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34A11E0-5977-42F1-993C-FB7BF70F86E6}" xr6:coauthVersionLast="47" xr6:coauthVersionMax="47" xr10:uidLastSave="{00000000-0000-0000-0000-000000000000}"/>
  <bookViews>
    <workbookView xWindow="-120" yWindow="-120" windowWidth="38640" windowHeight="21120" tabRatio="870"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5" i="1" l="1"/>
  <c r="E308" i="1"/>
  <c r="E275" i="1"/>
  <c r="E761" i="1"/>
  <c r="E419" i="1"/>
  <c r="E665" i="1"/>
  <c r="E449" i="1"/>
  <c r="E298" i="1"/>
  <c r="W2500" i="47"/>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AL691" i="47" s="1"/>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W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AL329" i="47" s="1"/>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E218" i="1"/>
  <c r="E217" i="1"/>
  <c r="E410" i="1"/>
  <c r="E782" i="1"/>
  <c r="E740" i="1"/>
  <c r="E69" i="1"/>
  <c r="E603" i="1"/>
  <c r="E272" i="1"/>
  <c r="E544" i="1"/>
  <c r="E88" i="1"/>
  <c r="E320" i="1"/>
  <c r="E923" i="1"/>
  <c r="E76" i="1"/>
  <c r="E997" i="1"/>
  <c r="D997" i="1"/>
  <c r="E996" i="1"/>
  <c r="D996" i="1"/>
  <c r="E995" i="1"/>
  <c r="D995" i="1"/>
  <c r="E994" i="1"/>
  <c r="D994" i="1"/>
  <c r="E993" i="1"/>
  <c r="D993" i="1"/>
  <c r="E992" i="1"/>
  <c r="D992" i="1"/>
  <c r="E991" i="1"/>
  <c r="D991" i="1"/>
  <c r="E990" i="1"/>
  <c r="D990" i="1"/>
  <c r="E989" i="1"/>
  <c r="D989" i="1"/>
  <c r="E988" i="1"/>
  <c r="D988" i="1"/>
  <c r="E987" i="1"/>
  <c r="D987" i="1"/>
  <c r="E986" i="1"/>
  <c r="D986" i="1"/>
  <c r="E985" i="1"/>
  <c r="D985" i="1"/>
  <c r="E984" i="1"/>
  <c r="D984" i="1"/>
  <c r="E983" i="1"/>
  <c r="D983" i="1"/>
  <c r="E982" i="1"/>
  <c r="D982" i="1"/>
  <c r="E981" i="1"/>
  <c r="D981" i="1"/>
  <c r="E980" i="1"/>
  <c r="D980" i="1"/>
  <c r="E979" i="1"/>
  <c r="D979" i="1"/>
  <c r="E978" i="1"/>
  <c r="D978" i="1"/>
  <c r="E977" i="1"/>
  <c r="D977" i="1"/>
  <c r="E976" i="1"/>
  <c r="E975" i="1"/>
  <c r="E974" i="1"/>
  <c r="D974" i="1"/>
  <c r="E973" i="1"/>
  <c r="D973" i="1"/>
  <c r="E972" i="1"/>
  <c r="D972" i="1"/>
  <c r="E971" i="1"/>
  <c r="D971" i="1"/>
  <c r="E970" i="1"/>
  <c r="D970" i="1"/>
  <c r="E969" i="1"/>
  <c r="D969" i="1"/>
  <c r="E968" i="1"/>
  <c r="D968" i="1"/>
  <c r="E967" i="1"/>
  <c r="D967" i="1"/>
  <c r="E966" i="1"/>
  <c r="D966" i="1"/>
  <c r="E965" i="1"/>
  <c r="D965" i="1"/>
  <c r="E964" i="1"/>
  <c r="D964" i="1"/>
  <c r="E963" i="1"/>
  <c r="D963" i="1"/>
  <c r="E962" i="1"/>
  <c r="D962" i="1"/>
  <c r="E961" i="1"/>
  <c r="D961" i="1"/>
  <c r="E960" i="1"/>
  <c r="D960" i="1"/>
  <c r="E959" i="1"/>
  <c r="D959" i="1"/>
  <c r="E958" i="1"/>
  <c r="D958" i="1"/>
  <c r="E957" i="1"/>
  <c r="D957" i="1"/>
  <c r="E956" i="1"/>
  <c r="D956" i="1"/>
  <c r="E955" i="1"/>
  <c r="D955" i="1"/>
  <c r="E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D933" i="1"/>
  <c r="E932" i="1"/>
  <c r="E931" i="1"/>
  <c r="D931" i="1"/>
  <c r="E930" i="1"/>
  <c r="D930" i="1"/>
  <c r="E929" i="1"/>
  <c r="E928" i="1"/>
  <c r="D928" i="1"/>
  <c r="E927" i="1"/>
  <c r="D927" i="1"/>
  <c r="E926" i="1"/>
  <c r="D926" i="1"/>
  <c r="E925" i="1"/>
  <c r="D925" i="1"/>
  <c r="E924" i="1"/>
  <c r="D924" i="1"/>
  <c r="E922" i="1"/>
  <c r="D922" i="1"/>
  <c r="E921" i="1"/>
  <c r="D921" i="1"/>
  <c r="E920" i="1"/>
  <c r="E919" i="1"/>
  <c r="D919" i="1"/>
  <c r="E918" i="1"/>
  <c r="D918" i="1"/>
  <c r="E917" i="1"/>
  <c r="D917" i="1"/>
  <c r="E916" i="1"/>
  <c r="D916" i="1"/>
  <c r="E915" i="1"/>
  <c r="D915" i="1"/>
  <c r="E914" i="1"/>
  <c r="D914" i="1"/>
  <c r="E913" i="1"/>
  <c r="D913" i="1"/>
  <c r="E912" i="1"/>
  <c r="E911" i="1"/>
  <c r="D911" i="1"/>
  <c r="E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E875" i="1"/>
  <c r="D875" i="1"/>
  <c r="E874" i="1"/>
  <c r="D874" i="1"/>
  <c r="E873" i="1"/>
  <c r="D873" i="1"/>
  <c r="E872" i="1"/>
  <c r="E871" i="1"/>
  <c r="D871" i="1"/>
  <c r="E870" i="1"/>
  <c r="D870" i="1"/>
  <c r="E869" i="1"/>
  <c r="D869" i="1"/>
  <c r="E868" i="1"/>
  <c r="D868" i="1"/>
  <c r="E867" i="1"/>
  <c r="D867" i="1"/>
  <c r="E866" i="1"/>
  <c r="D866" i="1"/>
  <c r="E865" i="1"/>
  <c r="D865" i="1"/>
  <c r="E864" i="1"/>
  <c r="D864" i="1"/>
  <c r="E863" i="1"/>
  <c r="D863" i="1"/>
  <c r="E862" i="1"/>
  <c r="D862" i="1"/>
  <c r="E861" i="1"/>
  <c r="D861" i="1"/>
  <c r="E860" i="1"/>
  <c r="E859" i="1"/>
  <c r="D859" i="1"/>
  <c r="E858" i="1"/>
  <c r="E857" i="1"/>
  <c r="D857" i="1"/>
  <c r="E856" i="1"/>
  <c r="D856" i="1"/>
  <c r="E855" i="1"/>
  <c r="D855" i="1"/>
  <c r="E854" i="1"/>
  <c r="D854" i="1"/>
  <c r="E853" i="1"/>
  <c r="D853" i="1"/>
  <c r="E852" i="1"/>
  <c r="D852" i="1"/>
  <c r="E851" i="1"/>
  <c r="D851" i="1"/>
  <c r="E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E830" i="1"/>
  <c r="D830" i="1"/>
  <c r="E829" i="1"/>
  <c r="E828" i="1"/>
  <c r="D828" i="1"/>
  <c r="E827" i="1"/>
  <c r="D827" i="1"/>
  <c r="E826" i="1"/>
  <c r="D826" i="1"/>
  <c r="E825" i="1"/>
  <c r="D825" i="1"/>
  <c r="E824" i="1"/>
  <c r="E823" i="1"/>
  <c r="D823" i="1"/>
  <c r="E822" i="1"/>
  <c r="E821" i="1"/>
  <c r="D821" i="1"/>
  <c r="E820" i="1"/>
  <c r="D820" i="1"/>
  <c r="E819" i="1"/>
  <c r="D819" i="1"/>
  <c r="E818" i="1"/>
  <c r="D818" i="1"/>
  <c r="E817" i="1"/>
  <c r="D817" i="1"/>
  <c r="E816" i="1"/>
  <c r="D816" i="1"/>
  <c r="E815" i="1"/>
  <c r="D815" i="1"/>
  <c r="E814" i="1"/>
  <c r="E813" i="1"/>
  <c r="D813" i="1"/>
  <c r="E812" i="1"/>
  <c r="D812" i="1"/>
  <c r="E811" i="1"/>
  <c r="D811" i="1"/>
  <c r="E810" i="1"/>
  <c r="D810" i="1"/>
  <c r="E809" i="1"/>
  <c r="D809" i="1"/>
  <c r="E808" i="1"/>
  <c r="D808" i="1"/>
  <c r="E807" i="1"/>
  <c r="D807" i="1"/>
  <c r="E806" i="1"/>
  <c r="D806" i="1"/>
  <c r="E805" i="1"/>
  <c r="D805" i="1"/>
  <c r="E804" i="1"/>
  <c r="E803" i="1"/>
  <c r="D803" i="1"/>
  <c r="E802" i="1"/>
  <c r="D802" i="1"/>
  <c r="E801" i="1"/>
  <c r="D801" i="1"/>
  <c r="E800" i="1"/>
  <c r="D800" i="1"/>
  <c r="E799" i="1"/>
  <c r="D799" i="1"/>
  <c r="E798" i="1"/>
  <c r="D798" i="1"/>
  <c r="E797" i="1"/>
  <c r="D797" i="1"/>
  <c r="E796" i="1"/>
  <c r="E795" i="1"/>
  <c r="D795" i="1"/>
  <c r="E794" i="1"/>
  <c r="D794" i="1"/>
  <c r="E793" i="1"/>
  <c r="D793" i="1"/>
  <c r="E792" i="1"/>
  <c r="D792" i="1"/>
  <c r="E791" i="1"/>
  <c r="D791" i="1"/>
  <c r="E790" i="1"/>
  <c r="E789" i="1"/>
  <c r="D789" i="1"/>
  <c r="E788" i="1"/>
  <c r="D788" i="1"/>
  <c r="E787" i="1"/>
  <c r="D787" i="1"/>
  <c r="E786" i="1"/>
  <c r="D786" i="1"/>
  <c r="E785" i="1"/>
  <c r="E784" i="1"/>
  <c r="D784" i="1"/>
  <c r="E783" i="1"/>
  <c r="D783" i="1"/>
  <c r="E781" i="1"/>
  <c r="D781" i="1"/>
  <c r="E780" i="1"/>
  <c r="D780" i="1"/>
  <c r="E779" i="1"/>
  <c r="D779" i="1"/>
  <c r="E778" i="1"/>
  <c r="D778" i="1"/>
  <c r="E777" i="1"/>
  <c r="D777" i="1"/>
  <c r="E776" i="1"/>
  <c r="D776" i="1"/>
  <c r="E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39" i="1"/>
  <c r="D739" i="1"/>
  <c r="E738" i="1"/>
  <c r="D738" i="1"/>
  <c r="E737" i="1"/>
  <c r="D737" i="1"/>
  <c r="E736" i="1"/>
  <c r="D736" i="1"/>
  <c r="E735" i="1"/>
  <c r="E734" i="1"/>
  <c r="E733" i="1"/>
  <c r="D733" i="1"/>
  <c r="E732" i="1"/>
  <c r="E731" i="1"/>
  <c r="D731" i="1"/>
  <c r="E730" i="1"/>
  <c r="D730" i="1"/>
  <c r="E729" i="1"/>
  <c r="E728" i="1"/>
  <c r="D728" i="1"/>
  <c r="E727" i="1"/>
  <c r="D727" i="1"/>
  <c r="E726" i="1"/>
  <c r="D726" i="1"/>
  <c r="E725" i="1"/>
  <c r="D725" i="1"/>
  <c r="E724" i="1"/>
  <c r="D724" i="1"/>
  <c r="E723" i="1"/>
  <c r="D723" i="1"/>
  <c r="E722" i="1"/>
  <c r="E721" i="1"/>
  <c r="D721" i="1"/>
  <c r="E720" i="1"/>
  <c r="E719" i="1"/>
  <c r="D719" i="1"/>
  <c r="E718" i="1"/>
  <c r="D718" i="1"/>
  <c r="E717" i="1"/>
  <c r="D717" i="1"/>
  <c r="E716" i="1"/>
  <c r="D716" i="1"/>
  <c r="E715" i="1"/>
  <c r="D715" i="1"/>
  <c r="E714" i="1"/>
  <c r="D714" i="1"/>
  <c r="E713" i="1"/>
  <c r="E712" i="1"/>
  <c r="E711" i="1"/>
  <c r="D711" i="1"/>
  <c r="E710" i="1"/>
  <c r="D710" i="1"/>
  <c r="E709" i="1"/>
  <c r="E708" i="1"/>
  <c r="E707" i="1"/>
  <c r="E706" i="1"/>
  <c r="D706" i="1"/>
  <c r="E705" i="1"/>
  <c r="E704" i="1"/>
  <c r="D704" i="1"/>
  <c r="E703" i="1"/>
  <c r="D703" i="1"/>
  <c r="E702" i="1"/>
  <c r="D702" i="1"/>
  <c r="E701" i="1"/>
  <c r="D701" i="1"/>
  <c r="E700" i="1"/>
  <c r="D700" i="1"/>
  <c r="E699" i="1"/>
  <c r="D699" i="1"/>
  <c r="E698" i="1"/>
  <c r="D698" i="1"/>
  <c r="E697" i="1"/>
  <c r="D697" i="1"/>
  <c r="E696" i="1"/>
  <c r="D696" i="1"/>
  <c r="E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4" i="1"/>
  <c r="D664" i="1"/>
  <c r="E663" i="1"/>
  <c r="E662" i="1"/>
  <c r="D662" i="1"/>
  <c r="E661" i="1"/>
  <c r="D661" i="1"/>
  <c r="E660" i="1"/>
  <c r="D660" i="1"/>
  <c r="E659" i="1"/>
  <c r="D659" i="1"/>
  <c r="E658" i="1"/>
  <c r="D658" i="1"/>
  <c r="E657" i="1"/>
  <c r="D657" i="1"/>
  <c r="E656" i="1"/>
  <c r="E655" i="1"/>
  <c r="D655" i="1"/>
  <c r="E654" i="1"/>
  <c r="D654" i="1"/>
  <c r="E653" i="1"/>
  <c r="D653" i="1"/>
  <c r="E652" i="1"/>
  <c r="D652" i="1"/>
  <c r="E651" i="1"/>
  <c r="D651" i="1"/>
  <c r="E650" i="1"/>
  <c r="E649" i="1"/>
  <c r="D649" i="1"/>
  <c r="E648" i="1"/>
  <c r="E647" i="1"/>
  <c r="D647" i="1"/>
  <c r="E646" i="1"/>
  <c r="E645" i="1"/>
  <c r="D645" i="1"/>
  <c r="E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E622" i="1"/>
  <c r="D622" i="1"/>
  <c r="E621" i="1"/>
  <c r="D621" i="1"/>
  <c r="E620" i="1"/>
  <c r="D620" i="1"/>
  <c r="E619" i="1"/>
  <c r="D619" i="1"/>
  <c r="E618" i="1"/>
  <c r="D618" i="1"/>
  <c r="E617" i="1"/>
  <c r="D617" i="1"/>
  <c r="E616" i="1"/>
  <c r="E615" i="1"/>
  <c r="D615" i="1"/>
  <c r="E614" i="1"/>
  <c r="D614" i="1"/>
  <c r="E613" i="1"/>
  <c r="E612" i="1"/>
  <c r="D612" i="1"/>
  <c r="E611" i="1"/>
  <c r="D611" i="1"/>
  <c r="E610" i="1"/>
  <c r="D610" i="1"/>
  <c r="E609" i="1"/>
  <c r="D609" i="1"/>
  <c r="E608" i="1"/>
  <c r="E607" i="1"/>
  <c r="D607" i="1"/>
  <c r="E606" i="1"/>
  <c r="D606" i="1"/>
  <c r="E605" i="1"/>
  <c r="D605" i="1"/>
  <c r="E604" i="1"/>
  <c r="D604" i="1"/>
  <c r="E602" i="1"/>
  <c r="D602" i="1"/>
  <c r="E601" i="1"/>
  <c r="E600" i="1"/>
  <c r="E599" i="1"/>
  <c r="D599" i="1"/>
  <c r="E598" i="1"/>
  <c r="D598" i="1"/>
  <c r="E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E583" i="1"/>
  <c r="D583" i="1"/>
  <c r="E582" i="1"/>
  <c r="D582" i="1"/>
  <c r="E581" i="1"/>
  <c r="D581" i="1"/>
  <c r="E580" i="1"/>
  <c r="E579" i="1"/>
  <c r="D579" i="1"/>
  <c r="E578" i="1"/>
  <c r="D578" i="1"/>
  <c r="E577" i="1"/>
  <c r="D577" i="1"/>
  <c r="E576" i="1"/>
  <c r="D576" i="1"/>
  <c r="E575" i="1"/>
  <c r="D575" i="1"/>
  <c r="E574" i="1"/>
  <c r="D574" i="1"/>
  <c r="E573" i="1"/>
  <c r="D573" i="1"/>
  <c r="E572" i="1"/>
  <c r="D572" i="1"/>
  <c r="E571" i="1"/>
  <c r="D571" i="1"/>
  <c r="E570" i="1"/>
  <c r="E569" i="1"/>
  <c r="D569" i="1"/>
  <c r="E568" i="1"/>
  <c r="D568" i="1"/>
  <c r="E567" i="1"/>
  <c r="D567" i="1"/>
  <c r="E566" i="1"/>
  <c r="D566" i="1"/>
  <c r="E565" i="1"/>
  <c r="E564" i="1"/>
  <c r="D564" i="1"/>
  <c r="E563" i="1"/>
  <c r="D563" i="1"/>
  <c r="E562" i="1"/>
  <c r="D562" i="1"/>
  <c r="E561" i="1"/>
  <c r="E560" i="1"/>
  <c r="D560" i="1"/>
  <c r="E559" i="1"/>
  <c r="D559" i="1"/>
  <c r="E558" i="1"/>
  <c r="D558" i="1"/>
  <c r="E557" i="1"/>
  <c r="E556" i="1"/>
  <c r="D556" i="1"/>
  <c r="E555" i="1"/>
  <c r="D555" i="1"/>
  <c r="E554" i="1"/>
  <c r="D554" i="1"/>
  <c r="E553" i="1"/>
  <c r="D553" i="1"/>
  <c r="E552" i="1"/>
  <c r="E551" i="1"/>
  <c r="D551" i="1"/>
  <c r="E550" i="1"/>
  <c r="D550" i="1"/>
  <c r="E549" i="1"/>
  <c r="D549" i="1"/>
  <c r="E548" i="1"/>
  <c r="D548" i="1"/>
  <c r="E547" i="1"/>
  <c r="D547" i="1"/>
  <c r="E546" i="1"/>
  <c r="D546" i="1"/>
  <c r="E545" i="1"/>
  <c r="D545" i="1"/>
  <c r="E543" i="1"/>
  <c r="D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E513" i="1"/>
  <c r="D513" i="1"/>
  <c r="E512" i="1"/>
  <c r="D512" i="1"/>
  <c r="E511" i="1"/>
  <c r="E510" i="1"/>
  <c r="E509" i="1"/>
  <c r="D509" i="1"/>
  <c r="E508" i="1"/>
  <c r="E507" i="1"/>
  <c r="D507" i="1"/>
  <c r="E506" i="1"/>
  <c r="D506" i="1"/>
  <c r="E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D474" i="1"/>
  <c r="E473" i="1"/>
  <c r="D473" i="1"/>
  <c r="E472" i="1"/>
  <c r="D472" i="1"/>
  <c r="E471" i="1"/>
  <c r="D471" i="1"/>
  <c r="E470" i="1"/>
  <c r="D470" i="1"/>
  <c r="E469" i="1"/>
  <c r="D469" i="1"/>
  <c r="E468" i="1"/>
  <c r="D468" i="1"/>
  <c r="E467" i="1"/>
  <c r="E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E451" i="1"/>
  <c r="E450" i="1"/>
  <c r="D450" i="1"/>
  <c r="E448" i="1"/>
  <c r="D448" i="1"/>
  <c r="E447" i="1"/>
  <c r="E446" i="1"/>
  <c r="D446" i="1"/>
  <c r="E445" i="1"/>
  <c r="D445" i="1"/>
  <c r="E444" i="1"/>
  <c r="D444" i="1"/>
  <c r="E443" i="1"/>
  <c r="E442" i="1"/>
  <c r="D442" i="1"/>
  <c r="E441" i="1"/>
  <c r="D441" i="1"/>
  <c r="E440" i="1"/>
  <c r="D440" i="1"/>
  <c r="E439" i="1"/>
  <c r="D439" i="1"/>
  <c r="E438" i="1"/>
  <c r="D438" i="1"/>
  <c r="E437" i="1"/>
  <c r="D437" i="1"/>
  <c r="E436" i="1"/>
  <c r="D436" i="1"/>
  <c r="E435" i="1"/>
  <c r="D435" i="1"/>
  <c r="E434" i="1"/>
  <c r="D434" i="1"/>
  <c r="E433" i="1"/>
  <c r="E432" i="1"/>
  <c r="D432" i="1"/>
  <c r="E431" i="1"/>
  <c r="E430" i="1"/>
  <c r="D430" i="1"/>
  <c r="E429" i="1"/>
  <c r="D429" i="1"/>
  <c r="E428" i="1"/>
  <c r="E427" i="1"/>
  <c r="D427" i="1"/>
  <c r="E426" i="1"/>
  <c r="D426" i="1"/>
  <c r="E425" i="1"/>
  <c r="D425" i="1"/>
  <c r="E424" i="1"/>
  <c r="D424" i="1"/>
  <c r="E423" i="1"/>
  <c r="D423" i="1"/>
  <c r="E422" i="1"/>
  <c r="D422" i="1"/>
  <c r="E421" i="1"/>
  <c r="E420" i="1"/>
  <c r="D420" i="1"/>
  <c r="E418" i="1"/>
  <c r="D418" i="1"/>
  <c r="E417" i="1"/>
  <c r="E416" i="1"/>
  <c r="D416" i="1"/>
  <c r="E415" i="1"/>
  <c r="D415" i="1"/>
  <c r="E414" i="1"/>
  <c r="E413" i="1"/>
  <c r="D413" i="1"/>
  <c r="E412" i="1"/>
  <c r="D412" i="1"/>
  <c r="E411" i="1"/>
  <c r="D411"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E390" i="1"/>
  <c r="E389" i="1"/>
  <c r="E388" i="1"/>
  <c r="D388" i="1"/>
  <c r="E387" i="1"/>
  <c r="D387" i="1"/>
  <c r="E386" i="1"/>
  <c r="D386" i="1"/>
  <c r="E385" i="1"/>
  <c r="D385" i="1"/>
  <c r="E384" i="1"/>
  <c r="D384" i="1"/>
  <c r="E383" i="1"/>
  <c r="D383" i="1"/>
  <c r="E382" i="1"/>
  <c r="D382" i="1"/>
  <c r="E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E360" i="1"/>
  <c r="D360" i="1"/>
  <c r="E359" i="1"/>
  <c r="D359" i="1"/>
  <c r="E358" i="1"/>
  <c r="D358" i="1"/>
  <c r="E357" i="1"/>
  <c r="D357" i="1"/>
  <c r="E356" i="1"/>
  <c r="D356" i="1"/>
  <c r="E355" i="1"/>
  <c r="D355" i="1"/>
  <c r="E354" i="1"/>
  <c r="D354" i="1"/>
  <c r="E353" i="1"/>
  <c r="D353" i="1"/>
  <c r="E352" i="1"/>
  <c r="E351" i="1"/>
  <c r="D351" i="1"/>
  <c r="E350" i="1"/>
  <c r="D350" i="1"/>
  <c r="E349" i="1"/>
  <c r="E348" i="1"/>
  <c r="D348" i="1"/>
  <c r="E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E332" i="1"/>
  <c r="D332" i="1"/>
  <c r="E331" i="1"/>
  <c r="D331" i="1"/>
  <c r="E330" i="1"/>
  <c r="D330" i="1"/>
  <c r="E329" i="1"/>
  <c r="D329" i="1"/>
  <c r="E328" i="1"/>
  <c r="E327" i="1"/>
  <c r="D327" i="1"/>
  <c r="E326" i="1"/>
  <c r="D326" i="1"/>
  <c r="E325" i="1"/>
  <c r="E324" i="1"/>
  <c r="D324" i="1"/>
  <c r="E323" i="1"/>
  <c r="D323" i="1"/>
  <c r="E322" i="1"/>
  <c r="D322" i="1"/>
  <c r="E321" i="1"/>
  <c r="D321" i="1"/>
  <c r="E319" i="1"/>
  <c r="D319" i="1"/>
  <c r="E318" i="1"/>
  <c r="D318" i="1"/>
  <c r="E317" i="1"/>
  <c r="D317" i="1"/>
  <c r="E314" i="1"/>
  <c r="D314" i="1"/>
  <c r="E313" i="1"/>
  <c r="D313" i="1"/>
  <c r="E312" i="1"/>
  <c r="D312" i="1"/>
  <c r="E311" i="1"/>
  <c r="D311" i="1"/>
  <c r="E310" i="1"/>
  <c r="D310" i="1"/>
  <c r="E309" i="1"/>
  <c r="D309" i="1"/>
  <c r="E307" i="1"/>
  <c r="E306" i="1"/>
  <c r="D306" i="1"/>
  <c r="E305" i="1"/>
  <c r="D305" i="1"/>
  <c r="E304" i="1"/>
  <c r="D304" i="1"/>
  <c r="E303" i="1"/>
  <c r="D303" i="1"/>
  <c r="E302" i="1"/>
  <c r="D302" i="1"/>
  <c r="E301" i="1"/>
  <c r="D301" i="1"/>
  <c r="E300" i="1"/>
  <c r="D300" i="1"/>
  <c r="E299" i="1"/>
  <c r="D299"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4" i="1"/>
  <c r="D274" i="1"/>
  <c r="E273" i="1"/>
  <c r="D273" i="1"/>
  <c r="E271" i="1"/>
  <c r="D271" i="1"/>
  <c r="E270" i="1"/>
  <c r="D270" i="1"/>
  <c r="E269" i="1"/>
  <c r="D269" i="1"/>
  <c r="E268" i="1"/>
  <c r="D268" i="1"/>
  <c r="E267" i="1"/>
  <c r="E266" i="1"/>
  <c r="D266" i="1"/>
  <c r="E265" i="1"/>
  <c r="D265" i="1"/>
  <c r="E264" i="1"/>
  <c r="D264" i="1"/>
  <c r="E263" i="1"/>
  <c r="D263" i="1"/>
  <c r="E262" i="1"/>
  <c r="D262" i="1"/>
  <c r="E261" i="1"/>
  <c r="D261" i="1"/>
  <c r="E260" i="1"/>
  <c r="D260" i="1"/>
  <c r="E259" i="1"/>
  <c r="D259"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E224" i="1"/>
  <c r="D224" i="1"/>
  <c r="E223" i="1"/>
  <c r="E222" i="1"/>
  <c r="D222" i="1"/>
  <c r="E221" i="1"/>
  <c r="E220" i="1"/>
  <c r="D220" i="1"/>
  <c r="E219" i="1"/>
  <c r="D219" i="1"/>
  <c r="E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E202" i="1"/>
  <c r="D202" i="1"/>
  <c r="E201" i="1"/>
  <c r="D201" i="1"/>
  <c r="E200" i="1"/>
  <c r="D200" i="1"/>
  <c r="E199" i="1"/>
  <c r="D199" i="1"/>
  <c r="E198" i="1"/>
  <c r="E197" i="1"/>
  <c r="D197" i="1"/>
  <c r="E196" i="1"/>
  <c r="D196" i="1"/>
  <c r="E195" i="1"/>
  <c r="D195" i="1"/>
  <c r="E194" i="1"/>
  <c r="D194" i="1"/>
  <c r="E193" i="1"/>
  <c r="D193" i="1"/>
  <c r="E192" i="1"/>
  <c r="D192" i="1"/>
  <c r="E191" i="1"/>
  <c r="D191" i="1"/>
  <c r="E190" i="1"/>
  <c r="D190" i="1"/>
  <c r="E189" i="1"/>
  <c r="D189" i="1"/>
  <c r="E188" i="1"/>
  <c r="D188" i="1"/>
  <c r="E187" i="1"/>
  <c r="E186" i="1"/>
  <c r="D186" i="1"/>
  <c r="E185" i="1"/>
  <c r="E184" i="1"/>
  <c r="D184" i="1"/>
  <c r="E183" i="1"/>
  <c r="D183" i="1"/>
  <c r="E182" i="1"/>
  <c r="D182" i="1"/>
  <c r="E181" i="1"/>
  <c r="D181" i="1"/>
  <c r="E180" i="1"/>
  <c r="D180" i="1"/>
  <c r="E179" i="1"/>
  <c r="D179" i="1"/>
  <c r="E178" i="1"/>
  <c r="D178" i="1"/>
  <c r="E177" i="1"/>
  <c r="D177" i="1"/>
  <c r="E176" i="1"/>
  <c r="D176" i="1"/>
  <c r="E174" i="1"/>
  <c r="D174" i="1"/>
  <c r="E173" i="1"/>
  <c r="D173" i="1"/>
  <c r="E172" i="1"/>
  <c r="D172" i="1"/>
  <c r="E171" i="1"/>
  <c r="D171" i="1"/>
  <c r="E170" i="1"/>
  <c r="D170" i="1"/>
  <c r="E169" i="1"/>
  <c r="D169" i="1"/>
  <c r="E168" i="1"/>
  <c r="D168" i="1"/>
  <c r="E167" i="1"/>
  <c r="E166" i="1"/>
  <c r="D166" i="1"/>
  <c r="E165" i="1"/>
  <c r="D165" i="1"/>
  <c r="E164" i="1"/>
  <c r="D164" i="1"/>
  <c r="E163" i="1"/>
  <c r="D163" i="1"/>
  <c r="E162" i="1"/>
  <c r="D162" i="1"/>
  <c r="E161" i="1"/>
  <c r="D161" i="1"/>
  <c r="E160" i="1"/>
  <c r="E159" i="1"/>
  <c r="D159" i="1"/>
  <c r="E158" i="1"/>
  <c r="D158" i="1"/>
  <c r="E157" i="1"/>
  <c r="E156" i="1"/>
  <c r="D156" i="1"/>
  <c r="E155" i="1"/>
  <c r="D155" i="1"/>
  <c r="E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E129" i="1"/>
  <c r="E128" i="1"/>
  <c r="D128" i="1"/>
  <c r="E127" i="1"/>
  <c r="D127" i="1"/>
  <c r="E126" i="1"/>
  <c r="D126" i="1"/>
  <c r="E125" i="1"/>
  <c r="D125" i="1"/>
  <c r="E124" i="1"/>
  <c r="D124" i="1"/>
  <c r="E123" i="1"/>
  <c r="D123" i="1"/>
  <c r="E122" i="1"/>
  <c r="D122" i="1"/>
  <c r="E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E98" i="1"/>
  <c r="D98" i="1"/>
  <c r="E97" i="1"/>
  <c r="E96" i="1"/>
  <c r="D96" i="1"/>
  <c r="E95" i="1"/>
  <c r="D95" i="1"/>
  <c r="E94" i="1"/>
  <c r="D94" i="1"/>
  <c r="E93" i="1"/>
  <c r="D93" i="1"/>
  <c r="E92" i="1"/>
  <c r="D92" i="1"/>
  <c r="E91" i="1"/>
  <c r="D91" i="1"/>
  <c r="E90" i="1"/>
  <c r="E89" i="1"/>
  <c r="D89" i="1"/>
  <c r="E87" i="1"/>
  <c r="E86" i="1"/>
  <c r="D86" i="1"/>
  <c r="E85" i="1"/>
  <c r="D85" i="1"/>
  <c r="E84" i="1"/>
  <c r="D84" i="1"/>
  <c r="E83" i="1"/>
  <c r="D83" i="1"/>
  <c r="E82" i="1"/>
  <c r="E81" i="1"/>
  <c r="D81" i="1"/>
  <c r="E80" i="1"/>
  <c r="D80" i="1"/>
  <c r="E79" i="1"/>
  <c r="D79" i="1"/>
  <c r="E78" i="1"/>
  <c r="D78" i="1"/>
  <c r="E77" i="1"/>
  <c r="D77" i="1"/>
  <c r="E75" i="1"/>
  <c r="D75" i="1"/>
  <c r="E74" i="1"/>
  <c r="D74" i="1"/>
  <c r="E73" i="1"/>
  <c r="D73" i="1"/>
  <c r="E72" i="1"/>
  <c r="D72" i="1"/>
  <c r="E71" i="1"/>
  <c r="D71" i="1"/>
  <c r="E70" i="1"/>
  <c r="D70"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5" i="18" l="1"/>
  <c r="BB1415" i="47"/>
  <c r="AY1415" i="47"/>
  <c r="AV1415" i="47"/>
  <c r="AQ1415" i="47"/>
  <c r="AM1415" i="47"/>
  <c r="BD1415" i="47"/>
  <c r="AZ1415" i="47"/>
  <c r="AU1415" i="47"/>
  <c r="AP1415" i="47"/>
  <c r="AL1415" i="47"/>
  <c r="AG1415" i="47"/>
  <c r="AX1415" i="47"/>
  <c r="AS1415" i="47"/>
  <c r="AO1415" i="47"/>
  <c r="BA1415" i="47"/>
  <c r="BC1415" i="47"/>
  <c r="AW1415" i="47"/>
  <c r="AT1415" i="47"/>
  <c r="AR1415" i="47"/>
  <c r="AN1415" i="47"/>
  <c r="BB1294" i="47"/>
  <c r="BC1294" i="47"/>
  <c r="BD1294" i="47"/>
  <c r="BD1174" i="47"/>
  <c r="AY1174" i="47"/>
  <c r="AV1174" i="47"/>
  <c r="AR1174" i="47"/>
  <c r="O1174" i="47"/>
  <c r="J1174" i="47"/>
  <c r="L1174" i="47"/>
  <c r="N1174" i="47"/>
  <c r="AM1174" i="47"/>
  <c r="BB1174" i="47"/>
  <c r="AW1174" i="47"/>
  <c r="AT1174" i="47"/>
  <c r="AN1174" i="47"/>
  <c r="AG1174" i="47"/>
  <c r="H1174" i="47"/>
  <c r="I1174" i="47"/>
  <c r="BA1174" i="47"/>
  <c r="AX1174" i="47"/>
  <c r="AS1174" i="47"/>
  <c r="AP1174" i="47"/>
  <c r="AL1174" i="47"/>
  <c r="M1174" i="47"/>
  <c r="G1174" i="47"/>
  <c r="AZ1174" i="47"/>
  <c r="AU1174" i="47"/>
  <c r="AO1174" i="47"/>
  <c r="P1174" i="47"/>
  <c r="K1174" i="47"/>
  <c r="F1174" i="47"/>
  <c r="BC1174" i="47"/>
  <c r="AQ1174" i="47"/>
  <c r="BD1053" i="47"/>
  <c r="BC1053" i="47"/>
  <c r="BB1053" i="47"/>
  <c r="BA1053" i="47"/>
  <c r="AZ1053" i="47"/>
  <c r="AY1053" i="47"/>
  <c r="AX1053" i="47"/>
  <c r="AW1053" i="47"/>
  <c r="AV1053" i="47"/>
  <c r="AU1053" i="47"/>
  <c r="AT1053" i="47"/>
  <c r="AS1053" i="47"/>
  <c r="AR1053" i="47"/>
  <c r="AQ1053" i="47"/>
  <c r="AP1053" i="47"/>
  <c r="AO1053" i="47"/>
  <c r="AN1053" i="47"/>
  <c r="AM1053" i="47"/>
  <c r="AL1053" i="47"/>
  <c r="AG1053" i="47"/>
  <c r="AL812" i="47"/>
  <c r="F812" i="47"/>
  <c r="P812" i="47"/>
  <c r="AL450" i="47"/>
  <c r="P450" i="47"/>
  <c r="F450" i="47"/>
  <c r="AL88" i="47"/>
  <c r="P88" i="47"/>
  <c r="BD88" i="47"/>
  <c r="BB88" i="47"/>
  <c r="BA88" i="47"/>
  <c r="AX88" i="47"/>
  <c r="AU88" i="47"/>
  <c r="AS88" i="47"/>
  <c r="AQ88" i="47"/>
  <c r="B8" i="18"/>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X2194" i="47"/>
  <c r="Z2194" i="47" s="1"/>
  <c r="Y2194" i="47"/>
  <c r="Y2193" i="47"/>
  <c r="X2193" i="47"/>
  <c r="Z2193" i="47" s="1"/>
  <c r="X2192" i="47"/>
  <c r="Z2192" i="47" s="1"/>
  <c r="Y2192" i="47"/>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X2175" i="47"/>
  <c r="Z2175" i="47" s="1"/>
  <c r="Y2175" i="47"/>
  <c r="X2174" i="47"/>
  <c r="Z2174" i="47" s="1"/>
  <c r="Y2174" i="47"/>
  <c r="Y2173" i="47"/>
  <c r="X2173" i="47"/>
  <c r="Z2173" i="47" s="1"/>
  <c r="Y2172" i="47"/>
  <c r="X2172" i="47"/>
  <c r="Z2172" i="47" s="1"/>
  <c r="Y2171" i="47"/>
  <c r="X2171" i="47"/>
  <c r="Z2171" i="47" s="1"/>
  <c r="X2170" i="47"/>
  <c r="Z2170" i="47" s="1"/>
  <c r="Y2170" i="47"/>
  <c r="X2169" i="47"/>
  <c r="Z2169" i="47" s="1"/>
  <c r="Y2169" i="47"/>
  <c r="X2168" i="47"/>
  <c r="Z2168" i="47" s="1"/>
  <c r="Y2168" i="47"/>
  <c r="Y2167" i="47"/>
  <c r="X2167" i="47"/>
  <c r="Z2167" i="47" s="1"/>
  <c r="X2166" i="47"/>
  <c r="Z2166" i="47" s="1"/>
  <c r="Y2166" i="47"/>
  <c r="X2165" i="47"/>
  <c r="Z2165" i="47" s="1"/>
  <c r="Y2165" i="47"/>
  <c r="Y2164" i="47"/>
  <c r="X2164" i="47"/>
  <c r="Z2164" i="47" s="1"/>
  <c r="X2163" i="47"/>
  <c r="Z2163" i="47" s="1"/>
  <c r="Y2163" i="47"/>
  <c r="X2162" i="47"/>
  <c r="Z2162" i="47" s="1"/>
  <c r="Y2162" i="47"/>
  <c r="Y2161" i="47"/>
  <c r="X2161" i="47"/>
  <c r="Z2161" i="47" s="1"/>
  <c r="Y2160" i="47"/>
  <c r="X2160" i="47"/>
  <c r="Z2160" i="47" s="1"/>
  <c r="X2159" i="47"/>
  <c r="Z2159" i="47" s="1"/>
  <c r="Y2159" i="47"/>
  <c r="Y2158" i="47"/>
  <c r="X2158" i="47"/>
  <c r="Z2158" i="47" s="1"/>
  <c r="X2157" i="47"/>
  <c r="Z2157" i="47" s="1"/>
  <c r="Y2157" i="47"/>
  <c r="X2156" i="47"/>
  <c r="Z2156" i="47" s="1"/>
  <c r="Y2156" i="47"/>
  <c r="X2155" i="47"/>
  <c r="Z2155" i="47" s="1"/>
  <c r="Y2155" i="47"/>
  <c r="X2154" i="47"/>
  <c r="Z2154" i="47" s="1"/>
  <c r="Y2154" i="47"/>
  <c r="Y2153" i="47"/>
  <c r="X2153" i="47"/>
  <c r="Z2153" i="47" s="1"/>
  <c r="Y2152" i="47"/>
  <c r="X2152" i="47"/>
  <c r="Z2152" i="47" s="1"/>
  <c r="Y2151" i="47"/>
  <c r="X2151" i="47"/>
  <c r="Z2151" i="47" s="1"/>
  <c r="Y2150" i="47"/>
  <c r="X2150" i="47"/>
  <c r="Z2150" i="47" s="1"/>
  <c r="X2149" i="47"/>
  <c r="Z2149" i="47" s="1"/>
  <c r="Y2149" i="47"/>
  <c r="Y2148" i="47"/>
  <c r="X2148" i="47"/>
  <c r="Z2148" i="47" s="1"/>
  <c r="X2147" i="47"/>
  <c r="Z2147" i="47" s="1"/>
  <c r="Y2147" i="47"/>
  <c r="X2146" i="47"/>
  <c r="Z2146" i="47" s="1"/>
  <c r="Y2146" i="47"/>
  <c r="X2145" i="47"/>
  <c r="Z2145" i="47" s="1"/>
  <c r="Y2145" i="47"/>
  <c r="X2144" i="47"/>
  <c r="Z2144" i="47" s="1"/>
  <c r="Y2144" i="47"/>
  <c r="X2143" i="47"/>
  <c r="Z2143" i="47" s="1"/>
  <c r="Y2143" i="47"/>
  <c r="X2142" i="47"/>
  <c r="Z2142" i="47" s="1"/>
  <c r="Y2142" i="47"/>
  <c r="X2141" i="47"/>
  <c r="Z2141" i="47" s="1"/>
  <c r="Y2141" i="47"/>
  <c r="X2140" i="47"/>
  <c r="Z2140" i="47" s="1"/>
  <c r="Y2140" i="47"/>
  <c r="Y2139" i="47"/>
  <c r="X2139" i="47"/>
  <c r="Z2139" i="47" s="1"/>
  <c r="X2138" i="47"/>
  <c r="Z2138" i="47" s="1"/>
  <c r="Y2138" i="47"/>
  <c r="Y2137" i="47"/>
  <c r="X2137" i="47"/>
  <c r="Z2137" i="47" s="1"/>
  <c r="X2136" i="47"/>
  <c r="Z2136" i="47" s="1"/>
  <c r="Y2136" i="47"/>
  <c r="X2135" i="47"/>
  <c r="Z2135" i="47" s="1"/>
  <c r="Y2135" i="47"/>
  <c r="X2134" i="47"/>
  <c r="Z2134" i="47" s="1"/>
  <c r="Y2134" i="47"/>
  <c r="Y2133" i="47"/>
  <c r="X2133" i="47"/>
  <c r="Z2133" i="47" s="1"/>
  <c r="X2132" i="47"/>
  <c r="Z2132" i="47" s="1"/>
  <c r="Y2132" i="47"/>
  <c r="X2131" i="47"/>
  <c r="Z2131" i="47" s="1"/>
  <c r="Y2131" i="47"/>
  <c r="X2130" i="47"/>
  <c r="Z2130" i="47" s="1"/>
  <c r="Y2130" i="47"/>
  <c r="Y2129" i="47"/>
  <c r="X2129" i="47"/>
  <c r="Z2129" i="47" s="1"/>
  <c r="X2128" i="47"/>
  <c r="Z2128" i="47" s="1"/>
  <c r="Y2128" i="47"/>
  <c r="Y2127" i="47"/>
  <c r="X2127" i="47"/>
  <c r="Z2127" i="47" s="1"/>
  <c r="Y2126" i="47"/>
  <c r="X2126" i="47"/>
  <c r="Z2126" i="47" s="1"/>
  <c r="Y2125" i="47"/>
  <c r="X2125" i="47"/>
  <c r="Z2125" i="47" s="1"/>
  <c r="X2124" i="47"/>
  <c r="Z2124" i="47" s="1"/>
  <c r="Y2124" i="47"/>
  <c r="X2123" i="47"/>
  <c r="Z2123" i="47" s="1"/>
  <c r="Y2123" i="47"/>
  <c r="X2122" i="47"/>
  <c r="Z2122" i="47" s="1"/>
  <c r="Y2122" i="47"/>
  <c r="X2121" i="47"/>
  <c r="Z2121" i="47" s="1"/>
  <c r="Y2121" i="47"/>
  <c r="Y2120" i="47"/>
  <c r="X2120" i="47"/>
  <c r="Z2120" i="47" s="1"/>
  <c r="Y2119" i="47"/>
  <c r="X2119" i="47"/>
  <c r="Z2119" i="47" s="1"/>
  <c r="X2118" i="47"/>
  <c r="Z2118" i="47" s="1"/>
  <c r="Y2118" i="47"/>
  <c r="Y2117" i="47"/>
  <c r="X2117" i="47"/>
  <c r="Z2117" i="47" s="1"/>
  <c r="X2116" i="47"/>
  <c r="Z2116" i="47" s="1"/>
  <c r="Y2116" i="47"/>
  <c r="X2115" i="47"/>
  <c r="Z2115" i="47" s="1"/>
  <c r="Y2115" i="47"/>
  <c r="X2114" i="47"/>
  <c r="Z2114" i="47" s="1"/>
  <c r="Y2114" i="47"/>
  <c r="X2113" i="47"/>
  <c r="Z2113" i="47" s="1"/>
  <c r="Y2113" i="47"/>
  <c r="Y2112" i="47"/>
  <c r="X2112" i="47"/>
  <c r="Z2112" i="47" s="1"/>
  <c r="X2111" i="47"/>
  <c r="Z2111" i="47" s="1"/>
  <c r="Y2111" i="47"/>
  <c r="X2110" i="47"/>
  <c r="Z2110" i="47" s="1"/>
  <c r="Y2110" i="47"/>
  <c r="X2109" i="47"/>
  <c r="Z2109" i="47" s="1"/>
  <c r="Y2109" i="47"/>
  <c r="Y2108" i="47"/>
  <c r="X2108" i="47"/>
  <c r="Z2108" i="47" s="1"/>
  <c r="Y2107" i="47"/>
  <c r="X2107" i="47"/>
  <c r="Z2107" i="47" s="1"/>
  <c r="Y2106" i="47"/>
  <c r="X2106" i="47"/>
  <c r="Z2106" i="47" s="1"/>
  <c r="Y2105" i="47"/>
  <c r="X2105" i="47"/>
  <c r="Z2105" i="47" s="1"/>
  <c r="X2104" i="47"/>
  <c r="Z2104" i="47" s="1"/>
  <c r="Y2104" i="47"/>
  <c r="Y2103" i="47"/>
  <c r="X2103" i="47"/>
  <c r="Z2103" i="47" s="1"/>
  <c r="Y2102" i="47"/>
  <c r="X2102" i="47"/>
  <c r="Z2102" i="47" s="1"/>
  <c r="X2101" i="47"/>
  <c r="Z2101" i="47" s="1"/>
  <c r="Y2101" i="47"/>
  <c r="Y2100" i="47"/>
  <c r="X2100" i="47"/>
  <c r="Z2100" i="47" s="1"/>
  <c r="Y2099" i="47"/>
  <c r="X2099" i="47"/>
  <c r="Z2099" i="47" s="1"/>
  <c r="X2098" i="47"/>
  <c r="Z2098" i="47" s="1"/>
  <c r="Y2098" i="47"/>
  <c r="X2097" i="47"/>
  <c r="Z2097" i="47" s="1"/>
  <c r="Y2097" i="47"/>
  <c r="X2096" i="47"/>
  <c r="Z2096" i="47" s="1"/>
  <c r="Y2096" i="47"/>
  <c r="X2095" i="47"/>
  <c r="Z2095" i="47" s="1"/>
  <c r="Y2095" i="47"/>
  <c r="X2094" i="47"/>
  <c r="Z2094" i="47" s="1"/>
  <c r="Y2094" i="47"/>
  <c r="X2093" i="47"/>
  <c r="Z2093" i="47" s="1"/>
  <c r="Y2093" i="47"/>
  <c r="X2092" i="47"/>
  <c r="Z2092" i="47" s="1"/>
  <c r="Y2092" i="47"/>
  <c r="Y2091" i="47"/>
  <c r="X2091" i="47"/>
  <c r="Z2091" i="47" s="1"/>
  <c r="Y2090" i="47"/>
  <c r="X2090" i="47"/>
  <c r="Z2090" i="47" s="1"/>
  <c r="X2089" i="47"/>
  <c r="Z2089" i="47" s="1"/>
  <c r="Y2089" i="47"/>
  <c r="X2088" i="47"/>
  <c r="Z2088" i="47" s="1"/>
  <c r="Y2088" i="47"/>
  <c r="Y2087" i="47"/>
  <c r="X2087" i="47"/>
  <c r="Z2087" i="47" s="1"/>
  <c r="X2086" i="47"/>
  <c r="Z2086" i="47" s="1"/>
  <c r="Y2086" i="47"/>
  <c r="X2085" i="47"/>
  <c r="Z2085" i="47" s="1"/>
  <c r="Y2085" i="47"/>
  <c r="X2084" i="47"/>
  <c r="Z2084" i="47" s="1"/>
  <c r="Y2084" i="47"/>
  <c r="X2083" i="47"/>
  <c r="Z2083" i="47" s="1"/>
  <c r="Y2083" i="47"/>
  <c r="X2082" i="47"/>
  <c r="Z2082" i="47" s="1"/>
  <c r="Y2082" i="47"/>
  <c r="X2081" i="47"/>
  <c r="Z2081" i="47" s="1"/>
  <c r="Y2081" i="47"/>
  <c r="X2080" i="47"/>
  <c r="Z2080" i="47" s="1"/>
  <c r="Y2080" i="47"/>
  <c r="Y2079" i="47"/>
  <c r="X2079" i="47"/>
  <c r="Z2079" i="47" s="1"/>
  <c r="Y2078" i="47"/>
  <c r="X2078" i="47"/>
  <c r="Z2078" i="47" s="1"/>
  <c r="Y2077" i="47"/>
  <c r="X2077" i="47"/>
  <c r="Z2077" i="47" s="1"/>
  <c r="Y2076" i="47"/>
  <c r="X2076" i="47"/>
  <c r="Z2076" i="47" s="1"/>
  <c r="Y2075" i="47"/>
  <c r="X2075" i="47"/>
  <c r="Z2075" i="47" s="1"/>
  <c r="Y2074" i="47"/>
  <c r="X2074" i="47"/>
  <c r="Z2074" i="47" s="1"/>
  <c r="Y2073" i="47"/>
  <c r="X2073" i="47"/>
  <c r="Z2073" i="47" s="1"/>
  <c r="Y2072" i="47"/>
  <c r="X2072" i="47"/>
  <c r="Z2072" i="47" s="1"/>
  <c r="Y2071" i="47"/>
  <c r="X2071" i="47"/>
  <c r="Z2071" i="47" s="1"/>
  <c r="Y2070" i="47"/>
  <c r="X2070" i="47"/>
  <c r="Z2070" i="47" s="1"/>
  <c r="X2069" i="47"/>
  <c r="Z2069" i="47" s="1"/>
  <c r="Y2069" i="47"/>
  <c r="X2068" i="47"/>
  <c r="Z2068" i="47" s="1"/>
  <c r="Y2068" i="47"/>
  <c r="X2067" i="47"/>
  <c r="Z2067" i="47" s="1"/>
  <c r="Y2067" i="47"/>
  <c r="Y2066" i="47"/>
  <c r="X2066" i="47"/>
  <c r="Z2066" i="47" s="1"/>
  <c r="X2065" i="47"/>
  <c r="Z2065" i="47" s="1"/>
  <c r="Y2065" i="47"/>
  <c r="X2064" i="47"/>
  <c r="Z2064" i="47" s="1"/>
  <c r="Y2064" i="47"/>
  <c r="Y2063" i="47"/>
  <c r="X2063" i="47"/>
  <c r="Z2063" i="47" s="1"/>
  <c r="Y2062" i="47"/>
  <c r="X2062" i="47"/>
  <c r="Z2062" i="47" s="1"/>
  <c r="Y2061" i="47"/>
  <c r="X2061" i="47"/>
  <c r="Z2061" i="47" s="1"/>
  <c r="Y2060" i="47"/>
  <c r="X2060" i="47"/>
  <c r="Z2060" i="47" s="1"/>
  <c r="Y2059" i="47"/>
  <c r="X2059" i="47"/>
  <c r="Z2059" i="47" s="1"/>
  <c r="Y2058" i="47"/>
  <c r="X2058" i="47"/>
  <c r="Z2058" i="47" s="1"/>
  <c r="Y2057" i="47"/>
  <c r="X2057" i="47"/>
  <c r="Z2057" i="47" s="1"/>
  <c r="Y2056" i="47"/>
  <c r="X2056" i="47"/>
  <c r="Z2056" i="47" s="1"/>
  <c r="Y2055" i="47"/>
  <c r="X2055" i="47"/>
  <c r="Z2055" i="47" s="1"/>
  <c r="Y2054" i="47"/>
  <c r="X2054" i="47"/>
  <c r="Z2054" i="47" s="1"/>
  <c r="X2053" i="47"/>
  <c r="Z2053" i="47" s="1"/>
  <c r="Y2053" i="47"/>
  <c r="Y2052" i="47"/>
  <c r="X2052" i="47"/>
  <c r="Z2052" i="47" s="1"/>
  <c r="X2051" i="47"/>
  <c r="Z2051" i="47" s="1"/>
  <c r="Y2051" i="47"/>
  <c r="X2050" i="47"/>
  <c r="Z2050" i="47" s="1"/>
  <c r="Y2050" i="47"/>
  <c r="X2049" i="47"/>
  <c r="Z2049" i="47" s="1"/>
  <c r="Y2049" i="47"/>
  <c r="X2048" i="47"/>
  <c r="Z2048" i="47" s="1"/>
  <c r="Y2048" i="47"/>
  <c r="X2047" i="47"/>
  <c r="Z2047" i="47" s="1"/>
  <c r="Y2047" i="47"/>
  <c r="X2046" i="47"/>
  <c r="Z2046" i="47" s="1"/>
  <c r="Y2046" i="47"/>
  <c r="X2045" i="47"/>
  <c r="Z2045" i="47" s="1"/>
  <c r="Y2045" i="47"/>
  <c r="X2044" i="47"/>
  <c r="Z2044" i="47" s="1"/>
  <c r="Y2044" i="47"/>
  <c r="X2043" i="47"/>
  <c r="Z2043" i="47" s="1"/>
  <c r="Y2043" i="47"/>
  <c r="Y2042" i="47"/>
  <c r="X2042" i="47"/>
  <c r="Z2042" i="47" s="1"/>
  <c r="X2041" i="47"/>
  <c r="Z2041" i="47" s="1"/>
  <c r="Y2041" i="47"/>
  <c r="X2040" i="47"/>
  <c r="Z2040" i="47" s="1"/>
  <c r="Y2040" i="47"/>
  <c r="Y2039" i="47"/>
  <c r="X2039" i="47"/>
  <c r="Z2039" i="47" s="1"/>
  <c r="Y2038" i="47"/>
  <c r="X2038" i="47"/>
  <c r="Z2038" i="47" s="1"/>
  <c r="Y2037" i="47"/>
  <c r="X2037" i="47"/>
  <c r="Z2037" i="47" s="1"/>
  <c r="X2036" i="47"/>
  <c r="Z2036" i="47" s="1"/>
  <c r="Y2036" i="47"/>
  <c r="X2035" i="47"/>
  <c r="Z2035" i="47" s="1"/>
  <c r="Y2035" i="47"/>
  <c r="X2034" i="47"/>
  <c r="Z2034" i="47" s="1"/>
  <c r="Y2034" i="47"/>
  <c r="Y2033" i="47"/>
  <c r="X2033" i="47"/>
  <c r="Z2033" i="47" s="1"/>
  <c r="Y2032" i="47"/>
  <c r="X2032" i="47"/>
  <c r="Z2032" i="47" s="1"/>
  <c r="X2031" i="47"/>
  <c r="Z2031" i="47" s="1"/>
  <c r="Y2031" i="47"/>
  <c r="Y2030" i="47"/>
  <c r="X2030" i="47"/>
  <c r="Z2030" i="47" s="1"/>
  <c r="Y2029" i="47"/>
  <c r="X2029" i="47"/>
  <c r="Z2029" i="47" s="1"/>
  <c r="Y2028" i="47"/>
  <c r="X2028" i="47"/>
  <c r="Z2028" i="47" s="1"/>
  <c r="Y2027" i="47"/>
  <c r="X2027" i="47"/>
  <c r="Z2027" i="47" s="1"/>
  <c r="Y2026" i="47"/>
  <c r="X2026" i="47"/>
  <c r="Z2026" i="47" s="1"/>
  <c r="Y2025" i="47"/>
  <c r="X2025" i="47"/>
  <c r="Z2025" i="47" s="1"/>
  <c r="Y2024" i="47"/>
  <c r="X2024" i="47"/>
  <c r="Z2024" i="47" s="1"/>
  <c r="X2023" i="47"/>
  <c r="Z2023" i="47" s="1"/>
  <c r="Y2023" i="47"/>
  <c r="X2022" i="47"/>
  <c r="Z2022" i="47" s="1"/>
  <c r="Y2022" i="47"/>
  <c r="X2021" i="47"/>
  <c r="Z2021" i="47" s="1"/>
  <c r="Y2021" i="47"/>
  <c r="X2020" i="47"/>
  <c r="Z2020" i="47" s="1"/>
  <c r="Y2020" i="47"/>
  <c r="X2019" i="47"/>
  <c r="Z2019" i="47" s="1"/>
  <c r="Y2019" i="47"/>
  <c r="Y2018" i="47"/>
  <c r="X2018" i="47"/>
  <c r="Z2018" i="47" s="1"/>
  <c r="X2017" i="47"/>
  <c r="Z2017" i="47" s="1"/>
  <c r="Y2017" i="47"/>
  <c r="X2016" i="47"/>
  <c r="Z2016" i="47" s="1"/>
  <c r="Y2016" i="47"/>
  <c r="X2015" i="47"/>
  <c r="Z2015" i="47" s="1"/>
  <c r="Y2015" i="47"/>
  <c r="X2014" i="47"/>
  <c r="Z2014" i="47" s="1"/>
  <c r="Y2014" i="47"/>
  <c r="X2013" i="47"/>
  <c r="Z2013" i="47" s="1"/>
  <c r="Y2013" i="47"/>
  <c r="X2012" i="47"/>
  <c r="Z2012" i="47" s="1"/>
  <c r="Y2012" i="47"/>
  <c r="Y2011" i="47"/>
  <c r="X2011" i="47"/>
  <c r="Z2011" i="47" s="1"/>
  <c r="X2010" i="47"/>
  <c r="Z2010" i="47" s="1"/>
  <c r="Y2010" i="47"/>
  <c r="X2009" i="47"/>
  <c r="Z2009" i="47" s="1"/>
  <c r="Y2009" i="47"/>
  <c r="Y2008" i="47"/>
  <c r="X2008" i="47"/>
  <c r="Z2008" i="47" s="1"/>
  <c r="Y2007" i="47"/>
  <c r="X2007" i="47"/>
  <c r="Z2007" i="47" s="1"/>
  <c r="X2006" i="47"/>
  <c r="Z2006" i="47" s="1"/>
  <c r="Y2006" i="47"/>
  <c r="X2005" i="47"/>
  <c r="Z2005" i="47" s="1"/>
  <c r="Y2005" i="47"/>
  <c r="X2004" i="47"/>
  <c r="Z2004" i="47" s="1"/>
  <c r="Y2004" i="47"/>
  <c r="Y2003" i="47"/>
  <c r="X2003" i="47"/>
  <c r="Z2003" i="47" s="1"/>
  <c r="X2002" i="47"/>
  <c r="Z2002" i="47" s="1"/>
  <c r="Y2002" i="47"/>
  <c r="X2001" i="47"/>
  <c r="Z2001" i="47" s="1"/>
  <c r="Y2001" i="47"/>
  <c r="Y2000" i="47"/>
  <c r="X2000" i="47"/>
  <c r="Z2000" i="47" s="1"/>
  <c r="X1999" i="47"/>
  <c r="Z1999" i="47" s="1"/>
  <c r="Y1999" i="47"/>
  <c r="X1998" i="47"/>
  <c r="Z1998" i="47" s="1"/>
  <c r="Y1998" i="47"/>
  <c r="X1997" i="47"/>
  <c r="Z1997" i="47" s="1"/>
  <c r="Y1997" i="47"/>
  <c r="X1996" i="47"/>
  <c r="Z1996" i="47" s="1"/>
  <c r="Y1996" i="47"/>
  <c r="Y1995" i="47"/>
  <c r="X1995" i="47"/>
  <c r="Z1995" i="47" s="1"/>
  <c r="X1994" i="47"/>
  <c r="Z1994" i="47" s="1"/>
  <c r="Y1994" i="47"/>
  <c r="X1993" i="47"/>
  <c r="Z1993" i="47" s="1"/>
  <c r="Y1993" i="47"/>
  <c r="Y1992" i="47"/>
  <c r="X1992" i="47"/>
  <c r="Z1992" i="47" s="1"/>
  <c r="X1991" i="47"/>
  <c r="Z1991" i="47" s="1"/>
  <c r="Y1991" i="47"/>
  <c r="Y1990" i="47"/>
  <c r="X1990" i="47"/>
  <c r="Z1990" i="47" s="1"/>
  <c r="Y1989" i="47"/>
  <c r="X1989" i="47"/>
  <c r="Z1989" i="47" s="1"/>
  <c r="Y1988" i="47"/>
  <c r="X1988" i="47"/>
  <c r="Z1988" i="47" s="1"/>
  <c r="Y1987" i="47"/>
  <c r="X1987" i="47"/>
  <c r="Z1987" i="47" s="1"/>
  <c r="X1986" i="47"/>
  <c r="Z1986" i="47" s="1"/>
  <c r="Y1986" i="47"/>
  <c r="X1985" i="47"/>
  <c r="Z1985" i="47" s="1"/>
  <c r="Y1985" i="47"/>
  <c r="X1984" i="47"/>
  <c r="Z1984" i="47" s="1"/>
  <c r="Y1984" i="47"/>
  <c r="X1983" i="47"/>
  <c r="Z1983" i="47" s="1"/>
  <c r="Y1983" i="47"/>
  <c r="X1982" i="47"/>
  <c r="Z1982" i="47" s="1"/>
  <c r="Y1982" i="47"/>
  <c r="X1981" i="47"/>
  <c r="Z1981" i="47" s="1"/>
  <c r="Y1981" i="47"/>
  <c r="X1980" i="47"/>
  <c r="Z1980" i="47" s="1"/>
  <c r="Y1980" i="47"/>
  <c r="Y1979" i="47"/>
  <c r="X1979" i="47"/>
  <c r="Z1979" i="47" s="1"/>
  <c r="Y1978" i="47"/>
  <c r="X1978" i="47"/>
  <c r="Z1978" i="47" s="1"/>
  <c r="Y1977" i="47"/>
  <c r="X1977" i="47"/>
  <c r="Z1977" i="47" s="1"/>
  <c r="Y1976" i="47"/>
  <c r="X1976" i="47"/>
  <c r="Z1976" i="47" s="1"/>
  <c r="Y1975" i="47"/>
  <c r="X1975" i="47"/>
  <c r="Z1975" i="47" s="1"/>
  <c r="Y1974" i="47"/>
  <c r="X1974" i="47"/>
  <c r="Z1974" i="47" s="1"/>
  <c r="X1973" i="47"/>
  <c r="Z1973" i="47" s="1"/>
  <c r="Y1973" i="47"/>
  <c r="X1972" i="47"/>
  <c r="Z1972" i="47" s="1"/>
  <c r="Y1972" i="47"/>
  <c r="X1971" i="47"/>
  <c r="Z1971" i="47" s="1"/>
  <c r="Y1971" i="47"/>
  <c r="X1970" i="47"/>
  <c r="Z1970" i="47" s="1"/>
  <c r="Y1970" i="47"/>
  <c r="Y1969" i="47"/>
  <c r="X1969" i="47"/>
  <c r="Z1969" i="47" s="1"/>
  <c r="Y1968" i="47"/>
  <c r="X1968" i="47"/>
  <c r="Z1968" i="47" s="1"/>
  <c r="X1967" i="47"/>
  <c r="Z1967" i="47" s="1"/>
  <c r="Y1967" i="47"/>
  <c r="Y1966" i="47"/>
  <c r="X1966" i="47"/>
  <c r="Z1966" i="47" s="1"/>
  <c r="X1965" i="47"/>
  <c r="Z1965" i="47" s="1"/>
  <c r="Y1965" i="47"/>
  <c r="Y1964" i="47"/>
  <c r="X1964" i="47"/>
  <c r="Z1964" i="47" s="1"/>
  <c r="X1963" i="47"/>
  <c r="Z1963" i="47" s="1"/>
  <c r="Y1963" i="47"/>
  <c r="Y1962" i="47"/>
  <c r="X1962" i="47"/>
  <c r="Z1962" i="47" s="1"/>
  <c r="Y1961" i="47"/>
  <c r="X1961" i="47"/>
  <c r="Z1961" i="47" s="1"/>
  <c r="Y1960" i="47"/>
  <c r="X1960" i="47"/>
  <c r="Z1960" i="47" s="1"/>
  <c r="Y1959" i="47"/>
  <c r="X1959" i="47"/>
  <c r="Z1959" i="47" s="1"/>
  <c r="Y1958" i="47"/>
  <c r="X1958" i="47"/>
  <c r="Z1958" i="47" s="1"/>
  <c r="Y1957" i="47"/>
  <c r="X1957" i="47"/>
  <c r="Z1957" i="47" s="1"/>
  <c r="X1956" i="47"/>
  <c r="Z1956" i="47" s="1"/>
  <c r="Y1956" i="47"/>
  <c r="Y1955" i="47"/>
  <c r="X1955" i="47"/>
  <c r="Z1955" i="47" s="1"/>
  <c r="X1954" i="47"/>
  <c r="Z1954" i="47" s="1"/>
  <c r="Y1954" i="47"/>
  <c r="Y1953" i="47"/>
  <c r="X1953" i="47"/>
  <c r="Z1953" i="47" s="1"/>
  <c r="Y1952" i="47"/>
  <c r="X1952" i="47"/>
  <c r="Z1952" i="47" s="1"/>
  <c r="Y1951" i="47"/>
  <c r="X1951" i="47"/>
  <c r="Z1951" i="47" s="1"/>
  <c r="Y1950" i="47"/>
  <c r="X1950" i="47"/>
  <c r="Z1950" i="47" s="1"/>
  <c r="Y1949" i="47"/>
  <c r="X1949" i="47"/>
  <c r="Z1949" i="47" s="1"/>
  <c r="X1948" i="47"/>
  <c r="Z1948" i="47" s="1"/>
  <c r="Y1948" i="47"/>
  <c r="Y1947" i="47"/>
  <c r="X1947" i="47"/>
  <c r="Z1947" i="47" s="1"/>
  <c r="Y1946" i="47"/>
  <c r="X1946" i="47"/>
  <c r="Z1946" i="47" s="1"/>
  <c r="Y1945" i="47"/>
  <c r="X1945" i="47"/>
  <c r="Z1945" i="47" s="1"/>
  <c r="X1944" i="47"/>
  <c r="Z1944" i="47" s="1"/>
  <c r="Y1944" i="47"/>
  <c r="X1943" i="47"/>
  <c r="Z1943" i="47" s="1"/>
  <c r="Y1943" i="47"/>
  <c r="Y1942" i="47"/>
  <c r="X1942" i="47"/>
  <c r="Z1942" i="47" s="1"/>
  <c r="X1941" i="47"/>
  <c r="Z1941" i="47" s="1"/>
  <c r="Y1941" i="47"/>
  <c r="Y1940" i="47"/>
  <c r="X1940" i="47"/>
  <c r="Z1940" i="47" s="1"/>
  <c r="Y1939" i="47"/>
  <c r="X1939" i="47"/>
  <c r="Z1939" i="47" s="1"/>
  <c r="X1938" i="47"/>
  <c r="Z1938" i="47" s="1"/>
  <c r="Y1938" i="47"/>
  <c r="Y1937" i="47"/>
  <c r="X1937" i="47"/>
  <c r="Z1937" i="47" s="1"/>
  <c r="Y1936" i="47"/>
  <c r="X1936" i="47"/>
  <c r="Z1936" i="47" s="1"/>
  <c r="Y1935" i="47"/>
  <c r="X1935" i="47"/>
  <c r="Z1935" i="47" s="1"/>
  <c r="Y1934" i="47"/>
  <c r="X1934" i="47"/>
  <c r="Z1934" i="47" s="1"/>
  <c r="Y1933" i="47"/>
  <c r="X1933" i="47"/>
  <c r="Z1933" i="47" s="1"/>
  <c r="Y1932" i="47"/>
  <c r="X1932" i="47"/>
  <c r="Z1932" i="47" s="1"/>
  <c r="Y1931" i="47"/>
  <c r="X1931" i="47"/>
  <c r="Z1931" i="47" s="1"/>
  <c r="Y1930" i="47"/>
  <c r="X1930" i="47"/>
  <c r="Z1930" i="47" s="1"/>
  <c r="Y1929" i="47"/>
  <c r="X1929" i="47"/>
  <c r="Z1929" i="47" s="1"/>
  <c r="Y1928" i="47"/>
  <c r="X1928" i="47"/>
  <c r="Z1928" i="47" s="1"/>
  <c r="Y1927" i="47"/>
  <c r="X1927" i="47"/>
  <c r="Z1927" i="47" s="1"/>
  <c r="Y1926" i="47"/>
  <c r="X1926" i="47"/>
  <c r="Z1926" i="47" s="1"/>
  <c r="X1925" i="47"/>
  <c r="Z1925" i="47" s="1"/>
  <c r="Y1925" i="47"/>
  <c r="X1924" i="47"/>
  <c r="Z1924" i="47" s="1"/>
  <c r="Y1924" i="47"/>
  <c r="X1923" i="47"/>
  <c r="Z1923" i="47" s="1"/>
  <c r="Y1923" i="47"/>
  <c r="X1922" i="47"/>
  <c r="Z1922" i="47" s="1"/>
  <c r="Y1922" i="47"/>
  <c r="X1921" i="47"/>
  <c r="Z1921" i="47" s="1"/>
  <c r="Y1921" i="47"/>
  <c r="X1920" i="47"/>
  <c r="Z1920" i="47" s="1"/>
  <c r="Y1920" i="47"/>
  <c r="X1919" i="47"/>
  <c r="Z1919" i="47" s="1"/>
  <c r="Y1919" i="47"/>
  <c r="Y1918" i="47"/>
  <c r="X1918" i="47"/>
  <c r="Z1918" i="47" s="1"/>
  <c r="Y1917" i="47"/>
  <c r="X1917" i="47"/>
  <c r="Z1917" i="47" s="1"/>
  <c r="X1916" i="47"/>
  <c r="Z1916" i="47" s="1"/>
  <c r="Y1916" i="47"/>
  <c r="Y1915" i="47"/>
  <c r="X1915" i="47"/>
  <c r="Z1915" i="47" s="1"/>
  <c r="Y1914" i="47"/>
  <c r="X1914" i="47"/>
  <c r="Z1914" i="47" s="1"/>
  <c r="Y1913" i="47"/>
  <c r="X1913" i="47"/>
  <c r="Z1913" i="47" s="1"/>
  <c r="Y1912" i="47"/>
  <c r="X1912" i="47"/>
  <c r="Z1912" i="47" s="1"/>
  <c r="X1911" i="47"/>
  <c r="Z1911" i="47" s="1"/>
  <c r="Y1911" i="47"/>
  <c r="X1910" i="47"/>
  <c r="Z1910" i="47" s="1"/>
  <c r="Y1910" i="47"/>
  <c r="X1909" i="47"/>
  <c r="Z1909" i="47" s="1"/>
  <c r="Y1909" i="47"/>
  <c r="X1908" i="47"/>
  <c r="Z1908" i="47" s="1"/>
  <c r="Y1908" i="47"/>
  <c r="X1907" i="47"/>
  <c r="Z1907" i="47" s="1"/>
  <c r="Y1907" i="47"/>
  <c r="X1906" i="47"/>
  <c r="Z1906" i="47" s="1"/>
  <c r="Y1906" i="47"/>
  <c r="X1905" i="47"/>
  <c r="Z1905" i="47" s="1"/>
  <c r="Y1905" i="47"/>
  <c r="X1904" i="47"/>
  <c r="Z1904" i="47" s="1"/>
  <c r="Y1904" i="47"/>
  <c r="X1903" i="47"/>
  <c r="Z1903" i="47" s="1"/>
  <c r="Y1903" i="47"/>
  <c r="Y1902" i="47"/>
  <c r="X1902" i="47"/>
  <c r="Z1902" i="47" s="1"/>
  <c r="Y1901" i="47"/>
  <c r="X1901" i="47"/>
  <c r="Z1901" i="47" s="1"/>
  <c r="Y1900" i="47"/>
  <c r="X1900" i="47"/>
  <c r="Z1900" i="47" s="1"/>
  <c r="X1899" i="47"/>
  <c r="Z1899" i="47" s="1"/>
  <c r="Y1899" i="47"/>
  <c r="X1898" i="47"/>
  <c r="Z1898" i="47" s="1"/>
  <c r="Y1898" i="47"/>
  <c r="Y1897" i="47"/>
  <c r="X1897" i="47"/>
  <c r="Z1897" i="47" s="1"/>
  <c r="Y1896" i="47"/>
  <c r="X1896" i="47"/>
  <c r="Z1896" i="47" s="1"/>
  <c r="Y1895" i="47"/>
  <c r="X1895" i="47"/>
  <c r="Z1895" i="47" s="1"/>
  <c r="Y1894" i="47"/>
  <c r="X1894" i="47"/>
  <c r="Z1894" i="47" s="1"/>
  <c r="Y1893" i="47"/>
  <c r="X1893" i="47"/>
  <c r="Z1893" i="47" s="1"/>
  <c r="Y1892" i="47"/>
  <c r="X1892" i="47"/>
  <c r="Z1892" i="47" s="1"/>
  <c r="Y1891" i="47"/>
  <c r="X1891" i="47"/>
  <c r="Z1891" i="47" s="1"/>
  <c r="Y1890" i="47"/>
  <c r="X1890" i="47"/>
  <c r="Z1890" i="47" s="1"/>
  <c r="Y1889" i="47"/>
  <c r="X1889" i="47"/>
  <c r="Z1889" i="47" s="1"/>
  <c r="Y1888" i="47"/>
  <c r="X1888" i="47"/>
  <c r="Z1888" i="47" s="1"/>
  <c r="X1887" i="47"/>
  <c r="Z1887" i="47" s="1"/>
  <c r="Y1887" i="47"/>
  <c r="X1886" i="47"/>
  <c r="Z1886" i="47" s="1"/>
  <c r="Y1886" i="47"/>
  <c r="X1885" i="47"/>
  <c r="Z1885" i="47" s="1"/>
  <c r="Y1885" i="47"/>
  <c r="Y1884" i="47"/>
  <c r="X1884" i="47"/>
  <c r="Z1884" i="47" s="1"/>
  <c r="Y1883" i="47"/>
  <c r="X1883" i="47"/>
  <c r="Z1883" i="47" s="1"/>
  <c r="Y1882" i="47"/>
  <c r="X1882" i="47"/>
  <c r="Z1882" i="47" s="1"/>
  <c r="Y1881" i="47"/>
  <c r="X1881" i="47"/>
  <c r="Z1881" i="47" s="1"/>
  <c r="Y1880" i="47"/>
  <c r="X1880" i="47"/>
  <c r="Z1880" i="47" s="1"/>
  <c r="Y1879" i="47"/>
  <c r="X1879" i="47"/>
  <c r="Z1879" i="47" s="1"/>
  <c r="Y1878" i="47"/>
  <c r="X1878" i="47"/>
  <c r="Z1878" i="47" s="1"/>
  <c r="Y1877" i="47"/>
  <c r="X1877" i="47"/>
  <c r="Z1877" i="47" s="1"/>
  <c r="Y1876" i="47"/>
  <c r="X1876" i="47"/>
  <c r="Z1876" i="47" s="1"/>
  <c r="Y1875" i="47"/>
  <c r="X1875" i="47"/>
  <c r="Z1875" i="47" s="1"/>
  <c r="Y1874" i="47"/>
  <c r="X1874" i="47"/>
  <c r="Z1874" i="47" s="1"/>
  <c r="Y1873" i="47"/>
  <c r="X1873" i="47"/>
  <c r="Z1873" i="47" s="1"/>
  <c r="Y1872" i="47"/>
  <c r="X1872" i="47"/>
  <c r="Z1872" i="47" s="1"/>
  <c r="Y1871" i="47"/>
  <c r="X1871" i="47"/>
  <c r="Z1871" i="47" s="1"/>
  <c r="Y1870" i="47"/>
  <c r="X1870" i="47"/>
  <c r="Z1870" i="47" s="1"/>
  <c r="Y1869" i="47"/>
  <c r="X1869" i="47"/>
  <c r="Z1869" i="47" s="1"/>
  <c r="Y1868" i="47"/>
  <c r="X1868" i="47"/>
  <c r="Z1868" i="47" s="1"/>
  <c r="X1867" i="47"/>
  <c r="Z1867" i="47" s="1"/>
  <c r="Y1867" i="47"/>
  <c r="Y1866" i="47"/>
  <c r="X1866" i="47"/>
  <c r="Z1866" i="47" s="1"/>
  <c r="Y1865" i="47"/>
  <c r="X1865" i="47"/>
  <c r="Z1865" i="47" s="1"/>
  <c r="Y1864" i="47"/>
  <c r="X1864" i="47"/>
  <c r="Z1864" i="47" s="1"/>
  <c r="X1863" i="47"/>
  <c r="Z1863" i="47" s="1"/>
  <c r="Y1863" i="47"/>
  <c r="Y1862" i="47"/>
  <c r="X1862" i="47"/>
  <c r="Z1862" i="47" s="1"/>
  <c r="Y1861" i="47"/>
  <c r="X1861" i="47"/>
  <c r="Z1861" i="47" s="1"/>
  <c r="Y1860" i="47"/>
  <c r="X1860" i="47"/>
  <c r="Z1860" i="47" s="1"/>
  <c r="Y1859" i="47"/>
  <c r="X1859" i="47"/>
  <c r="Z1859" i="47" s="1"/>
  <c r="X1858" i="47"/>
  <c r="Z1858" i="47" s="1"/>
  <c r="Y1858" i="47"/>
  <c r="X1857" i="47"/>
  <c r="Z1857" i="47" s="1"/>
  <c r="Y1857" i="47"/>
  <c r="Y1856" i="47"/>
  <c r="X1856" i="47"/>
  <c r="Z1856" i="47" s="1"/>
  <c r="Y1855" i="47"/>
  <c r="X1855" i="47"/>
  <c r="Z1855" i="47" s="1"/>
  <c r="Y1854" i="47"/>
  <c r="X1854" i="47"/>
  <c r="Z1854" i="47" s="1"/>
  <c r="X1853" i="47"/>
  <c r="Z1853" i="47" s="1"/>
  <c r="Y1853" i="47"/>
  <c r="X1852" i="47"/>
  <c r="Z1852" i="47" s="1"/>
  <c r="Y1852" i="47"/>
  <c r="Y1851" i="47"/>
  <c r="X1851" i="47"/>
  <c r="Z1851" i="47" s="1"/>
  <c r="Y1850" i="47"/>
  <c r="X1850" i="47"/>
  <c r="Z1850" i="47" s="1"/>
  <c r="Y1849" i="47"/>
  <c r="X1849" i="47"/>
  <c r="Z1849" i="47" s="1"/>
  <c r="Y1848" i="47"/>
  <c r="X1848" i="47"/>
  <c r="Z1848" i="47" s="1"/>
  <c r="Y1847" i="47"/>
  <c r="X1847" i="47"/>
  <c r="Z1847" i="47" s="1"/>
  <c r="Y1846" i="47"/>
  <c r="X1846" i="47"/>
  <c r="Z1846" i="47" s="1"/>
  <c r="Y1845" i="47"/>
  <c r="X1845" i="47"/>
  <c r="Z1845" i="47" s="1"/>
  <c r="X1844" i="47"/>
  <c r="Z1844" i="47" s="1"/>
  <c r="Y1844" i="47"/>
  <c r="X1843" i="47"/>
  <c r="Z1843" i="47" s="1"/>
  <c r="Y1843" i="47"/>
  <c r="X1842" i="47"/>
  <c r="Z1842" i="47" s="1"/>
  <c r="Y1842" i="47"/>
  <c r="X1841" i="47"/>
  <c r="Z1841" i="47" s="1"/>
  <c r="Y1841" i="47"/>
  <c r="X1840" i="47"/>
  <c r="Z1840" i="47" s="1"/>
  <c r="Y1840" i="47"/>
  <c r="X1839" i="47"/>
  <c r="Z1839" i="47" s="1"/>
  <c r="Y1839" i="47"/>
  <c r="X1838" i="47"/>
  <c r="Z1838" i="47" s="1"/>
  <c r="Y1838" i="47"/>
  <c r="X1837" i="47"/>
  <c r="Z1837" i="47" s="1"/>
  <c r="Y1837" i="47"/>
  <c r="X1836" i="47"/>
  <c r="Z1836" i="47" s="1"/>
  <c r="Y1836" i="47"/>
  <c r="Y1835" i="47"/>
  <c r="X1835" i="47"/>
  <c r="Z1835" i="47" s="1"/>
  <c r="Y1834" i="47"/>
  <c r="X1834" i="47"/>
  <c r="Z1834" i="47" s="1"/>
  <c r="Y1833" i="47"/>
  <c r="X1833" i="47"/>
  <c r="Z1833" i="47" s="1"/>
  <c r="X1832" i="47"/>
  <c r="Z1832" i="47" s="1"/>
  <c r="Y1832" i="47"/>
  <c r="Y1831" i="47"/>
  <c r="X1831" i="47"/>
  <c r="Z1831" i="47" s="1"/>
  <c r="Y1830" i="47"/>
  <c r="X1830" i="47"/>
  <c r="Z1830" i="47" s="1"/>
  <c r="Y1829" i="47"/>
  <c r="X1829" i="47"/>
  <c r="Z1829" i="47" s="1"/>
  <c r="Y1828" i="47"/>
  <c r="X1828" i="47"/>
  <c r="Z1828" i="47" s="1"/>
  <c r="X1827" i="47"/>
  <c r="Z1827" i="47" s="1"/>
  <c r="Y1827" i="47"/>
  <c r="Y1826" i="47"/>
  <c r="X1826" i="47"/>
  <c r="Z1826" i="47" s="1"/>
  <c r="Y1825" i="47"/>
  <c r="X1825" i="47"/>
  <c r="Z1825" i="47" s="1"/>
  <c r="X1824" i="47"/>
  <c r="Z1824" i="47" s="1"/>
  <c r="Y1824" i="47"/>
  <c r="Y1823" i="47"/>
  <c r="X1823" i="47"/>
  <c r="Z1823" i="47" s="1"/>
  <c r="Y1822" i="47"/>
  <c r="X1822" i="47"/>
  <c r="Z1822" i="47" s="1"/>
  <c r="Y1821" i="47"/>
  <c r="X1821" i="47"/>
  <c r="Z1821" i="47" s="1"/>
  <c r="Y1820" i="47"/>
  <c r="X1820" i="47"/>
  <c r="Z1820" i="47" s="1"/>
  <c r="X1819" i="47"/>
  <c r="Z1819" i="47" s="1"/>
  <c r="Y1819" i="47"/>
  <c r="Y1818" i="47"/>
  <c r="X1818" i="47"/>
  <c r="Z1818" i="47" s="1"/>
  <c r="X1817" i="47"/>
  <c r="Z1817" i="47" s="1"/>
  <c r="Y1817" i="47"/>
  <c r="Y1816" i="47"/>
  <c r="X1816" i="47"/>
  <c r="Z1816" i="47" s="1"/>
  <c r="X1815" i="47"/>
  <c r="Z1815" i="47" s="1"/>
  <c r="Y1815" i="47"/>
  <c r="Y1814" i="47"/>
  <c r="X1814" i="47"/>
  <c r="Z1814" i="47" s="1"/>
  <c r="Y1813" i="47"/>
  <c r="X1813" i="47"/>
  <c r="Z1813" i="47" s="1"/>
  <c r="X1812" i="47"/>
  <c r="Z1812" i="47" s="1"/>
  <c r="Y1812" i="47"/>
  <c r="Y1811" i="47"/>
  <c r="X1811" i="47"/>
  <c r="Z1811" i="47" s="1"/>
  <c r="Y1810" i="47"/>
  <c r="X1810" i="47"/>
  <c r="Z1810" i="47" s="1"/>
  <c r="Y1809" i="47"/>
  <c r="X1809" i="47"/>
  <c r="Z1809" i="47" s="1"/>
  <c r="Y1808" i="47"/>
  <c r="X1808" i="47"/>
  <c r="Z1808" i="47" s="1"/>
  <c r="Y1807" i="47"/>
  <c r="X1807" i="47"/>
  <c r="Z1807" i="47" s="1"/>
  <c r="Y1806" i="47"/>
  <c r="X1806" i="47"/>
  <c r="Z1806" i="47" s="1"/>
  <c r="Y1805" i="47"/>
  <c r="X1805" i="47"/>
  <c r="Z1805" i="47" s="1"/>
  <c r="X1804" i="47"/>
  <c r="Z1804" i="47" s="1"/>
  <c r="Y1804" i="47"/>
  <c r="Y1803" i="47"/>
  <c r="X1803" i="47"/>
  <c r="Z1803" i="47" s="1"/>
  <c r="Y1802" i="47"/>
  <c r="X1802" i="47"/>
  <c r="Z1802" i="47" s="1"/>
  <c r="Y1801" i="47"/>
  <c r="X1801" i="47"/>
  <c r="Z1801" i="47" s="1"/>
  <c r="X1800" i="47"/>
  <c r="Z1800" i="47" s="1"/>
  <c r="Y1800" i="47"/>
  <c r="X1799" i="47"/>
  <c r="Z1799" i="47" s="1"/>
  <c r="Y1799" i="47"/>
  <c r="X1798" i="47"/>
  <c r="Z1798" i="47" s="1"/>
  <c r="Y1798" i="47"/>
  <c r="Y1797" i="47"/>
  <c r="X1797" i="47"/>
  <c r="Z1797" i="47" s="1"/>
  <c r="Y1796" i="47"/>
  <c r="X1796" i="47"/>
  <c r="Z1796" i="47" s="1"/>
  <c r="Y1795" i="47"/>
  <c r="X1795" i="47"/>
  <c r="Z1795" i="47" s="1"/>
  <c r="Y1794" i="47"/>
  <c r="X1794" i="47"/>
  <c r="Z1794" i="47" s="1"/>
  <c r="Y1793" i="47"/>
  <c r="X1793" i="47"/>
  <c r="Z1793" i="47" s="1"/>
  <c r="Y1792" i="47"/>
  <c r="X1792" i="47"/>
  <c r="Z1792" i="47" s="1"/>
  <c r="Y1791" i="47"/>
  <c r="X1791" i="47"/>
  <c r="Z1791" i="47" s="1"/>
  <c r="X1790" i="47"/>
  <c r="Z1790" i="47" s="1"/>
  <c r="Y1790" i="47"/>
  <c r="X1789" i="47"/>
  <c r="Z1789" i="47" s="1"/>
  <c r="Y1789" i="47"/>
  <c r="X1788" i="47"/>
  <c r="Z1788" i="47" s="1"/>
  <c r="Y1788" i="47"/>
  <c r="X1787" i="47"/>
  <c r="Z1787" i="47" s="1"/>
  <c r="Y1787" i="47"/>
  <c r="X1786" i="47"/>
  <c r="Z1786" i="47" s="1"/>
  <c r="Y1786" i="47"/>
  <c r="Y1785" i="47"/>
  <c r="X1785" i="47"/>
  <c r="Z1785" i="47" s="1"/>
  <c r="Y1784" i="47"/>
  <c r="X1784" i="47"/>
  <c r="Z1784" i="47" s="1"/>
  <c r="X1783" i="47"/>
  <c r="Z1783" i="47" s="1"/>
  <c r="Y1783" i="47"/>
  <c r="X1782" i="47"/>
  <c r="Z1782" i="47" s="1"/>
  <c r="Y1782" i="47"/>
  <c r="X1781" i="47"/>
  <c r="Z1781" i="47" s="1"/>
  <c r="Y1781" i="47"/>
  <c r="X1780" i="47"/>
  <c r="Z1780" i="47" s="1"/>
  <c r="Y1780" i="47"/>
  <c r="Y1779" i="47"/>
  <c r="X1779" i="47"/>
  <c r="Z1779" i="47" s="1"/>
  <c r="Y1778" i="47"/>
  <c r="X1778" i="47"/>
  <c r="Z1778" i="47" s="1"/>
  <c r="Y1777" i="47"/>
  <c r="X1777" i="47"/>
  <c r="Z1777" i="47" s="1"/>
  <c r="Y1776" i="47"/>
  <c r="X1776" i="47"/>
  <c r="Z1776" i="47" s="1"/>
  <c r="X1775" i="47"/>
  <c r="Z1775" i="47" s="1"/>
  <c r="Y1775" i="47"/>
  <c r="Y1774" i="47"/>
  <c r="X1774" i="47"/>
  <c r="Z1774" i="47" s="1"/>
  <c r="X1773" i="47"/>
  <c r="Z1773" i="47" s="1"/>
  <c r="Y1773" i="47"/>
  <c r="X1772" i="47"/>
  <c r="Z1772" i="47" s="1"/>
  <c r="Y1772" i="47"/>
  <c r="Y1771" i="47"/>
  <c r="X1771" i="47"/>
  <c r="Z1771" i="47" s="1"/>
  <c r="X1770" i="47"/>
  <c r="Z1770" i="47" s="1"/>
  <c r="Y1770" i="47"/>
  <c r="Y1769" i="47"/>
  <c r="X1769" i="47"/>
  <c r="Z1769" i="47" s="1"/>
  <c r="Y1768" i="47"/>
  <c r="X1768" i="47"/>
  <c r="Z1768" i="47" s="1"/>
  <c r="Y1767" i="47"/>
  <c r="X1767" i="47"/>
  <c r="Z1767" i="47" s="1"/>
  <c r="Y1766" i="47"/>
  <c r="X1766" i="47"/>
  <c r="Z1766" i="47" s="1"/>
  <c r="Y1765" i="47"/>
  <c r="X1765" i="47"/>
  <c r="Z1765" i="47" s="1"/>
  <c r="X1764" i="47"/>
  <c r="Z1764" i="47" s="1"/>
  <c r="Y1764" i="47"/>
  <c r="X1763" i="47"/>
  <c r="Z1763" i="47" s="1"/>
  <c r="Y1763" i="47"/>
  <c r="X1762" i="47"/>
  <c r="Z1762" i="47" s="1"/>
  <c r="Y1762" i="47"/>
  <c r="Y1761" i="47"/>
  <c r="X1761" i="47"/>
  <c r="Z1761" i="47" s="1"/>
  <c r="X1760" i="47"/>
  <c r="Z1760" i="47" s="1"/>
  <c r="Y1760" i="47"/>
  <c r="Y1759" i="47"/>
  <c r="X1759" i="47"/>
  <c r="Z1759" i="47" s="1"/>
  <c r="Y1758" i="47"/>
  <c r="X1758" i="47"/>
  <c r="Z1758" i="47" s="1"/>
  <c r="X1757" i="47"/>
  <c r="Z1757" i="47" s="1"/>
  <c r="Y1757" i="47"/>
  <c r="X1756" i="47"/>
  <c r="Z1756" i="47" s="1"/>
  <c r="Y1756" i="47"/>
  <c r="X1755" i="47"/>
  <c r="Z1755" i="47" s="1"/>
  <c r="Y1755" i="47"/>
  <c r="Y1754" i="47"/>
  <c r="X1754" i="47"/>
  <c r="Z1754" i="47" s="1"/>
  <c r="X1753" i="47"/>
  <c r="Z1753" i="47" s="1"/>
  <c r="Y1753" i="47"/>
  <c r="Y1752" i="47"/>
  <c r="X1752" i="47"/>
  <c r="Z1752" i="47" s="1"/>
  <c r="Y1751" i="47"/>
  <c r="X1751" i="47"/>
  <c r="Z1751" i="47" s="1"/>
  <c r="X1750" i="47"/>
  <c r="Z1750" i="47" s="1"/>
  <c r="Y1750" i="47"/>
  <c r="Y1749" i="47"/>
  <c r="X1749" i="47"/>
  <c r="Z1749" i="47" s="1"/>
  <c r="Y1748" i="47"/>
  <c r="X1748" i="47"/>
  <c r="Z1748" i="47" s="1"/>
  <c r="Y1747" i="47"/>
  <c r="X1747" i="47"/>
  <c r="Z1747" i="47" s="1"/>
  <c r="Y1746" i="47"/>
  <c r="X1746" i="47"/>
  <c r="Z1746" i="47" s="1"/>
  <c r="Y1745" i="47"/>
  <c r="X1745" i="47"/>
  <c r="Z1745" i="47" s="1"/>
  <c r="Y1744" i="47"/>
  <c r="X1744" i="47"/>
  <c r="Z1744" i="47" s="1"/>
  <c r="Y1743" i="47"/>
  <c r="X1743" i="47"/>
  <c r="Z1743" i="47" s="1"/>
  <c r="X1742" i="47"/>
  <c r="Z1742" i="47" s="1"/>
  <c r="Y1742" i="47"/>
  <c r="Y1741" i="47"/>
  <c r="X1741" i="47"/>
  <c r="Z1741" i="47" s="1"/>
  <c r="Y1740" i="47"/>
  <c r="X1740" i="47"/>
  <c r="Z1740" i="47" s="1"/>
  <c r="X1739" i="47"/>
  <c r="Z1739" i="47" s="1"/>
  <c r="Y1739" i="47"/>
  <c r="X1738" i="47"/>
  <c r="Z1738" i="47" s="1"/>
  <c r="Y1738" i="47"/>
  <c r="X1737" i="47"/>
  <c r="Z1737" i="47" s="1"/>
  <c r="Y1737" i="47"/>
  <c r="X1736" i="47"/>
  <c r="Z1736" i="47" s="1"/>
  <c r="Y1736" i="47"/>
  <c r="Y1735" i="47"/>
  <c r="X1735" i="47"/>
  <c r="Z1735" i="47" s="1"/>
  <c r="Y1734" i="47"/>
  <c r="X1734" i="47"/>
  <c r="Z1734" i="47" s="1"/>
  <c r="X1733" i="47"/>
  <c r="Z1733" i="47" s="1"/>
  <c r="Y1733" i="47"/>
  <c r="X1732" i="47"/>
  <c r="Z1732" i="47" s="1"/>
  <c r="Y1732" i="47"/>
  <c r="X1731" i="47"/>
  <c r="Z1731" i="47" s="1"/>
  <c r="Y1731" i="47"/>
  <c r="X1730" i="47"/>
  <c r="Z1730" i="47" s="1"/>
  <c r="Y1730" i="47"/>
  <c r="Y1729" i="47"/>
  <c r="X1729" i="47"/>
  <c r="Z1729" i="47" s="1"/>
  <c r="Y1728" i="47"/>
  <c r="X1728" i="47"/>
  <c r="Z1728" i="47" s="1"/>
  <c r="Y1727" i="47"/>
  <c r="X1727" i="47"/>
  <c r="Z1727" i="47" s="1"/>
  <c r="Y1726" i="47"/>
  <c r="X1726" i="47"/>
  <c r="Z1726" i="47" s="1"/>
  <c r="X1725" i="47"/>
  <c r="Z1725" i="47" s="1"/>
  <c r="Y1725" i="47"/>
  <c r="Y1724" i="47"/>
  <c r="X1724" i="47"/>
  <c r="Z1724" i="47" s="1"/>
  <c r="X1723" i="47"/>
  <c r="Z1723" i="47" s="1"/>
  <c r="Y1723" i="47"/>
  <c r="X1722" i="47"/>
  <c r="Z1722" i="47" s="1"/>
  <c r="Y1722" i="47"/>
  <c r="Y1721" i="47"/>
  <c r="X1721" i="47"/>
  <c r="Z1721" i="47" s="1"/>
  <c r="Y1720" i="47"/>
  <c r="X1720" i="47"/>
  <c r="Z1720" i="47" s="1"/>
  <c r="Y1719" i="47"/>
  <c r="X1719" i="47"/>
  <c r="Z1719" i="47" s="1"/>
  <c r="Y1718" i="47"/>
  <c r="X1718" i="47"/>
  <c r="Z1718" i="47" s="1"/>
  <c r="Y1717" i="47"/>
  <c r="X1717" i="47"/>
  <c r="Z1717" i="47" s="1"/>
  <c r="X1716" i="47"/>
  <c r="Z1716" i="47" s="1"/>
  <c r="Y1716" i="47"/>
  <c r="Y1715" i="47"/>
  <c r="X1715" i="47"/>
  <c r="Z1715" i="47" s="1"/>
  <c r="Y1714" i="47"/>
  <c r="X1714" i="47"/>
  <c r="Z1714" i="47" s="1"/>
  <c r="X1713" i="47"/>
  <c r="Z1713" i="47" s="1"/>
  <c r="Y1713" i="47"/>
  <c r="X1712" i="47"/>
  <c r="Z1712" i="47" s="1"/>
  <c r="Y1712" i="47"/>
  <c r="Y1711" i="47"/>
  <c r="X1711" i="47"/>
  <c r="Z1711" i="47" s="1"/>
  <c r="X1710" i="47"/>
  <c r="Z1710" i="47" s="1"/>
  <c r="Y1710" i="47"/>
  <c r="X1709" i="47"/>
  <c r="Z1709" i="47" s="1"/>
  <c r="Y1709" i="47"/>
  <c r="Y1708" i="47"/>
  <c r="X1708" i="47"/>
  <c r="Z1708" i="47" s="1"/>
  <c r="X1707" i="47"/>
  <c r="Z1707" i="47" s="1"/>
  <c r="Y1707" i="47"/>
  <c r="X1706" i="47"/>
  <c r="Z1706" i="47" s="1"/>
  <c r="Y1706" i="47"/>
  <c r="X1705" i="47"/>
  <c r="Z1705" i="47" s="1"/>
  <c r="Y1705" i="47"/>
  <c r="Y1704" i="47"/>
  <c r="X1704" i="47"/>
  <c r="Z1704" i="47" s="1"/>
  <c r="X1703" i="47"/>
  <c r="Z1703" i="47" s="1"/>
  <c r="Y1703" i="47"/>
  <c r="Y1702" i="47"/>
  <c r="X1702" i="47"/>
  <c r="Z1702" i="47" s="1"/>
  <c r="Y1701" i="47"/>
  <c r="X1701" i="47"/>
  <c r="Z1701" i="47" s="1"/>
  <c r="Y1700" i="47"/>
  <c r="X1700" i="47"/>
  <c r="Z1700" i="47" s="1"/>
  <c r="Y1699" i="47"/>
  <c r="X1699" i="47"/>
  <c r="Z1699" i="47" s="1"/>
  <c r="X1698" i="47"/>
  <c r="Z1698" i="47" s="1"/>
  <c r="Y1698" i="47"/>
  <c r="Y1697" i="47"/>
  <c r="X1697" i="47"/>
  <c r="Z1697" i="47" s="1"/>
  <c r="X1696" i="47"/>
  <c r="Z1696" i="47" s="1"/>
  <c r="Y1696" i="47"/>
  <c r="Y1695" i="47"/>
  <c r="X1695" i="47"/>
  <c r="Z1695" i="47" s="1"/>
  <c r="Y1694" i="47"/>
  <c r="X1694" i="47"/>
  <c r="Z1694" i="47" s="1"/>
  <c r="Y1693" i="47"/>
  <c r="X1693" i="47"/>
  <c r="Z1693" i="47" s="1"/>
  <c r="X1692" i="47"/>
  <c r="Z1692" i="47" s="1"/>
  <c r="Y1692" i="47"/>
  <c r="Y1691" i="47"/>
  <c r="X1691" i="47"/>
  <c r="Z1691" i="47" s="1"/>
  <c r="Y1690" i="47"/>
  <c r="X1690" i="47"/>
  <c r="Z1690" i="47" s="1"/>
  <c r="X1689" i="47"/>
  <c r="Z1689" i="47" s="1"/>
  <c r="Y1689" i="47"/>
  <c r="X1688" i="47"/>
  <c r="Z1688" i="47" s="1"/>
  <c r="Y1688" i="47"/>
  <c r="Y1687" i="47"/>
  <c r="X1687" i="47"/>
  <c r="Z1687" i="47" s="1"/>
  <c r="X1686" i="47"/>
  <c r="Z1686" i="47" s="1"/>
  <c r="Y1686" i="47"/>
  <c r="Y1685" i="47"/>
  <c r="X1685" i="47"/>
  <c r="Z1685" i="47" s="1"/>
  <c r="Y1684" i="47"/>
  <c r="X1684" i="47"/>
  <c r="Z1684" i="47" s="1"/>
  <c r="Y1683" i="47"/>
  <c r="X1683" i="47"/>
  <c r="Z1683" i="47" s="1"/>
  <c r="Y1682" i="47"/>
  <c r="X1682" i="47"/>
  <c r="Z1682" i="47" s="1"/>
  <c r="X1681" i="47"/>
  <c r="Z1681" i="47" s="1"/>
  <c r="Y1681" i="47"/>
  <c r="X1680" i="47"/>
  <c r="Z1680" i="47" s="1"/>
  <c r="Y1680" i="47"/>
  <c r="X1679" i="47"/>
  <c r="Z1679" i="47" s="1"/>
  <c r="Y1679" i="47"/>
  <c r="X1678" i="47"/>
  <c r="Z1678" i="47" s="1"/>
  <c r="Y1678" i="47"/>
  <c r="Y1677" i="47"/>
  <c r="X1677" i="47"/>
  <c r="Z1677" i="47" s="1"/>
  <c r="Y1676" i="47"/>
  <c r="X1676" i="47"/>
  <c r="Z1676" i="47" s="1"/>
  <c r="X1675" i="47"/>
  <c r="Z1675" i="47" s="1"/>
  <c r="Y1675" i="47"/>
  <c r="X1674" i="47"/>
  <c r="Z1674" i="47" s="1"/>
  <c r="Y1674" i="47"/>
  <c r="Y1673" i="47"/>
  <c r="X1673" i="47"/>
  <c r="Z1673" i="47" s="1"/>
  <c r="X1672" i="47"/>
  <c r="Z1672" i="47" s="1"/>
  <c r="Y1672" i="47"/>
  <c r="Y1671" i="47"/>
  <c r="X1671" i="47"/>
  <c r="Z1671" i="47" s="1"/>
  <c r="X1670" i="47"/>
  <c r="Z1670" i="47" s="1"/>
  <c r="Y1670" i="47"/>
  <c r="X1669" i="47"/>
  <c r="Z1669" i="47" s="1"/>
  <c r="Y1669" i="47"/>
  <c r="X1668" i="47"/>
  <c r="Z1668" i="47" s="1"/>
  <c r="Y1668" i="47"/>
  <c r="X1667" i="47"/>
  <c r="Z1667" i="47" s="1"/>
  <c r="Y1667" i="47"/>
  <c r="X1666" i="47"/>
  <c r="Z1666" i="47" s="1"/>
  <c r="Y1666" i="47"/>
  <c r="X1665" i="47"/>
  <c r="Z1665" i="47" s="1"/>
  <c r="Y1665" i="47"/>
  <c r="X1664" i="47"/>
  <c r="Z1664" i="47" s="1"/>
  <c r="Y1664" i="47"/>
  <c r="Y1663" i="47"/>
  <c r="X1663" i="47"/>
  <c r="Z1663" i="47" s="1"/>
  <c r="X1662" i="47"/>
  <c r="Z1662" i="47" s="1"/>
  <c r="Y1662" i="47"/>
  <c r="X1661" i="47"/>
  <c r="Z1661" i="47" s="1"/>
  <c r="Y1661" i="47"/>
  <c r="X1660" i="47"/>
  <c r="Z1660" i="47" s="1"/>
  <c r="Y1660" i="47"/>
  <c r="X1659" i="47"/>
  <c r="Z1659" i="47" s="1"/>
  <c r="Y1659" i="47"/>
  <c r="X1658" i="47"/>
  <c r="Z1658" i="47" s="1"/>
  <c r="Y1658" i="47"/>
  <c r="X1657" i="47"/>
  <c r="Z1657" i="47" s="1"/>
  <c r="Y1657" i="47"/>
  <c r="X1656" i="47"/>
  <c r="Z1656" i="47" s="1"/>
  <c r="Y1656" i="47"/>
  <c r="X1655" i="47"/>
  <c r="Z1655" i="47" s="1"/>
  <c r="Y1655" i="47"/>
  <c r="Y1654" i="47"/>
  <c r="X1654" i="47"/>
  <c r="Z1654" i="47" s="1"/>
  <c r="X1653" i="47"/>
  <c r="Z1653" i="47" s="1"/>
  <c r="Y1653" i="47"/>
  <c r="X1652" i="47"/>
  <c r="Z1652" i="47" s="1"/>
  <c r="Y1652" i="47"/>
  <c r="X1651" i="47"/>
  <c r="Z1651" i="47" s="1"/>
  <c r="Y1651" i="47"/>
  <c r="Y1650" i="47"/>
  <c r="X1650" i="47"/>
  <c r="Z1650" i="47" s="1"/>
  <c r="X1649" i="47"/>
  <c r="Z1649" i="47" s="1"/>
  <c r="Y1649" i="47"/>
  <c r="X1648" i="47"/>
  <c r="Z1648" i="47" s="1"/>
  <c r="Y1648" i="47"/>
  <c r="X1647" i="47"/>
  <c r="Z1647" i="47" s="1"/>
  <c r="Y1647" i="47"/>
  <c r="X1646" i="47"/>
  <c r="Z1646" i="47" s="1"/>
  <c r="Y1646" i="47"/>
  <c r="X1645" i="47"/>
  <c r="Z1645" i="47" s="1"/>
  <c r="Y1645" i="47"/>
  <c r="X1644" i="47"/>
  <c r="Z1644" i="47" s="1"/>
  <c r="Y1644" i="47"/>
  <c r="X1643" i="47"/>
  <c r="Z1643" i="47" s="1"/>
  <c r="Y1643" i="47"/>
  <c r="X1642" i="47"/>
  <c r="Z1642" i="47" s="1"/>
  <c r="Y1642" i="47"/>
  <c r="X1641" i="47"/>
  <c r="Z1641" i="47" s="1"/>
  <c r="Y1641" i="47"/>
  <c r="Y1640" i="47"/>
  <c r="X1640" i="47"/>
  <c r="Z1640" i="47" s="1"/>
  <c r="X1639" i="47"/>
  <c r="Z1639" i="47" s="1"/>
  <c r="Y1639" i="47"/>
  <c r="Y1638" i="47"/>
  <c r="X1638" i="47"/>
  <c r="Z1638" i="47" s="1"/>
  <c r="X1637" i="47"/>
  <c r="Z1637" i="47" s="1"/>
  <c r="Y1637" i="47"/>
  <c r="Y1636" i="47"/>
  <c r="X1636" i="47"/>
  <c r="Z1636" i="47" s="1"/>
  <c r="Y1635" i="47"/>
  <c r="X1635" i="47"/>
  <c r="Z1635" i="47" s="1"/>
  <c r="X1634" i="47"/>
  <c r="Z1634" i="47" s="1"/>
  <c r="Y1634" i="47"/>
  <c r="X1633" i="47"/>
  <c r="Z1633" i="47" s="1"/>
  <c r="Y1633" i="47"/>
  <c r="Y1632" i="47"/>
  <c r="X1632" i="47"/>
  <c r="Z1632" i="47" s="1"/>
  <c r="Y1631" i="47"/>
  <c r="X1631" i="47"/>
  <c r="Z1631" i="47" s="1"/>
  <c r="Y1630" i="47"/>
  <c r="X1630" i="47"/>
  <c r="Z1630" i="47" s="1"/>
  <c r="X1629" i="47"/>
  <c r="Z1629" i="47" s="1"/>
  <c r="Y1629" i="47"/>
  <c r="Y1628" i="47"/>
  <c r="X1628" i="47"/>
  <c r="Z1628" i="47" s="1"/>
  <c r="Y1627" i="47"/>
  <c r="X1627" i="47"/>
  <c r="Z1627" i="47" s="1"/>
  <c r="Y1626" i="47"/>
  <c r="X1626" i="47"/>
  <c r="Z1626" i="47" s="1"/>
  <c r="X1625" i="47"/>
  <c r="Z1625" i="47" s="1"/>
  <c r="Y1625" i="47"/>
  <c r="Y1624" i="47"/>
  <c r="X1624" i="47"/>
  <c r="Z1624" i="47" s="1"/>
  <c r="X1623" i="47"/>
  <c r="Z1623" i="47" s="1"/>
  <c r="Y1623" i="47"/>
  <c r="Y1622" i="47"/>
  <c r="X1622" i="47"/>
  <c r="Z1622" i="47" s="1"/>
  <c r="X1621" i="47"/>
  <c r="Z1621" i="47" s="1"/>
  <c r="Y1621" i="47"/>
  <c r="X1620" i="47"/>
  <c r="Z1620" i="47" s="1"/>
  <c r="Y1620" i="47"/>
  <c r="X1619" i="47"/>
  <c r="Z1619" i="47" s="1"/>
  <c r="Y1619" i="47"/>
  <c r="Y1618" i="47"/>
  <c r="X1618" i="47"/>
  <c r="Z1618" i="47" s="1"/>
  <c r="X1617" i="47"/>
  <c r="Z1617" i="47" s="1"/>
  <c r="Y1617" i="47"/>
  <c r="Y1616" i="47"/>
  <c r="X1616" i="47"/>
  <c r="Z1616" i="47" s="1"/>
  <c r="X1615" i="47"/>
  <c r="Z1615" i="47" s="1"/>
  <c r="Y1615" i="47"/>
  <c r="Y1614" i="47"/>
  <c r="X1614" i="47"/>
  <c r="Z1614" i="47" s="1"/>
  <c r="Y1613" i="47"/>
  <c r="X1613" i="47"/>
  <c r="Z1613" i="47" s="1"/>
  <c r="X1612" i="47"/>
  <c r="Z1612" i="47" s="1"/>
  <c r="Y1612" i="47"/>
  <c r="X1611" i="47"/>
  <c r="Z1611" i="47" s="1"/>
  <c r="Y1611" i="47"/>
  <c r="X1610" i="47"/>
  <c r="Z1610" i="47" s="1"/>
  <c r="Y1610" i="47"/>
  <c r="Y1609" i="47"/>
  <c r="X1609" i="47"/>
  <c r="Z1609" i="47" s="1"/>
  <c r="X1608" i="47"/>
  <c r="Z1608" i="47" s="1"/>
  <c r="Y1608" i="47"/>
  <c r="X1607" i="47"/>
  <c r="Z1607" i="47" s="1"/>
  <c r="Y1607" i="47"/>
  <c r="Y1606" i="47"/>
  <c r="X1606" i="47"/>
  <c r="Z1606" i="47" s="1"/>
  <c r="X1605" i="47"/>
  <c r="Z1605" i="47" s="1"/>
  <c r="Y1605" i="47"/>
  <c r="Y1604" i="47"/>
  <c r="X1604" i="47"/>
  <c r="Z1604" i="47" s="1"/>
  <c r="Y1603" i="47"/>
  <c r="X1603" i="47"/>
  <c r="Z1603" i="47" s="1"/>
  <c r="X1602" i="47"/>
  <c r="Z1602" i="47" s="1"/>
  <c r="Y1602" i="47"/>
  <c r="X1601" i="47"/>
  <c r="Z1601" i="47" s="1"/>
  <c r="Y1601" i="47"/>
  <c r="Y1600" i="47"/>
  <c r="X1600" i="47"/>
  <c r="Z1600" i="47" s="1"/>
  <c r="X1599" i="47"/>
  <c r="Z1599" i="47" s="1"/>
  <c r="Y1599" i="47"/>
  <c r="Y1598" i="47"/>
  <c r="X1598" i="47"/>
  <c r="Z1598" i="47" s="1"/>
  <c r="Y1597" i="47"/>
  <c r="X1597" i="47"/>
  <c r="Z1597" i="47" s="1"/>
  <c r="Y1596" i="47"/>
  <c r="X1596" i="47"/>
  <c r="Z1596" i="47" s="1"/>
  <c r="X1595" i="47"/>
  <c r="Z1595" i="47" s="1"/>
  <c r="Y1595" i="47"/>
  <c r="X1594" i="47"/>
  <c r="Z1594" i="47" s="1"/>
  <c r="Y1594" i="47"/>
  <c r="Y1593" i="47"/>
  <c r="X1593" i="47"/>
  <c r="Z1593" i="47" s="1"/>
  <c r="X1592" i="47"/>
  <c r="Z1592" i="47" s="1"/>
  <c r="Y1592" i="47"/>
  <c r="Y1591" i="47"/>
  <c r="X1591" i="47"/>
  <c r="Z1591" i="47" s="1"/>
  <c r="X1590" i="47"/>
  <c r="Z1590" i="47" s="1"/>
  <c r="Y1590" i="47"/>
  <c r="X1589" i="47"/>
  <c r="Z1589" i="47" s="1"/>
  <c r="Y1589" i="47"/>
  <c r="Y1588" i="47"/>
  <c r="X1588" i="47"/>
  <c r="Z1588" i="47" s="1"/>
  <c r="X1587" i="47"/>
  <c r="Z1587" i="47" s="1"/>
  <c r="Y1587" i="47"/>
  <c r="X1586" i="47"/>
  <c r="Z1586" i="47" s="1"/>
  <c r="Y1586" i="47"/>
  <c r="X1585" i="47"/>
  <c r="Z1585" i="47" s="1"/>
  <c r="Y1585" i="47"/>
  <c r="Y1584" i="47"/>
  <c r="X1584" i="47"/>
  <c r="Z1584" i="47" s="1"/>
  <c r="X1583" i="47"/>
  <c r="Z1583" i="47" s="1"/>
  <c r="Y1583" i="47"/>
  <c r="X1582" i="47"/>
  <c r="Z1582" i="47" s="1"/>
  <c r="Y1582" i="47"/>
  <c r="Y1581" i="47"/>
  <c r="X1581" i="47"/>
  <c r="Z1581" i="47" s="1"/>
  <c r="X1580" i="47"/>
  <c r="Z1580" i="47" s="1"/>
  <c r="Y1580" i="47"/>
  <c r="Y1579" i="47"/>
  <c r="X1579" i="47"/>
  <c r="Z1579" i="47" s="1"/>
  <c r="Y1578" i="47"/>
  <c r="X1578" i="47"/>
  <c r="Z1578" i="47" s="1"/>
  <c r="Y1577" i="47"/>
  <c r="X1577" i="47"/>
  <c r="Z1577" i="47" s="1"/>
  <c r="Y1576" i="47"/>
  <c r="X1576" i="47"/>
  <c r="Z1576" i="47" s="1"/>
  <c r="Y1575" i="47"/>
  <c r="X1575" i="47"/>
  <c r="Z1575" i="47" s="1"/>
  <c r="Y1574" i="47"/>
  <c r="X1574" i="47"/>
  <c r="Z1574" i="47" s="1"/>
  <c r="Y1573" i="47"/>
  <c r="X1573" i="47"/>
  <c r="Z1573" i="47" s="1"/>
  <c r="Y1572" i="47"/>
  <c r="X1572" i="47"/>
  <c r="Z1572" i="47" s="1"/>
  <c r="Y1571" i="47"/>
  <c r="X1571" i="47"/>
  <c r="Z1571" i="47" s="1"/>
  <c r="X1570" i="47"/>
  <c r="Z1570" i="47" s="1"/>
  <c r="Y1570" i="47"/>
  <c r="Y1569" i="47"/>
  <c r="X1569" i="47"/>
  <c r="Z1569" i="47" s="1"/>
  <c r="Y1568" i="47"/>
  <c r="X1568" i="47"/>
  <c r="Z1568" i="47" s="1"/>
  <c r="X1567" i="47"/>
  <c r="Z1567" i="47" s="1"/>
  <c r="Y1567" i="47"/>
  <c r="X1566" i="47"/>
  <c r="Z1566" i="47" s="1"/>
  <c r="Y1566" i="47"/>
  <c r="X1565" i="47"/>
  <c r="Z1565" i="47" s="1"/>
  <c r="Y1565" i="47"/>
  <c r="X1564" i="47"/>
  <c r="Z1564" i="47" s="1"/>
  <c r="Y1564" i="47"/>
  <c r="X1563" i="47"/>
  <c r="Z1563" i="47" s="1"/>
  <c r="Y1563" i="47"/>
  <c r="X1562" i="47"/>
  <c r="Z1562" i="47" s="1"/>
  <c r="Y1562" i="47"/>
  <c r="Y1561" i="47"/>
  <c r="X1561" i="47"/>
  <c r="Z1561" i="47" s="1"/>
  <c r="Y1560" i="47"/>
  <c r="X1560" i="47"/>
  <c r="Z1560" i="47" s="1"/>
  <c r="Y1559" i="47"/>
  <c r="X1559" i="47"/>
  <c r="Z1559" i="47" s="1"/>
  <c r="Y1558" i="47"/>
  <c r="X1558" i="47"/>
  <c r="Z1558" i="47" s="1"/>
  <c r="Y1557" i="47"/>
  <c r="X1557" i="47"/>
  <c r="Z1557" i="47" s="1"/>
  <c r="Y1556" i="47"/>
  <c r="X1556" i="47"/>
  <c r="Z1556" i="47" s="1"/>
  <c r="Y1555" i="47"/>
  <c r="X1555" i="47"/>
  <c r="Z1555" i="47" s="1"/>
  <c r="Y1554" i="47"/>
  <c r="X1554" i="47"/>
  <c r="Z1554" i="47" s="1"/>
  <c r="X1553" i="47"/>
  <c r="Z1553" i="47" s="1"/>
  <c r="Y1553" i="47"/>
  <c r="Y1552" i="47"/>
  <c r="X1552" i="47"/>
  <c r="Z1552" i="47" s="1"/>
  <c r="Y1551" i="47"/>
  <c r="X1551" i="47"/>
  <c r="Z1551" i="47" s="1"/>
  <c r="Y1550" i="47"/>
  <c r="X1550" i="47"/>
  <c r="Z1550" i="47" s="1"/>
  <c r="Y1549" i="47"/>
  <c r="X1549" i="47"/>
  <c r="Z1549" i="47" s="1"/>
  <c r="X1548" i="47"/>
  <c r="Z1548" i="47" s="1"/>
  <c r="Y1548" i="47"/>
  <c r="X1547" i="47"/>
  <c r="Z1547" i="47" s="1"/>
  <c r="Y1547" i="47"/>
  <c r="X1546" i="47"/>
  <c r="Z1546" i="47" s="1"/>
  <c r="Y1546" i="47"/>
  <c r="X1545" i="47"/>
  <c r="Z1545" i="47" s="1"/>
  <c r="Y1545" i="47"/>
  <c r="X1544" i="47"/>
  <c r="Z1544" i="47" s="1"/>
  <c r="Y1544" i="47"/>
  <c r="Y1543" i="47"/>
  <c r="X1543" i="47"/>
  <c r="Z1543" i="47" s="1"/>
  <c r="X1542" i="47"/>
  <c r="Z1542" i="47" s="1"/>
  <c r="Y1542" i="47"/>
  <c r="X1541" i="47"/>
  <c r="Z1541" i="47" s="1"/>
  <c r="Y1541" i="47"/>
  <c r="X1540" i="47"/>
  <c r="Z1540" i="47" s="1"/>
  <c r="Y1540" i="47"/>
  <c r="Y1539" i="47"/>
  <c r="X1539" i="47"/>
  <c r="Z1539" i="47" s="1"/>
  <c r="Y1538" i="47"/>
  <c r="X1538" i="47"/>
  <c r="Z1538" i="47" s="1"/>
  <c r="X1537" i="47"/>
  <c r="Z1537" i="47" s="1"/>
  <c r="Y1537" i="47"/>
  <c r="Y1536" i="47"/>
  <c r="X1536" i="47"/>
  <c r="Z1536" i="47" s="1"/>
  <c r="X1535" i="47"/>
  <c r="Z1535" i="47" s="1"/>
  <c r="Y1535" i="47"/>
  <c r="Y1534" i="47"/>
  <c r="X1534" i="47"/>
  <c r="Z1534" i="47" s="1"/>
  <c r="Y1533" i="47"/>
  <c r="X1533" i="47"/>
  <c r="Z1533" i="47" s="1"/>
  <c r="X1532" i="47"/>
  <c r="Z1532" i="47" s="1"/>
  <c r="Y1532" i="47"/>
  <c r="Y1531" i="47"/>
  <c r="X1531" i="47"/>
  <c r="Z1531" i="47" s="1"/>
  <c r="Y1530" i="47"/>
  <c r="X1530" i="47"/>
  <c r="Z1530" i="47" s="1"/>
  <c r="X1529" i="47"/>
  <c r="Z1529" i="47" s="1"/>
  <c r="Y1529" i="47"/>
  <c r="Y1528" i="47"/>
  <c r="X1528" i="47"/>
  <c r="Z1528" i="47" s="1"/>
  <c r="Y1527" i="47"/>
  <c r="X1527" i="47"/>
  <c r="Z1527" i="47" s="1"/>
  <c r="X1526" i="47"/>
  <c r="Z1526" i="47" s="1"/>
  <c r="Y1526" i="47"/>
  <c r="X1525" i="47"/>
  <c r="Z1525" i="47" s="1"/>
  <c r="Y1525" i="47"/>
  <c r="X1524" i="47"/>
  <c r="Z1524" i="47" s="1"/>
  <c r="Y1524" i="47"/>
  <c r="X1523" i="47"/>
  <c r="Z1523" i="47" s="1"/>
  <c r="Y1523" i="47"/>
  <c r="X1522" i="47"/>
  <c r="Z1522" i="47" s="1"/>
  <c r="Y1522" i="47"/>
  <c r="X1521" i="47"/>
  <c r="Z1521" i="47" s="1"/>
  <c r="Y1521" i="47"/>
  <c r="Y1520" i="47"/>
  <c r="X1520" i="47"/>
  <c r="Z1520" i="47" s="1"/>
  <c r="Y1519" i="47"/>
  <c r="X1519" i="47"/>
  <c r="Z1519" i="47" s="1"/>
  <c r="X1518" i="47"/>
  <c r="Z1518" i="47" s="1"/>
  <c r="Y1518" i="47"/>
  <c r="Y1517" i="47"/>
  <c r="X1517" i="47"/>
  <c r="Z1517" i="47" s="1"/>
  <c r="Y1516" i="47"/>
  <c r="X1516" i="47"/>
  <c r="Z1516" i="47" s="1"/>
  <c r="Y1515" i="47"/>
  <c r="X1515" i="47"/>
  <c r="Z1515" i="47" s="1"/>
  <c r="Y1514" i="47"/>
  <c r="X1514" i="47"/>
  <c r="Z1514" i="47" s="1"/>
  <c r="Y1513" i="47"/>
  <c r="X1513" i="47"/>
  <c r="Z1513" i="47" s="1"/>
  <c r="Y1512" i="47"/>
  <c r="X1512" i="47"/>
  <c r="Z1512" i="47" s="1"/>
  <c r="Y1511" i="47"/>
  <c r="X1511" i="47"/>
  <c r="Z1511" i="47" s="1"/>
  <c r="X1510" i="47"/>
  <c r="Z1510" i="47" s="1"/>
  <c r="Y1510" i="47"/>
  <c r="X1509" i="47"/>
  <c r="Z1509" i="47" s="1"/>
  <c r="Y1509" i="47"/>
  <c r="Y1508" i="47"/>
  <c r="X1508" i="47"/>
  <c r="Z1508" i="47" s="1"/>
  <c r="Y1507" i="47"/>
  <c r="X1507" i="47"/>
  <c r="Z1507" i="47" s="1"/>
  <c r="Y1506" i="47"/>
  <c r="X1506" i="47"/>
  <c r="Z1506" i="47" s="1"/>
  <c r="Y1505" i="47"/>
  <c r="X1505" i="47"/>
  <c r="Z1505" i="47" s="1"/>
  <c r="X1504" i="47"/>
  <c r="Z1504" i="47" s="1"/>
  <c r="Y1504" i="47"/>
  <c r="Y1503" i="47"/>
  <c r="X1503" i="47"/>
  <c r="Z1503" i="47" s="1"/>
  <c r="X1502" i="47"/>
  <c r="Z1502" i="47" s="1"/>
  <c r="Y1502" i="47"/>
  <c r="X1501" i="47"/>
  <c r="Z1501" i="47" s="1"/>
  <c r="Y1501" i="47"/>
  <c r="X1500" i="47"/>
  <c r="Z1500" i="47" s="1"/>
  <c r="Y1500" i="47"/>
  <c r="AV1500" i="47"/>
  <c r="AU1500" i="47"/>
  <c r="AT1500" i="47"/>
  <c r="AS1500" i="47"/>
  <c r="AR1500" i="47"/>
  <c r="AQ1500" i="47"/>
  <c r="AP1500" i="47"/>
  <c r="AO1500" i="47"/>
  <c r="AN1500" i="47"/>
  <c r="AM1500" i="47"/>
  <c r="AL1500" i="47"/>
  <c r="AG1500" i="47"/>
  <c r="O1500" i="47"/>
  <c r="N1500" i="47"/>
  <c r="L1500" i="47"/>
  <c r="M1500" i="47"/>
  <c r="K1500" i="47"/>
  <c r="J1500" i="47"/>
  <c r="I1500" i="47"/>
  <c r="H1500" i="47"/>
  <c r="G1500" i="47"/>
  <c r="F1500" i="47"/>
  <c r="E1500" i="47"/>
  <c r="D1500" i="47"/>
  <c r="C1500" i="47"/>
  <c r="B1500" i="47"/>
  <c r="BD1500" i="47"/>
  <c r="BB1500" i="47"/>
  <c r="BC1500" i="47"/>
  <c r="AX1500" i="47"/>
  <c r="BA1500" i="47"/>
  <c r="AZ1500" i="47"/>
  <c r="AY1500" i="47"/>
  <c r="P1500" i="47"/>
  <c r="AW1500" i="47"/>
  <c r="X1499" i="47"/>
  <c r="Z1499" i="47" s="1"/>
  <c r="Y1499" i="47"/>
  <c r="M1499" i="47"/>
  <c r="AY1499" i="47"/>
  <c r="AX1499" i="47"/>
  <c r="AV1499" i="47"/>
  <c r="AU1499" i="47"/>
  <c r="AT1499" i="47"/>
  <c r="AS1499" i="47"/>
  <c r="AR1499" i="47"/>
  <c r="AQ1499" i="47"/>
  <c r="AP1499" i="47"/>
  <c r="AO1499" i="47"/>
  <c r="AN1499" i="47"/>
  <c r="AM1499" i="47"/>
  <c r="AL1499" i="47"/>
  <c r="AG1499" i="47"/>
  <c r="L1499" i="47"/>
  <c r="AZ1499" i="47"/>
  <c r="K1499" i="47"/>
  <c r="J1499" i="47"/>
  <c r="I1499" i="47"/>
  <c r="G1499" i="47"/>
  <c r="F1499" i="47"/>
  <c r="E1499" i="47"/>
  <c r="C1499" i="47"/>
  <c r="AW1499" i="47"/>
  <c r="D1499" i="47"/>
  <c r="H1499" i="47"/>
  <c r="B1499" i="47"/>
  <c r="O1499" i="47"/>
  <c r="N1499" i="47"/>
  <c r="P1499" i="47"/>
  <c r="BD1499" i="47"/>
  <c r="BC1499" i="47"/>
  <c r="BB1499" i="47"/>
  <c r="BA1499" i="47"/>
  <c r="X1498" i="47"/>
  <c r="Z1498" i="47" s="1"/>
  <c r="Y1498" i="47"/>
  <c r="C1498" i="47"/>
  <c r="D1498" i="47"/>
  <c r="E1498" i="47"/>
  <c r="F1498" i="47"/>
  <c r="H1498" i="47"/>
  <c r="I1498" i="47"/>
  <c r="J1498" i="47"/>
  <c r="K1498" i="47"/>
  <c r="L1498" i="47"/>
  <c r="M1498" i="47"/>
  <c r="N1498" i="47"/>
  <c r="O1498" i="47"/>
  <c r="P1498" i="47"/>
  <c r="Q1498" i="47" s="1"/>
  <c r="G1498" i="47"/>
  <c r="B1498" i="47"/>
  <c r="AG1498" i="47"/>
  <c r="AK1498" i="47"/>
  <c r="AL1498" i="47"/>
  <c r="AM1498" i="47"/>
  <c r="AN1498" i="47"/>
  <c r="AO1498" i="47"/>
  <c r="AP1498" i="47"/>
  <c r="AQ1498" i="47"/>
  <c r="AR1498" i="47"/>
  <c r="AS1498" i="47"/>
  <c r="AT1498" i="47"/>
  <c r="AU1498" i="47"/>
  <c r="AV1498" i="47"/>
  <c r="AW1498" i="47"/>
  <c r="AX1498" i="47"/>
  <c r="AY1498" i="47"/>
  <c r="AZ1498" i="47"/>
  <c r="BA1498" i="47"/>
  <c r="BB1498" i="47"/>
  <c r="BC1498" i="47"/>
  <c r="BD1498" i="47"/>
  <c r="Y1497" i="47"/>
  <c r="X1497" i="47"/>
  <c r="Z1497" i="47" s="1"/>
  <c r="AQ1497" i="47"/>
  <c r="BD1497" i="47"/>
  <c r="G1497" i="47"/>
  <c r="F1497" i="47"/>
  <c r="E1497" i="47"/>
  <c r="D1497" i="47"/>
  <c r="C1497" i="47"/>
  <c r="AS1497" i="47"/>
  <c r="B1497" i="47"/>
  <c r="AR1497" i="47"/>
  <c r="AP1497" i="47"/>
  <c r="AO1497" i="47"/>
  <c r="AN1497" i="47"/>
  <c r="AM1497" i="47"/>
  <c r="AL1497" i="47"/>
  <c r="AG1497" i="47"/>
  <c r="O1497" i="47"/>
  <c r="P1497" i="47"/>
  <c r="N1497" i="47"/>
  <c r="M1497" i="47"/>
  <c r="L1497" i="47"/>
  <c r="K1497" i="47"/>
  <c r="J1497" i="47"/>
  <c r="I1497" i="47"/>
  <c r="H1497" i="47"/>
  <c r="AT1497" i="47"/>
  <c r="AU1497" i="47"/>
  <c r="AV1497" i="47"/>
  <c r="AW1497" i="47"/>
  <c r="AX1497" i="47"/>
  <c r="AY1497" i="47"/>
  <c r="AZ1497" i="47"/>
  <c r="BA1497" i="47"/>
  <c r="BB1497" i="47"/>
  <c r="BC1497" i="47"/>
  <c r="Y1496" i="47"/>
  <c r="X1496" i="47"/>
  <c r="Z1496" i="47" s="1"/>
  <c r="K1496" i="47"/>
  <c r="L1496" i="47"/>
  <c r="M1496" i="47"/>
  <c r="N1496" i="47"/>
  <c r="O1496" i="47"/>
  <c r="P1496" i="47"/>
  <c r="H1496" i="47"/>
  <c r="BC1496" i="47"/>
  <c r="BB1496" i="47"/>
  <c r="BA1496" i="47"/>
  <c r="AZ1496" i="47"/>
  <c r="AY1496" i="47"/>
  <c r="AW1496" i="47"/>
  <c r="AX1496" i="47"/>
  <c r="AV1496" i="47"/>
  <c r="AU1496" i="47"/>
  <c r="AT1496" i="47"/>
  <c r="AS1496" i="47"/>
  <c r="BD1496" i="47"/>
  <c r="AQ1496" i="47"/>
  <c r="AP1496" i="47"/>
  <c r="AO1496" i="47"/>
  <c r="AM1496" i="47"/>
  <c r="AL1496" i="47"/>
  <c r="AG1496" i="47"/>
  <c r="AK1496" i="47" s="1"/>
  <c r="I1496" i="47"/>
  <c r="J1496" i="47"/>
  <c r="AR1496" i="47"/>
  <c r="AN1496" i="47"/>
  <c r="B1496" i="47"/>
  <c r="C1496" i="47"/>
  <c r="D1496" i="47"/>
  <c r="E1496" i="47"/>
  <c r="F1496" i="47"/>
  <c r="G1496" i="47"/>
  <c r="Q1496" i="47"/>
  <c r="Y1495" i="47"/>
  <c r="X1495" i="47"/>
  <c r="Z1495" i="47" s="1"/>
  <c r="E1495" i="47"/>
  <c r="F1495" i="47"/>
  <c r="G1495" i="47"/>
  <c r="H1495" i="47"/>
  <c r="I1495" i="47"/>
  <c r="J1495" i="47"/>
  <c r="K1495" i="47"/>
  <c r="L1495" i="47"/>
  <c r="M1495" i="47"/>
  <c r="N1495" i="47"/>
  <c r="O1495" i="47"/>
  <c r="P1495" i="47"/>
  <c r="AG1495" i="47"/>
  <c r="AL1495" i="47"/>
  <c r="AM1495" i="47"/>
  <c r="AN1495" i="47"/>
  <c r="AO1495" i="47"/>
  <c r="AP1495" i="47"/>
  <c r="AQ1495" i="47"/>
  <c r="AR1495" i="47"/>
  <c r="AS1495" i="47"/>
  <c r="AT1495" i="47"/>
  <c r="AU1495" i="47"/>
  <c r="AV1495" i="47"/>
  <c r="AW1495" i="47"/>
  <c r="AX1495" i="47"/>
  <c r="AY1495" i="47"/>
  <c r="AZ1495" i="47"/>
  <c r="BB1495" i="47"/>
  <c r="BC1495" i="47"/>
  <c r="BD1495" i="47"/>
  <c r="BA1495" i="47"/>
  <c r="B1495" i="47"/>
  <c r="C1495" i="47"/>
  <c r="D1495" i="47"/>
  <c r="Y1494" i="47"/>
  <c r="X1494" i="47"/>
  <c r="Z1494" i="47" s="1"/>
  <c r="J1494" i="47"/>
  <c r="AN1494" i="47"/>
  <c r="AM1494" i="47"/>
  <c r="AL1494" i="47"/>
  <c r="AW1494" i="47"/>
  <c r="AV1494" i="47"/>
  <c r="AG1494" i="47"/>
  <c r="O1494" i="47"/>
  <c r="N1494" i="47"/>
  <c r="BC1494" i="47"/>
  <c r="AP1494" i="47"/>
  <c r="M1494" i="47"/>
  <c r="B1494" i="47"/>
  <c r="L1494" i="47"/>
  <c r="K1494" i="47"/>
  <c r="P1494" i="47"/>
  <c r="BD1494" i="47"/>
  <c r="I1494" i="47"/>
  <c r="H1494" i="47"/>
  <c r="G1494" i="47"/>
  <c r="F1494" i="47"/>
  <c r="E1494" i="47"/>
  <c r="D1494" i="47"/>
  <c r="C1494" i="47"/>
  <c r="AU1494" i="47"/>
  <c r="AT1494" i="47"/>
  <c r="AS1494" i="47"/>
  <c r="AR1494" i="47"/>
  <c r="AQ1494" i="47"/>
  <c r="AO1494" i="47"/>
  <c r="AX1494" i="47"/>
  <c r="AY1494" i="47"/>
  <c r="AZ1494" i="47"/>
  <c r="BA1494" i="47"/>
  <c r="BB1494" i="47"/>
  <c r="X1493" i="47"/>
  <c r="Z1493" i="47" s="1"/>
  <c r="Y1493" i="47"/>
  <c r="P1493" i="47"/>
  <c r="AL1493" i="47"/>
  <c r="AG1493" i="47"/>
  <c r="AV1493" i="47"/>
  <c r="AM1493" i="47"/>
  <c r="AN1493" i="47"/>
  <c r="H1493" i="47"/>
  <c r="AO1493" i="47"/>
  <c r="AP1493" i="47"/>
  <c r="AX1493" i="47"/>
  <c r="AU1493" i="47"/>
  <c r="AQ1493" i="47"/>
  <c r="AR1493" i="47"/>
  <c r="AS1493" i="47"/>
  <c r="G1493" i="47"/>
  <c r="AW1493" i="47"/>
  <c r="AT1493" i="47"/>
  <c r="B1493" i="47"/>
  <c r="C1493" i="47"/>
  <c r="D1493" i="47"/>
  <c r="E1493" i="47"/>
  <c r="F1493" i="47"/>
  <c r="I1493" i="47"/>
  <c r="J1493" i="47"/>
  <c r="K1493" i="47"/>
  <c r="L1493" i="47"/>
  <c r="BC1493" i="47"/>
  <c r="BD1493" i="47"/>
  <c r="BB1493" i="47"/>
  <c r="BA1493" i="47"/>
  <c r="AZ1493" i="47"/>
  <c r="AY1493" i="47"/>
  <c r="M1493" i="47"/>
  <c r="N1493" i="47"/>
  <c r="O1493" i="47"/>
  <c r="Y1492" i="47"/>
  <c r="X1492" i="47"/>
  <c r="Z1492" i="47" s="1"/>
  <c r="AX1492" i="47"/>
  <c r="AY1492" i="47"/>
  <c r="AT1492" i="47"/>
  <c r="AS1492" i="47"/>
  <c r="AR1492" i="47"/>
  <c r="AQ1492" i="47"/>
  <c r="AP1492" i="47"/>
  <c r="AO1492" i="47"/>
  <c r="AN1492" i="47"/>
  <c r="AM1492" i="47"/>
  <c r="AL1492" i="47"/>
  <c r="AG1492" i="47"/>
  <c r="P1492" i="47"/>
  <c r="AK1492" i="47" s="1"/>
  <c r="O1492" i="47"/>
  <c r="N1492" i="47"/>
  <c r="M1492" i="47"/>
  <c r="L1492" i="47"/>
  <c r="K1492" i="47"/>
  <c r="J1492" i="47"/>
  <c r="I1492" i="47"/>
  <c r="H1492" i="47"/>
  <c r="G1492" i="47"/>
  <c r="F1492" i="47"/>
  <c r="AW1492" i="47"/>
  <c r="E1492" i="47"/>
  <c r="D1492" i="47"/>
  <c r="C1492" i="47"/>
  <c r="B1492" i="47"/>
  <c r="AZ1492" i="47"/>
  <c r="BA1492" i="47"/>
  <c r="AV1492" i="47"/>
  <c r="AU1492" i="47"/>
  <c r="BB1492" i="47"/>
  <c r="BC1492" i="47"/>
  <c r="BD1492" i="47"/>
  <c r="X1491" i="47"/>
  <c r="Z1491" i="47" s="1"/>
  <c r="Y1491" i="47"/>
  <c r="AG1491" i="47"/>
  <c r="AL1491" i="47"/>
  <c r="AM1491" i="47"/>
  <c r="AN1491" i="47"/>
  <c r="AO1491" i="47"/>
  <c r="AP1491" i="47"/>
  <c r="AQ1491" i="47"/>
  <c r="AR1491" i="47"/>
  <c r="AS1491" i="47"/>
  <c r="AT1491" i="47"/>
  <c r="AU1491" i="47"/>
  <c r="AV1491" i="47"/>
  <c r="AW1491" i="47"/>
  <c r="AX1491" i="47"/>
  <c r="BA1491" i="47"/>
  <c r="BB1491" i="47"/>
  <c r="BC1491" i="47"/>
  <c r="BD1491" i="47"/>
  <c r="AZ1491" i="47"/>
  <c r="E1491" i="47"/>
  <c r="B1491" i="47"/>
  <c r="C1491" i="47"/>
  <c r="D1491" i="47"/>
  <c r="AY1491" i="47"/>
  <c r="F1491" i="47"/>
  <c r="G1491" i="47"/>
  <c r="H1491" i="47"/>
  <c r="I1491" i="47"/>
  <c r="J1491" i="47"/>
  <c r="K1491" i="47"/>
  <c r="L1491" i="47"/>
  <c r="M1491" i="47"/>
  <c r="N1491" i="47"/>
  <c r="O1491" i="47"/>
  <c r="P1491" i="47"/>
  <c r="Q1491" i="47" s="1"/>
  <c r="Y1490" i="47"/>
  <c r="X1490" i="47"/>
  <c r="Z1490" i="47" s="1"/>
  <c r="AT1490" i="47"/>
  <c r="AU1490" i="47"/>
  <c r="AV1490" i="47"/>
  <c r="AW1490" i="47"/>
  <c r="AX1490" i="47"/>
  <c r="AY1490" i="47"/>
  <c r="AZ1490" i="47"/>
  <c r="P1490" i="47"/>
  <c r="BA1490" i="47"/>
  <c r="BB1490" i="47"/>
  <c r="BC1490" i="47"/>
  <c r="BD1490" i="47"/>
  <c r="AL1490" i="47"/>
  <c r="B1490" i="47"/>
  <c r="C1490" i="47"/>
  <c r="D1490" i="47"/>
  <c r="AG1490" i="47"/>
  <c r="AM1490" i="47"/>
  <c r="AN1490" i="47"/>
  <c r="AO1490" i="47"/>
  <c r="AP1490" i="47"/>
  <c r="O1490" i="47"/>
  <c r="AQ1490" i="47"/>
  <c r="AR1490" i="47"/>
  <c r="AS1490" i="47"/>
  <c r="N1490" i="47"/>
  <c r="M1490" i="47"/>
  <c r="L1490" i="47"/>
  <c r="K1490" i="47"/>
  <c r="J1490" i="47"/>
  <c r="I1490" i="47"/>
  <c r="H1490" i="47"/>
  <c r="G1490" i="47"/>
  <c r="F1490" i="47"/>
  <c r="E1490" i="47"/>
  <c r="X1489" i="47"/>
  <c r="Z1489" i="47" s="1"/>
  <c r="Y1489" i="47"/>
  <c r="B1489" i="47"/>
  <c r="N1489" i="47"/>
  <c r="BD1489" i="47"/>
  <c r="BC1489" i="47"/>
  <c r="BB1489" i="47"/>
  <c r="BA1489" i="47"/>
  <c r="AZ1489" i="47"/>
  <c r="AY1489" i="47"/>
  <c r="AX1489" i="47"/>
  <c r="AW1489" i="47"/>
  <c r="AV1489" i="47"/>
  <c r="AU1489" i="47"/>
  <c r="AT1489" i="47"/>
  <c r="AS1489" i="47"/>
  <c r="AR1489" i="47"/>
  <c r="AQ1489" i="47"/>
  <c r="AP1489" i="47"/>
  <c r="AO1489" i="47"/>
  <c r="AN1489" i="47"/>
  <c r="AM1489" i="47"/>
  <c r="AL1489" i="47"/>
  <c r="AG1489" i="47"/>
  <c r="P1489" i="47"/>
  <c r="O1489" i="47"/>
  <c r="M1489" i="47"/>
  <c r="L1489" i="47"/>
  <c r="K1489" i="47"/>
  <c r="J1489" i="47"/>
  <c r="I1489" i="47"/>
  <c r="H1489" i="47"/>
  <c r="G1489" i="47"/>
  <c r="F1489" i="47"/>
  <c r="E1489" i="47"/>
  <c r="D1489" i="47"/>
  <c r="C1489" i="47"/>
  <c r="Y1488" i="47"/>
  <c r="X1488" i="47"/>
  <c r="Z1488" i="47" s="1"/>
  <c r="G1488" i="47"/>
  <c r="F1488" i="47"/>
  <c r="K1488" i="47"/>
  <c r="BD1488" i="47"/>
  <c r="BC1488" i="47"/>
  <c r="BB1488" i="47"/>
  <c r="BA1488" i="47"/>
  <c r="AZ1488" i="47"/>
  <c r="AY1488" i="47"/>
  <c r="AX1488" i="47"/>
  <c r="AW1488" i="47"/>
  <c r="AV1488" i="47"/>
  <c r="AL1488" i="47"/>
  <c r="AT1488" i="47"/>
  <c r="AS1488" i="47"/>
  <c r="AR1488" i="47"/>
  <c r="AQ1488" i="47"/>
  <c r="AP1488" i="47"/>
  <c r="AO1488" i="47"/>
  <c r="AN1488" i="47"/>
  <c r="AM1488" i="47"/>
  <c r="B1488" i="47"/>
  <c r="E1488" i="47"/>
  <c r="D1488" i="47"/>
  <c r="C1488" i="47"/>
  <c r="AG1488" i="47"/>
  <c r="AU1488" i="47"/>
  <c r="H1488" i="47"/>
  <c r="P1488" i="47"/>
  <c r="O1488" i="47"/>
  <c r="N1488" i="47"/>
  <c r="M1488" i="47"/>
  <c r="L1488" i="47"/>
  <c r="J1488" i="47"/>
  <c r="I1488" i="47"/>
  <c r="X1487" i="47"/>
  <c r="Z1487" i="47" s="1"/>
  <c r="Y1487" i="47"/>
  <c r="AG1487" i="47"/>
  <c r="P1487" i="47"/>
  <c r="Q1487" i="47" s="1"/>
  <c r="O1487" i="47"/>
  <c r="N1487" i="47"/>
  <c r="B1487" i="47"/>
  <c r="M1487" i="47"/>
  <c r="L1487" i="47"/>
  <c r="K1487" i="47"/>
  <c r="AL1487" i="47"/>
  <c r="J1487" i="47"/>
  <c r="I1487" i="47"/>
  <c r="H1487" i="47"/>
  <c r="G1487" i="47"/>
  <c r="F1487" i="47"/>
  <c r="D1487" i="47"/>
  <c r="C1487" i="47"/>
  <c r="E1487" i="47"/>
  <c r="BD1487" i="47"/>
  <c r="BC1487" i="47"/>
  <c r="BB1487" i="47"/>
  <c r="BA1487" i="47"/>
  <c r="AZ1487" i="47"/>
  <c r="AY1487" i="47"/>
  <c r="AX1487" i="47"/>
  <c r="AW1487" i="47"/>
  <c r="AV1487" i="47"/>
  <c r="AU1487" i="47"/>
  <c r="AT1487" i="47"/>
  <c r="AS1487" i="47"/>
  <c r="AR1487" i="47"/>
  <c r="AQ1487" i="47"/>
  <c r="AP1487" i="47"/>
  <c r="AO1487" i="47"/>
  <c r="AN1487" i="47"/>
  <c r="AM1487" i="47"/>
  <c r="X1486" i="47"/>
  <c r="Z1486" i="47" s="1"/>
  <c r="Y1486" i="47"/>
  <c r="BA1486" i="47"/>
  <c r="BC1486" i="47"/>
  <c r="BB1486" i="47"/>
  <c r="BD1486" i="47"/>
  <c r="AZ1486" i="47"/>
  <c r="AY1486" i="47"/>
  <c r="AX1486" i="47"/>
  <c r="AW1486" i="47"/>
  <c r="AV1486" i="47"/>
  <c r="AU1486" i="47"/>
  <c r="AT1486" i="47"/>
  <c r="AS1486" i="47"/>
  <c r="AR1486" i="47"/>
  <c r="AQ1486" i="47"/>
  <c r="AP1486" i="47"/>
  <c r="AO1486" i="47"/>
  <c r="AN1486" i="47"/>
  <c r="AM1486" i="47"/>
  <c r="AG1486" i="47"/>
  <c r="P1486" i="47"/>
  <c r="Q1486" i="47" s="1"/>
  <c r="AL1486" i="47"/>
  <c r="O1486" i="47"/>
  <c r="B1486" i="47"/>
  <c r="C1486" i="47"/>
  <c r="D1486" i="47"/>
  <c r="E1486" i="47"/>
  <c r="F1486" i="47"/>
  <c r="G1486" i="47"/>
  <c r="H1486" i="47"/>
  <c r="I1486" i="47"/>
  <c r="J1486" i="47"/>
  <c r="K1486" i="47"/>
  <c r="L1486" i="47"/>
  <c r="M1486" i="47"/>
  <c r="N1486" i="47"/>
  <c r="X1485" i="47"/>
  <c r="Z1485" i="47" s="1"/>
  <c r="Y1485" i="47"/>
  <c r="K1485" i="47"/>
  <c r="J1485" i="47"/>
  <c r="AG1485" i="47"/>
  <c r="AL1485" i="47"/>
  <c r="AM1485" i="47"/>
  <c r="AN1485" i="47"/>
  <c r="AO1485" i="47"/>
  <c r="AP1485" i="47"/>
  <c r="AQ1485" i="47"/>
  <c r="AR1485" i="47"/>
  <c r="AS1485" i="47"/>
  <c r="AT1485" i="47"/>
  <c r="AU1485" i="47"/>
  <c r="AV1485" i="47"/>
  <c r="AW1485" i="47"/>
  <c r="AX1485" i="47"/>
  <c r="AY1485" i="47"/>
  <c r="AZ1485" i="47"/>
  <c r="BA1485" i="47"/>
  <c r="BB1485" i="47"/>
  <c r="BC1485" i="47"/>
  <c r="BD1485" i="47"/>
  <c r="I1485" i="47"/>
  <c r="H1485" i="47"/>
  <c r="G1485" i="47"/>
  <c r="F1485" i="47"/>
  <c r="E1485" i="47"/>
  <c r="D1485" i="47"/>
  <c r="C1485" i="47"/>
  <c r="B1485" i="47"/>
  <c r="M1485" i="47"/>
  <c r="P1485" i="47"/>
  <c r="Q1485" i="47" s="1"/>
  <c r="O1485" i="47"/>
  <c r="N1485" i="47"/>
  <c r="L1485" i="47"/>
  <c r="Y1484" i="47"/>
  <c r="X1484" i="47"/>
  <c r="Z1484" i="47" s="1"/>
  <c r="C1484" i="47"/>
  <c r="BB1484" i="47"/>
  <c r="BC1484" i="47"/>
  <c r="BA1484" i="47"/>
  <c r="AZ1484" i="47"/>
  <c r="AY1484" i="47"/>
  <c r="AX1484" i="47"/>
  <c r="AW1484" i="47"/>
  <c r="AV1484" i="47"/>
  <c r="AU1484" i="47"/>
  <c r="AT1484" i="47"/>
  <c r="AS1484" i="47"/>
  <c r="AR1484" i="47"/>
  <c r="AQ1484" i="47"/>
  <c r="AP1484" i="47"/>
  <c r="AO1484" i="47"/>
  <c r="AN1484" i="47"/>
  <c r="AM1484" i="47"/>
  <c r="J1484" i="47"/>
  <c r="AG1484" i="47"/>
  <c r="AL1484" i="47"/>
  <c r="B1484" i="47"/>
  <c r="P1484" i="47"/>
  <c r="O1484" i="47"/>
  <c r="N1484" i="47"/>
  <c r="M1484" i="47"/>
  <c r="L1484" i="47"/>
  <c r="K1484" i="47"/>
  <c r="BD1484" i="47"/>
  <c r="I1484" i="47"/>
  <c r="H1484" i="47"/>
  <c r="G1484" i="47"/>
  <c r="F1484" i="47"/>
  <c r="E1484" i="47"/>
  <c r="D1484" i="47"/>
  <c r="Y1483" i="47"/>
  <c r="X1483" i="47"/>
  <c r="Z1483" i="47" s="1"/>
  <c r="BA1483" i="47"/>
  <c r="AZ1483" i="47"/>
  <c r="AY1483" i="47"/>
  <c r="AX1483" i="47"/>
  <c r="AW1483" i="47"/>
  <c r="AV1483" i="47"/>
  <c r="AU1483" i="47"/>
  <c r="AT1483" i="47"/>
  <c r="AS1483" i="47"/>
  <c r="AQ1483" i="47"/>
  <c r="AP1483" i="47"/>
  <c r="AO1483" i="47"/>
  <c r="AN1483" i="47"/>
  <c r="AM1483" i="47"/>
  <c r="AL1483" i="47"/>
  <c r="AG1483" i="47"/>
  <c r="AR1483" i="47"/>
  <c r="B1483" i="47"/>
  <c r="C1483" i="47"/>
  <c r="D1483" i="47"/>
  <c r="E1483" i="47"/>
  <c r="F1483" i="47"/>
  <c r="G1483" i="47"/>
  <c r="H1483" i="47"/>
  <c r="I1483" i="47"/>
  <c r="J1483" i="47"/>
  <c r="K1483" i="47"/>
  <c r="L1483" i="47"/>
  <c r="BD1483" i="47"/>
  <c r="M1483" i="47"/>
  <c r="N1483" i="47"/>
  <c r="O1483" i="47"/>
  <c r="P1483" i="47"/>
  <c r="BC1483" i="47"/>
  <c r="BB1483" i="47"/>
  <c r="X1482" i="47"/>
  <c r="Z1482" i="47" s="1"/>
  <c r="Y1482" i="47"/>
  <c r="AY1482" i="47"/>
  <c r="P1482" i="47"/>
  <c r="Q1482" i="47" s="1"/>
  <c r="AZ1482" i="47"/>
  <c r="BA1482" i="47"/>
  <c r="BB1482" i="47"/>
  <c r="BC1482" i="47"/>
  <c r="BD1482" i="47"/>
  <c r="AG1482" i="47"/>
  <c r="AK1482" i="47" s="1"/>
  <c r="AT1482" i="47"/>
  <c r="AL1482" i="47"/>
  <c r="AM1482" i="47"/>
  <c r="AN1482" i="47"/>
  <c r="AO1482" i="47"/>
  <c r="AP1482" i="47"/>
  <c r="AQ1482" i="47"/>
  <c r="AR1482" i="47"/>
  <c r="AS1482" i="47"/>
  <c r="AU1482" i="47"/>
  <c r="AV1482" i="47"/>
  <c r="AW1482" i="47"/>
  <c r="AX1482" i="47"/>
  <c r="B1482" i="47"/>
  <c r="C1482" i="47"/>
  <c r="D1482" i="47"/>
  <c r="E1482" i="47"/>
  <c r="F1482" i="47"/>
  <c r="G1482" i="47"/>
  <c r="H1482" i="47"/>
  <c r="I1482" i="47"/>
  <c r="J1482" i="47"/>
  <c r="K1482" i="47"/>
  <c r="L1482" i="47"/>
  <c r="M1482" i="47"/>
  <c r="N1482" i="47"/>
  <c r="O1482" i="47"/>
  <c r="Y1481" i="47"/>
  <c r="X1481" i="47"/>
  <c r="Z1481" i="47" s="1"/>
  <c r="AG1481" i="47"/>
  <c r="AL1481" i="47"/>
  <c r="AM1481" i="47"/>
  <c r="AN1481" i="47"/>
  <c r="AO1481" i="47"/>
  <c r="AP1481" i="47"/>
  <c r="AQ1481" i="47"/>
  <c r="AR1481" i="47"/>
  <c r="AS1481" i="47"/>
  <c r="AT1481" i="47"/>
  <c r="AU1481" i="47"/>
  <c r="AV1481" i="47"/>
  <c r="AW1481" i="47"/>
  <c r="AX1481" i="47"/>
  <c r="AY1481" i="47"/>
  <c r="AZ1481" i="47"/>
  <c r="BA1481" i="47"/>
  <c r="G1481" i="47"/>
  <c r="BC1481" i="47"/>
  <c r="BD1481" i="47"/>
  <c r="B1481" i="47"/>
  <c r="C1481" i="47"/>
  <c r="D1481" i="47"/>
  <c r="E1481" i="47"/>
  <c r="F1481" i="47"/>
  <c r="BB1481" i="47"/>
  <c r="H1481" i="47"/>
  <c r="I1481" i="47"/>
  <c r="J1481" i="47"/>
  <c r="K1481" i="47"/>
  <c r="L1481" i="47"/>
  <c r="M1481" i="47"/>
  <c r="N1481" i="47"/>
  <c r="O1481" i="47"/>
  <c r="P1481" i="47"/>
  <c r="Y1480" i="47"/>
  <c r="X1480" i="47"/>
  <c r="Z1480" i="47" s="1"/>
  <c r="C1480" i="47"/>
  <c r="D1480" i="47"/>
  <c r="E1480" i="47"/>
  <c r="F1480" i="47"/>
  <c r="G1480" i="47"/>
  <c r="H1480" i="47"/>
  <c r="I1480" i="47"/>
  <c r="J1480" i="47"/>
  <c r="K1480" i="47"/>
  <c r="L1480" i="47"/>
  <c r="M1480" i="47"/>
  <c r="N1480" i="47"/>
  <c r="O1480" i="47"/>
  <c r="P1480" i="47"/>
  <c r="AG1480" i="47"/>
  <c r="AL1480" i="47"/>
  <c r="AM1480" i="47"/>
  <c r="AN1480" i="47"/>
  <c r="AO1480" i="47"/>
  <c r="AP1480" i="47"/>
  <c r="AQ1480" i="47"/>
  <c r="AR1480" i="47"/>
  <c r="AS1480" i="47"/>
  <c r="AT1480" i="47"/>
  <c r="AU1480" i="47"/>
  <c r="AV1480" i="47"/>
  <c r="AW1480" i="47"/>
  <c r="AX1480" i="47"/>
  <c r="AY1480" i="47"/>
  <c r="BA1480" i="47"/>
  <c r="BB1480" i="47"/>
  <c r="BC1480" i="47"/>
  <c r="BD1480" i="47"/>
  <c r="AZ1480" i="47"/>
  <c r="B1480" i="47"/>
  <c r="Y1479" i="47"/>
  <c r="X1479" i="47"/>
  <c r="Z1479" i="47" s="1"/>
  <c r="B1479" i="47"/>
  <c r="AM1479" i="47"/>
  <c r="N1479" i="47"/>
  <c r="O1479" i="47"/>
  <c r="M1479" i="47"/>
  <c r="P1479" i="47"/>
  <c r="AG1479" i="47"/>
  <c r="BD1479" i="47"/>
  <c r="BC1479" i="47"/>
  <c r="BB1479" i="47"/>
  <c r="AL1479" i="47"/>
  <c r="BA1479" i="47"/>
  <c r="AZ1479" i="47"/>
  <c r="AY1479" i="47"/>
  <c r="AX1479" i="47"/>
  <c r="AW1479" i="47"/>
  <c r="AV1479" i="47"/>
  <c r="AU1479" i="47"/>
  <c r="AT1479" i="47"/>
  <c r="AS1479" i="47"/>
  <c r="AR1479" i="47"/>
  <c r="AQ1479" i="47"/>
  <c r="AP1479" i="47"/>
  <c r="AO1479" i="47"/>
  <c r="AN1479" i="47"/>
  <c r="L1479" i="47"/>
  <c r="K1479" i="47"/>
  <c r="J1479" i="47"/>
  <c r="I1479" i="47"/>
  <c r="H1479" i="47"/>
  <c r="G1479" i="47"/>
  <c r="F1479" i="47"/>
  <c r="E1479" i="47"/>
  <c r="D1479" i="47"/>
  <c r="C1479" i="47"/>
  <c r="X1478" i="47"/>
  <c r="Z1478" i="47" s="1"/>
  <c r="Y1478" i="47"/>
  <c r="AT1478" i="47"/>
  <c r="AS1478" i="47"/>
  <c r="AR1478" i="47"/>
  <c r="AP1478" i="47"/>
  <c r="AO1478" i="47"/>
  <c r="AN1478" i="47"/>
  <c r="AM1478" i="47"/>
  <c r="AL1478" i="47"/>
  <c r="J1478" i="47"/>
  <c r="K1478" i="47"/>
  <c r="L1478" i="47"/>
  <c r="M1478" i="47"/>
  <c r="N1478" i="47"/>
  <c r="O1478" i="47"/>
  <c r="P1478" i="47"/>
  <c r="Q1478" i="47" s="1"/>
  <c r="AG1478" i="47"/>
  <c r="AQ1478" i="47"/>
  <c r="BD1478" i="47"/>
  <c r="BC1478" i="47"/>
  <c r="BB1478" i="47"/>
  <c r="BA1478" i="47"/>
  <c r="AZ1478" i="47"/>
  <c r="AY1478" i="47"/>
  <c r="AX1478" i="47"/>
  <c r="AW1478" i="47"/>
  <c r="AV1478" i="47"/>
  <c r="AU1478" i="47"/>
  <c r="I1478" i="47"/>
  <c r="H1478" i="47"/>
  <c r="G1478" i="47"/>
  <c r="F1478" i="47"/>
  <c r="E1478" i="47"/>
  <c r="D1478" i="47"/>
  <c r="C1478" i="47"/>
  <c r="B1478" i="47"/>
  <c r="Y1477" i="47"/>
  <c r="X1477" i="47"/>
  <c r="Z1477" i="47" s="1"/>
  <c r="AQ1477" i="47"/>
  <c r="AP1477" i="47"/>
  <c r="AO1477" i="47"/>
  <c r="AN1477" i="47"/>
  <c r="AM1477" i="47"/>
  <c r="AL1477" i="47"/>
  <c r="AG1477" i="47"/>
  <c r="P1477" i="47"/>
  <c r="O1477" i="47"/>
  <c r="N1477" i="47"/>
  <c r="M1477" i="47"/>
  <c r="L1477" i="47"/>
  <c r="K1477" i="47"/>
  <c r="AR1477" i="47"/>
  <c r="AS1477" i="47"/>
  <c r="AT1477" i="47"/>
  <c r="AV1477" i="47"/>
  <c r="AW1477" i="47"/>
  <c r="AY1477" i="47"/>
  <c r="AZ1477" i="47"/>
  <c r="AX1477" i="47"/>
  <c r="BD1477" i="47"/>
  <c r="BC1477" i="47"/>
  <c r="BB1477" i="47"/>
  <c r="BA1477" i="47"/>
  <c r="J1477" i="47"/>
  <c r="I1477" i="47"/>
  <c r="H1477" i="47"/>
  <c r="G1477" i="47"/>
  <c r="F1477" i="47"/>
  <c r="E1477" i="47"/>
  <c r="D1477" i="47"/>
  <c r="C1477" i="47"/>
  <c r="B1477" i="47"/>
  <c r="AU1477" i="47"/>
  <c r="Y1476" i="47"/>
  <c r="X1476" i="47"/>
  <c r="Z1476" i="47" s="1"/>
  <c r="BB1476" i="47"/>
  <c r="BA1476" i="47"/>
  <c r="AZ1476" i="47"/>
  <c r="AY1476" i="47"/>
  <c r="AX1476" i="47"/>
  <c r="AW1476" i="47"/>
  <c r="AV1476" i="47"/>
  <c r="AU1476" i="47"/>
  <c r="AT1476" i="47"/>
  <c r="AS1476" i="47"/>
  <c r="AR1476" i="47"/>
  <c r="AQ1476" i="47"/>
  <c r="AP1476" i="47"/>
  <c r="AO1476" i="47"/>
  <c r="AN1476" i="47"/>
  <c r="AM1476" i="47"/>
  <c r="AL1476" i="47"/>
  <c r="AG1476" i="47"/>
  <c r="BD1476" i="47"/>
  <c r="BC1476" i="47"/>
  <c r="P1476" i="47"/>
  <c r="O1476" i="47"/>
  <c r="N1476" i="47"/>
  <c r="M1476" i="47"/>
  <c r="L1476" i="47"/>
  <c r="K1476" i="47"/>
  <c r="J1476" i="47"/>
  <c r="I1476" i="47"/>
  <c r="H1476" i="47"/>
  <c r="G1476" i="47"/>
  <c r="F1476" i="47"/>
  <c r="E1476" i="47"/>
  <c r="D1476" i="47"/>
  <c r="C1476" i="47"/>
  <c r="B1476" i="47"/>
  <c r="Y1475" i="47"/>
  <c r="X1475" i="47"/>
  <c r="Z1475" i="47" s="1"/>
  <c r="BB1475" i="47"/>
  <c r="BA1475" i="47"/>
  <c r="AZ1475" i="47"/>
  <c r="AY1475" i="47"/>
  <c r="AX1475" i="47"/>
  <c r="AW1475" i="47"/>
  <c r="AV1475" i="47"/>
  <c r="AU1475" i="47"/>
  <c r="AT1475" i="47"/>
  <c r="AS1475" i="47"/>
  <c r="AR1475" i="47"/>
  <c r="AQ1475" i="47"/>
  <c r="AP1475" i="47"/>
  <c r="AO1475" i="47"/>
  <c r="AN1475" i="47"/>
  <c r="AM1475" i="47"/>
  <c r="AL1475" i="47"/>
  <c r="AG1475" i="47"/>
  <c r="BD1475" i="47"/>
  <c r="BC1475" i="47"/>
  <c r="P1475" i="47"/>
  <c r="O1475" i="47"/>
  <c r="N1475" i="47"/>
  <c r="M1475" i="47"/>
  <c r="L1475" i="47"/>
  <c r="K1475" i="47"/>
  <c r="J1475" i="47"/>
  <c r="I1475" i="47"/>
  <c r="H1475" i="47"/>
  <c r="G1475" i="47"/>
  <c r="F1475" i="47"/>
  <c r="E1475" i="47"/>
  <c r="D1475" i="47"/>
  <c r="C1475" i="47"/>
  <c r="B1475" i="47"/>
  <c r="Y1474" i="47"/>
  <c r="X1474" i="47"/>
  <c r="Z1474" i="47" s="1"/>
  <c r="BB1474" i="47"/>
  <c r="BA1474" i="47"/>
  <c r="AZ1474" i="47"/>
  <c r="AY1474" i="47"/>
  <c r="AX1474" i="47"/>
  <c r="AW1474" i="47"/>
  <c r="AV1474" i="47"/>
  <c r="AU1474" i="47"/>
  <c r="AT1474" i="47"/>
  <c r="AS1474" i="47"/>
  <c r="AR1474" i="47"/>
  <c r="AQ1474" i="47"/>
  <c r="AP1474" i="47"/>
  <c r="AO1474" i="47"/>
  <c r="AN1474" i="47"/>
  <c r="AM1474" i="47"/>
  <c r="AL1474" i="47"/>
  <c r="AG1474" i="47"/>
  <c r="BD1474" i="47"/>
  <c r="BC1474" i="47"/>
  <c r="P1474" i="47"/>
  <c r="O1474" i="47"/>
  <c r="N1474" i="47"/>
  <c r="M1474" i="47"/>
  <c r="L1474" i="47"/>
  <c r="K1474" i="47"/>
  <c r="J1474" i="47"/>
  <c r="I1474" i="47"/>
  <c r="H1474" i="47"/>
  <c r="G1474" i="47"/>
  <c r="F1474" i="47"/>
  <c r="E1474" i="47"/>
  <c r="D1474" i="47"/>
  <c r="C1474" i="47"/>
  <c r="B1474" i="47"/>
  <c r="Y1473" i="47"/>
  <c r="X1473" i="47"/>
  <c r="Z1473" i="47" s="1"/>
  <c r="BB1473" i="47"/>
  <c r="BA1473" i="47"/>
  <c r="AZ1473" i="47"/>
  <c r="AY1473" i="47"/>
  <c r="AX1473" i="47"/>
  <c r="AW1473" i="47"/>
  <c r="AV1473" i="47"/>
  <c r="AU1473" i="47"/>
  <c r="AT1473" i="47"/>
  <c r="AS1473" i="47"/>
  <c r="AR1473" i="47"/>
  <c r="AQ1473" i="47"/>
  <c r="AP1473" i="47"/>
  <c r="AO1473" i="47"/>
  <c r="AN1473" i="47"/>
  <c r="AM1473" i="47"/>
  <c r="AL1473" i="47"/>
  <c r="AG1473" i="47"/>
  <c r="BD1473" i="47"/>
  <c r="BC1473" i="47"/>
  <c r="P1473" i="47"/>
  <c r="O1473" i="47"/>
  <c r="N1473" i="47"/>
  <c r="M1473" i="47"/>
  <c r="L1473" i="47"/>
  <c r="K1473" i="47"/>
  <c r="J1473" i="47"/>
  <c r="I1473" i="47"/>
  <c r="H1473" i="47"/>
  <c r="G1473" i="47"/>
  <c r="F1473" i="47"/>
  <c r="E1473" i="47"/>
  <c r="D1473" i="47"/>
  <c r="C1473" i="47"/>
  <c r="B1473" i="47"/>
  <c r="X1472" i="47"/>
  <c r="Z1472" i="47" s="1"/>
  <c r="Y1472" i="47"/>
  <c r="J1472" i="47"/>
  <c r="B1472" i="47"/>
  <c r="C1472" i="47"/>
  <c r="D1472" i="47"/>
  <c r="E1472" i="47"/>
  <c r="F1472" i="47"/>
  <c r="G1472" i="47"/>
  <c r="H1472" i="47"/>
  <c r="I1472" i="47"/>
  <c r="AG1472" i="47"/>
  <c r="AQ1472" i="47"/>
  <c r="K1472" i="47"/>
  <c r="L1472" i="47"/>
  <c r="M1472" i="47"/>
  <c r="N1472" i="47"/>
  <c r="O1472" i="47"/>
  <c r="P1472" i="47"/>
  <c r="AT1472" i="47"/>
  <c r="AL1472" i="47"/>
  <c r="AM1472" i="47"/>
  <c r="AN1472" i="47"/>
  <c r="AO1472" i="47"/>
  <c r="AP1472" i="47"/>
  <c r="BD1472" i="47"/>
  <c r="BC1472" i="47"/>
  <c r="BB1472" i="47"/>
  <c r="AS1472" i="47"/>
  <c r="AR1472" i="47"/>
  <c r="BA1472" i="47"/>
  <c r="AZ1472" i="47"/>
  <c r="AY1472" i="47"/>
  <c r="AX1472" i="47"/>
  <c r="AW1472" i="47"/>
  <c r="AV1472" i="47"/>
  <c r="AU1472" i="47"/>
  <c r="X1471" i="47"/>
  <c r="Z1471" i="47" s="1"/>
  <c r="Y1471" i="47"/>
  <c r="BD1471" i="47"/>
  <c r="AM1471" i="47"/>
  <c r="BA1471" i="47"/>
  <c r="B1471" i="47"/>
  <c r="C1471" i="47"/>
  <c r="D1471" i="47"/>
  <c r="E1471" i="47"/>
  <c r="F1471" i="47"/>
  <c r="G1471" i="47"/>
  <c r="H1471" i="47"/>
  <c r="I1471" i="47"/>
  <c r="J1471" i="47"/>
  <c r="K1471" i="47"/>
  <c r="L1471" i="47"/>
  <c r="M1471" i="47"/>
  <c r="N1471" i="47"/>
  <c r="O1471" i="47"/>
  <c r="P1471" i="47"/>
  <c r="Q1471" i="47" s="1"/>
  <c r="AG1471" i="47"/>
  <c r="AK1471" i="47"/>
  <c r="AL1471" i="47"/>
  <c r="AN1471" i="47"/>
  <c r="AO1471" i="47"/>
  <c r="AP1471" i="47"/>
  <c r="AQ1471" i="47"/>
  <c r="AR1471" i="47"/>
  <c r="AS1471" i="47"/>
  <c r="AT1471" i="47"/>
  <c r="AU1471" i="47"/>
  <c r="AV1471" i="47"/>
  <c r="AW1471" i="47"/>
  <c r="AX1471" i="47"/>
  <c r="AY1471" i="47"/>
  <c r="AZ1471" i="47"/>
  <c r="BB1471" i="47"/>
  <c r="BC1471" i="47"/>
  <c r="Y1470" i="47"/>
  <c r="X1470" i="47"/>
  <c r="Z1470" i="47" s="1"/>
  <c r="C1470" i="47"/>
  <c r="B1470" i="47"/>
  <c r="BD1470" i="47"/>
  <c r="BC1470" i="47"/>
  <c r="BB1470" i="47"/>
  <c r="BA1470" i="47"/>
  <c r="AZ1470" i="47"/>
  <c r="AY1470" i="47"/>
  <c r="AX1470" i="47"/>
  <c r="AW1470" i="47"/>
  <c r="AV1470" i="47"/>
  <c r="AU1470" i="47"/>
  <c r="AT1470" i="47"/>
  <c r="AS1470" i="47"/>
  <c r="AR1470" i="47"/>
  <c r="AQ1470" i="47"/>
  <c r="AP1470" i="47"/>
  <c r="AO1470" i="47"/>
  <c r="AN1470" i="47"/>
  <c r="AM1470" i="47"/>
  <c r="AL1470" i="47"/>
  <c r="AG1470" i="47"/>
  <c r="P1470" i="47"/>
  <c r="O1470" i="47"/>
  <c r="N1470" i="47"/>
  <c r="M1470" i="47"/>
  <c r="L1470" i="47"/>
  <c r="K1470" i="47"/>
  <c r="J1470" i="47"/>
  <c r="I1470" i="47"/>
  <c r="H1470" i="47"/>
  <c r="G1470" i="47"/>
  <c r="F1470" i="47"/>
  <c r="E1470" i="47"/>
  <c r="D1470" i="47"/>
  <c r="Y1469" i="47"/>
  <c r="X1469" i="47"/>
  <c r="Z1469" i="47" s="1"/>
  <c r="M1469" i="47"/>
  <c r="N1469" i="47"/>
  <c r="O1469" i="47"/>
  <c r="P1469" i="47"/>
  <c r="Q1469" i="47" s="1"/>
  <c r="AG1469" i="47"/>
  <c r="AL1469" i="47"/>
  <c r="AM1469" i="47"/>
  <c r="AN1469" i="47"/>
  <c r="AO1469" i="47"/>
  <c r="G1469" i="47"/>
  <c r="F1469" i="47"/>
  <c r="H1469" i="47"/>
  <c r="I1469" i="47"/>
  <c r="L1469" i="47"/>
  <c r="AR1469" i="47"/>
  <c r="AS1469" i="47"/>
  <c r="AT1469" i="47"/>
  <c r="AU1469" i="47"/>
  <c r="AV1469" i="47"/>
  <c r="AW1469" i="47"/>
  <c r="AX1469" i="47"/>
  <c r="AY1469" i="47"/>
  <c r="AZ1469" i="47"/>
  <c r="BA1469" i="47"/>
  <c r="BB1469" i="47"/>
  <c r="BC1469" i="47"/>
  <c r="BD1469" i="47"/>
  <c r="AQ1469" i="47"/>
  <c r="B1469" i="47"/>
  <c r="C1469" i="47"/>
  <c r="D1469" i="47"/>
  <c r="AP1469" i="47"/>
  <c r="E1469" i="47"/>
  <c r="J1469" i="47"/>
  <c r="K1469" i="47"/>
  <c r="X1468" i="47"/>
  <c r="Z1468" i="47" s="1"/>
  <c r="Y1468" i="47"/>
  <c r="AL1468" i="47"/>
  <c r="J1468" i="47"/>
  <c r="AG1468" i="47"/>
  <c r="P1468" i="47"/>
  <c r="O1468" i="47"/>
  <c r="N1468" i="47"/>
  <c r="M1468" i="47"/>
  <c r="L1468" i="47"/>
  <c r="K1468" i="47"/>
  <c r="I1468" i="47"/>
  <c r="H1468" i="47"/>
  <c r="G1468" i="47"/>
  <c r="E1468" i="47"/>
  <c r="D1468" i="47"/>
  <c r="C1468" i="47"/>
  <c r="B1468" i="47"/>
  <c r="AT1468" i="47"/>
  <c r="BD1468" i="47"/>
  <c r="BC1468" i="47"/>
  <c r="BB1468" i="47"/>
  <c r="BA1468" i="47"/>
  <c r="AY1468" i="47"/>
  <c r="AX1468" i="47"/>
  <c r="AW1468" i="47"/>
  <c r="AV1468" i="47"/>
  <c r="AU1468" i="47"/>
  <c r="F1468" i="47"/>
  <c r="AS1468" i="47"/>
  <c r="AR1468" i="47"/>
  <c r="AQ1468" i="47"/>
  <c r="AP1468" i="47"/>
  <c r="AO1468" i="47"/>
  <c r="AN1468" i="47"/>
  <c r="AZ1468" i="47"/>
  <c r="AM1468" i="47"/>
  <c r="Y1467" i="47"/>
  <c r="X1467" i="47"/>
  <c r="Z1467" i="47" s="1"/>
  <c r="B1467" i="47"/>
  <c r="C1467" i="47"/>
  <c r="AT1467" i="47"/>
  <c r="AS1467" i="47"/>
  <c r="AZ1467" i="47"/>
  <c r="BA1467" i="47"/>
  <c r="BB1467" i="47"/>
  <c r="AR1467" i="47"/>
  <c r="AQ1467" i="47"/>
  <c r="BC1467" i="47"/>
  <c r="BD1467" i="47"/>
  <c r="P1467" i="47"/>
  <c r="Q1467" i="47" s="1"/>
  <c r="AP1467" i="47"/>
  <c r="AY1467" i="47"/>
  <c r="AO1467" i="47"/>
  <c r="AN1467" i="47"/>
  <c r="AM1467" i="47"/>
  <c r="AL1467" i="47"/>
  <c r="AX1467" i="47"/>
  <c r="AW1467" i="47"/>
  <c r="AV1467" i="47"/>
  <c r="AG1467" i="47"/>
  <c r="O1467" i="47"/>
  <c r="M1467" i="47"/>
  <c r="N1467" i="47"/>
  <c r="L1467" i="47"/>
  <c r="K1467" i="47"/>
  <c r="J1467" i="47"/>
  <c r="I1467" i="47"/>
  <c r="H1467" i="47"/>
  <c r="G1467" i="47"/>
  <c r="F1467" i="47"/>
  <c r="E1467" i="47"/>
  <c r="D1467" i="47"/>
  <c r="AU1467" i="47"/>
  <c r="X1466" i="47"/>
  <c r="Z1466" i="47" s="1"/>
  <c r="Y1466" i="47"/>
  <c r="C1466" i="47"/>
  <c r="D1466" i="47"/>
  <c r="E1466" i="47"/>
  <c r="F1466" i="47"/>
  <c r="G1466" i="47"/>
  <c r="H1466" i="47"/>
  <c r="I1466" i="47"/>
  <c r="J1466" i="47"/>
  <c r="K1466" i="47"/>
  <c r="L1466" i="47"/>
  <c r="M1466" i="47"/>
  <c r="N1466" i="47"/>
  <c r="O1466" i="47"/>
  <c r="P1466" i="47"/>
  <c r="AG1466" i="47"/>
  <c r="AL1466" i="47"/>
  <c r="AM1466" i="47"/>
  <c r="AN1466" i="47"/>
  <c r="AO1466" i="47"/>
  <c r="AP1466" i="47"/>
  <c r="AQ1466" i="47"/>
  <c r="AR1466" i="47"/>
  <c r="AS1466" i="47"/>
  <c r="AT1466" i="47"/>
  <c r="AU1466" i="47"/>
  <c r="AV1466" i="47"/>
  <c r="AW1466" i="47"/>
  <c r="AX1466" i="47"/>
  <c r="AY1466" i="47"/>
  <c r="AZ1466" i="47"/>
  <c r="BA1466" i="47"/>
  <c r="BB1466" i="47"/>
  <c r="BC1466" i="47"/>
  <c r="BD1466" i="47"/>
  <c r="B1466" i="47"/>
  <c r="X1465" i="47"/>
  <c r="Z1465" i="47" s="1"/>
  <c r="Y1465" i="47"/>
  <c r="AV1465" i="47"/>
  <c r="AW1465" i="47"/>
  <c r="AX1465" i="47"/>
  <c r="AY1465" i="47"/>
  <c r="AZ1465" i="47"/>
  <c r="BA1465" i="47"/>
  <c r="BB1465" i="47"/>
  <c r="BD1465" i="47"/>
  <c r="BC1465" i="47"/>
  <c r="J1465" i="47"/>
  <c r="AN1465" i="47"/>
  <c r="B1465" i="47"/>
  <c r="I1465" i="47"/>
  <c r="H1465" i="47"/>
  <c r="G1465" i="47"/>
  <c r="F1465" i="47"/>
  <c r="E1465" i="47"/>
  <c r="D1465" i="47"/>
  <c r="K1465" i="47"/>
  <c r="C1465" i="47"/>
  <c r="L1465" i="47"/>
  <c r="M1465" i="47"/>
  <c r="N1465" i="47"/>
  <c r="O1465" i="47"/>
  <c r="P1465" i="47"/>
  <c r="AG1465" i="47"/>
  <c r="AL1465" i="47"/>
  <c r="AM1465" i="47"/>
  <c r="AO1465" i="47"/>
  <c r="AP1465" i="47"/>
  <c r="AQ1465" i="47"/>
  <c r="AR1465" i="47"/>
  <c r="AS1465" i="47"/>
  <c r="AT1465" i="47"/>
  <c r="AU1465" i="47"/>
  <c r="Y1464" i="47"/>
  <c r="X1464" i="47"/>
  <c r="Z1464" i="47" s="1"/>
  <c r="AT1464" i="47"/>
  <c r="AS1464" i="47"/>
  <c r="AR1464" i="47"/>
  <c r="AQ1464" i="47"/>
  <c r="AP1464" i="47"/>
  <c r="AO1464" i="47"/>
  <c r="AN1464" i="47"/>
  <c r="AM1464" i="47"/>
  <c r="AL1464" i="47"/>
  <c r="AG1464" i="47"/>
  <c r="P1464" i="47"/>
  <c r="AK1464" i="47" s="1"/>
  <c r="O1464" i="47"/>
  <c r="N1464" i="47"/>
  <c r="M1464" i="47"/>
  <c r="D1464" i="47"/>
  <c r="C1464" i="47"/>
  <c r="K1464" i="47"/>
  <c r="J1464" i="47"/>
  <c r="I1464" i="47"/>
  <c r="H1464" i="47"/>
  <c r="L1464" i="47"/>
  <c r="G1464" i="47"/>
  <c r="F1464" i="47"/>
  <c r="E1464" i="47"/>
  <c r="B1464" i="47"/>
  <c r="BD1464" i="47"/>
  <c r="BC1464" i="47"/>
  <c r="BB1464" i="47"/>
  <c r="BA1464" i="47"/>
  <c r="AZ1464" i="47"/>
  <c r="AY1464" i="47"/>
  <c r="AX1464" i="47"/>
  <c r="AW1464" i="47"/>
  <c r="AV1464" i="47"/>
  <c r="AU1464" i="47"/>
  <c r="Y1463" i="47"/>
  <c r="X1463" i="47"/>
  <c r="Z1463" i="47" s="1"/>
  <c r="AL1463" i="47"/>
  <c r="AM1463" i="47"/>
  <c r="AN1463" i="47"/>
  <c r="AO1463" i="47"/>
  <c r="AP1463" i="47"/>
  <c r="AQ1463" i="47"/>
  <c r="AR1463" i="47"/>
  <c r="AS1463" i="47"/>
  <c r="AT1463" i="47"/>
  <c r="AU1463" i="47"/>
  <c r="AV1463" i="47"/>
  <c r="AW1463" i="47"/>
  <c r="AX1463" i="47"/>
  <c r="AY1463" i="47"/>
  <c r="AZ1463" i="47"/>
  <c r="BA1463" i="47"/>
  <c r="BB1463" i="47"/>
  <c r="BD1463" i="47"/>
  <c r="AG1463" i="47"/>
  <c r="B1463" i="47"/>
  <c r="C1463" i="47"/>
  <c r="D1463" i="47"/>
  <c r="E1463" i="47"/>
  <c r="F1463" i="47"/>
  <c r="G1463" i="47"/>
  <c r="H1463" i="47"/>
  <c r="I1463" i="47"/>
  <c r="J1463" i="47"/>
  <c r="K1463" i="47"/>
  <c r="L1463" i="47"/>
  <c r="M1463" i="47"/>
  <c r="N1463" i="47"/>
  <c r="O1463" i="47"/>
  <c r="P1463" i="47"/>
  <c r="Q1463" i="47" s="1"/>
  <c r="BC1463" i="47"/>
  <c r="Y1462" i="47"/>
  <c r="X1462" i="47"/>
  <c r="Z1462" i="47" s="1"/>
  <c r="AG1462" i="47"/>
  <c r="P1462" i="47"/>
  <c r="O1462" i="47"/>
  <c r="N1462" i="47"/>
  <c r="M1462" i="47"/>
  <c r="L1462" i="47"/>
  <c r="K1462" i="47"/>
  <c r="J1462" i="47"/>
  <c r="I1462" i="47"/>
  <c r="H1462" i="47"/>
  <c r="AW1462" i="47"/>
  <c r="G1462" i="47"/>
  <c r="F1462" i="47"/>
  <c r="E1462" i="47"/>
  <c r="D1462" i="47"/>
  <c r="C1462" i="47"/>
  <c r="B1462" i="47"/>
  <c r="BD1462" i="47"/>
  <c r="BC1462" i="47"/>
  <c r="BB1462" i="47"/>
  <c r="BA1462" i="47"/>
  <c r="AZ1462" i="47"/>
  <c r="AY1462" i="47"/>
  <c r="AX1462" i="47"/>
  <c r="AV1462" i="47"/>
  <c r="AU1462" i="47"/>
  <c r="AT1462" i="47"/>
  <c r="AS1462" i="47"/>
  <c r="AR1462" i="47"/>
  <c r="AQ1462" i="47"/>
  <c r="AP1462" i="47"/>
  <c r="AO1462" i="47"/>
  <c r="AN1462" i="47"/>
  <c r="AM1462" i="47"/>
  <c r="AL1462" i="47"/>
  <c r="X1461" i="47"/>
  <c r="Z1461" i="47" s="1"/>
  <c r="Y1461" i="47"/>
  <c r="AG1461" i="47"/>
  <c r="P1461" i="47"/>
  <c r="O1461" i="47"/>
  <c r="N1461" i="47"/>
  <c r="M1461" i="47"/>
  <c r="L1461" i="47"/>
  <c r="K1461" i="47"/>
  <c r="J1461" i="47"/>
  <c r="I1461" i="47"/>
  <c r="H1461" i="47"/>
  <c r="G1461" i="47"/>
  <c r="F1461" i="47"/>
  <c r="E1461" i="47"/>
  <c r="D1461" i="47"/>
  <c r="C1461" i="47"/>
  <c r="B1461" i="47"/>
  <c r="AP1461" i="47"/>
  <c r="BD1461" i="47"/>
  <c r="BC1461" i="47"/>
  <c r="BB1461" i="47"/>
  <c r="BA1461" i="47"/>
  <c r="AZ1461" i="47"/>
  <c r="AY1461" i="47"/>
  <c r="AX1461" i="47"/>
  <c r="AW1461" i="47"/>
  <c r="AV1461" i="47"/>
  <c r="AU1461" i="47"/>
  <c r="AT1461" i="47"/>
  <c r="AS1461" i="47"/>
  <c r="AR1461" i="47"/>
  <c r="AQ1461" i="47"/>
  <c r="AO1461" i="47"/>
  <c r="AN1461" i="47"/>
  <c r="AM1461" i="47"/>
  <c r="AL1461" i="47"/>
  <c r="Y1460" i="47"/>
  <c r="X1460" i="47"/>
  <c r="Z1460" i="47" s="1"/>
  <c r="AG1460" i="47"/>
  <c r="P1460" i="47"/>
  <c r="O1460" i="47"/>
  <c r="N1460" i="47"/>
  <c r="M1460" i="47"/>
  <c r="L1460" i="47"/>
  <c r="K1460" i="47"/>
  <c r="J1460" i="47"/>
  <c r="I1460" i="47"/>
  <c r="H1460" i="47"/>
  <c r="G1460" i="47"/>
  <c r="F1460" i="47"/>
  <c r="E1460" i="47"/>
  <c r="D1460" i="47"/>
  <c r="AM1460" i="47"/>
  <c r="AW1460" i="47"/>
  <c r="AL1460" i="47"/>
  <c r="B1460" i="47"/>
  <c r="C1460" i="47"/>
  <c r="BD1460" i="47"/>
  <c r="BC1460" i="47"/>
  <c r="BB1460" i="47"/>
  <c r="BA1460" i="47"/>
  <c r="AZ1460" i="47"/>
  <c r="AY1460" i="47"/>
  <c r="AX1460" i="47"/>
  <c r="AV1460" i="47"/>
  <c r="AU1460" i="47"/>
  <c r="AT1460" i="47"/>
  <c r="AS1460" i="47"/>
  <c r="AR1460" i="47"/>
  <c r="AQ1460" i="47"/>
  <c r="AP1460" i="47"/>
  <c r="AO1460" i="47"/>
  <c r="AN1460" i="47"/>
  <c r="Y1459" i="47"/>
  <c r="X1459" i="47"/>
  <c r="Z1459" i="47" s="1"/>
  <c r="AV1459" i="47"/>
  <c r="AU1459" i="47"/>
  <c r="AT1459" i="47"/>
  <c r="AS1459" i="47"/>
  <c r="AR1459" i="47"/>
  <c r="AQ1459" i="47"/>
  <c r="AP1459" i="47"/>
  <c r="AO1459" i="47"/>
  <c r="AN1459" i="47"/>
  <c r="AM1459" i="47"/>
  <c r="AL1459" i="47"/>
  <c r="J1459" i="47"/>
  <c r="K1459" i="47"/>
  <c r="L1459" i="47"/>
  <c r="M1459" i="47"/>
  <c r="N1459" i="47"/>
  <c r="O1459" i="47"/>
  <c r="AW1459" i="47"/>
  <c r="AZ1459" i="47"/>
  <c r="B1459" i="47"/>
  <c r="C1459" i="47"/>
  <c r="D1459" i="47"/>
  <c r="E1459" i="47"/>
  <c r="F1459" i="47"/>
  <c r="G1459" i="47"/>
  <c r="H1459" i="47"/>
  <c r="I1459" i="47"/>
  <c r="AX1459" i="47"/>
  <c r="AY1459" i="47"/>
  <c r="BA1459" i="47"/>
  <c r="BB1459" i="47"/>
  <c r="BC1459" i="47"/>
  <c r="P1459" i="47"/>
  <c r="BD1459" i="47"/>
  <c r="AG1459" i="47"/>
  <c r="Y1458" i="47"/>
  <c r="X1458" i="47"/>
  <c r="Z1458" i="47" s="1"/>
  <c r="J1458" i="47"/>
  <c r="K1458" i="47"/>
  <c r="L1458" i="47"/>
  <c r="M1458" i="47"/>
  <c r="N1458" i="47"/>
  <c r="BC1458" i="47"/>
  <c r="B1458" i="47"/>
  <c r="C1458" i="47"/>
  <c r="O1458" i="47"/>
  <c r="D1458" i="47"/>
  <c r="E1458" i="47"/>
  <c r="F1458" i="47"/>
  <c r="G1458" i="47"/>
  <c r="H1458" i="47"/>
  <c r="P1458" i="47"/>
  <c r="Q1458" i="47" s="1"/>
  <c r="AG1458" i="47"/>
  <c r="AL1458" i="47"/>
  <c r="I1458" i="47"/>
  <c r="AM1458" i="47"/>
  <c r="AN1458" i="47"/>
  <c r="AO1458" i="47"/>
  <c r="AP1458" i="47"/>
  <c r="AQ1458" i="47"/>
  <c r="AR1458" i="47"/>
  <c r="AS1458" i="47"/>
  <c r="AT1458" i="47"/>
  <c r="AU1458" i="47"/>
  <c r="AV1458" i="47"/>
  <c r="AW1458" i="47"/>
  <c r="AX1458" i="47"/>
  <c r="AY1458" i="47"/>
  <c r="AZ1458" i="47"/>
  <c r="BA1458" i="47"/>
  <c r="BB1458" i="47"/>
  <c r="BD1458" i="47"/>
  <c r="X1457" i="47"/>
  <c r="Z1457" i="47" s="1"/>
  <c r="Y1457" i="47"/>
  <c r="L1457" i="47"/>
  <c r="K1457" i="47"/>
  <c r="J1457" i="47"/>
  <c r="M1457" i="47"/>
  <c r="B1457" i="47"/>
  <c r="AR1457" i="47"/>
  <c r="AQ1457" i="47"/>
  <c r="AP1457" i="47"/>
  <c r="AO1457" i="47"/>
  <c r="AN1457" i="47"/>
  <c r="AM1457" i="47"/>
  <c r="C1457" i="47"/>
  <c r="AL1457" i="47"/>
  <c r="AG1457" i="47"/>
  <c r="P1457" i="47"/>
  <c r="O1457" i="47"/>
  <c r="N1457" i="47"/>
  <c r="D1457" i="47"/>
  <c r="AS1457" i="47"/>
  <c r="AT1457" i="47"/>
  <c r="AU1457" i="47"/>
  <c r="AV1457" i="47"/>
  <c r="AW1457" i="47"/>
  <c r="AX1457" i="47"/>
  <c r="AY1457" i="47"/>
  <c r="AZ1457" i="47"/>
  <c r="BA1457" i="47"/>
  <c r="BB1457" i="47"/>
  <c r="BC1457" i="47"/>
  <c r="BD1457" i="47"/>
  <c r="E1457" i="47"/>
  <c r="F1457" i="47"/>
  <c r="G1457" i="47"/>
  <c r="H1457" i="47"/>
  <c r="I1457" i="47"/>
  <c r="Y1456" i="47"/>
  <c r="X1456" i="47"/>
  <c r="Z1456" i="47" s="1"/>
  <c r="AT1456" i="47"/>
  <c r="AS1456" i="47"/>
  <c r="AR1456" i="47"/>
  <c r="AQ1456" i="47"/>
  <c r="AP1456" i="47"/>
  <c r="AO1456" i="47"/>
  <c r="AN1456" i="47"/>
  <c r="AM1456" i="47"/>
  <c r="AL1456" i="47"/>
  <c r="AG1456" i="47"/>
  <c r="P1456" i="47"/>
  <c r="O1456" i="47"/>
  <c r="N1456" i="47"/>
  <c r="M1456" i="47"/>
  <c r="L1456" i="47"/>
  <c r="K1456" i="47"/>
  <c r="J1456" i="47"/>
  <c r="I1456" i="47"/>
  <c r="H1456" i="47"/>
  <c r="G1456" i="47"/>
  <c r="F1456" i="47"/>
  <c r="E1456" i="47"/>
  <c r="D1456" i="47"/>
  <c r="C1456" i="47"/>
  <c r="B1456" i="47"/>
  <c r="BD1456" i="47"/>
  <c r="BC1456" i="47"/>
  <c r="BB1456" i="47"/>
  <c r="BA1456" i="47"/>
  <c r="AZ1456" i="47"/>
  <c r="AY1456" i="47"/>
  <c r="AX1456" i="47"/>
  <c r="AW1456" i="47"/>
  <c r="AV1456" i="47"/>
  <c r="AU1456" i="47"/>
  <c r="X1455" i="47"/>
  <c r="Z1455" i="47" s="1"/>
  <c r="Y1455" i="47"/>
  <c r="P1455" i="47"/>
  <c r="Q1455" i="47" s="1"/>
  <c r="O1455" i="47"/>
  <c r="N1455" i="47"/>
  <c r="M1455" i="47"/>
  <c r="L1455" i="47"/>
  <c r="B1455" i="47"/>
  <c r="C1455" i="47"/>
  <c r="D1455" i="47"/>
  <c r="E1455" i="47"/>
  <c r="F1455" i="47"/>
  <c r="K1455" i="47"/>
  <c r="J1455" i="47"/>
  <c r="H1455" i="47"/>
  <c r="AZ1455" i="47"/>
  <c r="AY1455" i="47"/>
  <c r="AX1455" i="47"/>
  <c r="AG1455" i="47"/>
  <c r="I1455" i="47"/>
  <c r="AM1455" i="47"/>
  <c r="AN1455" i="47"/>
  <c r="AO1455" i="47"/>
  <c r="AW1455" i="47"/>
  <c r="BD1455" i="47"/>
  <c r="AP1455" i="47"/>
  <c r="BC1455" i="47"/>
  <c r="BB1455" i="47"/>
  <c r="AQ1455" i="47"/>
  <c r="AR1455" i="47"/>
  <c r="AS1455" i="47"/>
  <c r="AT1455" i="47"/>
  <c r="AU1455" i="47"/>
  <c r="BA1455" i="47"/>
  <c r="AV1455" i="47"/>
  <c r="AL1455" i="47"/>
  <c r="AK1455" i="47"/>
  <c r="G1455" i="47"/>
  <c r="Y1454" i="47"/>
  <c r="X1454" i="47"/>
  <c r="Z1454" i="47" s="1"/>
  <c r="AY1454" i="47"/>
  <c r="AZ1454" i="47"/>
  <c r="BA1454" i="47"/>
  <c r="BB1454" i="47"/>
  <c r="BC1454" i="47"/>
  <c r="BD1454" i="47"/>
  <c r="AP1454" i="47"/>
  <c r="AQ1454" i="47"/>
  <c r="AR1454" i="47"/>
  <c r="AS1454" i="47"/>
  <c r="AT1454" i="47"/>
  <c r="AU1454" i="47"/>
  <c r="AV1454" i="47"/>
  <c r="AX1454" i="47"/>
  <c r="C1454" i="47"/>
  <c r="D1454" i="47"/>
  <c r="E1454" i="47"/>
  <c r="F1454" i="47"/>
  <c r="G1454" i="47"/>
  <c r="AW1454" i="47"/>
  <c r="H1454" i="47"/>
  <c r="I1454" i="47"/>
  <c r="J1454" i="47"/>
  <c r="K1454" i="47"/>
  <c r="L1454" i="47"/>
  <c r="AO1454" i="47"/>
  <c r="M1454" i="47"/>
  <c r="N1454" i="47"/>
  <c r="O1454" i="47"/>
  <c r="P1454" i="47"/>
  <c r="AG1454" i="47"/>
  <c r="AL1454" i="47"/>
  <c r="AM1454" i="47"/>
  <c r="AN1454" i="47"/>
  <c r="B1454" i="47"/>
  <c r="Y1453" i="47"/>
  <c r="X1453" i="47"/>
  <c r="Z1453" i="47" s="1"/>
  <c r="D1453" i="47"/>
  <c r="L1453" i="47"/>
  <c r="M1453" i="47"/>
  <c r="C1453" i="47"/>
  <c r="N1453" i="47"/>
  <c r="O1453" i="47"/>
  <c r="P1453" i="47"/>
  <c r="AT1453" i="47"/>
  <c r="AG1453" i="47"/>
  <c r="AL1453" i="47"/>
  <c r="AM1453" i="47"/>
  <c r="AO1453" i="47"/>
  <c r="AP1453" i="47"/>
  <c r="AQ1453" i="47"/>
  <c r="AR1453" i="47"/>
  <c r="AS1453" i="47"/>
  <c r="B1453" i="47"/>
  <c r="BC1453" i="47"/>
  <c r="BB1453" i="47"/>
  <c r="BA1453" i="47"/>
  <c r="AZ1453" i="47"/>
  <c r="BD1453" i="47"/>
  <c r="AY1453" i="47"/>
  <c r="AX1453" i="47"/>
  <c r="AW1453" i="47"/>
  <c r="AV1453" i="47"/>
  <c r="AU1453" i="47"/>
  <c r="AN1453" i="47"/>
  <c r="K1453" i="47"/>
  <c r="J1453" i="47"/>
  <c r="I1453" i="47"/>
  <c r="H1453" i="47"/>
  <c r="G1453" i="47"/>
  <c r="F1453" i="47"/>
  <c r="E1453" i="47"/>
  <c r="Y1452" i="47"/>
  <c r="X1452" i="47"/>
  <c r="Z1452" i="47" s="1"/>
  <c r="AW1452" i="47"/>
  <c r="BD1452" i="47"/>
  <c r="BC1452" i="47"/>
  <c r="BB1452" i="47"/>
  <c r="BA1452" i="47"/>
  <c r="AZ1452" i="47"/>
  <c r="AY1452" i="47"/>
  <c r="AX1452" i="47"/>
  <c r="AV1452" i="47"/>
  <c r="AU1452" i="47"/>
  <c r="AT1452" i="47"/>
  <c r="AS1452" i="47"/>
  <c r="AR1452" i="47"/>
  <c r="AQ1452" i="47"/>
  <c r="AP1452" i="47"/>
  <c r="AO1452" i="47"/>
  <c r="AN1452" i="47"/>
  <c r="AM1452" i="47"/>
  <c r="B1452" i="47"/>
  <c r="AG1452" i="47"/>
  <c r="AL1452" i="47"/>
  <c r="P1452" i="47"/>
  <c r="O1452" i="47"/>
  <c r="N1452" i="47"/>
  <c r="M1452" i="47"/>
  <c r="L1452" i="47"/>
  <c r="K1452" i="47"/>
  <c r="J1452" i="47"/>
  <c r="I1452" i="47"/>
  <c r="H1452" i="47"/>
  <c r="G1452" i="47"/>
  <c r="F1452" i="47"/>
  <c r="E1452" i="47"/>
  <c r="D1452" i="47"/>
  <c r="C1452" i="47"/>
  <c r="X1451" i="47"/>
  <c r="Z1451" i="47" s="1"/>
  <c r="Y1451" i="47"/>
  <c r="AM1451" i="47"/>
  <c r="AN1451" i="47"/>
  <c r="AY1451" i="47"/>
  <c r="AO1451" i="47"/>
  <c r="AQ1451" i="47"/>
  <c r="AS1451" i="47"/>
  <c r="BA1451" i="47"/>
  <c r="AZ1451" i="47"/>
  <c r="AX1451" i="47"/>
  <c r="AW1451" i="47"/>
  <c r="AV1451" i="47"/>
  <c r="AU1451" i="47"/>
  <c r="AT1451" i="47"/>
  <c r="AP1451" i="47"/>
  <c r="B1451" i="47"/>
  <c r="C1451" i="47"/>
  <c r="D1451" i="47"/>
  <c r="E1451" i="47"/>
  <c r="AR1451" i="47"/>
  <c r="F1451" i="47"/>
  <c r="G1451" i="47"/>
  <c r="H1451" i="47"/>
  <c r="I1451" i="47"/>
  <c r="J1451" i="47"/>
  <c r="K1451" i="47"/>
  <c r="L1451" i="47"/>
  <c r="M1451" i="47"/>
  <c r="N1451" i="47"/>
  <c r="O1451" i="47"/>
  <c r="P1451" i="47"/>
  <c r="AG1451" i="47"/>
  <c r="AL1451" i="47"/>
  <c r="BD1451" i="47"/>
  <c r="BC1451" i="47"/>
  <c r="BB1451" i="47"/>
  <c r="X1450" i="47"/>
  <c r="Z1450" i="47" s="1"/>
  <c r="Y1450" i="47"/>
  <c r="AT1450" i="47"/>
  <c r="AS1450" i="47"/>
  <c r="AR1450" i="47"/>
  <c r="AQ1450" i="47"/>
  <c r="AP1450" i="47"/>
  <c r="AO1450" i="47"/>
  <c r="AN1450" i="47"/>
  <c r="I1450" i="47"/>
  <c r="AL1450" i="47"/>
  <c r="AM1450" i="47"/>
  <c r="BB1450" i="47"/>
  <c r="BC1450" i="47"/>
  <c r="AX1450" i="47"/>
  <c r="AW1450" i="47"/>
  <c r="AV1450" i="47"/>
  <c r="AU1450" i="47"/>
  <c r="BA1450" i="47"/>
  <c r="AZ1450" i="47"/>
  <c r="AG1450" i="47"/>
  <c r="P1450" i="47"/>
  <c r="O1450" i="47"/>
  <c r="N1450" i="47"/>
  <c r="M1450" i="47"/>
  <c r="AY1450" i="47"/>
  <c r="L1450" i="47"/>
  <c r="BD1450" i="47"/>
  <c r="K1450" i="47"/>
  <c r="J1450" i="47"/>
  <c r="H1450" i="47"/>
  <c r="G1450" i="47"/>
  <c r="F1450" i="47"/>
  <c r="E1450" i="47"/>
  <c r="D1450" i="47"/>
  <c r="C1450" i="47"/>
  <c r="B1450" i="47"/>
  <c r="Y1449" i="47"/>
  <c r="X1449" i="47"/>
  <c r="Z1449" i="47" s="1"/>
  <c r="AP1449" i="47"/>
  <c r="AO1449" i="47"/>
  <c r="AN1449" i="47"/>
  <c r="AM1449" i="47"/>
  <c r="AL1449" i="47"/>
  <c r="AG1449" i="47"/>
  <c r="P1449" i="47"/>
  <c r="Q1449" i="47" s="1"/>
  <c r="O1449" i="47"/>
  <c r="N1449" i="47"/>
  <c r="M1449" i="47"/>
  <c r="L1449" i="47"/>
  <c r="K1449" i="47"/>
  <c r="J1449" i="47"/>
  <c r="I1449" i="47"/>
  <c r="H1449" i="47"/>
  <c r="G1449" i="47"/>
  <c r="F1449" i="47"/>
  <c r="E1449" i="47"/>
  <c r="D1449" i="47"/>
  <c r="C1449" i="47"/>
  <c r="B1449" i="47"/>
  <c r="BD1449" i="47"/>
  <c r="BC1449" i="47"/>
  <c r="BB1449" i="47"/>
  <c r="BA1449" i="47"/>
  <c r="AZ1449" i="47"/>
  <c r="AY1449" i="47"/>
  <c r="AX1449" i="47"/>
  <c r="AW1449" i="47"/>
  <c r="AV1449" i="47"/>
  <c r="AU1449" i="47"/>
  <c r="AT1449" i="47"/>
  <c r="AS1449" i="47"/>
  <c r="AR1449" i="47"/>
  <c r="AQ1449" i="47"/>
  <c r="Y1448" i="47"/>
  <c r="X1448" i="47"/>
  <c r="Z1448" i="47" s="1"/>
  <c r="F1448" i="47"/>
  <c r="G1448" i="47"/>
  <c r="H1448" i="47"/>
  <c r="I1448" i="47"/>
  <c r="J1448" i="47"/>
  <c r="K1448" i="47"/>
  <c r="L1448" i="47"/>
  <c r="M1448" i="47"/>
  <c r="N1448" i="47"/>
  <c r="O1448" i="47"/>
  <c r="AG1448" i="47"/>
  <c r="AL1448" i="47"/>
  <c r="AM1448" i="47"/>
  <c r="AN1448" i="47"/>
  <c r="AO1448" i="47"/>
  <c r="AP1448" i="47"/>
  <c r="AQ1448" i="47"/>
  <c r="AR1448" i="47"/>
  <c r="AS1448" i="47"/>
  <c r="AT1448" i="47"/>
  <c r="AU1448" i="47"/>
  <c r="AV1448" i="47"/>
  <c r="AW1448" i="47"/>
  <c r="AX1448" i="47"/>
  <c r="AY1448" i="47"/>
  <c r="AZ1448" i="47"/>
  <c r="BA1448" i="47"/>
  <c r="BB1448" i="47"/>
  <c r="BC1448" i="47"/>
  <c r="P1448" i="47"/>
  <c r="BD1448" i="47"/>
  <c r="B1448" i="47"/>
  <c r="C1448" i="47"/>
  <c r="D1448" i="47"/>
  <c r="E1448" i="47"/>
  <c r="Y1447" i="47"/>
  <c r="X1447" i="47"/>
  <c r="Z1447" i="47" s="1"/>
  <c r="AV1447" i="47"/>
  <c r="AU1447" i="47"/>
  <c r="AT1447" i="47"/>
  <c r="AS1447" i="47"/>
  <c r="BD1447" i="47"/>
  <c r="BC1447" i="47"/>
  <c r="BB1447" i="47"/>
  <c r="BA1447" i="47"/>
  <c r="AZ1447" i="47"/>
  <c r="AY1447" i="47"/>
  <c r="AR1447" i="47"/>
  <c r="AQ1447" i="47"/>
  <c r="AP1447" i="47"/>
  <c r="AO1447" i="47"/>
  <c r="AN1447" i="47"/>
  <c r="AM1447" i="47"/>
  <c r="AL1447" i="47"/>
  <c r="AG1447" i="47"/>
  <c r="AX1447" i="47"/>
  <c r="AW1447" i="47"/>
  <c r="P1447" i="47"/>
  <c r="O1447" i="47"/>
  <c r="N1447" i="47"/>
  <c r="M1447" i="47"/>
  <c r="L1447" i="47"/>
  <c r="K1447" i="47"/>
  <c r="J1447" i="47"/>
  <c r="I1447" i="47"/>
  <c r="H1447" i="47"/>
  <c r="G1447" i="47"/>
  <c r="F1447" i="47"/>
  <c r="E1447" i="47"/>
  <c r="D1447" i="47"/>
  <c r="C1447" i="47"/>
  <c r="B1447" i="47"/>
  <c r="Y1446" i="47"/>
  <c r="X1446" i="47"/>
  <c r="Z1446" i="47" s="1"/>
  <c r="BB1446" i="47"/>
  <c r="BA1446" i="47"/>
  <c r="AZ1446" i="47"/>
  <c r="AY1446" i="47"/>
  <c r="AX1446" i="47"/>
  <c r="AW1446" i="47"/>
  <c r="AV1446" i="47"/>
  <c r="AU1446" i="47"/>
  <c r="AT1446" i="47"/>
  <c r="AS1446" i="47"/>
  <c r="AR1446" i="47"/>
  <c r="AQ1446" i="47"/>
  <c r="AP1446" i="47"/>
  <c r="AO1446" i="47"/>
  <c r="AN1446" i="47"/>
  <c r="AM1446" i="47"/>
  <c r="AL1446" i="47"/>
  <c r="AG1446" i="47"/>
  <c r="BD1446" i="47"/>
  <c r="BC1446" i="47"/>
  <c r="P1446" i="47"/>
  <c r="O1446" i="47"/>
  <c r="N1446" i="47"/>
  <c r="M1446" i="47"/>
  <c r="L1446" i="47"/>
  <c r="K1446" i="47"/>
  <c r="J1446" i="47"/>
  <c r="I1446" i="47"/>
  <c r="H1446" i="47"/>
  <c r="G1446" i="47"/>
  <c r="F1446" i="47"/>
  <c r="E1446" i="47"/>
  <c r="D1446" i="47"/>
  <c r="C1446" i="47"/>
  <c r="B1446" i="47"/>
  <c r="Y1445" i="47"/>
  <c r="X1445" i="47"/>
  <c r="Z1445" i="47" s="1"/>
  <c r="G1445" i="47"/>
  <c r="H1445" i="47"/>
  <c r="I1445" i="47"/>
  <c r="N1445" i="47"/>
  <c r="B1445" i="47"/>
  <c r="C1445" i="47"/>
  <c r="D1445" i="47"/>
  <c r="BD1445" i="47"/>
  <c r="BC1445" i="47"/>
  <c r="BB1445" i="47"/>
  <c r="BA1445" i="47"/>
  <c r="AZ1445" i="47"/>
  <c r="AY1445" i="47"/>
  <c r="AX1445" i="47"/>
  <c r="AW1445" i="47"/>
  <c r="AV1445" i="47"/>
  <c r="AU1445" i="47"/>
  <c r="AT1445" i="47"/>
  <c r="AS1445" i="47"/>
  <c r="AR1445" i="47"/>
  <c r="AQ1445" i="47"/>
  <c r="AP1445" i="47"/>
  <c r="AO1445" i="47"/>
  <c r="AN1445" i="47"/>
  <c r="AM1445" i="47"/>
  <c r="AL1445" i="47"/>
  <c r="AG1445" i="47"/>
  <c r="E1445" i="47"/>
  <c r="F1445" i="47"/>
  <c r="P1445" i="47"/>
  <c r="O1445" i="47"/>
  <c r="M1445" i="47"/>
  <c r="L1445" i="47"/>
  <c r="K1445" i="47"/>
  <c r="J1445" i="47"/>
  <c r="Y1444" i="47"/>
  <c r="X1444" i="47"/>
  <c r="Z1444" i="47" s="1"/>
  <c r="E1444" i="47"/>
  <c r="AG1444" i="47"/>
  <c r="AL1444" i="47"/>
  <c r="AN1444" i="47"/>
  <c r="AO1444" i="47"/>
  <c r="AP1444" i="47"/>
  <c r="AQ1444" i="47"/>
  <c r="AR1444" i="47"/>
  <c r="AZ1444" i="47"/>
  <c r="AS1444" i="47"/>
  <c r="AT1444" i="47"/>
  <c r="AU1444" i="47"/>
  <c r="AM1444" i="47"/>
  <c r="AV1444" i="47"/>
  <c r="AW1444" i="47"/>
  <c r="AX1444" i="47"/>
  <c r="B1444" i="47"/>
  <c r="C1444" i="47"/>
  <c r="D1444" i="47"/>
  <c r="F1444" i="47"/>
  <c r="G1444" i="47"/>
  <c r="I1444" i="47"/>
  <c r="J1444" i="47"/>
  <c r="K1444" i="47"/>
  <c r="L1444" i="47"/>
  <c r="M1444" i="47"/>
  <c r="AY1444" i="47"/>
  <c r="H1444" i="47"/>
  <c r="BB1444" i="47"/>
  <c r="BA1444" i="47"/>
  <c r="BD1444" i="47"/>
  <c r="BC1444" i="47"/>
  <c r="N1444" i="47"/>
  <c r="O1444" i="47"/>
  <c r="P1444" i="47"/>
  <c r="X1443" i="47"/>
  <c r="Z1443" i="47" s="1"/>
  <c r="Y1443" i="47"/>
  <c r="BA1443" i="47"/>
  <c r="AZ1443" i="47"/>
  <c r="AY1443" i="47"/>
  <c r="AX1443" i="47"/>
  <c r="AW1443" i="47"/>
  <c r="AV1443" i="47"/>
  <c r="AU1443" i="47"/>
  <c r="AT1443" i="47"/>
  <c r="AS1443" i="47"/>
  <c r="AQ1443" i="47"/>
  <c r="AP1443" i="47"/>
  <c r="AO1443" i="47"/>
  <c r="AN1443" i="47"/>
  <c r="AM1443" i="47"/>
  <c r="AL1443" i="47"/>
  <c r="AG1443" i="47"/>
  <c r="AR1443" i="47"/>
  <c r="D1443" i="47"/>
  <c r="E1443" i="47"/>
  <c r="G1443" i="47"/>
  <c r="H1443" i="47"/>
  <c r="I1443" i="47"/>
  <c r="J1443" i="47"/>
  <c r="K1443" i="47"/>
  <c r="L1443" i="47"/>
  <c r="BB1443" i="47"/>
  <c r="N1443" i="47"/>
  <c r="O1443" i="47"/>
  <c r="P1443" i="47"/>
  <c r="Q1443" i="47"/>
  <c r="BC1443" i="47"/>
  <c r="BD1443" i="47"/>
  <c r="B1443" i="47"/>
  <c r="C1443" i="47"/>
  <c r="F1443" i="47"/>
  <c r="M1443" i="47"/>
  <c r="Y1442" i="47"/>
  <c r="X1442" i="47"/>
  <c r="Z1442" i="47" s="1"/>
  <c r="D1442" i="47"/>
  <c r="L1442" i="47"/>
  <c r="J1442" i="47"/>
  <c r="N1442" i="47"/>
  <c r="BD1442" i="47"/>
  <c r="BC1442" i="47"/>
  <c r="BB1442" i="47"/>
  <c r="BA1442" i="47"/>
  <c r="AZ1442" i="47"/>
  <c r="AY1442" i="47"/>
  <c r="AX1442" i="47"/>
  <c r="AW1442" i="47"/>
  <c r="AV1442" i="47"/>
  <c r="AU1442" i="47"/>
  <c r="AT1442" i="47"/>
  <c r="AS1442" i="47"/>
  <c r="AR1442" i="47"/>
  <c r="AQ1442" i="47"/>
  <c r="AP1442" i="47"/>
  <c r="AO1442" i="47"/>
  <c r="AN1442" i="47"/>
  <c r="AM1442" i="47"/>
  <c r="AL1442" i="47"/>
  <c r="AG1442" i="47"/>
  <c r="B1442" i="47"/>
  <c r="C1442" i="47"/>
  <c r="E1442" i="47"/>
  <c r="G1442" i="47"/>
  <c r="I1442" i="47"/>
  <c r="O1442" i="47"/>
  <c r="K1442" i="47"/>
  <c r="P1442" i="47"/>
  <c r="M1442" i="47"/>
  <c r="H1442" i="47"/>
  <c r="F1442" i="47"/>
  <c r="Y1441" i="47"/>
  <c r="X1441" i="47"/>
  <c r="Z1441" i="47" s="1"/>
  <c r="AS1441" i="47"/>
  <c r="BB1441" i="47"/>
  <c r="C1441" i="47"/>
  <c r="E1441" i="47"/>
  <c r="H1441" i="47"/>
  <c r="K1441" i="47"/>
  <c r="M1441" i="47"/>
  <c r="P1441" i="47"/>
  <c r="AX1441" i="47"/>
  <c r="AU1441" i="47"/>
  <c r="AT1441" i="47"/>
  <c r="AP1441" i="47"/>
  <c r="AQ1441" i="47"/>
  <c r="B1441" i="47"/>
  <c r="D1441" i="47"/>
  <c r="F1441" i="47"/>
  <c r="G1441" i="47"/>
  <c r="I1441" i="47"/>
  <c r="J1441" i="47"/>
  <c r="L1441" i="47"/>
  <c r="N1441" i="47"/>
  <c r="O1441" i="47"/>
  <c r="Q1441" i="47"/>
  <c r="AG1441" i="47"/>
  <c r="AL1441" i="47"/>
  <c r="AO1441" i="47"/>
  <c r="AR1441" i="47"/>
  <c r="AV1441" i="47"/>
  <c r="AY1441" i="47"/>
  <c r="BA1441" i="47"/>
  <c r="BD1441" i="47"/>
  <c r="AM1441" i="47"/>
  <c r="BC1441" i="47"/>
  <c r="AZ1441" i="47"/>
  <c r="AW1441" i="47"/>
  <c r="AN1441" i="47"/>
  <c r="Y1440" i="47"/>
  <c r="X1440" i="47"/>
  <c r="Z1440" i="47" s="1"/>
  <c r="AX1440" i="47"/>
  <c r="B1440" i="47"/>
  <c r="AL1440" i="47"/>
  <c r="AQ1440" i="47"/>
  <c r="AR1440" i="47"/>
  <c r="AV1440" i="47"/>
  <c r="BC1440" i="47"/>
  <c r="D1440" i="47"/>
  <c r="F1440" i="47"/>
  <c r="I1440" i="47"/>
  <c r="L1440" i="47"/>
  <c r="P1440" i="47"/>
  <c r="AO1440" i="47"/>
  <c r="AS1440" i="47"/>
  <c r="AW1440" i="47"/>
  <c r="BA1440" i="47"/>
  <c r="BD1440" i="47"/>
  <c r="H1440" i="47"/>
  <c r="C1440" i="47"/>
  <c r="G1440" i="47"/>
  <c r="K1440" i="47"/>
  <c r="M1440" i="47"/>
  <c r="O1440" i="47"/>
  <c r="AG1440" i="47"/>
  <c r="AM1440" i="47"/>
  <c r="AU1440" i="47"/>
  <c r="AZ1440" i="47"/>
  <c r="BB1440" i="47"/>
  <c r="AY1440" i="47"/>
  <c r="AT1440" i="47"/>
  <c r="AP1440" i="47"/>
  <c r="AN1440" i="47"/>
  <c r="Q1440" i="47"/>
  <c r="N1440" i="47"/>
  <c r="J1440" i="47"/>
  <c r="E1440" i="47"/>
  <c r="X1439" i="47"/>
  <c r="Z1439" i="47" s="1"/>
  <c r="Y1439" i="47"/>
  <c r="B1439" i="47"/>
  <c r="C1439" i="47"/>
  <c r="AM1439" i="47"/>
  <c r="AG1439" i="47"/>
  <c r="O1439" i="47"/>
  <c r="M1439" i="47"/>
  <c r="G1439" i="47"/>
  <c r="E1439" i="47"/>
  <c r="BC1439" i="47"/>
  <c r="AY1439" i="47"/>
  <c r="AR1439" i="47"/>
  <c r="AO1439" i="47"/>
  <c r="P1439" i="47"/>
  <c r="K1439" i="47"/>
  <c r="AX1439" i="47"/>
  <c r="AU1439" i="47"/>
  <c r="AS1439" i="47"/>
  <c r="AV1439" i="47"/>
  <c r="BA1439" i="47"/>
  <c r="H1439" i="47"/>
  <c r="BD1439" i="47"/>
  <c r="AZ1439" i="47"/>
  <c r="AT1439" i="47"/>
  <c r="I1439" i="47"/>
  <c r="AN1439" i="47"/>
  <c r="AP1439" i="47"/>
  <c r="BB1439" i="47"/>
  <c r="AW1439" i="47"/>
  <c r="AQ1439" i="47"/>
  <c r="AL1439" i="47"/>
  <c r="Q1439" i="47"/>
  <c r="N1439" i="47"/>
  <c r="L1439" i="47"/>
  <c r="J1439" i="47"/>
  <c r="F1439" i="47"/>
  <c r="D1439" i="47"/>
  <c r="Y1438" i="47"/>
  <c r="X1438" i="47"/>
  <c r="Z1438" i="47" s="1"/>
  <c r="G1438" i="47"/>
  <c r="D1438" i="47"/>
  <c r="AL1438" i="47"/>
  <c r="AS1438" i="47"/>
  <c r="AV1438" i="47"/>
  <c r="BA1438" i="47"/>
  <c r="BD1438" i="47"/>
  <c r="F1438" i="47"/>
  <c r="AY1438" i="47"/>
  <c r="AU1438" i="47"/>
  <c r="AR1438" i="47"/>
  <c r="AO1438" i="47"/>
  <c r="O1438" i="47"/>
  <c r="M1438" i="47"/>
  <c r="J1438" i="47"/>
  <c r="E1438" i="47"/>
  <c r="B1438" i="47"/>
  <c r="BC1438" i="47"/>
  <c r="AZ1438" i="47"/>
  <c r="AX1438" i="47"/>
  <c r="AT1438" i="47"/>
  <c r="AP1438" i="47"/>
  <c r="AN1438" i="47"/>
  <c r="AG1438" i="47"/>
  <c r="N1438" i="47"/>
  <c r="L1438" i="47"/>
  <c r="BB1438" i="47"/>
  <c r="AW1438" i="47"/>
  <c r="AQ1438" i="47"/>
  <c r="AM1438" i="47"/>
  <c r="I1438" i="47"/>
  <c r="P1438" i="47"/>
  <c r="K1438" i="47"/>
  <c r="H1438" i="47"/>
  <c r="C1438" i="47"/>
  <c r="X1437" i="47"/>
  <c r="Z1437" i="47" s="1"/>
  <c r="Y1437" i="47"/>
  <c r="BD1437" i="47"/>
  <c r="BA1437" i="47"/>
  <c r="AW1437" i="47"/>
  <c r="AV1437" i="47"/>
  <c r="AT1437" i="47"/>
  <c r="AQ1437" i="47"/>
  <c r="AN1437" i="47"/>
  <c r="AP1437" i="47"/>
  <c r="AM1437" i="47"/>
  <c r="AZ1437" i="47"/>
  <c r="D1437" i="47"/>
  <c r="G1437" i="47"/>
  <c r="K1437" i="47"/>
  <c r="N1437" i="47"/>
  <c r="L1437" i="47"/>
  <c r="O1437" i="47"/>
  <c r="M1437" i="47"/>
  <c r="BC1437" i="47"/>
  <c r="AS1437" i="47"/>
  <c r="AX1437" i="47"/>
  <c r="E1437" i="47"/>
  <c r="BB1437" i="47"/>
  <c r="AY1437" i="47"/>
  <c r="AU1437" i="47"/>
  <c r="AR1437" i="47"/>
  <c r="AL1437" i="47"/>
  <c r="AO1437" i="47"/>
  <c r="I1437" i="47"/>
  <c r="AG1437" i="47"/>
  <c r="F1437" i="47"/>
  <c r="C1437" i="47"/>
  <c r="J1437" i="47"/>
  <c r="P1437" i="47"/>
  <c r="B1437" i="47"/>
  <c r="H1437" i="47"/>
  <c r="X1436" i="47"/>
  <c r="Z1436" i="47" s="1"/>
  <c r="Y1436" i="47"/>
  <c r="M1436" i="47"/>
  <c r="AW1436" i="47"/>
  <c r="AY1436" i="47"/>
  <c r="BB1436" i="47"/>
  <c r="AZ1436" i="47"/>
  <c r="N1436" i="47"/>
  <c r="BA1436" i="47"/>
  <c r="AN1436" i="47"/>
  <c r="D1436" i="47"/>
  <c r="AP1436" i="47"/>
  <c r="F1436" i="47"/>
  <c r="I1436" i="47"/>
  <c r="L1436" i="47"/>
  <c r="P1436" i="47"/>
  <c r="AL1436" i="47"/>
  <c r="AQ1436" i="47"/>
  <c r="AS1436" i="47"/>
  <c r="O1436" i="47"/>
  <c r="J1436" i="47"/>
  <c r="AR1436" i="47"/>
  <c r="AM1436" i="47"/>
  <c r="AG1436" i="47"/>
  <c r="BC1436" i="47"/>
  <c r="AX1436" i="47"/>
  <c r="AT1436" i="47"/>
  <c r="AO1436" i="47"/>
  <c r="AK1436" i="47"/>
  <c r="Q1436" i="47"/>
  <c r="B1436" i="47"/>
  <c r="K1436" i="47"/>
  <c r="G1436" i="47"/>
  <c r="C1436" i="47"/>
  <c r="AV1436" i="47"/>
  <c r="BD1436" i="47"/>
  <c r="H1436" i="47"/>
  <c r="E1436" i="47"/>
  <c r="AU1436" i="47"/>
  <c r="X1435" i="47"/>
  <c r="Z1435" i="47" s="1"/>
  <c r="Y1435" i="47"/>
  <c r="L1435" i="47"/>
  <c r="J1435" i="47"/>
  <c r="F1435" i="47"/>
  <c r="B1435" i="47"/>
  <c r="D1435" i="47"/>
  <c r="G1435" i="47"/>
  <c r="I1435" i="47"/>
  <c r="K1435" i="47"/>
  <c r="O1435" i="47"/>
  <c r="AM1435" i="47"/>
  <c r="AY1435" i="47"/>
  <c r="BB1435" i="47"/>
  <c r="BC1435" i="47"/>
  <c r="AW1435" i="47"/>
  <c r="AR1435" i="47"/>
  <c r="AN1435" i="47"/>
  <c r="BD1435" i="47"/>
  <c r="AZ1435" i="47"/>
  <c r="AV1435" i="47"/>
  <c r="AT1435" i="47"/>
  <c r="AL1435" i="47"/>
  <c r="P1435" i="47"/>
  <c r="H1435" i="47"/>
  <c r="E1435" i="47"/>
  <c r="C1435" i="47"/>
  <c r="AP1435" i="47"/>
  <c r="AG1435" i="47"/>
  <c r="Q1435" i="47"/>
  <c r="N1435" i="47"/>
  <c r="AK1435" i="47"/>
  <c r="AO1435" i="47"/>
  <c r="AQ1435" i="47"/>
  <c r="AS1435" i="47"/>
  <c r="AU1435" i="47"/>
  <c r="AX1435" i="47"/>
  <c r="BA1435" i="47"/>
  <c r="M1435" i="47"/>
  <c r="Y1434" i="47"/>
  <c r="X1434" i="47"/>
  <c r="Z1434" i="47" s="1"/>
  <c r="H1434" i="47"/>
  <c r="BA1434" i="47"/>
  <c r="B1434" i="47"/>
  <c r="AO1434" i="47"/>
  <c r="BB1434" i="47"/>
  <c r="AX1434" i="47"/>
  <c r="AR1434" i="47"/>
  <c r="BC1434" i="47"/>
  <c r="AU1434" i="47"/>
  <c r="AT1434" i="47"/>
  <c r="AW1434" i="47"/>
  <c r="AZ1434" i="47"/>
  <c r="BD1434" i="47"/>
  <c r="E1434" i="47"/>
  <c r="AQ1434" i="47"/>
  <c r="AN1434" i="47"/>
  <c r="K1434" i="47"/>
  <c r="N1434" i="47"/>
  <c r="AY1434" i="47"/>
  <c r="AV1434" i="47"/>
  <c r="AS1434" i="47"/>
  <c r="AP1434" i="47"/>
  <c r="AL1434" i="47"/>
  <c r="AG1434" i="47"/>
  <c r="P1434" i="47"/>
  <c r="I1434" i="47"/>
  <c r="F1434" i="47"/>
  <c r="C1434" i="47"/>
  <c r="L1434" i="47"/>
  <c r="J1434" i="47"/>
  <c r="G1434" i="47"/>
  <c r="D1434" i="47"/>
  <c r="AM1434" i="47"/>
  <c r="O1434" i="47"/>
  <c r="M1434" i="47"/>
  <c r="Y1433" i="47"/>
  <c r="X1433" i="47"/>
  <c r="Z1433" i="47" s="1"/>
  <c r="AO1433" i="47"/>
  <c r="H1433" i="47"/>
  <c r="M1433" i="47"/>
  <c r="O1433" i="47"/>
  <c r="AN1433" i="47"/>
  <c r="AQ1433" i="47"/>
  <c r="AS1433" i="47"/>
  <c r="AV1433" i="47"/>
  <c r="BA1433" i="47"/>
  <c r="BC1433" i="47"/>
  <c r="B1433" i="47"/>
  <c r="E1433" i="47"/>
  <c r="G1433" i="47"/>
  <c r="J1433" i="47"/>
  <c r="L1433" i="47"/>
  <c r="P1433" i="47"/>
  <c r="AZ1433" i="47"/>
  <c r="AU1433" i="47"/>
  <c r="Q1433" i="47"/>
  <c r="AM1433" i="47"/>
  <c r="AP1433" i="47"/>
  <c r="AT1433" i="47"/>
  <c r="BB1433" i="47"/>
  <c r="AY1433" i="47"/>
  <c r="AW1433" i="47"/>
  <c r="AR1433" i="47"/>
  <c r="AL1433" i="47"/>
  <c r="AG1433" i="47"/>
  <c r="AX1433" i="47"/>
  <c r="BD1433" i="47"/>
  <c r="N1433" i="47"/>
  <c r="K1433" i="47"/>
  <c r="I1433" i="47"/>
  <c r="F1433" i="47"/>
  <c r="C1433" i="47"/>
  <c r="D1433" i="47"/>
  <c r="X1432" i="47"/>
  <c r="Z1432" i="47" s="1"/>
  <c r="Y1432" i="47"/>
  <c r="AM1432" i="47"/>
  <c r="AR1432" i="47"/>
  <c r="AT1432" i="47"/>
  <c r="AX1432" i="47"/>
  <c r="O1432" i="47"/>
  <c r="L1432" i="47"/>
  <c r="BC1432" i="47"/>
  <c r="H1432" i="47"/>
  <c r="E1432" i="47"/>
  <c r="D1432" i="47"/>
  <c r="G1432" i="47"/>
  <c r="AO1432" i="47"/>
  <c r="J1432" i="47"/>
  <c r="M1432" i="47"/>
  <c r="N1432" i="47"/>
  <c r="AG1432" i="47"/>
  <c r="AN1432" i="47"/>
  <c r="AQ1432" i="47"/>
  <c r="AU1432" i="47"/>
  <c r="C1432" i="47"/>
  <c r="BB1432" i="47"/>
  <c r="AV1432" i="47"/>
  <c r="AS1432" i="47"/>
  <c r="AP1432" i="47"/>
  <c r="AY1432" i="47"/>
  <c r="AL1432" i="47"/>
  <c r="BA1432" i="47"/>
  <c r="P1432" i="47"/>
  <c r="K1432" i="47"/>
  <c r="I1432" i="47"/>
  <c r="F1432" i="47"/>
  <c r="B1432" i="47"/>
  <c r="BD1432" i="47"/>
  <c r="AZ1432" i="47"/>
  <c r="AW1432" i="47"/>
  <c r="Y1431" i="47"/>
  <c r="X1431" i="47"/>
  <c r="Z1431" i="47" s="1"/>
  <c r="D1431" i="47"/>
  <c r="H1431" i="47"/>
  <c r="K1431" i="47"/>
  <c r="AG1431" i="47"/>
  <c r="AL1431" i="47"/>
  <c r="BD1431" i="47"/>
  <c r="AP1431" i="47"/>
  <c r="AU1431" i="47"/>
  <c r="AX1431" i="47"/>
  <c r="BB1431" i="47"/>
  <c r="G1431" i="47"/>
  <c r="J1431" i="47"/>
  <c r="M1431" i="47"/>
  <c r="O1431" i="47"/>
  <c r="AO1431" i="47"/>
  <c r="AR1431" i="47"/>
  <c r="AV1431" i="47"/>
  <c r="AY1431" i="47"/>
  <c r="BA1431" i="47"/>
  <c r="AQ1431" i="47"/>
  <c r="BC1431" i="47"/>
  <c r="AW1431" i="47"/>
  <c r="C1431" i="47"/>
  <c r="F1431" i="47"/>
  <c r="I1431" i="47"/>
  <c r="L1431" i="47"/>
  <c r="N1431" i="47"/>
  <c r="AM1431" i="47"/>
  <c r="AS1431" i="47"/>
  <c r="AN1431" i="47"/>
  <c r="AT1431" i="47"/>
  <c r="AZ1431" i="47"/>
  <c r="E1431" i="47"/>
  <c r="P1431" i="47"/>
  <c r="B1431" i="47"/>
  <c r="Y1430" i="47"/>
  <c r="X1430" i="47"/>
  <c r="Z1430" i="47" s="1"/>
  <c r="AG1430" i="47"/>
  <c r="AM1430" i="47"/>
  <c r="N1430" i="47"/>
  <c r="L1430" i="47"/>
  <c r="F1430" i="47"/>
  <c r="D1430" i="47"/>
  <c r="O1430" i="47"/>
  <c r="AQ1430" i="47"/>
  <c r="AU1430" i="47"/>
  <c r="M1430" i="47"/>
  <c r="AZ1430" i="47"/>
  <c r="BC1430" i="47"/>
  <c r="J1430" i="47"/>
  <c r="B1430" i="47"/>
  <c r="H1430" i="47"/>
  <c r="C1430" i="47"/>
  <c r="AW1430" i="47"/>
  <c r="K1430" i="47"/>
  <c r="I1430" i="47"/>
  <c r="BB1430" i="47"/>
  <c r="P1430" i="47"/>
  <c r="AL1430" i="47"/>
  <c r="AO1430" i="47"/>
  <c r="AY1430" i="47"/>
  <c r="G1430" i="47"/>
  <c r="AT1430" i="47"/>
  <c r="AR1430" i="47"/>
  <c r="AN1430" i="47"/>
  <c r="AS1430" i="47"/>
  <c r="AV1430" i="47"/>
  <c r="AX1430" i="47"/>
  <c r="BA1430" i="47"/>
  <c r="BD1430" i="47"/>
  <c r="AK1430" i="47"/>
  <c r="AP1430" i="47"/>
  <c r="E1430" i="47"/>
  <c r="X1429" i="47"/>
  <c r="Z1429" i="47" s="1"/>
  <c r="Y1429" i="47"/>
  <c r="AX1429" i="47"/>
  <c r="AU1429" i="47"/>
  <c r="AQ1429" i="47"/>
  <c r="AN1429" i="47"/>
  <c r="AL1429" i="47"/>
  <c r="O1429" i="47"/>
  <c r="M1429" i="47"/>
  <c r="J1429" i="47"/>
  <c r="D1429" i="47"/>
  <c r="B1429" i="47"/>
  <c r="BB1429" i="47"/>
  <c r="AY1429" i="47"/>
  <c r="AV1429" i="47"/>
  <c r="AS1429" i="47"/>
  <c r="AO1429" i="47"/>
  <c r="AG1429" i="47"/>
  <c r="P1429" i="47"/>
  <c r="L1429" i="47"/>
  <c r="I1429" i="47"/>
  <c r="G1429" i="47"/>
  <c r="AM1429" i="47"/>
  <c r="AT1429" i="47"/>
  <c r="AW1429" i="47"/>
  <c r="BC1429" i="47"/>
  <c r="F1429" i="47"/>
  <c r="H1429" i="47"/>
  <c r="K1429" i="47"/>
  <c r="N1429" i="47"/>
  <c r="AP1429" i="47"/>
  <c r="AZ1429" i="47"/>
  <c r="BD1429" i="47"/>
  <c r="AR1429" i="47"/>
  <c r="BA1429" i="47"/>
  <c r="E1429" i="47"/>
  <c r="C1429" i="47"/>
  <c r="Y1428" i="47"/>
  <c r="X1428" i="47"/>
  <c r="Z1428" i="47" s="1"/>
  <c r="AS1428" i="47"/>
  <c r="B1428" i="47"/>
  <c r="AW1428" i="47"/>
  <c r="BC1428" i="47"/>
  <c r="E1428" i="47"/>
  <c r="H1428" i="47"/>
  <c r="AM1428" i="47"/>
  <c r="AR1428" i="47"/>
  <c r="AV1428" i="47"/>
  <c r="AY1428" i="47"/>
  <c r="BB1428" i="47"/>
  <c r="AQ1428" i="47"/>
  <c r="AT1428" i="47"/>
  <c r="AX1428" i="47"/>
  <c r="BD1428" i="47"/>
  <c r="AN1428" i="47"/>
  <c r="AP1428" i="47"/>
  <c r="AU1428" i="47"/>
  <c r="AZ1428" i="47"/>
  <c r="BA1428" i="47"/>
  <c r="AL1428" i="47"/>
  <c r="K1428" i="47"/>
  <c r="N1428" i="47"/>
  <c r="G1428" i="47"/>
  <c r="F1428" i="47"/>
  <c r="I1428" i="47"/>
  <c r="L1428" i="47"/>
  <c r="P1428" i="47"/>
  <c r="AO1428" i="47"/>
  <c r="Q1428" i="47"/>
  <c r="AG1428" i="47"/>
  <c r="C1428" i="47"/>
  <c r="O1428" i="47"/>
  <c r="M1428" i="47"/>
  <c r="J1428" i="47"/>
  <c r="D1428" i="47"/>
  <c r="X1427" i="47"/>
  <c r="Z1427" i="47" s="1"/>
  <c r="Y1427" i="47"/>
  <c r="AO1427" i="47"/>
  <c r="AR1427" i="47"/>
  <c r="AU1427" i="47"/>
  <c r="AY1427" i="47"/>
  <c r="BA1427" i="47"/>
  <c r="AS1427" i="47"/>
  <c r="AM1427" i="47"/>
  <c r="AP1427" i="47"/>
  <c r="AT1427" i="47"/>
  <c r="AW1427" i="47"/>
  <c r="AZ1427" i="47"/>
  <c r="BD1427" i="47"/>
  <c r="AG1427" i="47"/>
  <c r="P1427" i="47"/>
  <c r="K1427" i="47"/>
  <c r="H1427" i="47"/>
  <c r="D1427" i="47"/>
  <c r="C1427" i="47"/>
  <c r="AN1427" i="47"/>
  <c r="AQ1427" i="47"/>
  <c r="AX1427" i="47"/>
  <c r="BB1427" i="47"/>
  <c r="AV1427" i="47"/>
  <c r="BC1427" i="47"/>
  <c r="Q1427" i="47"/>
  <c r="N1427" i="47"/>
  <c r="L1427" i="47"/>
  <c r="I1427" i="47"/>
  <c r="F1427" i="47"/>
  <c r="B1427" i="47"/>
  <c r="E1427" i="47"/>
  <c r="G1427" i="47"/>
  <c r="J1427" i="47"/>
  <c r="M1427" i="47"/>
  <c r="O1427" i="47"/>
  <c r="AL1427" i="47"/>
  <c r="Y1426" i="47"/>
  <c r="X1426" i="47"/>
  <c r="Z1426" i="47" s="1"/>
  <c r="AU1426" i="47"/>
  <c r="AO1426" i="47"/>
  <c r="AL1426" i="47"/>
  <c r="E1426" i="47"/>
  <c r="C1426" i="47"/>
  <c r="H1426" i="47"/>
  <c r="K1426" i="47"/>
  <c r="P1426" i="47"/>
  <c r="AM1426" i="47"/>
  <c r="AP1426" i="47"/>
  <c r="AR1426" i="47"/>
  <c r="AT1426" i="47"/>
  <c r="AX1426" i="47"/>
  <c r="AZ1426" i="47"/>
  <c r="BC1426" i="47"/>
  <c r="AS1426" i="47"/>
  <c r="I1426" i="47"/>
  <c r="AW1426" i="47"/>
  <c r="L1426" i="47"/>
  <c r="O1426" i="47"/>
  <c r="BA1426" i="47"/>
  <c r="AY1426" i="47"/>
  <c r="BD1426" i="47"/>
  <c r="AQ1426" i="47"/>
  <c r="AN1426" i="47"/>
  <c r="AV1426" i="47"/>
  <c r="BB1426" i="47"/>
  <c r="F1426" i="47"/>
  <c r="AG1426" i="47"/>
  <c r="Q1426" i="47"/>
  <c r="N1426" i="47"/>
  <c r="M1426" i="47"/>
  <c r="J1426" i="47"/>
  <c r="G1426" i="47"/>
  <c r="D1426" i="47"/>
  <c r="B1426" i="47"/>
  <c r="Y1425" i="47"/>
  <c r="X1425" i="47"/>
  <c r="Z1425" i="47" s="1"/>
  <c r="N1425" i="47"/>
  <c r="J1425" i="47"/>
  <c r="E1425" i="47"/>
  <c r="B1425" i="47"/>
  <c r="C1425" i="47"/>
  <c r="I1425" i="47"/>
  <c r="K1425" i="47"/>
  <c r="M1425" i="47"/>
  <c r="P1425" i="47"/>
  <c r="AL1425" i="47"/>
  <c r="AN1425" i="47"/>
  <c r="AP1425" i="47"/>
  <c r="AR1425" i="47"/>
  <c r="AT1425" i="47"/>
  <c r="AV1425" i="47"/>
  <c r="AZ1425" i="47"/>
  <c r="BC1425" i="47"/>
  <c r="G1425" i="47"/>
  <c r="BD1425" i="47"/>
  <c r="BA1425" i="47"/>
  <c r="AX1425" i="47"/>
  <c r="AU1425" i="47"/>
  <c r="AQ1425" i="47"/>
  <c r="AM1425" i="47"/>
  <c r="AG1425" i="47"/>
  <c r="BB1425" i="47"/>
  <c r="AY1425" i="47"/>
  <c r="AW1425" i="47"/>
  <c r="AS1425" i="47"/>
  <c r="AO1425" i="47"/>
  <c r="AK1425" i="47"/>
  <c r="Q1425" i="47"/>
  <c r="O1425" i="47"/>
  <c r="L1425" i="47"/>
  <c r="H1425" i="47"/>
  <c r="F1425" i="47"/>
  <c r="D1425" i="47"/>
  <c r="X1424" i="47"/>
  <c r="Z1424" i="47" s="1"/>
  <c r="Y1424" i="47"/>
  <c r="BA1424" i="47"/>
  <c r="AY1424" i="47"/>
  <c r="D1424" i="47"/>
  <c r="AW1424" i="47"/>
  <c r="AQ1424" i="47"/>
  <c r="AN1424" i="47"/>
  <c r="AG1424" i="47"/>
  <c r="L1424" i="47"/>
  <c r="G1424" i="47"/>
  <c r="J1424" i="47"/>
  <c r="M1424" i="47"/>
  <c r="P1424" i="47"/>
  <c r="AH1424" i="47" s="1"/>
  <c r="AI1424" i="47" s="1"/>
  <c r="AJ1424" i="47" s="1"/>
  <c r="K1424" i="47"/>
  <c r="AS1424" i="47"/>
  <c r="AV1424" i="47"/>
  <c r="AX1424" i="47"/>
  <c r="BB1424" i="47"/>
  <c r="I1424" i="47"/>
  <c r="BC1424" i="47"/>
  <c r="AZ1424" i="47"/>
  <c r="AU1424" i="47"/>
  <c r="AR1424" i="47"/>
  <c r="AO1424" i="47"/>
  <c r="Q1424" i="47"/>
  <c r="O1424" i="47"/>
  <c r="N1424" i="47"/>
  <c r="AK1424" i="47"/>
  <c r="BD1424" i="47"/>
  <c r="F1424" i="47"/>
  <c r="H1424" i="47"/>
  <c r="C1424" i="47"/>
  <c r="B1424" i="47"/>
  <c r="E1424" i="47"/>
  <c r="AM1424" i="47"/>
  <c r="AL1424" i="47"/>
  <c r="AP1424" i="47"/>
  <c r="AT1424" i="47"/>
  <c r="X1423" i="47"/>
  <c r="Z1423" i="47" s="1"/>
  <c r="Y1423" i="47"/>
  <c r="H1423" i="47"/>
  <c r="F1423" i="47"/>
  <c r="D1423" i="47"/>
  <c r="J1423" i="47"/>
  <c r="C1423" i="47"/>
  <c r="E1423" i="47"/>
  <c r="G1423" i="47"/>
  <c r="L1423" i="47"/>
  <c r="P1423" i="47"/>
  <c r="AX1423" i="47"/>
  <c r="AZ1423" i="47"/>
  <c r="BC1423" i="47"/>
  <c r="AM1423" i="47"/>
  <c r="AO1423" i="47"/>
  <c r="AR1423" i="47"/>
  <c r="AU1423" i="47"/>
  <c r="BB1423" i="47"/>
  <c r="AV1423" i="47"/>
  <c r="O1423" i="47"/>
  <c r="B1423" i="47"/>
  <c r="I1423" i="47"/>
  <c r="K1423" i="47"/>
  <c r="AG1423" i="47"/>
  <c r="AL1423" i="47"/>
  <c r="AN1423" i="47"/>
  <c r="AQ1423" i="47"/>
  <c r="AT1423" i="47"/>
  <c r="AY1423" i="47"/>
  <c r="BD1423" i="47"/>
  <c r="AP1423" i="47"/>
  <c r="N1423" i="47"/>
  <c r="M1423" i="47"/>
  <c r="BA1423" i="47"/>
  <c r="AW1423" i="47"/>
  <c r="AS1423" i="47"/>
  <c r="X1422" i="47"/>
  <c r="Z1422" i="47" s="1"/>
  <c r="Y1422" i="47"/>
  <c r="AS1422" i="47"/>
  <c r="AL1422" i="47"/>
  <c r="E1422" i="47"/>
  <c r="N1422" i="47"/>
  <c r="K1422" i="47"/>
  <c r="H1422" i="47"/>
  <c r="AY1422" i="47"/>
  <c r="C1422" i="47"/>
  <c r="B1422" i="47"/>
  <c r="F1422" i="47"/>
  <c r="I1422" i="47"/>
  <c r="D1422" i="47"/>
  <c r="BD1422" i="47"/>
  <c r="BA1422" i="47"/>
  <c r="AU1422" i="47"/>
  <c r="AR1422" i="47"/>
  <c r="AM1422" i="47"/>
  <c r="O1422" i="47"/>
  <c r="M1422" i="47"/>
  <c r="J1422" i="47"/>
  <c r="G1422" i="47"/>
  <c r="AP1422" i="47"/>
  <c r="AZ1422" i="47"/>
  <c r="AG1422" i="47"/>
  <c r="AO1422" i="47"/>
  <c r="AT1422" i="47"/>
  <c r="AX1422" i="47"/>
  <c r="L1422" i="47"/>
  <c r="P1422" i="47"/>
  <c r="AW1422" i="47"/>
  <c r="AN1422" i="47"/>
  <c r="AQ1422" i="47"/>
  <c r="AV1422" i="47"/>
  <c r="BC1422" i="47"/>
  <c r="BB1422" i="47"/>
  <c r="X1421" i="47"/>
  <c r="Z1421" i="47" s="1"/>
  <c r="Y1421" i="47"/>
  <c r="AM1421" i="47"/>
  <c r="AO1421" i="47"/>
  <c r="AT1421" i="47"/>
  <c r="AW1421" i="47"/>
  <c r="AZ1421" i="47"/>
  <c r="BC1421" i="47"/>
  <c r="L1421" i="47"/>
  <c r="I1421" i="47"/>
  <c r="G1421" i="47"/>
  <c r="B1421" i="47"/>
  <c r="N1421" i="47"/>
  <c r="BD1421" i="47"/>
  <c r="O1421" i="47"/>
  <c r="M1421" i="47"/>
  <c r="J1421" i="47"/>
  <c r="E1421" i="47"/>
  <c r="AY1421" i="47"/>
  <c r="AU1421" i="47"/>
  <c r="AS1421" i="47"/>
  <c r="C1421" i="47"/>
  <c r="AQ1421" i="47"/>
  <c r="AN1421" i="47"/>
  <c r="AL1421" i="47"/>
  <c r="AG1421" i="47"/>
  <c r="H1421" i="47"/>
  <c r="F1421" i="47"/>
  <c r="D1421" i="47"/>
  <c r="P1421" i="47"/>
  <c r="Q1421" i="47" s="1"/>
  <c r="AP1421" i="47"/>
  <c r="AR1421" i="47"/>
  <c r="AX1421" i="47"/>
  <c r="BA1421" i="47"/>
  <c r="K1421" i="47"/>
  <c r="BB1421" i="47"/>
  <c r="AV1421" i="47"/>
  <c r="X1420" i="47"/>
  <c r="Z1420" i="47" s="1"/>
  <c r="Y1420" i="47"/>
  <c r="AY1420" i="47"/>
  <c r="AV1420" i="47"/>
  <c r="AP1420" i="47"/>
  <c r="N1420" i="47"/>
  <c r="K1420" i="47"/>
  <c r="H1420" i="47"/>
  <c r="E1420" i="47"/>
  <c r="B1420" i="47"/>
  <c r="AO1420" i="47"/>
  <c r="AS1420" i="47"/>
  <c r="AU1420" i="47"/>
  <c r="AX1420" i="47"/>
  <c r="BD1420" i="47"/>
  <c r="BA1420" i="47"/>
  <c r="AW1420" i="47"/>
  <c r="AT1420" i="47"/>
  <c r="AQ1420" i="47"/>
  <c r="AN1420" i="47"/>
  <c r="AR1420" i="47"/>
  <c r="C1420" i="47"/>
  <c r="G1420" i="47"/>
  <c r="J1420" i="47"/>
  <c r="L1420" i="47"/>
  <c r="P1420" i="47"/>
  <c r="Q1420" i="47" s="1"/>
  <c r="AM1420" i="47"/>
  <c r="AZ1420" i="47"/>
  <c r="BC1420" i="47"/>
  <c r="AL1420" i="47"/>
  <c r="AG1420" i="47"/>
  <c r="BB1420" i="47"/>
  <c r="O1420" i="47"/>
  <c r="M1420" i="47"/>
  <c r="I1420" i="47"/>
  <c r="F1420" i="47"/>
  <c r="D1420" i="47"/>
  <c r="X1419" i="47"/>
  <c r="Z1419" i="47" s="1"/>
  <c r="Y1419" i="47"/>
  <c r="D1419" i="47"/>
  <c r="G1419" i="47"/>
  <c r="I1419" i="47"/>
  <c r="P1419" i="47"/>
  <c r="AL1419" i="47"/>
  <c r="AM1419" i="47"/>
  <c r="AR1419" i="47"/>
  <c r="AZ1419" i="47"/>
  <c r="C1419" i="47"/>
  <c r="AG1419" i="47"/>
  <c r="BD1419" i="47"/>
  <c r="B1419" i="47"/>
  <c r="AQ1419" i="47"/>
  <c r="AU1419" i="47"/>
  <c r="AW1419" i="47"/>
  <c r="AY1419" i="47"/>
  <c r="BA1419" i="47"/>
  <c r="E1419" i="47"/>
  <c r="K1419" i="47"/>
  <c r="M1419" i="47"/>
  <c r="AO1419" i="47"/>
  <c r="AT1419" i="47"/>
  <c r="AV1419" i="47"/>
  <c r="AX1419" i="47"/>
  <c r="O1419" i="47"/>
  <c r="BC1419" i="47"/>
  <c r="BB1419" i="47"/>
  <c r="AS1419" i="47"/>
  <c r="AP1419" i="47"/>
  <c r="AN1419" i="47"/>
  <c r="N1419" i="47"/>
  <c r="L1419" i="47"/>
  <c r="J1419" i="47"/>
  <c r="H1419" i="47"/>
  <c r="F1419" i="47"/>
  <c r="Y1418" i="47"/>
  <c r="X1418" i="47"/>
  <c r="Z1418" i="47" s="1"/>
  <c r="AR1418" i="47"/>
  <c r="AN1418" i="47"/>
  <c r="N1418" i="47"/>
  <c r="K1418" i="47"/>
  <c r="G1418" i="47"/>
  <c r="AM1418" i="47"/>
  <c r="AP1418" i="47"/>
  <c r="AS1418" i="47"/>
  <c r="AU1418" i="47"/>
  <c r="AX1418" i="47"/>
  <c r="BC1418" i="47"/>
  <c r="AY1418" i="47"/>
  <c r="B1418" i="47"/>
  <c r="AO1418" i="47"/>
  <c r="E1418" i="47"/>
  <c r="H1418" i="47"/>
  <c r="J1418" i="47"/>
  <c r="L1418" i="47"/>
  <c r="O1418" i="47"/>
  <c r="AG1418" i="47"/>
  <c r="AL1418" i="47"/>
  <c r="AQ1418" i="47"/>
  <c r="AV1418" i="47"/>
  <c r="BB1418" i="47"/>
  <c r="P1418" i="47"/>
  <c r="M1418" i="47"/>
  <c r="I1418" i="47"/>
  <c r="F1418" i="47"/>
  <c r="D1418" i="47"/>
  <c r="C1418" i="47"/>
  <c r="BA1418" i="47"/>
  <c r="AW1418" i="47"/>
  <c r="BD1418" i="47"/>
  <c r="AZ1418" i="47"/>
  <c r="AT1418" i="47"/>
  <c r="Y1417" i="47"/>
  <c r="X1417" i="47"/>
  <c r="Z1417" i="47" s="1"/>
  <c r="E1417" i="47"/>
  <c r="I1417" i="47"/>
  <c r="L1417" i="47"/>
  <c r="P1417" i="47"/>
  <c r="AL1417" i="47"/>
  <c r="AQ1417" i="47"/>
  <c r="AX1417" i="47"/>
  <c r="BA1417" i="47"/>
  <c r="AG1417" i="47"/>
  <c r="C1417" i="47"/>
  <c r="F1417" i="47"/>
  <c r="H1417" i="47"/>
  <c r="K1417" i="47"/>
  <c r="N1417" i="47"/>
  <c r="AM1417" i="47"/>
  <c r="AS1417" i="47"/>
  <c r="AV1417" i="47"/>
  <c r="BB1417" i="47"/>
  <c r="AO1417" i="47"/>
  <c r="AR1417" i="47"/>
  <c r="AT1417" i="47"/>
  <c r="AZ1417" i="47"/>
  <c r="BD1417" i="47"/>
  <c r="AY1417" i="47"/>
  <c r="AW1417" i="47"/>
  <c r="AU1417" i="47"/>
  <c r="AP1417" i="47"/>
  <c r="AN1417" i="47"/>
  <c r="B1417" i="47"/>
  <c r="O1417" i="47"/>
  <c r="M1417" i="47"/>
  <c r="J1417" i="47"/>
  <c r="G1417" i="47"/>
  <c r="BC1417" i="47"/>
  <c r="D1417" i="47"/>
  <c r="X1416" i="47"/>
  <c r="Z1416" i="47" s="1"/>
  <c r="Y1416" i="47"/>
  <c r="BB1416" i="47"/>
  <c r="AX1416" i="47"/>
  <c r="AU1416" i="47"/>
  <c r="AP1416" i="47"/>
  <c r="AM1416" i="47"/>
  <c r="M1416" i="47"/>
  <c r="J1416" i="47"/>
  <c r="H1416" i="47"/>
  <c r="B1416" i="47"/>
  <c r="BD1416" i="47"/>
  <c r="BA1416" i="47"/>
  <c r="AW1416" i="47"/>
  <c r="AS1416" i="47"/>
  <c r="AQ1416" i="47"/>
  <c r="AN1416" i="47"/>
  <c r="O1416" i="47"/>
  <c r="N1416" i="47"/>
  <c r="I1416" i="47"/>
  <c r="G1416" i="47"/>
  <c r="E1416" i="47"/>
  <c r="C1416" i="47"/>
  <c r="L1416" i="47"/>
  <c r="D1416" i="47"/>
  <c r="F1416" i="47"/>
  <c r="K1416" i="47"/>
  <c r="P1416" i="47"/>
  <c r="Q1416" i="47" s="1"/>
  <c r="AL1416" i="47"/>
  <c r="AT1416" i="47"/>
  <c r="AV1416" i="47"/>
  <c r="AY1416" i="47"/>
  <c r="BC1416" i="47"/>
  <c r="AZ1416" i="47"/>
  <c r="AR1416" i="47"/>
  <c r="AO1416" i="47"/>
  <c r="AG1416" i="47"/>
  <c r="X1415" i="47"/>
  <c r="Z1415" i="47" s="1"/>
  <c r="Y1415" i="47"/>
  <c r="O1415" i="47"/>
  <c r="P1415" i="47"/>
  <c r="Q1415" i="47" s="1"/>
  <c r="I1415" i="47"/>
  <c r="N1415" i="47"/>
  <c r="F1415" i="47"/>
  <c r="B1415" i="47"/>
  <c r="C1415" i="47"/>
  <c r="D1415" i="47"/>
  <c r="E1415" i="47"/>
  <c r="G1415" i="47"/>
  <c r="H1415" i="47"/>
  <c r="J1415" i="47"/>
  <c r="K1415" i="47"/>
  <c r="L1415" i="47"/>
  <c r="M1415" i="47"/>
  <c r="X1414" i="47"/>
  <c r="Z1414" i="47" s="1"/>
  <c r="Y1414" i="47"/>
  <c r="F1414" i="47"/>
  <c r="G1414" i="47"/>
  <c r="H1414" i="47"/>
  <c r="I1414" i="47"/>
  <c r="J1414" i="47"/>
  <c r="K1414" i="47"/>
  <c r="L1414" i="47"/>
  <c r="AG1414" i="47"/>
  <c r="AL1414" i="47"/>
  <c r="AM1414" i="47"/>
  <c r="AN1414" i="47"/>
  <c r="AO1414" i="47"/>
  <c r="AP1414" i="47"/>
  <c r="AQ1414" i="47"/>
  <c r="AS1414" i="47"/>
  <c r="AT1414" i="47"/>
  <c r="AU1414" i="47"/>
  <c r="AV1414" i="47"/>
  <c r="AW1414" i="47"/>
  <c r="AX1414" i="47"/>
  <c r="AY1414" i="47"/>
  <c r="AZ1414" i="47"/>
  <c r="BB1414" i="47"/>
  <c r="BC1414" i="47"/>
  <c r="M1414" i="47"/>
  <c r="B1414" i="47"/>
  <c r="N1414" i="47"/>
  <c r="O1414" i="47"/>
  <c r="BA1414" i="47"/>
  <c r="P1414" i="47"/>
  <c r="Q1414" i="47" s="1"/>
  <c r="AR1414" i="47"/>
  <c r="C1414" i="47"/>
  <c r="D1414" i="47"/>
  <c r="E1414" i="47"/>
  <c r="BD1414" i="47"/>
  <c r="X1413" i="47"/>
  <c r="Z1413" i="47" s="1"/>
  <c r="Y1413" i="47"/>
  <c r="M1413" i="47"/>
  <c r="N1413" i="47"/>
  <c r="O1413" i="47"/>
  <c r="P1413" i="47"/>
  <c r="AG1413" i="47"/>
  <c r="AL1413" i="47"/>
  <c r="AN1413" i="47"/>
  <c r="AO1413" i="47"/>
  <c r="AP1413" i="47"/>
  <c r="AQ1413" i="47"/>
  <c r="AR1413" i="47"/>
  <c r="AS1413" i="47"/>
  <c r="AT1413" i="47"/>
  <c r="AU1413" i="47"/>
  <c r="AV1413" i="47"/>
  <c r="AW1413" i="47"/>
  <c r="AX1413" i="47"/>
  <c r="AY1413" i="47"/>
  <c r="AZ1413" i="47"/>
  <c r="BA1413" i="47"/>
  <c r="BB1413" i="47"/>
  <c r="BC1413" i="47"/>
  <c r="C1413" i="47"/>
  <c r="BD1413" i="47"/>
  <c r="B1413" i="47"/>
  <c r="AM1413" i="47"/>
  <c r="D1413" i="47"/>
  <c r="E1413" i="47"/>
  <c r="F1413" i="47"/>
  <c r="G1413" i="47"/>
  <c r="H1413" i="47"/>
  <c r="I1413" i="47"/>
  <c r="J1413" i="47"/>
  <c r="K1413" i="47"/>
  <c r="L1413" i="47"/>
  <c r="Y1412" i="47"/>
  <c r="X1412" i="47"/>
  <c r="Z1412" i="47" s="1"/>
  <c r="N1412" i="47"/>
  <c r="E1412" i="47"/>
  <c r="F1412" i="47"/>
  <c r="G1412" i="47"/>
  <c r="H1412" i="47"/>
  <c r="I1412" i="47"/>
  <c r="J1412" i="47"/>
  <c r="K1412" i="47"/>
  <c r="L1412" i="47"/>
  <c r="M1412" i="47"/>
  <c r="BD1412" i="47"/>
  <c r="O1412" i="47"/>
  <c r="P1412" i="47"/>
  <c r="AG1412" i="47"/>
  <c r="AL1412" i="47"/>
  <c r="AM1412" i="47"/>
  <c r="AN1412" i="47"/>
  <c r="AO1412" i="47"/>
  <c r="AP1412" i="47"/>
  <c r="AQ1412" i="47"/>
  <c r="AR1412" i="47"/>
  <c r="AS1412" i="47"/>
  <c r="AT1412" i="47"/>
  <c r="AU1412" i="47"/>
  <c r="AV1412" i="47"/>
  <c r="AW1412" i="47"/>
  <c r="AX1412" i="47"/>
  <c r="AY1412" i="47"/>
  <c r="AZ1412" i="47"/>
  <c r="BA1412" i="47"/>
  <c r="BB1412" i="47"/>
  <c r="BC1412" i="47"/>
  <c r="B1412" i="47"/>
  <c r="C1412" i="47"/>
  <c r="D1412" i="47"/>
  <c r="Y1411" i="47"/>
  <c r="X1411" i="47"/>
  <c r="Z1411" i="47" s="1"/>
  <c r="D1411" i="47"/>
  <c r="BC1411" i="47"/>
  <c r="C1411" i="47"/>
  <c r="AM1411" i="47"/>
  <c r="N1411" i="47"/>
  <c r="AL1411" i="47"/>
  <c r="AG1411" i="47"/>
  <c r="I1411" i="47"/>
  <c r="P1411" i="47"/>
  <c r="O1411" i="47"/>
  <c r="BD1411" i="47"/>
  <c r="B1411" i="47"/>
  <c r="M1411" i="47"/>
  <c r="L1411" i="47"/>
  <c r="AZ1411" i="47"/>
  <c r="AY1411" i="47"/>
  <c r="AX1411" i="47"/>
  <c r="AW1411" i="47"/>
  <c r="AV1411" i="47"/>
  <c r="AU1411" i="47"/>
  <c r="AT1411" i="47"/>
  <c r="AS1411" i="47"/>
  <c r="AR1411" i="47"/>
  <c r="AQ1411" i="47"/>
  <c r="AP1411" i="47"/>
  <c r="AO1411" i="47"/>
  <c r="AN1411" i="47"/>
  <c r="K1411" i="47"/>
  <c r="J1411" i="47"/>
  <c r="H1411" i="47"/>
  <c r="G1411" i="47"/>
  <c r="F1411" i="47"/>
  <c r="E1411" i="47"/>
  <c r="BA1411" i="47"/>
  <c r="BB1411" i="47"/>
  <c r="X1410" i="47"/>
  <c r="Z1410" i="47" s="1"/>
  <c r="Y1410" i="47"/>
  <c r="M1410" i="47"/>
  <c r="L1410" i="47"/>
  <c r="K1410" i="47"/>
  <c r="J1410" i="47"/>
  <c r="I1410" i="47"/>
  <c r="H1410" i="47"/>
  <c r="G1410" i="47"/>
  <c r="F1410" i="47"/>
  <c r="D1410" i="47"/>
  <c r="C1410" i="47"/>
  <c r="B1410" i="47"/>
  <c r="BC1410" i="47"/>
  <c r="BB1410" i="47"/>
  <c r="BA1410" i="47"/>
  <c r="AZ1410" i="47"/>
  <c r="AY1410" i="47"/>
  <c r="AX1410" i="47"/>
  <c r="AW1410" i="47"/>
  <c r="E1410" i="47"/>
  <c r="AL1410" i="47"/>
  <c r="P1410" i="47"/>
  <c r="Q1410" i="47" s="1"/>
  <c r="O1410" i="47"/>
  <c r="AV1410" i="47"/>
  <c r="BD1410" i="47"/>
  <c r="AM1410" i="47"/>
  <c r="AN1410" i="47"/>
  <c r="AO1410" i="47"/>
  <c r="AP1410" i="47"/>
  <c r="AQ1410" i="47"/>
  <c r="AR1410" i="47"/>
  <c r="AS1410" i="47"/>
  <c r="AT1410" i="47"/>
  <c r="AU1410" i="47"/>
  <c r="AG1410" i="47"/>
  <c r="N1410" i="47"/>
  <c r="X1409" i="47"/>
  <c r="Z1409" i="47" s="1"/>
  <c r="Y1409" i="47"/>
  <c r="P1409" i="47"/>
  <c r="Q1409" i="47" s="1"/>
  <c r="AL1409" i="47"/>
  <c r="AM1409" i="47"/>
  <c r="AN1409" i="47"/>
  <c r="AO1409" i="47"/>
  <c r="AP1409" i="47"/>
  <c r="AR1409" i="47"/>
  <c r="AS1409" i="47"/>
  <c r="AT1409" i="47"/>
  <c r="AU1409" i="47"/>
  <c r="AV1409" i="47"/>
  <c r="AW1409" i="47"/>
  <c r="AX1409" i="47"/>
  <c r="AY1409" i="47"/>
  <c r="AZ1409" i="47"/>
  <c r="BA1409" i="47"/>
  <c r="BB1409" i="47"/>
  <c r="BC1409" i="47"/>
  <c r="BD1409" i="47"/>
  <c r="D1409" i="47"/>
  <c r="C1409" i="47"/>
  <c r="B1409" i="47"/>
  <c r="AG1409" i="47"/>
  <c r="E1409" i="47"/>
  <c r="AQ1409" i="47"/>
  <c r="G1409" i="47"/>
  <c r="H1409" i="47"/>
  <c r="I1409" i="47"/>
  <c r="J1409" i="47"/>
  <c r="K1409" i="47"/>
  <c r="F1409" i="47"/>
  <c r="L1409" i="47"/>
  <c r="M1409" i="47"/>
  <c r="N1409" i="47"/>
  <c r="O1409" i="47"/>
  <c r="Y1408" i="47"/>
  <c r="X1408" i="47"/>
  <c r="Z1408" i="47" s="1"/>
  <c r="AT1408" i="47"/>
  <c r="AQ1408" i="47"/>
  <c r="AG1408" i="47"/>
  <c r="M1408" i="47"/>
  <c r="B1408" i="47"/>
  <c r="C1408" i="47"/>
  <c r="D1408" i="47"/>
  <c r="E1408" i="47"/>
  <c r="F1408" i="47"/>
  <c r="G1408" i="47"/>
  <c r="H1408" i="47"/>
  <c r="I1408" i="47"/>
  <c r="J1408" i="47"/>
  <c r="K1408" i="47"/>
  <c r="L1408" i="47"/>
  <c r="N1408" i="47"/>
  <c r="O1408" i="47"/>
  <c r="P1408" i="47"/>
  <c r="AL1408" i="47"/>
  <c r="AM1408" i="47"/>
  <c r="AN1408" i="47"/>
  <c r="AO1408" i="47"/>
  <c r="AP1408" i="47"/>
  <c r="AR1408" i="47"/>
  <c r="AS1408" i="47"/>
  <c r="AU1408" i="47"/>
  <c r="AV1408" i="47"/>
  <c r="AW1408" i="47"/>
  <c r="AX1408" i="47"/>
  <c r="AY1408" i="47"/>
  <c r="AZ1408" i="47"/>
  <c r="BA1408" i="47"/>
  <c r="BB1408" i="47"/>
  <c r="BC1408" i="47"/>
  <c r="BD1408" i="47"/>
  <c r="X1407" i="47"/>
  <c r="Z1407" i="47" s="1"/>
  <c r="Y1407" i="47"/>
  <c r="H1407" i="47"/>
  <c r="G1407" i="47"/>
  <c r="F1407" i="47"/>
  <c r="E1407" i="47"/>
  <c r="D1407" i="47"/>
  <c r="C1407" i="47"/>
  <c r="B1407" i="47"/>
  <c r="BB1407" i="47"/>
  <c r="AQ1407" i="47"/>
  <c r="AZ1407" i="47"/>
  <c r="AR1407" i="47"/>
  <c r="AN1407" i="47"/>
  <c r="AY1407" i="47"/>
  <c r="AX1407" i="47"/>
  <c r="AW1407" i="47"/>
  <c r="AV1407" i="47"/>
  <c r="AU1407" i="47"/>
  <c r="AT1407" i="47"/>
  <c r="AS1407" i="47"/>
  <c r="AO1407" i="47"/>
  <c r="N1407" i="47"/>
  <c r="M1407" i="47"/>
  <c r="P1407" i="47"/>
  <c r="AG1407" i="47"/>
  <c r="AL1407" i="47"/>
  <c r="AM1407" i="47"/>
  <c r="AP1407" i="47"/>
  <c r="L1407" i="47"/>
  <c r="BA1407" i="47"/>
  <c r="K1407" i="47"/>
  <c r="O1407" i="47"/>
  <c r="J1407" i="47"/>
  <c r="I1407" i="47"/>
  <c r="BD1407" i="47"/>
  <c r="BC1407" i="47"/>
  <c r="Y1406" i="47"/>
  <c r="X1406" i="47"/>
  <c r="Z1406" i="47" s="1"/>
  <c r="BB1406" i="47"/>
  <c r="AZ1406" i="47"/>
  <c r="AY1406" i="47"/>
  <c r="AX1406" i="47"/>
  <c r="AW1406" i="47"/>
  <c r="AV1406" i="47"/>
  <c r="AU1406" i="47"/>
  <c r="AT1406" i="47"/>
  <c r="AS1406" i="47"/>
  <c r="AR1406" i="47"/>
  <c r="AQ1406" i="47"/>
  <c r="AP1406" i="47"/>
  <c r="AO1406" i="47"/>
  <c r="AN1406" i="47"/>
  <c r="AM1406" i="47"/>
  <c r="AL1406" i="47"/>
  <c r="AG1406" i="47"/>
  <c r="BD1406" i="47"/>
  <c r="BC1406" i="47"/>
  <c r="P1406" i="47"/>
  <c r="Q1406" i="47" s="1"/>
  <c r="O1406" i="47"/>
  <c r="N1406" i="47"/>
  <c r="M1406" i="47"/>
  <c r="I1406" i="47"/>
  <c r="K1406" i="47"/>
  <c r="BA1406" i="47"/>
  <c r="L1406" i="47"/>
  <c r="B1406" i="47"/>
  <c r="C1406" i="47"/>
  <c r="D1406" i="47"/>
  <c r="E1406" i="47"/>
  <c r="F1406" i="47"/>
  <c r="G1406" i="47"/>
  <c r="H1406" i="47"/>
  <c r="J1406" i="47"/>
  <c r="Y1405" i="47"/>
  <c r="X1405" i="47"/>
  <c r="Z1405" i="47" s="1"/>
  <c r="F1405" i="47"/>
  <c r="G1405" i="47"/>
  <c r="E1405" i="47"/>
  <c r="D1405" i="47"/>
  <c r="C1405" i="47"/>
  <c r="B1405" i="47"/>
  <c r="AL1405" i="47"/>
  <c r="AM1405" i="47"/>
  <c r="H1405" i="47"/>
  <c r="I1405" i="47"/>
  <c r="J1405" i="47"/>
  <c r="AN1405" i="47"/>
  <c r="AO1405" i="47"/>
  <c r="AP1405" i="47"/>
  <c r="AQ1405" i="47"/>
  <c r="AR1405" i="47"/>
  <c r="AS1405" i="47"/>
  <c r="AT1405" i="47"/>
  <c r="AU1405" i="47"/>
  <c r="AV1405" i="47"/>
  <c r="AW1405" i="47"/>
  <c r="K1405" i="47"/>
  <c r="AY1405" i="47"/>
  <c r="AZ1405" i="47"/>
  <c r="BA1405" i="47"/>
  <c r="BB1405" i="47"/>
  <c r="BC1405" i="47"/>
  <c r="BD1405" i="47"/>
  <c r="L1405" i="47"/>
  <c r="M1405" i="47"/>
  <c r="N1405" i="47"/>
  <c r="O1405" i="47"/>
  <c r="P1405" i="47"/>
  <c r="Q1405" i="47" s="1"/>
  <c r="AX1405" i="47"/>
  <c r="AG1405" i="47"/>
  <c r="X1404" i="47"/>
  <c r="Z1404" i="47" s="1"/>
  <c r="Y1404" i="47"/>
  <c r="AP1404" i="47"/>
  <c r="H1404" i="47"/>
  <c r="I1404" i="47"/>
  <c r="AN1404" i="47"/>
  <c r="J1404" i="47"/>
  <c r="AM1404" i="47"/>
  <c r="AL1404" i="47"/>
  <c r="AG1404" i="47"/>
  <c r="P1404" i="47"/>
  <c r="O1404" i="47"/>
  <c r="N1404" i="47"/>
  <c r="K1404" i="47"/>
  <c r="L1404" i="47"/>
  <c r="M1404" i="47"/>
  <c r="AO1404" i="47"/>
  <c r="B1404" i="47"/>
  <c r="C1404" i="47"/>
  <c r="D1404" i="47"/>
  <c r="E1404" i="47"/>
  <c r="BD1404" i="47"/>
  <c r="BC1404" i="47"/>
  <c r="BB1404" i="47"/>
  <c r="BA1404" i="47"/>
  <c r="AZ1404" i="47"/>
  <c r="AY1404" i="47"/>
  <c r="AX1404" i="47"/>
  <c r="AW1404" i="47"/>
  <c r="AV1404" i="47"/>
  <c r="F1404" i="47"/>
  <c r="G1404" i="47"/>
  <c r="AU1404" i="47"/>
  <c r="AT1404" i="47"/>
  <c r="AS1404" i="47"/>
  <c r="AR1404" i="47"/>
  <c r="AQ1404" i="47"/>
  <c r="Y1403" i="47"/>
  <c r="X1403" i="47"/>
  <c r="Z1403" i="47" s="1"/>
  <c r="E1403" i="47"/>
  <c r="D1403" i="47"/>
  <c r="C1403" i="47"/>
  <c r="B1403" i="47"/>
  <c r="BB1403" i="47"/>
  <c r="BA1403" i="47"/>
  <c r="AZ1403" i="47"/>
  <c r="AY1403" i="47"/>
  <c r="AX1403" i="47"/>
  <c r="AW1403" i="47"/>
  <c r="AV1403" i="47"/>
  <c r="AU1403" i="47"/>
  <c r="AT1403" i="47"/>
  <c r="AS1403" i="47"/>
  <c r="AR1403" i="47"/>
  <c r="AQ1403" i="47"/>
  <c r="AP1403" i="47"/>
  <c r="AO1403" i="47"/>
  <c r="AN1403" i="47"/>
  <c r="AM1403" i="47"/>
  <c r="AL1403" i="47"/>
  <c r="AG1403" i="47"/>
  <c r="BD1403" i="47"/>
  <c r="BC1403" i="47"/>
  <c r="P1403" i="47"/>
  <c r="O1403" i="47"/>
  <c r="N1403" i="47"/>
  <c r="M1403" i="47"/>
  <c r="L1403" i="47"/>
  <c r="K1403" i="47"/>
  <c r="J1403" i="47"/>
  <c r="I1403" i="47"/>
  <c r="H1403" i="47"/>
  <c r="G1403" i="47"/>
  <c r="F1403" i="47"/>
  <c r="Y1402" i="47"/>
  <c r="X1402" i="47"/>
  <c r="Z1402" i="47" s="1"/>
  <c r="K1402" i="47"/>
  <c r="J1402" i="47"/>
  <c r="I1402" i="47"/>
  <c r="H1402" i="47"/>
  <c r="G1402" i="47"/>
  <c r="F1402" i="47"/>
  <c r="D1402" i="47"/>
  <c r="C1402" i="47"/>
  <c r="B1402" i="47"/>
  <c r="BC1402" i="47"/>
  <c r="E1402" i="47"/>
  <c r="BD1402" i="47"/>
  <c r="BB1402" i="47"/>
  <c r="BA1402" i="47"/>
  <c r="AZ1402" i="47"/>
  <c r="AY1402" i="47"/>
  <c r="AX1402" i="47"/>
  <c r="AW1402" i="47"/>
  <c r="AV1402" i="47"/>
  <c r="AU1402" i="47"/>
  <c r="AT1402" i="47"/>
  <c r="AS1402" i="47"/>
  <c r="AR1402" i="47"/>
  <c r="AQ1402" i="47"/>
  <c r="AP1402" i="47"/>
  <c r="AO1402" i="47"/>
  <c r="AN1402" i="47"/>
  <c r="AM1402" i="47"/>
  <c r="AL1402" i="47"/>
  <c r="AG1402" i="47"/>
  <c r="P1402" i="47"/>
  <c r="O1402" i="47"/>
  <c r="N1402" i="47"/>
  <c r="M1402" i="47"/>
  <c r="L1402" i="47"/>
  <c r="Y1401" i="47"/>
  <c r="X1401" i="47"/>
  <c r="Z1401" i="47" s="1"/>
  <c r="K1401" i="47"/>
  <c r="J1401" i="47"/>
  <c r="I1401" i="47"/>
  <c r="H1401" i="47"/>
  <c r="G1401" i="47"/>
  <c r="F1401" i="47"/>
  <c r="E1401" i="47"/>
  <c r="D1401" i="47"/>
  <c r="C1401" i="47"/>
  <c r="B1401" i="47"/>
  <c r="BD1401" i="47"/>
  <c r="BB1401" i="47"/>
  <c r="BA1401" i="47"/>
  <c r="AZ1401" i="47"/>
  <c r="AY1401" i="47"/>
  <c r="AX1401" i="47"/>
  <c r="AW1401" i="47"/>
  <c r="AU1401" i="47"/>
  <c r="AT1401" i="47"/>
  <c r="AS1401" i="47"/>
  <c r="AR1401" i="47"/>
  <c r="AQ1401" i="47"/>
  <c r="AP1401" i="47"/>
  <c r="AO1401" i="47"/>
  <c r="AN1401" i="47"/>
  <c r="AV1401" i="47"/>
  <c r="AM1401" i="47"/>
  <c r="L1401" i="47"/>
  <c r="AL1401" i="47"/>
  <c r="AG1401" i="47"/>
  <c r="P1401" i="47"/>
  <c r="O1401" i="47"/>
  <c r="N1401" i="47"/>
  <c r="M1401" i="47"/>
  <c r="BC1401" i="47"/>
  <c r="X1400" i="47"/>
  <c r="Z1400" i="47" s="1"/>
  <c r="Y1400" i="47"/>
  <c r="AZ1400" i="47"/>
  <c r="BA1400" i="47"/>
  <c r="BB1400" i="47"/>
  <c r="BC1400" i="47"/>
  <c r="BD1400" i="47"/>
  <c r="B1400" i="47"/>
  <c r="C1400" i="47"/>
  <c r="D1400" i="47"/>
  <c r="E1400" i="47"/>
  <c r="F1400" i="47"/>
  <c r="G1400" i="47"/>
  <c r="H1400" i="47"/>
  <c r="I1400" i="47"/>
  <c r="J1400" i="47"/>
  <c r="K1400" i="47"/>
  <c r="L1400" i="47"/>
  <c r="M1400" i="47"/>
  <c r="N1400" i="47"/>
  <c r="O1400" i="47"/>
  <c r="P1400" i="47"/>
  <c r="AG1400" i="47"/>
  <c r="AL1400" i="47"/>
  <c r="AM1400" i="47"/>
  <c r="AN1400" i="47"/>
  <c r="AO1400" i="47"/>
  <c r="AP1400" i="47"/>
  <c r="AQ1400" i="47"/>
  <c r="AR1400" i="47"/>
  <c r="AS1400" i="47"/>
  <c r="AT1400" i="47"/>
  <c r="AU1400" i="47"/>
  <c r="AV1400" i="47"/>
  <c r="AW1400" i="47"/>
  <c r="AX1400" i="47"/>
  <c r="AY1400" i="47"/>
  <c r="Y1399" i="47"/>
  <c r="X1399" i="47"/>
  <c r="Z1399" i="47" s="1"/>
  <c r="BB1399" i="47"/>
  <c r="AQ1399" i="47"/>
  <c r="AP1399" i="47"/>
  <c r="P1399" i="47"/>
  <c r="N1399" i="47"/>
  <c r="BD1399" i="47"/>
  <c r="BC1399" i="47"/>
  <c r="BA1399" i="47"/>
  <c r="AZ1399" i="47"/>
  <c r="AY1399" i="47"/>
  <c r="G1399" i="47"/>
  <c r="AX1399" i="47"/>
  <c r="AW1399" i="47"/>
  <c r="AV1399" i="47"/>
  <c r="B1399" i="47"/>
  <c r="C1399" i="47"/>
  <c r="AR1399" i="47"/>
  <c r="D1399" i="47"/>
  <c r="E1399" i="47"/>
  <c r="F1399" i="47"/>
  <c r="AU1399" i="47"/>
  <c r="H1399" i="47"/>
  <c r="I1399" i="47"/>
  <c r="J1399" i="47"/>
  <c r="K1399" i="47"/>
  <c r="L1399" i="47"/>
  <c r="M1399" i="47"/>
  <c r="AT1399" i="47"/>
  <c r="AS1399" i="47"/>
  <c r="O1399" i="47"/>
  <c r="AG1399" i="47"/>
  <c r="AO1399" i="47"/>
  <c r="AL1399" i="47"/>
  <c r="AM1399" i="47"/>
  <c r="AN1399" i="47"/>
  <c r="Y1398" i="47"/>
  <c r="X1398" i="47"/>
  <c r="Z1398" i="47" s="1"/>
  <c r="AW1398" i="47"/>
  <c r="AU1398" i="47"/>
  <c r="AV1398" i="47"/>
  <c r="AX1398" i="47"/>
  <c r="AY1398" i="47"/>
  <c r="AZ1398" i="47"/>
  <c r="BB1398" i="47"/>
  <c r="BC1398" i="47"/>
  <c r="BD1398" i="47"/>
  <c r="BA1398" i="47"/>
  <c r="B1398" i="47"/>
  <c r="C1398" i="47"/>
  <c r="E1398" i="47"/>
  <c r="F1398" i="47"/>
  <c r="G1398" i="47"/>
  <c r="H1398" i="47"/>
  <c r="I1398" i="47"/>
  <c r="J1398" i="47"/>
  <c r="K1398" i="47"/>
  <c r="L1398" i="47"/>
  <c r="AL1398" i="47"/>
  <c r="AM1398" i="47"/>
  <c r="AN1398" i="47"/>
  <c r="AO1398" i="47"/>
  <c r="AP1398" i="47"/>
  <c r="AQ1398" i="47"/>
  <c r="AR1398" i="47"/>
  <c r="O1398" i="47"/>
  <c r="AS1398" i="47"/>
  <c r="N1398" i="47"/>
  <c r="M1398" i="47"/>
  <c r="AT1398" i="47"/>
  <c r="D1398" i="47"/>
  <c r="P1398" i="47"/>
  <c r="AG1398" i="47"/>
  <c r="X1397" i="47"/>
  <c r="Z1397" i="47" s="1"/>
  <c r="Y1397" i="47"/>
  <c r="O1397" i="47"/>
  <c r="P1397" i="47"/>
  <c r="AG1397" i="47"/>
  <c r="AL1397" i="47"/>
  <c r="AM1397" i="47"/>
  <c r="AN1397" i="47"/>
  <c r="AO1397" i="47"/>
  <c r="AP1397" i="47"/>
  <c r="AQ1397" i="47"/>
  <c r="AR1397" i="47"/>
  <c r="AS1397" i="47"/>
  <c r="AT1397" i="47"/>
  <c r="AU1397" i="47"/>
  <c r="AV1397" i="47"/>
  <c r="AW1397" i="47"/>
  <c r="AX1397" i="47"/>
  <c r="AY1397" i="47"/>
  <c r="AZ1397" i="47"/>
  <c r="BA1397" i="47"/>
  <c r="BB1397" i="47"/>
  <c r="BC1397" i="47"/>
  <c r="BD1397" i="47"/>
  <c r="N1397" i="47"/>
  <c r="L1397" i="47"/>
  <c r="M1397" i="47"/>
  <c r="B1397" i="47"/>
  <c r="C1397" i="47"/>
  <c r="D1397" i="47"/>
  <c r="E1397" i="47"/>
  <c r="F1397" i="47"/>
  <c r="H1397" i="47"/>
  <c r="G1397" i="47"/>
  <c r="I1397" i="47"/>
  <c r="J1397" i="47"/>
  <c r="K1397" i="47"/>
  <c r="X1396" i="47"/>
  <c r="Z1396" i="47" s="1"/>
  <c r="Y1396" i="47"/>
  <c r="M1396" i="47"/>
  <c r="L1396" i="47"/>
  <c r="H1396" i="47"/>
  <c r="I1396" i="47"/>
  <c r="B1396" i="47"/>
  <c r="C1396" i="47"/>
  <c r="D1396" i="47"/>
  <c r="E1396" i="47"/>
  <c r="F1396" i="47"/>
  <c r="K1396" i="47"/>
  <c r="J1396" i="47"/>
  <c r="BA1396" i="47"/>
  <c r="BB1396" i="47"/>
  <c r="AZ1396" i="47"/>
  <c r="AY1396" i="47"/>
  <c r="AX1396" i="47"/>
  <c r="AW1396" i="47"/>
  <c r="AV1396" i="47"/>
  <c r="AU1396" i="47"/>
  <c r="AT1396" i="47"/>
  <c r="AS1396" i="47"/>
  <c r="AR1396" i="47"/>
  <c r="AQ1396" i="47"/>
  <c r="AP1396" i="47"/>
  <c r="AO1396" i="47"/>
  <c r="AN1396" i="47"/>
  <c r="AL1396" i="47"/>
  <c r="AG1396" i="47"/>
  <c r="P1396" i="47"/>
  <c r="O1396" i="47"/>
  <c r="N1396" i="47"/>
  <c r="BC1396" i="47"/>
  <c r="BD1396" i="47"/>
  <c r="G1396" i="47"/>
  <c r="AM1396" i="47"/>
  <c r="X1395" i="47"/>
  <c r="Z1395" i="47" s="1"/>
  <c r="Y1395" i="47"/>
  <c r="BC1395" i="47"/>
  <c r="BD1395" i="47"/>
  <c r="AX1395" i="47"/>
  <c r="AW1395" i="47"/>
  <c r="B1395" i="47"/>
  <c r="C1395" i="47"/>
  <c r="D1395" i="47"/>
  <c r="E1395" i="47"/>
  <c r="F1395" i="47"/>
  <c r="G1395" i="47"/>
  <c r="H1395" i="47"/>
  <c r="I1395" i="47"/>
  <c r="J1395" i="47"/>
  <c r="K1395" i="47"/>
  <c r="L1395" i="47"/>
  <c r="M1395" i="47"/>
  <c r="N1395" i="47"/>
  <c r="O1395" i="47"/>
  <c r="P1395" i="47"/>
  <c r="AG1395" i="47"/>
  <c r="AL1395" i="47"/>
  <c r="AM1395" i="47"/>
  <c r="AN1395" i="47"/>
  <c r="AO1395" i="47"/>
  <c r="AP1395" i="47"/>
  <c r="AQ1395" i="47"/>
  <c r="AR1395" i="47"/>
  <c r="AS1395" i="47"/>
  <c r="AT1395" i="47"/>
  <c r="AU1395" i="47"/>
  <c r="AV1395" i="47"/>
  <c r="AY1395" i="47"/>
  <c r="AZ1395" i="47"/>
  <c r="BA1395" i="47"/>
  <c r="BB1395" i="47"/>
  <c r="Y1394" i="47"/>
  <c r="X1394" i="47"/>
  <c r="Z1394" i="47" s="1"/>
  <c r="AZ1394" i="47"/>
  <c r="AQ1394" i="47"/>
  <c r="B1394" i="47"/>
  <c r="C1394" i="47"/>
  <c r="D1394" i="47"/>
  <c r="E1394" i="47"/>
  <c r="F1394" i="47"/>
  <c r="G1394" i="47"/>
  <c r="H1394" i="47"/>
  <c r="AY1394" i="47"/>
  <c r="I1394" i="47"/>
  <c r="J1394" i="47"/>
  <c r="K1394" i="47"/>
  <c r="L1394" i="47"/>
  <c r="M1394" i="47"/>
  <c r="N1394" i="47"/>
  <c r="O1394" i="47"/>
  <c r="P1394" i="47"/>
  <c r="AG1394" i="47"/>
  <c r="AM1394" i="47"/>
  <c r="AL1394" i="47"/>
  <c r="BC1394" i="47"/>
  <c r="BB1394" i="47"/>
  <c r="AX1394" i="47"/>
  <c r="AW1394" i="47"/>
  <c r="AV1394" i="47"/>
  <c r="AU1394" i="47"/>
  <c r="AT1394" i="47"/>
  <c r="AS1394" i="47"/>
  <c r="AR1394" i="47"/>
  <c r="BA1394" i="47"/>
  <c r="AP1394" i="47"/>
  <c r="AO1394" i="47"/>
  <c r="AN1394" i="47"/>
  <c r="BD1394" i="47"/>
  <c r="X1393" i="47"/>
  <c r="Z1393" i="47" s="1"/>
  <c r="Y1393" i="47"/>
  <c r="AV1393" i="47"/>
  <c r="AU1393" i="47"/>
  <c r="AT1393" i="47"/>
  <c r="AS1393" i="47"/>
  <c r="AR1393" i="47"/>
  <c r="AQ1393" i="47"/>
  <c r="AP1393" i="47"/>
  <c r="AO1393" i="47"/>
  <c r="AN1393" i="47"/>
  <c r="AM1393" i="47"/>
  <c r="AL1393" i="47"/>
  <c r="AG1393" i="47"/>
  <c r="P1393" i="47"/>
  <c r="O1393" i="47"/>
  <c r="N1393" i="47"/>
  <c r="M1393" i="47"/>
  <c r="L1393" i="47"/>
  <c r="K1393" i="47"/>
  <c r="J1393" i="47"/>
  <c r="I1393" i="47"/>
  <c r="H1393" i="47"/>
  <c r="G1393" i="47"/>
  <c r="F1393" i="47"/>
  <c r="E1393" i="47"/>
  <c r="D1393" i="47"/>
  <c r="C1393" i="47"/>
  <c r="B1393" i="47"/>
  <c r="BD1393" i="47"/>
  <c r="BC1393" i="47"/>
  <c r="BB1393" i="47"/>
  <c r="BA1393" i="47"/>
  <c r="AZ1393" i="47"/>
  <c r="AY1393" i="47"/>
  <c r="AX1393" i="47"/>
  <c r="AW1393" i="47"/>
  <c r="X1392" i="47"/>
  <c r="Z1392" i="47" s="1"/>
  <c r="Y1392" i="47"/>
  <c r="AZ1392" i="47"/>
  <c r="AY1392" i="47"/>
  <c r="AX1392" i="47"/>
  <c r="AW1392" i="47"/>
  <c r="AV1392" i="47"/>
  <c r="AU1392" i="47"/>
  <c r="AT1392" i="47"/>
  <c r="AS1392" i="47"/>
  <c r="AR1392" i="47"/>
  <c r="AQ1392" i="47"/>
  <c r="AP1392" i="47"/>
  <c r="AO1392" i="47"/>
  <c r="AN1392" i="47"/>
  <c r="AM1392" i="47"/>
  <c r="AL1392" i="47"/>
  <c r="AG1392" i="47"/>
  <c r="P1392" i="47"/>
  <c r="O1392" i="47"/>
  <c r="N1392" i="47"/>
  <c r="M1392" i="47"/>
  <c r="L1392" i="47"/>
  <c r="K1392" i="47"/>
  <c r="J1392" i="47"/>
  <c r="I1392" i="47"/>
  <c r="H1392" i="47"/>
  <c r="G1392" i="47"/>
  <c r="F1392" i="47"/>
  <c r="E1392" i="47"/>
  <c r="D1392" i="47"/>
  <c r="C1392" i="47"/>
  <c r="B1392" i="47"/>
  <c r="BD1392" i="47"/>
  <c r="BC1392" i="47"/>
  <c r="BB1392" i="47"/>
  <c r="BA1392" i="47"/>
  <c r="X1391" i="47"/>
  <c r="Z1391" i="47" s="1"/>
  <c r="Y1391" i="47"/>
  <c r="AY1391" i="47"/>
  <c r="AX1391" i="47"/>
  <c r="AW1391" i="47"/>
  <c r="AV1391" i="47"/>
  <c r="AU1391" i="47"/>
  <c r="AT1391" i="47"/>
  <c r="AS1391" i="47"/>
  <c r="AR1391" i="47"/>
  <c r="AQ1391" i="47"/>
  <c r="AP1391" i="47"/>
  <c r="AO1391" i="47"/>
  <c r="AN1391" i="47"/>
  <c r="AM1391" i="47"/>
  <c r="AL1391" i="47"/>
  <c r="AG1391" i="47"/>
  <c r="F1391" i="47"/>
  <c r="BD1391" i="47"/>
  <c r="P1391" i="47"/>
  <c r="O1391" i="47"/>
  <c r="N1391" i="47"/>
  <c r="M1391" i="47"/>
  <c r="L1391" i="47"/>
  <c r="K1391" i="47"/>
  <c r="J1391" i="47"/>
  <c r="I1391" i="47"/>
  <c r="H1391" i="47"/>
  <c r="G1391" i="47"/>
  <c r="BC1391" i="47"/>
  <c r="E1391" i="47"/>
  <c r="D1391" i="47"/>
  <c r="C1391" i="47"/>
  <c r="B1391" i="47"/>
  <c r="BB1391" i="47"/>
  <c r="AZ1391" i="47"/>
  <c r="BA1391" i="47"/>
  <c r="Y1390" i="47"/>
  <c r="X1390" i="47"/>
  <c r="Z1390" i="47" s="1"/>
  <c r="AP1390" i="47"/>
  <c r="AO1390" i="47"/>
  <c r="AN1390" i="47"/>
  <c r="AM1390" i="47"/>
  <c r="AL1390" i="47"/>
  <c r="AG1390" i="47"/>
  <c r="P1390" i="47"/>
  <c r="O1390" i="47"/>
  <c r="N1390" i="47"/>
  <c r="M1390" i="47"/>
  <c r="L1390" i="47"/>
  <c r="K1390" i="47"/>
  <c r="J1390" i="47"/>
  <c r="I1390" i="47"/>
  <c r="H1390" i="47"/>
  <c r="G1390" i="47"/>
  <c r="F1390" i="47"/>
  <c r="E1390" i="47"/>
  <c r="D1390" i="47"/>
  <c r="C1390" i="47"/>
  <c r="B1390" i="47"/>
  <c r="BD1390" i="47"/>
  <c r="BC1390" i="47"/>
  <c r="BB1390" i="47"/>
  <c r="BA1390" i="47"/>
  <c r="AZ1390" i="47"/>
  <c r="AY1390" i="47"/>
  <c r="AX1390" i="47"/>
  <c r="AW1390" i="47"/>
  <c r="AV1390" i="47"/>
  <c r="AU1390" i="47"/>
  <c r="AT1390" i="47"/>
  <c r="AS1390" i="47"/>
  <c r="AR1390" i="47"/>
  <c r="AQ1390" i="47"/>
  <c r="X1389" i="47"/>
  <c r="Z1389" i="47" s="1"/>
  <c r="Y1389" i="47"/>
  <c r="E1389" i="47"/>
  <c r="D1389" i="47"/>
  <c r="K1389" i="47"/>
  <c r="I1389" i="47"/>
  <c r="F1389" i="47"/>
  <c r="BD1389" i="47"/>
  <c r="BC1389" i="47"/>
  <c r="BB1389" i="47"/>
  <c r="AG1389" i="47"/>
  <c r="BA1389" i="47"/>
  <c r="AZ1389" i="47"/>
  <c r="AY1389" i="47"/>
  <c r="G1389" i="47"/>
  <c r="H1389" i="47"/>
  <c r="J1389" i="47"/>
  <c r="B1389" i="47"/>
  <c r="C1389" i="47"/>
  <c r="L1389" i="47"/>
  <c r="M1389" i="47"/>
  <c r="N1389" i="47"/>
  <c r="O1389" i="47"/>
  <c r="P1389" i="47"/>
  <c r="AL1389" i="47"/>
  <c r="AM1389" i="47"/>
  <c r="AN1389" i="47"/>
  <c r="AO1389" i="47"/>
  <c r="AP1389" i="47"/>
  <c r="AQ1389" i="47"/>
  <c r="AR1389" i="47"/>
  <c r="AS1389" i="47"/>
  <c r="AT1389" i="47"/>
  <c r="AU1389" i="47"/>
  <c r="AV1389" i="47"/>
  <c r="AW1389" i="47"/>
  <c r="AX1389" i="47"/>
  <c r="X1388" i="47"/>
  <c r="Z1388" i="47" s="1"/>
  <c r="Y1388" i="47"/>
  <c r="AG1388" i="47"/>
  <c r="P1388" i="47"/>
  <c r="AK1388" i="47" s="1"/>
  <c r="O1388" i="47"/>
  <c r="N1388" i="47"/>
  <c r="M1388" i="47"/>
  <c r="K1388" i="47"/>
  <c r="J1388" i="47"/>
  <c r="BD1388" i="47"/>
  <c r="I1388" i="47"/>
  <c r="H1388" i="47"/>
  <c r="G1388" i="47"/>
  <c r="F1388" i="47"/>
  <c r="E1388" i="47"/>
  <c r="D1388" i="47"/>
  <c r="C1388" i="47"/>
  <c r="B1388" i="47"/>
  <c r="BA1388" i="47"/>
  <c r="BB1388" i="47"/>
  <c r="BC1388" i="47"/>
  <c r="AV1388" i="47"/>
  <c r="AZ1388" i="47"/>
  <c r="L1388" i="47"/>
  <c r="AY1388" i="47"/>
  <c r="AX1388" i="47"/>
  <c r="AW1388" i="47"/>
  <c r="AU1388" i="47"/>
  <c r="AT1388" i="47"/>
  <c r="AS1388" i="47"/>
  <c r="AR1388" i="47"/>
  <c r="AQ1388" i="47"/>
  <c r="AP1388" i="47"/>
  <c r="AO1388" i="47"/>
  <c r="AN1388" i="47"/>
  <c r="AM1388" i="47"/>
  <c r="AL1388" i="47"/>
  <c r="Y1387" i="47"/>
  <c r="X1387" i="47"/>
  <c r="Z1387" i="47" s="1"/>
  <c r="AP1387" i="47"/>
  <c r="AO1387" i="47"/>
  <c r="AN1387" i="47"/>
  <c r="AM1387" i="47"/>
  <c r="AL1387" i="47"/>
  <c r="AG1387" i="47"/>
  <c r="P1387" i="47"/>
  <c r="O1387" i="47"/>
  <c r="N1387" i="47"/>
  <c r="M1387" i="47"/>
  <c r="L1387" i="47"/>
  <c r="K1387" i="47"/>
  <c r="J1387" i="47"/>
  <c r="I1387" i="47"/>
  <c r="H1387" i="47"/>
  <c r="G1387" i="47"/>
  <c r="F1387" i="47"/>
  <c r="E1387" i="47"/>
  <c r="D1387" i="47"/>
  <c r="C1387" i="47"/>
  <c r="B1387" i="47"/>
  <c r="BD1387" i="47"/>
  <c r="BC1387" i="47"/>
  <c r="BB1387" i="47"/>
  <c r="BA1387" i="47"/>
  <c r="AZ1387" i="47"/>
  <c r="AY1387" i="47"/>
  <c r="AX1387" i="47"/>
  <c r="AW1387" i="47"/>
  <c r="AV1387" i="47"/>
  <c r="AU1387" i="47"/>
  <c r="AT1387" i="47"/>
  <c r="AS1387" i="47"/>
  <c r="AR1387" i="47"/>
  <c r="AQ1387" i="47"/>
  <c r="X1386" i="47"/>
  <c r="Z1386" i="47" s="1"/>
  <c r="Y1386" i="47"/>
  <c r="AN1386" i="47"/>
  <c r="AM1386" i="47"/>
  <c r="AL1386" i="47"/>
  <c r="AG1386" i="47"/>
  <c r="K1386" i="47"/>
  <c r="E1386" i="47"/>
  <c r="N1386" i="47"/>
  <c r="M1386" i="47"/>
  <c r="J1386" i="47"/>
  <c r="I1386" i="47"/>
  <c r="H1386" i="47"/>
  <c r="AY1386" i="47"/>
  <c r="G1386" i="47"/>
  <c r="F1386" i="47"/>
  <c r="D1386" i="47"/>
  <c r="C1386" i="47"/>
  <c r="B1386" i="47"/>
  <c r="AQ1386" i="47"/>
  <c r="L1386" i="47"/>
  <c r="O1386" i="47"/>
  <c r="BD1386" i="47"/>
  <c r="BC1386" i="47"/>
  <c r="BB1386" i="47"/>
  <c r="BA1386" i="47"/>
  <c r="AZ1386" i="47"/>
  <c r="P1386" i="47"/>
  <c r="Q1386" i="47" s="1"/>
  <c r="AX1386" i="47"/>
  <c r="AW1386" i="47"/>
  <c r="AV1386" i="47"/>
  <c r="AU1386" i="47"/>
  <c r="AT1386" i="47"/>
  <c r="AS1386" i="47"/>
  <c r="AR1386" i="47"/>
  <c r="AP1386" i="47"/>
  <c r="AO1386" i="47"/>
  <c r="Y1385" i="47"/>
  <c r="X1385" i="47"/>
  <c r="Z1385" i="47" s="1"/>
  <c r="H1385" i="47"/>
  <c r="AM1385" i="47"/>
  <c r="AL1385" i="47"/>
  <c r="B1385" i="47"/>
  <c r="C1385" i="47"/>
  <c r="D1385" i="47"/>
  <c r="E1385" i="47"/>
  <c r="F1385" i="47"/>
  <c r="G1385" i="47"/>
  <c r="AG1385" i="47"/>
  <c r="I1385" i="47"/>
  <c r="J1385" i="47"/>
  <c r="K1385" i="47"/>
  <c r="M1385" i="47"/>
  <c r="N1385" i="47"/>
  <c r="O1385" i="47"/>
  <c r="P1385" i="47"/>
  <c r="AU1385" i="47"/>
  <c r="AT1385" i="47"/>
  <c r="AW1385" i="47"/>
  <c r="AX1385" i="47"/>
  <c r="AY1385" i="47"/>
  <c r="AZ1385" i="47"/>
  <c r="BA1385" i="47"/>
  <c r="BB1385" i="47"/>
  <c r="BC1385" i="47"/>
  <c r="BD1385" i="47"/>
  <c r="AS1385" i="47"/>
  <c r="AR1385" i="47"/>
  <c r="AQ1385" i="47"/>
  <c r="AV1385" i="47"/>
  <c r="AP1385" i="47"/>
  <c r="AO1385" i="47"/>
  <c r="AN1385" i="47"/>
  <c r="L1385" i="47"/>
  <c r="Y1384" i="47"/>
  <c r="X1384" i="47"/>
  <c r="Z1384" i="47" s="1"/>
  <c r="BB1384" i="47"/>
  <c r="BA1384" i="47"/>
  <c r="B1384" i="47"/>
  <c r="AZ1384" i="47"/>
  <c r="C1384" i="47"/>
  <c r="D1384" i="47"/>
  <c r="E1384" i="47"/>
  <c r="F1384" i="47"/>
  <c r="G1384" i="47"/>
  <c r="H1384" i="47"/>
  <c r="I1384" i="47"/>
  <c r="J1384" i="47"/>
  <c r="AX1384" i="47"/>
  <c r="L1384" i="47"/>
  <c r="M1384" i="47"/>
  <c r="N1384" i="47"/>
  <c r="O1384" i="47"/>
  <c r="P1384" i="47"/>
  <c r="BC1384" i="47"/>
  <c r="BD1384" i="47"/>
  <c r="AG1384" i="47"/>
  <c r="AL1384" i="47"/>
  <c r="AM1384" i="47"/>
  <c r="AN1384" i="47"/>
  <c r="AO1384" i="47"/>
  <c r="AP1384" i="47"/>
  <c r="AQ1384" i="47"/>
  <c r="AR1384" i="47"/>
  <c r="AS1384" i="47"/>
  <c r="AT1384" i="47"/>
  <c r="AU1384" i="47"/>
  <c r="AV1384" i="47"/>
  <c r="AW1384" i="47"/>
  <c r="K1384" i="47"/>
  <c r="AY1384" i="47"/>
  <c r="X1383" i="47"/>
  <c r="Z1383" i="47" s="1"/>
  <c r="Y1383" i="47"/>
  <c r="BC1383" i="47"/>
  <c r="BD1383" i="47"/>
  <c r="F1383" i="47"/>
  <c r="G1383" i="47"/>
  <c r="B1383" i="47"/>
  <c r="I1383" i="47"/>
  <c r="J1383" i="47"/>
  <c r="K1383" i="47"/>
  <c r="L1383" i="47"/>
  <c r="M1383" i="47"/>
  <c r="N1383" i="47"/>
  <c r="O1383" i="47"/>
  <c r="P1383" i="47"/>
  <c r="D1383" i="47"/>
  <c r="AG1383" i="47"/>
  <c r="BA1383" i="47"/>
  <c r="AL1383" i="47"/>
  <c r="AM1383" i="47"/>
  <c r="AN1383" i="47"/>
  <c r="AO1383" i="47"/>
  <c r="AP1383" i="47"/>
  <c r="AQ1383" i="47"/>
  <c r="AR1383" i="47"/>
  <c r="AS1383" i="47"/>
  <c r="AT1383" i="47"/>
  <c r="C1383" i="47"/>
  <c r="AU1383" i="47"/>
  <c r="AV1383" i="47"/>
  <c r="AW1383" i="47"/>
  <c r="AX1383" i="47"/>
  <c r="AY1383" i="47"/>
  <c r="AZ1383" i="47"/>
  <c r="E1383" i="47"/>
  <c r="BB1383" i="47"/>
  <c r="H1383" i="47"/>
  <c r="X1382" i="47"/>
  <c r="Z1382" i="47" s="1"/>
  <c r="Y1382" i="47"/>
  <c r="AL1382" i="47"/>
  <c r="AM1382" i="47"/>
  <c r="AN1382" i="47"/>
  <c r="AO1382" i="47"/>
  <c r="AP1382" i="47"/>
  <c r="AQ1382" i="47"/>
  <c r="AR1382" i="47"/>
  <c r="AS1382" i="47"/>
  <c r="AT1382" i="47"/>
  <c r="AU1382" i="47"/>
  <c r="AV1382" i="47"/>
  <c r="AW1382" i="47"/>
  <c r="AX1382" i="47"/>
  <c r="AY1382" i="47"/>
  <c r="AZ1382" i="47"/>
  <c r="BA1382" i="47"/>
  <c r="BB1382" i="47"/>
  <c r="BC1382" i="47"/>
  <c r="BD1382" i="47"/>
  <c r="E1382" i="47"/>
  <c r="B1382" i="47"/>
  <c r="C1382" i="47"/>
  <c r="D1382" i="47"/>
  <c r="F1382" i="47"/>
  <c r="G1382" i="47"/>
  <c r="H1382" i="47"/>
  <c r="I1382" i="47"/>
  <c r="J1382" i="47"/>
  <c r="K1382" i="47"/>
  <c r="L1382" i="47"/>
  <c r="M1382" i="47"/>
  <c r="N1382" i="47"/>
  <c r="O1382" i="47"/>
  <c r="P1382" i="47"/>
  <c r="Q1382" i="47"/>
  <c r="AG1382" i="47"/>
  <c r="AK1382" i="47"/>
  <c r="Y1381" i="47"/>
  <c r="X1381" i="47"/>
  <c r="Z1381" i="47" s="1"/>
  <c r="AG1381" i="47"/>
  <c r="AL1381" i="47"/>
  <c r="AM1381" i="47"/>
  <c r="O1381" i="47"/>
  <c r="N1381" i="47"/>
  <c r="M1381" i="47"/>
  <c r="L1381" i="47"/>
  <c r="K1381" i="47"/>
  <c r="J1381" i="47"/>
  <c r="I1381" i="47"/>
  <c r="H1381" i="47"/>
  <c r="G1381" i="47"/>
  <c r="F1381" i="47"/>
  <c r="E1381" i="47"/>
  <c r="D1381" i="47"/>
  <c r="AO1381" i="47"/>
  <c r="P1381" i="47"/>
  <c r="C1381" i="47"/>
  <c r="B1381" i="47"/>
  <c r="BD1381" i="47"/>
  <c r="BC1381" i="47"/>
  <c r="BB1381" i="47"/>
  <c r="BA1381" i="47"/>
  <c r="AZ1381" i="47"/>
  <c r="AY1381" i="47"/>
  <c r="AX1381" i="47"/>
  <c r="AW1381" i="47"/>
  <c r="AV1381" i="47"/>
  <c r="AU1381" i="47"/>
  <c r="AT1381" i="47"/>
  <c r="AS1381" i="47"/>
  <c r="AR1381" i="47"/>
  <c r="AQ1381" i="47"/>
  <c r="AP1381" i="47"/>
  <c r="AN1381" i="47"/>
  <c r="Y1380" i="47"/>
  <c r="X1380" i="47"/>
  <c r="Z1380" i="47" s="1"/>
  <c r="AN1380" i="47"/>
  <c r="AM1380" i="47"/>
  <c r="AL1380" i="47"/>
  <c r="AG1380" i="47"/>
  <c r="O1380" i="47"/>
  <c r="N1380" i="47"/>
  <c r="M1380" i="47"/>
  <c r="L1380" i="47"/>
  <c r="K1380" i="47"/>
  <c r="J1380" i="47"/>
  <c r="I1380" i="47"/>
  <c r="H1380" i="47"/>
  <c r="G1380" i="47"/>
  <c r="F1380" i="47"/>
  <c r="E1380" i="47"/>
  <c r="D1380" i="47"/>
  <c r="C1380" i="47"/>
  <c r="B1380" i="47"/>
  <c r="P1380" i="47"/>
  <c r="BD1380" i="47"/>
  <c r="BC1380" i="47"/>
  <c r="BB1380" i="47"/>
  <c r="BA1380" i="47"/>
  <c r="AZ1380" i="47"/>
  <c r="AY1380" i="47"/>
  <c r="AX1380" i="47"/>
  <c r="AW1380" i="47"/>
  <c r="AV1380" i="47"/>
  <c r="AU1380" i="47"/>
  <c r="AT1380" i="47"/>
  <c r="AS1380" i="47"/>
  <c r="AR1380" i="47"/>
  <c r="AQ1380" i="47"/>
  <c r="AP1380" i="47"/>
  <c r="AO1380" i="47"/>
  <c r="X1379" i="47"/>
  <c r="Z1379" i="47" s="1"/>
  <c r="Y1379" i="47"/>
  <c r="B1379" i="47"/>
  <c r="C1379" i="47"/>
  <c r="D1379" i="47"/>
  <c r="E1379" i="47"/>
  <c r="F1379" i="47"/>
  <c r="G1379" i="47"/>
  <c r="H1379" i="47"/>
  <c r="I1379" i="47"/>
  <c r="J1379" i="47"/>
  <c r="AL1379" i="47"/>
  <c r="K1379" i="47"/>
  <c r="L1379" i="47"/>
  <c r="M1379" i="47"/>
  <c r="N1379" i="47"/>
  <c r="O1379" i="47"/>
  <c r="P1379" i="47"/>
  <c r="Q1379" i="47"/>
  <c r="BD1379" i="47"/>
  <c r="AM1379" i="47"/>
  <c r="AG1379" i="47"/>
  <c r="AK1379" i="47"/>
  <c r="BC1379" i="47"/>
  <c r="BB1379" i="47"/>
  <c r="BA1379" i="47"/>
  <c r="AZ1379" i="47"/>
  <c r="AY1379" i="47"/>
  <c r="AX1379" i="47"/>
  <c r="AW1379" i="47"/>
  <c r="AV1379" i="47"/>
  <c r="AU1379" i="47"/>
  <c r="AT1379" i="47"/>
  <c r="AS1379" i="47"/>
  <c r="AR1379" i="47"/>
  <c r="AQ1379" i="47"/>
  <c r="AP1379" i="47"/>
  <c r="AO1379" i="47"/>
  <c r="AN1379" i="47"/>
  <c r="Y1378" i="47"/>
  <c r="X1378" i="47"/>
  <c r="Z1378" i="47" s="1"/>
  <c r="AM1378" i="47"/>
  <c r="AN1378" i="47"/>
  <c r="AL1378" i="47"/>
  <c r="P1378" i="47"/>
  <c r="Q1378" i="47" s="1"/>
  <c r="O1378" i="47"/>
  <c r="N1378" i="47"/>
  <c r="M1378" i="47"/>
  <c r="L1378" i="47"/>
  <c r="K1378" i="47"/>
  <c r="J1378" i="47"/>
  <c r="H1378" i="47"/>
  <c r="G1378" i="47"/>
  <c r="F1378" i="47"/>
  <c r="E1378" i="47"/>
  <c r="AO1378" i="47"/>
  <c r="AX1378" i="47"/>
  <c r="D1378" i="47"/>
  <c r="C1378" i="47"/>
  <c r="B1378" i="47"/>
  <c r="AG1378" i="47"/>
  <c r="AK1378" i="47" s="1"/>
  <c r="BD1378" i="47"/>
  <c r="BC1378" i="47"/>
  <c r="BB1378" i="47"/>
  <c r="BA1378" i="47"/>
  <c r="AZ1378" i="47"/>
  <c r="AY1378" i="47"/>
  <c r="I1378" i="47"/>
  <c r="AW1378" i="47"/>
  <c r="AV1378" i="47"/>
  <c r="AU1378" i="47"/>
  <c r="AT1378" i="47"/>
  <c r="AS1378" i="47"/>
  <c r="AR1378" i="47"/>
  <c r="AQ1378" i="47"/>
  <c r="AP1378" i="47"/>
  <c r="Y1377" i="47"/>
  <c r="X1377" i="47"/>
  <c r="Z1377" i="47" s="1"/>
  <c r="BB1377" i="47"/>
  <c r="BC1377" i="47"/>
  <c r="BD1377" i="47"/>
  <c r="AM1377" i="47"/>
  <c r="AN1377" i="47"/>
  <c r="BA1377" i="47"/>
  <c r="AO1377" i="47"/>
  <c r="AP1377" i="47"/>
  <c r="AQ1377" i="47"/>
  <c r="AS1377" i="47"/>
  <c r="AT1377" i="47"/>
  <c r="AU1377" i="47"/>
  <c r="AV1377" i="47"/>
  <c r="AW1377" i="47"/>
  <c r="AX1377" i="47"/>
  <c r="AY1377" i="47"/>
  <c r="AZ1377" i="47"/>
  <c r="AR1377" i="47"/>
  <c r="B1377" i="47"/>
  <c r="C1377" i="47"/>
  <c r="D1377" i="47"/>
  <c r="E1377" i="47"/>
  <c r="F1377" i="47"/>
  <c r="G1377" i="47"/>
  <c r="H1377" i="47"/>
  <c r="I1377" i="47"/>
  <c r="J1377" i="47"/>
  <c r="K1377" i="47"/>
  <c r="L1377" i="47"/>
  <c r="M1377" i="47"/>
  <c r="N1377" i="47"/>
  <c r="O1377" i="47"/>
  <c r="P1377" i="47"/>
  <c r="Q1377" i="47"/>
  <c r="AG1377" i="47"/>
  <c r="AK1377" i="47"/>
  <c r="AL1377" i="47"/>
  <c r="Y1376" i="47"/>
  <c r="X1376" i="47"/>
  <c r="Z1376" i="47" s="1"/>
  <c r="D1376" i="47"/>
  <c r="E1376" i="47"/>
  <c r="F1376" i="47"/>
  <c r="G1376" i="47"/>
  <c r="H1376" i="47"/>
  <c r="I1376" i="47"/>
  <c r="J1376" i="47"/>
  <c r="K1376" i="47"/>
  <c r="L1376" i="47"/>
  <c r="M1376" i="47"/>
  <c r="N1376" i="47"/>
  <c r="AM1376" i="47"/>
  <c r="AL1376" i="47"/>
  <c r="AO1376" i="47"/>
  <c r="AP1376" i="47"/>
  <c r="AQ1376" i="47"/>
  <c r="AR1376" i="47"/>
  <c r="AS1376" i="47"/>
  <c r="AT1376" i="47"/>
  <c r="AU1376" i="47"/>
  <c r="AV1376" i="47"/>
  <c r="AN1376" i="47"/>
  <c r="AW1376" i="47"/>
  <c r="AX1376" i="47"/>
  <c r="AY1376" i="47"/>
  <c r="AZ1376" i="47"/>
  <c r="BA1376" i="47"/>
  <c r="BB1376" i="47"/>
  <c r="BC1376" i="47"/>
  <c r="BD1376" i="47"/>
  <c r="AG1376" i="47"/>
  <c r="B1376" i="47"/>
  <c r="C1376" i="47"/>
  <c r="P1376" i="47"/>
  <c r="O1376" i="47"/>
  <c r="Y1375" i="47"/>
  <c r="X1375" i="47"/>
  <c r="Z1375" i="47" s="1"/>
  <c r="BC1375" i="47"/>
  <c r="BB1375" i="47"/>
  <c r="AZ1375" i="47"/>
  <c r="AY1375" i="47"/>
  <c r="AX1375" i="47"/>
  <c r="AW1375" i="47"/>
  <c r="AV1375" i="47"/>
  <c r="AU1375" i="47"/>
  <c r="AT1375" i="47"/>
  <c r="AS1375" i="47"/>
  <c r="AR1375" i="47"/>
  <c r="AQ1375" i="47"/>
  <c r="AP1375" i="47"/>
  <c r="AO1375" i="47"/>
  <c r="AN1375" i="47"/>
  <c r="AM1375" i="47"/>
  <c r="AL1375" i="47"/>
  <c r="AG1375" i="47"/>
  <c r="BA1375" i="47"/>
  <c r="BD1375" i="47"/>
  <c r="P1375" i="47"/>
  <c r="O1375" i="47"/>
  <c r="N1375" i="47"/>
  <c r="M1375" i="47"/>
  <c r="L1375" i="47"/>
  <c r="K1375" i="47"/>
  <c r="J1375" i="47"/>
  <c r="I1375" i="47"/>
  <c r="H1375" i="47"/>
  <c r="G1375" i="47"/>
  <c r="F1375" i="47"/>
  <c r="E1375" i="47"/>
  <c r="D1375" i="47"/>
  <c r="C1375" i="47"/>
  <c r="B1375" i="47"/>
  <c r="Y1374" i="47"/>
  <c r="X1374" i="47"/>
  <c r="Z1374" i="47" s="1"/>
  <c r="BB1374" i="47"/>
  <c r="BA1374" i="47"/>
  <c r="AZ1374" i="47"/>
  <c r="AY1374" i="47"/>
  <c r="AX1374" i="47"/>
  <c r="AW1374" i="47"/>
  <c r="AV1374" i="47"/>
  <c r="AU1374" i="47"/>
  <c r="AT1374" i="47"/>
  <c r="AS1374" i="47"/>
  <c r="AR1374" i="47"/>
  <c r="AQ1374" i="47"/>
  <c r="AP1374" i="47"/>
  <c r="AO1374" i="47"/>
  <c r="AN1374" i="47"/>
  <c r="AM1374" i="47"/>
  <c r="AL1374" i="47"/>
  <c r="AG1374" i="47"/>
  <c r="BD1374" i="47"/>
  <c r="BC1374" i="47"/>
  <c r="P1374" i="47"/>
  <c r="O1374" i="47"/>
  <c r="N1374" i="47"/>
  <c r="M1374" i="47"/>
  <c r="L1374" i="47"/>
  <c r="K1374" i="47"/>
  <c r="J1374" i="47"/>
  <c r="I1374" i="47"/>
  <c r="H1374" i="47"/>
  <c r="G1374" i="47"/>
  <c r="F1374" i="47"/>
  <c r="E1374" i="47"/>
  <c r="D1374" i="47"/>
  <c r="C1374" i="47"/>
  <c r="B1374" i="47"/>
  <c r="Y1373" i="47"/>
  <c r="X1373" i="47"/>
  <c r="Z1373" i="47" s="1"/>
  <c r="BB1373" i="47"/>
  <c r="BA1373" i="47"/>
  <c r="AZ1373" i="47"/>
  <c r="AY1373" i="47"/>
  <c r="AX1373" i="47"/>
  <c r="AW1373" i="47"/>
  <c r="AV1373" i="47"/>
  <c r="AU1373" i="47"/>
  <c r="AT1373" i="47"/>
  <c r="AS1373" i="47"/>
  <c r="AR1373" i="47"/>
  <c r="AQ1373" i="47"/>
  <c r="AP1373" i="47"/>
  <c r="AO1373" i="47"/>
  <c r="AN1373" i="47"/>
  <c r="AM1373" i="47"/>
  <c r="AL1373" i="47"/>
  <c r="AG1373" i="47"/>
  <c r="BD1373" i="47"/>
  <c r="BC1373" i="47"/>
  <c r="P1373" i="47"/>
  <c r="O1373" i="47"/>
  <c r="N1373" i="47"/>
  <c r="M1373" i="47"/>
  <c r="L1373" i="47"/>
  <c r="K1373" i="47"/>
  <c r="J1373" i="47"/>
  <c r="I1373" i="47"/>
  <c r="H1373" i="47"/>
  <c r="G1373" i="47"/>
  <c r="F1373" i="47"/>
  <c r="E1373" i="47"/>
  <c r="D1373" i="47"/>
  <c r="C1373" i="47"/>
  <c r="B1373" i="47"/>
  <c r="X1372" i="47"/>
  <c r="Z1372" i="47" s="1"/>
  <c r="Y1372" i="47"/>
  <c r="BC1372" i="47"/>
  <c r="C1372" i="47"/>
  <c r="H1372" i="47"/>
  <c r="AG1372" i="47"/>
  <c r="L1372" i="47"/>
  <c r="B1372" i="47"/>
  <c r="BD1372" i="47"/>
  <c r="AR1372" i="47"/>
  <c r="AL1372" i="47"/>
  <c r="AM1372" i="47"/>
  <c r="AN1372" i="47"/>
  <c r="AO1372" i="47"/>
  <c r="AP1372" i="47"/>
  <c r="AQ1372" i="47"/>
  <c r="AS1372" i="47"/>
  <c r="AT1372" i="47"/>
  <c r="AU1372" i="47"/>
  <c r="AV1372" i="47"/>
  <c r="AW1372" i="47"/>
  <c r="AX1372" i="47"/>
  <c r="AY1372" i="47"/>
  <c r="AZ1372" i="47"/>
  <c r="BA1372" i="47"/>
  <c r="BB1372" i="47"/>
  <c r="P1372" i="47"/>
  <c r="O1372" i="47"/>
  <c r="N1372" i="47"/>
  <c r="M1372" i="47"/>
  <c r="K1372" i="47"/>
  <c r="J1372" i="47"/>
  <c r="I1372" i="47"/>
  <c r="G1372" i="47"/>
  <c r="F1372" i="47"/>
  <c r="E1372" i="47"/>
  <c r="D1372" i="47"/>
  <c r="Y1371" i="47"/>
  <c r="X1371" i="47"/>
  <c r="Z1371" i="47" s="1"/>
  <c r="BA1371" i="47"/>
  <c r="AZ1371" i="47"/>
  <c r="AY1371" i="47"/>
  <c r="AX1371" i="47"/>
  <c r="AW1371" i="47"/>
  <c r="AV1371" i="47"/>
  <c r="AU1371" i="47"/>
  <c r="AT1371" i="47"/>
  <c r="AS1371" i="47"/>
  <c r="AQ1371" i="47"/>
  <c r="AP1371" i="47"/>
  <c r="AO1371" i="47"/>
  <c r="AN1371" i="47"/>
  <c r="AM1371" i="47"/>
  <c r="AR1371" i="47"/>
  <c r="AG1371" i="47"/>
  <c r="P1371" i="47"/>
  <c r="C1371" i="47"/>
  <c r="O1371" i="47"/>
  <c r="N1371" i="47"/>
  <c r="M1371" i="47"/>
  <c r="L1371" i="47"/>
  <c r="AL1371" i="47"/>
  <c r="J1371" i="47"/>
  <c r="I1371" i="47"/>
  <c r="K1371" i="47"/>
  <c r="H1371" i="47"/>
  <c r="G1371" i="47"/>
  <c r="F1371" i="47"/>
  <c r="E1371" i="47"/>
  <c r="D1371" i="47"/>
  <c r="B1371" i="47"/>
  <c r="BD1371" i="47"/>
  <c r="BC1371" i="47"/>
  <c r="BB1371" i="47"/>
  <c r="Y1370" i="47"/>
  <c r="X1370" i="47"/>
  <c r="Z1370" i="47" s="1"/>
  <c r="C1370" i="47"/>
  <c r="B1370" i="47"/>
  <c r="AV1370" i="47"/>
  <c r="D1370" i="47"/>
  <c r="E1370" i="47"/>
  <c r="F1370" i="47"/>
  <c r="G1370" i="47"/>
  <c r="H1370" i="47"/>
  <c r="I1370" i="47"/>
  <c r="J1370" i="47"/>
  <c r="K1370" i="47"/>
  <c r="L1370" i="47"/>
  <c r="M1370" i="47"/>
  <c r="N1370" i="47"/>
  <c r="O1370" i="47"/>
  <c r="P1370" i="47"/>
  <c r="Q1370" i="47"/>
  <c r="AG1370" i="47"/>
  <c r="AK1370" i="47"/>
  <c r="AL1370" i="47"/>
  <c r="AM1370" i="47"/>
  <c r="AN1370" i="47"/>
  <c r="AO1370" i="47"/>
  <c r="AP1370" i="47"/>
  <c r="AQ1370" i="47"/>
  <c r="AR1370" i="47"/>
  <c r="AS1370" i="47"/>
  <c r="AT1370" i="47"/>
  <c r="AU1370" i="47"/>
  <c r="AW1370" i="47"/>
  <c r="AX1370" i="47"/>
  <c r="AY1370" i="47"/>
  <c r="AZ1370" i="47"/>
  <c r="BA1370" i="47"/>
  <c r="BB1370" i="47"/>
  <c r="BC1370" i="47"/>
  <c r="BD1370" i="47"/>
  <c r="Y1369" i="47"/>
  <c r="X1369" i="47"/>
  <c r="Z1369" i="47" s="1"/>
  <c r="AU1369" i="47"/>
  <c r="BA1369" i="47"/>
  <c r="AZ1369" i="47"/>
  <c r="AY1369" i="47"/>
  <c r="AX1369" i="47"/>
  <c r="AW1369" i="47"/>
  <c r="AV1369" i="47"/>
  <c r="AT1369" i="47"/>
  <c r="AS1369" i="47"/>
  <c r="AR1369" i="47"/>
  <c r="AQ1369" i="47"/>
  <c r="AP1369" i="47"/>
  <c r="AG1369" i="47"/>
  <c r="AO1369" i="47"/>
  <c r="AN1369" i="47"/>
  <c r="AM1369" i="47"/>
  <c r="BC1369" i="47"/>
  <c r="BB1369" i="47"/>
  <c r="B1369" i="47"/>
  <c r="C1369" i="47"/>
  <c r="D1369" i="47"/>
  <c r="E1369" i="47"/>
  <c r="F1369" i="47"/>
  <c r="G1369" i="47"/>
  <c r="H1369" i="47"/>
  <c r="I1369" i="47"/>
  <c r="J1369" i="47"/>
  <c r="K1369" i="47"/>
  <c r="L1369" i="47"/>
  <c r="N1369" i="47"/>
  <c r="O1369" i="47"/>
  <c r="P1369" i="47"/>
  <c r="AH1369" i="47" s="1"/>
  <c r="AI1369" i="47" s="1"/>
  <c r="AJ1369" i="47" s="1"/>
  <c r="Q1369" i="47"/>
  <c r="AL1369" i="47"/>
  <c r="AK1369" i="47"/>
  <c r="M1369" i="47"/>
  <c r="BD1369" i="47"/>
  <c r="X1368" i="47"/>
  <c r="Z1368" i="47" s="1"/>
  <c r="Y1368" i="47"/>
  <c r="AM1368" i="47"/>
  <c r="AG1368" i="47"/>
  <c r="P1368" i="47"/>
  <c r="O1368" i="47"/>
  <c r="N1368" i="47"/>
  <c r="M1368" i="47"/>
  <c r="L1368" i="47"/>
  <c r="K1368" i="47"/>
  <c r="J1368" i="47"/>
  <c r="I1368" i="47"/>
  <c r="H1368" i="47"/>
  <c r="G1368" i="47"/>
  <c r="F1368" i="47"/>
  <c r="E1368" i="47"/>
  <c r="D1368" i="47"/>
  <c r="B1368" i="47"/>
  <c r="C1368" i="47"/>
  <c r="Q1368" i="47"/>
  <c r="BD1368" i="47"/>
  <c r="BC1368" i="47"/>
  <c r="BB1368" i="47"/>
  <c r="BA1368" i="47"/>
  <c r="AZ1368" i="47"/>
  <c r="AY1368" i="47"/>
  <c r="AX1368" i="47"/>
  <c r="AW1368" i="47"/>
  <c r="AV1368" i="47"/>
  <c r="AU1368" i="47"/>
  <c r="AT1368" i="47"/>
  <c r="AS1368" i="47"/>
  <c r="AL1368" i="47"/>
  <c r="AR1368" i="47"/>
  <c r="AQ1368" i="47"/>
  <c r="AP1368" i="47"/>
  <c r="AO1368" i="47"/>
  <c r="AN1368" i="47"/>
  <c r="Y1367" i="47"/>
  <c r="X1367" i="47"/>
  <c r="Z1367" i="47" s="1"/>
  <c r="D1367" i="47"/>
  <c r="E1367" i="47"/>
  <c r="F1367" i="47"/>
  <c r="G1367" i="47"/>
  <c r="H1367" i="47"/>
  <c r="I1367" i="47"/>
  <c r="J1367" i="47"/>
  <c r="K1367" i="47"/>
  <c r="L1367" i="47"/>
  <c r="M1367" i="47"/>
  <c r="N1367" i="47"/>
  <c r="O1367" i="47"/>
  <c r="P1367" i="47"/>
  <c r="AG1367" i="47"/>
  <c r="AN1367" i="47"/>
  <c r="C1367" i="47"/>
  <c r="AK1367" i="47"/>
  <c r="AO1367" i="47"/>
  <c r="B1367" i="47"/>
  <c r="AV1367" i="47"/>
  <c r="BD1367" i="47"/>
  <c r="BC1367" i="47"/>
  <c r="AM1367" i="47"/>
  <c r="AL1367" i="47"/>
  <c r="Q1367" i="47"/>
  <c r="BB1367" i="47"/>
  <c r="BA1367" i="47"/>
  <c r="AZ1367" i="47"/>
  <c r="AY1367" i="47"/>
  <c r="AX1367" i="47"/>
  <c r="AW1367" i="47"/>
  <c r="AU1367" i="47"/>
  <c r="AT1367" i="47"/>
  <c r="AS1367" i="47"/>
  <c r="AR1367" i="47"/>
  <c r="AQ1367" i="47"/>
  <c r="AP1367" i="47"/>
  <c r="X1366" i="47"/>
  <c r="Z1366" i="47" s="1"/>
  <c r="Y1366" i="47"/>
  <c r="AN1366" i="47"/>
  <c r="AO1366" i="47"/>
  <c r="AP1366" i="47"/>
  <c r="AQ1366" i="47"/>
  <c r="AR1366" i="47"/>
  <c r="AS1366" i="47"/>
  <c r="AT1366" i="47"/>
  <c r="AU1366" i="47"/>
  <c r="AV1366" i="47"/>
  <c r="AW1366" i="47"/>
  <c r="AX1366" i="47"/>
  <c r="AY1366" i="47"/>
  <c r="AZ1366" i="47"/>
  <c r="BA1366" i="47"/>
  <c r="BB1366" i="47"/>
  <c r="BC1366" i="47"/>
  <c r="BD1366" i="47"/>
  <c r="J1366" i="47"/>
  <c r="B1366" i="47"/>
  <c r="C1366" i="47"/>
  <c r="D1366" i="47"/>
  <c r="E1366" i="47"/>
  <c r="F1366" i="47"/>
  <c r="G1366" i="47"/>
  <c r="H1366" i="47"/>
  <c r="I1366" i="47"/>
  <c r="K1366" i="47"/>
  <c r="L1366" i="47"/>
  <c r="M1366" i="47"/>
  <c r="N1366" i="47"/>
  <c r="O1366" i="47"/>
  <c r="P1366" i="47"/>
  <c r="Q1366" i="47" s="1"/>
  <c r="AG1366" i="47"/>
  <c r="AK1366" i="47"/>
  <c r="AL1366" i="47"/>
  <c r="AM1366" i="47"/>
  <c r="X1365" i="47"/>
  <c r="Z1365" i="47" s="1"/>
  <c r="Y1365" i="47"/>
  <c r="K1365" i="47"/>
  <c r="L1365" i="47"/>
  <c r="M1365" i="47"/>
  <c r="BD1365" i="47"/>
  <c r="BC1365" i="47"/>
  <c r="BB1365" i="47"/>
  <c r="BA1365" i="47"/>
  <c r="AZ1365" i="47"/>
  <c r="AY1365" i="47"/>
  <c r="AX1365" i="47"/>
  <c r="AW1365" i="47"/>
  <c r="AV1365" i="47"/>
  <c r="AU1365" i="47"/>
  <c r="AT1365" i="47"/>
  <c r="AS1365" i="47"/>
  <c r="AR1365" i="47"/>
  <c r="N1365" i="47"/>
  <c r="AN1365" i="47"/>
  <c r="O1365" i="47"/>
  <c r="AQ1365" i="47"/>
  <c r="P1365" i="47"/>
  <c r="Q1365" i="47" s="1"/>
  <c r="I1365" i="47"/>
  <c r="AO1365" i="47"/>
  <c r="J1365" i="47"/>
  <c r="AG1365" i="47"/>
  <c r="AK1365" i="47"/>
  <c r="AL1365" i="47"/>
  <c r="AM1365" i="47"/>
  <c r="B1365" i="47"/>
  <c r="C1365" i="47"/>
  <c r="D1365" i="47"/>
  <c r="E1365" i="47"/>
  <c r="F1365" i="47"/>
  <c r="AP1365" i="47"/>
  <c r="G1365" i="47"/>
  <c r="H1365" i="47"/>
  <c r="Y1364" i="47"/>
  <c r="X1364" i="47"/>
  <c r="Z1364" i="47" s="1"/>
  <c r="D1364" i="47"/>
  <c r="BD1364" i="47"/>
  <c r="AL1364" i="47"/>
  <c r="AY1364" i="47"/>
  <c r="B1364" i="47"/>
  <c r="C1364" i="47"/>
  <c r="E1364" i="47"/>
  <c r="F1364" i="47"/>
  <c r="G1364" i="47"/>
  <c r="H1364" i="47"/>
  <c r="I1364" i="47"/>
  <c r="J1364" i="47"/>
  <c r="K1364" i="47"/>
  <c r="L1364" i="47"/>
  <c r="M1364" i="47"/>
  <c r="N1364" i="47"/>
  <c r="O1364" i="47"/>
  <c r="P1364" i="47"/>
  <c r="AG1364" i="47"/>
  <c r="AM1364" i="47"/>
  <c r="AN1364" i="47"/>
  <c r="AO1364" i="47"/>
  <c r="AP1364" i="47"/>
  <c r="AQ1364" i="47"/>
  <c r="AR1364" i="47"/>
  <c r="AS1364" i="47"/>
  <c r="AT1364" i="47"/>
  <c r="AU1364" i="47"/>
  <c r="AV1364" i="47"/>
  <c r="AW1364" i="47"/>
  <c r="AX1364" i="47"/>
  <c r="AZ1364" i="47"/>
  <c r="BA1364" i="47"/>
  <c r="BB1364" i="47"/>
  <c r="BC1364" i="47"/>
  <c r="X1363" i="47"/>
  <c r="Z1363" i="47" s="1"/>
  <c r="Y1363" i="47"/>
  <c r="AT1363" i="47"/>
  <c r="AM1363" i="47"/>
  <c r="AL1363" i="47"/>
  <c r="AZ1363" i="47"/>
  <c r="AY1363" i="47"/>
  <c r="AX1363" i="47"/>
  <c r="K1363" i="47"/>
  <c r="BA1363" i="47"/>
  <c r="AG1363" i="47"/>
  <c r="M1363" i="47"/>
  <c r="BB1363" i="47"/>
  <c r="BC1363" i="47"/>
  <c r="P1363" i="47"/>
  <c r="O1363" i="47"/>
  <c r="AV1363" i="47"/>
  <c r="AU1363" i="47"/>
  <c r="N1363" i="47"/>
  <c r="AS1363" i="47"/>
  <c r="AR1363" i="47"/>
  <c r="AQ1363" i="47"/>
  <c r="AP1363" i="47"/>
  <c r="AO1363" i="47"/>
  <c r="AW1363" i="47"/>
  <c r="AN1363" i="47"/>
  <c r="J1363" i="47"/>
  <c r="I1363" i="47"/>
  <c r="H1363" i="47"/>
  <c r="G1363" i="47"/>
  <c r="F1363" i="47"/>
  <c r="E1363" i="47"/>
  <c r="D1363" i="47"/>
  <c r="C1363" i="47"/>
  <c r="B1363" i="47"/>
  <c r="BD1363" i="47"/>
  <c r="L1363" i="47"/>
  <c r="Y1362" i="47"/>
  <c r="X1362" i="47"/>
  <c r="Z1362" i="47" s="1"/>
  <c r="M1362" i="47"/>
  <c r="L1362" i="47"/>
  <c r="K1362" i="47"/>
  <c r="B1362" i="47"/>
  <c r="D1362" i="47"/>
  <c r="E1362" i="47"/>
  <c r="F1362" i="47"/>
  <c r="G1362" i="47"/>
  <c r="H1362" i="47"/>
  <c r="BD1362" i="47"/>
  <c r="BC1362" i="47"/>
  <c r="BB1362" i="47"/>
  <c r="BA1362" i="47"/>
  <c r="AZ1362" i="47"/>
  <c r="I1362" i="47"/>
  <c r="O1362" i="47"/>
  <c r="AY1362" i="47"/>
  <c r="J1362" i="47"/>
  <c r="AW1362" i="47"/>
  <c r="AV1362" i="47"/>
  <c r="AU1362" i="47"/>
  <c r="AT1362" i="47"/>
  <c r="AS1362" i="47"/>
  <c r="AR1362" i="47"/>
  <c r="AQ1362" i="47"/>
  <c r="AP1362" i="47"/>
  <c r="AO1362" i="47"/>
  <c r="AN1362" i="47"/>
  <c r="AM1362" i="47"/>
  <c r="AL1362" i="47"/>
  <c r="AG1362" i="47"/>
  <c r="C1362" i="47"/>
  <c r="N1362" i="47"/>
  <c r="P1362" i="47"/>
  <c r="AX1362" i="47"/>
  <c r="X1361" i="47"/>
  <c r="Z1361" i="47" s="1"/>
  <c r="Y1361" i="47"/>
  <c r="AX1361" i="47"/>
  <c r="AY1361" i="47"/>
  <c r="AZ1361" i="47"/>
  <c r="BA1361" i="47"/>
  <c r="BB1361" i="47"/>
  <c r="BC1361" i="47"/>
  <c r="BD1361" i="47"/>
  <c r="AT1361" i="47"/>
  <c r="B1361" i="47"/>
  <c r="C1361" i="47"/>
  <c r="D1361" i="47"/>
  <c r="E1361" i="47"/>
  <c r="F1361" i="47"/>
  <c r="G1361" i="47"/>
  <c r="H1361" i="47"/>
  <c r="I1361" i="47"/>
  <c r="J1361" i="47"/>
  <c r="K1361" i="47"/>
  <c r="L1361" i="47"/>
  <c r="M1361" i="47"/>
  <c r="N1361" i="47"/>
  <c r="O1361" i="47"/>
  <c r="P1361" i="47"/>
  <c r="AG1361" i="47"/>
  <c r="AL1361" i="47"/>
  <c r="AM1361" i="47"/>
  <c r="AN1361" i="47"/>
  <c r="AO1361" i="47"/>
  <c r="AP1361" i="47"/>
  <c r="AQ1361" i="47"/>
  <c r="AR1361" i="47"/>
  <c r="AS1361" i="47"/>
  <c r="AU1361" i="47"/>
  <c r="AV1361" i="47"/>
  <c r="AW1361" i="47"/>
  <c r="X1360" i="47"/>
  <c r="Z1360" i="47" s="1"/>
  <c r="Y1360" i="47"/>
  <c r="I1360" i="47"/>
  <c r="AG1360" i="47"/>
  <c r="AL1360" i="47"/>
  <c r="AM1360" i="47"/>
  <c r="AN1360" i="47"/>
  <c r="AO1360" i="47"/>
  <c r="AP1360" i="47"/>
  <c r="AQ1360" i="47"/>
  <c r="AR1360" i="47"/>
  <c r="AS1360" i="47"/>
  <c r="AT1360" i="47"/>
  <c r="AU1360" i="47"/>
  <c r="AV1360" i="47"/>
  <c r="AW1360" i="47"/>
  <c r="AX1360" i="47"/>
  <c r="AY1360" i="47"/>
  <c r="AZ1360" i="47"/>
  <c r="BB1360" i="47"/>
  <c r="B1360" i="47"/>
  <c r="C1360" i="47"/>
  <c r="D1360" i="47"/>
  <c r="E1360" i="47"/>
  <c r="F1360" i="47"/>
  <c r="G1360" i="47"/>
  <c r="H1360" i="47"/>
  <c r="BC1360" i="47"/>
  <c r="J1360" i="47"/>
  <c r="K1360" i="47"/>
  <c r="L1360" i="47"/>
  <c r="M1360" i="47"/>
  <c r="N1360" i="47"/>
  <c r="BD1360" i="47"/>
  <c r="P1360" i="47"/>
  <c r="Q1360" i="47" s="1"/>
  <c r="O1360" i="47"/>
  <c r="BA1360" i="47"/>
  <c r="Y1359" i="47"/>
  <c r="X1359" i="47"/>
  <c r="Z1359" i="47" s="1"/>
  <c r="AN1359" i="47"/>
  <c r="AO1359" i="47"/>
  <c r="AP1359" i="47"/>
  <c r="AQ1359" i="47"/>
  <c r="AR1359" i="47"/>
  <c r="AS1359" i="47"/>
  <c r="AT1359" i="47"/>
  <c r="AU1359" i="47"/>
  <c r="AV1359" i="47"/>
  <c r="AW1359" i="47"/>
  <c r="AY1359" i="47"/>
  <c r="AZ1359" i="47"/>
  <c r="BA1359" i="47"/>
  <c r="BB1359" i="47"/>
  <c r="BC1359" i="47"/>
  <c r="BD1359" i="47"/>
  <c r="AX1359" i="47"/>
  <c r="AG1359" i="47"/>
  <c r="J1359" i="47"/>
  <c r="P1359" i="47"/>
  <c r="O1359" i="47"/>
  <c r="N1359" i="47"/>
  <c r="M1359" i="47"/>
  <c r="L1359" i="47"/>
  <c r="K1359" i="47"/>
  <c r="I1359" i="47"/>
  <c r="H1359" i="47"/>
  <c r="G1359" i="47"/>
  <c r="F1359" i="47"/>
  <c r="E1359" i="47"/>
  <c r="D1359" i="47"/>
  <c r="C1359" i="47"/>
  <c r="B1359" i="47"/>
  <c r="AL1359" i="47"/>
  <c r="AM1359" i="47"/>
  <c r="X1358" i="47"/>
  <c r="Z1358" i="47" s="1"/>
  <c r="Y1358" i="47"/>
  <c r="BC1358" i="47"/>
  <c r="BB1358" i="47"/>
  <c r="BA1358" i="47"/>
  <c r="AZ1358" i="47"/>
  <c r="AY1358" i="47"/>
  <c r="AX1358" i="47"/>
  <c r="AW1358" i="47"/>
  <c r="B1358" i="47"/>
  <c r="AV1358" i="47"/>
  <c r="BD1358" i="47"/>
  <c r="AU1358" i="47"/>
  <c r="AT1358" i="47"/>
  <c r="AS1358" i="47"/>
  <c r="AR1358" i="47"/>
  <c r="AQ1358" i="47"/>
  <c r="AP1358" i="47"/>
  <c r="AO1358" i="47"/>
  <c r="AN1358" i="47"/>
  <c r="AM1358" i="47"/>
  <c r="AL1358" i="47"/>
  <c r="AG1358" i="47"/>
  <c r="P1358" i="47"/>
  <c r="O1358" i="47"/>
  <c r="N1358" i="47"/>
  <c r="M1358" i="47"/>
  <c r="L1358" i="47"/>
  <c r="K1358" i="47"/>
  <c r="J1358" i="47"/>
  <c r="I1358" i="47"/>
  <c r="H1358" i="47"/>
  <c r="G1358" i="47"/>
  <c r="F1358" i="47"/>
  <c r="E1358" i="47"/>
  <c r="D1358" i="47"/>
  <c r="C1358" i="47"/>
  <c r="X1357" i="47"/>
  <c r="Z1357" i="47" s="1"/>
  <c r="Y1357" i="47"/>
  <c r="AL1357" i="47"/>
  <c r="BD1357" i="47"/>
  <c r="BC1357" i="47"/>
  <c r="BB1357" i="47"/>
  <c r="BA1357" i="47"/>
  <c r="AZ1357" i="47"/>
  <c r="AY1357" i="47"/>
  <c r="AX1357" i="47"/>
  <c r="AW1357" i="47"/>
  <c r="AV1357" i="47"/>
  <c r="AU1357" i="47"/>
  <c r="AT1357" i="47"/>
  <c r="AS1357" i="47"/>
  <c r="AR1357" i="47"/>
  <c r="AQ1357" i="47"/>
  <c r="AP1357" i="47"/>
  <c r="AO1357" i="47"/>
  <c r="AN1357" i="47"/>
  <c r="AM1357" i="47"/>
  <c r="B1357" i="47"/>
  <c r="C1357" i="47"/>
  <c r="D1357" i="47"/>
  <c r="E1357" i="47"/>
  <c r="F1357" i="47"/>
  <c r="G1357" i="47"/>
  <c r="H1357" i="47"/>
  <c r="I1357" i="47"/>
  <c r="J1357" i="47"/>
  <c r="K1357" i="47"/>
  <c r="L1357" i="47"/>
  <c r="N1357" i="47"/>
  <c r="O1357" i="47"/>
  <c r="P1357" i="47"/>
  <c r="Q1357" i="47"/>
  <c r="AG1357" i="47"/>
  <c r="AK1357" i="47"/>
  <c r="M1357" i="47"/>
  <c r="X1356" i="47"/>
  <c r="Z1356" i="47" s="1"/>
  <c r="Y1356" i="47"/>
  <c r="B1356" i="47"/>
  <c r="C1356" i="47"/>
  <c r="D1356" i="47"/>
  <c r="E1356" i="47"/>
  <c r="F1356" i="47"/>
  <c r="G1356" i="47"/>
  <c r="H1356" i="47"/>
  <c r="I1356" i="47"/>
  <c r="J1356" i="47"/>
  <c r="K1356" i="47"/>
  <c r="L1356" i="47"/>
  <c r="M1356" i="47"/>
  <c r="N1356" i="47"/>
  <c r="O1356" i="47"/>
  <c r="P1356" i="47"/>
  <c r="Q1356" i="47" s="1"/>
  <c r="AG1356" i="47"/>
  <c r="AK1356" i="47"/>
  <c r="AL1356" i="47"/>
  <c r="AM1356" i="47"/>
  <c r="AN1356" i="47"/>
  <c r="AO1356" i="47"/>
  <c r="AP1356" i="47"/>
  <c r="AQ1356" i="47"/>
  <c r="AR1356" i="47"/>
  <c r="AS1356" i="47"/>
  <c r="AT1356" i="47"/>
  <c r="AU1356" i="47"/>
  <c r="AV1356" i="47"/>
  <c r="AW1356" i="47"/>
  <c r="AX1356" i="47"/>
  <c r="AY1356" i="47"/>
  <c r="AZ1356" i="47"/>
  <c r="BA1356" i="47"/>
  <c r="BB1356" i="47"/>
  <c r="BC1356" i="47"/>
  <c r="BD1356" i="47"/>
  <c r="Y1355" i="47"/>
  <c r="X1355" i="47"/>
  <c r="Z1355" i="47" s="1"/>
  <c r="AL1355" i="47"/>
  <c r="AM1355" i="47"/>
  <c r="AN1355" i="47"/>
  <c r="AO1355" i="47"/>
  <c r="AP1355" i="47"/>
  <c r="AQ1355" i="47"/>
  <c r="AR1355" i="47"/>
  <c r="AS1355" i="47"/>
  <c r="AT1355" i="47"/>
  <c r="AU1355" i="47"/>
  <c r="AV1355" i="47"/>
  <c r="AG1355" i="47"/>
  <c r="AW1355" i="47"/>
  <c r="AX1355" i="47"/>
  <c r="AZ1355" i="47"/>
  <c r="BA1355" i="47"/>
  <c r="BB1355" i="47"/>
  <c r="BC1355" i="47"/>
  <c r="AY1355" i="47"/>
  <c r="G1355" i="47"/>
  <c r="B1355" i="47"/>
  <c r="C1355" i="47"/>
  <c r="D1355" i="47"/>
  <c r="E1355" i="47"/>
  <c r="F1355" i="47"/>
  <c r="BD1355" i="47"/>
  <c r="H1355" i="47"/>
  <c r="I1355" i="47"/>
  <c r="J1355" i="47"/>
  <c r="K1355" i="47"/>
  <c r="L1355" i="47"/>
  <c r="M1355" i="47"/>
  <c r="N1355" i="47"/>
  <c r="O1355" i="47"/>
  <c r="P1355" i="47"/>
  <c r="Q1355" i="47" s="1"/>
  <c r="X1354" i="47"/>
  <c r="Z1354" i="47" s="1"/>
  <c r="Y1354" i="47"/>
  <c r="AL1354" i="47"/>
  <c r="AM1354" i="47"/>
  <c r="AN1354" i="47"/>
  <c r="AO1354" i="47"/>
  <c r="B1354" i="47"/>
  <c r="AQ1354" i="47"/>
  <c r="AR1354" i="47"/>
  <c r="AS1354" i="47"/>
  <c r="AT1354" i="47"/>
  <c r="AU1354" i="47"/>
  <c r="C1354" i="47"/>
  <c r="AW1354" i="47"/>
  <c r="AX1354" i="47"/>
  <c r="AY1354" i="47"/>
  <c r="AZ1354" i="47"/>
  <c r="BA1354" i="47"/>
  <c r="BB1354" i="47"/>
  <c r="BC1354" i="47"/>
  <c r="AV1354" i="47"/>
  <c r="D1354" i="47"/>
  <c r="E1354" i="47"/>
  <c r="F1354" i="47"/>
  <c r="G1354" i="47"/>
  <c r="H1354" i="47"/>
  <c r="I1354" i="47"/>
  <c r="J1354" i="47"/>
  <c r="K1354" i="47"/>
  <c r="L1354" i="47"/>
  <c r="M1354" i="47"/>
  <c r="N1354" i="47"/>
  <c r="O1354" i="47"/>
  <c r="P1354" i="47"/>
  <c r="Q1354" i="47" s="1"/>
  <c r="BD1354" i="47"/>
  <c r="AP1354" i="47"/>
  <c r="AG1354" i="47"/>
  <c r="AK1354" i="47" s="1"/>
  <c r="Y1353" i="47"/>
  <c r="X1353" i="47"/>
  <c r="Z1353" i="47" s="1"/>
  <c r="BD1353" i="47"/>
  <c r="BC1353" i="47"/>
  <c r="BB1353" i="47"/>
  <c r="BA1353" i="47"/>
  <c r="AZ1353" i="47"/>
  <c r="AY1353" i="47"/>
  <c r="AX1353" i="47"/>
  <c r="AW1353" i="47"/>
  <c r="AV1353" i="47"/>
  <c r="AU1353" i="47"/>
  <c r="AT1353" i="47"/>
  <c r="AS1353" i="47"/>
  <c r="AR1353" i="47"/>
  <c r="AQ1353" i="47"/>
  <c r="AP1353" i="47"/>
  <c r="AO1353" i="47"/>
  <c r="AN1353" i="47"/>
  <c r="AM1353" i="47"/>
  <c r="AL1353" i="47"/>
  <c r="AG1353" i="47"/>
  <c r="P1353" i="47"/>
  <c r="O1353" i="47"/>
  <c r="N1353" i="47"/>
  <c r="M1353" i="47"/>
  <c r="K1353" i="47"/>
  <c r="J1353" i="47"/>
  <c r="I1353" i="47"/>
  <c r="H1353" i="47"/>
  <c r="G1353" i="47"/>
  <c r="F1353" i="47"/>
  <c r="E1353" i="47"/>
  <c r="D1353" i="47"/>
  <c r="C1353" i="47"/>
  <c r="B1353" i="47"/>
  <c r="L1353" i="47"/>
  <c r="Y1352" i="47"/>
  <c r="X1352" i="47"/>
  <c r="Z1352" i="47" s="1"/>
  <c r="BB1352" i="47"/>
  <c r="BA1352" i="47"/>
  <c r="AZ1352" i="47"/>
  <c r="AY1352" i="47"/>
  <c r="AX1352" i="47"/>
  <c r="AW1352" i="47"/>
  <c r="AV1352" i="47"/>
  <c r="AU1352" i="47"/>
  <c r="AT1352" i="47"/>
  <c r="AS1352" i="47"/>
  <c r="AR1352" i="47"/>
  <c r="AQ1352" i="47"/>
  <c r="AP1352" i="47"/>
  <c r="AO1352" i="47"/>
  <c r="AN1352" i="47"/>
  <c r="AM1352" i="47"/>
  <c r="AL1352" i="47"/>
  <c r="AG1352" i="47"/>
  <c r="BD1352" i="47"/>
  <c r="BC1352" i="47"/>
  <c r="P1352" i="47"/>
  <c r="O1352" i="47"/>
  <c r="N1352" i="47"/>
  <c r="M1352" i="47"/>
  <c r="L1352" i="47"/>
  <c r="K1352" i="47"/>
  <c r="J1352" i="47"/>
  <c r="I1352" i="47"/>
  <c r="H1352" i="47"/>
  <c r="G1352" i="47"/>
  <c r="F1352" i="47"/>
  <c r="E1352" i="47"/>
  <c r="D1352" i="47"/>
  <c r="C1352" i="47"/>
  <c r="B1352" i="47"/>
  <c r="Y1351" i="47"/>
  <c r="X1351" i="47"/>
  <c r="Z1351" i="47" s="1"/>
  <c r="E1351" i="47"/>
  <c r="F1351" i="47"/>
  <c r="G1351" i="47"/>
  <c r="H1351" i="47"/>
  <c r="I1351" i="47"/>
  <c r="J1351" i="47"/>
  <c r="K1351" i="47"/>
  <c r="BD1351" i="47"/>
  <c r="L1351" i="47"/>
  <c r="M1351" i="47"/>
  <c r="N1351" i="47"/>
  <c r="O1351" i="47"/>
  <c r="P1351" i="47"/>
  <c r="Q1351" i="47" s="1"/>
  <c r="D1351" i="47"/>
  <c r="AG1351" i="47"/>
  <c r="B1351" i="47"/>
  <c r="C1351" i="47"/>
  <c r="AL1351" i="47"/>
  <c r="AM1351" i="47"/>
  <c r="AN1351" i="47"/>
  <c r="AO1351" i="47"/>
  <c r="AP1351" i="47"/>
  <c r="AQ1351" i="47"/>
  <c r="AR1351" i="47"/>
  <c r="AS1351" i="47"/>
  <c r="AT1351" i="47"/>
  <c r="AU1351" i="47"/>
  <c r="AV1351" i="47"/>
  <c r="AW1351" i="47"/>
  <c r="AX1351" i="47"/>
  <c r="AY1351" i="47"/>
  <c r="AZ1351" i="47"/>
  <c r="BA1351" i="47"/>
  <c r="BB1351" i="47"/>
  <c r="BC1351" i="47"/>
  <c r="X1350" i="47"/>
  <c r="Z1350" i="47" s="1"/>
  <c r="Y1350" i="47"/>
  <c r="AM1350" i="47"/>
  <c r="AN1350" i="47"/>
  <c r="AO1350" i="47"/>
  <c r="AP1350" i="47"/>
  <c r="AQ1350" i="47"/>
  <c r="AR1350" i="47"/>
  <c r="AS1350" i="47"/>
  <c r="AT1350" i="47"/>
  <c r="AU1350" i="47"/>
  <c r="AV1350" i="47"/>
  <c r="AW1350" i="47"/>
  <c r="AX1350" i="47"/>
  <c r="AY1350" i="47"/>
  <c r="BA1350" i="47"/>
  <c r="BB1350" i="47"/>
  <c r="BC1350" i="47"/>
  <c r="BD1350" i="47"/>
  <c r="J1350" i="47"/>
  <c r="AZ1350" i="47"/>
  <c r="B1350" i="47"/>
  <c r="C1350" i="47"/>
  <c r="D1350" i="47"/>
  <c r="E1350" i="47"/>
  <c r="F1350" i="47"/>
  <c r="G1350" i="47"/>
  <c r="H1350" i="47"/>
  <c r="I1350" i="47"/>
  <c r="K1350" i="47"/>
  <c r="L1350" i="47"/>
  <c r="M1350" i="47"/>
  <c r="N1350" i="47"/>
  <c r="O1350" i="47"/>
  <c r="P1350" i="47"/>
  <c r="AG1350" i="47"/>
  <c r="AL1350" i="47"/>
  <c r="Y1349" i="47"/>
  <c r="X1349" i="47"/>
  <c r="Z1349" i="47" s="1"/>
  <c r="BB1349" i="47"/>
  <c r="BA1349" i="47"/>
  <c r="AZ1349" i="47"/>
  <c r="AY1349" i="47"/>
  <c r="AX1349" i="47"/>
  <c r="AW1349" i="47"/>
  <c r="AV1349" i="47"/>
  <c r="AU1349" i="47"/>
  <c r="AT1349" i="47"/>
  <c r="AS1349" i="47"/>
  <c r="AR1349" i="47"/>
  <c r="AQ1349" i="47"/>
  <c r="AP1349" i="47"/>
  <c r="AO1349" i="47"/>
  <c r="AN1349" i="47"/>
  <c r="AM1349" i="47"/>
  <c r="AL1349" i="47"/>
  <c r="AG1349" i="47"/>
  <c r="BD1349" i="47"/>
  <c r="BC1349" i="47"/>
  <c r="P1349" i="47"/>
  <c r="O1349" i="47"/>
  <c r="N1349" i="47"/>
  <c r="M1349" i="47"/>
  <c r="L1349" i="47"/>
  <c r="K1349" i="47"/>
  <c r="J1349" i="47"/>
  <c r="I1349" i="47"/>
  <c r="H1349" i="47"/>
  <c r="G1349" i="47"/>
  <c r="F1349" i="47"/>
  <c r="E1349" i="47"/>
  <c r="D1349" i="47"/>
  <c r="C1349" i="47"/>
  <c r="B1349" i="47"/>
  <c r="Y1348" i="47"/>
  <c r="X1348" i="47"/>
  <c r="Z1348" i="47" s="1"/>
  <c r="BB1348" i="47"/>
  <c r="BA1348" i="47"/>
  <c r="AZ1348" i="47"/>
  <c r="AY1348" i="47"/>
  <c r="AX1348" i="47"/>
  <c r="AW1348" i="47"/>
  <c r="AV1348" i="47"/>
  <c r="AU1348" i="47"/>
  <c r="AT1348" i="47"/>
  <c r="AS1348" i="47"/>
  <c r="AR1348" i="47"/>
  <c r="AQ1348" i="47"/>
  <c r="AP1348" i="47"/>
  <c r="AO1348" i="47"/>
  <c r="AN1348" i="47"/>
  <c r="AM1348" i="47"/>
  <c r="AL1348" i="47"/>
  <c r="AG1348" i="47"/>
  <c r="BD1348" i="47"/>
  <c r="BC1348" i="47"/>
  <c r="P1348" i="47"/>
  <c r="O1348" i="47"/>
  <c r="N1348" i="47"/>
  <c r="M1348" i="47"/>
  <c r="L1348" i="47"/>
  <c r="K1348" i="47"/>
  <c r="J1348" i="47"/>
  <c r="I1348" i="47"/>
  <c r="H1348" i="47"/>
  <c r="G1348" i="47"/>
  <c r="F1348" i="47"/>
  <c r="E1348" i="47"/>
  <c r="D1348" i="47"/>
  <c r="C1348" i="47"/>
  <c r="B1348" i="47"/>
  <c r="Y1347" i="47"/>
  <c r="X1347" i="47"/>
  <c r="Z1347" i="47" s="1"/>
  <c r="BB1347" i="47"/>
  <c r="BA1347" i="47"/>
  <c r="AZ1347" i="47"/>
  <c r="AY1347" i="47"/>
  <c r="AX1347" i="47"/>
  <c r="AW1347" i="47"/>
  <c r="AV1347" i="47"/>
  <c r="AU1347" i="47"/>
  <c r="AT1347" i="47"/>
  <c r="AS1347" i="47"/>
  <c r="AR1347" i="47"/>
  <c r="AQ1347" i="47"/>
  <c r="AP1347" i="47"/>
  <c r="AO1347" i="47"/>
  <c r="AN1347" i="47"/>
  <c r="AM1347" i="47"/>
  <c r="AL1347" i="47"/>
  <c r="AG1347" i="47"/>
  <c r="BD1347" i="47"/>
  <c r="BC1347" i="47"/>
  <c r="P1347" i="47"/>
  <c r="O1347" i="47"/>
  <c r="N1347" i="47"/>
  <c r="M1347" i="47"/>
  <c r="L1347" i="47"/>
  <c r="K1347" i="47"/>
  <c r="J1347" i="47"/>
  <c r="I1347" i="47"/>
  <c r="H1347" i="47"/>
  <c r="G1347" i="47"/>
  <c r="F1347" i="47"/>
  <c r="E1347" i="47"/>
  <c r="D1347" i="47"/>
  <c r="C1347" i="47"/>
  <c r="B1347" i="47"/>
  <c r="Y1346" i="47"/>
  <c r="X1346" i="47"/>
  <c r="Z1346" i="47" s="1"/>
  <c r="BB1346" i="47"/>
  <c r="BA1346" i="47"/>
  <c r="AZ1346" i="47"/>
  <c r="AY1346" i="47"/>
  <c r="AX1346" i="47"/>
  <c r="AW1346" i="47"/>
  <c r="AV1346" i="47"/>
  <c r="AU1346" i="47"/>
  <c r="AT1346" i="47"/>
  <c r="AS1346" i="47"/>
  <c r="AR1346" i="47"/>
  <c r="AQ1346" i="47"/>
  <c r="AP1346" i="47"/>
  <c r="AO1346" i="47"/>
  <c r="AN1346" i="47"/>
  <c r="AM1346" i="47"/>
  <c r="AL1346" i="47"/>
  <c r="AG1346" i="47"/>
  <c r="BD1346" i="47"/>
  <c r="BC1346" i="47"/>
  <c r="P1346" i="47"/>
  <c r="O1346" i="47"/>
  <c r="N1346" i="47"/>
  <c r="M1346" i="47"/>
  <c r="L1346" i="47"/>
  <c r="K1346" i="47"/>
  <c r="J1346" i="47"/>
  <c r="I1346" i="47"/>
  <c r="H1346" i="47"/>
  <c r="G1346" i="47"/>
  <c r="F1346" i="47"/>
  <c r="E1346" i="47"/>
  <c r="D1346" i="47"/>
  <c r="C1346" i="47"/>
  <c r="B1346" i="47"/>
  <c r="Y1345" i="47"/>
  <c r="X1345" i="47"/>
  <c r="Z1345" i="47" s="1"/>
  <c r="BB1345" i="47"/>
  <c r="BA1345" i="47"/>
  <c r="AZ1345" i="47"/>
  <c r="AY1345" i="47"/>
  <c r="AX1345" i="47"/>
  <c r="AW1345" i="47"/>
  <c r="AV1345" i="47"/>
  <c r="AU1345" i="47"/>
  <c r="AT1345" i="47"/>
  <c r="AS1345" i="47"/>
  <c r="AR1345" i="47"/>
  <c r="AQ1345" i="47"/>
  <c r="AP1345" i="47"/>
  <c r="AO1345" i="47"/>
  <c r="AN1345" i="47"/>
  <c r="AM1345" i="47"/>
  <c r="AL1345" i="47"/>
  <c r="AG1345" i="47"/>
  <c r="BD1345" i="47"/>
  <c r="BC1345" i="47"/>
  <c r="P1345" i="47"/>
  <c r="O1345" i="47"/>
  <c r="N1345" i="47"/>
  <c r="M1345" i="47"/>
  <c r="L1345" i="47"/>
  <c r="K1345" i="47"/>
  <c r="J1345" i="47"/>
  <c r="I1345" i="47"/>
  <c r="H1345" i="47"/>
  <c r="G1345" i="47"/>
  <c r="F1345" i="47"/>
  <c r="E1345" i="47"/>
  <c r="D1345" i="47"/>
  <c r="C1345" i="47"/>
  <c r="B1345" i="47"/>
  <c r="Y1344" i="47"/>
  <c r="X1344" i="47"/>
  <c r="Z1344" i="47" s="1"/>
  <c r="BB1344" i="47"/>
  <c r="BA1344" i="47"/>
  <c r="AZ1344" i="47"/>
  <c r="AY1344" i="47"/>
  <c r="AX1344" i="47"/>
  <c r="AW1344" i="47"/>
  <c r="AV1344" i="47"/>
  <c r="AU1344" i="47"/>
  <c r="AT1344" i="47"/>
  <c r="AS1344" i="47"/>
  <c r="AR1344" i="47"/>
  <c r="AQ1344" i="47"/>
  <c r="AP1344" i="47"/>
  <c r="AO1344" i="47"/>
  <c r="AN1344" i="47"/>
  <c r="AM1344" i="47"/>
  <c r="AL1344" i="47"/>
  <c r="AG1344" i="47"/>
  <c r="BD1344" i="47"/>
  <c r="BC1344" i="47"/>
  <c r="P1344" i="47"/>
  <c r="O1344" i="47"/>
  <c r="N1344" i="47"/>
  <c r="M1344" i="47"/>
  <c r="L1344" i="47"/>
  <c r="K1344" i="47"/>
  <c r="J1344" i="47"/>
  <c r="I1344" i="47"/>
  <c r="H1344" i="47"/>
  <c r="G1344" i="47"/>
  <c r="F1344" i="47"/>
  <c r="E1344" i="47"/>
  <c r="D1344" i="47"/>
  <c r="C1344" i="47"/>
  <c r="B1344" i="47"/>
  <c r="Y1343" i="47"/>
  <c r="X1343" i="47"/>
  <c r="Z1343" i="47" s="1"/>
  <c r="BB1343" i="47"/>
  <c r="BA1343" i="47"/>
  <c r="AZ1343" i="47"/>
  <c r="AY1343" i="47"/>
  <c r="AX1343" i="47"/>
  <c r="AW1343" i="47"/>
  <c r="AV1343" i="47"/>
  <c r="AU1343" i="47"/>
  <c r="AT1343" i="47"/>
  <c r="AS1343" i="47"/>
  <c r="AR1343" i="47"/>
  <c r="AQ1343" i="47"/>
  <c r="AP1343" i="47"/>
  <c r="AO1343" i="47"/>
  <c r="AN1343" i="47"/>
  <c r="AM1343" i="47"/>
  <c r="AL1343" i="47"/>
  <c r="AG1343" i="47"/>
  <c r="BD1343" i="47"/>
  <c r="BC1343" i="47"/>
  <c r="P1343" i="47"/>
  <c r="O1343" i="47"/>
  <c r="N1343" i="47"/>
  <c r="M1343" i="47"/>
  <c r="L1343" i="47"/>
  <c r="K1343" i="47"/>
  <c r="J1343" i="47"/>
  <c r="I1343" i="47"/>
  <c r="H1343" i="47"/>
  <c r="G1343" i="47"/>
  <c r="F1343" i="47"/>
  <c r="E1343" i="47"/>
  <c r="D1343" i="47"/>
  <c r="C1343" i="47"/>
  <c r="B1343" i="47"/>
  <c r="X1342" i="47"/>
  <c r="Z1342" i="47" s="1"/>
  <c r="Y1342" i="47"/>
  <c r="BB1342" i="47"/>
  <c r="F1342" i="47"/>
  <c r="D1342" i="47"/>
  <c r="H1342" i="47"/>
  <c r="M1342" i="47"/>
  <c r="G1342" i="47"/>
  <c r="L1342" i="47"/>
  <c r="K1342" i="47"/>
  <c r="J1342" i="47"/>
  <c r="I1342" i="47"/>
  <c r="B1342" i="47"/>
  <c r="C1342" i="47"/>
  <c r="BD1342" i="47"/>
  <c r="BC1342" i="47"/>
  <c r="AN1342" i="47"/>
  <c r="BA1342" i="47"/>
  <c r="AZ1342" i="47"/>
  <c r="AY1342" i="47"/>
  <c r="AX1342" i="47"/>
  <c r="AW1342" i="47"/>
  <c r="AV1342" i="47"/>
  <c r="AU1342" i="47"/>
  <c r="AT1342" i="47"/>
  <c r="AS1342" i="47"/>
  <c r="AR1342" i="47"/>
  <c r="AQ1342" i="47"/>
  <c r="AP1342" i="47"/>
  <c r="AO1342" i="47"/>
  <c r="E1342" i="47"/>
  <c r="AM1342" i="47"/>
  <c r="AL1342" i="47"/>
  <c r="AG1342" i="47"/>
  <c r="P1342" i="47"/>
  <c r="O1342" i="47"/>
  <c r="N1342" i="47"/>
  <c r="Y1341" i="47"/>
  <c r="X1341" i="47"/>
  <c r="Z1341" i="47" s="1"/>
  <c r="AZ1341" i="47"/>
  <c r="BA1341" i="47"/>
  <c r="BB1341" i="47"/>
  <c r="BC1341" i="47"/>
  <c r="BD1341" i="47"/>
  <c r="AP1341" i="47"/>
  <c r="AX1341" i="47"/>
  <c r="B1341" i="47"/>
  <c r="C1341" i="47"/>
  <c r="D1341" i="47"/>
  <c r="E1341" i="47"/>
  <c r="F1341" i="47"/>
  <c r="G1341" i="47"/>
  <c r="H1341" i="47"/>
  <c r="I1341" i="47"/>
  <c r="J1341" i="47"/>
  <c r="K1341" i="47"/>
  <c r="L1341" i="47"/>
  <c r="M1341" i="47"/>
  <c r="N1341" i="47"/>
  <c r="O1341" i="47"/>
  <c r="P1341" i="47"/>
  <c r="AG1341" i="47"/>
  <c r="AL1341" i="47"/>
  <c r="AM1341" i="47"/>
  <c r="AN1341" i="47"/>
  <c r="AO1341" i="47"/>
  <c r="AQ1341" i="47"/>
  <c r="AR1341" i="47"/>
  <c r="AS1341" i="47"/>
  <c r="AT1341" i="47"/>
  <c r="AU1341" i="47"/>
  <c r="AV1341" i="47"/>
  <c r="AW1341" i="47"/>
  <c r="AY1341" i="47"/>
  <c r="X1340" i="47"/>
  <c r="Z1340" i="47" s="1"/>
  <c r="Y1340" i="47"/>
  <c r="BB1340" i="47"/>
  <c r="BC1340" i="47"/>
  <c r="BD1340" i="47"/>
  <c r="BA1340" i="47"/>
  <c r="B1340" i="47"/>
  <c r="C1340" i="47"/>
  <c r="D1340" i="47"/>
  <c r="E1340" i="47"/>
  <c r="F1340" i="47"/>
  <c r="AZ1340" i="47"/>
  <c r="H1340" i="47"/>
  <c r="I1340" i="47"/>
  <c r="J1340" i="47"/>
  <c r="K1340" i="47"/>
  <c r="L1340" i="47"/>
  <c r="M1340" i="47"/>
  <c r="N1340" i="47"/>
  <c r="AY1340" i="47"/>
  <c r="P1340" i="47"/>
  <c r="Q1340" i="47" s="1"/>
  <c r="O1340" i="47"/>
  <c r="AG1340" i="47"/>
  <c r="G1340" i="47"/>
  <c r="AL1340" i="47"/>
  <c r="AM1340" i="47"/>
  <c r="AN1340" i="47"/>
  <c r="AO1340" i="47"/>
  <c r="AP1340" i="47"/>
  <c r="AQ1340" i="47"/>
  <c r="AR1340" i="47"/>
  <c r="AS1340" i="47"/>
  <c r="AT1340" i="47"/>
  <c r="AU1340" i="47"/>
  <c r="AV1340" i="47"/>
  <c r="AW1340" i="47"/>
  <c r="AX1340" i="47"/>
  <c r="Y1339" i="47"/>
  <c r="X1339" i="47"/>
  <c r="Z1339" i="47" s="1"/>
  <c r="BD1339" i="47"/>
  <c r="AU1339" i="47"/>
  <c r="AZ1339" i="47"/>
  <c r="B1339" i="47"/>
  <c r="C1339" i="47"/>
  <c r="D1339" i="47"/>
  <c r="E1339" i="47"/>
  <c r="F1339" i="47"/>
  <c r="G1339" i="47"/>
  <c r="H1339" i="47"/>
  <c r="I1339" i="47"/>
  <c r="J1339" i="47"/>
  <c r="K1339" i="47"/>
  <c r="L1339" i="47"/>
  <c r="M1339" i="47"/>
  <c r="N1339" i="47"/>
  <c r="O1339" i="47"/>
  <c r="P1339" i="47"/>
  <c r="AG1339" i="47"/>
  <c r="AL1339" i="47"/>
  <c r="AM1339" i="47"/>
  <c r="AN1339" i="47"/>
  <c r="AO1339" i="47"/>
  <c r="AP1339" i="47"/>
  <c r="AQ1339" i="47"/>
  <c r="AR1339" i="47"/>
  <c r="AS1339" i="47"/>
  <c r="AT1339" i="47"/>
  <c r="AV1339" i="47"/>
  <c r="AW1339" i="47"/>
  <c r="AX1339" i="47"/>
  <c r="AY1339" i="47"/>
  <c r="BA1339" i="47"/>
  <c r="BB1339" i="47"/>
  <c r="BC1339" i="47"/>
  <c r="X1338" i="47"/>
  <c r="Z1338" i="47" s="1"/>
  <c r="Y1338" i="47"/>
  <c r="AS1338" i="47"/>
  <c r="I1338" i="47"/>
  <c r="H1338" i="47"/>
  <c r="G1338" i="47"/>
  <c r="AZ1338" i="47"/>
  <c r="BD1338" i="47"/>
  <c r="F1338" i="47"/>
  <c r="BC1338" i="47"/>
  <c r="BB1338" i="47"/>
  <c r="BA1338" i="47"/>
  <c r="AY1338" i="47"/>
  <c r="AX1338" i="47"/>
  <c r="AW1338" i="47"/>
  <c r="AV1338" i="47"/>
  <c r="AU1338" i="47"/>
  <c r="E1338" i="47"/>
  <c r="D1338" i="47"/>
  <c r="C1338" i="47"/>
  <c r="AT1338" i="47"/>
  <c r="J1338" i="47"/>
  <c r="AR1338" i="47"/>
  <c r="AQ1338" i="47"/>
  <c r="AP1338" i="47"/>
  <c r="AO1338" i="47"/>
  <c r="AN1338" i="47"/>
  <c r="AM1338" i="47"/>
  <c r="AL1338" i="47"/>
  <c r="AG1338" i="47"/>
  <c r="P1338" i="47"/>
  <c r="O1338" i="47"/>
  <c r="N1338" i="47"/>
  <c r="M1338" i="47"/>
  <c r="L1338" i="47"/>
  <c r="K1338" i="47"/>
  <c r="B1338" i="47"/>
  <c r="Y1337" i="47"/>
  <c r="X1337" i="47"/>
  <c r="Z1337" i="47" s="1"/>
  <c r="B1337" i="47"/>
  <c r="BD1337" i="47"/>
  <c r="AG1337" i="47"/>
  <c r="AL1337" i="47"/>
  <c r="BA1337" i="47"/>
  <c r="AT1337" i="47"/>
  <c r="AU1337" i="47"/>
  <c r="AV1337" i="47"/>
  <c r="AW1337" i="47"/>
  <c r="AX1337" i="47"/>
  <c r="AY1337" i="47"/>
  <c r="AZ1337" i="47"/>
  <c r="AM1337" i="47"/>
  <c r="AN1337" i="47"/>
  <c r="AO1337" i="47"/>
  <c r="AP1337" i="47"/>
  <c r="AQ1337" i="47"/>
  <c r="AR1337" i="47"/>
  <c r="AS1337" i="47"/>
  <c r="BB1337" i="47"/>
  <c r="BC1337" i="47"/>
  <c r="P1337" i="47"/>
  <c r="O1337" i="47"/>
  <c r="N1337" i="47"/>
  <c r="M1337" i="47"/>
  <c r="L1337" i="47"/>
  <c r="K1337" i="47"/>
  <c r="J1337" i="47"/>
  <c r="I1337" i="47"/>
  <c r="H1337" i="47"/>
  <c r="G1337" i="47"/>
  <c r="F1337" i="47"/>
  <c r="E1337" i="47"/>
  <c r="D1337" i="47"/>
  <c r="C1337" i="47"/>
  <c r="X1336" i="47"/>
  <c r="Z1336" i="47" s="1"/>
  <c r="Y1336" i="47"/>
  <c r="J1336" i="47"/>
  <c r="B1336" i="47"/>
  <c r="C1336" i="47"/>
  <c r="D1336" i="47"/>
  <c r="E1336" i="47"/>
  <c r="F1336" i="47"/>
  <c r="G1336" i="47"/>
  <c r="H1336" i="47"/>
  <c r="I1336" i="47"/>
  <c r="BD1336" i="47"/>
  <c r="K1336" i="47"/>
  <c r="L1336" i="47"/>
  <c r="M1336" i="47"/>
  <c r="N1336" i="47"/>
  <c r="O1336" i="47"/>
  <c r="P1336" i="47"/>
  <c r="BB1336" i="47"/>
  <c r="BC1336" i="47"/>
  <c r="AG1336" i="47"/>
  <c r="AM1336" i="47"/>
  <c r="AN1336" i="47"/>
  <c r="AO1336" i="47"/>
  <c r="AP1336" i="47"/>
  <c r="AQ1336" i="47"/>
  <c r="AR1336" i="47"/>
  <c r="AS1336" i="47"/>
  <c r="AT1336" i="47"/>
  <c r="AU1336" i="47"/>
  <c r="AV1336" i="47"/>
  <c r="AW1336" i="47"/>
  <c r="AX1336" i="47"/>
  <c r="AY1336" i="47"/>
  <c r="AZ1336" i="47"/>
  <c r="BA1336" i="47"/>
  <c r="AL1336" i="47"/>
  <c r="Y1335" i="47"/>
  <c r="X1335" i="47"/>
  <c r="Z1335" i="47" s="1"/>
  <c r="BB1335" i="47"/>
  <c r="BA1335" i="47"/>
  <c r="AZ1335" i="47"/>
  <c r="AY1335" i="47"/>
  <c r="AX1335" i="47"/>
  <c r="AW1335" i="47"/>
  <c r="AV1335" i="47"/>
  <c r="AU1335" i="47"/>
  <c r="AT1335" i="47"/>
  <c r="AS1335" i="47"/>
  <c r="AR1335" i="47"/>
  <c r="AQ1335" i="47"/>
  <c r="AP1335" i="47"/>
  <c r="AO1335" i="47"/>
  <c r="AN1335" i="47"/>
  <c r="AM1335" i="47"/>
  <c r="AL1335" i="47"/>
  <c r="BD1335" i="47"/>
  <c r="AG1335" i="47"/>
  <c r="C1335" i="47"/>
  <c r="BC1335" i="47"/>
  <c r="P1335" i="47"/>
  <c r="O1335" i="47"/>
  <c r="N1335" i="47"/>
  <c r="M1335" i="47"/>
  <c r="L1335" i="47"/>
  <c r="K1335" i="47"/>
  <c r="J1335" i="47"/>
  <c r="I1335" i="47"/>
  <c r="H1335" i="47"/>
  <c r="G1335" i="47"/>
  <c r="F1335" i="47"/>
  <c r="E1335" i="47"/>
  <c r="D1335" i="47"/>
  <c r="B1335" i="47"/>
  <c r="Y1334" i="47"/>
  <c r="X1334" i="47"/>
  <c r="Z1334" i="47" s="1"/>
  <c r="BC1334" i="47"/>
  <c r="BB1334" i="47"/>
  <c r="BA1334" i="47"/>
  <c r="AZ1334" i="47"/>
  <c r="AY1334" i="47"/>
  <c r="AX1334" i="47"/>
  <c r="AW1334" i="47"/>
  <c r="AV1334" i="47"/>
  <c r="AU1334" i="47"/>
  <c r="AT1334" i="47"/>
  <c r="AS1334" i="47"/>
  <c r="AR1334" i="47"/>
  <c r="AQ1334" i="47"/>
  <c r="AP1334" i="47"/>
  <c r="AO1334" i="47"/>
  <c r="AN1334" i="47"/>
  <c r="AM1334" i="47"/>
  <c r="AL1334" i="47"/>
  <c r="AG1334" i="47"/>
  <c r="M1334" i="47"/>
  <c r="BD1334" i="47"/>
  <c r="P1334" i="47"/>
  <c r="O1334" i="47"/>
  <c r="N1334" i="47"/>
  <c r="L1334" i="47"/>
  <c r="K1334" i="47"/>
  <c r="J1334" i="47"/>
  <c r="I1334" i="47"/>
  <c r="H1334" i="47"/>
  <c r="G1334" i="47"/>
  <c r="F1334" i="47"/>
  <c r="E1334" i="47"/>
  <c r="D1334" i="47"/>
  <c r="C1334" i="47"/>
  <c r="B1334" i="47"/>
  <c r="X1333" i="47"/>
  <c r="Z1333" i="47" s="1"/>
  <c r="Y1333" i="47"/>
  <c r="P1333" i="47"/>
  <c r="B1333" i="47"/>
  <c r="C1333" i="47"/>
  <c r="D1333" i="47"/>
  <c r="E1333" i="47"/>
  <c r="F1333" i="47"/>
  <c r="G1333" i="47"/>
  <c r="I1333" i="47"/>
  <c r="J1333" i="47"/>
  <c r="K1333" i="47"/>
  <c r="L1333" i="47"/>
  <c r="M1333" i="47"/>
  <c r="N1333" i="47"/>
  <c r="O1333" i="47"/>
  <c r="AT1333" i="47"/>
  <c r="AG1333" i="47"/>
  <c r="AL1333" i="47"/>
  <c r="AM1333" i="47"/>
  <c r="AN1333" i="47"/>
  <c r="AO1333" i="47"/>
  <c r="AP1333" i="47"/>
  <c r="AQ1333" i="47"/>
  <c r="AR1333" i="47"/>
  <c r="AS1333" i="47"/>
  <c r="H1333" i="47"/>
  <c r="AU1333" i="47"/>
  <c r="AV1333" i="47"/>
  <c r="AW1333" i="47"/>
  <c r="AX1333" i="47"/>
  <c r="AY1333" i="47"/>
  <c r="AZ1333" i="47"/>
  <c r="BA1333" i="47"/>
  <c r="BB1333" i="47"/>
  <c r="BC1333" i="47"/>
  <c r="BD1333" i="47"/>
  <c r="X1332" i="47"/>
  <c r="Z1332" i="47" s="1"/>
  <c r="Y1332" i="47"/>
  <c r="AN1332" i="47"/>
  <c r="AM1332" i="47"/>
  <c r="AL1332" i="47"/>
  <c r="AG1332" i="47"/>
  <c r="B1332" i="47"/>
  <c r="C1332" i="47"/>
  <c r="D1332" i="47"/>
  <c r="E1332" i="47"/>
  <c r="F1332" i="47"/>
  <c r="G1332" i="47"/>
  <c r="H1332" i="47"/>
  <c r="I1332" i="47"/>
  <c r="J1332" i="47"/>
  <c r="K1332" i="47"/>
  <c r="L1332" i="47"/>
  <c r="M1332" i="47"/>
  <c r="N1332" i="47"/>
  <c r="O1332" i="47"/>
  <c r="P1332" i="47"/>
  <c r="Q1332" i="47" s="1"/>
  <c r="BD1332" i="47"/>
  <c r="BC1332" i="47"/>
  <c r="BB1332" i="47"/>
  <c r="BA1332" i="47"/>
  <c r="AZ1332" i="47"/>
  <c r="AY1332" i="47"/>
  <c r="AX1332" i="47"/>
  <c r="AW1332" i="47"/>
  <c r="AV1332" i="47"/>
  <c r="AU1332" i="47"/>
  <c r="AT1332" i="47"/>
  <c r="AS1332" i="47"/>
  <c r="AR1332" i="47"/>
  <c r="AQ1332" i="47"/>
  <c r="AP1332" i="47"/>
  <c r="AO1332" i="47"/>
  <c r="X1331" i="47"/>
  <c r="Z1331" i="47" s="1"/>
  <c r="Y1331" i="47"/>
  <c r="AZ1331" i="47"/>
  <c r="BA1331" i="47"/>
  <c r="BB1331" i="47"/>
  <c r="BC1331" i="47"/>
  <c r="AM1331" i="47"/>
  <c r="AN1331" i="47"/>
  <c r="AO1331" i="47"/>
  <c r="AP1331" i="47"/>
  <c r="AQ1331" i="47"/>
  <c r="AR1331" i="47"/>
  <c r="AS1331" i="47"/>
  <c r="AU1331" i="47"/>
  <c r="AV1331" i="47"/>
  <c r="AW1331" i="47"/>
  <c r="AX1331" i="47"/>
  <c r="AY1331" i="47"/>
  <c r="B1331" i="47"/>
  <c r="C1331" i="47"/>
  <c r="D1331" i="47"/>
  <c r="E1331" i="47"/>
  <c r="F1331" i="47"/>
  <c r="G1331" i="47"/>
  <c r="H1331" i="47"/>
  <c r="I1331" i="47"/>
  <c r="J1331" i="47"/>
  <c r="K1331" i="47"/>
  <c r="L1331" i="47"/>
  <c r="M1331" i="47"/>
  <c r="N1331" i="47"/>
  <c r="O1331" i="47"/>
  <c r="P1331" i="47"/>
  <c r="AG1331" i="47"/>
  <c r="AL1331" i="47"/>
  <c r="BD1331" i="47"/>
  <c r="AT1331" i="47"/>
  <c r="X1330" i="47"/>
  <c r="Z1330" i="47" s="1"/>
  <c r="Y1330" i="47"/>
  <c r="O1330" i="47"/>
  <c r="N1330" i="47"/>
  <c r="M1330" i="47"/>
  <c r="L1330" i="47"/>
  <c r="K1330" i="47"/>
  <c r="J1330" i="47"/>
  <c r="I1330" i="47"/>
  <c r="G1330" i="47"/>
  <c r="F1330" i="47"/>
  <c r="E1330" i="47"/>
  <c r="D1330" i="47"/>
  <c r="C1330" i="47"/>
  <c r="H1330" i="47"/>
  <c r="B1330" i="47"/>
  <c r="BA1330" i="47"/>
  <c r="AG1330" i="47"/>
  <c r="AL1330" i="47"/>
  <c r="AM1330" i="47"/>
  <c r="AN1330" i="47"/>
  <c r="AO1330" i="47"/>
  <c r="AP1330" i="47"/>
  <c r="AQ1330" i="47"/>
  <c r="AR1330" i="47"/>
  <c r="AS1330" i="47"/>
  <c r="AT1330" i="47"/>
  <c r="AU1330" i="47"/>
  <c r="AV1330" i="47"/>
  <c r="AW1330" i="47"/>
  <c r="AX1330" i="47"/>
  <c r="AY1330" i="47"/>
  <c r="AZ1330" i="47"/>
  <c r="BB1330" i="47"/>
  <c r="BC1330" i="47"/>
  <c r="BD1330" i="47"/>
  <c r="P1330" i="47"/>
  <c r="X1329" i="47"/>
  <c r="Z1329" i="47" s="1"/>
  <c r="Y1329" i="47"/>
  <c r="P1329" i="47"/>
  <c r="Q1329" i="47" s="1"/>
  <c r="O1329" i="47"/>
  <c r="N1329" i="47"/>
  <c r="M1329" i="47"/>
  <c r="AS1329" i="47"/>
  <c r="L1329" i="47"/>
  <c r="K1329" i="47"/>
  <c r="J1329" i="47"/>
  <c r="I1329" i="47"/>
  <c r="H1329" i="47"/>
  <c r="G1329" i="47"/>
  <c r="F1329" i="47"/>
  <c r="E1329" i="47"/>
  <c r="D1329" i="47"/>
  <c r="C1329" i="47"/>
  <c r="B1329" i="47"/>
  <c r="BB1329" i="47"/>
  <c r="BD1329" i="47"/>
  <c r="BC1329" i="47"/>
  <c r="BA1329" i="47"/>
  <c r="AZ1329" i="47"/>
  <c r="AY1329" i="47"/>
  <c r="AX1329" i="47"/>
  <c r="AW1329" i="47"/>
  <c r="AV1329" i="47"/>
  <c r="AU1329" i="47"/>
  <c r="AT1329" i="47"/>
  <c r="AR1329" i="47"/>
  <c r="AQ1329" i="47"/>
  <c r="AP1329" i="47"/>
  <c r="AO1329" i="47"/>
  <c r="AN1329" i="47"/>
  <c r="AM1329" i="47"/>
  <c r="AL1329" i="47"/>
  <c r="AG1329" i="47"/>
  <c r="Y1328" i="47"/>
  <c r="X1328" i="47"/>
  <c r="Z1328" i="47" s="1"/>
  <c r="AM1328" i="47"/>
  <c r="B1328" i="47"/>
  <c r="C1328" i="47"/>
  <c r="D1328" i="47"/>
  <c r="E1328" i="47"/>
  <c r="F1328" i="47"/>
  <c r="G1328" i="47"/>
  <c r="H1328" i="47"/>
  <c r="I1328" i="47"/>
  <c r="J1328" i="47"/>
  <c r="L1328" i="47"/>
  <c r="M1328" i="47"/>
  <c r="N1328" i="47"/>
  <c r="O1328" i="47"/>
  <c r="P1328" i="47"/>
  <c r="Q1328" i="47" s="1"/>
  <c r="AG1328" i="47"/>
  <c r="AQ1328" i="47"/>
  <c r="AL1328" i="47"/>
  <c r="AR1328" i="47"/>
  <c r="AS1328" i="47"/>
  <c r="AT1328" i="47"/>
  <c r="AU1328" i="47"/>
  <c r="AV1328" i="47"/>
  <c r="AW1328" i="47"/>
  <c r="BD1328" i="47"/>
  <c r="K1328" i="47"/>
  <c r="AN1328" i="47"/>
  <c r="AX1328" i="47"/>
  <c r="AY1328" i="47"/>
  <c r="AZ1328" i="47"/>
  <c r="BA1328" i="47"/>
  <c r="BB1328" i="47"/>
  <c r="BC1328" i="47"/>
  <c r="AO1328" i="47"/>
  <c r="AP1328" i="47"/>
  <c r="X1327" i="47"/>
  <c r="Z1327" i="47" s="1"/>
  <c r="Y1327" i="47"/>
  <c r="L1327" i="47"/>
  <c r="M1327" i="47"/>
  <c r="N1327" i="47"/>
  <c r="O1327" i="47"/>
  <c r="P1327" i="47"/>
  <c r="AG1327" i="47"/>
  <c r="AL1327" i="47"/>
  <c r="AM1327" i="47"/>
  <c r="AN1327" i="47"/>
  <c r="AO1327" i="47"/>
  <c r="AP1327" i="47"/>
  <c r="AQ1327" i="47"/>
  <c r="AR1327" i="47"/>
  <c r="AS1327" i="47"/>
  <c r="AT1327" i="47"/>
  <c r="AU1327" i="47"/>
  <c r="AV1327" i="47"/>
  <c r="AW1327" i="47"/>
  <c r="AX1327" i="47"/>
  <c r="AY1327" i="47"/>
  <c r="AZ1327" i="47"/>
  <c r="BA1327" i="47"/>
  <c r="BB1327" i="47"/>
  <c r="BC1327" i="47"/>
  <c r="BD1327" i="47"/>
  <c r="B1327" i="47"/>
  <c r="C1327" i="47"/>
  <c r="D1327" i="47"/>
  <c r="E1327" i="47"/>
  <c r="F1327" i="47"/>
  <c r="G1327" i="47"/>
  <c r="H1327" i="47"/>
  <c r="I1327" i="47"/>
  <c r="J1327" i="47"/>
  <c r="K1327" i="47"/>
  <c r="Y1326" i="47"/>
  <c r="X1326" i="47"/>
  <c r="Z1326" i="47" s="1"/>
  <c r="BC1326" i="47"/>
  <c r="BB1326" i="47"/>
  <c r="BA1326" i="47"/>
  <c r="AZ1326" i="47"/>
  <c r="AY1326" i="47"/>
  <c r="AX1326" i="47"/>
  <c r="AW1326" i="47"/>
  <c r="AV1326" i="47"/>
  <c r="AU1326" i="47"/>
  <c r="AT1326" i="47"/>
  <c r="AS1326" i="47"/>
  <c r="AR1326" i="47"/>
  <c r="AQ1326" i="47"/>
  <c r="AP1326" i="47"/>
  <c r="AO1326" i="47"/>
  <c r="AN1326" i="47"/>
  <c r="AM1326" i="47"/>
  <c r="AL1326" i="47"/>
  <c r="AG1326" i="47"/>
  <c r="BD1326" i="47"/>
  <c r="B1326" i="47"/>
  <c r="P1326" i="47"/>
  <c r="O1326" i="47"/>
  <c r="N1326" i="47"/>
  <c r="M1326" i="47"/>
  <c r="L1326" i="47"/>
  <c r="K1326" i="47"/>
  <c r="J1326" i="47"/>
  <c r="I1326" i="47"/>
  <c r="H1326" i="47"/>
  <c r="G1326" i="47"/>
  <c r="F1326" i="47"/>
  <c r="E1326" i="47"/>
  <c r="D1326" i="47"/>
  <c r="C1326" i="47"/>
  <c r="Y1325" i="47"/>
  <c r="X1325" i="47"/>
  <c r="Z1325" i="47" s="1"/>
  <c r="BC1325" i="47"/>
  <c r="BB1325" i="47"/>
  <c r="BA1325" i="47"/>
  <c r="AZ1325" i="47"/>
  <c r="AY1325" i="47"/>
  <c r="AX1325" i="47"/>
  <c r="AW1325" i="47"/>
  <c r="AU1325" i="47"/>
  <c r="AT1325" i="47"/>
  <c r="AS1325" i="47"/>
  <c r="AR1325" i="47"/>
  <c r="AQ1325" i="47"/>
  <c r="AP1325" i="47"/>
  <c r="AO1325" i="47"/>
  <c r="AN1325" i="47"/>
  <c r="AM1325" i="47"/>
  <c r="AL1325" i="47"/>
  <c r="AG1325" i="47"/>
  <c r="AV1325" i="47"/>
  <c r="BD1325" i="47"/>
  <c r="P1325" i="47"/>
  <c r="O1325" i="47"/>
  <c r="N1325" i="47"/>
  <c r="M1325" i="47"/>
  <c r="K1325" i="47"/>
  <c r="J1325" i="47"/>
  <c r="I1325" i="47"/>
  <c r="H1325" i="47"/>
  <c r="G1325" i="47"/>
  <c r="F1325" i="47"/>
  <c r="E1325" i="47"/>
  <c r="D1325" i="47"/>
  <c r="C1325" i="47"/>
  <c r="B1325" i="47"/>
  <c r="L1325" i="47"/>
  <c r="Y1324" i="47"/>
  <c r="X1324" i="47"/>
  <c r="Z1324" i="47" s="1"/>
  <c r="BC1324" i="47"/>
  <c r="BA1324" i="47"/>
  <c r="AZ1324" i="47"/>
  <c r="AY1324" i="47"/>
  <c r="AX1324" i="47"/>
  <c r="AW1324" i="47"/>
  <c r="BB1324" i="47"/>
  <c r="AV1324" i="47"/>
  <c r="AU1324" i="47"/>
  <c r="AT1324" i="47"/>
  <c r="AS1324" i="47"/>
  <c r="AR1324" i="47"/>
  <c r="AQ1324" i="47"/>
  <c r="AP1324" i="47"/>
  <c r="AO1324" i="47"/>
  <c r="AN1324" i="47"/>
  <c r="AM1324" i="47"/>
  <c r="AL1324" i="47"/>
  <c r="AG1324" i="47"/>
  <c r="BD1324" i="47"/>
  <c r="P1324" i="47"/>
  <c r="O1324" i="47"/>
  <c r="N1324" i="47"/>
  <c r="M1324" i="47"/>
  <c r="L1324" i="47"/>
  <c r="K1324" i="47"/>
  <c r="J1324" i="47"/>
  <c r="I1324" i="47"/>
  <c r="H1324" i="47"/>
  <c r="G1324" i="47"/>
  <c r="F1324" i="47"/>
  <c r="E1324" i="47"/>
  <c r="D1324" i="47"/>
  <c r="C1324" i="47"/>
  <c r="B1324" i="47"/>
  <c r="Y1323" i="47"/>
  <c r="X1323" i="47"/>
  <c r="Z1323" i="47" s="1"/>
  <c r="BC1323" i="47"/>
  <c r="BB1323" i="47"/>
  <c r="BA1323" i="47"/>
  <c r="AZ1323" i="47"/>
  <c r="AY1323" i="47"/>
  <c r="AX1323" i="47"/>
  <c r="AW1323" i="47"/>
  <c r="AV1323" i="47"/>
  <c r="AT1323" i="47"/>
  <c r="AS1323" i="47"/>
  <c r="AR1323" i="47"/>
  <c r="AQ1323" i="47"/>
  <c r="AP1323" i="47"/>
  <c r="AO1323" i="47"/>
  <c r="AN1323" i="47"/>
  <c r="AM1323" i="47"/>
  <c r="AL1323" i="47"/>
  <c r="AG1323" i="47"/>
  <c r="AU1323" i="47"/>
  <c r="BD1323" i="47"/>
  <c r="P1323" i="47"/>
  <c r="O1323" i="47"/>
  <c r="N1323" i="47"/>
  <c r="M1323" i="47"/>
  <c r="L1323" i="47"/>
  <c r="K1323" i="47"/>
  <c r="J1323" i="47"/>
  <c r="I1323" i="47"/>
  <c r="H1323" i="47"/>
  <c r="G1323" i="47"/>
  <c r="F1323" i="47"/>
  <c r="E1323" i="47"/>
  <c r="D1323" i="47"/>
  <c r="C1323" i="47"/>
  <c r="B1323" i="47"/>
  <c r="X1322" i="47"/>
  <c r="Z1322" i="47" s="1"/>
  <c r="Y1322" i="47"/>
  <c r="BC1322" i="47"/>
  <c r="BB1322" i="47"/>
  <c r="BA1322" i="47"/>
  <c r="AZ1322" i="47"/>
  <c r="AY1322" i="47"/>
  <c r="AX1322" i="47"/>
  <c r="AW1322" i="47"/>
  <c r="AV1322" i="47"/>
  <c r="AU1322" i="47"/>
  <c r="AT1322" i="47"/>
  <c r="AS1322" i="47"/>
  <c r="AR1322" i="47"/>
  <c r="AQ1322" i="47"/>
  <c r="AP1322" i="47"/>
  <c r="AO1322" i="47"/>
  <c r="AN1322" i="47"/>
  <c r="AM1322" i="47"/>
  <c r="AL1322" i="47"/>
  <c r="AG1322" i="47"/>
  <c r="BD1322" i="47"/>
  <c r="P1322" i="47"/>
  <c r="O1322" i="47"/>
  <c r="N1322" i="47"/>
  <c r="M1322" i="47"/>
  <c r="L1322" i="47"/>
  <c r="K1322" i="47"/>
  <c r="J1322" i="47"/>
  <c r="I1322" i="47"/>
  <c r="H1322" i="47"/>
  <c r="G1322" i="47"/>
  <c r="F1322" i="47"/>
  <c r="E1322" i="47"/>
  <c r="D1322" i="47"/>
  <c r="C1322" i="47"/>
  <c r="B1322" i="47"/>
  <c r="Y1321" i="47"/>
  <c r="X1321" i="47"/>
  <c r="Z1321" i="47" s="1"/>
  <c r="AW1321" i="47"/>
  <c r="AX1321" i="47"/>
  <c r="AY1321" i="47"/>
  <c r="AZ1321" i="47"/>
  <c r="BA1321" i="47"/>
  <c r="BB1321" i="47"/>
  <c r="BC1321" i="47"/>
  <c r="BD1321" i="47"/>
  <c r="H1321" i="47"/>
  <c r="B1321" i="47"/>
  <c r="C1321" i="47"/>
  <c r="D1321" i="47"/>
  <c r="E1321" i="47"/>
  <c r="F1321" i="47"/>
  <c r="G1321" i="47"/>
  <c r="I1321" i="47"/>
  <c r="J1321" i="47"/>
  <c r="K1321" i="47"/>
  <c r="L1321" i="47"/>
  <c r="M1321" i="47"/>
  <c r="N1321" i="47"/>
  <c r="O1321" i="47"/>
  <c r="P1321" i="47"/>
  <c r="AG1321" i="47"/>
  <c r="AL1321" i="47"/>
  <c r="AM1321" i="47"/>
  <c r="AN1321" i="47"/>
  <c r="AO1321" i="47"/>
  <c r="AP1321" i="47"/>
  <c r="AQ1321" i="47"/>
  <c r="AR1321" i="47"/>
  <c r="AS1321" i="47"/>
  <c r="AT1321" i="47"/>
  <c r="AU1321" i="47"/>
  <c r="AV1321" i="47"/>
  <c r="Y1320" i="47"/>
  <c r="X1320" i="47"/>
  <c r="Z1320" i="47" s="1"/>
  <c r="B1320" i="47"/>
  <c r="C1320" i="47"/>
  <c r="E1320" i="47"/>
  <c r="F1320" i="47"/>
  <c r="G1320" i="47"/>
  <c r="H1320" i="47"/>
  <c r="I1320" i="47"/>
  <c r="J1320" i="47"/>
  <c r="K1320" i="47"/>
  <c r="L1320" i="47"/>
  <c r="M1320" i="47"/>
  <c r="N1320" i="47"/>
  <c r="O1320" i="47"/>
  <c r="P1320" i="47"/>
  <c r="AG1320" i="47"/>
  <c r="D1320" i="47"/>
  <c r="AM1320" i="47"/>
  <c r="AL1320" i="47"/>
  <c r="BD1320" i="47"/>
  <c r="BC1320" i="47"/>
  <c r="BB1320" i="47"/>
  <c r="BA1320" i="47"/>
  <c r="AZ1320" i="47"/>
  <c r="AY1320" i="47"/>
  <c r="AX1320" i="47"/>
  <c r="AW1320" i="47"/>
  <c r="AV1320" i="47"/>
  <c r="AU1320" i="47"/>
  <c r="AT1320" i="47"/>
  <c r="AS1320" i="47"/>
  <c r="AR1320" i="47"/>
  <c r="AQ1320" i="47"/>
  <c r="AP1320" i="47"/>
  <c r="AO1320" i="47"/>
  <c r="AN1320" i="47"/>
  <c r="X1319" i="47"/>
  <c r="Z1319" i="47" s="1"/>
  <c r="Y1319" i="47"/>
  <c r="AY1319" i="47"/>
  <c r="B1319" i="47"/>
  <c r="C1319" i="47"/>
  <c r="BD1319" i="47"/>
  <c r="BC1319" i="47"/>
  <c r="BB1319" i="47"/>
  <c r="BA1319" i="47"/>
  <c r="AZ1319" i="47"/>
  <c r="AX1319" i="47"/>
  <c r="AW1319" i="47"/>
  <c r="AV1319" i="47"/>
  <c r="AU1319" i="47"/>
  <c r="AT1319" i="47"/>
  <c r="AS1319" i="47"/>
  <c r="AR1319" i="47"/>
  <c r="AQ1319" i="47"/>
  <c r="AP1319" i="47"/>
  <c r="AO1319" i="47"/>
  <c r="AN1319" i="47"/>
  <c r="AM1319" i="47"/>
  <c r="AL1319" i="47"/>
  <c r="AG1319" i="47"/>
  <c r="P1319" i="47"/>
  <c r="O1319" i="47"/>
  <c r="N1319" i="47"/>
  <c r="M1319" i="47"/>
  <c r="L1319" i="47"/>
  <c r="K1319" i="47"/>
  <c r="J1319" i="47"/>
  <c r="I1319" i="47"/>
  <c r="H1319" i="47"/>
  <c r="G1319" i="47"/>
  <c r="F1319" i="47"/>
  <c r="E1319" i="47"/>
  <c r="D1319" i="47"/>
  <c r="X1318" i="47"/>
  <c r="Z1318" i="47" s="1"/>
  <c r="Y1318" i="47"/>
  <c r="AL1318" i="47"/>
  <c r="AG1318" i="47"/>
  <c r="P1318" i="47"/>
  <c r="O1318" i="47"/>
  <c r="N1318" i="47"/>
  <c r="M1318" i="47"/>
  <c r="L1318" i="47"/>
  <c r="K1318" i="47"/>
  <c r="J1318" i="47"/>
  <c r="I1318" i="47"/>
  <c r="AN1318" i="47"/>
  <c r="H1318" i="47"/>
  <c r="G1318" i="47"/>
  <c r="F1318" i="47"/>
  <c r="D1318" i="47"/>
  <c r="C1318" i="47"/>
  <c r="B1318" i="47"/>
  <c r="AM1318" i="47"/>
  <c r="AW1318" i="47"/>
  <c r="E1318" i="47"/>
  <c r="BD1318" i="47"/>
  <c r="BC1318" i="47"/>
  <c r="BB1318" i="47"/>
  <c r="BA1318" i="47"/>
  <c r="AZ1318" i="47"/>
  <c r="AY1318" i="47"/>
  <c r="AX1318" i="47"/>
  <c r="AV1318" i="47"/>
  <c r="AU1318" i="47"/>
  <c r="AT1318" i="47"/>
  <c r="AS1318" i="47"/>
  <c r="AR1318" i="47"/>
  <c r="AQ1318" i="47"/>
  <c r="AP1318" i="47"/>
  <c r="AO1318" i="47"/>
  <c r="X1317" i="47"/>
  <c r="Z1317" i="47" s="1"/>
  <c r="Y1317" i="47"/>
  <c r="B1317" i="47"/>
  <c r="BD1317" i="47"/>
  <c r="BC1317" i="47"/>
  <c r="BB1317" i="47"/>
  <c r="BA1317" i="47"/>
  <c r="AZ1317" i="47"/>
  <c r="AY1317" i="47"/>
  <c r="AX1317" i="47"/>
  <c r="AW1317" i="47"/>
  <c r="AV1317" i="47"/>
  <c r="AU1317" i="47"/>
  <c r="AT1317" i="47"/>
  <c r="AS1317" i="47"/>
  <c r="AR1317" i="47"/>
  <c r="AQ1317" i="47"/>
  <c r="C1317" i="47"/>
  <c r="AP1317" i="47"/>
  <c r="D1317" i="47"/>
  <c r="P1317" i="47"/>
  <c r="AL1317" i="47"/>
  <c r="AN1317" i="47"/>
  <c r="AO1317" i="47"/>
  <c r="AM1317" i="47"/>
  <c r="F1317" i="47"/>
  <c r="G1317" i="47"/>
  <c r="AG1317" i="47"/>
  <c r="H1317" i="47"/>
  <c r="I1317" i="47"/>
  <c r="J1317" i="47"/>
  <c r="K1317" i="47"/>
  <c r="E1317" i="47"/>
  <c r="L1317" i="47"/>
  <c r="M1317" i="47"/>
  <c r="N1317" i="47"/>
  <c r="O1317" i="47"/>
  <c r="X1316" i="47"/>
  <c r="Z1316" i="47" s="1"/>
  <c r="Y1316" i="47"/>
  <c r="AQ1316" i="47"/>
  <c r="AR1316" i="47"/>
  <c r="AS1316" i="47"/>
  <c r="AT1316" i="47"/>
  <c r="AU1316" i="47"/>
  <c r="AV1316" i="47"/>
  <c r="AW1316" i="47"/>
  <c r="AX1316" i="47"/>
  <c r="AY1316" i="47"/>
  <c r="AZ1316" i="47"/>
  <c r="BA1316" i="47"/>
  <c r="BB1316" i="47"/>
  <c r="BC1316" i="47"/>
  <c r="BD1316" i="47"/>
  <c r="D1316" i="47"/>
  <c r="E1316" i="47"/>
  <c r="F1316" i="47"/>
  <c r="G1316" i="47"/>
  <c r="H1316" i="47"/>
  <c r="I1316" i="47"/>
  <c r="J1316" i="47"/>
  <c r="K1316" i="47"/>
  <c r="L1316" i="47"/>
  <c r="M1316" i="47"/>
  <c r="N1316" i="47"/>
  <c r="O1316" i="47"/>
  <c r="P1316" i="47"/>
  <c r="Q1316" i="47"/>
  <c r="AG1316" i="47"/>
  <c r="AK1316" i="47"/>
  <c r="AL1316" i="47"/>
  <c r="AM1316" i="47"/>
  <c r="AN1316" i="47"/>
  <c r="AP1316" i="47"/>
  <c r="AO1316" i="47"/>
  <c r="B1316" i="47"/>
  <c r="C1316" i="47"/>
  <c r="X1315" i="47"/>
  <c r="Z1315" i="47" s="1"/>
  <c r="Y1315" i="47"/>
  <c r="AX1315" i="47"/>
  <c r="AP1315" i="47"/>
  <c r="AY1315" i="47"/>
  <c r="AO1315" i="47"/>
  <c r="AN1315" i="47"/>
  <c r="AM1315" i="47"/>
  <c r="AL1315" i="47"/>
  <c r="AG1315" i="47"/>
  <c r="O1315" i="47"/>
  <c r="M1315" i="47"/>
  <c r="N1315" i="47"/>
  <c r="BD1315" i="47"/>
  <c r="BC1315" i="47"/>
  <c r="BB1315" i="47"/>
  <c r="BA1315" i="47"/>
  <c r="AZ1315" i="47"/>
  <c r="P1315" i="47"/>
  <c r="AW1315" i="47"/>
  <c r="AV1315" i="47"/>
  <c r="AU1315" i="47"/>
  <c r="AT1315" i="47"/>
  <c r="AS1315" i="47"/>
  <c r="AR1315" i="47"/>
  <c r="AQ1315" i="47"/>
  <c r="L1315" i="47"/>
  <c r="J1315" i="47"/>
  <c r="I1315" i="47"/>
  <c r="H1315" i="47"/>
  <c r="G1315" i="47"/>
  <c r="F1315" i="47"/>
  <c r="E1315" i="47"/>
  <c r="D1315" i="47"/>
  <c r="C1315" i="47"/>
  <c r="B1315" i="47"/>
  <c r="K1315" i="47"/>
  <c r="Y1314" i="47"/>
  <c r="X1314" i="47"/>
  <c r="Z1314" i="47" s="1"/>
  <c r="L1314" i="47"/>
  <c r="K1314" i="47"/>
  <c r="J1314" i="47"/>
  <c r="I1314" i="47"/>
  <c r="H1314" i="47"/>
  <c r="G1314" i="47"/>
  <c r="F1314" i="47"/>
  <c r="P1314" i="47"/>
  <c r="E1314" i="47"/>
  <c r="C1314" i="47"/>
  <c r="BD1314" i="47"/>
  <c r="BC1314" i="47"/>
  <c r="BB1314" i="47"/>
  <c r="BA1314" i="47"/>
  <c r="AZ1314" i="47"/>
  <c r="AY1314" i="47"/>
  <c r="AX1314" i="47"/>
  <c r="AW1314" i="47"/>
  <c r="AV1314" i="47"/>
  <c r="AU1314" i="47"/>
  <c r="AT1314" i="47"/>
  <c r="AS1314" i="47"/>
  <c r="AR1314" i="47"/>
  <c r="AQ1314" i="47"/>
  <c r="AP1314" i="47"/>
  <c r="AO1314" i="47"/>
  <c r="AN1314" i="47"/>
  <c r="AM1314" i="47"/>
  <c r="AL1314" i="47"/>
  <c r="B1314" i="47"/>
  <c r="AG1314" i="47"/>
  <c r="AK1314" i="47" s="1"/>
  <c r="D1314" i="47"/>
  <c r="M1314" i="47"/>
  <c r="Q1314" i="47"/>
  <c r="O1314" i="47"/>
  <c r="N1314" i="47"/>
  <c r="X1313" i="47"/>
  <c r="Z1313" i="47" s="1"/>
  <c r="Y1313" i="47"/>
  <c r="AP1313" i="47"/>
  <c r="AQ1313" i="47"/>
  <c r="AR1313" i="47"/>
  <c r="AS1313" i="47"/>
  <c r="AT1313" i="47"/>
  <c r="AU1313" i="47"/>
  <c r="AV1313" i="47"/>
  <c r="AW1313" i="47"/>
  <c r="AX1313" i="47"/>
  <c r="AY1313" i="47"/>
  <c r="BA1313" i="47"/>
  <c r="BB1313" i="47"/>
  <c r="BC1313" i="47"/>
  <c r="BD1313" i="47"/>
  <c r="AZ1313" i="47"/>
  <c r="B1313" i="47"/>
  <c r="C1313" i="47"/>
  <c r="D1313" i="47"/>
  <c r="E1313" i="47"/>
  <c r="F1313" i="47"/>
  <c r="G1313" i="47"/>
  <c r="H1313" i="47"/>
  <c r="I1313" i="47"/>
  <c r="J1313" i="47"/>
  <c r="K1313" i="47"/>
  <c r="L1313" i="47"/>
  <c r="M1313" i="47"/>
  <c r="N1313" i="47"/>
  <c r="O1313" i="47"/>
  <c r="P1313" i="47"/>
  <c r="AG1313" i="47"/>
  <c r="AL1313" i="47"/>
  <c r="AM1313" i="47"/>
  <c r="AN1313" i="47"/>
  <c r="AO1313" i="47"/>
  <c r="Y1312" i="47"/>
  <c r="X1312" i="47"/>
  <c r="Z1312" i="47" s="1"/>
  <c r="N1312" i="47"/>
  <c r="M1312" i="47"/>
  <c r="L1312" i="47"/>
  <c r="K1312" i="47"/>
  <c r="J1312" i="47"/>
  <c r="I1312" i="47"/>
  <c r="H1312" i="47"/>
  <c r="F1312" i="47"/>
  <c r="E1312" i="47"/>
  <c r="D1312" i="47"/>
  <c r="C1312" i="47"/>
  <c r="B1312" i="47"/>
  <c r="AP1312" i="47"/>
  <c r="BD1312" i="47"/>
  <c r="BC1312" i="47"/>
  <c r="BB1312" i="47"/>
  <c r="BA1312" i="47"/>
  <c r="AY1312" i="47"/>
  <c r="AX1312" i="47"/>
  <c r="AW1312" i="47"/>
  <c r="AV1312" i="47"/>
  <c r="AU1312" i="47"/>
  <c r="AT1312" i="47"/>
  <c r="AS1312" i="47"/>
  <c r="AR1312" i="47"/>
  <c r="AQ1312" i="47"/>
  <c r="AZ1312" i="47"/>
  <c r="AO1312" i="47"/>
  <c r="AN1312" i="47"/>
  <c r="AM1312" i="47"/>
  <c r="AL1312" i="47"/>
  <c r="AG1312" i="47"/>
  <c r="G1312" i="47"/>
  <c r="P1312" i="47"/>
  <c r="O1312" i="47"/>
  <c r="Y1311" i="47"/>
  <c r="X1311" i="47"/>
  <c r="Z1311" i="47" s="1"/>
  <c r="E1311" i="47"/>
  <c r="D1311" i="47"/>
  <c r="C1311" i="47"/>
  <c r="B1311" i="47"/>
  <c r="AL1311" i="47"/>
  <c r="AM1311" i="47"/>
  <c r="AN1311" i="47"/>
  <c r="AO1311" i="47"/>
  <c r="AP1311" i="47"/>
  <c r="AQ1311" i="47"/>
  <c r="AR1311" i="47"/>
  <c r="AS1311" i="47"/>
  <c r="BD1311" i="47"/>
  <c r="BC1311" i="47"/>
  <c r="BB1311" i="47"/>
  <c r="BA1311" i="47"/>
  <c r="AZ1311" i="47"/>
  <c r="AY1311" i="47"/>
  <c r="AX1311" i="47"/>
  <c r="AW1311" i="47"/>
  <c r="AV1311" i="47"/>
  <c r="H1311" i="47"/>
  <c r="AU1311" i="47"/>
  <c r="AT1311" i="47"/>
  <c r="F1311" i="47"/>
  <c r="I1311" i="47"/>
  <c r="J1311" i="47"/>
  <c r="K1311" i="47"/>
  <c r="L1311" i="47"/>
  <c r="M1311" i="47"/>
  <c r="N1311" i="47"/>
  <c r="O1311" i="47"/>
  <c r="P1311" i="47"/>
  <c r="Q1311" i="47" s="1"/>
  <c r="G1311" i="47"/>
  <c r="AG1311" i="47"/>
  <c r="X1310" i="47"/>
  <c r="Z1310" i="47" s="1"/>
  <c r="Y1310" i="47"/>
  <c r="BB1310" i="47"/>
  <c r="BA1310" i="47"/>
  <c r="AZ1310" i="47"/>
  <c r="AY1310" i="47"/>
  <c r="AX1310" i="47"/>
  <c r="AW1310" i="47"/>
  <c r="AV1310" i="47"/>
  <c r="C1310" i="47"/>
  <c r="P1310" i="47"/>
  <c r="AQ1310" i="47"/>
  <c r="AR1310" i="47"/>
  <c r="AS1310" i="47"/>
  <c r="AT1310" i="47"/>
  <c r="D1310" i="47"/>
  <c r="E1310" i="47"/>
  <c r="F1310" i="47"/>
  <c r="G1310" i="47"/>
  <c r="H1310" i="47"/>
  <c r="J1310" i="47"/>
  <c r="K1310" i="47"/>
  <c r="L1310" i="47"/>
  <c r="M1310" i="47"/>
  <c r="N1310" i="47"/>
  <c r="AU1310" i="47"/>
  <c r="O1310" i="47"/>
  <c r="Q1310" i="47"/>
  <c r="BD1310" i="47"/>
  <c r="BC1310" i="47"/>
  <c r="AG1310" i="47"/>
  <c r="I1310" i="47"/>
  <c r="B1310" i="47"/>
  <c r="AL1310" i="47"/>
  <c r="AM1310" i="47"/>
  <c r="AN1310" i="47"/>
  <c r="AO1310" i="47"/>
  <c r="AP1310" i="47"/>
  <c r="X1309" i="47"/>
  <c r="Z1309" i="47" s="1"/>
  <c r="Y1309" i="47"/>
  <c r="BD1309" i="47"/>
  <c r="BB1309" i="47"/>
  <c r="BC1309" i="47"/>
  <c r="P1309" i="47"/>
  <c r="Q1309" i="47" s="1"/>
  <c r="AG1309" i="47"/>
  <c r="AK1309" i="47"/>
  <c r="AL1309" i="47"/>
  <c r="AM1309" i="47"/>
  <c r="AN1309" i="47"/>
  <c r="AO1309" i="47"/>
  <c r="AP1309" i="47"/>
  <c r="AQ1309" i="47"/>
  <c r="AR1309" i="47"/>
  <c r="AS1309" i="47"/>
  <c r="AU1309" i="47"/>
  <c r="AV1309" i="47"/>
  <c r="AW1309" i="47"/>
  <c r="AX1309" i="47"/>
  <c r="AY1309" i="47"/>
  <c r="AZ1309" i="47"/>
  <c r="BA1309" i="47"/>
  <c r="E1309" i="47"/>
  <c r="D1309" i="47"/>
  <c r="C1309" i="47"/>
  <c r="B1309" i="47"/>
  <c r="AT1309" i="47"/>
  <c r="O1309" i="47"/>
  <c r="N1309" i="47"/>
  <c r="M1309" i="47"/>
  <c r="L1309" i="47"/>
  <c r="K1309" i="47"/>
  <c r="J1309" i="47"/>
  <c r="I1309" i="47"/>
  <c r="H1309" i="47"/>
  <c r="G1309" i="47"/>
  <c r="F1309" i="47"/>
  <c r="Y1308" i="47"/>
  <c r="X1308" i="47"/>
  <c r="Z1308" i="47" s="1"/>
  <c r="BD1308" i="47"/>
  <c r="BA1308" i="47"/>
  <c r="B1308" i="47"/>
  <c r="C1308" i="47"/>
  <c r="D1308" i="47"/>
  <c r="E1308" i="47"/>
  <c r="F1308" i="47"/>
  <c r="G1308" i="47"/>
  <c r="H1308" i="47"/>
  <c r="I1308" i="47"/>
  <c r="J1308" i="47"/>
  <c r="K1308" i="47"/>
  <c r="L1308" i="47"/>
  <c r="M1308" i="47"/>
  <c r="N1308" i="47"/>
  <c r="O1308" i="47"/>
  <c r="P1308" i="47"/>
  <c r="AG1308" i="47"/>
  <c r="AL1308" i="47"/>
  <c r="AM1308" i="47"/>
  <c r="AN1308" i="47"/>
  <c r="AO1308" i="47"/>
  <c r="AP1308" i="47"/>
  <c r="AQ1308" i="47"/>
  <c r="AR1308" i="47"/>
  <c r="AS1308" i="47"/>
  <c r="AT1308" i="47"/>
  <c r="AU1308" i="47"/>
  <c r="AV1308" i="47"/>
  <c r="AW1308" i="47"/>
  <c r="AX1308" i="47"/>
  <c r="AY1308" i="47"/>
  <c r="AZ1308" i="47"/>
  <c r="BB1308" i="47"/>
  <c r="BC1308" i="47"/>
  <c r="X1307" i="47"/>
  <c r="Z1307" i="47" s="1"/>
  <c r="Y1307" i="47"/>
  <c r="AO1307" i="47"/>
  <c r="AU1307" i="47"/>
  <c r="G1307" i="47"/>
  <c r="P1307" i="47"/>
  <c r="M1307" i="47"/>
  <c r="AW1307" i="47"/>
  <c r="AX1307" i="47"/>
  <c r="AY1307" i="47"/>
  <c r="BA1307" i="47"/>
  <c r="BB1307" i="47"/>
  <c r="BD1307" i="47"/>
  <c r="BC1307" i="47"/>
  <c r="AG1307" i="47"/>
  <c r="AK1307" i="47"/>
  <c r="AL1307" i="47"/>
  <c r="AM1307" i="47"/>
  <c r="AN1307" i="47"/>
  <c r="N1307" i="47"/>
  <c r="AP1307" i="47"/>
  <c r="AZ1307" i="47"/>
  <c r="AQ1307" i="47"/>
  <c r="AR1307" i="47"/>
  <c r="AS1307" i="47"/>
  <c r="L1307" i="47"/>
  <c r="K1307" i="47"/>
  <c r="J1307" i="47"/>
  <c r="I1307" i="47"/>
  <c r="H1307" i="47"/>
  <c r="F1307" i="47"/>
  <c r="E1307" i="47"/>
  <c r="AV1307" i="47"/>
  <c r="D1307" i="47"/>
  <c r="C1307" i="47"/>
  <c r="B1307" i="47"/>
  <c r="O1307" i="47"/>
  <c r="AT1307" i="47"/>
  <c r="Q1307" i="47"/>
  <c r="Y1306" i="47"/>
  <c r="X1306" i="47"/>
  <c r="Z1306" i="47" s="1"/>
  <c r="AL1306" i="47"/>
  <c r="B1306" i="47"/>
  <c r="C1306" i="47"/>
  <c r="D1306" i="47"/>
  <c r="E1306" i="47"/>
  <c r="F1306" i="47"/>
  <c r="G1306" i="47"/>
  <c r="H1306" i="47"/>
  <c r="I1306" i="47"/>
  <c r="L1306" i="47"/>
  <c r="M1306" i="47"/>
  <c r="N1306" i="47"/>
  <c r="O1306" i="47"/>
  <c r="P1306" i="47"/>
  <c r="AG1306" i="47"/>
  <c r="BC1306" i="47"/>
  <c r="J1306" i="47"/>
  <c r="AM1306" i="47"/>
  <c r="AN1306" i="47"/>
  <c r="AO1306" i="47"/>
  <c r="AP1306" i="47"/>
  <c r="AQ1306" i="47"/>
  <c r="AR1306" i="47"/>
  <c r="AS1306" i="47"/>
  <c r="AU1306" i="47"/>
  <c r="AV1306" i="47"/>
  <c r="AW1306" i="47"/>
  <c r="AX1306" i="47"/>
  <c r="AY1306" i="47"/>
  <c r="AT1306" i="47"/>
  <c r="BB1306" i="47"/>
  <c r="BA1306" i="47"/>
  <c r="K1306" i="47"/>
  <c r="AZ1306" i="47"/>
  <c r="BD1306" i="47"/>
  <c r="X1305" i="47"/>
  <c r="Z1305" i="47" s="1"/>
  <c r="Y1305" i="47"/>
  <c r="AG1305" i="47"/>
  <c r="P1305" i="47"/>
  <c r="O1305" i="47"/>
  <c r="N1305" i="47"/>
  <c r="M1305" i="47"/>
  <c r="L1305" i="47"/>
  <c r="K1305" i="47"/>
  <c r="J1305" i="47"/>
  <c r="I1305" i="47"/>
  <c r="H1305" i="47"/>
  <c r="G1305" i="47"/>
  <c r="F1305" i="47"/>
  <c r="E1305" i="47"/>
  <c r="D1305" i="47"/>
  <c r="C1305" i="47"/>
  <c r="B1305" i="47"/>
  <c r="AL1305" i="47"/>
  <c r="AN1305" i="47"/>
  <c r="BD1305" i="47"/>
  <c r="BC1305" i="47"/>
  <c r="BB1305" i="47"/>
  <c r="BA1305" i="47"/>
  <c r="AZ1305" i="47"/>
  <c r="AY1305" i="47"/>
  <c r="AX1305" i="47"/>
  <c r="AW1305" i="47"/>
  <c r="AV1305" i="47"/>
  <c r="AU1305" i="47"/>
  <c r="AT1305" i="47"/>
  <c r="AS1305" i="47"/>
  <c r="AR1305" i="47"/>
  <c r="AQ1305" i="47"/>
  <c r="AP1305" i="47"/>
  <c r="AO1305" i="47"/>
  <c r="AM1305" i="47"/>
  <c r="X1304" i="47"/>
  <c r="Z1304" i="47" s="1"/>
  <c r="Y1304" i="47"/>
  <c r="BD1304" i="47"/>
  <c r="BB1304" i="47"/>
  <c r="BA1304" i="47"/>
  <c r="BC1304" i="47"/>
  <c r="B1304" i="47"/>
  <c r="P1304" i="47"/>
  <c r="Q1304" i="47" s="1"/>
  <c r="O1304" i="47"/>
  <c r="N1304" i="47"/>
  <c r="M1304" i="47"/>
  <c r="L1304" i="47"/>
  <c r="K1304" i="47"/>
  <c r="J1304" i="47"/>
  <c r="I1304" i="47"/>
  <c r="H1304" i="47"/>
  <c r="G1304" i="47"/>
  <c r="F1304" i="47"/>
  <c r="AG1304" i="47"/>
  <c r="E1304" i="47"/>
  <c r="D1304" i="47"/>
  <c r="C1304" i="47"/>
  <c r="AK1304" i="47"/>
  <c r="AL1304" i="47"/>
  <c r="AM1304" i="47"/>
  <c r="AN1304" i="47"/>
  <c r="AO1304" i="47"/>
  <c r="AP1304" i="47"/>
  <c r="AQ1304" i="47"/>
  <c r="AR1304" i="47"/>
  <c r="AS1304" i="47"/>
  <c r="AT1304" i="47"/>
  <c r="AU1304" i="47"/>
  <c r="AV1304" i="47"/>
  <c r="AW1304" i="47"/>
  <c r="AX1304" i="47"/>
  <c r="AY1304" i="47"/>
  <c r="AZ1304" i="47"/>
  <c r="X1303" i="47"/>
  <c r="Z1303" i="47" s="1"/>
  <c r="Y1303" i="47"/>
  <c r="AP1303" i="47"/>
  <c r="AN1303" i="47"/>
  <c r="AM1303" i="47"/>
  <c r="AL1303" i="47"/>
  <c r="AG1303" i="47"/>
  <c r="P1303" i="47"/>
  <c r="O1303" i="47"/>
  <c r="N1303" i="47"/>
  <c r="M1303" i="47"/>
  <c r="L1303" i="47"/>
  <c r="K1303" i="47"/>
  <c r="J1303" i="47"/>
  <c r="I1303" i="47"/>
  <c r="H1303" i="47"/>
  <c r="G1303" i="47"/>
  <c r="B1303" i="47"/>
  <c r="C1303" i="47"/>
  <c r="F1303" i="47"/>
  <c r="E1303" i="47"/>
  <c r="D1303" i="47"/>
  <c r="AO1303" i="47"/>
  <c r="BD1303" i="47"/>
  <c r="BC1303" i="47"/>
  <c r="BB1303" i="47"/>
  <c r="BA1303" i="47"/>
  <c r="AZ1303" i="47"/>
  <c r="AY1303" i="47"/>
  <c r="AX1303" i="47"/>
  <c r="AW1303" i="47"/>
  <c r="AV1303" i="47"/>
  <c r="AU1303" i="47"/>
  <c r="AT1303" i="47"/>
  <c r="AS1303" i="47"/>
  <c r="AR1303" i="47"/>
  <c r="AQ1303" i="47"/>
  <c r="Y1302" i="47"/>
  <c r="X1302" i="47"/>
  <c r="Z1302" i="47" s="1"/>
  <c r="AN1302" i="47"/>
  <c r="AO1302" i="47"/>
  <c r="AP1302" i="47"/>
  <c r="AQ1302" i="47"/>
  <c r="AR1302" i="47"/>
  <c r="AS1302" i="47"/>
  <c r="AT1302" i="47"/>
  <c r="AU1302" i="47"/>
  <c r="AV1302" i="47"/>
  <c r="AW1302" i="47"/>
  <c r="AX1302" i="47"/>
  <c r="AY1302" i="47"/>
  <c r="AZ1302" i="47"/>
  <c r="BA1302" i="47"/>
  <c r="BB1302" i="47"/>
  <c r="BC1302" i="47"/>
  <c r="BD1302" i="47"/>
  <c r="C1302" i="47"/>
  <c r="AM1302" i="47"/>
  <c r="B1302" i="47"/>
  <c r="AG1302" i="47"/>
  <c r="P1302" i="47"/>
  <c r="O1302" i="47"/>
  <c r="N1302" i="47"/>
  <c r="M1302" i="47"/>
  <c r="L1302" i="47"/>
  <c r="K1302" i="47"/>
  <c r="J1302" i="47"/>
  <c r="I1302" i="47"/>
  <c r="H1302" i="47"/>
  <c r="G1302" i="47"/>
  <c r="F1302" i="47"/>
  <c r="AL1302" i="47"/>
  <c r="E1302" i="47"/>
  <c r="D1302" i="47"/>
  <c r="X1301" i="47"/>
  <c r="Z1301" i="47" s="1"/>
  <c r="Y1301" i="47"/>
  <c r="AM1301" i="47"/>
  <c r="AL1301" i="47"/>
  <c r="BD1301" i="47"/>
  <c r="BC1301" i="47"/>
  <c r="BB1301" i="47"/>
  <c r="BA1301" i="47"/>
  <c r="AZ1301" i="47"/>
  <c r="AY1301" i="47"/>
  <c r="AX1301" i="47"/>
  <c r="AW1301" i="47"/>
  <c r="AV1301" i="47"/>
  <c r="B1301" i="47"/>
  <c r="AU1301" i="47"/>
  <c r="AT1301" i="47"/>
  <c r="AS1301" i="47"/>
  <c r="AR1301" i="47"/>
  <c r="AQ1301" i="47"/>
  <c r="C1301" i="47"/>
  <c r="D1301" i="47"/>
  <c r="AO1301" i="47"/>
  <c r="E1301" i="47"/>
  <c r="F1301" i="47"/>
  <c r="G1301" i="47"/>
  <c r="H1301" i="47"/>
  <c r="I1301" i="47"/>
  <c r="J1301" i="47"/>
  <c r="K1301" i="47"/>
  <c r="L1301" i="47"/>
  <c r="M1301" i="47"/>
  <c r="N1301" i="47"/>
  <c r="O1301" i="47"/>
  <c r="P1301" i="47"/>
  <c r="AP1301" i="47"/>
  <c r="AN1301" i="47"/>
  <c r="AG1301" i="47"/>
  <c r="X1300" i="47"/>
  <c r="Z1300" i="47" s="1"/>
  <c r="Y1300" i="47"/>
  <c r="F1300" i="47"/>
  <c r="G1300" i="47"/>
  <c r="H1300" i="47"/>
  <c r="I1300" i="47"/>
  <c r="J1300" i="47"/>
  <c r="BD1300" i="47"/>
  <c r="K1300" i="47"/>
  <c r="L1300" i="47"/>
  <c r="M1300" i="47"/>
  <c r="N1300" i="47"/>
  <c r="O1300" i="47"/>
  <c r="P1300" i="47"/>
  <c r="AG1300" i="47"/>
  <c r="AL1300" i="47"/>
  <c r="AM1300" i="47"/>
  <c r="AN1300" i="47"/>
  <c r="AO1300" i="47"/>
  <c r="AP1300" i="47"/>
  <c r="AQ1300" i="47"/>
  <c r="AR1300" i="47"/>
  <c r="AS1300" i="47"/>
  <c r="AT1300" i="47"/>
  <c r="AU1300" i="47"/>
  <c r="AV1300" i="47"/>
  <c r="AW1300" i="47"/>
  <c r="AX1300" i="47"/>
  <c r="AY1300" i="47"/>
  <c r="AZ1300" i="47"/>
  <c r="BB1300" i="47"/>
  <c r="BC1300" i="47"/>
  <c r="BA1300" i="47"/>
  <c r="B1300" i="47"/>
  <c r="C1300" i="47"/>
  <c r="D1300" i="47"/>
  <c r="E1300" i="47"/>
  <c r="Y1299" i="47"/>
  <c r="X1299" i="47"/>
  <c r="Z1299" i="47" s="1"/>
  <c r="G1299" i="47"/>
  <c r="F1299" i="47"/>
  <c r="E1299" i="47"/>
  <c r="H1299" i="47"/>
  <c r="I1299" i="47"/>
  <c r="K1299" i="47"/>
  <c r="L1299" i="47"/>
  <c r="M1299" i="47"/>
  <c r="N1299" i="47"/>
  <c r="P1299" i="47"/>
  <c r="O1299" i="47"/>
  <c r="J1299" i="47"/>
  <c r="AG1299" i="47"/>
  <c r="AL1299" i="47"/>
  <c r="B1299" i="47"/>
  <c r="D1299" i="47"/>
  <c r="AM1299" i="47"/>
  <c r="AN1299" i="47"/>
  <c r="AO1299" i="47"/>
  <c r="AP1299" i="47"/>
  <c r="AQ1299" i="47"/>
  <c r="AR1299" i="47"/>
  <c r="AS1299" i="47"/>
  <c r="AT1299" i="47"/>
  <c r="AU1299" i="47"/>
  <c r="AV1299" i="47"/>
  <c r="AX1299" i="47"/>
  <c r="AW1299" i="47"/>
  <c r="AY1299" i="47"/>
  <c r="AZ1299" i="47"/>
  <c r="BA1299" i="47"/>
  <c r="BB1299" i="47"/>
  <c r="BC1299" i="47"/>
  <c r="BD1299" i="47"/>
  <c r="C1299" i="47"/>
  <c r="X1298" i="47"/>
  <c r="Z1298" i="47" s="1"/>
  <c r="Y1298" i="47"/>
  <c r="BD1298" i="47"/>
  <c r="BB1298" i="47"/>
  <c r="BA1298" i="47"/>
  <c r="AZ1298" i="47"/>
  <c r="AY1298" i="47"/>
  <c r="AX1298" i="47"/>
  <c r="AW1298" i="47"/>
  <c r="AV1298" i="47"/>
  <c r="AU1298" i="47"/>
  <c r="BC1298" i="47"/>
  <c r="AT1298" i="47"/>
  <c r="AR1298" i="47"/>
  <c r="AQ1298" i="47"/>
  <c r="AP1298" i="47"/>
  <c r="AO1298" i="47"/>
  <c r="AN1298" i="47"/>
  <c r="AM1298" i="47"/>
  <c r="AL1298" i="47"/>
  <c r="AG1298" i="47"/>
  <c r="K1298" i="47"/>
  <c r="P1298" i="47"/>
  <c r="O1298" i="47"/>
  <c r="N1298" i="47"/>
  <c r="M1298" i="47"/>
  <c r="L1298" i="47"/>
  <c r="J1298" i="47"/>
  <c r="AS1298" i="47"/>
  <c r="I1298" i="47"/>
  <c r="H1298" i="47"/>
  <c r="G1298" i="47"/>
  <c r="F1298" i="47"/>
  <c r="E1298" i="47"/>
  <c r="D1298" i="47"/>
  <c r="C1298" i="47"/>
  <c r="B1298" i="47"/>
  <c r="Y1297" i="47"/>
  <c r="X1297" i="47"/>
  <c r="Z1297" i="47" s="1"/>
  <c r="D1297" i="47"/>
  <c r="C1297" i="47"/>
  <c r="BD1297" i="47"/>
  <c r="BC1297" i="47"/>
  <c r="BB1297" i="47"/>
  <c r="BA1297" i="47"/>
  <c r="AZ1297" i="47"/>
  <c r="AY1297" i="47"/>
  <c r="AX1297" i="47"/>
  <c r="AW1297" i="47"/>
  <c r="AV1297" i="47"/>
  <c r="AU1297" i="47"/>
  <c r="AT1297" i="47"/>
  <c r="AS1297" i="47"/>
  <c r="AR1297" i="47"/>
  <c r="AQ1297" i="47"/>
  <c r="AP1297" i="47"/>
  <c r="AO1297" i="47"/>
  <c r="AM1297" i="47"/>
  <c r="AL1297" i="47"/>
  <c r="AG1297" i="47"/>
  <c r="B1297" i="47"/>
  <c r="AN1297" i="47"/>
  <c r="P1297" i="47"/>
  <c r="O1297" i="47"/>
  <c r="N1297" i="47"/>
  <c r="M1297" i="47"/>
  <c r="L1297" i="47"/>
  <c r="K1297" i="47"/>
  <c r="J1297" i="47"/>
  <c r="I1297" i="47"/>
  <c r="H1297" i="47"/>
  <c r="G1297" i="47"/>
  <c r="F1297" i="47"/>
  <c r="E1297" i="47"/>
  <c r="X1296" i="47"/>
  <c r="Z1296" i="47" s="1"/>
  <c r="Y1296" i="47"/>
  <c r="BB1296" i="47"/>
  <c r="BC1296" i="47"/>
  <c r="BD1296" i="47"/>
  <c r="B1296" i="47"/>
  <c r="C1296" i="47"/>
  <c r="D1296" i="47"/>
  <c r="E1296" i="47"/>
  <c r="F1296" i="47"/>
  <c r="G1296" i="47"/>
  <c r="H1296" i="47"/>
  <c r="I1296" i="47"/>
  <c r="J1296" i="47"/>
  <c r="K1296" i="47"/>
  <c r="L1296" i="47"/>
  <c r="M1296" i="47"/>
  <c r="N1296" i="47"/>
  <c r="O1296" i="47"/>
  <c r="P1296" i="47"/>
  <c r="AN1296" i="47"/>
  <c r="AG1296" i="47"/>
  <c r="AL1296" i="47"/>
  <c r="AM1296" i="47"/>
  <c r="AO1296" i="47"/>
  <c r="AP1296" i="47"/>
  <c r="AQ1296" i="47"/>
  <c r="AR1296" i="47"/>
  <c r="AS1296" i="47"/>
  <c r="AT1296" i="47"/>
  <c r="AU1296" i="47"/>
  <c r="AV1296" i="47"/>
  <c r="AW1296" i="47"/>
  <c r="AX1296" i="47"/>
  <c r="AY1296" i="47"/>
  <c r="AZ1296" i="47"/>
  <c r="BA1296" i="47"/>
  <c r="X1295" i="47"/>
  <c r="Z1295" i="47" s="1"/>
  <c r="Y1295" i="47"/>
  <c r="C1295" i="47"/>
  <c r="B1295" i="47"/>
  <c r="BC1295" i="47"/>
  <c r="BD1295" i="47"/>
  <c r="BB1295" i="47"/>
  <c r="BA1295" i="47"/>
  <c r="AZ1295" i="47"/>
  <c r="AY1295" i="47"/>
  <c r="AX1295" i="47"/>
  <c r="AW1295" i="47"/>
  <c r="AV1295" i="47"/>
  <c r="AU1295" i="47"/>
  <c r="AT1295" i="47"/>
  <c r="AS1295" i="47"/>
  <c r="AR1295" i="47"/>
  <c r="AQ1295" i="47"/>
  <c r="AP1295" i="47"/>
  <c r="AO1295" i="47"/>
  <c r="AN1295" i="47"/>
  <c r="AM1295" i="47"/>
  <c r="AL1295" i="47"/>
  <c r="AG1295" i="47"/>
  <c r="P1295" i="47"/>
  <c r="O1295" i="47"/>
  <c r="N1295" i="47"/>
  <c r="M1295" i="47"/>
  <c r="L1295" i="47"/>
  <c r="K1295" i="47"/>
  <c r="J1295" i="47"/>
  <c r="I1295" i="47"/>
  <c r="H1295" i="47"/>
  <c r="G1295" i="47"/>
  <c r="F1295" i="47"/>
  <c r="E1295" i="47"/>
  <c r="D1295" i="47"/>
  <c r="Y1294" i="47"/>
  <c r="X1294" i="47"/>
  <c r="Z1294" i="47" s="1"/>
  <c r="F1294" i="47"/>
  <c r="O1294" i="47"/>
  <c r="N1294" i="47"/>
  <c r="E1294" i="47"/>
  <c r="AG1294" i="47"/>
  <c r="AL1294" i="47"/>
  <c r="AM1294" i="47"/>
  <c r="P1294" i="47"/>
  <c r="AO1294" i="47"/>
  <c r="AP1294" i="47"/>
  <c r="AQ1294" i="47"/>
  <c r="AR1294" i="47"/>
  <c r="AS1294" i="47"/>
  <c r="AT1294" i="47"/>
  <c r="AU1294" i="47"/>
  <c r="AV1294" i="47"/>
  <c r="AW1294" i="47"/>
  <c r="AX1294" i="47"/>
  <c r="AY1294" i="47"/>
  <c r="AZ1294" i="47"/>
  <c r="BA1294" i="47"/>
  <c r="B1294" i="47"/>
  <c r="C1294" i="47"/>
  <c r="D1294" i="47"/>
  <c r="Q1294" i="47"/>
  <c r="G1294" i="47"/>
  <c r="AN1294" i="47"/>
  <c r="H1294" i="47"/>
  <c r="I1294" i="47"/>
  <c r="J1294" i="47"/>
  <c r="K1294" i="47"/>
  <c r="L1294" i="47"/>
  <c r="M1294" i="47"/>
  <c r="Y1293" i="47"/>
  <c r="X1293" i="47"/>
  <c r="Z1293" i="47" s="1"/>
  <c r="BB1293" i="47"/>
  <c r="BA1293" i="47"/>
  <c r="AZ1293" i="47"/>
  <c r="AY1293" i="47"/>
  <c r="AW1293" i="47"/>
  <c r="AV1293" i="47"/>
  <c r="AU1293" i="47"/>
  <c r="AT1293" i="47"/>
  <c r="AS1293" i="47"/>
  <c r="AR1293" i="47"/>
  <c r="AQ1293" i="47"/>
  <c r="AP1293" i="47"/>
  <c r="AO1293" i="47"/>
  <c r="AN1293" i="47"/>
  <c r="AM1293" i="47"/>
  <c r="AL1293" i="47"/>
  <c r="AG1293" i="47"/>
  <c r="BD1293" i="47"/>
  <c r="BC1293" i="47"/>
  <c r="P1293" i="47"/>
  <c r="N1293" i="47"/>
  <c r="M1293" i="47"/>
  <c r="L1293" i="47"/>
  <c r="K1293" i="47"/>
  <c r="AX1293" i="47"/>
  <c r="J1293" i="47"/>
  <c r="I1293" i="47"/>
  <c r="C1293" i="47"/>
  <c r="D1293" i="47"/>
  <c r="B1293" i="47"/>
  <c r="H1293" i="47"/>
  <c r="G1293" i="47"/>
  <c r="F1293" i="47"/>
  <c r="O1293" i="47"/>
  <c r="E1293" i="47"/>
  <c r="Y1292" i="47"/>
  <c r="X1292" i="47"/>
  <c r="Z1292" i="47" s="1"/>
  <c r="AW1292" i="47"/>
  <c r="AO1292" i="47"/>
  <c r="AG1292" i="47"/>
  <c r="B1292" i="47"/>
  <c r="C1292" i="47"/>
  <c r="D1292" i="47"/>
  <c r="E1292" i="47"/>
  <c r="F1292" i="47"/>
  <c r="G1292" i="47"/>
  <c r="H1292" i="47"/>
  <c r="I1292" i="47"/>
  <c r="J1292" i="47"/>
  <c r="K1292" i="47"/>
  <c r="AM1292" i="47"/>
  <c r="L1292" i="47"/>
  <c r="M1292" i="47"/>
  <c r="N1292" i="47"/>
  <c r="O1292" i="47"/>
  <c r="BA1292" i="47"/>
  <c r="P1292" i="47"/>
  <c r="Q1292" i="47" s="1"/>
  <c r="AN1292" i="47"/>
  <c r="BD1292" i="47"/>
  <c r="BC1292" i="47"/>
  <c r="BB1292" i="47"/>
  <c r="AZ1292" i="47"/>
  <c r="AL1292" i="47"/>
  <c r="AY1292" i="47"/>
  <c r="AX1292" i="47"/>
  <c r="AV1292" i="47"/>
  <c r="AU1292" i="47"/>
  <c r="AT1292" i="47"/>
  <c r="AS1292" i="47"/>
  <c r="AR1292" i="47"/>
  <c r="AQ1292" i="47"/>
  <c r="AP1292" i="47"/>
  <c r="Y1291" i="47"/>
  <c r="X1291" i="47"/>
  <c r="Z1291" i="47" s="1"/>
  <c r="B1291" i="47"/>
  <c r="C1291" i="47"/>
  <c r="AG1291" i="47"/>
  <c r="D1291" i="47"/>
  <c r="E1291" i="47"/>
  <c r="F1291" i="47"/>
  <c r="H1291" i="47"/>
  <c r="I1291" i="47"/>
  <c r="J1291" i="47"/>
  <c r="K1291" i="47"/>
  <c r="L1291" i="47"/>
  <c r="M1291" i="47"/>
  <c r="N1291" i="47"/>
  <c r="O1291" i="47"/>
  <c r="P1291" i="47"/>
  <c r="Q1291" i="47" s="1"/>
  <c r="AQ1291" i="47"/>
  <c r="AS1291" i="47"/>
  <c r="G1291" i="47"/>
  <c r="BD1291" i="47"/>
  <c r="BC1291" i="47"/>
  <c r="BB1291" i="47"/>
  <c r="BA1291" i="47"/>
  <c r="AZ1291" i="47"/>
  <c r="AY1291" i="47"/>
  <c r="AX1291" i="47"/>
  <c r="AW1291" i="47"/>
  <c r="AV1291" i="47"/>
  <c r="AU1291" i="47"/>
  <c r="AT1291" i="47"/>
  <c r="AR1291" i="47"/>
  <c r="AP1291" i="47"/>
  <c r="AO1291" i="47"/>
  <c r="AN1291" i="47"/>
  <c r="AM1291" i="47"/>
  <c r="AL1291" i="47"/>
  <c r="Y1290" i="47"/>
  <c r="X1290" i="47"/>
  <c r="Z1290" i="47" s="1"/>
  <c r="BC1290" i="47"/>
  <c r="BB1290" i="47"/>
  <c r="E1290" i="47"/>
  <c r="BA1290" i="47"/>
  <c r="AZ1290" i="47"/>
  <c r="AX1290" i="47"/>
  <c r="AW1290" i="47"/>
  <c r="AV1290" i="47"/>
  <c r="AU1290" i="47"/>
  <c r="AN1290" i="47"/>
  <c r="AT1290" i="47"/>
  <c r="AM1290" i="47"/>
  <c r="AS1290" i="47"/>
  <c r="AR1290" i="47"/>
  <c r="AQ1290" i="47"/>
  <c r="AP1290" i="47"/>
  <c r="AO1290" i="47"/>
  <c r="AY1290" i="47"/>
  <c r="AG1290" i="47"/>
  <c r="AL1290" i="47"/>
  <c r="BD1290" i="47"/>
  <c r="P1290" i="47"/>
  <c r="O1290" i="47"/>
  <c r="N1290" i="47"/>
  <c r="M1290" i="47"/>
  <c r="L1290" i="47"/>
  <c r="K1290" i="47"/>
  <c r="J1290" i="47"/>
  <c r="I1290" i="47"/>
  <c r="H1290" i="47"/>
  <c r="G1290" i="47"/>
  <c r="F1290" i="47"/>
  <c r="D1290" i="47"/>
  <c r="C1290" i="47"/>
  <c r="B1290" i="47"/>
  <c r="Y1289" i="47"/>
  <c r="X1289" i="47"/>
  <c r="Z1289" i="47" s="1"/>
  <c r="BC1289" i="47"/>
  <c r="BB1289" i="47"/>
  <c r="BA1289" i="47"/>
  <c r="AZ1289" i="47"/>
  <c r="AY1289" i="47"/>
  <c r="AX1289" i="47"/>
  <c r="AW1289" i="47"/>
  <c r="AV1289" i="47"/>
  <c r="AU1289" i="47"/>
  <c r="AT1289" i="47"/>
  <c r="AS1289" i="47"/>
  <c r="AR1289" i="47"/>
  <c r="AQ1289" i="47"/>
  <c r="AP1289" i="47"/>
  <c r="AO1289" i="47"/>
  <c r="AN1289" i="47"/>
  <c r="AM1289" i="47"/>
  <c r="AL1289" i="47"/>
  <c r="AG1289" i="47"/>
  <c r="B1289" i="47"/>
  <c r="BD1289" i="47"/>
  <c r="P1289" i="47"/>
  <c r="O1289" i="47"/>
  <c r="N1289" i="47"/>
  <c r="M1289" i="47"/>
  <c r="L1289" i="47"/>
  <c r="K1289" i="47"/>
  <c r="J1289" i="47"/>
  <c r="I1289" i="47"/>
  <c r="H1289" i="47"/>
  <c r="G1289" i="47"/>
  <c r="F1289" i="47"/>
  <c r="E1289" i="47"/>
  <c r="D1289" i="47"/>
  <c r="C1289" i="47"/>
  <c r="Y1288" i="47"/>
  <c r="X1288" i="47"/>
  <c r="Z1288" i="47" s="1"/>
  <c r="AG1288" i="47"/>
  <c r="AL1288" i="47"/>
  <c r="AM1288" i="47"/>
  <c r="AN1288" i="47"/>
  <c r="AO1288" i="47"/>
  <c r="AP1288" i="47"/>
  <c r="AQ1288" i="47"/>
  <c r="AR1288" i="47"/>
  <c r="AS1288" i="47"/>
  <c r="AT1288" i="47"/>
  <c r="AU1288" i="47"/>
  <c r="AV1288" i="47"/>
  <c r="AW1288" i="47"/>
  <c r="AX1288" i="47"/>
  <c r="AY1288" i="47"/>
  <c r="AZ1288" i="47"/>
  <c r="BB1288" i="47"/>
  <c r="BD1288" i="47"/>
  <c r="P1288" i="47"/>
  <c r="I1288" i="47"/>
  <c r="BA1288" i="47"/>
  <c r="B1288" i="47"/>
  <c r="C1288" i="47"/>
  <c r="D1288" i="47"/>
  <c r="E1288" i="47"/>
  <c r="F1288" i="47"/>
  <c r="G1288" i="47"/>
  <c r="H1288" i="47"/>
  <c r="J1288" i="47"/>
  <c r="K1288" i="47"/>
  <c r="L1288" i="47"/>
  <c r="M1288" i="47"/>
  <c r="N1288" i="47"/>
  <c r="O1288" i="47"/>
  <c r="Q1288" i="47"/>
  <c r="BC1288" i="47"/>
  <c r="X1287" i="47"/>
  <c r="Z1287" i="47" s="1"/>
  <c r="Y1287" i="47"/>
  <c r="AQ1287" i="47"/>
  <c r="AM1287" i="47"/>
  <c r="AL1287" i="47"/>
  <c r="AP1287" i="47"/>
  <c r="B1287" i="47"/>
  <c r="BD1287" i="47"/>
  <c r="AO1287" i="47"/>
  <c r="BC1287" i="47"/>
  <c r="AN1287" i="47"/>
  <c r="BB1287" i="47"/>
  <c r="BA1287" i="47"/>
  <c r="AZ1287" i="47"/>
  <c r="AY1287" i="47"/>
  <c r="AX1287" i="47"/>
  <c r="AW1287" i="47"/>
  <c r="AV1287" i="47"/>
  <c r="AT1287" i="47"/>
  <c r="AS1287" i="47"/>
  <c r="AR1287" i="47"/>
  <c r="AU1287" i="47"/>
  <c r="AG1287" i="47"/>
  <c r="J1287" i="47"/>
  <c r="P1287" i="47"/>
  <c r="O1287" i="47"/>
  <c r="N1287" i="47"/>
  <c r="M1287" i="47"/>
  <c r="L1287" i="47"/>
  <c r="K1287" i="47"/>
  <c r="I1287" i="47"/>
  <c r="H1287" i="47"/>
  <c r="G1287" i="47"/>
  <c r="F1287" i="47"/>
  <c r="E1287" i="47"/>
  <c r="D1287" i="47"/>
  <c r="C1287" i="47"/>
  <c r="Y1286" i="47"/>
  <c r="X1286" i="47"/>
  <c r="Z1286" i="47" s="1"/>
  <c r="AX1286" i="47"/>
  <c r="N1286" i="47"/>
  <c r="B1286" i="47"/>
  <c r="C1286" i="47"/>
  <c r="D1286" i="47"/>
  <c r="E1286" i="47"/>
  <c r="F1286" i="47"/>
  <c r="G1286" i="47"/>
  <c r="H1286" i="47"/>
  <c r="I1286" i="47"/>
  <c r="J1286" i="47"/>
  <c r="K1286" i="47"/>
  <c r="L1286" i="47"/>
  <c r="M1286" i="47"/>
  <c r="BC1286" i="47"/>
  <c r="O1286" i="47"/>
  <c r="P1286" i="47"/>
  <c r="BB1286" i="47"/>
  <c r="BA1286" i="47"/>
  <c r="AZ1286" i="47"/>
  <c r="AY1286" i="47"/>
  <c r="AW1286" i="47"/>
  <c r="AV1286" i="47"/>
  <c r="AU1286" i="47"/>
  <c r="AT1286" i="47"/>
  <c r="AS1286" i="47"/>
  <c r="Q1286" i="47"/>
  <c r="AR1286" i="47"/>
  <c r="AQ1286" i="47"/>
  <c r="AP1286" i="47"/>
  <c r="AO1286" i="47"/>
  <c r="AN1286" i="47"/>
  <c r="AM1286" i="47"/>
  <c r="AL1286" i="47"/>
  <c r="AG1286" i="47"/>
  <c r="BD1286" i="47"/>
  <c r="X1285" i="47"/>
  <c r="Z1285" i="47" s="1"/>
  <c r="Y1285" i="47"/>
  <c r="AM1285" i="47"/>
  <c r="AL1285" i="47"/>
  <c r="AG1285" i="47"/>
  <c r="P1285" i="47"/>
  <c r="O1285" i="47"/>
  <c r="N1285" i="47"/>
  <c r="M1285" i="47"/>
  <c r="L1285" i="47"/>
  <c r="K1285" i="47"/>
  <c r="H1285" i="47"/>
  <c r="G1285" i="47"/>
  <c r="F1285" i="47"/>
  <c r="E1285" i="47"/>
  <c r="D1285" i="47"/>
  <c r="C1285" i="47"/>
  <c r="B1285" i="47"/>
  <c r="J1285" i="47"/>
  <c r="I1285" i="47"/>
  <c r="BD1285" i="47"/>
  <c r="BC1285" i="47"/>
  <c r="BB1285" i="47"/>
  <c r="BA1285" i="47"/>
  <c r="AZ1285" i="47"/>
  <c r="AY1285" i="47"/>
  <c r="AX1285" i="47"/>
  <c r="AW1285" i="47"/>
  <c r="AV1285" i="47"/>
  <c r="AU1285" i="47"/>
  <c r="AT1285" i="47"/>
  <c r="AS1285" i="47"/>
  <c r="AR1285" i="47"/>
  <c r="AQ1285" i="47"/>
  <c r="AP1285" i="47"/>
  <c r="AO1285" i="47"/>
  <c r="AN1285" i="47"/>
  <c r="Y1284" i="47"/>
  <c r="X1284" i="47"/>
  <c r="Z1284" i="47" s="1"/>
  <c r="L1284" i="47"/>
  <c r="AN1284" i="47"/>
  <c r="BC1284" i="47"/>
  <c r="BA1284" i="47"/>
  <c r="AZ1284" i="47"/>
  <c r="AY1284" i="47"/>
  <c r="AX1284" i="47"/>
  <c r="AW1284" i="47"/>
  <c r="AV1284" i="47"/>
  <c r="AU1284" i="47"/>
  <c r="BD1284" i="47"/>
  <c r="AT1284" i="47"/>
  <c r="AS1284" i="47"/>
  <c r="AR1284" i="47"/>
  <c r="AQ1284" i="47"/>
  <c r="AP1284" i="47"/>
  <c r="AO1284" i="47"/>
  <c r="M1284" i="47"/>
  <c r="AM1284" i="47"/>
  <c r="AL1284" i="47"/>
  <c r="AG1284" i="47"/>
  <c r="N1284" i="47"/>
  <c r="O1284" i="47"/>
  <c r="B1284" i="47"/>
  <c r="C1284" i="47"/>
  <c r="BB1284" i="47"/>
  <c r="D1284" i="47"/>
  <c r="E1284" i="47"/>
  <c r="F1284" i="47"/>
  <c r="P1284" i="47"/>
  <c r="Q1284" i="47" s="1"/>
  <c r="G1284" i="47"/>
  <c r="H1284" i="47"/>
  <c r="I1284" i="47"/>
  <c r="J1284" i="47"/>
  <c r="K1284" i="47"/>
  <c r="Y1283" i="47"/>
  <c r="X1283" i="47"/>
  <c r="Z1283" i="47" s="1"/>
  <c r="B1283" i="47"/>
  <c r="C1283" i="47"/>
  <c r="D1283" i="47"/>
  <c r="E1283" i="47"/>
  <c r="F1283" i="47"/>
  <c r="G1283" i="47"/>
  <c r="H1283" i="47"/>
  <c r="I1283" i="47"/>
  <c r="J1283" i="47"/>
  <c r="K1283" i="47"/>
  <c r="M1283" i="47"/>
  <c r="N1283" i="47"/>
  <c r="O1283" i="47"/>
  <c r="P1283" i="47"/>
  <c r="Q1283" i="47" s="1"/>
  <c r="AG1283" i="47"/>
  <c r="BA1283" i="47"/>
  <c r="BC1283" i="47"/>
  <c r="BD1283" i="47"/>
  <c r="AZ1283" i="47"/>
  <c r="AY1283" i="47"/>
  <c r="AX1283" i="47"/>
  <c r="AW1283" i="47"/>
  <c r="AV1283" i="47"/>
  <c r="AU1283" i="47"/>
  <c r="BB1283" i="47"/>
  <c r="L1283" i="47"/>
  <c r="AS1283" i="47"/>
  <c r="AR1283" i="47"/>
  <c r="AQ1283" i="47"/>
  <c r="AP1283" i="47"/>
  <c r="AO1283" i="47"/>
  <c r="AN1283" i="47"/>
  <c r="AM1283" i="47"/>
  <c r="AK1283" i="47"/>
  <c r="AL1283" i="47"/>
  <c r="AT1283" i="47"/>
  <c r="Y1282" i="47"/>
  <c r="X1282" i="47"/>
  <c r="Z1282" i="47" s="1"/>
  <c r="K1282" i="47"/>
  <c r="BD1282" i="47"/>
  <c r="B1282" i="47"/>
  <c r="C1282" i="47"/>
  <c r="D1282" i="47"/>
  <c r="E1282" i="47"/>
  <c r="F1282" i="47"/>
  <c r="G1282" i="47"/>
  <c r="H1282" i="47"/>
  <c r="I1282" i="47"/>
  <c r="J1282" i="47"/>
  <c r="L1282" i="47"/>
  <c r="M1282" i="47"/>
  <c r="N1282" i="47"/>
  <c r="O1282" i="47"/>
  <c r="P1282" i="47"/>
  <c r="AG1282" i="47"/>
  <c r="AL1282" i="47"/>
  <c r="BC1282" i="47"/>
  <c r="BB1282" i="47"/>
  <c r="AM1282" i="47"/>
  <c r="BA1282" i="47"/>
  <c r="AZ1282" i="47"/>
  <c r="AY1282" i="47"/>
  <c r="AX1282" i="47"/>
  <c r="AW1282" i="47"/>
  <c r="AV1282" i="47"/>
  <c r="AU1282" i="47"/>
  <c r="AT1282" i="47"/>
  <c r="AS1282" i="47"/>
  <c r="AR1282" i="47"/>
  <c r="AQ1282" i="47"/>
  <c r="AP1282" i="47"/>
  <c r="AO1282" i="47"/>
  <c r="AN1282" i="47"/>
  <c r="Y1281" i="47"/>
  <c r="X1281" i="47"/>
  <c r="Z1281" i="47" s="1"/>
  <c r="D1281" i="47"/>
  <c r="C1281" i="47"/>
  <c r="BD1281" i="47"/>
  <c r="BC1281" i="47"/>
  <c r="BB1281" i="47"/>
  <c r="BA1281" i="47"/>
  <c r="AZ1281" i="47"/>
  <c r="AY1281" i="47"/>
  <c r="AX1281" i="47"/>
  <c r="AW1281" i="47"/>
  <c r="AV1281" i="47"/>
  <c r="AU1281" i="47"/>
  <c r="AT1281" i="47"/>
  <c r="AS1281" i="47"/>
  <c r="AR1281" i="47"/>
  <c r="AQ1281" i="47"/>
  <c r="AP1281" i="47"/>
  <c r="AO1281" i="47"/>
  <c r="AN1281" i="47"/>
  <c r="AM1281" i="47"/>
  <c r="AL1281" i="47"/>
  <c r="AG1281" i="47"/>
  <c r="F1281" i="47"/>
  <c r="B1281" i="47"/>
  <c r="E1281" i="47"/>
  <c r="P1281" i="47"/>
  <c r="O1281" i="47"/>
  <c r="N1281" i="47"/>
  <c r="M1281" i="47"/>
  <c r="L1281" i="47"/>
  <c r="K1281" i="47"/>
  <c r="J1281" i="47"/>
  <c r="I1281" i="47"/>
  <c r="H1281" i="47"/>
  <c r="G1281" i="47"/>
  <c r="Y1280" i="47"/>
  <c r="X1280" i="47"/>
  <c r="Z1280" i="47" s="1"/>
  <c r="BB1280" i="47"/>
  <c r="BA1280" i="47"/>
  <c r="AZ1280" i="47"/>
  <c r="AY1280" i="47"/>
  <c r="AX1280" i="47"/>
  <c r="AW1280" i="47"/>
  <c r="AV1280" i="47"/>
  <c r="AU1280" i="47"/>
  <c r="AT1280" i="47"/>
  <c r="AS1280" i="47"/>
  <c r="AR1280" i="47"/>
  <c r="AQ1280" i="47"/>
  <c r="AP1280" i="47"/>
  <c r="AO1280" i="47"/>
  <c r="AN1280" i="47"/>
  <c r="AM1280" i="47"/>
  <c r="AL1280" i="47"/>
  <c r="AG1280" i="47"/>
  <c r="BD1280" i="47"/>
  <c r="BC1280" i="47"/>
  <c r="P1280" i="47"/>
  <c r="O1280" i="47"/>
  <c r="N1280" i="47"/>
  <c r="M1280" i="47"/>
  <c r="L1280" i="47"/>
  <c r="K1280" i="47"/>
  <c r="J1280" i="47"/>
  <c r="I1280" i="47"/>
  <c r="H1280" i="47"/>
  <c r="G1280" i="47"/>
  <c r="F1280" i="47"/>
  <c r="E1280" i="47"/>
  <c r="D1280" i="47"/>
  <c r="C1280" i="47"/>
  <c r="B1280" i="47"/>
  <c r="Y1279" i="47"/>
  <c r="X1279" i="47"/>
  <c r="Z1279" i="47" s="1"/>
  <c r="BB1279" i="47"/>
  <c r="BA1279" i="47"/>
  <c r="AZ1279" i="47"/>
  <c r="AY1279" i="47"/>
  <c r="AX1279" i="47"/>
  <c r="AW1279" i="47"/>
  <c r="AV1279" i="47"/>
  <c r="AU1279" i="47"/>
  <c r="AT1279" i="47"/>
  <c r="AS1279" i="47"/>
  <c r="AR1279" i="47"/>
  <c r="AQ1279" i="47"/>
  <c r="AP1279" i="47"/>
  <c r="AO1279" i="47"/>
  <c r="AN1279" i="47"/>
  <c r="AM1279" i="47"/>
  <c r="AL1279" i="47"/>
  <c r="AG1279" i="47"/>
  <c r="BD1279" i="47"/>
  <c r="BC1279" i="47"/>
  <c r="P1279" i="47"/>
  <c r="O1279" i="47"/>
  <c r="N1279" i="47"/>
  <c r="M1279" i="47"/>
  <c r="L1279" i="47"/>
  <c r="K1279" i="47"/>
  <c r="J1279" i="47"/>
  <c r="I1279" i="47"/>
  <c r="H1279" i="47"/>
  <c r="G1279" i="47"/>
  <c r="F1279" i="47"/>
  <c r="E1279" i="47"/>
  <c r="D1279" i="47"/>
  <c r="C1279" i="47"/>
  <c r="B1279" i="47"/>
  <c r="Y1278" i="47"/>
  <c r="X1278" i="47"/>
  <c r="Z1278" i="47" s="1"/>
  <c r="BC1278" i="47"/>
  <c r="BA1278" i="47"/>
  <c r="AZ1278" i="47"/>
  <c r="AY1278" i="47"/>
  <c r="AX1278" i="47"/>
  <c r="AW1278" i="47"/>
  <c r="AV1278" i="47"/>
  <c r="AU1278" i="47"/>
  <c r="AT1278" i="47"/>
  <c r="AS1278" i="47"/>
  <c r="AR1278" i="47"/>
  <c r="AQ1278" i="47"/>
  <c r="AP1278" i="47"/>
  <c r="AO1278" i="47"/>
  <c r="AN1278" i="47"/>
  <c r="AM1278" i="47"/>
  <c r="AL1278" i="47"/>
  <c r="AG1278" i="47"/>
  <c r="BB1278" i="47"/>
  <c r="BD1278" i="47"/>
  <c r="P1278" i="47"/>
  <c r="O1278" i="47"/>
  <c r="N1278" i="47"/>
  <c r="M1278" i="47"/>
  <c r="L1278" i="47"/>
  <c r="K1278" i="47"/>
  <c r="J1278" i="47"/>
  <c r="I1278" i="47"/>
  <c r="H1278" i="47"/>
  <c r="G1278" i="47"/>
  <c r="F1278" i="47"/>
  <c r="E1278" i="47"/>
  <c r="D1278" i="47"/>
  <c r="C1278" i="47"/>
  <c r="B1278" i="47"/>
  <c r="Y1277" i="47"/>
  <c r="X1277" i="47"/>
  <c r="Z1277" i="47" s="1"/>
  <c r="E1277" i="47"/>
  <c r="C1277" i="47"/>
  <c r="BD1277" i="47"/>
  <c r="BC1277" i="47"/>
  <c r="BB1277" i="47"/>
  <c r="BA1277" i="47"/>
  <c r="AZ1277" i="47"/>
  <c r="AY1277" i="47"/>
  <c r="AX1277" i="47"/>
  <c r="AW1277" i="47"/>
  <c r="AV1277" i="47"/>
  <c r="AU1277" i="47"/>
  <c r="AT1277" i="47"/>
  <c r="AS1277" i="47"/>
  <c r="AR1277" i="47"/>
  <c r="AQ1277" i="47"/>
  <c r="AP1277" i="47"/>
  <c r="AO1277" i="47"/>
  <c r="AN1277" i="47"/>
  <c r="AM1277" i="47"/>
  <c r="AL1277" i="47"/>
  <c r="AG1277" i="47"/>
  <c r="B1277" i="47"/>
  <c r="D1277" i="47"/>
  <c r="P1277" i="47"/>
  <c r="O1277" i="47"/>
  <c r="N1277" i="47"/>
  <c r="M1277" i="47"/>
  <c r="L1277" i="47"/>
  <c r="K1277" i="47"/>
  <c r="J1277" i="47"/>
  <c r="I1277" i="47"/>
  <c r="H1277" i="47"/>
  <c r="G1277" i="47"/>
  <c r="F1277" i="47"/>
  <c r="Y1276" i="47"/>
  <c r="X1276" i="47"/>
  <c r="Z1276" i="47" s="1"/>
  <c r="BD1276" i="47"/>
  <c r="BC1276" i="47"/>
  <c r="BB1276" i="47"/>
  <c r="BA1276" i="47"/>
  <c r="AZ1276" i="47"/>
  <c r="AY1276" i="47"/>
  <c r="AX1276" i="47"/>
  <c r="AW1276" i="47"/>
  <c r="P1276" i="47"/>
  <c r="N1276" i="47"/>
  <c r="M1276" i="47"/>
  <c r="L1276" i="47"/>
  <c r="K1276" i="47"/>
  <c r="J1276" i="47"/>
  <c r="D1276" i="47"/>
  <c r="B1276" i="47"/>
  <c r="C1276" i="47"/>
  <c r="E1276" i="47"/>
  <c r="F1276" i="47"/>
  <c r="G1276" i="47"/>
  <c r="H1276" i="47"/>
  <c r="I1276" i="47"/>
  <c r="AT1276" i="47"/>
  <c r="AU1276" i="47"/>
  <c r="AS1276" i="47"/>
  <c r="AR1276" i="47"/>
  <c r="AQ1276" i="47"/>
  <c r="AP1276" i="47"/>
  <c r="AO1276" i="47"/>
  <c r="AN1276" i="47"/>
  <c r="AV1276" i="47"/>
  <c r="AM1276" i="47"/>
  <c r="AL1276" i="47"/>
  <c r="O1276" i="47"/>
  <c r="AG1276" i="47"/>
  <c r="Y1275" i="47"/>
  <c r="X1275" i="47"/>
  <c r="Z1275" i="47" s="1"/>
  <c r="AV1275" i="47"/>
  <c r="AW1275" i="47"/>
  <c r="AX1275" i="47"/>
  <c r="AY1275" i="47"/>
  <c r="AZ1275" i="47"/>
  <c r="BA1275" i="47"/>
  <c r="BB1275" i="47"/>
  <c r="BC1275" i="47"/>
  <c r="BD1275" i="47"/>
  <c r="AT1275" i="47"/>
  <c r="AU1275" i="47"/>
  <c r="L1275" i="47"/>
  <c r="B1275" i="47"/>
  <c r="C1275" i="47"/>
  <c r="D1275" i="47"/>
  <c r="E1275" i="47"/>
  <c r="F1275" i="47"/>
  <c r="G1275" i="47"/>
  <c r="H1275" i="47"/>
  <c r="I1275" i="47"/>
  <c r="J1275" i="47"/>
  <c r="K1275" i="47"/>
  <c r="M1275" i="47"/>
  <c r="N1275" i="47"/>
  <c r="O1275" i="47"/>
  <c r="P1275" i="47"/>
  <c r="Q1275" i="47" s="1"/>
  <c r="AG1275" i="47"/>
  <c r="AL1275" i="47"/>
  <c r="AM1275" i="47"/>
  <c r="AN1275" i="47"/>
  <c r="AO1275" i="47"/>
  <c r="AP1275" i="47"/>
  <c r="AQ1275" i="47"/>
  <c r="AR1275" i="47"/>
  <c r="AS1275" i="47"/>
  <c r="X1274" i="47"/>
  <c r="Z1274" i="47" s="1"/>
  <c r="Y1274" i="47"/>
  <c r="AY1274" i="47"/>
  <c r="AW1274" i="47"/>
  <c r="BC1274" i="47"/>
  <c r="J1274" i="47"/>
  <c r="P1274" i="47"/>
  <c r="AV1274" i="47"/>
  <c r="AM1274" i="47"/>
  <c r="AN1274" i="47"/>
  <c r="AO1274" i="47"/>
  <c r="AP1274" i="47"/>
  <c r="AT1274" i="47"/>
  <c r="AQ1274" i="47"/>
  <c r="AR1274" i="47"/>
  <c r="AS1274" i="47"/>
  <c r="AG1274" i="47"/>
  <c r="AL1274" i="47"/>
  <c r="AX1274" i="47"/>
  <c r="AZ1274" i="47"/>
  <c r="BA1274" i="47"/>
  <c r="BB1274" i="47"/>
  <c r="BD1274" i="47"/>
  <c r="B1274" i="47"/>
  <c r="AU1274" i="47"/>
  <c r="C1274" i="47"/>
  <c r="D1274" i="47"/>
  <c r="E1274" i="47"/>
  <c r="F1274" i="47"/>
  <c r="G1274" i="47"/>
  <c r="H1274" i="47"/>
  <c r="I1274" i="47"/>
  <c r="K1274" i="47"/>
  <c r="L1274" i="47"/>
  <c r="M1274" i="47"/>
  <c r="N1274" i="47"/>
  <c r="O1274" i="47"/>
  <c r="X1273" i="47"/>
  <c r="Z1273" i="47" s="1"/>
  <c r="Y1273" i="47"/>
  <c r="AV1273" i="47"/>
  <c r="B1273" i="47"/>
  <c r="C1273" i="47"/>
  <c r="D1273" i="47"/>
  <c r="E1273" i="47"/>
  <c r="F1273" i="47"/>
  <c r="G1273" i="47"/>
  <c r="AW1273" i="47"/>
  <c r="AX1273" i="47"/>
  <c r="AY1273" i="47"/>
  <c r="AZ1273" i="47"/>
  <c r="BA1273" i="47"/>
  <c r="BB1273" i="47"/>
  <c r="BC1273" i="47"/>
  <c r="BD1273" i="47"/>
  <c r="I1273" i="47"/>
  <c r="J1273" i="47"/>
  <c r="L1273" i="47"/>
  <c r="K1273" i="47"/>
  <c r="M1273" i="47"/>
  <c r="N1273" i="47"/>
  <c r="O1273" i="47"/>
  <c r="P1273" i="47"/>
  <c r="AS1273" i="47"/>
  <c r="AR1273" i="47"/>
  <c r="AT1273" i="47"/>
  <c r="AG1273" i="47"/>
  <c r="AU1273" i="47"/>
  <c r="AL1273" i="47"/>
  <c r="AM1273" i="47"/>
  <c r="AN1273" i="47"/>
  <c r="AO1273" i="47"/>
  <c r="AP1273" i="47"/>
  <c r="H1273" i="47"/>
  <c r="AQ1273" i="47"/>
  <c r="X1272" i="47"/>
  <c r="Z1272" i="47" s="1"/>
  <c r="Y1272" i="47"/>
  <c r="BC1272" i="47"/>
  <c r="BD1272" i="47"/>
  <c r="B1272" i="47"/>
  <c r="C1272" i="47"/>
  <c r="D1272" i="47"/>
  <c r="E1272" i="47"/>
  <c r="F1272" i="47"/>
  <c r="G1272" i="47"/>
  <c r="H1272" i="47"/>
  <c r="I1272" i="47"/>
  <c r="J1272" i="47"/>
  <c r="K1272" i="47"/>
  <c r="L1272" i="47"/>
  <c r="M1272" i="47"/>
  <c r="N1272" i="47"/>
  <c r="O1272" i="47"/>
  <c r="P1272" i="47"/>
  <c r="AG1272" i="47"/>
  <c r="AL1272" i="47"/>
  <c r="AM1272" i="47"/>
  <c r="AN1272" i="47"/>
  <c r="AO1272" i="47"/>
  <c r="AP1272" i="47"/>
  <c r="AQ1272" i="47"/>
  <c r="AR1272" i="47"/>
  <c r="AS1272" i="47"/>
  <c r="AT1272" i="47"/>
  <c r="AU1272" i="47"/>
  <c r="AV1272" i="47"/>
  <c r="AW1272" i="47"/>
  <c r="AX1272" i="47"/>
  <c r="AY1272" i="47"/>
  <c r="AZ1272" i="47"/>
  <c r="BA1272" i="47"/>
  <c r="BB1272" i="47"/>
  <c r="X1271" i="47"/>
  <c r="Z1271" i="47" s="1"/>
  <c r="Y1271" i="47"/>
  <c r="H1271" i="47"/>
  <c r="G1271" i="47"/>
  <c r="E1271" i="47"/>
  <c r="F1271" i="47"/>
  <c r="BA1271" i="47"/>
  <c r="K1271" i="47"/>
  <c r="J1271" i="47"/>
  <c r="AN1271" i="47"/>
  <c r="BC1271" i="47"/>
  <c r="AG1271" i="47"/>
  <c r="AL1271" i="47"/>
  <c r="AM1271" i="47"/>
  <c r="AO1271" i="47"/>
  <c r="AP1271" i="47"/>
  <c r="AQ1271" i="47"/>
  <c r="AR1271" i="47"/>
  <c r="AS1271" i="47"/>
  <c r="AT1271" i="47"/>
  <c r="AU1271" i="47"/>
  <c r="AV1271" i="47"/>
  <c r="AW1271" i="47"/>
  <c r="AX1271" i="47"/>
  <c r="AY1271" i="47"/>
  <c r="AZ1271" i="47"/>
  <c r="BB1271" i="47"/>
  <c r="I1271" i="47"/>
  <c r="P1271" i="47"/>
  <c r="BD1271" i="47"/>
  <c r="B1271" i="47"/>
  <c r="C1271" i="47"/>
  <c r="D1271" i="47"/>
  <c r="O1271" i="47"/>
  <c r="N1271" i="47"/>
  <c r="M1271" i="47"/>
  <c r="L1271" i="47"/>
  <c r="X1270" i="47"/>
  <c r="Z1270" i="47" s="1"/>
  <c r="Y1270" i="47"/>
  <c r="AZ1270" i="47"/>
  <c r="BA1270" i="47"/>
  <c r="BB1270" i="47"/>
  <c r="BC1270" i="47"/>
  <c r="B1270" i="47"/>
  <c r="C1270" i="47"/>
  <c r="D1270" i="47"/>
  <c r="F1270" i="47"/>
  <c r="G1270" i="47"/>
  <c r="AY1270" i="47"/>
  <c r="H1270" i="47"/>
  <c r="I1270" i="47"/>
  <c r="J1270" i="47"/>
  <c r="K1270" i="47"/>
  <c r="L1270" i="47"/>
  <c r="M1270" i="47"/>
  <c r="N1270" i="47"/>
  <c r="O1270" i="47"/>
  <c r="P1270" i="47"/>
  <c r="AG1270" i="47"/>
  <c r="AL1270" i="47"/>
  <c r="AM1270" i="47"/>
  <c r="AN1270" i="47"/>
  <c r="AP1270" i="47"/>
  <c r="AO1270" i="47"/>
  <c r="BD1270" i="47"/>
  <c r="AQ1270" i="47"/>
  <c r="AR1270" i="47"/>
  <c r="AS1270" i="47"/>
  <c r="AT1270" i="47"/>
  <c r="AU1270" i="47"/>
  <c r="AV1270" i="47"/>
  <c r="AW1270" i="47"/>
  <c r="AX1270" i="47"/>
  <c r="E1270" i="47"/>
  <c r="Y1269" i="47"/>
  <c r="X1269" i="47"/>
  <c r="Z1269" i="47" s="1"/>
  <c r="AW1269" i="47"/>
  <c r="AV1269" i="47"/>
  <c r="AU1269" i="47"/>
  <c r="AT1269" i="47"/>
  <c r="AY1269" i="47"/>
  <c r="AS1269" i="47"/>
  <c r="AR1269" i="47"/>
  <c r="AQ1269" i="47"/>
  <c r="AP1269" i="47"/>
  <c r="AO1269" i="47"/>
  <c r="AN1269" i="47"/>
  <c r="AM1269" i="47"/>
  <c r="AL1269" i="47"/>
  <c r="AG1269" i="47"/>
  <c r="P1269" i="47"/>
  <c r="AK1269" i="47" s="1"/>
  <c r="O1269" i="47"/>
  <c r="N1269" i="47"/>
  <c r="B1269" i="47"/>
  <c r="C1269" i="47"/>
  <c r="D1269" i="47"/>
  <c r="E1269" i="47"/>
  <c r="F1269" i="47"/>
  <c r="G1269" i="47"/>
  <c r="H1269" i="47"/>
  <c r="I1269" i="47"/>
  <c r="J1269" i="47"/>
  <c r="K1269" i="47"/>
  <c r="L1269" i="47"/>
  <c r="M1269" i="47"/>
  <c r="AZ1269" i="47"/>
  <c r="BA1269" i="47"/>
  <c r="BB1269" i="47"/>
  <c r="BC1269" i="47"/>
  <c r="BD1269" i="47"/>
  <c r="AX1269" i="47"/>
  <c r="X1268" i="47"/>
  <c r="Z1268" i="47" s="1"/>
  <c r="Y1268" i="47"/>
  <c r="J1268" i="47"/>
  <c r="I1268" i="47"/>
  <c r="H1268" i="47"/>
  <c r="G1268" i="47"/>
  <c r="F1268" i="47"/>
  <c r="E1268" i="47"/>
  <c r="D1268" i="47"/>
  <c r="C1268" i="47"/>
  <c r="B1268" i="47"/>
  <c r="K1268" i="47"/>
  <c r="AX1268" i="47"/>
  <c r="P1268" i="47"/>
  <c r="Q1268" i="47" s="1"/>
  <c r="AY1268" i="47"/>
  <c r="AW1268" i="47"/>
  <c r="AV1268" i="47"/>
  <c r="AU1268" i="47"/>
  <c r="AT1268" i="47"/>
  <c r="AS1268" i="47"/>
  <c r="AR1268" i="47"/>
  <c r="AQ1268" i="47"/>
  <c r="AP1268" i="47"/>
  <c r="AO1268" i="47"/>
  <c r="AN1268" i="47"/>
  <c r="BD1268" i="47"/>
  <c r="AM1268" i="47"/>
  <c r="AL1268" i="47"/>
  <c r="AG1268" i="47"/>
  <c r="O1268" i="47"/>
  <c r="BA1268" i="47"/>
  <c r="AZ1268" i="47"/>
  <c r="BB1268" i="47"/>
  <c r="BC1268" i="47"/>
  <c r="N1268" i="47"/>
  <c r="M1268" i="47"/>
  <c r="L1268" i="47"/>
  <c r="X1267" i="47"/>
  <c r="Z1267" i="47" s="1"/>
  <c r="Y1267" i="47"/>
  <c r="BB1267" i="47"/>
  <c r="BA1267" i="47"/>
  <c r="AZ1267" i="47"/>
  <c r="AY1267" i="47"/>
  <c r="AX1267" i="47"/>
  <c r="AW1267" i="47"/>
  <c r="AV1267" i="47"/>
  <c r="AU1267" i="47"/>
  <c r="AT1267" i="47"/>
  <c r="AS1267" i="47"/>
  <c r="AR1267" i="47"/>
  <c r="AQ1267" i="47"/>
  <c r="AP1267" i="47"/>
  <c r="AO1267" i="47"/>
  <c r="AN1267" i="47"/>
  <c r="AM1267" i="47"/>
  <c r="AL1267" i="47"/>
  <c r="P1267" i="47"/>
  <c r="O1267" i="47"/>
  <c r="N1267" i="47"/>
  <c r="M1267" i="47"/>
  <c r="E1267" i="47"/>
  <c r="BD1267" i="47"/>
  <c r="K1267" i="47"/>
  <c r="L1267" i="47"/>
  <c r="D1267" i="47"/>
  <c r="BC1267" i="47"/>
  <c r="C1267" i="47"/>
  <c r="B1267" i="47"/>
  <c r="I1267" i="47"/>
  <c r="J1267" i="47"/>
  <c r="H1267" i="47"/>
  <c r="G1267" i="47"/>
  <c r="F1267" i="47"/>
  <c r="AG1267" i="47"/>
  <c r="Y1266" i="47"/>
  <c r="X1266" i="47"/>
  <c r="Z1266" i="47" s="1"/>
  <c r="F1266" i="47"/>
  <c r="G1266" i="47"/>
  <c r="H1266" i="47"/>
  <c r="I1266" i="47"/>
  <c r="J1266" i="47"/>
  <c r="K1266" i="47"/>
  <c r="L1266" i="47"/>
  <c r="M1266" i="47"/>
  <c r="N1266" i="47"/>
  <c r="O1266" i="47"/>
  <c r="P1266" i="47"/>
  <c r="AG1266" i="47"/>
  <c r="AL1266" i="47"/>
  <c r="AM1266" i="47"/>
  <c r="AN1266" i="47"/>
  <c r="AO1266" i="47"/>
  <c r="AP1266" i="47"/>
  <c r="AQ1266" i="47"/>
  <c r="AR1266" i="47"/>
  <c r="AS1266" i="47"/>
  <c r="AT1266" i="47"/>
  <c r="AU1266" i="47"/>
  <c r="AV1266" i="47"/>
  <c r="AW1266" i="47"/>
  <c r="AY1266" i="47"/>
  <c r="AZ1266" i="47"/>
  <c r="BA1266" i="47"/>
  <c r="BB1266" i="47"/>
  <c r="BC1266" i="47"/>
  <c r="BD1266" i="47"/>
  <c r="AX1266" i="47"/>
  <c r="B1266" i="47"/>
  <c r="C1266" i="47"/>
  <c r="D1266" i="47"/>
  <c r="E1266" i="47"/>
  <c r="X1265" i="47"/>
  <c r="Z1265" i="47" s="1"/>
  <c r="Y1265" i="47"/>
  <c r="AT1265" i="47"/>
  <c r="F1265" i="47"/>
  <c r="O1265" i="47"/>
  <c r="AN1265" i="47"/>
  <c r="AO1265" i="47"/>
  <c r="AP1265" i="47"/>
  <c r="AQ1265" i="47"/>
  <c r="AR1265" i="47"/>
  <c r="AS1265" i="47"/>
  <c r="BD1265" i="47"/>
  <c r="AU1265" i="47"/>
  <c r="AV1265" i="47"/>
  <c r="AW1265" i="47"/>
  <c r="AX1265" i="47"/>
  <c r="AY1265" i="47"/>
  <c r="AZ1265" i="47"/>
  <c r="BA1265" i="47"/>
  <c r="BB1265" i="47"/>
  <c r="BC1265" i="47"/>
  <c r="N1265" i="47"/>
  <c r="M1265" i="47"/>
  <c r="AM1265" i="47"/>
  <c r="L1265" i="47"/>
  <c r="K1265" i="47"/>
  <c r="J1265" i="47"/>
  <c r="I1265" i="47"/>
  <c r="H1265" i="47"/>
  <c r="G1265" i="47"/>
  <c r="E1265" i="47"/>
  <c r="P1265" i="47"/>
  <c r="Q1265" i="47" s="1"/>
  <c r="D1265" i="47"/>
  <c r="C1265" i="47"/>
  <c r="B1265" i="47"/>
  <c r="AL1265" i="47"/>
  <c r="AG1265" i="47"/>
  <c r="Y1264" i="47"/>
  <c r="X1264" i="47"/>
  <c r="Z1264" i="47" s="1"/>
  <c r="M1264" i="47"/>
  <c r="L1264" i="47"/>
  <c r="K1264" i="47"/>
  <c r="N1264" i="47"/>
  <c r="E1264" i="47"/>
  <c r="C1264" i="47"/>
  <c r="J1264" i="47"/>
  <c r="I1264" i="47"/>
  <c r="B1264" i="47"/>
  <c r="D1264" i="47"/>
  <c r="G1264" i="47"/>
  <c r="F1264" i="47"/>
  <c r="AW1264" i="47"/>
  <c r="H1264" i="47"/>
  <c r="BD1264" i="47"/>
  <c r="BC1264" i="47"/>
  <c r="BB1264" i="47"/>
  <c r="BA1264" i="47"/>
  <c r="AZ1264" i="47"/>
  <c r="AY1264" i="47"/>
  <c r="AX1264" i="47"/>
  <c r="AV1264" i="47"/>
  <c r="AU1264" i="47"/>
  <c r="AT1264" i="47"/>
  <c r="AS1264" i="47"/>
  <c r="AR1264" i="47"/>
  <c r="AQ1264" i="47"/>
  <c r="AP1264" i="47"/>
  <c r="AO1264" i="47"/>
  <c r="AN1264" i="47"/>
  <c r="AM1264" i="47"/>
  <c r="AL1264" i="47"/>
  <c r="AG1264" i="47"/>
  <c r="P1264" i="47"/>
  <c r="O1264" i="47"/>
  <c r="Y1263" i="47"/>
  <c r="X1263" i="47"/>
  <c r="Z1263" i="47" s="1"/>
  <c r="B1263" i="47"/>
  <c r="N1263" i="47"/>
  <c r="I1263" i="47"/>
  <c r="J1263" i="47"/>
  <c r="K1263" i="47"/>
  <c r="L1263" i="47"/>
  <c r="M1263" i="47"/>
  <c r="O1263" i="47"/>
  <c r="P1263" i="47"/>
  <c r="AG1263" i="47"/>
  <c r="AL1263" i="47"/>
  <c r="AM1263" i="47"/>
  <c r="AN1263" i="47"/>
  <c r="AO1263" i="47"/>
  <c r="AP1263" i="47"/>
  <c r="AQ1263" i="47"/>
  <c r="AR1263" i="47"/>
  <c r="AS1263" i="47"/>
  <c r="H1263" i="47"/>
  <c r="AT1263" i="47"/>
  <c r="AU1263" i="47"/>
  <c r="AV1263" i="47"/>
  <c r="AW1263" i="47"/>
  <c r="AX1263" i="47"/>
  <c r="AY1263" i="47"/>
  <c r="AZ1263" i="47"/>
  <c r="BA1263" i="47"/>
  <c r="BB1263" i="47"/>
  <c r="BC1263" i="47"/>
  <c r="BD1263" i="47"/>
  <c r="G1263" i="47"/>
  <c r="F1263" i="47"/>
  <c r="E1263" i="47"/>
  <c r="D1263" i="47"/>
  <c r="C1263" i="47"/>
  <c r="Y1262" i="47"/>
  <c r="X1262" i="47"/>
  <c r="Z1262" i="47" s="1"/>
  <c r="F1262" i="47"/>
  <c r="E1262" i="47"/>
  <c r="D1262" i="47"/>
  <c r="C1262" i="47"/>
  <c r="B1262" i="47"/>
  <c r="AV1262" i="47"/>
  <c r="AG1262" i="47"/>
  <c r="P1262" i="47"/>
  <c r="O1262" i="47"/>
  <c r="N1262" i="47"/>
  <c r="AX1262" i="47"/>
  <c r="M1262" i="47"/>
  <c r="L1262" i="47"/>
  <c r="K1262" i="47"/>
  <c r="J1262" i="47"/>
  <c r="I1262" i="47"/>
  <c r="H1262" i="47"/>
  <c r="G1262" i="47"/>
  <c r="AS1262" i="47"/>
  <c r="AR1262" i="47"/>
  <c r="AQ1262" i="47"/>
  <c r="AP1262" i="47"/>
  <c r="AO1262" i="47"/>
  <c r="AT1262" i="47"/>
  <c r="AN1262" i="47"/>
  <c r="AW1262" i="47"/>
  <c r="AM1262" i="47"/>
  <c r="AL1262" i="47"/>
  <c r="AU1262" i="47"/>
  <c r="AY1262" i="47"/>
  <c r="BA1262" i="47"/>
  <c r="BB1262" i="47"/>
  <c r="BC1262" i="47"/>
  <c r="BD1262" i="47"/>
  <c r="AZ1262" i="47"/>
  <c r="X1261" i="47"/>
  <c r="Z1261" i="47" s="1"/>
  <c r="Y1261" i="47"/>
  <c r="AX1261" i="47"/>
  <c r="AW1261" i="47"/>
  <c r="AV1261" i="47"/>
  <c r="AT1261" i="47"/>
  <c r="AS1261" i="47"/>
  <c r="AR1261" i="47"/>
  <c r="AQ1261" i="47"/>
  <c r="AP1261" i="47"/>
  <c r="AO1261" i="47"/>
  <c r="AN1261" i="47"/>
  <c r="AM1261" i="47"/>
  <c r="AL1261" i="47"/>
  <c r="AG1261" i="47"/>
  <c r="O1261" i="47"/>
  <c r="N1261" i="47"/>
  <c r="M1261" i="47"/>
  <c r="AU1261" i="47"/>
  <c r="BD1261" i="47"/>
  <c r="BC1261" i="47"/>
  <c r="BB1261" i="47"/>
  <c r="BA1261" i="47"/>
  <c r="AZ1261" i="47"/>
  <c r="AY1261" i="47"/>
  <c r="P1261" i="47"/>
  <c r="L1261" i="47"/>
  <c r="B1261" i="47"/>
  <c r="C1261" i="47"/>
  <c r="D1261" i="47"/>
  <c r="E1261" i="47"/>
  <c r="F1261" i="47"/>
  <c r="G1261" i="47"/>
  <c r="H1261" i="47"/>
  <c r="I1261" i="47"/>
  <c r="J1261" i="47"/>
  <c r="K1261" i="47"/>
  <c r="X1260" i="47"/>
  <c r="Z1260" i="47" s="1"/>
  <c r="Y1260" i="47"/>
  <c r="L1260" i="47"/>
  <c r="M1260" i="47"/>
  <c r="N1260" i="47"/>
  <c r="O1260" i="47"/>
  <c r="P1260" i="47"/>
  <c r="AG1260" i="47"/>
  <c r="AL1260" i="47"/>
  <c r="K1260" i="47"/>
  <c r="BA1260" i="47"/>
  <c r="AN1260" i="47"/>
  <c r="AO1260" i="47"/>
  <c r="AP1260" i="47"/>
  <c r="AQ1260" i="47"/>
  <c r="AR1260" i="47"/>
  <c r="AS1260" i="47"/>
  <c r="AT1260" i="47"/>
  <c r="AU1260" i="47"/>
  <c r="AV1260" i="47"/>
  <c r="AW1260" i="47"/>
  <c r="AX1260" i="47"/>
  <c r="AY1260" i="47"/>
  <c r="AZ1260" i="47"/>
  <c r="AM1260" i="47"/>
  <c r="BB1260" i="47"/>
  <c r="BC1260" i="47"/>
  <c r="BD1260" i="47"/>
  <c r="B1260" i="47"/>
  <c r="C1260" i="47"/>
  <c r="D1260" i="47"/>
  <c r="E1260" i="47"/>
  <c r="F1260" i="47"/>
  <c r="G1260" i="47"/>
  <c r="H1260" i="47"/>
  <c r="I1260" i="47"/>
  <c r="J1260" i="47"/>
  <c r="Y1259" i="47"/>
  <c r="X1259" i="47"/>
  <c r="Z1259" i="47" s="1"/>
  <c r="BC1259" i="47"/>
  <c r="BB1259" i="47"/>
  <c r="BA1259" i="47"/>
  <c r="AZ1259" i="47"/>
  <c r="AY1259" i="47"/>
  <c r="AX1259" i="47"/>
  <c r="AW1259" i="47"/>
  <c r="AV1259" i="47"/>
  <c r="AU1259" i="47"/>
  <c r="AT1259" i="47"/>
  <c r="AS1259" i="47"/>
  <c r="AR1259" i="47"/>
  <c r="AQ1259" i="47"/>
  <c r="AP1259" i="47"/>
  <c r="AO1259" i="47"/>
  <c r="AN1259" i="47"/>
  <c r="AM1259" i="47"/>
  <c r="AL1259" i="47"/>
  <c r="AG1259" i="47"/>
  <c r="P1259" i="47"/>
  <c r="O1259" i="47"/>
  <c r="N1259" i="47"/>
  <c r="M1259" i="47"/>
  <c r="L1259" i="47"/>
  <c r="K1259" i="47"/>
  <c r="J1259" i="47"/>
  <c r="I1259" i="47"/>
  <c r="H1259" i="47"/>
  <c r="G1259" i="47"/>
  <c r="F1259" i="47"/>
  <c r="E1259" i="47"/>
  <c r="D1259" i="47"/>
  <c r="C1259" i="47"/>
  <c r="B1259" i="47"/>
  <c r="BD1259" i="47"/>
  <c r="Y1258" i="47"/>
  <c r="X1258" i="47"/>
  <c r="Z1258" i="47" s="1"/>
  <c r="BB1258" i="47"/>
  <c r="BA1258" i="47"/>
  <c r="AZ1258" i="47"/>
  <c r="AY1258" i="47"/>
  <c r="AX1258" i="47"/>
  <c r="AW1258" i="47"/>
  <c r="AV1258" i="47"/>
  <c r="AU1258" i="47"/>
  <c r="AT1258" i="47"/>
  <c r="AS1258" i="47"/>
  <c r="AR1258" i="47"/>
  <c r="AQ1258" i="47"/>
  <c r="AP1258" i="47"/>
  <c r="AO1258" i="47"/>
  <c r="AN1258" i="47"/>
  <c r="AM1258" i="47"/>
  <c r="AL1258" i="47"/>
  <c r="AG1258" i="47"/>
  <c r="BD1258" i="47"/>
  <c r="BC1258" i="47"/>
  <c r="P1258" i="47"/>
  <c r="O1258" i="47"/>
  <c r="N1258" i="47"/>
  <c r="M1258" i="47"/>
  <c r="L1258" i="47"/>
  <c r="K1258" i="47"/>
  <c r="J1258" i="47"/>
  <c r="I1258" i="47"/>
  <c r="H1258" i="47"/>
  <c r="G1258" i="47"/>
  <c r="F1258" i="47"/>
  <c r="E1258" i="47"/>
  <c r="D1258" i="47"/>
  <c r="C1258" i="47"/>
  <c r="B1258" i="47"/>
  <c r="Y1257" i="47"/>
  <c r="X1257" i="47"/>
  <c r="Z1257" i="47" s="1"/>
  <c r="BB1257" i="47"/>
  <c r="BA1257" i="47"/>
  <c r="AZ1257" i="47"/>
  <c r="AY1257" i="47"/>
  <c r="AX1257" i="47"/>
  <c r="AW1257" i="47"/>
  <c r="AV1257" i="47"/>
  <c r="AU1257" i="47"/>
  <c r="AT1257" i="47"/>
  <c r="AS1257" i="47"/>
  <c r="AR1257" i="47"/>
  <c r="AQ1257" i="47"/>
  <c r="AP1257" i="47"/>
  <c r="AO1257" i="47"/>
  <c r="AN1257" i="47"/>
  <c r="AM1257" i="47"/>
  <c r="AL1257" i="47"/>
  <c r="AG1257" i="47"/>
  <c r="BD1257" i="47"/>
  <c r="B1257" i="47"/>
  <c r="C1257" i="47"/>
  <c r="D1257" i="47"/>
  <c r="E1257" i="47"/>
  <c r="F1257" i="47"/>
  <c r="G1257" i="47"/>
  <c r="H1257" i="47"/>
  <c r="I1257" i="47"/>
  <c r="J1257" i="47"/>
  <c r="BC1257" i="47"/>
  <c r="K1257" i="47"/>
  <c r="L1257" i="47"/>
  <c r="M1257" i="47"/>
  <c r="N1257" i="47"/>
  <c r="O1257" i="47"/>
  <c r="P1257" i="47"/>
  <c r="Q1257" i="47" s="1"/>
  <c r="Y1256" i="47"/>
  <c r="X1256" i="47"/>
  <c r="Z1256" i="47" s="1"/>
  <c r="I1256" i="47"/>
  <c r="BD1256" i="47"/>
  <c r="BC1256" i="47"/>
  <c r="BB1256" i="47"/>
  <c r="BA1256" i="47"/>
  <c r="AY1256" i="47"/>
  <c r="AX1256" i="47"/>
  <c r="AW1256" i="47"/>
  <c r="AV1256" i="47"/>
  <c r="AU1256" i="47"/>
  <c r="AT1256" i="47"/>
  <c r="AS1256" i="47"/>
  <c r="AR1256" i="47"/>
  <c r="AQ1256" i="47"/>
  <c r="AP1256" i="47"/>
  <c r="AO1256" i="47"/>
  <c r="AN1256" i="47"/>
  <c r="AM1256" i="47"/>
  <c r="AL1256" i="47"/>
  <c r="AG1256" i="47"/>
  <c r="AZ1256" i="47"/>
  <c r="P1256" i="47"/>
  <c r="O1256" i="47"/>
  <c r="N1256" i="47"/>
  <c r="M1256" i="47"/>
  <c r="L1256" i="47"/>
  <c r="K1256" i="47"/>
  <c r="J1256" i="47"/>
  <c r="H1256" i="47"/>
  <c r="G1256" i="47"/>
  <c r="F1256" i="47"/>
  <c r="E1256" i="47"/>
  <c r="D1256" i="47"/>
  <c r="C1256" i="47"/>
  <c r="B1256" i="47"/>
  <c r="Y1255" i="47"/>
  <c r="X1255" i="47"/>
  <c r="Z1255" i="47" s="1"/>
  <c r="N1255" i="47"/>
  <c r="M1255" i="47"/>
  <c r="L1255" i="47"/>
  <c r="K1255" i="47"/>
  <c r="J1255" i="47"/>
  <c r="I1255" i="47"/>
  <c r="H1255" i="47"/>
  <c r="G1255" i="47"/>
  <c r="F1255" i="47"/>
  <c r="E1255" i="47"/>
  <c r="D1255" i="47"/>
  <c r="C1255" i="47"/>
  <c r="B1255" i="47"/>
  <c r="P1255" i="47"/>
  <c r="BA1255" i="47"/>
  <c r="AZ1255" i="47"/>
  <c r="AG1255" i="47"/>
  <c r="AY1255" i="47"/>
  <c r="AL1255" i="47"/>
  <c r="AM1255" i="47"/>
  <c r="AN1255" i="47"/>
  <c r="AO1255" i="47"/>
  <c r="AP1255" i="47"/>
  <c r="AQ1255" i="47"/>
  <c r="AR1255" i="47"/>
  <c r="AS1255" i="47"/>
  <c r="AT1255" i="47"/>
  <c r="AU1255" i="47"/>
  <c r="AV1255" i="47"/>
  <c r="AW1255" i="47"/>
  <c r="AX1255" i="47"/>
  <c r="O1255" i="47"/>
  <c r="BD1255" i="47"/>
  <c r="BC1255" i="47"/>
  <c r="BB1255" i="47"/>
  <c r="Y1254" i="47"/>
  <c r="X1254" i="47"/>
  <c r="Z1254" i="47" s="1"/>
  <c r="BC1254" i="47"/>
  <c r="BD1254" i="47"/>
  <c r="B1254" i="47"/>
  <c r="C1254" i="47"/>
  <c r="D1254" i="47"/>
  <c r="E1254" i="47"/>
  <c r="F1254" i="47"/>
  <c r="G1254" i="47"/>
  <c r="H1254" i="47"/>
  <c r="I1254" i="47"/>
  <c r="J1254" i="47"/>
  <c r="K1254" i="47"/>
  <c r="L1254" i="47"/>
  <c r="M1254" i="47"/>
  <c r="N1254" i="47"/>
  <c r="O1254" i="47"/>
  <c r="P1254" i="47"/>
  <c r="AG1254" i="47"/>
  <c r="AL1254" i="47"/>
  <c r="AM1254" i="47"/>
  <c r="AN1254" i="47"/>
  <c r="AO1254" i="47"/>
  <c r="AP1254" i="47"/>
  <c r="AQ1254" i="47"/>
  <c r="AR1254" i="47"/>
  <c r="AS1254" i="47"/>
  <c r="AT1254" i="47"/>
  <c r="AU1254" i="47"/>
  <c r="AV1254" i="47"/>
  <c r="AW1254" i="47"/>
  <c r="AX1254" i="47"/>
  <c r="AY1254" i="47"/>
  <c r="AZ1254" i="47"/>
  <c r="BA1254" i="47"/>
  <c r="BB1254" i="47"/>
  <c r="Y1253" i="47"/>
  <c r="X1253" i="47"/>
  <c r="Z1253" i="47" s="1"/>
  <c r="AM1253" i="47"/>
  <c r="AL1253" i="47"/>
  <c r="AG1253" i="47"/>
  <c r="P1253" i="47"/>
  <c r="O1253" i="47"/>
  <c r="N1253" i="47"/>
  <c r="M1253" i="47"/>
  <c r="L1253" i="47"/>
  <c r="K1253" i="47"/>
  <c r="J1253" i="47"/>
  <c r="I1253" i="47"/>
  <c r="H1253" i="47"/>
  <c r="G1253" i="47"/>
  <c r="F1253" i="47"/>
  <c r="E1253" i="47"/>
  <c r="D1253" i="47"/>
  <c r="C1253" i="47"/>
  <c r="B1253" i="47"/>
  <c r="AU1253" i="47"/>
  <c r="AP1253" i="47"/>
  <c r="AQ1253" i="47"/>
  <c r="AR1253" i="47"/>
  <c r="AS1253" i="47"/>
  <c r="AT1253" i="47"/>
  <c r="AV1253" i="47"/>
  <c r="AX1253" i="47"/>
  <c r="AY1253" i="47"/>
  <c r="AZ1253" i="47"/>
  <c r="BA1253" i="47"/>
  <c r="BB1253" i="47"/>
  <c r="BC1253" i="47"/>
  <c r="BD1253" i="47"/>
  <c r="AN1253" i="47"/>
  <c r="AO1253" i="47"/>
  <c r="AW1253" i="47"/>
  <c r="Y1252" i="47"/>
  <c r="X1252" i="47"/>
  <c r="Z1252" i="47" s="1"/>
  <c r="K1252" i="47"/>
  <c r="J1252" i="47"/>
  <c r="BD1252" i="47"/>
  <c r="BC1252" i="47"/>
  <c r="BA1252" i="47"/>
  <c r="AZ1252" i="47"/>
  <c r="AY1252" i="47"/>
  <c r="BB1252" i="47"/>
  <c r="AX1252" i="47"/>
  <c r="I1252" i="47"/>
  <c r="AW1252" i="47"/>
  <c r="AV1252" i="47"/>
  <c r="AU1252" i="47"/>
  <c r="AT1252" i="47"/>
  <c r="AS1252" i="47"/>
  <c r="AR1252" i="47"/>
  <c r="AQ1252" i="47"/>
  <c r="H1252" i="47"/>
  <c r="AP1252" i="47"/>
  <c r="F1252" i="47"/>
  <c r="E1252" i="47"/>
  <c r="AO1252" i="47"/>
  <c r="D1252" i="47"/>
  <c r="C1252" i="47"/>
  <c r="B1252" i="47"/>
  <c r="N1252" i="47"/>
  <c r="G1252" i="47"/>
  <c r="AN1252" i="47"/>
  <c r="AM1252" i="47"/>
  <c r="AL1252" i="47"/>
  <c r="AG1252" i="47"/>
  <c r="M1252" i="47"/>
  <c r="L1252" i="47"/>
  <c r="P1252" i="47"/>
  <c r="O1252" i="47"/>
  <c r="Y1251" i="47"/>
  <c r="X1251" i="47"/>
  <c r="Z1251" i="47" s="1"/>
  <c r="AL1251" i="47"/>
  <c r="AM1251" i="47"/>
  <c r="AN1251" i="47"/>
  <c r="AO1251" i="47"/>
  <c r="AP1251" i="47"/>
  <c r="AQ1251" i="47"/>
  <c r="AR1251" i="47"/>
  <c r="AS1251" i="47"/>
  <c r="AT1251" i="47"/>
  <c r="AU1251" i="47"/>
  <c r="AV1251" i="47"/>
  <c r="AW1251" i="47"/>
  <c r="AX1251" i="47"/>
  <c r="AY1251" i="47"/>
  <c r="AZ1251" i="47"/>
  <c r="BA1251" i="47"/>
  <c r="BB1251" i="47"/>
  <c r="BC1251" i="47"/>
  <c r="BD1251" i="47"/>
  <c r="B1251" i="47"/>
  <c r="C1251" i="47"/>
  <c r="D1251" i="47"/>
  <c r="E1251" i="47"/>
  <c r="F1251" i="47"/>
  <c r="G1251" i="47"/>
  <c r="H1251" i="47"/>
  <c r="I1251" i="47"/>
  <c r="J1251" i="47"/>
  <c r="K1251" i="47"/>
  <c r="L1251" i="47"/>
  <c r="M1251" i="47"/>
  <c r="O1251" i="47"/>
  <c r="N1251" i="47"/>
  <c r="P1251" i="47"/>
  <c r="Q1251" i="47" s="1"/>
  <c r="AG1251" i="47"/>
  <c r="AK1251" i="47"/>
  <c r="Y1250" i="47"/>
  <c r="X1250" i="47"/>
  <c r="Z1250" i="47" s="1"/>
  <c r="L1250" i="47"/>
  <c r="P1250" i="47"/>
  <c r="Q1250" i="47" s="1"/>
  <c r="D1250" i="47"/>
  <c r="C1250" i="47"/>
  <c r="B1250" i="47"/>
  <c r="AN1250" i="47"/>
  <c r="AG1250" i="47"/>
  <c r="AR1250" i="47"/>
  <c r="AK1250" i="47"/>
  <c r="AU1250" i="47"/>
  <c r="AS1250" i="47"/>
  <c r="AO1250" i="47"/>
  <c r="AL1250" i="47"/>
  <c r="AP1250" i="47"/>
  <c r="AQ1250" i="47"/>
  <c r="J1250" i="47"/>
  <c r="K1250" i="47"/>
  <c r="AM1250" i="47"/>
  <c r="M1250" i="47"/>
  <c r="N1250" i="47"/>
  <c r="O1250" i="47"/>
  <c r="AV1250" i="47"/>
  <c r="AW1250" i="47"/>
  <c r="AX1250" i="47"/>
  <c r="AY1250" i="47"/>
  <c r="AZ1250" i="47"/>
  <c r="BA1250" i="47"/>
  <c r="BB1250" i="47"/>
  <c r="BC1250" i="47"/>
  <c r="BD1250" i="47"/>
  <c r="H1250" i="47"/>
  <c r="I1250" i="47"/>
  <c r="AT1250" i="47"/>
  <c r="F1250" i="47"/>
  <c r="E1250" i="47"/>
  <c r="G1250" i="47"/>
  <c r="Y1249" i="47"/>
  <c r="X1249" i="47"/>
  <c r="Z1249" i="47" s="1"/>
  <c r="AR1249" i="47"/>
  <c r="E1249" i="47"/>
  <c r="D1249" i="47"/>
  <c r="C1249" i="47"/>
  <c r="B1249" i="47"/>
  <c r="BD1249" i="47"/>
  <c r="BC1249" i="47"/>
  <c r="BA1249" i="47"/>
  <c r="AZ1249" i="47"/>
  <c r="AY1249" i="47"/>
  <c r="AX1249" i="47"/>
  <c r="AW1249" i="47"/>
  <c r="BB1249" i="47"/>
  <c r="K1249" i="47"/>
  <c r="L1249" i="47"/>
  <c r="M1249" i="47"/>
  <c r="O1249" i="47"/>
  <c r="P1249" i="47"/>
  <c r="Q1249" i="47" s="1"/>
  <c r="H1249" i="47"/>
  <c r="G1249" i="47"/>
  <c r="AG1249" i="47"/>
  <c r="AK1249" i="47"/>
  <c r="AL1249" i="47"/>
  <c r="AM1249" i="47"/>
  <c r="AN1249" i="47"/>
  <c r="AO1249" i="47"/>
  <c r="AP1249" i="47"/>
  <c r="I1249" i="47"/>
  <c r="J1249" i="47"/>
  <c r="AQ1249" i="47"/>
  <c r="F1249" i="47"/>
  <c r="AS1249" i="47"/>
  <c r="AT1249" i="47"/>
  <c r="AU1249" i="47"/>
  <c r="AV1249" i="47"/>
  <c r="N1249" i="47"/>
  <c r="X1248" i="47"/>
  <c r="Z1248" i="47" s="1"/>
  <c r="Y1248" i="47"/>
  <c r="BD1248" i="47"/>
  <c r="BC1248" i="47"/>
  <c r="BB1248" i="47"/>
  <c r="BA1248" i="47"/>
  <c r="AZ1248" i="47"/>
  <c r="AY1248" i="47"/>
  <c r="AX1248" i="47"/>
  <c r="AW1248" i="47"/>
  <c r="AV1248" i="47"/>
  <c r="AU1248" i="47"/>
  <c r="AT1248" i="47"/>
  <c r="AS1248" i="47"/>
  <c r="AR1248" i="47"/>
  <c r="AQ1248" i="47"/>
  <c r="AP1248" i="47"/>
  <c r="AO1248" i="47"/>
  <c r="AN1248" i="47"/>
  <c r="AL1248" i="47"/>
  <c r="AG1248" i="47"/>
  <c r="P1248" i="47"/>
  <c r="O1248" i="47"/>
  <c r="N1248" i="47"/>
  <c r="M1248" i="47"/>
  <c r="L1248" i="47"/>
  <c r="K1248" i="47"/>
  <c r="J1248" i="47"/>
  <c r="I1248" i="47"/>
  <c r="H1248" i="47"/>
  <c r="G1248" i="47"/>
  <c r="F1248" i="47"/>
  <c r="E1248" i="47"/>
  <c r="D1248" i="47"/>
  <c r="C1248" i="47"/>
  <c r="B1248" i="47"/>
  <c r="AM1248" i="47"/>
  <c r="Y1247" i="47"/>
  <c r="X1247" i="47"/>
  <c r="Z1247" i="47" s="1"/>
  <c r="BD1247" i="47"/>
  <c r="BC1247" i="47"/>
  <c r="AZ1247" i="47"/>
  <c r="BA1247" i="47"/>
  <c r="BB1247" i="47"/>
  <c r="B1247" i="47"/>
  <c r="C1247" i="47"/>
  <c r="D1247" i="47"/>
  <c r="E1247" i="47"/>
  <c r="F1247" i="47"/>
  <c r="G1247" i="47"/>
  <c r="H1247" i="47"/>
  <c r="I1247" i="47"/>
  <c r="J1247" i="47"/>
  <c r="K1247" i="47"/>
  <c r="L1247" i="47"/>
  <c r="M1247" i="47"/>
  <c r="N1247" i="47"/>
  <c r="O1247" i="47"/>
  <c r="P1247" i="47"/>
  <c r="AG1247" i="47"/>
  <c r="AL1247" i="47"/>
  <c r="AM1247" i="47"/>
  <c r="AN1247" i="47"/>
  <c r="AO1247" i="47"/>
  <c r="AP1247" i="47"/>
  <c r="AQ1247" i="47"/>
  <c r="AR1247" i="47"/>
  <c r="AS1247" i="47"/>
  <c r="AT1247" i="47"/>
  <c r="AU1247" i="47"/>
  <c r="AV1247" i="47"/>
  <c r="AW1247" i="47"/>
  <c r="AX1247" i="47"/>
  <c r="AY1247" i="47"/>
  <c r="Y1246" i="47"/>
  <c r="X1246" i="47"/>
  <c r="Z1246" i="47" s="1"/>
  <c r="BD1246" i="47"/>
  <c r="BA1246" i="47"/>
  <c r="AZ1246" i="47"/>
  <c r="AY1246" i="47"/>
  <c r="AX1246" i="47"/>
  <c r="AW1246" i="47"/>
  <c r="AV1246" i="47"/>
  <c r="AU1246" i="47"/>
  <c r="AT1246" i="47"/>
  <c r="AS1246" i="47"/>
  <c r="AR1246" i="47"/>
  <c r="AQ1246" i="47"/>
  <c r="AP1246" i="47"/>
  <c r="AO1246" i="47"/>
  <c r="AN1246" i="47"/>
  <c r="AM1246" i="47"/>
  <c r="AL1246" i="47"/>
  <c r="AG1246" i="47"/>
  <c r="BB1246" i="47"/>
  <c r="BC1246" i="47"/>
  <c r="P1246" i="47"/>
  <c r="O1246" i="47"/>
  <c r="N1246" i="47"/>
  <c r="M1246" i="47"/>
  <c r="L1246" i="47"/>
  <c r="K1246" i="47"/>
  <c r="J1246" i="47"/>
  <c r="I1246" i="47"/>
  <c r="H1246" i="47"/>
  <c r="G1246" i="47"/>
  <c r="F1246" i="47"/>
  <c r="E1246" i="47"/>
  <c r="D1246" i="47"/>
  <c r="C1246" i="47"/>
  <c r="B1246" i="47"/>
  <c r="Y1245" i="47"/>
  <c r="X1245" i="47"/>
  <c r="Z1245" i="47" s="1"/>
  <c r="BB1245" i="47"/>
  <c r="BA1245" i="47"/>
  <c r="AZ1245" i="47"/>
  <c r="AY1245" i="47"/>
  <c r="AX1245" i="47"/>
  <c r="AW1245" i="47"/>
  <c r="AV1245" i="47"/>
  <c r="AU1245" i="47"/>
  <c r="AT1245" i="47"/>
  <c r="AS1245" i="47"/>
  <c r="AR1245" i="47"/>
  <c r="AQ1245" i="47"/>
  <c r="AP1245" i="47"/>
  <c r="AO1245" i="47"/>
  <c r="AN1245" i="47"/>
  <c r="AM1245" i="47"/>
  <c r="AL1245" i="47"/>
  <c r="AG1245" i="47"/>
  <c r="BD1245" i="47"/>
  <c r="BC1245" i="47"/>
  <c r="P1245" i="47"/>
  <c r="O1245" i="47"/>
  <c r="N1245" i="47"/>
  <c r="M1245" i="47"/>
  <c r="L1245" i="47"/>
  <c r="K1245" i="47"/>
  <c r="J1245" i="47"/>
  <c r="I1245" i="47"/>
  <c r="H1245" i="47"/>
  <c r="G1245" i="47"/>
  <c r="F1245" i="47"/>
  <c r="E1245" i="47"/>
  <c r="D1245" i="47"/>
  <c r="C1245" i="47"/>
  <c r="B1245" i="47"/>
  <c r="Y1244" i="47"/>
  <c r="X1244" i="47"/>
  <c r="Z1244" i="47" s="1"/>
  <c r="BC1244" i="47"/>
  <c r="BA1244" i="47"/>
  <c r="AZ1244" i="47"/>
  <c r="AY1244" i="47"/>
  <c r="AX1244" i="47"/>
  <c r="AW1244" i="47"/>
  <c r="AV1244" i="47"/>
  <c r="AU1244" i="47"/>
  <c r="AT1244" i="47"/>
  <c r="AS1244" i="47"/>
  <c r="AR1244" i="47"/>
  <c r="AQ1244" i="47"/>
  <c r="AP1244" i="47"/>
  <c r="AO1244" i="47"/>
  <c r="AN1244" i="47"/>
  <c r="AM1244" i="47"/>
  <c r="AL1244" i="47"/>
  <c r="AG1244" i="47"/>
  <c r="BB1244" i="47"/>
  <c r="BD1244" i="47"/>
  <c r="P1244" i="47"/>
  <c r="O1244" i="47"/>
  <c r="N1244" i="47"/>
  <c r="M1244" i="47"/>
  <c r="L1244" i="47"/>
  <c r="K1244" i="47"/>
  <c r="J1244" i="47"/>
  <c r="I1244" i="47"/>
  <c r="H1244" i="47"/>
  <c r="G1244" i="47"/>
  <c r="F1244" i="47"/>
  <c r="E1244" i="47"/>
  <c r="D1244" i="47"/>
  <c r="C1244" i="47"/>
  <c r="B1244" i="47"/>
  <c r="Y1243" i="47"/>
  <c r="X1243" i="47"/>
  <c r="Z1243" i="47" s="1"/>
  <c r="BB1243" i="47"/>
  <c r="BA1243" i="47"/>
  <c r="AZ1243" i="47"/>
  <c r="AY1243" i="47"/>
  <c r="AX1243" i="47"/>
  <c r="AW1243" i="47"/>
  <c r="AV1243" i="47"/>
  <c r="AU1243" i="47"/>
  <c r="AT1243" i="47"/>
  <c r="AS1243" i="47"/>
  <c r="AR1243" i="47"/>
  <c r="AQ1243" i="47"/>
  <c r="AP1243" i="47"/>
  <c r="AO1243" i="47"/>
  <c r="AN1243" i="47"/>
  <c r="AM1243" i="47"/>
  <c r="AL1243" i="47"/>
  <c r="AG1243" i="47"/>
  <c r="BD1243" i="47"/>
  <c r="BC1243" i="47"/>
  <c r="P1243" i="47"/>
  <c r="O1243" i="47"/>
  <c r="N1243" i="47"/>
  <c r="M1243" i="47"/>
  <c r="L1243" i="47"/>
  <c r="K1243" i="47"/>
  <c r="J1243" i="47"/>
  <c r="I1243" i="47"/>
  <c r="H1243" i="47"/>
  <c r="G1243" i="47"/>
  <c r="F1243" i="47"/>
  <c r="E1243" i="47"/>
  <c r="D1243" i="47"/>
  <c r="C1243" i="47"/>
  <c r="B1243" i="47"/>
  <c r="Y1242" i="47"/>
  <c r="X1242" i="47"/>
  <c r="Z1242" i="47" s="1"/>
  <c r="BB1242" i="47"/>
  <c r="BA1242" i="47"/>
  <c r="AZ1242" i="47"/>
  <c r="AY1242" i="47"/>
  <c r="AX1242" i="47"/>
  <c r="AW1242" i="47"/>
  <c r="AV1242" i="47"/>
  <c r="AU1242" i="47"/>
  <c r="AT1242" i="47"/>
  <c r="AS1242" i="47"/>
  <c r="AR1242" i="47"/>
  <c r="AQ1242" i="47"/>
  <c r="AP1242" i="47"/>
  <c r="AO1242" i="47"/>
  <c r="AN1242" i="47"/>
  <c r="AM1242" i="47"/>
  <c r="AL1242" i="47"/>
  <c r="AG1242" i="47"/>
  <c r="BD1242" i="47"/>
  <c r="BC1242" i="47"/>
  <c r="P1242" i="47"/>
  <c r="O1242" i="47"/>
  <c r="N1242" i="47"/>
  <c r="M1242" i="47"/>
  <c r="L1242" i="47"/>
  <c r="K1242" i="47"/>
  <c r="J1242" i="47"/>
  <c r="I1242" i="47"/>
  <c r="H1242" i="47"/>
  <c r="G1242" i="47"/>
  <c r="F1242" i="47"/>
  <c r="E1242" i="47"/>
  <c r="D1242" i="47"/>
  <c r="C1242" i="47"/>
  <c r="B1242" i="47"/>
  <c r="Y1241" i="47"/>
  <c r="X1241" i="47"/>
  <c r="Z1241" i="47" s="1"/>
  <c r="BB1241" i="47"/>
  <c r="BA1241" i="47"/>
  <c r="AZ1241" i="47"/>
  <c r="AY1241" i="47"/>
  <c r="AX1241" i="47"/>
  <c r="AW1241" i="47"/>
  <c r="AV1241" i="47"/>
  <c r="AU1241" i="47"/>
  <c r="AT1241" i="47"/>
  <c r="AS1241" i="47"/>
  <c r="AR1241" i="47"/>
  <c r="AQ1241" i="47"/>
  <c r="AP1241" i="47"/>
  <c r="AO1241" i="47"/>
  <c r="AN1241" i="47"/>
  <c r="AM1241" i="47"/>
  <c r="AL1241" i="47"/>
  <c r="AG1241" i="47"/>
  <c r="BD1241" i="47"/>
  <c r="BC1241" i="47"/>
  <c r="P1241" i="47"/>
  <c r="O1241" i="47"/>
  <c r="N1241" i="47"/>
  <c r="M1241" i="47"/>
  <c r="L1241" i="47"/>
  <c r="K1241" i="47"/>
  <c r="J1241" i="47"/>
  <c r="I1241" i="47"/>
  <c r="H1241" i="47"/>
  <c r="G1241" i="47"/>
  <c r="F1241" i="47"/>
  <c r="E1241" i="47"/>
  <c r="D1241" i="47"/>
  <c r="C1241" i="47"/>
  <c r="B1241" i="47"/>
  <c r="Y1240" i="47"/>
  <c r="X1240" i="47"/>
  <c r="Z1240" i="47" s="1"/>
  <c r="BB1240" i="47"/>
  <c r="BA1240" i="47"/>
  <c r="AZ1240" i="47"/>
  <c r="AY1240" i="47"/>
  <c r="AX1240" i="47"/>
  <c r="AW1240" i="47"/>
  <c r="AV1240" i="47"/>
  <c r="AU1240" i="47"/>
  <c r="AT1240" i="47"/>
  <c r="AS1240" i="47"/>
  <c r="AR1240" i="47"/>
  <c r="AQ1240" i="47"/>
  <c r="AP1240" i="47"/>
  <c r="AO1240" i="47"/>
  <c r="AN1240" i="47"/>
  <c r="AM1240" i="47"/>
  <c r="AL1240" i="47"/>
  <c r="AG1240" i="47"/>
  <c r="BD1240" i="47"/>
  <c r="BC1240" i="47"/>
  <c r="P1240" i="47"/>
  <c r="O1240" i="47"/>
  <c r="N1240" i="47"/>
  <c r="M1240" i="47"/>
  <c r="L1240" i="47"/>
  <c r="K1240" i="47"/>
  <c r="J1240" i="47"/>
  <c r="I1240" i="47"/>
  <c r="H1240" i="47"/>
  <c r="G1240" i="47"/>
  <c r="F1240" i="47"/>
  <c r="E1240" i="47"/>
  <c r="D1240" i="47"/>
  <c r="C1240" i="47"/>
  <c r="B1240" i="47"/>
  <c r="Y1239" i="47"/>
  <c r="X1239" i="47"/>
  <c r="Z1239" i="47" s="1"/>
  <c r="BC1239" i="47"/>
  <c r="BA1239" i="47"/>
  <c r="AZ1239" i="47"/>
  <c r="AY1239" i="47"/>
  <c r="AX1239" i="47"/>
  <c r="AW1239" i="47"/>
  <c r="AV1239" i="47"/>
  <c r="AU1239" i="47"/>
  <c r="AT1239" i="47"/>
  <c r="AS1239" i="47"/>
  <c r="AR1239" i="47"/>
  <c r="AQ1239" i="47"/>
  <c r="AP1239" i="47"/>
  <c r="AO1239" i="47"/>
  <c r="AN1239" i="47"/>
  <c r="AM1239" i="47"/>
  <c r="AL1239" i="47"/>
  <c r="AG1239" i="47"/>
  <c r="BB1239" i="47"/>
  <c r="BD1239" i="47"/>
  <c r="P1239" i="47"/>
  <c r="O1239" i="47"/>
  <c r="N1239" i="47"/>
  <c r="M1239" i="47"/>
  <c r="L1239" i="47"/>
  <c r="K1239" i="47"/>
  <c r="J1239" i="47"/>
  <c r="I1239" i="47"/>
  <c r="H1239" i="47"/>
  <c r="G1239" i="47"/>
  <c r="F1239" i="47"/>
  <c r="E1239" i="47"/>
  <c r="D1239" i="47"/>
  <c r="C1239" i="47"/>
  <c r="B1239" i="47"/>
  <c r="Y1238" i="47"/>
  <c r="X1238" i="47"/>
  <c r="Z1238" i="47" s="1"/>
  <c r="BB1238" i="47"/>
  <c r="BA1238" i="47"/>
  <c r="AZ1238" i="47"/>
  <c r="AY1238" i="47"/>
  <c r="AX1238" i="47"/>
  <c r="AW1238" i="47"/>
  <c r="AV1238" i="47"/>
  <c r="AU1238" i="47"/>
  <c r="AT1238" i="47"/>
  <c r="AS1238" i="47"/>
  <c r="AR1238" i="47"/>
  <c r="AQ1238" i="47"/>
  <c r="AP1238" i="47"/>
  <c r="AO1238" i="47"/>
  <c r="AN1238" i="47"/>
  <c r="AM1238" i="47"/>
  <c r="AL1238" i="47"/>
  <c r="AG1238" i="47"/>
  <c r="BD1238" i="47"/>
  <c r="BC1238" i="47"/>
  <c r="P1238" i="47"/>
  <c r="O1238" i="47"/>
  <c r="N1238" i="47"/>
  <c r="M1238" i="47"/>
  <c r="L1238" i="47"/>
  <c r="K1238" i="47"/>
  <c r="J1238" i="47"/>
  <c r="I1238" i="47"/>
  <c r="H1238" i="47"/>
  <c r="G1238" i="47"/>
  <c r="F1238" i="47"/>
  <c r="E1238" i="47"/>
  <c r="D1238" i="47"/>
  <c r="C1238" i="47"/>
  <c r="B1238" i="47"/>
  <c r="Y1237" i="47"/>
  <c r="X1237" i="47"/>
  <c r="Z1237" i="47" s="1"/>
  <c r="BB1237" i="47"/>
  <c r="BA1237" i="47"/>
  <c r="AZ1237" i="47"/>
  <c r="AY1237" i="47"/>
  <c r="AX1237" i="47"/>
  <c r="AW1237" i="47"/>
  <c r="AV1237" i="47"/>
  <c r="AU1237" i="47"/>
  <c r="AT1237" i="47"/>
  <c r="AS1237" i="47"/>
  <c r="AR1237" i="47"/>
  <c r="AQ1237" i="47"/>
  <c r="AP1237" i="47"/>
  <c r="AO1237" i="47"/>
  <c r="AN1237" i="47"/>
  <c r="AM1237" i="47"/>
  <c r="AL1237" i="47"/>
  <c r="AG1237" i="47"/>
  <c r="BD1237" i="47"/>
  <c r="BC1237" i="47"/>
  <c r="P1237" i="47"/>
  <c r="O1237" i="47"/>
  <c r="N1237" i="47"/>
  <c r="M1237" i="47"/>
  <c r="L1237" i="47"/>
  <c r="K1237" i="47"/>
  <c r="J1237" i="47"/>
  <c r="I1237" i="47"/>
  <c r="H1237" i="47"/>
  <c r="G1237" i="47"/>
  <c r="F1237" i="47"/>
  <c r="E1237" i="47"/>
  <c r="D1237" i="47"/>
  <c r="C1237" i="47"/>
  <c r="B1237" i="47"/>
  <c r="Y1236" i="47"/>
  <c r="X1236" i="47"/>
  <c r="Z1236" i="47" s="1"/>
  <c r="BB1236" i="47"/>
  <c r="BA1236" i="47"/>
  <c r="AZ1236" i="47"/>
  <c r="AY1236" i="47"/>
  <c r="AX1236" i="47"/>
  <c r="AW1236" i="47"/>
  <c r="AV1236" i="47"/>
  <c r="AU1236" i="47"/>
  <c r="AT1236" i="47"/>
  <c r="AS1236" i="47"/>
  <c r="AR1236" i="47"/>
  <c r="AQ1236" i="47"/>
  <c r="AP1236" i="47"/>
  <c r="AO1236" i="47"/>
  <c r="AN1236" i="47"/>
  <c r="AM1236" i="47"/>
  <c r="AL1236" i="47"/>
  <c r="AG1236" i="47"/>
  <c r="BD1236" i="47"/>
  <c r="BC1236" i="47"/>
  <c r="P1236" i="47"/>
  <c r="O1236" i="47"/>
  <c r="N1236" i="47"/>
  <c r="M1236" i="47"/>
  <c r="L1236" i="47"/>
  <c r="K1236" i="47"/>
  <c r="J1236" i="47"/>
  <c r="I1236" i="47"/>
  <c r="H1236" i="47"/>
  <c r="G1236" i="47"/>
  <c r="F1236" i="47"/>
  <c r="E1236" i="47"/>
  <c r="D1236" i="47"/>
  <c r="C1236" i="47"/>
  <c r="B1236" i="47"/>
  <c r="Y1235" i="47"/>
  <c r="X1235" i="47"/>
  <c r="Z1235" i="47" s="1"/>
  <c r="BB1235" i="47"/>
  <c r="BA1235" i="47"/>
  <c r="AZ1235" i="47"/>
  <c r="AY1235" i="47"/>
  <c r="AX1235" i="47"/>
  <c r="AW1235" i="47"/>
  <c r="AV1235" i="47"/>
  <c r="AU1235" i="47"/>
  <c r="AT1235" i="47"/>
  <c r="AS1235" i="47"/>
  <c r="AR1235" i="47"/>
  <c r="AQ1235" i="47"/>
  <c r="AP1235" i="47"/>
  <c r="AO1235" i="47"/>
  <c r="AN1235" i="47"/>
  <c r="AM1235" i="47"/>
  <c r="AL1235" i="47"/>
  <c r="AG1235" i="47"/>
  <c r="BD1235" i="47"/>
  <c r="BC1235" i="47"/>
  <c r="P1235" i="47"/>
  <c r="O1235" i="47"/>
  <c r="N1235" i="47"/>
  <c r="M1235" i="47"/>
  <c r="L1235" i="47"/>
  <c r="K1235" i="47"/>
  <c r="J1235" i="47"/>
  <c r="I1235" i="47"/>
  <c r="H1235" i="47"/>
  <c r="G1235" i="47"/>
  <c r="F1235" i="47"/>
  <c r="E1235" i="47"/>
  <c r="D1235" i="47"/>
  <c r="C1235" i="47"/>
  <c r="B1235" i="47"/>
  <c r="Y1234" i="47"/>
  <c r="X1234" i="47"/>
  <c r="Z1234" i="47" s="1"/>
  <c r="BC1234" i="47"/>
  <c r="BA1234" i="47"/>
  <c r="AZ1234" i="47"/>
  <c r="AY1234" i="47"/>
  <c r="AX1234" i="47"/>
  <c r="AW1234" i="47"/>
  <c r="AV1234" i="47"/>
  <c r="AU1234" i="47"/>
  <c r="AT1234" i="47"/>
  <c r="AS1234" i="47"/>
  <c r="AR1234" i="47"/>
  <c r="AQ1234" i="47"/>
  <c r="AP1234" i="47"/>
  <c r="AO1234" i="47"/>
  <c r="AN1234" i="47"/>
  <c r="AM1234" i="47"/>
  <c r="AL1234" i="47"/>
  <c r="AG1234" i="47"/>
  <c r="BB1234" i="47"/>
  <c r="BD1234" i="47"/>
  <c r="P1234" i="47"/>
  <c r="O1234" i="47"/>
  <c r="N1234" i="47"/>
  <c r="M1234" i="47"/>
  <c r="L1234" i="47"/>
  <c r="K1234" i="47"/>
  <c r="J1234" i="47"/>
  <c r="I1234" i="47"/>
  <c r="H1234" i="47"/>
  <c r="G1234" i="47"/>
  <c r="F1234" i="47"/>
  <c r="E1234" i="47"/>
  <c r="D1234" i="47"/>
  <c r="C1234" i="47"/>
  <c r="B1234" i="47"/>
  <c r="Y1233" i="47"/>
  <c r="X1233" i="47"/>
  <c r="Z1233" i="47" s="1"/>
  <c r="BB1233" i="47"/>
  <c r="BA1233" i="47"/>
  <c r="AZ1233" i="47"/>
  <c r="AY1233" i="47"/>
  <c r="AX1233" i="47"/>
  <c r="AW1233" i="47"/>
  <c r="AV1233" i="47"/>
  <c r="AU1233" i="47"/>
  <c r="AT1233" i="47"/>
  <c r="AS1233" i="47"/>
  <c r="AR1233" i="47"/>
  <c r="AQ1233" i="47"/>
  <c r="AP1233" i="47"/>
  <c r="AO1233" i="47"/>
  <c r="AN1233" i="47"/>
  <c r="AM1233" i="47"/>
  <c r="AL1233" i="47"/>
  <c r="AG1233" i="47"/>
  <c r="BD1233" i="47"/>
  <c r="BC1233" i="47"/>
  <c r="P1233" i="47"/>
  <c r="O1233" i="47"/>
  <c r="N1233" i="47"/>
  <c r="M1233" i="47"/>
  <c r="L1233" i="47"/>
  <c r="K1233" i="47"/>
  <c r="J1233" i="47"/>
  <c r="I1233" i="47"/>
  <c r="H1233" i="47"/>
  <c r="G1233" i="47"/>
  <c r="F1233" i="47"/>
  <c r="E1233" i="47"/>
  <c r="D1233" i="47"/>
  <c r="C1233" i="47"/>
  <c r="B1233" i="47"/>
  <c r="Y1232" i="47"/>
  <c r="X1232" i="47"/>
  <c r="Z1232" i="47" s="1"/>
  <c r="BB1232" i="47"/>
  <c r="BA1232" i="47"/>
  <c r="AZ1232" i="47"/>
  <c r="AY1232" i="47"/>
  <c r="AX1232" i="47"/>
  <c r="AW1232" i="47"/>
  <c r="AV1232" i="47"/>
  <c r="AU1232" i="47"/>
  <c r="AT1232" i="47"/>
  <c r="AS1232" i="47"/>
  <c r="AR1232" i="47"/>
  <c r="AQ1232" i="47"/>
  <c r="AP1232" i="47"/>
  <c r="AO1232" i="47"/>
  <c r="AN1232" i="47"/>
  <c r="AM1232" i="47"/>
  <c r="AL1232" i="47"/>
  <c r="AG1232" i="47"/>
  <c r="BD1232" i="47"/>
  <c r="BC1232" i="47"/>
  <c r="P1232" i="47"/>
  <c r="O1232" i="47"/>
  <c r="N1232" i="47"/>
  <c r="M1232" i="47"/>
  <c r="L1232" i="47"/>
  <c r="K1232" i="47"/>
  <c r="J1232" i="47"/>
  <c r="I1232" i="47"/>
  <c r="H1232" i="47"/>
  <c r="G1232" i="47"/>
  <c r="F1232" i="47"/>
  <c r="E1232" i="47"/>
  <c r="D1232" i="47"/>
  <c r="C1232" i="47"/>
  <c r="B1232" i="47"/>
  <c r="Y1231" i="47"/>
  <c r="X1231" i="47"/>
  <c r="Z1231" i="47" s="1"/>
  <c r="BB1231" i="47"/>
  <c r="BA1231" i="47"/>
  <c r="AZ1231" i="47"/>
  <c r="AY1231" i="47"/>
  <c r="AX1231" i="47"/>
  <c r="AW1231" i="47"/>
  <c r="AV1231" i="47"/>
  <c r="AU1231" i="47"/>
  <c r="AT1231" i="47"/>
  <c r="AS1231" i="47"/>
  <c r="AR1231" i="47"/>
  <c r="AQ1231" i="47"/>
  <c r="AP1231" i="47"/>
  <c r="AO1231" i="47"/>
  <c r="AN1231" i="47"/>
  <c r="AM1231" i="47"/>
  <c r="AL1231" i="47"/>
  <c r="AG1231" i="47"/>
  <c r="BD1231" i="47"/>
  <c r="BC1231" i="47"/>
  <c r="P1231" i="47"/>
  <c r="O1231" i="47"/>
  <c r="N1231" i="47"/>
  <c r="M1231" i="47"/>
  <c r="L1231" i="47"/>
  <c r="K1231" i="47"/>
  <c r="J1231" i="47"/>
  <c r="I1231" i="47"/>
  <c r="H1231" i="47"/>
  <c r="G1231" i="47"/>
  <c r="F1231" i="47"/>
  <c r="E1231" i="47"/>
  <c r="D1231" i="47"/>
  <c r="C1231" i="47"/>
  <c r="B1231" i="47"/>
  <c r="Y1230" i="47"/>
  <c r="X1230" i="47"/>
  <c r="Z1230" i="47" s="1"/>
  <c r="BB1230" i="47"/>
  <c r="BA1230" i="47"/>
  <c r="AZ1230" i="47"/>
  <c r="AY1230" i="47"/>
  <c r="AX1230" i="47"/>
  <c r="AW1230" i="47"/>
  <c r="AV1230" i="47"/>
  <c r="AU1230" i="47"/>
  <c r="AT1230" i="47"/>
  <c r="AS1230" i="47"/>
  <c r="AR1230" i="47"/>
  <c r="AQ1230" i="47"/>
  <c r="AP1230" i="47"/>
  <c r="AO1230" i="47"/>
  <c r="AN1230" i="47"/>
  <c r="AM1230" i="47"/>
  <c r="AL1230" i="47"/>
  <c r="AG1230" i="47"/>
  <c r="BD1230" i="47"/>
  <c r="BC1230" i="47"/>
  <c r="P1230" i="47"/>
  <c r="O1230" i="47"/>
  <c r="N1230" i="47"/>
  <c r="M1230" i="47"/>
  <c r="L1230" i="47"/>
  <c r="K1230" i="47"/>
  <c r="J1230" i="47"/>
  <c r="I1230" i="47"/>
  <c r="H1230" i="47"/>
  <c r="G1230" i="47"/>
  <c r="F1230" i="47"/>
  <c r="E1230" i="47"/>
  <c r="D1230" i="47"/>
  <c r="C1230" i="47"/>
  <c r="B1230" i="47"/>
  <c r="Y1229" i="47"/>
  <c r="X1229" i="47"/>
  <c r="Z1229" i="47" s="1"/>
  <c r="BC1229" i="47"/>
  <c r="BB1229" i="47"/>
  <c r="BA1229" i="47"/>
  <c r="AZ1229" i="47"/>
  <c r="AY1229" i="47"/>
  <c r="AW1229" i="47"/>
  <c r="AV1229" i="47"/>
  <c r="AU1229" i="47"/>
  <c r="AT1229" i="47"/>
  <c r="AS1229" i="47"/>
  <c r="AR1229" i="47"/>
  <c r="AQ1229" i="47"/>
  <c r="AP1229" i="47"/>
  <c r="AO1229" i="47"/>
  <c r="AN1229" i="47"/>
  <c r="AM1229" i="47"/>
  <c r="AL1229" i="47"/>
  <c r="AG1229" i="47"/>
  <c r="AX1229" i="47"/>
  <c r="BD1229" i="47"/>
  <c r="P1229" i="47"/>
  <c r="O1229" i="47"/>
  <c r="N1229" i="47"/>
  <c r="M1229" i="47"/>
  <c r="L1229" i="47"/>
  <c r="K1229" i="47"/>
  <c r="J1229" i="47"/>
  <c r="I1229" i="47"/>
  <c r="H1229" i="47"/>
  <c r="G1229" i="47"/>
  <c r="F1229" i="47"/>
  <c r="E1229" i="47"/>
  <c r="D1229" i="47"/>
  <c r="C1229" i="47"/>
  <c r="B1229" i="47"/>
  <c r="X1228" i="47"/>
  <c r="Z1228" i="47" s="1"/>
  <c r="Y1228" i="47"/>
  <c r="BC1228" i="47"/>
  <c r="H1228" i="47"/>
  <c r="G1228" i="47"/>
  <c r="BA1228" i="47"/>
  <c r="B1228" i="47"/>
  <c r="C1228" i="47"/>
  <c r="F1228" i="47"/>
  <c r="E1228" i="47"/>
  <c r="AR1228" i="47"/>
  <c r="BD1228" i="47"/>
  <c r="BB1228" i="47"/>
  <c r="AZ1228" i="47"/>
  <c r="AY1228" i="47"/>
  <c r="AX1228" i="47"/>
  <c r="AW1228" i="47"/>
  <c r="AV1228" i="47"/>
  <c r="AU1228" i="47"/>
  <c r="AT1228" i="47"/>
  <c r="AS1228" i="47"/>
  <c r="AQ1228" i="47"/>
  <c r="AP1228" i="47"/>
  <c r="AO1228" i="47"/>
  <c r="AN1228" i="47"/>
  <c r="AM1228" i="47"/>
  <c r="AL1228" i="47"/>
  <c r="AG1228" i="47"/>
  <c r="P1228" i="47"/>
  <c r="O1228" i="47"/>
  <c r="N1228" i="47"/>
  <c r="M1228" i="47"/>
  <c r="L1228" i="47"/>
  <c r="K1228" i="47"/>
  <c r="J1228" i="47"/>
  <c r="D1228" i="47"/>
  <c r="I1228" i="47"/>
  <c r="Y1227" i="47"/>
  <c r="X1227" i="47"/>
  <c r="Z1227" i="47" s="1"/>
  <c r="E1227" i="47"/>
  <c r="D1227" i="47"/>
  <c r="C1227" i="47"/>
  <c r="B1227" i="47"/>
  <c r="AM1227" i="47"/>
  <c r="AL1227" i="47"/>
  <c r="AN1227" i="47"/>
  <c r="F1227" i="47"/>
  <c r="AO1227" i="47"/>
  <c r="AP1227" i="47"/>
  <c r="AQ1227" i="47"/>
  <c r="AR1227" i="47"/>
  <c r="AS1227" i="47"/>
  <c r="AU1227" i="47"/>
  <c r="AV1227" i="47"/>
  <c r="AW1227" i="47"/>
  <c r="AX1227" i="47"/>
  <c r="AY1227" i="47"/>
  <c r="AZ1227" i="47"/>
  <c r="BA1227" i="47"/>
  <c r="BB1227" i="47"/>
  <c r="BC1227" i="47"/>
  <c r="BD1227" i="47"/>
  <c r="AG1227" i="47"/>
  <c r="P1227" i="47"/>
  <c r="O1227" i="47"/>
  <c r="N1227" i="47"/>
  <c r="M1227" i="47"/>
  <c r="L1227" i="47"/>
  <c r="K1227" i="47"/>
  <c r="J1227" i="47"/>
  <c r="I1227" i="47"/>
  <c r="H1227" i="47"/>
  <c r="G1227" i="47"/>
  <c r="AT1227" i="47"/>
  <c r="X1226" i="47"/>
  <c r="Z1226" i="47" s="1"/>
  <c r="Y1226" i="47"/>
  <c r="BB1226" i="47"/>
  <c r="BC1226" i="47"/>
  <c r="BD1226" i="47"/>
  <c r="AU1226" i="47"/>
  <c r="N1226" i="47"/>
  <c r="M1226" i="47"/>
  <c r="L1226" i="47"/>
  <c r="K1226" i="47"/>
  <c r="J1226" i="47"/>
  <c r="I1226" i="47"/>
  <c r="H1226" i="47"/>
  <c r="G1226" i="47"/>
  <c r="F1226" i="47"/>
  <c r="E1226" i="47"/>
  <c r="D1226" i="47"/>
  <c r="C1226" i="47"/>
  <c r="B1226" i="47"/>
  <c r="BA1226" i="47"/>
  <c r="O1226" i="47"/>
  <c r="P1226" i="47"/>
  <c r="Q1226" i="47" s="1"/>
  <c r="AG1226" i="47"/>
  <c r="AL1226" i="47"/>
  <c r="AM1226" i="47"/>
  <c r="AN1226" i="47"/>
  <c r="AO1226" i="47"/>
  <c r="AP1226" i="47"/>
  <c r="AQ1226" i="47"/>
  <c r="AR1226" i="47"/>
  <c r="AS1226" i="47"/>
  <c r="AT1226" i="47"/>
  <c r="AV1226" i="47"/>
  <c r="AW1226" i="47"/>
  <c r="AX1226" i="47"/>
  <c r="AY1226" i="47"/>
  <c r="AZ1226" i="47"/>
  <c r="X1225" i="47"/>
  <c r="Z1225" i="47" s="1"/>
  <c r="Y1225" i="47"/>
  <c r="P1225" i="47"/>
  <c r="Q1225" i="47" s="1"/>
  <c r="AZ1225" i="47"/>
  <c r="N1225" i="47"/>
  <c r="M1225" i="47"/>
  <c r="L1225" i="47"/>
  <c r="K1225" i="47"/>
  <c r="J1225" i="47"/>
  <c r="I1225" i="47"/>
  <c r="H1225" i="47"/>
  <c r="G1225" i="47"/>
  <c r="F1225" i="47"/>
  <c r="E1225" i="47"/>
  <c r="D1225" i="47"/>
  <c r="C1225" i="47"/>
  <c r="B1225" i="47"/>
  <c r="AP1225" i="47"/>
  <c r="AX1225" i="47"/>
  <c r="AW1225" i="47"/>
  <c r="AV1225" i="47"/>
  <c r="AU1225" i="47"/>
  <c r="AT1225" i="47"/>
  <c r="AS1225" i="47"/>
  <c r="AR1225" i="47"/>
  <c r="AQ1225" i="47"/>
  <c r="AO1225" i="47"/>
  <c r="AN1225" i="47"/>
  <c r="AM1225" i="47"/>
  <c r="AL1225" i="47"/>
  <c r="BD1225" i="47"/>
  <c r="AY1225" i="47"/>
  <c r="AG1225" i="47"/>
  <c r="AK1225" i="47" s="1"/>
  <c r="BC1225" i="47"/>
  <c r="BB1225" i="47"/>
  <c r="BA1225" i="47"/>
  <c r="O1225" i="47"/>
  <c r="X1224" i="47"/>
  <c r="Z1224" i="47" s="1"/>
  <c r="Y1224" i="47"/>
  <c r="BC1224" i="47"/>
  <c r="BB1224" i="47"/>
  <c r="BA1224" i="47"/>
  <c r="AZ1224" i="47"/>
  <c r="AY1224" i="47"/>
  <c r="AX1224" i="47"/>
  <c r="AW1224" i="47"/>
  <c r="AV1224" i="47"/>
  <c r="AU1224" i="47"/>
  <c r="AT1224" i="47"/>
  <c r="AS1224" i="47"/>
  <c r="AR1224" i="47"/>
  <c r="AQ1224" i="47"/>
  <c r="AG1224" i="47"/>
  <c r="AN1224" i="47"/>
  <c r="AP1224" i="47"/>
  <c r="AL1224" i="47"/>
  <c r="AM1224" i="47"/>
  <c r="J1224" i="47"/>
  <c r="B1224" i="47"/>
  <c r="C1224" i="47"/>
  <c r="D1224" i="47"/>
  <c r="E1224" i="47"/>
  <c r="F1224" i="47"/>
  <c r="G1224" i="47"/>
  <c r="H1224" i="47"/>
  <c r="I1224" i="47"/>
  <c r="AO1224" i="47"/>
  <c r="K1224" i="47"/>
  <c r="L1224" i="47"/>
  <c r="M1224" i="47"/>
  <c r="N1224" i="47"/>
  <c r="O1224" i="47"/>
  <c r="P1224" i="47"/>
  <c r="BD1224" i="47"/>
  <c r="X1223" i="47"/>
  <c r="Z1223" i="47" s="1"/>
  <c r="Y1223" i="47"/>
  <c r="AZ1223" i="47"/>
  <c r="BA1223" i="47"/>
  <c r="BB1223" i="47"/>
  <c r="BC1223" i="47"/>
  <c r="BD1223" i="47"/>
  <c r="O1223" i="47"/>
  <c r="B1223" i="47"/>
  <c r="C1223" i="47"/>
  <c r="D1223" i="47"/>
  <c r="E1223" i="47"/>
  <c r="F1223" i="47"/>
  <c r="G1223" i="47"/>
  <c r="H1223" i="47"/>
  <c r="I1223" i="47"/>
  <c r="J1223" i="47"/>
  <c r="K1223" i="47"/>
  <c r="L1223" i="47"/>
  <c r="M1223" i="47"/>
  <c r="N1223" i="47"/>
  <c r="P1223" i="47"/>
  <c r="AG1223" i="47"/>
  <c r="AL1223" i="47"/>
  <c r="AM1223" i="47"/>
  <c r="AN1223" i="47"/>
  <c r="AO1223" i="47"/>
  <c r="AP1223" i="47"/>
  <c r="AQ1223" i="47"/>
  <c r="AR1223" i="47"/>
  <c r="AS1223" i="47"/>
  <c r="AT1223" i="47"/>
  <c r="AU1223" i="47"/>
  <c r="AV1223" i="47"/>
  <c r="AW1223" i="47"/>
  <c r="AX1223" i="47"/>
  <c r="AY1223" i="47"/>
  <c r="Y1222" i="47"/>
  <c r="X1222" i="47"/>
  <c r="Z1222" i="47" s="1"/>
  <c r="AL1222" i="47"/>
  <c r="AM1222" i="47"/>
  <c r="AN1222" i="47"/>
  <c r="AO1222" i="47"/>
  <c r="AP1222" i="47"/>
  <c r="AQ1222" i="47"/>
  <c r="AR1222" i="47"/>
  <c r="AS1222" i="47"/>
  <c r="AT1222" i="47"/>
  <c r="AU1222" i="47"/>
  <c r="AV1222" i="47"/>
  <c r="AW1222" i="47"/>
  <c r="AX1222" i="47"/>
  <c r="AY1222" i="47"/>
  <c r="AZ1222" i="47"/>
  <c r="B1222" i="47"/>
  <c r="BA1222" i="47"/>
  <c r="BB1222" i="47"/>
  <c r="BC1222" i="47"/>
  <c r="BD1222" i="47"/>
  <c r="P1222" i="47"/>
  <c r="O1222" i="47"/>
  <c r="N1222" i="47"/>
  <c r="M1222" i="47"/>
  <c r="L1222" i="47"/>
  <c r="K1222" i="47"/>
  <c r="J1222" i="47"/>
  <c r="I1222" i="47"/>
  <c r="H1222" i="47"/>
  <c r="G1222" i="47"/>
  <c r="F1222" i="47"/>
  <c r="E1222" i="47"/>
  <c r="D1222" i="47"/>
  <c r="C1222" i="47"/>
  <c r="AG1222" i="47"/>
  <c r="Y1221" i="47"/>
  <c r="X1221" i="47"/>
  <c r="Z1221" i="47" s="1"/>
  <c r="BB1221" i="47"/>
  <c r="BA1221" i="47"/>
  <c r="AZ1221" i="47"/>
  <c r="AY1221" i="47"/>
  <c r="AX1221" i="47"/>
  <c r="AW1221" i="47"/>
  <c r="AV1221" i="47"/>
  <c r="BD1221" i="47"/>
  <c r="O1221" i="47"/>
  <c r="AT1221" i="47"/>
  <c r="AS1221" i="47"/>
  <c r="AR1221" i="47"/>
  <c r="AQ1221" i="47"/>
  <c r="AP1221" i="47"/>
  <c r="AN1221" i="47"/>
  <c r="AM1221" i="47"/>
  <c r="AL1221" i="47"/>
  <c r="AG1221" i="47"/>
  <c r="I1221" i="47"/>
  <c r="P1221" i="47"/>
  <c r="N1221" i="47"/>
  <c r="M1221" i="47"/>
  <c r="L1221" i="47"/>
  <c r="K1221" i="47"/>
  <c r="J1221" i="47"/>
  <c r="AU1221" i="47"/>
  <c r="H1221" i="47"/>
  <c r="G1221" i="47"/>
  <c r="F1221" i="47"/>
  <c r="E1221" i="47"/>
  <c r="D1221" i="47"/>
  <c r="C1221" i="47"/>
  <c r="B1221" i="47"/>
  <c r="AO1221" i="47"/>
  <c r="BC1221" i="47"/>
  <c r="X1220" i="47"/>
  <c r="Z1220" i="47" s="1"/>
  <c r="Y1220" i="47"/>
  <c r="N1220" i="47"/>
  <c r="M1220" i="47"/>
  <c r="L1220" i="47"/>
  <c r="K1220" i="47"/>
  <c r="J1220" i="47"/>
  <c r="I1220" i="47"/>
  <c r="H1220" i="47"/>
  <c r="G1220" i="47"/>
  <c r="F1220" i="47"/>
  <c r="E1220" i="47"/>
  <c r="D1220" i="47"/>
  <c r="C1220" i="47"/>
  <c r="B1220" i="47"/>
  <c r="AG1220" i="47"/>
  <c r="AZ1220" i="47"/>
  <c r="AQ1220" i="47"/>
  <c r="P1220" i="47"/>
  <c r="AH1220" i="47" s="1"/>
  <c r="AI1220" i="47" s="1"/>
  <c r="AJ1220" i="47" s="1"/>
  <c r="BD1220" i="47"/>
  <c r="O1220" i="47"/>
  <c r="BC1220" i="47"/>
  <c r="BB1220" i="47"/>
  <c r="BA1220" i="47"/>
  <c r="AY1220" i="47"/>
  <c r="AX1220" i="47"/>
  <c r="AW1220" i="47"/>
  <c r="AV1220" i="47"/>
  <c r="AU1220" i="47"/>
  <c r="AT1220" i="47"/>
  <c r="AS1220" i="47"/>
  <c r="AR1220" i="47"/>
  <c r="Q1220" i="47"/>
  <c r="AP1220" i="47"/>
  <c r="AO1220" i="47"/>
  <c r="AN1220" i="47"/>
  <c r="AM1220" i="47"/>
  <c r="AL1220" i="47"/>
  <c r="AK1220" i="47"/>
  <c r="Y1219" i="47"/>
  <c r="X1219" i="47"/>
  <c r="Z1219" i="47" s="1"/>
  <c r="BD1219" i="47"/>
  <c r="BC1219" i="47"/>
  <c r="BB1219" i="47"/>
  <c r="BA1219" i="47"/>
  <c r="AZ1219" i="47"/>
  <c r="AY1219" i="47"/>
  <c r="AX1219" i="47"/>
  <c r="AW1219" i="47"/>
  <c r="AV1219" i="47"/>
  <c r="AU1219" i="47"/>
  <c r="AS1219" i="47"/>
  <c r="AR1219" i="47"/>
  <c r="AQ1219" i="47"/>
  <c r="AP1219" i="47"/>
  <c r="AO1219" i="47"/>
  <c r="AN1219" i="47"/>
  <c r="AM1219" i="47"/>
  <c r="AL1219" i="47"/>
  <c r="AG1219" i="47"/>
  <c r="B1219" i="47"/>
  <c r="C1219" i="47"/>
  <c r="M1219" i="47"/>
  <c r="N1219" i="47"/>
  <c r="O1219" i="47"/>
  <c r="P1219" i="47"/>
  <c r="Q1219" i="47" s="1"/>
  <c r="E1219" i="47"/>
  <c r="D1219" i="47"/>
  <c r="F1219" i="47"/>
  <c r="G1219" i="47"/>
  <c r="H1219" i="47"/>
  <c r="I1219" i="47"/>
  <c r="AT1219" i="47"/>
  <c r="J1219" i="47"/>
  <c r="K1219" i="47"/>
  <c r="L1219" i="47"/>
  <c r="X1218" i="47"/>
  <c r="Z1218" i="47" s="1"/>
  <c r="Y1218" i="47"/>
  <c r="AL1218" i="47"/>
  <c r="AG1218" i="47"/>
  <c r="N1218" i="47"/>
  <c r="O1218" i="47"/>
  <c r="M1218" i="47"/>
  <c r="K1218" i="47"/>
  <c r="J1218" i="47"/>
  <c r="I1218" i="47"/>
  <c r="H1218" i="47"/>
  <c r="G1218" i="47"/>
  <c r="F1218" i="47"/>
  <c r="E1218" i="47"/>
  <c r="D1218" i="47"/>
  <c r="C1218" i="47"/>
  <c r="B1218" i="47"/>
  <c r="P1218" i="47"/>
  <c r="L1218" i="47"/>
  <c r="BD1218" i="47"/>
  <c r="BC1218" i="47"/>
  <c r="BB1218" i="47"/>
  <c r="BA1218" i="47"/>
  <c r="AZ1218" i="47"/>
  <c r="AY1218" i="47"/>
  <c r="AX1218" i="47"/>
  <c r="AW1218" i="47"/>
  <c r="AV1218" i="47"/>
  <c r="AU1218" i="47"/>
  <c r="AT1218" i="47"/>
  <c r="AS1218" i="47"/>
  <c r="AR1218" i="47"/>
  <c r="AQ1218" i="47"/>
  <c r="AP1218" i="47"/>
  <c r="AO1218" i="47"/>
  <c r="AN1218" i="47"/>
  <c r="AM1218" i="47"/>
  <c r="Y1217" i="47"/>
  <c r="X1217" i="47"/>
  <c r="Z1217" i="47" s="1"/>
  <c r="B1217" i="47"/>
  <c r="AS1217" i="47"/>
  <c r="AZ1217" i="47"/>
  <c r="BA1217" i="47"/>
  <c r="BB1217" i="47"/>
  <c r="BC1217" i="47"/>
  <c r="BD1217" i="47"/>
  <c r="E1217" i="47"/>
  <c r="D1217" i="47"/>
  <c r="F1217" i="47"/>
  <c r="G1217" i="47"/>
  <c r="H1217" i="47"/>
  <c r="I1217" i="47"/>
  <c r="J1217" i="47"/>
  <c r="K1217" i="47"/>
  <c r="L1217" i="47"/>
  <c r="M1217" i="47"/>
  <c r="N1217" i="47"/>
  <c r="O1217" i="47"/>
  <c r="P1217" i="47"/>
  <c r="AG1217" i="47"/>
  <c r="C1217" i="47"/>
  <c r="AL1217" i="47"/>
  <c r="AM1217" i="47"/>
  <c r="AN1217" i="47"/>
  <c r="AO1217" i="47"/>
  <c r="AP1217" i="47"/>
  <c r="AQ1217" i="47"/>
  <c r="AR1217" i="47"/>
  <c r="AT1217" i="47"/>
  <c r="AU1217" i="47"/>
  <c r="AV1217" i="47"/>
  <c r="AW1217" i="47"/>
  <c r="AX1217" i="47"/>
  <c r="AY1217" i="47"/>
  <c r="Y1216" i="47"/>
  <c r="X1216" i="47"/>
  <c r="Z1216" i="47" s="1"/>
  <c r="I1216" i="47"/>
  <c r="H1216" i="47"/>
  <c r="G1216" i="47"/>
  <c r="F1216" i="47"/>
  <c r="E1216" i="47"/>
  <c r="D1216" i="47"/>
  <c r="B1216" i="47"/>
  <c r="AQ1216" i="47"/>
  <c r="C1216" i="47"/>
  <c r="BD1216" i="47"/>
  <c r="BC1216" i="47"/>
  <c r="BB1216" i="47"/>
  <c r="BA1216" i="47"/>
  <c r="AZ1216" i="47"/>
  <c r="AY1216" i="47"/>
  <c r="AX1216" i="47"/>
  <c r="AW1216" i="47"/>
  <c r="AV1216" i="47"/>
  <c r="AU1216" i="47"/>
  <c r="AT1216" i="47"/>
  <c r="AS1216" i="47"/>
  <c r="AR1216" i="47"/>
  <c r="AP1216" i="47"/>
  <c r="AO1216" i="47"/>
  <c r="AN1216" i="47"/>
  <c r="AM1216" i="47"/>
  <c r="AL1216" i="47"/>
  <c r="AG1216" i="47"/>
  <c r="J1216" i="47"/>
  <c r="P1216" i="47"/>
  <c r="O1216" i="47"/>
  <c r="N1216" i="47"/>
  <c r="M1216" i="47"/>
  <c r="L1216" i="47"/>
  <c r="K1216" i="47"/>
  <c r="Y1215" i="47"/>
  <c r="X1215" i="47"/>
  <c r="Z1215" i="47" s="1"/>
  <c r="H1215" i="47"/>
  <c r="G1215" i="47"/>
  <c r="F1215" i="47"/>
  <c r="E1215" i="47"/>
  <c r="D1215" i="47"/>
  <c r="C1215" i="47"/>
  <c r="B1215" i="47"/>
  <c r="P1215" i="47"/>
  <c r="BD1215" i="47"/>
  <c r="BC1215" i="47"/>
  <c r="BB1215" i="47"/>
  <c r="BA1215" i="47"/>
  <c r="AZ1215" i="47"/>
  <c r="AY1215" i="47"/>
  <c r="AX1215" i="47"/>
  <c r="AW1215" i="47"/>
  <c r="AV1215" i="47"/>
  <c r="AU1215" i="47"/>
  <c r="AT1215" i="47"/>
  <c r="AS1215" i="47"/>
  <c r="AR1215" i="47"/>
  <c r="AQ1215" i="47"/>
  <c r="AP1215" i="47"/>
  <c r="AO1215" i="47"/>
  <c r="AN1215" i="47"/>
  <c r="AM1215" i="47"/>
  <c r="AL1215" i="47"/>
  <c r="AG1215" i="47"/>
  <c r="AK1215" i="47" s="1"/>
  <c r="Q1215" i="47"/>
  <c r="O1215" i="47"/>
  <c r="N1215" i="47"/>
  <c r="M1215" i="47"/>
  <c r="L1215" i="47"/>
  <c r="K1215" i="47"/>
  <c r="J1215" i="47"/>
  <c r="I1215" i="47"/>
  <c r="Y1214" i="47"/>
  <c r="X1214" i="47"/>
  <c r="Z1214" i="47" s="1"/>
  <c r="I1214" i="47"/>
  <c r="J1214" i="47"/>
  <c r="K1214" i="47"/>
  <c r="L1214" i="47"/>
  <c r="M1214" i="47"/>
  <c r="N1214" i="47"/>
  <c r="E1214" i="47"/>
  <c r="F1214" i="47"/>
  <c r="D1214" i="47"/>
  <c r="AO1214" i="47"/>
  <c r="BD1214" i="47"/>
  <c r="BC1214" i="47"/>
  <c r="BB1214" i="47"/>
  <c r="BA1214" i="47"/>
  <c r="AZ1214" i="47"/>
  <c r="AY1214" i="47"/>
  <c r="AX1214" i="47"/>
  <c r="AW1214" i="47"/>
  <c r="AV1214" i="47"/>
  <c r="AU1214" i="47"/>
  <c r="AT1214" i="47"/>
  <c r="AS1214" i="47"/>
  <c r="AR1214" i="47"/>
  <c r="AQ1214" i="47"/>
  <c r="AP1214" i="47"/>
  <c r="C1214" i="47"/>
  <c r="B1214" i="47"/>
  <c r="AN1214" i="47"/>
  <c r="AM1214" i="47"/>
  <c r="AL1214" i="47"/>
  <c r="AG1214" i="47"/>
  <c r="G1214" i="47"/>
  <c r="H1214" i="47"/>
  <c r="P1214" i="47"/>
  <c r="O1214" i="47"/>
  <c r="Y1213" i="47"/>
  <c r="X1213" i="47"/>
  <c r="Z1213" i="47" s="1"/>
  <c r="B1213" i="47"/>
  <c r="C1213" i="47"/>
  <c r="D1213" i="47"/>
  <c r="E1213" i="47"/>
  <c r="AR1213" i="47"/>
  <c r="F1213" i="47"/>
  <c r="G1213" i="47"/>
  <c r="H1213" i="47"/>
  <c r="I1213" i="47"/>
  <c r="J1213" i="47"/>
  <c r="K1213" i="47"/>
  <c r="L1213" i="47"/>
  <c r="BC1213" i="47"/>
  <c r="M1213" i="47"/>
  <c r="N1213" i="47"/>
  <c r="O1213" i="47"/>
  <c r="BD1213" i="47"/>
  <c r="AV1213" i="47"/>
  <c r="AG1213" i="47"/>
  <c r="AL1213" i="47"/>
  <c r="AM1213" i="47"/>
  <c r="AN1213" i="47"/>
  <c r="AO1213" i="47"/>
  <c r="AP1213" i="47"/>
  <c r="P1213" i="47"/>
  <c r="BB1213" i="47"/>
  <c r="BA1213" i="47"/>
  <c r="AZ1213" i="47"/>
  <c r="AY1213" i="47"/>
  <c r="AX1213" i="47"/>
  <c r="AW1213" i="47"/>
  <c r="AU1213" i="47"/>
  <c r="AT1213" i="47"/>
  <c r="AS1213" i="47"/>
  <c r="AQ1213" i="47"/>
  <c r="X1212" i="47"/>
  <c r="Z1212" i="47" s="1"/>
  <c r="Y1212" i="47"/>
  <c r="BD1212" i="47"/>
  <c r="AL1212" i="47"/>
  <c r="B1212" i="47"/>
  <c r="C1212" i="47"/>
  <c r="D1212" i="47"/>
  <c r="E1212" i="47"/>
  <c r="F1212" i="47"/>
  <c r="G1212" i="47"/>
  <c r="H1212" i="47"/>
  <c r="I1212" i="47"/>
  <c r="J1212" i="47"/>
  <c r="K1212" i="47"/>
  <c r="L1212" i="47"/>
  <c r="M1212" i="47"/>
  <c r="N1212" i="47"/>
  <c r="O1212" i="47"/>
  <c r="P1212" i="47"/>
  <c r="AG1212" i="47"/>
  <c r="AM1212" i="47"/>
  <c r="AN1212" i="47"/>
  <c r="AO1212" i="47"/>
  <c r="AP1212" i="47"/>
  <c r="AQ1212" i="47"/>
  <c r="AR1212" i="47"/>
  <c r="AS1212" i="47"/>
  <c r="AT1212" i="47"/>
  <c r="AU1212" i="47"/>
  <c r="AV1212" i="47"/>
  <c r="AW1212" i="47"/>
  <c r="AX1212" i="47"/>
  <c r="AY1212" i="47"/>
  <c r="AZ1212" i="47"/>
  <c r="BA1212" i="47"/>
  <c r="BB1212" i="47"/>
  <c r="BC1212" i="47"/>
  <c r="Y1211" i="47"/>
  <c r="X1211" i="47"/>
  <c r="Z1211" i="47" s="1"/>
  <c r="K1211" i="47"/>
  <c r="J1211" i="47"/>
  <c r="I1211" i="47"/>
  <c r="H1211" i="47"/>
  <c r="G1211" i="47"/>
  <c r="F1211" i="47"/>
  <c r="E1211" i="47"/>
  <c r="D1211" i="47"/>
  <c r="C1211" i="47"/>
  <c r="B1211" i="47"/>
  <c r="BD1211" i="47"/>
  <c r="BC1211" i="47"/>
  <c r="BB1211" i="47"/>
  <c r="AZ1211" i="47"/>
  <c r="AY1211" i="47"/>
  <c r="AX1211" i="47"/>
  <c r="AW1211" i="47"/>
  <c r="AV1211" i="47"/>
  <c r="AU1211" i="47"/>
  <c r="AT1211" i="47"/>
  <c r="AS1211" i="47"/>
  <c r="AR1211" i="47"/>
  <c r="BA1211" i="47"/>
  <c r="AQ1211" i="47"/>
  <c r="AP1211" i="47"/>
  <c r="AO1211" i="47"/>
  <c r="AN1211" i="47"/>
  <c r="AM1211" i="47"/>
  <c r="AL1211" i="47"/>
  <c r="AG1211" i="47"/>
  <c r="L1211" i="47"/>
  <c r="P1211" i="47"/>
  <c r="O1211" i="47"/>
  <c r="N1211" i="47"/>
  <c r="M1211" i="47"/>
  <c r="Y1210" i="47"/>
  <c r="X1210" i="47"/>
  <c r="Z1210" i="47" s="1"/>
  <c r="AO1210" i="47"/>
  <c r="AQ1210" i="47"/>
  <c r="AR1210" i="47"/>
  <c r="AS1210" i="47"/>
  <c r="AT1210" i="47"/>
  <c r="AU1210" i="47"/>
  <c r="AV1210" i="47"/>
  <c r="AW1210" i="47"/>
  <c r="AX1210" i="47"/>
  <c r="AY1210" i="47"/>
  <c r="AZ1210" i="47"/>
  <c r="BA1210" i="47"/>
  <c r="BB1210" i="47"/>
  <c r="BC1210" i="47"/>
  <c r="BD1210" i="47"/>
  <c r="F1210" i="47"/>
  <c r="B1210" i="47"/>
  <c r="C1210" i="47"/>
  <c r="D1210" i="47"/>
  <c r="E1210" i="47"/>
  <c r="AP1210" i="47"/>
  <c r="G1210" i="47"/>
  <c r="H1210" i="47"/>
  <c r="I1210" i="47"/>
  <c r="J1210" i="47"/>
  <c r="K1210" i="47"/>
  <c r="L1210" i="47"/>
  <c r="M1210" i="47"/>
  <c r="N1210" i="47"/>
  <c r="O1210" i="47"/>
  <c r="P1210" i="47"/>
  <c r="AG1210" i="47"/>
  <c r="AL1210" i="47"/>
  <c r="AM1210" i="47"/>
  <c r="AN1210" i="47"/>
  <c r="Y1209" i="47"/>
  <c r="X1209" i="47"/>
  <c r="Z1209" i="47" s="1"/>
  <c r="AY1209" i="47"/>
  <c r="AW1209" i="47"/>
  <c r="O1209" i="47"/>
  <c r="P1209" i="47"/>
  <c r="AG1209" i="47"/>
  <c r="AM1209" i="47"/>
  <c r="AN1209" i="47"/>
  <c r="AP1209" i="47"/>
  <c r="AQ1209" i="47"/>
  <c r="AR1209" i="47"/>
  <c r="AO1209" i="47"/>
  <c r="AS1209" i="47"/>
  <c r="AT1209" i="47"/>
  <c r="BB1209" i="47"/>
  <c r="AX1209" i="47"/>
  <c r="C1209" i="47"/>
  <c r="B1209" i="47"/>
  <c r="AL1209" i="47"/>
  <c r="AZ1209" i="47"/>
  <c r="BA1209" i="47"/>
  <c r="BD1209" i="47"/>
  <c r="AU1209" i="47"/>
  <c r="AV1209" i="47"/>
  <c r="BC1209" i="47"/>
  <c r="N1209" i="47"/>
  <c r="M1209" i="47"/>
  <c r="L1209" i="47"/>
  <c r="K1209" i="47"/>
  <c r="J1209" i="47"/>
  <c r="I1209" i="47"/>
  <c r="H1209" i="47"/>
  <c r="G1209" i="47"/>
  <c r="F1209" i="47"/>
  <c r="E1209" i="47"/>
  <c r="D1209" i="47"/>
  <c r="X1208" i="47"/>
  <c r="Z1208" i="47" s="1"/>
  <c r="Y1208" i="47"/>
  <c r="AM1208" i="47"/>
  <c r="AN1208" i="47"/>
  <c r="AO1208" i="47"/>
  <c r="AP1208" i="47"/>
  <c r="AQ1208" i="47"/>
  <c r="AR1208" i="47"/>
  <c r="AS1208" i="47"/>
  <c r="AT1208" i="47"/>
  <c r="D1208" i="47"/>
  <c r="AV1208" i="47"/>
  <c r="AX1208" i="47"/>
  <c r="AY1208" i="47"/>
  <c r="AZ1208" i="47"/>
  <c r="BA1208" i="47"/>
  <c r="BB1208" i="47"/>
  <c r="BC1208" i="47"/>
  <c r="AL1208" i="47"/>
  <c r="O1208" i="47"/>
  <c r="AU1208" i="47"/>
  <c r="C1208" i="47"/>
  <c r="AW1208" i="47"/>
  <c r="E1208" i="47"/>
  <c r="F1208" i="47"/>
  <c r="G1208" i="47"/>
  <c r="H1208" i="47"/>
  <c r="I1208" i="47"/>
  <c r="J1208" i="47"/>
  <c r="K1208" i="47"/>
  <c r="L1208" i="47"/>
  <c r="N1208" i="47"/>
  <c r="B1208" i="47"/>
  <c r="P1208" i="47"/>
  <c r="Q1208" i="47" s="1"/>
  <c r="M1208" i="47"/>
  <c r="AG1208" i="47"/>
  <c r="BD1208" i="47"/>
  <c r="Y1207" i="47"/>
  <c r="X1207" i="47"/>
  <c r="Z1207" i="47" s="1"/>
  <c r="AQ1207" i="47"/>
  <c r="AP1207" i="47"/>
  <c r="AO1207" i="47"/>
  <c r="AN1207" i="47"/>
  <c r="AM1207" i="47"/>
  <c r="AZ1207" i="47"/>
  <c r="BD1207" i="47"/>
  <c r="BC1207" i="47"/>
  <c r="AW1207" i="47"/>
  <c r="BB1207" i="47"/>
  <c r="BA1207" i="47"/>
  <c r="AY1207" i="47"/>
  <c r="AX1207" i="47"/>
  <c r="AV1207" i="47"/>
  <c r="AU1207" i="47"/>
  <c r="AT1207" i="47"/>
  <c r="AS1207" i="47"/>
  <c r="AR1207" i="47"/>
  <c r="AL1207" i="47"/>
  <c r="AG1207" i="47"/>
  <c r="P1207" i="47"/>
  <c r="O1207" i="47"/>
  <c r="N1207" i="47"/>
  <c r="M1207" i="47"/>
  <c r="L1207" i="47"/>
  <c r="K1207" i="47"/>
  <c r="J1207" i="47"/>
  <c r="I1207" i="47"/>
  <c r="H1207" i="47"/>
  <c r="G1207" i="47"/>
  <c r="F1207" i="47"/>
  <c r="E1207" i="47"/>
  <c r="D1207" i="47"/>
  <c r="C1207" i="47"/>
  <c r="B1207" i="47"/>
  <c r="X1206" i="47"/>
  <c r="Z1206" i="47" s="1"/>
  <c r="Y1206" i="47"/>
  <c r="D1206" i="47"/>
  <c r="AL1206" i="47"/>
  <c r="C1206" i="47"/>
  <c r="B1206" i="47"/>
  <c r="AR1206" i="47"/>
  <c r="AQ1206" i="47"/>
  <c r="AP1206" i="47"/>
  <c r="AO1206" i="47"/>
  <c r="AN1206" i="47"/>
  <c r="AM1206" i="47"/>
  <c r="AG1206" i="47"/>
  <c r="P1206" i="47"/>
  <c r="O1206" i="47"/>
  <c r="N1206" i="47"/>
  <c r="M1206" i="47"/>
  <c r="L1206" i="47"/>
  <c r="K1206" i="47"/>
  <c r="J1206" i="47"/>
  <c r="I1206" i="47"/>
  <c r="H1206" i="47"/>
  <c r="G1206" i="47"/>
  <c r="F1206" i="47"/>
  <c r="E1206" i="47"/>
  <c r="BD1206" i="47"/>
  <c r="BC1206" i="47"/>
  <c r="BB1206" i="47"/>
  <c r="BA1206" i="47"/>
  <c r="AZ1206" i="47"/>
  <c r="AY1206" i="47"/>
  <c r="AX1206" i="47"/>
  <c r="AW1206" i="47"/>
  <c r="AV1206" i="47"/>
  <c r="AU1206" i="47"/>
  <c r="AT1206" i="47"/>
  <c r="AS1206" i="47"/>
  <c r="X1205" i="47"/>
  <c r="Z1205" i="47" s="1"/>
  <c r="Y1205" i="47"/>
  <c r="P1205" i="47"/>
  <c r="Q1205" i="47" s="1"/>
  <c r="O1205" i="47"/>
  <c r="AY1205" i="47"/>
  <c r="N1205" i="47"/>
  <c r="M1205" i="47"/>
  <c r="L1205" i="47"/>
  <c r="K1205" i="47"/>
  <c r="J1205" i="47"/>
  <c r="I1205" i="47"/>
  <c r="H1205" i="47"/>
  <c r="G1205" i="47"/>
  <c r="F1205" i="47"/>
  <c r="B1205" i="47"/>
  <c r="C1205" i="47"/>
  <c r="D1205" i="47"/>
  <c r="BD1205" i="47"/>
  <c r="BC1205" i="47"/>
  <c r="BB1205" i="47"/>
  <c r="BA1205" i="47"/>
  <c r="AZ1205" i="47"/>
  <c r="E1205" i="47"/>
  <c r="AX1205" i="47"/>
  <c r="AW1205" i="47"/>
  <c r="AV1205" i="47"/>
  <c r="AU1205" i="47"/>
  <c r="AT1205" i="47"/>
  <c r="AS1205" i="47"/>
  <c r="AN1205" i="47"/>
  <c r="AR1205" i="47"/>
  <c r="AQ1205" i="47"/>
  <c r="AP1205" i="47"/>
  <c r="AO1205" i="47"/>
  <c r="AM1205" i="47"/>
  <c r="AL1205" i="47"/>
  <c r="AG1205" i="47"/>
  <c r="AK1205" i="47" s="1"/>
  <c r="Y1204" i="47"/>
  <c r="X1204" i="47"/>
  <c r="Z1204" i="47" s="1"/>
  <c r="F1204" i="47"/>
  <c r="E1204" i="47"/>
  <c r="C1204" i="47"/>
  <c r="D1204" i="47"/>
  <c r="O1204" i="47"/>
  <c r="AV1204" i="47"/>
  <c r="AW1204" i="47"/>
  <c r="AY1204" i="47"/>
  <c r="AZ1204" i="47"/>
  <c r="N1204" i="47"/>
  <c r="BA1204" i="47"/>
  <c r="BB1204" i="47"/>
  <c r="BC1204" i="47"/>
  <c r="BD1204" i="47"/>
  <c r="B1204" i="47"/>
  <c r="M1204" i="47"/>
  <c r="AU1204" i="47"/>
  <c r="AG1204" i="47"/>
  <c r="AX1204" i="47"/>
  <c r="L1204" i="47"/>
  <c r="K1204" i="47"/>
  <c r="J1204" i="47"/>
  <c r="P1204" i="47"/>
  <c r="AL1204" i="47"/>
  <c r="AM1204" i="47"/>
  <c r="AN1204" i="47"/>
  <c r="AO1204" i="47"/>
  <c r="AP1204" i="47"/>
  <c r="AQ1204" i="47"/>
  <c r="AR1204" i="47"/>
  <c r="AS1204" i="47"/>
  <c r="AT1204" i="47"/>
  <c r="G1204" i="47"/>
  <c r="I1204" i="47"/>
  <c r="H1204" i="47"/>
  <c r="Y1203" i="47"/>
  <c r="X1203" i="47"/>
  <c r="Z1203" i="47" s="1"/>
  <c r="B1203" i="47"/>
  <c r="AX1203" i="47"/>
  <c r="F1203" i="47"/>
  <c r="G1203" i="47"/>
  <c r="E1203" i="47"/>
  <c r="H1203" i="47"/>
  <c r="I1203" i="47"/>
  <c r="J1203" i="47"/>
  <c r="K1203" i="47"/>
  <c r="L1203" i="47"/>
  <c r="M1203" i="47"/>
  <c r="N1203" i="47"/>
  <c r="O1203" i="47"/>
  <c r="P1203" i="47"/>
  <c r="Q1203" i="47" s="1"/>
  <c r="AL1203" i="47"/>
  <c r="AM1203" i="47"/>
  <c r="AN1203" i="47"/>
  <c r="AO1203" i="47"/>
  <c r="AP1203" i="47"/>
  <c r="AQ1203" i="47"/>
  <c r="AR1203" i="47"/>
  <c r="AS1203" i="47"/>
  <c r="AT1203" i="47"/>
  <c r="AU1203" i="47"/>
  <c r="AV1203" i="47"/>
  <c r="AW1203" i="47"/>
  <c r="AY1203" i="47"/>
  <c r="AZ1203" i="47"/>
  <c r="BA1203" i="47"/>
  <c r="BB1203" i="47"/>
  <c r="BC1203" i="47"/>
  <c r="BD1203" i="47"/>
  <c r="AG1203" i="47"/>
  <c r="D1203" i="47"/>
  <c r="C1203" i="47"/>
  <c r="X1202" i="47"/>
  <c r="Z1202" i="47" s="1"/>
  <c r="Y1202" i="47"/>
  <c r="AL1202" i="47"/>
  <c r="AM1202" i="47"/>
  <c r="AN1202" i="47"/>
  <c r="AO1202" i="47"/>
  <c r="AP1202" i="47"/>
  <c r="AQ1202" i="47"/>
  <c r="AR1202" i="47"/>
  <c r="AS1202" i="47"/>
  <c r="AT1202" i="47"/>
  <c r="AU1202" i="47"/>
  <c r="AV1202" i="47"/>
  <c r="AW1202" i="47"/>
  <c r="AX1202" i="47"/>
  <c r="AY1202" i="47"/>
  <c r="AZ1202" i="47"/>
  <c r="BA1202" i="47"/>
  <c r="BB1202" i="47"/>
  <c r="BC1202" i="47"/>
  <c r="BD1202" i="47"/>
  <c r="B1202" i="47"/>
  <c r="C1202" i="47"/>
  <c r="D1202" i="47"/>
  <c r="E1202" i="47"/>
  <c r="F1202" i="47"/>
  <c r="G1202" i="47"/>
  <c r="H1202" i="47"/>
  <c r="I1202" i="47"/>
  <c r="J1202" i="47"/>
  <c r="K1202" i="47"/>
  <c r="L1202" i="47"/>
  <c r="M1202" i="47"/>
  <c r="N1202" i="47"/>
  <c r="O1202" i="47"/>
  <c r="P1202" i="47"/>
  <c r="Q1202" i="47" s="1"/>
  <c r="AG1202" i="47"/>
  <c r="X1201" i="47"/>
  <c r="Z1201" i="47" s="1"/>
  <c r="Y1201" i="47"/>
  <c r="E1201" i="47"/>
  <c r="F1201" i="47"/>
  <c r="G1201" i="47"/>
  <c r="H1201" i="47"/>
  <c r="I1201" i="47"/>
  <c r="K1201" i="47"/>
  <c r="L1201" i="47"/>
  <c r="M1201" i="47"/>
  <c r="N1201" i="47"/>
  <c r="O1201" i="47"/>
  <c r="P1201" i="47"/>
  <c r="AG1201" i="47"/>
  <c r="D1201" i="47"/>
  <c r="AL1201" i="47"/>
  <c r="AM1201" i="47"/>
  <c r="AN1201" i="47"/>
  <c r="AO1201" i="47"/>
  <c r="AP1201" i="47"/>
  <c r="AQ1201" i="47"/>
  <c r="AR1201" i="47"/>
  <c r="AS1201" i="47"/>
  <c r="AT1201" i="47"/>
  <c r="AU1201" i="47"/>
  <c r="AV1201" i="47"/>
  <c r="AW1201" i="47"/>
  <c r="AX1201" i="47"/>
  <c r="AY1201" i="47"/>
  <c r="AZ1201" i="47"/>
  <c r="BA1201" i="47"/>
  <c r="BB1201" i="47"/>
  <c r="BC1201" i="47"/>
  <c r="BD1201" i="47"/>
  <c r="J1201" i="47"/>
  <c r="B1201" i="47"/>
  <c r="C1201" i="47"/>
  <c r="X1200" i="47"/>
  <c r="Z1200" i="47" s="1"/>
  <c r="Y1200" i="47"/>
  <c r="C1200" i="47"/>
  <c r="BC1200" i="47"/>
  <c r="BB1200" i="47"/>
  <c r="BA1200" i="47"/>
  <c r="AZ1200" i="47"/>
  <c r="AY1200" i="47"/>
  <c r="AX1200" i="47"/>
  <c r="AV1200" i="47"/>
  <c r="AT1200" i="47"/>
  <c r="AR1200" i="47"/>
  <c r="AQ1200" i="47"/>
  <c r="AO1200" i="47"/>
  <c r="AM1200" i="47"/>
  <c r="AG1200" i="47"/>
  <c r="P1200" i="47"/>
  <c r="D1200" i="47"/>
  <c r="E1200" i="47"/>
  <c r="F1200" i="47"/>
  <c r="G1200" i="47"/>
  <c r="H1200" i="47"/>
  <c r="I1200" i="47"/>
  <c r="AU1200" i="47"/>
  <c r="J1200" i="47"/>
  <c r="K1200" i="47"/>
  <c r="L1200" i="47"/>
  <c r="M1200" i="47"/>
  <c r="N1200" i="47"/>
  <c r="O1200" i="47"/>
  <c r="AW1200" i="47"/>
  <c r="AS1200" i="47"/>
  <c r="AP1200" i="47"/>
  <c r="AN1200" i="47"/>
  <c r="AL1200" i="47"/>
  <c r="BD1200" i="47"/>
  <c r="B1200" i="47"/>
  <c r="X1199" i="47"/>
  <c r="Z1199" i="47" s="1"/>
  <c r="Y1199" i="47"/>
  <c r="BD1199" i="47"/>
  <c r="AM1199" i="47"/>
  <c r="H1199" i="47"/>
  <c r="I1199" i="47"/>
  <c r="AG1199" i="47"/>
  <c r="P1199" i="47"/>
  <c r="Q1199" i="47" s="1"/>
  <c r="O1199" i="47"/>
  <c r="AQ1199" i="47"/>
  <c r="N1199" i="47"/>
  <c r="B1199" i="47"/>
  <c r="M1199" i="47"/>
  <c r="D1199" i="47"/>
  <c r="J1199" i="47"/>
  <c r="E1199" i="47"/>
  <c r="F1199" i="47"/>
  <c r="G1199" i="47"/>
  <c r="L1199" i="47"/>
  <c r="K1199" i="47"/>
  <c r="BC1199" i="47"/>
  <c r="BA1199" i="47"/>
  <c r="AY1199" i="47"/>
  <c r="AW1199" i="47"/>
  <c r="AU1199" i="47"/>
  <c r="AS1199" i="47"/>
  <c r="AO1199" i="47"/>
  <c r="C1199" i="47"/>
  <c r="AN1199" i="47"/>
  <c r="AL1199" i="47"/>
  <c r="AP1199" i="47"/>
  <c r="AR1199" i="47"/>
  <c r="AT1199" i="47"/>
  <c r="AV1199" i="47"/>
  <c r="AX1199" i="47"/>
  <c r="AZ1199" i="47"/>
  <c r="BB1199" i="47"/>
  <c r="X1198" i="47"/>
  <c r="Z1198" i="47" s="1"/>
  <c r="Y1198" i="47"/>
  <c r="C1198" i="47"/>
  <c r="AZ1198" i="47"/>
  <c r="AX1198" i="47"/>
  <c r="AV1198" i="47"/>
  <c r="AT1198" i="47"/>
  <c r="AR1198" i="47"/>
  <c r="AP1198" i="47"/>
  <c r="P1198" i="47"/>
  <c r="Q1198" i="47" s="1"/>
  <c r="AN1198" i="47"/>
  <c r="AL1198" i="47"/>
  <c r="BC1198" i="47"/>
  <c r="BA1198" i="47"/>
  <c r="AY1198" i="47"/>
  <c r="AW1198" i="47"/>
  <c r="AU1198" i="47"/>
  <c r="AQ1198" i="47"/>
  <c r="AO1198" i="47"/>
  <c r="AM1198" i="47"/>
  <c r="AG1198" i="47"/>
  <c r="D1198" i="47"/>
  <c r="B1198" i="47"/>
  <c r="AS1198" i="47"/>
  <c r="N1198" i="47"/>
  <c r="BD1198" i="47"/>
  <c r="M1198" i="47"/>
  <c r="L1198" i="47"/>
  <c r="BB1198" i="47"/>
  <c r="K1198" i="47"/>
  <c r="J1198" i="47"/>
  <c r="I1198" i="47"/>
  <c r="H1198" i="47"/>
  <c r="O1198" i="47"/>
  <c r="G1198" i="47"/>
  <c r="F1198" i="47"/>
  <c r="E1198" i="47"/>
  <c r="Y1197" i="47"/>
  <c r="X1197" i="47"/>
  <c r="Z1197" i="47" s="1"/>
  <c r="H1197" i="47"/>
  <c r="I1197" i="47"/>
  <c r="J1197" i="47"/>
  <c r="K1197" i="47"/>
  <c r="L1197" i="47"/>
  <c r="AM1197" i="47"/>
  <c r="AO1197" i="47"/>
  <c r="AQ1197" i="47"/>
  <c r="AS1197" i="47"/>
  <c r="AU1197" i="47"/>
  <c r="AV1197" i="47"/>
  <c r="AX1197" i="47"/>
  <c r="AZ1197" i="47"/>
  <c r="BA1197" i="47"/>
  <c r="BC1197" i="47"/>
  <c r="F1197" i="47"/>
  <c r="BD1197" i="47"/>
  <c r="BB1197" i="47"/>
  <c r="AY1197" i="47"/>
  <c r="AW1197" i="47"/>
  <c r="AT1197" i="47"/>
  <c r="AR1197" i="47"/>
  <c r="AP1197" i="47"/>
  <c r="AN1197" i="47"/>
  <c r="AL1197" i="47"/>
  <c r="B1197" i="47"/>
  <c r="P1197" i="47"/>
  <c r="O1197" i="47"/>
  <c r="N1197" i="47"/>
  <c r="M1197" i="47"/>
  <c r="AG1197" i="47"/>
  <c r="C1197" i="47"/>
  <c r="D1197" i="47"/>
  <c r="E1197" i="47"/>
  <c r="G1197" i="47"/>
  <c r="Y1196" i="47"/>
  <c r="X1196" i="47"/>
  <c r="Z1196" i="47" s="1"/>
  <c r="AL1196" i="47"/>
  <c r="AM1196" i="47"/>
  <c r="F1196" i="47"/>
  <c r="E1196" i="47"/>
  <c r="J1196" i="47"/>
  <c r="AQ1196" i="47"/>
  <c r="P1196" i="47"/>
  <c r="D1196" i="47"/>
  <c r="I1196" i="47"/>
  <c r="O1196" i="47"/>
  <c r="C1196" i="47"/>
  <c r="AP1196" i="47"/>
  <c r="AU1196" i="47"/>
  <c r="BC1196" i="47"/>
  <c r="AS1196" i="47"/>
  <c r="AW1196" i="47"/>
  <c r="AT1196" i="47"/>
  <c r="AX1196" i="47"/>
  <c r="BA1196" i="47"/>
  <c r="AG1196" i="47"/>
  <c r="BD1196" i="47"/>
  <c r="BB1196" i="47"/>
  <c r="AZ1196" i="47"/>
  <c r="AY1196" i="47"/>
  <c r="AV1196" i="47"/>
  <c r="AN1196" i="47"/>
  <c r="M1196" i="47"/>
  <c r="K1196" i="47"/>
  <c r="N1196" i="47"/>
  <c r="G1196" i="47"/>
  <c r="AO1196" i="47"/>
  <c r="L1196" i="47"/>
  <c r="H1196" i="47"/>
  <c r="B1196" i="47"/>
  <c r="AR1196" i="47"/>
  <c r="X1195" i="47"/>
  <c r="Z1195" i="47" s="1"/>
  <c r="Y1195" i="47"/>
  <c r="AL1195" i="47"/>
  <c r="O1195" i="47"/>
  <c r="AO1195" i="47"/>
  <c r="AU1195" i="47"/>
  <c r="AW1195" i="47"/>
  <c r="C1195" i="47"/>
  <c r="BB1195" i="47"/>
  <c r="AY1195" i="47"/>
  <c r="H1195" i="47"/>
  <c r="E1195" i="47"/>
  <c r="I1195" i="47"/>
  <c r="F1195" i="47"/>
  <c r="K1195" i="47"/>
  <c r="P1195" i="47"/>
  <c r="Q1195" i="47" s="1"/>
  <c r="AG1195" i="47"/>
  <c r="AV1195" i="47"/>
  <c r="AR1195" i="47"/>
  <c r="BD1195" i="47"/>
  <c r="BC1195" i="47"/>
  <c r="AX1195" i="47"/>
  <c r="AQ1195" i="47"/>
  <c r="AN1195" i="47"/>
  <c r="AT1195" i="47"/>
  <c r="L1195" i="47"/>
  <c r="AZ1195" i="47"/>
  <c r="AM1195" i="47"/>
  <c r="BA1195" i="47"/>
  <c r="AS1195" i="47"/>
  <c r="N1195" i="47"/>
  <c r="G1195" i="47"/>
  <c r="D1195" i="47"/>
  <c r="B1195" i="47"/>
  <c r="J1195" i="47"/>
  <c r="M1195" i="47"/>
  <c r="AP1195" i="47"/>
  <c r="X1194" i="47"/>
  <c r="Z1194" i="47" s="1"/>
  <c r="Y1194" i="47"/>
  <c r="AN1194" i="47"/>
  <c r="AS1194" i="47"/>
  <c r="BA1194" i="47"/>
  <c r="B1194" i="47"/>
  <c r="E1194" i="47"/>
  <c r="J1194" i="47"/>
  <c r="M1194" i="47"/>
  <c r="AQ1194" i="47"/>
  <c r="AT1194" i="47"/>
  <c r="AW1194" i="47"/>
  <c r="BD1194" i="47"/>
  <c r="F1194" i="47"/>
  <c r="N1194" i="47"/>
  <c r="AO1194" i="47"/>
  <c r="AV1194" i="47"/>
  <c r="AY1194" i="47"/>
  <c r="BC1194" i="47"/>
  <c r="I1194" i="47"/>
  <c r="P1194" i="47"/>
  <c r="AM1194" i="47"/>
  <c r="AP1194" i="47"/>
  <c r="AR1194" i="47"/>
  <c r="AU1194" i="47"/>
  <c r="AZ1194" i="47"/>
  <c r="BB1194" i="47"/>
  <c r="AX1194" i="47"/>
  <c r="O1194" i="47"/>
  <c r="K1194" i="47"/>
  <c r="G1194" i="47"/>
  <c r="C1194" i="47"/>
  <c r="AG1194" i="47"/>
  <c r="AK1194" i="47" s="1"/>
  <c r="D1194" i="47"/>
  <c r="H1194" i="47"/>
  <c r="L1194" i="47"/>
  <c r="Q1194" i="47"/>
  <c r="AL1194" i="47"/>
  <c r="X1193" i="47"/>
  <c r="Z1193" i="47" s="1"/>
  <c r="Y1193" i="47"/>
  <c r="F1193" i="47"/>
  <c r="I1193" i="47"/>
  <c r="N1193" i="47"/>
  <c r="AR1193" i="47"/>
  <c r="AT1193" i="47"/>
  <c r="AY1193" i="47"/>
  <c r="BD1193" i="47"/>
  <c r="D1193" i="47"/>
  <c r="L1193" i="47"/>
  <c r="BB1193" i="47"/>
  <c r="AS1193" i="47"/>
  <c r="BA1193" i="47"/>
  <c r="AW1193" i="47"/>
  <c r="AQ1193" i="47"/>
  <c r="AO1193" i="47"/>
  <c r="J1193" i="47"/>
  <c r="E1193" i="47"/>
  <c r="P1193" i="47"/>
  <c r="C1193" i="47"/>
  <c r="G1193" i="47"/>
  <c r="O1193" i="47"/>
  <c r="K1193" i="47"/>
  <c r="AG1193" i="47"/>
  <c r="AZ1193" i="47"/>
  <c r="AV1193" i="47"/>
  <c r="AM1193" i="47"/>
  <c r="AP1193" i="47"/>
  <c r="BC1193" i="47"/>
  <c r="M1193" i="47"/>
  <c r="AX1193" i="47"/>
  <c r="AU1193" i="47"/>
  <c r="AL1193" i="47"/>
  <c r="H1193" i="47"/>
  <c r="B1193" i="47"/>
  <c r="AN1193" i="47"/>
  <c r="X1192" i="47"/>
  <c r="Z1192" i="47" s="1"/>
  <c r="Y1192" i="47"/>
  <c r="AS1192" i="47"/>
  <c r="AN1192" i="47"/>
  <c r="P1192" i="47"/>
  <c r="H1192" i="47"/>
  <c r="D1192" i="47"/>
  <c r="B1192" i="47"/>
  <c r="BC1192" i="47"/>
  <c r="AT1192" i="47"/>
  <c r="AP1192" i="47"/>
  <c r="AZ1192" i="47"/>
  <c r="AR1192" i="47"/>
  <c r="AM1192" i="47"/>
  <c r="Q1192" i="47"/>
  <c r="M1192" i="47"/>
  <c r="J1192" i="47"/>
  <c r="F1192" i="47"/>
  <c r="AG1192" i="47"/>
  <c r="AK1192" i="47" s="1"/>
  <c r="C1192" i="47"/>
  <c r="G1192" i="47"/>
  <c r="L1192" i="47"/>
  <c r="O1192" i="47"/>
  <c r="AO1192" i="47"/>
  <c r="AU1192" i="47"/>
  <c r="AX1192" i="47"/>
  <c r="BA1192" i="47"/>
  <c r="E1192" i="47"/>
  <c r="I1192" i="47"/>
  <c r="K1192" i="47"/>
  <c r="N1192" i="47"/>
  <c r="AL1192" i="47"/>
  <c r="AQ1192" i="47"/>
  <c r="AV1192" i="47"/>
  <c r="AY1192" i="47"/>
  <c r="BB1192" i="47"/>
  <c r="BD1192" i="47"/>
  <c r="AW1192" i="47"/>
  <c r="Y1191" i="47"/>
  <c r="X1191" i="47"/>
  <c r="Z1191" i="47" s="1"/>
  <c r="AL1191" i="47"/>
  <c r="K1191" i="47"/>
  <c r="H1191" i="47"/>
  <c r="E1191" i="47"/>
  <c r="B1191" i="47"/>
  <c r="P1191" i="47"/>
  <c r="AM1191" i="47"/>
  <c r="AP1191" i="47"/>
  <c r="AR1191" i="47"/>
  <c r="AZ1191" i="47"/>
  <c r="AG1191" i="47"/>
  <c r="BB1191" i="47"/>
  <c r="AW1191" i="47"/>
  <c r="AK1191" i="47"/>
  <c r="N1191" i="47"/>
  <c r="I1191" i="47"/>
  <c r="F1191" i="47"/>
  <c r="BD1191" i="47"/>
  <c r="AU1191" i="47"/>
  <c r="D1191" i="47"/>
  <c r="G1191" i="47"/>
  <c r="J1191" i="47"/>
  <c r="O1191" i="47"/>
  <c r="AN1191" i="47"/>
  <c r="AX1191" i="47"/>
  <c r="L1191" i="47"/>
  <c r="Q1191" i="47"/>
  <c r="AS1191" i="47"/>
  <c r="AY1191" i="47"/>
  <c r="C1191" i="47"/>
  <c r="BC1191" i="47"/>
  <c r="BA1191" i="47"/>
  <c r="AV1191" i="47"/>
  <c r="AT1191" i="47"/>
  <c r="AQ1191" i="47"/>
  <c r="AO1191" i="47"/>
  <c r="M1191" i="47"/>
  <c r="X1190" i="47"/>
  <c r="Z1190" i="47" s="1"/>
  <c r="Y1190" i="47"/>
  <c r="AW1190" i="47"/>
  <c r="AQ1190" i="47"/>
  <c r="P1190" i="47"/>
  <c r="Q1190" i="47" s="1"/>
  <c r="K1190" i="47"/>
  <c r="B1190" i="47"/>
  <c r="E1190" i="47"/>
  <c r="J1190" i="47"/>
  <c r="AY1190" i="47"/>
  <c r="AU1190" i="47"/>
  <c r="AS1190" i="47"/>
  <c r="AP1190" i="47"/>
  <c r="AM1190" i="47"/>
  <c r="N1190" i="47"/>
  <c r="I1190" i="47"/>
  <c r="F1190" i="47"/>
  <c r="C1190" i="47"/>
  <c r="H1190" i="47"/>
  <c r="AG1190" i="47"/>
  <c r="AK1190" i="47" s="1"/>
  <c r="L1190" i="47"/>
  <c r="O1190" i="47"/>
  <c r="AN1190" i="47"/>
  <c r="AX1190" i="47"/>
  <c r="BB1190" i="47"/>
  <c r="AR1190" i="47"/>
  <c r="BC1190" i="47"/>
  <c r="AL1190" i="47"/>
  <c r="G1190" i="47"/>
  <c r="D1190" i="47"/>
  <c r="AO1190" i="47"/>
  <c r="BD1190" i="47"/>
  <c r="AT1190" i="47"/>
  <c r="BA1190" i="47"/>
  <c r="AV1190" i="47"/>
  <c r="AZ1190" i="47"/>
  <c r="M1190" i="47"/>
  <c r="Y1189" i="47"/>
  <c r="X1189" i="47"/>
  <c r="Z1189" i="47" s="1"/>
  <c r="BB1189" i="47"/>
  <c r="AW1189" i="47"/>
  <c r="AS1189" i="47"/>
  <c r="AP1189" i="47"/>
  <c r="AL1189" i="47"/>
  <c r="AT1189" i="47"/>
  <c r="AR1189" i="47"/>
  <c r="BC1189" i="47"/>
  <c r="F1189" i="47"/>
  <c r="D1189" i="47"/>
  <c r="AN1189" i="47"/>
  <c r="C1189" i="47"/>
  <c r="J1189" i="47"/>
  <c r="AX1189" i="47"/>
  <c r="P1189" i="47"/>
  <c r="Q1189" i="47" s="1"/>
  <c r="AG1189" i="47"/>
  <c r="AO1189" i="47"/>
  <c r="AY1189" i="47"/>
  <c r="BD1189" i="47"/>
  <c r="BA1189" i="47"/>
  <c r="M1189" i="47"/>
  <c r="G1189" i="47"/>
  <c r="AU1189" i="47"/>
  <c r="B1189" i="47"/>
  <c r="H1189" i="47"/>
  <c r="K1189" i="47"/>
  <c r="AZ1189" i="47"/>
  <c r="AV1189" i="47"/>
  <c r="AQ1189" i="47"/>
  <c r="N1189" i="47"/>
  <c r="L1189" i="47"/>
  <c r="I1189" i="47"/>
  <c r="E1189" i="47"/>
  <c r="O1189" i="47"/>
  <c r="AM1189" i="47"/>
  <c r="Y1188" i="47"/>
  <c r="X1188" i="47"/>
  <c r="Z1188" i="47" s="1"/>
  <c r="BB1188" i="47"/>
  <c r="AX1188" i="47"/>
  <c r="AS1188" i="47"/>
  <c r="AG1188" i="47"/>
  <c r="N1188" i="47"/>
  <c r="K1188" i="47"/>
  <c r="H1188" i="47"/>
  <c r="E1188" i="47"/>
  <c r="C1188" i="47"/>
  <c r="M1188" i="47"/>
  <c r="AO1188" i="47"/>
  <c r="AU1188" i="47"/>
  <c r="BA1188" i="47"/>
  <c r="BD1188" i="47"/>
  <c r="AW1188" i="47"/>
  <c r="P1188" i="47"/>
  <c r="AK1188" i="47" s="1"/>
  <c r="F1188" i="47"/>
  <c r="G1188" i="47"/>
  <c r="B1188" i="47"/>
  <c r="AN1188" i="47"/>
  <c r="O1188" i="47"/>
  <c r="J1188" i="47"/>
  <c r="AZ1188" i="47"/>
  <c r="AT1188" i="47"/>
  <c r="AR1188" i="47"/>
  <c r="BC1188" i="47"/>
  <c r="D1188" i="47"/>
  <c r="I1188" i="47"/>
  <c r="L1188" i="47"/>
  <c r="AM1188" i="47"/>
  <c r="AQ1188" i="47"/>
  <c r="AV1188" i="47"/>
  <c r="AY1188" i="47"/>
  <c r="AP1188" i="47"/>
  <c r="AL1188" i="47"/>
  <c r="Y1187" i="47"/>
  <c r="X1187" i="47"/>
  <c r="Z1187" i="47" s="1"/>
  <c r="AP1187" i="47"/>
  <c r="AL1187" i="47"/>
  <c r="J1187" i="47"/>
  <c r="E1187" i="47"/>
  <c r="F1187" i="47"/>
  <c r="K1187" i="47"/>
  <c r="N1187" i="47"/>
  <c r="AO1187" i="47"/>
  <c r="I1187" i="47"/>
  <c r="AG1187" i="47"/>
  <c r="C1187" i="47"/>
  <c r="H1187" i="47"/>
  <c r="P1187" i="47"/>
  <c r="Q1187" i="47" s="1"/>
  <c r="AS1187" i="47"/>
  <c r="AX1187" i="47"/>
  <c r="BD1187" i="47"/>
  <c r="L1187" i="47"/>
  <c r="AM1187" i="47"/>
  <c r="AQ1187" i="47"/>
  <c r="AU1187" i="47"/>
  <c r="AZ1187" i="47"/>
  <c r="B1187" i="47"/>
  <c r="BB1187" i="47"/>
  <c r="AV1187" i="47"/>
  <c r="AR1187" i="47"/>
  <c r="AT1187" i="47"/>
  <c r="M1187" i="47"/>
  <c r="AY1187" i="47"/>
  <c r="BA1187" i="47"/>
  <c r="BC1187" i="47"/>
  <c r="AW1187" i="47"/>
  <c r="AN1187" i="47"/>
  <c r="O1187" i="47"/>
  <c r="G1187" i="47"/>
  <c r="D1187" i="47"/>
  <c r="X1186" i="47"/>
  <c r="Z1186" i="47" s="1"/>
  <c r="Y1186" i="47"/>
  <c r="AS1186" i="47"/>
  <c r="AM1186" i="47"/>
  <c r="AR1186" i="47"/>
  <c r="AW1186" i="47"/>
  <c r="AO1186" i="47"/>
  <c r="AL1186" i="47"/>
  <c r="AG1186" i="47"/>
  <c r="M1186" i="47"/>
  <c r="K1186" i="47"/>
  <c r="F1186" i="47"/>
  <c r="D1186" i="47"/>
  <c r="B1186" i="47"/>
  <c r="BD1186" i="47"/>
  <c r="P1186" i="47"/>
  <c r="J1186" i="47"/>
  <c r="C1186" i="47"/>
  <c r="E1186" i="47"/>
  <c r="G1186" i="47"/>
  <c r="O1186" i="47"/>
  <c r="BA1186" i="47"/>
  <c r="AV1186" i="47"/>
  <c r="N1186" i="47"/>
  <c r="H1186" i="47"/>
  <c r="BC1186" i="47"/>
  <c r="BB1186" i="47"/>
  <c r="AT1186" i="47"/>
  <c r="AQ1186" i="47"/>
  <c r="AN1186" i="47"/>
  <c r="AY1186" i="47"/>
  <c r="I1186" i="47"/>
  <c r="L1186" i="47"/>
  <c r="AZ1186" i="47"/>
  <c r="AX1186" i="47"/>
  <c r="AU1186" i="47"/>
  <c r="AP1186" i="47"/>
  <c r="X1185" i="47"/>
  <c r="Z1185" i="47" s="1"/>
  <c r="Y1185" i="47"/>
  <c r="O1185" i="47"/>
  <c r="AL1185" i="47"/>
  <c r="AO1185" i="47"/>
  <c r="AZ1185" i="47"/>
  <c r="BA1185" i="47"/>
  <c r="AU1185" i="47"/>
  <c r="AM1185" i="47"/>
  <c r="BC1185" i="47"/>
  <c r="E1185" i="47"/>
  <c r="AS1185" i="47"/>
  <c r="G1185" i="47"/>
  <c r="K1185" i="47"/>
  <c r="AR1185" i="47"/>
  <c r="P1185" i="47"/>
  <c r="AN1185" i="47"/>
  <c r="AW1185" i="47"/>
  <c r="AP1185" i="47"/>
  <c r="AY1185" i="47"/>
  <c r="AX1185" i="47"/>
  <c r="BD1185" i="47"/>
  <c r="BB1185" i="47"/>
  <c r="AV1185" i="47"/>
  <c r="AQ1185" i="47"/>
  <c r="Q1185" i="47"/>
  <c r="N1185" i="47"/>
  <c r="L1185" i="47"/>
  <c r="H1185" i="47"/>
  <c r="D1185" i="47"/>
  <c r="AT1185" i="47"/>
  <c r="B1185" i="47"/>
  <c r="I1185" i="47"/>
  <c r="M1185" i="47"/>
  <c r="AG1185" i="47"/>
  <c r="C1185" i="47"/>
  <c r="F1185" i="47"/>
  <c r="J1185" i="47"/>
  <c r="X1184" i="47"/>
  <c r="Z1184" i="47" s="1"/>
  <c r="Y1184" i="47"/>
  <c r="BD1184" i="47"/>
  <c r="G1184" i="47"/>
  <c r="D1184" i="47"/>
  <c r="B1184" i="47"/>
  <c r="AZ1184" i="47"/>
  <c r="AS1184" i="47"/>
  <c r="AM1184" i="47"/>
  <c r="O1184" i="47"/>
  <c r="L1184" i="47"/>
  <c r="H1184" i="47"/>
  <c r="AX1184" i="47"/>
  <c r="BB1184" i="47"/>
  <c r="AW1184" i="47"/>
  <c r="BC1184" i="47"/>
  <c r="AG1184" i="47"/>
  <c r="AQ1184" i="47"/>
  <c r="BA1184" i="47"/>
  <c r="AY1184" i="47"/>
  <c r="N1184" i="47"/>
  <c r="C1184" i="47"/>
  <c r="I1184" i="47"/>
  <c r="K1184" i="47"/>
  <c r="AL1184" i="47"/>
  <c r="J1184" i="47"/>
  <c r="F1184" i="47"/>
  <c r="AT1184" i="47"/>
  <c r="AO1184" i="47"/>
  <c r="P1184" i="47"/>
  <c r="E1184" i="47"/>
  <c r="AV1184" i="47"/>
  <c r="M1184" i="47"/>
  <c r="AN1184" i="47"/>
  <c r="AU1184" i="47"/>
  <c r="AP1184" i="47"/>
  <c r="AR1184" i="47"/>
  <c r="X1183" i="47"/>
  <c r="Z1183" i="47" s="1"/>
  <c r="Y1183" i="47"/>
  <c r="BB1183" i="47"/>
  <c r="AV1183" i="47"/>
  <c r="AS1183" i="47"/>
  <c r="AP1183" i="47"/>
  <c r="AM1183" i="47"/>
  <c r="N1183" i="47"/>
  <c r="J1183" i="47"/>
  <c r="E1183" i="47"/>
  <c r="B1183" i="47"/>
  <c r="BC1183" i="47"/>
  <c r="AN1183" i="47"/>
  <c r="BA1183" i="47"/>
  <c r="AU1183" i="47"/>
  <c r="AQ1183" i="47"/>
  <c r="AY1183" i="47"/>
  <c r="AW1183" i="47"/>
  <c r="AT1183" i="47"/>
  <c r="AO1183" i="47"/>
  <c r="G1183" i="47"/>
  <c r="D1183" i="47"/>
  <c r="O1183" i="47"/>
  <c r="L1183" i="47"/>
  <c r="H1183" i="47"/>
  <c r="AZ1183" i="47"/>
  <c r="AL1183" i="47"/>
  <c r="AG1183" i="47"/>
  <c r="P1183" i="47"/>
  <c r="AK1183" i="47" s="1"/>
  <c r="K1183" i="47"/>
  <c r="F1183" i="47"/>
  <c r="BD1183" i="47"/>
  <c r="AX1183" i="47"/>
  <c r="AR1183" i="47"/>
  <c r="M1183" i="47"/>
  <c r="C1183" i="47"/>
  <c r="I1183" i="47"/>
  <c r="Y1182" i="47"/>
  <c r="X1182" i="47"/>
  <c r="Z1182" i="47" s="1"/>
  <c r="AX1182" i="47"/>
  <c r="AR1182" i="47"/>
  <c r="AL1182" i="47"/>
  <c r="N1182" i="47"/>
  <c r="I1182" i="47"/>
  <c r="E1182" i="47"/>
  <c r="D1182" i="47"/>
  <c r="J1182" i="47"/>
  <c r="L1182" i="47"/>
  <c r="AV1182" i="47"/>
  <c r="AZ1182" i="47"/>
  <c r="AT1182" i="47"/>
  <c r="BD1182" i="47"/>
  <c r="P1182" i="47"/>
  <c r="Q1182" i="47" s="1"/>
  <c r="M1182" i="47"/>
  <c r="AM1182" i="47"/>
  <c r="AS1182" i="47"/>
  <c r="BC1182" i="47"/>
  <c r="AY1182" i="47"/>
  <c r="B1182" i="47"/>
  <c r="G1182" i="47"/>
  <c r="F1182" i="47"/>
  <c r="O1182" i="47"/>
  <c r="AN1182" i="47"/>
  <c r="AP1182" i="47"/>
  <c r="BB1182" i="47"/>
  <c r="K1182" i="47"/>
  <c r="AW1182" i="47"/>
  <c r="AQ1182" i="47"/>
  <c r="AO1182" i="47"/>
  <c r="AU1182" i="47"/>
  <c r="BA1182" i="47"/>
  <c r="C1182" i="47"/>
  <c r="H1182" i="47"/>
  <c r="AG1182" i="47"/>
  <c r="AK1182" i="47" s="1"/>
  <c r="X1181" i="47"/>
  <c r="Z1181" i="47" s="1"/>
  <c r="Y1181" i="47"/>
  <c r="AZ1181" i="47"/>
  <c r="AV1181" i="47"/>
  <c r="AL1181" i="47"/>
  <c r="N1181" i="47"/>
  <c r="L1181" i="47"/>
  <c r="I1181" i="47"/>
  <c r="G1181" i="47"/>
  <c r="B1181" i="47"/>
  <c r="AT1181" i="47"/>
  <c r="AM1181" i="47"/>
  <c r="AG1181" i="47"/>
  <c r="O1181" i="47"/>
  <c r="J1181" i="47"/>
  <c r="H1181" i="47"/>
  <c r="K1181" i="47"/>
  <c r="AN1181" i="47"/>
  <c r="AS1181" i="47"/>
  <c r="BB1181" i="47"/>
  <c r="D1181" i="47"/>
  <c r="C1181" i="47"/>
  <c r="F1181" i="47"/>
  <c r="M1181" i="47"/>
  <c r="AO1181" i="47"/>
  <c r="AQ1181" i="47"/>
  <c r="AU1181" i="47"/>
  <c r="AX1181" i="47"/>
  <c r="BD1181" i="47"/>
  <c r="BA1181" i="47"/>
  <c r="E1181" i="47"/>
  <c r="P1181" i="47"/>
  <c r="BC1181" i="47"/>
  <c r="AY1181" i="47"/>
  <c r="AP1181" i="47"/>
  <c r="AR1181" i="47"/>
  <c r="AW1181" i="47"/>
  <c r="X1180" i="47"/>
  <c r="Z1180" i="47" s="1"/>
  <c r="Y1180" i="47"/>
  <c r="AX1180" i="47"/>
  <c r="AP1180" i="47"/>
  <c r="AM1180" i="47"/>
  <c r="P1180" i="47"/>
  <c r="J1180" i="47"/>
  <c r="G1180" i="47"/>
  <c r="D1180" i="47"/>
  <c r="L1180" i="47"/>
  <c r="AO1180" i="47"/>
  <c r="AS1180" i="47"/>
  <c r="AW1180" i="47"/>
  <c r="AZ1180" i="47"/>
  <c r="BD1180" i="47"/>
  <c r="AU1180" i="47"/>
  <c r="O1180" i="47"/>
  <c r="K1180" i="47"/>
  <c r="C1180" i="47"/>
  <c r="H1180" i="47"/>
  <c r="B1180" i="47"/>
  <c r="F1180" i="47"/>
  <c r="AT1180" i="47"/>
  <c r="N1180" i="47"/>
  <c r="E1180" i="47"/>
  <c r="AN1180" i="47"/>
  <c r="AQ1180" i="47"/>
  <c r="I1180" i="47"/>
  <c r="AY1180" i="47"/>
  <c r="BC1180" i="47"/>
  <c r="M1180" i="47"/>
  <c r="Q1180" i="47"/>
  <c r="BB1180" i="47"/>
  <c r="AG1180" i="47"/>
  <c r="AK1180" i="47" s="1"/>
  <c r="AL1180" i="47"/>
  <c r="AR1180" i="47"/>
  <c r="AV1180" i="47"/>
  <c r="BA1180" i="47"/>
  <c r="Y1179" i="47"/>
  <c r="X1179" i="47"/>
  <c r="Z1179" i="47" s="1"/>
  <c r="AP1179" i="47"/>
  <c r="AW1179" i="47"/>
  <c r="AZ1179" i="47"/>
  <c r="AY1179" i="47"/>
  <c r="I1179" i="47"/>
  <c r="L1179" i="47"/>
  <c r="O1179" i="47"/>
  <c r="AM1179" i="47"/>
  <c r="AS1179" i="47"/>
  <c r="AV1179" i="47"/>
  <c r="BB1179" i="47"/>
  <c r="E1179" i="47"/>
  <c r="D1179" i="47"/>
  <c r="G1179" i="47"/>
  <c r="N1179" i="47"/>
  <c r="AG1179" i="47"/>
  <c r="AL1179" i="47"/>
  <c r="AR1179" i="47"/>
  <c r="BA1179" i="47"/>
  <c r="H1179" i="47"/>
  <c r="K1179" i="47"/>
  <c r="M1179" i="47"/>
  <c r="AO1179" i="47"/>
  <c r="AX1179" i="47"/>
  <c r="BC1179" i="47"/>
  <c r="BD1179" i="47"/>
  <c r="F1179" i="47"/>
  <c r="B1179" i="47"/>
  <c r="AT1179" i="47"/>
  <c r="AU1179" i="47"/>
  <c r="AQ1179" i="47"/>
  <c r="AN1179" i="47"/>
  <c r="P1179" i="47"/>
  <c r="J1179" i="47"/>
  <c r="C1179" i="47"/>
  <c r="Y1178" i="47"/>
  <c r="X1178" i="47"/>
  <c r="Z1178" i="47" s="1"/>
  <c r="C1178" i="47"/>
  <c r="AN1178" i="47"/>
  <c r="P1178" i="47"/>
  <c r="D1178" i="47"/>
  <c r="AV1178" i="47"/>
  <c r="AL1178" i="47"/>
  <c r="AT1178" i="47"/>
  <c r="AZ1178" i="47"/>
  <c r="AQ1178" i="47"/>
  <c r="AX1178" i="47"/>
  <c r="B1178" i="47"/>
  <c r="E1178" i="47"/>
  <c r="AU1178" i="47"/>
  <c r="BB1178" i="47"/>
  <c r="AR1178" i="47"/>
  <c r="BD1178" i="47"/>
  <c r="AY1178" i="47"/>
  <c r="AW1178" i="47"/>
  <c r="F1178" i="47"/>
  <c r="AG1178" i="47"/>
  <c r="N1178" i="47"/>
  <c r="G1178" i="47"/>
  <c r="I1178" i="47"/>
  <c r="BC1178" i="47"/>
  <c r="M1178" i="47"/>
  <c r="AO1178" i="47"/>
  <c r="BA1178" i="47"/>
  <c r="AM1178" i="47"/>
  <c r="AS1178" i="47"/>
  <c r="L1178" i="47"/>
  <c r="J1178" i="47"/>
  <c r="H1178" i="47"/>
  <c r="K1178" i="47"/>
  <c r="O1178" i="47"/>
  <c r="AP1178" i="47"/>
  <c r="X1177" i="47"/>
  <c r="Z1177" i="47" s="1"/>
  <c r="Y1177" i="47"/>
  <c r="BC1177" i="47"/>
  <c r="AV1177" i="47"/>
  <c r="AQ1177" i="47"/>
  <c r="AO1177" i="47"/>
  <c r="AM1177" i="47"/>
  <c r="O1177" i="47"/>
  <c r="J1177" i="47"/>
  <c r="G1177" i="47"/>
  <c r="E1177" i="47"/>
  <c r="BA1177" i="47"/>
  <c r="AU1177" i="47"/>
  <c r="AR1177" i="47"/>
  <c r="N1177" i="47"/>
  <c r="F1177" i="47"/>
  <c r="AL1177" i="47"/>
  <c r="AZ1177" i="47"/>
  <c r="AX1177" i="47"/>
  <c r="P1177" i="47"/>
  <c r="Q1177" i="47" s="1"/>
  <c r="K1177" i="47"/>
  <c r="D1177" i="47"/>
  <c r="BB1177" i="47"/>
  <c r="AW1177" i="47"/>
  <c r="AS1177" i="47"/>
  <c r="AG1177" i="47"/>
  <c r="L1177" i="47"/>
  <c r="H1177" i="47"/>
  <c r="C1177" i="47"/>
  <c r="B1177" i="47"/>
  <c r="I1177" i="47"/>
  <c r="M1177" i="47"/>
  <c r="AK1177" i="47"/>
  <c r="AN1177" i="47"/>
  <c r="AT1177" i="47"/>
  <c r="AY1177" i="47"/>
  <c r="BD1177" i="47"/>
  <c r="AP1177" i="47"/>
  <c r="X1176" i="47"/>
  <c r="Z1176" i="47" s="1"/>
  <c r="Y1176" i="47"/>
  <c r="BC1176" i="47"/>
  <c r="AP1176" i="47"/>
  <c r="AG1176" i="47"/>
  <c r="AY1176" i="47"/>
  <c r="AR1176" i="47"/>
  <c r="BD1176" i="47"/>
  <c r="AO1176" i="47"/>
  <c r="AU1176" i="47"/>
  <c r="AL1176" i="47"/>
  <c r="M1176" i="47"/>
  <c r="I1176" i="47"/>
  <c r="G1176" i="47"/>
  <c r="BA1176" i="47"/>
  <c r="B1176" i="47"/>
  <c r="D1176" i="47"/>
  <c r="P1176" i="47"/>
  <c r="AM1176" i="47"/>
  <c r="AT1176" i="47"/>
  <c r="AX1176" i="47"/>
  <c r="BB1176" i="47"/>
  <c r="AV1176" i="47"/>
  <c r="AQ1176" i="47"/>
  <c r="AN1176" i="47"/>
  <c r="N1176" i="47"/>
  <c r="K1176" i="47"/>
  <c r="F1176" i="47"/>
  <c r="O1176" i="47"/>
  <c r="H1176" i="47"/>
  <c r="AZ1176" i="47"/>
  <c r="AW1176" i="47"/>
  <c r="AS1176" i="47"/>
  <c r="AK1176" i="47"/>
  <c r="J1176" i="47"/>
  <c r="E1176" i="47"/>
  <c r="C1176" i="47"/>
  <c r="L1176" i="47"/>
  <c r="Y1175" i="47"/>
  <c r="X1175" i="47"/>
  <c r="Z1175" i="47" s="1"/>
  <c r="AZ1175" i="47"/>
  <c r="AV1175" i="47"/>
  <c r="AR1175" i="47"/>
  <c r="P1175" i="47"/>
  <c r="E1175" i="47"/>
  <c r="C1175" i="47"/>
  <c r="BD1175" i="47"/>
  <c r="AO1175" i="47"/>
  <c r="AS1175" i="47"/>
  <c r="AW1175" i="47"/>
  <c r="BC1175" i="47"/>
  <c r="AY1175" i="47"/>
  <c r="AQ1175" i="47"/>
  <c r="Q1175" i="47"/>
  <c r="M1175" i="47"/>
  <c r="J1175" i="47"/>
  <c r="F1175" i="47"/>
  <c r="H1175" i="47"/>
  <c r="BA1175" i="47"/>
  <c r="L1175" i="47"/>
  <c r="B1175" i="47"/>
  <c r="D1175" i="47"/>
  <c r="I1175" i="47"/>
  <c r="N1175" i="47"/>
  <c r="G1175" i="47"/>
  <c r="AP1175" i="47"/>
  <c r="AL1175" i="47"/>
  <c r="AN1175" i="47"/>
  <c r="AT1175" i="47"/>
  <c r="AX1175" i="47"/>
  <c r="BB1175" i="47"/>
  <c r="AU1175" i="47"/>
  <c r="AM1175" i="47"/>
  <c r="AG1175" i="47"/>
  <c r="O1175" i="47"/>
  <c r="K1175" i="47"/>
  <c r="X1174" i="47"/>
  <c r="Z1174" i="47" s="1"/>
  <c r="Y1174" i="47"/>
  <c r="AH1174" i="47"/>
  <c r="AI1174" i="47" s="1"/>
  <c r="AJ1174" i="47" s="1"/>
  <c r="Q1174" i="47"/>
  <c r="AK1174" i="47"/>
  <c r="D1174" i="47"/>
  <c r="E1174" i="47"/>
  <c r="C1174" i="47"/>
  <c r="B1174" i="47"/>
  <c r="X1173" i="47"/>
  <c r="Z1173" i="47" s="1"/>
  <c r="Y1173" i="47"/>
  <c r="N1173" i="47"/>
  <c r="B1173" i="47"/>
  <c r="C1173" i="47"/>
  <c r="D1173" i="47"/>
  <c r="E1173" i="47"/>
  <c r="F1173" i="47"/>
  <c r="G1173" i="47"/>
  <c r="H1173" i="47"/>
  <c r="BB1173" i="47"/>
  <c r="O1173" i="47"/>
  <c r="AY1173" i="47"/>
  <c r="J1173" i="47"/>
  <c r="K1173" i="47"/>
  <c r="BC1173" i="47"/>
  <c r="I1173" i="47"/>
  <c r="BD1173" i="47"/>
  <c r="BA1173" i="47"/>
  <c r="AZ1173" i="47"/>
  <c r="AX1173" i="47"/>
  <c r="AW1173" i="47"/>
  <c r="AV1173" i="47"/>
  <c r="AU1173" i="47"/>
  <c r="AT1173" i="47"/>
  <c r="P1173" i="47"/>
  <c r="Q1173" i="47" s="1"/>
  <c r="AR1173" i="47"/>
  <c r="AQ1173" i="47"/>
  <c r="AP1173" i="47"/>
  <c r="AO1173" i="47"/>
  <c r="AN1173" i="47"/>
  <c r="AS1173" i="47"/>
  <c r="AL1173" i="47"/>
  <c r="AG1173" i="47"/>
  <c r="AK1173" i="47" s="1"/>
  <c r="M1173" i="47"/>
  <c r="L1173" i="47"/>
  <c r="AM1173" i="47"/>
  <c r="X1172" i="47"/>
  <c r="Z1172" i="47" s="1"/>
  <c r="Y1172" i="47"/>
  <c r="AL1172" i="47"/>
  <c r="AP1172" i="47"/>
  <c r="H1172" i="47"/>
  <c r="G1172" i="47"/>
  <c r="F1172" i="47"/>
  <c r="E1172" i="47"/>
  <c r="D1172" i="47"/>
  <c r="L1172" i="47"/>
  <c r="M1172" i="47"/>
  <c r="N1172" i="47"/>
  <c r="O1172" i="47"/>
  <c r="P1172" i="47"/>
  <c r="AG1172" i="47"/>
  <c r="AN1172" i="47"/>
  <c r="AO1172" i="47"/>
  <c r="AM1172" i="47"/>
  <c r="B1172" i="47"/>
  <c r="C1172" i="47"/>
  <c r="AQ1172" i="47"/>
  <c r="AR1172" i="47"/>
  <c r="AS1172" i="47"/>
  <c r="AT1172" i="47"/>
  <c r="AU1172" i="47"/>
  <c r="AV1172" i="47"/>
  <c r="AW1172" i="47"/>
  <c r="AY1172" i="47"/>
  <c r="AZ1172" i="47"/>
  <c r="BA1172" i="47"/>
  <c r="BB1172" i="47"/>
  <c r="BC1172" i="47"/>
  <c r="BD1172" i="47"/>
  <c r="J1172" i="47"/>
  <c r="AX1172" i="47"/>
  <c r="I1172" i="47"/>
  <c r="K1172" i="47"/>
  <c r="X1171" i="47"/>
  <c r="Z1171" i="47" s="1"/>
  <c r="Y1171" i="47"/>
  <c r="BC1171" i="47"/>
  <c r="AV1171" i="47"/>
  <c r="AW1171" i="47"/>
  <c r="AX1171" i="47"/>
  <c r="M1171" i="47"/>
  <c r="BB1171" i="47"/>
  <c r="B1171" i="47"/>
  <c r="K1171" i="47"/>
  <c r="AZ1171" i="47"/>
  <c r="I1171" i="47"/>
  <c r="AN1171" i="47"/>
  <c r="AO1171" i="47"/>
  <c r="AP1171" i="47"/>
  <c r="AQ1171" i="47"/>
  <c r="BD1171" i="47"/>
  <c r="AR1171" i="47"/>
  <c r="AS1171" i="47"/>
  <c r="BA1171" i="47"/>
  <c r="AY1171" i="47"/>
  <c r="AT1171" i="47"/>
  <c r="AU1171" i="47"/>
  <c r="N1171" i="47"/>
  <c r="O1171" i="47"/>
  <c r="P1171" i="47"/>
  <c r="L1171" i="47"/>
  <c r="AG1171" i="47"/>
  <c r="J1171" i="47"/>
  <c r="AL1171" i="47"/>
  <c r="AM1171" i="47"/>
  <c r="H1171" i="47"/>
  <c r="G1171" i="47"/>
  <c r="F1171" i="47"/>
  <c r="E1171" i="47"/>
  <c r="D1171" i="47"/>
  <c r="C1171" i="47"/>
  <c r="X1170" i="47"/>
  <c r="Z1170" i="47" s="1"/>
  <c r="Y1170" i="47"/>
  <c r="AQ1170" i="47"/>
  <c r="M1170" i="47"/>
  <c r="N1170" i="47"/>
  <c r="O1170" i="47"/>
  <c r="P1170" i="47"/>
  <c r="AP1170" i="47"/>
  <c r="AR1170" i="47"/>
  <c r="K1170" i="47"/>
  <c r="AG1170" i="47"/>
  <c r="AM1170" i="47"/>
  <c r="AL1170" i="47"/>
  <c r="B1170" i="47"/>
  <c r="AO1170" i="47"/>
  <c r="AN1170" i="47"/>
  <c r="C1170" i="47"/>
  <c r="E1170" i="47"/>
  <c r="F1170" i="47"/>
  <c r="G1170" i="47"/>
  <c r="H1170" i="47"/>
  <c r="I1170" i="47"/>
  <c r="J1170" i="47"/>
  <c r="L1170" i="47"/>
  <c r="BD1170" i="47"/>
  <c r="BC1170" i="47"/>
  <c r="D1170" i="47"/>
  <c r="BA1170" i="47"/>
  <c r="AZ1170" i="47"/>
  <c r="AY1170" i="47"/>
  <c r="AX1170" i="47"/>
  <c r="AW1170" i="47"/>
  <c r="AV1170" i="47"/>
  <c r="AU1170" i="47"/>
  <c r="AT1170" i="47"/>
  <c r="AS1170" i="47"/>
  <c r="BB1170" i="47"/>
  <c r="Y1169" i="47"/>
  <c r="X1169" i="47"/>
  <c r="Z1169" i="47" s="1"/>
  <c r="I1169" i="47"/>
  <c r="H1169" i="47"/>
  <c r="G1169" i="47"/>
  <c r="F1169" i="47"/>
  <c r="E1169" i="47"/>
  <c r="D1169" i="47"/>
  <c r="C1169" i="47"/>
  <c r="B1169" i="47"/>
  <c r="BA1169" i="47"/>
  <c r="BD1169" i="47"/>
  <c r="BC1169" i="47"/>
  <c r="BB1169" i="47"/>
  <c r="AZ1169" i="47"/>
  <c r="AY1169" i="47"/>
  <c r="AX1169" i="47"/>
  <c r="AW1169" i="47"/>
  <c r="AV1169" i="47"/>
  <c r="AU1169" i="47"/>
  <c r="AT1169" i="47"/>
  <c r="AS1169" i="47"/>
  <c r="AR1169" i="47"/>
  <c r="AQ1169" i="47"/>
  <c r="AP1169" i="47"/>
  <c r="AO1169" i="47"/>
  <c r="AN1169" i="47"/>
  <c r="AM1169" i="47"/>
  <c r="AL1169" i="47"/>
  <c r="AG1169" i="47"/>
  <c r="P1169" i="47"/>
  <c r="O1169" i="47"/>
  <c r="N1169" i="47"/>
  <c r="M1169" i="47"/>
  <c r="L1169" i="47"/>
  <c r="K1169" i="47"/>
  <c r="J1169" i="47"/>
  <c r="Y1168" i="47"/>
  <c r="X1168" i="47"/>
  <c r="Z1168" i="47" s="1"/>
  <c r="AL1168" i="47"/>
  <c r="AM1168" i="47"/>
  <c r="AN1168" i="47"/>
  <c r="AO1168" i="47"/>
  <c r="AP1168" i="47"/>
  <c r="AR1168" i="47"/>
  <c r="AS1168" i="47"/>
  <c r="AT1168" i="47"/>
  <c r="AU1168" i="47"/>
  <c r="AV1168" i="47"/>
  <c r="AW1168" i="47"/>
  <c r="AX1168" i="47"/>
  <c r="AQ1168" i="47"/>
  <c r="AY1168" i="47"/>
  <c r="AZ1168" i="47"/>
  <c r="BA1168" i="47"/>
  <c r="BB1168" i="47"/>
  <c r="D1168" i="47"/>
  <c r="BD1168" i="47"/>
  <c r="BC1168" i="47"/>
  <c r="C1168" i="47"/>
  <c r="AG1168" i="47"/>
  <c r="B1168" i="47"/>
  <c r="P1168" i="47"/>
  <c r="O1168" i="47"/>
  <c r="N1168" i="47"/>
  <c r="M1168" i="47"/>
  <c r="L1168" i="47"/>
  <c r="K1168" i="47"/>
  <c r="J1168" i="47"/>
  <c r="I1168" i="47"/>
  <c r="H1168" i="47"/>
  <c r="G1168" i="47"/>
  <c r="F1168" i="47"/>
  <c r="E1168" i="47"/>
  <c r="Y1167" i="47"/>
  <c r="X1167" i="47"/>
  <c r="Z1167" i="47" s="1"/>
  <c r="AL1167" i="47"/>
  <c r="AM1167" i="47"/>
  <c r="AN1167" i="47"/>
  <c r="AO1167" i="47"/>
  <c r="AP1167" i="47"/>
  <c r="AQ1167" i="47"/>
  <c r="AS1167" i="47"/>
  <c r="AT1167" i="47"/>
  <c r="AU1167" i="47"/>
  <c r="AW1167" i="47"/>
  <c r="AX1167" i="47"/>
  <c r="AY1167" i="47"/>
  <c r="AZ1167" i="47"/>
  <c r="BA1167" i="47"/>
  <c r="BB1167" i="47"/>
  <c r="BC1167" i="47"/>
  <c r="BD1167" i="47"/>
  <c r="K1167" i="47"/>
  <c r="AR1167" i="47"/>
  <c r="AV1167" i="47"/>
  <c r="B1167" i="47"/>
  <c r="C1167" i="47"/>
  <c r="D1167" i="47"/>
  <c r="E1167" i="47"/>
  <c r="F1167" i="47"/>
  <c r="G1167" i="47"/>
  <c r="H1167" i="47"/>
  <c r="I1167" i="47"/>
  <c r="J1167" i="47"/>
  <c r="L1167" i="47"/>
  <c r="M1167" i="47"/>
  <c r="N1167" i="47"/>
  <c r="O1167" i="47"/>
  <c r="P1167" i="47"/>
  <c r="Q1167" i="47" s="1"/>
  <c r="AG1167" i="47"/>
  <c r="Y1166" i="47"/>
  <c r="X1166" i="47"/>
  <c r="Z1166" i="47" s="1"/>
  <c r="AZ1166" i="47"/>
  <c r="BD1166" i="47"/>
  <c r="BC1166" i="47"/>
  <c r="BB1166" i="47"/>
  <c r="BA1166" i="47"/>
  <c r="AY1166" i="47"/>
  <c r="AX1166" i="47"/>
  <c r="AW1166" i="47"/>
  <c r="AV1166" i="47"/>
  <c r="AU1166" i="47"/>
  <c r="AT1166" i="47"/>
  <c r="AS1166" i="47"/>
  <c r="AL1166" i="47"/>
  <c r="AR1166" i="47"/>
  <c r="AQ1166" i="47"/>
  <c r="AP1166" i="47"/>
  <c r="E1166" i="47"/>
  <c r="D1166" i="47"/>
  <c r="C1166" i="47"/>
  <c r="B1166" i="47"/>
  <c r="AO1166" i="47"/>
  <c r="AG1166" i="47"/>
  <c r="AN1166" i="47"/>
  <c r="AM1166" i="47"/>
  <c r="P1166" i="47"/>
  <c r="O1166" i="47"/>
  <c r="N1166" i="47"/>
  <c r="M1166" i="47"/>
  <c r="L1166" i="47"/>
  <c r="K1166" i="47"/>
  <c r="J1166" i="47"/>
  <c r="I1166" i="47"/>
  <c r="H1166" i="47"/>
  <c r="G1166" i="47"/>
  <c r="F1166" i="47"/>
  <c r="Y1165" i="47"/>
  <c r="X1165" i="47"/>
  <c r="Z1165" i="47" s="1"/>
  <c r="BB1165" i="47"/>
  <c r="BC1165" i="47"/>
  <c r="BD1165" i="47"/>
  <c r="L1165" i="47"/>
  <c r="B1165" i="47"/>
  <c r="C1165" i="47"/>
  <c r="D1165" i="47"/>
  <c r="E1165" i="47"/>
  <c r="F1165" i="47"/>
  <c r="G1165" i="47"/>
  <c r="H1165" i="47"/>
  <c r="I1165" i="47"/>
  <c r="J1165" i="47"/>
  <c r="K1165" i="47"/>
  <c r="M1165" i="47"/>
  <c r="N1165" i="47"/>
  <c r="O1165" i="47"/>
  <c r="P1165" i="47"/>
  <c r="AG1165" i="47"/>
  <c r="AL1165" i="47"/>
  <c r="AM1165" i="47"/>
  <c r="AN1165" i="47"/>
  <c r="AO1165" i="47"/>
  <c r="AP1165" i="47"/>
  <c r="AQ1165" i="47"/>
  <c r="AR1165" i="47"/>
  <c r="AS1165" i="47"/>
  <c r="AT1165" i="47"/>
  <c r="AU1165" i="47"/>
  <c r="AV1165" i="47"/>
  <c r="AW1165" i="47"/>
  <c r="AX1165" i="47"/>
  <c r="AY1165" i="47"/>
  <c r="AZ1165" i="47"/>
  <c r="BA1165" i="47"/>
  <c r="X1164" i="47"/>
  <c r="Z1164" i="47" s="1"/>
  <c r="Y1164" i="47"/>
  <c r="BC1164" i="47"/>
  <c r="AX1164" i="47"/>
  <c r="AW1164" i="47"/>
  <c r="BB1164" i="47"/>
  <c r="AV1164" i="47"/>
  <c r="AU1164" i="47"/>
  <c r="AT1164" i="47"/>
  <c r="AS1164" i="47"/>
  <c r="K1164" i="47"/>
  <c r="AG1164" i="47"/>
  <c r="AR1164" i="47"/>
  <c r="AQ1164" i="47"/>
  <c r="AP1164" i="47"/>
  <c r="AO1164" i="47"/>
  <c r="AN1164" i="47"/>
  <c r="AM1164" i="47"/>
  <c r="BD1164" i="47"/>
  <c r="AL1164" i="47"/>
  <c r="BA1164" i="47"/>
  <c r="AZ1164" i="47"/>
  <c r="AY1164" i="47"/>
  <c r="P1164" i="47"/>
  <c r="O1164" i="47"/>
  <c r="N1164" i="47"/>
  <c r="M1164" i="47"/>
  <c r="L1164" i="47"/>
  <c r="J1164" i="47"/>
  <c r="I1164" i="47"/>
  <c r="H1164" i="47"/>
  <c r="G1164" i="47"/>
  <c r="F1164" i="47"/>
  <c r="E1164" i="47"/>
  <c r="D1164" i="47"/>
  <c r="C1164" i="47"/>
  <c r="B1164" i="47"/>
  <c r="Y1163" i="47"/>
  <c r="X1163" i="47"/>
  <c r="Z1163" i="47" s="1"/>
  <c r="D1163" i="47"/>
  <c r="E1163" i="47"/>
  <c r="F1163" i="47"/>
  <c r="G1163" i="47"/>
  <c r="H1163" i="47"/>
  <c r="I1163" i="47"/>
  <c r="J1163" i="47"/>
  <c r="K1163" i="47"/>
  <c r="M1163" i="47"/>
  <c r="N1163" i="47"/>
  <c r="O1163" i="47"/>
  <c r="P1163" i="47"/>
  <c r="Q1163" i="47" s="1"/>
  <c r="BD1163" i="47"/>
  <c r="L1163" i="47"/>
  <c r="C1163" i="47"/>
  <c r="BC1163" i="47"/>
  <c r="BB1163" i="47"/>
  <c r="BA1163" i="47"/>
  <c r="AZ1163" i="47"/>
  <c r="AY1163" i="47"/>
  <c r="AX1163" i="47"/>
  <c r="AW1163" i="47"/>
  <c r="AV1163" i="47"/>
  <c r="AU1163" i="47"/>
  <c r="AT1163" i="47"/>
  <c r="AS1163" i="47"/>
  <c r="AR1163" i="47"/>
  <c r="AQ1163" i="47"/>
  <c r="AP1163" i="47"/>
  <c r="AO1163" i="47"/>
  <c r="AN1163" i="47"/>
  <c r="AM1163" i="47"/>
  <c r="AL1163" i="47"/>
  <c r="AG1163" i="47"/>
  <c r="AK1163" i="47" s="1"/>
  <c r="B1163" i="47"/>
  <c r="X1162" i="47"/>
  <c r="Z1162" i="47" s="1"/>
  <c r="Y1162" i="47"/>
  <c r="BD1162" i="47"/>
  <c r="J1162" i="47"/>
  <c r="B1162" i="47"/>
  <c r="C1162" i="47"/>
  <c r="D1162" i="47"/>
  <c r="E1162" i="47"/>
  <c r="F1162" i="47"/>
  <c r="G1162" i="47"/>
  <c r="H1162" i="47"/>
  <c r="I1162" i="47"/>
  <c r="K1162" i="47"/>
  <c r="L1162" i="47"/>
  <c r="M1162" i="47"/>
  <c r="N1162" i="47"/>
  <c r="O1162" i="47"/>
  <c r="P1162" i="47"/>
  <c r="AU1162" i="47"/>
  <c r="AG1162" i="47"/>
  <c r="AL1162" i="47"/>
  <c r="AM1162" i="47"/>
  <c r="AN1162" i="47"/>
  <c r="AO1162" i="47"/>
  <c r="AP1162" i="47"/>
  <c r="AQ1162" i="47"/>
  <c r="AR1162" i="47"/>
  <c r="AS1162" i="47"/>
  <c r="AT1162" i="47"/>
  <c r="AV1162" i="47"/>
  <c r="AW1162" i="47"/>
  <c r="AX1162" i="47"/>
  <c r="AY1162" i="47"/>
  <c r="AZ1162" i="47"/>
  <c r="BA1162" i="47"/>
  <c r="BB1162" i="47"/>
  <c r="BC1162" i="47"/>
  <c r="Y1161" i="47"/>
  <c r="X1161" i="47"/>
  <c r="Z1161" i="47" s="1"/>
  <c r="BB1161" i="47"/>
  <c r="BC1161" i="47"/>
  <c r="BD1161" i="47"/>
  <c r="K1161" i="47"/>
  <c r="P1161" i="47"/>
  <c r="Q1161" i="47" s="1"/>
  <c r="O1161" i="47"/>
  <c r="N1161" i="47"/>
  <c r="AL1161" i="47"/>
  <c r="M1161" i="47"/>
  <c r="L1161" i="47"/>
  <c r="J1161" i="47"/>
  <c r="I1161" i="47"/>
  <c r="H1161" i="47"/>
  <c r="AY1161" i="47"/>
  <c r="G1161" i="47"/>
  <c r="F1161" i="47"/>
  <c r="E1161" i="47"/>
  <c r="D1161" i="47"/>
  <c r="C1161" i="47"/>
  <c r="AG1161" i="47"/>
  <c r="B1161" i="47"/>
  <c r="AM1161" i="47"/>
  <c r="AN1161" i="47"/>
  <c r="AO1161" i="47"/>
  <c r="AP1161" i="47"/>
  <c r="AQ1161" i="47"/>
  <c r="AR1161" i="47"/>
  <c r="AS1161" i="47"/>
  <c r="AT1161" i="47"/>
  <c r="AU1161" i="47"/>
  <c r="AK1161" i="47"/>
  <c r="AV1161" i="47"/>
  <c r="AW1161" i="47"/>
  <c r="AX1161" i="47"/>
  <c r="AZ1161" i="47"/>
  <c r="BA1161" i="47"/>
  <c r="X1160" i="47"/>
  <c r="Z1160" i="47" s="1"/>
  <c r="Y1160" i="47"/>
  <c r="BA1160" i="47"/>
  <c r="AR1160" i="47"/>
  <c r="AO1160" i="47"/>
  <c r="AN1160" i="47"/>
  <c r="AM1160" i="47"/>
  <c r="AL1160" i="47"/>
  <c r="AT1160" i="47"/>
  <c r="AZ1160" i="47"/>
  <c r="AY1160" i="47"/>
  <c r="AX1160" i="47"/>
  <c r="J1160" i="47"/>
  <c r="AW1160" i="47"/>
  <c r="AV1160" i="47"/>
  <c r="AU1160" i="47"/>
  <c r="AG1160" i="47"/>
  <c r="AS1160" i="47"/>
  <c r="AQ1160" i="47"/>
  <c r="P1160" i="47"/>
  <c r="O1160" i="47"/>
  <c r="N1160" i="47"/>
  <c r="M1160" i="47"/>
  <c r="L1160" i="47"/>
  <c r="AP1160" i="47"/>
  <c r="I1160" i="47"/>
  <c r="K1160" i="47"/>
  <c r="H1160" i="47"/>
  <c r="G1160" i="47"/>
  <c r="F1160" i="47"/>
  <c r="E1160" i="47"/>
  <c r="D1160" i="47"/>
  <c r="C1160" i="47"/>
  <c r="B1160" i="47"/>
  <c r="BD1160" i="47"/>
  <c r="BC1160" i="47"/>
  <c r="BB1160" i="47"/>
  <c r="Y1159" i="47"/>
  <c r="X1159" i="47"/>
  <c r="Z1159" i="47" s="1"/>
  <c r="B1159" i="47"/>
  <c r="C1159" i="47"/>
  <c r="D1159" i="47"/>
  <c r="E1159" i="47"/>
  <c r="F1159" i="47"/>
  <c r="G1159" i="47"/>
  <c r="H1159" i="47"/>
  <c r="I1159" i="47"/>
  <c r="K1159" i="47"/>
  <c r="L1159" i="47"/>
  <c r="M1159" i="47"/>
  <c r="O1159" i="47"/>
  <c r="P1159" i="47"/>
  <c r="Q1159" i="47" s="1"/>
  <c r="J1159" i="47"/>
  <c r="N1159" i="47"/>
  <c r="BD1159" i="47"/>
  <c r="BC1159" i="47"/>
  <c r="BB1159" i="47"/>
  <c r="AG1159" i="47"/>
  <c r="AS1159" i="47"/>
  <c r="AQ1159" i="47"/>
  <c r="AP1159" i="47"/>
  <c r="AO1159" i="47"/>
  <c r="AN1159" i="47"/>
  <c r="AM1159" i="47"/>
  <c r="AL1159" i="47"/>
  <c r="AZ1159" i="47"/>
  <c r="AK1159" i="47"/>
  <c r="AR1159" i="47"/>
  <c r="AW1159" i="47"/>
  <c r="BA1159" i="47"/>
  <c r="AY1159" i="47"/>
  <c r="AX1159" i="47"/>
  <c r="AV1159" i="47"/>
  <c r="AU1159" i="47"/>
  <c r="AT1159" i="47"/>
  <c r="X1158" i="47"/>
  <c r="Z1158" i="47" s="1"/>
  <c r="Y1158" i="47"/>
  <c r="AO1158" i="47"/>
  <c r="AN1158" i="47"/>
  <c r="AM1158" i="47"/>
  <c r="AL1158" i="47"/>
  <c r="AG1158" i="47"/>
  <c r="P1158" i="47"/>
  <c r="O1158" i="47"/>
  <c r="N1158" i="47"/>
  <c r="M1158" i="47"/>
  <c r="L1158" i="47"/>
  <c r="K1158" i="47"/>
  <c r="J1158" i="47"/>
  <c r="I1158" i="47"/>
  <c r="H1158" i="47"/>
  <c r="G1158" i="47"/>
  <c r="F1158" i="47"/>
  <c r="E1158" i="47"/>
  <c r="D1158" i="47"/>
  <c r="C1158" i="47"/>
  <c r="B1158" i="47"/>
  <c r="AR1158" i="47"/>
  <c r="BD1158" i="47"/>
  <c r="BC1158" i="47"/>
  <c r="BB1158" i="47"/>
  <c r="BA1158" i="47"/>
  <c r="AZ1158" i="47"/>
  <c r="AY1158" i="47"/>
  <c r="AX1158" i="47"/>
  <c r="AW1158" i="47"/>
  <c r="AV1158" i="47"/>
  <c r="AU1158" i="47"/>
  <c r="AT1158" i="47"/>
  <c r="AS1158" i="47"/>
  <c r="AQ1158" i="47"/>
  <c r="AP1158" i="47"/>
  <c r="X1157" i="47"/>
  <c r="Z1157" i="47" s="1"/>
  <c r="Y1157" i="47"/>
  <c r="P1157" i="47"/>
  <c r="O1157" i="47"/>
  <c r="N1157" i="47"/>
  <c r="L1157" i="47"/>
  <c r="K1157" i="47"/>
  <c r="J1157" i="47"/>
  <c r="I1157" i="47"/>
  <c r="H1157" i="47"/>
  <c r="G1157" i="47"/>
  <c r="F1157" i="47"/>
  <c r="E1157" i="47"/>
  <c r="D1157" i="47"/>
  <c r="C1157" i="47"/>
  <c r="B1157" i="47"/>
  <c r="AG1157" i="47"/>
  <c r="AK1157" i="47"/>
  <c r="M1157" i="47"/>
  <c r="BC1157" i="47"/>
  <c r="Q1157" i="47"/>
  <c r="AL1157" i="47"/>
  <c r="AM1157" i="47"/>
  <c r="AN1157" i="47"/>
  <c r="AO1157" i="47"/>
  <c r="AP1157" i="47"/>
  <c r="AQ1157" i="47"/>
  <c r="AR1157" i="47"/>
  <c r="BD1157" i="47"/>
  <c r="AS1157" i="47"/>
  <c r="AT1157" i="47"/>
  <c r="AU1157" i="47"/>
  <c r="AV1157" i="47"/>
  <c r="AW1157" i="47"/>
  <c r="AX1157" i="47"/>
  <c r="AY1157" i="47"/>
  <c r="AZ1157" i="47"/>
  <c r="BA1157" i="47"/>
  <c r="BB1157" i="47"/>
  <c r="Y1156" i="47"/>
  <c r="X1156" i="47"/>
  <c r="Z1156" i="47" s="1"/>
  <c r="BC1156" i="47"/>
  <c r="AG1156" i="47"/>
  <c r="B1156" i="47"/>
  <c r="C1156" i="47"/>
  <c r="D1156" i="47"/>
  <c r="E1156" i="47"/>
  <c r="F1156" i="47"/>
  <c r="G1156" i="47"/>
  <c r="H1156" i="47"/>
  <c r="I1156" i="47"/>
  <c r="J1156" i="47"/>
  <c r="K1156" i="47"/>
  <c r="L1156" i="47"/>
  <c r="M1156" i="47"/>
  <c r="N1156" i="47"/>
  <c r="O1156" i="47"/>
  <c r="P1156" i="47"/>
  <c r="AL1156" i="47"/>
  <c r="AM1156" i="47"/>
  <c r="AN1156" i="47"/>
  <c r="AO1156" i="47"/>
  <c r="AP1156" i="47"/>
  <c r="AQ1156" i="47"/>
  <c r="AR1156" i="47"/>
  <c r="AS1156" i="47"/>
  <c r="AT1156" i="47"/>
  <c r="AU1156" i="47"/>
  <c r="AV1156" i="47"/>
  <c r="AW1156" i="47"/>
  <c r="AX1156" i="47"/>
  <c r="AY1156" i="47"/>
  <c r="AZ1156" i="47"/>
  <c r="BA1156" i="47"/>
  <c r="BB1156" i="47"/>
  <c r="BD1156" i="47"/>
  <c r="X1155" i="47"/>
  <c r="Z1155" i="47" s="1"/>
  <c r="Y1155" i="47"/>
  <c r="AL1155" i="47"/>
  <c r="AG1155" i="47"/>
  <c r="P1155" i="47"/>
  <c r="O1155" i="47"/>
  <c r="N1155" i="47"/>
  <c r="M1155" i="47"/>
  <c r="L1155" i="47"/>
  <c r="K1155" i="47"/>
  <c r="J1155" i="47"/>
  <c r="I1155" i="47"/>
  <c r="H1155" i="47"/>
  <c r="G1155" i="47"/>
  <c r="F1155" i="47"/>
  <c r="E1155" i="47"/>
  <c r="D1155" i="47"/>
  <c r="B1155" i="47"/>
  <c r="AW1155" i="47"/>
  <c r="AX1155" i="47"/>
  <c r="AZ1155" i="47"/>
  <c r="BA1155" i="47"/>
  <c r="BB1155" i="47"/>
  <c r="BC1155" i="47"/>
  <c r="BD1155" i="47"/>
  <c r="AM1155" i="47"/>
  <c r="AN1155" i="47"/>
  <c r="AO1155" i="47"/>
  <c r="AP1155" i="47"/>
  <c r="AQ1155" i="47"/>
  <c r="AR1155" i="47"/>
  <c r="AS1155" i="47"/>
  <c r="AT1155" i="47"/>
  <c r="AU1155" i="47"/>
  <c r="AV1155" i="47"/>
  <c r="C1155" i="47"/>
  <c r="AY1155" i="47"/>
  <c r="X1154" i="47"/>
  <c r="Z1154" i="47" s="1"/>
  <c r="Y1154" i="47"/>
  <c r="BB1154" i="47"/>
  <c r="BA1154" i="47"/>
  <c r="AZ1154" i="47"/>
  <c r="AY1154" i="47"/>
  <c r="AX1154" i="47"/>
  <c r="AW1154" i="47"/>
  <c r="AV1154" i="47"/>
  <c r="AU1154" i="47"/>
  <c r="AT1154" i="47"/>
  <c r="AS1154" i="47"/>
  <c r="AR1154" i="47"/>
  <c r="AQ1154" i="47"/>
  <c r="AP1154" i="47"/>
  <c r="AO1154" i="47"/>
  <c r="AN1154" i="47"/>
  <c r="AM1154" i="47"/>
  <c r="C1154" i="47"/>
  <c r="B1154" i="47"/>
  <c r="E1154" i="47"/>
  <c r="F1154" i="47"/>
  <c r="G1154" i="47"/>
  <c r="H1154" i="47"/>
  <c r="I1154" i="47"/>
  <c r="J1154" i="47"/>
  <c r="K1154" i="47"/>
  <c r="L1154" i="47"/>
  <c r="D1154" i="47"/>
  <c r="N1154" i="47"/>
  <c r="O1154" i="47"/>
  <c r="P1154" i="47"/>
  <c r="BD1154" i="47"/>
  <c r="BC1154" i="47"/>
  <c r="AG1154" i="47"/>
  <c r="AL1154" i="47"/>
  <c r="M1154" i="47"/>
  <c r="Y1153" i="47"/>
  <c r="X1153" i="47"/>
  <c r="Z1153" i="47" s="1"/>
  <c r="BD1153" i="47"/>
  <c r="BC1153" i="47"/>
  <c r="BB1153" i="47"/>
  <c r="BA1153" i="47"/>
  <c r="AZ1153" i="47"/>
  <c r="AY1153" i="47"/>
  <c r="AX1153" i="47"/>
  <c r="AW1153" i="47"/>
  <c r="AU1153" i="47"/>
  <c r="AT1153" i="47"/>
  <c r="AS1153" i="47"/>
  <c r="AR1153" i="47"/>
  <c r="AQ1153" i="47"/>
  <c r="AP1153" i="47"/>
  <c r="AO1153" i="47"/>
  <c r="AN1153" i="47"/>
  <c r="AM1153" i="47"/>
  <c r="AL1153" i="47"/>
  <c r="AG1153" i="47"/>
  <c r="P1153" i="47"/>
  <c r="O1153" i="47"/>
  <c r="N1153" i="47"/>
  <c r="M1153" i="47"/>
  <c r="L1153" i="47"/>
  <c r="K1153" i="47"/>
  <c r="J1153" i="47"/>
  <c r="I1153" i="47"/>
  <c r="H1153" i="47"/>
  <c r="G1153" i="47"/>
  <c r="F1153" i="47"/>
  <c r="E1153" i="47"/>
  <c r="B1153" i="47"/>
  <c r="C1153" i="47"/>
  <c r="D1153" i="47"/>
  <c r="AV1153" i="47"/>
  <c r="X1152" i="47"/>
  <c r="Z1152" i="47" s="1"/>
  <c r="Y1152" i="47"/>
  <c r="L1152" i="47"/>
  <c r="C1152" i="47"/>
  <c r="D1152" i="47"/>
  <c r="E1152" i="47"/>
  <c r="F1152" i="47"/>
  <c r="G1152" i="47"/>
  <c r="H1152" i="47"/>
  <c r="I1152" i="47"/>
  <c r="J1152" i="47"/>
  <c r="AG1152" i="47"/>
  <c r="M1152" i="47"/>
  <c r="N1152" i="47"/>
  <c r="O1152" i="47"/>
  <c r="B1152" i="47"/>
  <c r="K1152" i="47"/>
  <c r="P1152" i="47"/>
  <c r="Q1152" i="47" s="1"/>
  <c r="AM1152" i="47"/>
  <c r="AL1152" i="47"/>
  <c r="BA1152" i="47"/>
  <c r="AN1152" i="47"/>
  <c r="BD1152" i="47"/>
  <c r="AO1152" i="47"/>
  <c r="AP1152" i="47"/>
  <c r="BC1152" i="47"/>
  <c r="BB1152" i="47"/>
  <c r="AZ1152" i="47"/>
  <c r="AY1152" i="47"/>
  <c r="AX1152" i="47"/>
  <c r="AW1152" i="47"/>
  <c r="AV1152" i="47"/>
  <c r="AU1152" i="47"/>
  <c r="AT1152" i="47"/>
  <c r="AS1152" i="47"/>
  <c r="AR1152" i="47"/>
  <c r="AQ1152" i="47"/>
  <c r="X1151" i="47"/>
  <c r="Z1151" i="47" s="1"/>
  <c r="Y1151" i="47"/>
  <c r="BB1151" i="47"/>
  <c r="BC1151" i="47"/>
  <c r="B1151" i="47"/>
  <c r="C1151" i="47"/>
  <c r="D1151" i="47"/>
  <c r="E1151" i="47"/>
  <c r="F1151" i="47"/>
  <c r="AG1151" i="47"/>
  <c r="G1151" i="47"/>
  <c r="H1151" i="47"/>
  <c r="J1151" i="47"/>
  <c r="L1151" i="47"/>
  <c r="M1151" i="47"/>
  <c r="N1151" i="47"/>
  <c r="O1151" i="47"/>
  <c r="P1151" i="47"/>
  <c r="AK1151" i="47" s="1"/>
  <c r="K1151" i="47"/>
  <c r="I1151" i="47"/>
  <c r="AL1151" i="47"/>
  <c r="AM1151" i="47"/>
  <c r="AN1151" i="47"/>
  <c r="AO1151" i="47"/>
  <c r="BD1151" i="47"/>
  <c r="AP1151" i="47"/>
  <c r="AQ1151" i="47"/>
  <c r="AR1151" i="47"/>
  <c r="AS1151" i="47"/>
  <c r="AT1151" i="47"/>
  <c r="AU1151" i="47"/>
  <c r="AV1151" i="47"/>
  <c r="AW1151" i="47"/>
  <c r="AX1151" i="47"/>
  <c r="AY1151" i="47"/>
  <c r="AZ1151" i="47"/>
  <c r="BA1151" i="47"/>
  <c r="Y1150" i="47"/>
  <c r="X1150" i="47"/>
  <c r="Z1150" i="47" s="1"/>
  <c r="AL1150" i="47"/>
  <c r="AW1150" i="47"/>
  <c r="AM1150" i="47"/>
  <c r="AX1150" i="47"/>
  <c r="BD1150" i="47"/>
  <c r="BC1150" i="47"/>
  <c r="BB1150" i="47"/>
  <c r="BA1150" i="47"/>
  <c r="AZ1150" i="47"/>
  <c r="AY1150" i="47"/>
  <c r="AV1150" i="47"/>
  <c r="AU1150" i="47"/>
  <c r="AT1150" i="47"/>
  <c r="AS1150" i="47"/>
  <c r="E1150" i="47"/>
  <c r="AR1150" i="47"/>
  <c r="AQ1150" i="47"/>
  <c r="AP1150" i="47"/>
  <c r="AO1150" i="47"/>
  <c r="AN1150" i="47"/>
  <c r="B1150" i="47"/>
  <c r="C1150" i="47"/>
  <c r="D1150" i="47"/>
  <c r="AG1150" i="47"/>
  <c r="F1150" i="47"/>
  <c r="G1150" i="47"/>
  <c r="H1150" i="47"/>
  <c r="I1150" i="47"/>
  <c r="J1150" i="47"/>
  <c r="K1150" i="47"/>
  <c r="L1150" i="47"/>
  <c r="M1150" i="47"/>
  <c r="N1150" i="47"/>
  <c r="O1150" i="47"/>
  <c r="P1150" i="47"/>
  <c r="Q1150" i="47" s="1"/>
  <c r="Y1149" i="47"/>
  <c r="X1149" i="47"/>
  <c r="Z1149" i="47" s="1"/>
  <c r="AR1149" i="47"/>
  <c r="D1149" i="47"/>
  <c r="C1149" i="47"/>
  <c r="B1149" i="47"/>
  <c r="AM1149" i="47"/>
  <c r="AN1149" i="47"/>
  <c r="AO1149" i="47"/>
  <c r="AP1149" i="47"/>
  <c r="AQ1149" i="47"/>
  <c r="AS1149" i="47"/>
  <c r="AT1149" i="47"/>
  <c r="AU1149" i="47"/>
  <c r="AV1149" i="47"/>
  <c r="AW1149" i="47"/>
  <c r="AX1149" i="47"/>
  <c r="AY1149" i="47"/>
  <c r="AZ1149" i="47"/>
  <c r="BA1149" i="47"/>
  <c r="BB1149" i="47"/>
  <c r="BC1149" i="47"/>
  <c r="BD1149" i="47"/>
  <c r="J1149" i="47"/>
  <c r="AG1149" i="47"/>
  <c r="AL1149" i="47"/>
  <c r="P1149" i="47"/>
  <c r="O1149" i="47"/>
  <c r="N1149" i="47"/>
  <c r="M1149" i="47"/>
  <c r="L1149" i="47"/>
  <c r="K1149" i="47"/>
  <c r="I1149" i="47"/>
  <c r="H1149" i="47"/>
  <c r="G1149" i="47"/>
  <c r="F1149" i="47"/>
  <c r="E1149" i="47"/>
  <c r="X1148" i="47"/>
  <c r="Z1148" i="47" s="1"/>
  <c r="Y1148" i="47"/>
  <c r="D1148" i="47"/>
  <c r="AS1148" i="47"/>
  <c r="AP1148" i="47"/>
  <c r="AO1148" i="47"/>
  <c r="AN1148" i="47"/>
  <c r="AM1148" i="47"/>
  <c r="AL1148" i="47"/>
  <c r="AG1148" i="47"/>
  <c r="P1148" i="47"/>
  <c r="O1148" i="47"/>
  <c r="N1148" i="47"/>
  <c r="M1148" i="47"/>
  <c r="L1148" i="47"/>
  <c r="K1148" i="47"/>
  <c r="J1148" i="47"/>
  <c r="I1148" i="47"/>
  <c r="H1148" i="47"/>
  <c r="G1148" i="47"/>
  <c r="F1148" i="47"/>
  <c r="E1148" i="47"/>
  <c r="AT1148" i="47"/>
  <c r="C1148" i="47"/>
  <c r="B1148" i="47"/>
  <c r="AY1148" i="47"/>
  <c r="AU1148" i="47"/>
  <c r="AV1148" i="47"/>
  <c r="AW1148" i="47"/>
  <c r="AX1148" i="47"/>
  <c r="AR1148" i="47"/>
  <c r="AQ1148" i="47"/>
  <c r="AZ1148" i="47"/>
  <c r="BA1148" i="47"/>
  <c r="BB1148" i="47"/>
  <c r="BC1148" i="47"/>
  <c r="BD1148" i="47"/>
  <c r="Y1147" i="47"/>
  <c r="X1147" i="47"/>
  <c r="Z1147" i="47" s="1"/>
  <c r="AO1147" i="47"/>
  <c r="J1147" i="47"/>
  <c r="BD1147" i="47"/>
  <c r="BC1147" i="47"/>
  <c r="BB1147" i="47"/>
  <c r="BA1147" i="47"/>
  <c r="AZ1147" i="47"/>
  <c r="AY1147" i="47"/>
  <c r="AX1147" i="47"/>
  <c r="AW1147" i="47"/>
  <c r="AV1147" i="47"/>
  <c r="AU1147" i="47"/>
  <c r="AT1147" i="47"/>
  <c r="AS1147" i="47"/>
  <c r="AP1147" i="47"/>
  <c r="B1147" i="47"/>
  <c r="C1147" i="47"/>
  <c r="D1147" i="47"/>
  <c r="E1147" i="47"/>
  <c r="F1147" i="47"/>
  <c r="G1147" i="47"/>
  <c r="H1147" i="47"/>
  <c r="I1147" i="47"/>
  <c r="AQ1147" i="47"/>
  <c r="K1147" i="47"/>
  <c r="L1147" i="47"/>
  <c r="M1147" i="47"/>
  <c r="N1147" i="47"/>
  <c r="O1147" i="47"/>
  <c r="P1147" i="47"/>
  <c r="AG1147" i="47"/>
  <c r="AL1147" i="47"/>
  <c r="AM1147" i="47"/>
  <c r="AN1147" i="47"/>
  <c r="AR1147" i="47"/>
  <c r="X1146" i="47"/>
  <c r="Z1146" i="47" s="1"/>
  <c r="Y1146" i="47"/>
  <c r="AT1146" i="47"/>
  <c r="BD1146" i="47"/>
  <c r="M1146" i="47"/>
  <c r="L1146" i="47"/>
  <c r="J1146" i="47"/>
  <c r="I1146" i="47"/>
  <c r="H1146" i="47"/>
  <c r="G1146" i="47"/>
  <c r="F1146" i="47"/>
  <c r="E1146" i="47"/>
  <c r="D1146" i="47"/>
  <c r="C1146" i="47"/>
  <c r="B1146" i="47"/>
  <c r="K1146" i="47"/>
  <c r="AP1146" i="47"/>
  <c r="AO1146" i="47"/>
  <c r="AM1146" i="47"/>
  <c r="AL1146" i="47"/>
  <c r="AG1146" i="47"/>
  <c r="AN1146" i="47"/>
  <c r="AQ1146" i="47"/>
  <c r="AR1146" i="47"/>
  <c r="AS1146" i="47"/>
  <c r="AU1146" i="47"/>
  <c r="P1146" i="47"/>
  <c r="AV1146" i="47"/>
  <c r="AW1146" i="47"/>
  <c r="AX1146" i="47"/>
  <c r="AY1146" i="47"/>
  <c r="AZ1146" i="47"/>
  <c r="BA1146" i="47"/>
  <c r="BB1146" i="47"/>
  <c r="BC1146" i="47"/>
  <c r="O1146" i="47"/>
  <c r="N1146" i="47"/>
  <c r="X1145" i="47"/>
  <c r="Z1145" i="47" s="1"/>
  <c r="Y1145" i="47"/>
  <c r="AQ1145" i="47"/>
  <c r="AZ1145" i="47"/>
  <c r="AR1145" i="47"/>
  <c r="AS1145" i="47"/>
  <c r="AT1145" i="47"/>
  <c r="AU1145" i="47"/>
  <c r="AV1145" i="47"/>
  <c r="AW1145" i="47"/>
  <c r="AX1145" i="47"/>
  <c r="AY1145" i="47"/>
  <c r="BA1145" i="47"/>
  <c r="BB1145" i="47"/>
  <c r="BC1145" i="47"/>
  <c r="BD1145" i="47"/>
  <c r="AG1145" i="47"/>
  <c r="B1145" i="47"/>
  <c r="C1145" i="47"/>
  <c r="D1145" i="47"/>
  <c r="E1145" i="47"/>
  <c r="F1145" i="47"/>
  <c r="G1145" i="47"/>
  <c r="H1145" i="47"/>
  <c r="I1145" i="47"/>
  <c r="J1145" i="47"/>
  <c r="K1145" i="47"/>
  <c r="L1145" i="47"/>
  <c r="M1145" i="47"/>
  <c r="N1145" i="47"/>
  <c r="O1145" i="47"/>
  <c r="P1145" i="47"/>
  <c r="AK1145" i="47" s="1"/>
  <c r="AL1145" i="47"/>
  <c r="AM1145" i="47"/>
  <c r="AN1145" i="47"/>
  <c r="AO1145" i="47"/>
  <c r="AP1145" i="47"/>
  <c r="X1144" i="47"/>
  <c r="Z1144" i="47" s="1"/>
  <c r="Y1144" i="47"/>
  <c r="AY1144" i="47"/>
  <c r="AX1144" i="47"/>
  <c r="AW1144" i="47"/>
  <c r="AV1144" i="47"/>
  <c r="AU1144" i="47"/>
  <c r="AT1144" i="47"/>
  <c r="AS1144" i="47"/>
  <c r="AR1144" i="47"/>
  <c r="AQ1144" i="47"/>
  <c r="AO1144" i="47"/>
  <c r="AN1144" i="47"/>
  <c r="AM1144" i="47"/>
  <c r="K1144" i="47"/>
  <c r="BC1144" i="47"/>
  <c r="BB1144" i="47"/>
  <c r="BA1144" i="47"/>
  <c r="F1144" i="47"/>
  <c r="AL1144" i="47"/>
  <c r="G1144" i="47"/>
  <c r="H1144" i="47"/>
  <c r="I1144" i="47"/>
  <c r="J1144" i="47"/>
  <c r="L1144" i="47"/>
  <c r="M1144" i="47"/>
  <c r="N1144" i="47"/>
  <c r="O1144" i="47"/>
  <c r="P1144" i="47"/>
  <c r="AG1144" i="47"/>
  <c r="AP1144" i="47"/>
  <c r="D1144" i="47"/>
  <c r="AZ1144" i="47"/>
  <c r="C1144" i="47"/>
  <c r="B1144" i="47"/>
  <c r="E1144" i="47"/>
  <c r="BD1144" i="47"/>
  <c r="Y1143" i="47"/>
  <c r="X1143" i="47"/>
  <c r="Z1143" i="47" s="1"/>
  <c r="G1143" i="47"/>
  <c r="F1143" i="47"/>
  <c r="E1143" i="47"/>
  <c r="D1143" i="47"/>
  <c r="C1143" i="47"/>
  <c r="B1143" i="47"/>
  <c r="BD1143" i="47"/>
  <c r="BC1143" i="47"/>
  <c r="BB1143" i="47"/>
  <c r="BA1143" i="47"/>
  <c r="AZ1143" i="47"/>
  <c r="AY1143" i="47"/>
  <c r="AX1143" i="47"/>
  <c r="AW1143" i="47"/>
  <c r="AV1143" i="47"/>
  <c r="AU1143" i="47"/>
  <c r="AT1143" i="47"/>
  <c r="AS1143" i="47"/>
  <c r="AR1143" i="47"/>
  <c r="AQ1143" i="47"/>
  <c r="AP1143" i="47"/>
  <c r="AO1143" i="47"/>
  <c r="AN1143" i="47"/>
  <c r="AM1143" i="47"/>
  <c r="AL1143" i="47"/>
  <c r="AG1143" i="47"/>
  <c r="P1143" i="47"/>
  <c r="O1143" i="47"/>
  <c r="N1143" i="47"/>
  <c r="M1143" i="47"/>
  <c r="L1143" i="47"/>
  <c r="K1143" i="47"/>
  <c r="J1143" i="47"/>
  <c r="I1143" i="47"/>
  <c r="H1143" i="47"/>
  <c r="X1142" i="47"/>
  <c r="Z1142" i="47" s="1"/>
  <c r="Y1142" i="47"/>
  <c r="B1142" i="47"/>
  <c r="C1142" i="47"/>
  <c r="E1142" i="47"/>
  <c r="F1142" i="47"/>
  <c r="G1142" i="47"/>
  <c r="H1142" i="47"/>
  <c r="I1142" i="47"/>
  <c r="BD1142" i="47"/>
  <c r="K1142" i="47"/>
  <c r="AL1142" i="47"/>
  <c r="L1142" i="47"/>
  <c r="M1142" i="47"/>
  <c r="N1142" i="47"/>
  <c r="J1142" i="47"/>
  <c r="O1142" i="47"/>
  <c r="P1142" i="47"/>
  <c r="Q1142" i="47" s="1"/>
  <c r="AG1142" i="47"/>
  <c r="AM1142" i="47"/>
  <c r="AN1142" i="47"/>
  <c r="AO1142" i="47"/>
  <c r="AP1142" i="47"/>
  <c r="AQ1142" i="47"/>
  <c r="AR1142" i="47"/>
  <c r="AS1142" i="47"/>
  <c r="AT1142" i="47"/>
  <c r="AU1142" i="47"/>
  <c r="AV1142" i="47"/>
  <c r="AW1142" i="47"/>
  <c r="AX1142" i="47"/>
  <c r="AY1142" i="47"/>
  <c r="AZ1142" i="47"/>
  <c r="BA1142" i="47"/>
  <c r="BB1142" i="47"/>
  <c r="BC1142" i="47"/>
  <c r="D1142" i="47"/>
  <c r="Y1141" i="47"/>
  <c r="X1141" i="47"/>
  <c r="Z1141" i="47" s="1"/>
  <c r="AL1141" i="47"/>
  <c r="AM1141" i="47"/>
  <c r="AN1141" i="47"/>
  <c r="AO1141" i="47"/>
  <c r="AP1141" i="47"/>
  <c r="AQ1141" i="47"/>
  <c r="AR1141" i="47"/>
  <c r="AS1141" i="47"/>
  <c r="AU1141" i="47"/>
  <c r="AV1141" i="47"/>
  <c r="AW1141" i="47"/>
  <c r="AY1141" i="47"/>
  <c r="AZ1141" i="47"/>
  <c r="BA1141" i="47"/>
  <c r="BB1141" i="47"/>
  <c r="BC1141" i="47"/>
  <c r="BD1141" i="47"/>
  <c r="L1141" i="47"/>
  <c r="AG1141" i="47"/>
  <c r="AX1141" i="47"/>
  <c r="AT1141" i="47"/>
  <c r="P1141" i="47"/>
  <c r="O1141" i="47"/>
  <c r="N1141" i="47"/>
  <c r="M1141" i="47"/>
  <c r="K1141" i="47"/>
  <c r="J1141" i="47"/>
  <c r="I1141" i="47"/>
  <c r="H1141" i="47"/>
  <c r="G1141" i="47"/>
  <c r="F1141" i="47"/>
  <c r="E1141" i="47"/>
  <c r="D1141" i="47"/>
  <c r="C1141" i="47"/>
  <c r="B1141" i="47"/>
  <c r="Y1140" i="47"/>
  <c r="X1140" i="47"/>
  <c r="Z1140" i="47" s="1"/>
  <c r="O1140" i="47"/>
  <c r="N1140" i="47"/>
  <c r="M1140" i="47"/>
  <c r="L1140" i="47"/>
  <c r="K1140" i="47"/>
  <c r="J1140" i="47"/>
  <c r="I1140" i="47"/>
  <c r="H1140" i="47"/>
  <c r="G1140" i="47"/>
  <c r="F1140" i="47"/>
  <c r="AZ1140" i="47"/>
  <c r="D1140" i="47"/>
  <c r="C1140" i="47"/>
  <c r="B1140" i="47"/>
  <c r="AY1140" i="47"/>
  <c r="AX1140" i="47"/>
  <c r="AW1140" i="47"/>
  <c r="AV1140" i="47"/>
  <c r="AU1140" i="47"/>
  <c r="AT1140" i="47"/>
  <c r="AS1140" i="47"/>
  <c r="AR1140" i="47"/>
  <c r="E1140" i="47"/>
  <c r="AQ1140" i="47"/>
  <c r="AP1140" i="47"/>
  <c r="AO1140" i="47"/>
  <c r="AN1140" i="47"/>
  <c r="AM1140" i="47"/>
  <c r="AL1140" i="47"/>
  <c r="AG1140" i="47"/>
  <c r="BA1140" i="47"/>
  <c r="P1140" i="47"/>
  <c r="BD1140" i="47"/>
  <c r="BC1140" i="47"/>
  <c r="BB1140" i="47"/>
  <c r="Y1139" i="47"/>
  <c r="X1139" i="47"/>
  <c r="Z1139" i="47" s="1"/>
  <c r="O1139" i="47"/>
  <c r="B1139" i="47"/>
  <c r="C1139" i="47"/>
  <c r="D1139" i="47"/>
  <c r="E1139" i="47"/>
  <c r="F1139" i="47"/>
  <c r="G1139" i="47"/>
  <c r="H1139" i="47"/>
  <c r="I1139" i="47"/>
  <c r="J1139" i="47"/>
  <c r="K1139" i="47"/>
  <c r="L1139" i="47"/>
  <c r="M1139" i="47"/>
  <c r="N1139" i="47"/>
  <c r="P1139" i="47"/>
  <c r="Q1139" i="47" s="1"/>
  <c r="AG1139" i="47"/>
  <c r="AL1139" i="47"/>
  <c r="AM1139" i="47"/>
  <c r="AN1139" i="47"/>
  <c r="AO1139" i="47"/>
  <c r="AP1139" i="47"/>
  <c r="AQ1139" i="47"/>
  <c r="AR1139" i="47"/>
  <c r="AS1139" i="47"/>
  <c r="AT1139" i="47"/>
  <c r="AU1139" i="47"/>
  <c r="AV1139" i="47"/>
  <c r="AW1139" i="47"/>
  <c r="AX1139" i="47"/>
  <c r="AY1139" i="47"/>
  <c r="AZ1139" i="47"/>
  <c r="BA1139" i="47"/>
  <c r="BB1139" i="47"/>
  <c r="BC1139" i="47"/>
  <c r="BD1139" i="47"/>
  <c r="Y1138" i="47"/>
  <c r="X1138" i="47"/>
  <c r="Z1138" i="47" s="1"/>
  <c r="AL1138" i="47"/>
  <c r="O1138" i="47"/>
  <c r="N1138" i="47"/>
  <c r="M1138" i="47"/>
  <c r="L1138" i="47"/>
  <c r="K1138" i="47"/>
  <c r="J1138" i="47"/>
  <c r="AT1138" i="47"/>
  <c r="I1138" i="47"/>
  <c r="H1138" i="47"/>
  <c r="G1138" i="47"/>
  <c r="F1138" i="47"/>
  <c r="E1138" i="47"/>
  <c r="D1138" i="47"/>
  <c r="C1138" i="47"/>
  <c r="B1138" i="47"/>
  <c r="AG1138" i="47"/>
  <c r="P1138" i="47"/>
  <c r="AM1138" i="47"/>
  <c r="AN1138" i="47"/>
  <c r="AO1138" i="47"/>
  <c r="AP1138" i="47"/>
  <c r="AQ1138" i="47"/>
  <c r="AR1138" i="47"/>
  <c r="AS1138" i="47"/>
  <c r="AU1138" i="47"/>
  <c r="AV1138" i="47"/>
  <c r="AW1138" i="47"/>
  <c r="AX1138" i="47"/>
  <c r="AY1138" i="47"/>
  <c r="AZ1138" i="47"/>
  <c r="BA1138" i="47"/>
  <c r="BB1138" i="47"/>
  <c r="BC1138" i="47"/>
  <c r="BD1138" i="47"/>
  <c r="X1137" i="47"/>
  <c r="Z1137" i="47" s="1"/>
  <c r="Y1137" i="47"/>
  <c r="B1137" i="47"/>
  <c r="BB1137" i="47"/>
  <c r="D1137" i="47"/>
  <c r="E1137" i="47"/>
  <c r="F1137" i="47"/>
  <c r="G1137" i="47"/>
  <c r="I1137" i="47"/>
  <c r="BA1137" i="47"/>
  <c r="J1137" i="47"/>
  <c r="K1137" i="47"/>
  <c r="L1137" i="47"/>
  <c r="M1137" i="47"/>
  <c r="N1137" i="47"/>
  <c r="O1137" i="47"/>
  <c r="P1137" i="47"/>
  <c r="Q1137" i="47" s="1"/>
  <c r="BD1137" i="47"/>
  <c r="BC1137" i="47"/>
  <c r="AL1137" i="47"/>
  <c r="AM1137" i="47"/>
  <c r="AN1137" i="47"/>
  <c r="AO1137" i="47"/>
  <c r="AP1137" i="47"/>
  <c r="AQ1137" i="47"/>
  <c r="AR1137" i="47"/>
  <c r="AS1137" i="47"/>
  <c r="AT1137" i="47"/>
  <c r="AU1137" i="47"/>
  <c r="AV1137" i="47"/>
  <c r="AW1137" i="47"/>
  <c r="AX1137" i="47"/>
  <c r="AY1137" i="47"/>
  <c r="AZ1137" i="47"/>
  <c r="AG1137" i="47"/>
  <c r="H1137" i="47"/>
  <c r="C1137" i="47"/>
  <c r="X1136" i="47"/>
  <c r="Z1136" i="47" s="1"/>
  <c r="Y1136" i="47"/>
  <c r="BD1136" i="47"/>
  <c r="BC1136" i="47"/>
  <c r="BB1136" i="47"/>
  <c r="BA1136" i="47"/>
  <c r="AY1136" i="47"/>
  <c r="AX1136" i="47"/>
  <c r="AW1136" i="47"/>
  <c r="AV1136" i="47"/>
  <c r="AU1136" i="47"/>
  <c r="AT1136" i="47"/>
  <c r="AS1136" i="47"/>
  <c r="AR1136" i="47"/>
  <c r="AQ1136" i="47"/>
  <c r="AP1136" i="47"/>
  <c r="AO1136" i="47"/>
  <c r="AN1136" i="47"/>
  <c r="AM1136" i="47"/>
  <c r="AL1136" i="47"/>
  <c r="AG1136" i="47"/>
  <c r="P1136" i="47"/>
  <c r="Q1136" i="47" s="1"/>
  <c r="O1136" i="47"/>
  <c r="N1136" i="47"/>
  <c r="M1136" i="47"/>
  <c r="L1136" i="47"/>
  <c r="K1136" i="47"/>
  <c r="J1136" i="47"/>
  <c r="I1136" i="47"/>
  <c r="H1136" i="47"/>
  <c r="G1136" i="47"/>
  <c r="F1136" i="47"/>
  <c r="E1136" i="47"/>
  <c r="D1136" i="47"/>
  <c r="C1136" i="47"/>
  <c r="B1136" i="47"/>
  <c r="AZ1136" i="47"/>
  <c r="Y1135" i="47"/>
  <c r="X1135" i="47"/>
  <c r="Z1135" i="47" s="1"/>
  <c r="D1135" i="47"/>
  <c r="AZ1135" i="47"/>
  <c r="AY1135" i="47"/>
  <c r="AX1135" i="47"/>
  <c r="AW1135" i="47"/>
  <c r="AV1135" i="47"/>
  <c r="AU1135" i="47"/>
  <c r="AT1135" i="47"/>
  <c r="AS1135" i="47"/>
  <c r="AR1135" i="47"/>
  <c r="AQ1135" i="47"/>
  <c r="AP1135" i="47"/>
  <c r="AO1135" i="47"/>
  <c r="AN1135" i="47"/>
  <c r="AM1135" i="47"/>
  <c r="AL1135" i="47"/>
  <c r="C1135" i="47"/>
  <c r="B1135" i="47"/>
  <c r="AG1135" i="47"/>
  <c r="BA1135" i="47"/>
  <c r="E1135" i="47"/>
  <c r="P1135" i="47"/>
  <c r="O1135" i="47"/>
  <c r="N1135" i="47"/>
  <c r="M1135" i="47"/>
  <c r="L1135" i="47"/>
  <c r="K1135" i="47"/>
  <c r="J1135" i="47"/>
  <c r="I1135" i="47"/>
  <c r="H1135" i="47"/>
  <c r="G1135" i="47"/>
  <c r="F1135" i="47"/>
  <c r="BD1135" i="47"/>
  <c r="BC1135" i="47"/>
  <c r="BB1135" i="47"/>
  <c r="Y1134" i="47"/>
  <c r="X1134" i="47"/>
  <c r="Z1134" i="47" s="1"/>
  <c r="AQ1134" i="47"/>
  <c r="AP1134" i="47"/>
  <c r="AO1134" i="47"/>
  <c r="AN1134" i="47"/>
  <c r="AM1134" i="47"/>
  <c r="AL1134" i="47"/>
  <c r="AG1134" i="47"/>
  <c r="P1134" i="47"/>
  <c r="C1134" i="47"/>
  <c r="O1134" i="47"/>
  <c r="N1134" i="47"/>
  <c r="M1134" i="47"/>
  <c r="L1134" i="47"/>
  <c r="K1134" i="47"/>
  <c r="J1134" i="47"/>
  <c r="I1134" i="47"/>
  <c r="H1134" i="47"/>
  <c r="G1134" i="47"/>
  <c r="F1134" i="47"/>
  <c r="E1134" i="47"/>
  <c r="D1134" i="47"/>
  <c r="B1134" i="47"/>
  <c r="BD1134" i="47"/>
  <c r="BC1134" i="47"/>
  <c r="BB1134" i="47"/>
  <c r="BA1134" i="47"/>
  <c r="AZ1134" i="47"/>
  <c r="AY1134" i="47"/>
  <c r="AX1134" i="47"/>
  <c r="AW1134" i="47"/>
  <c r="AV1134" i="47"/>
  <c r="AU1134" i="47"/>
  <c r="AT1134" i="47"/>
  <c r="AS1134" i="47"/>
  <c r="AR1134" i="47"/>
  <c r="Y1133" i="47"/>
  <c r="X1133" i="47"/>
  <c r="Z1133" i="47" s="1"/>
  <c r="AY1133" i="47"/>
  <c r="AL1133" i="47"/>
  <c r="AM1133" i="47"/>
  <c r="AN1133" i="47"/>
  <c r="AO1133" i="47"/>
  <c r="AP1133" i="47"/>
  <c r="AQ1133" i="47"/>
  <c r="AR1133" i="47"/>
  <c r="AT1133" i="47"/>
  <c r="AU1133" i="47"/>
  <c r="AV1133" i="47"/>
  <c r="AW1133" i="47"/>
  <c r="D1133" i="47"/>
  <c r="AX1133" i="47"/>
  <c r="AS1133" i="47"/>
  <c r="AZ1133" i="47"/>
  <c r="B1133" i="47"/>
  <c r="BA1133" i="47"/>
  <c r="BD1133" i="47"/>
  <c r="BB1133" i="47"/>
  <c r="BC1133" i="47"/>
  <c r="C1133" i="47"/>
  <c r="AG1133" i="47"/>
  <c r="P1133" i="47"/>
  <c r="O1133" i="47"/>
  <c r="N1133" i="47"/>
  <c r="M1133" i="47"/>
  <c r="L1133" i="47"/>
  <c r="K1133" i="47"/>
  <c r="J1133" i="47"/>
  <c r="I1133" i="47"/>
  <c r="H1133" i="47"/>
  <c r="G1133" i="47"/>
  <c r="F1133" i="47"/>
  <c r="E1133" i="47"/>
  <c r="X1132" i="47"/>
  <c r="Z1132" i="47" s="1"/>
  <c r="Y1132" i="47"/>
  <c r="AL1132" i="47"/>
  <c r="AM1132" i="47"/>
  <c r="AN1132" i="47"/>
  <c r="AO1132" i="47"/>
  <c r="AP1132" i="47"/>
  <c r="AQ1132" i="47"/>
  <c r="AR1132" i="47"/>
  <c r="AS1132" i="47"/>
  <c r="AU1132" i="47"/>
  <c r="AV1132" i="47"/>
  <c r="AW1132" i="47"/>
  <c r="AX1132" i="47"/>
  <c r="AY1132" i="47"/>
  <c r="AZ1132" i="47"/>
  <c r="BA1132" i="47"/>
  <c r="BB1132" i="47"/>
  <c r="BC1132" i="47"/>
  <c r="BD1132" i="47"/>
  <c r="N1132" i="47"/>
  <c r="AT1132" i="47"/>
  <c r="B1132" i="47"/>
  <c r="D1132" i="47"/>
  <c r="E1132" i="47"/>
  <c r="F1132" i="47"/>
  <c r="G1132" i="47"/>
  <c r="H1132" i="47"/>
  <c r="I1132" i="47"/>
  <c r="J1132" i="47"/>
  <c r="K1132" i="47"/>
  <c r="L1132" i="47"/>
  <c r="M1132" i="47"/>
  <c r="O1132" i="47"/>
  <c r="P1132" i="47"/>
  <c r="C1132" i="47"/>
  <c r="AG1132" i="47"/>
  <c r="Y1131" i="47"/>
  <c r="X1131" i="47"/>
  <c r="Z1131" i="47" s="1"/>
  <c r="AR1131" i="47"/>
  <c r="AQ1131" i="47"/>
  <c r="AP1131" i="47"/>
  <c r="G1131" i="47"/>
  <c r="E1131" i="47"/>
  <c r="BC1131" i="47"/>
  <c r="D1131" i="47"/>
  <c r="BD1131" i="47"/>
  <c r="C1131" i="47"/>
  <c r="BB1131" i="47"/>
  <c r="BA1131" i="47"/>
  <c r="AZ1131" i="47"/>
  <c r="AY1131" i="47"/>
  <c r="AX1131" i="47"/>
  <c r="AW1131" i="47"/>
  <c r="F1131" i="47"/>
  <c r="AV1131" i="47"/>
  <c r="AU1131" i="47"/>
  <c r="H1131" i="47"/>
  <c r="B1131" i="47"/>
  <c r="AO1131" i="47"/>
  <c r="AN1131" i="47"/>
  <c r="AM1131" i="47"/>
  <c r="AL1131" i="47"/>
  <c r="AG1131" i="47"/>
  <c r="AT1131" i="47"/>
  <c r="AS1131" i="47"/>
  <c r="P1131" i="47"/>
  <c r="O1131" i="47"/>
  <c r="N1131" i="47"/>
  <c r="M1131" i="47"/>
  <c r="L1131" i="47"/>
  <c r="K1131" i="47"/>
  <c r="J1131" i="47"/>
  <c r="I1131" i="47"/>
  <c r="X1130" i="47"/>
  <c r="Z1130" i="47" s="1"/>
  <c r="Y1130" i="47"/>
  <c r="AM1130" i="47"/>
  <c r="AN1130" i="47"/>
  <c r="AO1130" i="47"/>
  <c r="AP1130" i="47"/>
  <c r="AQ1130" i="47"/>
  <c r="AR1130" i="47"/>
  <c r="AS1130" i="47"/>
  <c r="AT1130" i="47"/>
  <c r="AU1130" i="47"/>
  <c r="AV1130" i="47"/>
  <c r="AW1130" i="47"/>
  <c r="AX1130" i="47"/>
  <c r="AY1130" i="47"/>
  <c r="AZ1130" i="47"/>
  <c r="BA1130" i="47"/>
  <c r="BB1130" i="47"/>
  <c r="BC1130" i="47"/>
  <c r="BD1130" i="47"/>
  <c r="I1130" i="47"/>
  <c r="B1130" i="47"/>
  <c r="C1130" i="47"/>
  <c r="D1130" i="47"/>
  <c r="E1130" i="47"/>
  <c r="F1130" i="47"/>
  <c r="G1130" i="47"/>
  <c r="H1130" i="47"/>
  <c r="J1130" i="47"/>
  <c r="K1130" i="47"/>
  <c r="L1130" i="47"/>
  <c r="M1130" i="47"/>
  <c r="N1130" i="47"/>
  <c r="O1130" i="47"/>
  <c r="P1130" i="47"/>
  <c r="AG1130" i="47"/>
  <c r="AL1130" i="47"/>
  <c r="Y1129" i="47"/>
  <c r="X1129" i="47"/>
  <c r="Z1129" i="47" s="1"/>
  <c r="AM1129" i="47"/>
  <c r="AL1129" i="47"/>
  <c r="AG1129" i="47"/>
  <c r="P1129" i="47"/>
  <c r="Q1129" i="47" s="1"/>
  <c r="O1129" i="47"/>
  <c r="N1129" i="47"/>
  <c r="M1129" i="47"/>
  <c r="L1129" i="47"/>
  <c r="K1129" i="47"/>
  <c r="J1129" i="47"/>
  <c r="I1129" i="47"/>
  <c r="H1129" i="47"/>
  <c r="G1129" i="47"/>
  <c r="F1129" i="47"/>
  <c r="E1129" i="47"/>
  <c r="D1129" i="47"/>
  <c r="C1129" i="47"/>
  <c r="B1129" i="47"/>
  <c r="BD1129" i="47"/>
  <c r="BC1129" i="47"/>
  <c r="BB1129" i="47"/>
  <c r="BA1129" i="47"/>
  <c r="AZ1129" i="47"/>
  <c r="AY1129" i="47"/>
  <c r="AX1129" i="47"/>
  <c r="AW1129" i="47"/>
  <c r="AV1129" i="47"/>
  <c r="AU1129" i="47"/>
  <c r="AT1129" i="47"/>
  <c r="AS1129" i="47"/>
  <c r="AR1129" i="47"/>
  <c r="AQ1129" i="47"/>
  <c r="AP1129" i="47"/>
  <c r="AO1129" i="47"/>
  <c r="AN1129" i="47"/>
  <c r="Y1128" i="47"/>
  <c r="X1128" i="47"/>
  <c r="Z1128" i="47" s="1"/>
  <c r="BB1128" i="47"/>
  <c r="BA1128" i="47"/>
  <c r="AZ1128" i="47"/>
  <c r="AY1128" i="47"/>
  <c r="AX1128" i="47"/>
  <c r="AW1128" i="47"/>
  <c r="AV1128" i="47"/>
  <c r="AU1128" i="47"/>
  <c r="AT1128" i="47"/>
  <c r="AS1128" i="47"/>
  <c r="AR1128" i="47"/>
  <c r="AQ1128" i="47"/>
  <c r="AP1128" i="47"/>
  <c r="AO1128" i="47"/>
  <c r="AN1128" i="47"/>
  <c r="AM1128" i="47"/>
  <c r="AL1128" i="47"/>
  <c r="AG1128" i="47"/>
  <c r="BD1128" i="47"/>
  <c r="P1128" i="47"/>
  <c r="O1128" i="47"/>
  <c r="N1128" i="47"/>
  <c r="M1128" i="47"/>
  <c r="L1128" i="47"/>
  <c r="K1128" i="47"/>
  <c r="J1128" i="47"/>
  <c r="I1128" i="47"/>
  <c r="H1128" i="47"/>
  <c r="G1128" i="47"/>
  <c r="F1128" i="47"/>
  <c r="BC1128" i="47"/>
  <c r="E1128" i="47"/>
  <c r="D1128" i="47"/>
  <c r="C1128" i="47"/>
  <c r="B1128" i="47"/>
  <c r="Y1127" i="47"/>
  <c r="X1127" i="47"/>
  <c r="Z1127" i="47" s="1"/>
  <c r="BC1127" i="47"/>
  <c r="BB1127" i="47"/>
  <c r="BA1127" i="47"/>
  <c r="AZ1127" i="47"/>
  <c r="AY1127" i="47"/>
  <c r="AX1127" i="47"/>
  <c r="AW1127" i="47"/>
  <c r="AV1127" i="47"/>
  <c r="AU1127" i="47"/>
  <c r="AT1127" i="47"/>
  <c r="AS1127" i="47"/>
  <c r="AR1127" i="47"/>
  <c r="AQ1127" i="47"/>
  <c r="AP1127" i="47"/>
  <c r="AO1127" i="47"/>
  <c r="AN1127" i="47"/>
  <c r="AM1127" i="47"/>
  <c r="AL1127" i="47"/>
  <c r="AG1127" i="47"/>
  <c r="B1127" i="47"/>
  <c r="BD1127" i="47"/>
  <c r="P1127" i="47"/>
  <c r="O1127" i="47"/>
  <c r="N1127" i="47"/>
  <c r="M1127" i="47"/>
  <c r="L1127" i="47"/>
  <c r="K1127" i="47"/>
  <c r="J1127" i="47"/>
  <c r="I1127" i="47"/>
  <c r="H1127" i="47"/>
  <c r="G1127" i="47"/>
  <c r="F1127" i="47"/>
  <c r="E1127" i="47"/>
  <c r="D1127" i="47"/>
  <c r="C1127" i="47"/>
  <c r="Y1126" i="47"/>
  <c r="X1126" i="47"/>
  <c r="Z1126" i="47" s="1"/>
  <c r="BC1126" i="47"/>
  <c r="BD1126" i="47"/>
  <c r="BB1126" i="47"/>
  <c r="BA1126" i="47"/>
  <c r="AZ1126" i="47"/>
  <c r="AY1126" i="47"/>
  <c r="AX1126" i="47"/>
  <c r="AW1126" i="47"/>
  <c r="AV1126" i="47"/>
  <c r="AU1126" i="47"/>
  <c r="AT1126" i="47"/>
  <c r="AS1126" i="47"/>
  <c r="AR1126" i="47"/>
  <c r="AQ1126" i="47"/>
  <c r="AP1126" i="47"/>
  <c r="AO1126" i="47"/>
  <c r="AN1126" i="47"/>
  <c r="AM1126" i="47"/>
  <c r="AL1126" i="47"/>
  <c r="AG1126" i="47"/>
  <c r="B1126" i="47"/>
  <c r="C1126" i="47"/>
  <c r="P1126" i="47"/>
  <c r="O1126" i="47"/>
  <c r="N1126" i="47"/>
  <c r="M1126" i="47"/>
  <c r="L1126" i="47"/>
  <c r="K1126" i="47"/>
  <c r="J1126" i="47"/>
  <c r="I1126" i="47"/>
  <c r="H1126" i="47"/>
  <c r="G1126" i="47"/>
  <c r="F1126" i="47"/>
  <c r="E1126" i="47"/>
  <c r="D1126" i="47"/>
  <c r="Y1125" i="47"/>
  <c r="X1125" i="47"/>
  <c r="Z1125" i="47" s="1"/>
  <c r="AM1125" i="47"/>
  <c r="BA1125" i="47"/>
  <c r="AN1125" i="47"/>
  <c r="AO1125" i="47"/>
  <c r="AS1125" i="47"/>
  <c r="AP1125" i="47"/>
  <c r="AQ1125" i="47"/>
  <c r="AR1125" i="47"/>
  <c r="BD1125" i="47"/>
  <c r="BC1125" i="47"/>
  <c r="BB1125" i="47"/>
  <c r="AZ1125" i="47"/>
  <c r="AY1125" i="47"/>
  <c r="AX1125" i="47"/>
  <c r="P1125" i="47"/>
  <c r="AW1125" i="47"/>
  <c r="AV1125" i="47"/>
  <c r="AU1125" i="47"/>
  <c r="B1125" i="47"/>
  <c r="C1125" i="47"/>
  <c r="D1125" i="47"/>
  <c r="E1125" i="47"/>
  <c r="F1125" i="47"/>
  <c r="G1125" i="47"/>
  <c r="H1125" i="47"/>
  <c r="I1125" i="47"/>
  <c r="J1125" i="47"/>
  <c r="K1125" i="47"/>
  <c r="L1125" i="47"/>
  <c r="AT1125" i="47"/>
  <c r="M1125" i="47"/>
  <c r="N1125" i="47"/>
  <c r="O1125" i="47"/>
  <c r="AG1125" i="47"/>
  <c r="AL1125" i="47"/>
  <c r="X1124" i="47"/>
  <c r="Z1124" i="47" s="1"/>
  <c r="Y1124" i="47"/>
  <c r="AQ1124" i="47"/>
  <c r="AP1124" i="47"/>
  <c r="AO1124" i="47"/>
  <c r="AN1124" i="47"/>
  <c r="D1124" i="47"/>
  <c r="AM1124" i="47"/>
  <c r="B1124" i="47"/>
  <c r="N1124" i="47"/>
  <c r="M1124" i="47"/>
  <c r="L1124" i="47"/>
  <c r="K1124" i="47"/>
  <c r="J1124" i="47"/>
  <c r="I1124" i="47"/>
  <c r="H1124" i="47"/>
  <c r="G1124" i="47"/>
  <c r="F1124" i="47"/>
  <c r="E1124" i="47"/>
  <c r="C1124" i="47"/>
  <c r="BB1124" i="47"/>
  <c r="BD1124" i="47"/>
  <c r="BC1124" i="47"/>
  <c r="BA1124" i="47"/>
  <c r="AZ1124" i="47"/>
  <c r="AY1124" i="47"/>
  <c r="AX1124" i="47"/>
  <c r="AW1124" i="47"/>
  <c r="AV1124" i="47"/>
  <c r="AU1124" i="47"/>
  <c r="AT1124" i="47"/>
  <c r="AS1124" i="47"/>
  <c r="AR1124" i="47"/>
  <c r="AL1124" i="47"/>
  <c r="AG1124" i="47"/>
  <c r="P1124" i="47"/>
  <c r="O1124" i="47"/>
  <c r="X1123" i="47"/>
  <c r="Z1123" i="47" s="1"/>
  <c r="Y1123" i="47"/>
  <c r="BD1123" i="47"/>
  <c r="BC1123" i="47"/>
  <c r="BB1123" i="47"/>
  <c r="BA1123" i="47"/>
  <c r="AZ1123" i="47"/>
  <c r="AY1123" i="47"/>
  <c r="AX1123" i="47"/>
  <c r="AV1123" i="47"/>
  <c r="AU1123" i="47"/>
  <c r="AT1123" i="47"/>
  <c r="AR1123" i="47"/>
  <c r="B1123" i="47"/>
  <c r="D1123" i="47"/>
  <c r="E1123" i="47"/>
  <c r="F1123" i="47"/>
  <c r="G1123" i="47"/>
  <c r="H1123" i="47"/>
  <c r="I1123" i="47"/>
  <c r="J1123" i="47"/>
  <c r="K1123" i="47"/>
  <c r="L1123" i="47"/>
  <c r="M1123" i="47"/>
  <c r="C1123" i="47"/>
  <c r="N1123" i="47"/>
  <c r="AS1123" i="47"/>
  <c r="O1123" i="47"/>
  <c r="P1123" i="47"/>
  <c r="AW1123" i="47"/>
  <c r="AG1123" i="47"/>
  <c r="AL1123" i="47"/>
  <c r="AM1123" i="47"/>
  <c r="AN1123" i="47"/>
  <c r="AO1123" i="47"/>
  <c r="AP1123" i="47"/>
  <c r="AQ1123" i="47"/>
  <c r="Y1122" i="47"/>
  <c r="X1122" i="47"/>
  <c r="Z1122" i="47" s="1"/>
  <c r="AL1122" i="47"/>
  <c r="AM1122" i="47"/>
  <c r="AN1122" i="47"/>
  <c r="AO1122" i="47"/>
  <c r="AP1122" i="47"/>
  <c r="AQ1122" i="47"/>
  <c r="AR1122" i="47"/>
  <c r="AT1122" i="47"/>
  <c r="AU1122" i="47"/>
  <c r="AV1122" i="47"/>
  <c r="AW1122" i="47"/>
  <c r="AX1122" i="47"/>
  <c r="AY1122" i="47"/>
  <c r="AZ1122" i="47"/>
  <c r="BA1122" i="47"/>
  <c r="BB1122" i="47"/>
  <c r="BC1122" i="47"/>
  <c r="BD1122" i="47"/>
  <c r="AS1122" i="47"/>
  <c r="B1122" i="47"/>
  <c r="C1122" i="47"/>
  <c r="D1122" i="47"/>
  <c r="E1122" i="47"/>
  <c r="F1122" i="47"/>
  <c r="G1122" i="47"/>
  <c r="H1122" i="47"/>
  <c r="I1122" i="47"/>
  <c r="J1122" i="47"/>
  <c r="K1122" i="47"/>
  <c r="L1122" i="47"/>
  <c r="M1122" i="47"/>
  <c r="N1122" i="47"/>
  <c r="O1122" i="47"/>
  <c r="P1122" i="47"/>
  <c r="AG1122" i="47"/>
  <c r="Y1121" i="47"/>
  <c r="X1121" i="47"/>
  <c r="Z1121" i="47" s="1"/>
  <c r="AM1121" i="47"/>
  <c r="AL1121" i="47"/>
  <c r="AG1121" i="47"/>
  <c r="P1121" i="47"/>
  <c r="O1121" i="47"/>
  <c r="N1121" i="47"/>
  <c r="M1121" i="47"/>
  <c r="L1121" i="47"/>
  <c r="K1121" i="47"/>
  <c r="J1121" i="47"/>
  <c r="I1121" i="47"/>
  <c r="H1121" i="47"/>
  <c r="G1121" i="47"/>
  <c r="F1121" i="47"/>
  <c r="E1121" i="47"/>
  <c r="D1121" i="47"/>
  <c r="C1121" i="47"/>
  <c r="B1121" i="47"/>
  <c r="AP1121" i="47"/>
  <c r="AO1121" i="47"/>
  <c r="AY1121" i="47"/>
  <c r="AN1121" i="47"/>
  <c r="BD1121" i="47"/>
  <c r="BC1121" i="47"/>
  <c r="BB1121" i="47"/>
  <c r="BA1121" i="47"/>
  <c r="AZ1121" i="47"/>
  <c r="AX1121" i="47"/>
  <c r="AW1121" i="47"/>
  <c r="AV1121" i="47"/>
  <c r="AU1121" i="47"/>
  <c r="AT1121" i="47"/>
  <c r="AS1121" i="47"/>
  <c r="AR1121" i="47"/>
  <c r="AQ1121" i="47"/>
  <c r="Y1120" i="47"/>
  <c r="X1120" i="47"/>
  <c r="Z1120" i="47" s="1"/>
  <c r="BB1120" i="47"/>
  <c r="BA1120" i="47"/>
  <c r="AZ1120" i="47"/>
  <c r="AY1120" i="47"/>
  <c r="AX1120" i="47"/>
  <c r="AW1120" i="47"/>
  <c r="AV1120" i="47"/>
  <c r="AU1120" i="47"/>
  <c r="AT1120" i="47"/>
  <c r="AS1120" i="47"/>
  <c r="AR1120" i="47"/>
  <c r="AQ1120" i="47"/>
  <c r="AP1120" i="47"/>
  <c r="AO1120" i="47"/>
  <c r="AN1120" i="47"/>
  <c r="AM1120" i="47"/>
  <c r="E1120" i="47"/>
  <c r="D1120" i="47"/>
  <c r="B1120" i="47"/>
  <c r="AG1120" i="47"/>
  <c r="BD1120" i="47"/>
  <c r="BC1120" i="47"/>
  <c r="P1120" i="47"/>
  <c r="O1120" i="47"/>
  <c r="AL1120" i="47"/>
  <c r="N1120" i="47"/>
  <c r="M1120" i="47"/>
  <c r="L1120" i="47"/>
  <c r="K1120" i="47"/>
  <c r="J1120" i="47"/>
  <c r="I1120" i="47"/>
  <c r="H1120" i="47"/>
  <c r="G1120" i="47"/>
  <c r="F1120" i="47"/>
  <c r="C1120" i="47"/>
  <c r="Y1119" i="47"/>
  <c r="X1119" i="47"/>
  <c r="Z1119" i="47" s="1"/>
  <c r="AM1119" i="47"/>
  <c r="AL1119" i="47"/>
  <c r="AG1119" i="47"/>
  <c r="P1119" i="47"/>
  <c r="O1119" i="47"/>
  <c r="N1119" i="47"/>
  <c r="M1119" i="47"/>
  <c r="L1119" i="47"/>
  <c r="K1119" i="47"/>
  <c r="J1119" i="47"/>
  <c r="I1119" i="47"/>
  <c r="H1119" i="47"/>
  <c r="G1119" i="47"/>
  <c r="F1119" i="47"/>
  <c r="E1119" i="47"/>
  <c r="D1119" i="47"/>
  <c r="C1119" i="47"/>
  <c r="B1119" i="47"/>
  <c r="BD1119" i="47"/>
  <c r="BC1119" i="47"/>
  <c r="BB1119" i="47"/>
  <c r="BA1119" i="47"/>
  <c r="AZ1119" i="47"/>
  <c r="AY1119" i="47"/>
  <c r="AX1119" i="47"/>
  <c r="AW1119" i="47"/>
  <c r="AV1119" i="47"/>
  <c r="AU1119" i="47"/>
  <c r="AT1119" i="47"/>
  <c r="AS1119" i="47"/>
  <c r="AR1119" i="47"/>
  <c r="AQ1119" i="47"/>
  <c r="AP1119" i="47"/>
  <c r="AO1119" i="47"/>
  <c r="AN1119" i="47"/>
  <c r="Y1118" i="47"/>
  <c r="X1118" i="47"/>
  <c r="Z1118" i="47" s="1"/>
  <c r="AM1118" i="47"/>
  <c r="AL1118" i="47"/>
  <c r="AG1118" i="47"/>
  <c r="P1118" i="47"/>
  <c r="O1118" i="47"/>
  <c r="N1118" i="47"/>
  <c r="M1118" i="47"/>
  <c r="L1118" i="47"/>
  <c r="K1118" i="47"/>
  <c r="J1118" i="47"/>
  <c r="I1118" i="47"/>
  <c r="H1118" i="47"/>
  <c r="G1118" i="47"/>
  <c r="F1118" i="47"/>
  <c r="E1118" i="47"/>
  <c r="D1118" i="47"/>
  <c r="C1118" i="47"/>
  <c r="B1118" i="47"/>
  <c r="BD1118" i="47"/>
  <c r="AW1118" i="47"/>
  <c r="BC1118" i="47"/>
  <c r="BB1118" i="47"/>
  <c r="BA1118" i="47"/>
  <c r="AZ1118" i="47"/>
  <c r="AY1118" i="47"/>
  <c r="AX1118" i="47"/>
  <c r="AV1118" i="47"/>
  <c r="AU1118" i="47"/>
  <c r="AT1118" i="47"/>
  <c r="AS1118" i="47"/>
  <c r="AR1118" i="47"/>
  <c r="AQ1118" i="47"/>
  <c r="AP1118" i="47"/>
  <c r="AO1118" i="47"/>
  <c r="AN1118" i="47"/>
  <c r="Y1117" i="47"/>
  <c r="X1117" i="47"/>
  <c r="Z1117" i="47" s="1"/>
  <c r="AG1117" i="47"/>
  <c r="BD1117" i="47"/>
  <c r="BC1117" i="47"/>
  <c r="P1117" i="47"/>
  <c r="O1117" i="47"/>
  <c r="N1117" i="47"/>
  <c r="M1117" i="47"/>
  <c r="L1117" i="47"/>
  <c r="K1117" i="47"/>
  <c r="J1117" i="47"/>
  <c r="I1117" i="47"/>
  <c r="H1117" i="47"/>
  <c r="G1117" i="47"/>
  <c r="AU1117" i="47"/>
  <c r="E1117" i="47"/>
  <c r="D1117" i="47"/>
  <c r="C1117" i="47"/>
  <c r="BB1117" i="47"/>
  <c r="AO1117" i="47"/>
  <c r="BA1117" i="47"/>
  <c r="AZ1117" i="47"/>
  <c r="AY1117" i="47"/>
  <c r="AX1117" i="47"/>
  <c r="AW1117" i="47"/>
  <c r="AV1117" i="47"/>
  <c r="B1117" i="47"/>
  <c r="AT1117" i="47"/>
  <c r="AS1117" i="47"/>
  <c r="AR1117" i="47"/>
  <c r="AQ1117" i="47"/>
  <c r="AP1117" i="47"/>
  <c r="AN1117" i="47"/>
  <c r="AM1117" i="47"/>
  <c r="AL1117" i="47"/>
  <c r="AK1117" i="47"/>
  <c r="F1117" i="47"/>
  <c r="Y1116" i="47"/>
  <c r="X1116" i="47"/>
  <c r="Z1116" i="47" s="1"/>
  <c r="AG1116" i="47"/>
  <c r="BD1116" i="47"/>
  <c r="BC1116" i="47"/>
  <c r="P1116" i="47"/>
  <c r="O1116" i="47"/>
  <c r="N1116" i="47"/>
  <c r="M1116" i="47"/>
  <c r="L1116" i="47"/>
  <c r="K1116" i="47"/>
  <c r="J1116" i="47"/>
  <c r="I1116" i="47"/>
  <c r="H1116" i="47"/>
  <c r="G1116" i="47"/>
  <c r="F1116" i="47"/>
  <c r="E1116" i="47"/>
  <c r="D1116" i="47"/>
  <c r="C1116" i="47"/>
  <c r="B1116" i="47"/>
  <c r="BB1116" i="47"/>
  <c r="BA1116" i="47"/>
  <c r="AZ1116" i="47"/>
  <c r="AY1116" i="47"/>
  <c r="AX1116" i="47"/>
  <c r="AW1116" i="47"/>
  <c r="AV1116" i="47"/>
  <c r="AU1116" i="47"/>
  <c r="AT1116" i="47"/>
  <c r="AS1116" i="47"/>
  <c r="AR1116" i="47"/>
  <c r="AQ1116" i="47"/>
  <c r="AP1116" i="47"/>
  <c r="AO1116" i="47"/>
  <c r="AN1116" i="47"/>
  <c r="AM1116" i="47"/>
  <c r="AL1116" i="47"/>
  <c r="X1115" i="47"/>
  <c r="Z1115" i="47" s="1"/>
  <c r="Y1115" i="47"/>
  <c r="AL1115" i="47"/>
  <c r="AG1115" i="47"/>
  <c r="P1115" i="47"/>
  <c r="O1115" i="47"/>
  <c r="N1115" i="47"/>
  <c r="M1115" i="47"/>
  <c r="L1115" i="47"/>
  <c r="K1115" i="47"/>
  <c r="J1115" i="47"/>
  <c r="I1115" i="47"/>
  <c r="H1115" i="47"/>
  <c r="G1115" i="47"/>
  <c r="F1115" i="47"/>
  <c r="E1115" i="47"/>
  <c r="D1115" i="47"/>
  <c r="C1115" i="47"/>
  <c r="B1115" i="47"/>
  <c r="AN1115" i="47"/>
  <c r="AM1115" i="47"/>
  <c r="AW1115" i="47"/>
  <c r="BD1115" i="47"/>
  <c r="BC1115" i="47"/>
  <c r="BB1115" i="47"/>
  <c r="BA1115" i="47"/>
  <c r="AZ1115" i="47"/>
  <c r="AY1115" i="47"/>
  <c r="AX1115" i="47"/>
  <c r="AV1115" i="47"/>
  <c r="AU1115" i="47"/>
  <c r="AT1115" i="47"/>
  <c r="AS1115" i="47"/>
  <c r="AR1115" i="47"/>
  <c r="AQ1115" i="47"/>
  <c r="AP1115" i="47"/>
  <c r="AO1115" i="47"/>
  <c r="Y1114" i="47"/>
  <c r="X1114" i="47"/>
  <c r="Z1114" i="47" s="1"/>
  <c r="BB1114" i="47"/>
  <c r="BA1114" i="47"/>
  <c r="AZ1114" i="47"/>
  <c r="AY1114" i="47"/>
  <c r="AX1114" i="47"/>
  <c r="AW1114" i="47"/>
  <c r="AV1114" i="47"/>
  <c r="AU1114" i="47"/>
  <c r="AT1114" i="47"/>
  <c r="AS1114" i="47"/>
  <c r="AR1114" i="47"/>
  <c r="AQ1114" i="47"/>
  <c r="AP1114" i="47"/>
  <c r="AO1114" i="47"/>
  <c r="AN1114" i="47"/>
  <c r="AM1114" i="47"/>
  <c r="AL1114" i="47"/>
  <c r="C1114" i="47"/>
  <c r="AG1114" i="47"/>
  <c r="BD1114" i="47"/>
  <c r="BC1114" i="47"/>
  <c r="P1114" i="47"/>
  <c r="AK1114" i="47" s="1"/>
  <c r="O1114" i="47"/>
  <c r="N1114" i="47"/>
  <c r="M1114" i="47"/>
  <c r="L1114" i="47"/>
  <c r="K1114" i="47"/>
  <c r="J1114" i="47"/>
  <c r="I1114" i="47"/>
  <c r="H1114" i="47"/>
  <c r="G1114" i="47"/>
  <c r="F1114" i="47"/>
  <c r="E1114" i="47"/>
  <c r="D1114" i="47"/>
  <c r="B1114" i="47"/>
  <c r="Y1113" i="47"/>
  <c r="X1113" i="47"/>
  <c r="Z1113" i="47" s="1"/>
  <c r="AG1113" i="47"/>
  <c r="BD1113" i="47"/>
  <c r="BC1113" i="47"/>
  <c r="P1113" i="47"/>
  <c r="O1113" i="47"/>
  <c r="N1113" i="47"/>
  <c r="M1113" i="47"/>
  <c r="L1113" i="47"/>
  <c r="K1113" i="47"/>
  <c r="J1113" i="47"/>
  <c r="I1113" i="47"/>
  <c r="H1113" i="47"/>
  <c r="G1113" i="47"/>
  <c r="F1113" i="47"/>
  <c r="E1113" i="47"/>
  <c r="D1113" i="47"/>
  <c r="C1113" i="47"/>
  <c r="B1113" i="47"/>
  <c r="BB1113" i="47"/>
  <c r="BA1113" i="47"/>
  <c r="AZ1113" i="47"/>
  <c r="AY1113" i="47"/>
  <c r="AX1113" i="47"/>
  <c r="AW1113" i="47"/>
  <c r="AV1113" i="47"/>
  <c r="AU1113" i="47"/>
  <c r="AT1113" i="47"/>
  <c r="AS1113" i="47"/>
  <c r="AR1113" i="47"/>
  <c r="AQ1113" i="47"/>
  <c r="AP1113" i="47"/>
  <c r="AO1113" i="47"/>
  <c r="AN1113" i="47"/>
  <c r="AM1113" i="47"/>
  <c r="AL1113" i="47"/>
  <c r="AK1113" i="47"/>
  <c r="Y1112" i="47"/>
  <c r="X1112" i="47"/>
  <c r="Z1112" i="47" s="1"/>
  <c r="BD1112" i="47"/>
  <c r="BC1112" i="47"/>
  <c r="BB1112" i="47"/>
  <c r="BA1112" i="47"/>
  <c r="AZ1112" i="47"/>
  <c r="AY1112" i="47"/>
  <c r="AX1112" i="47"/>
  <c r="AW1112" i="47"/>
  <c r="AV1112" i="47"/>
  <c r="AU1112" i="47"/>
  <c r="AT1112" i="47"/>
  <c r="AS1112" i="47"/>
  <c r="AR1112" i="47"/>
  <c r="AQ1112" i="47"/>
  <c r="AP1112" i="47"/>
  <c r="AO1112" i="47"/>
  <c r="AN1112" i="47"/>
  <c r="AM1112" i="47"/>
  <c r="AG1112" i="47"/>
  <c r="AL1112" i="47"/>
  <c r="P1112" i="47"/>
  <c r="O1112" i="47"/>
  <c r="N1112" i="47"/>
  <c r="M1112" i="47"/>
  <c r="L1112" i="47"/>
  <c r="K1112" i="47"/>
  <c r="J1112" i="47"/>
  <c r="I1112" i="47"/>
  <c r="H1112" i="47"/>
  <c r="G1112" i="47"/>
  <c r="F1112" i="47"/>
  <c r="E1112" i="47"/>
  <c r="D1112" i="47"/>
  <c r="C1112" i="47"/>
  <c r="B1112" i="47"/>
  <c r="Y1111" i="47"/>
  <c r="X1111" i="47"/>
  <c r="Z1111" i="47" s="1"/>
  <c r="BB1111" i="47"/>
  <c r="BA1111" i="47"/>
  <c r="AZ1111" i="47"/>
  <c r="AY1111" i="47"/>
  <c r="AX1111" i="47"/>
  <c r="AW1111" i="47"/>
  <c r="AV1111" i="47"/>
  <c r="AU1111" i="47"/>
  <c r="AT1111" i="47"/>
  <c r="AS1111" i="47"/>
  <c r="AR1111" i="47"/>
  <c r="AQ1111" i="47"/>
  <c r="AP1111" i="47"/>
  <c r="AO1111" i="47"/>
  <c r="AN1111" i="47"/>
  <c r="AM1111" i="47"/>
  <c r="AL1111" i="47"/>
  <c r="AG1111" i="47"/>
  <c r="BD1111" i="47"/>
  <c r="BC1111" i="47"/>
  <c r="P1111" i="47"/>
  <c r="O1111" i="47"/>
  <c r="N1111" i="47"/>
  <c r="M1111" i="47"/>
  <c r="L1111" i="47"/>
  <c r="K1111" i="47"/>
  <c r="J1111" i="47"/>
  <c r="I1111" i="47"/>
  <c r="H1111" i="47"/>
  <c r="G1111" i="47"/>
  <c r="F1111" i="47"/>
  <c r="E1111" i="47"/>
  <c r="D1111" i="47"/>
  <c r="C1111" i="47"/>
  <c r="B1111" i="47"/>
  <c r="Y1110" i="47"/>
  <c r="X1110" i="47"/>
  <c r="Z1110" i="47" s="1"/>
  <c r="BB1110" i="47"/>
  <c r="BA1110" i="47"/>
  <c r="AZ1110" i="47"/>
  <c r="AY1110" i="47"/>
  <c r="AX1110" i="47"/>
  <c r="AW1110" i="47"/>
  <c r="AV1110" i="47"/>
  <c r="AU1110" i="47"/>
  <c r="AT1110" i="47"/>
  <c r="AS1110" i="47"/>
  <c r="AR1110" i="47"/>
  <c r="AQ1110" i="47"/>
  <c r="AP1110" i="47"/>
  <c r="AO1110" i="47"/>
  <c r="AN1110" i="47"/>
  <c r="AM1110" i="47"/>
  <c r="AL1110" i="47"/>
  <c r="AG1110" i="47"/>
  <c r="BD1110" i="47"/>
  <c r="BC1110" i="47"/>
  <c r="P1110" i="47"/>
  <c r="O1110" i="47"/>
  <c r="N1110" i="47"/>
  <c r="M1110" i="47"/>
  <c r="L1110" i="47"/>
  <c r="K1110" i="47"/>
  <c r="J1110" i="47"/>
  <c r="I1110" i="47"/>
  <c r="H1110" i="47"/>
  <c r="G1110" i="47"/>
  <c r="F1110" i="47"/>
  <c r="E1110" i="47"/>
  <c r="D1110" i="47"/>
  <c r="C1110" i="47"/>
  <c r="B1110" i="47"/>
  <c r="Y1109" i="47"/>
  <c r="X1109" i="47"/>
  <c r="Z1109" i="47" s="1"/>
  <c r="BB1109" i="47"/>
  <c r="BA1109" i="47"/>
  <c r="AZ1109" i="47"/>
  <c r="AY1109" i="47"/>
  <c r="AX1109" i="47"/>
  <c r="AW1109" i="47"/>
  <c r="AV1109" i="47"/>
  <c r="AU1109" i="47"/>
  <c r="AT1109" i="47"/>
  <c r="AS1109" i="47"/>
  <c r="AR1109" i="47"/>
  <c r="AQ1109" i="47"/>
  <c r="AP1109" i="47"/>
  <c r="AO1109" i="47"/>
  <c r="AN1109" i="47"/>
  <c r="AM1109" i="47"/>
  <c r="AL1109" i="47"/>
  <c r="AG1109" i="47"/>
  <c r="BD1109" i="47"/>
  <c r="BC1109" i="47"/>
  <c r="P1109" i="47"/>
  <c r="O1109" i="47"/>
  <c r="N1109" i="47"/>
  <c r="M1109" i="47"/>
  <c r="L1109" i="47"/>
  <c r="K1109" i="47"/>
  <c r="J1109" i="47"/>
  <c r="I1109" i="47"/>
  <c r="H1109" i="47"/>
  <c r="G1109" i="47"/>
  <c r="F1109" i="47"/>
  <c r="E1109" i="47"/>
  <c r="D1109" i="47"/>
  <c r="C1109" i="47"/>
  <c r="B1109" i="47"/>
  <c r="Y1108" i="47"/>
  <c r="X1108" i="47"/>
  <c r="Z1108" i="47" s="1"/>
  <c r="BB1108" i="47"/>
  <c r="BA1108" i="47"/>
  <c r="AZ1108" i="47"/>
  <c r="AY1108" i="47"/>
  <c r="AX1108" i="47"/>
  <c r="AW1108" i="47"/>
  <c r="AV1108" i="47"/>
  <c r="AU1108" i="47"/>
  <c r="AT1108" i="47"/>
  <c r="AS1108" i="47"/>
  <c r="AR1108" i="47"/>
  <c r="AQ1108" i="47"/>
  <c r="AP1108" i="47"/>
  <c r="AO1108" i="47"/>
  <c r="AN1108" i="47"/>
  <c r="AM1108" i="47"/>
  <c r="AL1108" i="47"/>
  <c r="AG1108" i="47"/>
  <c r="BD1108" i="47"/>
  <c r="BC1108" i="47"/>
  <c r="P1108" i="47"/>
  <c r="O1108" i="47"/>
  <c r="N1108" i="47"/>
  <c r="M1108" i="47"/>
  <c r="L1108" i="47"/>
  <c r="K1108" i="47"/>
  <c r="J1108" i="47"/>
  <c r="I1108" i="47"/>
  <c r="H1108" i="47"/>
  <c r="G1108" i="47"/>
  <c r="F1108" i="47"/>
  <c r="E1108" i="47"/>
  <c r="D1108" i="47"/>
  <c r="C1108" i="47"/>
  <c r="B1108" i="47"/>
  <c r="Y1107" i="47"/>
  <c r="X1107" i="47"/>
  <c r="Z1107" i="47" s="1"/>
  <c r="BC1107" i="47"/>
  <c r="BA1107" i="47"/>
  <c r="AZ1107" i="47"/>
  <c r="AY1107" i="47"/>
  <c r="AX1107" i="47"/>
  <c r="AW1107" i="47"/>
  <c r="AV1107" i="47"/>
  <c r="AU1107" i="47"/>
  <c r="AT1107" i="47"/>
  <c r="AS1107" i="47"/>
  <c r="AR1107" i="47"/>
  <c r="AQ1107" i="47"/>
  <c r="AP1107" i="47"/>
  <c r="AO1107" i="47"/>
  <c r="AN1107" i="47"/>
  <c r="AM1107" i="47"/>
  <c r="AL1107" i="47"/>
  <c r="AG1107" i="47"/>
  <c r="BB1107" i="47"/>
  <c r="BD1107" i="47"/>
  <c r="P1107" i="47"/>
  <c r="O1107" i="47"/>
  <c r="N1107" i="47"/>
  <c r="M1107" i="47"/>
  <c r="L1107" i="47"/>
  <c r="K1107" i="47"/>
  <c r="J1107" i="47"/>
  <c r="I1107" i="47"/>
  <c r="H1107" i="47"/>
  <c r="G1107" i="47"/>
  <c r="F1107" i="47"/>
  <c r="E1107" i="47"/>
  <c r="D1107" i="47"/>
  <c r="C1107" i="47"/>
  <c r="B1107" i="47"/>
  <c r="Y1106" i="47"/>
  <c r="X1106" i="47"/>
  <c r="Z1106" i="47" s="1"/>
  <c r="BB1106" i="47"/>
  <c r="BA1106" i="47"/>
  <c r="AZ1106" i="47"/>
  <c r="AY1106" i="47"/>
  <c r="AX1106" i="47"/>
  <c r="AW1106" i="47"/>
  <c r="AV1106" i="47"/>
  <c r="AU1106" i="47"/>
  <c r="AT1106" i="47"/>
  <c r="AS1106" i="47"/>
  <c r="AR1106" i="47"/>
  <c r="AQ1106" i="47"/>
  <c r="AP1106" i="47"/>
  <c r="AO1106" i="47"/>
  <c r="AN1106" i="47"/>
  <c r="AM1106" i="47"/>
  <c r="AL1106" i="47"/>
  <c r="AG1106" i="47"/>
  <c r="BD1106" i="47"/>
  <c r="BC1106" i="47"/>
  <c r="P1106" i="47"/>
  <c r="O1106" i="47"/>
  <c r="N1106" i="47"/>
  <c r="M1106" i="47"/>
  <c r="L1106" i="47"/>
  <c r="K1106" i="47"/>
  <c r="J1106" i="47"/>
  <c r="I1106" i="47"/>
  <c r="H1106" i="47"/>
  <c r="G1106" i="47"/>
  <c r="F1106" i="47"/>
  <c r="E1106" i="47"/>
  <c r="D1106" i="47"/>
  <c r="C1106" i="47"/>
  <c r="B1106" i="47"/>
  <c r="Y1105" i="47"/>
  <c r="X1105" i="47"/>
  <c r="Z1105" i="47" s="1"/>
  <c r="BB1105" i="47"/>
  <c r="BA1105" i="47"/>
  <c r="AZ1105" i="47"/>
  <c r="AY1105" i="47"/>
  <c r="AX1105" i="47"/>
  <c r="AW1105" i="47"/>
  <c r="AV1105" i="47"/>
  <c r="AU1105" i="47"/>
  <c r="AT1105" i="47"/>
  <c r="AS1105" i="47"/>
  <c r="AR1105" i="47"/>
  <c r="AQ1105" i="47"/>
  <c r="AP1105" i="47"/>
  <c r="AO1105" i="47"/>
  <c r="AN1105" i="47"/>
  <c r="AM1105" i="47"/>
  <c r="AL1105" i="47"/>
  <c r="AG1105" i="47"/>
  <c r="BD1105" i="47"/>
  <c r="BC1105" i="47"/>
  <c r="P1105" i="47"/>
  <c r="O1105" i="47"/>
  <c r="N1105" i="47"/>
  <c r="M1105" i="47"/>
  <c r="L1105" i="47"/>
  <c r="K1105" i="47"/>
  <c r="J1105" i="47"/>
  <c r="I1105" i="47"/>
  <c r="H1105" i="47"/>
  <c r="G1105" i="47"/>
  <c r="F1105" i="47"/>
  <c r="E1105" i="47"/>
  <c r="D1105" i="47"/>
  <c r="C1105" i="47"/>
  <c r="B1105" i="47"/>
  <c r="Y1104" i="47"/>
  <c r="X1104" i="47"/>
  <c r="Z1104" i="47" s="1"/>
  <c r="BB1104" i="47"/>
  <c r="BA1104" i="47"/>
  <c r="AZ1104" i="47"/>
  <c r="AY1104" i="47"/>
  <c r="AX1104" i="47"/>
  <c r="AW1104" i="47"/>
  <c r="AV1104" i="47"/>
  <c r="AU1104" i="47"/>
  <c r="AT1104" i="47"/>
  <c r="AS1104" i="47"/>
  <c r="AR1104" i="47"/>
  <c r="AQ1104" i="47"/>
  <c r="AP1104" i="47"/>
  <c r="AO1104" i="47"/>
  <c r="AN1104" i="47"/>
  <c r="AM1104" i="47"/>
  <c r="AL1104" i="47"/>
  <c r="AG1104" i="47"/>
  <c r="BD1104" i="47"/>
  <c r="BC1104" i="47"/>
  <c r="P1104" i="47"/>
  <c r="O1104" i="47"/>
  <c r="N1104" i="47"/>
  <c r="M1104" i="47"/>
  <c r="L1104" i="47"/>
  <c r="K1104" i="47"/>
  <c r="J1104" i="47"/>
  <c r="I1104" i="47"/>
  <c r="H1104" i="47"/>
  <c r="G1104" i="47"/>
  <c r="F1104" i="47"/>
  <c r="E1104" i="47"/>
  <c r="D1104" i="47"/>
  <c r="C1104" i="47"/>
  <c r="B1104" i="47"/>
  <c r="Y1103" i="47"/>
  <c r="X1103" i="47"/>
  <c r="Z1103" i="47" s="1"/>
  <c r="BB1103" i="47"/>
  <c r="BA1103" i="47"/>
  <c r="AZ1103" i="47"/>
  <c r="AY1103" i="47"/>
  <c r="AX1103" i="47"/>
  <c r="AW1103" i="47"/>
  <c r="AV1103" i="47"/>
  <c r="AU1103" i="47"/>
  <c r="AT1103" i="47"/>
  <c r="AS1103" i="47"/>
  <c r="AR1103" i="47"/>
  <c r="AQ1103" i="47"/>
  <c r="AP1103" i="47"/>
  <c r="AO1103" i="47"/>
  <c r="AN1103" i="47"/>
  <c r="AM1103" i="47"/>
  <c r="AL1103" i="47"/>
  <c r="AG1103" i="47"/>
  <c r="BD1103" i="47"/>
  <c r="BC1103" i="47"/>
  <c r="P1103" i="47"/>
  <c r="O1103" i="47"/>
  <c r="N1103" i="47"/>
  <c r="M1103" i="47"/>
  <c r="L1103" i="47"/>
  <c r="K1103" i="47"/>
  <c r="J1103" i="47"/>
  <c r="I1103" i="47"/>
  <c r="H1103" i="47"/>
  <c r="G1103" i="47"/>
  <c r="F1103" i="47"/>
  <c r="E1103" i="47"/>
  <c r="D1103" i="47"/>
  <c r="C1103" i="47"/>
  <c r="B1103" i="47"/>
  <c r="Y1102" i="47"/>
  <c r="X1102" i="47"/>
  <c r="Z1102" i="47" s="1"/>
  <c r="BC1102" i="47"/>
  <c r="BA1102" i="47"/>
  <c r="AZ1102" i="47"/>
  <c r="AY1102" i="47"/>
  <c r="AX1102" i="47"/>
  <c r="AW1102" i="47"/>
  <c r="AV1102" i="47"/>
  <c r="AU1102" i="47"/>
  <c r="AT1102" i="47"/>
  <c r="AS1102" i="47"/>
  <c r="AR1102" i="47"/>
  <c r="AQ1102" i="47"/>
  <c r="AP1102" i="47"/>
  <c r="AO1102" i="47"/>
  <c r="AN1102" i="47"/>
  <c r="AM1102" i="47"/>
  <c r="AL1102" i="47"/>
  <c r="AG1102" i="47"/>
  <c r="BB1102" i="47"/>
  <c r="BD1102" i="47"/>
  <c r="P1102" i="47"/>
  <c r="O1102" i="47"/>
  <c r="N1102" i="47"/>
  <c r="M1102" i="47"/>
  <c r="L1102" i="47"/>
  <c r="K1102" i="47"/>
  <c r="J1102" i="47"/>
  <c r="I1102" i="47"/>
  <c r="H1102" i="47"/>
  <c r="G1102" i="47"/>
  <c r="F1102" i="47"/>
  <c r="E1102" i="47"/>
  <c r="D1102" i="47"/>
  <c r="C1102" i="47"/>
  <c r="B1102" i="47"/>
  <c r="Y1101" i="47"/>
  <c r="X1101" i="47"/>
  <c r="Z1101" i="47" s="1"/>
  <c r="BC1101" i="47"/>
  <c r="BB1101" i="47"/>
  <c r="BA1101" i="47"/>
  <c r="AZ1101" i="47"/>
  <c r="AY1101" i="47"/>
  <c r="AX1101" i="47"/>
  <c r="AW1101" i="47"/>
  <c r="AV1101" i="47"/>
  <c r="AU1101" i="47"/>
  <c r="AT1101" i="47"/>
  <c r="AS1101" i="47"/>
  <c r="AR1101" i="47"/>
  <c r="AQ1101" i="47"/>
  <c r="AP1101" i="47"/>
  <c r="AO1101" i="47"/>
  <c r="AN1101" i="47"/>
  <c r="AM1101" i="47"/>
  <c r="AL1101" i="47"/>
  <c r="AG1101" i="47"/>
  <c r="H1101" i="47"/>
  <c r="BD1101" i="47"/>
  <c r="P1101" i="47"/>
  <c r="O1101" i="47"/>
  <c r="N1101" i="47"/>
  <c r="M1101" i="47"/>
  <c r="L1101" i="47"/>
  <c r="K1101" i="47"/>
  <c r="J1101" i="47"/>
  <c r="I1101" i="47"/>
  <c r="G1101" i="47"/>
  <c r="F1101" i="47"/>
  <c r="E1101" i="47"/>
  <c r="D1101" i="47"/>
  <c r="C1101" i="47"/>
  <c r="B1101" i="47"/>
  <c r="X1100" i="47"/>
  <c r="Z1100" i="47" s="1"/>
  <c r="Y1100" i="47"/>
  <c r="BA1100" i="47"/>
  <c r="AZ1100" i="47"/>
  <c r="AY1100" i="47"/>
  <c r="AX1100" i="47"/>
  <c r="AW1100" i="47"/>
  <c r="AV1100" i="47"/>
  <c r="AU1100" i="47"/>
  <c r="AT1100" i="47"/>
  <c r="AR1100" i="47"/>
  <c r="AQ1100" i="47"/>
  <c r="AP1100" i="47"/>
  <c r="AN1100" i="47"/>
  <c r="AM1100" i="47"/>
  <c r="AO1100" i="47"/>
  <c r="AL1100" i="47"/>
  <c r="AS1100" i="47"/>
  <c r="AG1100" i="47"/>
  <c r="BC1100" i="47"/>
  <c r="G1100" i="47"/>
  <c r="F1100" i="47"/>
  <c r="E1100" i="47"/>
  <c r="D1100" i="47"/>
  <c r="B1100" i="47"/>
  <c r="C1100" i="47"/>
  <c r="P1100" i="47"/>
  <c r="BD1100" i="47"/>
  <c r="O1100" i="47"/>
  <c r="N1100" i="47"/>
  <c r="K1100" i="47"/>
  <c r="M1100" i="47"/>
  <c r="L1100" i="47"/>
  <c r="J1100" i="47"/>
  <c r="I1100" i="47"/>
  <c r="H1100" i="47"/>
  <c r="BB1100" i="47"/>
  <c r="Y1099" i="47"/>
  <c r="X1099" i="47"/>
  <c r="Z1099" i="47" s="1"/>
  <c r="O1099" i="47"/>
  <c r="N1099" i="47"/>
  <c r="BD1099" i="47"/>
  <c r="M1099" i="47"/>
  <c r="L1099" i="47"/>
  <c r="K1099" i="47"/>
  <c r="J1099" i="47"/>
  <c r="I1099" i="47"/>
  <c r="H1099" i="47"/>
  <c r="G1099" i="47"/>
  <c r="F1099" i="47"/>
  <c r="E1099" i="47"/>
  <c r="D1099" i="47"/>
  <c r="BB1099" i="47"/>
  <c r="BA1099" i="47"/>
  <c r="C1099" i="47"/>
  <c r="B1099" i="47"/>
  <c r="AZ1099" i="47"/>
  <c r="BC1099" i="47"/>
  <c r="AY1099" i="47"/>
  <c r="AX1099" i="47"/>
  <c r="AW1099" i="47"/>
  <c r="AV1099" i="47"/>
  <c r="AU1099" i="47"/>
  <c r="AT1099" i="47"/>
  <c r="AS1099" i="47"/>
  <c r="AR1099" i="47"/>
  <c r="AP1099" i="47"/>
  <c r="AO1099" i="47"/>
  <c r="AN1099" i="47"/>
  <c r="AM1099" i="47"/>
  <c r="AL1099" i="47"/>
  <c r="AG1099" i="47"/>
  <c r="AQ1099" i="47"/>
  <c r="P1099" i="47"/>
  <c r="Y1098" i="47"/>
  <c r="X1098" i="47"/>
  <c r="Z1098" i="47" s="1"/>
  <c r="AO1098" i="47"/>
  <c r="AS1098" i="47"/>
  <c r="AR1098" i="47"/>
  <c r="AU1098" i="47"/>
  <c r="AV1098" i="47"/>
  <c r="AW1098" i="47"/>
  <c r="AX1098" i="47"/>
  <c r="AY1098" i="47"/>
  <c r="AZ1098" i="47"/>
  <c r="BA1098" i="47"/>
  <c r="BB1098" i="47"/>
  <c r="BC1098" i="47"/>
  <c r="AT1098" i="47"/>
  <c r="BD1098" i="47"/>
  <c r="I1098" i="47"/>
  <c r="B1098" i="47"/>
  <c r="C1098" i="47"/>
  <c r="D1098" i="47"/>
  <c r="E1098" i="47"/>
  <c r="F1098" i="47"/>
  <c r="G1098" i="47"/>
  <c r="H1098" i="47"/>
  <c r="J1098" i="47"/>
  <c r="K1098" i="47"/>
  <c r="AN1098" i="47"/>
  <c r="L1098" i="47"/>
  <c r="M1098" i="47"/>
  <c r="N1098" i="47"/>
  <c r="O1098" i="47"/>
  <c r="P1098" i="47"/>
  <c r="AG1098" i="47"/>
  <c r="AL1098" i="47"/>
  <c r="AM1098" i="47"/>
  <c r="AQ1098" i="47"/>
  <c r="AP1098" i="47"/>
  <c r="X1097" i="47"/>
  <c r="Z1097" i="47" s="1"/>
  <c r="Y1097" i="47"/>
  <c r="B1097" i="47"/>
  <c r="BD1097" i="47"/>
  <c r="BC1097" i="47"/>
  <c r="BB1097" i="47"/>
  <c r="BA1097" i="47"/>
  <c r="C1097" i="47"/>
  <c r="D1097" i="47"/>
  <c r="E1097" i="47"/>
  <c r="F1097" i="47"/>
  <c r="G1097" i="47"/>
  <c r="H1097" i="47"/>
  <c r="I1097" i="47"/>
  <c r="J1097" i="47"/>
  <c r="K1097" i="47"/>
  <c r="L1097" i="47"/>
  <c r="M1097" i="47"/>
  <c r="N1097" i="47"/>
  <c r="AY1097" i="47"/>
  <c r="O1097" i="47"/>
  <c r="P1097" i="47"/>
  <c r="AG1097" i="47"/>
  <c r="AL1097" i="47"/>
  <c r="AM1097" i="47"/>
  <c r="AN1097" i="47"/>
  <c r="AO1097" i="47"/>
  <c r="AP1097" i="47"/>
  <c r="AQ1097" i="47"/>
  <c r="AS1097" i="47"/>
  <c r="AT1097" i="47"/>
  <c r="AU1097" i="47"/>
  <c r="AV1097" i="47"/>
  <c r="AW1097" i="47"/>
  <c r="AX1097" i="47"/>
  <c r="AZ1097" i="47"/>
  <c r="AR1097" i="47"/>
  <c r="X1096" i="47"/>
  <c r="Z1096" i="47" s="1"/>
  <c r="Y1096" i="47"/>
  <c r="BD1096" i="47"/>
  <c r="AT1096" i="47"/>
  <c r="I1096" i="47"/>
  <c r="BB1096" i="47"/>
  <c r="AG1096" i="47"/>
  <c r="AL1096" i="47"/>
  <c r="AM1096" i="47"/>
  <c r="AN1096" i="47"/>
  <c r="P1096" i="47"/>
  <c r="AO1096" i="47"/>
  <c r="AP1096" i="47"/>
  <c r="AQ1096" i="47"/>
  <c r="AR1096" i="47"/>
  <c r="AS1096" i="47"/>
  <c r="O1096" i="47"/>
  <c r="AU1096" i="47"/>
  <c r="AV1096" i="47"/>
  <c r="AW1096" i="47"/>
  <c r="AX1096" i="47"/>
  <c r="AY1096" i="47"/>
  <c r="AZ1096" i="47"/>
  <c r="BA1096" i="47"/>
  <c r="N1096" i="47"/>
  <c r="M1096" i="47"/>
  <c r="L1096" i="47"/>
  <c r="K1096" i="47"/>
  <c r="J1096" i="47"/>
  <c r="H1096" i="47"/>
  <c r="BC1096" i="47"/>
  <c r="G1096" i="47"/>
  <c r="F1096" i="47"/>
  <c r="E1096" i="47"/>
  <c r="D1096" i="47"/>
  <c r="C1096" i="47"/>
  <c r="B1096" i="47"/>
  <c r="Y1095" i="47"/>
  <c r="X1095" i="47"/>
  <c r="Z1095" i="47" s="1"/>
  <c r="BB1095" i="47"/>
  <c r="AZ1095" i="47"/>
  <c r="AY1095" i="47"/>
  <c r="AX1095" i="47"/>
  <c r="AW1095" i="47"/>
  <c r="AV1095" i="47"/>
  <c r="AU1095" i="47"/>
  <c r="AT1095" i="47"/>
  <c r="AS1095" i="47"/>
  <c r="AR1095" i="47"/>
  <c r="AQ1095" i="47"/>
  <c r="AN1095" i="47"/>
  <c r="AM1095" i="47"/>
  <c r="AL1095" i="47"/>
  <c r="AG1095" i="47"/>
  <c r="P1095" i="47"/>
  <c r="O1095" i="47"/>
  <c r="N1095" i="47"/>
  <c r="M1095" i="47"/>
  <c r="L1095" i="47"/>
  <c r="K1095" i="47"/>
  <c r="J1095" i="47"/>
  <c r="I1095" i="47"/>
  <c r="H1095" i="47"/>
  <c r="F1095" i="47"/>
  <c r="E1095" i="47"/>
  <c r="D1095" i="47"/>
  <c r="C1095" i="47"/>
  <c r="B1095" i="47"/>
  <c r="AO1095" i="47"/>
  <c r="G1095" i="47"/>
  <c r="BA1095" i="47"/>
  <c r="AP1095" i="47"/>
  <c r="BD1095" i="47"/>
  <c r="BC1095" i="47"/>
  <c r="Y1094" i="47"/>
  <c r="X1094" i="47"/>
  <c r="Z1094" i="47" s="1"/>
  <c r="AQ1094" i="47"/>
  <c r="AR1094" i="47"/>
  <c r="AS1094" i="47"/>
  <c r="AT1094" i="47"/>
  <c r="AU1094" i="47"/>
  <c r="AV1094" i="47"/>
  <c r="AW1094" i="47"/>
  <c r="AX1094" i="47"/>
  <c r="AY1094" i="47"/>
  <c r="AZ1094" i="47"/>
  <c r="BA1094" i="47"/>
  <c r="BB1094" i="47"/>
  <c r="BC1094" i="47"/>
  <c r="BD1094" i="47"/>
  <c r="AG1094" i="47"/>
  <c r="B1094" i="47"/>
  <c r="C1094" i="47"/>
  <c r="D1094" i="47"/>
  <c r="E1094" i="47"/>
  <c r="F1094" i="47"/>
  <c r="G1094" i="47"/>
  <c r="H1094" i="47"/>
  <c r="I1094" i="47"/>
  <c r="J1094" i="47"/>
  <c r="K1094" i="47"/>
  <c r="L1094" i="47"/>
  <c r="M1094" i="47"/>
  <c r="N1094" i="47"/>
  <c r="O1094" i="47"/>
  <c r="P1094" i="47"/>
  <c r="AL1094" i="47"/>
  <c r="AM1094" i="47"/>
  <c r="AN1094" i="47"/>
  <c r="AO1094" i="47"/>
  <c r="AP1094" i="47"/>
  <c r="X1093" i="47"/>
  <c r="Z1093" i="47" s="1"/>
  <c r="Y1093" i="47"/>
  <c r="AM1093" i="47"/>
  <c r="E1093" i="47"/>
  <c r="D1093" i="47"/>
  <c r="C1093" i="47"/>
  <c r="B1093" i="47"/>
  <c r="AG1093" i="47"/>
  <c r="BD1093" i="47"/>
  <c r="BC1093" i="47"/>
  <c r="BB1093" i="47"/>
  <c r="BA1093" i="47"/>
  <c r="AZ1093" i="47"/>
  <c r="AY1093" i="47"/>
  <c r="AX1093" i="47"/>
  <c r="AW1093" i="47"/>
  <c r="AV1093" i="47"/>
  <c r="AU1093" i="47"/>
  <c r="AT1093" i="47"/>
  <c r="AS1093" i="47"/>
  <c r="AR1093" i="47"/>
  <c r="AQ1093" i="47"/>
  <c r="AP1093" i="47"/>
  <c r="AO1093" i="47"/>
  <c r="AN1093" i="47"/>
  <c r="P1093" i="47"/>
  <c r="O1093" i="47"/>
  <c r="N1093" i="47"/>
  <c r="M1093" i="47"/>
  <c r="L1093" i="47"/>
  <c r="AL1093" i="47"/>
  <c r="K1093" i="47"/>
  <c r="J1093" i="47"/>
  <c r="I1093" i="47"/>
  <c r="H1093" i="47"/>
  <c r="G1093" i="47"/>
  <c r="F1093" i="47"/>
  <c r="Y1092" i="47"/>
  <c r="X1092" i="47"/>
  <c r="Z1092" i="47" s="1"/>
  <c r="B1092" i="47"/>
  <c r="C1092" i="47"/>
  <c r="BD1092" i="47"/>
  <c r="BC1092" i="47"/>
  <c r="BB1092" i="47"/>
  <c r="BA1092" i="47"/>
  <c r="AZ1092" i="47"/>
  <c r="AY1092" i="47"/>
  <c r="AX1092" i="47"/>
  <c r="AW1092" i="47"/>
  <c r="AV1092" i="47"/>
  <c r="AU1092" i="47"/>
  <c r="AT1092" i="47"/>
  <c r="AS1092" i="47"/>
  <c r="AR1092" i="47"/>
  <c r="AQ1092" i="47"/>
  <c r="AP1092" i="47"/>
  <c r="AO1092" i="47"/>
  <c r="D1092" i="47"/>
  <c r="AM1092" i="47"/>
  <c r="AL1092" i="47"/>
  <c r="AG1092" i="47"/>
  <c r="AN1092" i="47"/>
  <c r="P1092" i="47"/>
  <c r="O1092" i="47"/>
  <c r="N1092" i="47"/>
  <c r="M1092" i="47"/>
  <c r="L1092" i="47"/>
  <c r="K1092" i="47"/>
  <c r="J1092" i="47"/>
  <c r="I1092" i="47"/>
  <c r="H1092" i="47"/>
  <c r="G1092" i="47"/>
  <c r="F1092" i="47"/>
  <c r="E1092" i="47"/>
  <c r="Y1091" i="47"/>
  <c r="X1091" i="47"/>
  <c r="Z1091" i="47" s="1"/>
  <c r="BA1091" i="47"/>
  <c r="BB1091" i="47"/>
  <c r="BC1091" i="47"/>
  <c r="BD1091" i="47"/>
  <c r="B1091" i="47"/>
  <c r="C1091" i="47"/>
  <c r="D1091" i="47"/>
  <c r="E1091" i="47"/>
  <c r="F1091" i="47"/>
  <c r="G1091" i="47"/>
  <c r="H1091" i="47"/>
  <c r="I1091" i="47"/>
  <c r="J1091" i="47"/>
  <c r="K1091" i="47"/>
  <c r="L1091" i="47"/>
  <c r="M1091" i="47"/>
  <c r="N1091" i="47"/>
  <c r="O1091" i="47"/>
  <c r="P1091" i="47"/>
  <c r="AG1091" i="47"/>
  <c r="AL1091" i="47"/>
  <c r="AM1091" i="47"/>
  <c r="AN1091" i="47"/>
  <c r="AO1091" i="47"/>
  <c r="AP1091" i="47"/>
  <c r="AQ1091" i="47"/>
  <c r="AR1091" i="47"/>
  <c r="AS1091" i="47"/>
  <c r="AT1091" i="47"/>
  <c r="AU1091" i="47"/>
  <c r="AV1091" i="47"/>
  <c r="AW1091" i="47"/>
  <c r="AX1091" i="47"/>
  <c r="AY1091" i="47"/>
  <c r="AZ1091" i="47"/>
  <c r="X1090" i="47"/>
  <c r="Z1090" i="47" s="1"/>
  <c r="Y1090" i="47"/>
  <c r="AG1090" i="47"/>
  <c r="E1090" i="47"/>
  <c r="D1090" i="47"/>
  <c r="C1090" i="47"/>
  <c r="BC1090" i="47"/>
  <c r="BD1090" i="47"/>
  <c r="BB1090" i="47"/>
  <c r="BA1090" i="47"/>
  <c r="AZ1090" i="47"/>
  <c r="AY1090" i="47"/>
  <c r="AX1090" i="47"/>
  <c r="AW1090" i="47"/>
  <c r="AV1090" i="47"/>
  <c r="AU1090" i="47"/>
  <c r="AT1090" i="47"/>
  <c r="AS1090" i="47"/>
  <c r="AR1090" i="47"/>
  <c r="AQ1090" i="47"/>
  <c r="AP1090" i="47"/>
  <c r="AO1090" i="47"/>
  <c r="AN1090" i="47"/>
  <c r="AM1090" i="47"/>
  <c r="AL1090" i="47"/>
  <c r="B1090" i="47"/>
  <c r="P1090" i="47"/>
  <c r="O1090" i="47"/>
  <c r="N1090" i="47"/>
  <c r="M1090" i="47"/>
  <c r="L1090" i="47"/>
  <c r="K1090" i="47"/>
  <c r="J1090" i="47"/>
  <c r="I1090" i="47"/>
  <c r="H1090" i="47"/>
  <c r="G1090" i="47"/>
  <c r="F1090" i="47"/>
  <c r="X1089" i="47"/>
  <c r="Z1089" i="47" s="1"/>
  <c r="Y1089" i="47"/>
  <c r="D1089" i="47"/>
  <c r="C1089" i="47"/>
  <c r="BC1089" i="47"/>
  <c r="BD1089" i="47"/>
  <c r="BB1089" i="47"/>
  <c r="BA1089" i="47"/>
  <c r="AZ1089" i="47"/>
  <c r="AY1089" i="47"/>
  <c r="AX1089" i="47"/>
  <c r="AW1089" i="47"/>
  <c r="AV1089" i="47"/>
  <c r="AU1089" i="47"/>
  <c r="AT1089" i="47"/>
  <c r="AS1089" i="47"/>
  <c r="AR1089" i="47"/>
  <c r="AQ1089" i="47"/>
  <c r="AP1089" i="47"/>
  <c r="AO1089" i="47"/>
  <c r="AN1089" i="47"/>
  <c r="AM1089" i="47"/>
  <c r="AL1089" i="47"/>
  <c r="AG1089" i="47"/>
  <c r="P1089" i="47"/>
  <c r="O1089" i="47"/>
  <c r="N1089" i="47"/>
  <c r="M1089" i="47"/>
  <c r="L1089" i="47"/>
  <c r="K1089" i="47"/>
  <c r="B1089" i="47"/>
  <c r="J1089" i="47"/>
  <c r="I1089" i="47"/>
  <c r="H1089" i="47"/>
  <c r="G1089" i="47"/>
  <c r="F1089" i="47"/>
  <c r="E1089" i="47"/>
  <c r="Y1088" i="47"/>
  <c r="X1088" i="47"/>
  <c r="Z1088" i="47" s="1"/>
  <c r="C1088" i="47"/>
  <c r="B1088" i="47"/>
  <c r="AX1088" i="47"/>
  <c r="BD1088" i="47"/>
  <c r="BC1088" i="47"/>
  <c r="BB1088" i="47"/>
  <c r="BA1088" i="47"/>
  <c r="AZ1088" i="47"/>
  <c r="AY1088" i="47"/>
  <c r="AW1088" i="47"/>
  <c r="AV1088" i="47"/>
  <c r="AU1088" i="47"/>
  <c r="AT1088" i="47"/>
  <c r="AS1088" i="47"/>
  <c r="AR1088" i="47"/>
  <c r="AQ1088" i="47"/>
  <c r="AP1088" i="47"/>
  <c r="AO1088" i="47"/>
  <c r="AN1088" i="47"/>
  <c r="AM1088" i="47"/>
  <c r="AL1088" i="47"/>
  <c r="AG1088" i="47"/>
  <c r="P1088" i="47"/>
  <c r="O1088" i="47"/>
  <c r="N1088" i="47"/>
  <c r="M1088" i="47"/>
  <c r="L1088" i="47"/>
  <c r="K1088" i="47"/>
  <c r="J1088" i="47"/>
  <c r="I1088" i="47"/>
  <c r="H1088" i="47"/>
  <c r="G1088" i="47"/>
  <c r="F1088" i="47"/>
  <c r="E1088" i="47"/>
  <c r="D1088" i="47"/>
  <c r="X1087" i="47"/>
  <c r="Z1087" i="47" s="1"/>
  <c r="Y1087" i="47"/>
  <c r="AY1087" i="47"/>
  <c r="E1087" i="47"/>
  <c r="D1087" i="47"/>
  <c r="C1087" i="47"/>
  <c r="BD1087" i="47"/>
  <c r="BC1087" i="47"/>
  <c r="BB1087" i="47"/>
  <c r="BA1087" i="47"/>
  <c r="AZ1087" i="47"/>
  <c r="AP1087" i="47"/>
  <c r="AX1087" i="47"/>
  <c r="AW1087" i="47"/>
  <c r="AV1087" i="47"/>
  <c r="AU1087" i="47"/>
  <c r="AT1087" i="47"/>
  <c r="AS1087" i="47"/>
  <c r="AR1087" i="47"/>
  <c r="AQ1087" i="47"/>
  <c r="B1087" i="47"/>
  <c r="AO1087" i="47"/>
  <c r="AN1087" i="47"/>
  <c r="AM1087" i="47"/>
  <c r="AL1087" i="47"/>
  <c r="AG1087" i="47"/>
  <c r="P1087" i="47"/>
  <c r="O1087" i="47"/>
  <c r="N1087" i="47"/>
  <c r="M1087" i="47"/>
  <c r="L1087" i="47"/>
  <c r="K1087" i="47"/>
  <c r="J1087" i="47"/>
  <c r="I1087" i="47"/>
  <c r="H1087" i="47"/>
  <c r="G1087" i="47"/>
  <c r="F1087" i="47"/>
  <c r="Y1086" i="47"/>
  <c r="X1086" i="47"/>
  <c r="Z1086" i="47" s="1"/>
  <c r="AL1086" i="47"/>
  <c r="AG1086" i="47"/>
  <c r="BD1086" i="47"/>
  <c r="BC1086" i="47"/>
  <c r="BB1086" i="47"/>
  <c r="BA1086" i="47"/>
  <c r="AZ1086" i="47"/>
  <c r="AY1086" i="47"/>
  <c r="AX1086" i="47"/>
  <c r="AW1086" i="47"/>
  <c r="AV1086" i="47"/>
  <c r="AU1086" i="47"/>
  <c r="AT1086" i="47"/>
  <c r="AS1086" i="47"/>
  <c r="AR1086" i="47"/>
  <c r="AQ1086" i="47"/>
  <c r="AP1086" i="47"/>
  <c r="AO1086" i="47"/>
  <c r="AM1086" i="47"/>
  <c r="P1086" i="47"/>
  <c r="O1086" i="47"/>
  <c r="N1086" i="47"/>
  <c r="M1086" i="47"/>
  <c r="L1086" i="47"/>
  <c r="K1086" i="47"/>
  <c r="J1086" i="47"/>
  <c r="I1086" i="47"/>
  <c r="H1086" i="47"/>
  <c r="G1086" i="47"/>
  <c r="F1086" i="47"/>
  <c r="E1086" i="47"/>
  <c r="D1086" i="47"/>
  <c r="C1086" i="47"/>
  <c r="B1086" i="47"/>
  <c r="AN1086" i="47"/>
  <c r="Y1085" i="47"/>
  <c r="X1085" i="47"/>
  <c r="Z1085" i="47" s="1"/>
  <c r="BA1085" i="47"/>
  <c r="B1085" i="47"/>
  <c r="BD1085" i="47"/>
  <c r="BC1085" i="47"/>
  <c r="BB1085" i="47"/>
  <c r="AZ1085" i="47"/>
  <c r="AY1085" i="47"/>
  <c r="AX1085" i="47"/>
  <c r="AW1085" i="47"/>
  <c r="AV1085" i="47"/>
  <c r="AU1085" i="47"/>
  <c r="AT1085" i="47"/>
  <c r="AS1085" i="47"/>
  <c r="AR1085" i="47"/>
  <c r="AQ1085" i="47"/>
  <c r="AP1085" i="47"/>
  <c r="AO1085" i="47"/>
  <c r="AN1085" i="47"/>
  <c r="AM1085" i="47"/>
  <c r="AL1085" i="47"/>
  <c r="AG1085" i="47"/>
  <c r="P1085" i="47"/>
  <c r="O1085" i="47"/>
  <c r="N1085" i="47"/>
  <c r="M1085" i="47"/>
  <c r="L1085" i="47"/>
  <c r="K1085" i="47"/>
  <c r="J1085" i="47"/>
  <c r="I1085" i="47"/>
  <c r="H1085" i="47"/>
  <c r="G1085" i="47"/>
  <c r="F1085" i="47"/>
  <c r="E1085" i="47"/>
  <c r="D1085" i="47"/>
  <c r="C1085" i="47"/>
  <c r="Y1084" i="47"/>
  <c r="X1084" i="47"/>
  <c r="Z1084" i="47" s="1"/>
  <c r="D1084" i="47"/>
  <c r="C1084" i="47"/>
  <c r="I1084" i="47"/>
  <c r="BD1084" i="47"/>
  <c r="BC1084" i="47"/>
  <c r="BB1084" i="47"/>
  <c r="BA1084" i="47"/>
  <c r="AZ1084" i="47"/>
  <c r="AY1084" i="47"/>
  <c r="AX1084" i="47"/>
  <c r="AW1084" i="47"/>
  <c r="AV1084" i="47"/>
  <c r="AU1084" i="47"/>
  <c r="AT1084" i="47"/>
  <c r="AS1084" i="47"/>
  <c r="AR1084" i="47"/>
  <c r="AQ1084" i="47"/>
  <c r="AP1084" i="47"/>
  <c r="AO1084" i="47"/>
  <c r="AN1084" i="47"/>
  <c r="AM1084" i="47"/>
  <c r="AL1084" i="47"/>
  <c r="AG1084" i="47"/>
  <c r="B1084" i="47"/>
  <c r="P1084" i="47"/>
  <c r="O1084" i="47"/>
  <c r="N1084" i="47"/>
  <c r="M1084" i="47"/>
  <c r="L1084" i="47"/>
  <c r="K1084" i="47"/>
  <c r="J1084" i="47"/>
  <c r="H1084" i="47"/>
  <c r="G1084" i="47"/>
  <c r="F1084" i="47"/>
  <c r="E1084" i="47"/>
  <c r="Y1083" i="47"/>
  <c r="X1083" i="47"/>
  <c r="Z1083" i="47" s="1"/>
  <c r="AW1083" i="47"/>
  <c r="D1083" i="47"/>
  <c r="C1083" i="47"/>
  <c r="BD1083" i="47"/>
  <c r="BC1083" i="47"/>
  <c r="BB1083" i="47"/>
  <c r="BA1083" i="47"/>
  <c r="AZ1083" i="47"/>
  <c r="AY1083" i="47"/>
  <c r="AX1083" i="47"/>
  <c r="AM1083" i="47"/>
  <c r="AV1083" i="47"/>
  <c r="AU1083" i="47"/>
  <c r="AT1083" i="47"/>
  <c r="AS1083" i="47"/>
  <c r="AR1083" i="47"/>
  <c r="AQ1083" i="47"/>
  <c r="AP1083" i="47"/>
  <c r="AO1083" i="47"/>
  <c r="AN1083" i="47"/>
  <c r="B1083" i="47"/>
  <c r="AL1083" i="47"/>
  <c r="AG1083" i="47"/>
  <c r="P1083" i="47"/>
  <c r="O1083" i="47"/>
  <c r="N1083" i="47"/>
  <c r="M1083" i="47"/>
  <c r="L1083" i="47"/>
  <c r="K1083" i="47"/>
  <c r="J1083" i="47"/>
  <c r="I1083" i="47"/>
  <c r="H1083" i="47"/>
  <c r="G1083" i="47"/>
  <c r="F1083" i="47"/>
  <c r="E1083" i="47"/>
  <c r="Y1082" i="47"/>
  <c r="X1082" i="47"/>
  <c r="Z1082" i="47" s="1"/>
  <c r="B1082" i="47"/>
  <c r="BD1082" i="47"/>
  <c r="BC1082" i="47"/>
  <c r="BB1082" i="47"/>
  <c r="BA1082" i="47"/>
  <c r="AZ1082" i="47"/>
  <c r="AY1082" i="47"/>
  <c r="AX1082" i="47"/>
  <c r="AW1082" i="47"/>
  <c r="AV1082" i="47"/>
  <c r="AU1082" i="47"/>
  <c r="AT1082" i="47"/>
  <c r="AS1082" i="47"/>
  <c r="AR1082" i="47"/>
  <c r="AQ1082" i="47"/>
  <c r="AP1082" i="47"/>
  <c r="AO1082" i="47"/>
  <c r="AN1082" i="47"/>
  <c r="C1082" i="47"/>
  <c r="AL1082" i="47"/>
  <c r="AG1082" i="47"/>
  <c r="AM1082" i="47"/>
  <c r="P1082" i="47"/>
  <c r="O1082" i="47"/>
  <c r="N1082" i="47"/>
  <c r="M1082" i="47"/>
  <c r="L1082" i="47"/>
  <c r="K1082" i="47"/>
  <c r="J1082" i="47"/>
  <c r="I1082" i="47"/>
  <c r="H1082" i="47"/>
  <c r="G1082" i="47"/>
  <c r="F1082" i="47"/>
  <c r="E1082" i="47"/>
  <c r="D1082" i="47"/>
  <c r="X1081" i="47"/>
  <c r="Z1081" i="47" s="1"/>
  <c r="Y1081" i="47"/>
  <c r="G1081" i="47"/>
  <c r="F1081" i="47"/>
  <c r="E1081" i="47"/>
  <c r="D1081" i="47"/>
  <c r="C1081" i="47"/>
  <c r="B1081" i="47"/>
  <c r="BD1081" i="47"/>
  <c r="BC1081" i="47"/>
  <c r="BB1081" i="47"/>
  <c r="BA1081" i="47"/>
  <c r="AZ1081" i="47"/>
  <c r="AY1081" i="47"/>
  <c r="AX1081" i="47"/>
  <c r="AW1081" i="47"/>
  <c r="AV1081" i="47"/>
  <c r="AU1081" i="47"/>
  <c r="AT1081" i="47"/>
  <c r="AS1081" i="47"/>
  <c r="AR1081" i="47"/>
  <c r="AQ1081" i="47"/>
  <c r="AP1081" i="47"/>
  <c r="AO1081" i="47"/>
  <c r="AN1081" i="47"/>
  <c r="AM1081" i="47"/>
  <c r="AL1081" i="47"/>
  <c r="AG1081" i="47"/>
  <c r="P1081" i="47"/>
  <c r="O1081" i="47"/>
  <c r="N1081" i="47"/>
  <c r="M1081" i="47"/>
  <c r="L1081" i="47"/>
  <c r="K1081" i="47"/>
  <c r="J1081" i="47"/>
  <c r="I1081" i="47"/>
  <c r="H1081" i="47"/>
  <c r="X1080" i="47"/>
  <c r="Z1080" i="47" s="1"/>
  <c r="Y1080" i="47"/>
  <c r="G1080" i="47"/>
  <c r="N1080" i="47"/>
  <c r="M1080" i="47"/>
  <c r="L1080" i="47"/>
  <c r="K1080" i="47"/>
  <c r="J1080" i="47"/>
  <c r="I1080" i="47"/>
  <c r="H1080" i="47"/>
  <c r="BC1080" i="47"/>
  <c r="BD1080" i="47"/>
  <c r="B1080" i="47"/>
  <c r="BB1080" i="47"/>
  <c r="D1080" i="47"/>
  <c r="F1080" i="47"/>
  <c r="AQ1080" i="47"/>
  <c r="O1080" i="47"/>
  <c r="P1080" i="47"/>
  <c r="AG1080" i="47"/>
  <c r="AL1080" i="47"/>
  <c r="AM1080" i="47"/>
  <c r="AN1080" i="47"/>
  <c r="C1080" i="47"/>
  <c r="E1080" i="47"/>
  <c r="AO1080" i="47"/>
  <c r="AP1080" i="47"/>
  <c r="AR1080" i="47"/>
  <c r="AS1080" i="47"/>
  <c r="AT1080" i="47"/>
  <c r="AU1080" i="47"/>
  <c r="AV1080" i="47"/>
  <c r="AW1080" i="47"/>
  <c r="AX1080" i="47"/>
  <c r="AY1080" i="47"/>
  <c r="AZ1080" i="47"/>
  <c r="BA1080" i="47"/>
  <c r="Y1079" i="47"/>
  <c r="X1079" i="47"/>
  <c r="Z1079" i="47" s="1"/>
  <c r="AY1079" i="47"/>
  <c r="AZ1079" i="47"/>
  <c r="BA1079" i="47"/>
  <c r="BB1079" i="47"/>
  <c r="BC1079" i="47"/>
  <c r="BD1079" i="47"/>
  <c r="B1079" i="47"/>
  <c r="C1079" i="47"/>
  <c r="D1079" i="47"/>
  <c r="E1079" i="47"/>
  <c r="F1079" i="47"/>
  <c r="G1079" i="47"/>
  <c r="H1079" i="47"/>
  <c r="I1079" i="47"/>
  <c r="J1079" i="47"/>
  <c r="K1079" i="47"/>
  <c r="L1079" i="47"/>
  <c r="M1079" i="47"/>
  <c r="N1079" i="47"/>
  <c r="O1079" i="47"/>
  <c r="P1079" i="47"/>
  <c r="AG1079" i="47"/>
  <c r="AL1079" i="47"/>
  <c r="AM1079" i="47"/>
  <c r="AN1079" i="47"/>
  <c r="AO1079" i="47"/>
  <c r="AP1079" i="47"/>
  <c r="AQ1079" i="47"/>
  <c r="AR1079" i="47"/>
  <c r="AS1079" i="47"/>
  <c r="AT1079" i="47"/>
  <c r="AU1079" i="47"/>
  <c r="AV1079" i="47"/>
  <c r="AW1079" i="47"/>
  <c r="AX1079" i="47"/>
  <c r="Y1078" i="47"/>
  <c r="X1078" i="47"/>
  <c r="Z1078" i="47" s="1"/>
  <c r="D1078" i="47"/>
  <c r="E1078" i="47"/>
  <c r="F1078" i="47"/>
  <c r="G1078" i="47"/>
  <c r="BB1078" i="47"/>
  <c r="BC1078" i="47"/>
  <c r="BD1078" i="47"/>
  <c r="BA1078" i="47"/>
  <c r="AZ1078" i="47"/>
  <c r="AY1078" i="47"/>
  <c r="AX1078" i="47"/>
  <c r="AW1078" i="47"/>
  <c r="AV1078" i="47"/>
  <c r="AU1078" i="47"/>
  <c r="AT1078" i="47"/>
  <c r="AS1078" i="47"/>
  <c r="AR1078" i="47"/>
  <c r="AQ1078" i="47"/>
  <c r="AP1078" i="47"/>
  <c r="AO1078" i="47"/>
  <c r="AN1078" i="47"/>
  <c r="AM1078" i="47"/>
  <c r="AL1078" i="47"/>
  <c r="H1078" i="47"/>
  <c r="AG1078" i="47"/>
  <c r="B1078" i="47"/>
  <c r="C1078" i="47"/>
  <c r="P1078" i="47"/>
  <c r="O1078" i="47"/>
  <c r="N1078" i="47"/>
  <c r="M1078" i="47"/>
  <c r="L1078" i="47"/>
  <c r="K1078" i="47"/>
  <c r="J1078" i="47"/>
  <c r="I1078" i="47"/>
  <c r="Y1077" i="47"/>
  <c r="X1077" i="47"/>
  <c r="Z1077" i="47" s="1"/>
  <c r="AU1077" i="47"/>
  <c r="AV1077" i="47"/>
  <c r="AW1077" i="47"/>
  <c r="AX1077" i="47"/>
  <c r="AY1077" i="47"/>
  <c r="AZ1077" i="47"/>
  <c r="BA1077" i="47"/>
  <c r="L1077" i="47"/>
  <c r="BB1077" i="47"/>
  <c r="BC1077" i="47"/>
  <c r="BD1077" i="47"/>
  <c r="B1077" i="47"/>
  <c r="C1077" i="47"/>
  <c r="D1077" i="47"/>
  <c r="E1077" i="47"/>
  <c r="F1077" i="47"/>
  <c r="G1077" i="47"/>
  <c r="H1077" i="47"/>
  <c r="I1077" i="47"/>
  <c r="J1077" i="47"/>
  <c r="K1077" i="47"/>
  <c r="M1077" i="47"/>
  <c r="N1077" i="47"/>
  <c r="O1077" i="47"/>
  <c r="P1077" i="47"/>
  <c r="AG1077" i="47"/>
  <c r="AL1077" i="47"/>
  <c r="AM1077" i="47"/>
  <c r="AN1077" i="47"/>
  <c r="AO1077" i="47"/>
  <c r="AP1077" i="47"/>
  <c r="AQ1077" i="47"/>
  <c r="AR1077" i="47"/>
  <c r="AS1077" i="47"/>
  <c r="AT1077" i="47"/>
  <c r="X1076" i="47"/>
  <c r="Z1076" i="47" s="1"/>
  <c r="Y1076" i="47"/>
  <c r="AT1076" i="47"/>
  <c r="AQ1076" i="47"/>
  <c r="BB1076" i="47"/>
  <c r="BD1076" i="47"/>
  <c r="BC1076" i="47"/>
  <c r="BA1076" i="47"/>
  <c r="AU1076" i="47"/>
  <c r="AV1076" i="47"/>
  <c r="AW1076" i="47"/>
  <c r="AX1076" i="47"/>
  <c r="B1076" i="47"/>
  <c r="C1076" i="47"/>
  <c r="D1076" i="47"/>
  <c r="E1076" i="47"/>
  <c r="F1076" i="47"/>
  <c r="G1076" i="47"/>
  <c r="AZ1076" i="47"/>
  <c r="AY1076" i="47"/>
  <c r="I1076" i="47"/>
  <c r="J1076" i="47"/>
  <c r="K1076" i="47"/>
  <c r="L1076" i="47"/>
  <c r="M1076" i="47"/>
  <c r="N1076" i="47"/>
  <c r="O1076" i="47"/>
  <c r="P1076" i="47"/>
  <c r="H1076" i="47"/>
  <c r="AS1076" i="47"/>
  <c r="AG1076" i="47"/>
  <c r="AL1076" i="47"/>
  <c r="AM1076" i="47"/>
  <c r="AN1076" i="47"/>
  <c r="AO1076" i="47"/>
  <c r="AP1076" i="47"/>
  <c r="AR1076" i="47"/>
  <c r="Y1075" i="47"/>
  <c r="X1075" i="47"/>
  <c r="Z1075" i="47" s="1"/>
  <c r="BD1075" i="47"/>
  <c r="M1075" i="47"/>
  <c r="B1075" i="47"/>
  <c r="C1075" i="47"/>
  <c r="D1075" i="47"/>
  <c r="E1075" i="47"/>
  <c r="F1075" i="47"/>
  <c r="G1075" i="47"/>
  <c r="H1075" i="47"/>
  <c r="I1075" i="47"/>
  <c r="J1075" i="47"/>
  <c r="K1075" i="47"/>
  <c r="L1075" i="47"/>
  <c r="N1075" i="47"/>
  <c r="O1075" i="47"/>
  <c r="P1075" i="47"/>
  <c r="AG1075" i="47"/>
  <c r="AL1075" i="47"/>
  <c r="AM1075" i="47"/>
  <c r="AN1075" i="47"/>
  <c r="AO1075" i="47"/>
  <c r="AP1075" i="47"/>
  <c r="AQ1075" i="47"/>
  <c r="AR1075" i="47"/>
  <c r="AS1075" i="47"/>
  <c r="AT1075" i="47"/>
  <c r="AU1075" i="47"/>
  <c r="AV1075" i="47"/>
  <c r="AW1075" i="47"/>
  <c r="AX1075" i="47"/>
  <c r="AY1075" i="47"/>
  <c r="AZ1075" i="47"/>
  <c r="BA1075" i="47"/>
  <c r="BB1075" i="47"/>
  <c r="BC1075" i="47"/>
  <c r="X1074" i="47"/>
  <c r="Z1074" i="47" s="1"/>
  <c r="Y1074" i="47"/>
  <c r="AW1074" i="47"/>
  <c r="BD1074" i="47"/>
  <c r="AV1074" i="47"/>
  <c r="BC1074" i="47"/>
  <c r="BB1074" i="47"/>
  <c r="BA1074" i="47"/>
  <c r="AZ1074" i="47"/>
  <c r="AU1074" i="47"/>
  <c r="I1074" i="47"/>
  <c r="H1074" i="47"/>
  <c r="AT1074" i="47"/>
  <c r="AS1074" i="47"/>
  <c r="AR1074" i="47"/>
  <c r="AQ1074" i="47"/>
  <c r="AP1074" i="47"/>
  <c r="AO1074" i="47"/>
  <c r="AN1074" i="47"/>
  <c r="AM1074" i="47"/>
  <c r="AL1074" i="47"/>
  <c r="AG1074" i="47"/>
  <c r="AX1074" i="47"/>
  <c r="P1074" i="47"/>
  <c r="O1074" i="47"/>
  <c r="N1074" i="47"/>
  <c r="M1074" i="47"/>
  <c r="L1074" i="47"/>
  <c r="AY1074" i="47"/>
  <c r="K1074" i="47"/>
  <c r="J1074" i="47"/>
  <c r="B1074" i="47"/>
  <c r="C1074" i="47"/>
  <c r="D1074" i="47"/>
  <c r="E1074" i="47"/>
  <c r="F1074" i="47"/>
  <c r="G1074" i="47"/>
  <c r="Y1073" i="47"/>
  <c r="X1073" i="47"/>
  <c r="Z1073" i="47" s="1"/>
  <c r="BD1073" i="47"/>
  <c r="BC1073" i="47"/>
  <c r="BA1073" i="47"/>
  <c r="AZ1073" i="47"/>
  <c r="AY1073" i="47"/>
  <c r="AX1073" i="47"/>
  <c r="AW1073" i="47"/>
  <c r="AV1073" i="47"/>
  <c r="AU1073" i="47"/>
  <c r="BB1073" i="47"/>
  <c r="AT1073" i="47"/>
  <c r="AS1073" i="47"/>
  <c r="AR1073" i="47"/>
  <c r="AQ1073" i="47"/>
  <c r="AP1073" i="47"/>
  <c r="AO1073" i="47"/>
  <c r="AN1073" i="47"/>
  <c r="AM1073" i="47"/>
  <c r="AL1073" i="47"/>
  <c r="AG1073" i="47"/>
  <c r="P1073" i="47"/>
  <c r="J1073" i="47"/>
  <c r="B1073" i="47"/>
  <c r="C1073" i="47"/>
  <c r="D1073" i="47"/>
  <c r="E1073" i="47"/>
  <c r="F1073" i="47"/>
  <c r="G1073" i="47"/>
  <c r="H1073" i="47"/>
  <c r="I1073" i="47"/>
  <c r="K1073" i="47"/>
  <c r="L1073" i="47"/>
  <c r="M1073" i="47"/>
  <c r="N1073" i="47"/>
  <c r="O1073" i="47"/>
  <c r="Y1072" i="47"/>
  <c r="X1072" i="47"/>
  <c r="Z1072" i="47" s="1"/>
  <c r="AM1072" i="47"/>
  <c r="AL1072" i="47"/>
  <c r="AG1072" i="47"/>
  <c r="P1072" i="47"/>
  <c r="O1072" i="47"/>
  <c r="N1072" i="47"/>
  <c r="M1072" i="47"/>
  <c r="L1072" i="47"/>
  <c r="K1072" i="47"/>
  <c r="J1072" i="47"/>
  <c r="I1072" i="47"/>
  <c r="H1072" i="47"/>
  <c r="G1072" i="47"/>
  <c r="F1072" i="47"/>
  <c r="E1072" i="47"/>
  <c r="D1072" i="47"/>
  <c r="C1072" i="47"/>
  <c r="B1072" i="47"/>
  <c r="AS1072" i="47"/>
  <c r="BD1072" i="47"/>
  <c r="BC1072" i="47"/>
  <c r="BB1072" i="47"/>
  <c r="BA1072" i="47"/>
  <c r="AZ1072" i="47"/>
  <c r="AY1072" i="47"/>
  <c r="AX1072" i="47"/>
  <c r="AW1072" i="47"/>
  <c r="AV1072" i="47"/>
  <c r="AU1072" i="47"/>
  <c r="AT1072" i="47"/>
  <c r="AR1072" i="47"/>
  <c r="AQ1072" i="47"/>
  <c r="AP1072" i="47"/>
  <c r="AO1072" i="47"/>
  <c r="AN1072" i="47"/>
  <c r="Y1071" i="47"/>
  <c r="X1071" i="47"/>
  <c r="Z1071" i="47" s="1"/>
  <c r="K1071" i="47"/>
  <c r="N1071" i="47"/>
  <c r="AM1071" i="47"/>
  <c r="P1071" i="47"/>
  <c r="Q1071" i="47" s="1"/>
  <c r="AN1071" i="47"/>
  <c r="O1071" i="47"/>
  <c r="B1071" i="47"/>
  <c r="AL1071" i="47"/>
  <c r="AG1071" i="47"/>
  <c r="C1071" i="47"/>
  <c r="D1071" i="47"/>
  <c r="E1071" i="47"/>
  <c r="F1071" i="47"/>
  <c r="G1071" i="47"/>
  <c r="H1071" i="47"/>
  <c r="I1071" i="47"/>
  <c r="J1071" i="47"/>
  <c r="AK1071" i="47"/>
  <c r="L1071" i="47"/>
  <c r="M1071" i="47"/>
  <c r="AO1071" i="47"/>
  <c r="AP1071" i="47"/>
  <c r="AQ1071" i="47"/>
  <c r="AR1071" i="47"/>
  <c r="AS1071" i="47"/>
  <c r="AT1071" i="47"/>
  <c r="AU1071" i="47"/>
  <c r="AV1071" i="47"/>
  <c r="AW1071" i="47"/>
  <c r="AX1071" i="47"/>
  <c r="AY1071" i="47"/>
  <c r="AZ1071" i="47"/>
  <c r="BA1071" i="47"/>
  <c r="BB1071" i="47"/>
  <c r="BC1071" i="47"/>
  <c r="BD1071" i="47"/>
  <c r="Y1070" i="47"/>
  <c r="X1070" i="47"/>
  <c r="Z1070" i="47" s="1"/>
  <c r="AV1070" i="47"/>
  <c r="AW1070" i="47"/>
  <c r="AX1070" i="47"/>
  <c r="AY1070" i="47"/>
  <c r="AZ1070" i="47"/>
  <c r="BA1070" i="47"/>
  <c r="BB1070" i="47"/>
  <c r="BC1070" i="47"/>
  <c r="F1070" i="47"/>
  <c r="BD1070" i="47"/>
  <c r="D1070" i="47"/>
  <c r="C1070" i="47"/>
  <c r="B1070" i="47"/>
  <c r="H1070" i="47"/>
  <c r="I1070" i="47"/>
  <c r="E1070" i="47"/>
  <c r="K1070" i="47"/>
  <c r="L1070" i="47"/>
  <c r="M1070" i="47"/>
  <c r="N1070" i="47"/>
  <c r="O1070" i="47"/>
  <c r="P1070" i="47"/>
  <c r="AO1070" i="47"/>
  <c r="G1070" i="47"/>
  <c r="AG1070" i="47"/>
  <c r="AL1070" i="47"/>
  <c r="AM1070" i="47"/>
  <c r="AN1070" i="47"/>
  <c r="J1070" i="47"/>
  <c r="AP1070" i="47"/>
  <c r="AQ1070" i="47"/>
  <c r="AR1070" i="47"/>
  <c r="AS1070" i="47"/>
  <c r="AT1070" i="47"/>
  <c r="AU1070" i="47"/>
  <c r="Y1069" i="47"/>
  <c r="X1069" i="47"/>
  <c r="Z1069" i="47" s="1"/>
  <c r="B1069" i="47"/>
  <c r="F1069" i="47"/>
  <c r="L1069" i="47"/>
  <c r="M1069" i="47"/>
  <c r="N1069" i="47"/>
  <c r="O1069" i="47"/>
  <c r="P1069" i="47"/>
  <c r="AG1069" i="47"/>
  <c r="AL1069" i="47"/>
  <c r="K1069" i="47"/>
  <c r="AM1069" i="47"/>
  <c r="AN1069" i="47"/>
  <c r="AO1069" i="47"/>
  <c r="AP1069" i="47"/>
  <c r="AQ1069" i="47"/>
  <c r="AR1069" i="47"/>
  <c r="AS1069" i="47"/>
  <c r="AT1069" i="47"/>
  <c r="AU1069" i="47"/>
  <c r="AV1069" i="47"/>
  <c r="AW1069" i="47"/>
  <c r="AX1069" i="47"/>
  <c r="AY1069" i="47"/>
  <c r="AZ1069" i="47"/>
  <c r="BA1069" i="47"/>
  <c r="BB1069" i="47"/>
  <c r="BC1069" i="47"/>
  <c r="BD1069" i="47"/>
  <c r="J1069" i="47"/>
  <c r="I1069" i="47"/>
  <c r="H1069" i="47"/>
  <c r="G1069" i="47"/>
  <c r="E1069" i="47"/>
  <c r="D1069" i="47"/>
  <c r="C1069" i="47"/>
  <c r="X1068" i="47"/>
  <c r="Z1068" i="47" s="1"/>
  <c r="Y1068" i="47"/>
  <c r="BB1068" i="47"/>
  <c r="BA1068" i="47"/>
  <c r="AZ1068" i="47"/>
  <c r="C1068" i="47"/>
  <c r="D1068" i="47"/>
  <c r="E1068" i="47"/>
  <c r="F1068" i="47"/>
  <c r="G1068" i="47"/>
  <c r="H1068" i="47"/>
  <c r="I1068" i="47"/>
  <c r="J1068" i="47"/>
  <c r="K1068" i="47"/>
  <c r="AO1068" i="47"/>
  <c r="L1068" i="47"/>
  <c r="M1068" i="47"/>
  <c r="N1068" i="47"/>
  <c r="O1068" i="47"/>
  <c r="P1068" i="47"/>
  <c r="AU1068" i="47"/>
  <c r="AG1068" i="47"/>
  <c r="AL1068" i="47"/>
  <c r="AM1068" i="47"/>
  <c r="AN1068" i="47"/>
  <c r="AY1068" i="47"/>
  <c r="AX1068" i="47"/>
  <c r="B1068" i="47"/>
  <c r="AP1068" i="47"/>
  <c r="AT1068" i="47"/>
  <c r="AS1068" i="47"/>
  <c r="AV1068" i="47"/>
  <c r="AR1068" i="47"/>
  <c r="AQ1068" i="47"/>
  <c r="AW1068" i="47"/>
  <c r="BC1068" i="47"/>
  <c r="BD1068" i="47"/>
  <c r="X1067" i="47"/>
  <c r="Z1067" i="47" s="1"/>
  <c r="Y1067" i="47"/>
  <c r="BB1067" i="47"/>
  <c r="BA1067" i="47"/>
  <c r="AY1067" i="47"/>
  <c r="AX1067" i="47"/>
  <c r="AW1067" i="47"/>
  <c r="AV1067" i="47"/>
  <c r="AU1067" i="47"/>
  <c r="AT1067" i="47"/>
  <c r="AS1067" i="47"/>
  <c r="AR1067" i="47"/>
  <c r="AQ1067" i="47"/>
  <c r="AP1067" i="47"/>
  <c r="AO1067" i="47"/>
  <c r="AN1067" i="47"/>
  <c r="AM1067" i="47"/>
  <c r="AL1067" i="47"/>
  <c r="AG1067" i="47"/>
  <c r="F1067" i="47"/>
  <c r="BD1067" i="47"/>
  <c r="BC1067" i="47"/>
  <c r="K1067" i="47"/>
  <c r="AZ1067" i="47"/>
  <c r="P1067" i="47"/>
  <c r="O1067" i="47"/>
  <c r="N1067" i="47"/>
  <c r="M1067" i="47"/>
  <c r="L1067" i="47"/>
  <c r="J1067" i="47"/>
  <c r="I1067" i="47"/>
  <c r="H1067" i="47"/>
  <c r="G1067" i="47"/>
  <c r="E1067" i="47"/>
  <c r="D1067" i="47"/>
  <c r="C1067" i="47"/>
  <c r="B1067" i="47"/>
  <c r="X1066" i="47"/>
  <c r="Z1066" i="47" s="1"/>
  <c r="Y1066" i="47"/>
  <c r="K1066" i="47"/>
  <c r="J1066" i="47"/>
  <c r="I1066" i="47"/>
  <c r="H1066" i="47"/>
  <c r="G1066" i="47"/>
  <c r="F1066" i="47"/>
  <c r="E1066" i="47"/>
  <c r="D1066" i="47"/>
  <c r="C1066" i="47"/>
  <c r="B1066" i="47"/>
  <c r="N1066" i="47"/>
  <c r="AR1066" i="47"/>
  <c r="AP1066" i="47"/>
  <c r="AO1066" i="47"/>
  <c r="AQ1066" i="47"/>
  <c r="AN1066" i="47"/>
  <c r="AM1066" i="47"/>
  <c r="AL1066" i="47"/>
  <c r="AG1066" i="47"/>
  <c r="P1066" i="47"/>
  <c r="AS1066" i="47"/>
  <c r="O1066" i="47"/>
  <c r="M1066" i="47"/>
  <c r="AT1066" i="47"/>
  <c r="L1066" i="47"/>
  <c r="BD1066" i="47"/>
  <c r="BC1066" i="47"/>
  <c r="BB1066" i="47"/>
  <c r="BA1066" i="47"/>
  <c r="AZ1066" i="47"/>
  <c r="AY1066" i="47"/>
  <c r="AX1066" i="47"/>
  <c r="AW1066" i="47"/>
  <c r="AV1066" i="47"/>
  <c r="AU1066" i="47"/>
  <c r="Y1065" i="47"/>
  <c r="X1065" i="47"/>
  <c r="Z1065" i="47" s="1"/>
  <c r="AR1065" i="47"/>
  <c r="AS1065" i="47"/>
  <c r="AT1065" i="47"/>
  <c r="AU1065" i="47"/>
  <c r="AV1065" i="47"/>
  <c r="AW1065" i="47"/>
  <c r="AX1065" i="47"/>
  <c r="AY1065" i="47"/>
  <c r="AZ1065" i="47"/>
  <c r="BA1065" i="47"/>
  <c r="BB1065" i="47"/>
  <c r="BC1065" i="47"/>
  <c r="BD1065" i="47"/>
  <c r="B1065" i="47"/>
  <c r="C1065" i="47"/>
  <c r="D1065" i="47"/>
  <c r="E1065" i="47"/>
  <c r="F1065" i="47"/>
  <c r="G1065" i="47"/>
  <c r="H1065" i="47"/>
  <c r="I1065" i="47"/>
  <c r="J1065" i="47"/>
  <c r="K1065" i="47"/>
  <c r="L1065" i="47"/>
  <c r="M1065" i="47"/>
  <c r="N1065" i="47"/>
  <c r="O1065" i="47"/>
  <c r="P1065" i="47"/>
  <c r="AG1065" i="47"/>
  <c r="AL1065" i="47"/>
  <c r="AM1065" i="47"/>
  <c r="AN1065" i="47"/>
  <c r="AO1065" i="47"/>
  <c r="AP1065" i="47"/>
  <c r="AQ1065" i="47"/>
  <c r="X1064" i="47"/>
  <c r="Z1064" i="47" s="1"/>
  <c r="Y1064" i="47"/>
  <c r="AM1064" i="47"/>
  <c r="BD1064" i="47"/>
  <c r="N1064" i="47"/>
  <c r="L1064" i="47"/>
  <c r="M1064" i="47"/>
  <c r="O1064" i="47"/>
  <c r="P1064" i="47"/>
  <c r="AG1064" i="47"/>
  <c r="AL1064" i="47"/>
  <c r="AN1064" i="47"/>
  <c r="G1064" i="47"/>
  <c r="C1064" i="47"/>
  <c r="B1064" i="47"/>
  <c r="AO1064" i="47"/>
  <c r="AP1064" i="47"/>
  <c r="BB1064" i="47"/>
  <c r="AQ1064" i="47"/>
  <c r="AR1064" i="47"/>
  <c r="AS1064" i="47"/>
  <c r="AT1064" i="47"/>
  <c r="AU1064" i="47"/>
  <c r="AV1064" i="47"/>
  <c r="AW1064" i="47"/>
  <c r="AX1064" i="47"/>
  <c r="AY1064" i="47"/>
  <c r="AZ1064" i="47"/>
  <c r="BA1064" i="47"/>
  <c r="BC1064" i="47"/>
  <c r="K1064" i="47"/>
  <c r="J1064" i="47"/>
  <c r="I1064" i="47"/>
  <c r="H1064" i="47"/>
  <c r="F1064" i="47"/>
  <c r="E1064" i="47"/>
  <c r="D1064" i="47"/>
  <c r="Y1063" i="47"/>
  <c r="X1063" i="47"/>
  <c r="Z1063" i="47" s="1"/>
  <c r="AL1063" i="47"/>
  <c r="P1063" i="47"/>
  <c r="O1063" i="47"/>
  <c r="N1063" i="47"/>
  <c r="M1063" i="47"/>
  <c r="L1063" i="47"/>
  <c r="K1063" i="47"/>
  <c r="J1063" i="47"/>
  <c r="I1063" i="47"/>
  <c r="H1063" i="47"/>
  <c r="G1063" i="47"/>
  <c r="F1063" i="47"/>
  <c r="E1063" i="47"/>
  <c r="D1063" i="47"/>
  <c r="C1063" i="47"/>
  <c r="B1063" i="47"/>
  <c r="AG1063" i="47"/>
  <c r="AU1063" i="47"/>
  <c r="AT1063" i="47"/>
  <c r="AS1063" i="47"/>
  <c r="AR1063" i="47"/>
  <c r="AQ1063" i="47"/>
  <c r="AP1063" i="47"/>
  <c r="AO1063" i="47"/>
  <c r="AN1063" i="47"/>
  <c r="AM1063" i="47"/>
  <c r="BD1063" i="47"/>
  <c r="BC1063" i="47"/>
  <c r="BB1063" i="47"/>
  <c r="BA1063" i="47"/>
  <c r="AZ1063" i="47"/>
  <c r="AY1063" i="47"/>
  <c r="AX1063" i="47"/>
  <c r="AW1063" i="47"/>
  <c r="AV1063" i="47"/>
  <c r="X1062" i="47"/>
  <c r="Z1062" i="47" s="1"/>
  <c r="Y1062" i="47"/>
  <c r="AM1062" i="47"/>
  <c r="AN1062" i="47"/>
  <c r="AO1062" i="47"/>
  <c r="AP1062" i="47"/>
  <c r="AQ1062" i="47"/>
  <c r="L1062" i="47"/>
  <c r="AS1062" i="47"/>
  <c r="AT1062" i="47"/>
  <c r="K1062" i="47"/>
  <c r="AU1062" i="47"/>
  <c r="AV1062" i="47"/>
  <c r="AW1062" i="47"/>
  <c r="AX1062" i="47"/>
  <c r="AY1062" i="47"/>
  <c r="BA1062" i="47"/>
  <c r="BB1062" i="47"/>
  <c r="BC1062" i="47"/>
  <c r="BD1062" i="47"/>
  <c r="AG1062" i="47"/>
  <c r="M1062" i="47"/>
  <c r="B1062" i="47"/>
  <c r="C1062" i="47"/>
  <c r="D1062" i="47"/>
  <c r="AR1062" i="47"/>
  <c r="E1062" i="47"/>
  <c r="F1062" i="47"/>
  <c r="G1062" i="47"/>
  <c r="H1062" i="47"/>
  <c r="I1062" i="47"/>
  <c r="J1062" i="47"/>
  <c r="AZ1062" i="47"/>
  <c r="O1062" i="47"/>
  <c r="P1062" i="47"/>
  <c r="N1062" i="47"/>
  <c r="Q1062" i="47"/>
  <c r="AL1062" i="47"/>
  <c r="Y1061" i="47"/>
  <c r="X1061" i="47"/>
  <c r="Z1061" i="47" s="1"/>
  <c r="AG1061" i="47"/>
  <c r="P1061" i="47"/>
  <c r="O1061" i="47"/>
  <c r="N1061" i="47"/>
  <c r="M1061" i="47"/>
  <c r="L1061" i="47"/>
  <c r="K1061" i="47"/>
  <c r="J1061" i="47"/>
  <c r="I1061" i="47"/>
  <c r="H1061" i="47"/>
  <c r="G1061" i="47"/>
  <c r="F1061" i="47"/>
  <c r="E1061" i="47"/>
  <c r="D1061" i="47"/>
  <c r="C1061" i="47"/>
  <c r="B1061" i="47"/>
  <c r="AM1061" i="47"/>
  <c r="AL1061" i="47"/>
  <c r="BC1061" i="47"/>
  <c r="BD1061" i="47"/>
  <c r="BB1061" i="47"/>
  <c r="BA1061" i="47"/>
  <c r="AZ1061" i="47"/>
  <c r="AY1061" i="47"/>
  <c r="AX1061" i="47"/>
  <c r="AW1061" i="47"/>
  <c r="AV1061" i="47"/>
  <c r="AU1061" i="47"/>
  <c r="AT1061" i="47"/>
  <c r="AS1061" i="47"/>
  <c r="AR1061" i="47"/>
  <c r="AQ1061" i="47"/>
  <c r="AP1061" i="47"/>
  <c r="AO1061" i="47"/>
  <c r="AN1061" i="47"/>
  <c r="Y1060" i="47"/>
  <c r="X1060" i="47"/>
  <c r="Z1060" i="47" s="1"/>
  <c r="BB1060" i="47"/>
  <c r="BA1060" i="47"/>
  <c r="AZ1060" i="47"/>
  <c r="AY1060" i="47"/>
  <c r="AX1060" i="47"/>
  <c r="AW1060" i="47"/>
  <c r="AV1060" i="47"/>
  <c r="AU1060" i="47"/>
  <c r="AT1060" i="47"/>
  <c r="AS1060" i="47"/>
  <c r="AR1060" i="47"/>
  <c r="AQ1060" i="47"/>
  <c r="AP1060" i="47"/>
  <c r="AO1060" i="47"/>
  <c r="AN1060" i="47"/>
  <c r="AM1060" i="47"/>
  <c r="AL1060" i="47"/>
  <c r="AG1060" i="47"/>
  <c r="BD1060" i="47"/>
  <c r="BC1060" i="47"/>
  <c r="P1060" i="47"/>
  <c r="O1060" i="47"/>
  <c r="N1060" i="47"/>
  <c r="M1060" i="47"/>
  <c r="L1060" i="47"/>
  <c r="K1060" i="47"/>
  <c r="J1060" i="47"/>
  <c r="I1060" i="47"/>
  <c r="H1060" i="47"/>
  <c r="G1060" i="47"/>
  <c r="F1060" i="47"/>
  <c r="E1060" i="47"/>
  <c r="D1060" i="47"/>
  <c r="C1060" i="47"/>
  <c r="B1060" i="47"/>
  <c r="Q1060" i="47"/>
  <c r="Y1059" i="47"/>
  <c r="X1059" i="47"/>
  <c r="Z1059" i="47" s="1"/>
  <c r="BC1059" i="47"/>
  <c r="BD1059" i="47"/>
  <c r="AU1059" i="47"/>
  <c r="AV1059" i="47"/>
  <c r="AW1059" i="47"/>
  <c r="AX1059" i="47"/>
  <c r="AY1059" i="47"/>
  <c r="AZ1059" i="47"/>
  <c r="AT1059" i="47"/>
  <c r="AS1059" i="47"/>
  <c r="AR1059" i="47"/>
  <c r="AQ1059" i="47"/>
  <c r="AP1059" i="47"/>
  <c r="AO1059" i="47"/>
  <c r="AN1059" i="47"/>
  <c r="AM1059" i="47"/>
  <c r="AL1059" i="47"/>
  <c r="AG1059" i="47"/>
  <c r="BA1059" i="47"/>
  <c r="BB1059" i="47"/>
  <c r="P1059" i="47"/>
  <c r="O1059" i="47"/>
  <c r="N1059" i="47"/>
  <c r="M1059" i="47"/>
  <c r="L1059" i="47"/>
  <c r="K1059" i="47"/>
  <c r="J1059" i="47"/>
  <c r="I1059" i="47"/>
  <c r="H1059" i="47"/>
  <c r="G1059" i="47"/>
  <c r="F1059" i="47"/>
  <c r="E1059" i="47"/>
  <c r="D1059" i="47"/>
  <c r="C1059" i="47"/>
  <c r="B1059" i="47"/>
  <c r="Y1058" i="47"/>
  <c r="X1058" i="47"/>
  <c r="Z1058" i="47" s="1"/>
  <c r="BB1058" i="47"/>
  <c r="BA1058" i="47"/>
  <c r="AZ1058" i="47"/>
  <c r="AY1058" i="47"/>
  <c r="AX1058" i="47"/>
  <c r="AW1058" i="47"/>
  <c r="AV1058" i="47"/>
  <c r="AU1058" i="47"/>
  <c r="AT1058" i="47"/>
  <c r="AS1058" i="47"/>
  <c r="AR1058" i="47"/>
  <c r="AQ1058" i="47"/>
  <c r="AP1058" i="47"/>
  <c r="AO1058" i="47"/>
  <c r="AN1058" i="47"/>
  <c r="AM1058" i="47"/>
  <c r="AL1058" i="47"/>
  <c r="AG1058" i="47"/>
  <c r="BD1058" i="47"/>
  <c r="BC1058" i="47"/>
  <c r="P1058" i="47"/>
  <c r="O1058" i="47"/>
  <c r="N1058" i="47"/>
  <c r="M1058" i="47"/>
  <c r="L1058" i="47"/>
  <c r="K1058" i="47"/>
  <c r="J1058" i="47"/>
  <c r="I1058" i="47"/>
  <c r="H1058" i="47"/>
  <c r="G1058" i="47"/>
  <c r="F1058" i="47"/>
  <c r="E1058" i="47"/>
  <c r="D1058" i="47"/>
  <c r="C1058" i="47"/>
  <c r="B1058" i="47"/>
  <c r="Y1057" i="47"/>
  <c r="X1057" i="47"/>
  <c r="Z1057" i="47" s="1"/>
  <c r="BB1057" i="47"/>
  <c r="BA1057" i="47"/>
  <c r="AZ1057" i="47"/>
  <c r="AY1057" i="47"/>
  <c r="AX1057" i="47"/>
  <c r="AW1057" i="47"/>
  <c r="AV1057" i="47"/>
  <c r="AU1057" i="47"/>
  <c r="AT1057" i="47"/>
  <c r="AS1057" i="47"/>
  <c r="AR1057" i="47"/>
  <c r="AQ1057" i="47"/>
  <c r="AP1057" i="47"/>
  <c r="AO1057" i="47"/>
  <c r="AN1057" i="47"/>
  <c r="AM1057" i="47"/>
  <c r="AL1057" i="47"/>
  <c r="AG1057" i="47"/>
  <c r="BD1057" i="47"/>
  <c r="BC1057" i="47"/>
  <c r="P1057" i="47"/>
  <c r="O1057" i="47"/>
  <c r="N1057" i="47"/>
  <c r="M1057" i="47"/>
  <c r="L1057" i="47"/>
  <c r="K1057" i="47"/>
  <c r="J1057" i="47"/>
  <c r="I1057" i="47"/>
  <c r="H1057" i="47"/>
  <c r="G1057" i="47"/>
  <c r="F1057" i="47"/>
  <c r="E1057" i="47"/>
  <c r="D1057" i="47"/>
  <c r="C1057" i="47"/>
  <c r="B1057" i="47"/>
  <c r="Y1056" i="47"/>
  <c r="X1056" i="47"/>
  <c r="Z1056" i="47" s="1"/>
  <c r="BB1056" i="47"/>
  <c r="BA1056" i="47"/>
  <c r="AZ1056" i="47"/>
  <c r="AY1056" i="47"/>
  <c r="AX1056" i="47"/>
  <c r="AW1056" i="47"/>
  <c r="AV1056" i="47"/>
  <c r="AU1056" i="47"/>
  <c r="AT1056" i="47"/>
  <c r="AS1056" i="47"/>
  <c r="AR1056" i="47"/>
  <c r="AQ1056" i="47"/>
  <c r="AP1056" i="47"/>
  <c r="AO1056" i="47"/>
  <c r="AN1056" i="47"/>
  <c r="AM1056" i="47"/>
  <c r="AL1056" i="47"/>
  <c r="AG1056" i="47"/>
  <c r="BD1056" i="47"/>
  <c r="BC1056" i="47"/>
  <c r="P1056" i="47"/>
  <c r="O1056" i="47"/>
  <c r="N1056" i="47"/>
  <c r="M1056" i="47"/>
  <c r="L1056" i="47"/>
  <c r="K1056" i="47"/>
  <c r="J1056" i="47"/>
  <c r="I1056" i="47"/>
  <c r="H1056" i="47"/>
  <c r="G1056" i="47"/>
  <c r="F1056" i="47"/>
  <c r="E1056" i="47"/>
  <c r="D1056" i="47"/>
  <c r="C1056" i="47"/>
  <c r="B1056" i="47"/>
  <c r="Y1055" i="47"/>
  <c r="X1055" i="47"/>
  <c r="Z1055" i="47" s="1"/>
  <c r="BC1055" i="47"/>
  <c r="BB1055" i="47"/>
  <c r="BA1055" i="47"/>
  <c r="AZ1055" i="47"/>
  <c r="AY1055" i="47"/>
  <c r="AX1055" i="47"/>
  <c r="AW1055" i="47"/>
  <c r="AV1055" i="47"/>
  <c r="AU1055" i="47"/>
  <c r="AT1055" i="47"/>
  <c r="AS1055" i="47"/>
  <c r="AR1055" i="47"/>
  <c r="AQ1055" i="47"/>
  <c r="AP1055" i="47"/>
  <c r="AO1055" i="47"/>
  <c r="AN1055" i="47"/>
  <c r="AM1055" i="47"/>
  <c r="AL1055" i="47"/>
  <c r="AG1055" i="47"/>
  <c r="BD1055" i="47"/>
  <c r="P1055" i="47"/>
  <c r="O1055" i="47"/>
  <c r="N1055" i="47"/>
  <c r="M1055" i="47"/>
  <c r="L1055" i="47"/>
  <c r="K1055" i="47"/>
  <c r="J1055" i="47"/>
  <c r="I1055" i="47"/>
  <c r="H1055" i="47"/>
  <c r="G1055" i="47"/>
  <c r="F1055" i="47"/>
  <c r="E1055" i="47"/>
  <c r="D1055" i="47"/>
  <c r="C1055" i="47"/>
  <c r="B1055" i="47"/>
  <c r="X1054" i="47"/>
  <c r="Z1054" i="47" s="1"/>
  <c r="Y1054" i="47"/>
  <c r="AZ1054" i="47"/>
  <c r="BA1054" i="47"/>
  <c r="BB1054" i="47"/>
  <c r="BC1054" i="47"/>
  <c r="BD1054" i="47"/>
  <c r="B1054" i="47"/>
  <c r="AO1054" i="47"/>
  <c r="D1054" i="47"/>
  <c r="E1054" i="47"/>
  <c r="F1054" i="47"/>
  <c r="G1054" i="47"/>
  <c r="H1054" i="47"/>
  <c r="I1054" i="47"/>
  <c r="J1054" i="47"/>
  <c r="K1054" i="47"/>
  <c r="L1054" i="47"/>
  <c r="M1054" i="47"/>
  <c r="N1054" i="47"/>
  <c r="O1054" i="47"/>
  <c r="P1054" i="47"/>
  <c r="C1054" i="47"/>
  <c r="Q1054" i="47"/>
  <c r="AX1054" i="47"/>
  <c r="AY1054" i="47"/>
  <c r="AG1054" i="47"/>
  <c r="AK1054" i="47"/>
  <c r="AL1054" i="47"/>
  <c r="AM1054" i="47"/>
  <c r="AN1054" i="47"/>
  <c r="AP1054" i="47"/>
  <c r="AQ1054" i="47"/>
  <c r="AR1054" i="47"/>
  <c r="AS1054" i="47"/>
  <c r="AT1054" i="47"/>
  <c r="AU1054" i="47"/>
  <c r="AV1054" i="47"/>
  <c r="AW1054" i="47"/>
  <c r="X1053" i="47"/>
  <c r="Z1053" i="47" s="1"/>
  <c r="Y1053" i="47"/>
  <c r="N1053" i="47"/>
  <c r="C1053" i="47"/>
  <c r="D1053" i="47"/>
  <c r="E1053" i="47"/>
  <c r="F1053" i="47"/>
  <c r="G1053" i="47"/>
  <c r="H1053" i="47"/>
  <c r="J1053" i="47"/>
  <c r="K1053" i="47"/>
  <c r="L1053" i="47"/>
  <c r="M1053" i="47"/>
  <c r="O1053" i="47"/>
  <c r="P1053" i="47"/>
  <c r="Q1053" i="47"/>
  <c r="I1053" i="47"/>
  <c r="B1053" i="47"/>
  <c r="X1052" i="47"/>
  <c r="Z1052" i="47" s="1"/>
  <c r="Y1052" i="47"/>
  <c r="AS1052" i="47"/>
  <c r="AT1052" i="47"/>
  <c r="AU1052" i="47"/>
  <c r="AV1052" i="47"/>
  <c r="AW1052" i="47"/>
  <c r="AX1052" i="47"/>
  <c r="AY1052" i="47"/>
  <c r="AZ1052" i="47"/>
  <c r="AR1052" i="47"/>
  <c r="BA1052" i="47"/>
  <c r="BB1052" i="47"/>
  <c r="BC1052" i="47"/>
  <c r="BD1052" i="47"/>
  <c r="AM1052" i="47"/>
  <c r="AQ1052" i="47"/>
  <c r="AP1052" i="47"/>
  <c r="AO1052" i="47"/>
  <c r="AL1052" i="47"/>
  <c r="AG1052" i="47"/>
  <c r="D1052" i="47"/>
  <c r="P1052" i="47"/>
  <c r="O1052" i="47"/>
  <c r="N1052" i="47"/>
  <c r="M1052" i="47"/>
  <c r="L1052" i="47"/>
  <c r="K1052" i="47"/>
  <c r="E1052" i="47"/>
  <c r="F1052" i="47"/>
  <c r="G1052" i="47"/>
  <c r="H1052" i="47"/>
  <c r="B1052" i="47"/>
  <c r="I1052" i="47"/>
  <c r="J1052" i="47"/>
  <c r="AN1052" i="47"/>
  <c r="C1052" i="47"/>
  <c r="Y1051" i="47"/>
  <c r="X1051" i="47"/>
  <c r="Z1051" i="47" s="1"/>
  <c r="AL1051" i="47"/>
  <c r="AM1051" i="47"/>
  <c r="AN1051" i="47"/>
  <c r="AO1051" i="47"/>
  <c r="AP1051" i="47"/>
  <c r="AQ1051" i="47"/>
  <c r="AR1051" i="47"/>
  <c r="AS1051" i="47"/>
  <c r="AT1051" i="47"/>
  <c r="AU1051" i="47"/>
  <c r="AV1051" i="47"/>
  <c r="AW1051" i="47"/>
  <c r="AY1051" i="47"/>
  <c r="AZ1051" i="47"/>
  <c r="BA1051" i="47"/>
  <c r="BB1051" i="47"/>
  <c r="BC1051" i="47"/>
  <c r="BD1051" i="47"/>
  <c r="H1051" i="47"/>
  <c r="AX1051" i="47"/>
  <c r="P1051" i="47"/>
  <c r="Q1051" i="47" s="1"/>
  <c r="O1051" i="47"/>
  <c r="M1051" i="47"/>
  <c r="L1051" i="47"/>
  <c r="K1051" i="47"/>
  <c r="J1051" i="47"/>
  <c r="I1051" i="47"/>
  <c r="N1051" i="47"/>
  <c r="G1051" i="47"/>
  <c r="F1051" i="47"/>
  <c r="E1051" i="47"/>
  <c r="D1051" i="47"/>
  <c r="C1051" i="47"/>
  <c r="AG1051" i="47"/>
  <c r="B1051" i="47"/>
  <c r="AK1051" i="47"/>
  <c r="X1050" i="47"/>
  <c r="Z1050" i="47" s="1"/>
  <c r="Y1050" i="47"/>
  <c r="BD1050" i="47"/>
  <c r="AT1050" i="47"/>
  <c r="AG1050" i="47"/>
  <c r="K1050" i="47"/>
  <c r="P1050" i="47"/>
  <c r="O1050" i="47"/>
  <c r="N1050" i="47"/>
  <c r="M1050" i="47"/>
  <c r="L1050" i="47"/>
  <c r="J1050" i="47"/>
  <c r="I1050" i="47"/>
  <c r="H1050" i="47"/>
  <c r="G1050" i="47"/>
  <c r="BA1050" i="47"/>
  <c r="F1050" i="47"/>
  <c r="E1050" i="47"/>
  <c r="D1050" i="47"/>
  <c r="AX1050" i="47"/>
  <c r="BC1050" i="47"/>
  <c r="BB1050" i="47"/>
  <c r="C1050" i="47"/>
  <c r="AZ1050" i="47"/>
  <c r="AY1050" i="47"/>
  <c r="B1050" i="47"/>
  <c r="AW1050" i="47"/>
  <c r="AV1050" i="47"/>
  <c r="AU1050" i="47"/>
  <c r="AS1050" i="47"/>
  <c r="AR1050" i="47"/>
  <c r="AQ1050" i="47"/>
  <c r="AP1050" i="47"/>
  <c r="AO1050" i="47"/>
  <c r="AN1050" i="47"/>
  <c r="AM1050" i="47"/>
  <c r="AL1050" i="47"/>
  <c r="X1049" i="47"/>
  <c r="Z1049" i="47" s="1"/>
  <c r="Y1049" i="47"/>
  <c r="M1049" i="47"/>
  <c r="N1049" i="47"/>
  <c r="O1049" i="47"/>
  <c r="P1049" i="47"/>
  <c r="Q1049" i="47"/>
  <c r="AG1049" i="47"/>
  <c r="AK1049" i="47"/>
  <c r="AL1049" i="47"/>
  <c r="AM1049" i="47"/>
  <c r="AN1049" i="47"/>
  <c r="AO1049" i="47"/>
  <c r="AP1049" i="47"/>
  <c r="AQ1049" i="47"/>
  <c r="AR1049" i="47"/>
  <c r="AS1049" i="47"/>
  <c r="AT1049" i="47"/>
  <c r="AU1049" i="47"/>
  <c r="AV1049" i="47"/>
  <c r="AW1049" i="47"/>
  <c r="AX1049" i="47"/>
  <c r="AY1049" i="47"/>
  <c r="AZ1049" i="47"/>
  <c r="BA1049" i="47"/>
  <c r="BB1049" i="47"/>
  <c r="BC1049" i="47"/>
  <c r="BD1049" i="47"/>
  <c r="I1049" i="47"/>
  <c r="E1049" i="47"/>
  <c r="D1049" i="47"/>
  <c r="C1049" i="47"/>
  <c r="B1049" i="47"/>
  <c r="J1049" i="47"/>
  <c r="K1049" i="47"/>
  <c r="F1049" i="47"/>
  <c r="G1049" i="47"/>
  <c r="H1049" i="47"/>
  <c r="L1049" i="47"/>
  <c r="Y1048" i="47"/>
  <c r="X1048" i="47"/>
  <c r="Z1048" i="47" s="1"/>
  <c r="AT1048" i="47"/>
  <c r="AU1048" i="47"/>
  <c r="AV1048" i="47"/>
  <c r="BD1048" i="47"/>
  <c r="AW1048" i="47"/>
  <c r="AX1048" i="47"/>
  <c r="AY1048" i="47"/>
  <c r="AZ1048" i="47"/>
  <c r="BA1048" i="47"/>
  <c r="BB1048" i="47"/>
  <c r="BC1048" i="47"/>
  <c r="AG1048" i="47"/>
  <c r="L1048" i="47"/>
  <c r="AL1048" i="47"/>
  <c r="C1048" i="47"/>
  <c r="B1048" i="47"/>
  <c r="AM1048" i="47"/>
  <c r="AN1048" i="47"/>
  <c r="AO1048" i="47"/>
  <c r="AP1048" i="47"/>
  <c r="AQ1048" i="47"/>
  <c r="AR1048" i="47"/>
  <c r="AS1048" i="47"/>
  <c r="P1048" i="47"/>
  <c r="O1048" i="47"/>
  <c r="N1048" i="47"/>
  <c r="M1048" i="47"/>
  <c r="K1048" i="47"/>
  <c r="J1048" i="47"/>
  <c r="I1048" i="47"/>
  <c r="H1048" i="47"/>
  <c r="G1048" i="47"/>
  <c r="F1048" i="47"/>
  <c r="E1048" i="47"/>
  <c r="D1048" i="47"/>
  <c r="Y1047" i="47"/>
  <c r="X1047" i="47"/>
  <c r="Z1047" i="47" s="1"/>
  <c r="AG1047" i="47"/>
  <c r="P1047" i="47"/>
  <c r="O1047" i="47"/>
  <c r="N1047" i="47"/>
  <c r="M1047" i="47"/>
  <c r="L1047" i="47"/>
  <c r="K1047" i="47"/>
  <c r="J1047" i="47"/>
  <c r="I1047" i="47"/>
  <c r="H1047" i="47"/>
  <c r="BB1047" i="47"/>
  <c r="G1047" i="47"/>
  <c r="F1047" i="47"/>
  <c r="E1047" i="47"/>
  <c r="D1047" i="47"/>
  <c r="C1047" i="47"/>
  <c r="B1047" i="47"/>
  <c r="AL1047" i="47"/>
  <c r="AZ1047" i="47"/>
  <c r="AY1047" i="47"/>
  <c r="AX1047" i="47"/>
  <c r="AW1047" i="47"/>
  <c r="AV1047" i="47"/>
  <c r="AU1047" i="47"/>
  <c r="AT1047" i="47"/>
  <c r="AS1047" i="47"/>
  <c r="AR1047" i="47"/>
  <c r="AQ1047" i="47"/>
  <c r="AP1047" i="47"/>
  <c r="AO1047" i="47"/>
  <c r="AN1047" i="47"/>
  <c r="AM1047" i="47"/>
  <c r="AK1047" i="47"/>
  <c r="BD1047" i="47"/>
  <c r="BC1047" i="47"/>
  <c r="BA1047" i="47"/>
  <c r="Y1046" i="47"/>
  <c r="X1046" i="47"/>
  <c r="Z1046" i="47" s="1"/>
  <c r="AL1046" i="47"/>
  <c r="AM1046" i="47"/>
  <c r="AN1046" i="47"/>
  <c r="AO1046" i="47"/>
  <c r="AP1046" i="47"/>
  <c r="AQ1046" i="47"/>
  <c r="AR1046" i="47"/>
  <c r="AS1046" i="47"/>
  <c r="AT1046" i="47"/>
  <c r="AU1046" i="47"/>
  <c r="AV1046" i="47"/>
  <c r="AW1046" i="47"/>
  <c r="AX1046" i="47"/>
  <c r="AY1046" i="47"/>
  <c r="AZ1046" i="47"/>
  <c r="BA1046" i="47"/>
  <c r="BB1046" i="47"/>
  <c r="BC1046" i="47"/>
  <c r="P1046" i="47"/>
  <c r="O1046" i="47"/>
  <c r="N1046" i="47"/>
  <c r="M1046" i="47"/>
  <c r="L1046" i="47"/>
  <c r="Q1046" i="47"/>
  <c r="K1046" i="47"/>
  <c r="J1046" i="47"/>
  <c r="I1046" i="47"/>
  <c r="H1046" i="47"/>
  <c r="G1046" i="47"/>
  <c r="F1046" i="47"/>
  <c r="E1046" i="47"/>
  <c r="D1046" i="47"/>
  <c r="C1046" i="47"/>
  <c r="B1046" i="47"/>
  <c r="AG1046" i="47"/>
  <c r="BD1046" i="47"/>
  <c r="X1045" i="47"/>
  <c r="Z1045" i="47" s="1"/>
  <c r="Y1045" i="47"/>
  <c r="G1045" i="47"/>
  <c r="H1045" i="47"/>
  <c r="I1045" i="47"/>
  <c r="J1045" i="47"/>
  <c r="K1045" i="47"/>
  <c r="L1045" i="47"/>
  <c r="M1045" i="47"/>
  <c r="N1045" i="47"/>
  <c r="O1045" i="47"/>
  <c r="P1045" i="47"/>
  <c r="Q1045" i="47"/>
  <c r="AG1045" i="47"/>
  <c r="AK1045" i="47"/>
  <c r="AL1045" i="47"/>
  <c r="AM1045" i="47"/>
  <c r="AN1045" i="47"/>
  <c r="AO1045" i="47"/>
  <c r="AP1045" i="47"/>
  <c r="AQ1045" i="47"/>
  <c r="AR1045" i="47"/>
  <c r="AS1045" i="47"/>
  <c r="AT1045" i="47"/>
  <c r="AU1045" i="47"/>
  <c r="AV1045" i="47"/>
  <c r="AW1045" i="47"/>
  <c r="AX1045" i="47"/>
  <c r="AY1045" i="47"/>
  <c r="AZ1045" i="47"/>
  <c r="BA1045" i="47"/>
  <c r="BB1045" i="47"/>
  <c r="BC1045" i="47"/>
  <c r="BD1045" i="47"/>
  <c r="B1045" i="47"/>
  <c r="C1045" i="47"/>
  <c r="D1045" i="47"/>
  <c r="E1045" i="47"/>
  <c r="F1045" i="47"/>
  <c r="Y1044" i="47"/>
  <c r="X1044" i="47"/>
  <c r="Z1044" i="47" s="1"/>
  <c r="AQ1044" i="47"/>
  <c r="B1044" i="47"/>
  <c r="P1044" i="47"/>
  <c r="Q1044" i="47" s="1"/>
  <c r="O1044" i="47"/>
  <c r="N1044" i="47"/>
  <c r="M1044" i="47"/>
  <c r="L1044" i="47"/>
  <c r="K1044" i="47"/>
  <c r="J1044" i="47"/>
  <c r="I1044" i="47"/>
  <c r="H1044" i="47"/>
  <c r="AR1044" i="47"/>
  <c r="F1044" i="47"/>
  <c r="E1044" i="47"/>
  <c r="D1044" i="47"/>
  <c r="AS1044" i="47"/>
  <c r="AT1044" i="47"/>
  <c r="G1044" i="47"/>
  <c r="AU1044" i="47"/>
  <c r="AV1044" i="47"/>
  <c r="AW1044" i="47"/>
  <c r="AX1044" i="47"/>
  <c r="AY1044" i="47"/>
  <c r="AZ1044" i="47"/>
  <c r="BA1044" i="47"/>
  <c r="BB1044" i="47"/>
  <c r="BC1044" i="47"/>
  <c r="BD1044" i="47"/>
  <c r="C1044" i="47"/>
  <c r="AG1044" i="47"/>
  <c r="AK1044" i="47"/>
  <c r="AL1044" i="47"/>
  <c r="AM1044" i="47"/>
  <c r="AN1044" i="47"/>
  <c r="AO1044" i="47"/>
  <c r="AP1044" i="47"/>
  <c r="Y1043" i="47"/>
  <c r="X1043" i="47"/>
  <c r="Z1043" i="47" s="1"/>
  <c r="BD1043" i="47"/>
  <c r="BC1043" i="47"/>
  <c r="AO1043" i="47"/>
  <c r="AP1043" i="47"/>
  <c r="AQ1043" i="47"/>
  <c r="AR1043" i="47"/>
  <c r="AS1043" i="47"/>
  <c r="AT1043" i="47"/>
  <c r="AU1043" i="47"/>
  <c r="AV1043" i="47"/>
  <c r="AW1043" i="47"/>
  <c r="AX1043" i="47"/>
  <c r="AY1043" i="47"/>
  <c r="AZ1043" i="47"/>
  <c r="BA1043" i="47"/>
  <c r="BB1043" i="47"/>
  <c r="H1043" i="47"/>
  <c r="O1043" i="47"/>
  <c r="AN1043" i="47"/>
  <c r="B1043" i="47"/>
  <c r="C1043" i="47"/>
  <c r="D1043" i="47"/>
  <c r="E1043" i="47"/>
  <c r="F1043" i="47"/>
  <c r="G1043" i="47"/>
  <c r="I1043" i="47"/>
  <c r="J1043" i="47"/>
  <c r="K1043" i="47"/>
  <c r="L1043" i="47"/>
  <c r="M1043" i="47"/>
  <c r="N1043" i="47"/>
  <c r="P1043" i="47"/>
  <c r="Q1043" i="47"/>
  <c r="AG1043" i="47"/>
  <c r="AK1043" i="47"/>
  <c r="AL1043" i="47"/>
  <c r="AM1043" i="47"/>
  <c r="Y1042" i="47"/>
  <c r="X1042" i="47"/>
  <c r="Z1042" i="47" s="1"/>
  <c r="AO1042" i="47"/>
  <c r="B1042" i="47"/>
  <c r="C1042" i="47"/>
  <c r="D1042" i="47"/>
  <c r="E1042" i="47"/>
  <c r="F1042" i="47"/>
  <c r="G1042" i="47"/>
  <c r="H1042" i="47"/>
  <c r="I1042" i="47"/>
  <c r="J1042" i="47"/>
  <c r="K1042" i="47"/>
  <c r="L1042" i="47"/>
  <c r="M1042" i="47"/>
  <c r="AM1042" i="47"/>
  <c r="AL1042" i="47"/>
  <c r="AG1042" i="47"/>
  <c r="AN1042" i="47"/>
  <c r="P1042" i="47"/>
  <c r="O1042" i="47"/>
  <c r="BB1042" i="47"/>
  <c r="BA1042" i="47"/>
  <c r="N1042" i="47"/>
  <c r="AP1042" i="47"/>
  <c r="BC1042" i="47"/>
  <c r="BD1042" i="47"/>
  <c r="AZ1042" i="47"/>
  <c r="AY1042" i="47"/>
  <c r="AX1042" i="47"/>
  <c r="AW1042" i="47"/>
  <c r="AV1042" i="47"/>
  <c r="AU1042" i="47"/>
  <c r="AT1042" i="47"/>
  <c r="AS1042" i="47"/>
  <c r="AR1042" i="47"/>
  <c r="AQ1042" i="47"/>
  <c r="Y1041" i="47"/>
  <c r="X1041" i="47"/>
  <c r="Z1041" i="47" s="1"/>
  <c r="AL1041" i="47"/>
  <c r="AG1041" i="47"/>
  <c r="P1041" i="47"/>
  <c r="O1041" i="47"/>
  <c r="N1041" i="47"/>
  <c r="M1041" i="47"/>
  <c r="L1041" i="47"/>
  <c r="K1041" i="47"/>
  <c r="J1041" i="47"/>
  <c r="I1041" i="47"/>
  <c r="H1041" i="47"/>
  <c r="G1041" i="47"/>
  <c r="F1041" i="47"/>
  <c r="E1041" i="47"/>
  <c r="D1041" i="47"/>
  <c r="C1041" i="47"/>
  <c r="B1041" i="47"/>
  <c r="Q1041" i="47"/>
  <c r="BD1041" i="47"/>
  <c r="BC1041" i="47"/>
  <c r="BB1041" i="47"/>
  <c r="BA1041" i="47"/>
  <c r="AZ1041" i="47"/>
  <c r="AY1041" i="47"/>
  <c r="AX1041" i="47"/>
  <c r="AW1041" i="47"/>
  <c r="AV1041" i="47"/>
  <c r="AU1041" i="47"/>
  <c r="AT1041" i="47"/>
  <c r="AS1041" i="47"/>
  <c r="AR1041" i="47"/>
  <c r="AQ1041" i="47"/>
  <c r="AP1041" i="47"/>
  <c r="AO1041" i="47"/>
  <c r="AN1041" i="47"/>
  <c r="AM1041" i="47"/>
  <c r="Y1040" i="47"/>
  <c r="X1040" i="47"/>
  <c r="Z1040" i="47" s="1"/>
  <c r="P1040" i="47"/>
  <c r="O1040" i="47"/>
  <c r="N1040" i="47"/>
  <c r="L1040" i="47"/>
  <c r="K1040" i="47"/>
  <c r="J1040" i="47"/>
  <c r="I1040" i="47"/>
  <c r="H1040" i="47"/>
  <c r="G1040" i="47"/>
  <c r="F1040" i="47"/>
  <c r="E1040" i="47"/>
  <c r="D1040" i="47"/>
  <c r="C1040" i="47"/>
  <c r="AL1040" i="47"/>
  <c r="B1040" i="47"/>
  <c r="M1040" i="47"/>
  <c r="BA1040" i="47"/>
  <c r="BB1040" i="47"/>
  <c r="BC1040" i="47"/>
  <c r="BD1040" i="47"/>
  <c r="AZ1040" i="47"/>
  <c r="AG1040" i="47"/>
  <c r="AK1040" i="47" s="1"/>
  <c r="Q1040" i="47"/>
  <c r="AY1040" i="47"/>
  <c r="AX1040" i="47"/>
  <c r="AW1040" i="47"/>
  <c r="AV1040" i="47"/>
  <c r="AU1040" i="47"/>
  <c r="AT1040" i="47"/>
  <c r="AS1040" i="47"/>
  <c r="AR1040" i="47"/>
  <c r="AQ1040" i="47"/>
  <c r="AP1040" i="47"/>
  <c r="AO1040" i="47"/>
  <c r="AN1040" i="47"/>
  <c r="AM1040" i="47"/>
  <c r="X1039" i="47"/>
  <c r="Z1039" i="47" s="1"/>
  <c r="Y1039" i="47"/>
  <c r="AO1039" i="47"/>
  <c r="AM1039" i="47"/>
  <c r="AL1039" i="47"/>
  <c r="B1039" i="47"/>
  <c r="D1039" i="47"/>
  <c r="AZ1039" i="47"/>
  <c r="F1039" i="47"/>
  <c r="G1039" i="47"/>
  <c r="H1039" i="47"/>
  <c r="I1039" i="47"/>
  <c r="J1039" i="47"/>
  <c r="K1039" i="47"/>
  <c r="L1039" i="47"/>
  <c r="M1039" i="47"/>
  <c r="N1039" i="47"/>
  <c r="O1039" i="47"/>
  <c r="P1039" i="47"/>
  <c r="Q1039" i="47" s="1"/>
  <c r="AN1039" i="47"/>
  <c r="BD1039" i="47"/>
  <c r="AG1039" i="47"/>
  <c r="E1039" i="47"/>
  <c r="C1039" i="47"/>
  <c r="BC1039" i="47"/>
  <c r="BB1039" i="47"/>
  <c r="BA1039" i="47"/>
  <c r="AY1039" i="47"/>
  <c r="AX1039" i="47"/>
  <c r="AW1039" i="47"/>
  <c r="AV1039" i="47"/>
  <c r="AU1039" i="47"/>
  <c r="AT1039" i="47"/>
  <c r="AS1039" i="47"/>
  <c r="AR1039" i="47"/>
  <c r="AQ1039" i="47"/>
  <c r="AP1039" i="47"/>
  <c r="Y1038" i="47"/>
  <c r="X1038" i="47"/>
  <c r="Z1038" i="47" s="1"/>
  <c r="AN1038" i="47"/>
  <c r="AM1038" i="47"/>
  <c r="AL1038" i="47"/>
  <c r="F1038" i="47"/>
  <c r="BC1038" i="47"/>
  <c r="BB1038" i="47"/>
  <c r="B1038" i="47"/>
  <c r="C1038" i="47"/>
  <c r="D1038" i="47"/>
  <c r="E1038" i="47"/>
  <c r="AG1038" i="47"/>
  <c r="G1038" i="47"/>
  <c r="H1038" i="47"/>
  <c r="I1038" i="47"/>
  <c r="J1038" i="47"/>
  <c r="K1038" i="47"/>
  <c r="L1038" i="47"/>
  <c r="M1038" i="47"/>
  <c r="N1038" i="47"/>
  <c r="P1038" i="47"/>
  <c r="O1038" i="47"/>
  <c r="BA1038" i="47"/>
  <c r="AZ1038" i="47"/>
  <c r="AY1038" i="47"/>
  <c r="AX1038" i="47"/>
  <c r="AW1038" i="47"/>
  <c r="AV1038" i="47"/>
  <c r="AU1038" i="47"/>
  <c r="AT1038" i="47"/>
  <c r="AS1038" i="47"/>
  <c r="BD1038" i="47"/>
  <c r="AR1038" i="47"/>
  <c r="AQ1038" i="47"/>
  <c r="AP1038" i="47"/>
  <c r="AO1038" i="47"/>
  <c r="Y1037" i="47"/>
  <c r="X1037" i="47"/>
  <c r="Z1037" i="47" s="1"/>
  <c r="C1037" i="47"/>
  <c r="B1037" i="47"/>
  <c r="BD1037" i="47"/>
  <c r="BC1037" i="47"/>
  <c r="BB1037" i="47"/>
  <c r="BA1037" i="47"/>
  <c r="AZ1037" i="47"/>
  <c r="AY1037" i="47"/>
  <c r="AX1037" i="47"/>
  <c r="AW1037" i="47"/>
  <c r="AV1037" i="47"/>
  <c r="AU1037" i="47"/>
  <c r="AT1037" i="47"/>
  <c r="AS1037" i="47"/>
  <c r="AR1037" i="47"/>
  <c r="AQ1037" i="47"/>
  <c r="AP1037" i="47"/>
  <c r="AO1037" i="47"/>
  <c r="AN1037" i="47"/>
  <c r="AM1037" i="47"/>
  <c r="AL1037" i="47"/>
  <c r="AG1037" i="47"/>
  <c r="P1037" i="47"/>
  <c r="O1037" i="47"/>
  <c r="N1037" i="47"/>
  <c r="M1037" i="47"/>
  <c r="L1037" i="47"/>
  <c r="K1037" i="47"/>
  <c r="J1037" i="47"/>
  <c r="I1037" i="47"/>
  <c r="H1037" i="47"/>
  <c r="G1037" i="47"/>
  <c r="F1037" i="47"/>
  <c r="E1037" i="47"/>
  <c r="D1037" i="47"/>
  <c r="X1036" i="47"/>
  <c r="Z1036" i="47" s="1"/>
  <c r="Y1036" i="47"/>
  <c r="M1036" i="47"/>
  <c r="AG1036" i="47"/>
  <c r="AL1036" i="47"/>
  <c r="AM1036" i="47"/>
  <c r="AN1036" i="47"/>
  <c r="AO1036" i="47"/>
  <c r="AP1036" i="47"/>
  <c r="AQ1036" i="47"/>
  <c r="AR1036" i="47"/>
  <c r="AS1036" i="47"/>
  <c r="AT1036" i="47"/>
  <c r="AU1036" i="47"/>
  <c r="AV1036" i="47"/>
  <c r="AW1036" i="47"/>
  <c r="AX1036" i="47"/>
  <c r="AY1036" i="47"/>
  <c r="AZ1036" i="47"/>
  <c r="BB1036" i="47"/>
  <c r="BC1036" i="47"/>
  <c r="BD1036" i="47"/>
  <c r="B1036" i="47"/>
  <c r="D1036" i="47"/>
  <c r="C1036" i="47"/>
  <c r="BA1036" i="47"/>
  <c r="N1036" i="47"/>
  <c r="P1036" i="47"/>
  <c r="O1036" i="47"/>
  <c r="L1036" i="47"/>
  <c r="K1036" i="47"/>
  <c r="J1036" i="47"/>
  <c r="I1036" i="47"/>
  <c r="H1036" i="47"/>
  <c r="G1036" i="47"/>
  <c r="F1036" i="47"/>
  <c r="E1036" i="47"/>
  <c r="X1035" i="47"/>
  <c r="Z1035" i="47" s="1"/>
  <c r="Y1035" i="47"/>
  <c r="BD1035" i="47"/>
  <c r="BC1035" i="47"/>
  <c r="BB1035" i="47"/>
  <c r="BA1035" i="47"/>
  <c r="AZ1035" i="47"/>
  <c r="AY1035" i="47"/>
  <c r="AX1035" i="47"/>
  <c r="AW1035" i="47"/>
  <c r="AV1035" i="47"/>
  <c r="AU1035" i="47"/>
  <c r="AT1035" i="47"/>
  <c r="AS1035" i="47"/>
  <c r="AR1035" i="47"/>
  <c r="AQ1035" i="47"/>
  <c r="AP1035" i="47"/>
  <c r="AG1035" i="47"/>
  <c r="G1035" i="47"/>
  <c r="B1035" i="47"/>
  <c r="C1035" i="47"/>
  <c r="D1035" i="47"/>
  <c r="E1035" i="47"/>
  <c r="AN1035" i="47"/>
  <c r="AO1035" i="47"/>
  <c r="H1035" i="47"/>
  <c r="I1035" i="47"/>
  <c r="J1035" i="47"/>
  <c r="AM1035" i="47"/>
  <c r="K1035" i="47"/>
  <c r="L1035" i="47"/>
  <c r="AL1035" i="47"/>
  <c r="M1035" i="47"/>
  <c r="O1035" i="47"/>
  <c r="N1035" i="47"/>
  <c r="F1035" i="47"/>
  <c r="P1035" i="47"/>
  <c r="X1034" i="47"/>
  <c r="Z1034" i="47" s="1"/>
  <c r="Y1034" i="47"/>
  <c r="AL1034" i="47"/>
  <c r="AM1034" i="47"/>
  <c r="AN1034" i="47"/>
  <c r="AO1034" i="47"/>
  <c r="AP1034" i="47"/>
  <c r="AQ1034" i="47"/>
  <c r="AR1034" i="47"/>
  <c r="AS1034" i="47"/>
  <c r="AT1034" i="47"/>
  <c r="AU1034" i="47"/>
  <c r="AV1034" i="47"/>
  <c r="AW1034" i="47"/>
  <c r="AZ1034" i="47"/>
  <c r="BA1034" i="47"/>
  <c r="BB1034" i="47"/>
  <c r="BC1034" i="47"/>
  <c r="BD1034" i="47"/>
  <c r="I1034" i="47"/>
  <c r="AY1034" i="47"/>
  <c r="B1034" i="47"/>
  <c r="C1034" i="47"/>
  <c r="D1034" i="47"/>
  <c r="E1034" i="47"/>
  <c r="F1034" i="47"/>
  <c r="G1034" i="47"/>
  <c r="AX1034" i="47"/>
  <c r="H1034" i="47"/>
  <c r="J1034" i="47"/>
  <c r="K1034" i="47"/>
  <c r="L1034" i="47"/>
  <c r="M1034" i="47"/>
  <c r="N1034" i="47"/>
  <c r="O1034" i="47"/>
  <c r="P1034" i="47"/>
  <c r="Q1034" i="47" s="1"/>
  <c r="AG1034" i="47"/>
  <c r="X1033" i="47"/>
  <c r="Z1033" i="47" s="1"/>
  <c r="Y1033" i="47"/>
  <c r="AL1033" i="47"/>
  <c r="AG1033" i="47"/>
  <c r="AN1033" i="47"/>
  <c r="P1033" i="47"/>
  <c r="O1033" i="47"/>
  <c r="N1033" i="47"/>
  <c r="M1033" i="47"/>
  <c r="L1033" i="47"/>
  <c r="K1033" i="47"/>
  <c r="J1033" i="47"/>
  <c r="I1033" i="47"/>
  <c r="H1033" i="47"/>
  <c r="G1033" i="47"/>
  <c r="F1033" i="47"/>
  <c r="E1033" i="47"/>
  <c r="D1033" i="47"/>
  <c r="C1033" i="47"/>
  <c r="B1033" i="47"/>
  <c r="AM1033" i="47"/>
  <c r="BD1033" i="47"/>
  <c r="BC1033" i="47"/>
  <c r="BB1033" i="47"/>
  <c r="BA1033" i="47"/>
  <c r="AZ1033" i="47"/>
  <c r="AY1033" i="47"/>
  <c r="AX1033" i="47"/>
  <c r="AW1033" i="47"/>
  <c r="AV1033" i="47"/>
  <c r="AU1033" i="47"/>
  <c r="AT1033" i="47"/>
  <c r="AS1033" i="47"/>
  <c r="AR1033" i="47"/>
  <c r="AQ1033" i="47"/>
  <c r="AP1033" i="47"/>
  <c r="AO1033" i="47"/>
  <c r="Y1032" i="47"/>
  <c r="X1032" i="47"/>
  <c r="Z1032" i="47" s="1"/>
  <c r="BD1032" i="47"/>
  <c r="K1032" i="47"/>
  <c r="J1032" i="47"/>
  <c r="I1032" i="47"/>
  <c r="H1032" i="47"/>
  <c r="G1032" i="47"/>
  <c r="F1032" i="47"/>
  <c r="E1032" i="47"/>
  <c r="D1032" i="47"/>
  <c r="C1032" i="47"/>
  <c r="B1032" i="47"/>
  <c r="BC1032" i="47"/>
  <c r="BB1032" i="47"/>
  <c r="BA1032" i="47"/>
  <c r="AZ1032" i="47"/>
  <c r="AY1032" i="47"/>
  <c r="AX1032" i="47"/>
  <c r="AW1032" i="47"/>
  <c r="AV1032" i="47"/>
  <c r="AU1032" i="47"/>
  <c r="AT1032" i="47"/>
  <c r="AS1032" i="47"/>
  <c r="AR1032" i="47"/>
  <c r="AQ1032" i="47"/>
  <c r="AP1032" i="47"/>
  <c r="AO1032" i="47"/>
  <c r="AN1032" i="47"/>
  <c r="AM1032" i="47"/>
  <c r="AL1032" i="47"/>
  <c r="AG1032" i="47"/>
  <c r="P1032" i="47"/>
  <c r="O1032" i="47"/>
  <c r="N1032" i="47"/>
  <c r="M1032" i="47"/>
  <c r="L1032" i="47"/>
  <c r="X1031" i="47"/>
  <c r="Z1031" i="47" s="1"/>
  <c r="Y1031" i="47"/>
  <c r="P1031" i="47"/>
  <c r="AG1031" i="47"/>
  <c r="AL1031" i="47"/>
  <c r="AM1031" i="47"/>
  <c r="AN1031" i="47"/>
  <c r="AO1031" i="47"/>
  <c r="AP1031" i="47"/>
  <c r="AQ1031" i="47"/>
  <c r="AR1031" i="47"/>
  <c r="AS1031" i="47"/>
  <c r="AT1031" i="47"/>
  <c r="AU1031" i="47"/>
  <c r="AV1031" i="47"/>
  <c r="AW1031" i="47"/>
  <c r="AX1031" i="47"/>
  <c r="AY1031" i="47"/>
  <c r="AZ1031" i="47"/>
  <c r="BA1031" i="47"/>
  <c r="BB1031" i="47"/>
  <c r="BC1031" i="47"/>
  <c r="BD1031" i="47"/>
  <c r="E1031" i="47"/>
  <c r="B1031" i="47"/>
  <c r="C1031" i="47"/>
  <c r="D1031" i="47"/>
  <c r="F1031" i="47"/>
  <c r="G1031" i="47"/>
  <c r="M1031" i="47"/>
  <c r="H1031" i="47"/>
  <c r="I1031" i="47"/>
  <c r="J1031" i="47"/>
  <c r="K1031" i="47"/>
  <c r="L1031" i="47"/>
  <c r="N1031" i="47"/>
  <c r="O1031" i="47"/>
  <c r="Y1030" i="47"/>
  <c r="X1030" i="47"/>
  <c r="Z1030" i="47" s="1"/>
  <c r="BB1030" i="47"/>
  <c r="BA1030" i="47"/>
  <c r="AZ1030" i="47"/>
  <c r="AY1030" i="47"/>
  <c r="AX1030" i="47"/>
  <c r="AW1030" i="47"/>
  <c r="AV1030" i="47"/>
  <c r="AU1030" i="47"/>
  <c r="AT1030" i="47"/>
  <c r="AS1030" i="47"/>
  <c r="AR1030" i="47"/>
  <c r="AQ1030" i="47"/>
  <c r="AP1030" i="47"/>
  <c r="AO1030" i="47"/>
  <c r="AN1030" i="47"/>
  <c r="AM1030" i="47"/>
  <c r="AL1030" i="47"/>
  <c r="BD1030" i="47"/>
  <c r="BC1030" i="47"/>
  <c r="AG1030" i="47"/>
  <c r="P1030" i="47"/>
  <c r="O1030" i="47"/>
  <c r="N1030" i="47"/>
  <c r="M1030" i="47"/>
  <c r="L1030" i="47"/>
  <c r="K1030" i="47"/>
  <c r="J1030" i="47"/>
  <c r="I1030" i="47"/>
  <c r="H1030" i="47"/>
  <c r="G1030" i="47"/>
  <c r="F1030" i="47"/>
  <c r="E1030" i="47"/>
  <c r="D1030" i="47"/>
  <c r="C1030" i="47"/>
  <c r="B1030" i="47"/>
  <c r="X1029" i="47"/>
  <c r="Z1029" i="47" s="1"/>
  <c r="Y1029" i="47"/>
  <c r="AG1029" i="47"/>
  <c r="J1029" i="47"/>
  <c r="P1029" i="47"/>
  <c r="O1029" i="47"/>
  <c r="N1029" i="47"/>
  <c r="L1029" i="47"/>
  <c r="K1029" i="47"/>
  <c r="I1029" i="47"/>
  <c r="H1029" i="47"/>
  <c r="G1029" i="47"/>
  <c r="F1029" i="47"/>
  <c r="E1029" i="47"/>
  <c r="AN1029" i="47"/>
  <c r="D1029" i="47"/>
  <c r="C1029" i="47"/>
  <c r="B1029" i="47"/>
  <c r="M1029" i="47"/>
  <c r="AL1029" i="47"/>
  <c r="BD1029" i="47"/>
  <c r="BC1029" i="47"/>
  <c r="BB1029" i="47"/>
  <c r="BA1029" i="47"/>
  <c r="AZ1029" i="47"/>
  <c r="AY1029" i="47"/>
  <c r="AX1029" i="47"/>
  <c r="AW1029" i="47"/>
  <c r="AV1029" i="47"/>
  <c r="AU1029" i="47"/>
  <c r="AT1029" i="47"/>
  <c r="AS1029" i="47"/>
  <c r="AR1029" i="47"/>
  <c r="AQ1029" i="47"/>
  <c r="AP1029" i="47"/>
  <c r="AO1029" i="47"/>
  <c r="AM1029" i="47"/>
  <c r="Y1028" i="47"/>
  <c r="X1028" i="47"/>
  <c r="Z1028" i="47" s="1"/>
  <c r="BD1028" i="47"/>
  <c r="P1028" i="47"/>
  <c r="O1028" i="47"/>
  <c r="N1028" i="47"/>
  <c r="M1028" i="47"/>
  <c r="L1028" i="47"/>
  <c r="K1028" i="47"/>
  <c r="J1028" i="47"/>
  <c r="BB1028" i="47"/>
  <c r="I1028" i="47"/>
  <c r="H1028" i="47"/>
  <c r="G1028" i="47"/>
  <c r="F1028" i="47"/>
  <c r="E1028" i="47"/>
  <c r="D1028" i="47"/>
  <c r="C1028" i="47"/>
  <c r="B1028" i="47"/>
  <c r="BC1028" i="47"/>
  <c r="AO1028" i="47"/>
  <c r="AG1028" i="47"/>
  <c r="AL1028" i="47"/>
  <c r="AM1028" i="47"/>
  <c r="AN1028" i="47"/>
  <c r="AP1028" i="47"/>
  <c r="AQ1028" i="47"/>
  <c r="AR1028" i="47"/>
  <c r="AS1028" i="47"/>
  <c r="AT1028" i="47"/>
  <c r="AU1028" i="47"/>
  <c r="AV1028" i="47"/>
  <c r="AW1028" i="47"/>
  <c r="AX1028" i="47"/>
  <c r="AY1028" i="47"/>
  <c r="AZ1028" i="47"/>
  <c r="BA1028" i="47"/>
  <c r="Y1027" i="47"/>
  <c r="X1027" i="47"/>
  <c r="Z1027" i="47" s="1"/>
  <c r="AL1027" i="47"/>
  <c r="BD1027" i="47"/>
  <c r="AW1027" i="47"/>
  <c r="AM1027" i="47"/>
  <c r="AN1027" i="47"/>
  <c r="AO1027" i="47"/>
  <c r="AP1027" i="47"/>
  <c r="AQ1027" i="47"/>
  <c r="AR1027" i="47"/>
  <c r="AS1027" i="47"/>
  <c r="AV1027" i="47"/>
  <c r="AT1027" i="47"/>
  <c r="AU1027" i="47"/>
  <c r="D1027" i="47"/>
  <c r="AX1027" i="47"/>
  <c r="AY1027" i="47"/>
  <c r="AZ1027" i="47"/>
  <c r="BC1027" i="47"/>
  <c r="BA1027" i="47"/>
  <c r="BB1027" i="47"/>
  <c r="L1027" i="47"/>
  <c r="E1027" i="47"/>
  <c r="F1027" i="47"/>
  <c r="N1027" i="47"/>
  <c r="G1027" i="47"/>
  <c r="H1027" i="47"/>
  <c r="C1027" i="47"/>
  <c r="I1027" i="47"/>
  <c r="J1027" i="47"/>
  <c r="B1027" i="47"/>
  <c r="K1027" i="47"/>
  <c r="M1027" i="47"/>
  <c r="O1027" i="47"/>
  <c r="P1027" i="47"/>
  <c r="AG1027" i="47"/>
  <c r="X1026" i="47"/>
  <c r="Z1026" i="47" s="1"/>
  <c r="Y1026" i="47"/>
  <c r="O1026" i="47"/>
  <c r="N1026" i="47"/>
  <c r="M1026" i="47"/>
  <c r="L1026" i="47"/>
  <c r="K1026" i="47"/>
  <c r="I1026" i="47"/>
  <c r="H1026" i="47"/>
  <c r="G1026" i="47"/>
  <c r="E1026" i="47"/>
  <c r="D1026" i="47"/>
  <c r="C1026" i="47"/>
  <c r="B1026" i="47"/>
  <c r="J1026" i="47"/>
  <c r="AG1026" i="47"/>
  <c r="AN1026" i="47"/>
  <c r="AL1026" i="47"/>
  <c r="AM1026" i="47"/>
  <c r="F1026" i="47"/>
  <c r="AO1026" i="47"/>
  <c r="AP1026" i="47"/>
  <c r="AQ1026" i="47"/>
  <c r="AS1026" i="47"/>
  <c r="AT1026" i="47"/>
  <c r="AV1026" i="47"/>
  <c r="AW1026" i="47"/>
  <c r="AX1026" i="47"/>
  <c r="AY1026" i="47"/>
  <c r="AZ1026" i="47"/>
  <c r="BA1026" i="47"/>
  <c r="BB1026" i="47"/>
  <c r="AU1026" i="47"/>
  <c r="AR1026" i="47"/>
  <c r="BD1026" i="47"/>
  <c r="BC1026" i="47"/>
  <c r="P1026" i="47"/>
  <c r="Y1025" i="47"/>
  <c r="X1025" i="47"/>
  <c r="Z1025" i="47" s="1"/>
  <c r="AZ1025" i="47"/>
  <c r="BA1025" i="47"/>
  <c r="BB1025" i="47"/>
  <c r="BC1025" i="47"/>
  <c r="BD1025" i="47"/>
  <c r="O1025" i="47"/>
  <c r="N1025" i="47"/>
  <c r="M1025" i="47"/>
  <c r="L1025" i="47"/>
  <c r="J1025" i="47"/>
  <c r="I1025" i="47"/>
  <c r="H1025" i="47"/>
  <c r="G1025" i="47"/>
  <c r="F1025" i="47"/>
  <c r="E1025" i="47"/>
  <c r="D1025" i="47"/>
  <c r="C1025" i="47"/>
  <c r="B1025" i="47"/>
  <c r="K1025" i="47"/>
  <c r="AQ1025" i="47"/>
  <c r="AG1025" i="47"/>
  <c r="AL1025" i="47"/>
  <c r="AM1025" i="47"/>
  <c r="AN1025" i="47"/>
  <c r="AO1025" i="47"/>
  <c r="AP1025" i="47"/>
  <c r="AR1025" i="47"/>
  <c r="AS1025" i="47"/>
  <c r="AT1025" i="47"/>
  <c r="AU1025" i="47"/>
  <c r="AV1025" i="47"/>
  <c r="AW1025" i="47"/>
  <c r="P1025" i="47"/>
  <c r="AX1025" i="47"/>
  <c r="AY1025" i="47"/>
  <c r="X1024" i="47"/>
  <c r="Z1024" i="47" s="1"/>
  <c r="Y1024" i="47"/>
  <c r="J1024" i="47"/>
  <c r="BC1024" i="47"/>
  <c r="P1024" i="47"/>
  <c r="AG1024" i="47"/>
  <c r="AL1024" i="47"/>
  <c r="AM1024" i="47"/>
  <c r="AN1024" i="47"/>
  <c r="AO1024" i="47"/>
  <c r="AP1024" i="47"/>
  <c r="AQ1024" i="47"/>
  <c r="O1024" i="47"/>
  <c r="AR1024" i="47"/>
  <c r="AS1024" i="47"/>
  <c r="AU1024" i="47"/>
  <c r="AV1024" i="47"/>
  <c r="BA1024" i="47"/>
  <c r="BB1024" i="47"/>
  <c r="N1024" i="47"/>
  <c r="B1024" i="47"/>
  <c r="C1024" i="47"/>
  <c r="M1024" i="47"/>
  <c r="L1024" i="47"/>
  <c r="K1024" i="47"/>
  <c r="BD1024" i="47"/>
  <c r="AW1024" i="47"/>
  <c r="AT1024" i="47"/>
  <c r="I1024" i="47"/>
  <c r="H1024" i="47"/>
  <c r="G1024" i="47"/>
  <c r="F1024" i="47"/>
  <c r="E1024" i="47"/>
  <c r="D1024" i="47"/>
  <c r="AX1024" i="47"/>
  <c r="AY1024" i="47"/>
  <c r="AZ1024" i="47"/>
  <c r="Y1023" i="47"/>
  <c r="X1023" i="47"/>
  <c r="Z1023" i="47" s="1"/>
  <c r="AG1023" i="47"/>
  <c r="J1023" i="47"/>
  <c r="P1023" i="47"/>
  <c r="O1023" i="47"/>
  <c r="N1023" i="47"/>
  <c r="M1023" i="47"/>
  <c r="L1023" i="47"/>
  <c r="K1023" i="47"/>
  <c r="I1023" i="47"/>
  <c r="H1023" i="47"/>
  <c r="G1023" i="47"/>
  <c r="F1023" i="47"/>
  <c r="D1023" i="47"/>
  <c r="C1023" i="47"/>
  <c r="B1023" i="47"/>
  <c r="AN1023" i="47"/>
  <c r="AO1023" i="47"/>
  <c r="BD1023" i="47"/>
  <c r="BC1023" i="47"/>
  <c r="BB1023" i="47"/>
  <c r="BA1023" i="47"/>
  <c r="AZ1023" i="47"/>
  <c r="AY1023" i="47"/>
  <c r="E1023" i="47"/>
  <c r="AX1023" i="47"/>
  <c r="AW1023" i="47"/>
  <c r="AV1023" i="47"/>
  <c r="AU1023" i="47"/>
  <c r="AT1023" i="47"/>
  <c r="AS1023" i="47"/>
  <c r="AR1023" i="47"/>
  <c r="AQ1023" i="47"/>
  <c r="AP1023" i="47"/>
  <c r="AM1023" i="47"/>
  <c r="AL1023" i="47"/>
  <c r="Y1022" i="47"/>
  <c r="X1022" i="47"/>
  <c r="Z1022" i="47" s="1"/>
  <c r="B1022" i="47"/>
  <c r="AT1022" i="47"/>
  <c r="AS1022" i="47"/>
  <c r="AR1022" i="47"/>
  <c r="AQ1022" i="47"/>
  <c r="AP1022" i="47"/>
  <c r="AX1022" i="47"/>
  <c r="AO1022" i="47"/>
  <c r="AN1022" i="47"/>
  <c r="AU1022" i="47"/>
  <c r="AM1022" i="47"/>
  <c r="AL1022" i="47"/>
  <c r="AG1022" i="47"/>
  <c r="AV1022" i="47"/>
  <c r="AY1022" i="47"/>
  <c r="AZ1022" i="47"/>
  <c r="BA1022" i="47"/>
  <c r="BB1022" i="47"/>
  <c r="BC1022" i="47"/>
  <c r="BD1022" i="47"/>
  <c r="N1022" i="47"/>
  <c r="AW1022" i="47"/>
  <c r="P1022" i="47"/>
  <c r="O1022" i="47"/>
  <c r="M1022" i="47"/>
  <c r="L1022" i="47"/>
  <c r="K1022" i="47"/>
  <c r="J1022" i="47"/>
  <c r="I1022" i="47"/>
  <c r="H1022" i="47"/>
  <c r="G1022" i="47"/>
  <c r="F1022" i="47"/>
  <c r="E1022" i="47"/>
  <c r="D1022" i="47"/>
  <c r="C1022" i="47"/>
  <c r="X1021" i="47"/>
  <c r="Z1021" i="47" s="1"/>
  <c r="Y1021" i="47"/>
  <c r="H1021" i="47"/>
  <c r="G1021" i="47"/>
  <c r="F1021" i="47"/>
  <c r="E1021" i="47"/>
  <c r="D1021" i="47"/>
  <c r="C1021" i="47"/>
  <c r="B1021" i="47"/>
  <c r="AV1021" i="47"/>
  <c r="BD1021" i="47"/>
  <c r="BC1021" i="47"/>
  <c r="BB1021" i="47"/>
  <c r="BA1021" i="47"/>
  <c r="AZ1021" i="47"/>
  <c r="AY1021" i="47"/>
  <c r="AX1021" i="47"/>
  <c r="AW1021" i="47"/>
  <c r="AU1021" i="47"/>
  <c r="AT1021" i="47"/>
  <c r="AS1021" i="47"/>
  <c r="AR1021" i="47"/>
  <c r="AQ1021" i="47"/>
  <c r="AP1021" i="47"/>
  <c r="AO1021" i="47"/>
  <c r="AN1021" i="47"/>
  <c r="AM1021" i="47"/>
  <c r="AL1021" i="47"/>
  <c r="AG1021" i="47"/>
  <c r="P1021" i="47"/>
  <c r="O1021" i="47"/>
  <c r="N1021" i="47"/>
  <c r="M1021" i="47"/>
  <c r="L1021" i="47"/>
  <c r="K1021" i="47"/>
  <c r="J1021" i="47"/>
  <c r="I1021" i="47"/>
  <c r="Y1020" i="47"/>
  <c r="X1020" i="47"/>
  <c r="Z1020" i="47" s="1"/>
  <c r="O1020" i="47"/>
  <c r="D1020" i="47"/>
  <c r="E1020" i="47"/>
  <c r="BC1020" i="47"/>
  <c r="BD1020" i="47"/>
  <c r="B1020" i="47"/>
  <c r="G1020" i="47"/>
  <c r="F1020" i="47"/>
  <c r="C1020" i="47"/>
  <c r="H1020" i="47"/>
  <c r="I1020" i="47"/>
  <c r="J1020" i="47"/>
  <c r="K1020" i="47"/>
  <c r="L1020" i="47"/>
  <c r="M1020" i="47"/>
  <c r="N1020" i="47"/>
  <c r="P1020" i="47"/>
  <c r="AW1020" i="47"/>
  <c r="AG1020" i="47"/>
  <c r="AL1020" i="47"/>
  <c r="AM1020" i="47"/>
  <c r="AN1020" i="47"/>
  <c r="AO1020" i="47"/>
  <c r="AP1020" i="47"/>
  <c r="AQ1020" i="47"/>
  <c r="AR1020" i="47"/>
  <c r="AS1020" i="47"/>
  <c r="AT1020" i="47"/>
  <c r="AU1020" i="47"/>
  <c r="AV1020" i="47"/>
  <c r="AX1020" i="47"/>
  <c r="AY1020" i="47"/>
  <c r="AZ1020" i="47"/>
  <c r="BA1020" i="47"/>
  <c r="BB1020" i="47"/>
  <c r="Y1019" i="47"/>
  <c r="X1019" i="47"/>
  <c r="Z1019" i="47" s="1"/>
  <c r="G1019" i="47"/>
  <c r="F1019" i="47"/>
  <c r="E1019" i="47"/>
  <c r="D1019" i="47"/>
  <c r="C1019" i="47"/>
  <c r="B1019" i="47"/>
  <c r="AM1019" i="47"/>
  <c r="AX1019" i="47"/>
  <c r="AG1019" i="47"/>
  <c r="P1019" i="47"/>
  <c r="O1019" i="47"/>
  <c r="N1019" i="47"/>
  <c r="M1019" i="47"/>
  <c r="L1019" i="47"/>
  <c r="AN1019" i="47"/>
  <c r="AO1019" i="47"/>
  <c r="AP1019" i="47"/>
  <c r="AQ1019" i="47"/>
  <c r="AR1019" i="47"/>
  <c r="AS1019" i="47"/>
  <c r="AT1019" i="47"/>
  <c r="AU1019" i="47"/>
  <c r="AW1019" i="47"/>
  <c r="K1019" i="47"/>
  <c r="J1019" i="47"/>
  <c r="AY1019" i="47"/>
  <c r="AZ1019" i="47"/>
  <c r="BA1019" i="47"/>
  <c r="BB1019" i="47"/>
  <c r="BC1019" i="47"/>
  <c r="BD1019" i="47"/>
  <c r="AL1019" i="47"/>
  <c r="I1019" i="47"/>
  <c r="H1019" i="47"/>
  <c r="AV1019" i="47"/>
  <c r="Y1018" i="47"/>
  <c r="X1018" i="47"/>
  <c r="Z1018" i="47" s="1"/>
  <c r="AG1018" i="47"/>
  <c r="AL1018" i="47"/>
  <c r="AM1018" i="47"/>
  <c r="AN1018" i="47"/>
  <c r="AO1018" i="47"/>
  <c r="AP1018" i="47"/>
  <c r="AQ1018" i="47"/>
  <c r="AS1018" i="47"/>
  <c r="AT1018" i="47"/>
  <c r="AU1018" i="47"/>
  <c r="AV1018" i="47"/>
  <c r="AW1018" i="47"/>
  <c r="AX1018" i="47"/>
  <c r="AY1018" i="47"/>
  <c r="AZ1018" i="47"/>
  <c r="BA1018" i="47"/>
  <c r="BB1018" i="47"/>
  <c r="BC1018" i="47"/>
  <c r="BD1018" i="47"/>
  <c r="AR1018" i="47"/>
  <c r="B1018" i="47"/>
  <c r="C1018" i="47"/>
  <c r="D1018" i="47"/>
  <c r="E1018" i="47"/>
  <c r="F1018" i="47"/>
  <c r="G1018" i="47"/>
  <c r="H1018" i="47"/>
  <c r="I1018" i="47"/>
  <c r="J1018" i="47"/>
  <c r="K1018" i="47"/>
  <c r="L1018" i="47"/>
  <c r="M1018" i="47"/>
  <c r="N1018" i="47"/>
  <c r="O1018" i="47"/>
  <c r="P1018" i="47"/>
  <c r="Q1018" i="47" s="1"/>
  <c r="Y1017" i="47"/>
  <c r="X1017" i="47"/>
  <c r="Z1017" i="47" s="1"/>
  <c r="BA1017" i="47"/>
  <c r="AZ1017" i="47"/>
  <c r="AY1017" i="47"/>
  <c r="AX1017" i="47"/>
  <c r="AV1017" i="47"/>
  <c r="AU1017" i="47"/>
  <c r="AT1017" i="47"/>
  <c r="AS1017" i="47"/>
  <c r="C1017" i="47"/>
  <c r="AR1017" i="47"/>
  <c r="AQ1017" i="47"/>
  <c r="AP1017" i="47"/>
  <c r="AO1017" i="47"/>
  <c r="AN1017" i="47"/>
  <c r="AG1017" i="47"/>
  <c r="AL1017" i="47"/>
  <c r="AM1017" i="47"/>
  <c r="B1017" i="47"/>
  <c r="D1017" i="47"/>
  <c r="E1017" i="47"/>
  <c r="F1017" i="47"/>
  <c r="G1017" i="47"/>
  <c r="H1017" i="47"/>
  <c r="I1017" i="47"/>
  <c r="J1017" i="47"/>
  <c r="K1017" i="47"/>
  <c r="L1017" i="47"/>
  <c r="M1017" i="47"/>
  <c r="N1017" i="47"/>
  <c r="O1017" i="47"/>
  <c r="P1017" i="47"/>
  <c r="Q1017" i="47" s="1"/>
  <c r="BB1017" i="47"/>
  <c r="AW1017" i="47"/>
  <c r="BD1017" i="47"/>
  <c r="BC1017" i="47"/>
  <c r="X1016" i="47"/>
  <c r="Z1016" i="47" s="1"/>
  <c r="Y1016" i="47"/>
  <c r="BD1016" i="47"/>
  <c r="BC1016" i="47"/>
  <c r="BB1016" i="47"/>
  <c r="BA1016" i="47"/>
  <c r="AZ1016" i="47"/>
  <c r="AY1016" i="47"/>
  <c r="AX1016" i="47"/>
  <c r="AW1016" i="47"/>
  <c r="AV1016" i="47"/>
  <c r="AU1016" i="47"/>
  <c r="AT1016" i="47"/>
  <c r="AS1016" i="47"/>
  <c r="AR1016" i="47"/>
  <c r="AQ1016" i="47"/>
  <c r="AP1016" i="47"/>
  <c r="AO1016" i="47"/>
  <c r="AN1016" i="47"/>
  <c r="AM1016" i="47"/>
  <c r="AL1016" i="47"/>
  <c r="F1016" i="47"/>
  <c r="G1016" i="47"/>
  <c r="AG1016" i="47"/>
  <c r="P1016" i="47"/>
  <c r="O1016" i="47"/>
  <c r="N1016" i="47"/>
  <c r="M1016" i="47"/>
  <c r="L1016" i="47"/>
  <c r="K1016" i="47"/>
  <c r="J1016" i="47"/>
  <c r="I1016" i="47"/>
  <c r="C1016" i="47"/>
  <c r="D1016" i="47"/>
  <c r="B1016" i="47"/>
  <c r="E1016" i="47"/>
  <c r="H1016" i="47"/>
  <c r="Y1015" i="47"/>
  <c r="X1015" i="47"/>
  <c r="Z1015" i="47" s="1"/>
  <c r="L1015" i="47"/>
  <c r="AP1015" i="47"/>
  <c r="AZ1015" i="47"/>
  <c r="AS1015" i="47"/>
  <c r="AT1015" i="47"/>
  <c r="AU1015" i="47"/>
  <c r="AV1015" i="47"/>
  <c r="AW1015" i="47"/>
  <c r="AL1015" i="47"/>
  <c r="AX1015" i="47"/>
  <c r="AY1015" i="47"/>
  <c r="BA1015" i="47"/>
  <c r="BB1015" i="47"/>
  <c r="BC1015" i="47"/>
  <c r="BD1015" i="47"/>
  <c r="M1015" i="47"/>
  <c r="K1015" i="47"/>
  <c r="AR1015" i="47"/>
  <c r="AG1015" i="47"/>
  <c r="I1015" i="47"/>
  <c r="H1015" i="47"/>
  <c r="G1015" i="47"/>
  <c r="F1015" i="47"/>
  <c r="E1015" i="47"/>
  <c r="D1015" i="47"/>
  <c r="AM1015" i="47"/>
  <c r="C1015" i="47"/>
  <c r="AQ1015" i="47"/>
  <c r="B1015" i="47"/>
  <c r="J1015" i="47"/>
  <c r="P1015" i="47"/>
  <c r="O1015" i="47"/>
  <c r="N1015" i="47"/>
  <c r="AN1015" i="47"/>
  <c r="AO1015" i="47"/>
  <c r="X1014" i="47"/>
  <c r="Z1014" i="47" s="1"/>
  <c r="Y1014" i="47"/>
  <c r="AT1014" i="47"/>
  <c r="AV1014" i="47"/>
  <c r="B1014" i="47"/>
  <c r="C1014" i="47"/>
  <c r="D1014" i="47"/>
  <c r="E1014" i="47"/>
  <c r="F1014" i="47"/>
  <c r="G1014" i="47"/>
  <c r="I1014" i="47"/>
  <c r="J1014" i="47"/>
  <c r="K1014" i="47"/>
  <c r="P1014" i="47"/>
  <c r="Q1014" i="47" s="1"/>
  <c r="O1014" i="47"/>
  <c r="H1014" i="47"/>
  <c r="AU1014" i="47"/>
  <c r="N1014" i="47"/>
  <c r="M1014" i="47"/>
  <c r="BD1014" i="47"/>
  <c r="AS1014" i="47"/>
  <c r="AR1014" i="47"/>
  <c r="AQ1014" i="47"/>
  <c r="AO1014" i="47"/>
  <c r="AN1014" i="47"/>
  <c r="AL1014" i="47"/>
  <c r="AG1014" i="47"/>
  <c r="L1014" i="47"/>
  <c r="AP1014" i="47"/>
  <c r="BC1014" i="47"/>
  <c r="AM1014" i="47"/>
  <c r="BB1014" i="47"/>
  <c r="BA1014" i="47"/>
  <c r="AZ1014" i="47"/>
  <c r="AY1014" i="47"/>
  <c r="AX1014" i="47"/>
  <c r="AW1014" i="47"/>
  <c r="Y1013" i="47"/>
  <c r="X1013" i="47"/>
  <c r="Z1013" i="47" s="1"/>
  <c r="I1013" i="47"/>
  <c r="H1013" i="47"/>
  <c r="F1013" i="47"/>
  <c r="E1013" i="47"/>
  <c r="D1013" i="47"/>
  <c r="C1013" i="47"/>
  <c r="B1013" i="47"/>
  <c r="G1013" i="47"/>
  <c r="BD1013" i="47"/>
  <c r="BC1013" i="47"/>
  <c r="BB1013" i="47"/>
  <c r="BA1013" i="47"/>
  <c r="AZ1013" i="47"/>
  <c r="AY1013" i="47"/>
  <c r="AX1013" i="47"/>
  <c r="AW1013" i="47"/>
  <c r="AV1013" i="47"/>
  <c r="AU1013" i="47"/>
  <c r="AT1013" i="47"/>
  <c r="AS1013" i="47"/>
  <c r="AR1013" i="47"/>
  <c r="AQ1013" i="47"/>
  <c r="AP1013" i="47"/>
  <c r="AO1013" i="47"/>
  <c r="AN1013" i="47"/>
  <c r="AM1013" i="47"/>
  <c r="AL1013" i="47"/>
  <c r="AG1013" i="47"/>
  <c r="P1013" i="47"/>
  <c r="O1013" i="47"/>
  <c r="N1013" i="47"/>
  <c r="M1013" i="47"/>
  <c r="L1013" i="47"/>
  <c r="K1013" i="47"/>
  <c r="J1013" i="47"/>
  <c r="X1012" i="47"/>
  <c r="Z1012" i="47" s="1"/>
  <c r="Y1012" i="47"/>
  <c r="AY1012" i="47"/>
  <c r="AX1012" i="47"/>
  <c r="K1012" i="47"/>
  <c r="L1012" i="47"/>
  <c r="AW1012" i="47"/>
  <c r="AV1012" i="47"/>
  <c r="AU1012" i="47"/>
  <c r="AT1012" i="47"/>
  <c r="AS1012" i="47"/>
  <c r="AR1012" i="47"/>
  <c r="AQ1012" i="47"/>
  <c r="AP1012" i="47"/>
  <c r="AO1012" i="47"/>
  <c r="J1012" i="47"/>
  <c r="AM1012" i="47"/>
  <c r="AL1012" i="47"/>
  <c r="AG1012" i="47"/>
  <c r="AN1012" i="47"/>
  <c r="P1012" i="47"/>
  <c r="O1012" i="47"/>
  <c r="N1012" i="47"/>
  <c r="M1012" i="47"/>
  <c r="I1012" i="47"/>
  <c r="H1012" i="47"/>
  <c r="G1012" i="47"/>
  <c r="F1012" i="47"/>
  <c r="E1012" i="47"/>
  <c r="D1012" i="47"/>
  <c r="C1012" i="47"/>
  <c r="B1012" i="47"/>
  <c r="AZ1012" i="47"/>
  <c r="BD1012" i="47"/>
  <c r="BC1012" i="47"/>
  <c r="BB1012" i="47"/>
  <c r="BA1012" i="47"/>
  <c r="X1011" i="47"/>
  <c r="Z1011" i="47" s="1"/>
  <c r="Y1011" i="47"/>
  <c r="AG1011" i="47"/>
  <c r="AZ1011" i="47"/>
  <c r="P1011" i="47"/>
  <c r="AK1011" i="47" s="1"/>
  <c r="O1011" i="47"/>
  <c r="N1011" i="47"/>
  <c r="M1011" i="47"/>
  <c r="L1011" i="47"/>
  <c r="K1011" i="47"/>
  <c r="J1011" i="47"/>
  <c r="I1011" i="47"/>
  <c r="H1011" i="47"/>
  <c r="G1011" i="47"/>
  <c r="F1011" i="47"/>
  <c r="E1011" i="47"/>
  <c r="D1011" i="47"/>
  <c r="C1011" i="47"/>
  <c r="B1011" i="47"/>
  <c r="AP1011" i="47"/>
  <c r="BB1011" i="47"/>
  <c r="BC1011" i="47"/>
  <c r="BD1011" i="47"/>
  <c r="BA1011" i="47"/>
  <c r="AO1011" i="47"/>
  <c r="AQ1011" i="47"/>
  <c r="AR1011" i="47"/>
  <c r="AS1011" i="47"/>
  <c r="AT1011" i="47"/>
  <c r="AU1011" i="47"/>
  <c r="AV1011" i="47"/>
  <c r="AW1011" i="47"/>
  <c r="AX1011" i="47"/>
  <c r="AY1011" i="47"/>
  <c r="AM1011" i="47"/>
  <c r="AN1011" i="47"/>
  <c r="AL1011" i="47"/>
  <c r="Y1010" i="47"/>
  <c r="X1010" i="47"/>
  <c r="Z1010" i="47" s="1"/>
  <c r="G1010" i="47"/>
  <c r="E1010" i="47"/>
  <c r="D1010" i="47"/>
  <c r="C1010" i="47"/>
  <c r="B1010" i="47"/>
  <c r="O1010" i="47"/>
  <c r="AR1010" i="47"/>
  <c r="AQ1010" i="47"/>
  <c r="AP1010" i="47"/>
  <c r="AO1010" i="47"/>
  <c r="AU1010" i="47"/>
  <c r="AV1010" i="47"/>
  <c r="AW1010" i="47"/>
  <c r="AX1010" i="47"/>
  <c r="AY1010" i="47"/>
  <c r="AZ1010" i="47"/>
  <c r="BA1010" i="47"/>
  <c r="BB1010" i="47"/>
  <c r="BC1010" i="47"/>
  <c r="BD1010" i="47"/>
  <c r="AL1010" i="47"/>
  <c r="AN1010" i="47"/>
  <c r="AS1010" i="47"/>
  <c r="AT1010" i="47"/>
  <c r="AG1010" i="47"/>
  <c r="F1010" i="47"/>
  <c r="I1010" i="47"/>
  <c r="H1010" i="47"/>
  <c r="P1010" i="47"/>
  <c r="N1010" i="47"/>
  <c r="M1010" i="47"/>
  <c r="L1010" i="47"/>
  <c r="K1010" i="47"/>
  <c r="J1010" i="47"/>
  <c r="AM1010" i="47"/>
  <c r="Y1009" i="47"/>
  <c r="X1009" i="47"/>
  <c r="Z1009" i="47" s="1"/>
  <c r="AG1009" i="47"/>
  <c r="AL1009" i="47"/>
  <c r="AM1009" i="47"/>
  <c r="AN1009" i="47"/>
  <c r="AO1009" i="47"/>
  <c r="AP1009" i="47"/>
  <c r="AQ1009" i="47"/>
  <c r="AR1009" i="47"/>
  <c r="AS1009" i="47"/>
  <c r="AT1009" i="47"/>
  <c r="AU1009" i="47"/>
  <c r="AV1009" i="47"/>
  <c r="AW1009" i="47"/>
  <c r="AX1009" i="47"/>
  <c r="AY1009" i="47"/>
  <c r="AZ1009" i="47"/>
  <c r="BA1009" i="47"/>
  <c r="BB1009" i="47"/>
  <c r="BC1009" i="47"/>
  <c r="BD1009" i="47"/>
  <c r="B1009" i="47"/>
  <c r="C1009" i="47"/>
  <c r="D1009" i="47"/>
  <c r="E1009" i="47"/>
  <c r="F1009" i="47"/>
  <c r="G1009" i="47"/>
  <c r="H1009" i="47"/>
  <c r="I1009" i="47"/>
  <c r="J1009" i="47"/>
  <c r="K1009" i="47"/>
  <c r="L1009" i="47"/>
  <c r="M1009" i="47"/>
  <c r="N1009" i="47"/>
  <c r="O1009" i="47"/>
  <c r="P1009" i="47"/>
  <c r="Q1009" i="47" s="1"/>
  <c r="X1008" i="47"/>
  <c r="Z1008" i="47" s="1"/>
  <c r="Y1008" i="47"/>
  <c r="AX1008" i="47"/>
  <c r="AW1008" i="47"/>
  <c r="AV1008" i="47"/>
  <c r="AG1008" i="47"/>
  <c r="P1008" i="47"/>
  <c r="O1008" i="47"/>
  <c r="N1008" i="47"/>
  <c r="M1008" i="47"/>
  <c r="L1008" i="47"/>
  <c r="K1008" i="47"/>
  <c r="J1008" i="47"/>
  <c r="I1008" i="47"/>
  <c r="H1008" i="47"/>
  <c r="G1008" i="47"/>
  <c r="F1008" i="47"/>
  <c r="D1008" i="47"/>
  <c r="C1008" i="47"/>
  <c r="B1008" i="47"/>
  <c r="AZ1008" i="47"/>
  <c r="AY1008" i="47"/>
  <c r="AO1008" i="47"/>
  <c r="E1008" i="47"/>
  <c r="AU1008" i="47"/>
  <c r="AT1008" i="47"/>
  <c r="AS1008" i="47"/>
  <c r="AR1008" i="47"/>
  <c r="AP1008" i="47"/>
  <c r="AN1008" i="47"/>
  <c r="AQ1008" i="47"/>
  <c r="AM1008" i="47"/>
  <c r="AL1008" i="47"/>
  <c r="BD1008" i="47"/>
  <c r="BC1008" i="47"/>
  <c r="BB1008" i="47"/>
  <c r="BA1008" i="47"/>
  <c r="Y1007" i="47"/>
  <c r="X1007" i="47"/>
  <c r="Z1007" i="47" s="1"/>
  <c r="BB1007" i="47"/>
  <c r="BA1007" i="47"/>
  <c r="AZ1007" i="47"/>
  <c r="AY1007" i="47"/>
  <c r="AX1007" i="47"/>
  <c r="AW1007" i="47"/>
  <c r="AV1007" i="47"/>
  <c r="AU1007" i="47"/>
  <c r="AT1007" i="47"/>
  <c r="AS1007" i="47"/>
  <c r="AR1007" i="47"/>
  <c r="AQ1007" i="47"/>
  <c r="AP1007" i="47"/>
  <c r="AO1007" i="47"/>
  <c r="AN1007" i="47"/>
  <c r="AM1007" i="47"/>
  <c r="F1007" i="47"/>
  <c r="D1007" i="47"/>
  <c r="B1007" i="47"/>
  <c r="AG1007" i="47"/>
  <c r="BD1007" i="47"/>
  <c r="BC1007" i="47"/>
  <c r="P1007" i="47"/>
  <c r="O1007" i="47"/>
  <c r="AL1007" i="47"/>
  <c r="N1007" i="47"/>
  <c r="M1007" i="47"/>
  <c r="E1007" i="47"/>
  <c r="L1007" i="47"/>
  <c r="K1007" i="47"/>
  <c r="J1007" i="47"/>
  <c r="I1007" i="47"/>
  <c r="H1007" i="47"/>
  <c r="G1007" i="47"/>
  <c r="C1007" i="47"/>
  <c r="X1006" i="47"/>
  <c r="Z1006" i="47" s="1"/>
  <c r="Y1006" i="47"/>
  <c r="P1006" i="47"/>
  <c r="AG1006" i="47"/>
  <c r="AL1006" i="47"/>
  <c r="AM1006" i="47"/>
  <c r="AN1006" i="47"/>
  <c r="AO1006" i="47"/>
  <c r="AP1006" i="47"/>
  <c r="AQ1006" i="47"/>
  <c r="AR1006" i="47"/>
  <c r="AS1006" i="47"/>
  <c r="AT1006" i="47"/>
  <c r="AU1006" i="47"/>
  <c r="AV1006" i="47"/>
  <c r="AW1006" i="47"/>
  <c r="AX1006" i="47"/>
  <c r="AY1006" i="47"/>
  <c r="AZ1006" i="47"/>
  <c r="BA1006" i="47"/>
  <c r="BB1006" i="47"/>
  <c r="BC1006" i="47"/>
  <c r="BD1006" i="47"/>
  <c r="B1006" i="47"/>
  <c r="O1006" i="47"/>
  <c r="M1006" i="47"/>
  <c r="L1006" i="47"/>
  <c r="K1006" i="47"/>
  <c r="J1006" i="47"/>
  <c r="I1006" i="47"/>
  <c r="H1006" i="47"/>
  <c r="G1006" i="47"/>
  <c r="F1006" i="47"/>
  <c r="E1006" i="47"/>
  <c r="D1006" i="47"/>
  <c r="N1006" i="47"/>
  <c r="C1006" i="47"/>
  <c r="X1005" i="47"/>
  <c r="Z1005" i="47" s="1"/>
  <c r="Y1005" i="47"/>
  <c r="P1005" i="47"/>
  <c r="Q1005" i="47" s="1"/>
  <c r="O1005" i="47"/>
  <c r="N1005" i="47"/>
  <c r="M1005" i="47"/>
  <c r="L1005" i="47"/>
  <c r="K1005" i="47"/>
  <c r="J1005" i="47"/>
  <c r="I1005" i="47"/>
  <c r="H1005" i="47"/>
  <c r="G1005" i="47"/>
  <c r="F1005" i="47"/>
  <c r="E1005" i="47"/>
  <c r="D1005" i="47"/>
  <c r="BD1005" i="47"/>
  <c r="BC1005" i="47"/>
  <c r="BB1005" i="47"/>
  <c r="BA1005" i="47"/>
  <c r="AZ1005" i="47"/>
  <c r="AY1005" i="47"/>
  <c r="AX1005" i="47"/>
  <c r="AW1005" i="47"/>
  <c r="AU1005" i="47"/>
  <c r="AT1005" i="47"/>
  <c r="AS1005" i="47"/>
  <c r="AR1005" i="47"/>
  <c r="AQ1005" i="47"/>
  <c r="AP1005" i="47"/>
  <c r="AO1005" i="47"/>
  <c r="C1005" i="47"/>
  <c r="B1005" i="47"/>
  <c r="AN1005" i="47"/>
  <c r="AM1005" i="47"/>
  <c r="AL1005" i="47"/>
  <c r="AG1005" i="47"/>
  <c r="AV1005" i="47"/>
  <c r="Y1004" i="47"/>
  <c r="X1004" i="47"/>
  <c r="Z1004" i="47" s="1"/>
  <c r="BA1004" i="47"/>
  <c r="AZ1004" i="47"/>
  <c r="I1004" i="47"/>
  <c r="BD1004" i="47"/>
  <c r="BC1004" i="47"/>
  <c r="B1004" i="47"/>
  <c r="C1004" i="47"/>
  <c r="D1004" i="47"/>
  <c r="K1004" i="47"/>
  <c r="E1004" i="47"/>
  <c r="F1004" i="47"/>
  <c r="G1004" i="47"/>
  <c r="H1004" i="47"/>
  <c r="AY1004" i="47"/>
  <c r="AX1004" i="47"/>
  <c r="J1004" i="47"/>
  <c r="AW1004" i="47"/>
  <c r="AV1004" i="47"/>
  <c r="BB1004" i="47"/>
  <c r="AT1004" i="47"/>
  <c r="AS1004" i="47"/>
  <c r="AR1004" i="47"/>
  <c r="AQ1004" i="47"/>
  <c r="AP1004" i="47"/>
  <c r="AO1004" i="47"/>
  <c r="AN1004" i="47"/>
  <c r="AM1004" i="47"/>
  <c r="AL1004" i="47"/>
  <c r="AG1004" i="47"/>
  <c r="AU1004" i="47"/>
  <c r="L1004" i="47"/>
  <c r="P1004" i="47"/>
  <c r="O1004" i="47"/>
  <c r="N1004" i="47"/>
  <c r="M1004" i="47"/>
  <c r="X1003" i="47"/>
  <c r="Z1003" i="47" s="1"/>
  <c r="Y1003" i="47"/>
  <c r="M1003" i="47"/>
  <c r="AR1003" i="47"/>
  <c r="AQ1003" i="47"/>
  <c r="AP1003" i="47"/>
  <c r="AO1003" i="47"/>
  <c r="AN1003" i="47"/>
  <c r="AM1003" i="47"/>
  <c r="AL1003" i="47"/>
  <c r="AG1003" i="47"/>
  <c r="G1003" i="47"/>
  <c r="D1003" i="47"/>
  <c r="P1003" i="47"/>
  <c r="L1003" i="47"/>
  <c r="AY1003" i="47"/>
  <c r="B1003" i="47"/>
  <c r="C1003" i="47"/>
  <c r="E1003" i="47"/>
  <c r="F1003" i="47"/>
  <c r="BD1003" i="47"/>
  <c r="BC1003" i="47"/>
  <c r="H1003" i="47"/>
  <c r="I1003" i="47"/>
  <c r="J1003" i="47"/>
  <c r="BB1003" i="47"/>
  <c r="BA1003" i="47"/>
  <c r="AZ1003" i="47"/>
  <c r="N1003" i="47"/>
  <c r="AX1003" i="47"/>
  <c r="AW1003" i="47"/>
  <c r="O1003" i="47"/>
  <c r="AV1003" i="47"/>
  <c r="AU1003" i="47"/>
  <c r="AT1003" i="47"/>
  <c r="AS1003" i="47"/>
  <c r="K1003" i="47"/>
  <c r="X1002" i="47"/>
  <c r="Z1002" i="47" s="1"/>
  <c r="Y1002" i="47"/>
  <c r="AL1002" i="47"/>
  <c r="AN1002" i="47"/>
  <c r="AO1002" i="47"/>
  <c r="AP1002" i="47"/>
  <c r="AQ1002" i="47"/>
  <c r="AR1002" i="47"/>
  <c r="AS1002" i="47"/>
  <c r="AT1002" i="47"/>
  <c r="AU1002" i="47"/>
  <c r="AV1002" i="47"/>
  <c r="AW1002" i="47"/>
  <c r="AX1002" i="47"/>
  <c r="AY1002" i="47"/>
  <c r="AZ1002" i="47"/>
  <c r="BA1002" i="47"/>
  <c r="BB1002" i="47"/>
  <c r="BC1002" i="47"/>
  <c r="BD1002" i="47"/>
  <c r="J1002" i="47"/>
  <c r="AM1002" i="47"/>
  <c r="B1002" i="47"/>
  <c r="C1002" i="47"/>
  <c r="D1002" i="47"/>
  <c r="E1002" i="47"/>
  <c r="F1002" i="47"/>
  <c r="G1002" i="47"/>
  <c r="H1002" i="47"/>
  <c r="I1002" i="47"/>
  <c r="K1002" i="47"/>
  <c r="L1002" i="47"/>
  <c r="M1002" i="47"/>
  <c r="N1002" i="47"/>
  <c r="O1002" i="47"/>
  <c r="P1002" i="47"/>
  <c r="AG1002" i="47"/>
  <c r="X1001" i="47"/>
  <c r="Z1001" i="47" s="1"/>
  <c r="Y1001" i="47"/>
  <c r="AZ1001" i="47"/>
  <c r="K1001" i="47"/>
  <c r="J1001" i="47"/>
  <c r="AN1001" i="47"/>
  <c r="AO1001" i="47"/>
  <c r="I1001" i="47"/>
  <c r="P1001" i="47"/>
  <c r="H1001" i="47"/>
  <c r="G1001" i="47"/>
  <c r="E1001" i="47"/>
  <c r="D1001" i="47"/>
  <c r="C1001" i="47"/>
  <c r="B1001" i="47"/>
  <c r="AP1001" i="47"/>
  <c r="AQ1001" i="47"/>
  <c r="L1001" i="47"/>
  <c r="F1001" i="47"/>
  <c r="AR1001" i="47"/>
  <c r="AS1001" i="47"/>
  <c r="AT1001" i="47"/>
  <c r="AU1001" i="47"/>
  <c r="AV1001" i="47"/>
  <c r="N1001" i="47"/>
  <c r="M1001" i="47"/>
  <c r="AW1001" i="47"/>
  <c r="AX1001" i="47"/>
  <c r="AY1001" i="47"/>
  <c r="BA1001" i="47"/>
  <c r="BB1001" i="47"/>
  <c r="BC1001" i="47"/>
  <c r="BD1001" i="47"/>
  <c r="AG1001" i="47"/>
  <c r="AL1001" i="47"/>
  <c r="AM1001" i="47"/>
  <c r="O1001" i="47"/>
  <c r="Y1000" i="47"/>
  <c r="X1000" i="47"/>
  <c r="Z1000" i="47" s="1"/>
  <c r="AX1000" i="47"/>
  <c r="AW1000" i="47"/>
  <c r="AY1000" i="47"/>
  <c r="BD1000" i="47"/>
  <c r="BC1000" i="47"/>
  <c r="BB1000" i="47"/>
  <c r="AZ1000" i="47"/>
  <c r="B1000" i="47"/>
  <c r="C1000" i="47"/>
  <c r="E1000" i="47"/>
  <c r="F1000" i="47"/>
  <c r="D1000" i="47"/>
  <c r="G1000" i="47"/>
  <c r="H1000" i="47"/>
  <c r="I1000" i="47"/>
  <c r="J1000" i="47"/>
  <c r="K1000" i="47"/>
  <c r="BA1000" i="47"/>
  <c r="L1000" i="47"/>
  <c r="M1000" i="47"/>
  <c r="N1000" i="47"/>
  <c r="O1000" i="47"/>
  <c r="P1000" i="47"/>
  <c r="AG1000" i="47"/>
  <c r="AL1000" i="47"/>
  <c r="AM1000" i="47"/>
  <c r="AN1000" i="47"/>
  <c r="AP1000" i="47"/>
  <c r="AQ1000" i="47"/>
  <c r="AR1000" i="47"/>
  <c r="AS1000" i="47"/>
  <c r="AT1000" i="47"/>
  <c r="AU1000" i="47"/>
  <c r="AV1000" i="47"/>
  <c r="AO1000" i="47"/>
  <c r="Y999" i="47"/>
  <c r="X999" i="47"/>
  <c r="Z999" i="47" s="1"/>
  <c r="N999" i="47"/>
  <c r="D999" i="47"/>
  <c r="P999" i="47"/>
  <c r="Q999" i="47" s="1"/>
  <c r="O999" i="47"/>
  <c r="M999" i="47"/>
  <c r="L999" i="47"/>
  <c r="K999" i="47"/>
  <c r="I999" i="47"/>
  <c r="H999" i="47"/>
  <c r="G999" i="47"/>
  <c r="J999" i="47"/>
  <c r="AM999" i="47"/>
  <c r="AO999" i="47"/>
  <c r="AP999" i="47"/>
  <c r="AQ999" i="47"/>
  <c r="AL999" i="47"/>
  <c r="AR999" i="47"/>
  <c r="AS999" i="47"/>
  <c r="AT999" i="47"/>
  <c r="AU999" i="47"/>
  <c r="AV999" i="47"/>
  <c r="AX999" i="47"/>
  <c r="AW999" i="47"/>
  <c r="AN999" i="47"/>
  <c r="AY999" i="47"/>
  <c r="AZ999" i="47"/>
  <c r="BA999" i="47"/>
  <c r="BB999" i="47"/>
  <c r="BC999" i="47"/>
  <c r="BD999" i="47"/>
  <c r="AG999" i="47"/>
  <c r="B999" i="47"/>
  <c r="C999" i="47"/>
  <c r="E999" i="47"/>
  <c r="F999" i="47"/>
  <c r="Y998" i="47"/>
  <c r="X998" i="47"/>
  <c r="Z998" i="47" s="1"/>
  <c r="AL998" i="47"/>
  <c r="AM998" i="47"/>
  <c r="AN998" i="47"/>
  <c r="AO998" i="47"/>
  <c r="AP998" i="47"/>
  <c r="AQ998" i="47"/>
  <c r="AR998" i="47"/>
  <c r="AS998" i="47"/>
  <c r="AT998" i="47"/>
  <c r="AU998" i="47"/>
  <c r="AV998" i="47"/>
  <c r="AW998" i="47"/>
  <c r="AX998" i="47"/>
  <c r="AY998" i="47"/>
  <c r="AZ998" i="47"/>
  <c r="BA998" i="47"/>
  <c r="BB998" i="47"/>
  <c r="BC998" i="47"/>
  <c r="BD998" i="47"/>
  <c r="H998" i="47"/>
  <c r="B998" i="47"/>
  <c r="C998" i="47"/>
  <c r="D998" i="47"/>
  <c r="E998" i="47"/>
  <c r="F998" i="47"/>
  <c r="G998" i="47"/>
  <c r="I998" i="47"/>
  <c r="J998" i="47"/>
  <c r="K998" i="47"/>
  <c r="L998" i="47"/>
  <c r="M998" i="47"/>
  <c r="N998" i="47"/>
  <c r="O998" i="47"/>
  <c r="P998" i="47"/>
  <c r="Q998" i="47" s="1"/>
  <c r="AG998" i="47"/>
  <c r="Y997" i="47"/>
  <c r="X997" i="47"/>
  <c r="Z997" i="47" s="1"/>
  <c r="AL997" i="47"/>
  <c r="P997" i="47"/>
  <c r="B997" i="47"/>
  <c r="F997" i="47"/>
  <c r="AO997" i="47"/>
  <c r="C997" i="47"/>
  <c r="BD997" i="47"/>
  <c r="BC997" i="47"/>
  <c r="BB997" i="47"/>
  <c r="BA997" i="47"/>
  <c r="AZ997" i="47"/>
  <c r="AY997" i="47"/>
  <c r="AX997" i="47"/>
  <c r="AW997" i="47"/>
  <c r="AV997" i="47"/>
  <c r="AU997" i="47"/>
  <c r="AT997" i="47"/>
  <c r="AS997" i="47"/>
  <c r="AR997" i="47"/>
  <c r="AQ997" i="47"/>
  <c r="AP997" i="47"/>
  <c r="X996" i="47"/>
  <c r="Z996" i="47" s="1"/>
  <c r="Y996" i="47"/>
  <c r="AL996" i="47"/>
  <c r="P996" i="47"/>
  <c r="F996" i="47"/>
  <c r="C996" i="47"/>
  <c r="E996" i="47" s="1"/>
  <c r="B996" i="47"/>
  <c r="BD996" i="47"/>
  <c r="BC996" i="47"/>
  <c r="BB996" i="47"/>
  <c r="BA996" i="47"/>
  <c r="AZ996" i="47"/>
  <c r="AY996" i="47"/>
  <c r="AX996" i="47"/>
  <c r="AW996" i="47"/>
  <c r="AV996" i="47"/>
  <c r="AU996" i="47"/>
  <c r="AT996" i="47"/>
  <c r="AS996" i="47"/>
  <c r="AR996" i="47"/>
  <c r="AQ996" i="47"/>
  <c r="AP996" i="47"/>
  <c r="AO996" i="47"/>
  <c r="Y995" i="47"/>
  <c r="X995" i="47"/>
  <c r="Z995" i="47" s="1"/>
  <c r="AL995" i="47"/>
  <c r="AO995" i="47"/>
  <c r="P995" i="47"/>
  <c r="F995" i="47"/>
  <c r="C995" i="47"/>
  <c r="B995" i="47"/>
  <c r="X994" i="47"/>
  <c r="Z994" i="47" s="1"/>
  <c r="Y994" i="47"/>
  <c r="AL994" i="47"/>
  <c r="P994" i="47"/>
  <c r="F994" i="47"/>
  <c r="C994" i="47"/>
  <c r="L994" i="47" s="1"/>
  <c r="B994" i="47"/>
  <c r="AO994" i="47"/>
  <c r="X993" i="47"/>
  <c r="Z993" i="47" s="1"/>
  <c r="Y993" i="47"/>
  <c r="AO993" i="47"/>
  <c r="AL993" i="47"/>
  <c r="P993" i="47"/>
  <c r="F993" i="47"/>
  <c r="C993" i="47"/>
  <c r="B993" i="47"/>
  <c r="Y992" i="47"/>
  <c r="X992" i="47"/>
  <c r="Z992" i="47" s="1"/>
  <c r="AL992" i="47"/>
  <c r="P992" i="47"/>
  <c r="F992" i="47"/>
  <c r="C992" i="47"/>
  <c r="B992" i="47"/>
  <c r="AO992" i="47"/>
  <c r="Y991" i="47"/>
  <c r="X991" i="47"/>
  <c r="Z991" i="47" s="1"/>
  <c r="AO991" i="47"/>
  <c r="AL991" i="47"/>
  <c r="P991" i="47"/>
  <c r="F991" i="47"/>
  <c r="C991" i="47"/>
  <c r="B991" i="47"/>
  <c r="Y990" i="47"/>
  <c r="X990" i="47"/>
  <c r="Z990" i="47" s="1"/>
  <c r="C990" i="47"/>
  <c r="B990" i="47"/>
  <c r="AL990" i="47"/>
  <c r="P990" i="47"/>
  <c r="F990" i="47"/>
  <c r="AO990" i="47"/>
  <c r="Y989" i="47"/>
  <c r="X989" i="47"/>
  <c r="Z989" i="47" s="1"/>
  <c r="AO989" i="47"/>
  <c r="B989" i="47"/>
  <c r="AL989" i="47"/>
  <c r="P989" i="47"/>
  <c r="F989" i="47"/>
  <c r="C989" i="47"/>
  <c r="Y988" i="47"/>
  <c r="X988" i="47"/>
  <c r="Z988" i="47" s="1"/>
  <c r="P988" i="47"/>
  <c r="AL988" i="47"/>
  <c r="AO988" i="47"/>
  <c r="F988" i="47"/>
  <c r="C988" i="47"/>
  <c r="B988" i="47"/>
  <c r="Y987" i="47"/>
  <c r="X987" i="47"/>
  <c r="Z987" i="47" s="1"/>
  <c r="AO987" i="47"/>
  <c r="AL987" i="47"/>
  <c r="P987" i="47"/>
  <c r="F987" i="47"/>
  <c r="C987" i="47"/>
  <c r="B987" i="47"/>
  <c r="Y986" i="47"/>
  <c r="X986" i="47"/>
  <c r="Z986" i="47" s="1"/>
  <c r="AO986" i="47"/>
  <c r="AL986" i="47"/>
  <c r="P986" i="47"/>
  <c r="F986" i="47"/>
  <c r="C986" i="47"/>
  <c r="B986" i="47"/>
  <c r="Y985" i="47"/>
  <c r="X985" i="47"/>
  <c r="Z985" i="47" s="1"/>
  <c r="BB985" i="47"/>
  <c r="BA985" i="47"/>
  <c r="AZ985" i="47"/>
  <c r="AY985" i="47"/>
  <c r="AX985" i="47"/>
  <c r="AW985" i="47"/>
  <c r="AV985" i="47"/>
  <c r="AU985" i="47"/>
  <c r="AT985" i="47"/>
  <c r="AS985" i="47"/>
  <c r="AR985" i="47"/>
  <c r="AQ985" i="47"/>
  <c r="AP985" i="47"/>
  <c r="AO985" i="47"/>
  <c r="AL985" i="47"/>
  <c r="BD985" i="47"/>
  <c r="BC985" i="47"/>
  <c r="P985" i="47"/>
  <c r="F985" i="47"/>
  <c r="C985" i="47"/>
  <c r="B985" i="47"/>
  <c r="Y984" i="47"/>
  <c r="X984" i="47"/>
  <c r="Z984" i="47" s="1"/>
  <c r="AO984" i="47"/>
  <c r="AL984" i="47"/>
  <c r="P984" i="47"/>
  <c r="F984" i="47"/>
  <c r="C984" i="47"/>
  <c r="B984" i="47"/>
  <c r="Y983" i="47"/>
  <c r="X983" i="47"/>
  <c r="Z983" i="47" s="1"/>
  <c r="AO983" i="47"/>
  <c r="AL983" i="47"/>
  <c r="P983" i="47"/>
  <c r="F983" i="47"/>
  <c r="C983" i="47"/>
  <c r="B983" i="47"/>
  <c r="Y982" i="47"/>
  <c r="X982" i="47"/>
  <c r="Z982" i="47" s="1"/>
  <c r="AO982" i="47"/>
  <c r="AL982" i="47"/>
  <c r="P982" i="47"/>
  <c r="F982" i="47"/>
  <c r="C982" i="47"/>
  <c r="B982" i="47"/>
  <c r="Y981" i="47"/>
  <c r="X981" i="47"/>
  <c r="Z981" i="47" s="1"/>
  <c r="AO981" i="47"/>
  <c r="AL981" i="47"/>
  <c r="P981" i="47"/>
  <c r="F981" i="47"/>
  <c r="C981" i="47"/>
  <c r="B981" i="47"/>
  <c r="Y980" i="47"/>
  <c r="X980" i="47"/>
  <c r="Z980" i="47" s="1"/>
  <c r="BB980" i="47"/>
  <c r="BA980" i="47"/>
  <c r="AZ980" i="47"/>
  <c r="AY980" i="47"/>
  <c r="AX980" i="47"/>
  <c r="AW980" i="47"/>
  <c r="AV980" i="47"/>
  <c r="AU980" i="47"/>
  <c r="AT980" i="47"/>
  <c r="AS980" i="47"/>
  <c r="AR980" i="47"/>
  <c r="AQ980" i="47"/>
  <c r="AP980" i="47"/>
  <c r="AO980" i="47"/>
  <c r="AL980" i="47"/>
  <c r="BD980" i="47"/>
  <c r="BC980" i="47"/>
  <c r="P980" i="47"/>
  <c r="F980" i="47"/>
  <c r="C980" i="47"/>
  <c r="B980" i="47"/>
  <c r="Y979" i="47"/>
  <c r="X979" i="47"/>
  <c r="Z979" i="47" s="1"/>
  <c r="BB979" i="47"/>
  <c r="BA979" i="47"/>
  <c r="AZ979" i="47"/>
  <c r="AY979" i="47"/>
  <c r="AX979" i="47"/>
  <c r="AW979" i="47"/>
  <c r="AV979" i="47"/>
  <c r="AU979" i="47"/>
  <c r="AT979" i="47"/>
  <c r="AS979" i="47"/>
  <c r="AR979" i="47"/>
  <c r="AQ979" i="47"/>
  <c r="AP979" i="47"/>
  <c r="AO979" i="47"/>
  <c r="AL979" i="47"/>
  <c r="BD979" i="47"/>
  <c r="BC979" i="47"/>
  <c r="P979" i="47"/>
  <c r="F979" i="47"/>
  <c r="C979" i="47"/>
  <c r="B979" i="47"/>
  <c r="Y978" i="47"/>
  <c r="X978" i="47"/>
  <c r="Z978" i="47" s="1"/>
  <c r="AO978" i="47"/>
  <c r="AL978" i="47"/>
  <c r="P978" i="47"/>
  <c r="F978" i="47"/>
  <c r="C978" i="47"/>
  <c r="B978" i="47"/>
  <c r="Y977" i="47"/>
  <c r="X977" i="47"/>
  <c r="Z977" i="47" s="1"/>
  <c r="AO977" i="47"/>
  <c r="AL977" i="47"/>
  <c r="P977" i="47"/>
  <c r="F977" i="47"/>
  <c r="C977" i="47"/>
  <c r="B977" i="47"/>
  <c r="Y976" i="47"/>
  <c r="X976" i="47"/>
  <c r="Z976" i="47" s="1"/>
  <c r="AO976" i="47"/>
  <c r="AL976" i="47"/>
  <c r="P976" i="47"/>
  <c r="F976" i="47"/>
  <c r="C976" i="47"/>
  <c r="B976" i="47"/>
  <c r="Y975" i="47"/>
  <c r="X975" i="47"/>
  <c r="Z975" i="47" s="1"/>
  <c r="AO975" i="47"/>
  <c r="AL975" i="47"/>
  <c r="P975" i="47"/>
  <c r="F975" i="47"/>
  <c r="C975" i="47"/>
  <c r="B975" i="47"/>
  <c r="Y974" i="47"/>
  <c r="X974" i="47"/>
  <c r="Z974" i="47" s="1"/>
  <c r="AO974" i="47"/>
  <c r="AL974" i="47"/>
  <c r="P974" i="47"/>
  <c r="F974" i="47"/>
  <c r="C974" i="47"/>
  <c r="B974" i="47"/>
  <c r="Y973" i="47"/>
  <c r="X973" i="47"/>
  <c r="Z973" i="47" s="1"/>
  <c r="BC973" i="47"/>
  <c r="BA973" i="47"/>
  <c r="AZ973" i="47"/>
  <c r="AY973" i="47"/>
  <c r="AX973" i="47"/>
  <c r="AW973" i="47"/>
  <c r="AV973" i="47"/>
  <c r="AU973" i="47"/>
  <c r="AT973" i="47"/>
  <c r="AS973" i="47"/>
  <c r="AR973" i="47"/>
  <c r="AQ973" i="47"/>
  <c r="AP973" i="47"/>
  <c r="AO973" i="47"/>
  <c r="AL973" i="47"/>
  <c r="BB973" i="47"/>
  <c r="BD973" i="47"/>
  <c r="P973" i="47"/>
  <c r="F973" i="47"/>
  <c r="C973" i="47"/>
  <c r="B973" i="47"/>
  <c r="Y972" i="47"/>
  <c r="X972" i="47"/>
  <c r="Z972" i="47" s="1"/>
  <c r="AO972" i="47"/>
  <c r="AL972" i="47"/>
  <c r="P972" i="47"/>
  <c r="F972" i="47"/>
  <c r="C972" i="47"/>
  <c r="B972" i="47"/>
  <c r="Y971" i="47"/>
  <c r="X971" i="47"/>
  <c r="Z971" i="47" s="1"/>
  <c r="AO971" i="47"/>
  <c r="AL971" i="47"/>
  <c r="P971" i="47"/>
  <c r="F971" i="47"/>
  <c r="C971" i="47"/>
  <c r="B971" i="47"/>
  <c r="Y970" i="47"/>
  <c r="X970" i="47"/>
  <c r="Z970" i="47" s="1"/>
  <c r="AO970" i="47"/>
  <c r="AL970" i="47"/>
  <c r="P970" i="47"/>
  <c r="F970" i="47"/>
  <c r="C970" i="47"/>
  <c r="B970" i="47"/>
  <c r="Y969" i="47"/>
  <c r="X969" i="47"/>
  <c r="Z969" i="47" s="1"/>
  <c r="AO969" i="47"/>
  <c r="AL969" i="47"/>
  <c r="P969" i="47"/>
  <c r="F969" i="47"/>
  <c r="C969" i="47"/>
  <c r="B969" i="47"/>
  <c r="Y968" i="47"/>
  <c r="X968" i="47"/>
  <c r="Z968" i="47" s="1"/>
  <c r="AO968" i="47"/>
  <c r="AL968" i="47"/>
  <c r="P968" i="47"/>
  <c r="F968" i="47"/>
  <c r="C968" i="47"/>
  <c r="B968" i="47"/>
  <c r="Y967" i="47"/>
  <c r="X967" i="47"/>
  <c r="Z967" i="47" s="1"/>
  <c r="AO967" i="47"/>
  <c r="AL967" i="47"/>
  <c r="P967" i="47"/>
  <c r="F967" i="47"/>
  <c r="C967" i="47"/>
  <c r="B967" i="47"/>
  <c r="Y966" i="47"/>
  <c r="X966" i="47"/>
  <c r="Z966" i="47" s="1"/>
  <c r="AO966" i="47"/>
  <c r="AL966" i="47"/>
  <c r="P966" i="47"/>
  <c r="F966" i="47"/>
  <c r="C966" i="47"/>
  <c r="B966" i="47"/>
  <c r="Y965" i="47"/>
  <c r="X965" i="47"/>
  <c r="Z965" i="47" s="1"/>
  <c r="AO965" i="47"/>
  <c r="AL965" i="47"/>
  <c r="P965" i="47"/>
  <c r="F965" i="47"/>
  <c r="C965" i="47"/>
  <c r="B965" i="47"/>
  <c r="Y964" i="47"/>
  <c r="X964" i="47"/>
  <c r="Z964" i="47" s="1"/>
  <c r="AO964" i="47"/>
  <c r="AL964" i="47"/>
  <c r="P964" i="47"/>
  <c r="F964" i="47"/>
  <c r="C964" i="47"/>
  <c r="B964" i="47"/>
  <c r="Y963" i="47"/>
  <c r="X963" i="47"/>
  <c r="Z963" i="47" s="1"/>
  <c r="BC963" i="47"/>
  <c r="BA963" i="47"/>
  <c r="AZ963" i="47"/>
  <c r="AY963" i="47"/>
  <c r="AX963" i="47"/>
  <c r="AW963" i="47"/>
  <c r="AV963" i="47"/>
  <c r="AU963" i="47"/>
  <c r="AT963" i="47"/>
  <c r="AS963" i="47"/>
  <c r="AR963" i="47"/>
  <c r="AQ963" i="47"/>
  <c r="AP963" i="47"/>
  <c r="AO963" i="47"/>
  <c r="AL963" i="47"/>
  <c r="BB963" i="47"/>
  <c r="BD963" i="47"/>
  <c r="P963" i="47"/>
  <c r="F963" i="47"/>
  <c r="C963" i="47"/>
  <c r="B963" i="47"/>
  <c r="Y962" i="47"/>
  <c r="X962" i="47"/>
  <c r="Z962" i="47" s="1"/>
  <c r="AO962" i="47"/>
  <c r="AL962" i="47"/>
  <c r="P962" i="47"/>
  <c r="F962" i="47"/>
  <c r="C962" i="47"/>
  <c r="B962" i="47"/>
  <c r="Y961" i="47"/>
  <c r="X961" i="47"/>
  <c r="Z961" i="47" s="1"/>
  <c r="BB961" i="47"/>
  <c r="BA961" i="47"/>
  <c r="AZ961" i="47"/>
  <c r="AY961" i="47"/>
  <c r="AX961" i="47"/>
  <c r="AW961" i="47"/>
  <c r="AV961" i="47"/>
  <c r="AU961" i="47"/>
  <c r="AT961" i="47"/>
  <c r="AS961" i="47"/>
  <c r="AR961" i="47"/>
  <c r="AQ961" i="47"/>
  <c r="AP961" i="47"/>
  <c r="AO961" i="47"/>
  <c r="AL961" i="47"/>
  <c r="BD961" i="47"/>
  <c r="BC961" i="47"/>
  <c r="P961" i="47"/>
  <c r="F961" i="47"/>
  <c r="C961" i="47"/>
  <c r="B961" i="47"/>
  <c r="Y960" i="47"/>
  <c r="X960" i="47"/>
  <c r="Z960" i="47" s="1"/>
  <c r="BB960" i="47"/>
  <c r="BA960" i="47"/>
  <c r="AZ960" i="47"/>
  <c r="AY960" i="47"/>
  <c r="AX960" i="47"/>
  <c r="AW960" i="47"/>
  <c r="AV960" i="47"/>
  <c r="AU960" i="47"/>
  <c r="AT960" i="47"/>
  <c r="AS960" i="47"/>
  <c r="AR960" i="47"/>
  <c r="AQ960" i="47"/>
  <c r="AP960" i="47"/>
  <c r="AO960" i="47"/>
  <c r="AL960" i="47"/>
  <c r="BD960" i="47"/>
  <c r="BC960" i="47"/>
  <c r="P960" i="47"/>
  <c r="F960" i="47"/>
  <c r="C960" i="47"/>
  <c r="B960" i="47"/>
  <c r="Y959" i="47"/>
  <c r="X959" i="47"/>
  <c r="Z959" i="47" s="1"/>
  <c r="AO959" i="47"/>
  <c r="AL959" i="47"/>
  <c r="P959" i="47"/>
  <c r="F959" i="47"/>
  <c r="C959" i="47"/>
  <c r="B959" i="47"/>
  <c r="Y958" i="47"/>
  <c r="X958" i="47"/>
  <c r="Z958" i="47" s="1"/>
  <c r="AO958" i="47"/>
  <c r="AL958" i="47"/>
  <c r="P958" i="47"/>
  <c r="F958" i="47"/>
  <c r="C958" i="47"/>
  <c r="B958" i="47"/>
  <c r="Y957" i="47"/>
  <c r="X957" i="47"/>
  <c r="Z957" i="47" s="1"/>
  <c r="AO957" i="47"/>
  <c r="AL957" i="47"/>
  <c r="P957" i="47"/>
  <c r="F957" i="47"/>
  <c r="C957" i="47"/>
  <c r="B957" i="47"/>
  <c r="X956" i="47"/>
  <c r="Z956" i="47" s="1"/>
  <c r="Y956" i="47"/>
  <c r="B956" i="47"/>
  <c r="C956" i="47"/>
  <c r="F956" i="47"/>
  <c r="P956" i="47"/>
  <c r="AL956" i="47"/>
  <c r="AO956" i="47"/>
  <c r="Y955" i="47"/>
  <c r="X955" i="47"/>
  <c r="Z955" i="47" s="1"/>
  <c r="B955" i="47"/>
  <c r="C955" i="47"/>
  <c r="F955" i="47"/>
  <c r="P955" i="47"/>
  <c r="AL955" i="47"/>
  <c r="AO955" i="47"/>
  <c r="Y954" i="47"/>
  <c r="X954" i="47"/>
  <c r="Z954" i="47" s="1"/>
  <c r="BB954" i="47"/>
  <c r="BA954" i="47"/>
  <c r="AZ954" i="47"/>
  <c r="AY954" i="47"/>
  <c r="AX954" i="47"/>
  <c r="AV954" i="47"/>
  <c r="AU954" i="47"/>
  <c r="AT954" i="47"/>
  <c r="AS954" i="47"/>
  <c r="AR954" i="47"/>
  <c r="AQ954" i="47"/>
  <c r="AP954" i="47"/>
  <c r="AO954" i="47"/>
  <c r="AL954" i="47"/>
  <c r="BC954" i="47"/>
  <c r="P954" i="47"/>
  <c r="F954" i="47"/>
  <c r="C954" i="47"/>
  <c r="B954" i="47"/>
  <c r="BD954" i="47"/>
  <c r="AW954" i="47"/>
  <c r="Y953" i="47"/>
  <c r="X953" i="47"/>
  <c r="Z953" i="47" s="1"/>
  <c r="B953" i="47"/>
  <c r="AZ953" i="47"/>
  <c r="BA953" i="47"/>
  <c r="BB953" i="47"/>
  <c r="BC953" i="47"/>
  <c r="BD953" i="47"/>
  <c r="C953" i="47"/>
  <c r="F953" i="47"/>
  <c r="P953" i="47"/>
  <c r="AL953" i="47"/>
  <c r="AO953" i="47"/>
  <c r="AP953" i="47"/>
  <c r="AQ953" i="47"/>
  <c r="AR953" i="47"/>
  <c r="AS953" i="47"/>
  <c r="AT953" i="47"/>
  <c r="AU953" i="47"/>
  <c r="AV953" i="47"/>
  <c r="AW953" i="47"/>
  <c r="AX953" i="47"/>
  <c r="AY953" i="47"/>
  <c r="Y952" i="47"/>
  <c r="X952" i="47"/>
  <c r="Z952" i="47" s="1"/>
  <c r="BC952" i="47"/>
  <c r="BB952" i="47"/>
  <c r="BA952" i="47"/>
  <c r="AZ952" i="47"/>
  <c r="AY952" i="47"/>
  <c r="AX952" i="47"/>
  <c r="AW952" i="47"/>
  <c r="AV952" i="47"/>
  <c r="AU952" i="47"/>
  <c r="BD952" i="47"/>
  <c r="AS952" i="47"/>
  <c r="AR952" i="47"/>
  <c r="AQ952" i="47"/>
  <c r="AP952" i="47"/>
  <c r="AO952" i="47"/>
  <c r="AL952" i="47"/>
  <c r="AT952" i="47"/>
  <c r="P952" i="47"/>
  <c r="F952" i="47"/>
  <c r="B952" i="47"/>
  <c r="C952" i="47"/>
  <c r="X951" i="47"/>
  <c r="Z951" i="47" s="1"/>
  <c r="Y951" i="47"/>
  <c r="F951" i="47"/>
  <c r="P951" i="47"/>
  <c r="C951" i="47"/>
  <c r="B951" i="47"/>
  <c r="AL951" i="47"/>
  <c r="AO951" i="47"/>
  <c r="X950" i="47"/>
  <c r="Z950" i="47" s="1"/>
  <c r="Y950" i="47"/>
  <c r="AO950" i="47"/>
  <c r="AL950" i="47"/>
  <c r="P950" i="47"/>
  <c r="F950" i="47"/>
  <c r="C950" i="47"/>
  <c r="B950" i="47"/>
  <c r="Y949" i="47"/>
  <c r="X949" i="47"/>
  <c r="Z949" i="47" s="1"/>
  <c r="AO949" i="47"/>
  <c r="AL949" i="47"/>
  <c r="P949" i="47"/>
  <c r="F949" i="47"/>
  <c r="C949" i="47"/>
  <c r="B949" i="47"/>
  <c r="Y948" i="47"/>
  <c r="X948" i="47"/>
  <c r="Z948" i="47" s="1"/>
  <c r="AO948" i="47"/>
  <c r="AL948" i="47"/>
  <c r="P948" i="47"/>
  <c r="F948" i="47"/>
  <c r="C948" i="47"/>
  <c r="B948" i="47"/>
  <c r="Y947" i="47"/>
  <c r="X947" i="47"/>
  <c r="Z947" i="47" s="1"/>
  <c r="BB947" i="47"/>
  <c r="BA947" i="47"/>
  <c r="AZ947" i="47"/>
  <c r="AY947" i="47"/>
  <c r="AX947" i="47"/>
  <c r="AW947" i="47"/>
  <c r="AV947" i="47"/>
  <c r="AU947" i="47"/>
  <c r="AT947" i="47"/>
  <c r="AS947" i="47"/>
  <c r="AR947" i="47"/>
  <c r="AQ947" i="47"/>
  <c r="AP947" i="47"/>
  <c r="AO947" i="47"/>
  <c r="AL947" i="47"/>
  <c r="BD947" i="47"/>
  <c r="BC947" i="47"/>
  <c r="P947" i="47"/>
  <c r="F947" i="47"/>
  <c r="C947" i="47"/>
  <c r="B947" i="47"/>
  <c r="Y946" i="47"/>
  <c r="X946" i="47"/>
  <c r="Z946" i="47" s="1"/>
  <c r="AO946" i="47"/>
  <c r="AL946" i="47"/>
  <c r="P946" i="47"/>
  <c r="F946" i="47"/>
  <c r="C946" i="47"/>
  <c r="B946" i="47"/>
  <c r="X945" i="47"/>
  <c r="Z945" i="47" s="1"/>
  <c r="Y945" i="47"/>
  <c r="F945" i="47"/>
  <c r="C945" i="47"/>
  <c r="B945" i="47"/>
  <c r="P945" i="47"/>
  <c r="AL945" i="47"/>
  <c r="AO945" i="47"/>
  <c r="X944" i="47"/>
  <c r="Z944" i="47" s="1"/>
  <c r="Y944" i="47"/>
  <c r="F944" i="47"/>
  <c r="C944" i="47"/>
  <c r="B944" i="47"/>
  <c r="BD944" i="47"/>
  <c r="BC944" i="47"/>
  <c r="BB944" i="47"/>
  <c r="BA944" i="47"/>
  <c r="AZ944" i="47"/>
  <c r="AY944" i="47"/>
  <c r="AX944" i="47"/>
  <c r="AW944" i="47"/>
  <c r="AV944" i="47"/>
  <c r="AU944" i="47"/>
  <c r="AT944" i="47"/>
  <c r="AS944" i="47"/>
  <c r="AR944" i="47"/>
  <c r="AQ944" i="47"/>
  <c r="AP944" i="47"/>
  <c r="AO944" i="47"/>
  <c r="AL944" i="47"/>
  <c r="P944" i="47"/>
  <c r="N944" i="47"/>
  <c r="M944" i="47"/>
  <c r="L944" i="47"/>
  <c r="K944" i="47"/>
  <c r="J944" i="47"/>
  <c r="X943" i="47"/>
  <c r="Z943" i="47" s="1"/>
  <c r="Y943" i="47"/>
  <c r="F943" i="47"/>
  <c r="C943" i="47"/>
  <c r="N943" i="47" s="1"/>
  <c r="B943" i="47"/>
  <c r="AP943" i="47"/>
  <c r="AR943" i="47"/>
  <c r="AS943" i="47"/>
  <c r="AT943" i="47"/>
  <c r="AU943" i="47"/>
  <c r="AV943" i="47"/>
  <c r="AW943" i="47"/>
  <c r="AX943" i="47"/>
  <c r="AY943" i="47"/>
  <c r="AZ943" i="47"/>
  <c r="BA943" i="47"/>
  <c r="BB943" i="47"/>
  <c r="BC943" i="47"/>
  <c r="BD943" i="47"/>
  <c r="AQ943" i="47"/>
  <c r="P943" i="47"/>
  <c r="M943" i="47"/>
  <c r="AL943" i="47"/>
  <c r="AO943" i="47"/>
  <c r="X942" i="47"/>
  <c r="Z942" i="47" s="1"/>
  <c r="Y942" i="47"/>
  <c r="AO942" i="47"/>
  <c r="B942" i="47"/>
  <c r="F942" i="47"/>
  <c r="AL942" i="47"/>
  <c r="P942" i="47"/>
  <c r="C942" i="47"/>
  <c r="X941" i="47"/>
  <c r="Z941" i="47" s="1"/>
  <c r="Y941" i="47"/>
  <c r="AO941" i="47"/>
  <c r="AL941" i="47"/>
  <c r="B941" i="47"/>
  <c r="C941" i="47"/>
  <c r="M941" i="47" s="1"/>
  <c r="F941" i="47"/>
  <c r="P941" i="47"/>
  <c r="X940" i="47"/>
  <c r="Z940" i="47" s="1"/>
  <c r="Y940" i="47"/>
  <c r="AS940" i="47"/>
  <c r="AU940" i="47"/>
  <c r="AV940" i="47"/>
  <c r="AW940" i="47"/>
  <c r="AX940" i="47"/>
  <c r="AY940" i="47"/>
  <c r="AZ940" i="47"/>
  <c r="BA940" i="47"/>
  <c r="BB940" i="47"/>
  <c r="BC940" i="47"/>
  <c r="BD940" i="47"/>
  <c r="AL940" i="47"/>
  <c r="AT940" i="47"/>
  <c r="AQ940" i="47"/>
  <c r="AO940" i="47"/>
  <c r="P940" i="47"/>
  <c r="F940" i="47"/>
  <c r="C940" i="47"/>
  <c r="B940" i="47"/>
  <c r="AP940" i="47"/>
  <c r="AR940" i="47"/>
  <c r="X939" i="47"/>
  <c r="Z939" i="47" s="1"/>
  <c r="Y939" i="47"/>
  <c r="BC939" i="47"/>
  <c r="BA939" i="47"/>
  <c r="AZ939" i="47"/>
  <c r="BB939" i="47"/>
  <c r="AY939" i="47"/>
  <c r="AW939" i="47"/>
  <c r="AV939" i="47"/>
  <c r="AT939" i="47"/>
  <c r="AR939" i="47"/>
  <c r="AP939" i="47"/>
  <c r="AL939" i="47"/>
  <c r="BD939" i="47"/>
  <c r="P939" i="47"/>
  <c r="AO939" i="47"/>
  <c r="AQ939" i="47"/>
  <c r="AS939" i="47"/>
  <c r="AU939" i="47"/>
  <c r="AX939" i="47"/>
  <c r="B939" i="47"/>
  <c r="C939" i="47"/>
  <c r="F939" i="47"/>
  <c r="X938" i="47"/>
  <c r="Z938" i="47" s="1"/>
  <c r="Y938" i="47"/>
  <c r="C938" i="47"/>
  <c r="F938" i="47"/>
  <c r="B938" i="47"/>
  <c r="P938" i="47"/>
  <c r="AO938" i="47"/>
  <c r="AL938" i="47"/>
  <c r="X937" i="47"/>
  <c r="Z937" i="47" s="1"/>
  <c r="Y937" i="47"/>
  <c r="F937" i="47"/>
  <c r="AL937" i="47"/>
  <c r="AO937" i="47"/>
  <c r="P937" i="47"/>
  <c r="C937" i="47"/>
  <c r="B937" i="47"/>
  <c r="Y936" i="47"/>
  <c r="X936" i="47"/>
  <c r="Z936" i="47" s="1"/>
  <c r="C936" i="47"/>
  <c r="F936" i="47"/>
  <c r="AL936" i="47"/>
  <c r="B936" i="47"/>
  <c r="P936" i="47"/>
  <c r="AO936" i="47"/>
  <c r="X935" i="47"/>
  <c r="Z935" i="47" s="1"/>
  <c r="Y935" i="47"/>
  <c r="AO935" i="47"/>
  <c r="AL935" i="47"/>
  <c r="P935" i="47"/>
  <c r="B935" i="47"/>
  <c r="F935" i="47"/>
  <c r="C935" i="47"/>
  <c r="Y934" i="47"/>
  <c r="X934" i="47"/>
  <c r="Z934" i="47" s="1"/>
  <c r="P934" i="47"/>
  <c r="B934" i="47"/>
  <c r="AO934" i="47"/>
  <c r="F934" i="47"/>
  <c r="C934" i="47"/>
  <c r="AL934" i="47"/>
  <c r="Y933" i="47"/>
  <c r="X933" i="47"/>
  <c r="Z933" i="47" s="1"/>
  <c r="AL933" i="47"/>
  <c r="AO933" i="47"/>
  <c r="P933" i="47"/>
  <c r="F933" i="47"/>
  <c r="C933" i="47"/>
  <c r="B933" i="47"/>
  <c r="X932" i="47"/>
  <c r="Z932" i="47" s="1"/>
  <c r="Y932" i="47"/>
  <c r="B932" i="47"/>
  <c r="AQ932" i="47"/>
  <c r="AR932" i="47"/>
  <c r="AS932" i="47"/>
  <c r="AU932" i="47"/>
  <c r="AV932" i="47"/>
  <c r="AW932" i="47"/>
  <c r="AX932" i="47"/>
  <c r="AY932" i="47"/>
  <c r="AZ932" i="47"/>
  <c r="BA932" i="47"/>
  <c r="AT932" i="47"/>
  <c r="F932" i="47"/>
  <c r="AO932" i="47"/>
  <c r="P932" i="47"/>
  <c r="Q932" i="47" s="1"/>
  <c r="C932" i="47"/>
  <c r="AL932" i="47"/>
  <c r="AP932" i="47"/>
  <c r="Y931" i="47"/>
  <c r="X931" i="47"/>
  <c r="Z931" i="47" s="1"/>
  <c r="B931" i="47"/>
  <c r="C931" i="47"/>
  <c r="F931" i="47"/>
  <c r="AO931" i="47"/>
  <c r="AL931" i="47"/>
  <c r="P931" i="47"/>
  <c r="X930" i="47"/>
  <c r="Z930" i="47" s="1"/>
  <c r="Y930" i="47"/>
  <c r="C930" i="47"/>
  <c r="B930" i="47"/>
  <c r="AL930" i="47"/>
  <c r="AO930" i="47"/>
  <c r="F930" i="47"/>
  <c r="P930" i="47"/>
  <c r="X929" i="47"/>
  <c r="Z929" i="47" s="1"/>
  <c r="Y929" i="47"/>
  <c r="AO929" i="47"/>
  <c r="AL929" i="47"/>
  <c r="F929" i="47"/>
  <c r="P929" i="47"/>
  <c r="C929" i="47"/>
  <c r="B929" i="47"/>
  <c r="Y928" i="47"/>
  <c r="X928" i="47"/>
  <c r="Z928" i="47" s="1"/>
  <c r="AO928" i="47"/>
  <c r="AL928" i="47"/>
  <c r="P928" i="47"/>
  <c r="F928" i="47"/>
  <c r="C928" i="47"/>
  <c r="I928" i="47" s="1"/>
  <c r="B928" i="47"/>
  <c r="Y927" i="47"/>
  <c r="X927" i="47"/>
  <c r="Z927" i="47" s="1"/>
  <c r="AL927" i="47"/>
  <c r="AO927" i="47"/>
  <c r="P927" i="47"/>
  <c r="F927" i="47"/>
  <c r="C927" i="47"/>
  <c r="B927" i="47"/>
  <c r="X926" i="47"/>
  <c r="Z926" i="47" s="1"/>
  <c r="Y926" i="47"/>
  <c r="AL926" i="47"/>
  <c r="P926" i="47"/>
  <c r="F926" i="47"/>
  <c r="C926" i="47"/>
  <c r="B926" i="47"/>
  <c r="AO926" i="47"/>
  <c r="Y925" i="47"/>
  <c r="X925" i="47"/>
  <c r="Z925" i="47" s="1"/>
  <c r="B925" i="47"/>
  <c r="C925" i="47"/>
  <c r="F925" i="47"/>
  <c r="P925" i="47"/>
  <c r="AO925" i="47"/>
  <c r="AL925" i="47"/>
  <c r="X924" i="47"/>
  <c r="Z924" i="47" s="1"/>
  <c r="Y924" i="47"/>
  <c r="BC924" i="47"/>
  <c r="BD924" i="47"/>
  <c r="AY924" i="47"/>
  <c r="B924" i="47"/>
  <c r="C924" i="47"/>
  <c r="F924" i="47"/>
  <c r="P924" i="47"/>
  <c r="AL924" i="47"/>
  <c r="AO924" i="47"/>
  <c r="AP924" i="47"/>
  <c r="AQ924" i="47"/>
  <c r="AR924" i="47"/>
  <c r="AS924" i="47"/>
  <c r="AT924" i="47"/>
  <c r="AU924" i="47"/>
  <c r="AV924" i="47"/>
  <c r="AW924" i="47"/>
  <c r="AX924" i="47"/>
  <c r="AZ924" i="47"/>
  <c r="BA924" i="47"/>
  <c r="BB924" i="47"/>
  <c r="Y923" i="47"/>
  <c r="X923" i="47"/>
  <c r="Z923" i="47" s="1"/>
  <c r="P923" i="47"/>
  <c r="AL923" i="47"/>
  <c r="F923" i="47"/>
  <c r="AO923" i="47"/>
  <c r="C923" i="47"/>
  <c r="N923" i="47" s="1"/>
  <c r="B923" i="47"/>
  <c r="X922" i="47"/>
  <c r="Z922" i="47" s="1"/>
  <c r="Y922" i="47"/>
  <c r="C922" i="47"/>
  <c r="F922" i="47"/>
  <c r="AS922" i="47"/>
  <c r="BD922" i="47"/>
  <c r="BC922" i="47"/>
  <c r="BB922" i="47"/>
  <c r="BA922" i="47"/>
  <c r="AZ922" i="47"/>
  <c r="AX922" i="47"/>
  <c r="AV922" i="47"/>
  <c r="AT922" i="47"/>
  <c r="AU922" i="47"/>
  <c r="AY922" i="47"/>
  <c r="P922" i="47"/>
  <c r="AW922" i="47"/>
  <c r="B922" i="47"/>
  <c r="AL922" i="47"/>
  <c r="AO922" i="47"/>
  <c r="AP922" i="47"/>
  <c r="AQ922" i="47"/>
  <c r="AR922" i="47"/>
  <c r="X921" i="47"/>
  <c r="Z921" i="47" s="1"/>
  <c r="Y921" i="47"/>
  <c r="AO921" i="47"/>
  <c r="AL921" i="47"/>
  <c r="P921" i="47"/>
  <c r="F921" i="47"/>
  <c r="C921" i="47"/>
  <c r="B921" i="47"/>
  <c r="Y920" i="47"/>
  <c r="X920" i="47"/>
  <c r="Z920" i="47" s="1"/>
  <c r="B920" i="47"/>
  <c r="C920" i="47"/>
  <c r="BA920" i="47"/>
  <c r="F920" i="47"/>
  <c r="P920" i="47"/>
  <c r="AL920" i="47"/>
  <c r="AO920" i="47"/>
  <c r="AP920" i="47"/>
  <c r="AQ920" i="47"/>
  <c r="AR920" i="47"/>
  <c r="AS920" i="47"/>
  <c r="AT920" i="47"/>
  <c r="AU920" i="47"/>
  <c r="AV920" i="47"/>
  <c r="AW920" i="47"/>
  <c r="AX920" i="47"/>
  <c r="AY920" i="47"/>
  <c r="AZ920" i="47"/>
  <c r="BD920" i="47"/>
  <c r="BC920" i="47"/>
  <c r="BB920" i="47"/>
  <c r="X919" i="47"/>
  <c r="Z919" i="47" s="1"/>
  <c r="Y919" i="47"/>
  <c r="AO919" i="47"/>
  <c r="AL919" i="47"/>
  <c r="P919" i="47"/>
  <c r="F919" i="47"/>
  <c r="C919" i="47"/>
  <c r="B919" i="47"/>
  <c r="Y918" i="47"/>
  <c r="X918" i="47"/>
  <c r="Z918" i="47" s="1"/>
  <c r="B918" i="47"/>
  <c r="C918" i="47"/>
  <c r="F918" i="47"/>
  <c r="P918" i="47"/>
  <c r="AO918" i="47"/>
  <c r="AL918" i="47"/>
  <c r="X917" i="47"/>
  <c r="Z917" i="47" s="1"/>
  <c r="Y917" i="47"/>
  <c r="AL917" i="47"/>
  <c r="B917" i="47"/>
  <c r="C917" i="47"/>
  <c r="F917" i="47"/>
  <c r="P917" i="47"/>
  <c r="AO917" i="47"/>
  <c r="Y916" i="47"/>
  <c r="X916" i="47"/>
  <c r="Z916" i="47" s="1"/>
  <c r="AO916" i="47"/>
  <c r="AL916" i="47"/>
  <c r="P916" i="47"/>
  <c r="F916" i="47"/>
  <c r="C916" i="47"/>
  <c r="B916" i="47"/>
  <c r="Y915" i="47"/>
  <c r="X915" i="47"/>
  <c r="Z915" i="47" s="1"/>
  <c r="AL915" i="47"/>
  <c r="AO915" i="47"/>
  <c r="P915" i="47"/>
  <c r="F915" i="47"/>
  <c r="C915" i="47"/>
  <c r="B915" i="47"/>
  <c r="X914" i="47"/>
  <c r="Z914" i="47" s="1"/>
  <c r="Y914" i="47"/>
  <c r="P914" i="47"/>
  <c r="F914" i="47"/>
  <c r="AO914" i="47"/>
  <c r="C914" i="47"/>
  <c r="B914" i="47"/>
  <c r="BA914" i="47"/>
  <c r="BB914" i="47"/>
  <c r="AZ914" i="47"/>
  <c r="AY914" i="47"/>
  <c r="AX914" i="47"/>
  <c r="AW914" i="47"/>
  <c r="AV914" i="47"/>
  <c r="AU914" i="47"/>
  <c r="AT914" i="47"/>
  <c r="AS914" i="47"/>
  <c r="AR914" i="47"/>
  <c r="AQ914" i="47"/>
  <c r="AP914" i="47"/>
  <c r="AL914" i="47"/>
  <c r="BD914" i="47"/>
  <c r="BC914" i="47"/>
  <c r="X913" i="47"/>
  <c r="Z913" i="47" s="1"/>
  <c r="Y913" i="47"/>
  <c r="C913" i="47"/>
  <c r="B913" i="47"/>
  <c r="AO913" i="47"/>
  <c r="AL913" i="47"/>
  <c r="P913" i="47"/>
  <c r="F913" i="47"/>
  <c r="X912" i="47"/>
  <c r="Z912" i="47" s="1"/>
  <c r="Y912" i="47"/>
  <c r="AR912" i="47"/>
  <c r="F912" i="47"/>
  <c r="B912" i="47"/>
  <c r="C912" i="47"/>
  <c r="BD912" i="47"/>
  <c r="BC912" i="47"/>
  <c r="BB912" i="47"/>
  <c r="BA912" i="47"/>
  <c r="AZ912" i="47"/>
  <c r="AY912" i="47"/>
  <c r="AX912" i="47"/>
  <c r="AW912" i="47"/>
  <c r="AV912" i="47"/>
  <c r="AU912" i="47"/>
  <c r="AT912" i="47"/>
  <c r="AS912" i="47"/>
  <c r="AQ912" i="47"/>
  <c r="AP912" i="47"/>
  <c r="AO912" i="47"/>
  <c r="AL912" i="47"/>
  <c r="P912" i="47"/>
  <c r="X911" i="47"/>
  <c r="Z911" i="47" s="1"/>
  <c r="Y911" i="47"/>
  <c r="F911" i="47"/>
  <c r="AP911" i="47"/>
  <c r="P911" i="47"/>
  <c r="Q911" i="47" s="1"/>
  <c r="B911" i="47"/>
  <c r="C911" i="47"/>
  <c r="AL911" i="47"/>
  <c r="AO911" i="47"/>
  <c r="AQ911" i="47"/>
  <c r="AR911" i="47"/>
  <c r="AS911" i="47"/>
  <c r="AT911" i="47"/>
  <c r="AU911" i="47"/>
  <c r="AV911" i="47"/>
  <c r="AW911" i="47"/>
  <c r="AX911" i="47"/>
  <c r="AY911" i="47"/>
  <c r="AZ911" i="47"/>
  <c r="BA911" i="47"/>
  <c r="BB911" i="47"/>
  <c r="BC911" i="47"/>
  <c r="BD911" i="47"/>
  <c r="Y910" i="47"/>
  <c r="X910" i="47"/>
  <c r="Z910" i="47" s="1"/>
  <c r="C910" i="47"/>
  <c r="E910" i="47" s="1"/>
  <c r="F910" i="47"/>
  <c r="P910" i="47"/>
  <c r="AL910" i="47"/>
  <c r="AO910" i="47"/>
  <c r="B910" i="47"/>
  <c r="Y909" i="47"/>
  <c r="X909" i="47"/>
  <c r="Z909" i="47" s="1"/>
  <c r="C909" i="47"/>
  <c r="B909" i="47"/>
  <c r="P909" i="47"/>
  <c r="AL909" i="47"/>
  <c r="AO909" i="47"/>
  <c r="F909" i="47"/>
  <c r="X908" i="47"/>
  <c r="Z908" i="47" s="1"/>
  <c r="Y908" i="47"/>
  <c r="C908" i="47"/>
  <c r="B908" i="47"/>
  <c r="F908" i="47"/>
  <c r="P908" i="47"/>
  <c r="AL908" i="47"/>
  <c r="AO908" i="47"/>
  <c r="AP908" i="47"/>
  <c r="AQ908" i="47"/>
  <c r="AR908" i="47"/>
  <c r="AS908" i="47"/>
  <c r="AT908" i="47"/>
  <c r="AU908" i="47"/>
  <c r="AV908" i="47"/>
  <c r="AW908" i="47"/>
  <c r="AX908" i="47"/>
  <c r="AY908" i="47"/>
  <c r="AZ908" i="47"/>
  <c r="BA908" i="47"/>
  <c r="BB908" i="47"/>
  <c r="BC908" i="47"/>
  <c r="BD908" i="47"/>
  <c r="Y907" i="47"/>
  <c r="X907" i="47"/>
  <c r="Z907" i="47" s="1"/>
  <c r="BD907" i="47"/>
  <c r="BC907" i="47"/>
  <c r="C907" i="47"/>
  <c r="B907" i="47"/>
  <c r="F907" i="47"/>
  <c r="P907" i="47"/>
  <c r="AL907" i="47"/>
  <c r="AO907" i="47"/>
  <c r="AP907" i="47"/>
  <c r="AQ907" i="47"/>
  <c r="AR907" i="47"/>
  <c r="AS907" i="47"/>
  <c r="AT907" i="47"/>
  <c r="AU907" i="47"/>
  <c r="AV907" i="47"/>
  <c r="AW907" i="47"/>
  <c r="AX907" i="47"/>
  <c r="AY907" i="47"/>
  <c r="AZ907" i="47"/>
  <c r="BA907" i="47"/>
  <c r="BB907" i="47"/>
  <c r="E907" i="47"/>
  <c r="Y906" i="47"/>
  <c r="X906" i="47"/>
  <c r="Z906" i="47" s="1"/>
  <c r="B906" i="47"/>
  <c r="AO906" i="47"/>
  <c r="AL906" i="47"/>
  <c r="P906" i="47"/>
  <c r="F906" i="47"/>
  <c r="C906" i="47"/>
  <c r="X905" i="47"/>
  <c r="Z905" i="47" s="1"/>
  <c r="Y905" i="47"/>
  <c r="B905" i="47"/>
  <c r="AO905" i="47"/>
  <c r="AL905" i="47"/>
  <c r="P905" i="47"/>
  <c r="C905" i="47"/>
  <c r="F905" i="47"/>
  <c r="Y904" i="47"/>
  <c r="X904" i="47"/>
  <c r="Z904" i="47" s="1"/>
  <c r="C904" i="47"/>
  <c r="AO904" i="47"/>
  <c r="B904" i="47"/>
  <c r="AL904" i="47"/>
  <c r="P904" i="47"/>
  <c r="K904" i="47"/>
  <c r="J904" i="47"/>
  <c r="I904" i="47"/>
  <c r="F904" i="47"/>
  <c r="E904" i="47"/>
  <c r="Y903" i="47"/>
  <c r="X903" i="47"/>
  <c r="Z903" i="47" s="1"/>
  <c r="B903" i="47"/>
  <c r="AO903" i="47"/>
  <c r="AL903" i="47"/>
  <c r="P903" i="47"/>
  <c r="F903" i="47"/>
  <c r="C903" i="47"/>
  <c r="Y902" i="47"/>
  <c r="X902" i="47"/>
  <c r="Z902" i="47" s="1"/>
  <c r="BC902" i="47"/>
  <c r="BD902" i="47"/>
  <c r="AY902" i="47"/>
  <c r="B902" i="47"/>
  <c r="C902" i="47"/>
  <c r="F902" i="47"/>
  <c r="P902" i="47"/>
  <c r="AL902" i="47"/>
  <c r="AO902" i="47"/>
  <c r="AP902" i="47"/>
  <c r="AQ902" i="47"/>
  <c r="AR902" i="47"/>
  <c r="AS902" i="47"/>
  <c r="AT902" i="47"/>
  <c r="AU902" i="47"/>
  <c r="AV902" i="47"/>
  <c r="AW902" i="47"/>
  <c r="AX902" i="47"/>
  <c r="AZ902" i="47"/>
  <c r="BA902" i="47"/>
  <c r="BB902" i="47"/>
  <c r="Y901" i="47"/>
  <c r="X901" i="47"/>
  <c r="Z901" i="47" s="1"/>
  <c r="AO901" i="47"/>
  <c r="AL901" i="47"/>
  <c r="P901" i="47"/>
  <c r="F901" i="47"/>
  <c r="C901" i="47"/>
  <c r="B901" i="47"/>
  <c r="X900" i="47"/>
  <c r="Z900" i="47" s="1"/>
  <c r="Y900" i="47"/>
  <c r="C900" i="47"/>
  <c r="B900" i="47"/>
  <c r="AO900" i="47"/>
  <c r="AL900" i="47"/>
  <c r="P900" i="47"/>
  <c r="F900" i="47"/>
  <c r="Y899" i="47"/>
  <c r="X899" i="47"/>
  <c r="Z899" i="47" s="1"/>
  <c r="B899" i="47"/>
  <c r="AO899" i="47"/>
  <c r="C899" i="47"/>
  <c r="P899" i="47"/>
  <c r="F899" i="47"/>
  <c r="AL899" i="47"/>
  <c r="X898" i="47"/>
  <c r="Z898" i="47" s="1"/>
  <c r="Y898" i="47"/>
  <c r="AO898" i="47"/>
  <c r="AL898" i="47"/>
  <c r="P898" i="47"/>
  <c r="F898" i="47"/>
  <c r="C898" i="47"/>
  <c r="B898" i="47"/>
  <c r="Y897" i="47"/>
  <c r="X897" i="47"/>
  <c r="Z897" i="47" s="1"/>
  <c r="B897" i="47"/>
  <c r="C897" i="47"/>
  <c r="F897" i="47"/>
  <c r="P897" i="47"/>
  <c r="AL897" i="47"/>
  <c r="AO897" i="47"/>
  <c r="X896" i="47"/>
  <c r="Z896" i="47" s="1"/>
  <c r="Y896" i="47"/>
  <c r="F896" i="47"/>
  <c r="P896" i="47"/>
  <c r="B896" i="47"/>
  <c r="C896" i="47"/>
  <c r="AL896" i="47"/>
  <c r="AO896" i="47"/>
  <c r="X895" i="47"/>
  <c r="Z895" i="47" s="1"/>
  <c r="Y895" i="47"/>
  <c r="BC895" i="47"/>
  <c r="BD895" i="47"/>
  <c r="B895" i="47"/>
  <c r="C895" i="47"/>
  <c r="I895" i="47" s="1"/>
  <c r="F895" i="47"/>
  <c r="BA895" i="47"/>
  <c r="AL895" i="47"/>
  <c r="AO895" i="47"/>
  <c r="AP895" i="47"/>
  <c r="AQ895" i="47"/>
  <c r="AX895" i="47"/>
  <c r="AY895" i="47"/>
  <c r="AR895" i="47"/>
  <c r="AS895" i="47"/>
  <c r="AT895" i="47"/>
  <c r="AZ895" i="47"/>
  <c r="AU895" i="47"/>
  <c r="AV895" i="47"/>
  <c r="AW895" i="47"/>
  <c r="P895" i="47"/>
  <c r="BB895" i="47"/>
  <c r="X894" i="47"/>
  <c r="Z894" i="47" s="1"/>
  <c r="Y894" i="47"/>
  <c r="AV894" i="47"/>
  <c r="AW894" i="47"/>
  <c r="AX894" i="47"/>
  <c r="AY894" i="47"/>
  <c r="AZ894" i="47"/>
  <c r="AO894" i="47"/>
  <c r="BD894" i="47"/>
  <c r="BC894" i="47"/>
  <c r="BB894" i="47"/>
  <c r="AU894" i="47"/>
  <c r="C894" i="47"/>
  <c r="M894" i="47" s="1"/>
  <c r="F894" i="47"/>
  <c r="B894" i="47"/>
  <c r="P894" i="47"/>
  <c r="AL894" i="47"/>
  <c r="BA894" i="47"/>
  <c r="AP894" i="47"/>
  <c r="AQ894" i="47"/>
  <c r="AR894" i="47"/>
  <c r="AS894" i="47"/>
  <c r="AT894" i="47"/>
  <c r="Y893" i="47"/>
  <c r="X893" i="47"/>
  <c r="Z893" i="47" s="1"/>
  <c r="P893" i="47"/>
  <c r="AO893" i="47"/>
  <c r="AL893" i="47"/>
  <c r="F893" i="47"/>
  <c r="C893" i="47"/>
  <c r="B893" i="47"/>
  <c r="Y892" i="47"/>
  <c r="X892" i="47"/>
  <c r="Z892" i="47" s="1"/>
  <c r="AU892" i="47"/>
  <c r="AV892" i="47"/>
  <c r="AW892" i="47"/>
  <c r="AX892" i="47"/>
  <c r="AT892" i="47"/>
  <c r="AS892" i="47"/>
  <c r="BA892" i="47"/>
  <c r="BB892" i="47"/>
  <c r="AZ892" i="47"/>
  <c r="B892" i="47"/>
  <c r="C892" i="47"/>
  <c r="AY892" i="47"/>
  <c r="F892" i="47"/>
  <c r="AQ892" i="47"/>
  <c r="AP892" i="47"/>
  <c r="AO892" i="47"/>
  <c r="AL892" i="47"/>
  <c r="AR892" i="47"/>
  <c r="BD892" i="47"/>
  <c r="BC892" i="47"/>
  <c r="P892" i="47"/>
  <c r="X891" i="47"/>
  <c r="Z891" i="47" s="1"/>
  <c r="Y891" i="47"/>
  <c r="AO891" i="47"/>
  <c r="AL891" i="47"/>
  <c r="P891" i="47"/>
  <c r="F891" i="47"/>
  <c r="C891" i="47"/>
  <c r="B891" i="47"/>
  <c r="X890" i="47"/>
  <c r="Z890" i="47" s="1"/>
  <c r="Y890" i="47"/>
  <c r="C890" i="47"/>
  <c r="B890" i="47"/>
  <c r="AL890" i="47"/>
  <c r="AO890" i="47"/>
  <c r="F890" i="47"/>
  <c r="P890" i="47"/>
  <c r="X889" i="47"/>
  <c r="Z889" i="47" s="1"/>
  <c r="Y889" i="47"/>
  <c r="AO889" i="47"/>
  <c r="AL889" i="47"/>
  <c r="P889" i="47"/>
  <c r="F889" i="47"/>
  <c r="C889" i="47"/>
  <c r="B889" i="47"/>
  <c r="Y888" i="47"/>
  <c r="X888" i="47"/>
  <c r="Z888" i="47" s="1"/>
  <c r="AO888" i="47"/>
  <c r="AL888" i="47"/>
  <c r="C888" i="47"/>
  <c r="B888" i="47"/>
  <c r="F888" i="47"/>
  <c r="P888" i="47"/>
  <c r="X887" i="47"/>
  <c r="Z887" i="47" s="1"/>
  <c r="Y887" i="47"/>
  <c r="P887" i="47"/>
  <c r="F887" i="47"/>
  <c r="C887" i="47"/>
  <c r="B887" i="47"/>
  <c r="AV887" i="47"/>
  <c r="AP887" i="47"/>
  <c r="AQ887" i="47"/>
  <c r="AR887" i="47"/>
  <c r="AS887" i="47"/>
  <c r="AT887" i="47"/>
  <c r="AU887" i="47"/>
  <c r="AW887" i="47"/>
  <c r="AX887" i="47"/>
  <c r="AY887" i="47"/>
  <c r="AO887" i="47"/>
  <c r="AZ887" i="47"/>
  <c r="BA887" i="47"/>
  <c r="BB887" i="47"/>
  <c r="BC887" i="47"/>
  <c r="BD887" i="47"/>
  <c r="AL887" i="47"/>
  <c r="X886" i="47"/>
  <c r="Z886" i="47" s="1"/>
  <c r="Y886" i="47"/>
  <c r="F886" i="47"/>
  <c r="C886" i="47"/>
  <c r="B886" i="47"/>
  <c r="AL886" i="47"/>
  <c r="P886" i="47"/>
  <c r="AO886" i="47"/>
  <c r="Y885" i="47"/>
  <c r="X885" i="47"/>
  <c r="Z885" i="47" s="1"/>
  <c r="C885" i="47"/>
  <c r="B885" i="47"/>
  <c r="BB885" i="47"/>
  <c r="BA885" i="47"/>
  <c r="AZ885" i="47"/>
  <c r="AY885" i="47"/>
  <c r="AX885" i="47"/>
  <c r="AW885" i="47"/>
  <c r="AV885" i="47"/>
  <c r="AU885" i="47"/>
  <c r="AT885" i="47"/>
  <c r="AS885" i="47"/>
  <c r="AR885" i="47"/>
  <c r="AQ885" i="47"/>
  <c r="AP885" i="47"/>
  <c r="AO885" i="47"/>
  <c r="AL885" i="47"/>
  <c r="BD885" i="47"/>
  <c r="BC885" i="47"/>
  <c r="P885" i="47"/>
  <c r="F885" i="47"/>
  <c r="X884" i="47"/>
  <c r="Z884" i="47" s="1"/>
  <c r="Y884" i="47"/>
  <c r="F884" i="47"/>
  <c r="C884" i="47"/>
  <c r="B884" i="47"/>
  <c r="AO884" i="47"/>
  <c r="AL884" i="47"/>
  <c r="P884" i="47"/>
  <c r="Y883" i="47"/>
  <c r="X883" i="47"/>
  <c r="Z883" i="47" s="1"/>
  <c r="AL883" i="47"/>
  <c r="P883" i="47"/>
  <c r="F883" i="47"/>
  <c r="C883" i="47"/>
  <c r="E883" i="47" s="1"/>
  <c r="B883" i="47"/>
  <c r="AU883" i="47"/>
  <c r="BD883" i="47"/>
  <c r="BC883" i="47"/>
  <c r="BB883" i="47"/>
  <c r="BA883" i="47"/>
  <c r="AZ883" i="47"/>
  <c r="AY883" i="47"/>
  <c r="AX883" i="47"/>
  <c r="AW883" i="47"/>
  <c r="AV883" i="47"/>
  <c r="AT883" i="47"/>
  <c r="AS883" i="47"/>
  <c r="AR883" i="47"/>
  <c r="AQ883" i="47"/>
  <c r="AP883" i="47"/>
  <c r="AO883" i="47"/>
  <c r="Y882" i="47"/>
  <c r="X882" i="47"/>
  <c r="Z882" i="47" s="1"/>
  <c r="C882" i="47"/>
  <c r="B882" i="47"/>
  <c r="AP882" i="47"/>
  <c r="AQ882" i="47"/>
  <c r="AR882" i="47"/>
  <c r="AS882" i="47"/>
  <c r="AT882" i="47"/>
  <c r="AU882" i="47"/>
  <c r="AV882" i="47"/>
  <c r="AW882" i="47"/>
  <c r="AX882" i="47"/>
  <c r="AY882" i="47"/>
  <c r="AZ882" i="47"/>
  <c r="BA882" i="47"/>
  <c r="BB882" i="47"/>
  <c r="BC882" i="47"/>
  <c r="BD882" i="47"/>
  <c r="AL882" i="47"/>
  <c r="AO882" i="47"/>
  <c r="F882" i="47"/>
  <c r="P882" i="47"/>
  <c r="X881" i="47"/>
  <c r="Z881" i="47" s="1"/>
  <c r="Y881" i="47"/>
  <c r="C881" i="47"/>
  <c r="B881" i="47"/>
  <c r="AO881" i="47"/>
  <c r="AL881" i="47"/>
  <c r="P881" i="47"/>
  <c r="F881" i="47"/>
  <c r="X880" i="47"/>
  <c r="Z880" i="47" s="1"/>
  <c r="Y880" i="47"/>
  <c r="C880" i="47"/>
  <c r="B880" i="47"/>
  <c r="P880" i="47"/>
  <c r="F880" i="47"/>
  <c r="AL880" i="47"/>
  <c r="AO880" i="47"/>
  <c r="Y879" i="47"/>
  <c r="X879" i="47"/>
  <c r="Z879" i="47" s="1"/>
  <c r="AO879" i="47"/>
  <c r="AL879" i="47"/>
  <c r="P879" i="47"/>
  <c r="F879" i="47"/>
  <c r="C879" i="47"/>
  <c r="B879" i="47"/>
  <c r="X878" i="47"/>
  <c r="Z878" i="47" s="1"/>
  <c r="Y878" i="47"/>
  <c r="C878" i="47"/>
  <c r="B878" i="47"/>
  <c r="P878" i="47"/>
  <c r="F878" i="47"/>
  <c r="AL878" i="47"/>
  <c r="AO878" i="47"/>
  <c r="Y877" i="47"/>
  <c r="X877" i="47"/>
  <c r="Z877" i="47" s="1"/>
  <c r="BD877" i="47"/>
  <c r="C877" i="47"/>
  <c r="B877" i="47"/>
  <c r="P877" i="47"/>
  <c r="BC877" i="47"/>
  <c r="BB877" i="47"/>
  <c r="BA877" i="47"/>
  <c r="AY877" i="47"/>
  <c r="AX877" i="47"/>
  <c r="AW877" i="47"/>
  <c r="AV877" i="47"/>
  <c r="AU877" i="47"/>
  <c r="AT877" i="47"/>
  <c r="AS877" i="47"/>
  <c r="AR877" i="47"/>
  <c r="AQ877" i="47"/>
  <c r="AP877" i="47"/>
  <c r="AO877" i="47"/>
  <c r="AL877" i="47"/>
  <c r="F877" i="47"/>
  <c r="AZ877" i="47"/>
  <c r="Y876" i="47"/>
  <c r="X876" i="47"/>
  <c r="Z876" i="47" s="1"/>
  <c r="C876" i="47"/>
  <c r="B876" i="47"/>
  <c r="BC876" i="47"/>
  <c r="BB876" i="47"/>
  <c r="BA876" i="47"/>
  <c r="AZ876" i="47"/>
  <c r="AY876" i="47"/>
  <c r="AX876" i="47"/>
  <c r="AW876" i="47"/>
  <c r="AV876" i="47"/>
  <c r="AU876" i="47"/>
  <c r="AT876" i="47"/>
  <c r="AS876" i="47"/>
  <c r="AR876" i="47"/>
  <c r="AQ876" i="47"/>
  <c r="AP876" i="47"/>
  <c r="AO876" i="47"/>
  <c r="AL876" i="47"/>
  <c r="BD876" i="47"/>
  <c r="P876" i="47"/>
  <c r="F876" i="47"/>
  <c r="Y875" i="47"/>
  <c r="X875" i="47"/>
  <c r="Z875" i="47" s="1"/>
  <c r="F875" i="47"/>
  <c r="C875" i="47"/>
  <c r="B875" i="47"/>
  <c r="BD875" i="47"/>
  <c r="AY875" i="47"/>
  <c r="P875" i="47"/>
  <c r="BC875" i="47"/>
  <c r="BB875" i="47"/>
  <c r="BA875" i="47"/>
  <c r="AZ875" i="47"/>
  <c r="AX875" i="47"/>
  <c r="AW875" i="47"/>
  <c r="AV875" i="47"/>
  <c r="AU875" i="47"/>
  <c r="AT875" i="47"/>
  <c r="AS875" i="47"/>
  <c r="AR875" i="47"/>
  <c r="AQ875" i="47"/>
  <c r="AP875" i="47"/>
  <c r="AO875" i="47"/>
  <c r="AL875" i="47"/>
  <c r="X874" i="47"/>
  <c r="Z874" i="47" s="1"/>
  <c r="Y874" i="47"/>
  <c r="C874" i="47"/>
  <c r="B874" i="47"/>
  <c r="BD874" i="47"/>
  <c r="BC874" i="47"/>
  <c r="BB874" i="47"/>
  <c r="BA874" i="47"/>
  <c r="AX874" i="47"/>
  <c r="F874" i="47"/>
  <c r="AW874" i="47"/>
  <c r="AV874" i="47"/>
  <c r="AU874" i="47"/>
  <c r="AT874" i="47"/>
  <c r="AS874" i="47"/>
  <c r="AR874" i="47"/>
  <c r="AQ874" i="47"/>
  <c r="AP874" i="47"/>
  <c r="AO874" i="47"/>
  <c r="AL874" i="47"/>
  <c r="P874" i="47"/>
  <c r="AZ874" i="47"/>
  <c r="AY874" i="47"/>
  <c r="Y873" i="47"/>
  <c r="X873" i="47"/>
  <c r="Z873" i="47" s="1"/>
  <c r="B873" i="47"/>
  <c r="AO873" i="47"/>
  <c r="AL873" i="47"/>
  <c r="P873" i="47"/>
  <c r="F873" i="47"/>
  <c r="C873" i="47"/>
  <c r="Y872" i="47"/>
  <c r="X872" i="47"/>
  <c r="Z872" i="47" s="1"/>
  <c r="F872" i="47"/>
  <c r="P872" i="47"/>
  <c r="C872" i="47"/>
  <c r="B872" i="47"/>
  <c r="AL872" i="47"/>
  <c r="AO872" i="47"/>
  <c r="X871" i="47"/>
  <c r="Z871" i="47" s="1"/>
  <c r="Y871" i="47"/>
  <c r="AP871" i="47"/>
  <c r="AL871" i="47"/>
  <c r="B871" i="47"/>
  <c r="C871" i="47"/>
  <c r="BD871" i="47"/>
  <c r="BC871" i="47"/>
  <c r="BB871" i="47"/>
  <c r="BA871" i="47"/>
  <c r="AZ871" i="47"/>
  <c r="AY871" i="47"/>
  <c r="AX871" i="47"/>
  <c r="AW871" i="47"/>
  <c r="AV871" i="47"/>
  <c r="AU871" i="47"/>
  <c r="AT871" i="47"/>
  <c r="AS871" i="47"/>
  <c r="AO871" i="47"/>
  <c r="AQ871" i="47"/>
  <c r="F871" i="47"/>
  <c r="AR871" i="47"/>
  <c r="P871" i="47"/>
  <c r="X870" i="47"/>
  <c r="Z870" i="47" s="1"/>
  <c r="Y870" i="47"/>
  <c r="P870" i="47"/>
  <c r="F870" i="47"/>
  <c r="C870" i="47"/>
  <c r="H870" i="47" s="1"/>
  <c r="B870" i="47"/>
  <c r="BD870" i="47"/>
  <c r="BC870" i="47"/>
  <c r="BB870" i="47"/>
  <c r="BA870" i="47"/>
  <c r="AZ870" i="47"/>
  <c r="AY870" i="47"/>
  <c r="AX870" i="47"/>
  <c r="AW870" i="47"/>
  <c r="AV870" i="47"/>
  <c r="AU870" i="47"/>
  <c r="AT870" i="47"/>
  <c r="AS870" i="47"/>
  <c r="AR870" i="47"/>
  <c r="AQ870" i="47"/>
  <c r="AP870" i="47"/>
  <c r="AO870" i="47"/>
  <c r="AL870" i="47"/>
  <c r="Y869" i="47"/>
  <c r="X869" i="47"/>
  <c r="Z869" i="47" s="1"/>
  <c r="AL869" i="47"/>
  <c r="P869" i="47"/>
  <c r="F869" i="47"/>
  <c r="B869" i="47"/>
  <c r="C869" i="47"/>
  <c r="AO869" i="47"/>
  <c r="Y868" i="47"/>
  <c r="X868" i="47"/>
  <c r="Z868" i="47" s="1"/>
  <c r="AL868" i="47"/>
  <c r="P868" i="47"/>
  <c r="B868" i="47"/>
  <c r="AO868" i="47"/>
  <c r="F868" i="47"/>
  <c r="C868" i="47"/>
  <c r="X867" i="47"/>
  <c r="Z867" i="47" s="1"/>
  <c r="Y867" i="47"/>
  <c r="AL867" i="47"/>
  <c r="P867" i="47"/>
  <c r="F867" i="47"/>
  <c r="C867" i="47"/>
  <c r="B867" i="47"/>
  <c r="AO867" i="47"/>
  <c r="X866" i="47"/>
  <c r="Z866" i="47" s="1"/>
  <c r="Y866" i="47"/>
  <c r="C866" i="47"/>
  <c r="B866" i="47"/>
  <c r="P866" i="47"/>
  <c r="AL866" i="47"/>
  <c r="AO866" i="47"/>
  <c r="F866" i="47"/>
  <c r="Y865" i="47"/>
  <c r="X865" i="47"/>
  <c r="Z865" i="47" s="1"/>
  <c r="AO865" i="47"/>
  <c r="AL865" i="47"/>
  <c r="F865" i="47"/>
  <c r="C865" i="47"/>
  <c r="B865" i="47"/>
  <c r="P865" i="47"/>
  <c r="X864" i="47"/>
  <c r="Z864" i="47" s="1"/>
  <c r="Y864" i="47"/>
  <c r="AO864" i="47"/>
  <c r="AL864" i="47"/>
  <c r="P864" i="47"/>
  <c r="B864" i="47"/>
  <c r="C864" i="47"/>
  <c r="F864" i="47"/>
  <c r="X863" i="47"/>
  <c r="Z863" i="47" s="1"/>
  <c r="Y863" i="47"/>
  <c r="BB863" i="47"/>
  <c r="BA863" i="47"/>
  <c r="AZ863" i="47"/>
  <c r="AY863" i="47"/>
  <c r="AX863" i="47"/>
  <c r="AW863" i="47"/>
  <c r="AV863" i="47"/>
  <c r="AU863" i="47"/>
  <c r="AT863" i="47"/>
  <c r="AR863" i="47"/>
  <c r="AQ863" i="47"/>
  <c r="AP863" i="47"/>
  <c r="AO863" i="47"/>
  <c r="AL863" i="47"/>
  <c r="BD863" i="47"/>
  <c r="BC863" i="47"/>
  <c r="AS863" i="47"/>
  <c r="B863" i="47"/>
  <c r="C863" i="47"/>
  <c r="F863" i="47"/>
  <c r="P863" i="47"/>
  <c r="Y862" i="47"/>
  <c r="X862" i="47"/>
  <c r="Z862" i="47" s="1"/>
  <c r="AT862" i="47"/>
  <c r="AO862" i="47"/>
  <c r="B862" i="47"/>
  <c r="C862" i="47"/>
  <c r="F862" i="47"/>
  <c r="AP862" i="47"/>
  <c r="AQ862" i="47"/>
  <c r="AR862" i="47"/>
  <c r="AS862" i="47"/>
  <c r="AU862" i="47"/>
  <c r="AV862" i="47"/>
  <c r="AW862" i="47"/>
  <c r="AX862" i="47"/>
  <c r="AY862" i="47"/>
  <c r="AZ862" i="47"/>
  <c r="BA862" i="47"/>
  <c r="BB862" i="47"/>
  <c r="BC862" i="47"/>
  <c r="BD862" i="47"/>
  <c r="AL862" i="47"/>
  <c r="P862" i="47"/>
  <c r="Y861" i="47"/>
  <c r="X861" i="47"/>
  <c r="Z861" i="47" s="1"/>
  <c r="AL861" i="47"/>
  <c r="P861" i="47"/>
  <c r="F861" i="47"/>
  <c r="C861" i="47"/>
  <c r="L861" i="47" s="1"/>
  <c r="B861" i="47"/>
  <c r="AO861" i="47"/>
  <c r="X860" i="47"/>
  <c r="Z860" i="47" s="1"/>
  <c r="Y860" i="47"/>
  <c r="AO860" i="47"/>
  <c r="B860" i="47"/>
  <c r="C860" i="47"/>
  <c r="F860" i="47"/>
  <c r="P860" i="47"/>
  <c r="AL860" i="47"/>
  <c r="Y859" i="47"/>
  <c r="X859" i="47"/>
  <c r="Z859" i="47" s="1"/>
  <c r="B859" i="47"/>
  <c r="F859" i="47"/>
  <c r="C859" i="47"/>
  <c r="P859" i="47"/>
  <c r="AL859" i="47"/>
  <c r="AO859" i="47"/>
  <c r="Y858" i="47"/>
  <c r="X858" i="47"/>
  <c r="Z858" i="47" s="1"/>
  <c r="AL858" i="47"/>
  <c r="P858" i="47"/>
  <c r="AO858" i="47"/>
  <c r="B858" i="47"/>
  <c r="C858" i="47"/>
  <c r="F858" i="47"/>
  <c r="X857" i="47"/>
  <c r="Z857" i="47" s="1"/>
  <c r="Y857" i="47"/>
  <c r="AL857" i="47"/>
  <c r="AO857" i="47"/>
  <c r="F857" i="47"/>
  <c r="B857" i="47"/>
  <c r="C857" i="47"/>
  <c r="P857" i="47"/>
  <c r="Y856" i="47"/>
  <c r="X856" i="47"/>
  <c r="Z856" i="47" s="1"/>
  <c r="AL856" i="47"/>
  <c r="P856" i="47"/>
  <c r="B856" i="47"/>
  <c r="C856" i="47"/>
  <c r="E856" i="47" s="1"/>
  <c r="AO856" i="47"/>
  <c r="F856" i="47"/>
  <c r="Y855" i="47"/>
  <c r="X855" i="47"/>
  <c r="Z855" i="47" s="1"/>
  <c r="P855" i="47"/>
  <c r="AZ855" i="47"/>
  <c r="AY855" i="47"/>
  <c r="AX855" i="47"/>
  <c r="C855" i="47"/>
  <c r="E855" i="47" s="1"/>
  <c r="B855" i="47"/>
  <c r="BC855" i="47"/>
  <c r="BB855" i="47"/>
  <c r="BA855" i="47"/>
  <c r="F855" i="47"/>
  <c r="BD855" i="47"/>
  <c r="AL855" i="47"/>
  <c r="AO855" i="47"/>
  <c r="AP855" i="47"/>
  <c r="AQ855" i="47"/>
  <c r="AR855" i="47"/>
  <c r="AS855" i="47"/>
  <c r="AT855" i="47"/>
  <c r="AU855" i="47"/>
  <c r="AV855" i="47"/>
  <c r="AW855" i="47"/>
  <c r="X854" i="47"/>
  <c r="Z854" i="47" s="1"/>
  <c r="Y854" i="47"/>
  <c r="AL854" i="47"/>
  <c r="AO854" i="47"/>
  <c r="AQ854" i="47"/>
  <c r="AR854" i="47"/>
  <c r="AS854" i="47"/>
  <c r="AT854" i="47"/>
  <c r="AU854" i="47"/>
  <c r="AV854" i="47"/>
  <c r="AW854" i="47"/>
  <c r="AX854" i="47"/>
  <c r="AY854" i="47"/>
  <c r="AZ854" i="47"/>
  <c r="BA854" i="47"/>
  <c r="BB854" i="47"/>
  <c r="BC854" i="47"/>
  <c r="BD854" i="47"/>
  <c r="P854" i="47"/>
  <c r="F854" i="47"/>
  <c r="C854" i="47"/>
  <c r="B854" i="47"/>
  <c r="AP854" i="47"/>
  <c r="X853" i="47"/>
  <c r="Z853" i="47" s="1"/>
  <c r="Y853" i="47"/>
  <c r="AL853" i="47"/>
  <c r="AO853" i="47"/>
  <c r="B853" i="47"/>
  <c r="P853" i="47"/>
  <c r="F853" i="47"/>
  <c r="C853" i="47"/>
  <c r="X852" i="47"/>
  <c r="Z852" i="47" s="1"/>
  <c r="Y852" i="47"/>
  <c r="AO852" i="47"/>
  <c r="F852" i="47"/>
  <c r="C852" i="47"/>
  <c r="B852" i="47"/>
  <c r="P852" i="47"/>
  <c r="AL852" i="47"/>
  <c r="Y851" i="47"/>
  <c r="X851" i="47"/>
  <c r="Z851" i="47" s="1"/>
  <c r="AL851" i="47"/>
  <c r="P851" i="47"/>
  <c r="F851" i="47"/>
  <c r="C851" i="47"/>
  <c r="AO851" i="47"/>
  <c r="B851" i="47"/>
  <c r="Y850" i="47"/>
  <c r="X850" i="47"/>
  <c r="Z850" i="47" s="1"/>
  <c r="B850" i="47"/>
  <c r="C850" i="47"/>
  <c r="F850" i="47"/>
  <c r="P850" i="47"/>
  <c r="AL850" i="47"/>
  <c r="AO850" i="47"/>
  <c r="X849" i="47"/>
  <c r="Z849" i="47" s="1"/>
  <c r="Y849" i="47"/>
  <c r="B849" i="47"/>
  <c r="C849" i="47"/>
  <c r="F849" i="47"/>
  <c r="P849" i="47"/>
  <c r="AL849" i="47"/>
  <c r="AO849" i="47"/>
  <c r="Y848" i="47"/>
  <c r="X848" i="47"/>
  <c r="Z848" i="47" s="1"/>
  <c r="B848" i="47"/>
  <c r="BD848" i="47"/>
  <c r="BC848" i="47"/>
  <c r="BB848" i="47"/>
  <c r="BA848" i="47"/>
  <c r="AZ848" i="47"/>
  <c r="AY848" i="47"/>
  <c r="AX848" i="47"/>
  <c r="AW848" i="47"/>
  <c r="AV848" i="47"/>
  <c r="AU848" i="47"/>
  <c r="AT848" i="47"/>
  <c r="AS848" i="47"/>
  <c r="AR848" i="47"/>
  <c r="AQ848" i="47"/>
  <c r="AP848" i="47"/>
  <c r="AO848" i="47"/>
  <c r="AL848" i="47"/>
  <c r="P848" i="47"/>
  <c r="F848" i="47"/>
  <c r="C848" i="47"/>
  <c r="Y847" i="47"/>
  <c r="X847" i="47"/>
  <c r="Z847" i="47" s="1"/>
  <c r="F847" i="47"/>
  <c r="C847" i="47"/>
  <c r="B847" i="47"/>
  <c r="AO847" i="47"/>
  <c r="AL847" i="47"/>
  <c r="P847" i="47"/>
  <c r="Y846" i="47"/>
  <c r="X846" i="47"/>
  <c r="Z846" i="47" s="1"/>
  <c r="F846" i="47"/>
  <c r="C846" i="47"/>
  <c r="B846" i="47"/>
  <c r="AO846" i="47"/>
  <c r="AL846" i="47"/>
  <c r="P846" i="47"/>
  <c r="Y845" i="47"/>
  <c r="X845" i="47"/>
  <c r="Z845" i="47" s="1"/>
  <c r="F845" i="47"/>
  <c r="P845" i="47"/>
  <c r="AL845" i="47"/>
  <c r="AO845" i="47"/>
  <c r="C845" i="47"/>
  <c r="B845" i="47"/>
  <c r="Y844" i="47"/>
  <c r="X844" i="47"/>
  <c r="Z844" i="47" s="1"/>
  <c r="C844" i="47"/>
  <c r="AO844" i="47"/>
  <c r="B844" i="47"/>
  <c r="AL844" i="47"/>
  <c r="P844" i="47"/>
  <c r="F844" i="47"/>
  <c r="X843" i="47"/>
  <c r="Z843" i="47" s="1"/>
  <c r="Y843" i="47"/>
  <c r="AO843" i="47"/>
  <c r="AL843" i="47"/>
  <c r="B843" i="47"/>
  <c r="P843" i="47"/>
  <c r="F843" i="47"/>
  <c r="C843" i="47"/>
  <c r="Y842" i="47"/>
  <c r="X842" i="47"/>
  <c r="Z842" i="47" s="1"/>
  <c r="BD842" i="47"/>
  <c r="AZ842" i="47"/>
  <c r="BA842" i="47"/>
  <c r="AY842" i="47"/>
  <c r="AX842" i="47"/>
  <c r="AW842" i="47"/>
  <c r="AV842" i="47"/>
  <c r="AU842" i="47"/>
  <c r="AT842" i="47"/>
  <c r="AS842" i="47"/>
  <c r="AR842" i="47"/>
  <c r="AQ842" i="47"/>
  <c r="AP842" i="47"/>
  <c r="AO842" i="47"/>
  <c r="AL842" i="47"/>
  <c r="BB842" i="47"/>
  <c r="BC842" i="47"/>
  <c r="P842" i="47"/>
  <c r="F842" i="47"/>
  <c r="C842" i="47"/>
  <c r="B842" i="47"/>
  <c r="Y841" i="47"/>
  <c r="X841" i="47"/>
  <c r="Z841" i="47" s="1"/>
  <c r="BB841" i="47"/>
  <c r="BA841" i="47"/>
  <c r="AZ841" i="47"/>
  <c r="AY841" i="47"/>
  <c r="AX841" i="47"/>
  <c r="AW841" i="47"/>
  <c r="AV841" i="47"/>
  <c r="AU841" i="47"/>
  <c r="AT841" i="47"/>
  <c r="AS841" i="47"/>
  <c r="AR841" i="47"/>
  <c r="AQ841" i="47"/>
  <c r="AP841" i="47"/>
  <c r="AO841" i="47"/>
  <c r="AL841" i="47"/>
  <c r="BD841" i="47"/>
  <c r="BC841" i="47"/>
  <c r="P841" i="47"/>
  <c r="F841" i="47"/>
  <c r="C841" i="47"/>
  <c r="B841" i="47"/>
  <c r="Y840" i="47"/>
  <c r="X840" i="47"/>
  <c r="Z840" i="47" s="1"/>
  <c r="BB840" i="47"/>
  <c r="BA840" i="47"/>
  <c r="AZ840" i="47"/>
  <c r="AY840" i="47"/>
  <c r="AX840" i="47"/>
  <c r="AW840" i="47"/>
  <c r="AV840" i="47"/>
  <c r="AU840" i="47"/>
  <c r="AT840" i="47"/>
  <c r="AS840" i="47"/>
  <c r="AR840" i="47"/>
  <c r="AQ840" i="47"/>
  <c r="AP840" i="47"/>
  <c r="AO840" i="47"/>
  <c r="AL840" i="47"/>
  <c r="BD840" i="47"/>
  <c r="BC840" i="47"/>
  <c r="P840" i="47"/>
  <c r="F840" i="47"/>
  <c r="C840" i="47"/>
  <c r="B840" i="47"/>
  <c r="Y839" i="47"/>
  <c r="X839" i="47"/>
  <c r="Z839" i="47" s="1"/>
  <c r="AO839" i="47"/>
  <c r="AL839" i="47"/>
  <c r="P839" i="47"/>
  <c r="F839" i="47"/>
  <c r="C839" i="47"/>
  <c r="B839" i="47"/>
  <c r="Y838" i="47"/>
  <c r="X838" i="47"/>
  <c r="Z838" i="47" s="1"/>
  <c r="AO838" i="47"/>
  <c r="AL838" i="47"/>
  <c r="P838" i="47"/>
  <c r="F838" i="47"/>
  <c r="C838" i="47"/>
  <c r="B838" i="47"/>
  <c r="Y837" i="47"/>
  <c r="X837" i="47"/>
  <c r="Z837" i="47" s="1"/>
  <c r="AO837" i="47"/>
  <c r="AL837" i="47"/>
  <c r="P837" i="47"/>
  <c r="F837" i="47"/>
  <c r="C837" i="47"/>
  <c r="B837" i="47"/>
  <c r="Y836" i="47"/>
  <c r="X836" i="47"/>
  <c r="Z836" i="47" s="1"/>
  <c r="BB836" i="47"/>
  <c r="BA836" i="47"/>
  <c r="AZ836" i="47"/>
  <c r="AY836" i="47"/>
  <c r="AX836" i="47"/>
  <c r="AW836" i="47"/>
  <c r="AV836" i="47"/>
  <c r="AU836" i="47"/>
  <c r="AT836" i="47"/>
  <c r="AS836" i="47"/>
  <c r="AR836" i="47"/>
  <c r="AQ836" i="47"/>
  <c r="AP836" i="47"/>
  <c r="AO836" i="47"/>
  <c r="AL836" i="47"/>
  <c r="BD836" i="47"/>
  <c r="BC836" i="47"/>
  <c r="P836" i="47"/>
  <c r="F836" i="47"/>
  <c r="C836" i="47"/>
  <c r="B836" i="47"/>
  <c r="Y835" i="47"/>
  <c r="X835" i="47"/>
  <c r="Z835" i="47" s="1"/>
  <c r="BB835" i="47"/>
  <c r="BA835" i="47"/>
  <c r="AZ835" i="47"/>
  <c r="AY835" i="47"/>
  <c r="AX835" i="47"/>
  <c r="AW835" i="47"/>
  <c r="AV835" i="47"/>
  <c r="AU835" i="47"/>
  <c r="AT835" i="47"/>
  <c r="AS835" i="47"/>
  <c r="AR835" i="47"/>
  <c r="AQ835" i="47"/>
  <c r="AP835" i="47"/>
  <c r="AO835" i="47"/>
  <c r="AL835" i="47"/>
  <c r="BD835" i="47"/>
  <c r="BC835" i="47"/>
  <c r="P835" i="47"/>
  <c r="F835" i="47"/>
  <c r="C835" i="47"/>
  <c r="B835" i="47"/>
  <c r="Y834" i="47"/>
  <c r="X834" i="47"/>
  <c r="Z834" i="47" s="1"/>
  <c r="AO834" i="47"/>
  <c r="AL834" i="47"/>
  <c r="P834" i="47"/>
  <c r="F834" i="47"/>
  <c r="C834" i="47"/>
  <c r="B834" i="47"/>
  <c r="Y833" i="47"/>
  <c r="X833" i="47"/>
  <c r="Z833" i="47" s="1"/>
  <c r="AO833" i="47"/>
  <c r="AL833" i="47"/>
  <c r="P833" i="47"/>
  <c r="F833" i="47"/>
  <c r="C833" i="47"/>
  <c r="B833" i="47"/>
  <c r="Y832" i="47"/>
  <c r="X832" i="47"/>
  <c r="Z832" i="47" s="1"/>
  <c r="AO832" i="47"/>
  <c r="AL832" i="47"/>
  <c r="P832" i="47"/>
  <c r="F832" i="47"/>
  <c r="C832" i="47"/>
  <c r="B832" i="47"/>
  <c r="Y831" i="47"/>
  <c r="X831" i="47"/>
  <c r="Z831" i="47" s="1"/>
  <c r="AO831" i="47"/>
  <c r="AL831" i="47"/>
  <c r="P831" i="47"/>
  <c r="F831" i="47"/>
  <c r="C831" i="47"/>
  <c r="B831" i="47"/>
  <c r="Y830" i="47"/>
  <c r="X830" i="47"/>
  <c r="Z830" i="47" s="1"/>
  <c r="AO830" i="47"/>
  <c r="AL830" i="47"/>
  <c r="P830" i="47"/>
  <c r="F830" i="47"/>
  <c r="C830" i="47"/>
  <c r="B830" i="47"/>
  <c r="Y829" i="47"/>
  <c r="X829" i="47"/>
  <c r="Z829" i="47" s="1"/>
  <c r="AO829" i="47"/>
  <c r="AL829" i="47"/>
  <c r="P829" i="47"/>
  <c r="F829" i="47"/>
  <c r="C829" i="47"/>
  <c r="B829" i="47"/>
  <c r="Y828" i="47"/>
  <c r="X828" i="47"/>
  <c r="Z828" i="47" s="1"/>
  <c r="AO828" i="47"/>
  <c r="AL828" i="47"/>
  <c r="P828" i="47"/>
  <c r="F828" i="47"/>
  <c r="C828" i="47"/>
  <c r="B828" i="47"/>
  <c r="Y827" i="47"/>
  <c r="X827" i="47"/>
  <c r="Z827" i="47" s="1"/>
  <c r="AO827" i="47"/>
  <c r="AL827" i="47"/>
  <c r="P827" i="47"/>
  <c r="F827" i="47"/>
  <c r="C827" i="47"/>
  <c r="B827" i="47"/>
  <c r="Y826" i="47"/>
  <c r="X826" i="47"/>
  <c r="Z826" i="47" s="1"/>
  <c r="AO826" i="47"/>
  <c r="AL826" i="47"/>
  <c r="P826" i="47"/>
  <c r="F826" i="47"/>
  <c r="C826" i="47"/>
  <c r="B826" i="47"/>
  <c r="Y825" i="47"/>
  <c r="X825" i="47"/>
  <c r="Z825" i="47" s="1"/>
  <c r="AO825" i="47"/>
  <c r="AL825" i="47"/>
  <c r="P825" i="47"/>
  <c r="F825" i="47"/>
  <c r="C825" i="47"/>
  <c r="B825" i="47"/>
  <c r="Y824" i="47"/>
  <c r="X824" i="47"/>
  <c r="Z824" i="47" s="1"/>
  <c r="BB824" i="47"/>
  <c r="BA824" i="47"/>
  <c r="AZ824" i="47"/>
  <c r="AY824" i="47"/>
  <c r="AX824" i="47"/>
  <c r="AW824" i="47"/>
  <c r="AV824" i="47"/>
  <c r="AU824" i="47"/>
  <c r="AT824" i="47"/>
  <c r="AS824" i="47"/>
  <c r="AR824" i="47"/>
  <c r="AQ824" i="47"/>
  <c r="AP824" i="47"/>
  <c r="AO824" i="47"/>
  <c r="AL824" i="47"/>
  <c r="BD824" i="47"/>
  <c r="BC824" i="47"/>
  <c r="P824" i="47"/>
  <c r="F824" i="47"/>
  <c r="C824" i="47"/>
  <c r="B824" i="47"/>
  <c r="Y823" i="47"/>
  <c r="X823" i="47"/>
  <c r="Z823" i="47" s="1"/>
  <c r="AO823" i="47"/>
  <c r="AL823" i="47"/>
  <c r="P823" i="47"/>
  <c r="F823" i="47"/>
  <c r="C823" i="47"/>
  <c r="B823" i="47"/>
  <c r="Y822" i="47"/>
  <c r="X822" i="47"/>
  <c r="Z822" i="47" s="1"/>
  <c r="AO822" i="47"/>
  <c r="AL822" i="47"/>
  <c r="P822" i="47"/>
  <c r="F822" i="47"/>
  <c r="C822" i="47"/>
  <c r="B822" i="47"/>
  <c r="Y821" i="47"/>
  <c r="X821" i="47"/>
  <c r="Z821" i="47" s="1"/>
  <c r="AP821" i="47"/>
  <c r="P821" i="47"/>
  <c r="B821" i="47"/>
  <c r="C821" i="47"/>
  <c r="I821" i="47" s="1"/>
  <c r="F821" i="47"/>
  <c r="AO821" i="47"/>
  <c r="AQ821" i="47"/>
  <c r="AR821" i="47"/>
  <c r="AL821" i="47"/>
  <c r="AT821" i="47"/>
  <c r="AW821" i="47"/>
  <c r="AV821" i="47"/>
  <c r="AX821" i="47"/>
  <c r="E821" i="47"/>
  <c r="AS821" i="47"/>
  <c r="AY821" i="47"/>
  <c r="AZ821" i="47"/>
  <c r="BA821" i="47"/>
  <c r="BB821" i="47"/>
  <c r="BC821" i="47"/>
  <c r="BD821" i="47"/>
  <c r="AU821" i="47"/>
  <c r="X820" i="47"/>
  <c r="Z820" i="47" s="1"/>
  <c r="Y820" i="47"/>
  <c r="F820" i="47"/>
  <c r="C820" i="47"/>
  <c r="B820" i="47"/>
  <c r="P820" i="47"/>
  <c r="AL820" i="47"/>
  <c r="AO820" i="47"/>
  <c r="Y819" i="47"/>
  <c r="X819" i="47"/>
  <c r="Z819" i="47" s="1"/>
  <c r="AL819" i="47"/>
  <c r="P819" i="47"/>
  <c r="F819" i="47"/>
  <c r="C819" i="47"/>
  <c r="B819" i="47"/>
  <c r="AO819" i="47"/>
  <c r="X818" i="47"/>
  <c r="Z818" i="47" s="1"/>
  <c r="Y818" i="47"/>
  <c r="AL818" i="47"/>
  <c r="AO818" i="47"/>
  <c r="B818" i="47"/>
  <c r="C818" i="47"/>
  <c r="F818" i="47"/>
  <c r="P818" i="47"/>
  <c r="Y817" i="47"/>
  <c r="X817" i="47"/>
  <c r="Z817" i="47" s="1"/>
  <c r="BB817" i="47"/>
  <c r="BC817" i="47"/>
  <c r="BD817" i="47"/>
  <c r="P817" i="47"/>
  <c r="BA817" i="47"/>
  <c r="AL817" i="47"/>
  <c r="AO817" i="47"/>
  <c r="AR817" i="47"/>
  <c r="AP817" i="47"/>
  <c r="AS817" i="47"/>
  <c r="AT817" i="47"/>
  <c r="AU817" i="47"/>
  <c r="AV817" i="47"/>
  <c r="AW817" i="47"/>
  <c r="AX817" i="47"/>
  <c r="AY817" i="47"/>
  <c r="AZ817" i="47"/>
  <c r="AQ817" i="47"/>
  <c r="B817" i="47"/>
  <c r="C817" i="47"/>
  <c r="F817" i="47"/>
  <c r="Y816" i="47"/>
  <c r="X816" i="47"/>
  <c r="Z816" i="47" s="1"/>
  <c r="B816" i="47"/>
  <c r="C816" i="47"/>
  <c r="N816" i="47" s="1"/>
  <c r="F816" i="47"/>
  <c r="P816" i="47"/>
  <c r="AL816" i="47"/>
  <c r="AO816" i="47"/>
  <c r="X815" i="47"/>
  <c r="Z815" i="47" s="1"/>
  <c r="Y815" i="47"/>
  <c r="F815" i="47"/>
  <c r="P815" i="47"/>
  <c r="AL815" i="47"/>
  <c r="AO815" i="47"/>
  <c r="B815" i="47"/>
  <c r="C815" i="47"/>
  <c r="Y814" i="47"/>
  <c r="X814" i="47"/>
  <c r="Z814" i="47" s="1"/>
  <c r="AO814" i="47"/>
  <c r="C814" i="47"/>
  <c r="N814" i="47" s="1"/>
  <c r="B814" i="47"/>
  <c r="F814" i="47"/>
  <c r="P814" i="47"/>
  <c r="AL814" i="47"/>
  <c r="Y813" i="47"/>
  <c r="X813" i="47"/>
  <c r="Z813" i="47" s="1"/>
  <c r="C813" i="47"/>
  <c r="B813" i="47"/>
  <c r="AO813" i="47"/>
  <c r="F813" i="47"/>
  <c r="AL813" i="47"/>
  <c r="P813" i="47"/>
  <c r="Y812" i="47"/>
  <c r="X812" i="47"/>
  <c r="Z812" i="47" s="1"/>
  <c r="C812" i="47"/>
  <c r="E812" i="47" s="1"/>
  <c r="B812" i="47"/>
  <c r="Y811" i="47"/>
  <c r="X811" i="47"/>
  <c r="Z811" i="47" s="1"/>
  <c r="AO811" i="47"/>
  <c r="AL811" i="47"/>
  <c r="P811" i="47"/>
  <c r="F811" i="47"/>
  <c r="C811" i="47"/>
  <c r="B811" i="47"/>
  <c r="X810" i="47"/>
  <c r="Z810" i="47" s="1"/>
  <c r="Y810" i="47"/>
  <c r="C810" i="47"/>
  <c r="F810" i="47"/>
  <c r="P810" i="47"/>
  <c r="AL810" i="47"/>
  <c r="AO810" i="47"/>
  <c r="B810" i="47"/>
  <c r="I810" i="47" s="1"/>
  <c r="Y809" i="47"/>
  <c r="X809" i="47"/>
  <c r="Z809" i="47" s="1"/>
  <c r="F809" i="47"/>
  <c r="C809" i="47"/>
  <c r="B809" i="47"/>
  <c r="AL809" i="47"/>
  <c r="P809" i="47"/>
  <c r="AO809" i="47"/>
  <c r="AP809" i="47"/>
  <c r="AQ809" i="47"/>
  <c r="AR809" i="47"/>
  <c r="AS809" i="47"/>
  <c r="AT809" i="47"/>
  <c r="AU809" i="47"/>
  <c r="AV809" i="47"/>
  <c r="AW809" i="47"/>
  <c r="AX809" i="47"/>
  <c r="AY809" i="47"/>
  <c r="AZ809" i="47"/>
  <c r="BA809" i="47"/>
  <c r="BB809" i="47"/>
  <c r="BC809" i="47"/>
  <c r="BD809" i="47"/>
  <c r="L809" i="47"/>
  <c r="M809" i="47"/>
  <c r="X808" i="47"/>
  <c r="Z808" i="47" s="1"/>
  <c r="Y808" i="47"/>
  <c r="P808" i="47"/>
  <c r="F808" i="47"/>
  <c r="C808" i="47"/>
  <c r="B808" i="47"/>
  <c r="AO808" i="47"/>
  <c r="AL808" i="47"/>
  <c r="Y807" i="47"/>
  <c r="X807" i="47"/>
  <c r="Z807" i="47" s="1"/>
  <c r="AL807" i="47"/>
  <c r="C807" i="47"/>
  <c r="B807" i="47"/>
  <c r="P807" i="47"/>
  <c r="F807" i="47"/>
  <c r="AO807" i="47"/>
  <c r="X806" i="47"/>
  <c r="Z806" i="47" s="1"/>
  <c r="Y806" i="47"/>
  <c r="P806" i="47"/>
  <c r="AL806" i="47"/>
  <c r="AO806" i="47"/>
  <c r="B806" i="47"/>
  <c r="C806" i="47"/>
  <c r="M806" i="47" s="1"/>
  <c r="F806" i="47"/>
  <c r="Y805" i="47"/>
  <c r="X805" i="47"/>
  <c r="Z805" i="47" s="1"/>
  <c r="AL805" i="47"/>
  <c r="AO805" i="47"/>
  <c r="AP805" i="47"/>
  <c r="AQ805" i="47"/>
  <c r="AR805" i="47"/>
  <c r="AS805" i="47"/>
  <c r="P805" i="47"/>
  <c r="B805" i="47"/>
  <c r="C805" i="47"/>
  <c r="E805" i="47" s="1"/>
  <c r="AU805" i="47"/>
  <c r="AV805" i="47"/>
  <c r="AW805" i="47"/>
  <c r="F805" i="47"/>
  <c r="AX805" i="47"/>
  <c r="AZ805" i="47"/>
  <c r="BA805" i="47"/>
  <c r="BB805" i="47"/>
  <c r="BC805" i="47"/>
  <c r="BD805" i="47"/>
  <c r="M805" i="47"/>
  <c r="H805" i="47"/>
  <c r="I805" i="47"/>
  <c r="K805" i="47"/>
  <c r="AT805" i="47"/>
  <c r="L805" i="47"/>
  <c r="J805" i="47"/>
  <c r="N805" i="47"/>
  <c r="AY805" i="47"/>
  <c r="X804" i="47"/>
  <c r="Z804" i="47" s="1"/>
  <c r="Y804" i="47"/>
  <c r="AY804" i="47"/>
  <c r="AX804" i="47"/>
  <c r="B804" i="47"/>
  <c r="C804" i="47"/>
  <c r="F804" i="47"/>
  <c r="P804" i="47"/>
  <c r="BA804" i="47"/>
  <c r="AZ804" i="47"/>
  <c r="AL804" i="47"/>
  <c r="AO804" i="47"/>
  <c r="AP804" i="47"/>
  <c r="AQ804" i="47"/>
  <c r="AR804" i="47"/>
  <c r="AS804" i="47"/>
  <c r="AT804" i="47"/>
  <c r="AU804" i="47"/>
  <c r="AV804" i="47"/>
  <c r="AW804" i="47"/>
  <c r="BD804" i="47"/>
  <c r="BC804" i="47"/>
  <c r="BB804" i="47"/>
  <c r="Y803" i="47"/>
  <c r="X803" i="47"/>
  <c r="Z803" i="47" s="1"/>
  <c r="AL803" i="47"/>
  <c r="AO803" i="47"/>
  <c r="B803" i="47"/>
  <c r="C803" i="47"/>
  <c r="F803" i="47"/>
  <c r="P803" i="47"/>
  <c r="X802" i="47"/>
  <c r="Z802" i="47" s="1"/>
  <c r="Y802" i="47"/>
  <c r="AL802" i="47"/>
  <c r="AO802" i="47"/>
  <c r="F802" i="47"/>
  <c r="C802" i="47"/>
  <c r="B802" i="47"/>
  <c r="P802" i="47"/>
  <c r="Y801" i="47"/>
  <c r="X801" i="47"/>
  <c r="Z801" i="47" s="1"/>
  <c r="AO801" i="47"/>
  <c r="AL801" i="47"/>
  <c r="B801" i="47"/>
  <c r="C801" i="47"/>
  <c r="F801" i="47"/>
  <c r="P801" i="47"/>
  <c r="X800" i="47"/>
  <c r="Z800" i="47" s="1"/>
  <c r="Y800" i="47"/>
  <c r="B800" i="47"/>
  <c r="C800" i="47"/>
  <c r="AO800" i="47"/>
  <c r="F800" i="47"/>
  <c r="P800" i="47"/>
  <c r="AL800" i="47"/>
  <c r="X799" i="47"/>
  <c r="Z799" i="47" s="1"/>
  <c r="Y799" i="47"/>
  <c r="AL799" i="47"/>
  <c r="AO799" i="47"/>
  <c r="B799" i="47"/>
  <c r="C799" i="47"/>
  <c r="N799" i="47" s="1"/>
  <c r="F799" i="47"/>
  <c r="P799" i="47"/>
  <c r="Y798" i="47"/>
  <c r="X798" i="47"/>
  <c r="Z798" i="47" s="1"/>
  <c r="BC798" i="47"/>
  <c r="P798" i="47"/>
  <c r="F798" i="47"/>
  <c r="AL798" i="47"/>
  <c r="C798" i="47"/>
  <c r="BB798" i="47"/>
  <c r="B798" i="47"/>
  <c r="BD798" i="47"/>
  <c r="BA798" i="47"/>
  <c r="AZ798" i="47"/>
  <c r="AY798" i="47"/>
  <c r="AX798" i="47"/>
  <c r="AW798" i="47"/>
  <c r="AV798" i="47"/>
  <c r="AU798" i="47"/>
  <c r="AT798" i="47"/>
  <c r="AS798" i="47"/>
  <c r="AR798" i="47"/>
  <c r="AQ798" i="47"/>
  <c r="AP798" i="47"/>
  <c r="AO798" i="47"/>
  <c r="Y797" i="47"/>
  <c r="X797" i="47"/>
  <c r="Z797" i="47" s="1"/>
  <c r="AO797" i="47"/>
  <c r="AL797" i="47"/>
  <c r="P797" i="47"/>
  <c r="B797" i="47"/>
  <c r="C797" i="47"/>
  <c r="F797" i="47"/>
  <c r="X796" i="47"/>
  <c r="Z796" i="47" s="1"/>
  <c r="Y796" i="47"/>
  <c r="AL796" i="47"/>
  <c r="AO796" i="47"/>
  <c r="B796" i="47"/>
  <c r="C796" i="47"/>
  <c r="F796" i="47"/>
  <c r="P796" i="47"/>
  <c r="X795" i="47"/>
  <c r="Z795" i="47" s="1"/>
  <c r="Y795" i="47"/>
  <c r="AO795" i="47"/>
  <c r="AL795" i="47"/>
  <c r="P795" i="47"/>
  <c r="F795" i="47"/>
  <c r="C795" i="47"/>
  <c r="B795" i="47"/>
  <c r="X794" i="47"/>
  <c r="Z794" i="47" s="1"/>
  <c r="Y794" i="47"/>
  <c r="AO794" i="47"/>
  <c r="AL794" i="47"/>
  <c r="P794" i="47"/>
  <c r="F794" i="47"/>
  <c r="C794" i="47"/>
  <c r="B794" i="47"/>
  <c r="X793" i="47"/>
  <c r="Z793" i="47" s="1"/>
  <c r="Y793" i="47"/>
  <c r="BA793" i="47"/>
  <c r="AZ793" i="47"/>
  <c r="AY793" i="47"/>
  <c r="AX793" i="47"/>
  <c r="AW793" i="47"/>
  <c r="AV793" i="47"/>
  <c r="AU793" i="47"/>
  <c r="AT793" i="47"/>
  <c r="AS793" i="47"/>
  <c r="AR793" i="47"/>
  <c r="AQ793" i="47"/>
  <c r="AP793" i="47"/>
  <c r="AO793" i="47"/>
  <c r="AL793" i="47"/>
  <c r="P793" i="47"/>
  <c r="F793" i="47"/>
  <c r="C793" i="47"/>
  <c r="B793" i="47"/>
  <c r="BD793" i="47"/>
  <c r="BC793" i="47"/>
  <c r="BB793" i="47"/>
  <c r="X792" i="47"/>
  <c r="Z792" i="47" s="1"/>
  <c r="Y792" i="47"/>
  <c r="B792" i="47"/>
  <c r="C792" i="47"/>
  <c r="P792" i="47"/>
  <c r="F792" i="47"/>
  <c r="AL792" i="47"/>
  <c r="AO792" i="47"/>
  <c r="X791" i="47"/>
  <c r="Z791" i="47" s="1"/>
  <c r="Y791" i="47"/>
  <c r="B791" i="47"/>
  <c r="AO791" i="47"/>
  <c r="AL791" i="47"/>
  <c r="P791" i="47"/>
  <c r="F791" i="47"/>
  <c r="C791" i="47"/>
  <c r="X790" i="47"/>
  <c r="Z790" i="47" s="1"/>
  <c r="Y790" i="47"/>
  <c r="B790" i="47"/>
  <c r="BD790" i="47"/>
  <c r="BC790" i="47"/>
  <c r="BB790" i="47"/>
  <c r="BA790" i="47"/>
  <c r="AZ790" i="47"/>
  <c r="AY790" i="47"/>
  <c r="AX790" i="47"/>
  <c r="AW790" i="47"/>
  <c r="AV790" i="47"/>
  <c r="AU790" i="47"/>
  <c r="AT790" i="47"/>
  <c r="AS790" i="47"/>
  <c r="AR790" i="47"/>
  <c r="AQ790" i="47"/>
  <c r="AP790" i="47"/>
  <c r="AO790" i="47"/>
  <c r="AL790" i="47"/>
  <c r="C790" i="47"/>
  <c r="F790" i="47"/>
  <c r="P790" i="47"/>
  <c r="Y789" i="47"/>
  <c r="X789" i="47"/>
  <c r="Z789" i="47" s="1"/>
  <c r="AL789" i="47"/>
  <c r="AO789" i="47"/>
  <c r="F789" i="47"/>
  <c r="B789" i="47"/>
  <c r="C789" i="47"/>
  <c r="P789" i="47"/>
  <c r="Y788" i="47"/>
  <c r="X788" i="47"/>
  <c r="Z788" i="47" s="1"/>
  <c r="B788" i="47"/>
  <c r="C788" i="47"/>
  <c r="L788" i="47" s="1"/>
  <c r="F788" i="47"/>
  <c r="P788" i="47"/>
  <c r="AL788" i="47"/>
  <c r="AO788" i="47"/>
  <c r="X787" i="47"/>
  <c r="Z787" i="47" s="1"/>
  <c r="Y787" i="47"/>
  <c r="AL787" i="47"/>
  <c r="AO787" i="47"/>
  <c r="B787" i="47"/>
  <c r="C787" i="47"/>
  <c r="F787" i="47"/>
  <c r="P787" i="47"/>
  <c r="Y786" i="47"/>
  <c r="X786" i="47"/>
  <c r="Z786" i="47" s="1"/>
  <c r="B786" i="47"/>
  <c r="C786" i="47"/>
  <c r="F786" i="47"/>
  <c r="P786" i="47"/>
  <c r="AL786" i="47"/>
  <c r="AO786" i="47"/>
  <c r="Y785" i="47"/>
  <c r="X785" i="47"/>
  <c r="Z785" i="47" s="1"/>
  <c r="BD785" i="47"/>
  <c r="BC785" i="47"/>
  <c r="BB785" i="47"/>
  <c r="BA785" i="47"/>
  <c r="AZ785" i="47"/>
  <c r="AY785" i="47"/>
  <c r="AX785" i="47"/>
  <c r="AW785" i="47"/>
  <c r="AV785" i="47"/>
  <c r="AU785" i="47"/>
  <c r="AT785" i="47"/>
  <c r="AS785" i="47"/>
  <c r="AR785" i="47"/>
  <c r="AQ785" i="47"/>
  <c r="AP785" i="47"/>
  <c r="AO785" i="47"/>
  <c r="AL785" i="47"/>
  <c r="P785" i="47"/>
  <c r="B785" i="47"/>
  <c r="F785" i="47"/>
  <c r="C785" i="47"/>
  <c r="Y784" i="47"/>
  <c r="X784" i="47"/>
  <c r="Z784" i="47" s="1"/>
  <c r="AO784" i="47"/>
  <c r="AL784" i="47"/>
  <c r="P784" i="47"/>
  <c r="F784" i="47"/>
  <c r="C784" i="47"/>
  <c r="B784" i="47"/>
  <c r="Y783" i="47"/>
  <c r="X783" i="47"/>
  <c r="Z783" i="47" s="1"/>
  <c r="P783" i="47"/>
  <c r="AO783" i="47"/>
  <c r="F783" i="47"/>
  <c r="C783" i="47"/>
  <c r="B783" i="47"/>
  <c r="AL783" i="47"/>
  <c r="Y782" i="47"/>
  <c r="X782" i="47"/>
  <c r="Z782" i="47" s="1"/>
  <c r="P782" i="47"/>
  <c r="AL782" i="47"/>
  <c r="AO782" i="47"/>
  <c r="B782" i="47"/>
  <c r="C782" i="47"/>
  <c r="E782" i="47" s="1"/>
  <c r="F782" i="47"/>
  <c r="X781" i="47"/>
  <c r="Z781" i="47" s="1"/>
  <c r="Y781" i="47"/>
  <c r="AO781" i="47"/>
  <c r="P781" i="47"/>
  <c r="AL781" i="47"/>
  <c r="F781" i="47"/>
  <c r="C781" i="47"/>
  <c r="B781" i="47"/>
  <c r="X780" i="47"/>
  <c r="Z780" i="47" s="1"/>
  <c r="Y780" i="47"/>
  <c r="AO780" i="47"/>
  <c r="AL780" i="47"/>
  <c r="P780" i="47"/>
  <c r="F780" i="47"/>
  <c r="C780" i="47"/>
  <c r="B780" i="47"/>
  <c r="Y779" i="47"/>
  <c r="X779" i="47"/>
  <c r="Z779" i="47" s="1"/>
  <c r="AO779" i="47"/>
  <c r="B779" i="47"/>
  <c r="AL779" i="47"/>
  <c r="P779" i="47"/>
  <c r="F779" i="47"/>
  <c r="C779" i="47"/>
  <c r="Y778" i="47"/>
  <c r="X778" i="47"/>
  <c r="Z778" i="47" s="1"/>
  <c r="P778" i="47"/>
  <c r="B778" i="47"/>
  <c r="C778" i="47"/>
  <c r="F778" i="47"/>
  <c r="AO778" i="47"/>
  <c r="AL778" i="47"/>
  <c r="Y777" i="47"/>
  <c r="X777" i="47"/>
  <c r="Z777" i="47" s="1"/>
  <c r="AL777" i="47"/>
  <c r="P777" i="47"/>
  <c r="B777" i="47"/>
  <c r="F777" i="47"/>
  <c r="C777" i="47"/>
  <c r="AO777" i="47"/>
  <c r="X776" i="47"/>
  <c r="Z776" i="47" s="1"/>
  <c r="Y776" i="47"/>
  <c r="AL776" i="47"/>
  <c r="AO776" i="47"/>
  <c r="B776" i="47"/>
  <c r="C776" i="47"/>
  <c r="F776" i="47"/>
  <c r="P776" i="47"/>
  <c r="Y775" i="47"/>
  <c r="X775" i="47"/>
  <c r="Z775" i="47" s="1"/>
  <c r="AL775" i="47"/>
  <c r="AO775" i="47"/>
  <c r="F775" i="47"/>
  <c r="C775" i="47"/>
  <c r="B775" i="47"/>
  <c r="P775" i="47"/>
  <c r="X774" i="47"/>
  <c r="Z774" i="47" s="1"/>
  <c r="Y774" i="47"/>
  <c r="B774" i="47"/>
  <c r="C774" i="47"/>
  <c r="N774" i="47" s="1"/>
  <c r="F774" i="47"/>
  <c r="P774" i="47"/>
  <c r="AL774" i="47"/>
  <c r="AO774" i="47"/>
  <c r="Y773" i="47"/>
  <c r="X773" i="47"/>
  <c r="Z773" i="47" s="1"/>
  <c r="B773" i="47"/>
  <c r="C773" i="47"/>
  <c r="F773" i="47"/>
  <c r="P773" i="47"/>
  <c r="AL773" i="47"/>
  <c r="AO773" i="47"/>
  <c r="X772" i="47"/>
  <c r="Z772" i="47" s="1"/>
  <c r="Y772" i="47"/>
  <c r="B772" i="47"/>
  <c r="C772" i="47"/>
  <c r="F772" i="47"/>
  <c r="P772" i="47"/>
  <c r="AL772" i="47"/>
  <c r="AO772" i="47"/>
  <c r="X771" i="47"/>
  <c r="Z771" i="47" s="1"/>
  <c r="Y771" i="47"/>
  <c r="P771" i="47"/>
  <c r="AL771" i="47"/>
  <c r="AO771" i="47"/>
  <c r="B771" i="47"/>
  <c r="C771" i="47"/>
  <c r="F771" i="47"/>
  <c r="X770" i="47"/>
  <c r="Z770" i="47" s="1"/>
  <c r="Y770" i="47"/>
  <c r="F770" i="47"/>
  <c r="C770" i="47"/>
  <c r="B770" i="47"/>
  <c r="AO770" i="47"/>
  <c r="AL770" i="47"/>
  <c r="P770" i="47"/>
  <c r="X769" i="47"/>
  <c r="Z769" i="47" s="1"/>
  <c r="Y769" i="47"/>
  <c r="P769" i="47"/>
  <c r="AL769" i="47"/>
  <c r="AO769" i="47"/>
  <c r="B769" i="47"/>
  <c r="C769" i="47"/>
  <c r="F769" i="47"/>
  <c r="X768" i="47"/>
  <c r="Z768" i="47" s="1"/>
  <c r="Y768" i="47"/>
  <c r="B768" i="47"/>
  <c r="P768" i="47"/>
  <c r="F768" i="47"/>
  <c r="C768" i="47"/>
  <c r="AL768" i="47"/>
  <c r="AO768" i="47"/>
  <c r="X767" i="47"/>
  <c r="Z767" i="47" s="1"/>
  <c r="Y767" i="47"/>
  <c r="C767" i="47"/>
  <c r="F767" i="47"/>
  <c r="P767" i="47"/>
  <c r="AL767" i="47"/>
  <c r="AO767" i="47"/>
  <c r="B767" i="47"/>
  <c r="X766" i="47"/>
  <c r="Z766" i="47" s="1"/>
  <c r="Y766" i="47"/>
  <c r="F766" i="47"/>
  <c r="C766" i="47"/>
  <c r="B766" i="47"/>
  <c r="AL766" i="47"/>
  <c r="P766" i="47"/>
  <c r="AO766" i="47"/>
  <c r="Y765" i="47"/>
  <c r="X765" i="47"/>
  <c r="Z765" i="47" s="1"/>
  <c r="C765" i="47"/>
  <c r="F765" i="47"/>
  <c r="P765" i="47"/>
  <c r="AL765" i="47"/>
  <c r="AO765" i="47"/>
  <c r="B765" i="47"/>
  <c r="X764" i="47"/>
  <c r="Z764" i="47" s="1"/>
  <c r="Y764" i="47"/>
  <c r="AL764" i="47"/>
  <c r="P764" i="47"/>
  <c r="F764" i="47"/>
  <c r="AP764" i="47"/>
  <c r="AO764" i="47"/>
  <c r="BC764" i="47"/>
  <c r="AX764" i="47"/>
  <c r="B764" i="47"/>
  <c r="C764" i="47"/>
  <c r="BD764" i="47"/>
  <c r="BB764" i="47"/>
  <c r="BA764" i="47"/>
  <c r="AZ764" i="47"/>
  <c r="AY764" i="47"/>
  <c r="AW764" i="47"/>
  <c r="AV764" i="47"/>
  <c r="AU764" i="47"/>
  <c r="AT764" i="47"/>
  <c r="AS764" i="47"/>
  <c r="AR764" i="47"/>
  <c r="AQ764" i="47"/>
  <c r="Y763" i="47"/>
  <c r="X763" i="47"/>
  <c r="Z763" i="47" s="1"/>
  <c r="B763" i="47"/>
  <c r="C763" i="47"/>
  <c r="F763" i="47"/>
  <c r="P763" i="47"/>
  <c r="AO763" i="47"/>
  <c r="AL763" i="47"/>
  <c r="Y762" i="47"/>
  <c r="X762" i="47"/>
  <c r="Z762" i="47" s="1"/>
  <c r="AO762" i="47"/>
  <c r="AL762" i="47"/>
  <c r="P762" i="47"/>
  <c r="F762" i="47"/>
  <c r="C762" i="47"/>
  <c r="N762" i="47" s="1"/>
  <c r="B762" i="47"/>
  <c r="Y761" i="47"/>
  <c r="X761" i="47"/>
  <c r="Z761" i="47" s="1"/>
  <c r="AL761" i="47"/>
  <c r="AO761" i="47"/>
  <c r="B761" i="47"/>
  <c r="C761" i="47"/>
  <c r="F761" i="47"/>
  <c r="P761" i="47"/>
  <c r="Y760" i="47"/>
  <c r="X760" i="47"/>
  <c r="Z760" i="47" s="1"/>
  <c r="AO760" i="47"/>
  <c r="AL760" i="47"/>
  <c r="P760" i="47"/>
  <c r="F760" i="47"/>
  <c r="C760" i="47"/>
  <c r="B760" i="47"/>
  <c r="Y759" i="47"/>
  <c r="X759" i="47"/>
  <c r="Z759" i="47" s="1"/>
  <c r="AO759" i="47"/>
  <c r="AL759" i="47"/>
  <c r="P759" i="47"/>
  <c r="F759" i="47"/>
  <c r="C759" i="47"/>
  <c r="B759" i="47"/>
  <c r="Y758" i="47"/>
  <c r="X758" i="47"/>
  <c r="Z758" i="47" s="1"/>
  <c r="AO758" i="47"/>
  <c r="AL758" i="47"/>
  <c r="P758" i="47"/>
  <c r="F758" i="47"/>
  <c r="C758" i="47"/>
  <c r="B758" i="47"/>
  <c r="Y757" i="47"/>
  <c r="X757" i="47"/>
  <c r="Z757" i="47" s="1"/>
  <c r="AO757" i="47"/>
  <c r="AL757" i="47"/>
  <c r="P757" i="47"/>
  <c r="F757" i="47"/>
  <c r="C757" i="47"/>
  <c r="B757" i="47"/>
  <c r="Y756" i="47"/>
  <c r="X756" i="47"/>
  <c r="Z756" i="47" s="1"/>
  <c r="BB756" i="47"/>
  <c r="BA756" i="47"/>
  <c r="AZ756" i="47"/>
  <c r="AY756" i="47"/>
  <c r="AX756" i="47"/>
  <c r="AW756" i="47"/>
  <c r="AV756" i="47"/>
  <c r="AU756" i="47"/>
  <c r="AT756" i="47"/>
  <c r="AS756" i="47"/>
  <c r="AR756" i="47"/>
  <c r="AQ756" i="47"/>
  <c r="AP756" i="47"/>
  <c r="AO756" i="47"/>
  <c r="AL756" i="47"/>
  <c r="BD756" i="47"/>
  <c r="BC756" i="47"/>
  <c r="P756" i="47"/>
  <c r="F756" i="47"/>
  <c r="C756" i="47"/>
  <c r="B756" i="47"/>
  <c r="Y755" i="47"/>
  <c r="X755" i="47"/>
  <c r="Z755" i="47" s="1"/>
  <c r="AO755" i="47"/>
  <c r="AL755" i="47"/>
  <c r="P755" i="47"/>
  <c r="F755" i="47"/>
  <c r="C755" i="47"/>
  <c r="B755" i="47"/>
  <c r="Y754" i="47"/>
  <c r="X754" i="47"/>
  <c r="Z754" i="47" s="1"/>
  <c r="AO754" i="47"/>
  <c r="AL754" i="47"/>
  <c r="P754" i="47"/>
  <c r="F754" i="47"/>
  <c r="C754" i="47"/>
  <c r="B754" i="47"/>
  <c r="Y753" i="47"/>
  <c r="X753" i="47"/>
  <c r="Z753" i="47" s="1"/>
  <c r="AL753" i="47"/>
  <c r="AO753" i="47"/>
  <c r="F753" i="47"/>
  <c r="P753" i="47"/>
  <c r="B753" i="47"/>
  <c r="C753" i="47"/>
  <c r="E753" i="47" s="1"/>
  <c r="X752" i="47"/>
  <c r="Z752" i="47" s="1"/>
  <c r="Y752" i="47"/>
  <c r="AL752" i="47"/>
  <c r="AO752" i="47"/>
  <c r="C752" i="47"/>
  <c r="P752" i="47"/>
  <c r="F752" i="47"/>
  <c r="B752" i="47"/>
  <c r="X751" i="47"/>
  <c r="Z751" i="47" s="1"/>
  <c r="Y751" i="47"/>
  <c r="P751" i="47"/>
  <c r="B751" i="47"/>
  <c r="C751" i="47"/>
  <c r="F751" i="47"/>
  <c r="AL751" i="47"/>
  <c r="AO751" i="47"/>
  <c r="Y750" i="47"/>
  <c r="X750" i="47"/>
  <c r="Z750" i="47" s="1"/>
  <c r="B750" i="47"/>
  <c r="AO750" i="47"/>
  <c r="P750" i="47"/>
  <c r="F750" i="47"/>
  <c r="C750" i="47"/>
  <c r="AL750" i="47"/>
  <c r="Y749" i="47"/>
  <c r="X749" i="47"/>
  <c r="Z749" i="47" s="1"/>
  <c r="AL749" i="47"/>
  <c r="AO749" i="47"/>
  <c r="B749" i="47"/>
  <c r="C749" i="47"/>
  <c r="F749" i="47"/>
  <c r="P749" i="47"/>
  <c r="Y748" i="47"/>
  <c r="X748" i="47"/>
  <c r="Z748" i="47" s="1"/>
  <c r="AL748" i="47"/>
  <c r="AO748" i="47"/>
  <c r="P748" i="47"/>
  <c r="F748" i="47"/>
  <c r="C748" i="47"/>
  <c r="B748" i="47"/>
  <c r="Y747" i="47"/>
  <c r="X747" i="47"/>
  <c r="Z747" i="47" s="1"/>
  <c r="BD747" i="47"/>
  <c r="BB747" i="47"/>
  <c r="BA747" i="47"/>
  <c r="AZ747" i="47"/>
  <c r="AY747" i="47"/>
  <c r="AX747" i="47"/>
  <c r="AW747" i="47"/>
  <c r="AV747" i="47"/>
  <c r="AU747" i="47"/>
  <c r="AT747" i="47"/>
  <c r="AS747" i="47"/>
  <c r="AR747" i="47"/>
  <c r="AQ747" i="47"/>
  <c r="AP747" i="47"/>
  <c r="AO747" i="47"/>
  <c r="AL747" i="47"/>
  <c r="BC747" i="47"/>
  <c r="P747" i="47"/>
  <c r="F747" i="47"/>
  <c r="C747" i="47"/>
  <c r="B747" i="47"/>
  <c r="Y746" i="47"/>
  <c r="X746" i="47"/>
  <c r="Z746" i="47" s="1"/>
  <c r="AL746" i="47"/>
  <c r="AO746" i="47"/>
  <c r="B746" i="47"/>
  <c r="P746" i="47"/>
  <c r="F746" i="47"/>
  <c r="C746" i="47"/>
  <c r="Y745" i="47"/>
  <c r="X745" i="47"/>
  <c r="Z745" i="47" s="1"/>
  <c r="AL745" i="47"/>
  <c r="AO745" i="47"/>
  <c r="C745" i="47"/>
  <c r="N745" i="47" s="1"/>
  <c r="B745" i="47"/>
  <c r="F745" i="47"/>
  <c r="P745" i="47"/>
  <c r="X744" i="47"/>
  <c r="Z744" i="47" s="1"/>
  <c r="Y744" i="47"/>
  <c r="P744" i="47"/>
  <c r="F744" i="47"/>
  <c r="C744" i="47"/>
  <c r="B744" i="47"/>
  <c r="AO744" i="47"/>
  <c r="AL744" i="47"/>
  <c r="X743" i="47"/>
  <c r="Z743" i="47" s="1"/>
  <c r="Y743" i="47"/>
  <c r="B743" i="47"/>
  <c r="F743" i="47"/>
  <c r="P743" i="47"/>
  <c r="AL743" i="47"/>
  <c r="C743" i="47"/>
  <c r="AO743" i="47"/>
  <c r="X742" i="47"/>
  <c r="Z742" i="47" s="1"/>
  <c r="Y742" i="47"/>
  <c r="B742" i="47"/>
  <c r="C742" i="47"/>
  <c r="F742" i="47"/>
  <c r="P742" i="47"/>
  <c r="AL742" i="47"/>
  <c r="AO742" i="47"/>
  <c r="X741" i="47"/>
  <c r="Z741" i="47" s="1"/>
  <c r="Y741" i="47"/>
  <c r="C741" i="47"/>
  <c r="N741" i="47" s="1"/>
  <c r="F741" i="47"/>
  <c r="P741" i="47"/>
  <c r="AO741" i="47"/>
  <c r="B741" i="47"/>
  <c r="AL741" i="47"/>
  <c r="X740" i="47"/>
  <c r="Z740" i="47" s="1"/>
  <c r="Y740" i="47"/>
  <c r="AL740" i="47"/>
  <c r="P740" i="47"/>
  <c r="F740" i="47"/>
  <c r="C740" i="47"/>
  <c r="B740" i="47"/>
  <c r="AO740" i="47"/>
  <c r="Y739" i="47"/>
  <c r="X739" i="47"/>
  <c r="Z739" i="47" s="1"/>
  <c r="BD739" i="47"/>
  <c r="BC739" i="47"/>
  <c r="BB739" i="47"/>
  <c r="BA739" i="47"/>
  <c r="AZ739" i="47"/>
  <c r="AY739" i="47"/>
  <c r="AX739" i="47"/>
  <c r="AW739" i="47"/>
  <c r="AV739" i="47"/>
  <c r="AU739" i="47"/>
  <c r="AT739" i="47"/>
  <c r="AS739" i="47"/>
  <c r="AR739" i="47"/>
  <c r="AQ739" i="47"/>
  <c r="AP739" i="47"/>
  <c r="AO739" i="47"/>
  <c r="AL739" i="47"/>
  <c r="C739" i="47"/>
  <c r="P739" i="47"/>
  <c r="F739" i="47"/>
  <c r="B739" i="47"/>
  <c r="X738" i="47"/>
  <c r="Z738" i="47" s="1"/>
  <c r="Y738" i="47"/>
  <c r="P738" i="47"/>
  <c r="C738" i="47"/>
  <c r="M738" i="47" s="1"/>
  <c r="B738" i="47"/>
  <c r="F738" i="47"/>
  <c r="AL738" i="47"/>
  <c r="BD738" i="47"/>
  <c r="BC738" i="47"/>
  <c r="BB738" i="47"/>
  <c r="BA738" i="47"/>
  <c r="AZ738" i="47"/>
  <c r="AY738" i="47"/>
  <c r="AX738" i="47"/>
  <c r="AW738" i="47"/>
  <c r="AV738" i="47"/>
  <c r="AU738" i="47"/>
  <c r="AT738" i="47"/>
  <c r="AS738" i="47"/>
  <c r="AR738" i="47"/>
  <c r="AQ738" i="47"/>
  <c r="AP738" i="47"/>
  <c r="AO738" i="47"/>
  <c r="X737" i="47"/>
  <c r="Z737" i="47" s="1"/>
  <c r="Y737" i="47"/>
  <c r="P737" i="47"/>
  <c r="AL737" i="47"/>
  <c r="AO737" i="47"/>
  <c r="B737" i="47"/>
  <c r="C737" i="47"/>
  <c r="E737" i="47" s="1"/>
  <c r="F737" i="47"/>
  <c r="X736" i="47"/>
  <c r="Z736" i="47" s="1"/>
  <c r="Y736" i="47"/>
  <c r="C736" i="47"/>
  <c r="N736" i="47" s="1"/>
  <c r="F736" i="47"/>
  <c r="P736" i="47"/>
  <c r="B736" i="47"/>
  <c r="AO736" i="47"/>
  <c r="AL736" i="47"/>
  <c r="X735" i="47"/>
  <c r="Z735" i="47" s="1"/>
  <c r="Y735" i="47"/>
  <c r="B735" i="47"/>
  <c r="P735" i="47"/>
  <c r="C735" i="47"/>
  <c r="F735" i="47"/>
  <c r="AL735" i="47"/>
  <c r="AO735" i="47"/>
  <c r="Y734" i="47"/>
  <c r="X734" i="47"/>
  <c r="Z734" i="47" s="1"/>
  <c r="AO734" i="47"/>
  <c r="B734" i="47"/>
  <c r="C734" i="47"/>
  <c r="F734" i="47"/>
  <c r="P734" i="47"/>
  <c r="AL734" i="47"/>
  <c r="X733" i="47"/>
  <c r="Z733" i="47" s="1"/>
  <c r="Y733" i="47"/>
  <c r="AO733" i="47"/>
  <c r="AL733" i="47"/>
  <c r="B733" i="47"/>
  <c r="C733" i="47"/>
  <c r="F733" i="47"/>
  <c r="P733" i="47"/>
  <c r="Y732" i="47"/>
  <c r="X732" i="47"/>
  <c r="Z732" i="47" s="1"/>
  <c r="AL732" i="47"/>
  <c r="AO732" i="47"/>
  <c r="AP732" i="47"/>
  <c r="AQ732" i="47"/>
  <c r="AR732" i="47"/>
  <c r="AS732" i="47"/>
  <c r="AT732" i="47"/>
  <c r="AV732" i="47"/>
  <c r="AW732" i="47"/>
  <c r="AX732" i="47"/>
  <c r="AY732" i="47"/>
  <c r="AZ732" i="47"/>
  <c r="BA732" i="47"/>
  <c r="BB732" i="47"/>
  <c r="BC732" i="47"/>
  <c r="BD732" i="47"/>
  <c r="AU732" i="47"/>
  <c r="B732" i="47"/>
  <c r="C732" i="47"/>
  <c r="F732" i="47"/>
  <c r="P732" i="47"/>
  <c r="X731" i="47"/>
  <c r="Z731" i="47" s="1"/>
  <c r="Y731" i="47"/>
  <c r="B731" i="47"/>
  <c r="C731" i="47"/>
  <c r="F731" i="47"/>
  <c r="P731" i="47"/>
  <c r="AL731" i="47"/>
  <c r="AO731" i="47"/>
  <c r="X730" i="47"/>
  <c r="Z730" i="47" s="1"/>
  <c r="Y730" i="47"/>
  <c r="BD730" i="47"/>
  <c r="B730" i="47"/>
  <c r="C730" i="47"/>
  <c r="F730" i="47"/>
  <c r="P730" i="47"/>
  <c r="BB730" i="47"/>
  <c r="AL730" i="47"/>
  <c r="AO730" i="47"/>
  <c r="AP730" i="47"/>
  <c r="AQ730" i="47"/>
  <c r="AR730" i="47"/>
  <c r="AS730" i="47"/>
  <c r="AT730" i="47"/>
  <c r="AU730" i="47"/>
  <c r="AV730" i="47"/>
  <c r="AW730" i="47"/>
  <c r="AX730" i="47"/>
  <c r="AY730" i="47"/>
  <c r="BC730" i="47"/>
  <c r="AZ730" i="47"/>
  <c r="BA730" i="47"/>
  <c r="X729" i="47"/>
  <c r="Z729" i="47" s="1"/>
  <c r="Y729" i="47"/>
  <c r="P729" i="47"/>
  <c r="F729" i="47"/>
  <c r="C729" i="47"/>
  <c r="AL729" i="47"/>
  <c r="AO729" i="47"/>
  <c r="B729" i="47"/>
  <c r="X728" i="47"/>
  <c r="Z728" i="47" s="1"/>
  <c r="Y728" i="47"/>
  <c r="AL728" i="47"/>
  <c r="B728" i="47"/>
  <c r="C728" i="47"/>
  <c r="F728" i="47"/>
  <c r="P728" i="47"/>
  <c r="AO728" i="47"/>
  <c r="X727" i="47"/>
  <c r="Z727" i="47" s="1"/>
  <c r="Y727" i="47"/>
  <c r="AO727" i="47"/>
  <c r="AL727" i="47"/>
  <c r="P727" i="47"/>
  <c r="F727" i="47"/>
  <c r="C727" i="47"/>
  <c r="B727" i="47"/>
  <c r="X726" i="47"/>
  <c r="Z726" i="47" s="1"/>
  <c r="Y726" i="47"/>
  <c r="C726" i="47"/>
  <c r="F726" i="47"/>
  <c r="P726" i="47"/>
  <c r="BD726" i="47"/>
  <c r="AL726" i="47"/>
  <c r="AO726" i="47"/>
  <c r="AP726" i="47"/>
  <c r="AQ726" i="47"/>
  <c r="AR726" i="47"/>
  <c r="AS726" i="47"/>
  <c r="AT726" i="47"/>
  <c r="AU726" i="47"/>
  <c r="AV726" i="47"/>
  <c r="AW726" i="47"/>
  <c r="AX726" i="47"/>
  <c r="AY726" i="47"/>
  <c r="AZ726" i="47"/>
  <c r="BA726" i="47"/>
  <c r="BB726" i="47"/>
  <c r="BC726" i="47"/>
  <c r="B726" i="47"/>
  <c r="Y725" i="47"/>
  <c r="X725" i="47"/>
  <c r="Z725" i="47" s="1"/>
  <c r="C725" i="47"/>
  <c r="B725" i="47"/>
  <c r="BD725" i="47"/>
  <c r="F725" i="47"/>
  <c r="P725" i="47"/>
  <c r="AL725" i="47"/>
  <c r="AO725" i="47"/>
  <c r="AP725" i="47"/>
  <c r="AQ725" i="47"/>
  <c r="AR725" i="47"/>
  <c r="AS725" i="47"/>
  <c r="AT725" i="47"/>
  <c r="AU725" i="47"/>
  <c r="AV725" i="47"/>
  <c r="AW725" i="47"/>
  <c r="AX725" i="47"/>
  <c r="AY725" i="47"/>
  <c r="AZ725" i="47"/>
  <c r="BA725" i="47"/>
  <c r="BB725" i="47"/>
  <c r="BC725" i="47"/>
  <c r="Y724" i="47"/>
  <c r="X724" i="47"/>
  <c r="Z724" i="47" s="1"/>
  <c r="AO724" i="47"/>
  <c r="AL724" i="47"/>
  <c r="B724" i="47"/>
  <c r="P724" i="47"/>
  <c r="F724" i="47"/>
  <c r="C724" i="47"/>
  <c r="X723" i="47"/>
  <c r="Z723" i="47" s="1"/>
  <c r="Y723" i="47"/>
  <c r="F723" i="47"/>
  <c r="AO723" i="47"/>
  <c r="AL723" i="47"/>
  <c r="C723" i="47"/>
  <c r="P723" i="47"/>
  <c r="B723" i="47"/>
  <c r="X722" i="47"/>
  <c r="Z722" i="47" s="1"/>
  <c r="Y722" i="47"/>
  <c r="AO722" i="47"/>
  <c r="AL722" i="47"/>
  <c r="P722" i="47"/>
  <c r="F722" i="47"/>
  <c r="C722" i="47"/>
  <c r="B722" i="47"/>
  <c r="Y721" i="47"/>
  <c r="X721" i="47"/>
  <c r="Z721" i="47" s="1"/>
  <c r="B721" i="47"/>
  <c r="AO721" i="47"/>
  <c r="AL721" i="47"/>
  <c r="C721" i="47"/>
  <c r="E721" i="47" s="1"/>
  <c r="P721" i="47"/>
  <c r="F721" i="47"/>
  <c r="Y720" i="47"/>
  <c r="X720" i="47"/>
  <c r="Z720" i="47" s="1"/>
  <c r="AL720" i="47"/>
  <c r="P720" i="47"/>
  <c r="F720" i="47"/>
  <c r="C720" i="47"/>
  <c r="AR720" i="47"/>
  <c r="B720" i="47"/>
  <c r="BD720" i="47"/>
  <c r="BC720" i="47"/>
  <c r="BB720" i="47"/>
  <c r="BA720" i="47"/>
  <c r="AZ720" i="47"/>
  <c r="AY720" i="47"/>
  <c r="AX720" i="47"/>
  <c r="AW720" i="47"/>
  <c r="AV720" i="47"/>
  <c r="AU720" i="47"/>
  <c r="AT720" i="47"/>
  <c r="AS720" i="47"/>
  <c r="AQ720" i="47"/>
  <c r="AP720" i="47"/>
  <c r="AO720" i="47"/>
  <c r="Y719" i="47"/>
  <c r="X719" i="47"/>
  <c r="Z719" i="47" s="1"/>
  <c r="AL719" i="47"/>
  <c r="AO719" i="47"/>
  <c r="B719" i="47"/>
  <c r="P719" i="47"/>
  <c r="F719" i="47"/>
  <c r="C719" i="47"/>
  <c r="Y718" i="47"/>
  <c r="X718" i="47"/>
  <c r="Z718" i="47" s="1"/>
  <c r="C718" i="47"/>
  <c r="F718" i="47"/>
  <c r="P718" i="47"/>
  <c r="AL718" i="47"/>
  <c r="AO718" i="47"/>
  <c r="B718" i="47"/>
  <c r="X717" i="47"/>
  <c r="Z717" i="47" s="1"/>
  <c r="Y717" i="47"/>
  <c r="AO717" i="47"/>
  <c r="F717" i="47"/>
  <c r="P717" i="47"/>
  <c r="C717" i="47"/>
  <c r="B717" i="47"/>
  <c r="AL717" i="47"/>
  <c r="Y716" i="47"/>
  <c r="X716" i="47"/>
  <c r="Z716" i="47" s="1"/>
  <c r="AO716" i="47"/>
  <c r="AL716" i="47"/>
  <c r="P716" i="47"/>
  <c r="F716" i="47"/>
  <c r="C716" i="47"/>
  <c r="B716" i="47"/>
  <c r="Y715" i="47"/>
  <c r="X715" i="47"/>
  <c r="Z715" i="47" s="1"/>
  <c r="BB715" i="47"/>
  <c r="BA715" i="47"/>
  <c r="AZ715" i="47"/>
  <c r="AY715" i="47"/>
  <c r="AX715" i="47"/>
  <c r="AW715" i="47"/>
  <c r="AV715" i="47"/>
  <c r="AU715" i="47"/>
  <c r="AT715" i="47"/>
  <c r="AS715" i="47"/>
  <c r="AR715" i="47"/>
  <c r="AQ715" i="47"/>
  <c r="AP715" i="47"/>
  <c r="AO715" i="47"/>
  <c r="AL715" i="47"/>
  <c r="BD715" i="47"/>
  <c r="BC715" i="47"/>
  <c r="P715" i="47"/>
  <c r="F715" i="47"/>
  <c r="C715" i="47"/>
  <c r="B715" i="47"/>
  <c r="Y714" i="47"/>
  <c r="X714" i="47"/>
  <c r="Z714" i="47" s="1"/>
  <c r="BD714" i="47"/>
  <c r="BC714" i="47"/>
  <c r="BB714" i="47"/>
  <c r="AT714" i="47"/>
  <c r="C714" i="47"/>
  <c r="F714" i="47"/>
  <c r="B714" i="47"/>
  <c r="P714" i="47"/>
  <c r="AL714" i="47"/>
  <c r="AO714" i="47"/>
  <c r="AP714" i="47"/>
  <c r="AQ714" i="47"/>
  <c r="AR714" i="47"/>
  <c r="AS714" i="47"/>
  <c r="AU714" i="47"/>
  <c r="AV714" i="47"/>
  <c r="AW714" i="47"/>
  <c r="AX714" i="47"/>
  <c r="AY714" i="47"/>
  <c r="AZ714" i="47"/>
  <c r="BA714" i="47"/>
  <c r="Y713" i="47"/>
  <c r="X713" i="47"/>
  <c r="Z713" i="47" s="1"/>
  <c r="BB713" i="47"/>
  <c r="BA713" i="47"/>
  <c r="AZ713" i="47"/>
  <c r="AY713" i="47"/>
  <c r="AX713" i="47"/>
  <c r="AW713" i="47"/>
  <c r="AV713" i="47"/>
  <c r="AU713" i="47"/>
  <c r="AT713" i="47"/>
  <c r="AS713" i="47"/>
  <c r="AR713" i="47"/>
  <c r="AQ713" i="47"/>
  <c r="AP713" i="47"/>
  <c r="AO713" i="47"/>
  <c r="AL713" i="47"/>
  <c r="BD713" i="47"/>
  <c r="BC713" i="47"/>
  <c r="P713" i="47"/>
  <c r="F713" i="47"/>
  <c r="C713" i="47"/>
  <c r="B713" i="47"/>
  <c r="Y712" i="47"/>
  <c r="X712" i="47"/>
  <c r="Z712" i="47" s="1"/>
  <c r="AO712" i="47"/>
  <c r="C712" i="47"/>
  <c r="AL712" i="47"/>
  <c r="B712" i="47"/>
  <c r="P712" i="47"/>
  <c r="F712" i="47"/>
  <c r="Y711" i="47"/>
  <c r="X711" i="47"/>
  <c r="Z711" i="47" s="1"/>
  <c r="AL711" i="47"/>
  <c r="P711" i="47"/>
  <c r="B711" i="47"/>
  <c r="C711" i="47"/>
  <c r="F711" i="47"/>
  <c r="AO711" i="47"/>
  <c r="Y710" i="47"/>
  <c r="X710" i="47"/>
  <c r="Z710" i="47" s="1"/>
  <c r="B710" i="47"/>
  <c r="C710" i="47"/>
  <c r="F710" i="47"/>
  <c r="P710" i="47"/>
  <c r="AL710" i="47"/>
  <c r="AO710" i="47"/>
  <c r="Y709" i="47"/>
  <c r="X709" i="47"/>
  <c r="Z709" i="47" s="1"/>
  <c r="B709" i="47"/>
  <c r="C709" i="47"/>
  <c r="F709" i="47"/>
  <c r="P709" i="47"/>
  <c r="AL709" i="47"/>
  <c r="AO709" i="47"/>
  <c r="Y708" i="47"/>
  <c r="X708" i="47"/>
  <c r="Z708" i="47" s="1"/>
  <c r="BA708" i="47"/>
  <c r="AZ708" i="47"/>
  <c r="AY708" i="47"/>
  <c r="AQ708" i="47"/>
  <c r="AX708" i="47"/>
  <c r="AW708" i="47"/>
  <c r="AV708" i="47"/>
  <c r="AU708" i="47"/>
  <c r="AT708" i="47"/>
  <c r="AS708" i="47"/>
  <c r="AR708" i="47"/>
  <c r="AP708" i="47"/>
  <c r="AO708" i="47"/>
  <c r="AL708" i="47"/>
  <c r="B708" i="47"/>
  <c r="C708" i="47"/>
  <c r="P708" i="47"/>
  <c r="F708" i="47"/>
  <c r="BD708" i="47"/>
  <c r="BC708" i="47"/>
  <c r="BB708" i="47"/>
  <c r="Y707" i="47"/>
  <c r="X707" i="47"/>
  <c r="Z707" i="47" s="1"/>
  <c r="BD707" i="47"/>
  <c r="BC707" i="47"/>
  <c r="BB707" i="47"/>
  <c r="BA707" i="47"/>
  <c r="AZ707" i="47"/>
  <c r="AY707" i="47"/>
  <c r="AX707" i="47"/>
  <c r="AW707" i="47"/>
  <c r="AV707" i="47"/>
  <c r="AU707" i="47"/>
  <c r="AT707" i="47"/>
  <c r="AR707" i="47"/>
  <c r="AQ707" i="47"/>
  <c r="AP707" i="47"/>
  <c r="AO707" i="47"/>
  <c r="AL707" i="47"/>
  <c r="AS707" i="47"/>
  <c r="P707" i="47"/>
  <c r="F707" i="47"/>
  <c r="C707" i="47"/>
  <c r="B707" i="47"/>
  <c r="Y706" i="47"/>
  <c r="X706" i="47"/>
  <c r="Z706" i="47" s="1"/>
  <c r="C706" i="47"/>
  <c r="J706" i="47" s="1"/>
  <c r="F706" i="47"/>
  <c r="P706" i="47"/>
  <c r="AL706" i="47"/>
  <c r="AO706" i="47"/>
  <c r="B706" i="47"/>
  <c r="X705" i="47"/>
  <c r="Z705" i="47" s="1"/>
  <c r="Y705" i="47"/>
  <c r="C705" i="47"/>
  <c r="F705" i="47"/>
  <c r="P705" i="47"/>
  <c r="AL705" i="47"/>
  <c r="B705" i="47"/>
  <c r="AO705" i="47"/>
  <c r="X704" i="47"/>
  <c r="Z704" i="47" s="1"/>
  <c r="Y704" i="47"/>
  <c r="B704" i="47"/>
  <c r="C704" i="47"/>
  <c r="F704" i="47"/>
  <c r="P704" i="47"/>
  <c r="AL704" i="47"/>
  <c r="AO704" i="47"/>
  <c r="Y703" i="47"/>
  <c r="X703" i="47"/>
  <c r="Z703" i="47" s="1"/>
  <c r="B703" i="47"/>
  <c r="C703" i="47"/>
  <c r="F703" i="47"/>
  <c r="P703" i="47"/>
  <c r="AO703" i="47"/>
  <c r="AL703" i="47"/>
  <c r="Y702" i="47"/>
  <c r="X702" i="47"/>
  <c r="Z702" i="47" s="1"/>
  <c r="C702" i="47"/>
  <c r="AO702" i="47"/>
  <c r="AL702" i="47"/>
  <c r="B702" i="47"/>
  <c r="P702" i="47"/>
  <c r="F702" i="47"/>
  <c r="Y701" i="47"/>
  <c r="X701" i="47"/>
  <c r="Z701" i="47" s="1"/>
  <c r="AL701" i="47"/>
  <c r="B701" i="47"/>
  <c r="C701" i="47"/>
  <c r="F701" i="47"/>
  <c r="P701" i="47"/>
  <c r="AO701" i="47"/>
  <c r="Y700" i="47"/>
  <c r="X700" i="47"/>
  <c r="Z700" i="47" s="1"/>
  <c r="BD700" i="47"/>
  <c r="BC700" i="47"/>
  <c r="BB700" i="47"/>
  <c r="P700" i="47"/>
  <c r="BA700" i="47"/>
  <c r="F700" i="47"/>
  <c r="C700" i="47"/>
  <c r="N700" i="47" s="1"/>
  <c r="B700" i="47"/>
  <c r="AZ700" i="47"/>
  <c r="AY700" i="47"/>
  <c r="AL700" i="47"/>
  <c r="AX700" i="47"/>
  <c r="AW700" i="47"/>
  <c r="AV700" i="47"/>
  <c r="AU700" i="47"/>
  <c r="AT700" i="47"/>
  <c r="AS700" i="47"/>
  <c r="AR700" i="47"/>
  <c r="AQ700" i="47"/>
  <c r="AP700" i="47"/>
  <c r="AO700" i="47"/>
  <c r="Y699" i="47"/>
  <c r="X699" i="47"/>
  <c r="Z699" i="47" s="1"/>
  <c r="AO699" i="47"/>
  <c r="AL699" i="47"/>
  <c r="P699" i="47"/>
  <c r="F699" i="47"/>
  <c r="C699" i="47"/>
  <c r="B699" i="47"/>
  <c r="Y698" i="47"/>
  <c r="X698" i="47"/>
  <c r="Z698" i="47" s="1"/>
  <c r="BB698" i="47"/>
  <c r="BA698" i="47"/>
  <c r="AZ698" i="47"/>
  <c r="AY698" i="47"/>
  <c r="AX698" i="47"/>
  <c r="AW698" i="47"/>
  <c r="AV698" i="47"/>
  <c r="AU698" i="47"/>
  <c r="AT698" i="47"/>
  <c r="AS698" i="47"/>
  <c r="AR698" i="47"/>
  <c r="AQ698" i="47"/>
  <c r="AP698" i="47"/>
  <c r="AO698" i="47"/>
  <c r="AL698" i="47"/>
  <c r="BD698" i="47"/>
  <c r="BC698" i="47"/>
  <c r="P698" i="47"/>
  <c r="F698" i="47"/>
  <c r="C698" i="47"/>
  <c r="B698" i="47"/>
  <c r="Y697" i="47"/>
  <c r="X697" i="47"/>
  <c r="Z697" i="47" s="1"/>
  <c r="BC697" i="47"/>
  <c r="BB697" i="47"/>
  <c r="BA697" i="47"/>
  <c r="AZ697" i="47"/>
  <c r="AY697" i="47"/>
  <c r="AX697" i="47"/>
  <c r="AW697" i="47"/>
  <c r="AV697" i="47"/>
  <c r="AU697" i="47"/>
  <c r="AT697" i="47"/>
  <c r="AS697" i="47"/>
  <c r="AR697" i="47"/>
  <c r="AQ697" i="47"/>
  <c r="AP697" i="47"/>
  <c r="AO697" i="47"/>
  <c r="AL697" i="47"/>
  <c r="BD697" i="47"/>
  <c r="P697" i="47"/>
  <c r="F697" i="47"/>
  <c r="C697" i="47"/>
  <c r="B697" i="47"/>
  <c r="Y696" i="47"/>
  <c r="X696" i="47"/>
  <c r="Z696" i="47" s="1"/>
  <c r="AQ696" i="47"/>
  <c r="AR696" i="47"/>
  <c r="AS696" i="47"/>
  <c r="AT696" i="47"/>
  <c r="AU696" i="47"/>
  <c r="AV696" i="47"/>
  <c r="AW696" i="47"/>
  <c r="AX696" i="47"/>
  <c r="AY696" i="47"/>
  <c r="AZ696" i="47"/>
  <c r="BA696" i="47"/>
  <c r="C696" i="47"/>
  <c r="B696" i="47"/>
  <c r="BD696" i="47"/>
  <c r="BC696" i="47"/>
  <c r="BB696" i="47"/>
  <c r="AP696" i="47"/>
  <c r="AO696" i="47"/>
  <c r="AL696" i="47"/>
  <c r="F696" i="47"/>
  <c r="P696" i="47"/>
  <c r="X695" i="47"/>
  <c r="Z695" i="47" s="1"/>
  <c r="Y695" i="47"/>
  <c r="AL695" i="47"/>
  <c r="P695" i="47"/>
  <c r="F695" i="47"/>
  <c r="C695" i="47"/>
  <c r="B695" i="47"/>
  <c r="AO695" i="47"/>
  <c r="X694" i="47"/>
  <c r="Z694" i="47" s="1"/>
  <c r="Y694" i="47"/>
  <c r="B694" i="47"/>
  <c r="C694" i="47"/>
  <c r="F694" i="47"/>
  <c r="AO694" i="47"/>
  <c r="AL694" i="47"/>
  <c r="P694" i="47"/>
  <c r="Y693" i="47"/>
  <c r="X693" i="47"/>
  <c r="Z693" i="47" s="1"/>
  <c r="P693" i="47"/>
  <c r="AL693" i="47"/>
  <c r="AO693" i="47"/>
  <c r="B693" i="47"/>
  <c r="C693" i="47"/>
  <c r="F693" i="47"/>
  <c r="X692" i="47"/>
  <c r="Z692" i="47" s="1"/>
  <c r="Y692" i="47"/>
  <c r="AO692" i="47"/>
  <c r="AL692" i="47"/>
  <c r="P692" i="47"/>
  <c r="F692" i="47"/>
  <c r="C692" i="47"/>
  <c r="B692" i="47"/>
  <c r="Y691" i="47"/>
  <c r="X691" i="47"/>
  <c r="Z691" i="47" s="1"/>
  <c r="F691" i="47"/>
  <c r="C691" i="47"/>
  <c r="B691" i="47"/>
  <c r="P691" i="47"/>
  <c r="Y690" i="47"/>
  <c r="X690" i="47"/>
  <c r="Z690" i="47" s="1"/>
  <c r="AU690" i="47"/>
  <c r="AT690" i="47"/>
  <c r="AS690" i="47"/>
  <c r="AR690" i="47"/>
  <c r="AQ690" i="47"/>
  <c r="AP690" i="47"/>
  <c r="AO690" i="47"/>
  <c r="AL690" i="47"/>
  <c r="BD690" i="47"/>
  <c r="P690" i="47"/>
  <c r="AV690" i="47"/>
  <c r="C690" i="47"/>
  <c r="B690" i="47"/>
  <c r="BC690" i="47"/>
  <c r="BB690" i="47"/>
  <c r="BA690" i="47"/>
  <c r="AZ690" i="47"/>
  <c r="AY690" i="47"/>
  <c r="AX690" i="47"/>
  <c r="AW690" i="47"/>
  <c r="F690" i="47"/>
  <c r="X689" i="47"/>
  <c r="Z689" i="47" s="1"/>
  <c r="Y689" i="47"/>
  <c r="AO689" i="47"/>
  <c r="AL689" i="47"/>
  <c r="P689" i="47"/>
  <c r="F689" i="47"/>
  <c r="C689" i="47"/>
  <c r="B689" i="47"/>
  <c r="X688" i="47"/>
  <c r="Z688" i="47" s="1"/>
  <c r="Y688" i="47"/>
  <c r="AO688" i="47"/>
  <c r="AL688" i="47"/>
  <c r="P688" i="47"/>
  <c r="F688" i="47"/>
  <c r="C688" i="47"/>
  <c r="B688" i="47"/>
  <c r="X687" i="47"/>
  <c r="Z687" i="47" s="1"/>
  <c r="Y687" i="47"/>
  <c r="AO687" i="47"/>
  <c r="AL687" i="47"/>
  <c r="P687" i="47"/>
  <c r="F687" i="47"/>
  <c r="C687" i="47"/>
  <c r="B687" i="47"/>
  <c r="X686" i="47"/>
  <c r="Z686" i="47" s="1"/>
  <c r="Y686" i="47"/>
  <c r="AO686" i="47"/>
  <c r="AL686" i="47"/>
  <c r="P686" i="47"/>
  <c r="F686" i="47"/>
  <c r="C686" i="47"/>
  <c r="B686" i="47"/>
  <c r="X685" i="47"/>
  <c r="Z685" i="47" s="1"/>
  <c r="Y685" i="47"/>
  <c r="AO685" i="47"/>
  <c r="AL685" i="47"/>
  <c r="P685" i="47"/>
  <c r="F685" i="47"/>
  <c r="C685" i="47"/>
  <c r="B685" i="47"/>
  <c r="Y684" i="47"/>
  <c r="X684" i="47"/>
  <c r="Z684" i="47" s="1"/>
  <c r="AO684" i="47"/>
  <c r="AL684" i="47"/>
  <c r="P684" i="47"/>
  <c r="F684" i="47"/>
  <c r="C684" i="47"/>
  <c r="B684" i="47"/>
  <c r="X683" i="47"/>
  <c r="Z683" i="47" s="1"/>
  <c r="Y683" i="47"/>
  <c r="AS683" i="47"/>
  <c r="AR683" i="47"/>
  <c r="AQ683" i="47"/>
  <c r="AP683" i="47"/>
  <c r="AO683" i="47"/>
  <c r="AL683" i="47"/>
  <c r="BD683" i="47"/>
  <c r="BC683" i="47"/>
  <c r="P683" i="47"/>
  <c r="F683" i="47"/>
  <c r="C683" i="47"/>
  <c r="B683" i="47"/>
  <c r="BB683" i="47"/>
  <c r="BA683" i="47"/>
  <c r="AZ683" i="47"/>
  <c r="AY683" i="47"/>
  <c r="AX683" i="47"/>
  <c r="AW683" i="47"/>
  <c r="AV683" i="47"/>
  <c r="AU683" i="47"/>
  <c r="AT683" i="47"/>
  <c r="Y682" i="47"/>
  <c r="X682" i="47"/>
  <c r="Z682" i="47" s="1"/>
  <c r="AO682" i="47"/>
  <c r="AL682" i="47"/>
  <c r="P682" i="47"/>
  <c r="F682" i="47"/>
  <c r="C682" i="47"/>
  <c r="B682" i="47"/>
  <c r="Y681" i="47"/>
  <c r="X681" i="47"/>
  <c r="Z681" i="47" s="1"/>
  <c r="AO681" i="47"/>
  <c r="AL681" i="47"/>
  <c r="P681" i="47"/>
  <c r="F681" i="47"/>
  <c r="C681" i="47"/>
  <c r="B681" i="47"/>
  <c r="X680" i="47"/>
  <c r="Z680" i="47" s="1"/>
  <c r="Y680" i="47"/>
  <c r="AO680" i="47"/>
  <c r="AL680" i="47"/>
  <c r="P680" i="47"/>
  <c r="F680" i="47"/>
  <c r="C680" i="47"/>
  <c r="E680" i="47" s="1"/>
  <c r="B680" i="47"/>
  <c r="Y679" i="47"/>
  <c r="X679" i="47"/>
  <c r="Z679" i="47" s="1"/>
  <c r="AO679" i="47"/>
  <c r="AL679" i="47"/>
  <c r="P679" i="47"/>
  <c r="F679" i="47"/>
  <c r="C679" i="47"/>
  <c r="B679" i="47"/>
  <c r="Y678" i="47"/>
  <c r="X678" i="47"/>
  <c r="Z678" i="47" s="1"/>
  <c r="AO678" i="47"/>
  <c r="AL678" i="47"/>
  <c r="P678" i="47"/>
  <c r="F678" i="47"/>
  <c r="C678" i="47"/>
  <c r="B678" i="47"/>
  <c r="Y677" i="47"/>
  <c r="X677" i="47"/>
  <c r="Z677" i="47" s="1"/>
  <c r="AO677" i="47"/>
  <c r="AL677" i="47"/>
  <c r="P677" i="47"/>
  <c r="F677" i="47"/>
  <c r="C677" i="47"/>
  <c r="B677" i="47"/>
  <c r="X676" i="47"/>
  <c r="Z676" i="47" s="1"/>
  <c r="Y676" i="47"/>
  <c r="AO676" i="47"/>
  <c r="AL676" i="47"/>
  <c r="P676" i="47"/>
  <c r="F676" i="47"/>
  <c r="C676" i="47"/>
  <c r="B676" i="47"/>
  <c r="Y675" i="47"/>
  <c r="X675" i="47"/>
  <c r="Z675" i="47" s="1"/>
  <c r="AO675" i="47"/>
  <c r="AL675" i="47"/>
  <c r="P675" i="47"/>
  <c r="F675" i="47"/>
  <c r="C675" i="47"/>
  <c r="B675" i="47"/>
  <c r="Y674" i="47"/>
  <c r="X674" i="47"/>
  <c r="Z674" i="47" s="1"/>
  <c r="AO674" i="47"/>
  <c r="AL674" i="47"/>
  <c r="P674" i="47"/>
  <c r="F674" i="47"/>
  <c r="C674" i="47"/>
  <c r="B674" i="47"/>
  <c r="Y673" i="47"/>
  <c r="X673" i="47"/>
  <c r="Z673" i="47" s="1"/>
  <c r="AO673" i="47"/>
  <c r="AL673" i="47"/>
  <c r="P673" i="47"/>
  <c r="F673" i="47"/>
  <c r="C673" i="47"/>
  <c r="B673" i="47"/>
  <c r="Y672" i="47"/>
  <c r="X672" i="47"/>
  <c r="Z672" i="47" s="1"/>
  <c r="AO672" i="47"/>
  <c r="AL672" i="47"/>
  <c r="P672" i="47"/>
  <c r="F672" i="47"/>
  <c r="C672" i="47"/>
  <c r="B672" i="47"/>
  <c r="Y671" i="47"/>
  <c r="X671" i="47"/>
  <c r="Z671" i="47" s="1"/>
  <c r="AO671" i="47"/>
  <c r="AL671" i="47"/>
  <c r="P671" i="47"/>
  <c r="F671" i="47"/>
  <c r="C671" i="47"/>
  <c r="B671" i="47"/>
  <c r="Y670" i="47"/>
  <c r="X670" i="47"/>
  <c r="Z670" i="47" s="1"/>
  <c r="AO670" i="47"/>
  <c r="AL670" i="47"/>
  <c r="P670" i="47"/>
  <c r="F670" i="47"/>
  <c r="C670" i="47"/>
  <c r="B670" i="47"/>
  <c r="Y669" i="47"/>
  <c r="X669" i="47"/>
  <c r="Z669" i="47" s="1"/>
  <c r="AO669" i="47"/>
  <c r="AL669" i="47"/>
  <c r="P669" i="47"/>
  <c r="F669" i="47"/>
  <c r="C669" i="47"/>
  <c r="B669" i="47"/>
  <c r="Y668" i="47"/>
  <c r="X668" i="47"/>
  <c r="Z668" i="47" s="1"/>
  <c r="AO668" i="47"/>
  <c r="AL668" i="47"/>
  <c r="P668" i="47"/>
  <c r="F668" i="47"/>
  <c r="C668" i="47"/>
  <c r="B668" i="47"/>
  <c r="Y667" i="47"/>
  <c r="X667" i="47"/>
  <c r="Z667" i="47" s="1"/>
  <c r="BB667" i="47"/>
  <c r="BA667" i="47"/>
  <c r="AZ667" i="47"/>
  <c r="AY667" i="47"/>
  <c r="AX667" i="47"/>
  <c r="AW667" i="47"/>
  <c r="AV667" i="47"/>
  <c r="AU667" i="47"/>
  <c r="AT667" i="47"/>
  <c r="AS667" i="47"/>
  <c r="AR667" i="47"/>
  <c r="AQ667" i="47"/>
  <c r="AP667" i="47"/>
  <c r="AO667" i="47"/>
  <c r="AL667" i="47"/>
  <c r="BD667" i="47"/>
  <c r="BC667" i="47"/>
  <c r="P667" i="47"/>
  <c r="F667" i="47"/>
  <c r="C667" i="47"/>
  <c r="B667" i="47"/>
  <c r="Y666" i="47"/>
  <c r="X666" i="47"/>
  <c r="Z666" i="47" s="1"/>
  <c r="AO666" i="47"/>
  <c r="AL666" i="47"/>
  <c r="P666" i="47"/>
  <c r="F666" i="47"/>
  <c r="C666" i="47"/>
  <c r="B666" i="47"/>
  <c r="Y665" i="47"/>
  <c r="X665" i="47"/>
  <c r="Z665" i="47" s="1"/>
  <c r="AO665" i="47"/>
  <c r="AL665" i="47"/>
  <c r="P665" i="47"/>
  <c r="F665" i="47"/>
  <c r="C665" i="47"/>
  <c r="B665" i="47"/>
  <c r="Y664" i="47"/>
  <c r="X664" i="47"/>
  <c r="Z664" i="47" s="1"/>
  <c r="AO664" i="47"/>
  <c r="AL664" i="47"/>
  <c r="P664" i="47"/>
  <c r="F664" i="47"/>
  <c r="C664" i="47"/>
  <c r="B664" i="47"/>
  <c r="Y663" i="47"/>
  <c r="X663" i="47"/>
  <c r="Z663" i="47" s="1"/>
  <c r="AO663" i="47"/>
  <c r="AL663" i="47"/>
  <c r="P663" i="47"/>
  <c r="F663" i="47"/>
  <c r="C663" i="47"/>
  <c r="B663" i="47"/>
  <c r="Y662" i="47"/>
  <c r="X662" i="47"/>
  <c r="Z662" i="47" s="1"/>
  <c r="AO662" i="47"/>
  <c r="AL662" i="47"/>
  <c r="P662" i="47"/>
  <c r="F662" i="47"/>
  <c r="C662" i="47"/>
  <c r="B662" i="47"/>
  <c r="Y661" i="47"/>
  <c r="X661" i="47"/>
  <c r="Z661" i="47" s="1"/>
  <c r="AO661" i="47"/>
  <c r="AL661" i="47"/>
  <c r="P661" i="47"/>
  <c r="F661" i="47"/>
  <c r="C661" i="47"/>
  <c r="B661" i="47"/>
  <c r="Y660" i="47"/>
  <c r="X660" i="47"/>
  <c r="Z660" i="47" s="1"/>
  <c r="AO660" i="47"/>
  <c r="AL660" i="47"/>
  <c r="P660" i="47"/>
  <c r="F660" i="47"/>
  <c r="C660" i="47"/>
  <c r="B660" i="47"/>
  <c r="Y659" i="47"/>
  <c r="X659" i="47"/>
  <c r="Z659" i="47" s="1"/>
  <c r="AO659" i="47"/>
  <c r="AL659" i="47"/>
  <c r="P659" i="47"/>
  <c r="F659" i="47"/>
  <c r="C659" i="47"/>
  <c r="B659" i="47"/>
  <c r="Y658" i="47"/>
  <c r="X658" i="47"/>
  <c r="Z658" i="47" s="1"/>
  <c r="AO658" i="47"/>
  <c r="AL658" i="47"/>
  <c r="P658" i="47"/>
  <c r="F658" i="47"/>
  <c r="C658" i="47"/>
  <c r="B658" i="47"/>
  <c r="Y657" i="47"/>
  <c r="X657" i="47"/>
  <c r="Z657" i="47" s="1"/>
  <c r="BD657" i="47"/>
  <c r="AP657" i="47"/>
  <c r="AO657" i="47"/>
  <c r="AQ657" i="47"/>
  <c r="AR657" i="47"/>
  <c r="AS657" i="47"/>
  <c r="AT657" i="47"/>
  <c r="AU657" i="47"/>
  <c r="AV657" i="47"/>
  <c r="AW657" i="47"/>
  <c r="AX657" i="47"/>
  <c r="AY657" i="47"/>
  <c r="C657" i="47"/>
  <c r="AZ657" i="47"/>
  <c r="BA657" i="47"/>
  <c r="BB657" i="47"/>
  <c r="AL657" i="47"/>
  <c r="BC657" i="47"/>
  <c r="P657" i="47"/>
  <c r="B657" i="47"/>
  <c r="F657" i="47"/>
  <c r="X656" i="47"/>
  <c r="Z656" i="47" s="1"/>
  <c r="Y656" i="47"/>
  <c r="C656" i="47"/>
  <c r="B656" i="47"/>
  <c r="AO656" i="47"/>
  <c r="AL656" i="47"/>
  <c r="P656" i="47"/>
  <c r="F656" i="47"/>
  <c r="X655" i="47"/>
  <c r="Z655" i="47" s="1"/>
  <c r="Y655" i="47"/>
  <c r="AO655" i="47"/>
  <c r="AL655" i="47"/>
  <c r="P655" i="47"/>
  <c r="F655" i="47"/>
  <c r="C655" i="47"/>
  <c r="M655" i="47" s="1"/>
  <c r="B655" i="47"/>
  <c r="Y654" i="47"/>
  <c r="X654" i="47"/>
  <c r="Z654" i="47" s="1"/>
  <c r="AL654" i="47"/>
  <c r="P654" i="47"/>
  <c r="B654" i="47"/>
  <c r="C654" i="47"/>
  <c r="K654" i="47" s="1"/>
  <c r="F654" i="47"/>
  <c r="AV654" i="47"/>
  <c r="BD654" i="47"/>
  <c r="BC654" i="47"/>
  <c r="BB654" i="47"/>
  <c r="BA654" i="47"/>
  <c r="AZ654" i="47"/>
  <c r="AY654" i="47"/>
  <c r="AX654" i="47"/>
  <c r="AW654" i="47"/>
  <c r="AU654" i="47"/>
  <c r="AT654" i="47"/>
  <c r="AS654" i="47"/>
  <c r="AR654" i="47"/>
  <c r="AQ654" i="47"/>
  <c r="AP654" i="47"/>
  <c r="AO654" i="47"/>
  <c r="Y653" i="47"/>
  <c r="X653" i="47"/>
  <c r="Z653" i="47" s="1"/>
  <c r="AL653" i="47"/>
  <c r="AO653" i="47"/>
  <c r="B653" i="47"/>
  <c r="F653" i="47"/>
  <c r="P653" i="47"/>
  <c r="C653" i="47"/>
  <c r="X652" i="47"/>
  <c r="Z652" i="47" s="1"/>
  <c r="Y652" i="47"/>
  <c r="F652" i="47"/>
  <c r="P652" i="47"/>
  <c r="AL652" i="47"/>
  <c r="AO652" i="47"/>
  <c r="B652" i="47"/>
  <c r="C652" i="47"/>
  <c r="Y651" i="47"/>
  <c r="X651" i="47"/>
  <c r="Z651" i="47" s="1"/>
  <c r="AX651" i="47"/>
  <c r="AW651" i="47"/>
  <c r="AV651" i="47"/>
  <c r="AU651" i="47"/>
  <c r="AT651" i="47"/>
  <c r="BC651" i="47"/>
  <c r="B651" i="47"/>
  <c r="BB651" i="47"/>
  <c r="AS651" i="47"/>
  <c r="C651" i="47"/>
  <c r="F651" i="47"/>
  <c r="BA651" i="47"/>
  <c r="AZ651" i="47"/>
  <c r="AY651" i="47"/>
  <c r="AR651" i="47"/>
  <c r="AQ651" i="47"/>
  <c r="AP651" i="47"/>
  <c r="AL651" i="47"/>
  <c r="BD651" i="47"/>
  <c r="P651" i="47"/>
  <c r="AO651" i="47"/>
  <c r="X650" i="47"/>
  <c r="Z650" i="47" s="1"/>
  <c r="Y650" i="47"/>
  <c r="B650" i="47"/>
  <c r="C650" i="47"/>
  <c r="F650" i="47"/>
  <c r="P650" i="47"/>
  <c r="AL650" i="47"/>
  <c r="AO650" i="47"/>
  <c r="X649" i="47"/>
  <c r="Z649" i="47" s="1"/>
  <c r="Y649" i="47"/>
  <c r="F649" i="47"/>
  <c r="C649" i="47"/>
  <c r="N649" i="47" s="1"/>
  <c r="B649" i="47"/>
  <c r="AO649" i="47"/>
  <c r="AL649" i="47"/>
  <c r="P649" i="47"/>
  <c r="Y648" i="47"/>
  <c r="X648" i="47"/>
  <c r="Z648" i="47" s="1"/>
  <c r="BB648" i="47"/>
  <c r="BA648" i="47"/>
  <c r="AZ648" i="47"/>
  <c r="AY648" i="47"/>
  <c r="AX648" i="47"/>
  <c r="AW648" i="47"/>
  <c r="AV648" i="47"/>
  <c r="AU648" i="47"/>
  <c r="AT648" i="47"/>
  <c r="AS648" i="47"/>
  <c r="AR648" i="47"/>
  <c r="AQ648" i="47"/>
  <c r="AP648" i="47"/>
  <c r="AO648" i="47"/>
  <c r="AL648" i="47"/>
  <c r="BD648" i="47"/>
  <c r="BC648" i="47"/>
  <c r="P648" i="47"/>
  <c r="B648" i="47"/>
  <c r="F648" i="47"/>
  <c r="C648" i="47"/>
  <c r="X647" i="47"/>
  <c r="Z647" i="47" s="1"/>
  <c r="Y647" i="47"/>
  <c r="F647" i="47"/>
  <c r="P647" i="47"/>
  <c r="AL647" i="47"/>
  <c r="AO647" i="47"/>
  <c r="C647" i="47"/>
  <c r="B647" i="47"/>
  <c r="Y646" i="47"/>
  <c r="X646" i="47"/>
  <c r="Z646" i="47" s="1"/>
  <c r="C646" i="47"/>
  <c r="N646" i="47" s="1"/>
  <c r="B646" i="47"/>
  <c r="F646" i="47"/>
  <c r="AL646" i="47"/>
  <c r="AO646" i="47"/>
  <c r="P646" i="47"/>
  <c r="X645" i="47"/>
  <c r="Z645" i="47" s="1"/>
  <c r="Y645" i="47"/>
  <c r="B645" i="47"/>
  <c r="AL645" i="47"/>
  <c r="P645" i="47"/>
  <c r="F645" i="47"/>
  <c r="C645" i="47"/>
  <c r="H645" i="47" s="1"/>
  <c r="AO645" i="47"/>
  <c r="X644" i="47"/>
  <c r="Z644" i="47" s="1"/>
  <c r="Y644" i="47"/>
  <c r="P644" i="47"/>
  <c r="Q644" i="47" s="1"/>
  <c r="F644" i="47"/>
  <c r="C644" i="47"/>
  <c r="B644" i="47"/>
  <c r="AL644" i="47"/>
  <c r="AO644" i="47"/>
  <c r="Y643" i="47"/>
  <c r="X643" i="47"/>
  <c r="Z643" i="47" s="1"/>
  <c r="P643" i="47"/>
  <c r="F643" i="47"/>
  <c r="C643" i="47"/>
  <c r="B643" i="47"/>
  <c r="AO643" i="47"/>
  <c r="AL643" i="47"/>
  <c r="Y642" i="47"/>
  <c r="X642" i="47"/>
  <c r="Z642" i="47" s="1"/>
  <c r="F642" i="47"/>
  <c r="C642" i="47"/>
  <c r="E642" i="47" s="1"/>
  <c r="B642" i="47"/>
  <c r="P642" i="47"/>
  <c r="AL642" i="47"/>
  <c r="AO642" i="47"/>
  <c r="X641" i="47"/>
  <c r="Z641" i="47" s="1"/>
  <c r="Y641" i="47"/>
  <c r="B641" i="47"/>
  <c r="C641" i="47"/>
  <c r="F641" i="47"/>
  <c r="P641" i="47"/>
  <c r="AL641" i="47"/>
  <c r="AO641" i="47"/>
  <c r="X640" i="47"/>
  <c r="Z640" i="47" s="1"/>
  <c r="Y640" i="47"/>
  <c r="B640" i="47"/>
  <c r="C640" i="47"/>
  <c r="F640" i="47"/>
  <c r="P640" i="47"/>
  <c r="AL640" i="47"/>
  <c r="AO640" i="47"/>
  <c r="X639" i="47"/>
  <c r="Z639" i="47" s="1"/>
  <c r="Y639" i="47"/>
  <c r="B639" i="47"/>
  <c r="P639" i="47"/>
  <c r="F639" i="47"/>
  <c r="AO639" i="47"/>
  <c r="C639" i="47"/>
  <c r="AL639" i="47"/>
  <c r="Y638" i="47"/>
  <c r="X638" i="47"/>
  <c r="Z638" i="47" s="1"/>
  <c r="AO638" i="47"/>
  <c r="AL638" i="47"/>
  <c r="B638" i="47"/>
  <c r="C638" i="47"/>
  <c r="F638" i="47"/>
  <c r="P638" i="47"/>
  <c r="Y637" i="47"/>
  <c r="X637" i="47"/>
  <c r="Z637" i="47" s="1"/>
  <c r="AO637" i="47"/>
  <c r="AL637" i="47"/>
  <c r="P637" i="47"/>
  <c r="F637" i="47"/>
  <c r="C637" i="47"/>
  <c r="B637" i="47"/>
  <c r="Y636" i="47"/>
  <c r="X636" i="47"/>
  <c r="Z636" i="47" s="1"/>
  <c r="AO636" i="47"/>
  <c r="AL636" i="47"/>
  <c r="P636" i="47"/>
  <c r="F636" i="47"/>
  <c r="C636" i="47"/>
  <c r="B636" i="47"/>
  <c r="Y635" i="47"/>
  <c r="X635" i="47"/>
  <c r="Z635" i="47" s="1"/>
  <c r="F635" i="47"/>
  <c r="C635" i="47"/>
  <c r="B635" i="47"/>
  <c r="AL635" i="47"/>
  <c r="P635" i="47"/>
  <c r="AO635" i="47"/>
  <c r="Y634" i="47"/>
  <c r="X634" i="47"/>
  <c r="Z634" i="47" s="1"/>
  <c r="AL634" i="47"/>
  <c r="AO634" i="47"/>
  <c r="AP634" i="47"/>
  <c r="AQ634" i="47"/>
  <c r="AR634" i="47"/>
  <c r="AS634" i="47"/>
  <c r="AT634" i="47"/>
  <c r="AU634" i="47"/>
  <c r="AV634" i="47"/>
  <c r="AW634" i="47"/>
  <c r="AX634" i="47"/>
  <c r="AY634" i="47"/>
  <c r="AZ634" i="47"/>
  <c r="BA634" i="47"/>
  <c r="BB634" i="47"/>
  <c r="BC634" i="47"/>
  <c r="BD634" i="47"/>
  <c r="P634" i="47"/>
  <c r="F634" i="47"/>
  <c r="C634" i="47"/>
  <c r="B634" i="47"/>
  <c r="Y633" i="47"/>
  <c r="X633" i="47"/>
  <c r="Z633" i="47" s="1"/>
  <c r="B633" i="47"/>
  <c r="F633" i="47"/>
  <c r="C633" i="47"/>
  <c r="AL633" i="47"/>
  <c r="P633" i="47"/>
  <c r="AO633" i="47"/>
  <c r="X632" i="47"/>
  <c r="Z632" i="47" s="1"/>
  <c r="Y632" i="47"/>
  <c r="P632" i="47"/>
  <c r="F632" i="47"/>
  <c r="C632" i="47"/>
  <c r="H632" i="47" s="1"/>
  <c r="B632" i="47"/>
  <c r="AO632" i="47"/>
  <c r="AL632" i="47"/>
  <c r="Y631" i="47"/>
  <c r="X631" i="47"/>
  <c r="Z631" i="47" s="1"/>
  <c r="F631" i="47"/>
  <c r="C631" i="47"/>
  <c r="B631" i="47"/>
  <c r="AO631" i="47"/>
  <c r="AL631" i="47"/>
  <c r="P631" i="47"/>
  <c r="Y630" i="47"/>
  <c r="X630" i="47"/>
  <c r="Z630" i="47" s="1"/>
  <c r="P630" i="47"/>
  <c r="AL630" i="47"/>
  <c r="AO630" i="47"/>
  <c r="F630" i="47"/>
  <c r="C630" i="47"/>
  <c r="B630" i="47"/>
  <c r="X629" i="47"/>
  <c r="Z629" i="47" s="1"/>
  <c r="Y629" i="47"/>
  <c r="B629" i="47"/>
  <c r="AO629" i="47"/>
  <c r="AL629" i="47"/>
  <c r="P629" i="47"/>
  <c r="F629" i="47"/>
  <c r="C629" i="47"/>
  <c r="X628" i="47"/>
  <c r="Z628" i="47" s="1"/>
  <c r="Y628" i="47"/>
  <c r="F628" i="47"/>
  <c r="C628" i="47"/>
  <c r="B628" i="47"/>
  <c r="AO628" i="47"/>
  <c r="AP628" i="47"/>
  <c r="AL628" i="47"/>
  <c r="AQ628" i="47"/>
  <c r="AR628" i="47"/>
  <c r="AS628" i="47"/>
  <c r="AT628" i="47"/>
  <c r="AU628" i="47"/>
  <c r="AV628" i="47"/>
  <c r="AW628" i="47"/>
  <c r="AX628" i="47"/>
  <c r="AY628" i="47"/>
  <c r="AZ628" i="47"/>
  <c r="BA628" i="47"/>
  <c r="BB628" i="47"/>
  <c r="BC628" i="47"/>
  <c r="BD628" i="47"/>
  <c r="P628" i="47"/>
  <c r="Y627" i="47"/>
  <c r="X627" i="47"/>
  <c r="Z627" i="47" s="1"/>
  <c r="AO627" i="47"/>
  <c r="P627" i="47"/>
  <c r="AL627" i="47"/>
  <c r="B627" i="47"/>
  <c r="C627" i="47"/>
  <c r="F627" i="47"/>
  <c r="Y626" i="47"/>
  <c r="X626" i="47"/>
  <c r="Z626" i="47" s="1"/>
  <c r="B626" i="47"/>
  <c r="C626" i="47"/>
  <c r="H626" i="47" s="1"/>
  <c r="F626" i="47"/>
  <c r="P626" i="47"/>
  <c r="AL626" i="47"/>
  <c r="AO626" i="47"/>
  <c r="Y625" i="47"/>
  <c r="X625" i="47"/>
  <c r="Z625" i="47" s="1"/>
  <c r="AO625" i="47"/>
  <c r="AL625" i="47"/>
  <c r="P625" i="47"/>
  <c r="F625" i="47"/>
  <c r="C625" i="47"/>
  <c r="B625" i="47"/>
  <c r="X624" i="47"/>
  <c r="Z624" i="47" s="1"/>
  <c r="Y624" i="47"/>
  <c r="C624" i="47"/>
  <c r="B624" i="47"/>
  <c r="F624" i="47"/>
  <c r="P624" i="47"/>
  <c r="AL624" i="47"/>
  <c r="AO624" i="47"/>
  <c r="Y623" i="47"/>
  <c r="X623" i="47"/>
  <c r="Z623" i="47" s="1"/>
  <c r="AL623" i="47"/>
  <c r="P623" i="47"/>
  <c r="F623" i="47"/>
  <c r="C623" i="47"/>
  <c r="N623" i="47" s="1"/>
  <c r="B623" i="47"/>
  <c r="AW623" i="47"/>
  <c r="AX623" i="47"/>
  <c r="AY623" i="47"/>
  <c r="AZ623" i="47"/>
  <c r="BA623" i="47"/>
  <c r="BB623" i="47"/>
  <c r="BC623" i="47"/>
  <c r="BD623" i="47"/>
  <c r="AP623" i="47"/>
  <c r="AO623" i="47"/>
  <c r="AQ623" i="47"/>
  <c r="AR623" i="47"/>
  <c r="AS623" i="47"/>
  <c r="AT623" i="47"/>
  <c r="AU623" i="47"/>
  <c r="AV623" i="47"/>
  <c r="X622" i="47"/>
  <c r="Z622" i="47" s="1"/>
  <c r="Y622" i="47"/>
  <c r="AO622" i="47"/>
  <c r="AL622" i="47"/>
  <c r="P622" i="47"/>
  <c r="F622" i="47"/>
  <c r="C622" i="47"/>
  <c r="J622" i="47" s="1"/>
  <c r="B622" i="47"/>
  <c r="Y621" i="47"/>
  <c r="X621" i="47"/>
  <c r="Z621" i="47" s="1"/>
  <c r="BB621" i="47"/>
  <c r="BA621" i="47"/>
  <c r="AZ621" i="47"/>
  <c r="AY621" i="47"/>
  <c r="AX621" i="47"/>
  <c r="AW621" i="47"/>
  <c r="AV621" i="47"/>
  <c r="AU621" i="47"/>
  <c r="AT621" i="47"/>
  <c r="AS621" i="47"/>
  <c r="AR621" i="47"/>
  <c r="AQ621" i="47"/>
  <c r="AP621" i="47"/>
  <c r="AO621" i="47"/>
  <c r="AL621" i="47"/>
  <c r="BD621" i="47"/>
  <c r="BC621" i="47"/>
  <c r="P621" i="47"/>
  <c r="F621" i="47"/>
  <c r="C621" i="47"/>
  <c r="B621" i="47"/>
  <c r="Y620" i="47"/>
  <c r="X620" i="47"/>
  <c r="Z620" i="47" s="1"/>
  <c r="AO620" i="47"/>
  <c r="AL620" i="47"/>
  <c r="P620" i="47"/>
  <c r="F620" i="47"/>
  <c r="C620" i="47"/>
  <c r="B620" i="47"/>
  <c r="Y619" i="47"/>
  <c r="X619" i="47"/>
  <c r="Z619" i="47" s="1"/>
  <c r="AO619" i="47"/>
  <c r="AL619" i="47"/>
  <c r="B619" i="47"/>
  <c r="C619" i="47"/>
  <c r="F619" i="47"/>
  <c r="P619" i="47"/>
  <c r="X618" i="47"/>
  <c r="Z618" i="47" s="1"/>
  <c r="Y618" i="47"/>
  <c r="P618" i="47"/>
  <c r="AL618" i="47"/>
  <c r="AO618" i="47"/>
  <c r="B618" i="47"/>
  <c r="F618" i="47"/>
  <c r="C618" i="47"/>
  <c r="X617" i="47"/>
  <c r="Z617" i="47" s="1"/>
  <c r="Y617" i="47"/>
  <c r="AL617" i="47"/>
  <c r="P617" i="47"/>
  <c r="F617" i="47"/>
  <c r="C617" i="47"/>
  <c r="N617" i="47" s="1"/>
  <c r="B617" i="47"/>
  <c r="AO617" i="47"/>
  <c r="Y616" i="47"/>
  <c r="X616" i="47"/>
  <c r="Z616" i="47" s="1"/>
  <c r="BD616" i="47"/>
  <c r="BC616" i="47"/>
  <c r="P616" i="47"/>
  <c r="F616" i="47"/>
  <c r="C616" i="47"/>
  <c r="B616" i="47"/>
  <c r="BB616" i="47"/>
  <c r="BA616" i="47"/>
  <c r="AZ616" i="47"/>
  <c r="AY616" i="47"/>
  <c r="AX616" i="47"/>
  <c r="AW616" i="47"/>
  <c r="AV616" i="47"/>
  <c r="AU616" i="47"/>
  <c r="AT616" i="47"/>
  <c r="AS616" i="47"/>
  <c r="AR616" i="47"/>
  <c r="AQ616" i="47"/>
  <c r="AP616" i="47"/>
  <c r="AO616" i="47"/>
  <c r="AL616" i="47"/>
  <c r="Y615" i="47"/>
  <c r="X615" i="47"/>
  <c r="Z615" i="47" s="1"/>
  <c r="AL615" i="47"/>
  <c r="AO615" i="47"/>
  <c r="P615" i="47"/>
  <c r="F615" i="47"/>
  <c r="C615" i="47"/>
  <c r="B615" i="47"/>
  <c r="X614" i="47"/>
  <c r="Z614" i="47" s="1"/>
  <c r="Y614" i="47"/>
  <c r="AL614" i="47"/>
  <c r="P614" i="47"/>
  <c r="F614" i="47"/>
  <c r="C614" i="47"/>
  <c r="B614" i="47"/>
  <c r="AO614" i="47"/>
  <c r="Y613" i="47"/>
  <c r="X613" i="47"/>
  <c r="Z613" i="47" s="1"/>
  <c r="AL613" i="47"/>
  <c r="P613" i="47"/>
  <c r="F613" i="47"/>
  <c r="C613" i="47"/>
  <c r="B613" i="47"/>
  <c r="BD613" i="47"/>
  <c r="BC613" i="47"/>
  <c r="BB613" i="47"/>
  <c r="BA613" i="47"/>
  <c r="AZ613" i="47"/>
  <c r="AY613" i="47"/>
  <c r="AX613" i="47"/>
  <c r="AW613" i="47"/>
  <c r="AV613" i="47"/>
  <c r="AU613" i="47"/>
  <c r="AT613" i="47"/>
  <c r="AS613" i="47"/>
  <c r="AR613" i="47"/>
  <c r="AQ613" i="47"/>
  <c r="AP613" i="47"/>
  <c r="AO613" i="47"/>
  <c r="Y612" i="47"/>
  <c r="X612" i="47"/>
  <c r="Z612" i="47" s="1"/>
  <c r="P612" i="47"/>
  <c r="C612" i="47"/>
  <c r="B612" i="47"/>
  <c r="F612" i="47"/>
  <c r="AL612" i="47"/>
  <c r="AO612" i="47"/>
  <c r="Y611" i="47"/>
  <c r="X611" i="47"/>
  <c r="Z611" i="47" s="1"/>
  <c r="AO611" i="47"/>
  <c r="AL611" i="47"/>
  <c r="P611" i="47"/>
  <c r="F611" i="47"/>
  <c r="C611" i="47"/>
  <c r="B611" i="47"/>
  <c r="X610" i="47"/>
  <c r="Z610" i="47" s="1"/>
  <c r="Y610" i="47"/>
  <c r="P610" i="47"/>
  <c r="F610" i="47"/>
  <c r="C610" i="47"/>
  <c r="B610" i="47"/>
  <c r="AO610" i="47"/>
  <c r="AL610" i="47"/>
  <c r="Y609" i="47"/>
  <c r="X609" i="47"/>
  <c r="Z609" i="47" s="1"/>
  <c r="P609" i="47"/>
  <c r="AL609" i="47"/>
  <c r="C609" i="47"/>
  <c r="B609" i="47"/>
  <c r="F609" i="47"/>
  <c r="AO609" i="47"/>
  <c r="Y608" i="47"/>
  <c r="X608" i="47"/>
  <c r="Z608" i="47" s="1"/>
  <c r="AO608" i="47"/>
  <c r="AL608" i="47"/>
  <c r="P608" i="47"/>
  <c r="F608" i="47"/>
  <c r="C608" i="47"/>
  <c r="B608" i="47"/>
  <c r="BD608" i="47"/>
  <c r="BC608" i="47"/>
  <c r="BB608" i="47"/>
  <c r="BA608" i="47"/>
  <c r="AZ608" i="47"/>
  <c r="AY608" i="47"/>
  <c r="AX608" i="47"/>
  <c r="AW608" i="47"/>
  <c r="AV608" i="47"/>
  <c r="AU608" i="47"/>
  <c r="AT608" i="47"/>
  <c r="AS608" i="47"/>
  <c r="AR608" i="47"/>
  <c r="AQ608" i="47"/>
  <c r="AP608" i="47"/>
  <c r="Y607" i="47"/>
  <c r="X607" i="47"/>
  <c r="Z607" i="47" s="1"/>
  <c r="AL607" i="47"/>
  <c r="P607" i="47"/>
  <c r="F607" i="47"/>
  <c r="C607" i="47"/>
  <c r="B607" i="47"/>
  <c r="AW607" i="47"/>
  <c r="BD607" i="47"/>
  <c r="BC607" i="47"/>
  <c r="BB607" i="47"/>
  <c r="BA607" i="47"/>
  <c r="AZ607" i="47"/>
  <c r="AY607" i="47"/>
  <c r="AX607" i="47"/>
  <c r="AV607" i="47"/>
  <c r="AU607" i="47"/>
  <c r="AT607" i="47"/>
  <c r="AS607" i="47"/>
  <c r="AR607" i="47"/>
  <c r="AQ607" i="47"/>
  <c r="AP607" i="47"/>
  <c r="AO607" i="47"/>
  <c r="X606" i="47"/>
  <c r="Z606" i="47" s="1"/>
  <c r="Y606" i="47"/>
  <c r="AL606" i="47"/>
  <c r="C606" i="47"/>
  <c r="B606" i="47"/>
  <c r="AO606" i="47"/>
  <c r="AS606" i="47"/>
  <c r="AP606" i="47"/>
  <c r="AQ606" i="47"/>
  <c r="AR606" i="47"/>
  <c r="AT606" i="47"/>
  <c r="AU606" i="47"/>
  <c r="BD606" i="47"/>
  <c r="AV606" i="47"/>
  <c r="AW606" i="47"/>
  <c r="AX606" i="47"/>
  <c r="AY606" i="47"/>
  <c r="AZ606" i="47"/>
  <c r="BA606" i="47"/>
  <c r="BB606" i="47"/>
  <c r="BC606" i="47"/>
  <c r="F606" i="47"/>
  <c r="P606" i="47"/>
  <c r="Y605" i="47"/>
  <c r="X605" i="47"/>
  <c r="Z605" i="47" s="1"/>
  <c r="AL605" i="47"/>
  <c r="P605" i="47"/>
  <c r="F605" i="47"/>
  <c r="C605" i="47"/>
  <c r="B605" i="47"/>
  <c r="AO605" i="47"/>
  <c r="X604" i="47"/>
  <c r="Z604" i="47" s="1"/>
  <c r="Y604" i="47"/>
  <c r="AL604" i="47"/>
  <c r="AO604" i="47"/>
  <c r="AP604" i="47"/>
  <c r="AQ604" i="47"/>
  <c r="AR604" i="47"/>
  <c r="AS604" i="47"/>
  <c r="AT604" i="47"/>
  <c r="AU604" i="47"/>
  <c r="AV604" i="47"/>
  <c r="AW604" i="47"/>
  <c r="AX604" i="47"/>
  <c r="AZ604" i="47"/>
  <c r="BA604" i="47"/>
  <c r="BB604" i="47"/>
  <c r="B604" i="47"/>
  <c r="BC604" i="47"/>
  <c r="BD604" i="47"/>
  <c r="C604" i="47"/>
  <c r="P604" i="47"/>
  <c r="F604" i="47"/>
  <c r="AY604" i="47"/>
  <c r="X603" i="47"/>
  <c r="Z603" i="47" s="1"/>
  <c r="Y603" i="47"/>
  <c r="AO603" i="47"/>
  <c r="AL603" i="47"/>
  <c r="P603" i="47"/>
  <c r="F603" i="47"/>
  <c r="C603" i="47"/>
  <c r="B603" i="47"/>
  <c r="X602" i="47"/>
  <c r="Z602" i="47" s="1"/>
  <c r="Y602" i="47"/>
  <c r="P602" i="47"/>
  <c r="AO602" i="47"/>
  <c r="C602" i="47"/>
  <c r="B602" i="47"/>
  <c r="F602" i="47"/>
  <c r="AL602" i="47"/>
  <c r="X601" i="47"/>
  <c r="Z601" i="47" s="1"/>
  <c r="Y601" i="47"/>
  <c r="AQ601" i="47"/>
  <c r="AR601" i="47"/>
  <c r="AS601" i="47"/>
  <c r="AT601" i="47"/>
  <c r="AU601" i="47"/>
  <c r="AV601" i="47"/>
  <c r="AW601" i="47"/>
  <c r="AX601" i="47"/>
  <c r="AY601" i="47"/>
  <c r="AZ601" i="47"/>
  <c r="BA601" i="47"/>
  <c r="BB601" i="47"/>
  <c r="BC601" i="47"/>
  <c r="BD601" i="47"/>
  <c r="AL601" i="47"/>
  <c r="B601" i="47"/>
  <c r="F601" i="47"/>
  <c r="AO601" i="47"/>
  <c r="P601" i="47"/>
  <c r="AP601" i="47"/>
  <c r="C601" i="47"/>
  <c r="X600" i="47"/>
  <c r="Z600" i="47" s="1"/>
  <c r="Y600" i="47"/>
  <c r="AS600" i="47"/>
  <c r="AT600" i="47"/>
  <c r="AU600" i="47"/>
  <c r="AV600" i="47"/>
  <c r="AW600" i="47"/>
  <c r="AX600" i="47"/>
  <c r="AY600" i="47"/>
  <c r="AZ600" i="47"/>
  <c r="BA600" i="47"/>
  <c r="BB600" i="47"/>
  <c r="BC600" i="47"/>
  <c r="BD600" i="47"/>
  <c r="C600" i="47"/>
  <c r="E600" i="47" s="1"/>
  <c r="B600" i="47"/>
  <c r="P600" i="47"/>
  <c r="AL600" i="47"/>
  <c r="AO600" i="47"/>
  <c r="F600" i="47"/>
  <c r="AP600" i="47"/>
  <c r="AQ600" i="47"/>
  <c r="AR600" i="47"/>
  <c r="X599" i="47"/>
  <c r="Z599" i="47" s="1"/>
  <c r="Y599" i="47"/>
  <c r="AO599" i="47"/>
  <c r="B599" i="47"/>
  <c r="C599" i="47"/>
  <c r="F599" i="47"/>
  <c r="P599" i="47"/>
  <c r="AL599" i="47"/>
  <c r="X598" i="47"/>
  <c r="Z598" i="47" s="1"/>
  <c r="Y598" i="47"/>
  <c r="P598" i="47"/>
  <c r="BD598" i="47"/>
  <c r="BB598" i="47"/>
  <c r="BA598" i="47"/>
  <c r="AZ598" i="47"/>
  <c r="AY598" i="47"/>
  <c r="AX598" i="47"/>
  <c r="AW598" i="47"/>
  <c r="AV598" i="47"/>
  <c r="BC598" i="47"/>
  <c r="AU598" i="47"/>
  <c r="AT598" i="47"/>
  <c r="AS598" i="47"/>
  <c r="AO598" i="47"/>
  <c r="AP598" i="47"/>
  <c r="AR598" i="47"/>
  <c r="AL598" i="47"/>
  <c r="AQ598" i="47"/>
  <c r="B598" i="47"/>
  <c r="C598" i="47"/>
  <c r="E598" i="47" s="1"/>
  <c r="F598" i="47"/>
  <c r="Y597" i="47"/>
  <c r="X597" i="47"/>
  <c r="Z597" i="47" s="1"/>
  <c r="AO597" i="47"/>
  <c r="B597" i="47"/>
  <c r="C597" i="47"/>
  <c r="F597" i="47"/>
  <c r="P597" i="47"/>
  <c r="AL597" i="47"/>
  <c r="Y596" i="47"/>
  <c r="X596" i="47"/>
  <c r="Z596" i="47" s="1"/>
  <c r="AV596" i="47"/>
  <c r="AW596" i="47"/>
  <c r="AX596" i="47"/>
  <c r="AY596" i="47"/>
  <c r="AL596" i="47"/>
  <c r="AZ596" i="47"/>
  <c r="BA596" i="47"/>
  <c r="BB596" i="47"/>
  <c r="BC596" i="47"/>
  <c r="BD596" i="47"/>
  <c r="C596" i="47"/>
  <c r="AO596" i="47"/>
  <c r="AT596" i="47"/>
  <c r="F596" i="47"/>
  <c r="B596" i="47"/>
  <c r="AQ596" i="47"/>
  <c r="AP596" i="47"/>
  <c r="AR596" i="47"/>
  <c r="AS596" i="47"/>
  <c r="AU596" i="47"/>
  <c r="P596" i="47"/>
  <c r="Y595" i="47"/>
  <c r="X595" i="47"/>
  <c r="Z595" i="47" s="1"/>
  <c r="P595" i="47"/>
  <c r="AL595" i="47"/>
  <c r="AO595" i="47"/>
  <c r="B595" i="47"/>
  <c r="C595" i="47"/>
  <c r="F595" i="47"/>
  <c r="X594" i="47"/>
  <c r="Z594" i="47" s="1"/>
  <c r="Y594" i="47"/>
  <c r="P594" i="47"/>
  <c r="AL594" i="47"/>
  <c r="AO594" i="47"/>
  <c r="F594" i="47"/>
  <c r="B594" i="47"/>
  <c r="C594" i="47"/>
  <c r="X593" i="47"/>
  <c r="Z593" i="47" s="1"/>
  <c r="Y593" i="47"/>
  <c r="F593" i="47"/>
  <c r="C593" i="47"/>
  <c r="N593" i="47" s="1"/>
  <c r="AY593" i="47"/>
  <c r="AZ593" i="47"/>
  <c r="B593" i="47"/>
  <c r="P593" i="47"/>
  <c r="AL593" i="47"/>
  <c r="AO593" i="47"/>
  <c r="AP593" i="47"/>
  <c r="AQ593" i="47"/>
  <c r="AR593" i="47"/>
  <c r="AS593" i="47"/>
  <c r="AT593" i="47"/>
  <c r="AU593" i="47"/>
  <c r="BA593" i="47"/>
  <c r="BB593" i="47"/>
  <c r="BC593" i="47"/>
  <c r="BD593" i="47"/>
  <c r="AV593" i="47"/>
  <c r="AW593" i="47"/>
  <c r="AX593" i="47"/>
  <c r="Y592" i="47"/>
  <c r="X592" i="47"/>
  <c r="Z592" i="47" s="1"/>
  <c r="AO592" i="47"/>
  <c r="B592" i="47"/>
  <c r="AL592" i="47"/>
  <c r="P592" i="47"/>
  <c r="F592" i="47"/>
  <c r="C592" i="47"/>
  <c r="X591" i="47"/>
  <c r="Z591" i="47" s="1"/>
  <c r="Y591" i="47"/>
  <c r="AO591" i="47"/>
  <c r="AL591" i="47"/>
  <c r="F591" i="47"/>
  <c r="C591" i="47"/>
  <c r="B591" i="47"/>
  <c r="P591" i="47"/>
  <c r="Y590" i="47"/>
  <c r="X590" i="47"/>
  <c r="Z590" i="47" s="1"/>
  <c r="AL590" i="47"/>
  <c r="AO590" i="47"/>
  <c r="B590" i="47"/>
  <c r="C590" i="47"/>
  <c r="F590" i="47"/>
  <c r="P590" i="47"/>
  <c r="X589" i="47"/>
  <c r="Z589" i="47" s="1"/>
  <c r="Y589" i="47"/>
  <c r="B589" i="47"/>
  <c r="C589" i="47"/>
  <c r="F589" i="47"/>
  <c r="P589" i="47"/>
  <c r="AL589" i="47"/>
  <c r="AO589" i="47"/>
  <c r="X588" i="47"/>
  <c r="Z588" i="47" s="1"/>
  <c r="Y588" i="47"/>
  <c r="B588" i="47"/>
  <c r="C588" i="47"/>
  <c r="F588" i="47"/>
  <c r="P588" i="47"/>
  <c r="AL588" i="47"/>
  <c r="AO588" i="47"/>
  <c r="Y587" i="47"/>
  <c r="X587" i="47"/>
  <c r="Z587" i="47" s="1"/>
  <c r="B587" i="47"/>
  <c r="C587" i="47"/>
  <c r="F587" i="47"/>
  <c r="AL587" i="47"/>
  <c r="AO587" i="47"/>
  <c r="AP587" i="47"/>
  <c r="AQ587" i="47"/>
  <c r="AR587" i="47"/>
  <c r="AT587" i="47"/>
  <c r="AU587" i="47"/>
  <c r="AV587" i="47"/>
  <c r="AW587" i="47"/>
  <c r="AX587" i="47"/>
  <c r="AY587" i="47"/>
  <c r="AZ587" i="47"/>
  <c r="BA587" i="47"/>
  <c r="BB587" i="47"/>
  <c r="BC587" i="47"/>
  <c r="BD587" i="47"/>
  <c r="AS587" i="47"/>
  <c r="P587" i="47"/>
  <c r="Y586" i="47"/>
  <c r="X586" i="47"/>
  <c r="Z586" i="47" s="1"/>
  <c r="B586" i="47"/>
  <c r="F586" i="47"/>
  <c r="AO586" i="47"/>
  <c r="AL586" i="47"/>
  <c r="P586" i="47"/>
  <c r="C586" i="47"/>
  <c r="X585" i="47"/>
  <c r="Z585" i="47" s="1"/>
  <c r="Y585" i="47"/>
  <c r="AP585" i="47"/>
  <c r="F585" i="47"/>
  <c r="P585" i="47"/>
  <c r="BD585" i="47"/>
  <c r="C585" i="47"/>
  <c r="K585" i="47" s="1"/>
  <c r="BC585" i="47"/>
  <c r="BB585" i="47"/>
  <c r="BA585" i="47"/>
  <c r="AZ585" i="47"/>
  <c r="AX585" i="47"/>
  <c r="AW585" i="47"/>
  <c r="AV585" i="47"/>
  <c r="AU585" i="47"/>
  <c r="AT585" i="47"/>
  <c r="AS585" i="47"/>
  <c r="AR585" i="47"/>
  <c r="AQ585" i="47"/>
  <c r="AO585" i="47"/>
  <c r="AL585" i="47"/>
  <c r="AY585" i="47"/>
  <c r="B585" i="47"/>
  <c r="Y584" i="47"/>
  <c r="X584" i="47"/>
  <c r="Z584" i="47" s="1"/>
  <c r="B584" i="47"/>
  <c r="C584" i="47"/>
  <c r="F584" i="47"/>
  <c r="P584" i="47"/>
  <c r="AL584" i="47"/>
  <c r="AO584" i="47"/>
  <c r="Y583" i="47"/>
  <c r="X583" i="47"/>
  <c r="Z583" i="47" s="1"/>
  <c r="AO583" i="47"/>
  <c r="B583" i="47"/>
  <c r="C583" i="47"/>
  <c r="F583" i="47"/>
  <c r="P583" i="47"/>
  <c r="AL583" i="47"/>
  <c r="Y582" i="47"/>
  <c r="X582" i="47"/>
  <c r="Z582" i="47" s="1"/>
  <c r="F582" i="47"/>
  <c r="C582" i="47"/>
  <c r="AO582" i="47"/>
  <c r="AL582" i="47"/>
  <c r="P582" i="47"/>
  <c r="B582" i="47"/>
  <c r="Y581" i="47"/>
  <c r="X581" i="47"/>
  <c r="Z581" i="47" s="1"/>
  <c r="F581" i="47"/>
  <c r="C581" i="47"/>
  <c r="B581" i="47"/>
  <c r="AO581" i="47"/>
  <c r="AL581" i="47"/>
  <c r="P581" i="47"/>
  <c r="Y580" i="47"/>
  <c r="X580" i="47"/>
  <c r="Z580" i="47" s="1"/>
  <c r="F580" i="47"/>
  <c r="C580" i="47"/>
  <c r="B580" i="47"/>
  <c r="AO580" i="47"/>
  <c r="AL580" i="47"/>
  <c r="P580" i="47"/>
  <c r="X579" i="47"/>
  <c r="Z579" i="47" s="1"/>
  <c r="Y579" i="47"/>
  <c r="P579" i="47"/>
  <c r="F579" i="47"/>
  <c r="C579" i="47"/>
  <c r="B579" i="47"/>
  <c r="AO579" i="47"/>
  <c r="AL579" i="47"/>
  <c r="Y578" i="47"/>
  <c r="X578" i="47"/>
  <c r="Z578" i="47" s="1"/>
  <c r="F578" i="47"/>
  <c r="C578" i="47"/>
  <c r="B578" i="47"/>
  <c r="P578" i="47"/>
  <c r="AO578" i="47"/>
  <c r="AL578" i="47"/>
  <c r="X577" i="47"/>
  <c r="Z577" i="47" s="1"/>
  <c r="Y577" i="47"/>
  <c r="F577" i="47"/>
  <c r="C577" i="47"/>
  <c r="B577" i="47"/>
  <c r="AO577" i="47"/>
  <c r="AL577" i="47"/>
  <c r="P577" i="47"/>
  <c r="X576" i="47"/>
  <c r="Z576" i="47" s="1"/>
  <c r="Y576" i="47"/>
  <c r="AO576" i="47"/>
  <c r="AL576" i="47"/>
  <c r="P576" i="47"/>
  <c r="F576" i="47"/>
  <c r="C576" i="47"/>
  <c r="B576" i="47"/>
  <c r="Y575" i="47"/>
  <c r="X575" i="47"/>
  <c r="Z575" i="47" s="1"/>
  <c r="F575" i="47"/>
  <c r="C575" i="47"/>
  <c r="AO575" i="47"/>
  <c r="AL575" i="47"/>
  <c r="B575" i="47"/>
  <c r="P575" i="47"/>
  <c r="Y574" i="47"/>
  <c r="X574" i="47"/>
  <c r="Z574" i="47" s="1"/>
  <c r="F574" i="47"/>
  <c r="C574" i="47"/>
  <c r="N574" i="47" s="1"/>
  <c r="B574" i="47"/>
  <c r="AO574" i="47"/>
  <c r="AL574" i="47"/>
  <c r="P574" i="47"/>
  <c r="Y573" i="47"/>
  <c r="X573" i="47"/>
  <c r="Z573" i="47" s="1"/>
  <c r="P573" i="47"/>
  <c r="AO573" i="47"/>
  <c r="AL573" i="47"/>
  <c r="F573" i="47"/>
  <c r="C573" i="47"/>
  <c r="B573" i="47"/>
  <c r="X572" i="47"/>
  <c r="Z572" i="47" s="1"/>
  <c r="Y572" i="47"/>
  <c r="F572" i="47"/>
  <c r="C572" i="47"/>
  <c r="AL572" i="47"/>
  <c r="AO572" i="47"/>
  <c r="B572" i="47"/>
  <c r="P572" i="47"/>
  <c r="X571" i="47"/>
  <c r="Z571" i="47" s="1"/>
  <c r="Y571" i="47"/>
  <c r="B571" i="47"/>
  <c r="AO571" i="47"/>
  <c r="AQ571" i="47"/>
  <c r="AS571" i="47"/>
  <c r="AU571" i="47"/>
  <c r="AX571" i="47"/>
  <c r="AZ571" i="47"/>
  <c r="BD571" i="47"/>
  <c r="BC571" i="47"/>
  <c r="BB571" i="47"/>
  <c r="BA571" i="47"/>
  <c r="AY571" i="47"/>
  <c r="AW571" i="47"/>
  <c r="AV571" i="47"/>
  <c r="AT571" i="47"/>
  <c r="AR571" i="47"/>
  <c r="AP571" i="47"/>
  <c r="AL571" i="47"/>
  <c r="P571" i="47"/>
  <c r="F571" i="47"/>
  <c r="C571" i="47"/>
  <c r="Y570" i="47"/>
  <c r="X570" i="47"/>
  <c r="Z570" i="47" s="1"/>
  <c r="AL570" i="47"/>
  <c r="AO570" i="47"/>
  <c r="P570" i="47"/>
  <c r="F570" i="47"/>
  <c r="C570" i="47"/>
  <c r="B570" i="47"/>
  <c r="Y569" i="47"/>
  <c r="X569" i="47"/>
  <c r="Z569" i="47" s="1"/>
  <c r="AO569" i="47"/>
  <c r="AL569" i="47"/>
  <c r="P569" i="47"/>
  <c r="F569" i="47"/>
  <c r="C569" i="47"/>
  <c r="B569" i="47"/>
  <c r="X568" i="47"/>
  <c r="Z568" i="47" s="1"/>
  <c r="Y568" i="47"/>
  <c r="AO568" i="47"/>
  <c r="AL568" i="47"/>
  <c r="P568" i="47"/>
  <c r="F568" i="47"/>
  <c r="C568" i="47"/>
  <c r="B568" i="47"/>
  <c r="Y567" i="47"/>
  <c r="X567" i="47"/>
  <c r="Z567" i="47" s="1"/>
  <c r="AO567" i="47"/>
  <c r="AL567" i="47"/>
  <c r="P567" i="47"/>
  <c r="F567" i="47"/>
  <c r="C567" i="47"/>
  <c r="B567" i="47"/>
  <c r="X566" i="47"/>
  <c r="Z566" i="47" s="1"/>
  <c r="Y566" i="47"/>
  <c r="C566" i="47"/>
  <c r="B566" i="47"/>
  <c r="AO566" i="47"/>
  <c r="AL566" i="47"/>
  <c r="P566" i="47"/>
  <c r="F566" i="47"/>
  <c r="X565" i="47"/>
  <c r="Z565" i="47" s="1"/>
  <c r="Y565" i="47"/>
  <c r="AV565" i="47"/>
  <c r="C565" i="47"/>
  <c r="BD565" i="47"/>
  <c r="BC565" i="47"/>
  <c r="BB565" i="47"/>
  <c r="BA565" i="47"/>
  <c r="AZ565" i="47"/>
  <c r="AY565" i="47"/>
  <c r="AX565" i="47"/>
  <c r="AW565" i="47"/>
  <c r="AL565" i="47"/>
  <c r="AU565" i="47"/>
  <c r="AT565" i="47"/>
  <c r="AS565" i="47"/>
  <c r="AR565" i="47"/>
  <c r="AQ565" i="47"/>
  <c r="AP565" i="47"/>
  <c r="AO565" i="47"/>
  <c r="B565" i="47"/>
  <c r="P565" i="47"/>
  <c r="F565" i="47"/>
  <c r="Y564" i="47"/>
  <c r="X564" i="47"/>
  <c r="Z564" i="47" s="1"/>
  <c r="AO564" i="47"/>
  <c r="B564" i="47"/>
  <c r="AL564" i="47"/>
  <c r="P564" i="47"/>
  <c r="F564" i="47"/>
  <c r="C564" i="47"/>
  <c r="X563" i="47"/>
  <c r="Z563" i="47" s="1"/>
  <c r="Y563" i="47"/>
  <c r="F563" i="47"/>
  <c r="C563" i="47"/>
  <c r="B563" i="47"/>
  <c r="AO563" i="47"/>
  <c r="AL563" i="47"/>
  <c r="P563" i="47"/>
  <c r="Y562" i="47"/>
  <c r="X562" i="47"/>
  <c r="Z562" i="47" s="1"/>
  <c r="P562" i="47"/>
  <c r="B562" i="47"/>
  <c r="C562" i="47"/>
  <c r="F562" i="47"/>
  <c r="AL562" i="47"/>
  <c r="AO562" i="47"/>
  <c r="X561" i="47"/>
  <c r="Z561" i="47" s="1"/>
  <c r="Y561" i="47"/>
  <c r="AO561" i="47"/>
  <c r="B561" i="47"/>
  <c r="C561" i="47"/>
  <c r="F561" i="47"/>
  <c r="P561" i="47"/>
  <c r="AL561" i="47"/>
  <c r="Y560" i="47"/>
  <c r="X560" i="47"/>
  <c r="Z560" i="47" s="1"/>
  <c r="B560" i="47"/>
  <c r="C560" i="47"/>
  <c r="F560" i="47"/>
  <c r="P560" i="47"/>
  <c r="AL560" i="47"/>
  <c r="AO560" i="47"/>
  <c r="Y559" i="47"/>
  <c r="X559" i="47"/>
  <c r="Z559" i="47" s="1"/>
  <c r="AO559" i="47"/>
  <c r="AL559" i="47"/>
  <c r="P559" i="47"/>
  <c r="F559" i="47"/>
  <c r="C559" i="47"/>
  <c r="B559" i="47"/>
  <c r="Y558" i="47"/>
  <c r="X558" i="47"/>
  <c r="Z558" i="47" s="1"/>
  <c r="AL558" i="47"/>
  <c r="AO558" i="47"/>
  <c r="B558" i="47"/>
  <c r="C558" i="47"/>
  <c r="F558" i="47"/>
  <c r="P558" i="47"/>
  <c r="Y557" i="47"/>
  <c r="X557" i="47"/>
  <c r="Z557" i="47" s="1"/>
  <c r="AL557" i="47"/>
  <c r="P557" i="47"/>
  <c r="C557" i="47"/>
  <c r="E557" i="47" s="1"/>
  <c r="F557" i="47"/>
  <c r="B557" i="47"/>
  <c r="BD557" i="47"/>
  <c r="BC557" i="47"/>
  <c r="BB557" i="47"/>
  <c r="BA557" i="47"/>
  <c r="AZ557" i="47"/>
  <c r="AY557" i="47"/>
  <c r="AX557" i="47"/>
  <c r="AW557" i="47"/>
  <c r="AV557" i="47"/>
  <c r="AU557" i="47"/>
  <c r="AT557" i="47"/>
  <c r="AS557" i="47"/>
  <c r="AR557" i="47"/>
  <c r="AQ557" i="47"/>
  <c r="AP557" i="47"/>
  <c r="AO557" i="47"/>
  <c r="X556" i="47"/>
  <c r="Z556" i="47" s="1"/>
  <c r="Y556" i="47"/>
  <c r="B556" i="47"/>
  <c r="C556" i="47"/>
  <c r="F556" i="47"/>
  <c r="P556" i="47"/>
  <c r="AL556" i="47"/>
  <c r="AO556" i="47"/>
  <c r="BD556" i="47"/>
  <c r="BC556" i="47"/>
  <c r="BB556" i="47"/>
  <c r="BA556" i="47"/>
  <c r="AZ556" i="47"/>
  <c r="AY556" i="47"/>
  <c r="AX556" i="47"/>
  <c r="AW556" i="47"/>
  <c r="AV556" i="47"/>
  <c r="AU556" i="47"/>
  <c r="AT556" i="47"/>
  <c r="AS556" i="47"/>
  <c r="AR556" i="47"/>
  <c r="AQ556" i="47"/>
  <c r="AP556" i="47"/>
  <c r="X555" i="47"/>
  <c r="Z555" i="47" s="1"/>
  <c r="Y555" i="47"/>
  <c r="B555" i="47"/>
  <c r="C555" i="47"/>
  <c r="F555" i="47"/>
  <c r="P555" i="47"/>
  <c r="AL555" i="47"/>
  <c r="AO555" i="47"/>
  <c r="Y554" i="47"/>
  <c r="X554" i="47"/>
  <c r="Z554" i="47" s="1"/>
  <c r="AL554" i="47"/>
  <c r="AO554" i="47"/>
  <c r="B554" i="47"/>
  <c r="C554" i="47"/>
  <c r="F554" i="47"/>
  <c r="P554" i="47"/>
  <c r="Y553" i="47"/>
  <c r="X553" i="47"/>
  <c r="Z553" i="47" s="1"/>
  <c r="AO553" i="47"/>
  <c r="AL553" i="47"/>
  <c r="P553" i="47"/>
  <c r="F553" i="47"/>
  <c r="C553" i="47"/>
  <c r="B553" i="47"/>
  <c r="X552" i="47"/>
  <c r="Z552" i="47" s="1"/>
  <c r="Y552" i="47"/>
  <c r="F552" i="47"/>
  <c r="P552" i="47"/>
  <c r="AL552" i="47"/>
  <c r="AO552" i="47"/>
  <c r="B552" i="47"/>
  <c r="C552" i="47"/>
  <c r="X551" i="47"/>
  <c r="Z551" i="47" s="1"/>
  <c r="Y551" i="47"/>
  <c r="B551" i="47"/>
  <c r="BD551" i="47"/>
  <c r="AZ551" i="47"/>
  <c r="BA551" i="47"/>
  <c r="C551" i="47"/>
  <c r="F551" i="47"/>
  <c r="P551" i="47"/>
  <c r="BB551" i="47"/>
  <c r="AL551" i="47"/>
  <c r="AO551" i="47"/>
  <c r="AP551" i="47"/>
  <c r="AQ551" i="47"/>
  <c r="AR551" i="47"/>
  <c r="AS551" i="47"/>
  <c r="AT551" i="47"/>
  <c r="AU551" i="47"/>
  <c r="AV551" i="47"/>
  <c r="AW551" i="47"/>
  <c r="AX551" i="47"/>
  <c r="AY551" i="47"/>
  <c r="BC551" i="47"/>
  <c r="X550" i="47"/>
  <c r="Z550" i="47" s="1"/>
  <c r="Y550" i="47"/>
  <c r="B550" i="47"/>
  <c r="BB550" i="47"/>
  <c r="C550" i="47"/>
  <c r="BC550" i="47"/>
  <c r="AZ550" i="47"/>
  <c r="AY550" i="47"/>
  <c r="AX550" i="47"/>
  <c r="AW550" i="47"/>
  <c r="AV550" i="47"/>
  <c r="AU550" i="47"/>
  <c r="AT550" i="47"/>
  <c r="AS550" i="47"/>
  <c r="AR550" i="47"/>
  <c r="AQ550" i="47"/>
  <c r="AP550" i="47"/>
  <c r="AO550" i="47"/>
  <c r="AL550" i="47"/>
  <c r="BD550" i="47"/>
  <c r="P550" i="47"/>
  <c r="BA550" i="47"/>
  <c r="F550" i="47"/>
  <c r="Y549" i="47"/>
  <c r="X549" i="47"/>
  <c r="Z549" i="47" s="1"/>
  <c r="P549" i="47"/>
  <c r="AL549" i="47"/>
  <c r="AO549" i="47"/>
  <c r="B549" i="47"/>
  <c r="C549" i="47"/>
  <c r="F549" i="47"/>
  <c r="Y548" i="47"/>
  <c r="X548" i="47"/>
  <c r="Z548" i="47" s="1"/>
  <c r="BC548" i="47"/>
  <c r="BD548" i="47"/>
  <c r="C548" i="47"/>
  <c r="B548" i="47"/>
  <c r="AY548" i="47"/>
  <c r="AX548" i="47"/>
  <c r="AW548" i="47"/>
  <c r="AV548" i="47"/>
  <c r="AU548" i="47"/>
  <c r="AT548" i="47"/>
  <c r="AS548" i="47"/>
  <c r="AR548" i="47"/>
  <c r="AQ548" i="47"/>
  <c r="AZ548" i="47"/>
  <c r="AP548" i="47"/>
  <c r="AO548" i="47"/>
  <c r="AL548" i="47"/>
  <c r="BA548" i="47"/>
  <c r="BB548" i="47"/>
  <c r="P548" i="47"/>
  <c r="F548" i="47"/>
  <c r="X547" i="47"/>
  <c r="Z547" i="47" s="1"/>
  <c r="Y547" i="47"/>
  <c r="C547" i="47"/>
  <c r="F547" i="47"/>
  <c r="P547" i="47"/>
  <c r="AL547" i="47"/>
  <c r="AO547" i="47"/>
  <c r="B547" i="47"/>
  <c r="Y546" i="47"/>
  <c r="X546" i="47"/>
  <c r="Z546" i="47" s="1"/>
  <c r="AL546" i="47"/>
  <c r="AO546" i="47"/>
  <c r="B546" i="47"/>
  <c r="C546" i="47"/>
  <c r="F546" i="47"/>
  <c r="P546" i="47"/>
  <c r="X545" i="47"/>
  <c r="Z545" i="47" s="1"/>
  <c r="Y545" i="47"/>
  <c r="B545" i="47"/>
  <c r="F545" i="47"/>
  <c r="C545" i="47"/>
  <c r="BB545" i="47"/>
  <c r="BA545" i="47"/>
  <c r="AZ545" i="47"/>
  <c r="AY545" i="47"/>
  <c r="AX545" i="47"/>
  <c r="AV545" i="47"/>
  <c r="AU545" i="47"/>
  <c r="AT545" i="47"/>
  <c r="AW545" i="47"/>
  <c r="BD545" i="47"/>
  <c r="BC545" i="47"/>
  <c r="AR545" i="47"/>
  <c r="AS545" i="47"/>
  <c r="AL545" i="47"/>
  <c r="AO545" i="47"/>
  <c r="AP545" i="47"/>
  <c r="P545" i="47"/>
  <c r="AQ545" i="47"/>
  <c r="X544" i="47"/>
  <c r="Z544" i="47" s="1"/>
  <c r="Y544" i="47"/>
  <c r="AO544" i="47"/>
  <c r="AL544" i="47"/>
  <c r="P544" i="47"/>
  <c r="F544" i="47"/>
  <c r="C544" i="47"/>
  <c r="B544" i="47"/>
  <c r="X543" i="47"/>
  <c r="Z543" i="47" s="1"/>
  <c r="Y543" i="47"/>
  <c r="AO543" i="47"/>
  <c r="AL543" i="47"/>
  <c r="P543" i="47"/>
  <c r="F543" i="47"/>
  <c r="C543" i="47"/>
  <c r="M543" i="47" s="1"/>
  <c r="B543" i="47"/>
  <c r="X542" i="47"/>
  <c r="Z542" i="47" s="1"/>
  <c r="Y542" i="47"/>
  <c r="AO542" i="47"/>
  <c r="AL542" i="47"/>
  <c r="P542" i="47"/>
  <c r="F542" i="47"/>
  <c r="C542" i="47"/>
  <c r="B542" i="47"/>
  <c r="X541" i="47"/>
  <c r="Z541" i="47" s="1"/>
  <c r="Y541" i="47"/>
  <c r="C541" i="47"/>
  <c r="F541" i="47"/>
  <c r="B541" i="47"/>
  <c r="P541" i="47"/>
  <c r="AL541" i="47"/>
  <c r="AO541" i="47"/>
  <c r="Y540" i="47"/>
  <c r="X540" i="47"/>
  <c r="Z540" i="47" s="1"/>
  <c r="AO540" i="47"/>
  <c r="AL540" i="47"/>
  <c r="P540" i="47"/>
  <c r="F540" i="47"/>
  <c r="B540" i="47"/>
  <c r="C540" i="47"/>
  <c r="Y539" i="47"/>
  <c r="X539" i="47"/>
  <c r="Z539" i="47" s="1"/>
  <c r="AO539" i="47"/>
  <c r="AL539" i="47"/>
  <c r="P539" i="47"/>
  <c r="F539" i="47"/>
  <c r="C539" i="47"/>
  <c r="B539" i="47"/>
  <c r="X538" i="47"/>
  <c r="Z538" i="47" s="1"/>
  <c r="Y538" i="47"/>
  <c r="AO538" i="47"/>
  <c r="AL538" i="47"/>
  <c r="P538" i="47"/>
  <c r="F538" i="47"/>
  <c r="C538" i="47"/>
  <c r="B538" i="47"/>
  <c r="Y537" i="47"/>
  <c r="X537" i="47"/>
  <c r="Z537" i="47" s="1"/>
  <c r="F537" i="47"/>
  <c r="C537" i="47"/>
  <c r="B537" i="47"/>
  <c r="P537" i="47"/>
  <c r="AL537" i="47"/>
  <c r="AO537" i="47"/>
  <c r="Y536" i="47"/>
  <c r="X536" i="47"/>
  <c r="Z536" i="47" s="1"/>
  <c r="BB536" i="47"/>
  <c r="BA536" i="47"/>
  <c r="AZ536" i="47"/>
  <c r="AY536" i="47"/>
  <c r="AX536" i="47"/>
  <c r="AW536" i="47"/>
  <c r="AV536" i="47"/>
  <c r="AU536" i="47"/>
  <c r="AT536" i="47"/>
  <c r="AS536" i="47"/>
  <c r="AR536" i="47"/>
  <c r="AQ536" i="47"/>
  <c r="AP536" i="47"/>
  <c r="AO536" i="47"/>
  <c r="AL536" i="47"/>
  <c r="BD536" i="47"/>
  <c r="BC536" i="47"/>
  <c r="P536" i="47"/>
  <c r="B536" i="47"/>
  <c r="C536" i="47"/>
  <c r="F536" i="47"/>
  <c r="Y535" i="47"/>
  <c r="X535" i="47"/>
  <c r="Z535" i="47" s="1"/>
  <c r="AO535" i="47"/>
  <c r="P535" i="47"/>
  <c r="F535" i="47"/>
  <c r="C535" i="47"/>
  <c r="B535" i="47"/>
  <c r="AL535" i="47"/>
  <c r="Y534" i="47"/>
  <c r="X534" i="47"/>
  <c r="Z534" i="47" s="1"/>
  <c r="AO534" i="47"/>
  <c r="AL534" i="47"/>
  <c r="P534" i="47"/>
  <c r="F534" i="47"/>
  <c r="C534" i="47"/>
  <c r="B534" i="47"/>
  <c r="Y533" i="47"/>
  <c r="X533" i="47"/>
  <c r="Z533" i="47" s="1"/>
  <c r="B533" i="47"/>
  <c r="C533" i="47"/>
  <c r="F533" i="47"/>
  <c r="P533" i="47"/>
  <c r="AL533" i="47"/>
  <c r="AO533" i="47"/>
  <c r="Y532" i="47"/>
  <c r="X532" i="47"/>
  <c r="Z532" i="47" s="1"/>
  <c r="AO532" i="47"/>
  <c r="AL532" i="47"/>
  <c r="P532" i="47"/>
  <c r="F532" i="47"/>
  <c r="C532" i="47"/>
  <c r="B532" i="47"/>
  <c r="Y531" i="47"/>
  <c r="X531" i="47"/>
  <c r="Z531" i="47" s="1"/>
  <c r="C531" i="47"/>
  <c r="BD531" i="47"/>
  <c r="BC531" i="47"/>
  <c r="BB531" i="47"/>
  <c r="BA531" i="47"/>
  <c r="AZ531" i="47"/>
  <c r="AY531" i="47"/>
  <c r="AX531" i="47"/>
  <c r="AW531" i="47"/>
  <c r="AV531" i="47"/>
  <c r="AR531" i="47"/>
  <c r="AU531" i="47"/>
  <c r="J531" i="47"/>
  <c r="B531" i="47"/>
  <c r="G531" i="47" s="1"/>
  <c r="E531" i="47"/>
  <c r="F531" i="47"/>
  <c r="H531" i="47" s="1"/>
  <c r="I531" i="47"/>
  <c r="K531" i="47"/>
  <c r="L531" i="47"/>
  <c r="M531" i="47"/>
  <c r="N531" i="47"/>
  <c r="P531" i="47"/>
  <c r="AL531" i="47"/>
  <c r="AO531" i="47"/>
  <c r="AP531" i="47"/>
  <c r="AQ531" i="47"/>
  <c r="AS531" i="47"/>
  <c r="AT531" i="47"/>
  <c r="X530" i="47"/>
  <c r="Z530" i="47" s="1"/>
  <c r="Y530" i="47"/>
  <c r="AL530" i="47"/>
  <c r="P530" i="47"/>
  <c r="F530" i="47"/>
  <c r="B530" i="47"/>
  <c r="C530" i="47"/>
  <c r="AO530" i="47"/>
  <c r="X529" i="47"/>
  <c r="Z529" i="47" s="1"/>
  <c r="Y529" i="47"/>
  <c r="AO529" i="47"/>
  <c r="AL529" i="47"/>
  <c r="P529" i="47"/>
  <c r="F529" i="47"/>
  <c r="C529" i="47"/>
  <c r="B529" i="47"/>
  <c r="X528" i="47"/>
  <c r="Z528" i="47" s="1"/>
  <c r="Y528" i="47"/>
  <c r="AO528" i="47"/>
  <c r="B528" i="47"/>
  <c r="C528" i="47"/>
  <c r="F528" i="47"/>
  <c r="P528" i="47"/>
  <c r="AL528" i="47"/>
  <c r="Y527" i="47"/>
  <c r="X527" i="47"/>
  <c r="Z527" i="47" s="1"/>
  <c r="AO527" i="47"/>
  <c r="AL527" i="47"/>
  <c r="P527" i="47"/>
  <c r="F527" i="47"/>
  <c r="C527" i="47"/>
  <c r="B527" i="47"/>
  <c r="Y526" i="47"/>
  <c r="X526" i="47"/>
  <c r="Z526" i="47" s="1"/>
  <c r="BB526" i="47"/>
  <c r="BA526" i="47"/>
  <c r="AZ526" i="47"/>
  <c r="AY526" i="47"/>
  <c r="AX526" i="47"/>
  <c r="AW526" i="47"/>
  <c r="AV526" i="47"/>
  <c r="AU526" i="47"/>
  <c r="AT526" i="47"/>
  <c r="AS526" i="47"/>
  <c r="AR526" i="47"/>
  <c r="AQ526" i="47"/>
  <c r="AP526" i="47"/>
  <c r="AO526" i="47"/>
  <c r="AL526" i="47"/>
  <c r="BD526" i="47"/>
  <c r="BC526" i="47"/>
  <c r="P526" i="47"/>
  <c r="F526" i="47"/>
  <c r="C526" i="47"/>
  <c r="B526" i="47"/>
  <c r="Y525" i="47"/>
  <c r="X525" i="47"/>
  <c r="Z525" i="47" s="1"/>
  <c r="F525" i="47"/>
  <c r="C525" i="47"/>
  <c r="B525" i="47"/>
  <c r="P525" i="47"/>
  <c r="AL525" i="47"/>
  <c r="AO525" i="47"/>
  <c r="X524" i="47"/>
  <c r="Z524" i="47" s="1"/>
  <c r="Y524" i="47"/>
  <c r="P524" i="47"/>
  <c r="F524" i="47"/>
  <c r="AL524" i="47"/>
  <c r="AO524" i="47"/>
  <c r="B524" i="47"/>
  <c r="C524" i="47"/>
  <c r="Y523" i="47"/>
  <c r="X523" i="47"/>
  <c r="Z523" i="47" s="1"/>
  <c r="AO523" i="47"/>
  <c r="AL523" i="47"/>
  <c r="P523" i="47"/>
  <c r="F523" i="47"/>
  <c r="C523" i="47"/>
  <c r="B523" i="47"/>
  <c r="X522" i="47"/>
  <c r="Z522" i="47" s="1"/>
  <c r="Y522" i="47"/>
  <c r="P522" i="47"/>
  <c r="AL522" i="47"/>
  <c r="C522" i="47"/>
  <c r="B522" i="47"/>
  <c r="G522" i="47" s="1"/>
  <c r="AO522" i="47"/>
  <c r="F522" i="47"/>
  <c r="Y521" i="47"/>
  <c r="X521" i="47"/>
  <c r="Z521" i="47" s="1"/>
  <c r="AL521" i="47"/>
  <c r="P521" i="47"/>
  <c r="F521" i="47"/>
  <c r="C521" i="47"/>
  <c r="B521" i="47"/>
  <c r="AO521" i="47"/>
  <c r="Y520" i="47"/>
  <c r="X520" i="47"/>
  <c r="Z520" i="47" s="1"/>
  <c r="AL520" i="47"/>
  <c r="AO520" i="47"/>
  <c r="F520" i="47"/>
  <c r="C520" i="47"/>
  <c r="B520" i="47"/>
  <c r="P520" i="47"/>
  <c r="X519" i="47"/>
  <c r="Z519" i="47" s="1"/>
  <c r="Y519" i="47"/>
  <c r="AO519" i="47"/>
  <c r="AL519" i="47"/>
  <c r="P519" i="47"/>
  <c r="F519" i="47"/>
  <c r="C519" i="47"/>
  <c r="B519" i="47"/>
  <c r="Y518" i="47"/>
  <c r="X518" i="47"/>
  <c r="Z518" i="47" s="1"/>
  <c r="AL518" i="47"/>
  <c r="AO518" i="47"/>
  <c r="B518" i="47"/>
  <c r="C518" i="47"/>
  <c r="P518" i="47"/>
  <c r="F518" i="47"/>
  <c r="Y517" i="47"/>
  <c r="X517" i="47"/>
  <c r="Z517" i="47" s="1"/>
  <c r="AO517" i="47"/>
  <c r="AL517" i="47"/>
  <c r="P517" i="47"/>
  <c r="F517" i="47"/>
  <c r="C517" i="47"/>
  <c r="H517" i="47" s="1"/>
  <c r="B517" i="47"/>
  <c r="Y516" i="47"/>
  <c r="X516" i="47"/>
  <c r="Z516" i="47" s="1"/>
  <c r="B516" i="47"/>
  <c r="C516" i="47"/>
  <c r="F516" i="47"/>
  <c r="AO516" i="47"/>
  <c r="AL516" i="47"/>
  <c r="P516" i="47"/>
  <c r="Y515" i="47"/>
  <c r="X515" i="47"/>
  <c r="Z515" i="47" s="1"/>
  <c r="F515" i="47"/>
  <c r="C515" i="47"/>
  <c r="AR515" i="47"/>
  <c r="BD515" i="47"/>
  <c r="AU515" i="47"/>
  <c r="AV515" i="47"/>
  <c r="AW515" i="47"/>
  <c r="AX515" i="47"/>
  <c r="AY515" i="47"/>
  <c r="AZ515" i="47"/>
  <c r="BA515" i="47"/>
  <c r="BB515" i="47"/>
  <c r="AT515" i="47"/>
  <c r="AS515" i="47"/>
  <c r="B515" i="47"/>
  <c r="M515" i="47" s="1"/>
  <c r="K515" i="47"/>
  <c r="AQ515" i="47"/>
  <c r="AP515" i="47"/>
  <c r="BC515" i="47"/>
  <c r="AO515" i="47"/>
  <c r="AL515" i="47"/>
  <c r="J515" i="47"/>
  <c r="I515" i="47"/>
  <c r="P515" i="47"/>
  <c r="N515" i="47"/>
  <c r="L515" i="47"/>
  <c r="X514" i="47"/>
  <c r="Z514" i="47" s="1"/>
  <c r="Y514" i="47"/>
  <c r="P514" i="47"/>
  <c r="F514" i="47"/>
  <c r="C514" i="47"/>
  <c r="B514" i="47"/>
  <c r="AO514" i="47"/>
  <c r="AL514" i="47"/>
  <c r="Y513" i="47"/>
  <c r="X513" i="47"/>
  <c r="Z513" i="47" s="1"/>
  <c r="P513" i="47"/>
  <c r="B513" i="47"/>
  <c r="AO513" i="47"/>
  <c r="AL513" i="47"/>
  <c r="C513" i="47"/>
  <c r="F513" i="47"/>
  <c r="Y512" i="47"/>
  <c r="X512" i="47"/>
  <c r="Z512" i="47" s="1"/>
  <c r="AL512" i="47"/>
  <c r="P512" i="47"/>
  <c r="F512" i="47"/>
  <c r="C512" i="47"/>
  <c r="N512" i="47" s="1"/>
  <c r="B512" i="47"/>
  <c r="AO512" i="47"/>
  <c r="X511" i="47"/>
  <c r="Z511" i="47" s="1"/>
  <c r="Y511" i="47"/>
  <c r="AL511" i="47"/>
  <c r="AO511" i="47"/>
  <c r="B511" i="47"/>
  <c r="C511" i="47"/>
  <c r="F511" i="47"/>
  <c r="P511" i="47"/>
  <c r="Y510" i="47"/>
  <c r="X510" i="47"/>
  <c r="Z510" i="47" s="1"/>
  <c r="F510" i="47"/>
  <c r="B510" i="47"/>
  <c r="C510" i="47"/>
  <c r="N510" i="47" s="1"/>
  <c r="P510" i="47"/>
  <c r="AO510" i="47"/>
  <c r="AL510" i="47"/>
  <c r="Y509" i="47"/>
  <c r="X509" i="47"/>
  <c r="Z509" i="47" s="1"/>
  <c r="F509" i="47"/>
  <c r="C509" i="47"/>
  <c r="L509" i="47" s="1"/>
  <c r="B509" i="47"/>
  <c r="AO509" i="47"/>
  <c r="AL509" i="47"/>
  <c r="P509" i="47"/>
  <c r="Y508" i="47"/>
  <c r="X508" i="47"/>
  <c r="Z508" i="47" s="1"/>
  <c r="P508" i="47"/>
  <c r="B508" i="47"/>
  <c r="C508" i="47"/>
  <c r="AL508" i="47"/>
  <c r="F508" i="47"/>
  <c r="AO508" i="47"/>
  <c r="Y507" i="47"/>
  <c r="X507" i="47"/>
  <c r="Z507" i="47" s="1"/>
  <c r="AL507" i="47"/>
  <c r="P507" i="47"/>
  <c r="F507" i="47"/>
  <c r="C507" i="47"/>
  <c r="N507" i="47" s="1"/>
  <c r="B507" i="47"/>
  <c r="AO507" i="47"/>
  <c r="Y506" i="47"/>
  <c r="X506" i="47"/>
  <c r="Z506" i="47" s="1"/>
  <c r="B506" i="47"/>
  <c r="AO506" i="47"/>
  <c r="AL506" i="47"/>
  <c r="P506" i="47"/>
  <c r="F506" i="47"/>
  <c r="C506" i="47"/>
  <c r="X505" i="47"/>
  <c r="Z505" i="47" s="1"/>
  <c r="Y505" i="47"/>
  <c r="P505" i="47"/>
  <c r="AL505" i="47"/>
  <c r="AO505" i="47"/>
  <c r="B505" i="47"/>
  <c r="C505" i="47"/>
  <c r="F505" i="47"/>
  <c r="Y504" i="47"/>
  <c r="X504" i="47"/>
  <c r="Z504" i="47" s="1"/>
  <c r="B504" i="47"/>
  <c r="C504" i="47"/>
  <c r="F504" i="47"/>
  <c r="AL504" i="47"/>
  <c r="AO504" i="47"/>
  <c r="P504" i="47"/>
  <c r="Y503" i="47"/>
  <c r="X503" i="47"/>
  <c r="Z503" i="47" s="1"/>
  <c r="B503" i="47"/>
  <c r="C503" i="47"/>
  <c r="F503" i="47"/>
  <c r="P503" i="47"/>
  <c r="AL503" i="47"/>
  <c r="AO503" i="47"/>
  <c r="AP503" i="47"/>
  <c r="AQ503" i="47"/>
  <c r="AR503" i="47"/>
  <c r="AS503" i="47"/>
  <c r="AT503" i="47"/>
  <c r="AU503" i="47"/>
  <c r="AV503" i="47"/>
  <c r="AW503" i="47"/>
  <c r="AX503" i="47"/>
  <c r="AY503" i="47"/>
  <c r="BA503" i="47"/>
  <c r="BB503" i="47"/>
  <c r="BC503" i="47"/>
  <c r="BD503" i="47"/>
  <c r="AZ503" i="47"/>
  <c r="X502" i="47"/>
  <c r="Z502" i="47" s="1"/>
  <c r="Y502" i="47"/>
  <c r="F502" i="47"/>
  <c r="P502" i="47"/>
  <c r="AL502" i="47"/>
  <c r="AO502" i="47"/>
  <c r="B502" i="47"/>
  <c r="C502" i="47"/>
  <c r="Y501" i="47"/>
  <c r="X501" i="47"/>
  <c r="Z501" i="47" s="1"/>
  <c r="AL501" i="47"/>
  <c r="P501" i="47"/>
  <c r="F501" i="47"/>
  <c r="C501" i="47"/>
  <c r="B501" i="47"/>
  <c r="AO501" i="47"/>
  <c r="Y500" i="47"/>
  <c r="X500" i="47"/>
  <c r="Z500" i="47" s="1"/>
  <c r="AL500" i="47"/>
  <c r="P500" i="47"/>
  <c r="F500" i="47"/>
  <c r="C500" i="47"/>
  <c r="B500" i="47"/>
  <c r="AO500" i="47"/>
  <c r="Y499" i="47"/>
  <c r="X499" i="47"/>
  <c r="Z499" i="47" s="1"/>
  <c r="AL499" i="47"/>
  <c r="AO499" i="47"/>
  <c r="B499" i="47"/>
  <c r="C499" i="47"/>
  <c r="F499" i="47"/>
  <c r="P499" i="47"/>
  <c r="Y498" i="47"/>
  <c r="X498" i="47"/>
  <c r="Z498" i="47" s="1"/>
  <c r="AL498" i="47"/>
  <c r="P498" i="47"/>
  <c r="F498" i="47"/>
  <c r="C498" i="47"/>
  <c r="B498" i="47"/>
  <c r="AO498" i="47"/>
  <c r="Y497" i="47"/>
  <c r="X497" i="47"/>
  <c r="Z497" i="47" s="1"/>
  <c r="AO497" i="47"/>
  <c r="C497" i="47"/>
  <c r="B497" i="47"/>
  <c r="P497" i="47"/>
  <c r="AL497" i="47"/>
  <c r="F497" i="47"/>
  <c r="Y496" i="47"/>
  <c r="X496" i="47"/>
  <c r="Z496" i="47" s="1"/>
  <c r="AL496" i="47"/>
  <c r="AO496" i="47"/>
  <c r="P496" i="47"/>
  <c r="B496" i="47"/>
  <c r="C496" i="47"/>
  <c r="F496" i="47"/>
  <c r="Y495" i="47"/>
  <c r="X495" i="47"/>
  <c r="Z495" i="47" s="1"/>
  <c r="AX495" i="47"/>
  <c r="BD495" i="47"/>
  <c r="P495" i="47"/>
  <c r="F495" i="47"/>
  <c r="AT495" i="47"/>
  <c r="B495" i="47"/>
  <c r="AL495" i="47"/>
  <c r="AO495" i="47"/>
  <c r="AP495" i="47"/>
  <c r="AQ495" i="47"/>
  <c r="AR495" i="47"/>
  <c r="AS495" i="47"/>
  <c r="C495" i="47"/>
  <c r="AU495" i="47"/>
  <c r="AV495" i="47"/>
  <c r="AW495" i="47"/>
  <c r="AY495" i="47"/>
  <c r="AZ495" i="47"/>
  <c r="BA495" i="47"/>
  <c r="BB495" i="47"/>
  <c r="BC495" i="47"/>
  <c r="X494" i="47"/>
  <c r="Z494" i="47" s="1"/>
  <c r="Y494" i="47"/>
  <c r="AO494" i="47"/>
  <c r="AL494" i="47"/>
  <c r="F494" i="47"/>
  <c r="P494" i="47"/>
  <c r="C494" i="47"/>
  <c r="B494" i="47"/>
  <c r="Y493" i="47"/>
  <c r="X493" i="47"/>
  <c r="Z493" i="47" s="1"/>
  <c r="P493" i="47"/>
  <c r="BD493" i="47"/>
  <c r="BC493" i="47"/>
  <c r="BB493" i="47"/>
  <c r="BA493" i="47"/>
  <c r="AZ493" i="47"/>
  <c r="AY493" i="47"/>
  <c r="AX493" i="47"/>
  <c r="AW493" i="47"/>
  <c r="AV493" i="47"/>
  <c r="AU493" i="47"/>
  <c r="AT493" i="47"/>
  <c r="AS493" i="47"/>
  <c r="AR493" i="47"/>
  <c r="AQ493" i="47"/>
  <c r="AP493" i="47"/>
  <c r="AO493" i="47"/>
  <c r="AL493" i="47"/>
  <c r="F493" i="47"/>
  <c r="C493" i="47"/>
  <c r="B493" i="47"/>
  <c r="X492" i="47"/>
  <c r="Z492" i="47" s="1"/>
  <c r="Y492" i="47"/>
  <c r="B492" i="47"/>
  <c r="C492" i="47"/>
  <c r="F492" i="47"/>
  <c r="P492" i="47"/>
  <c r="AL492" i="47"/>
  <c r="AO492" i="47"/>
  <c r="Y491" i="47"/>
  <c r="X491" i="47"/>
  <c r="Z491" i="47" s="1"/>
  <c r="P491" i="47"/>
  <c r="F491" i="47"/>
  <c r="C491" i="47"/>
  <c r="J491" i="47" s="1"/>
  <c r="B491" i="47"/>
  <c r="AO491" i="47"/>
  <c r="AL491" i="47"/>
  <c r="Y490" i="47"/>
  <c r="X490" i="47"/>
  <c r="Z490" i="47" s="1"/>
  <c r="AL490" i="47"/>
  <c r="AO490" i="47"/>
  <c r="B490" i="47"/>
  <c r="C490" i="47"/>
  <c r="F490" i="47"/>
  <c r="P490" i="47"/>
  <c r="Y489" i="47"/>
  <c r="X489" i="47"/>
  <c r="Z489" i="47" s="1"/>
  <c r="F489" i="47"/>
  <c r="AT489" i="47"/>
  <c r="C489" i="47"/>
  <c r="B489" i="47"/>
  <c r="AU489" i="47"/>
  <c r="AV489" i="47"/>
  <c r="AW489" i="47"/>
  <c r="AX489" i="47"/>
  <c r="AS489" i="47"/>
  <c r="AY489" i="47"/>
  <c r="AZ489" i="47"/>
  <c r="BA489" i="47"/>
  <c r="AQ489" i="47"/>
  <c r="BC489" i="47"/>
  <c r="BD489" i="47"/>
  <c r="AP489" i="47"/>
  <c r="AO489" i="47"/>
  <c r="AL489" i="47"/>
  <c r="BB489" i="47"/>
  <c r="P489" i="47"/>
  <c r="AR489" i="47"/>
  <c r="X488" i="47"/>
  <c r="Z488" i="47" s="1"/>
  <c r="Y488" i="47"/>
  <c r="P488" i="47"/>
  <c r="B488" i="47"/>
  <c r="C488" i="47"/>
  <c r="F488" i="47"/>
  <c r="AL488" i="47"/>
  <c r="AO488" i="47"/>
  <c r="Y487" i="47"/>
  <c r="X487" i="47"/>
  <c r="Z487" i="47" s="1"/>
  <c r="B487" i="47"/>
  <c r="AV487" i="47"/>
  <c r="BD487" i="47"/>
  <c r="BC487" i="47"/>
  <c r="BB487" i="47"/>
  <c r="BA487" i="47"/>
  <c r="AZ487" i="47"/>
  <c r="AY487" i="47"/>
  <c r="AX487" i="47"/>
  <c r="AW487" i="47"/>
  <c r="AU487" i="47"/>
  <c r="AT487" i="47"/>
  <c r="AS487" i="47"/>
  <c r="AR487" i="47"/>
  <c r="AQ487" i="47"/>
  <c r="AP487" i="47"/>
  <c r="AO487" i="47"/>
  <c r="AL487" i="47"/>
  <c r="P487" i="47"/>
  <c r="F487" i="47"/>
  <c r="C487" i="47"/>
  <c r="Y486" i="47"/>
  <c r="X486" i="47"/>
  <c r="Z486" i="47" s="1"/>
  <c r="B486" i="47"/>
  <c r="AO486" i="47"/>
  <c r="AL486" i="47"/>
  <c r="P486" i="47"/>
  <c r="F486" i="47"/>
  <c r="C486" i="47"/>
  <c r="Y485" i="47"/>
  <c r="X485" i="47"/>
  <c r="Z485" i="47" s="1"/>
  <c r="F485" i="47"/>
  <c r="B485" i="47"/>
  <c r="C485" i="47"/>
  <c r="AO485" i="47"/>
  <c r="AL485" i="47"/>
  <c r="P485" i="47"/>
  <c r="Y484" i="47"/>
  <c r="X484" i="47"/>
  <c r="Z484" i="47" s="1"/>
  <c r="AO484" i="47"/>
  <c r="AL484" i="47"/>
  <c r="P484" i="47"/>
  <c r="F484" i="47"/>
  <c r="C484" i="47"/>
  <c r="B484" i="47"/>
  <c r="X483" i="47"/>
  <c r="Z483" i="47" s="1"/>
  <c r="Y483" i="47"/>
  <c r="AO483" i="47"/>
  <c r="AL483" i="47"/>
  <c r="B483" i="47"/>
  <c r="C483" i="47"/>
  <c r="F483" i="47"/>
  <c r="P483" i="47"/>
  <c r="Y482" i="47"/>
  <c r="X482" i="47"/>
  <c r="Z482" i="47" s="1"/>
  <c r="AO482" i="47"/>
  <c r="AL482" i="47"/>
  <c r="P482" i="47"/>
  <c r="F482" i="47"/>
  <c r="C482" i="47"/>
  <c r="B482" i="47"/>
  <c r="X481" i="47"/>
  <c r="Z481" i="47" s="1"/>
  <c r="Y481" i="47"/>
  <c r="P481" i="47"/>
  <c r="C481" i="47"/>
  <c r="E481" i="47" s="1"/>
  <c r="B481" i="47"/>
  <c r="BD481" i="47"/>
  <c r="BC481" i="47"/>
  <c r="BB481" i="47"/>
  <c r="BA481" i="47"/>
  <c r="AZ481" i="47"/>
  <c r="AY481" i="47"/>
  <c r="AX481" i="47"/>
  <c r="AW481" i="47"/>
  <c r="AV481" i="47"/>
  <c r="AU481" i="47"/>
  <c r="AT481" i="47"/>
  <c r="AS481" i="47"/>
  <c r="AR481" i="47"/>
  <c r="AQ481" i="47"/>
  <c r="AP481" i="47"/>
  <c r="AO481" i="47"/>
  <c r="AL481" i="47"/>
  <c r="F481" i="47"/>
  <c r="X480" i="47"/>
  <c r="Z480" i="47" s="1"/>
  <c r="Y480" i="47"/>
  <c r="AO480" i="47"/>
  <c r="AL480" i="47"/>
  <c r="P480" i="47"/>
  <c r="F480" i="47"/>
  <c r="C480" i="47"/>
  <c r="B480" i="47"/>
  <c r="Y479" i="47"/>
  <c r="X479" i="47"/>
  <c r="Z479" i="47" s="1"/>
  <c r="AO479" i="47"/>
  <c r="AL479" i="47"/>
  <c r="P479" i="47"/>
  <c r="F479" i="47"/>
  <c r="C479" i="47"/>
  <c r="B479" i="47"/>
  <c r="Y478" i="47"/>
  <c r="X478" i="47"/>
  <c r="Z478" i="47" s="1"/>
  <c r="AO478" i="47"/>
  <c r="AL478" i="47"/>
  <c r="P478" i="47"/>
  <c r="F478" i="47"/>
  <c r="C478" i="47"/>
  <c r="B478" i="47"/>
  <c r="Y477" i="47"/>
  <c r="X477" i="47"/>
  <c r="Z477" i="47" s="1"/>
  <c r="AO477" i="47"/>
  <c r="AL477" i="47"/>
  <c r="P477" i="47"/>
  <c r="F477" i="47"/>
  <c r="C477" i="47"/>
  <c r="B477" i="47"/>
  <c r="Y476" i="47"/>
  <c r="X476" i="47"/>
  <c r="Z476" i="47" s="1"/>
  <c r="BB476" i="47"/>
  <c r="BA476" i="47"/>
  <c r="AZ476" i="47"/>
  <c r="AY476" i="47"/>
  <c r="AX476" i="47"/>
  <c r="AW476" i="47"/>
  <c r="AV476" i="47"/>
  <c r="AU476" i="47"/>
  <c r="AT476" i="47"/>
  <c r="AS476" i="47"/>
  <c r="AR476" i="47"/>
  <c r="AQ476" i="47"/>
  <c r="AP476" i="47"/>
  <c r="AO476" i="47"/>
  <c r="AL476" i="47"/>
  <c r="BD476" i="47"/>
  <c r="BC476" i="47"/>
  <c r="P476" i="47"/>
  <c r="F476" i="47"/>
  <c r="C476" i="47"/>
  <c r="B476" i="47"/>
  <c r="Y475" i="47"/>
  <c r="X475" i="47"/>
  <c r="Z475" i="47" s="1"/>
  <c r="BB475" i="47"/>
  <c r="BA475" i="47"/>
  <c r="AZ475" i="47"/>
  <c r="AY475" i="47"/>
  <c r="AX475" i="47"/>
  <c r="AW475" i="47"/>
  <c r="AV475" i="47"/>
  <c r="AU475" i="47"/>
  <c r="AT475" i="47"/>
  <c r="AS475" i="47"/>
  <c r="AR475" i="47"/>
  <c r="AQ475" i="47"/>
  <c r="AP475" i="47"/>
  <c r="AO475" i="47"/>
  <c r="AL475" i="47"/>
  <c r="BD475" i="47"/>
  <c r="BC475" i="47"/>
  <c r="P475" i="47"/>
  <c r="F475" i="47"/>
  <c r="C475" i="47"/>
  <c r="B475" i="47"/>
  <c r="Y474" i="47"/>
  <c r="X474" i="47"/>
  <c r="Z474" i="47" s="1"/>
  <c r="AO474" i="47"/>
  <c r="AL474" i="47"/>
  <c r="P474" i="47"/>
  <c r="F474" i="47"/>
  <c r="C474" i="47"/>
  <c r="B474" i="47"/>
  <c r="Y473" i="47"/>
  <c r="X473" i="47"/>
  <c r="Z473" i="47" s="1"/>
  <c r="AO473" i="47"/>
  <c r="AL473" i="47"/>
  <c r="P473" i="47"/>
  <c r="F473" i="47"/>
  <c r="C473" i="47"/>
  <c r="B473" i="47"/>
  <c r="Y472" i="47"/>
  <c r="X472" i="47"/>
  <c r="Z472" i="47" s="1"/>
  <c r="AO472" i="47"/>
  <c r="AL472" i="47"/>
  <c r="P472" i="47"/>
  <c r="F472" i="47"/>
  <c r="C472" i="47"/>
  <c r="B472" i="47"/>
  <c r="Y471" i="47"/>
  <c r="X471" i="47"/>
  <c r="Z471" i="47" s="1"/>
  <c r="AO471" i="47"/>
  <c r="AL471" i="47"/>
  <c r="P471" i="47"/>
  <c r="F471" i="47"/>
  <c r="C471" i="47"/>
  <c r="B471" i="47"/>
  <c r="Y470" i="47"/>
  <c r="X470" i="47"/>
  <c r="Z470" i="47" s="1"/>
  <c r="BB470" i="47"/>
  <c r="BA470" i="47"/>
  <c r="AZ470" i="47"/>
  <c r="AY470" i="47"/>
  <c r="AX470" i="47"/>
  <c r="AW470" i="47"/>
  <c r="AV470" i="47"/>
  <c r="AU470" i="47"/>
  <c r="AT470" i="47"/>
  <c r="AS470" i="47"/>
  <c r="AR470" i="47"/>
  <c r="AQ470" i="47"/>
  <c r="AP470" i="47"/>
  <c r="AO470" i="47"/>
  <c r="AL470" i="47"/>
  <c r="BD470" i="47"/>
  <c r="BC470" i="47"/>
  <c r="P470" i="47"/>
  <c r="F470" i="47"/>
  <c r="C470" i="47"/>
  <c r="B470" i="47"/>
  <c r="Y469" i="47"/>
  <c r="X469" i="47"/>
  <c r="Z469" i="47" s="1"/>
  <c r="AO469" i="47"/>
  <c r="AL469" i="47"/>
  <c r="P469" i="47"/>
  <c r="F469" i="47"/>
  <c r="C469" i="47"/>
  <c r="B469" i="47"/>
  <c r="Y468" i="47"/>
  <c r="X468" i="47"/>
  <c r="Z468" i="47" s="1"/>
  <c r="AO468" i="47"/>
  <c r="AL468" i="47"/>
  <c r="P468" i="47"/>
  <c r="F468" i="47"/>
  <c r="C468" i="47"/>
  <c r="B468" i="47"/>
  <c r="Y467" i="47"/>
  <c r="X467" i="47"/>
  <c r="Z467" i="47" s="1"/>
  <c r="AO467" i="47"/>
  <c r="AL467" i="47"/>
  <c r="P467" i="47"/>
  <c r="F467" i="47"/>
  <c r="C467" i="47"/>
  <c r="B467" i="47"/>
  <c r="Y466" i="47"/>
  <c r="X466" i="47"/>
  <c r="Z466" i="47" s="1"/>
  <c r="AO466" i="47"/>
  <c r="AL466" i="47"/>
  <c r="P466" i="47"/>
  <c r="F466" i="47"/>
  <c r="C466" i="47"/>
  <c r="B466" i="47"/>
  <c r="Y465" i="47"/>
  <c r="X465" i="47"/>
  <c r="Z465" i="47" s="1"/>
  <c r="BB465" i="47"/>
  <c r="BA465" i="47"/>
  <c r="AZ465" i="47"/>
  <c r="AY465" i="47"/>
  <c r="AX465" i="47"/>
  <c r="AW465" i="47"/>
  <c r="AV465" i="47"/>
  <c r="AU465" i="47"/>
  <c r="AT465" i="47"/>
  <c r="AS465" i="47"/>
  <c r="AR465" i="47"/>
  <c r="AQ465" i="47"/>
  <c r="AP465" i="47"/>
  <c r="AO465" i="47"/>
  <c r="AL465" i="47"/>
  <c r="BD465" i="47"/>
  <c r="BC465" i="47"/>
  <c r="P465" i="47"/>
  <c r="F465" i="47"/>
  <c r="C465" i="47"/>
  <c r="B465" i="47"/>
  <c r="Y464" i="47"/>
  <c r="X464" i="47"/>
  <c r="Z464" i="47" s="1"/>
  <c r="BB464" i="47"/>
  <c r="BA464" i="47"/>
  <c r="AZ464" i="47"/>
  <c r="AY464" i="47"/>
  <c r="AX464" i="47"/>
  <c r="AW464" i="47"/>
  <c r="AV464" i="47"/>
  <c r="AU464" i="47"/>
  <c r="AT464" i="47"/>
  <c r="AS464" i="47"/>
  <c r="AR464" i="47"/>
  <c r="AQ464" i="47"/>
  <c r="AP464" i="47"/>
  <c r="AO464" i="47"/>
  <c r="AL464" i="47"/>
  <c r="BD464" i="47"/>
  <c r="BC464" i="47"/>
  <c r="P464" i="47"/>
  <c r="F464" i="47"/>
  <c r="C464" i="47"/>
  <c r="B464" i="47"/>
  <c r="Y463" i="47"/>
  <c r="X463" i="47"/>
  <c r="Z463" i="47" s="1"/>
  <c r="AO463" i="47"/>
  <c r="AL463" i="47"/>
  <c r="P463" i="47"/>
  <c r="F463" i="47"/>
  <c r="C463" i="47"/>
  <c r="B463" i="47"/>
  <c r="Y462" i="47"/>
  <c r="X462" i="47"/>
  <c r="Z462" i="47" s="1"/>
  <c r="BB462" i="47"/>
  <c r="BA462" i="47"/>
  <c r="AZ462" i="47"/>
  <c r="AY462" i="47"/>
  <c r="AX462" i="47"/>
  <c r="AW462" i="47"/>
  <c r="AV462" i="47"/>
  <c r="AU462" i="47"/>
  <c r="AT462" i="47"/>
  <c r="AS462" i="47"/>
  <c r="AR462" i="47"/>
  <c r="AQ462" i="47"/>
  <c r="AP462" i="47"/>
  <c r="AO462" i="47"/>
  <c r="AL462" i="47"/>
  <c r="BD462" i="47"/>
  <c r="BC462" i="47"/>
  <c r="P462" i="47"/>
  <c r="F462" i="47"/>
  <c r="C462" i="47"/>
  <c r="B462" i="47"/>
  <c r="Y461" i="47"/>
  <c r="X461" i="47"/>
  <c r="Z461" i="47" s="1"/>
  <c r="BB461" i="47"/>
  <c r="BA461" i="47"/>
  <c r="AZ461" i="47"/>
  <c r="AY461" i="47"/>
  <c r="AX461" i="47"/>
  <c r="AW461" i="47"/>
  <c r="AV461" i="47"/>
  <c r="AU461" i="47"/>
  <c r="AT461" i="47"/>
  <c r="AS461" i="47"/>
  <c r="AR461" i="47"/>
  <c r="AQ461" i="47"/>
  <c r="AP461" i="47"/>
  <c r="AO461" i="47"/>
  <c r="AL461" i="47"/>
  <c r="BD461" i="47"/>
  <c r="BC461" i="47"/>
  <c r="P461" i="47"/>
  <c r="F461" i="47"/>
  <c r="C461" i="47"/>
  <c r="B461" i="47"/>
  <c r="Y460" i="47"/>
  <c r="X460" i="47"/>
  <c r="Z460" i="47" s="1"/>
  <c r="AO460" i="47"/>
  <c r="AL460" i="47"/>
  <c r="P460" i="47"/>
  <c r="F460" i="47"/>
  <c r="C460" i="47"/>
  <c r="B460" i="47"/>
  <c r="Y459" i="47"/>
  <c r="X459" i="47"/>
  <c r="Z459" i="47" s="1"/>
  <c r="AO459" i="47"/>
  <c r="AL459" i="47"/>
  <c r="P459" i="47"/>
  <c r="F459" i="47"/>
  <c r="C459" i="47"/>
  <c r="B459" i="47"/>
  <c r="Y458" i="47"/>
  <c r="X458" i="47"/>
  <c r="Z458" i="47" s="1"/>
  <c r="AO458" i="47"/>
  <c r="AL458" i="47"/>
  <c r="P458" i="47"/>
  <c r="F458" i="47"/>
  <c r="C458" i="47"/>
  <c r="B458" i="47"/>
  <c r="Y457" i="47"/>
  <c r="X457" i="47"/>
  <c r="Z457" i="47" s="1"/>
  <c r="AO457" i="47"/>
  <c r="AL457" i="47"/>
  <c r="P457" i="47"/>
  <c r="F457" i="47"/>
  <c r="C457" i="47"/>
  <c r="B457" i="47"/>
  <c r="Y456" i="47"/>
  <c r="X456" i="47"/>
  <c r="Z456" i="47" s="1"/>
  <c r="AO456" i="47"/>
  <c r="AL456" i="47"/>
  <c r="P456" i="47"/>
  <c r="F456" i="47"/>
  <c r="C456" i="47"/>
  <c r="B456" i="47"/>
  <c r="Y455" i="47"/>
  <c r="X455" i="47"/>
  <c r="Z455" i="47" s="1"/>
  <c r="AO455" i="47"/>
  <c r="AL455" i="47"/>
  <c r="P455" i="47"/>
  <c r="F455" i="47"/>
  <c r="C455" i="47"/>
  <c r="B455" i="47"/>
  <c r="Y454" i="47"/>
  <c r="X454" i="47"/>
  <c r="Z454" i="47" s="1"/>
  <c r="AO454" i="47"/>
  <c r="AL454" i="47"/>
  <c r="P454" i="47"/>
  <c r="F454" i="47"/>
  <c r="C454" i="47"/>
  <c r="B454" i="47"/>
  <c r="X453" i="47"/>
  <c r="Z453" i="47" s="1"/>
  <c r="Y453" i="47"/>
  <c r="AT453" i="47"/>
  <c r="AS453" i="47"/>
  <c r="AR453" i="47"/>
  <c r="AQ453" i="47"/>
  <c r="AP453" i="47"/>
  <c r="AO453" i="47"/>
  <c r="B453" i="47"/>
  <c r="C453" i="47"/>
  <c r="F453" i="47"/>
  <c r="P453" i="47"/>
  <c r="AU453" i="47"/>
  <c r="AX453" i="47"/>
  <c r="AL453" i="47"/>
  <c r="AY453" i="47"/>
  <c r="AZ453" i="47"/>
  <c r="BA453" i="47"/>
  <c r="BB453" i="47"/>
  <c r="BC453" i="47"/>
  <c r="BD453" i="47"/>
  <c r="AW453" i="47"/>
  <c r="AV453" i="47"/>
  <c r="Y452" i="47"/>
  <c r="X452" i="47"/>
  <c r="Z452" i="47" s="1"/>
  <c r="F452" i="47"/>
  <c r="C452" i="47"/>
  <c r="B452" i="47"/>
  <c r="AO452" i="47"/>
  <c r="AL452" i="47"/>
  <c r="P452" i="47"/>
  <c r="Y451" i="47"/>
  <c r="X451" i="47"/>
  <c r="Z451" i="47" s="1"/>
  <c r="F451" i="47"/>
  <c r="B451" i="47"/>
  <c r="C451" i="47"/>
  <c r="AR451" i="47"/>
  <c r="AQ451" i="47"/>
  <c r="AS451" i="47"/>
  <c r="AT451" i="47"/>
  <c r="AP451" i="47"/>
  <c r="AO451" i="47"/>
  <c r="AL451" i="47"/>
  <c r="BD451" i="47"/>
  <c r="BC451" i="47"/>
  <c r="BB451" i="47"/>
  <c r="BA451" i="47"/>
  <c r="AZ451" i="47"/>
  <c r="AY451" i="47"/>
  <c r="AX451" i="47"/>
  <c r="AW451" i="47"/>
  <c r="AV451" i="47"/>
  <c r="AU451" i="47"/>
  <c r="P451" i="47"/>
  <c r="Y450" i="47"/>
  <c r="X450" i="47"/>
  <c r="Z450" i="47" s="1"/>
  <c r="C450" i="47"/>
  <c r="E450" i="47" s="1"/>
  <c r="B450" i="47"/>
  <c r="Y449" i="47"/>
  <c r="X449" i="47"/>
  <c r="Z449" i="47" s="1"/>
  <c r="AO449" i="47"/>
  <c r="AL449" i="47"/>
  <c r="P449" i="47"/>
  <c r="F449" i="47"/>
  <c r="C449" i="47"/>
  <c r="B449" i="47"/>
  <c r="Y448" i="47"/>
  <c r="X448" i="47"/>
  <c r="Z448" i="47" s="1"/>
  <c r="C448" i="47"/>
  <c r="F448" i="47"/>
  <c r="AS448" i="47"/>
  <c r="B448" i="47"/>
  <c r="BD448" i="47"/>
  <c r="BC448" i="47"/>
  <c r="BB448" i="47"/>
  <c r="BA448" i="47"/>
  <c r="AZ448" i="47"/>
  <c r="AY448" i="47"/>
  <c r="AX448" i="47"/>
  <c r="AW448" i="47"/>
  <c r="AV448" i="47"/>
  <c r="AU448" i="47"/>
  <c r="AT448" i="47"/>
  <c r="AR448" i="47"/>
  <c r="AQ448" i="47"/>
  <c r="AP448" i="47"/>
  <c r="P448" i="47"/>
  <c r="AO448" i="47"/>
  <c r="AL448" i="47"/>
  <c r="X447" i="47"/>
  <c r="Z447" i="47" s="1"/>
  <c r="Y447" i="47"/>
  <c r="AV447" i="47"/>
  <c r="B447" i="47"/>
  <c r="C447" i="47"/>
  <c r="F447" i="47"/>
  <c r="P447" i="47"/>
  <c r="AW447" i="47"/>
  <c r="AL447" i="47"/>
  <c r="AP447" i="47"/>
  <c r="AX447" i="47"/>
  <c r="AY447" i="47"/>
  <c r="AZ447" i="47"/>
  <c r="BA447" i="47"/>
  <c r="AO447" i="47"/>
  <c r="BB447" i="47"/>
  <c r="BC447" i="47"/>
  <c r="BD447" i="47"/>
  <c r="AQ447" i="47"/>
  <c r="AR447" i="47"/>
  <c r="AS447" i="47"/>
  <c r="AT447" i="47"/>
  <c r="AU447" i="47"/>
  <c r="Y446" i="47"/>
  <c r="X446" i="47"/>
  <c r="Z446" i="47" s="1"/>
  <c r="AL446" i="47"/>
  <c r="AO446" i="47"/>
  <c r="B446" i="47"/>
  <c r="C446" i="47"/>
  <c r="F446" i="47"/>
  <c r="P446" i="47"/>
  <c r="Y445" i="47"/>
  <c r="X445" i="47"/>
  <c r="Z445" i="47" s="1"/>
  <c r="AY445" i="47"/>
  <c r="AZ445" i="47"/>
  <c r="BA445" i="47"/>
  <c r="BB445" i="47"/>
  <c r="BD445" i="47"/>
  <c r="BC445" i="47"/>
  <c r="C445" i="47"/>
  <c r="AP445" i="47"/>
  <c r="AW445" i="47"/>
  <c r="AV445" i="47"/>
  <c r="AU445" i="47"/>
  <c r="AT445" i="47"/>
  <c r="AS445" i="47"/>
  <c r="AR445" i="47"/>
  <c r="AQ445" i="47"/>
  <c r="F445" i="47"/>
  <c r="AO445" i="47"/>
  <c r="AL445" i="47"/>
  <c r="B445" i="47"/>
  <c r="AX445" i="47"/>
  <c r="P445" i="47"/>
  <c r="X444" i="47"/>
  <c r="Z444" i="47" s="1"/>
  <c r="Y444" i="47"/>
  <c r="C444" i="47"/>
  <c r="AO444" i="47"/>
  <c r="AL444" i="47"/>
  <c r="B444" i="47"/>
  <c r="P444" i="47"/>
  <c r="F444" i="47"/>
  <c r="Y443" i="47"/>
  <c r="X443" i="47"/>
  <c r="Z443" i="47" s="1"/>
  <c r="AL443" i="47"/>
  <c r="P443" i="47"/>
  <c r="F443" i="47"/>
  <c r="C443" i="47"/>
  <c r="E443" i="47" s="1"/>
  <c r="B443" i="47"/>
  <c r="AP443" i="47"/>
  <c r="BA443" i="47"/>
  <c r="AZ443" i="47"/>
  <c r="AY443" i="47"/>
  <c r="AX443" i="47"/>
  <c r="AW443" i="47"/>
  <c r="AV443" i="47"/>
  <c r="AU443" i="47"/>
  <c r="AT443" i="47"/>
  <c r="AS443" i="47"/>
  <c r="AR443" i="47"/>
  <c r="AQ443" i="47"/>
  <c r="AO443" i="47"/>
  <c r="BD443" i="47"/>
  <c r="BC443" i="47"/>
  <c r="BB443" i="47"/>
  <c r="Y442" i="47"/>
  <c r="X442" i="47"/>
  <c r="Z442" i="47" s="1"/>
  <c r="AO442" i="47"/>
  <c r="AL442" i="47"/>
  <c r="P442" i="47"/>
  <c r="F442" i="47"/>
  <c r="C442" i="47"/>
  <c r="M442" i="47" s="1"/>
  <c r="B442" i="47"/>
  <c r="X441" i="47"/>
  <c r="Z441" i="47" s="1"/>
  <c r="Y441" i="47"/>
  <c r="BA441" i="47"/>
  <c r="AZ441" i="47"/>
  <c r="AY441" i="47"/>
  <c r="AX441" i="47"/>
  <c r="AW441" i="47"/>
  <c r="AV441" i="47"/>
  <c r="AU441" i="47"/>
  <c r="AT441" i="47"/>
  <c r="AS441" i="47"/>
  <c r="AR441" i="47"/>
  <c r="AQ441" i="47"/>
  <c r="AP441" i="47"/>
  <c r="AO441" i="47"/>
  <c r="AL441" i="47"/>
  <c r="BD441" i="47"/>
  <c r="BC441" i="47"/>
  <c r="P441" i="47"/>
  <c r="BB441" i="47"/>
  <c r="F441" i="47"/>
  <c r="C441" i="47"/>
  <c r="B441" i="47"/>
  <c r="Y440" i="47"/>
  <c r="X440" i="47"/>
  <c r="Z440" i="47" s="1"/>
  <c r="F440" i="47"/>
  <c r="BD440" i="47"/>
  <c r="BC440" i="47"/>
  <c r="BB440" i="47"/>
  <c r="BA440" i="47"/>
  <c r="AZ440" i="47"/>
  <c r="AY440" i="47"/>
  <c r="AX440" i="47"/>
  <c r="AW440" i="47"/>
  <c r="AV440" i="47"/>
  <c r="AU440" i="47"/>
  <c r="AT440" i="47"/>
  <c r="AS440" i="47"/>
  <c r="AR440" i="47"/>
  <c r="AQ440" i="47"/>
  <c r="AP440" i="47"/>
  <c r="AO440" i="47"/>
  <c r="AL440" i="47"/>
  <c r="B440" i="47"/>
  <c r="C440" i="47"/>
  <c r="P440" i="47"/>
  <c r="Y439" i="47"/>
  <c r="X439" i="47"/>
  <c r="Z439" i="47" s="1"/>
  <c r="AP439" i="47"/>
  <c r="AQ439" i="47"/>
  <c r="AR439" i="47"/>
  <c r="AS439" i="47"/>
  <c r="AT439" i="47"/>
  <c r="AU439" i="47"/>
  <c r="AV439" i="47"/>
  <c r="AX439" i="47"/>
  <c r="AY439" i="47"/>
  <c r="AZ439" i="47"/>
  <c r="BA439" i="47"/>
  <c r="BB439" i="47"/>
  <c r="BC439" i="47"/>
  <c r="BD439" i="47"/>
  <c r="AW439" i="47"/>
  <c r="B439" i="47"/>
  <c r="C439" i="47"/>
  <c r="F439" i="47"/>
  <c r="P439" i="47"/>
  <c r="AL439" i="47"/>
  <c r="AO439" i="47"/>
  <c r="X438" i="47"/>
  <c r="Z438" i="47" s="1"/>
  <c r="Y438" i="47"/>
  <c r="BA438" i="47"/>
  <c r="AO438" i="47"/>
  <c r="AZ438" i="47"/>
  <c r="AY438" i="47"/>
  <c r="AX438" i="47"/>
  <c r="AW438" i="47"/>
  <c r="AV438" i="47"/>
  <c r="AU438" i="47"/>
  <c r="AT438" i="47"/>
  <c r="AQ438" i="47"/>
  <c r="AS438" i="47"/>
  <c r="AR438" i="47"/>
  <c r="BD438" i="47"/>
  <c r="BC438" i="47"/>
  <c r="BB438" i="47"/>
  <c r="B438" i="47"/>
  <c r="C438" i="47"/>
  <c r="AP438" i="47"/>
  <c r="F438" i="47"/>
  <c r="P438" i="47"/>
  <c r="AL438" i="47"/>
  <c r="X437" i="47"/>
  <c r="Z437" i="47" s="1"/>
  <c r="Y437" i="47"/>
  <c r="AO437" i="47"/>
  <c r="AP437" i="47"/>
  <c r="AQ437" i="47"/>
  <c r="AR437" i="47"/>
  <c r="AS437" i="47"/>
  <c r="AT437" i="47"/>
  <c r="AU437" i="47"/>
  <c r="AV437" i="47"/>
  <c r="AX437" i="47"/>
  <c r="AY437" i="47"/>
  <c r="AZ437" i="47"/>
  <c r="BA437" i="47"/>
  <c r="BB437" i="47"/>
  <c r="BC437" i="47"/>
  <c r="BD437" i="47"/>
  <c r="AW437" i="47"/>
  <c r="B437" i="47"/>
  <c r="C437" i="47"/>
  <c r="F437" i="47"/>
  <c r="P437" i="47"/>
  <c r="AL437" i="47"/>
  <c r="X436" i="47"/>
  <c r="Z436" i="47" s="1"/>
  <c r="Y436" i="47"/>
  <c r="AO436" i="47"/>
  <c r="B436" i="47"/>
  <c r="C436" i="47"/>
  <c r="F436" i="47"/>
  <c r="P436" i="47"/>
  <c r="AL436" i="47"/>
  <c r="X435" i="47"/>
  <c r="Z435" i="47" s="1"/>
  <c r="Y435" i="47"/>
  <c r="B435" i="47"/>
  <c r="C435" i="47"/>
  <c r="N435" i="47" s="1"/>
  <c r="F435" i="47"/>
  <c r="P435" i="47"/>
  <c r="AL435" i="47"/>
  <c r="AO435" i="47"/>
  <c r="X434" i="47"/>
  <c r="Z434" i="47" s="1"/>
  <c r="Y434" i="47"/>
  <c r="AL434" i="47"/>
  <c r="AO434" i="47"/>
  <c r="B434" i="47"/>
  <c r="C434" i="47"/>
  <c r="F434" i="47"/>
  <c r="P434" i="47"/>
  <c r="X433" i="47"/>
  <c r="Z433" i="47" s="1"/>
  <c r="Y433" i="47"/>
  <c r="F433" i="47"/>
  <c r="P433" i="47"/>
  <c r="C433" i="47"/>
  <c r="B433" i="47"/>
  <c r="AL433" i="47"/>
  <c r="AO433" i="47"/>
  <c r="Y432" i="47"/>
  <c r="X432" i="47"/>
  <c r="Z432" i="47" s="1"/>
  <c r="AL432" i="47"/>
  <c r="AP432" i="47"/>
  <c r="AQ432" i="47"/>
  <c r="AR432" i="47"/>
  <c r="AS432" i="47"/>
  <c r="AT432" i="47"/>
  <c r="AU432" i="47"/>
  <c r="AV432" i="47"/>
  <c r="AW432" i="47"/>
  <c r="BD432" i="47"/>
  <c r="BC432" i="47"/>
  <c r="BB432" i="47"/>
  <c r="BA432" i="47"/>
  <c r="AZ432" i="47"/>
  <c r="AY432" i="47"/>
  <c r="AO432" i="47"/>
  <c r="AX432" i="47"/>
  <c r="B432" i="47"/>
  <c r="C432" i="47"/>
  <c r="F432" i="47"/>
  <c r="P432" i="47"/>
  <c r="X431" i="47"/>
  <c r="Z431" i="47" s="1"/>
  <c r="Y431" i="47"/>
  <c r="AO431" i="47"/>
  <c r="AL431" i="47"/>
  <c r="P431" i="47"/>
  <c r="F431" i="47"/>
  <c r="B431" i="47"/>
  <c r="C431" i="47"/>
  <c r="Y430" i="47"/>
  <c r="X430" i="47"/>
  <c r="Z430" i="47" s="1"/>
  <c r="AL430" i="47"/>
  <c r="AO430" i="47"/>
  <c r="AP430" i="47"/>
  <c r="AQ430" i="47"/>
  <c r="AR430" i="47"/>
  <c r="BD430" i="47"/>
  <c r="BB430" i="47"/>
  <c r="BA430" i="47"/>
  <c r="AS430" i="47"/>
  <c r="AZ430" i="47"/>
  <c r="AY430" i="47"/>
  <c r="AX430" i="47"/>
  <c r="AW430" i="47"/>
  <c r="AV430" i="47"/>
  <c r="AU430" i="47"/>
  <c r="BC430" i="47"/>
  <c r="B430" i="47"/>
  <c r="C430" i="47"/>
  <c r="F430" i="47"/>
  <c r="AT430" i="47"/>
  <c r="P430" i="47"/>
  <c r="Y429" i="47"/>
  <c r="X429" i="47"/>
  <c r="Z429" i="47" s="1"/>
  <c r="AO429" i="47"/>
  <c r="AL429" i="47"/>
  <c r="P429" i="47"/>
  <c r="F429" i="47"/>
  <c r="C429" i="47"/>
  <c r="H429" i="47" s="1"/>
  <c r="B429" i="47"/>
  <c r="Y428" i="47"/>
  <c r="X428" i="47"/>
  <c r="Z428" i="47" s="1"/>
  <c r="F428" i="47"/>
  <c r="AO428" i="47"/>
  <c r="AL428" i="47"/>
  <c r="P428" i="47"/>
  <c r="B428" i="47"/>
  <c r="C428" i="47"/>
  <c r="E428" i="47" s="1"/>
  <c r="Y427" i="47"/>
  <c r="X427" i="47"/>
  <c r="Z427" i="47" s="1"/>
  <c r="P427" i="47"/>
  <c r="F427" i="47"/>
  <c r="AW427" i="47"/>
  <c r="C427" i="47"/>
  <c r="B427" i="47"/>
  <c r="AO427" i="47"/>
  <c r="BD427" i="47"/>
  <c r="BC427" i="47"/>
  <c r="BB427" i="47"/>
  <c r="BA427" i="47"/>
  <c r="AZ427" i="47"/>
  <c r="AY427" i="47"/>
  <c r="AX427" i="47"/>
  <c r="AV427" i="47"/>
  <c r="AU427" i="47"/>
  <c r="AT427" i="47"/>
  <c r="AS427" i="47"/>
  <c r="AR427" i="47"/>
  <c r="AQ427" i="47"/>
  <c r="AP427" i="47"/>
  <c r="AL427" i="47"/>
  <c r="Y426" i="47"/>
  <c r="X426" i="47"/>
  <c r="Z426" i="47" s="1"/>
  <c r="BD426" i="47"/>
  <c r="BC426" i="47"/>
  <c r="BB426" i="47"/>
  <c r="BA426" i="47"/>
  <c r="AZ426" i="47"/>
  <c r="AY426" i="47"/>
  <c r="AX426" i="47"/>
  <c r="AW426" i="47"/>
  <c r="AV426" i="47"/>
  <c r="AU426" i="47"/>
  <c r="AT426" i="47"/>
  <c r="AS426" i="47"/>
  <c r="AR426" i="47"/>
  <c r="AQ426" i="47"/>
  <c r="AP426" i="47"/>
  <c r="AO426" i="47"/>
  <c r="AL426" i="47"/>
  <c r="P426" i="47"/>
  <c r="F426" i="47"/>
  <c r="C426" i="47"/>
  <c r="B426" i="47"/>
  <c r="Y425" i="47"/>
  <c r="X425" i="47"/>
  <c r="Z425" i="47" s="1"/>
  <c r="AL425" i="47"/>
  <c r="AO425" i="47"/>
  <c r="F425" i="47"/>
  <c r="B425" i="47"/>
  <c r="C425" i="47"/>
  <c r="P425" i="47"/>
  <c r="Y424" i="47"/>
  <c r="X424" i="47"/>
  <c r="Z424" i="47" s="1"/>
  <c r="AO424" i="47"/>
  <c r="AL424" i="47"/>
  <c r="P424" i="47"/>
  <c r="F424" i="47"/>
  <c r="C424" i="47"/>
  <c r="B424" i="47"/>
  <c r="X423" i="47"/>
  <c r="Z423" i="47" s="1"/>
  <c r="Y423" i="47"/>
  <c r="AL423" i="47"/>
  <c r="AO423" i="47"/>
  <c r="P423" i="47"/>
  <c r="F423" i="47"/>
  <c r="C423" i="47"/>
  <c r="B423" i="47"/>
  <c r="X422" i="47"/>
  <c r="Z422" i="47" s="1"/>
  <c r="Y422" i="47"/>
  <c r="AO422" i="47"/>
  <c r="AL422" i="47"/>
  <c r="P422" i="47"/>
  <c r="F422" i="47"/>
  <c r="B422" i="47"/>
  <c r="C422" i="47"/>
  <c r="X421" i="47"/>
  <c r="Z421" i="47" s="1"/>
  <c r="Y421" i="47"/>
  <c r="AO421" i="47"/>
  <c r="AL421" i="47"/>
  <c r="P421" i="47"/>
  <c r="B421" i="47"/>
  <c r="C421" i="47"/>
  <c r="F421" i="47"/>
  <c r="X420" i="47"/>
  <c r="Z420" i="47" s="1"/>
  <c r="Y420" i="47"/>
  <c r="AL420" i="47"/>
  <c r="P420" i="47"/>
  <c r="B420" i="47"/>
  <c r="C420" i="47"/>
  <c r="F420" i="47"/>
  <c r="AO420" i="47"/>
  <c r="X419" i="47"/>
  <c r="Z419" i="47" s="1"/>
  <c r="Y419" i="47"/>
  <c r="F419" i="47"/>
  <c r="C419" i="47"/>
  <c r="B419" i="47"/>
  <c r="P419" i="47"/>
  <c r="AX419" i="47"/>
  <c r="AL419" i="47"/>
  <c r="BD419" i="47"/>
  <c r="BC419" i="47"/>
  <c r="BB419" i="47"/>
  <c r="BA419" i="47"/>
  <c r="AZ419" i="47"/>
  <c r="AY419" i="47"/>
  <c r="AW419" i="47"/>
  <c r="AV419" i="47"/>
  <c r="AU419" i="47"/>
  <c r="AT419" i="47"/>
  <c r="AS419" i="47"/>
  <c r="AR419" i="47"/>
  <c r="AQ419" i="47"/>
  <c r="AP419" i="47"/>
  <c r="AO419" i="47"/>
  <c r="X418" i="47"/>
  <c r="Z418" i="47" s="1"/>
  <c r="Y418" i="47"/>
  <c r="P418" i="47"/>
  <c r="AL418" i="47"/>
  <c r="F418" i="47"/>
  <c r="AO418" i="47"/>
  <c r="C418" i="47"/>
  <c r="H418" i="47" s="1"/>
  <c r="B418" i="47"/>
  <c r="X417" i="47"/>
  <c r="Z417" i="47" s="1"/>
  <c r="Y417" i="47"/>
  <c r="AO417" i="47"/>
  <c r="AL417" i="47"/>
  <c r="P417" i="47"/>
  <c r="F417" i="47"/>
  <c r="C417" i="47"/>
  <c r="B417" i="47"/>
  <c r="X416" i="47"/>
  <c r="Z416" i="47" s="1"/>
  <c r="Y416" i="47"/>
  <c r="C416" i="47"/>
  <c r="B416" i="47"/>
  <c r="AO416" i="47"/>
  <c r="AL416" i="47"/>
  <c r="P416" i="47"/>
  <c r="F416" i="47"/>
  <c r="Y415" i="47"/>
  <c r="X415" i="47"/>
  <c r="Z415" i="47" s="1"/>
  <c r="BD415" i="47"/>
  <c r="BC415" i="47"/>
  <c r="BB415" i="47"/>
  <c r="BA415" i="47"/>
  <c r="AZ415" i="47"/>
  <c r="AY415" i="47"/>
  <c r="AX415" i="47"/>
  <c r="AW415" i="47"/>
  <c r="AV415" i="47"/>
  <c r="AU415" i="47"/>
  <c r="AT415" i="47"/>
  <c r="AS415" i="47"/>
  <c r="AR415" i="47"/>
  <c r="AQ415" i="47"/>
  <c r="B415" i="47"/>
  <c r="C415" i="47"/>
  <c r="AO415" i="47"/>
  <c r="F415" i="47"/>
  <c r="P415" i="47"/>
  <c r="AL415" i="47"/>
  <c r="AP415" i="47"/>
  <c r="Y414" i="47"/>
  <c r="X414" i="47"/>
  <c r="Z414" i="47" s="1"/>
  <c r="P414" i="47"/>
  <c r="AL414" i="47"/>
  <c r="AO414" i="47"/>
  <c r="B414" i="47"/>
  <c r="C414" i="47"/>
  <c r="F414" i="47"/>
  <c r="X413" i="47"/>
  <c r="Z413" i="47" s="1"/>
  <c r="Y413" i="47"/>
  <c r="AZ413" i="47"/>
  <c r="P413" i="47"/>
  <c r="AO413" i="47"/>
  <c r="B413" i="47"/>
  <c r="C413" i="47"/>
  <c r="F413" i="47"/>
  <c r="AV413" i="47"/>
  <c r="AW413" i="47"/>
  <c r="AX413" i="47"/>
  <c r="BA413" i="47"/>
  <c r="BB413" i="47"/>
  <c r="BC413" i="47"/>
  <c r="BD413" i="47"/>
  <c r="AL413" i="47"/>
  <c r="AY413" i="47"/>
  <c r="AS413" i="47"/>
  <c r="AR413" i="47"/>
  <c r="AQ413" i="47"/>
  <c r="AP413" i="47"/>
  <c r="AT413" i="47"/>
  <c r="AU413" i="47"/>
  <c r="X412" i="47"/>
  <c r="Z412" i="47" s="1"/>
  <c r="Y412" i="47"/>
  <c r="B412" i="47"/>
  <c r="C412" i="47"/>
  <c r="F412" i="47"/>
  <c r="P412" i="47"/>
  <c r="AL412" i="47"/>
  <c r="AO412" i="47"/>
  <c r="X411" i="47"/>
  <c r="Z411" i="47" s="1"/>
  <c r="Y411" i="47"/>
  <c r="BB411" i="47"/>
  <c r="BC411" i="47"/>
  <c r="BD411" i="47"/>
  <c r="B411" i="47"/>
  <c r="C411" i="47"/>
  <c r="F411" i="47"/>
  <c r="P411" i="47"/>
  <c r="AL411" i="47"/>
  <c r="AO411" i="47"/>
  <c r="AP411" i="47"/>
  <c r="AQ411" i="47"/>
  <c r="AR411" i="47"/>
  <c r="AS411" i="47"/>
  <c r="AT411" i="47"/>
  <c r="AU411" i="47"/>
  <c r="AV411" i="47"/>
  <c r="AW411" i="47"/>
  <c r="AX411" i="47"/>
  <c r="AY411" i="47"/>
  <c r="AZ411" i="47"/>
  <c r="BA411" i="47"/>
  <c r="X410" i="47"/>
  <c r="Z410" i="47" s="1"/>
  <c r="Y410" i="47"/>
  <c r="F410" i="47"/>
  <c r="B410" i="47"/>
  <c r="C410" i="47"/>
  <c r="AO410" i="47"/>
  <c r="AL410" i="47"/>
  <c r="P410" i="47"/>
  <c r="X409" i="47"/>
  <c r="Z409" i="47" s="1"/>
  <c r="Y409" i="47"/>
  <c r="AS409" i="47"/>
  <c r="AT409" i="47"/>
  <c r="AU409" i="47"/>
  <c r="AV409" i="47"/>
  <c r="AW409" i="47"/>
  <c r="AX409" i="47"/>
  <c r="AY409" i="47"/>
  <c r="AZ409" i="47"/>
  <c r="BA409" i="47"/>
  <c r="BC409" i="47"/>
  <c r="BD409" i="47"/>
  <c r="BB409" i="47"/>
  <c r="AR409" i="47"/>
  <c r="AQ409" i="47"/>
  <c r="AP409" i="47"/>
  <c r="AO409" i="47"/>
  <c r="AL409" i="47"/>
  <c r="P409" i="47"/>
  <c r="F409" i="47"/>
  <c r="C409" i="47"/>
  <c r="B409" i="47"/>
  <c r="X408" i="47"/>
  <c r="Z408" i="47" s="1"/>
  <c r="Y408" i="47"/>
  <c r="B408" i="47"/>
  <c r="C408" i="47"/>
  <c r="F408" i="47"/>
  <c r="P408" i="47"/>
  <c r="AL408" i="47"/>
  <c r="AO408" i="47"/>
  <c r="AP408" i="47"/>
  <c r="AQ408" i="47"/>
  <c r="AR408" i="47"/>
  <c r="AS408" i="47"/>
  <c r="BD408" i="47"/>
  <c r="BC408" i="47"/>
  <c r="BB408" i="47"/>
  <c r="BA408" i="47"/>
  <c r="AZ408" i="47"/>
  <c r="AY408" i="47"/>
  <c r="AX408" i="47"/>
  <c r="AW408" i="47"/>
  <c r="AV408" i="47"/>
  <c r="AU408" i="47"/>
  <c r="AT408" i="47"/>
  <c r="X407" i="47"/>
  <c r="Z407" i="47" s="1"/>
  <c r="Y407" i="47"/>
  <c r="AZ407" i="47"/>
  <c r="AY407" i="47"/>
  <c r="AX407" i="47"/>
  <c r="AW407" i="47"/>
  <c r="AV407" i="47"/>
  <c r="AU407" i="47"/>
  <c r="AT407" i="47"/>
  <c r="AS407" i="47"/>
  <c r="AR407" i="47"/>
  <c r="AL407" i="47"/>
  <c r="BD407" i="47"/>
  <c r="BC407" i="47"/>
  <c r="AO407" i="47"/>
  <c r="AP407" i="47"/>
  <c r="AQ407" i="47"/>
  <c r="BA407" i="47"/>
  <c r="P407" i="47"/>
  <c r="F407" i="47"/>
  <c r="C407" i="47"/>
  <c r="B407" i="47"/>
  <c r="BB407" i="47"/>
  <c r="Y406" i="47"/>
  <c r="X406" i="47"/>
  <c r="Z406" i="47" s="1"/>
  <c r="B406" i="47"/>
  <c r="C406" i="47"/>
  <c r="F406" i="47"/>
  <c r="P406" i="47"/>
  <c r="AL406" i="47"/>
  <c r="AO406" i="47"/>
  <c r="X405" i="47"/>
  <c r="Z405" i="47" s="1"/>
  <c r="Y405" i="47"/>
  <c r="AL405" i="47"/>
  <c r="AO405" i="47"/>
  <c r="P405" i="47"/>
  <c r="F405" i="47"/>
  <c r="C405" i="47"/>
  <c r="B405" i="47"/>
  <c r="Y404" i="47"/>
  <c r="X404" i="47"/>
  <c r="Z404" i="47" s="1"/>
  <c r="AO404" i="47"/>
  <c r="AL404" i="47"/>
  <c r="P404" i="47"/>
  <c r="F404" i="47"/>
  <c r="C404" i="47"/>
  <c r="B404" i="47"/>
  <c r="Y403" i="47"/>
  <c r="X403" i="47"/>
  <c r="Z403" i="47" s="1"/>
  <c r="BB403" i="47"/>
  <c r="BA403" i="47"/>
  <c r="AZ403" i="47"/>
  <c r="AY403" i="47"/>
  <c r="AX403" i="47"/>
  <c r="AW403" i="47"/>
  <c r="AV403" i="47"/>
  <c r="AU403" i="47"/>
  <c r="AT403" i="47"/>
  <c r="AS403" i="47"/>
  <c r="AR403" i="47"/>
  <c r="AQ403" i="47"/>
  <c r="AP403" i="47"/>
  <c r="AO403" i="47"/>
  <c r="AL403" i="47"/>
  <c r="BD403" i="47"/>
  <c r="BC403" i="47"/>
  <c r="P403" i="47"/>
  <c r="F403" i="47"/>
  <c r="C403" i="47"/>
  <c r="B403" i="47"/>
  <c r="Y402" i="47"/>
  <c r="X402" i="47"/>
  <c r="Z402" i="47" s="1"/>
  <c r="B402" i="47"/>
  <c r="F402" i="47"/>
  <c r="BD402" i="47"/>
  <c r="BC402" i="47"/>
  <c r="BB402" i="47"/>
  <c r="BA402" i="47"/>
  <c r="AZ402" i="47"/>
  <c r="AY402" i="47"/>
  <c r="AX402" i="47"/>
  <c r="AW402" i="47"/>
  <c r="AV402" i="47"/>
  <c r="AU402" i="47"/>
  <c r="AT402" i="47"/>
  <c r="AS402" i="47"/>
  <c r="AR402" i="47"/>
  <c r="AQ402" i="47"/>
  <c r="AP402" i="47"/>
  <c r="AO402" i="47"/>
  <c r="AL402" i="47"/>
  <c r="C402" i="47"/>
  <c r="L402" i="47" s="1"/>
  <c r="P402" i="47"/>
  <c r="X401" i="47"/>
  <c r="Z401" i="47" s="1"/>
  <c r="Y401" i="47"/>
  <c r="AO401" i="47"/>
  <c r="F401" i="47"/>
  <c r="P401" i="47"/>
  <c r="B401" i="47"/>
  <c r="AL401" i="47"/>
  <c r="C401" i="47"/>
  <c r="X400" i="47"/>
  <c r="Z400" i="47" s="1"/>
  <c r="Y400" i="47"/>
  <c r="AO400" i="47"/>
  <c r="AP400" i="47"/>
  <c r="AQ400" i="47"/>
  <c r="AR400" i="47"/>
  <c r="AS400" i="47"/>
  <c r="AT400" i="47"/>
  <c r="AU400" i="47"/>
  <c r="AV400" i="47"/>
  <c r="AW400" i="47"/>
  <c r="AX400" i="47"/>
  <c r="AY400" i="47"/>
  <c r="AZ400" i="47"/>
  <c r="BA400" i="47"/>
  <c r="BB400" i="47"/>
  <c r="BC400" i="47"/>
  <c r="BD400" i="47"/>
  <c r="AL400" i="47"/>
  <c r="C400" i="47"/>
  <c r="B400" i="47"/>
  <c r="F400" i="47"/>
  <c r="P400" i="47"/>
  <c r="Y399" i="47"/>
  <c r="X399" i="47"/>
  <c r="Z399" i="47" s="1"/>
  <c r="F399" i="47"/>
  <c r="AO399" i="47"/>
  <c r="B399" i="47"/>
  <c r="AL399" i="47"/>
  <c r="P399" i="47"/>
  <c r="C399" i="47"/>
  <c r="X398" i="47"/>
  <c r="Z398" i="47" s="1"/>
  <c r="Y398" i="47"/>
  <c r="B398" i="47"/>
  <c r="F398" i="47"/>
  <c r="P398" i="47"/>
  <c r="C398" i="47"/>
  <c r="AO398" i="47"/>
  <c r="AL398" i="47"/>
  <c r="X397" i="47"/>
  <c r="Z397" i="47" s="1"/>
  <c r="Y397" i="47"/>
  <c r="BD397" i="47"/>
  <c r="AU397" i="47"/>
  <c r="B397" i="47"/>
  <c r="C397" i="47"/>
  <c r="F397" i="47"/>
  <c r="P397" i="47"/>
  <c r="AL397" i="47"/>
  <c r="AO397" i="47"/>
  <c r="AP397" i="47"/>
  <c r="AQ397" i="47"/>
  <c r="AR397" i="47"/>
  <c r="AS397" i="47"/>
  <c r="AT397" i="47"/>
  <c r="AV397" i="47"/>
  <c r="AW397" i="47"/>
  <c r="AX397" i="47"/>
  <c r="AY397" i="47"/>
  <c r="AZ397" i="47"/>
  <c r="BA397" i="47"/>
  <c r="BB397" i="47"/>
  <c r="BC397" i="47"/>
  <c r="Y396" i="47"/>
  <c r="X396" i="47"/>
  <c r="Z396" i="47" s="1"/>
  <c r="AL396" i="47"/>
  <c r="AP396" i="47"/>
  <c r="C396" i="47"/>
  <c r="B396" i="47"/>
  <c r="BD396" i="47"/>
  <c r="BC396" i="47"/>
  <c r="BB396" i="47"/>
  <c r="BA396" i="47"/>
  <c r="AZ396" i="47"/>
  <c r="AY396" i="47"/>
  <c r="AX396" i="47"/>
  <c r="AW396" i="47"/>
  <c r="AV396" i="47"/>
  <c r="AU396" i="47"/>
  <c r="AT396" i="47"/>
  <c r="AS396" i="47"/>
  <c r="AR396" i="47"/>
  <c r="AQ396" i="47"/>
  <c r="AO396" i="47"/>
  <c r="P396" i="47"/>
  <c r="N396" i="47"/>
  <c r="M396" i="47"/>
  <c r="K396" i="47"/>
  <c r="J396" i="47"/>
  <c r="I396" i="47"/>
  <c r="G396" i="47"/>
  <c r="F396" i="47"/>
  <c r="E396" i="47"/>
  <c r="Y395" i="47"/>
  <c r="X395" i="47"/>
  <c r="Z395" i="47" s="1"/>
  <c r="AO395" i="47"/>
  <c r="AL395" i="47"/>
  <c r="P395" i="47"/>
  <c r="F395" i="47"/>
  <c r="C395" i="47"/>
  <c r="B395" i="47"/>
  <c r="X394" i="47"/>
  <c r="Z394" i="47" s="1"/>
  <c r="Y394" i="47"/>
  <c r="B394" i="47"/>
  <c r="AO394" i="47"/>
  <c r="C394" i="47"/>
  <c r="F394" i="47"/>
  <c r="P394" i="47"/>
  <c r="AL394" i="47"/>
  <c r="X393" i="47"/>
  <c r="Z393" i="47" s="1"/>
  <c r="Y393" i="47"/>
  <c r="P393" i="47"/>
  <c r="F393" i="47"/>
  <c r="C393" i="47"/>
  <c r="BD393" i="47"/>
  <c r="B393" i="47"/>
  <c r="BC393" i="47"/>
  <c r="BB393" i="47"/>
  <c r="BA393" i="47"/>
  <c r="AZ393" i="47"/>
  <c r="AY393" i="47"/>
  <c r="AX393" i="47"/>
  <c r="AW393" i="47"/>
  <c r="AV393" i="47"/>
  <c r="AU393" i="47"/>
  <c r="AL393" i="47"/>
  <c r="AT393" i="47"/>
  <c r="AS393" i="47"/>
  <c r="AR393" i="47"/>
  <c r="AQ393" i="47"/>
  <c r="AP393" i="47"/>
  <c r="AO393" i="47"/>
  <c r="Y392" i="47"/>
  <c r="X392" i="47"/>
  <c r="Z392" i="47" s="1"/>
  <c r="F392" i="47"/>
  <c r="P392" i="47"/>
  <c r="BB392" i="47"/>
  <c r="B392" i="47"/>
  <c r="AL392" i="47"/>
  <c r="AO392" i="47"/>
  <c r="AP392" i="47"/>
  <c r="AQ392" i="47"/>
  <c r="AR392" i="47"/>
  <c r="AS392" i="47"/>
  <c r="AT392" i="47"/>
  <c r="AV392" i="47"/>
  <c r="AW392" i="47"/>
  <c r="AX392" i="47"/>
  <c r="AY392" i="47"/>
  <c r="AZ392" i="47"/>
  <c r="BA392" i="47"/>
  <c r="BC392" i="47"/>
  <c r="BD392" i="47"/>
  <c r="C392" i="47"/>
  <c r="AU392" i="47"/>
  <c r="X391" i="47"/>
  <c r="Z391" i="47" s="1"/>
  <c r="Y391" i="47"/>
  <c r="AW391" i="47"/>
  <c r="AX391" i="47"/>
  <c r="AY391" i="47"/>
  <c r="AZ391" i="47"/>
  <c r="BA391" i="47"/>
  <c r="BB391" i="47"/>
  <c r="BC391" i="47"/>
  <c r="BD391" i="47"/>
  <c r="AU391" i="47"/>
  <c r="AO391" i="47"/>
  <c r="B391" i="47"/>
  <c r="C391" i="47"/>
  <c r="F391" i="47"/>
  <c r="P391" i="47"/>
  <c r="AL391" i="47"/>
  <c r="AP391" i="47"/>
  <c r="AQ391" i="47"/>
  <c r="AR391" i="47"/>
  <c r="AS391" i="47"/>
  <c r="AT391" i="47"/>
  <c r="AV391" i="47"/>
  <c r="X390" i="47"/>
  <c r="Z390" i="47" s="1"/>
  <c r="Y390" i="47"/>
  <c r="BB390" i="47"/>
  <c r="BC390" i="47"/>
  <c r="BD390" i="47"/>
  <c r="AR390" i="47"/>
  <c r="B390" i="47"/>
  <c r="P390" i="47"/>
  <c r="AO390" i="47"/>
  <c r="AL390" i="47"/>
  <c r="C390" i="47"/>
  <c r="E390" i="47" s="1"/>
  <c r="F390" i="47"/>
  <c r="AP390" i="47"/>
  <c r="AQ390" i="47"/>
  <c r="AS390" i="47"/>
  <c r="AT390" i="47"/>
  <c r="AU390" i="47"/>
  <c r="AV390" i="47"/>
  <c r="AW390" i="47"/>
  <c r="AX390" i="47"/>
  <c r="AY390" i="47"/>
  <c r="AZ390" i="47"/>
  <c r="BA390" i="47"/>
  <c r="Y389" i="47"/>
  <c r="X389" i="47"/>
  <c r="Z389" i="47" s="1"/>
  <c r="AL389" i="47"/>
  <c r="AO389" i="47"/>
  <c r="AP389" i="47"/>
  <c r="AR389" i="47"/>
  <c r="AS389" i="47"/>
  <c r="AT389" i="47"/>
  <c r="AU389" i="47"/>
  <c r="AV389" i="47"/>
  <c r="AW389" i="47"/>
  <c r="AX389" i="47"/>
  <c r="AY389" i="47"/>
  <c r="AZ389" i="47"/>
  <c r="BA389" i="47"/>
  <c r="BB389" i="47"/>
  <c r="B389" i="47"/>
  <c r="C389" i="47"/>
  <c r="AQ389" i="47"/>
  <c r="F389" i="47"/>
  <c r="BD389" i="47"/>
  <c r="P389" i="47"/>
  <c r="BC389" i="47"/>
  <c r="Y388" i="47"/>
  <c r="X388" i="47"/>
  <c r="Z388" i="47" s="1"/>
  <c r="AO388" i="47"/>
  <c r="F388" i="47"/>
  <c r="C388" i="47"/>
  <c r="B388" i="47"/>
  <c r="AL388" i="47"/>
  <c r="P388" i="47"/>
  <c r="X387" i="47"/>
  <c r="Z387" i="47" s="1"/>
  <c r="Y387" i="47"/>
  <c r="BD387" i="47"/>
  <c r="BC387" i="47"/>
  <c r="BB387" i="47"/>
  <c r="BA387" i="47"/>
  <c r="AZ387" i="47"/>
  <c r="AY387" i="47"/>
  <c r="AX387" i="47"/>
  <c r="AW387" i="47"/>
  <c r="AV387" i="47"/>
  <c r="AU387" i="47"/>
  <c r="AT387" i="47"/>
  <c r="AS387" i="47"/>
  <c r="AR387" i="47"/>
  <c r="AQ387" i="47"/>
  <c r="AP387" i="47"/>
  <c r="AO387" i="47"/>
  <c r="B387" i="47"/>
  <c r="C387" i="47"/>
  <c r="N387" i="47" s="1"/>
  <c r="F387" i="47"/>
  <c r="P387" i="47"/>
  <c r="AL387" i="47"/>
  <c r="Y386" i="47"/>
  <c r="X386" i="47"/>
  <c r="Z386" i="47" s="1"/>
  <c r="AQ386" i="47"/>
  <c r="BB386" i="47"/>
  <c r="BA386" i="47"/>
  <c r="AZ386" i="47"/>
  <c r="AY386" i="47"/>
  <c r="AX386" i="47"/>
  <c r="AW386" i="47"/>
  <c r="AV386" i="47"/>
  <c r="AU386" i="47"/>
  <c r="AT386" i="47"/>
  <c r="AS386" i="47"/>
  <c r="AR386" i="47"/>
  <c r="AP386" i="47"/>
  <c r="AO386" i="47"/>
  <c r="AL386" i="47"/>
  <c r="BD386" i="47"/>
  <c r="BC386" i="47"/>
  <c r="P386" i="47"/>
  <c r="F386" i="47"/>
  <c r="B386" i="47"/>
  <c r="C386" i="47"/>
  <c r="Y385" i="47"/>
  <c r="X385" i="47"/>
  <c r="Z385" i="47" s="1"/>
  <c r="AT385" i="47"/>
  <c r="AL385" i="47"/>
  <c r="BD385" i="47"/>
  <c r="BB385" i="47"/>
  <c r="BA385" i="47"/>
  <c r="AZ385" i="47"/>
  <c r="AY385" i="47"/>
  <c r="AX385" i="47"/>
  <c r="AW385" i="47"/>
  <c r="AV385" i="47"/>
  <c r="AU385" i="47"/>
  <c r="AS385" i="47"/>
  <c r="AR385" i="47"/>
  <c r="AQ385" i="47"/>
  <c r="AP385" i="47"/>
  <c r="AO385" i="47"/>
  <c r="BC385" i="47"/>
  <c r="B385" i="47"/>
  <c r="C385" i="47"/>
  <c r="F385" i="47"/>
  <c r="P385" i="47"/>
  <c r="Y384" i="47"/>
  <c r="X384" i="47"/>
  <c r="Z384" i="47" s="1"/>
  <c r="AL384" i="47"/>
  <c r="AR384" i="47"/>
  <c r="B384" i="47"/>
  <c r="C384" i="47"/>
  <c r="F384" i="47"/>
  <c r="BD384" i="47"/>
  <c r="BC384" i="47"/>
  <c r="P384" i="47"/>
  <c r="AO384" i="47"/>
  <c r="AP384" i="47"/>
  <c r="AQ384" i="47"/>
  <c r="AS384" i="47"/>
  <c r="AT384" i="47"/>
  <c r="AU384" i="47"/>
  <c r="AV384" i="47"/>
  <c r="AW384" i="47"/>
  <c r="AX384" i="47"/>
  <c r="AY384" i="47"/>
  <c r="AZ384" i="47"/>
  <c r="BA384" i="47"/>
  <c r="BB384" i="47"/>
  <c r="Y383" i="47"/>
  <c r="X383" i="47"/>
  <c r="Z383" i="47" s="1"/>
  <c r="P383" i="47"/>
  <c r="F383" i="47"/>
  <c r="C383" i="47"/>
  <c r="B383" i="47"/>
  <c r="AR383" i="47"/>
  <c r="BD383" i="47"/>
  <c r="BC383" i="47"/>
  <c r="BB383" i="47"/>
  <c r="BA383" i="47"/>
  <c r="AZ383" i="47"/>
  <c r="AY383" i="47"/>
  <c r="AX383" i="47"/>
  <c r="AW383" i="47"/>
  <c r="AV383" i="47"/>
  <c r="AU383" i="47"/>
  <c r="AT383" i="47"/>
  <c r="AS383" i="47"/>
  <c r="AQ383" i="47"/>
  <c r="AP383" i="47"/>
  <c r="AO383" i="47"/>
  <c r="AL383" i="47"/>
  <c r="Y382" i="47"/>
  <c r="X382" i="47"/>
  <c r="Z382" i="47" s="1"/>
  <c r="AY382" i="47"/>
  <c r="B382" i="47"/>
  <c r="C382" i="47"/>
  <c r="F382" i="47"/>
  <c r="P382" i="47"/>
  <c r="AL382" i="47"/>
  <c r="AO382" i="47"/>
  <c r="AP382" i="47"/>
  <c r="AQ382" i="47"/>
  <c r="AR382" i="47"/>
  <c r="AS382" i="47"/>
  <c r="AT382" i="47"/>
  <c r="AU382" i="47"/>
  <c r="AV382" i="47"/>
  <c r="AW382" i="47"/>
  <c r="AX382" i="47"/>
  <c r="BD382" i="47"/>
  <c r="AZ382" i="47"/>
  <c r="BA382" i="47"/>
  <c r="BB382" i="47"/>
  <c r="BC382" i="47"/>
  <c r="Y381" i="47"/>
  <c r="X381" i="47"/>
  <c r="Z381" i="47" s="1"/>
  <c r="AO381" i="47"/>
  <c r="AP381" i="47"/>
  <c r="AQ381" i="47"/>
  <c r="AR381" i="47"/>
  <c r="AS381" i="47"/>
  <c r="AT381" i="47"/>
  <c r="AU381" i="47"/>
  <c r="AV381" i="47"/>
  <c r="AW381" i="47"/>
  <c r="AX381" i="47"/>
  <c r="AY381" i="47"/>
  <c r="AZ381" i="47"/>
  <c r="BA381" i="47"/>
  <c r="BB381" i="47"/>
  <c r="BC381" i="47"/>
  <c r="BD381" i="47"/>
  <c r="AL381" i="47"/>
  <c r="P381" i="47"/>
  <c r="F381" i="47"/>
  <c r="C381" i="47"/>
  <c r="B381" i="47"/>
  <c r="Y380" i="47"/>
  <c r="X380" i="47"/>
  <c r="Z380" i="47" s="1"/>
  <c r="BB380" i="47"/>
  <c r="BA380" i="47"/>
  <c r="AZ380" i="47"/>
  <c r="AY380" i="47"/>
  <c r="AX380" i="47"/>
  <c r="AW380" i="47"/>
  <c r="AV380" i="47"/>
  <c r="AU380" i="47"/>
  <c r="AT380" i="47"/>
  <c r="AS380" i="47"/>
  <c r="AR380" i="47"/>
  <c r="AQ380" i="47"/>
  <c r="AP380" i="47"/>
  <c r="AO380" i="47"/>
  <c r="AL380" i="47"/>
  <c r="BD380" i="47"/>
  <c r="BC380" i="47"/>
  <c r="P380" i="47"/>
  <c r="F380" i="47"/>
  <c r="C380" i="47"/>
  <c r="B380" i="47"/>
  <c r="Y379" i="47"/>
  <c r="X379" i="47"/>
  <c r="Z379" i="47" s="1"/>
  <c r="AO379" i="47"/>
  <c r="AL379" i="47"/>
  <c r="P379" i="47"/>
  <c r="F379" i="47"/>
  <c r="C379" i="47"/>
  <c r="B379" i="47"/>
  <c r="Y378" i="47"/>
  <c r="X378" i="47"/>
  <c r="Z378" i="47" s="1"/>
  <c r="AO378" i="47"/>
  <c r="AL378" i="47"/>
  <c r="P378" i="47"/>
  <c r="F378" i="47"/>
  <c r="C378" i="47"/>
  <c r="B378" i="47"/>
  <c r="Y377" i="47"/>
  <c r="X377" i="47"/>
  <c r="Z377" i="47" s="1"/>
  <c r="AO377" i="47"/>
  <c r="AL377" i="47"/>
  <c r="P377" i="47"/>
  <c r="F377" i="47"/>
  <c r="C377" i="47"/>
  <c r="B377" i="47"/>
  <c r="Y376" i="47"/>
  <c r="X376" i="47"/>
  <c r="Z376" i="47" s="1"/>
  <c r="AO376" i="47"/>
  <c r="AL376" i="47"/>
  <c r="P376" i="47"/>
  <c r="F376" i="47"/>
  <c r="C376" i="47"/>
  <c r="B376" i="47"/>
  <c r="Y375" i="47"/>
  <c r="X375" i="47"/>
  <c r="Z375" i="47" s="1"/>
  <c r="AL375" i="47"/>
  <c r="AO375" i="47"/>
  <c r="P375" i="47"/>
  <c r="F375" i="47"/>
  <c r="C375" i="47"/>
  <c r="B375" i="47"/>
  <c r="Y374" i="47"/>
  <c r="X374" i="47"/>
  <c r="Z374" i="47" s="1"/>
  <c r="AO374" i="47"/>
  <c r="AL374" i="47"/>
  <c r="P374" i="47"/>
  <c r="B374" i="47"/>
  <c r="C374" i="47"/>
  <c r="F374" i="47"/>
  <c r="X373" i="47"/>
  <c r="Z373" i="47" s="1"/>
  <c r="Y373" i="47"/>
  <c r="AO373" i="47"/>
  <c r="P373" i="47"/>
  <c r="AL373" i="47"/>
  <c r="B373" i="47"/>
  <c r="C373" i="47"/>
  <c r="F373" i="47"/>
  <c r="Y372" i="47"/>
  <c r="X372" i="47"/>
  <c r="Z372" i="47" s="1"/>
  <c r="B372" i="47"/>
  <c r="C372" i="47"/>
  <c r="F372" i="47"/>
  <c r="P372" i="47"/>
  <c r="AL372" i="47"/>
  <c r="AO372" i="47"/>
  <c r="X371" i="47"/>
  <c r="Z371" i="47" s="1"/>
  <c r="Y371" i="47"/>
  <c r="BC371" i="47"/>
  <c r="BD371" i="47"/>
  <c r="BB371" i="47"/>
  <c r="BA371" i="47"/>
  <c r="AZ371" i="47"/>
  <c r="AY371" i="47"/>
  <c r="AX371" i="47"/>
  <c r="AW371" i="47"/>
  <c r="AV371" i="47"/>
  <c r="AU371" i="47"/>
  <c r="AT371" i="47"/>
  <c r="AS371" i="47"/>
  <c r="AR371" i="47"/>
  <c r="AQ371" i="47"/>
  <c r="AP371" i="47"/>
  <c r="P371" i="47"/>
  <c r="AL371" i="47"/>
  <c r="B371" i="47"/>
  <c r="C371" i="47"/>
  <c r="L371" i="47" s="1"/>
  <c r="F371" i="47"/>
  <c r="AO371" i="47"/>
  <c r="Y370" i="47"/>
  <c r="X370" i="47"/>
  <c r="Z370" i="47" s="1"/>
  <c r="AO370" i="47"/>
  <c r="C370" i="47"/>
  <c r="B370" i="47"/>
  <c r="F370" i="47"/>
  <c r="P370" i="47"/>
  <c r="AL370" i="47"/>
  <c r="Y369" i="47"/>
  <c r="X369" i="47"/>
  <c r="Z369" i="47" s="1"/>
  <c r="B369" i="47"/>
  <c r="C369" i="47"/>
  <c r="F369" i="47"/>
  <c r="P369" i="47"/>
  <c r="AL369" i="47"/>
  <c r="AO369" i="47"/>
  <c r="Y368" i="47"/>
  <c r="X368" i="47"/>
  <c r="Z368" i="47" s="1"/>
  <c r="AL368" i="47"/>
  <c r="P368" i="47"/>
  <c r="F368" i="47"/>
  <c r="C368" i="47"/>
  <c r="B368" i="47"/>
  <c r="AO368" i="47"/>
  <c r="X367" i="47"/>
  <c r="Z367" i="47" s="1"/>
  <c r="Y367" i="47"/>
  <c r="B367" i="47"/>
  <c r="C367" i="47"/>
  <c r="F367" i="47"/>
  <c r="P367" i="47"/>
  <c r="AL367" i="47"/>
  <c r="AO367" i="47"/>
  <c r="X366" i="47"/>
  <c r="Z366" i="47" s="1"/>
  <c r="Y366" i="47"/>
  <c r="F366" i="47"/>
  <c r="P366" i="47"/>
  <c r="AL366" i="47"/>
  <c r="AO366" i="47"/>
  <c r="C366" i="47"/>
  <c r="B366" i="47"/>
  <c r="Y365" i="47"/>
  <c r="X365" i="47"/>
  <c r="Z365" i="47" s="1"/>
  <c r="P365" i="47"/>
  <c r="AL365" i="47"/>
  <c r="AO365" i="47"/>
  <c r="B365" i="47"/>
  <c r="C365" i="47"/>
  <c r="F365" i="47"/>
  <c r="X364" i="47"/>
  <c r="Z364" i="47" s="1"/>
  <c r="Y364" i="47"/>
  <c r="P364" i="47"/>
  <c r="AL364" i="47"/>
  <c r="AO364" i="47"/>
  <c r="F364" i="47"/>
  <c r="C364" i="47"/>
  <c r="B364" i="47"/>
  <c r="Y363" i="47"/>
  <c r="X363" i="47"/>
  <c r="Z363" i="47" s="1"/>
  <c r="AO363" i="47"/>
  <c r="AL363" i="47"/>
  <c r="P363" i="47"/>
  <c r="F363" i="47"/>
  <c r="C363" i="47"/>
  <c r="I363" i="47" s="1"/>
  <c r="B363" i="47"/>
  <c r="Y362" i="47"/>
  <c r="X362" i="47"/>
  <c r="Z362" i="47" s="1"/>
  <c r="AL362" i="47"/>
  <c r="AO362" i="47"/>
  <c r="B362" i="47"/>
  <c r="C362" i="47"/>
  <c r="F362" i="47"/>
  <c r="P362" i="47"/>
  <c r="Y361" i="47"/>
  <c r="X361" i="47"/>
  <c r="Z361" i="47" s="1"/>
  <c r="B361" i="47"/>
  <c r="C361" i="47"/>
  <c r="F361" i="47"/>
  <c r="P361" i="47"/>
  <c r="AL361" i="47"/>
  <c r="AO361" i="47"/>
  <c r="X360" i="47"/>
  <c r="Z360" i="47" s="1"/>
  <c r="Y360" i="47"/>
  <c r="P360" i="47"/>
  <c r="F360" i="47"/>
  <c r="C360" i="47"/>
  <c r="B360" i="47"/>
  <c r="AO360" i="47"/>
  <c r="AL360" i="47"/>
  <c r="Y359" i="47"/>
  <c r="X359" i="47"/>
  <c r="Z359" i="47" s="1"/>
  <c r="AO359" i="47"/>
  <c r="AL359" i="47"/>
  <c r="P359" i="47"/>
  <c r="F359" i="47"/>
  <c r="C359" i="47"/>
  <c r="B359" i="47"/>
  <c r="X358" i="47"/>
  <c r="Z358" i="47" s="1"/>
  <c r="Y358" i="47"/>
  <c r="P358" i="47"/>
  <c r="F358" i="47"/>
  <c r="C358" i="47"/>
  <c r="B358" i="47"/>
  <c r="AL358" i="47"/>
  <c r="AO358" i="47"/>
  <c r="Y357" i="47"/>
  <c r="X357" i="47"/>
  <c r="Z357" i="47" s="1"/>
  <c r="P357" i="47"/>
  <c r="F357" i="47"/>
  <c r="C357" i="47"/>
  <c r="B357" i="47"/>
  <c r="AO357" i="47"/>
  <c r="AL357" i="47"/>
  <c r="Y356" i="47"/>
  <c r="X356" i="47"/>
  <c r="Z356" i="47" s="1"/>
  <c r="B356" i="47"/>
  <c r="C356" i="47"/>
  <c r="F356" i="47"/>
  <c r="P356" i="47"/>
  <c r="AL356" i="47"/>
  <c r="AO356" i="47"/>
  <c r="Y355" i="47"/>
  <c r="X355" i="47"/>
  <c r="Z355" i="47" s="1"/>
  <c r="AQ355" i="47"/>
  <c r="AR355" i="47"/>
  <c r="AS355" i="47"/>
  <c r="AT355" i="47"/>
  <c r="AU355" i="47"/>
  <c r="AV355" i="47"/>
  <c r="AW355" i="47"/>
  <c r="AX355" i="47"/>
  <c r="AY355" i="47"/>
  <c r="AZ355" i="47"/>
  <c r="BA355" i="47"/>
  <c r="BB355" i="47"/>
  <c r="BC355" i="47"/>
  <c r="BD355" i="47"/>
  <c r="AL355" i="47"/>
  <c r="AO355" i="47"/>
  <c r="AP355" i="47"/>
  <c r="P355" i="47"/>
  <c r="F355" i="47"/>
  <c r="C355" i="47"/>
  <c r="B355" i="47"/>
  <c r="Y354" i="47"/>
  <c r="X354" i="47"/>
  <c r="Z354" i="47" s="1"/>
  <c r="P354" i="47"/>
  <c r="F354" i="47"/>
  <c r="C354" i="47"/>
  <c r="B354" i="47"/>
  <c r="AO354" i="47"/>
  <c r="AL354" i="47"/>
  <c r="Y353" i="47"/>
  <c r="X353" i="47"/>
  <c r="Z353" i="47" s="1"/>
  <c r="AO353" i="47"/>
  <c r="B353" i="47"/>
  <c r="C353" i="47"/>
  <c r="AL353" i="47"/>
  <c r="P353" i="47"/>
  <c r="F353" i="47"/>
  <c r="Y352" i="47"/>
  <c r="X352" i="47"/>
  <c r="Z352" i="47" s="1"/>
  <c r="AL352" i="47"/>
  <c r="C352" i="47"/>
  <c r="BD352" i="47"/>
  <c r="BC352" i="47"/>
  <c r="BB352" i="47"/>
  <c r="BA352" i="47"/>
  <c r="AZ352" i="47"/>
  <c r="AY352" i="47"/>
  <c r="B352" i="47"/>
  <c r="G352" i="47" s="1"/>
  <c r="E352" i="47"/>
  <c r="F352" i="47"/>
  <c r="H352" i="47"/>
  <c r="I352" i="47"/>
  <c r="J352" i="47"/>
  <c r="K352" i="47"/>
  <c r="L352" i="47"/>
  <c r="M352" i="47"/>
  <c r="N352" i="47"/>
  <c r="P352" i="47"/>
  <c r="AX352" i="47"/>
  <c r="AW352" i="47"/>
  <c r="AV352" i="47"/>
  <c r="AU352" i="47"/>
  <c r="AT352" i="47"/>
  <c r="AS352" i="47"/>
  <c r="AR352" i="47"/>
  <c r="AQ352" i="47"/>
  <c r="AP352" i="47"/>
  <c r="AO352" i="47"/>
  <c r="X351" i="47"/>
  <c r="Z351" i="47" s="1"/>
  <c r="Y351" i="47"/>
  <c r="AO351" i="47"/>
  <c r="AY351" i="47"/>
  <c r="AZ351" i="47"/>
  <c r="BA351" i="47"/>
  <c r="BB351" i="47"/>
  <c r="BC351" i="47"/>
  <c r="B351" i="47"/>
  <c r="C351" i="47"/>
  <c r="F351" i="47"/>
  <c r="P351" i="47"/>
  <c r="AL351" i="47"/>
  <c r="BD351" i="47"/>
  <c r="AP351" i="47"/>
  <c r="AQ351" i="47"/>
  <c r="AR351" i="47"/>
  <c r="AS351" i="47"/>
  <c r="AT351" i="47"/>
  <c r="AU351" i="47"/>
  <c r="AV351" i="47"/>
  <c r="AW351" i="47"/>
  <c r="AX351" i="47"/>
  <c r="Y350" i="47"/>
  <c r="X350" i="47"/>
  <c r="Z350" i="47" s="1"/>
  <c r="BA350" i="47"/>
  <c r="BB350" i="47"/>
  <c r="BC350" i="47"/>
  <c r="BD350" i="47"/>
  <c r="AY350" i="47"/>
  <c r="AV350" i="47"/>
  <c r="AU350" i="47"/>
  <c r="AT350" i="47"/>
  <c r="AS350" i="47"/>
  <c r="AR350" i="47"/>
  <c r="AQ350" i="47"/>
  <c r="AP350" i="47"/>
  <c r="AO350" i="47"/>
  <c r="AX350" i="47"/>
  <c r="AW350" i="47"/>
  <c r="AL350" i="47"/>
  <c r="AZ350" i="47"/>
  <c r="P350" i="47"/>
  <c r="F350" i="47"/>
  <c r="C350" i="47"/>
  <c r="B350" i="47"/>
  <c r="X349" i="47"/>
  <c r="Z349" i="47" s="1"/>
  <c r="Y349" i="47"/>
  <c r="B349" i="47"/>
  <c r="C349" i="47"/>
  <c r="F349" i="47"/>
  <c r="P349" i="47"/>
  <c r="AL349" i="47"/>
  <c r="AO349" i="47"/>
  <c r="AP349" i="47"/>
  <c r="AQ349" i="47"/>
  <c r="AR349" i="47"/>
  <c r="AS349" i="47"/>
  <c r="AT349" i="47"/>
  <c r="AU349" i="47"/>
  <c r="AV349" i="47"/>
  <c r="AW349" i="47"/>
  <c r="AX349" i="47"/>
  <c r="AY349" i="47"/>
  <c r="AZ349" i="47"/>
  <c r="BA349" i="47"/>
  <c r="BC349" i="47"/>
  <c r="BD349" i="47"/>
  <c r="BB349" i="47"/>
  <c r="X348" i="47"/>
  <c r="Z348" i="47" s="1"/>
  <c r="Y348" i="47"/>
  <c r="AZ348" i="47"/>
  <c r="BA348" i="47"/>
  <c r="BB348" i="47"/>
  <c r="BD348" i="47"/>
  <c r="B348" i="47"/>
  <c r="C348" i="47"/>
  <c r="F348" i="47"/>
  <c r="AY348" i="47"/>
  <c r="BC348" i="47"/>
  <c r="AT348" i="47"/>
  <c r="AS348" i="47"/>
  <c r="AR348" i="47"/>
  <c r="AQ348" i="47"/>
  <c r="AP348" i="47"/>
  <c r="AO348" i="47"/>
  <c r="AL348" i="47"/>
  <c r="P348" i="47"/>
  <c r="N348" i="47"/>
  <c r="M348" i="47"/>
  <c r="L348" i="47"/>
  <c r="K348" i="47"/>
  <c r="J348" i="47"/>
  <c r="I348" i="47"/>
  <c r="H348" i="47"/>
  <c r="AU348" i="47"/>
  <c r="AV348" i="47"/>
  <c r="AW348" i="47"/>
  <c r="AX348" i="47"/>
  <c r="X347" i="47"/>
  <c r="Z347" i="47" s="1"/>
  <c r="Y347" i="47"/>
  <c r="C347" i="47"/>
  <c r="M347" i="47" s="1"/>
  <c r="B347" i="47"/>
  <c r="AY347" i="47"/>
  <c r="AZ347" i="47"/>
  <c r="BA347" i="47"/>
  <c r="BB347" i="47"/>
  <c r="BC347" i="47"/>
  <c r="BD347" i="47"/>
  <c r="AQ347" i="47"/>
  <c r="AU347" i="47"/>
  <c r="AT347" i="47"/>
  <c r="AW347" i="47"/>
  <c r="AV347" i="47"/>
  <c r="AX347" i="47"/>
  <c r="AS347" i="47"/>
  <c r="AR347" i="47"/>
  <c r="F347" i="47"/>
  <c r="AP347" i="47"/>
  <c r="AO347" i="47"/>
  <c r="AL347" i="47"/>
  <c r="P347" i="47"/>
  <c r="N347" i="47"/>
  <c r="X346" i="47"/>
  <c r="Z346" i="47" s="1"/>
  <c r="Y346" i="47"/>
  <c r="F346" i="47"/>
  <c r="C346" i="47"/>
  <c r="L346" i="47" s="1"/>
  <c r="P346" i="47"/>
  <c r="AO346" i="47"/>
  <c r="AL346" i="47"/>
  <c r="B346" i="47"/>
  <c r="X345" i="47"/>
  <c r="Z345" i="47" s="1"/>
  <c r="Y345" i="47"/>
  <c r="AV345" i="47"/>
  <c r="AO345" i="47"/>
  <c r="AP345" i="47"/>
  <c r="AQ345" i="47"/>
  <c r="AS345" i="47"/>
  <c r="AT345" i="47"/>
  <c r="AU345" i="47"/>
  <c r="F345" i="47"/>
  <c r="AW345" i="47"/>
  <c r="AX345" i="47"/>
  <c r="AY345" i="47"/>
  <c r="AZ345" i="47"/>
  <c r="C345" i="47"/>
  <c r="BA345" i="47"/>
  <c r="BB345" i="47"/>
  <c r="I345" i="47"/>
  <c r="J345" i="47"/>
  <c r="L345" i="47"/>
  <c r="N345" i="47"/>
  <c r="P345" i="47"/>
  <c r="AR345" i="47"/>
  <c r="AL345" i="47"/>
  <c r="B345" i="47"/>
  <c r="BD345" i="47"/>
  <c r="BC345" i="47"/>
  <c r="X344" i="47"/>
  <c r="Z344" i="47" s="1"/>
  <c r="Y344" i="47"/>
  <c r="F344" i="47"/>
  <c r="C344" i="47"/>
  <c r="B344" i="47"/>
  <c r="P344" i="47"/>
  <c r="BD344" i="47"/>
  <c r="BC344" i="47"/>
  <c r="BB344" i="47"/>
  <c r="BA344" i="47"/>
  <c r="AZ344" i="47"/>
  <c r="AY344" i="47"/>
  <c r="AW344" i="47"/>
  <c r="AV344" i="47"/>
  <c r="AU344" i="47"/>
  <c r="AT344" i="47"/>
  <c r="AS344" i="47"/>
  <c r="AR344" i="47"/>
  <c r="AQ344" i="47"/>
  <c r="AP344" i="47"/>
  <c r="AO344" i="47"/>
  <c r="AL344" i="47"/>
  <c r="N344" i="47"/>
  <c r="M344" i="47"/>
  <c r="AX344" i="47"/>
  <c r="Y343" i="47"/>
  <c r="X343" i="47"/>
  <c r="Z343" i="47" s="1"/>
  <c r="C343" i="47"/>
  <c r="L343" i="47" s="1"/>
  <c r="AO343" i="47"/>
  <c r="AL343" i="47"/>
  <c r="P343" i="47"/>
  <c r="K343" i="47"/>
  <c r="F343" i="47"/>
  <c r="H343" i="47" s="1"/>
  <c r="E343" i="47"/>
  <c r="B343" i="47"/>
  <c r="G343" i="47" s="1"/>
  <c r="X342" i="47"/>
  <c r="Z342" i="47" s="1"/>
  <c r="Y342" i="47"/>
  <c r="F342" i="47"/>
  <c r="C342" i="47"/>
  <c r="B342" i="47"/>
  <c r="P342" i="47"/>
  <c r="AL342" i="47"/>
  <c r="AO342" i="47"/>
  <c r="Y341" i="47"/>
  <c r="X341" i="47"/>
  <c r="Z341" i="47" s="1"/>
  <c r="C341" i="47"/>
  <c r="B341" i="47"/>
  <c r="AO341" i="47"/>
  <c r="AL341" i="47"/>
  <c r="P341" i="47"/>
  <c r="N341" i="47"/>
  <c r="M341" i="47"/>
  <c r="L341" i="47"/>
  <c r="K341" i="47"/>
  <c r="J341" i="47"/>
  <c r="I341" i="47"/>
  <c r="F341" i="47"/>
  <c r="H341" i="47" s="1"/>
  <c r="E341" i="47"/>
  <c r="Y340" i="47"/>
  <c r="X340" i="47"/>
  <c r="Z340" i="47" s="1"/>
  <c r="AO340" i="47"/>
  <c r="AL340" i="47"/>
  <c r="P340" i="47"/>
  <c r="F340" i="47"/>
  <c r="C340" i="47"/>
  <c r="B340" i="47"/>
  <c r="X339" i="47"/>
  <c r="Z339" i="47" s="1"/>
  <c r="Y339" i="47"/>
  <c r="P339" i="47"/>
  <c r="AL339" i="47"/>
  <c r="AO339" i="47"/>
  <c r="B339" i="47"/>
  <c r="C339" i="47"/>
  <c r="F339" i="47"/>
  <c r="Y338" i="47"/>
  <c r="X338" i="47"/>
  <c r="Z338" i="47" s="1"/>
  <c r="B338" i="47"/>
  <c r="C338" i="47"/>
  <c r="N338" i="47" s="1"/>
  <c r="F338" i="47"/>
  <c r="P338" i="47"/>
  <c r="AL338" i="47"/>
  <c r="AO338" i="47"/>
  <c r="Y337" i="47"/>
  <c r="X337" i="47"/>
  <c r="Z337" i="47" s="1"/>
  <c r="AO337" i="47"/>
  <c r="P337" i="47"/>
  <c r="AL337" i="47"/>
  <c r="F337" i="47"/>
  <c r="C337" i="47"/>
  <c r="B337" i="47"/>
  <c r="Y336" i="47"/>
  <c r="X336" i="47"/>
  <c r="Z336" i="47" s="1"/>
  <c r="B336" i="47"/>
  <c r="C336" i="47"/>
  <c r="K336" i="47" s="1"/>
  <c r="F336" i="47"/>
  <c r="BD336" i="47"/>
  <c r="BC336" i="47"/>
  <c r="BB336" i="47"/>
  <c r="BA336" i="47"/>
  <c r="AZ336" i="47"/>
  <c r="AY336" i="47"/>
  <c r="AX336" i="47"/>
  <c r="AW336" i="47"/>
  <c r="I336" i="47"/>
  <c r="AU336" i="47"/>
  <c r="AT336" i="47"/>
  <c r="AS336" i="47"/>
  <c r="AR336" i="47"/>
  <c r="AQ336" i="47"/>
  <c r="AP336" i="47"/>
  <c r="AO336" i="47"/>
  <c r="AV336" i="47"/>
  <c r="J336" i="47"/>
  <c r="L336" i="47"/>
  <c r="P336" i="47"/>
  <c r="N336" i="47"/>
  <c r="AL336" i="47"/>
  <c r="Y335" i="47"/>
  <c r="X335" i="47"/>
  <c r="Z335" i="47" s="1"/>
  <c r="B335" i="47"/>
  <c r="C335" i="47"/>
  <c r="F335" i="47"/>
  <c r="P335" i="47"/>
  <c r="AL335" i="47"/>
  <c r="AO335" i="47"/>
  <c r="X334" i="47"/>
  <c r="Z334" i="47" s="1"/>
  <c r="Y334" i="47"/>
  <c r="AO334" i="47"/>
  <c r="P334" i="47"/>
  <c r="AL334" i="47"/>
  <c r="F334" i="47"/>
  <c r="B334" i="47"/>
  <c r="C334" i="47"/>
  <c r="Y333" i="47"/>
  <c r="X333" i="47"/>
  <c r="Z333" i="47" s="1"/>
  <c r="AZ333" i="47"/>
  <c r="AP333" i="47"/>
  <c r="AQ333" i="47"/>
  <c r="AR333" i="47"/>
  <c r="AS333" i="47"/>
  <c r="AT333" i="47"/>
  <c r="AV333" i="47"/>
  <c r="AW333" i="47"/>
  <c r="AX333" i="47"/>
  <c r="AY333" i="47"/>
  <c r="F333" i="47"/>
  <c r="BB333" i="47"/>
  <c r="BC333" i="47"/>
  <c r="BD333" i="47"/>
  <c r="AU333" i="47"/>
  <c r="B333" i="47"/>
  <c r="C333" i="47"/>
  <c r="BA333" i="47"/>
  <c r="AO333" i="47"/>
  <c r="AL333" i="47"/>
  <c r="P333" i="47"/>
  <c r="Y332" i="47"/>
  <c r="X332" i="47"/>
  <c r="Z332" i="47" s="1"/>
  <c r="AL332" i="47"/>
  <c r="P332" i="47"/>
  <c r="F332" i="47"/>
  <c r="C332" i="47"/>
  <c r="B332" i="47"/>
  <c r="AO332" i="47"/>
  <c r="X331" i="47"/>
  <c r="Z331" i="47" s="1"/>
  <c r="Y331" i="47"/>
  <c r="B331" i="47"/>
  <c r="C331" i="47"/>
  <c r="F331" i="47"/>
  <c r="AL331" i="47"/>
  <c r="P331" i="47"/>
  <c r="AO331" i="47"/>
  <c r="Y330" i="47"/>
  <c r="X330" i="47"/>
  <c r="Z330" i="47" s="1"/>
  <c r="B330" i="47"/>
  <c r="F330" i="47"/>
  <c r="C330" i="47"/>
  <c r="AO330" i="47"/>
  <c r="AL330" i="47"/>
  <c r="P330" i="47"/>
  <c r="Y329" i="47"/>
  <c r="X329" i="47"/>
  <c r="Z329" i="47" s="1"/>
  <c r="B329" i="47"/>
  <c r="C329" i="47"/>
  <c r="F329" i="47"/>
  <c r="P329" i="47"/>
  <c r="X328" i="47"/>
  <c r="Z328" i="47" s="1"/>
  <c r="Y328" i="47"/>
  <c r="B328" i="47"/>
  <c r="C328" i="47"/>
  <c r="F328" i="47"/>
  <c r="P328" i="47"/>
  <c r="AL328" i="47"/>
  <c r="AO328" i="47"/>
  <c r="X327" i="47"/>
  <c r="Z327" i="47" s="1"/>
  <c r="Y327" i="47"/>
  <c r="B327" i="47"/>
  <c r="F327" i="47"/>
  <c r="P327" i="47"/>
  <c r="C327" i="47"/>
  <c r="AL327" i="47"/>
  <c r="AO327" i="47"/>
  <c r="Y326" i="47"/>
  <c r="X326" i="47"/>
  <c r="Z326" i="47" s="1"/>
  <c r="B326" i="47"/>
  <c r="C326" i="47"/>
  <c r="F326" i="47"/>
  <c r="P326" i="47"/>
  <c r="AL326" i="47"/>
  <c r="AO326" i="47"/>
  <c r="X325" i="47"/>
  <c r="Z325" i="47" s="1"/>
  <c r="Y325" i="47"/>
  <c r="AZ325" i="47"/>
  <c r="AW325" i="47"/>
  <c r="AV325" i="47"/>
  <c r="AU325" i="47"/>
  <c r="AT325" i="47"/>
  <c r="AS325" i="47"/>
  <c r="AR325" i="47"/>
  <c r="AQ325" i="47"/>
  <c r="AP325" i="47"/>
  <c r="AO325" i="47"/>
  <c r="AL325" i="47"/>
  <c r="P325" i="47"/>
  <c r="F325" i="47"/>
  <c r="C325" i="47"/>
  <c r="B325" i="47"/>
  <c r="AX325" i="47"/>
  <c r="BD325" i="47"/>
  <c r="BC325" i="47"/>
  <c r="BB325" i="47"/>
  <c r="BA325" i="47"/>
  <c r="AY325" i="47"/>
  <c r="X324" i="47"/>
  <c r="Z324" i="47" s="1"/>
  <c r="Y324" i="47"/>
  <c r="AY324" i="47"/>
  <c r="AX324" i="47"/>
  <c r="AW324" i="47"/>
  <c r="AV324" i="47"/>
  <c r="AU324" i="47"/>
  <c r="AT324" i="47"/>
  <c r="AS324" i="47"/>
  <c r="AR324" i="47"/>
  <c r="AQ324" i="47"/>
  <c r="AP324" i="47"/>
  <c r="AO324" i="47"/>
  <c r="AL324" i="47"/>
  <c r="P324" i="47"/>
  <c r="B324" i="47"/>
  <c r="F324" i="47"/>
  <c r="C324" i="47"/>
  <c r="BD324" i="47"/>
  <c r="BC324" i="47"/>
  <c r="BB324" i="47"/>
  <c r="BA324" i="47"/>
  <c r="AZ324" i="47"/>
  <c r="X323" i="47"/>
  <c r="Z323" i="47" s="1"/>
  <c r="Y323" i="47"/>
  <c r="AO323" i="47"/>
  <c r="AL323" i="47"/>
  <c r="P323" i="47"/>
  <c r="F323" i="47"/>
  <c r="C323" i="47"/>
  <c r="B323" i="47"/>
  <c r="X322" i="47"/>
  <c r="Z322" i="47" s="1"/>
  <c r="Y322" i="47"/>
  <c r="AO322" i="47"/>
  <c r="AL322" i="47"/>
  <c r="P322" i="47"/>
  <c r="F322" i="47"/>
  <c r="C322" i="47"/>
  <c r="B322" i="47"/>
  <c r="X321" i="47"/>
  <c r="Z321" i="47" s="1"/>
  <c r="Y321" i="47"/>
  <c r="AO321" i="47"/>
  <c r="AL321" i="47"/>
  <c r="P321" i="47"/>
  <c r="F321" i="47"/>
  <c r="C321" i="47"/>
  <c r="B321" i="47"/>
  <c r="Y320" i="47"/>
  <c r="X320" i="47"/>
  <c r="Z320" i="47" s="1"/>
  <c r="AO320" i="47"/>
  <c r="AL320" i="47"/>
  <c r="F320" i="47"/>
  <c r="C320" i="47"/>
  <c r="B320" i="47"/>
  <c r="P320" i="47"/>
  <c r="X319" i="47"/>
  <c r="Z319" i="47" s="1"/>
  <c r="Y319" i="47"/>
  <c r="B319" i="47"/>
  <c r="C319" i="47"/>
  <c r="F319" i="47"/>
  <c r="P319" i="47"/>
  <c r="AL319" i="47"/>
  <c r="AO319" i="47"/>
  <c r="Y318" i="47"/>
  <c r="X318" i="47"/>
  <c r="Z318" i="47" s="1"/>
  <c r="B318" i="47"/>
  <c r="C318" i="47"/>
  <c r="F318" i="47"/>
  <c r="P318" i="47"/>
  <c r="AL318" i="47"/>
  <c r="AO318" i="47"/>
  <c r="Y317" i="47"/>
  <c r="X317" i="47"/>
  <c r="Z317" i="47" s="1"/>
  <c r="B317" i="47"/>
  <c r="F317" i="47"/>
  <c r="P317" i="47"/>
  <c r="AL317" i="47"/>
  <c r="AO317" i="47"/>
  <c r="C317" i="47"/>
  <c r="Y316" i="47"/>
  <c r="X316" i="47"/>
  <c r="Z316" i="47" s="1"/>
  <c r="AO316" i="47"/>
  <c r="AL316" i="47"/>
  <c r="P316" i="47"/>
  <c r="F316" i="47"/>
  <c r="C316" i="47"/>
  <c r="B316" i="47"/>
  <c r="Y315" i="47"/>
  <c r="X315" i="47"/>
  <c r="Z315" i="47" s="1"/>
  <c r="AO315" i="47"/>
  <c r="AL315" i="47"/>
  <c r="P315" i="47"/>
  <c r="F315" i="47"/>
  <c r="C315" i="47"/>
  <c r="B315" i="47"/>
  <c r="Y314" i="47"/>
  <c r="X314" i="47"/>
  <c r="Z314" i="47" s="1"/>
  <c r="BB314" i="47"/>
  <c r="BA314" i="47"/>
  <c r="AZ314" i="47"/>
  <c r="AY314" i="47"/>
  <c r="AX314" i="47"/>
  <c r="AW314" i="47"/>
  <c r="AV314" i="47"/>
  <c r="AU314" i="47"/>
  <c r="AT314" i="47"/>
  <c r="AS314" i="47"/>
  <c r="AR314" i="47"/>
  <c r="AQ314" i="47"/>
  <c r="AP314" i="47"/>
  <c r="AO314" i="47"/>
  <c r="AL314" i="47"/>
  <c r="BD314" i="47"/>
  <c r="BC314" i="47"/>
  <c r="P314" i="47"/>
  <c r="F314" i="47"/>
  <c r="C314" i="47"/>
  <c r="B314" i="47"/>
  <c r="Y313" i="47"/>
  <c r="X313" i="47"/>
  <c r="Z313" i="47" s="1"/>
  <c r="AO313" i="47"/>
  <c r="AL313" i="47"/>
  <c r="P313" i="47"/>
  <c r="F313" i="47"/>
  <c r="C313" i="47"/>
  <c r="B313" i="47"/>
  <c r="Y312" i="47"/>
  <c r="X312" i="47"/>
  <c r="Z312" i="47" s="1"/>
  <c r="C312" i="47"/>
  <c r="F312" i="47"/>
  <c r="P312" i="47"/>
  <c r="AL312" i="47"/>
  <c r="AO312" i="47"/>
  <c r="B312" i="47"/>
  <c r="X311" i="47"/>
  <c r="Z311" i="47" s="1"/>
  <c r="Y311" i="47"/>
  <c r="AO311" i="47"/>
  <c r="AL311" i="47"/>
  <c r="P311" i="47"/>
  <c r="C311" i="47"/>
  <c r="B311" i="47"/>
  <c r="F311" i="47"/>
  <c r="Y310" i="47"/>
  <c r="X310" i="47"/>
  <c r="Z310" i="47" s="1"/>
  <c r="AO310" i="47"/>
  <c r="AL310" i="47"/>
  <c r="B310" i="47"/>
  <c r="C310" i="47"/>
  <c r="J310" i="47" s="1"/>
  <c r="P310" i="47"/>
  <c r="F310" i="47"/>
  <c r="Y309" i="47"/>
  <c r="X309" i="47"/>
  <c r="Z309" i="47" s="1"/>
  <c r="F309" i="47"/>
  <c r="C309" i="47"/>
  <c r="B309" i="47"/>
  <c r="AO309" i="47"/>
  <c r="AL309" i="47"/>
  <c r="P309" i="47"/>
  <c r="Y308" i="47"/>
  <c r="X308" i="47"/>
  <c r="Z308" i="47" s="1"/>
  <c r="F308" i="47"/>
  <c r="B308" i="47"/>
  <c r="C308" i="47"/>
  <c r="N308" i="47" s="1"/>
  <c r="AO308" i="47"/>
  <c r="AL308" i="47"/>
  <c r="P308" i="47"/>
  <c r="Y307" i="47"/>
  <c r="X307" i="47"/>
  <c r="Z307" i="47" s="1"/>
  <c r="B307" i="47"/>
  <c r="C307" i="47"/>
  <c r="F307" i="47"/>
  <c r="P307" i="47"/>
  <c r="AL307" i="47"/>
  <c r="AO307" i="47"/>
  <c r="Y306" i="47"/>
  <c r="X306" i="47"/>
  <c r="Z306" i="47" s="1"/>
  <c r="F306" i="47"/>
  <c r="C306" i="47"/>
  <c r="N306" i="47" s="1"/>
  <c r="B306" i="47"/>
  <c r="AL306" i="47"/>
  <c r="AO306" i="47"/>
  <c r="P306" i="47"/>
  <c r="Y305" i="47"/>
  <c r="X305" i="47"/>
  <c r="Z305" i="47" s="1"/>
  <c r="AO305" i="47"/>
  <c r="AL305" i="47"/>
  <c r="P305" i="47"/>
  <c r="F305" i="47"/>
  <c r="C305" i="47"/>
  <c r="B305" i="47"/>
  <c r="X304" i="47"/>
  <c r="Z304" i="47" s="1"/>
  <c r="Y304" i="47"/>
  <c r="AO304" i="47"/>
  <c r="AL304" i="47"/>
  <c r="F304" i="47"/>
  <c r="B304" i="47"/>
  <c r="C304" i="47"/>
  <c r="P304" i="47"/>
  <c r="Y303" i="47"/>
  <c r="X303" i="47"/>
  <c r="Z303" i="47" s="1"/>
  <c r="AO303" i="47"/>
  <c r="AL303" i="47"/>
  <c r="F303" i="47"/>
  <c r="C303" i="47"/>
  <c r="B303" i="47"/>
  <c r="P303" i="47"/>
  <c r="Y302" i="47"/>
  <c r="X302" i="47"/>
  <c r="Z302" i="47" s="1"/>
  <c r="F302" i="47"/>
  <c r="B302" i="47"/>
  <c r="C302" i="47"/>
  <c r="N302" i="47" s="1"/>
  <c r="AO302" i="47"/>
  <c r="AL302" i="47"/>
  <c r="P302" i="47"/>
  <c r="X301" i="47"/>
  <c r="Z301" i="47" s="1"/>
  <c r="Y301" i="47"/>
  <c r="F301" i="47"/>
  <c r="C301" i="47"/>
  <c r="N301" i="47" s="1"/>
  <c r="B301" i="47"/>
  <c r="AO301" i="47"/>
  <c r="AL301" i="47"/>
  <c r="P301" i="47"/>
  <c r="Y300" i="47"/>
  <c r="X300" i="47"/>
  <c r="Z300" i="47" s="1"/>
  <c r="F300" i="47"/>
  <c r="C300" i="47"/>
  <c r="B300" i="47"/>
  <c r="AO300" i="47"/>
  <c r="AL300" i="47"/>
  <c r="P300" i="47"/>
  <c r="Y299" i="47"/>
  <c r="X299" i="47"/>
  <c r="Z299" i="47" s="1"/>
  <c r="AO299" i="47"/>
  <c r="AL299" i="47"/>
  <c r="F299" i="47"/>
  <c r="C299" i="47"/>
  <c r="B299" i="47"/>
  <c r="P299" i="47"/>
  <c r="X298" i="47"/>
  <c r="Z298" i="47" s="1"/>
  <c r="Y298" i="47"/>
  <c r="F298" i="47"/>
  <c r="C298" i="47"/>
  <c r="E298" i="47" s="1"/>
  <c r="B298" i="47"/>
  <c r="AO298" i="47"/>
  <c r="AL298" i="47"/>
  <c r="P298" i="47"/>
  <c r="X297" i="47"/>
  <c r="Z297" i="47" s="1"/>
  <c r="Y297" i="47"/>
  <c r="F297" i="47"/>
  <c r="C297" i="47"/>
  <c r="B297" i="47"/>
  <c r="BD297" i="47"/>
  <c r="BC297" i="47"/>
  <c r="BB297" i="47"/>
  <c r="BA297" i="47"/>
  <c r="AZ297" i="47"/>
  <c r="AY297" i="47"/>
  <c r="AX297" i="47"/>
  <c r="AW297" i="47"/>
  <c r="AV297" i="47"/>
  <c r="AU297" i="47"/>
  <c r="AT297" i="47"/>
  <c r="AS297" i="47"/>
  <c r="AR297" i="47"/>
  <c r="AQ297" i="47"/>
  <c r="AP297" i="47"/>
  <c r="AO297" i="47"/>
  <c r="AL297" i="47"/>
  <c r="P297" i="47"/>
  <c r="X296" i="47"/>
  <c r="Z296" i="47" s="1"/>
  <c r="Y296" i="47"/>
  <c r="F296" i="47"/>
  <c r="C296" i="47"/>
  <c r="B296" i="47"/>
  <c r="P296" i="47"/>
  <c r="AL296" i="47"/>
  <c r="AO296" i="47"/>
  <c r="X295" i="47"/>
  <c r="Z295" i="47" s="1"/>
  <c r="Y295" i="47"/>
  <c r="AO295" i="47"/>
  <c r="AL295" i="47"/>
  <c r="P295" i="47"/>
  <c r="F295" i="47"/>
  <c r="C295" i="47"/>
  <c r="B295" i="47"/>
  <c r="Y294" i="47"/>
  <c r="X294" i="47"/>
  <c r="Z294" i="47" s="1"/>
  <c r="F294" i="47"/>
  <c r="C294" i="47"/>
  <c r="B294" i="47"/>
  <c r="P294" i="47"/>
  <c r="AL294" i="47"/>
  <c r="AO294" i="47"/>
  <c r="Y293" i="47"/>
  <c r="X293" i="47"/>
  <c r="Z293" i="47" s="1"/>
  <c r="AO293" i="47"/>
  <c r="AL293" i="47"/>
  <c r="P293" i="47"/>
  <c r="C293" i="47"/>
  <c r="B293" i="47"/>
  <c r="F293" i="47"/>
  <c r="X292" i="47"/>
  <c r="Z292" i="47" s="1"/>
  <c r="Y292" i="47"/>
  <c r="F292" i="47"/>
  <c r="C292" i="47"/>
  <c r="B292" i="47"/>
  <c r="AO292" i="47"/>
  <c r="AL292" i="47"/>
  <c r="P292" i="47"/>
  <c r="Y291" i="47"/>
  <c r="X291" i="47"/>
  <c r="Z291" i="47" s="1"/>
  <c r="F291" i="47"/>
  <c r="C291" i="47"/>
  <c r="B291" i="47"/>
  <c r="AO291" i="47"/>
  <c r="AL291" i="47"/>
  <c r="P291" i="47"/>
  <c r="Y290" i="47"/>
  <c r="X290" i="47"/>
  <c r="Z290" i="47" s="1"/>
  <c r="AO290" i="47"/>
  <c r="AL290" i="47"/>
  <c r="B290" i="47"/>
  <c r="F290" i="47"/>
  <c r="P290" i="47"/>
  <c r="C290" i="47"/>
  <c r="X289" i="47"/>
  <c r="Z289" i="47" s="1"/>
  <c r="Y289" i="47"/>
  <c r="F289" i="47"/>
  <c r="C289" i="47"/>
  <c r="AO289" i="47"/>
  <c r="B289" i="47"/>
  <c r="AL289" i="47"/>
  <c r="P289" i="47"/>
  <c r="Y288" i="47"/>
  <c r="X288" i="47"/>
  <c r="Z288" i="47" s="1"/>
  <c r="AO288" i="47"/>
  <c r="AL288" i="47"/>
  <c r="P288" i="47"/>
  <c r="F288" i="47"/>
  <c r="C288" i="47"/>
  <c r="B288" i="47"/>
  <c r="Y287" i="47"/>
  <c r="X287" i="47"/>
  <c r="Z287" i="47" s="1"/>
  <c r="AO287" i="47"/>
  <c r="AL287" i="47"/>
  <c r="P287" i="47"/>
  <c r="F287" i="47"/>
  <c r="C287" i="47"/>
  <c r="B287" i="47"/>
  <c r="Y286" i="47"/>
  <c r="X286" i="47"/>
  <c r="Z286" i="47" s="1"/>
  <c r="AO286" i="47"/>
  <c r="AL286" i="47"/>
  <c r="P286" i="47"/>
  <c r="F286" i="47"/>
  <c r="C286" i="47"/>
  <c r="B286" i="47"/>
  <c r="Y285" i="47"/>
  <c r="X285" i="47"/>
  <c r="Z285" i="47" s="1"/>
  <c r="AO285" i="47"/>
  <c r="AL285" i="47"/>
  <c r="P285" i="47"/>
  <c r="F285" i="47"/>
  <c r="C285" i="47"/>
  <c r="B285" i="47"/>
  <c r="Y284" i="47"/>
  <c r="X284" i="47"/>
  <c r="Z284" i="47" s="1"/>
  <c r="BC284" i="47"/>
  <c r="BA284" i="47"/>
  <c r="AZ284" i="47"/>
  <c r="AY284" i="47"/>
  <c r="AX284" i="47"/>
  <c r="AW284" i="47"/>
  <c r="AV284" i="47"/>
  <c r="AU284" i="47"/>
  <c r="AT284" i="47"/>
  <c r="AS284" i="47"/>
  <c r="AR284" i="47"/>
  <c r="AQ284" i="47"/>
  <c r="AP284" i="47"/>
  <c r="AO284" i="47"/>
  <c r="AL284" i="47"/>
  <c r="BB284" i="47"/>
  <c r="BD284" i="47"/>
  <c r="P284" i="47"/>
  <c r="F284" i="47"/>
  <c r="C284" i="47"/>
  <c r="B284" i="47"/>
  <c r="Y283" i="47"/>
  <c r="X283" i="47"/>
  <c r="Z283" i="47" s="1"/>
  <c r="BB283" i="47"/>
  <c r="BA283" i="47"/>
  <c r="AZ283" i="47"/>
  <c r="AY283" i="47"/>
  <c r="AX283" i="47"/>
  <c r="AW283" i="47"/>
  <c r="AV283" i="47"/>
  <c r="AU283" i="47"/>
  <c r="AT283" i="47"/>
  <c r="AS283" i="47"/>
  <c r="AR283" i="47"/>
  <c r="AQ283" i="47"/>
  <c r="AP283" i="47"/>
  <c r="AO283" i="47"/>
  <c r="AL283" i="47"/>
  <c r="BD283" i="47"/>
  <c r="BC283" i="47"/>
  <c r="P283" i="47"/>
  <c r="F283" i="47"/>
  <c r="C283" i="47"/>
  <c r="B283" i="47"/>
  <c r="Y282" i="47"/>
  <c r="X282" i="47"/>
  <c r="Z282" i="47" s="1"/>
  <c r="AO282" i="47"/>
  <c r="AL282" i="47"/>
  <c r="P282" i="47"/>
  <c r="F282" i="47"/>
  <c r="C282" i="47"/>
  <c r="B282" i="47"/>
  <c r="Y281" i="47"/>
  <c r="X281" i="47"/>
  <c r="Z281" i="47" s="1"/>
  <c r="AO281" i="47"/>
  <c r="AL281" i="47"/>
  <c r="P281" i="47"/>
  <c r="F281" i="47"/>
  <c r="C281" i="47"/>
  <c r="B281" i="47"/>
  <c r="Y280" i="47"/>
  <c r="X280" i="47"/>
  <c r="Z280" i="47" s="1"/>
  <c r="AO280" i="47"/>
  <c r="AL280" i="47"/>
  <c r="P280" i="47"/>
  <c r="F280" i="47"/>
  <c r="C280" i="47"/>
  <c r="B280" i="47"/>
  <c r="Y279" i="47"/>
  <c r="X279" i="47"/>
  <c r="Z279" i="47" s="1"/>
  <c r="AO279" i="47"/>
  <c r="AL279" i="47"/>
  <c r="P279" i="47"/>
  <c r="F279" i="47"/>
  <c r="C279" i="47"/>
  <c r="B279" i="47"/>
  <c r="Y278" i="47"/>
  <c r="X278" i="47"/>
  <c r="Z278" i="47" s="1"/>
  <c r="AO278" i="47"/>
  <c r="AL278" i="47"/>
  <c r="P278" i="47"/>
  <c r="F278" i="47"/>
  <c r="C278" i="47"/>
  <c r="B278" i="47"/>
  <c r="Y277" i="47"/>
  <c r="X277" i="47"/>
  <c r="Z277" i="47" s="1"/>
  <c r="AO277" i="47"/>
  <c r="AL277" i="47"/>
  <c r="P277" i="47"/>
  <c r="F277" i="47"/>
  <c r="C277" i="47"/>
  <c r="B277" i="47"/>
  <c r="Y276" i="47"/>
  <c r="X276" i="47"/>
  <c r="Z276" i="47" s="1"/>
  <c r="AO276" i="47"/>
  <c r="AL276" i="47"/>
  <c r="P276" i="47"/>
  <c r="F276" i="47"/>
  <c r="C276" i="47"/>
  <c r="B276" i="47"/>
  <c r="Y275" i="47"/>
  <c r="X275" i="47"/>
  <c r="Z275" i="47" s="1"/>
  <c r="AO275" i="47"/>
  <c r="AL275" i="47"/>
  <c r="P275" i="47"/>
  <c r="F275" i="47"/>
  <c r="C275" i="47"/>
  <c r="B275" i="47"/>
  <c r="Y274" i="47"/>
  <c r="X274" i="47"/>
  <c r="Z274" i="47" s="1"/>
  <c r="AO274" i="47"/>
  <c r="AL274" i="47"/>
  <c r="P274" i="47"/>
  <c r="F274" i="47"/>
  <c r="C274" i="47"/>
  <c r="B274" i="47"/>
  <c r="Y273" i="47"/>
  <c r="X273" i="47"/>
  <c r="Z273" i="47" s="1"/>
  <c r="AO273" i="47"/>
  <c r="AL273" i="47"/>
  <c r="P273" i="47"/>
  <c r="F273" i="47"/>
  <c r="C273" i="47"/>
  <c r="B273" i="47"/>
  <c r="Y272" i="47"/>
  <c r="X272" i="47"/>
  <c r="Z272" i="47" s="1"/>
  <c r="AO272" i="47"/>
  <c r="AL272" i="47"/>
  <c r="P272" i="47"/>
  <c r="F272" i="47"/>
  <c r="C272" i="47"/>
  <c r="B272" i="47"/>
  <c r="Y271" i="47"/>
  <c r="X271" i="47"/>
  <c r="Z271" i="47" s="1"/>
  <c r="BB271" i="47"/>
  <c r="BA271" i="47"/>
  <c r="AZ271" i="47"/>
  <c r="AY271" i="47"/>
  <c r="AX271" i="47"/>
  <c r="AW271" i="47"/>
  <c r="AV271" i="47"/>
  <c r="AU271" i="47"/>
  <c r="AT271" i="47"/>
  <c r="AS271" i="47"/>
  <c r="AR271" i="47"/>
  <c r="AQ271" i="47"/>
  <c r="AP271" i="47"/>
  <c r="AO271" i="47"/>
  <c r="AL271" i="47"/>
  <c r="BD271" i="47"/>
  <c r="BC271" i="47"/>
  <c r="P271" i="47"/>
  <c r="F271" i="47"/>
  <c r="C271" i="47"/>
  <c r="B271" i="47"/>
  <c r="Y270" i="47"/>
  <c r="X270" i="47"/>
  <c r="Z270" i="47" s="1"/>
  <c r="AO270" i="47"/>
  <c r="AL270" i="47"/>
  <c r="P270" i="47"/>
  <c r="F270" i="47"/>
  <c r="C270" i="47"/>
  <c r="B270" i="47"/>
  <c r="Y269" i="47"/>
  <c r="X269" i="47"/>
  <c r="Z269" i="47" s="1"/>
  <c r="AO269" i="47"/>
  <c r="AL269" i="47"/>
  <c r="P269" i="47"/>
  <c r="F269" i="47"/>
  <c r="C269" i="47"/>
  <c r="B269" i="47"/>
  <c r="Y268" i="47"/>
  <c r="X268" i="47"/>
  <c r="Z268" i="47" s="1"/>
  <c r="P268" i="47"/>
  <c r="AQ268" i="47"/>
  <c r="AP268" i="47"/>
  <c r="AO268" i="47"/>
  <c r="AL268" i="47"/>
  <c r="F268" i="47"/>
  <c r="AS268" i="47"/>
  <c r="AT268" i="47"/>
  <c r="AU268" i="47"/>
  <c r="AV268" i="47"/>
  <c r="AW268" i="47"/>
  <c r="AX268" i="47"/>
  <c r="AY268" i="47"/>
  <c r="BA268" i="47"/>
  <c r="BB268" i="47"/>
  <c r="BC268" i="47"/>
  <c r="BD268" i="47"/>
  <c r="AR268" i="47"/>
  <c r="B268" i="47"/>
  <c r="C268" i="47"/>
  <c r="AZ268" i="47"/>
  <c r="Y267" i="47"/>
  <c r="X267" i="47"/>
  <c r="Z267" i="47" s="1"/>
  <c r="F267" i="47"/>
  <c r="C267" i="47"/>
  <c r="B267" i="47"/>
  <c r="P267" i="47"/>
  <c r="AY267" i="47"/>
  <c r="AR267" i="47"/>
  <c r="BD267" i="47"/>
  <c r="BC267" i="47"/>
  <c r="BB267" i="47"/>
  <c r="BA267" i="47"/>
  <c r="AZ267" i="47"/>
  <c r="AX267" i="47"/>
  <c r="AW267" i="47"/>
  <c r="AV267" i="47"/>
  <c r="AU267" i="47"/>
  <c r="AT267" i="47"/>
  <c r="AS267" i="47"/>
  <c r="AQ267" i="47"/>
  <c r="AP267" i="47"/>
  <c r="AO267" i="47"/>
  <c r="AL267" i="47"/>
  <c r="X266" i="47"/>
  <c r="Z266" i="47" s="1"/>
  <c r="Y266" i="47"/>
  <c r="F266" i="47"/>
  <c r="P266" i="47"/>
  <c r="B266" i="47"/>
  <c r="C266" i="47"/>
  <c r="AL266" i="47"/>
  <c r="AO266" i="47"/>
  <c r="Y265" i="47"/>
  <c r="X265" i="47"/>
  <c r="Z265" i="47" s="1"/>
  <c r="AO265" i="47"/>
  <c r="AL265" i="47"/>
  <c r="P265" i="47"/>
  <c r="F265" i="47"/>
  <c r="C265" i="47"/>
  <c r="B265" i="47"/>
  <c r="X264" i="47"/>
  <c r="Z264" i="47" s="1"/>
  <c r="Y264" i="47"/>
  <c r="AL264" i="47"/>
  <c r="B264" i="47"/>
  <c r="C264" i="47"/>
  <c r="F264" i="47"/>
  <c r="P264" i="47"/>
  <c r="AO264" i="47"/>
  <c r="Y263" i="47"/>
  <c r="X263" i="47"/>
  <c r="Z263" i="47" s="1"/>
  <c r="BC263" i="47"/>
  <c r="BD263" i="47"/>
  <c r="AW263" i="47"/>
  <c r="F263" i="47"/>
  <c r="B263" i="47"/>
  <c r="C263" i="47"/>
  <c r="BB263" i="47"/>
  <c r="BA263" i="47"/>
  <c r="AZ263" i="47"/>
  <c r="AY263" i="47"/>
  <c r="AX263" i="47"/>
  <c r="AV263" i="47"/>
  <c r="AU263" i="47"/>
  <c r="AT263" i="47"/>
  <c r="AS263" i="47"/>
  <c r="AR263" i="47"/>
  <c r="AQ263" i="47"/>
  <c r="AP263" i="47"/>
  <c r="AO263" i="47"/>
  <c r="AL263" i="47"/>
  <c r="P263" i="47"/>
  <c r="Y262" i="47"/>
  <c r="X262" i="47"/>
  <c r="Z262" i="47" s="1"/>
  <c r="AO262" i="47"/>
  <c r="AP262" i="47"/>
  <c r="AQ262" i="47"/>
  <c r="AS262" i="47"/>
  <c r="AT262" i="47"/>
  <c r="AU262" i="47"/>
  <c r="AR262" i="47"/>
  <c r="AV262" i="47"/>
  <c r="AW262" i="47"/>
  <c r="AX262" i="47"/>
  <c r="AY262" i="47"/>
  <c r="AZ262" i="47"/>
  <c r="BA262" i="47"/>
  <c r="BB262" i="47"/>
  <c r="BC262" i="47"/>
  <c r="BD262" i="47"/>
  <c r="B262" i="47"/>
  <c r="C262" i="47"/>
  <c r="F262" i="47"/>
  <c r="P262" i="47"/>
  <c r="AL262" i="47"/>
  <c r="Y261" i="47"/>
  <c r="X261" i="47"/>
  <c r="Z261" i="47" s="1"/>
  <c r="P261" i="47"/>
  <c r="F261" i="47"/>
  <c r="AO261" i="47"/>
  <c r="AP261" i="47"/>
  <c r="AQ261" i="47"/>
  <c r="AR261" i="47"/>
  <c r="AS261" i="47"/>
  <c r="AT261" i="47"/>
  <c r="AU261" i="47"/>
  <c r="AV261" i="47"/>
  <c r="AW261" i="47"/>
  <c r="AX261" i="47"/>
  <c r="AY261" i="47"/>
  <c r="AZ261" i="47"/>
  <c r="BA261" i="47"/>
  <c r="BB261" i="47"/>
  <c r="BC261" i="47"/>
  <c r="BD261" i="47"/>
  <c r="C261" i="47"/>
  <c r="AL261" i="47"/>
  <c r="B261" i="47"/>
  <c r="X260" i="47"/>
  <c r="Z260" i="47" s="1"/>
  <c r="Y260" i="47"/>
  <c r="F260" i="47"/>
  <c r="C260" i="47"/>
  <c r="B260" i="47"/>
  <c r="AL260" i="47"/>
  <c r="P260" i="47"/>
  <c r="AO260" i="47"/>
  <c r="Y259" i="47"/>
  <c r="X259" i="47"/>
  <c r="Z259" i="47" s="1"/>
  <c r="F259" i="47"/>
  <c r="P259" i="47"/>
  <c r="AL259" i="47"/>
  <c r="AO259" i="47"/>
  <c r="B259" i="47"/>
  <c r="C259" i="47"/>
  <c r="Y258" i="47"/>
  <c r="X258" i="47"/>
  <c r="Z258" i="47" s="1"/>
  <c r="AO258" i="47"/>
  <c r="AL258" i="47"/>
  <c r="P258" i="47"/>
  <c r="F258" i="47"/>
  <c r="C258" i="47"/>
  <c r="B258" i="47"/>
  <c r="Y257" i="47"/>
  <c r="X257" i="47"/>
  <c r="Z257" i="47" s="1"/>
  <c r="BD257" i="47"/>
  <c r="BC257" i="47"/>
  <c r="BB257" i="47"/>
  <c r="BA257" i="47"/>
  <c r="AZ257" i="47"/>
  <c r="AY257" i="47"/>
  <c r="AX257" i="47"/>
  <c r="AW257" i="47"/>
  <c r="AV257" i="47"/>
  <c r="AU257" i="47"/>
  <c r="AT257" i="47"/>
  <c r="AS257" i="47"/>
  <c r="AR257" i="47"/>
  <c r="AQ257" i="47"/>
  <c r="C257" i="47"/>
  <c r="B257" i="47"/>
  <c r="AO257" i="47"/>
  <c r="AP257" i="47"/>
  <c r="AL257" i="47"/>
  <c r="P257" i="47"/>
  <c r="F257" i="47"/>
  <c r="X256" i="47"/>
  <c r="Z256" i="47" s="1"/>
  <c r="Y256" i="47"/>
  <c r="AV256" i="47"/>
  <c r="C256" i="47"/>
  <c r="BD256" i="47"/>
  <c r="BC256" i="47"/>
  <c r="BB256" i="47"/>
  <c r="BA256" i="47"/>
  <c r="AZ256" i="47"/>
  <c r="AY256" i="47"/>
  <c r="AX256" i="47"/>
  <c r="AW256" i="47"/>
  <c r="AL256" i="47"/>
  <c r="AU256" i="47"/>
  <c r="AT256" i="47"/>
  <c r="AS256" i="47"/>
  <c r="AR256" i="47"/>
  <c r="AQ256" i="47"/>
  <c r="AP256" i="47"/>
  <c r="AO256" i="47"/>
  <c r="B256" i="47"/>
  <c r="P256" i="47"/>
  <c r="F256" i="47"/>
  <c r="Y255" i="47"/>
  <c r="X255" i="47"/>
  <c r="Z255" i="47" s="1"/>
  <c r="BD255" i="47"/>
  <c r="BC255" i="47"/>
  <c r="BB255" i="47"/>
  <c r="BA255" i="47"/>
  <c r="AZ255" i="47"/>
  <c r="AY255" i="47"/>
  <c r="AX255" i="47"/>
  <c r="AW255" i="47"/>
  <c r="AV255" i="47"/>
  <c r="AU255" i="47"/>
  <c r="AT255" i="47"/>
  <c r="AS255" i="47"/>
  <c r="AR255" i="47"/>
  <c r="AQ255" i="47"/>
  <c r="AP255" i="47"/>
  <c r="AO255" i="47"/>
  <c r="B255" i="47"/>
  <c r="AL255" i="47"/>
  <c r="P255" i="47"/>
  <c r="F255" i="47"/>
  <c r="C255" i="47"/>
  <c r="Y254" i="47"/>
  <c r="X254" i="47"/>
  <c r="Z254" i="47" s="1"/>
  <c r="AW254" i="47"/>
  <c r="AX254" i="47"/>
  <c r="AY254" i="47"/>
  <c r="AZ254" i="47"/>
  <c r="BA254" i="47"/>
  <c r="BB254" i="47"/>
  <c r="BC254" i="47"/>
  <c r="B254" i="47"/>
  <c r="BD254" i="47"/>
  <c r="C254" i="47"/>
  <c r="F254" i="47"/>
  <c r="P254" i="47"/>
  <c r="AL254" i="47"/>
  <c r="AO254" i="47"/>
  <c r="AP254" i="47"/>
  <c r="AQ254" i="47"/>
  <c r="AR254" i="47"/>
  <c r="AS254" i="47"/>
  <c r="AT254" i="47"/>
  <c r="AU254" i="47"/>
  <c r="AV254" i="47"/>
  <c r="X253" i="47"/>
  <c r="Z253" i="47" s="1"/>
  <c r="Y253" i="47"/>
  <c r="F253" i="47"/>
  <c r="C253" i="47"/>
  <c r="AO253" i="47"/>
  <c r="AL253" i="47"/>
  <c r="B253" i="47"/>
  <c r="P253" i="47"/>
  <c r="X252" i="47"/>
  <c r="Z252" i="47" s="1"/>
  <c r="Y252" i="47"/>
  <c r="P252" i="47"/>
  <c r="B252" i="47"/>
  <c r="F252" i="47"/>
  <c r="C252" i="47"/>
  <c r="AO252" i="47"/>
  <c r="AL252" i="47"/>
  <c r="X251" i="47"/>
  <c r="Z251" i="47" s="1"/>
  <c r="Y251" i="47"/>
  <c r="B251" i="47"/>
  <c r="C251" i="47"/>
  <c r="E251" i="47" s="1"/>
  <c r="AO251" i="47"/>
  <c r="AL251" i="47"/>
  <c r="F251" i="47"/>
  <c r="P251" i="47"/>
  <c r="X250" i="47"/>
  <c r="Z250" i="47" s="1"/>
  <c r="Y250" i="47"/>
  <c r="AO250" i="47"/>
  <c r="P250" i="47"/>
  <c r="F250" i="47"/>
  <c r="C250" i="47"/>
  <c r="B250" i="47"/>
  <c r="AL250" i="47"/>
  <c r="Y249" i="47"/>
  <c r="X249" i="47"/>
  <c r="Z249" i="47" s="1"/>
  <c r="B249" i="47"/>
  <c r="F249" i="47"/>
  <c r="P249" i="47"/>
  <c r="C249" i="47"/>
  <c r="AL249" i="47"/>
  <c r="AO249" i="47"/>
  <c r="X248" i="47"/>
  <c r="Z248" i="47" s="1"/>
  <c r="Y248" i="47"/>
  <c r="F248" i="47"/>
  <c r="C248" i="47"/>
  <c r="B248" i="47"/>
  <c r="P248" i="47"/>
  <c r="AL248" i="47"/>
  <c r="AO248" i="47"/>
  <c r="X247" i="47"/>
  <c r="Z247" i="47" s="1"/>
  <c r="Y247" i="47"/>
  <c r="B247" i="47"/>
  <c r="C247" i="47"/>
  <c r="F247" i="47"/>
  <c r="P247" i="47"/>
  <c r="AL247" i="47"/>
  <c r="AO247" i="47"/>
  <c r="X246" i="47"/>
  <c r="Z246" i="47" s="1"/>
  <c r="Y246" i="47"/>
  <c r="B246" i="47"/>
  <c r="F246" i="47"/>
  <c r="BC246" i="47"/>
  <c r="BD246" i="47"/>
  <c r="BB246" i="47"/>
  <c r="BA246" i="47"/>
  <c r="AZ246" i="47"/>
  <c r="AY246" i="47"/>
  <c r="AW246" i="47"/>
  <c r="P246" i="47"/>
  <c r="AL246" i="47"/>
  <c r="AO246" i="47"/>
  <c r="AP246" i="47"/>
  <c r="AQ246" i="47"/>
  <c r="AR246" i="47"/>
  <c r="AX246" i="47"/>
  <c r="AS246" i="47"/>
  <c r="AT246" i="47"/>
  <c r="AU246" i="47"/>
  <c r="AV246" i="47"/>
  <c r="C246" i="47"/>
  <c r="Y245" i="47"/>
  <c r="X245" i="47"/>
  <c r="Z245" i="47" s="1"/>
  <c r="B245" i="47"/>
  <c r="C245" i="47"/>
  <c r="F245" i="47"/>
  <c r="P245" i="47"/>
  <c r="AL245" i="47"/>
  <c r="AO245" i="47"/>
  <c r="X244" i="47"/>
  <c r="Z244" i="47" s="1"/>
  <c r="Y244" i="47"/>
  <c r="F244" i="47"/>
  <c r="C244" i="47"/>
  <c r="B244" i="47"/>
  <c r="P244" i="47"/>
  <c r="AL244" i="47"/>
  <c r="AO244" i="47"/>
  <c r="Y243" i="47"/>
  <c r="X243" i="47"/>
  <c r="Z243" i="47" s="1"/>
  <c r="AO243" i="47"/>
  <c r="P243" i="47"/>
  <c r="F243" i="47"/>
  <c r="AL243" i="47"/>
  <c r="B243" i="47"/>
  <c r="C243" i="47"/>
  <c r="Y242" i="47"/>
  <c r="X242" i="47"/>
  <c r="Z242" i="47" s="1"/>
  <c r="AL242" i="47"/>
  <c r="AO242" i="47"/>
  <c r="P242" i="47"/>
  <c r="F242" i="47"/>
  <c r="C242" i="47"/>
  <c r="B242" i="47"/>
  <c r="Y241" i="47"/>
  <c r="X241" i="47"/>
  <c r="Z241" i="47" s="1"/>
  <c r="BB241" i="47"/>
  <c r="BA241" i="47"/>
  <c r="AZ241" i="47"/>
  <c r="AY241" i="47"/>
  <c r="AX241" i="47"/>
  <c r="AW241" i="47"/>
  <c r="AV241" i="47"/>
  <c r="AU241" i="47"/>
  <c r="AT241" i="47"/>
  <c r="AS241" i="47"/>
  <c r="AR241" i="47"/>
  <c r="AQ241" i="47"/>
  <c r="AP241" i="47"/>
  <c r="AO241" i="47"/>
  <c r="AL241" i="47"/>
  <c r="BD241" i="47"/>
  <c r="BC241" i="47"/>
  <c r="P241" i="47"/>
  <c r="F241" i="47"/>
  <c r="C241" i="47"/>
  <c r="B241" i="47"/>
  <c r="X240" i="47"/>
  <c r="Z240" i="47" s="1"/>
  <c r="Y240" i="47"/>
  <c r="BD240" i="47"/>
  <c r="BA240" i="47"/>
  <c r="AZ240" i="47"/>
  <c r="AY240" i="47"/>
  <c r="AX240" i="47"/>
  <c r="AW240" i="47"/>
  <c r="AU240" i="47"/>
  <c r="AT240" i="47"/>
  <c r="AS240" i="47"/>
  <c r="AR240" i="47"/>
  <c r="AQ240" i="47"/>
  <c r="AP240" i="47"/>
  <c r="AO240" i="47"/>
  <c r="AL240" i="47"/>
  <c r="BC240" i="47"/>
  <c r="BB240" i="47"/>
  <c r="P240" i="47"/>
  <c r="F240" i="47"/>
  <c r="C240" i="47"/>
  <c r="B240" i="47"/>
  <c r="AV240" i="47"/>
  <c r="X239" i="47"/>
  <c r="Z239" i="47" s="1"/>
  <c r="Y239" i="47"/>
  <c r="AO239" i="47"/>
  <c r="AL239" i="47"/>
  <c r="P239" i="47"/>
  <c r="F239" i="47"/>
  <c r="C239" i="47"/>
  <c r="B239" i="47"/>
  <c r="X238" i="47"/>
  <c r="Z238" i="47" s="1"/>
  <c r="Y238" i="47"/>
  <c r="AL238" i="47"/>
  <c r="BB238" i="47"/>
  <c r="P238" i="47"/>
  <c r="F238" i="47"/>
  <c r="C238" i="47"/>
  <c r="B238" i="47"/>
  <c r="BD238" i="47"/>
  <c r="BC238" i="47"/>
  <c r="BA238" i="47"/>
  <c r="AZ238" i="47"/>
  <c r="AY238" i="47"/>
  <c r="AX238" i="47"/>
  <c r="AW238" i="47"/>
  <c r="AV238" i="47"/>
  <c r="AU238" i="47"/>
  <c r="AT238" i="47"/>
  <c r="AS238" i="47"/>
  <c r="AR238" i="47"/>
  <c r="AQ238" i="47"/>
  <c r="AP238" i="47"/>
  <c r="AO238" i="47"/>
  <c r="Y237" i="47"/>
  <c r="X237" i="47"/>
  <c r="Z237" i="47" s="1"/>
  <c r="P237" i="47"/>
  <c r="AL237" i="47"/>
  <c r="AO237" i="47"/>
  <c r="AP237" i="47"/>
  <c r="AQ237" i="47"/>
  <c r="AR237" i="47"/>
  <c r="AS237" i="47"/>
  <c r="AT237" i="47"/>
  <c r="AU237" i="47"/>
  <c r="AV237" i="47"/>
  <c r="AW237" i="47"/>
  <c r="AY237" i="47"/>
  <c r="AZ237" i="47"/>
  <c r="BA237" i="47"/>
  <c r="BB237" i="47"/>
  <c r="BC237" i="47"/>
  <c r="BD237" i="47"/>
  <c r="AX237" i="47"/>
  <c r="B237" i="47"/>
  <c r="C237" i="47"/>
  <c r="F237" i="47"/>
  <c r="Y236" i="47"/>
  <c r="X236" i="47"/>
  <c r="Z236" i="47" s="1"/>
  <c r="AU236" i="47"/>
  <c r="AT236" i="47"/>
  <c r="F236" i="47"/>
  <c r="C236" i="47"/>
  <c r="B236" i="47"/>
  <c r="AS236" i="47"/>
  <c r="P236" i="47"/>
  <c r="AL236" i="47"/>
  <c r="AV236" i="47"/>
  <c r="BB236" i="47"/>
  <c r="BD236" i="47"/>
  <c r="BC236" i="47"/>
  <c r="BA236" i="47"/>
  <c r="AZ236" i="47"/>
  <c r="AY236" i="47"/>
  <c r="AX236" i="47"/>
  <c r="AW236" i="47"/>
  <c r="AO236" i="47"/>
  <c r="AP236" i="47"/>
  <c r="AQ236" i="47"/>
  <c r="AR236" i="47"/>
  <c r="X235" i="47"/>
  <c r="Z235" i="47" s="1"/>
  <c r="Y235" i="47"/>
  <c r="B235" i="47"/>
  <c r="C235" i="47"/>
  <c r="AL235" i="47"/>
  <c r="F235" i="47"/>
  <c r="P235" i="47"/>
  <c r="AO235" i="47"/>
  <c r="Y234" i="47"/>
  <c r="X234" i="47"/>
  <c r="Z234" i="47" s="1"/>
  <c r="F234" i="47"/>
  <c r="C234" i="47"/>
  <c r="B234" i="47"/>
  <c r="AO234" i="47"/>
  <c r="AL234" i="47"/>
  <c r="P234" i="47"/>
  <c r="X233" i="47"/>
  <c r="Z233" i="47" s="1"/>
  <c r="Y233" i="47"/>
  <c r="F233" i="47"/>
  <c r="BC233" i="47"/>
  <c r="B233" i="47"/>
  <c r="BB233" i="47"/>
  <c r="BD233" i="47"/>
  <c r="BA233" i="47"/>
  <c r="AZ233" i="47"/>
  <c r="AY233" i="47"/>
  <c r="AX233" i="47"/>
  <c r="AW233" i="47"/>
  <c r="AV233" i="47"/>
  <c r="AU233" i="47"/>
  <c r="AT233" i="47"/>
  <c r="AS233" i="47"/>
  <c r="C233" i="47"/>
  <c r="AR233" i="47"/>
  <c r="AQ233" i="47"/>
  <c r="AP233" i="47"/>
  <c r="AO233" i="47"/>
  <c r="AL233" i="47"/>
  <c r="P233" i="47"/>
  <c r="Y232" i="47"/>
  <c r="X232" i="47"/>
  <c r="Z232" i="47" s="1"/>
  <c r="BB232" i="47"/>
  <c r="BA232" i="47"/>
  <c r="AZ232" i="47"/>
  <c r="AY232" i="47"/>
  <c r="AX232" i="47"/>
  <c r="AW232" i="47"/>
  <c r="AV232" i="47"/>
  <c r="AU232" i="47"/>
  <c r="AT232" i="47"/>
  <c r="AS232" i="47"/>
  <c r="AR232" i="47"/>
  <c r="AQ232" i="47"/>
  <c r="AP232" i="47"/>
  <c r="AO232" i="47"/>
  <c r="AL232" i="47"/>
  <c r="BD232" i="47"/>
  <c r="BC232" i="47"/>
  <c r="C232" i="47"/>
  <c r="E232" i="47" s="1"/>
  <c r="P232" i="47"/>
  <c r="F232" i="47"/>
  <c r="B232" i="47"/>
  <c r="X231" i="47"/>
  <c r="Z231" i="47" s="1"/>
  <c r="Y231" i="47"/>
  <c r="F231" i="47"/>
  <c r="C231" i="47"/>
  <c r="B231" i="47"/>
  <c r="BD231" i="47"/>
  <c r="BC231" i="47"/>
  <c r="BB231" i="47"/>
  <c r="BA231" i="47"/>
  <c r="AZ231" i="47"/>
  <c r="AY231" i="47"/>
  <c r="AX231" i="47"/>
  <c r="AW231" i="47"/>
  <c r="AV231" i="47"/>
  <c r="AU231" i="47"/>
  <c r="AT231" i="47"/>
  <c r="AS231" i="47"/>
  <c r="AR231" i="47"/>
  <c r="AQ231" i="47"/>
  <c r="AP231" i="47"/>
  <c r="AO231" i="47"/>
  <c r="AL231" i="47"/>
  <c r="P231" i="47"/>
  <c r="Y230" i="47"/>
  <c r="X230" i="47"/>
  <c r="Z230" i="47" s="1"/>
  <c r="BD230" i="47"/>
  <c r="B230" i="47"/>
  <c r="C230" i="47"/>
  <c r="F230" i="47"/>
  <c r="P230" i="47"/>
  <c r="AL230" i="47"/>
  <c r="AO230" i="47"/>
  <c r="AP230" i="47"/>
  <c r="AQ230" i="47"/>
  <c r="AR230" i="47"/>
  <c r="AS230" i="47"/>
  <c r="AT230" i="47"/>
  <c r="AU230" i="47"/>
  <c r="AV230" i="47"/>
  <c r="AW230" i="47"/>
  <c r="AX230" i="47"/>
  <c r="AY230" i="47"/>
  <c r="AZ230" i="47"/>
  <c r="BA230" i="47"/>
  <c r="BB230" i="47"/>
  <c r="BC230" i="47"/>
  <c r="X229" i="47"/>
  <c r="Z229" i="47" s="1"/>
  <c r="Y229" i="47"/>
  <c r="C229" i="47"/>
  <c r="P229" i="47"/>
  <c r="F229" i="47"/>
  <c r="AL229" i="47"/>
  <c r="B229" i="47"/>
  <c r="AO229" i="47"/>
  <c r="X228" i="47"/>
  <c r="Z228" i="47" s="1"/>
  <c r="Y228" i="47"/>
  <c r="AO228" i="47"/>
  <c r="AP228" i="47"/>
  <c r="AQ228" i="47"/>
  <c r="AR228" i="47"/>
  <c r="AS228" i="47"/>
  <c r="AT228" i="47"/>
  <c r="AU228" i="47"/>
  <c r="AV228" i="47"/>
  <c r="AW228" i="47"/>
  <c r="AX228" i="47"/>
  <c r="AZ228" i="47"/>
  <c r="BA228" i="47"/>
  <c r="BB228" i="47"/>
  <c r="BC228" i="47"/>
  <c r="BD228" i="47"/>
  <c r="B228" i="47"/>
  <c r="C228" i="47"/>
  <c r="H228" i="47" s="1"/>
  <c r="F228" i="47"/>
  <c r="P228" i="47"/>
  <c r="AL228" i="47"/>
  <c r="AY228" i="47"/>
  <c r="X227" i="47"/>
  <c r="Z227" i="47" s="1"/>
  <c r="Y227" i="47"/>
  <c r="AO227" i="47"/>
  <c r="AP227" i="47"/>
  <c r="AQ227" i="47"/>
  <c r="AR227" i="47"/>
  <c r="AS227" i="47"/>
  <c r="AT227" i="47"/>
  <c r="AU227" i="47"/>
  <c r="AV227" i="47"/>
  <c r="AW227" i="47"/>
  <c r="AX227" i="47"/>
  <c r="AY227" i="47"/>
  <c r="AZ227" i="47"/>
  <c r="BA227" i="47"/>
  <c r="BB227" i="47"/>
  <c r="BC227" i="47"/>
  <c r="BD227" i="47"/>
  <c r="B227" i="47"/>
  <c r="C227" i="47"/>
  <c r="N227" i="47" s="1"/>
  <c r="F227" i="47"/>
  <c r="P227" i="47"/>
  <c r="AL227" i="47"/>
  <c r="Y226" i="47"/>
  <c r="X226" i="47"/>
  <c r="Z226" i="47" s="1"/>
  <c r="AL226" i="47"/>
  <c r="P226" i="47"/>
  <c r="F226" i="47"/>
  <c r="C226" i="47"/>
  <c r="B226" i="47"/>
  <c r="AO226" i="47"/>
  <c r="Y225" i="47"/>
  <c r="X225" i="47"/>
  <c r="Z225" i="47" s="1"/>
  <c r="AO225" i="47"/>
  <c r="AL225" i="47"/>
  <c r="P225" i="47"/>
  <c r="F225" i="47"/>
  <c r="C225" i="47"/>
  <c r="B225" i="47"/>
  <c r="Y224" i="47"/>
  <c r="X224" i="47"/>
  <c r="Z224" i="47" s="1"/>
  <c r="F224" i="47"/>
  <c r="C224" i="47"/>
  <c r="AW224" i="47"/>
  <c r="AY224" i="47"/>
  <c r="AX224" i="47"/>
  <c r="AT224" i="47"/>
  <c r="AS224" i="47"/>
  <c r="AR224" i="47"/>
  <c r="AQ224" i="47"/>
  <c r="AP224" i="47"/>
  <c r="AO224" i="47"/>
  <c r="AL224" i="47"/>
  <c r="B224" i="47"/>
  <c r="AU224" i="47"/>
  <c r="AV224" i="47"/>
  <c r="P224" i="47"/>
  <c r="BD224" i="47"/>
  <c r="BC224" i="47"/>
  <c r="BB224" i="47"/>
  <c r="BA224" i="47"/>
  <c r="AZ224" i="47"/>
  <c r="X223" i="47"/>
  <c r="Z223" i="47" s="1"/>
  <c r="Y223" i="47"/>
  <c r="AL223" i="47"/>
  <c r="AO223" i="47"/>
  <c r="AP223" i="47"/>
  <c r="AQ223" i="47"/>
  <c r="AR223" i="47"/>
  <c r="AS223" i="47"/>
  <c r="AT223" i="47"/>
  <c r="AU223" i="47"/>
  <c r="AV223" i="47"/>
  <c r="AW223" i="47"/>
  <c r="AX223" i="47"/>
  <c r="AY223" i="47"/>
  <c r="AZ223" i="47"/>
  <c r="BA223" i="47"/>
  <c r="BB223" i="47"/>
  <c r="BC223" i="47"/>
  <c r="BD223" i="47"/>
  <c r="B223" i="47"/>
  <c r="C223" i="47"/>
  <c r="F223" i="47"/>
  <c r="P223" i="47"/>
  <c r="Y222" i="47"/>
  <c r="X222" i="47"/>
  <c r="Z222" i="47" s="1"/>
  <c r="AO222" i="47"/>
  <c r="B222" i="47"/>
  <c r="C222" i="47"/>
  <c r="F222" i="47"/>
  <c r="P222" i="47"/>
  <c r="AL222" i="47"/>
  <c r="X221" i="47"/>
  <c r="Z221" i="47" s="1"/>
  <c r="Y221" i="47"/>
  <c r="P221" i="47"/>
  <c r="F221" i="47"/>
  <c r="C221" i="47"/>
  <c r="B221" i="47"/>
  <c r="AO221" i="47"/>
  <c r="AL221" i="47"/>
  <c r="X220" i="47"/>
  <c r="Z220" i="47" s="1"/>
  <c r="Y220" i="47"/>
  <c r="AL220" i="47"/>
  <c r="AO220" i="47"/>
  <c r="B220" i="47"/>
  <c r="C220" i="47"/>
  <c r="F220" i="47"/>
  <c r="P220" i="47"/>
  <c r="Y219" i="47"/>
  <c r="X219" i="47"/>
  <c r="Z219" i="47" s="1"/>
  <c r="P219" i="47"/>
  <c r="AL219" i="47"/>
  <c r="AO219" i="47"/>
  <c r="B219" i="47"/>
  <c r="C219" i="47"/>
  <c r="F219" i="47"/>
  <c r="Y218" i="47"/>
  <c r="X218" i="47"/>
  <c r="Z218" i="47" s="1"/>
  <c r="P218" i="47"/>
  <c r="Q218" i="47" s="1"/>
  <c r="F218" i="47"/>
  <c r="C218" i="47"/>
  <c r="B218" i="47"/>
  <c r="AO218" i="47"/>
  <c r="AL218" i="47"/>
  <c r="X217" i="47"/>
  <c r="Z217" i="47" s="1"/>
  <c r="Y217" i="47"/>
  <c r="AO217" i="47"/>
  <c r="AL217" i="47"/>
  <c r="P217" i="47"/>
  <c r="F217" i="47"/>
  <c r="C217" i="47"/>
  <c r="I217" i="47" s="1"/>
  <c r="B217" i="47"/>
  <c r="Y216" i="47"/>
  <c r="X216" i="47"/>
  <c r="Z216" i="47" s="1"/>
  <c r="P216" i="47"/>
  <c r="AO216" i="47"/>
  <c r="AL216" i="47"/>
  <c r="F216" i="47"/>
  <c r="C216" i="47"/>
  <c r="B216" i="47"/>
  <c r="X215" i="47"/>
  <c r="Z215" i="47" s="1"/>
  <c r="Y215" i="47"/>
  <c r="C215" i="47"/>
  <c r="G215" i="47" s="1"/>
  <c r="F215" i="47"/>
  <c r="P215" i="47"/>
  <c r="B215" i="47"/>
  <c r="AL215" i="47"/>
  <c r="AO215" i="47"/>
  <c r="X214" i="47"/>
  <c r="Z214" i="47" s="1"/>
  <c r="Y214" i="47"/>
  <c r="AL214" i="47"/>
  <c r="P214" i="47"/>
  <c r="F214" i="47"/>
  <c r="C214" i="47"/>
  <c r="B214" i="47"/>
  <c r="AO214" i="47"/>
  <c r="Y213" i="47"/>
  <c r="X213" i="47"/>
  <c r="Z213" i="47" s="1"/>
  <c r="B213" i="47"/>
  <c r="AL213" i="47"/>
  <c r="P213" i="47"/>
  <c r="F213" i="47"/>
  <c r="C213" i="47"/>
  <c r="AO213" i="47"/>
  <c r="Y212" i="47"/>
  <c r="X212" i="47"/>
  <c r="Z212" i="47" s="1"/>
  <c r="B212" i="47"/>
  <c r="P212" i="47"/>
  <c r="AO212" i="47"/>
  <c r="C212" i="47"/>
  <c r="E212" i="47" s="1"/>
  <c r="AL212" i="47"/>
  <c r="F212" i="47"/>
  <c r="Y211" i="47"/>
  <c r="X211" i="47"/>
  <c r="Z211" i="47" s="1"/>
  <c r="AO211" i="47"/>
  <c r="AL211" i="47"/>
  <c r="P211" i="47"/>
  <c r="F211" i="47"/>
  <c r="C211" i="47"/>
  <c r="B211" i="47"/>
  <c r="Y210" i="47"/>
  <c r="X210" i="47"/>
  <c r="Z210" i="47" s="1"/>
  <c r="AO210" i="47"/>
  <c r="AL210" i="47"/>
  <c r="B210" i="47"/>
  <c r="F210" i="47"/>
  <c r="P210" i="47"/>
  <c r="C210" i="47"/>
  <c r="Y209" i="47"/>
  <c r="X209" i="47"/>
  <c r="Z209" i="47" s="1"/>
  <c r="F209" i="47"/>
  <c r="P209" i="47"/>
  <c r="AL209" i="47"/>
  <c r="AO209" i="47"/>
  <c r="B209" i="47"/>
  <c r="C209" i="47"/>
  <c r="X208" i="47"/>
  <c r="Z208" i="47" s="1"/>
  <c r="Y208" i="47"/>
  <c r="AL208" i="47"/>
  <c r="AO208" i="47"/>
  <c r="P208" i="47"/>
  <c r="B208" i="47"/>
  <c r="C208" i="47"/>
  <c r="F208" i="47"/>
  <c r="Y207" i="47"/>
  <c r="X207" i="47"/>
  <c r="Z207" i="47" s="1"/>
  <c r="AS207" i="47"/>
  <c r="AR207" i="47"/>
  <c r="AQ207" i="47"/>
  <c r="AP207" i="47"/>
  <c r="AL207" i="47"/>
  <c r="P207" i="47"/>
  <c r="F207" i="47"/>
  <c r="C207" i="47"/>
  <c r="B207" i="47"/>
  <c r="AO207" i="47"/>
  <c r="BD207" i="47"/>
  <c r="BC207" i="47"/>
  <c r="BB207" i="47"/>
  <c r="BA207" i="47"/>
  <c r="AZ207" i="47"/>
  <c r="AY207" i="47"/>
  <c r="AX207" i="47"/>
  <c r="AW207" i="47"/>
  <c r="AV207" i="47"/>
  <c r="AU207" i="47"/>
  <c r="AT207" i="47"/>
  <c r="Y206" i="47"/>
  <c r="X206" i="47"/>
  <c r="Z206" i="47" s="1"/>
  <c r="P206" i="47"/>
  <c r="F206" i="47"/>
  <c r="B206" i="47"/>
  <c r="C206" i="47"/>
  <c r="AL206" i="47"/>
  <c r="AO206" i="47"/>
  <c r="X205" i="47"/>
  <c r="Z205" i="47" s="1"/>
  <c r="Y205" i="47"/>
  <c r="AL205" i="47"/>
  <c r="AO205" i="47"/>
  <c r="P205" i="47"/>
  <c r="F205" i="47"/>
  <c r="C205" i="47"/>
  <c r="B205" i="47"/>
  <c r="Y204" i="47"/>
  <c r="X204" i="47"/>
  <c r="Z204" i="47" s="1"/>
  <c r="AS204" i="47"/>
  <c r="AR204" i="47"/>
  <c r="C204" i="47"/>
  <c r="AQ204" i="47"/>
  <c r="AP204" i="47"/>
  <c r="AO204" i="47"/>
  <c r="AL204" i="47"/>
  <c r="AY204" i="47"/>
  <c r="AX204" i="47"/>
  <c r="AW204" i="47"/>
  <c r="B204" i="47"/>
  <c r="AV204" i="47"/>
  <c r="P204" i="47"/>
  <c r="AU204" i="47"/>
  <c r="F204" i="47"/>
  <c r="AT204" i="47"/>
  <c r="AZ204" i="47"/>
  <c r="BA204" i="47"/>
  <c r="BB204" i="47"/>
  <c r="BC204" i="47"/>
  <c r="BD204" i="47"/>
  <c r="X203" i="47"/>
  <c r="Z203" i="47" s="1"/>
  <c r="Y203" i="47"/>
  <c r="BC203" i="47"/>
  <c r="BB203" i="47"/>
  <c r="BA203" i="47"/>
  <c r="AZ203" i="47"/>
  <c r="AY203" i="47"/>
  <c r="AX203" i="47"/>
  <c r="AW203" i="47"/>
  <c r="AV203" i="47"/>
  <c r="AU203" i="47"/>
  <c r="AT203" i="47"/>
  <c r="AS203" i="47"/>
  <c r="AR203" i="47"/>
  <c r="AQ203" i="47"/>
  <c r="AP203" i="47"/>
  <c r="AO203" i="47"/>
  <c r="P203" i="47"/>
  <c r="F203" i="47"/>
  <c r="C203" i="47"/>
  <c r="H203" i="47" s="1"/>
  <c r="B203" i="47"/>
  <c r="AL203" i="47"/>
  <c r="BD203" i="47"/>
  <c r="X202" i="47"/>
  <c r="Z202" i="47" s="1"/>
  <c r="Y202" i="47"/>
  <c r="AL202" i="47"/>
  <c r="P202" i="47"/>
  <c r="F202" i="47"/>
  <c r="C202" i="47"/>
  <c r="K202" i="47" s="1"/>
  <c r="B202" i="47"/>
  <c r="AO202" i="47"/>
  <c r="X201" i="47"/>
  <c r="Z201" i="47" s="1"/>
  <c r="Y201" i="47"/>
  <c r="P201" i="47"/>
  <c r="C201" i="47"/>
  <c r="B201" i="47"/>
  <c r="AO201" i="47"/>
  <c r="AL201" i="47"/>
  <c r="F201" i="47"/>
  <c r="X200" i="47"/>
  <c r="Z200" i="47" s="1"/>
  <c r="Y200" i="47"/>
  <c r="AL200" i="47"/>
  <c r="F200" i="47"/>
  <c r="AO200" i="47"/>
  <c r="B200" i="47"/>
  <c r="P200" i="47"/>
  <c r="C200" i="47"/>
  <c r="X199" i="47"/>
  <c r="Z199" i="47" s="1"/>
  <c r="Y199" i="47"/>
  <c r="C199" i="47"/>
  <c r="AL199" i="47"/>
  <c r="AO199" i="47"/>
  <c r="F199" i="47"/>
  <c r="P199" i="47"/>
  <c r="B199" i="47"/>
  <c r="X198" i="47"/>
  <c r="Z198" i="47" s="1"/>
  <c r="Y198" i="47"/>
  <c r="AL198" i="47"/>
  <c r="P198" i="47"/>
  <c r="F198" i="47"/>
  <c r="C198" i="47"/>
  <c r="B198" i="47"/>
  <c r="AO198" i="47"/>
  <c r="Y197" i="47"/>
  <c r="X197" i="47"/>
  <c r="Z197" i="47" s="1"/>
  <c r="BB197" i="47"/>
  <c r="BA197" i="47"/>
  <c r="AZ197" i="47"/>
  <c r="AY197" i="47"/>
  <c r="AX197" i="47"/>
  <c r="AW197" i="47"/>
  <c r="AV197" i="47"/>
  <c r="AU197" i="47"/>
  <c r="AT197" i="47"/>
  <c r="AS197" i="47"/>
  <c r="AR197" i="47"/>
  <c r="AQ197" i="47"/>
  <c r="AP197" i="47"/>
  <c r="AO197" i="47"/>
  <c r="AL197" i="47"/>
  <c r="C197" i="47"/>
  <c r="BD197" i="47"/>
  <c r="BC197" i="47"/>
  <c r="P197" i="47"/>
  <c r="F197" i="47"/>
  <c r="B197" i="47"/>
  <c r="Y196" i="47"/>
  <c r="X196" i="47"/>
  <c r="Z196" i="47" s="1"/>
  <c r="P196" i="47"/>
  <c r="F196" i="47"/>
  <c r="C196" i="47"/>
  <c r="B196" i="47"/>
  <c r="AO196" i="47"/>
  <c r="AL196" i="47"/>
  <c r="X195" i="47"/>
  <c r="Z195" i="47" s="1"/>
  <c r="Y195" i="47"/>
  <c r="AL195" i="47"/>
  <c r="BD195" i="47"/>
  <c r="P195" i="47"/>
  <c r="F195" i="47"/>
  <c r="C195" i="47"/>
  <c r="B195" i="47"/>
  <c r="BC195" i="47"/>
  <c r="BB195" i="47"/>
  <c r="BA195" i="47"/>
  <c r="AZ195" i="47"/>
  <c r="AY195" i="47"/>
  <c r="AX195" i="47"/>
  <c r="AW195" i="47"/>
  <c r="AV195" i="47"/>
  <c r="AU195" i="47"/>
  <c r="AT195" i="47"/>
  <c r="AS195" i="47"/>
  <c r="AR195" i="47"/>
  <c r="AQ195" i="47"/>
  <c r="AP195" i="47"/>
  <c r="AO195" i="47"/>
  <c r="Y194" i="47"/>
  <c r="X194" i="47"/>
  <c r="Z194" i="47" s="1"/>
  <c r="P194" i="47"/>
  <c r="F194" i="47"/>
  <c r="C194" i="47"/>
  <c r="B194" i="47"/>
  <c r="AO194" i="47"/>
  <c r="AL194" i="47"/>
  <c r="X193" i="47"/>
  <c r="Z193" i="47" s="1"/>
  <c r="Y193" i="47"/>
  <c r="AL193" i="47"/>
  <c r="P193" i="47"/>
  <c r="F193" i="47"/>
  <c r="B193" i="47"/>
  <c r="C193" i="47"/>
  <c r="AO193" i="47"/>
  <c r="X192" i="47"/>
  <c r="Z192" i="47" s="1"/>
  <c r="Y192" i="47"/>
  <c r="AO192" i="47"/>
  <c r="AL192" i="47"/>
  <c r="P192" i="47"/>
  <c r="F192" i="47"/>
  <c r="C192" i="47"/>
  <c r="B192" i="47"/>
  <c r="X191" i="47"/>
  <c r="Z191" i="47" s="1"/>
  <c r="Y191" i="47"/>
  <c r="P191" i="47"/>
  <c r="F191" i="47"/>
  <c r="C191" i="47"/>
  <c r="H191" i="47" s="1"/>
  <c r="B191" i="47"/>
  <c r="AO191" i="47"/>
  <c r="AL191" i="47"/>
  <c r="Y190" i="47"/>
  <c r="X190" i="47"/>
  <c r="Z190" i="47" s="1"/>
  <c r="B190" i="47"/>
  <c r="C190" i="47"/>
  <c r="F190" i="47"/>
  <c r="P190" i="47"/>
  <c r="AL190" i="47"/>
  <c r="AO190" i="47"/>
  <c r="X189" i="47"/>
  <c r="Z189" i="47" s="1"/>
  <c r="Y189" i="47"/>
  <c r="AO189" i="47"/>
  <c r="AL189" i="47"/>
  <c r="P189" i="47"/>
  <c r="F189" i="47"/>
  <c r="C189" i="47"/>
  <c r="B189" i="47"/>
  <c r="Y188" i="47"/>
  <c r="X188" i="47"/>
  <c r="Z188" i="47" s="1"/>
  <c r="F188" i="47"/>
  <c r="C188" i="47"/>
  <c r="H188" i="47" s="1"/>
  <c r="B188" i="47"/>
  <c r="AO188" i="47"/>
  <c r="AL188" i="47"/>
  <c r="P188" i="47"/>
  <c r="Y187" i="47"/>
  <c r="X187" i="47"/>
  <c r="Z187" i="47" s="1"/>
  <c r="AO187" i="47"/>
  <c r="AL187" i="47"/>
  <c r="P187" i="47"/>
  <c r="F187" i="47"/>
  <c r="C187" i="47"/>
  <c r="B187" i="47"/>
  <c r="Y186" i="47"/>
  <c r="X186" i="47"/>
  <c r="Z186" i="47" s="1"/>
  <c r="BC186" i="47"/>
  <c r="BA186" i="47"/>
  <c r="AZ186" i="47"/>
  <c r="AY186" i="47"/>
  <c r="AX186" i="47"/>
  <c r="AW186" i="47"/>
  <c r="AV186" i="47"/>
  <c r="AU186" i="47"/>
  <c r="AT186" i="47"/>
  <c r="AS186" i="47"/>
  <c r="AR186" i="47"/>
  <c r="AQ186" i="47"/>
  <c r="AP186" i="47"/>
  <c r="AO186" i="47"/>
  <c r="AL186" i="47"/>
  <c r="BB186" i="47"/>
  <c r="BD186" i="47"/>
  <c r="P186" i="47"/>
  <c r="F186" i="47"/>
  <c r="C186" i="47"/>
  <c r="B186" i="47"/>
  <c r="Y185" i="47"/>
  <c r="X185" i="47"/>
  <c r="Z185" i="47" s="1"/>
  <c r="BB185" i="47"/>
  <c r="BA185" i="47"/>
  <c r="AZ185" i="47"/>
  <c r="AY185" i="47"/>
  <c r="AX185" i="47"/>
  <c r="AW185" i="47"/>
  <c r="AV185" i="47"/>
  <c r="AU185" i="47"/>
  <c r="AT185" i="47"/>
  <c r="AS185" i="47"/>
  <c r="AR185" i="47"/>
  <c r="AQ185" i="47"/>
  <c r="AP185" i="47"/>
  <c r="AO185" i="47"/>
  <c r="AL185" i="47"/>
  <c r="BD185" i="47"/>
  <c r="BC185" i="47"/>
  <c r="P185" i="47"/>
  <c r="F185" i="47"/>
  <c r="C185" i="47"/>
  <c r="B185" i="47"/>
  <c r="Y184" i="47"/>
  <c r="X184" i="47"/>
  <c r="Z184" i="47" s="1"/>
  <c r="AO184" i="47"/>
  <c r="AL184" i="47"/>
  <c r="P184" i="47"/>
  <c r="F184" i="47"/>
  <c r="C184" i="47"/>
  <c r="B184" i="47"/>
  <c r="Y183" i="47"/>
  <c r="X183" i="47"/>
  <c r="Z183" i="47" s="1"/>
  <c r="AO183" i="47"/>
  <c r="AL183" i="47"/>
  <c r="P183" i="47"/>
  <c r="F183" i="47"/>
  <c r="C183" i="47"/>
  <c r="B183" i="47"/>
  <c r="Y182" i="47"/>
  <c r="X182" i="47"/>
  <c r="Z182" i="47" s="1"/>
  <c r="AO182" i="47"/>
  <c r="AL182" i="47"/>
  <c r="P182" i="47"/>
  <c r="F182" i="47"/>
  <c r="C182" i="47"/>
  <c r="B182" i="47"/>
  <c r="Y181" i="47"/>
  <c r="X181" i="47"/>
  <c r="Z181" i="47" s="1"/>
  <c r="BC181" i="47"/>
  <c r="BB181" i="47"/>
  <c r="BA181" i="47"/>
  <c r="AZ181" i="47"/>
  <c r="AY181" i="47"/>
  <c r="AX181" i="47"/>
  <c r="AW181" i="47"/>
  <c r="AV181" i="47"/>
  <c r="AU181" i="47"/>
  <c r="AT181" i="47"/>
  <c r="AS181" i="47"/>
  <c r="AR181" i="47"/>
  <c r="AQ181" i="47"/>
  <c r="AP181" i="47"/>
  <c r="AO181" i="47"/>
  <c r="AL181" i="47"/>
  <c r="C181" i="47"/>
  <c r="BD181" i="47"/>
  <c r="P181" i="47"/>
  <c r="F181" i="47"/>
  <c r="B181" i="47"/>
  <c r="Y180" i="47"/>
  <c r="X180" i="47"/>
  <c r="Z180" i="47" s="1"/>
  <c r="F180" i="47"/>
  <c r="C180" i="47"/>
  <c r="P180" i="47"/>
  <c r="AL180" i="47"/>
  <c r="AO180" i="47"/>
  <c r="B180" i="47"/>
  <c r="Y179" i="47"/>
  <c r="X179" i="47"/>
  <c r="Z179" i="47" s="1"/>
  <c r="AL179" i="47"/>
  <c r="P179" i="47"/>
  <c r="F179" i="47"/>
  <c r="C179" i="47"/>
  <c r="B179" i="47"/>
  <c r="AO179" i="47"/>
  <c r="Y178" i="47"/>
  <c r="X178" i="47"/>
  <c r="Z178" i="47" s="1"/>
  <c r="AO178" i="47"/>
  <c r="C178" i="47"/>
  <c r="N178" i="47" s="1"/>
  <c r="B178" i="47"/>
  <c r="F178" i="47"/>
  <c r="P178" i="47"/>
  <c r="AL178" i="47"/>
  <c r="X177" i="47"/>
  <c r="Z177" i="47" s="1"/>
  <c r="Y177" i="47"/>
  <c r="B177" i="47"/>
  <c r="C177" i="47"/>
  <c r="F177" i="47"/>
  <c r="P177" i="47"/>
  <c r="AO177" i="47"/>
  <c r="AL177" i="47"/>
  <c r="X176" i="47"/>
  <c r="Z176" i="47" s="1"/>
  <c r="Y176" i="47"/>
  <c r="AO176" i="47"/>
  <c r="AL176" i="47"/>
  <c r="B176" i="47"/>
  <c r="C176" i="47"/>
  <c r="F176" i="47"/>
  <c r="P176" i="47"/>
  <c r="Y175" i="47"/>
  <c r="X175" i="47"/>
  <c r="Z175" i="47" s="1"/>
  <c r="C175" i="47"/>
  <c r="B175" i="47"/>
  <c r="P175" i="47"/>
  <c r="Q175" i="47" s="1"/>
  <c r="F175" i="47"/>
  <c r="AL175" i="47"/>
  <c r="AO175" i="47"/>
  <c r="X174" i="47"/>
  <c r="Z174" i="47" s="1"/>
  <c r="Y174" i="47"/>
  <c r="B174" i="47"/>
  <c r="C174" i="47"/>
  <c r="J174" i="47" s="1"/>
  <c r="F174" i="47"/>
  <c r="AT174" i="47"/>
  <c r="P174" i="47"/>
  <c r="BC174" i="47"/>
  <c r="AL174" i="47"/>
  <c r="AV174" i="47"/>
  <c r="AP174" i="47"/>
  <c r="AQ174" i="47"/>
  <c r="AR174" i="47"/>
  <c r="AS174" i="47"/>
  <c r="AO174" i="47"/>
  <c r="AU174" i="47"/>
  <c r="AW174" i="47"/>
  <c r="AX174" i="47"/>
  <c r="AY174" i="47"/>
  <c r="AZ174" i="47"/>
  <c r="BA174" i="47"/>
  <c r="BB174" i="47"/>
  <c r="BD174" i="47"/>
  <c r="X173" i="47"/>
  <c r="Z173" i="47" s="1"/>
  <c r="Y173" i="47"/>
  <c r="AO173" i="47"/>
  <c r="P173" i="47"/>
  <c r="F173" i="47"/>
  <c r="C173" i="47"/>
  <c r="B173" i="47"/>
  <c r="AL173" i="47"/>
  <c r="Y172" i="47"/>
  <c r="X172" i="47"/>
  <c r="Z172" i="47" s="1"/>
  <c r="BC172" i="47"/>
  <c r="BA172" i="47"/>
  <c r="AZ172" i="47"/>
  <c r="AY172" i="47"/>
  <c r="AX172" i="47"/>
  <c r="AW172" i="47"/>
  <c r="AV172" i="47"/>
  <c r="AU172" i="47"/>
  <c r="AT172" i="47"/>
  <c r="AS172" i="47"/>
  <c r="AR172" i="47"/>
  <c r="AQ172" i="47"/>
  <c r="AP172" i="47"/>
  <c r="AO172" i="47"/>
  <c r="AL172" i="47"/>
  <c r="BD172" i="47"/>
  <c r="P172" i="47"/>
  <c r="F172" i="47"/>
  <c r="C172" i="47"/>
  <c r="B172" i="47"/>
  <c r="BB172" i="47"/>
  <c r="Y171" i="47"/>
  <c r="X171" i="47"/>
  <c r="Z171" i="47" s="1"/>
  <c r="AO171" i="47"/>
  <c r="AP171" i="47"/>
  <c r="AQ171" i="47"/>
  <c r="AR171" i="47"/>
  <c r="AS171" i="47"/>
  <c r="AT171" i="47"/>
  <c r="AU171" i="47"/>
  <c r="AV171" i="47"/>
  <c r="AW171" i="47"/>
  <c r="AX171" i="47"/>
  <c r="AY171" i="47"/>
  <c r="AZ171" i="47"/>
  <c r="BA171" i="47"/>
  <c r="BB171" i="47"/>
  <c r="BC171" i="47"/>
  <c r="BD171" i="47"/>
  <c r="F171" i="47"/>
  <c r="B171" i="47"/>
  <c r="C171" i="47"/>
  <c r="N171" i="47" s="1"/>
  <c r="P171" i="47"/>
  <c r="AL171" i="47"/>
  <c r="Y170" i="47"/>
  <c r="X170" i="47"/>
  <c r="Z170" i="47" s="1"/>
  <c r="B170" i="47"/>
  <c r="AL170" i="47"/>
  <c r="P170" i="47"/>
  <c r="AO170" i="47"/>
  <c r="F170" i="47"/>
  <c r="C170" i="47"/>
  <c r="Y169" i="47"/>
  <c r="X169" i="47"/>
  <c r="Z169" i="47" s="1"/>
  <c r="P169" i="47"/>
  <c r="F169" i="47"/>
  <c r="B169" i="47"/>
  <c r="C169" i="47"/>
  <c r="AO169" i="47"/>
  <c r="AL169" i="47"/>
  <c r="X168" i="47"/>
  <c r="Z168" i="47" s="1"/>
  <c r="Y168" i="47"/>
  <c r="AY168" i="47"/>
  <c r="C168" i="47"/>
  <c r="AL168" i="47"/>
  <c r="BD168" i="47"/>
  <c r="BC168" i="47"/>
  <c r="BB168" i="47"/>
  <c r="BA168" i="47"/>
  <c r="AZ168" i="47"/>
  <c r="AO168" i="47"/>
  <c r="AX168" i="47"/>
  <c r="AW168" i="47"/>
  <c r="AV168" i="47"/>
  <c r="AU168" i="47"/>
  <c r="AT168" i="47"/>
  <c r="AS168" i="47"/>
  <c r="AR168" i="47"/>
  <c r="AQ168" i="47"/>
  <c r="AP168" i="47"/>
  <c r="B168" i="47"/>
  <c r="P168" i="47"/>
  <c r="F168" i="47"/>
  <c r="X167" i="47"/>
  <c r="Z167" i="47" s="1"/>
  <c r="Y167" i="47"/>
  <c r="B167" i="47"/>
  <c r="C167" i="47"/>
  <c r="F167" i="47"/>
  <c r="P167" i="47"/>
  <c r="AL167" i="47"/>
  <c r="AO167" i="47"/>
  <c r="Y166" i="47"/>
  <c r="X166" i="47"/>
  <c r="Z166" i="47" s="1"/>
  <c r="AO166" i="47"/>
  <c r="AL166" i="47"/>
  <c r="P166" i="47"/>
  <c r="F166" i="47"/>
  <c r="C166" i="47"/>
  <c r="B166" i="47"/>
  <c r="Y165" i="47"/>
  <c r="X165" i="47"/>
  <c r="Z165" i="47" s="1"/>
  <c r="AZ165" i="47"/>
  <c r="BC165" i="47"/>
  <c r="AY165" i="47"/>
  <c r="AX165" i="47"/>
  <c r="AW165" i="47"/>
  <c r="AV165" i="47"/>
  <c r="AU165" i="47"/>
  <c r="AT165" i="47"/>
  <c r="AR165" i="47"/>
  <c r="AS165" i="47"/>
  <c r="AQ165" i="47"/>
  <c r="AP165" i="47"/>
  <c r="AO165" i="47"/>
  <c r="AL165" i="47"/>
  <c r="B165" i="47"/>
  <c r="BD165" i="47"/>
  <c r="BA165" i="47"/>
  <c r="P165" i="47"/>
  <c r="F165" i="47"/>
  <c r="BB165" i="47"/>
  <c r="C165" i="47"/>
  <c r="Y164" i="47"/>
  <c r="X164" i="47"/>
  <c r="Z164" i="47" s="1"/>
  <c r="BC164" i="47"/>
  <c r="BD164" i="47"/>
  <c r="BA164" i="47"/>
  <c r="AZ164" i="47"/>
  <c r="AY164" i="47"/>
  <c r="AX164" i="47"/>
  <c r="AW164" i="47"/>
  <c r="AV164" i="47"/>
  <c r="AU164" i="47"/>
  <c r="BB164" i="47"/>
  <c r="AT164" i="47"/>
  <c r="AS164" i="47"/>
  <c r="AQ164" i="47"/>
  <c r="AP164" i="47"/>
  <c r="AO164" i="47"/>
  <c r="AL164" i="47"/>
  <c r="P164" i="47"/>
  <c r="AR164" i="47"/>
  <c r="F164" i="47"/>
  <c r="C164" i="47"/>
  <c r="I164" i="47" s="1"/>
  <c r="B164" i="47"/>
  <c r="X163" i="47"/>
  <c r="Z163" i="47" s="1"/>
  <c r="Y163" i="47"/>
  <c r="BB163" i="47"/>
  <c r="BC163" i="47"/>
  <c r="BD163" i="47"/>
  <c r="B163" i="47"/>
  <c r="C163" i="47"/>
  <c r="N163" i="47" s="1"/>
  <c r="F163" i="47"/>
  <c r="P163" i="47"/>
  <c r="AL163" i="47"/>
  <c r="AO163" i="47"/>
  <c r="AP163" i="47"/>
  <c r="AQ163" i="47"/>
  <c r="AR163" i="47"/>
  <c r="AS163" i="47"/>
  <c r="AT163" i="47"/>
  <c r="AU163" i="47"/>
  <c r="AV163" i="47"/>
  <c r="AW163" i="47"/>
  <c r="AX163" i="47"/>
  <c r="AY163" i="47"/>
  <c r="AZ163" i="47"/>
  <c r="BA163" i="47"/>
  <c r="Y162" i="47"/>
  <c r="X162" i="47"/>
  <c r="Z162" i="47" s="1"/>
  <c r="AW162" i="47"/>
  <c r="BC162" i="47"/>
  <c r="BD162" i="47"/>
  <c r="AU162" i="47"/>
  <c r="BB162" i="47"/>
  <c r="BA162" i="47"/>
  <c r="AZ162" i="47"/>
  <c r="AY162" i="47"/>
  <c r="AX162" i="47"/>
  <c r="AV162" i="47"/>
  <c r="AT162" i="47"/>
  <c r="AS162" i="47"/>
  <c r="AR162" i="47"/>
  <c r="AQ162" i="47"/>
  <c r="AP162" i="47"/>
  <c r="AO162" i="47"/>
  <c r="AL162" i="47"/>
  <c r="P162" i="47"/>
  <c r="F162" i="47"/>
  <c r="C162" i="47"/>
  <c r="B162" i="47"/>
  <c r="Y161" i="47"/>
  <c r="X161" i="47"/>
  <c r="Z161" i="47" s="1"/>
  <c r="BD161" i="47"/>
  <c r="BC161" i="47"/>
  <c r="BB161" i="47"/>
  <c r="BA161" i="47"/>
  <c r="AZ161" i="47"/>
  <c r="AL161" i="47"/>
  <c r="AY161" i="47"/>
  <c r="AX161" i="47"/>
  <c r="AW161" i="47"/>
  <c r="AV161" i="47"/>
  <c r="AT161" i="47"/>
  <c r="AS161" i="47"/>
  <c r="AR161" i="47"/>
  <c r="AQ161" i="47"/>
  <c r="AP161" i="47"/>
  <c r="AO161" i="47"/>
  <c r="B161" i="47"/>
  <c r="C161" i="47"/>
  <c r="F161" i="47"/>
  <c r="P161" i="47"/>
  <c r="AU161" i="47"/>
  <c r="X160" i="47"/>
  <c r="Z160" i="47" s="1"/>
  <c r="Y160" i="47"/>
  <c r="P160" i="47"/>
  <c r="F160" i="47"/>
  <c r="C160" i="47"/>
  <c r="B160" i="47"/>
  <c r="BB160" i="47"/>
  <c r="BD160" i="47"/>
  <c r="BC160" i="47"/>
  <c r="BA160" i="47"/>
  <c r="AZ160" i="47"/>
  <c r="AY160" i="47"/>
  <c r="AX160" i="47"/>
  <c r="AW160" i="47"/>
  <c r="AV160" i="47"/>
  <c r="AU160" i="47"/>
  <c r="AT160" i="47"/>
  <c r="AS160" i="47"/>
  <c r="AR160" i="47"/>
  <c r="AQ160" i="47"/>
  <c r="AP160" i="47"/>
  <c r="AO160" i="47"/>
  <c r="AL160" i="47"/>
  <c r="Y159" i="47"/>
  <c r="X159" i="47"/>
  <c r="Z159" i="47" s="1"/>
  <c r="B159" i="47"/>
  <c r="C159" i="47"/>
  <c r="M159" i="47" s="1"/>
  <c r="AO159" i="47"/>
  <c r="F159" i="47"/>
  <c r="AL159" i="47"/>
  <c r="P159" i="47"/>
  <c r="X158" i="47"/>
  <c r="Z158" i="47" s="1"/>
  <c r="Y158" i="47"/>
  <c r="AY158" i="47"/>
  <c r="AZ158" i="47"/>
  <c r="BA158" i="47"/>
  <c r="BB158" i="47"/>
  <c r="BC158" i="47"/>
  <c r="BD158" i="47"/>
  <c r="AV158" i="47"/>
  <c r="P158" i="47"/>
  <c r="C158" i="47"/>
  <c r="F158" i="47"/>
  <c r="AW158" i="47"/>
  <c r="B158" i="47"/>
  <c r="AX158" i="47"/>
  <c r="AL158" i="47"/>
  <c r="AO158" i="47"/>
  <c r="AP158" i="47"/>
  <c r="AQ158" i="47"/>
  <c r="AR158" i="47"/>
  <c r="AS158" i="47"/>
  <c r="AT158" i="47"/>
  <c r="AU158" i="47"/>
  <c r="Y157" i="47"/>
  <c r="X157" i="47"/>
  <c r="Z157" i="47" s="1"/>
  <c r="F157" i="47"/>
  <c r="AS157" i="47"/>
  <c r="C157" i="47"/>
  <c r="B157" i="47"/>
  <c r="AL157" i="47"/>
  <c r="AO157" i="47"/>
  <c r="AP157" i="47"/>
  <c r="AQ157" i="47"/>
  <c r="AR157" i="47"/>
  <c r="AT157" i="47"/>
  <c r="AU157" i="47"/>
  <c r="AV157" i="47"/>
  <c r="AW157" i="47"/>
  <c r="AX157" i="47"/>
  <c r="AY157" i="47"/>
  <c r="AZ157" i="47"/>
  <c r="BA157" i="47"/>
  <c r="BB157" i="47"/>
  <c r="BC157" i="47"/>
  <c r="BD157" i="47"/>
  <c r="P157" i="47"/>
  <c r="Y156" i="47"/>
  <c r="X156" i="47"/>
  <c r="Z156" i="47" s="1"/>
  <c r="AO156" i="47"/>
  <c r="AL156" i="47"/>
  <c r="P156" i="47"/>
  <c r="F156" i="47"/>
  <c r="C156" i="47"/>
  <c r="B156" i="47"/>
  <c r="X155" i="47"/>
  <c r="Z155" i="47" s="1"/>
  <c r="Y155" i="47"/>
  <c r="BD155" i="47"/>
  <c r="BC155" i="47"/>
  <c r="BB155" i="47"/>
  <c r="BA155" i="47"/>
  <c r="AT155" i="47"/>
  <c r="AU155" i="47"/>
  <c r="AV155" i="47"/>
  <c r="AW155" i="47"/>
  <c r="B155" i="47"/>
  <c r="C155" i="47"/>
  <c r="F155" i="47"/>
  <c r="AZ155" i="47"/>
  <c r="AL155" i="47"/>
  <c r="AO155" i="47"/>
  <c r="AP155" i="47"/>
  <c r="AQ155" i="47"/>
  <c r="AR155" i="47"/>
  <c r="AS155" i="47"/>
  <c r="AY155" i="47"/>
  <c r="P155" i="47"/>
  <c r="AX155" i="47"/>
  <c r="X154" i="47"/>
  <c r="Z154" i="47" s="1"/>
  <c r="Y154" i="47"/>
  <c r="BA154" i="47"/>
  <c r="P154" i="47"/>
  <c r="BB154" i="47"/>
  <c r="BC154" i="47"/>
  <c r="AL154" i="47"/>
  <c r="AO154" i="47"/>
  <c r="AP154" i="47"/>
  <c r="AQ154" i="47"/>
  <c r="AR154" i="47"/>
  <c r="AS154" i="47"/>
  <c r="BD154" i="47"/>
  <c r="AT154" i="47"/>
  <c r="AU154" i="47"/>
  <c r="B154" i="47"/>
  <c r="AX154" i="47"/>
  <c r="AY154" i="47"/>
  <c r="AZ154" i="47"/>
  <c r="C154" i="47"/>
  <c r="AV154" i="47"/>
  <c r="F154" i="47"/>
  <c r="AW154" i="47"/>
  <c r="Y153" i="47"/>
  <c r="X153" i="47"/>
  <c r="Z153" i="47" s="1"/>
  <c r="AO153" i="47"/>
  <c r="AL153" i="47"/>
  <c r="B153" i="47"/>
  <c r="C153" i="47"/>
  <c r="F153" i="47"/>
  <c r="P153" i="47"/>
  <c r="X152" i="47"/>
  <c r="Z152" i="47" s="1"/>
  <c r="Y152" i="47"/>
  <c r="AO152" i="47"/>
  <c r="AL152" i="47"/>
  <c r="BD152" i="47"/>
  <c r="BC152" i="47"/>
  <c r="C152" i="47"/>
  <c r="B152" i="47"/>
  <c r="BB152" i="47"/>
  <c r="BA152" i="47"/>
  <c r="AZ152" i="47"/>
  <c r="AY152" i="47"/>
  <c r="AX152" i="47"/>
  <c r="AW152" i="47"/>
  <c r="AV152" i="47"/>
  <c r="AU152" i="47"/>
  <c r="AT152" i="47"/>
  <c r="AS152" i="47"/>
  <c r="AR152" i="47"/>
  <c r="AQ152" i="47"/>
  <c r="AP152" i="47"/>
  <c r="P152" i="47"/>
  <c r="F152" i="47"/>
  <c r="X151" i="47"/>
  <c r="Z151" i="47" s="1"/>
  <c r="Y151" i="47"/>
  <c r="AV151" i="47"/>
  <c r="AW151" i="47"/>
  <c r="AY151" i="47"/>
  <c r="AZ151" i="47"/>
  <c r="BA151" i="47"/>
  <c r="BB151" i="47"/>
  <c r="BC151" i="47"/>
  <c r="AX151" i="47"/>
  <c r="AU151" i="47"/>
  <c r="B151" i="47"/>
  <c r="F151" i="47"/>
  <c r="BD151" i="47"/>
  <c r="P151" i="47"/>
  <c r="AL151" i="47"/>
  <c r="AO151" i="47"/>
  <c r="AP151" i="47"/>
  <c r="AQ151" i="47"/>
  <c r="AR151" i="47"/>
  <c r="AS151" i="47"/>
  <c r="AT151" i="47"/>
  <c r="C151" i="47"/>
  <c r="Y150" i="47"/>
  <c r="X150" i="47"/>
  <c r="Z150" i="47" s="1"/>
  <c r="BD150" i="47"/>
  <c r="BC150" i="47"/>
  <c r="BA150" i="47"/>
  <c r="AZ150" i="47"/>
  <c r="AY150" i="47"/>
  <c r="AX150" i="47"/>
  <c r="AW150" i="47"/>
  <c r="AV150" i="47"/>
  <c r="AU150" i="47"/>
  <c r="AT150" i="47"/>
  <c r="AS150" i="47"/>
  <c r="AR150" i="47"/>
  <c r="AQ150" i="47"/>
  <c r="AP150" i="47"/>
  <c r="AO150" i="47"/>
  <c r="AL150" i="47"/>
  <c r="BB150" i="47"/>
  <c r="P150" i="47"/>
  <c r="F150" i="47"/>
  <c r="C150" i="47"/>
  <c r="B150" i="47"/>
  <c r="Y149" i="47"/>
  <c r="X149" i="47"/>
  <c r="Z149" i="47" s="1"/>
  <c r="B149" i="47"/>
  <c r="C149" i="47"/>
  <c r="BB149" i="47"/>
  <c r="F149" i="47"/>
  <c r="BC149" i="47"/>
  <c r="P149" i="47"/>
  <c r="AL149" i="47"/>
  <c r="AO149" i="47"/>
  <c r="AP149" i="47"/>
  <c r="AQ149" i="47"/>
  <c r="AR149" i="47"/>
  <c r="AS149" i="47"/>
  <c r="AT149" i="47"/>
  <c r="AU149" i="47"/>
  <c r="AV149" i="47"/>
  <c r="AW149" i="47"/>
  <c r="AX149" i="47"/>
  <c r="AY149" i="47"/>
  <c r="AZ149" i="47"/>
  <c r="BA149" i="47"/>
  <c r="BD149" i="47"/>
  <c r="Y148" i="47"/>
  <c r="X148" i="47"/>
  <c r="Z148" i="47" s="1"/>
  <c r="P148" i="47"/>
  <c r="Q148" i="47" s="1"/>
  <c r="F148" i="47"/>
  <c r="C148" i="47"/>
  <c r="L148" i="47" s="1"/>
  <c r="B148" i="47"/>
  <c r="AO148" i="47"/>
  <c r="AL148" i="47"/>
  <c r="Y147" i="47"/>
  <c r="X147" i="47"/>
  <c r="Z147" i="47" s="1"/>
  <c r="AR147" i="47"/>
  <c r="C147" i="47"/>
  <c r="AZ147" i="47"/>
  <c r="AQ147" i="47"/>
  <c r="AP147" i="47"/>
  <c r="AO147" i="47"/>
  <c r="AL147" i="47"/>
  <c r="P147" i="47"/>
  <c r="F147" i="47"/>
  <c r="AY147" i="47"/>
  <c r="B147" i="47"/>
  <c r="BD147" i="47"/>
  <c r="BC147" i="47"/>
  <c r="BB147" i="47"/>
  <c r="BA147" i="47"/>
  <c r="AX147" i="47"/>
  <c r="AW147" i="47"/>
  <c r="AV147" i="47"/>
  <c r="AU147" i="47"/>
  <c r="AT147" i="47"/>
  <c r="AS147" i="47"/>
  <c r="Y146" i="47"/>
  <c r="X146" i="47"/>
  <c r="Z146" i="47" s="1"/>
  <c r="AO146" i="47"/>
  <c r="B146" i="47"/>
  <c r="C146" i="47"/>
  <c r="N146" i="47" s="1"/>
  <c r="F146" i="47"/>
  <c r="P146" i="47"/>
  <c r="AX146" i="47"/>
  <c r="AY146" i="47"/>
  <c r="AZ146" i="47"/>
  <c r="BA146" i="47"/>
  <c r="BB146" i="47"/>
  <c r="BC146" i="47"/>
  <c r="BD146" i="47"/>
  <c r="AL146" i="47"/>
  <c r="AP146" i="47"/>
  <c r="AQ146" i="47"/>
  <c r="AR146" i="47"/>
  <c r="AS146" i="47"/>
  <c r="AT146" i="47"/>
  <c r="AU146" i="47"/>
  <c r="AV146" i="47"/>
  <c r="AW146" i="47"/>
  <c r="Y145" i="47"/>
  <c r="X145" i="47"/>
  <c r="Z145" i="47" s="1"/>
  <c r="AO145" i="47"/>
  <c r="P145" i="47"/>
  <c r="Q145" i="47" s="1"/>
  <c r="AL145" i="47"/>
  <c r="B145" i="47"/>
  <c r="C145" i="47"/>
  <c r="F145" i="47"/>
  <c r="Y144" i="47"/>
  <c r="X144" i="47"/>
  <c r="Z144" i="47" s="1"/>
  <c r="AU144" i="47"/>
  <c r="AL144" i="47"/>
  <c r="B144" i="47"/>
  <c r="AO144" i="47"/>
  <c r="P144" i="47"/>
  <c r="AP144" i="47"/>
  <c r="AQ144" i="47"/>
  <c r="AR144" i="47"/>
  <c r="AS144" i="47"/>
  <c r="AT144" i="47"/>
  <c r="AV144" i="47"/>
  <c r="AW144" i="47"/>
  <c r="AX144" i="47"/>
  <c r="AY144" i="47"/>
  <c r="AZ144" i="47"/>
  <c r="BA144" i="47"/>
  <c r="BB144" i="47"/>
  <c r="BC144" i="47"/>
  <c r="BD144" i="47"/>
  <c r="C144" i="47"/>
  <c r="F144" i="47"/>
  <c r="Y143" i="47"/>
  <c r="X143" i="47"/>
  <c r="Z143" i="47" s="1"/>
  <c r="AL143" i="47"/>
  <c r="F143" i="47"/>
  <c r="C143" i="47"/>
  <c r="B143" i="47"/>
  <c r="AO143" i="47"/>
  <c r="P143" i="47"/>
  <c r="Y142" i="47"/>
  <c r="X142" i="47"/>
  <c r="Z142" i="47" s="1"/>
  <c r="P142" i="47"/>
  <c r="F142" i="47"/>
  <c r="C142" i="47"/>
  <c r="B142" i="47"/>
  <c r="BD142" i="47"/>
  <c r="BC142" i="47"/>
  <c r="BB142" i="47"/>
  <c r="BA142" i="47"/>
  <c r="AZ142" i="47"/>
  <c r="AY142" i="47"/>
  <c r="AX142" i="47"/>
  <c r="AW142" i="47"/>
  <c r="AV142" i="47"/>
  <c r="AU142" i="47"/>
  <c r="AT142" i="47"/>
  <c r="AS142" i="47"/>
  <c r="AR142" i="47"/>
  <c r="AQ142" i="47"/>
  <c r="AP142" i="47"/>
  <c r="AO142" i="47"/>
  <c r="AL142" i="47"/>
  <c r="X141" i="47"/>
  <c r="Z141" i="47" s="1"/>
  <c r="Y141" i="47"/>
  <c r="P141" i="47"/>
  <c r="Q141" i="47" s="1"/>
  <c r="B141" i="47"/>
  <c r="C141" i="47"/>
  <c r="AU141" i="47"/>
  <c r="F141" i="47"/>
  <c r="AY141" i="47"/>
  <c r="AZ141" i="47"/>
  <c r="BA141" i="47"/>
  <c r="BB141" i="47"/>
  <c r="BC141" i="47"/>
  <c r="BD141" i="47"/>
  <c r="AL141" i="47"/>
  <c r="AO141" i="47"/>
  <c r="AP141" i="47"/>
  <c r="AQ141" i="47"/>
  <c r="AR141" i="47"/>
  <c r="AS141" i="47"/>
  <c r="AT141" i="47"/>
  <c r="AV141" i="47"/>
  <c r="AW141" i="47"/>
  <c r="AX141" i="47"/>
  <c r="Y140" i="47"/>
  <c r="X140" i="47"/>
  <c r="Z140" i="47" s="1"/>
  <c r="F140" i="47"/>
  <c r="C140" i="47"/>
  <c r="AL140" i="47"/>
  <c r="AO140" i="47"/>
  <c r="B140" i="47"/>
  <c r="P140" i="47"/>
  <c r="X139" i="47"/>
  <c r="Z139" i="47" s="1"/>
  <c r="Y139" i="47"/>
  <c r="AX139" i="47"/>
  <c r="B139" i="47"/>
  <c r="C139" i="47"/>
  <c r="F139" i="47"/>
  <c r="P139" i="47"/>
  <c r="AL139" i="47"/>
  <c r="AO139" i="47"/>
  <c r="AP139" i="47"/>
  <c r="AQ139" i="47"/>
  <c r="AR139" i="47"/>
  <c r="AS139" i="47"/>
  <c r="AU139" i="47"/>
  <c r="AV139" i="47"/>
  <c r="AW139" i="47"/>
  <c r="BD139" i="47"/>
  <c r="AT139" i="47"/>
  <c r="BC139" i="47"/>
  <c r="BB139" i="47"/>
  <c r="BA139" i="47"/>
  <c r="AZ139" i="47"/>
  <c r="AY139" i="47"/>
  <c r="X138" i="47"/>
  <c r="Z138" i="47" s="1"/>
  <c r="Y138" i="47"/>
  <c r="AL138" i="47"/>
  <c r="AY138" i="47"/>
  <c r="BD138" i="47"/>
  <c r="BC138" i="47"/>
  <c r="BB138" i="47"/>
  <c r="C138" i="47"/>
  <c r="P138" i="47"/>
  <c r="F138" i="47"/>
  <c r="B138" i="47"/>
  <c r="AW138" i="47"/>
  <c r="BA138" i="47"/>
  <c r="AZ138" i="47"/>
  <c r="AX138" i="47"/>
  <c r="AV138" i="47"/>
  <c r="AU138" i="47"/>
  <c r="AT138" i="47"/>
  <c r="AS138" i="47"/>
  <c r="AR138" i="47"/>
  <c r="AQ138" i="47"/>
  <c r="AP138" i="47"/>
  <c r="AO138" i="47"/>
  <c r="Y137" i="47"/>
  <c r="X137" i="47"/>
  <c r="Z137" i="47" s="1"/>
  <c r="AO137" i="47"/>
  <c r="B137" i="47"/>
  <c r="AL137" i="47"/>
  <c r="P137" i="47"/>
  <c r="F137" i="47"/>
  <c r="C137" i="47"/>
  <c r="X136" i="47"/>
  <c r="Z136" i="47" s="1"/>
  <c r="Y136" i="47"/>
  <c r="AW136" i="47"/>
  <c r="AO136" i="47"/>
  <c r="AP136" i="47"/>
  <c r="AQ136" i="47"/>
  <c r="AR136" i="47"/>
  <c r="AS136" i="47"/>
  <c r="AT136" i="47"/>
  <c r="AU136" i="47"/>
  <c r="AV136" i="47"/>
  <c r="AX136" i="47"/>
  <c r="AY136" i="47"/>
  <c r="AZ136" i="47"/>
  <c r="BA136" i="47"/>
  <c r="BB136" i="47"/>
  <c r="BC136" i="47"/>
  <c r="B136" i="47"/>
  <c r="C136" i="47"/>
  <c r="F136" i="47"/>
  <c r="P136" i="47"/>
  <c r="Q136" i="47" s="1"/>
  <c r="BD136" i="47"/>
  <c r="AL136" i="47"/>
  <c r="Y135" i="47"/>
  <c r="X135" i="47"/>
  <c r="Z135" i="47" s="1"/>
  <c r="P135" i="47"/>
  <c r="AL135" i="47"/>
  <c r="AO135" i="47"/>
  <c r="B135" i="47"/>
  <c r="C135" i="47"/>
  <c r="F135" i="47"/>
  <c r="Y134" i="47"/>
  <c r="X134" i="47"/>
  <c r="Z134" i="47" s="1"/>
  <c r="B134" i="47"/>
  <c r="F134" i="47"/>
  <c r="AO134" i="47"/>
  <c r="P134" i="47"/>
  <c r="AL134" i="47"/>
  <c r="C134" i="47"/>
  <c r="E134" i="47" s="1"/>
  <c r="Y133" i="47"/>
  <c r="X133" i="47"/>
  <c r="Z133" i="47" s="1"/>
  <c r="B133" i="47"/>
  <c r="C133" i="47"/>
  <c r="F133" i="47"/>
  <c r="AO133" i="47"/>
  <c r="AL133" i="47"/>
  <c r="P133" i="47"/>
  <c r="X132" i="47"/>
  <c r="Z132" i="47" s="1"/>
  <c r="Y132" i="47"/>
  <c r="AO132" i="47"/>
  <c r="AL132" i="47"/>
  <c r="P132" i="47"/>
  <c r="B132" i="47"/>
  <c r="C132" i="47"/>
  <c r="F132" i="47"/>
  <c r="Y131" i="47"/>
  <c r="X131" i="47"/>
  <c r="Z131" i="47" s="1"/>
  <c r="AO131" i="47"/>
  <c r="B131" i="47"/>
  <c r="C131" i="47"/>
  <c r="F131" i="47"/>
  <c r="P131" i="47"/>
  <c r="AL131" i="47"/>
  <c r="Y130" i="47"/>
  <c r="X130" i="47"/>
  <c r="Z130" i="47" s="1"/>
  <c r="P130" i="47"/>
  <c r="AL130" i="47"/>
  <c r="AO130" i="47"/>
  <c r="F130" i="47"/>
  <c r="C130" i="47"/>
  <c r="B130" i="47"/>
  <c r="X129" i="47"/>
  <c r="Z129" i="47" s="1"/>
  <c r="Y129" i="47"/>
  <c r="P129" i="47"/>
  <c r="AL129" i="47"/>
  <c r="AO129" i="47"/>
  <c r="B129" i="47"/>
  <c r="C129" i="47"/>
  <c r="F129" i="47"/>
  <c r="X128" i="47"/>
  <c r="Z128" i="47" s="1"/>
  <c r="Y128" i="47"/>
  <c r="AL128" i="47"/>
  <c r="AO128" i="47"/>
  <c r="AP128" i="47"/>
  <c r="AQ128" i="47"/>
  <c r="AR128" i="47"/>
  <c r="AS128" i="47"/>
  <c r="P128" i="47"/>
  <c r="AU128" i="47"/>
  <c r="AV128" i="47"/>
  <c r="AW128" i="47"/>
  <c r="AX128" i="47"/>
  <c r="AY128" i="47"/>
  <c r="AZ128" i="47"/>
  <c r="BA128" i="47"/>
  <c r="BB128" i="47"/>
  <c r="BC128" i="47"/>
  <c r="BD128" i="47"/>
  <c r="B128" i="47"/>
  <c r="C128" i="47"/>
  <c r="F128" i="47"/>
  <c r="AT128" i="47"/>
  <c r="X127" i="47"/>
  <c r="Z127" i="47" s="1"/>
  <c r="Y127" i="47"/>
  <c r="F127" i="47"/>
  <c r="C127" i="47"/>
  <c r="B127" i="47"/>
  <c r="BD127" i="47"/>
  <c r="AP127" i="47"/>
  <c r="AX127" i="47"/>
  <c r="AW127" i="47"/>
  <c r="AV127" i="47"/>
  <c r="AU127" i="47"/>
  <c r="AT127" i="47"/>
  <c r="AS127" i="47"/>
  <c r="AR127" i="47"/>
  <c r="AQ127" i="47"/>
  <c r="AO127" i="47"/>
  <c r="AL127" i="47"/>
  <c r="P127" i="47"/>
  <c r="AY127" i="47"/>
  <c r="AZ127" i="47"/>
  <c r="BA127" i="47"/>
  <c r="BB127" i="47"/>
  <c r="BC127" i="47"/>
  <c r="Y126" i="47"/>
  <c r="X126" i="47"/>
  <c r="Z126" i="47" s="1"/>
  <c r="AP126" i="47"/>
  <c r="AV126" i="47"/>
  <c r="AU126" i="47"/>
  <c r="AT126" i="47"/>
  <c r="AS126" i="47"/>
  <c r="AL126" i="47"/>
  <c r="AQ126" i="47"/>
  <c r="BD126" i="47"/>
  <c r="BC126" i="47"/>
  <c r="BB126" i="47"/>
  <c r="BA126" i="47"/>
  <c r="AZ126" i="47"/>
  <c r="AY126" i="47"/>
  <c r="AX126" i="47"/>
  <c r="AO126" i="47"/>
  <c r="AR126" i="47"/>
  <c r="F126" i="47"/>
  <c r="AW126" i="47"/>
  <c r="P126" i="47"/>
  <c r="B126" i="47"/>
  <c r="C126" i="47"/>
  <c r="Y125" i="47"/>
  <c r="X125" i="47"/>
  <c r="Z125" i="47" s="1"/>
  <c r="P125" i="47"/>
  <c r="B125" i="47"/>
  <c r="AL125" i="47"/>
  <c r="AO125" i="47"/>
  <c r="C125" i="47"/>
  <c r="F125" i="47"/>
  <c r="X124" i="47"/>
  <c r="Z124" i="47" s="1"/>
  <c r="Y124" i="47"/>
  <c r="F124" i="47"/>
  <c r="P124" i="47"/>
  <c r="AO124" i="47"/>
  <c r="AL124" i="47"/>
  <c r="B124" i="47"/>
  <c r="C124" i="47"/>
  <c r="Y123" i="47"/>
  <c r="X123" i="47"/>
  <c r="Z123" i="47" s="1"/>
  <c r="AY123" i="47"/>
  <c r="AU123" i="47"/>
  <c r="AX123" i="47"/>
  <c r="AW123" i="47"/>
  <c r="AV123" i="47"/>
  <c r="AT123" i="47"/>
  <c r="AS123" i="47"/>
  <c r="P123" i="47"/>
  <c r="AR123" i="47"/>
  <c r="AQ123" i="47"/>
  <c r="AP123" i="47"/>
  <c r="AO123" i="47"/>
  <c r="AL123" i="47"/>
  <c r="AZ123" i="47"/>
  <c r="BB123" i="47"/>
  <c r="BC123" i="47"/>
  <c r="BD123" i="47"/>
  <c r="F123" i="47"/>
  <c r="C123" i="47"/>
  <c r="B123" i="47"/>
  <c r="BA123" i="47"/>
  <c r="X122" i="47"/>
  <c r="Z122" i="47" s="1"/>
  <c r="Y122" i="47"/>
  <c r="AO122" i="47"/>
  <c r="AL122" i="47"/>
  <c r="P122" i="47"/>
  <c r="F122" i="47"/>
  <c r="C122" i="47"/>
  <c r="B122" i="47"/>
  <c r="Y121" i="47"/>
  <c r="X121" i="47"/>
  <c r="Z121" i="47" s="1"/>
  <c r="B121" i="47"/>
  <c r="P121" i="47"/>
  <c r="AL121" i="47"/>
  <c r="F121" i="47"/>
  <c r="C121" i="47"/>
  <c r="AO121" i="47"/>
  <c r="Y120" i="47"/>
  <c r="X120" i="47"/>
  <c r="Z120" i="47" s="1"/>
  <c r="B120" i="47"/>
  <c r="AT120" i="47"/>
  <c r="AQ120" i="47"/>
  <c r="AL120" i="47"/>
  <c r="BD120" i="47"/>
  <c r="BC120" i="47"/>
  <c r="BB120" i="47"/>
  <c r="BA120" i="47"/>
  <c r="AZ120" i="47"/>
  <c r="AY120" i="47"/>
  <c r="AX120" i="47"/>
  <c r="AW120" i="47"/>
  <c r="AV120" i="47"/>
  <c r="AU120" i="47"/>
  <c r="AS120" i="47"/>
  <c r="AR120" i="47"/>
  <c r="AP120" i="47"/>
  <c r="AO120" i="47"/>
  <c r="P120" i="47"/>
  <c r="F120" i="47"/>
  <c r="C120" i="47"/>
  <c r="X119" i="47"/>
  <c r="Z119" i="47" s="1"/>
  <c r="Y119" i="47"/>
  <c r="AL119" i="47"/>
  <c r="AO119" i="47"/>
  <c r="P119" i="47"/>
  <c r="F119" i="47"/>
  <c r="C119" i="47"/>
  <c r="B119" i="47"/>
  <c r="X118" i="47"/>
  <c r="Z118" i="47" s="1"/>
  <c r="Y118" i="47"/>
  <c r="B118" i="47"/>
  <c r="AL118" i="47"/>
  <c r="P118" i="47"/>
  <c r="AO118" i="47"/>
  <c r="F118" i="47"/>
  <c r="C118" i="47"/>
  <c r="Y117" i="47"/>
  <c r="X117" i="47"/>
  <c r="Z117" i="47" s="1"/>
  <c r="AO117" i="47"/>
  <c r="AL117" i="47"/>
  <c r="C117" i="47"/>
  <c r="F117" i="47"/>
  <c r="B117" i="47"/>
  <c r="P117" i="47"/>
  <c r="Y116" i="47"/>
  <c r="X116" i="47"/>
  <c r="Z116" i="47" s="1"/>
  <c r="P116" i="47"/>
  <c r="B116" i="47"/>
  <c r="C116" i="47"/>
  <c r="AO116" i="47"/>
  <c r="AL116" i="47"/>
  <c r="F116" i="47"/>
  <c r="X115" i="47"/>
  <c r="Z115" i="47" s="1"/>
  <c r="Y115" i="47"/>
  <c r="C115" i="47"/>
  <c r="B115" i="47"/>
  <c r="F115" i="47"/>
  <c r="P115" i="47"/>
  <c r="AL115" i="47"/>
  <c r="AO115" i="47"/>
  <c r="X114" i="47"/>
  <c r="Z114" i="47" s="1"/>
  <c r="Y114" i="47"/>
  <c r="F114" i="47"/>
  <c r="AO114" i="47"/>
  <c r="P114" i="47"/>
  <c r="C114" i="47"/>
  <c r="B114" i="47"/>
  <c r="AL114" i="47"/>
  <c r="X113" i="47"/>
  <c r="Z113" i="47" s="1"/>
  <c r="Y113" i="47"/>
  <c r="BC113" i="47"/>
  <c r="AW113" i="47"/>
  <c r="AU113" i="47"/>
  <c r="P113" i="47"/>
  <c r="AO113" i="47"/>
  <c r="AZ113" i="47"/>
  <c r="AY113" i="47"/>
  <c r="AL113" i="47"/>
  <c r="BA113" i="47"/>
  <c r="AS113" i="47"/>
  <c r="AT113" i="47"/>
  <c r="Q113" i="47"/>
  <c r="BD113" i="47"/>
  <c r="AQ113" i="47"/>
  <c r="AV113" i="47"/>
  <c r="BB113" i="47"/>
  <c r="AX113" i="47"/>
  <c r="C113" i="47"/>
  <c r="F113" i="47"/>
  <c r="AP113" i="47"/>
  <c r="AR113" i="47"/>
  <c r="B113" i="47"/>
  <c r="Y112" i="47"/>
  <c r="X112" i="47"/>
  <c r="Z112" i="47" s="1"/>
  <c r="C112" i="47"/>
  <c r="AL112" i="47"/>
  <c r="P112" i="47"/>
  <c r="AO112" i="47"/>
  <c r="F112" i="47"/>
  <c r="B112" i="47"/>
  <c r="Y111" i="47"/>
  <c r="X111" i="47"/>
  <c r="Z111" i="47" s="1"/>
  <c r="B111" i="47"/>
  <c r="F111" i="47"/>
  <c r="C111" i="47"/>
  <c r="P111" i="47"/>
  <c r="AL111" i="47"/>
  <c r="AO111" i="47"/>
  <c r="Y110" i="47"/>
  <c r="X110" i="47"/>
  <c r="Z110" i="47" s="1"/>
  <c r="AO110" i="47"/>
  <c r="B110" i="47"/>
  <c r="F110" i="47"/>
  <c r="AL110" i="47"/>
  <c r="C110" i="47"/>
  <c r="L110" i="47" s="1"/>
  <c r="P110" i="47"/>
  <c r="Y109" i="47"/>
  <c r="X109" i="47"/>
  <c r="Z109" i="47" s="1"/>
  <c r="F109" i="47"/>
  <c r="AL109" i="47"/>
  <c r="P109" i="47"/>
  <c r="Q109" i="47" s="1"/>
  <c r="C109" i="47"/>
  <c r="AO109" i="47"/>
  <c r="B109" i="47"/>
  <c r="X108" i="47"/>
  <c r="Z108" i="47" s="1"/>
  <c r="Y108" i="47"/>
  <c r="C108" i="47"/>
  <c r="H108" i="47" s="1"/>
  <c r="P108" i="47"/>
  <c r="B108" i="47"/>
  <c r="AL108" i="47"/>
  <c r="AO108" i="47"/>
  <c r="F108" i="47"/>
  <c r="Y107" i="47"/>
  <c r="X107" i="47"/>
  <c r="Z107" i="47" s="1"/>
  <c r="C107" i="47"/>
  <c r="B107" i="47"/>
  <c r="F107" i="47"/>
  <c r="P107" i="47"/>
  <c r="AL107" i="47"/>
  <c r="AO107" i="47"/>
  <c r="X106" i="47"/>
  <c r="Z106" i="47" s="1"/>
  <c r="Y106" i="47"/>
  <c r="F106" i="47"/>
  <c r="AO106" i="47"/>
  <c r="P106" i="47"/>
  <c r="AL106" i="47"/>
  <c r="C106" i="47"/>
  <c r="B106" i="47"/>
  <c r="X105" i="47"/>
  <c r="Z105" i="47" s="1"/>
  <c r="Y105" i="47"/>
  <c r="B105" i="47"/>
  <c r="F105" i="47"/>
  <c r="C105" i="47"/>
  <c r="AL105" i="47"/>
  <c r="P105" i="47"/>
  <c r="AO105" i="47"/>
  <c r="Y104" i="47"/>
  <c r="X104" i="47"/>
  <c r="Z104" i="47" s="1"/>
  <c r="C104" i="47"/>
  <c r="F104" i="47"/>
  <c r="AL104" i="47"/>
  <c r="P104" i="47"/>
  <c r="AO104" i="47"/>
  <c r="B104" i="47"/>
  <c r="Y103" i="47"/>
  <c r="X103" i="47"/>
  <c r="Z103" i="47" s="1"/>
  <c r="P103" i="47"/>
  <c r="C103" i="47"/>
  <c r="F103" i="47"/>
  <c r="AO103" i="47"/>
  <c r="AL103" i="47"/>
  <c r="B103" i="47"/>
  <c r="X102" i="47"/>
  <c r="Z102" i="47" s="1"/>
  <c r="Y102" i="47"/>
  <c r="AL102" i="47"/>
  <c r="AU102" i="47"/>
  <c r="AS102" i="47"/>
  <c r="P102" i="47"/>
  <c r="BB102" i="47"/>
  <c r="F102" i="47"/>
  <c r="BC102" i="47"/>
  <c r="AZ102" i="47"/>
  <c r="AT102" i="47"/>
  <c r="C102" i="47"/>
  <c r="AP102" i="47"/>
  <c r="AR102" i="47"/>
  <c r="AY102" i="47"/>
  <c r="B102" i="47"/>
  <c r="BA102" i="47"/>
  <c r="AW102" i="47"/>
  <c r="AO102" i="47"/>
  <c r="AV102" i="47"/>
  <c r="AQ102" i="47"/>
  <c r="AX102" i="47"/>
  <c r="BD102" i="47"/>
  <c r="Y101" i="47"/>
  <c r="X101" i="47"/>
  <c r="Z101" i="47" s="1"/>
  <c r="P101" i="47"/>
  <c r="F101" i="47"/>
  <c r="B101" i="47"/>
  <c r="C101" i="47"/>
  <c r="AO101" i="47"/>
  <c r="AL101" i="47"/>
  <c r="Y100" i="47"/>
  <c r="X100" i="47"/>
  <c r="Z100" i="47" s="1"/>
  <c r="AR100" i="47"/>
  <c r="AV100" i="47"/>
  <c r="F100" i="47"/>
  <c r="AL100" i="47"/>
  <c r="BB100" i="47"/>
  <c r="AX100" i="47"/>
  <c r="BC100" i="47"/>
  <c r="AZ100" i="47"/>
  <c r="P100" i="47"/>
  <c r="AY100" i="47"/>
  <c r="AO100" i="47"/>
  <c r="AP100" i="47"/>
  <c r="AW100" i="47"/>
  <c r="BA100" i="47"/>
  <c r="AS100" i="47"/>
  <c r="Q100" i="47"/>
  <c r="AU100" i="47"/>
  <c r="C100" i="47"/>
  <c r="J100" i="47" s="1"/>
  <c r="BD100" i="47"/>
  <c r="AQ100" i="47"/>
  <c r="AT100" i="47"/>
  <c r="B100" i="47"/>
  <c r="Y99" i="47"/>
  <c r="X99" i="47"/>
  <c r="Z99" i="47" s="1"/>
  <c r="F99" i="47"/>
  <c r="AY99" i="47"/>
  <c r="AU99" i="47"/>
  <c r="AQ99" i="47"/>
  <c r="AV99" i="47"/>
  <c r="BB99" i="47"/>
  <c r="AO99" i="47"/>
  <c r="B99" i="47"/>
  <c r="AX99" i="47"/>
  <c r="AW99" i="47"/>
  <c r="C99" i="47"/>
  <c r="AP99" i="47"/>
  <c r="BC99" i="47"/>
  <c r="AZ99" i="47"/>
  <c r="BD99" i="47"/>
  <c r="AR99" i="47"/>
  <c r="AL99" i="47"/>
  <c r="AS99" i="47"/>
  <c r="P99" i="47"/>
  <c r="AT99" i="47"/>
  <c r="BA99" i="47"/>
  <c r="Y98" i="47"/>
  <c r="X98" i="47"/>
  <c r="Z98" i="47" s="1"/>
  <c r="AY98" i="47"/>
  <c r="AU98" i="47"/>
  <c r="B98" i="47"/>
  <c r="AP98" i="47"/>
  <c r="AT98" i="47"/>
  <c r="BD98" i="47"/>
  <c r="AZ98" i="47"/>
  <c r="P98" i="47"/>
  <c r="BA98" i="47"/>
  <c r="F98" i="47"/>
  <c r="BB98" i="47"/>
  <c r="C98" i="47"/>
  <c r="BC98" i="47"/>
  <c r="AO98" i="47"/>
  <c r="AR98" i="47"/>
  <c r="AX98" i="47"/>
  <c r="AV98" i="47"/>
  <c r="AL98" i="47"/>
  <c r="AS98" i="47"/>
  <c r="AW98" i="47"/>
  <c r="AQ98" i="47"/>
  <c r="X97" i="47"/>
  <c r="Z97" i="47" s="1"/>
  <c r="Y97" i="47"/>
  <c r="AX97" i="47"/>
  <c r="AL97" i="47"/>
  <c r="BC97" i="47"/>
  <c r="AT97" i="47"/>
  <c r="B97" i="47"/>
  <c r="BD97" i="47"/>
  <c r="AP97" i="47"/>
  <c r="BA97" i="47"/>
  <c r="P97" i="47"/>
  <c r="AO97" i="47"/>
  <c r="AY97" i="47"/>
  <c r="AU97" i="47"/>
  <c r="C97" i="47"/>
  <c r="J97" i="47" s="1"/>
  <c r="AS97" i="47"/>
  <c r="F97" i="47"/>
  <c r="AW97" i="47"/>
  <c r="AR97" i="47"/>
  <c r="BB97" i="47"/>
  <c r="AZ97" i="47"/>
  <c r="AV97" i="47"/>
  <c r="AQ97" i="47"/>
  <c r="X96" i="47"/>
  <c r="Z96" i="47" s="1"/>
  <c r="Y96" i="47"/>
  <c r="F96" i="47"/>
  <c r="C96" i="47"/>
  <c r="P96" i="47"/>
  <c r="AO96" i="47"/>
  <c r="AL96" i="47"/>
  <c r="B96" i="47"/>
  <c r="Y95" i="47"/>
  <c r="X95" i="47"/>
  <c r="Z95" i="47" s="1"/>
  <c r="AL95" i="47"/>
  <c r="P95" i="47"/>
  <c r="F95" i="47"/>
  <c r="C95" i="47"/>
  <c r="B95" i="47"/>
  <c r="AO95" i="47"/>
  <c r="Y94" i="47"/>
  <c r="X94" i="47"/>
  <c r="Z94" i="47" s="1"/>
  <c r="AL94" i="47"/>
  <c r="P94" i="47"/>
  <c r="F94" i="47"/>
  <c r="AO94" i="47"/>
  <c r="C94" i="47"/>
  <c r="B94" i="47"/>
  <c r="X93" i="47"/>
  <c r="Z93" i="47" s="1"/>
  <c r="Y93" i="47"/>
  <c r="F93" i="47"/>
  <c r="B93" i="47"/>
  <c r="AL93" i="47"/>
  <c r="AO93" i="47"/>
  <c r="P93" i="47"/>
  <c r="C93" i="47"/>
  <c r="X92" i="47"/>
  <c r="Z92" i="47" s="1"/>
  <c r="Y92" i="47"/>
  <c r="C92" i="47"/>
  <c r="B92" i="47"/>
  <c r="P92" i="47"/>
  <c r="AO92" i="47"/>
  <c r="Q92" i="47"/>
  <c r="F92" i="47"/>
  <c r="AL92" i="47"/>
  <c r="X91" i="47"/>
  <c r="Z91" i="47" s="1"/>
  <c r="Y91" i="47"/>
  <c r="AO91" i="47"/>
  <c r="B91" i="47"/>
  <c r="P91" i="47"/>
  <c r="F91" i="47"/>
  <c r="C91" i="47"/>
  <c r="AL91" i="47"/>
  <c r="Y90" i="47"/>
  <c r="X90" i="47"/>
  <c r="Z90" i="47" s="1"/>
  <c r="AU90" i="47"/>
  <c r="BC90" i="47"/>
  <c r="C90" i="47"/>
  <c r="AL90" i="47"/>
  <c r="AV90" i="47"/>
  <c r="AZ90" i="47"/>
  <c r="BA90" i="47"/>
  <c r="F90" i="47"/>
  <c r="AQ90" i="47"/>
  <c r="AR90" i="47"/>
  <c r="AP90" i="47"/>
  <c r="AS90" i="47"/>
  <c r="P90" i="47"/>
  <c r="Q90" i="47" s="1"/>
  <c r="AO90" i="47"/>
  <c r="AT90" i="47"/>
  <c r="AX90" i="47"/>
  <c r="BD90" i="47"/>
  <c r="AW90" i="47"/>
  <c r="BB90" i="47"/>
  <c r="AY90" i="47"/>
  <c r="B90" i="47"/>
  <c r="Y89" i="47"/>
  <c r="X89" i="47"/>
  <c r="Z89" i="47" s="1"/>
  <c r="BA89" i="47"/>
  <c r="BC89" i="47"/>
  <c r="AS89" i="47"/>
  <c r="AO89" i="47"/>
  <c r="BB89" i="47"/>
  <c r="AV89" i="47"/>
  <c r="AZ89" i="47"/>
  <c r="F89" i="47"/>
  <c r="B89" i="47"/>
  <c r="P89" i="47"/>
  <c r="AX89" i="47"/>
  <c r="AR89" i="47"/>
  <c r="AP89" i="47"/>
  <c r="C89" i="47"/>
  <c r="AL89" i="47"/>
  <c r="BD89" i="47"/>
  <c r="AQ89" i="47"/>
  <c r="AY89" i="47"/>
  <c r="AT89" i="47"/>
  <c r="AU89" i="47"/>
  <c r="AW89" i="47"/>
  <c r="Q89" i="47"/>
  <c r="AZ88" i="47"/>
  <c r="BC88" i="47"/>
  <c r="AP88" i="47"/>
  <c r="BC932" i="47"/>
  <c r="AP329" i="47"/>
  <c r="BB932" i="47"/>
  <c r="AO812" i="47"/>
  <c r="AR329" i="47"/>
  <c r="AR88" i="47"/>
  <c r="BD932" i="47"/>
  <c r="AT329" i="47"/>
  <c r="AQ329" i="47"/>
  <c r="AU329" i="47"/>
  <c r="AV329" i="47"/>
  <c r="AW329" i="47"/>
  <c r="AX329" i="47"/>
  <c r="AS329" i="47"/>
  <c r="AY329" i="47"/>
  <c r="AZ329" i="47"/>
  <c r="BA329" i="47"/>
  <c r="BB329" i="47"/>
  <c r="BC329" i="47"/>
  <c r="BD329" i="47"/>
  <c r="AV88" i="47"/>
  <c r="AO329" i="47"/>
  <c r="AM329" i="47" s="1"/>
  <c r="AN329" i="47" s="1"/>
  <c r="AT88" i="47"/>
  <c r="AO88" i="47"/>
  <c r="AW88" i="47"/>
  <c r="X88" i="47"/>
  <c r="Z88" i="47" s="1"/>
  <c r="AO450" i="47"/>
  <c r="AY88" i="47"/>
  <c r="Y88" i="47"/>
  <c r="AO691" i="47"/>
  <c r="B88" i="47"/>
  <c r="F88" i="47"/>
  <c r="C88" i="47"/>
  <c r="E88" i="47" s="1"/>
  <c r="X87" i="47"/>
  <c r="Z87" i="47" s="1"/>
  <c r="Y87" i="47"/>
  <c r="C87" i="47"/>
  <c r="B87" i="47"/>
  <c r="BD87" i="47"/>
  <c r="BC87" i="47"/>
  <c r="BB87" i="47"/>
  <c r="BA87" i="47"/>
  <c r="AZ87" i="47"/>
  <c r="AY87" i="47"/>
  <c r="AX87" i="47"/>
  <c r="AW87" i="47"/>
  <c r="AV87" i="47"/>
  <c r="AU87" i="47"/>
  <c r="AT87" i="47"/>
  <c r="AS87" i="47"/>
  <c r="AR87" i="47"/>
  <c r="AQ87" i="47"/>
  <c r="AP87" i="47"/>
  <c r="AO87" i="47"/>
  <c r="AM87" i="47"/>
  <c r="AN87" i="47" s="1"/>
  <c r="AL87" i="47"/>
  <c r="P87" i="47"/>
  <c r="F87" i="47"/>
  <c r="Y86" i="47"/>
  <c r="X86" i="47"/>
  <c r="Z86" i="47" s="1"/>
  <c r="B86" i="47"/>
  <c r="BD86" i="47"/>
  <c r="BC86" i="47"/>
  <c r="BB86" i="47"/>
  <c r="BA86" i="47"/>
  <c r="AZ86" i="47"/>
  <c r="AY86" i="47"/>
  <c r="AX86" i="47"/>
  <c r="AW86" i="47"/>
  <c r="AV86" i="47"/>
  <c r="AU86" i="47"/>
  <c r="AT86" i="47"/>
  <c r="AS86" i="47"/>
  <c r="AR86" i="47"/>
  <c r="AQ86" i="47"/>
  <c r="AP86" i="47"/>
  <c r="AO86" i="47"/>
  <c r="AM86" i="47" s="1"/>
  <c r="AN86" i="47" s="1"/>
  <c r="AL86" i="47"/>
  <c r="P86" i="47"/>
  <c r="F86" i="47"/>
  <c r="C86" i="47"/>
  <c r="X85" i="47"/>
  <c r="Z85" i="47" s="1"/>
  <c r="Y85" i="47"/>
  <c r="B85" i="47"/>
  <c r="AO85" i="47"/>
  <c r="AL85" i="47"/>
  <c r="P85" i="47"/>
  <c r="F85" i="47"/>
  <c r="C85" i="47"/>
  <c r="Y84" i="47"/>
  <c r="X84" i="47"/>
  <c r="Z84" i="47" s="1"/>
  <c r="C84" i="47"/>
  <c r="AO84" i="47"/>
  <c r="AL84" i="47"/>
  <c r="B84" i="47"/>
  <c r="P84" i="47"/>
  <c r="F84" i="47"/>
  <c r="Y83" i="47"/>
  <c r="X83" i="47"/>
  <c r="Z83" i="47" s="1"/>
  <c r="AO83" i="47"/>
  <c r="B83" i="47"/>
  <c r="C83" i="47"/>
  <c r="AL83" i="47"/>
  <c r="P83" i="47"/>
  <c r="F83" i="47"/>
  <c r="Y82" i="47"/>
  <c r="X82" i="47"/>
  <c r="Z82" i="47" s="1"/>
  <c r="AO82" i="47"/>
  <c r="AL82" i="47"/>
  <c r="P82" i="47"/>
  <c r="F82" i="47"/>
  <c r="C82" i="47"/>
  <c r="B82" i="47"/>
  <c r="Y81" i="47"/>
  <c r="X81" i="47"/>
  <c r="Z81" i="47" s="1"/>
  <c r="AW81" i="47"/>
  <c r="C81" i="47"/>
  <c r="BD81" i="47"/>
  <c r="BC81" i="47"/>
  <c r="BB81" i="47"/>
  <c r="BA81" i="47"/>
  <c r="AZ81" i="47"/>
  <c r="AY81" i="47"/>
  <c r="AX81" i="47"/>
  <c r="AV81" i="47"/>
  <c r="AU81" i="47"/>
  <c r="AT81" i="47"/>
  <c r="AS81" i="47"/>
  <c r="AR81" i="47"/>
  <c r="AQ81" i="47"/>
  <c r="AP81" i="47"/>
  <c r="AO81" i="47"/>
  <c r="AM81" i="47" s="1"/>
  <c r="AN81" i="47" s="1"/>
  <c r="B81" i="47"/>
  <c r="AL81" i="47"/>
  <c r="P81" i="47"/>
  <c r="F81" i="47"/>
  <c r="Y80" i="47"/>
  <c r="X80" i="47"/>
  <c r="Z80" i="47" s="1"/>
  <c r="B80" i="47"/>
  <c r="BD80" i="47"/>
  <c r="BC80" i="47"/>
  <c r="BB80" i="47"/>
  <c r="BA80" i="47"/>
  <c r="AZ80" i="47"/>
  <c r="AY80" i="47"/>
  <c r="AX80" i="47"/>
  <c r="AW80" i="47"/>
  <c r="AV80" i="47"/>
  <c r="AU80" i="47"/>
  <c r="AT80" i="47"/>
  <c r="AS80" i="47"/>
  <c r="AR80" i="47"/>
  <c r="AQ80" i="47"/>
  <c r="AP80" i="47"/>
  <c r="AO80" i="47"/>
  <c r="AM80" i="47" s="1"/>
  <c r="AN80" i="47" s="1"/>
  <c r="AL80" i="47"/>
  <c r="P80" i="47"/>
  <c r="F80" i="47"/>
  <c r="C80" i="47"/>
  <c r="Y79" i="47"/>
  <c r="X79" i="47"/>
  <c r="Z79" i="47" s="1"/>
  <c r="C79" i="47"/>
  <c r="B79" i="47"/>
  <c r="BD79" i="47"/>
  <c r="BC79" i="47"/>
  <c r="BB79" i="47"/>
  <c r="BA79" i="47"/>
  <c r="AZ79" i="47"/>
  <c r="AY79" i="47"/>
  <c r="AX79" i="47"/>
  <c r="AW79" i="47"/>
  <c r="AV79" i="47"/>
  <c r="AU79" i="47"/>
  <c r="AT79" i="47"/>
  <c r="AS79" i="47"/>
  <c r="AR79" i="47"/>
  <c r="AQ79" i="47"/>
  <c r="AP79" i="47"/>
  <c r="AO79" i="47"/>
  <c r="AM79" i="47" s="1"/>
  <c r="AN79" i="47" s="1"/>
  <c r="AL79" i="47"/>
  <c r="P79" i="47"/>
  <c r="F79" i="47"/>
  <c r="Y78" i="47"/>
  <c r="X78" i="47"/>
  <c r="Z78" i="47" s="1"/>
  <c r="C78" i="47"/>
  <c r="BD78" i="47"/>
  <c r="BC78" i="47"/>
  <c r="BB78" i="47"/>
  <c r="BA78" i="47"/>
  <c r="AZ78" i="47"/>
  <c r="AY78" i="47"/>
  <c r="AX78" i="47"/>
  <c r="AW78" i="47"/>
  <c r="AV78" i="47"/>
  <c r="AU78" i="47"/>
  <c r="AT78" i="47"/>
  <c r="AS78" i="47"/>
  <c r="AR78" i="47"/>
  <c r="AQ78" i="47"/>
  <c r="AP78" i="47"/>
  <c r="AO78" i="47"/>
  <c r="AM78" i="47" s="1"/>
  <c r="AN78" i="47" s="1"/>
  <c r="AL78" i="47"/>
  <c r="P78" i="47"/>
  <c r="B78" i="47"/>
  <c r="F78" i="47"/>
  <c r="Y77" i="47"/>
  <c r="X77" i="47"/>
  <c r="Z77" i="47" s="1"/>
  <c r="B77" i="47"/>
  <c r="BD77" i="47"/>
  <c r="BC77" i="47"/>
  <c r="BB77" i="47"/>
  <c r="BA77" i="47"/>
  <c r="AZ77" i="47"/>
  <c r="AY77" i="47"/>
  <c r="AX77" i="47"/>
  <c r="AW77" i="47"/>
  <c r="AV77" i="47"/>
  <c r="AU77" i="47"/>
  <c r="AT77" i="47"/>
  <c r="AS77" i="47"/>
  <c r="AR77" i="47"/>
  <c r="AQ77" i="47"/>
  <c r="AP77" i="47"/>
  <c r="AO77" i="47"/>
  <c r="AM77" i="47" s="1"/>
  <c r="AN77" i="47" s="1"/>
  <c r="AL77" i="47"/>
  <c r="P77" i="47"/>
  <c r="F77" i="47"/>
  <c r="C77" i="47"/>
  <c r="X76" i="47"/>
  <c r="Z76" i="47" s="1"/>
  <c r="Y76" i="47"/>
  <c r="C76" i="47"/>
  <c r="B76" i="47"/>
  <c r="BD76" i="47"/>
  <c r="BC76" i="47"/>
  <c r="BB76" i="47"/>
  <c r="BA76" i="47"/>
  <c r="AZ76" i="47"/>
  <c r="AY76" i="47"/>
  <c r="AX76" i="47"/>
  <c r="AW76" i="47"/>
  <c r="AV76" i="47"/>
  <c r="AU76" i="47"/>
  <c r="AT76" i="47"/>
  <c r="AS76" i="47"/>
  <c r="AR76" i="47"/>
  <c r="AQ76" i="47"/>
  <c r="AP76" i="47"/>
  <c r="AO76" i="47"/>
  <c r="AL76" i="47"/>
  <c r="P76" i="47"/>
  <c r="F76" i="47"/>
  <c r="Y75" i="47"/>
  <c r="X75" i="47"/>
  <c r="Z75" i="47" s="1"/>
  <c r="B75" i="47"/>
  <c r="BD75" i="47"/>
  <c r="BC75" i="47"/>
  <c r="BB75" i="47"/>
  <c r="BA75" i="47"/>
  <c r="AZ75" i="47"/>
  <c r="AY75" i="47"/>
  <c r="AX75" i="47"/>
  <c r="AW75" i="47"/>
  <c r="AV75" i="47"/>
  <c r="AU75" i="47"/>
  <c r="AT75" i="47"/>
  <c r="AR75" i="47"/>
  <c r="AQ75" i="47"/>
  <c r="AP75" i="47"/>
  <c r="AO75" i="47"/>
  <c r="AL75" i="47"/>
  <c r="AS75" i="47"/>
  <c r="P75" i="47"/>
  <c r="F75" i="47"/>
  <c r="C75" i="47"/>
  <c r="X74" i="47"/>
  <c r="Z74" i="47" s="1"/>
  <c r="Y74" i="47"/>
  <c r="B74" i="47"/>
  <c r="BD74" i="47"/>
  <c r="BC74" i="47"/>
  <c r="BB74" i="47"/>
  <c r="BA74" i="47"/>
  <c r="AZ74" i="47"/>
  <c r="AY74" i="47"/>
  <c r="AX74" i="47"/>
  <c r="AW74" i="47"/>
  <c r="AV74" i="47"/>
  <c r="AU74" i="47"/>
  <c r="AT74" i="47"/>
  <c r="AS74" i="47"/>
  <c r="AR74" i="47"/>
  <c r="AQ74" i="47"/>
  <c r="AP74" i="47"/>
  <c r="AO74" i="47"/>
  <c r="AL74" i="47"/>
  <c r="P74" i="47"/>
  <c r="F74" i="47"/>
  <c r="C74" i="47"/>
  <c r="Y73" i="47"/>
  <c r="X73" i="47"/>
  <c r="Z73" i="47" s="1"/>
  <c r="B73" i="47"/>
  <c r="BD73" i="47"/>
  <c r="BC73" i="47"/>
  <c r="BB73" i="47"/>
  <c r="BA73" i="47"/>
  <c r="AZ73" i="47"/>
  <c r="AY73" i="47"/>
  <c r="AX73" i="47"/>
  <c r="AW73" i="47"/>
  <c r="AV73" i="47"/>
  <c r="AU73" i="47"/>
  <c r="AT73" i="47"/>
  <c r="AS73" i="47"/>
  <c r="AR73" i="47"/>
  <c r="AQ73" i="47"/>
  <c r="AP73" i="47"/>
  <c r="AO73" i="47"/>
  <c r="C73" i="47"/>
  <c r="E73" i="47" s="1"/>
  <c r="AL73" i="47"/>
  <c r="P73" i="47"/>
  <c r="F73" i="47"/>
  <c r="X72" i="47"/>
  <c r="Z72" i="47" s="1"/>
  <c r="Y72" i="47"/>
  <c r="B72" i="47"/>
  <c r="BD72" i="47"/>
  <c r="BC72" i="47"/>
  <c r="BB72" i="47"/>
  <c r="BA72" i="47"/>
  <c r="AZ72" i="47"/>
  <c r="AY72" i="47"/>
  <c r="AX72" i="47"/>
  <c r="AW72" i="47"/>
  <c r="AV72" i="47"/>
  <c r="AU72" i="47"/>
  <c r="AT72" i="47"/>
  <c r="AS72" i="47"/>
  <c r="AR72" i="47"/>
  <c r="AQ72" i="47"/>
  <c r="AP72" i="47"/>
  <c r="AO72" i="47"/>
  <c r="AL72" i="47"/>
  <c r="P72" i="47"/>
  <c r="F72" i="47"/>
  <c r="C72" i="47"/>
  <c r="Y71" i="47"/>
  <c r="X71" i="47"/>
  <c r="Z71" i="47" s="1"/>
  <c r="BD71" i="47"/>
  <c r="BC71" i="47"/>
  <c r="BB71" i="47"/>
  <c r="BA71" i="47"/>
  <c r="AZ71" i="47"/>
  <c r="AY71" i="47"/>
  <c r="AX71" i="47"/>
  <c r="AW71" i="47"/>
  <c r="AV71" i="47"/>
  <c r="AU71" i="47"/>
  <c r="AT71" i="47"/>
  <c r="AS71" i="47"/>
  <c r="AR71" i="47"/>
  <c r="AQ71" i="47"/>
  <c r="AP71" i="47"/>
  <c r="AO71" i="47"/>
  <c r="AL71" i="47"/>
  <c r="P71" i="47"/>
  <c r="B71" i="47"/>
  <c r="F71" i="47"/>
  <c r="C71" i="47"/>
  <c r="X70" i="47"/>
  <c r="Z70" i="47" s="1"/>
  <c r="Y70" i="47"/>
  <c r="BD70" i="47"/>
  <c r="BC70" i="47"/>
  <c r="BB70" i="47"/>
  <c r="BA70" i="47"/>
  <c r="AZ70" i="47"/>
  <c r="AY70" i="47"/>
  <c r="AX70" i="47"/>
  <c r="AW70" i="47"/>
  <c r="AV70" i="47"/>
  <c r="AU70" i="47"/>
  <c r="AT70" i="47"/>
  <c r="AS70" i="47"/>
  <c r="AR70" i="47"/>
  <c r="AQ70" i="47"/>
  <c r="AP70" i="47"/>
  <c r="AO70" i="47"/>
  <c r="AL70" i="47"/>
  <c r="P70" i="47"/>
  <c r="F70" i="47"/>
  <c r="C70" i="47"/>
  <c r="B70" i="47"/>
  <c r="Y69" i="47"/>
  <c r="X69" i="47"/>
  <c r="Z69" i="47" s="1"/>
  <c r="B69" i="47"/>
  <c r="BD69" i="47"/>
  <c r="BC69" i="47"/>
  <c r="BB69" i="47"/>
  <c r="BA69" i="47"/>
  <c r="AZ69" i="47"/>
  <c r="AY69" i="47"/>
  <c r="AX69" i="47"/>
  <c r="AW69" i="47"/>
  <c r="AV69" i="47"/>
  <c r="AU69" i="47"/>
  <c r="AT69" i="47"/>
  <c r="AS69" i="47"/>
  <c r="AR69" i="47"/>
  <c r="AQ69" i="47"/>
  <c r="AP69" i="47"/>
  <c r="AO69" i="47"/>
  <c r="AL69" i="47"/>
  <c r="P69" i="47"/>
  <c r="F69" i="47"/>
  <c r="C69" i="47"/>
  <c r="X68" i="47"/>
  <c r="Z68" i="47" s="1"/>
  <c r="Y68" i="47"/>
  <c r="BD68" i="47"/>
  <c r="BC68" i="47"/>
  <c r="BB68" i="47"/>
  <c r="BA68" i="47"/>
  <c r="AZ68" i="47"/>
  <c r="AY68" i="47"/>
  <c r="AX68" i="47"/>
  <c r="AW68" i="47"/>
  <c r="AV68" i="47"/>
  <c r="AU68" i="47"/>
  <c r="AT68" i="47"/>
  <c r="AS68" i="47"/>
  <c r="AR68" i="47"/>
  <c r="AQ68" i="47"/>
  <c r="AP68" i="47"/>
  <c r="AO68" i="47"/>
  <c r="AL68" i="47"/>
  <c r="P68" i="47"/>
  <c r="F68" i="47"/>
  <c r="C68" i="47"/>
  <c r="B68" i="47"/>
  <c r="X67" i="47"/>
  <c r="Z67" i="47" s="1"/>
  <c r="Y67" i="47"/>
  <c r="B67" i="47"/>
  <c r="AO67" i="47"/>
  <c r="AL67" i="47"/>
  <c r="P67" i="47"/>
  <c r="F67" i="47"/>
  <c r="C67" i="47"/>
  <c r="X66" i="47"/>
  <c r="Z66" i="47" s="1"/>
  <c r="Y66" i="47"/>
  <c r="B66" i="47"/>
  <c r="BD66" i="47"/>
  <c r="BC66" i="47"/>
  <c r="BB66" i="47"/>
  <c r="BA66" i="47"/>
  <c r="AZ66" i="47"/>
  <c r="AY66" i="47"/>
  <c r="AX66" i="47"/>
  <c r="AW66" i="47"/>
  <c r="AV66" i="47"/>
  <c r="AU66" i="47"/>
  <c r="AT66" i="47"/>
  <c r="AS66" i="47"/>
  <c r="AR66" i="47"/>
  <c r="AQ66" i="47"/>
  <c r="AP66" i="47"/>
  <c r="AO66" i="47"/>
  <c r="AL66" i="47"/>
  <c r="P66" i="47"/>
  <c r="F66" i="47"/>
  <c r="C66" i="47"/>
  <c r="Y65" i="47"/>
  <c r="X65" i="47"/>
  <c r="Z65" i="47" s="1"/>
  <c r="B65" i="47"/>
  <c r="BD65" i="47"/>
  <c r="BC65" i="47"/>
  <c r="BB65" i="47"/>
  <c r="BA65" i="47"/>
  <c r="AZ65" i="47"/>
  <c r="AY65" i="47"/>
  <c r="AX65" i="47"/>
  <c r="AW65" i="47"/>
  <c r="AV65" i="47"/>
  <c r="AU65" i="47"/>
  <c r="AT65" i="47"/>
  <c r="AS65" i="47"/>
  <c r="AR65" i="47"/>
  <c r="AQ65" i="47"/>
  <c r="AP65" i="47"/>
  <c r="AO65" i="47"/>
  <c r="AL65" i="47"/>
  <c r="P65" i="47"/>
  <c r="F65" i="47"/>
  <c r="C65" i="47"/>
  <c r="Y64" i="47"/>
  <c r="X64" i="47"/>
  <c r="Z64" i="47" s="1"/>
  <c r="C64" i="47"/>
  <c r="B64" i="47"/>
  <c r="AO64" i="47"/>
  <c r="AL64" i="47"/>
  <c r="P64" i="47"/>
  <c r="F64" i="47"/>
  <c r="Y63" i="47"/>
  <c r="X63" i="47"/>
  <c r="Z63" i="47" s="1"/>
  <c r="BD63" i="47"/>
  <c r="BC63" i="47"/>
  <c r="BB63" i="47"/>
  <c r="BA63" i="47"/>
  <c r="AZ63" i="47"/>
  <c r="AY63" i="47"/>
  <c r="AX63" i="47"/>
  <c r="AW63" i="47"/>
  <c r="AV63" i="47"/>
  <c r="AU63" i="47"/>
  <c r="AT63" i="47"/>
  <c r="AS63" i="47"/>
  <c r="AR63" i="47"/>
  <c r="AQ63" i="47"/>
  <c r="AP63" i="47"/>
  <c r="AO63" i="47"/>
  <c r="AL63" i="47"/>
  <c r="P63" i="47"/>
  <c r="F63" i="47"/>
  <c r="B63" i="47"/>
  <c r="C63" i="47"/>
  <c r="Y62" i="47"/>
  <c r="X62" i="47"/>
  <c r="Z62" i="47" s="1"/>
  <c r="BD62" i="47"/>
  <c r="BC62" i="47"/>
  <c r="BB62" i="47"/>
  <c r="BA62" i="47"/>
  <c r="AZ62" i="47"/>
  <c r="AY62" i="47"/>
  <c r="AX62" i="47"/>
  <c r="AW62" i="47"/>
  <c r="AV62" i="47"/>
  <c r="AU62" i="47"/>
  <c r="AT62" i="47"/>
  <c r="AS62" i="47"/>
  <c r="AR62" i="47"/>
  <c r="AQ62" i="47"/>
  <c r="AP62" i="47"/>
  <c r="AO62" i="47"/>
  <c r="AL62" i="47"/>
  <c r="P62" i="47"/>
  <c r="F62" i="47"/>
  <c r="C62" i="47"/>
  <c r="B62" i="47"/>
  <c r="Y61" i="47"/>
  <c r="X61" i="47"/>
  <c r="Z61" i="47" s="1"/>
  <c r="B61" i="47"/>
  <c r="BD61" i="47"/>
  <c r="BC61" i="47"/>
  <c r="BB61" i="47"/>
  <c r="BA61" i="47"/>
  <c r="AZ61" i="47"/>
  <c r="AY61" i="47"/>
  <c r="AX61" i="47"/>
  <c r="AW61" i="47"/>
  <c r="AV61" i="47"/>
  <c r="AU61" i="47"/>
  <c r="AT61" i="47"/>
  <c r="AS61" i="47"/>
  <c r="AR61" i="47"/>
  <c r="AQ61" i="47"/>
  <c r="AP61" i="47"/>
  <c r="AO61" i="47"/>
  <c r="C61" i="47"/>
  <c r="E61" i="47" s="1"/>
  <c r="AL61" i="47"/>
  <c r="P61" i="47"/>
  <c r="F61" i="47"/>
  <c r="X60" i="47"/>
  <c r="Z60" i="47" s="1"/>
  <c r="Y60" i="47"/>
  <c r="C60" i="47"/>
  <c r="B60" i="47"/>
  <c r="AO60" i="47"/>
  <c r="AL60" i="47"/>
  <c r="P60" i="47"/>
  <c r="F60" i="47"/>
  <c r="Y59" i="47"/>
  <c r="X59" i="47"/>
  <c r="Z59" i="47" s="1"/>
  <c r="B59" i="47"/>
  <c r="AO59" i="47"/>
  <c r="AL59" i="47"/>
  <c r="P59" i="47"/>
  <c r="F59" i="47"/>
  <c r="C59" i="47"/>
  <c r="X58" i="47"/>
  <c r="Z58" i="47" s="1"/>
  <c r="Y58" i="47"/>
  <c r="C58" i="47"/>
  <c r="B58" i="47"/>
  <c r="BD58" i="47"/>
  <c r="BC58" i="47"/>
  <c r="BB58" i="47"/>
  <c r="BA58" i="47"/>
  <c r="AZ58" i="47"/>
  <c r="AY58" i="47"/>
  <c r="AX58" i="47"/>
  <c r="AW58" i="47"/>
  <c r="AV58" i="47"/>
  <c r="AU58" i="47"/>
  <c r="AT58" i="47"/>
  <c r="AS58" i="47"/>
  <c r="AR58" i="47"/>
  <c r="AQ58" i="47"/>
  <c r="AP58" i="47"/>
  <c r="AO58" i="47"/>
  <c r="AL58" i="47"/>
  <c r="P58" i="47"/>
  <c r="F58" i="47"/>
  <c r="Y57" i="47"/>
  <c r="X57" i="47"/>
  <c r="Z57" i="47" s="1"/>
  <c r="C57" i="47"/>
  <c r="AO57" i="47"/>
  <c r="B57" i="47"/>
  <c r="AL57" i="47"/>
  <c r="P57" i="47"/>
  <c r="F57" i="47"/>
  <c r="Y56" i="47"/>
  <c r="X56" i="47"/>
  <c r="Z56" i="47" s="1"/>
  <c r="B56" i="47"/>
  <c r="AO56" i="47"/>
  <c r="AL56" i="47"/>
  <c r="P56" i="47"/>
  <c r="F56" i="47"/>
  <c r="C56" i="47"/>
  <c r="X55" i="47"/>
  <c r="Z55" i="47" s="1"/>
  <c r="Y55" i="47"/>
  <c r="C55" i="47"/>
  <c r="I55" i="47" s="1"/>
  <c r="B55" i="47"/>
  <c r="AO55" i="47"/>
  <c r="AL55" i="47"/>
  <c r="P55" i="47"/>
  <c r="F55" i="47"/>
  <c r="Y54" i="47"/>
  <c r="X54" i="47"/>
  <c r="Z54" i="47" s="1"/>
  <c r="AO54" i="47"/>
  <c r="AL54" i="47"/>
  <c r="P54" i="47"/>
  <c r="F54" i="47"/>
  <c r="B54" i="47"/>
  <c r="C54" i="47"/>
  <c r="X53" i="47"/>
  <c r="Z53" i="47" s="1"/>
  <c r="Y53" i="47"/>
  <c r="AO53" i="47"/>
  <c r="AL53" i="47"/>
  <c r="P53" i="47"/>
  <c r="F53" i="47"/>
  <c r="C53" i="47"/>
  <c r="B53" i="47"/>
  <c r="X52" i="47"/>
  <c r="Z52" i="47" s="1"/>
  <c r="Y52" i="47"/>
  <c r="BB52" i="47"/>
  <c r="B52" i="47"/>
  <c r="BD52" i="47"/>
  <c r="BC52" i="47"/>
  <c r="BA52" i="47"/>
  <c r="AZ52" i="47"/>
  <c r="AY52" i="47"/>
  <c r="AX52" i="47"/>
  <c r="AW52" i="47"/>
  <c r="AV52" i="47"/>
  <c r="AU52" i="47"/>
  <c r="AT52" i="47"/>
  <c r="AS52" i="47"/>
  <c r="AR52" i="47"/>
  <c r="AQ52" i="47"/>
  <c r="AP52" i="47"/>
  <c r="AO52" i="47"/>
  <c r="AL52" i="47"/>
  <c r="P52" i="47"/>
  <c r="F52" i="47"/>
  <c r="C52" i="47"/>
  <c r="X51" i="47"/>
  <c r="Z51" i="47" s="1"/>
  <c r="Y51" i="47"/>
  <c r="C51" i="47"/>
  <c r="B51" i="47"/>
  <c r="AO51" i="47"/>
  <c r="AL51" i="47"/>
  <c r="P51" i="47"/>
  <c r="F51" i="47"/>
  <c r="Y50" i="47"/>
  <c r="X50" i="47"/>
  <c r="Z50" i="47" s="1"/>
  <c r="B50" i="47"/>
  <c r="AO50" i="47"/>
  <c r="AL50" i="47"/>
  <c r="P50" i="47"/>
  <c r="F50" i="47"/>
  <c r="C50" i="47"/>
  <c r="X49" i="47"/>
  <c r="Z49" i="47" s="1"/>
  <c r="Y49" i="47"/>
  <c r="C49" i="47"/>
  <c r="B49" i="47"/>
  <c r="BD49" i="47"/>
  <c r="BC49" i="47"/>
  <c r="BB49" i="47"/>
  <c r="BA49" i="47"/>
  <c r="AZ49" i="47"/>
  <c r="AY49" i="47"/>
  <c r="AX49" i="47"/>
  <c r="AW49" i="47"/>
  <c r="AV49" i="47"/>
  <c r="AU49" i="47"/>
  <c r="AT49" i="47"/>
  <c r="AS49" i="47"/>
  <c r="AR49" i="47"/>
  <c r="AQ49" i="47"/>
  <c r="AP49" i="47"/>
  <c r="AO49" i="47"/>
  <c r="AL49" i="47"/>
  <c r="P49" i="47"/>
  <c r="F49" i="47"/>
  <c r="Y48" i="47"/>
  <c r="X48" i="47"/>
  <c r="Z48" i="47" s="1"/>
  <c r="AW48" i="47"/>
  <c r="C48" i="47"/>
  <c r="BD48" i="47"/>
  <c r="BC48" i="47"/>
  <c r="BB48" i="47"/>
  <c r="BA48" i="47"/>
  <c r="AZ48" i="47"/>
  <c r="AY48" i="47"/>
  <c r="AX48" i="47"/>
  <c r="AV48" i="47"/>
  <c r="AU48" i="47"/>
  <c r="AT48" i="47"/>
  <c r="AS48" i="47"/>
  <c r="AR48" i="47"/>
  <c r="AQ48" i="47"/>
  <c r="AP48" i="47"/>
  <c r="AO48" i="47"/>
  <c r="B48" i="47"/>
  <c r="AL48" i="47"/>
  <c r="P48" i="47"/>
  <c r="F48" i="47"/>
  <c r="Y47" i="47"/>
  <c r="X47" i="47"/>
  <c r="Z47" i="47" s="1"/>
  <c r="B47" i="47"/>
  <c r="AO47" i="47"/>
  <c r="C47" i="47"/>
  <c r="AL47" i="47"/>
  <c r="P47" i="47"/>
  <c r="F47" i="47"/>
  <c r="X46" i="47"/>
  <c r="Z46" i="47" s="1"/>
  <c r="Y46" i="47"/>
  <c r="B46" i="47"/>
  <c r="BD46" i="47"/>
  <c r="BC46" i="47"/>
  <c r="BB46" i="47"/>
  <c r="BA46" i="47"/>
  <c r="AZ46" i="47"/>
  <c r="AY46" i="47"/>
  <c r="AX46" i="47"/>
  <c r="AW46" i="47"/>
  <c r="AV46" i="47"/>
  <c r="AU46" i="47"/>
  <c r="AT46" i="47"/>
  <c r="AS46" i="47"/>
  <c r="AR46" i="47"/>
  <c r="AQ46" i="47"/>
  <c r="AP46" i="47"/>
  <c r="AO46" i="47"/>
  <c r="AL46" i="47"/>
  <c r="P46" i="47"/>
  <c r="F46" i="47"/>
  <c r="C46" i="47"/>
  <c r="Y45" i="47"/>
  <c r="X45" i="47"/>
  <c r="Z45" i="47" s="1"/>
  <c r="BD45" i="47"/>
  <c r="BC45" i="47"/>
  <c r="BB45" i="47"/>
  <c r="BA45" i="47"/>
  <c r="AZ45" i="47"/>
  <c r="AY45" i="47"/>
  <c r="AX45" i="47"/>
  <c r="AW45" i="47"/>
  <c r="AV45" i="47"/>
  <c r="AU45" i="47"/>
  <c r="AT45" i="47"/>
  <c r="AS45" i="47"/>
  <c r="AR45" i="47"/>
  <c r="AQ45" i="47"/>
  <c r="AP45" i="47"/>
  <c r="AO45" i="47"/>
  <c r="AL45" i="47"/>
  <c r="P45" i="47"/>
  <c r="F45" i="47"/>
  <c r="B45" i="47"/>
  <c r="C45" i="47"/>
  <c r="X44" i="47"/>
  <c r="Z44" i="47" s="1"/>
  <c r="Y44" i="47"/>
  <c r="BD44" i="47"/>
  <c r="BC44" i="47"/>
  <c r="BB44" i="47"/>
  <c r="BA44" i="47"/>
  <c r="AZ44" i="47"/>
  <c r="AY44" i="47"/>
  <c r="AX44" i="47"/>
  <c r="AW44" i="47"/>
  <c r="AV44" i="47"/>
  <c r="AU44" i="47"/>
  <c r="AT44" i="47"/>
  <c r="AS44" i="47"/>
  <c r="AR44" i="47"/>
  <c r="AQ44" i="47"/>
  <c r="AP44" i="47"/>
  <c r="AO44" i="47"/>
  <c r="AL44" i="47"/>
  <c r="P44" i="47"/>
  <c r="F44" i="47"/>
  <c r="C44" i="47"/>
  <c r="B44" i="47"/>
  <c r="Y43" i="47"/>
  <c r="X43" i="47"/>
  <c r="Z43" i="47" s="1"/>
  <c r="B43" i="47"/>
  <c r="BD43" i="47"/>
  <c r="BC43" i="47"/>
  <c r="BB43" i="47"/>
  <c r="BA43" i="47"/>
  <c r="AZ43" i="47"/>
  <c r="AY43" i="47"/>
  <c r="AX43" i="47"/>
  <c r="AW43" i="47"/>
  <c r="AV43" i="47"/>
  <c r="AU43" i="47"/>
  <c r="AT43" i="47"/>
  <c r="AS43" i="47"/>
  <c r="AR43" i="47"/>
  <c r="AQ43" i="47"/>
  <c r="AP43" i="47"/>
  <c r="AO43" i="47"/>
  <c r="C43" i="47"/>
  <c r="AL43" i="47"/>
  <c r="P43" i="47"/>
  <c r="F43" i="47"/>
  <c r="X42" i="47"/>
  <c r="Z42" i="47" s="1"/>
  <c r="Y42" i="47"/>
  <c r="C42" i="47"/>
  <c r="B42" i="47"/>
  <c r="BD42" i="47"/>
  <c r="BC42" i="47"/>
  <c r="BB42" i="47"/>
  <c r="BA42" i="47"/>
  <c r="AZ42" i="47"/>
  <c r="AY42" i="47"/>
  <c r="AX42" i="47"/>
  <c r="AW42" i="47"/>
  <c r="AV42" i="47"/>
  <c r="AU42" i="47"/>
  <c r="AT42" i="47"/>
  <c r="AS42" i="47"/>
  <c r="AR42" i="47"/>
  <c r="AQ42" i="47"/>
  <c r="AP42" i="47"/>
  <c r="AO42" i="47"/>
  <c r="AL42" i="47"/>
  <c r="P42" i="47"/>
  <c r="F42" i="47"/>
  <c r="Y41" i="47"/>
  <c r="X41" i="47"/>
  <c r="Z41" i="47" s="1"/>
  <c r="B41" i="47"/>
  <c r="BD41" i="47"/>
  <c r="BC41" i="47"/>
  <c r="BB41" i="47"/>
  <c r="BA41" i="47"/>
  <c r="AZ41" i="47"/>
  <c r="AY41" i="47"/>
  <c r="AX41" i="47"/>
  <c r="AW41" i="47"/>
  <c r="AV41" i="47"/>
  <c r="AU41" i="47"/>
  <c r="AT41" i="47"/>
  <c r="AS41" i="47"/>
  <c r="AR41" i="47"/>
  <c r="AQ41" i="47"/>
  <c r="AP41" i="47"/>
  <c r="AO41" i="47"/>
  <c r="AL41" i="47"/>
  <c r="P41" i="47"/>
  <c r="F41" i="47"/>
  <c r="C41" i="47"/>
  <c r="X40" i="47"/>
  <c r="Z40" i="47" s="1"/>
  <c r="Y40" i="47"/>
  <c r="C40" i="47"/>
  <c r="B40" i="47"/>
  <c r="BD40" i="47"/>
  <c r="BC40" i="47"/>
  <c r="BB40" i="47"/>
  <c r="BA40" i="47"/>
  <c r="AZ40" i="47"/>
  <c r="AY40" i="47"/>
  <c r="AX40" i="47"/>
  <c r="AW40" i="47"/>
  <c r="AV40" i="47"/>
  <c r="AU40" i="47"/>
  <c r="AT40" i="47"/>
  <c r="AS40" i="47"/>
  <c r="AR40" i="47"/>
  <c r="AQ40" i="47"/>
  <c r="AP40" i="47"/>
  <c r="AO40" i="47"/>
  <c r="AL40" i="47"/>
  <c r="P40" i="47"/>
  <c r="F40" i="47"/>
  <c r="Y39" i="47"/>
  <c r="X39" i="47"/>
  <c r="Z39" i="47" s="1"/>
  <c r="AW39" i="47"/>
  <c r="C39" i="47"/>
  <c r="BD39" i="47"/>
  <c r="BC39" i="47"/>
  <c r="BB39" i="47"/>
  <c r="BA39" i="47"/>
  <c r="AZ39" i="47"/>
  <c r="AY39" i="47"/>
  <c r="AX39" i="47"/>
  <c r="AV39" i="47"/>
  <c r="AU39" i="47"/>
  <c r="AT39" i="47"/>
  <c r="AS39" i="47"/>
  <c r="AR39" i="47"/>
  <c r="AQ39" i="47"/>
  <c r="AP39" i="47"/>
  <c r="AO39" i="47"/>
  <c r="B39" i="47"/>
  <c r="AL39" i="47"/>
  <c r="P39" i="47"/>
  <c r="F39" i="47"/>
  <c r="Y38" i="47"/>
  <c r="X38" i="47"/>
  <c r="Z38" i="47" s="1"/>
  <c r="B38" i="47"/>
  <c r="BD38" i="47"/>
  <c r="BC38" i="47"/>
  <c r="BB38" i="47"/>
  <c r="BA38" i="47"/>
  <c r="AZ38" i="47"/>
  <c r="AY38" i="47"/>
  <c r="AX38" i="47"/>
  <c r="AW38" i="47"/>
  <c r="AV38" i="47"/>
  <c r="AU38" i="47"/>
  <c r="AT38" i="47"/>
  <c r="AS38" i="47"/>
  <c r="AR38" i="47"/>
  <c r="AQ38" i="47"/>
  <c r="AP38" i="47"/>
  <c r="AO38" i="47"/>
  <c r="C38" i="47"/>
  <c r="AL38" i="47"/>
  <c r="P38" i="47"/>
  <c r="F38" i="47"/>
  <c r="Y37" i="47"/>
  <c r="X37" i="47"/>
  <c r="Z37" i="47" s="1"/>
  <c r="C37" i="47"/>
  <c r="E37" i="47" s="1"/>
  <c r="B37" i="47"/>
  <c r="BD37" i="47"/>
  <c r="BC37" i="47"/>
  <c r="BB37" i="47"/>
  <c r="BA37" i="47"/>
  <c r="AZ37" i="47"/>
  <c r="AY37" i="47"/>
  <c r="AX37" i="47"/>
  <c r="AW37" i="47"/>
  <c r="AV37" i="47"/>
  <c r="AU37" i="47"/>
  <c r="AT37" i="47"/>
  <c r="AS37" i="47"/>
  <c r="AR37" i="47"/>
  <c r="AQ37" i="47"/>
  <c r="AP37" i="47"/>
  <c r="AO37" i="47"/>
  <c r="AL37" i="47"/>
  <c r="P37" i="47"/>
  <c r="F37" i="47"/>
  <c r="Y36" i="47"/>
  <c r="X36" i="47"/>
  <c r="Z36" i="47" s="1"/>
  <c r="BD36" i="47"/>
  <c r="BC36" i="47"/>
  <c r="BB36" i="47"/>
  <c r="BA36" i="47"/>
  <c r="AZ36" i="47"/>
  <c r="AY36" i="47"/>
  <c r="AX36" i="47"/>
  <c r="AW36" i="47"/>
  <c r="AV36" i="47"/>
  <c r="AU36" i="47"/>
  <c r="AT36" i="47"/>
  <c r="AS36" i="47"/>
  <c r="AR36" i="47"/>
  <c r="AQ36" i="47"/>
  <c r="AP36" i="47"/>
  <c r="AO36" i="47"/>
  <c r="AL36" i="47"/>
  <c r="P36" i="47"/>
  <c r="F36" i="47"/>
  <c r="B36" i="47"/>
  <c r="C36" i="47"/>
  <c r="X35" i="47"/>
  <c r="Z35" i="47" s="1"/>
  <c r="Y35" i="47"/>
  <c r="BD35" i="47"/>
  <c r="BC35" i="47"/>
  <c r="BB35" i="47"/>
  <c r="BA35" i="47"/>
  <c r="AZ35" i="47"/>
  <c r="AY35" i="47"/>
  <c r="AX35" i="47"/>
  <c r="AW35" i="47"/>
  <c r="AV35" i="47"/>
  <c r="AU35" i="47"/>
  <c r="AT35" i="47"/>
  <c r="AS35" i="47"/>
  <c r="AR35" i="47"/>
  <c r="AQ35" i="47"/>
  <c r="AP35" i="47"/>
  <c r="AO35" i="47"/>
  <c r="AL35" i="47"/>
  <c r="P35" i="47"/>
  <c r="F35" i="47"/>
  <c r="C35" i="47"/>
  <c r="B35" i="47"/>
  <c r="X34" i="47"/>
  <c r="Z34" i="47" s="1"/>
  <c r="Y34" i="47"/>
  <c r="BB34" i="47"/>
  <c r="B34" i="47"/>
  <c r="BD34" i="47"/>
  <c r="BC34" i="47"/>
  <c r="BA34" i="47"/>
  <c r="AZ34" i="47"/>
  <c r="AY34" i="47"/>
  <c r="AX34" i="47"/>
  <c r="AW34" i="47"/>
  <c r="AV34" i="47"/>
  <c r="AU34" i="47"/>
  <c r="AT34" i="47"/>
  <c r="AS34" i="47"/>
  <c r="AR34" i="47"/>
  <c r="AQ34" i="47"/>
  <c r="AP34" i="47"/>
  <c r="AO34" i="47"/>
  <c r="AL34" i="47"/>
  <c r="P34" i="47"/>
  <c r="F34" i="47"/>
  <c r="C34" i="47"/>
  <c r="X33" i="47"/>
  <c r="Z33" i="47" s="1"/>
  <c r="Y33" i="47"/>
  <c r="C33" i="47"/>
  <c r="B33" i="47"/>
  <c r="BD33" i="47"/>
  <c r="BC33" i="47"/>
  <c r="BB33" i="47"/>
  <c r="BA33" i="47"/>
  <c r="AZ33" i="47"/>
  <c r="AY33" i="47"/>
  <c r="AX33" i="47"/>
  <c r="AW33" i="47"/>
  <c r="AV33" i="47"/>
  <c r="AU33" i="47"/>
  <c r="AT33" i="47"/>
  <c r="AS33" i="47"/>
  <c r="AR33" i="47"/>
  <c r="AQ33" i="47"/>
  <c r="AP33" i="47"/>
  <c r="AO33" i="47"/>
  <c r="AL33" i="47"/>
  <c r="P33" i="47"/>
  <c r="F33" i="47"/>
  <c r="Y32" i="47"/>
  <c r="X32" i="47"/>
  <c r="Z32" i="47" s="1"/>
  <c r="B32" i="47"/>
  <c r="AR32" i="47"/>
  <c r="BD32" i="47"/>
  <c r="BC32" i="47"/>
  <c r="BB32" i="47"/>
  <c r="BA32" i="47"/>
  <c r="AZ32" i="47"/>
  <c r="AY32" i="47"/>
  <c r="AX32" i="47"/>
  <c r="AW32" i="47"/>
  <c r="AV32" i="47"/>
  <c r="AU32" i="47"/>
  <c r="AT32" i="47"/>
  <c r="AS32" i="47"/>
  <c r="AQ32" i="47"/>
  <c r="AP32" i="47"/>
  <c r="AO32" i="47"/>
  <c r="AL32" i="47"/>
  <c r="P32" i="47"/>
  <c r="F32" i="47"/>
  <c r="C32" i="47"/>
  <c r="X31" i="47"/>
  <c r="Z31" i="47" s="1"/>
  <c r="Y31" i="47"/>
  <c r="C31" i="47"/>
  <c r="B31" i="47"/>
  <c r="BD31" i="47"/>
  <c r="BC31" i="47"/>
  <c r="BB31" i="47"/>
  <c r="BA31" i="47"/>
  <c r="AZ31" i="47"/>
  <c r="AY31" i="47"/>
  <c r="AX31" i="47"/>
  <c r="AW31" i="47"/>
  <c r="AV31" i="47"/>
  <c r="AU31" i="47"/>
  <c r="AT31" i="47"/>
  <c r="AS31" i="47"/>
  <c r="AR31" i="47"/>
  <c r="AQ31" i="47"/>
  <c r="AP31" i="47"/>
  <c r="AO31" i="47"/>
  <c r="AL31" i="47"/>
  <c r="P31" i="47"/>
  <c r="F31" i="47"/>
  <c r="Y30" i="47"/>
  <c r="X30" i="47"/>
  <c r="Z30" i="47" s="1"/>
  <c r="AW30" i="47"/>
  <c r="C30" i="47"/>
  <c r="BD30" i="47"/>
  <c r="BC30" i="47"/>
  <c r="BB30" i="47"/>
  <c r="BA30" i="47"/>
  <c r="AZ30" i="47"/>
  <c r="AY30" i="47"/>
  <c r="AX30" i="47"/>
  <c r="AV30" i="47"/>
  <c r="AU30" i="47"/>
  <c r="AT30" i="47"/>
  <c r="AS30" i="47"/>
  <c r="AR30" i="47"/>
  <c r="AQ30" i="47"/>
  <c r="AP30" i="47"/>
  <c r="AO30" i="47"/>
  <c r="B30" i="47"/>
  <c r="AL30" i="47"/>
  <c r="P30" i="47"/>
  <c r="F30" i="47"/>
  <c r="Y29" i="47"/>
  <c r="X29" i="47"/>
  <c r="Z29" i="47" s="1"/>
  <c r="B29" i="47"/>
  <c r="AO29" i="47"/>
  <c r="AL29" i="47"/>
  <c r="P29" i="47"/>
  <c r="F29" i="47"/>
  <c r="C29" i="47"/>
  <c r="X28" i="47"/>
  <c r="Z28" i="47" s="1"/>
  <c r="Y28" i="47"/>
  <c r="BD28" i="47"/>
  <c r="BC28" i="47"/>
  <c r="BB28" i="47"/>
  <c r="BA28" i="47"/>
  <c r="AZ28" i="47"/>
  <c r="AY28" i="47"/>
  <c r="AX28" i="47"/>
  <c r="AW28" i="47"/>
  <c r="AV28" i="47"/>
  <c r="AU28" i="47"/>
  <c r="AT28" i="47"/>
  <c r="AS28" i="47"/>
  <c r="AR28" i="47"/>
  <c r="AQ28" i="47"/>
  <c r="AP28" i="47"/>
  <c r="AO28" i="47"/>
  <c r="AL28" i="47"/>
  <c r="P28" i="47"/>
  <c r="F28" i="47"/>
  <c r="C28" i="47"/>
  <c r="B28" i="47"/>
  <c r="Y27" i="47"/>
  <c r="X27" i="47"/>
  <c r="Z27" i="47" s="1"/>
  <c r="AO27" i="47"/>
  <c r="AL27" i="47"/>
  <c r="P27" i="47"/>
  <c r="F27" i="47"/>
  <c r="B27" i="47"/>
  <c r="C27" i="47"/>
  <c r="X26" i="47"/>
  <c r="Z26" i="47" s="1"/>
  <c r="Y26" i="47"/>
  <c r="AO26" i="47"/>
  <c r="AL26" i="47"/>
  <c r="P26" i="47"/>
  <c r="F26" i="47"/>
  <c r="C26" i="47"/>
  <c r="B26" i="47"/>
  <c r="Y25" i="47"/>
  <c r="X25" i="47"/>
  <c r="Z25" i="47" s="1"/>
  <c r="B25" i="47"/>
  <c r="BD25" i="47"/>
  <c r="BC25" i="47"/>
  <c r="BB25" i="47"/>
  <c r="BA25" i="47"/>
  <c r="AZ25" i="47"/>
  <c r="AY25" i="47"/>
  <c r="AX25" i="47"/>
  <c r="AW25" i="47"/>
  <c r="AV25" i="47"/>
  <c r="AU25" i="47"/>
  <c r="AT25" i="47"/>
  <c r="AS25" i="47"/>
  <c r="AR25" i="47"/>
  <c r="AQ25" i="47"/>
  <c r="AP25" i="47"/>
  <c r="AO25" i="47"/>
  <c r="C25" i="47"/>
  <c r="AL25" i="47"/>
  <c r="P25" i="47"/>
  <c r="F25" i="47"/>
  <c r="X24" i="47"/>
  <c r="Z24" i="47" s="1"/>
  <c r="Y24" i="47"/>
  <c r="C24" i="47"/>
  <c r="B24" i="47"/>
  <c r="BD24" i="47"/>
  <c r="BC24" i="47"/>
  <c r="BB24" i="47"/>
  <c r="BA24" i="47"/>
  <c r="AZ24" i="47"/>
  <c r="AY24" i="47"/>
  <c r="AX24" i="47"/>
  <c r="AW24" i="47"/>
  <c r="AV24" i="47"/>
  <c r="AU24" i="47"/>
  <c r="AT24" i="47"/>
  <c r="AS24" i="47"/>
  <c r="AR24" i="47"/>
  <c r="AQ24" i="47"/>
  <c r="AP24" i="47"/>
  <c r="AO24" i="47"/>
  <c r="AL24" i="47"/>
  <c r="P24" i="47"/>
  <c r="F24" i="47"/>
  <c r="Y23" i="47"/>
  <c r="X23" i="47"/>
  <c r="Z23" i="47" s="1"/>
  <c r="B23" i="47"/>
  <c r="BD23" i="47"/>
  <c r="BC23" i="47"/>
  <c r="BB23" i="47"/>
  <c r="BA23" i="47"/>
  <c r="AZ23" i="47"/>
  <c r="AY23" i="47"/>
  <c r="AX23" i="47"/>
  <c r="AW23" i="47"/>
  <c r="AV23" i="47"/>
  <c r="AU23" i="47"/>
  <c r="AT23" i="47"/>
  <c r="AS23" i="47"/>
  <c r="AR23" i="47"/>
  <c r="AQ23" i="47"/>
  <c r="AP23" i="47"/>
  <c r="AO23" i="47"/>
  <c r="AL23" i="47"/>
  <c r="P23" i="47"/>
  <c r="F23" i="47"/>
  <c r="C23" i="47"/>
  <c r="X22" i="47"/>
  <c r="Z22" i="47" s="1"/>
  <c r="Y22" i="47"/>
  <c r="C22" i="47"/>
  <c r="B22" i="47"/>
  <c r="AO22" i="47"/>
  <c r="AL22" i="47"/>
  <c r="P22" i="47"/>
  <c r="F22" i="47"/>
  <c r="Y21" i="47"/>
  <c r="X21" i="47"/>
  <c r="Z21" i="47" s="1"/>
  <c r="C21" i="47"/>
  <c r="E21" i="47" s="1"/>
  <c r="AO21" i="47"/>
  <c r="B21" i="47"/>
  <c r="AL21" i="47"/>
  <c r="P21" i="47"/>
  <c r="F21" i="47"/>
  <c r="Y20" i="47"/>
  <c r="X20" i="47"/>
  <c r="Z20" i="47" s="1"/>
  <c r="B20" i="47"/>
  <c r="BD20" i="47"/>
  <c r="BC20" i="47"/>
  <c r="BB20" i="47"/>
  <c r="BA20" i="47"/>
  <c r="AZ20" i="47"/>
  <c r="AY20" i="47"/>
  <c r="AX20" i="47"/>
  <c r="AW20" i="47"/>
  <c r="AV20" i="47"/>
  <c r="AU20" i="47"/>
  <c r="AT20" i="47"/>
  <c r="AS20" i="47"/>
  <c r="AR20" i="47"/>
  <c r="AQ20" i="47"/>
  <c r="AP20" i="47"/>
  <c r="AO20" i="47"/>
  <c r="C20" i="47"/>
  <c r="AL20" i="47"/>
  <c r="P20" i="47"/>
  <c r="F20" i="47"/>
  <c r="X19" i="47"/>
  <c r="Z19" i="47" s="1"/>
  <c r="Y19" i="47"/>
  <c r="B19" i="47"/>
  <c r="BD19" i="47"/>
  <c r="BC19" i="47"/>
  <c r="BB19" i="47"/>
  <c r="BA19" i="47"/>
  <c r="AZ19" i="47"/>
  <c r="AY19" i="47"/>
  <c r="AX19" i="47"/>
  <c r="AW19" i="47"/>
  <c r="AV19" i="47"/>
  <c r="AU19" i="47"/>
  <c r="AT19" i="47"/>
  <c r="AS19" i="47"/>
  <c r="AR19" i="47"/>
  <c r="AQ19" i="47"/>
  <c r="AP19" i="47"/>
  <c r="AO19" i="47"/>
  <c r="AL19" i="47"/>
  <c r="P19" i="47"/>
  <c r="F19" i="47"/>
  <c r="C19" i="47"/>
  <c r="Y18" i="47"/>
  <c r="X18" i="47"/>
  <c r="Z18" i="47" s="1"/>
  <c r="BD18" i="47"/>
  <c r="BC18" i="47"/>
  <c r="BB18" i="47"/>
  <c r="BA18" i="47"/>
  <c r="AZ18" i="47"/>
  <c r="AY18" i="47"/>
  <c r="AX18" i="47"/>
  <c r="AW18" i="47"/>
  <c r="AV18" i="47"/>
  <c r="AU18" i="47"/>
  <c r="AT18" i="47"/>
  <c r="AS18" i="47"/>
  <c r="AR18" i="47"/>
  <c r="AQ18" i="47"/>
  <c r="AP18" i="47"/>
  <c r="AO18" i="47"/>
  <c r="AL18" i="47"/>
  <c r="P18" i="47"/>
  <c r="F18" i="47"/>
  <c r="B18" i="47"/>
  <c r="C18" i="47"/>
  <c r="X17" i="47"/>
  <c r="Z17" i="47" s="1"/>
  <c r="Y17" i="47"/>
  <c r="BD17" i="47"/>
  <c r="BC17" i="47"/>
  <c r="BB17" i="47"/>
  <c r="BA17" i="47"/>
  <c r="AZ17" i="47"/>
  <c r="AY17" i="47"/>
  <c r="AX17" i="47"/>
  <c r="AW17" i="47"/>
  <c r="AV17" i="47"/>
  <c r="AU17" i="47"/>
  <c r="AT17" i="47"/>
  <c r="AS17" i="47"/>
  <c r="AR17" i="47"/>
  <c r="AQ17" i="47"/>
  <c r="AP17" i="47"/>
  <c r="AO17" i="47"/>
  <c r="AL17" i="47"/>
  <c r="P17" i="47"/>
  <c r="F17" i="47"/>
  <c r="C17" i="47"/>
  <c r="B17" i="47"/>
  <c r="X16" i="47"/>
  <c r="Z16" i="47" s="1"/>
  <c r="Y16" i="47"/>
  <c r="BB16" i="47"/>
  <c r="B16" i="47"/>
  <c r="BD16" i="47"/>
  <c r="BC16" i="47"/>
  <c r="BA16" i="47"/>
  <c r="AZ16" i="47"/>
  <c r="AY16" i="47"/>
  <c r="AX16" i="47"/>
  <c r="AW16" i="47"/>
  <c r="AV16" i="47"/>
  <c r="AU16" i="47"/>
  <c r="AT16" i="47"/>
  <c r="AS16" i="47"/>
  <c r="AR16" i="47"/>
  <c r="AQ16" i="47"/>
  <c r="AP16" i="47"/>
  <c r="AO16" i="47"/>
  <c r="AL16" i="47"/>
  <c r="P16" i="47"/>
  <c r="F16" i="47"/>
  <c r="C16" i="47"/>
  <c r="X15" i="47"/>
  <c r="Z15" i="47" s="1"/>
  <c r="Y15" i="47"/>
  <c r="C15" i="47"/>
  <c r="B15" i="47"/>
  <c r="AO15" i="47"/>
  <c r="AL15" i="47"/>
  <c r="P15" i="47"/>
  <c r="F15" i="47"/>
  <c r="Y14" i="47"/>
  <c r="X14" i="47"/>
  <c r="Z14" i="47" s="1"/>
  <c r="B14" i="47"/>
  <c r="AW14" i="47"/>
  <c r="BD14" i="47"/>
  <c r="BC14" i="47"/>
  <c r="BB14" i="47"/>
  <c r="BA14" i="47"/>
  <c r="AZ14" i="47"/>
  <c r="AY14" i="47"/>
  <c r="AX14" i="47"/>
  <c r="AV14" i="47"/>
  <c r="AU14" i="47"/>
  <c r="AT14" i="47"/>
  <c r="AS14" i="47"/>
  <c r="AR14" i="47"/>
  <c r="AQ14" i="47"/>
  <c r="AP14" i="47"/>
  <c r="AO14" i="47"/>
  <c r="AL14" i="47"/>
  <c r="P14" i="47"/>
  <c r="F14" i="47"/>
  <c r="C14" i="47"/>
  <c r="X13" i="47"/>
  <c r="Z13" i="47" s="1"/>
  <c r="Y13" i="47"/>
  <c r="C13" i="47"/>
  <c r="B13" i="47"/>
  <c r="BD13" i="47"/>
  <c r="BC13" i="47"/>
  <c r="BB13" i="47"/>
  <c r="BA13" i="47"/>
  <c r="AZ13" i="47"/>
  <c r="AY13" i="47"/>
  <c r="AX13" i="47"/>
  <c r="AW13" i="47"/>
  <c r="AV13" i="47"/>
  <c r="AU13" i="47"/>
  <c r="AT13" i="47"/>
  <c r="AS13" i="47"/>
  <c r="AR13" i="47"/>
  <c r="AQ13" i="47"/>
  <c r="AP13" i="47"/>
  <c r="AO13" i="47"/>
  <c r="AL13" i="47"/>
  <c r="P13" i="47"/>
  <c r="F13" i="47"/>
  <c r="Y12" i="47"/>
  <c r="X12" i="47"/>
  <c r="Z12" i="47" s="1"/>
  <c r="AW12" i="47"/>
  <c r="C12" i="47"/>
  <c r="BD12" i="47"/>
  <c r="BC12" i="47"/>
  <c r="BB12" i="47"/>
  <c r="BA12" i="47"/>
  <c r="AZ12" i="47"/>
  <c r="AY12" i="47"/>
  <c r="AX12" i="47"/>
  <c r="AV12" i="47"/>
  <c r="AU12" i="47"/>
  <c r="AT12" i="47"/>
  <c r="AS12" i="47"/>
  <c r="AR12" i="47"/>
  <c r="AQ12" i="47"/>
  <c r="AP12" i="47"/>
  <c r="AO12" i="47"/>
  <c r="B12" i="47"/>
  <c r="AL12" i="47"/>
  <c r="P12" i="47"/>
  <c r="F12" i="47"/>
  <c r="Y11" i="47"/>
  <c r="X11" i="47"/>
  <c r="Z11" i="47" s="1"/>
  <c r="B11" i="47"/>
  <c r="AO11" i="47"/>
  <c r="C11" i="47"/>
  <c r="AL11" i="47"/>
  <c r="P11" i="47"/>
  <c r="F11" i="47"/>
  <c r="X10" i="47"/>
  <c r="Z10" i="47" s="1"/>
  <c r="Y10" i="47"/>
  <c r="B10" i="47"/>
  <c r="AO10" i="47"/>
  <c r="AL10" i="47"/>
  <c r="P10" i="47"/>
  <c r="F10" i="47"/>
  <c r="C10" i="47"/>
  <c r="Y9" i="47"/>
  <c r="X9" i="47"/>
  <c r="Z9" i="47" s="1"/>
  <c r="BD9" i="47"/>
  <c r="BC9" i="47"/>
  <c r="BB9" i="47"/>
  <c r="BA9" i="47"/>
  <c r="AZ9" i="47"/>
  <c r="AY9" i="47"/>
  <c r="AX9" i="47"/>
  <c r="AW9" i="47"/>
  <c r="AV9" i="47"/>
  <c r="AU9" i="47"/>
  <c r="AT9" i="47"/>
  <c r="AS9" i="47"/>
  <c r="AR9" i="47"/>
  <c r="AQ9" i="47"/>
  <c r="AP9" i="47"/>
  <c r="AO9" i="47"/>
  <c r="AL9" i="47"/>
  <c r="P9" i="47"/>
  <c r="F9" i="47"/>
  <c r="B9" i="47"/>
  <c r="C9" i="47"/>
  <c r="X8" i="47"/>
  <c r="Z8" i="47" s="1"/>
  <c r="Y8" i="47"/>
  <c r="BD8" i="47"/>
  <c r="BC8" i="47"/>
  <c r="BB8" i="47"/>
  <c r="BA8" i="47"/>
  <c r="AZ8" i="47"/>
  <c r="AY8" i="47"/>
  <c r="AX8" i="47"/>
  <c r="AW8" i="47"/>
  <c r="AV8" i="47"/>
  <c r="AU8" i="47"/>
  <c r="AT8" i="47"/>
  <c r="AS8" i="47"/>
  <c r="AR8" i="47"/>
  <c r="AQ8" i="47"/>
  <c r="AP8" i="47"/>
  <c r="AO8" i="47"/>
  <c r="AL8" i="47"/>
  <c r="P8" i="47"/>
  <c r="F8" i="47"/>
  <c r="C8" i="47"/>
  <c r="B8" i="47"/>
  <c r="Y7" i="47"/>
  <c r="X7" i="47"/>
  <c r="Z7" i="47" s="1"/>
  <c r="B7" i="47"/>
  <c r="BD7" i="47"/>
  <c r="BC7" i="47"/>
  <c r="BB7" i="47"/>
  <c r="BA7" i="47"/>
  <c r="AZ7" i="47"/>
  <c r="AY7" i="47"/>
  <c r="AX7" i="47"/>
  <c r="AW7" i="47"/>
  <c r="AV7" i="47"/>
  <c r="AU7" i="47"/>
  <c r="AT7" i="47"/>
  <c r="AS7" i="47"/>
  <c r="AR7" i="47"/>
  <c r="AQ7" i="47"/>
  <c r="AP7" i="47"/>
  <c r="AO7" i="47"/>
  <c r="C7" i="47"/>
  <c r="AL7" i="47"/>
  <c r="P7" i="47"/>
  <c r="F7" i="47"/>
  <c r="X6" i="47"/>
  <c r="Z6" i="47" s="1"/>
  <c r="Y6" i="47"/>
  <c r="C6" i="47"/>
  <c r="B6" i="47"/>
  <c r="AO6" i="47"/>
  <c r="AL6" i="47"/>
  <c r="P6" i="47"/>
  <c r="F6" i="47"/>
  <c r="Y5" i="47"/>
  <c r="X5" i="47"/>
  <c r="Z5" i="47" s="1"/>
  <c r="B5" i="47"/>
  <c r="AO5" i="47"/>
  <c r="AL5" i="47"/>
  <c r="P5" i="47"/>
  <c r="F5" i="47"/>
  <c r="C5" i="47"/>
  <c r="X4" i="47"/>
  <c r="Z4" i="47" s="1"/>
  <c r="Y4" i="47"/>
  <c r="C4" i="47"/>
  <c r="B4" i="47"/>
  <c r="BD4" i="47"/>
  <c r="BC4" i="47"/>
  <c r="BB4" i="47"/>
  <c r="BA4" i="47"/>
  <c r="AZ4" i="47"/>
  <c r="AY4" i="47"/>
  <c r="AX4" i="47"/>
  <c r="AW4" i="47"/>
  <c r="AV4" i="47"/>
  <c r="AU4" i="47"/>
  <c r="AT4" i="47"/>
  <c r="AS4" i="47"/>
  <c r="AR4" i="47"/>
  <c r="AQ4" i="47"/>
  <c r="AP4" i="47"/>
  <c r="AO4" i="47"/>
  <c r="AL4" i="47"/>
  <c r="P4" i="47"/>
  <c r="F4" i="47"/>
  <c r="Y3" i="47"/>
  <c r="X3" i="47"/>
  <c r="Z3" i="47" s="1"/>
  <c r="D3" i="47"/>
  <c r="O3" i="47" s="1"/>
  <c r="C3" i="47"/>
  <c r="AO3" i="47"/>
  <c r="B3" i="47"/>
  <c r="AL3" i="47"/>
  <c r="P3" i="47"/>
  <c r="F3" i="47"/>
  <c r="X2" i="47"/>
  <c r="Y2" i="47"/>
  <c r="BB2" i="47"/>
  <c r="B2" i="47"/>
  <c r="BD2" i="47"/>
  <c r="BC2" i="47"/>
  <c r="AW2" i="47"/>
  <c r="BA2" i="47"/>
  <c r="AZ2" i="47"/>
  <c r="AY2" i="47"/>
  <c r="AX2" i="47"/>
  <c r="AV2" i="47"/>
  <c r="AU2" i="47"/>
  <c r="AT2" i="47"/>
  <c r="AS2" i="47"/>
  <c r="AR2" i="47"/>
  <c r="AQ2" i="47"/>
  <c r="AP2" i="47"/>
  <c r="AO2" i="47"/>
  <c r="AL2" i="47"/>
  <c r="P2" i="47"/>
  <c r="F2" i="47"/>
  <c r="D2" i="47"/>
  <c r="O2" i="47" s="1"/>
  <c r="C2" i="47"/>
  <c r="B9" i="18"/>
  <c r="N730" i="47" l="1"/>
  <c r="Q1313" i="47"/>
  <c r="AK1313" i="47"/>
  <c r="Q1308" i="47"/>
  <c r="AK1308" i="47"/>
  <c r="Q1306" i="47"/>
  <c r="AK1306" i="47"/>
  <c r="Q1301" i="47"/>
  <c r="AK1301" i="47"/>
  <c r="Q1300" i="47"/>
  <c r="AK1300" i="47"/>
  <c r="Q1299" i="47"/>
  <c r="AK1299" i="47"/>
  <c r="AK1296" i="47"/>
  <c r="Q1296" i="47"/>
  <c r="Q1282" i="47"/>
  <c r="AK1282" i="47"/>
  <c r="H396" i="47"/>
  <c r="L396" i="47"/>
  <c r="AM863" i="47"/>
  <c r="AN863" i="47" s="1"/>
  <c r="AM489" i="47"/>
  <c r="AN489" i="47" s="1"/>
  <c r="AM997" i="47"/>
  <c r="AN997" i="47" s="1"/>
  <c r="AM283" i="47"/>
  <c r="AN283" i="47" s="1"/>
  <c r="D997" i="47"/>
  <c r="O997" i="47" s="1"/>
  <c r="N890" i="47"/>
  <c r="H990" i="47"/>
  <c r="N908" i="47"/>
  <c r="I936" i="47"/>
  <c r="K922" i="47"/>
  <c r="L913" i="47"/>
  <c r="I912" i="47"/>
  <c r="G805" i="47"/>
  <c r="M936" i="47"/>
  <c r="N936" i="47"/>
  <c r="E931" i="47"/>
  <c r="N931" i="47"/>
  <c r="L931" i="47"/>
  <c r="M931" i="47"/>
  <c r="M922" i="47"/>
  <c r="N922" i="47"/>
  <c r="N913" i="47"/>
  <c r="E913" i="47"/>
  <c r="M913" i="47"/>
  <c r="G913" i="47"/>
  <c r="E912" i="47"/>
  <c r="N912" i="47"/>
  <c r="L912" i="47"/>
  <c r="J912" i="47"/>
  <c r="M912" i="47"/>
  <c r="K912" i="47"/>
  <c r="H912" i="47"/>
  <c r="L657" i="47"/>
  <c r="N657" i="47"/>
  <c r="E657" i="47"/>
  <c r="M657" i="47"/>
  <c r="K657" i="47"/>
  <c r="E656" i="47"/>
  <c r="I656" i="47"/>
  <c r="K656" i="47"/>
  <c r="G656" i="47"/>
  <c r="J656" i="47"/>
  <c r="M656" i="47"/>
  <c r="H656" i="47"/>
  <c r="L651" i="47"/>
  <c r="M651" i="47"/>
  <c r="N651" i="47"/>
  <c r="J489" i="47"/>
  <c r="M489" i="47"/>
  <c r="N489" i="47"/>
  <c r="K489" i="47"/>
  <c r="L489" i="47"/>
  <c r="I489" i="47"/>
  <c r="K763" i="47"/>
  <c r="M792" i="47"/>
  <c r="K627" i="47"/>
  <c r="I913" i="47"/>
  <c r="K913" i="47"/>
  <c r="G341" i="47"/>
  <c r="N997" i="47"/>
  <c r="M997" i="47"/>
  <c r="L997" i="47"/>
  <c r="K997" i="47"/>
  <c r="J997" i="47"/>
  <c r="I997" i="47"/>
  <c r="H997" i="47"/>
  <c r="G997" i="47"/>
  <c r="E997" i="47"/>
  <c r="N558" i="47"/>
  <c r="AK1247" i="47"/>
  <c r="Q1247" i="47"/>
  <c r="AH1224" i="47"/>
  <c r="AI1224" i="47" s="1"/>
  <c r="AJ1224" i="47" s="1"/>
  <c r="Q1224" i="47"/>
  <c r="AK1224" i="47"/>
  <c r="Q1223" i="47"/>
  <c r="AK1223" i="47"/>
  <c r="Q1217" i="47"/>
  <c r="AK1217" i="47"/>
  <c r="G657" i="47"/>
  <c r="I657" i="47"/>
  <c r="H657" i="47"/>
  <c r="J657" i="47"/>
  <c r="K345" i="47"/>
  <c r="M345" i="47"/>
  <c r="AK1203" i="47"/>
  <c r="AK1198" i="47"/>
  <c r="Q1423" i="47"/>
  <c r="AK1423" i="47"/>
  <c r="AK1419" i="47"/>
  <c r="Q1419" i="47"/>
  <c r="Q1417" i="47"/>
  <c r="AK1417" i="47"/>
  <c r="AK1274" i="47"/>
  <c r="Q1274" i="47"/>
  <c r="AM996" i="47"/>
  <c r="AN996" i="47" s="1"/>
  <c r="D996" i="47"/>
  <c r="Q1493" i="47"/>
  <c r="AK1493" i="47"/>
  <c r="M767" i="47"/>
  <c r="M764" i="47"/>
  <c r="K764" i="47"/>
  <c r="M930" i="47"/>
  <c r="H810" i="47"/>
  <c r="N996" i="47"/>
  <c r="M996" i="47"/>
  <c r="L996" i="47"/>
  <c r="K996" i="47"/>
  <c r="J996" i="47"/>
  <c r="I996" i="47"/>
  <c r="H996" i="47"/>
  <c r="G996" i="47"/>
  <c r="K990" i="47"/>
  <c r="L990" i="47"/>
  <c r="J990" i="47"/>
  <c r="I990" i="47"/>
  <c r="AM462" i="47"/>
  <c r="AN462" i="47" s="1"/>
  <c r="D995" i="47"/>
  <c r="O995" i="47" s="1"/>
  <c r="J804" i="47"/>
  <c r="K930" i="47"/>
  <c r="L930" i="47"/>
  <c r="Q1172" i="47"/>
  <c r="AK1172" i="47"/>
  <c r="Q1171" i="47"/>
  <c r="AK1171" i="47"/>
  <c r="Q1170" i="47"/>
  <c r="AK1170" i="47"/>
  <c r="Q1165" i="47"/>
  <c r="AK1165" i="47"/>
  <c r="M628" i="47"/>
  <c r="N628" i="47"/>
  <c r="J624" i="47"/>
  <c r="H624" i="47"/>
  <c r="L624" i="47"/>
  <c r="E624" i="47"/>
  <c r="I624" i="47"/>
  <c r="M624" i="47"/>
  <c r="H606" i="47"/>
  <c r="J606" i="47"/>
  <c r="N606" i="47"/>
  <c r="G606" i="47"/>
  <c r="K606" i="47"/>
  <c r="E606" i="47"/>
  <c r="I606" i="47"/>
  <c r="L606" i="47"/>
  <c r="Q1162" i="47"/>
  <c r="AK1162" i="47"/>
  <c r="AH1156" i="47"/>
  <c r="AI1156" i="47" s="1"/>
  <c r="AJ1156" i="47" s="1"/>
  <c r="Q1156" i="47"/>
  <c r="AK1156" i="47"/>
  <c r="Q1154" i="47"/>
  <c r="AK1154" i="47"/>
  <c r="AH1152" i="47"/>
  <c r="AI1152" i="47" s="1"/>
  <c r="AJ1152" i="47" s="1"/>
  <c r="AK1152" i="47"/>
  <c r="N995" i="47"/>
  <c r="M995" i="47"/>
  <c r="L995" i="47"/>
  <c r="K995" i="47"/>
  <c r="J995" i="47"/>
  <c r="I995" i="47"/>
  <c r="H995" i="47"/>
  <c r="G995" i="47"/>
  <c r="E995" i="47"/>
  <c r="I930" i="47"/>
  <c r="J930" i="47"/>
  <c r="D994" i="47"/>
  <c r="AM181" i="47"/>
  <c r="AN181" i="47" s="1"/>
  <c r="G904" i="47"/>
  <c r="N904" i="47"/>
  <c r="M904" i="47"/>
  <c r="N930" i="47"/>
  <c r="N994" i="47"/>
  <c r="M994" i="47"/>
  <c r="K994" i="47"/>
  <c r="J994" i="47"/>
  <c r="I994" i="47"/>
  <c r="H994" i="47"/>
  <c r="G994" i="47"/>
  <c r="E994" i="47"/>
  <c r="E930" i="47"/>
  <c r="H930" i="47"/>
  <c r="G930" i="47"/>
  <c r="AK1469" i="47"/>
  <c r="L522" i="47"/>
  <c r="Q1495" i="47"/>
  <c r="AK1495" i="47"/>
  <c r="Q1453" i="47"/>
  <c r="AK1453" i="47"/>
  <c r="E990" i="47"/>
  <c r="N990" i="47"/>
  <c r="M990" i="47"/>
  <c r="AK1416" i="47"/>
  <c r="AK1329" i="47"/>
  <c r="AK1268" i="47"/>
  <c r="AK1410" i="47"/>
  <c r="Q1413" i="47"/>
  <c r="AK1413" i="47"/>
  <c r="Q1412" i="47"/>
  <c r="AK1412" i="47"/>
  <c r="Q1407" i="47"/>
  <c r="AK1407" i="47"/>
  <c r="Q1196" i="47"/>
  <c r="AK1196" i="47"/>
  <c r="AM172" i="47"/>
  <c r="AN172" i="47" s="1"/>
  <c r="D993" i="47"/>
  <c r="I609" i="47"/>
  <c r="G990" i="47"/>
  <c r="M606" i="47"/>
  <c r="M342" i="47"/>
  <c r="N254" i="47"/>
  <c r="Q1270" i="47"/>
  <c r="AK1270" i="47"/>
  <c r="N609" i="47"/>
  <c r="E609" i="47"/>
  <c r="M536" i="47"/>
  <c r="L536" i="47"/>
  <c r="M528" i="47"/>
  <c r="N528" i="47"/>
  <c r="L326" i="47"/>
  <c r="M326" i="47"/>
  <c r="N326" i="47"/>
  <c r="N251" i="47"/>
  <c r="K235" i="47"/>
  <c r="K234" i="47"/>
  <c r="K231" i="47"/>
  <c r="M256" i="47"/>
  <c r="I215" i="47"/>
  <c r="K236" i="47"/>
  <c r="K204" i="47"/>
  <c r="H602" i="47"/>
  <c r="M253" i="47"/>
  <c r="I257" i="47"/>
  <c r="G602" i="47"/>
  <c r="G448" i="47"/>
  <c r="I261" i="47"/>
  <c r="H235" i="47"/>
  <c r="M336" i="47"/>
  <c r="E602" i="47"/>
  <c r="I602" i="47"/>
  <c r="J602" i="47"/>
  <c r="M452" i="47"/>
  <c r="N452" i="47"/>
  <c r="E257" i="47"/>
  <c r="H257" i="47"/>
  <c r="M257" i="47"/>
  <c r="G257" i="47"/>
  <c r="N257" i="47"/>
  <c r="L257" i="47"/>
  <c r="K257" i="47"/>
  <c r="J256" i="47"/>
  <c r="L256" i="47"/>
  <c r="G256" i="47"/>
  <c r="E256" i="47"/>
  <c r="K256" i="47"/>
  <c r="I256" i="47"/>
  <c r="N253" i="47"/>
  <c r="J253" i="47"/>
  <c r="L253" i="47"/>
  <c r="K253" i="47"/>
  <c r="N248" i="47"/>
  <c r="M248" i="47"/>
  <c r="M236" i="47"/>
  <c r="J236" i="47"/>
  <c r="L236" i="47"/>
  <c r="N236" i="47"/>
  <c r="E235" i="47"/>
  <c r="N235" i="47"/>
  <c r="L235" i="47"/>
  <c r="I235" i="47"/>
  <c r="M235" i="47"/>
  <c r="G235" i="47"/>
  <c r="J235" i="47"/>
  <c r="N234" i="47"/>
  <c r="J234" i="47"/>
  <c r="I234" i="47"/>
  <c r="M234" i="47"/>
  <c r="L234" i="47"/>
  <c r="J231" i="47"/>
  <c r="M231" i="47"/>
  <c r="N231" i="47"/>
  <c r="L231" i="47"/>
  <c r="N224" i="47"/>
  <c r="M224" i="47"/>
  <c r="M204" i="47"/>
  <c r="J204" i="47"/>
  <c r="G204" i="47"/>
  <c r="E204" i="47"/>
  <c r="I204" i="47"/>
  <c r="N204" i="47"/>
  <c r="K104" i="47"/>
  <c r="G104" i="47"/>
  <c r="K624" i="47"/>
  <c r="G807" i="47"/>
  <c r="AH1151" i="47"/>
  <c r="AI1151" i="47" s="1"/>
  <c r="AJ1151" i="47" s="1"/>
  <c r="Q1151" i="47"/>
  <c r="Q1147" i="47"/>
  <c r="AK1147" i="47"/>
  <c r="N993" i="47"/>
  <c r="M993" i="47"/>
  <c r="L993" i="47"/>
  <c r="K993" i="47"/>
  <c r="J993" i="47"/>
  <c r="I993" i="47"/>
  <c r="H993" i="47"/>
  <c r="G993" i="47"/>
  <c r="E993" i="47"/>
  <c r="K528" i="47"/>
  <c r="L528" i="47"/>
  <c r="AM73" i="47"/>
  <c r="AN73" i="47" s="1"/>
  <c r="AM74" i="47"/>
  <c r="AN74" i="47" s="1"/>
  <c r="AM76" i="47"/>
  <c r="AN76" i="47" s="1"/>
  <c r="AM871" i="47"/>
  <c r="AN871" i="47" s="1"/>
  <c r="AM437" i="47"/>
  <c r="AN437" i="47" s="1"/>
  <c r="AM344" i="47"/>
  <c r="AN344" i="47" s="1"/>
  <c r="AM75" i="47"/>
  <c r="AN75" i="47" s="1"/>
  <c r="AM461" i="47"/>
  <c r="AN461" i="47" s="1"/>
  <c r="D992" i="47"/>
  <c r="N434" i="47"/>
  <c r="M512" i="47"/>
  <c r="G400" i="47"/>
  <c r="E528" i="47"/>
  <c r="H528" i="47"/>
  <c r="J528" i="47"/>
  <c r="I528" i="47"/>
  <c r="K522" i="47"/>
  <c r="I522" i="47"/>
  <c r="E522" i="47"/>
  <c r="J522" i="47"/>
  <c r="J388" i="47"/>
  <c r="G388" i="47"/>
  <c r="M388" i="47"/>
  <c r="K388" i="47"/>
  <c r="L388" i="47"/>
  <c r="I752" i="47"/>
  <c r="J596" i="47"/>
  <c r="G912" i="47"/>
  <c r="G900" i="47"/>
  <c r="K900" i="47"/>
  <c r="J900" i="47"/>
  <c r="L900" i="47"/>
  <c r="I900" i="47"/>
  <c r="E900" i="47"/>
  <c r="N596" i="47"/>
  <c r="K596" i="47"/>
  <c r="H596" i="47"/>
  <c r="L596" i="47"/>
  <c r="G596" i="47"/>
  <c r="E596" i="47"/>
  <c r="N445" i="47"/>
  <c r="M445" i="47"/>
  <c r="M297" i="47"/>
  <c r="N297" i="47"/>
  <c r="M296" i="47"/>
  <c r="N296" i="47"/>
  <c r="M900" i="47"/>
  <c r="AK1062" i="47"/>
  <c r="H807" i="47"/>
  <c r="AK1350" i="47"/>
  <c r="Q1350" i="47"/>
  <c r="Q1341" i="47"/>
  <c r="AK1341" i="47"/>
  <c r="AH1145" i="47"/>
  <c r="AI1145" i="47" s="1"/>
  <c r="AJ1145" i="47" s="1"/>
  <c r="Q1145" i="47"/>
  <c r="H992" i="47"/>
  <c r="M992" i="47"/>
  <c r="I992" i="47"/>
  <c r="G992" i="47"/>
  <c r="E992" i="47"/>
  <c r="N992" i="47"/>
  <c r="K992" i="47"/>
  <c r="J992" i="47"/>
  <c r="L992" i="47"/>
  <c r="E899" i="47"/>
  <c r="G899" i="47"/>
  <c r="L817" i="47"/>
  <c r="M817" i="47"/>
  <c r="N817" i="47"/>
  <c r="N520" i="47"/>
  <c r="M520" i="47"/>
  <c r="J510" i="47"/>
  <c r="L510" i="47"/>
  <c r="K510" i="47"/>
  <c r="M510" i="47"/>
  <c r="M400" i="47"/>
  <c r="J400" i="47"/>
  <c r="I400" i="47"/>
  <c r="K400" i="47"/>
  <c r="H400" i="47"/>
  <c r="N400" i="47"/>
  <c r="K391" i="47"/>
  <c r="L391" i="47"/>
  <c r="M391" i="47"/>
  <c r="J391" i="47"/>
  <c r="N391" i="47"/>
  <c r="K351" i="47"/>
  <c r="L351" i="47"/>
  <c r="N351" i="47"/>
  <c r="M351" i="47"/>
  <c r="AM470" i="47"/>
  <c r="AN470" i="47" s="1"/>
  <c r="AM386" i="47"/>
  <c r="AN386" i="47" s="1"/>
  <c r="AM150" i="47"/>
  <c r="AN150" i="47" s="1"/>
  <c r="AM876" i="47"/>
  <c r="AN876" i="47" s="1"/>
  <c r="AM874" i="47"/>
  <c r="AN874" i="47" s="1"/>
  <c r="AM877" i="47"/>
  <c r="AN877" i="47" s="1"/>
  <c r="AM238" i="47"/>
  <c r="AN238" i="47" s="1"/>
  <c r="AM231" i="47"/>
  <c r="AN231" i="47" s="1"/>
  <c r="AM256" i="47"/>
  <c r="AN256" i="47" s="1"/>
  <c r="AM233" i="47"/>
  <c r="AN233" i="47" s="1"/>
  <c r="AM255" i="47"/>
  <c r="AN255" i="47" s="1"/>
  <c r="AM667" i="47"/>
  <c r="AN667" i="47" s="1"/>
  <c r="AM427" i="47"/>
  <c r="AN427" i="47" s="1"/>
  <c r="D991" i="47"/>
  <c r="AM464" i="47"/>
  <c r="AN464" i="47" s="1"/>
  <c r="AM445" i="47"/>
  <c r="AN445" i="47" s="1"/>
  <c r="AH1062" i="47"/>
  <c r="AI1062" i="47" s="1"/>
  <c r="AJ1062" i="47" s="1"/>
  <c r="J415" i="47"/>
  <c r="H412" i="47"/>
  <c r="Q1273" i="47"/>
  <c r="AK1273" i="47"/>
  <c r="AK1272" i="47"/>
  <c r="Q1272" i="47"/>
  <c r="AK1079" i="47"/>
  <c r="Q1079" i="47"/>
  <c r="Q1077" i="47"/>
  <c r="AK1077" i="47"/>
  <c r="Q1076" i="47"/>
  <c r="AK1076" i="47"/>
  <c r="AK1075" i="47"/>
  <c r="Q1075" i="47"/>
  <c r="Q1070" i="47"/>
  <c r="AK1070" i="47"/>
  <c r="Q1069" i="47"/>
  <c r="AK1069" i="47"/>
  <c r="Q1068" i="47"/>
  <c r="AK1068" i="47"/>
  <c r="AK1065" i="47"/>
  <c r="Q1065" i="47"/>
  <c r="AK1064" i="47"/>
  <c r="Q1064" i="47"/>
  <c r="N918" i="47"/>
  <c r="M918" i="47"/>
  <c r="H899" i="47"/>
  <c r="I899" i="47"/>
  <c r="K609" i="47"/>
  <c r="M609" i="47"/>
  <c r="L609" i="47"/>
  <c r="J497" i="47"/>
  <c r="H497" i="47"/>
  <c r="I497" i="47"/>
  <c r="I391" i="47"/>
  <c r="E391" i="47"/>
  <c r="H391" i="47"/>
  <c r="G391" i="47"/>
  <c r="N388" i="47"/>
  <c r="H388" i="47"/>
  <c r="K310" i="47"/>
  <c r="L310" i="47"/>
  <c r="N310" i="47"/>
  <c r="M310" i="47"/>
  <c r="G882" i="47"/>
  <c r="M48" i="47"/>
  <c r="G881" i="47"/>
  <c r="H881" i="47"/>
  <c r="J107" i="47"/>
  <c r="K886" i="47"/>
  <c r="H39" i="47"/>
  <c r="H37" i="47"/>
  <c r="M109" i="47"/>
  <c r="H49" i="47"/>
  <c r="N48" i="47"/>
  <c r="L4" i="47"/>
  <c r="I885" i="47"/>
  <c r="G181" i="47"/>
  <c r="I51" i="47"/>
  <c r="I741" i="47"/>
  <c r="L31" i="47"/>
  <c r="H12" i="47"/>
  <c r="M293" i="47"/>
  <c r="L13" i="47"/>
  <c r="I884" i="47"/>
  <c r="M736" i="47"/>
  <c r="J108" i="47"/>
  <c r="G100" i="47"/>
  <c r="J90" i="47"/>
  <c r="G39" i="47"/>
  <c r="N112" i="47"/>
  <c r="M112" i="47"/>
  <c r="L79" i="47"/>
  <c r="H42" i="47"/>
  <c r="J30" i="47"/>
  <c r="G197" i="47"/>
  <c r="I104" i="47"/>
  <c r="L40" i="47"/>
  <c r="I180" i="47"/>
  <c r="K168" i="47"/>
  <c r="G12" i="47"/>
  <c r="G103" i="47"/>
  <c r="G96" i="47"/>
  <c r="L61" i="47"/>
  <c r="L24" i="47"/>
  <c r="K4" i="47"/>
  <c r="H64" i="47"/>
  <c r="J58" i="47"/>
  <c r="L33" i="47"/>
  <c r="M892" i="47"/>
  <c r="K892" i="47"/>
  <c r="L892" i="47"/>
  <c r="I888" i="47"/>
  <c r="M888" i="47"/>
  <c r="L888" i="47"/>
  <c r="J888" i="47"/>
  <c r="K888" i="47"/>
  <c r="N888" i="47"/>
  <c r="H888" i="47"/>
  <c r="I886" i="47"/>
  <c r="M886" i="47"/>
  <c r="J886" i="47"/>
  <c r="L886" i="47"/>
  <c r="H886" i="47"/>
  <c r="G885" i="47"/>
  <c r="H885" i="47"/>
  <c r="L885" i="47"/>
  <c r="E885" i="47"/>
  <c r="M885" i="47"/>
  <c r="K885" i="47"/>
  <c r="E884" i="47"/>
  <c r="L884" i="47"/>
  <c r="H884" i="47"/>
  <c r="N884" i="47"/>
  <c r="G884" i="47"/>
  <c r="M884" i="47"/>
  <c r="J884" i="47"/>
  <c r="K884" i="47"/>
  <c r="E882" i="47"/>
  <c r="H882" i="47"/>
  <c r="N882" i="47"/>
  <c r="J882" i="47"/>
  <c r="L882" i="47"/>
  <c r="K882" i="47"/>
  <c r="M882" i="47"/>
  <c r="I882" i="47"/>
  <c r="N881" i="47"/>
  <c r="L881" i="47"/>
  <c r="E881" i="47"/>
  <c r="K881" i="47"/>
  <c r="I881" i="47"/>
  <c r="M881" i="47"/>
  <c r="J881" i="47"/>
  <c r="H880" i="47"/>
  <c r="G880" i="47"/>
  <c r="N880" i="47"/>
  <c r="M880" i="47"/>
  <c r="N877" i="47"/>
  <c r="J877" i="47"/>
  <c r="E877" i="47"/>
  <c r="K877" i="47"/>
  <c r="H877" i="47"/>
  <c r="L877" i="47"/>
  <c r="I877" i="47"/>
  <c r="M877" i="47"/>
  <c r="N876" i="47"/>
  <c r="K876" i="47"/>
  <c r="E876" i="47"/>
  <c r="G876" i="47"/>
  <c r="M876" i="47"/>
  <c r="L876" i="47"/>
  <c r="I739" i="47"/>
  <c r="E739" i="47"/>
  <c r="N587" i="47"/>
  <c r="M587" i="47"/>
  <c r="J587" i="47"/>
  <c r="M578" i="47"/>
  <c r="N578" i="47"/>
  <c r="M292" i="47"/>
  <c r="N292" i="47"/>
  <c r="N168" i="47"/>
  <c r="M168" i="47"/>
  <c r="I168" i="47"/>
  <c r="J168" i="47"/>
  <c r="E168" i="47"/>
  <c r="G168" i="47"/>
  <c r="K117" i="47"/>
  <c r="E117" i="47"/>
  <c r="M117" i="47"/>
  <c r="G117" i="47"/>
  <c r="I117" i="47"/>
  <c r="H117" i="47"/>
  <c r="L117" i="47"/>
  <c r="J117" i="47"/>
  <c r="N117" i="47"/>
  <c r="K116" i="47"/>
  <c r="H116" i="47"/>
  <c r="L116" i="47"/>
  <c r="M116" i="47"/>
  <c r="I116" i="47"/>
  <c r="J116" i="47"/>
  <c r="K115" i="47"/>
  <c r="I115" i="47"/>
  <c r="M115" i="47"/>
  <c r="H115" i="47"/>
  <c r="N115" i="47"/>
  <c r="J115" i="47"/>
  <c r="L115" i="47"/>
  <c r="L114" i="47"/>
  <c r="H114" i="47"/>
  <c r="M114" i="47"/>
  <c r="I114" i="47"/>
  <c r="G113" i="47"/>
  <c r="J113" i="47"/>
  <c r="E112" i="47"/>
  <c r="K112" i="47"/>
  <c r="I112" i="47"/>
  <c r="H112" i="47"/>
  <c r="J112" i="47"/>
  <c r="G111" i="47"/>
  <c r="M111" i="47"/>
  <c r="E111" i="47"/>
  <c r="K111" i="47"/>
  <c r="I111" i="47"/>
  <c r="G109" i="47"/>
  <c r="I109" i="47"/>
  <c r="G108" i="47"/>
  <c r="I108" i="47"/>
  <c r="M108" i="47"/>
  <c r="L108" i="47"/>
  <c r="K108" i="47"/>
  <c r="N108" i="47"/>
  <c r="E108" i="47"/>
  <c r="H107" i="47"/>
  <c r="E107" i="47"/>
  <c r="K107" i="47"/>
  <c r="I107" i="47"/>
  <c r="L107" i="47"/>
  <c r="M107" i="47"/>
  <c r="G107" i="47"/>
  <c r="N107" i="47"/>
  <c r="E105" i="47"/>
  <c r="G105" i="47"/>
  <c r="K105" i="47"/>
  <c r="L105" i="47"/>
  <c r="J105" i="47"/>
  <c r="H104" i="47"/>
  <c r="J104" i="47"/>
  <c r="L104" i="47"/>
  <c r="M104" i="47"/>
  <c r="N104" i="47"/>
  <c r="E104" i="47"/>
  <c r="L103" i="47"/>
  <c r="H103" i="47"/>
  <c r="M103" i="47"/>
  <c r="J103" i="47"/>
  <c r="I103" i="47"/>
  <c r="N103" i="47"/>
  <c r="L102" i="47"/>
  <c r="G102" i="47"/>
  <c r="J101" i="47"/>
  <c r="L101" i="47"/>
  <c r="K99" i="47"/>
  <c r="G99" i="47"/>
  <c r="H99" i="47"/>
  <c r="I98" i="47"/>
  <c r="N98" i="47"/>
  <c r="E98" i="47"/>
  <c r="K96" i="47"/>
  <c r="H96" i="47"/>
  <c r="L96" i="47"/>
  <c r="M96" i="47"/>
  <c r="J96" i="47"/>
  <c r="E96" i="47"/>
  <c r="H95" i="47"/>
  <c r="M95" i="47"/>
  <c r="N95" i="47"/>
  <c r="L95" i="47"/>
  <c r="I95" i="47"/>
  <c r="G92" i="47"/>
  <c r="I92" i="47"/>
  <c r="K92" i="47"/>
  <c r="H92" i="47"/>
  <c r="M92" i="47"/>
  <c r="M90" i="47"/>
  <c r="G90" i="47"/>
  <c r="H90" i="47"/>
  <c r="E90" i="47"/>
  <c r="N90" i="47"/>
  <c r="L90" i="47"/>
  <c r="L89" i="47"/>
  <c r="K89" i="47"/>
  <c r="N89" i="47"/>
  <c r="G89" i="47"/>
  <c r="K87" i="47"/>
  <c r="N87" i="47"/>
  <c r="I87" i="47"/>
  <c r="J87" i="47"/>
  <c r="E87" i="47"/>
  <c r="M87" i="47"/>
  <c r="G87" i="47"/>
  <c r="G84" i="47"/>
  <c r="N84" i="47"/>
  <c r="L84" i="47"/>
  <c r="I84" i="47"/>
  <c r="K84" i="47"/>
  <c r="M84" i="47"/>
  <c r="E84" i="47"/>
  <c r="K83" i="47"/>
  <c r="N83" i="47"/>
  <c r="G83" i="47"/>
  <c r="L83" i="47"/>
  <c r="E83" i="47"/>
  <c r="I83" i="47"/>
  <c r="M83" i="47"/>
  <c r="M81" i="47"/>
  <c r="N81" i="47"/>
  <c r="E81" i="47"/>
  <c r="J81" i="47"/>
  <c r="I81" i="47"/>
  <c r="G81" i="47"/>
  <c r="K81" i="47"/>
  <c r="N79" i="47"/>
  <c r="E79" i="47"/>
  <c r="J79" i="47"/>
  <c r="M79" i="47"/>
  <c r="I79" i="47"/>
  <c r="K79" i="47"/>
  <c r="G79" i="47"/>
  <c r="H79" i="47"/>
  <c r="N78" i="47"/>
  <c r="I78" i="47"/>
  <c r="J78" i="47"/>
  <c r="M78" i="47"/>
  <c r="G78" i="47"/>
  <c r="E78" i="47"/>
  <c r="K78" i="47"/>
  <c r="K76" i="47"/>
  <c r="G76" i="47"/>
  <c r="J76" i="47"/>
  <c r="N76" i="47"/>
  <c r="M76" i="47"/>
  <c r="I76" i="47"/>
  <c r="E76" i="47"/>
  <c r="K73" i="47"/>
  <c r="G73" i="47"/>
  <c r="H73" i="47"/>
  <c r="I73" i="47"/>
  <c r="L73" i="47"/>
  <c r="M73" i="47"/>
  <c r="I64" i="47"/>
  <c r="J64" i="47"/>
  <c r="M64" i="47"/>
  <c r="E64" i="47"/>
  <c r="G64" i="47"/>
  <c r="N64" i="47"/>
  <c r="L64" i="47"/>
  <c r="K64" i="47"/>
  <c r="E58" i="47"/>
  <c r="L58" i="47"/>
  <c r="G58" i="47"/>
  <c r="H58" i="47"/>
  <c r="I58" i="47"/>
  <c r="M58" i="47"/>
  <c r="N58" i="47"/>
  <c r="K58" i="47"/>
  <c r="L49" i="47"/>
  <c r="N49" i="47"/>
  <c r="K49" i="47"/>
  <c r="E49" i="47"/>
  <c r="I49" i="47"/>
  <c r="J49" i="47"/>
  <c r="G49" i="47"/>
  <c r="M49" i="47"/>
  <c r="H48" i="47"/>
  <c r="L48" i="47"/>
  <c r="J48" i="47"/>
  <c r="G48" i="47"/>
  <c r="K48" i="47"/>
  <c r="I48" i="47"/>
  <c r="E48" i="47"/>
  <c r="G42" i="47"/>
  <c r="I42" i="47"/>
  <c r="M42" i="47"/>
  <c r="N42" i="47"/>
  <c r="L42" i="47"/>
  <c r="E42" i="47"/>
  <c r="J42" i="47"/>
  <c r="K42" i="47"/>
  <c r="M40" i="47"/>
  <c r="N40" i="47"/>
  <c r="G40" i="47"/>
  <c r="H40" i="47"/>
  <c r="K40" i="47"/>
  <c r="J40" i="47"/>
  <c r="I40" i="47"/>
  <c r="E40" i="47"/>
  <c r="I39" i="47"/>
  <c r="K39" i="47"/>
  <c r="N39" i="47"/>
  <c r="E39" i="47"/>
  <c r="J39" i="47"/>
  <c r="L39" i="47"/>
  <c r="M39" i="47"/>
  <c r="J37" i="47"/>
  <c r="M37" i="47"/>
  <c r="L37" i="47"/>
  <c r="G37" i="47"/>
  <c r="I37" i="47"/>
  <c r="K37" i="47"/>
  <c r="N37" i="47"/>
  <c r="E33" i="47"/>
  <c r="H33" i="47"/>
  <c r="J33" i="47"/>
  <c r="G33" i="47"/>
  <c r="M33" i="47"/>
  <c r="I33" i="47"/>
  <c r="K33" i="47"/>
  <c r="N33" i="47"/>
  <c r="J31" i="47"/>
  <c r="M31" i="47"/>
  <c r="G31" i="47"/>
  <c r="E31" i="47"/>
  <c r="N31" i="47"/>
  <c r="H31" i="47"/>
  <c r="K31" i="47"/>
  <c r="I31" i="47"/>
  <c r="N30" i="47"/>
  <c r="H30" i="47"/>
  <c r="I30" i="47"/>
  <c r="M30" i="47"/>
  <c r="L30" i="47"/>
  <c r="K30" i="47"/>
  <c r="G30" i="47"/>
  <c r="E30" i="47"/>
  <c r="G24" i="47"/>
  <c r="H24" i="47"/>
  <c r="E24" i="47"/>
  <c r="N24" i="47"/>
  <c r="M24" i="47"/>
  <c r="K24" i="47"/>
  <c r="I24" i="47"/>
  <c r="J24" i="47"/>
  <c r="G13" i="47"/>
  <c r="K13" i="47"/>
  <c r="I13" i="47"/>
  <c r="M13" i="47"/>
  <c r="H13" i="47"/>
  <c r="J13" i="47"/>
  <c r="N13" i="47"/>
  <c r="E13" i="47"/>
  <c r="K12" i="47"/>
  <c r="E12" i="47"/>
  <c r="J12" i="47"/>
  <c r="L12" i="47"/>
  <c r="I12" i="47"/>
  <c r="N12" i="47"/>
  <c r="M12" i="47"/>
  <c r="N4" i="47"/>
  <c r="M4" i="47"/>
  <c r="H4" i="47"/>
  <c r="I4" i="47"/>
  <c r="G4" i="47"/>
  <c r="J4" i="47"/>
  <c r="E4" i="47"/>
  <c r="AM387" i="47"/>
  <c r="AN387" i="47" s="1"/>
  <c r="H351" i="47"/>
  <c r="AM515" i="47"/>
  <c r="AN515" i="47" s="1"/>
  <c r="H516" i="47"/>
  <c r="AM161" i="47"/>
  <c r="AN161" i="47" s="1"/>
  <c r="Q1479" i="47"/>
  <c r="AK1479" i="47"/>
  <c r="AH1204" i="47"/>
  <c r="AI1204" i="47" s="1"/>
  <c r="AJ1204" i="47" s="1"/>
  <c r="Q1204" i="47"/>
  <c r="AK1204" i="47"/>
  <c r="Q1201" i="47"/>
  <c r="AK1201" i="47"/>
  <c r="L991" i="47"/>
  <c r="M991" i="47"/>
  <c r="N991" i="47"/>
  <c r="E991" i="47"/>
  <c r="G991" i="47"/>
  <c r="H991" i="47"/>
  <c r="I991" i="47"/>
  <c r="J991" i="47"/>
  <c r="K991" i="47"/>
  <c r="K920" i="47"/>
  <c r="M920" i="47"/>
  <c r="N920" i="47"/>
  <c r="L920" i="47"/>
  <c r="J920" i="47"/>
  <c r="I920" i="47"/>
  <c r="K745" i="47"/>
  <c r="J745" i="47"/>
  <c r="M745" i="47"/>
  <c r="L745" i="47"/>
  <c r="I745" i="47"/>
  <c r="K651" i="47"/>
  <c r="J651" i="47"/>
  <c r="E518" i="47"/>
  <c r="H518" i="47"/>
  <c r="M518" i="47"/>
  <c r="I518" i="47"/>
  <c r="J518" i="47"/>
  <c r="G518" i="47"/>
  <c r="N516" i="47"/>
  <c r="J516" i="47"/>
  <c r="L516" i="47"/>
  <c r="I516" i="47"/>
  <c r="M516" i="47"/>
  <c r="M509" i="47"/>
  <c r="N509" i="47"/>
  <c r="M389" i="47"/>
  <c r="N389" i="47"/>
  <c r="I389" i="47"/>
  <c r="L389" i="47"/>
  <c r="J389" i="47"/>
  <c r="G389" i="47"/>
  <c r="K387" i="47"/>
  <c r="L387" i="47"/>
  <c r="H387" i="47"/>
  <c r="J387" i="47"/>
  <c r="M387" i="47"/>
  <c r="I387" i="47"/>
  <c r="J351" i="47"/>
  <c r="I351" i="47"/>
  <c r="J326" i="47"/>
  <c r="K326" i="47"/>
  <c r="H61" i="47"/>
  <c r="I61" i="47"/>
  <c r="G61" i="47"/>
  <c r="J22" i="47"/>
  <c r="AM185" i="47"/>
  <c r="AN185" i="47" s="1"/>
  <c r="H408" i="47"/>
  <c r="H197" i="47"/>
  <c r="Q1459" i="47"/>
  <c r="AK1459" i="47"/>
  <c r="Q1132" i="47"/>
  <c r="AK1132" i="47"/>
  <c r="M955" i="47"/>
  <c r="N955" i="47"/>
  <c r="J899" i="47"/>
  <c r="M899" i="47"/>
  <c r="K899" i="47"/>
  <c r="E880" i="47"/>
  <c r="I880" i="47"/>
  <c r="K880" i="47"/>
  <c r="N801" i="47"/>
  <c r="M801" i="47"/>
  <c r="L612" i="47"/>
  <c r="N612" i="47"/>
  <c r="M612" i="47"/>
  <c r="J612" i="47"/>
  <c r="G609" i="47"/>
  <c r="H609" i="47"/>
  <c r="J609" i="47"/>
  <c r="E594" i="47"/>
  <c r="H594" i="47"/>
  <c r="N584" i="47"/>
  <c r="J584" i="47"/>
  <c r="G508" i="47"/>
  <c r="H508" i="47"/>
  <c r="L367" i="47"/>
  <c r="M367" i="47"/>
  <c r="N367" i="47"/>
  <c r="E353" i="47"/>
  <c r="G353" i="47"/>
  <c r="L223" i="47"/>
  <c r="H223" i="47"/>
  <c r="J223" i="47"/>
  <c r="M223" i="47"/>
  <c r="K223" i="47"/>
  <c r="I223" i="47"/>
  <c r="N223" i="47"/>
  <c r="K222" i="47"/>
  <c r="L222" i="47"/>
  <c r="N222" i="47"/>
  <c r="M222" i="47"/>
  <c r="J220" i="47"/>
  <c r="K220" i="47"/>
  <c r="H220" i="47"/>
  <c r="L220" i="47"/>
  <c r="I220" i="47"/>
  <c r="G220" i="47"/>
  <c r="M220" i="47"/>
  <c r="M219" i="47"/>
  <c r="N219" i="47"/>
  <c r="L219" i="47"/>
  <c r="N61" i="47"/>
  <c r="K61" i="47"/>
  <c r="J61" i="47"/>
  <c r="M61" i="47"/>
  <c r="AK1458" i="47"/>
  <c r="N293" i="47"/>
  <c r="G877" i="47"/>
  <c r="L60" i="47"/>
  <c r="L55" i="47"/>
  <c r="H38" i="47"/>
  <c r="L20" i="47"/>
  <c r="L57" i="47"/>
  <c r="J51" i="47"/>
  <c r="J47" i="47"/>
  <c r="Q1451" i="47"/>
  <c r="AK1451" i="47"/>
  <c r="L955" i="47"/>
  <c r="J955" i="47"/>
  <c r="K955" i="47"/>
  <c r="G910" i="47"/>
  <c r="H910" i="47"/>
  <c r="J910" i="47"/>
  <c r="N910" i="47"/>
  <c r="L910" i="47"/>
  <c r="M910" i="47"/>
  <c r="M820" i="47"/>
  <c r="L820" i="47"/>
  <c r="N820" i="47"/>
  <c r="K817" i="47"/>
  <c r="J817" i="47"/>
  <c r="J814" i="47"/>
  <c r="L814" i="47"/>
  <c r="K814" i="47"/>
  <c r="G814" i="47"/>
  <c r="I814" i="47"/>
  <c r="H814" i="47"/>
  <c r="J813" i="47"/>
  <c r="M813" i="47"/>
  <c r="K813" i="47"/>
  <c r="N813" i="47"/>
  <c r="L813" i="47"/>
  <c r="N810" i="47"/>
  <c r="M810" i="47"/>
  <c r="M807" i="47"/>
  <c r="N807" i="47"/>
  <c r="G801" i="47"/>
  <c r="J801" i="47"/>
  <c r="K801" i="47"/>
  <c r="L801" i="47"/>
  <c r="I801" i="47"/>
  <c r="L799" i="47"/>
  <c r="J799" i="47"/>
  <c r="K799" i="47"/>
  <c r="M799" i="47"/>
  <c r="L797" i="47"/>
  <c r="I797" i="47"/>
  <c r="J797" i="47"/>
  <c r="K797" i="47"/>
  <c r="J761" i="47"/>
  <c r="N761" i="47"/>
  <c r="K761" i="47"/>
  <c r="L761" i="47"/>
  <c r="M761" i="47"/>
  <c r="L752" i="47"/>
  <c r="N752" i="47"/>
  <c r="M752" i="47"/>
  <c r="E745" i="47"/>
  <c r="H745" i="47"/>
  <c r="G745" i="47"/>
  <c r="L739" i="47"/>
  <c r="K739" i="47"/>
  <c r="J739" i="47"/>
  <c r="L732" i="47"/>
  <c r="M732" i="47"/>
  <c r="K732" i="47"/>
  <c r="E651" i="47"/>
  <c r="G651" i="47"/>
  <c r="H651" i="47"/>
  <c r="I651" i="47"/>
  <c r="L650" i="47"/>
  <c r="N650" i="47"/>
  <c r="H650" i="47"/>
  <c r="K650" i="47"/>
  <c r="M650" i="47"/>
  <c r="J650" i="47"/>
  <c r="N641" i="47"/>
  <c r="I641" i="47"/>
  <c r="K641" i="47"/>
  <c r="L641" i="47"/>
  <c r="J641" i="47"/>
  <c r="H641" i="47"/>
  <c r="G641" i="47"/>
  <c r="I612" i="47"/>
  <c r="H612" i="47"/>
  <c r="I590" i="47"/>
  <c r="K590" i="47"/>
  <c r="N590" i="47"/>
  <c r="J590" i="47"/>
  <c r="L590" i="47"/>
  <c r="L584" i="47"/>
  <c r="K584" i="47"/>
  <c r="I584" i="47"/>
  <c r="E505" i="47"/>
  <c r="J505" i="47"/>
  <c r="L505" i="47"/>
  <c r="K505" i="47"/>
  <c r="H505" i="47"/>
  <c r="G505" i="47"/>
  <c r="M505" i="47"/>
  <c r="N505" i="47"/>
  <c r="L504" i="47"/>
  <c r="K504" i="47"/>
  <c r="J504" i="47"/>
  <c r="M504" i="47"/>
  <c r="N504" i="47"/>
  <c r="G496" i="47"/>
  <c r="L496" i="47"/>
  <c r="H496" i="47"/>
  <c r="J496" i="47"/>
  <c r="I496" i="47"/>
  <c r="M496" i="47"/>
  <c r="K494" i="47"/>
  <c r="I494" i="47"/>
  <c r="L494" i="47"/>
  <c r="N448" i="47"/>
  <c r="E448" i="47"/>
  <c r="M448" i="47"/>
  <c r="H382" i="47"/>
  <c r="M382" i="47"/>
  <c r="I382" i="47"/>
  <c r="K382" i="47"/>
  <c r="N382" i="47"/>
  <c r="J382" i="47"/>
  <c r="L382" i="47"/>
  <c r="M372" i="47"/>
  <c r="I372" i="47"/>
  <c r="K372" i="47"/>
  <c r="H372" i="47"/>
  <c r="N372" i="47"/>
  <c r="E372" i="47"/>
  <c r="J372" i="47"/>
  <c r="G372" i="47"/>
  <c r="L372" i="47"/>
  <c r="M369" i="47"/>
  <c r="K369" i="47"/>
  <c r="I369" i="47"/>
  <c r="G369" i="47"/>
  <c r="H369" i="47"/>
  <c r="E369" i="47"/>
  <c r="L369" i="47"/>
  <c r="N369" i="47"/>
  <c r="J369" i="47"/>
  <c r="I367" i="47"/>
  <c r="K367" i="47"/>
  <c r="E367" i="47"/>
  <c r="G367" i="47"/>
  <c r="H367" i="47"/>
  <c r="J367" i="47"/>
  <c r="M365" i="47"/>
  <c r="I365" i="47"/>
  <c r="E365" i="47"/>
  <c r="K365" i="47"/>
  <c r="N365" i="47"/>
  <c r="G365" i="47"/>
  <c r="L365" i="47"/>
  <c r="J365" i="47"/>
  <c r="H365" i="47"/>
  <c r="N362" i="47"/>
  <c r="J362" i="47"/>
  <c r="L362" i="47"/>
  <c r="G362" i="47"/>
  <c r="E362" i="47"/>
  <c r="M362" i="47"/>
  <c r="H362" i="47"/>
  <c r="K362" i="47"/>
  <c r="I362" i="47"/>
  <c r="E361" i="47"/>
  <c r="H361" i="47"/>
  <c r="G361" i="47"/>
  <c r="I361" i="47"/>
  <c r="M361" i="47"/>
  <c r="J361" i="47"/>
  <c r="N361" i="47"/>
  <c r="L361" i="47"/>
  <c r="K361" i="47"/>
  <c r="G356" i="47"/>
  <c r="K356" i="47"/>
  <c r="M356" i="47"/>
  <c r="L356" i="47"/>
  <c r="E356" i="47"/>
  <c r="J356" i="47"/>
  <c r="N356" i="47"/>
  <c r="H356" i="47"/>
  <c r="I356" i="47"/>
  <c r="K353" i="47"/>
  <c r="I353" i="47"/>
  <c r="N353" i="47"/>
  <c r="J353" i="47"/>
  <c r="M353" i="47"/>
  <c r="E351" i="47"/>
  <c r="G351" i="47"/>
  <c r="G348" i="47"/>
  <c r="E348" i="47"/>
  <c r="K342" i="47"/>
  <c r="N342" i="47"/>
  <c r="L342" i="47"/>
  <c r="L338" i="47"/>
  <c r="H338" i="47"/>
  <c r="J338" i="47"/>
  <c r="K338" i="47"/>
  <c r="J330" i="47"/>
  <c r="G330" i="47"/>
  <c r="H330" i="47"/>
  <c r="I330" i="47"/>
  <c r="H318" i="47"/>
  <c r="N318" i="47"/>
  <c r="N215" i="47"/>
  <c r="K215" i="47"/>
  <c r="H215" i="47"/>
  <c r="L215" i="47"/>
  <c r="M215" i="47"/>
  <c r="J215" i="47"/>
  <c r="E215" i="47"/>
  <c r="N190" i="47"/>
  <c r="L190" i="47"/>
  <c r="M190" i="47"/>
  <c r="H51" i="47"/>
  <c r="G51" i="47"/>
  <c r="E51" i="47"/>
  <c r="K51" i="47"/>
  <c r="H20" i="47"/>
  <c r="G20" i="47"/>
  <c r="E20" i="47"/>
  <c r="AK1409" i="47"/>
  <c r="AK1005" i="47"/>
  <c r="AK1265" i="47"/>
  <c r="AK999" i="47"/>
  <c r="AK1014" i="47"/>
  <c r="AK1116" i="47"/>
  <c r="Q1490" i="47"/>
  <c r="AK1490" i="47"/>
  <c r="Q1480" i="47"/>
  <c r="AK1480" i="47"/>
  <c r="AH1472" i="47"/>
  <c r="AI1472" i="47" s="1"/>
  <c r="AJ1472" i="47" s="1"/>
  <c r="Q1472" i="47"/>
  <c r="AK1472" i="47"/>
  <c r="Q1466" i="47"/>
  <c r="AK1466" i="47"/>
  <c r="Q1465" i="47"/>
  <c r="AK1465" i="47"/>
  <c r="Q1454" i="47"/>
  <c r="AK1454" i="47"/>
  <c r="AH1408" i="47"/>
  <c r="AI1408" i="47" s="1"/>
  <c r="AJ1408" i="47" s="1"/>
  <c r="Q1408" i="47"/>
  <c r="AK1408" i="47"/>
  <c r="AK1400" i="47"/>
  <c r="Q1400" i="47"/>
  <c r="AK1399" i="47"/>
  <c r="Q1399" i="47"/>
  <c r="Q1397" i="47"/>
  <c r="AK1397" i="47"/>
  <c r="Q1395" i="47"/>
  <c r="AK1395" i="47"/>
  <c r="AK1394" i="47"/>
  <c r="Q1394" i="47"/>
  <c r="AH1389" i="47"/>
  <c r="AI1389" i="47" s="1"/>
  <c r="AJ1389" i="47" s="1"/>
  <c r="Q1389" i="47"/>
  <c r="AK1389" i="47"/>
  <c r="AH1385" i="47"/>
  <c r="AI1385" i="47" s="1"/>
  <c r="AJ1385" i="47" s="1"/>
  <c r="Q1385" i="47"/>
  <c r="AK1385" i="47"/>
  <c r="Q1384" i="47"/>
  <c r="AK1384" i="47"/>
  <c r="Q1383" i="47"/>
  <c r="AK1383" i="47"/>
  <c r="AK1339" i="47"/>
  <c r="Q1339" i="47"/>
  <c r="AK1336" i="47"/>
  <c r="Q1336" i="47"/>
  <c r="Q1333" i="47"/>
  <c r="AK1333" i="47"/>
  <c r="Q1331" i="47"/>
  <c r="AK1331" i="47"/>
  <c r="Q1327" i="47"/>
  <c r="AK1327" i="47"/>
  <c r="AK1321" i="47"/>
  <c r="Q1321" i="47"/>
  <c r="AK1320" i="47"/>
  <c r="Q1320" i="47"/>
  <c r="Q1266" i="47"/>
  <c r="AK1266" i="47"/>
  <c r="Q1263" i="47"/>
  <c r="AK1263" i="47"/>
  <c r="Q1260" i="47"/>
  <c r="AK1260" i="47"/>
  <c r="AK1255" i="47"/>
  <c r="Q1255" i="47"/>
  <c r="Q1254" i="47"/>
  <c r="AK1254" i="47"/>
  <c r="AH1186" i="47"/>
  <c r="AI1186" i="47" s="1"/>
  <c r="AJ1186" i="47" s="1"/>
  <c r="Q1186" i="47"/>
  <c r="AK1186" i="47"/>
  <c r="AK1130" i="47"/>
  <c r="Q1130" i="47"/>
  <c r="AK1125" i="47"/>
  <c r="Q1125" i="47"/>
  <c r="AK1123" i="47"/>
  <c r="Q1123" i="47"/>
  <c r="AK1122" i="47"/>
  <c r="Q1122" i="47"/>
  <c r="AK1031" i="47"/>
  <c r="Q1031" i="47"/>
  <c r="Q1028" i="47"/>
  <c r="AK1028" i="47"/>
  <c r="Q1027" i="47"/>
  <c r="AK1027" i="47"/>
  <c r="AK1024" i="47"/>
  <c r="Q1024" i="47"/>
  <c r="Q1020" i="47"/>
  <c r="AK1020" i="47"/>
  <c r="AK1006" i="47"/>
  <c r="Q1006" i="47"/>
  <c r="Q1002" i="47"/>
  <c r="AK1002" i="47"/>
  <c r="AK1001" i="47"/>
  <c r="Q1001" i="47"/>
  <c r="AK1000" i="47"/>
  <c r="Q1000" i="47"/>
  <c r="AM465" i="47"/>
  <c r="AN465" i="47" s="1"/>
  <c r="AM476" i="47"/>
  <c r="AN476" i="47" s="1"/>
  <c r="AM683" i="47"/>
  <c r="AN683" i="47" s="1"/>
  <c r="AM152" i="47"/>
  <c r="AN152" i="47" s="1"/>
  <c r="AM756" i="47"/>
  <c r="AN756" i="47" s="1"/>
  <c r="AM72" i="47"/>
  <c r="AN72" i="47" s="1"/>
  <c r="AM71" i="47"/>
  <c r="AN71" i="47" s="1"/>
  <c r="AM70" i="47"/>
  <c r="AN70" i="47" s="1"/>
  <c r="AM69" i="47"/>
  <c r="AN69" i="47" s="1"/>
  <c r="AM68" i="47"/>
  <c r="AN68" i="47" s="1"/>
  <c r="AM654" i="47"/>
  <c r="AN654" i="47" s="1"/>
  <c r="AM380" i="47"/>
  <c r="AN380" i="47" s="1"/>
  <c r="AM147" i="47"/>
  <c r="AN147" i="47" s="1"/>
  <c r="AM550" i="47"/>
  <c r="AN550" i="47" s="1"/>
  <c r="AM65" i="47"/>
  <c r="AN65" i="47" s="1"/>
  <c r="AM371" i="47"/>
  <c r="AN371" i="47" s="1"/>
  <c r="AM585" i="47"/>
  <c r="AN585" i="47" s="1"/>
  <c r="AM66" i="47"/>
  <c r="AN66" i="47" s="1"/>
  <c r="AM453" i="47"/>
  <c r="AN453" i="47" s="1"/>
  <c r="AM651" i="47"/>
  <c r="AN651" i="47" s="1"/>
  <c r="AM63" i="47"/>
  <c r="AN63" i="47" s="1"/>
  <c r="AM383" i="47"/>
  <c r="AN383" i="47" s="1"/>
  <c r="AM607" i="47"/>
  <c r="AN607" i="47" s="1"/>
  <c r="AM355" i="47"/>
  <c r="AN355" i="47" s="1"/>
  <c r="AM347" i="47"/>
  <c r="AN347" i="47" s="1"/>
  <c r="AM62" i="47"/>
  <c r="AN62" i="47" s="1"/>
  <c r="AM747" i="47"/>
  <c r="AN747" i="47" s="1"/>
  <c r="AM613" i="47"/>
  <c r="AN613" i="47" s="1"/>
  <c r="AM493" i="47"/>
  <c r="AN493" i="47" s="1"/>
  <c r="AM426" i="47"/>
  <c r="AN426" i="47" s="1"/>
  <c r="AM160" i="47"/>
  <c r="AN160" i="47" s="1"/>
  <c r="AM40" i="47"/>
  <c r="AN40" i="47" s="1"/>
  <c r="AM39" i="47"/>
  <c r="AN39" i="47" s="1"/>
  <c r="AM38" i="47"/>
  <c r="AN38" i="47" s="1"/>
  <c r="AM37" i="47"/>
  <c r="AN37" i="47" s="1"/>
  <c r="AM31" i="47"/>
  <c r="AN31" i="47" s="1"/>
  <c r="AM30" i="47"/>
  <c r="AN30" i="47" s="1"/>
  <c r="AM24" i="47"/>
  <c r="AN24" i="47" s="1"/>
  <c r="AM23" i="47"/>
  <c r="AN23" i="47" s="1"/>
  <c r="AM20" i="47"/>
  <c r="AN20" i="47" s="1"/>
  <c r="AM19" i="47"/>
  <c r="AN19" i="47" s="1"/>
  <c r="AM17" i="47"/>
  <c r="AN17" i="47" s="1"/>
  <c r="AM13" i="47"/>
  <c r="AN13" i="47" s="1"/>
  <c r="AM12" i="47"/>
  <c r="AN12" i="47" s="1"/>
  <c r="AM9" i="47"/>
  <c r="AN9" i="47" s="1"/>
  <c r="AM8" i="47"/>
  <c r="AN8" i="47" s="1"/>
  <c r="AM7" i="47"/>
  <c r="AN7" i="47" s="1"/>
  <c r="AM4" i="47"/>
  <c r="AN4" i="47" s="1"/>
  <c r="AM979" i="47"/>
  <c r="AN979" i="47" s="1"/>
  <c r="AM944" i="47"/>
  <c r="AN944" i="47" s="1"/>
  <c r="AM912" i="47"/>
  <c r="AN912" i="47" s="1"/>
  <c r="AM882" i="47"/>
  <c r="AN882" i="47" s="1"/>
  <c r="AM739" i="47"/>
  <c r="AN739" i="47" s="1"/>
  <c r="AM448" i="47"/>
  <c r="AN448" i="47" s="1"/>
  <c r="AK1310" i="47"/>
  <c r="AM696" i="47"/>
  <c r="AN696" i="47" s="1"/>
  <c r="AM487" i="47"/>
  <c r="AN487" i="47" s="1"/>
  <c r="AM345" i="47"/>
  <c r="AN345" i="47" s="1"/>
  <c r="AM195" i="47"/>
  <c r="AN195" i="47" s="1"/>
  <c r="AM48" i="47"/>
  <c r="AN48" i="47" s="1"/>
  <c r="AM565" i="47"/>
  <c r="AN565" i="47" s="1"/>
  <c r="AM267" i="47"/>
  <c r="AN267" i="47" s="1"/>
  <c r="AM943" i="47"/>
  <c r="AN943" i="47" s="1"/>
  <c r="AM848" i="47"/>
  <c r="AN848" i="47" s="1"/>
  <c r="AM439" i="47"/>
  <c r="AN439" i="47" s="1"/>
  <c r="AM61" i="47"/>
  <c r="AN61" i="47" s="1"/>
  <c r="AM44" i="47"/>
  <c r="AN44" i="47" s="1"/>
  <c r="AM875" i="47"/>
  <c r="AN875" i="47" s="1"/>
  <c r="AM870" i="47"/>
  <c r="AN870" i="47" s="1"/>
  <c r="AM557" i="47"/>
  <c r="AN557" i="47" s="1"/>
  <c r="AM352" i="47"/>
  <c r="AN352" i="47" s="1"/>
  <c r="AM138" i="47"/>
  <c r="AN138" i="47" s="1"/>
  <c r="AM49" i="47"/>
  <c r="AN49" i="47" s="1"/>
  <c r="AM883" i="47"/>
  <c r="AN883" i="47" s="1"/>
  <c r="AM419" i="47"/>
  <c r="AN419" i="47" s="1"/>
  <c r="AM409" i="47"/>
  <c r="AN409" i="47" s="1"/>
  <c r="AM297" i="47"/>
  <c r="AN297" i="47" s="1"/>
  <c r="AM142" i="47"/>
  <c r="AN142" i="47" s="1"/>
  <c r="AM720" i="47"/>
  <c r="AN720" i="47" s="1"/>
  <c r="AM333" i="47"/>
  <c r="AN333" i="47" s="1"/>
  <c r="AM616" i="47"/>
  <c r="AN616" i="47" s="1"/>
  <c r="AM440" i="47"/>
  <c r="AN440" i="47" s="1"/>
  <c r="AM46" i="47"/>
  <c r="AN46" i="47" s="1"/>
  <c r="AM35" i="47"/>
  <c r="AN35" i="47" s="1"/>
  <c r="AM263" i="47"/>
  <c r="AN263" i="47" s="1"/>
  <c r="AM162" i="47"/>
  <c r="AN162" i="47" s="1"/>
  <c r="AM41" i="47"/>
  <c r="AN41" i="47" s="1"/>
  <c r="AM120" i="47"/>
  <c r="AN120" i="47" s="1"/>
  <c r="AM43" i="47"/>
  <c r="AN43" i="47" s="1"/>
  <c r="D990" i="47"/>
  <c r="J702" i="47"/>
  <c r="I545" i="47"/>
  <c r="I445" i="47"/>
  <c r="K416" i="47"/>
  <c r="G413" i="47"/>
  <c r="I263" i="47"/>
  <c r="G694" i="47"/>
  <c r="J712" i="47"/>
  <c r="G566" i="47"/>
  <c r="G550" i="47"/>
  <c r="I438" i="47"/>
  <c r="G852" i="47"/>
  <c r="K844" i="47"/>
  <c r="G557" i="47"/>
  <c r="M847" i="47"/>
  <c r="I702" i="47"/>
  <c r="H566" i="47"/>
  <c r="G565" i="47"/>
  <c r="M434" i="47"/>
  <c r="G706" i="47"/>
  <c r="K718" i="47"/>
  <c r="I444" i="47"/>
  <c r="G138" i="47"/>
  <c r="I871" i="47"/>
  <c r="M726" i="47"/>
  <c r="G705" i="47"/>
  <c r="M575" i="47"/>
  <c r="H565" i="47"/>
  <c r="K560" i="47"/>
  <c r="I876" i="47"/>
  <c r="M875" i="47"/>
  <c r="G874" i="47"/>
  <c r="M866" i="47"/>
  <c r="G548" i="47"/>
  <c r="G594" i="47"/>
  <c r="M590" i="47"/>
  <c r="K587" i="47"/>
  <c r="M584" i="47"/>
  <c r="G528" i="47"/>
  <c r="K518" i="47"/>
  <c r="K516" i="47"/>
  <c r="I505" i="47"/>
  <c r="K496" i="47"/>
  <c r="I127" i="47"/>
  <c r="K875" i="47"/>
  <c r="I875" i="47"/>
  <c r="N875" i="47"/>
  <c r="J875" i="47"/>
  <c r="L875" i="47"/>
  <c r="H875" i="47"/>
  <c r="E874" i="47"/>
  <c r="K874" i="47"/>
  <c r="H874" i="47"/>
  <c r="J874" i="47"/>
  <c r="L874" i="47"/>
  <c r="N874" i="47"/>
  <c r="M874" i="47"/>
  <c r="I874" i="47"/>
  <c r="L871" i="47"/>
  <c r="K871" i="47"/>
  <c r="M871" i="47"/>
  <c r="J871" i="47"/>
  <c r="H871" i="47"/>
  <c r="G871" i="47"/>
  <c r="E871" i="47"/>
  <c r="N871" i="47"/>
  <c r="E866" i="47"/>
  <c r="J866" i="47"/>
  <c r="I866" i="47"/>
  <c r="G866" i="47"/>
  <c r="H866" i="47"/>
  <c r="K866" i="47"/>
  <c r="K865" i="47"/>
  <c r="G865" i="47"/>
  <c r="N863" i="47"/>
  <c r="M863" i="47"/>
  <c r="L863" i="47"/>
  <c r="L852" i="47"/>
  <c r="J852" i="47"/>
  <c r="K852" i="47"/>
  <c r="M852" i="47"/>
  <c r="E847" i="47"/>
  <c r="J847" i="47"/>
  <c r="H847" i="47"/>
  <c r="N847" i="47"/>
  <c r="K847" i="47"/>
  <c r="I847" i="47"/>
  <c r="L847" i="47"/>
  <c r="G847" i="47"/>
  <c r="E844" i="47"/>
  <c r="G844" i="47"/>
  <c r="M844" i="47"/>
  <c r="I844" i="47"/>
  <c r="N844" i="47"/>
  <c r="J844" i="47"/>
  <c r="K725" i="47"/>
  <c r="I725" i="47"/>
  <c r="J725" i="47"/>
  <c r="M725" i="47"/>
  <c r="L725" i="47"/>
  <c r="H725" i="47"/>
  <c r="N725" i="47"/>
  <c r="E714" i="47"/>
  <c r="H714" i="47"/>
  <c r="J714" i="47"/>
  <c r="M714" i="47"/>
  <c r="N714" i="47"/>
  <c r="I714" i="47"/>
  <c r="L714" i="47"/>
  <c r="L712" i="47"/>
  <c r="M712" i="47"/>
  <c r="E712" i="47"/>
  <c r="K712" i="47"/>
  <c r="N712" i="47"/>
  <c r="H705" i="47"/>
  <c r="J705" i="47"/>
  <c r="I705" i="47"/>
  <c r="M702" i="47"/>
  <c r="K702" i="47"/>
  <c r="H702" i="47"/>
  <c r="L702" i="47"/>
  <c r="G702" i="47"/>
  <c r="E702" i="47"/>
  <c r="N702" i="47"/>
  <c r="K696" i="47"/>
  <c r="J696" i="47"/>
  <c r="N696" i="47"/>
  <c r="I696" i="47"/>
  <c r="L696" i="47"/>
  <c r="N694" i="47"/>
  <c r="M694" i="47"/>
  <c r="J691" i="47"/>
  <c r="K691" i="47"/>
  <c r="M566" i="47"/>
  <c r="J566" i="47"/>
  <c r="K566" i="47"/>
  <c r="I566" i="47"/>
  <c r="E566" i="47"/>
  <c r="L566" i="47"/>
  <c r="N566" i="47"/>
  <c r="N565" i="47"/>
  <c r="E565" i="47"/>
  <c r="I565" i="47"/>
  <c r="K565" i="47"/>
  <c r="J565" i="47"/>
  <c r="M565" i="47"/>
  <c r="L565" i="47"/>
  <c r="L560" i="47"/>
  <c r="E560" i="47"/>
  <c r="M560" i="47"/>
  <c r="J560" i="47"/>
  <c r="H560" i="47"/>
  <c r="I560" i="47"/>
  <c r="N560" i="47"/>
  <c r="G560" i="47"/>
  <c r="E550" i="47"/>
  <c r="M550" i="47"/>
  <c r="J550" i="47"/>
  <c r="N550" i="47"/>
  <c r="K550" i="47"/>
  <c r="I550" i="47"/>
  <c r="M548" i="47"/>
  <c r="K548" i="47"/>
  <c r="L548" i="47"/>
  <c r="I548" i="47"/>
  <c r="J548" i="47"/>
  <c r="N548" i="47"/>
  <c r="H545" i="47"/>
  <c r="K545" i="47"/>
  <c r="J545" i="47"/>
  <c r="L545" i="47"/>
  <c r="M545" i="47"/>
  <c r="N545" i="47"/>
  <c r="K541" i="47"/>
  <c r="L541" i="47"/>
  <c r="N541" i="47"/>
  <c r="H445" i="47"/>
  <c r="G445" i="47"/>
  <c r="J445" i="47"/>
  <c r="K445" i="47"/>
  <c r="M444" i="47"/>
  <c r="L444" i="47"/>
  <c r="N444" i="47"/>
  <c r="G444" i="47"/>
  <c r="K444" i="47"/>
  <c r="E444" i="47"/>
  <c r="K438" i="47"/>
  <c r="L438" i="47"/>
  <c r="J438" i="47"/>
  <c r="H438" i="47"/>
  <c r="M438" i="47"/>
  <c r="N438" i="47"/>
  <c r="E416" i="47"/>
  <c r="H416" i="47"/>
  <c r="N416" i="47"/>
  <c r="I416" i="47"/>
  <c r="G416" i="47"/>
  <c r="M416" i="47"/>
  <c r="H414" i="47"/>
  <c r="G414" i="47"/>
  <c r="I413" i="47"/>
  <c r="L413" i="47"/>
  <c r="H413" i="47"/>
  <c r="N289" i="47"/>
  <c r="M289" i="47"/>
  <c r="N263" i="47"/>
  <c r="M263" i="47"/>
  <c r="N157" i="47"/>
  <c r="G157" i="47"/>
  <c r="E155" i="47"/>
  <c r="K155" i="47"/>
  <c r="L155" i="47"/>
  <c r="J155" i="47"/>
  <c r="N155" i="47"/>
  <c r="G155" i="47"/>
  <c r="I155" i="47"/>
  <c r="H155" i="47"/>
  <c r="M155" i="47"/>
  <c r="N154" i="47"/>
  <c r="J154" i="47"/>
  <c r="L154" i="47"/>
  <c r="M154" i="47"/>
  <c r="K154" i="47"/>
  <c r="E152" i="47"/>
  <c r="G152" i="47"/>
  <c r="I152" i="47"/>
  <c r="H152" i="47"/>
  <c r="M152" i="47"/>
  <c r="N152" i="47"/>
  <c r="K149" i="47"/>
  <c r="M149" i="47"/>
  <c r="N149" i="47"/>
  <c r="E147" i="47"/>
  <c r="I147" i="47"/>
  <c r="J147" i="47"/>
  <c r="E127" i="47"/>
  <c r="N127" i="47"/>
  <c r="K127" i="47"/>
  <c r="L127" i="47"/>
  <c r="J127" i="47"/>
  <c r="M127" i="47"/>
  <c r="G856" i="47"/>
  <c r="G721" i="47"/>
  <c r="G819" i="47"/>
  <c r="M630" i="47"/>
  <c r="K152" i="47"/>
  <c r="L909" i="47"/>
  <c r="H43" i="47"/>
  <c r="K612" i="47"/>
  <c r="H890" i="47"/>
  <c r="J792" i="47"/>
  <c r="H721" i="47"/>
  <c r="AM441" i="47"/>
  <c r="AN441" i="47" s="1"/>
  <c r="H181" i="47"/>
  <c r="J15" i="47"/>
  <c r="AM32" i="47"/>
  <c r="AN32" i="47" s="1"/>
  <c r="L21" i="47"/>
  <c r="H138" i="47"/>
  <c r="AM52" i="47"/>
  <c r="AN52" i="47" s="1"/>
  <c r="AK1175" i="47"/>
  <c r="H6" i="47"/>
  <c r="AM58" i="47"/>
  <c r="AN58" i="47" s="1"/>
  <c r="AM790" i="47"/>
  <c r="AN790" i="47" s="1"/>
  <c r="H799" i="47"/>
  <c r="M649" i="47"/>
  <c r="N3" i="47"/>
  <c r="AM475" i="47"/>
  <c r="AN475" i="47" s="1"/>
  <c r="AM385" i="47"/>
  <c r="AN385" i="47" s="1"/>
  <c r="AM36" i="47"/>
  <c r="AN36" i="47" s="1"/>
  <c r="J257" i="47"/>
  <c r="AM45" i="47"/>
  <c r="AN45" i="47" s="1"/>
  <c r="M956" i="47"/>
  <c r="L956" i="47"/>
  <c r="N956" i="47"/>
  <c r="K956" i="47"/>
  <c r="N953" i="47"/>
  <c r="K953" i="47"/>
  <c r="L953" i="47"/>
  <c r="M953" i="47"/>
  <c r="H939" i="47"/>
  <c r="G939" i="47"/>
  <c r="I939" i="47"/>
  <c r="K939" i="47"/>
  <c r="J939" i="47"/>
  <c r="E938" i="47"/>
  <c r="J938" i="47"/>
  <c r="L938" i="47"/>
  <c r="I938" i="47"/>
  <c r="H938" i="47"/>
  <c r="N938" i="47"/>
  <c r="M938" i="47"/>
  <c r="J922" i="47"/>
  <c r="I922" i="47"/>
  <c r="L922" i="47"/>
  <c r="E920" i="47"/>
  <c r="G920" i="47"/>
  <c r="H920" i="47"/>
  <c r="I917" i="47"/>
  <c r="N917" i="47"/>
  <c r="N909" i="47"/>
  <c r="G909" i="47"/>
  <c r="H909" i="47"/>
  <c r="I908" i="47"/>
  <c r="J908" i="47"/>
  <c r="L908" i="47"/>
  <c r="M908" i="47"/>
  <c r="H908" i="47"/>
  <c r="K908" i="47"/>
  <c r="E908" i="47"/>
  <c r="G908" i="47"/>
  <c r="J892" i="47"/>
  <c r="I892" i="47"/>
  <c r="H892" i="47"/>
  <c r="G892" i="47"/>
  <c r="E890" i="47"/>
  <c r="J890" i="47"/>
  <c r="M890" i="47"/>
  <c r="I890" i="47"/>
  <c r="L890" i="47"/>
  <c r="G890" i="47"/>
  <c r="K890" i="47"/>
  <c r="E886" i="47"/>
  <c r="G886" i="47"/>
  <c r="N886" i="47"/>
  <c r="N865" i="47"/>
  <c r="M865" i="47"/>
  <c r="L865" i="47"/>
  <c r="K863" i="47"/>
  <c r="J863" i="47"/>
  <c r="N862" i="47"/>
  <c r="J862" i="47"/>
  <c r="H862" i="47"/>
  <c r="K862" i="47"/>
  <c r="M862" i="47"/>
  <c r="L862" i="47"/>
  <c r="I862" i="47"/>
  <c r="E862" i="47"/>
  <c r="G862" i="47"/>
  <c r="E860" i="47"/>
  <c r="N860" i="47"/>
  <c r="J860" i="47"/>
  <c r="L860" i="47"/>
  <c r="H860" i="47"/>
  <c r="M860" i="47"/>
  <c r="K860" i="47"/>
  <c r="I860" i="47"/>
  <c r="G860" i="47"/>
  <c r="L859" i="47"/>
  <c r="N859" i="47"/>
  <c r="M859" i="47"/>
  <c r="K858" i="47"/>
  <c r="E858" i="47"/>
  <c r="G858" i="47"/>
  <c r="J857" i="47"/>
  <c r="M857" i="47"/>
  <c r="H857" i="47"/>
  <c r="K857" i="47"/>
  <c r="N857" i="47"/>
  <c r="I852" i="47"/>
  <c r="H852" i="47"/>
  <c r="I820" i="47"/>
  <c r="J820" i="47"/>
  <c r="K820" i="47"/>
  <c r="N818" i="47"/>
  <c r="L818" i="47"/>
  <c r="M818" i="47"/>
  <c r="K818" i="47"/>
  <c r="J818" i="47"/>
  <c r="L790" i="47"/>
  <c r="N790" i="47"/>
  <c r="M790" i="47"/>
  <c r="E773" i="47"/>
  <c r="H773" i="47"/>
  <c r="J773" i="47"/>
  <c r="K773" i="47"/>
  <c r="G773" i="47"/>
  <c r="M773" i="47"/>
  <c r="L773" i="47"/>
  <c r="I773" i="47"/>
  <c r="N773" i="47"/>
  <c r="N772" i="47"/>
  <c r="L772" i="47"/>
  <c r="K772" i="47"/>
  <c r="J772" i="47"/>
  <c r="H772" i="47"/>
  <c r="M772" i="47"/>
  <c r="I772" i="47"/>
  <c r="L771" i="47"/>
  <c r="I771" i="47"/>
  <c r="N771" i="47"/>
  <c r="J771" i="47"/>
  <c r="H771" i="47"/>
  <c r="M771" i="47"/>
  <c r="K771" i="47"/>
  <c r="I767" i="47"/>
  <c r="K767" i="47"/>
  <c r="J767" i="47"/>
  <c r="L767" i="47"/>
  <c r="N767" i="47"/>
  <c r="N765" i="47"/>
  <c r="M765" i="47"/>
  <c r="H752" i="47"/>
  <c r="E752" i="47"/>
  <c r="G752" i="47"/>
  <c r="J752" i="47"/>
  <c r="K752" i="47"/>
  <c r="N732" i="47"/>
  <c r="I732" i="47"/>
  <c r="E732" i="47"/>
  <c r="H732" i="47"/>
  <c r="G732" i="47"/>
  <c r="J732" i="47"/>
  <c r="E725" i="47"/>
  <c r="G725" i="47"/>
  <c r="J723" i="47"/>
  <c r="I723" i="47"/>
  <c r="H723" i="47"/>
  <c r="H708" i="47"/>
  <c r="E708" i="47"/>
  <c r="G708" i="47"/>
  <c r="J708" i="47"/>
  <c r="I708" i="47"/>
  <c r="M704" i="47"/>
  <c r="N704" i="47"/>
  <c r="H703" i="47"/>
  <c r="N703" i="47"/>
  <c r="L703" i="47"/>
  <c r="I703" i="47"/>
  <c r="G703" i="47"/>
  <c r="K703" i="47"/>
  <c r="E703" i="47"/>
  <c r="N701" i="47"/>
  <c r="M701" i="47"/>
  <c r="H701" i="47"/>
  <c r="I619" i="47"/>
  <c r="J619" i="47"/>
  <c r="N619" i="47"/>
  <c r="L619" i="47"/>
  <c r="M619" i="47"/>
  <c r="H619" i="47"/>
  <c r="K619" i="47"/>
  <c r="G612" i="47"/>
  <c r="E612" i="47"/>
  <c r="G604" i="47"/>
  <c r="K604" i="47"/>
  <c r="E604" i="47"/>
  <c r="I604" i="47"/>
  <c r="L604" i="47"/>
  <c r="N604" i="47"/>
  <c r="M604" i="47"/>
  <c r="L597" i="47"/>
  <c r="K597" i="47"/>
  <c r="M597" i="47"/>
  <c r="J597" i="47"/>
  <c r="H597" i="47"/>
  <c r="G597" i="47"/>
  <c r="I597" i="47"/>
  <c r="J595" i="47"/>
  <c r="L595" i="47"/>
  <c r="M595" i="47"/>
  <c r="I595" i="47"/>
  <c r="K595" i="47"/>
  <c r="N595" i="47"/>
  <c r="G595" i="47"/>
  <c r="E595" i="47"/>
  <c r="H595" i="47"/>
  <c r="G589" i="47"/>
  <c r="M589" i="47"/>
  <c r="L589" i="47"/>
  <c r="J589" i="47"/>
  <c r="H589" i="47"/>
  <c r="K589" i="47"/>
  <c r="N589" i="47"/>
  <c r="E589" i="47"/>
  <c r="I589" i="47"/>
  <c r="N588" i="47"/>
  <c r="G588" i="47"/>
  <c r="M588" i="47"/>
  <c r="L588" i="47"/>
  <c r="K588" i="47"/>
  <c r="I588" i="47"/>
  <c r="H588" i="47"/>
  <c r="J588" i="47"/>
  <c r="E588" i="47"/>
  <c r="E587" i="47"/>
  <c r="I587" i="47"/>
  <c r="H587" i="47"/>
  <c r="G587" i="47"/>
  <c r="G584" i="47"/>
  <c r="E584" i="47"/>
  <c r="H584" i="47"/>
  <c r="G583" i="47"/>
  <c r="L583" i="47"/>
  <c r="H583" i="47"/>
  <c r="E583" i="47"/>
  <c r="N583" i="47"/>
  <c r="M583" i="47"/>
  <c r="K583" i="47"/>
  <c r="I583" i="47"/>
  <c r="J583" i="47"/>
  <c r="L575" i="47"/>
  <c r="N575" i="47"/>
  <c r="M572" i="47"/>
  <c r="N572" i="47"/>
  <c r="L572" i="47"/>
  <c r="E561" i="47"/>
  <c r="K561" i="47"/>
  <c r="J561" i="47"/>
  <c r="M561" i="47"/>
  <c r="I561" i="47"/>
  <c r="N561" i="47"/>
  <c r="H561" i="47"/>
  <c r="G561" i="47"/>
  <c r="L561" i="47"/>
  <c r="E555" i="47"/>
  <c r="G555" i="47"/>
  <c r="J555" i="47"/>
  <c r="M555" i="47"/>
  <c r="L555" i="47"/>
  <c r="N555" i="47"/>
  <c r="I555" i="47"/>
  <c r="K555" i="47"/>
  <c r="H555" i="47"/>
  <c r="L551" i="47"/>
  <c r="M551" i="47"/>
  <c r="N551" i="47"/>
  <c r="E549" i="47"/>
  <c r="G549" i="47"/>
  <c r="E541" i="47"/>
  <c r="J541" i="47"/>
  <c r="I541" i="47"/>
  <c r="H541" i="47"/>
  <c r="N537" i="47"/>
  <c r="M537" i="47"/>
  <c r="N536" i="47"/>
  <c r="K536" i="47"/>
  <c r="G536" i="47"/>
  <c r="J536" i="47"/>
  <c r="E536" i="47"/>
  <c r="H536" i="47"/>
  <c r="I536" i="47"/>
  <c r="M530" i="47"/>
  <c r="L530" i="47"/>
  <c r="M490" i="47"/>
  <c r="K490" i="47"/>
  <c r="J490" i="47"/>
  <c r="N490" i="47"/>
  <c r="L490" i="47"/>
  <c r="M488" i="47"/>
  <c r="N488" i="47"/>
  <c r="K483" i="47"/>
  <c r="E483" i="47"/>
  <c r="H483" i="47"/>
  <c r="L483" i="47"/>
  <c r="G483" i="47"/>
  <c r="N483" i="47"/>
  <c r="J483" i="47"/>
  <c r="M483" i="47"/>
  <c r="I483" i="47"/>
  <c r="I453" i="47"/>
  <c r="J453" i="47"/>
  <c r="N453" i="47"/>
  <c r="E453" i="47"/>
  <c r="M453" i="47"/>
  <c r="K453" i="47"/>
  <c r="G453" i="47"/>
  <c r="H453" i="47"/>
  <c r="L453" i="47"/>
  <c r="N451" i="47"/>
  <c r="H451" i="47"/>
  <c r="L451" i="47"/>
  <c r="G451" i="47"/>
  <c r="I451" i="47"/>
  <c r="M451" i="47"/>
  <c r="K451" i="47"/>
  <c r="J451" i="47"/>
  <c r="E451" i="47"/>
  <c r="N447" i="47"/>
  <c r="L447" i="47"/>
  <c r="M447" i="47"/>
  <c r="J434" i="47"/>
  <c r="L434" i="47"/>
  <c r="E415" i="47"/>
  <c r="N415" i="47"/>
  <c r="H415" i="47"/>
  <c r="I415" i="47"/>
  <c r="L415" i="47"/>
  <c r="M415" i="47"/>
  <c r="G415" i="47"/>
  <c r="K415" i="47"/>
  <c r="K411" i="47"/>
  <c r="J411" i="47"/>
  <c r="H411" i="47"/>
  <c r="N411" i="47"/>
  <c r="M411" i="47"/>
  <c r="I411" i="47"/>
  <c r="L411" i="47"/>
  <c r="L400" i="47"/>
  <c r="E400" i="47"/>
  <c r="N397" i="47"/>
  <c r="M397" i="47"/>
  <c r="N349" i="47"/>
  <c r="L349" i="47"/>
  <c r="J349" i="47"/>
  <c r="G349" i="47"/>
  <c r="K349" i="47"/>
  <c r="M349" i="47"/>
  <c r="H349" i="47"/>
  <c r="I349" i="47"/>
  <c r="E349" i="47"/>
  <c r="M346" i="47"/>
  <c r="N346" i="47"/>
  <c r="L339" i="47"/>
  <c r="M339" i="47"/>
  <c r="K335" i="47"/>
  <c r="L335" i="47"/>
  <c r="M335" i="47"/>
  <c r="M333" i="47"/>
  <c r="N333" i="47"/>
  <c r="M331" i="47"/>
  <c r="I331" i="47"/>
  <c r="G331" i="47"/>
  <c r="N331" i="47"/>
  <c r="E331" i="47"/>
  <c r="H331" i="47"/>
  <c r="L331" i="47"/>
  <c r="J331" i="47"/>
  <c r="K331" i="47"/>
  <c r="E330" i="47"/>
  <c r="M330" i="47"/>
  <c r="K330" i="47"/>
  <c r="N330" i="47"/>
  <c r="L330" i="47"/>
  <c r="K328" i="47"/>
  <c r="I328" i="47"/>
  <c r="G328" i="47"/>
  <c r="L328" i="47"/>
  <c r="E328" i="47"/>
  <c r="H328" i="47"/>
  <c r="J328" i="47"/>
  <c r="M328" i="47"/>
  <c r="N328" i="47"/>
  <c r="E326" i="47"/>
  <c r="I326" i="47"/>
  <c r="H326" i="47"/>
  <c r="G326" i="47"/>
  <c r="L319" i="47"/>
  <c r="M319" i="47"/>
  <c r="G319" i="47"/>
  <c r="I319" i="47"/>
  <c r="N319" i="47"/>
  <c r="K319" i="47"/>
  <c r="H319" i="47"/>
  <c r="M318" i="47"/>
  <c r="L318" i="47"/>
  <c r="K318" i="47"/>
  <c r="G318" i="47"/>
  <c r="I318" i="47"/>
  <c r="J318" i="47"/>
  <c r="E318" i="47"/>
  <c r="M308" i="47"/>
  <c r="H308" i="47"/>
  <c r="L307" i="47"/>
  <c r="M307" i="47"/>
  <c r="N307" i="47"/>
  <c r="M294" i="47"/>
  <c r="N294" i="47"/>
  <c r="H293" i="47"/>
  <c r="E293" i="47"/>
  <c r="G293" i="47"/>
  <c r="L293" i="47"/>
  <c r="I293" i="47"/>
  <c r="J293" i="47"/>
  <c r="K293" i="47"/>
  <c r="L264" i="47"/>
  <c r="K264" i="47"/>
  <c r="N264" i="47"/>
  <c r="M264" i="47"/>
  <c r="M199" i="47"/>
  <c r="N199" i="47"/>
  <c r="L199" i="47"/>
  <c r="I197" i="47"/>
  <c r="L197" i="47"/>
  <c r="J197" i="47"/>
  <c r="E197" i="47"/>
  <c r="K197" i="47"/>
  <c r="I190" i="47"/>
  <c r="H190" i="47"/>
  <c r="K190" i="47"/>
  <c r="E190" i="47"/>
  <c r="G190" i="47"/>
  <c r="J190" i="47"/>
  <c r="L181" i="47"/>
  <c r="N181" i="47"/>
  <c r="M181" i="47"/>
  <c r="I181" i="47"/>
  <c r="J181" i="47"/>
  <c r="K181" i="47"/>
  <c r="E181" i="47"/>
  <c r="E180" i="47"/>
  <c r="N180" i="47"/>
  <c r="H180" i="47"/>
  <c r="K180" i="47"/>
  <c r="G180" i="47"/>
  <c r="L180" i="47"/>
  <c r="M180" i="47"/>
  <c r="J180" i="47"/>
  <c r="L176" i="47"/>
  <c r="N176" i="47"/>
  <c r="M175" i="47"/>
  <c r="N175" i="47"/>
  <c r="E161" i="47"/>
  <c r="L161" i="47"/>
  <c r="N161" i="47"/>
  <c r="K161" i="47"/>
  <c r="H161" i="47"/>
  <c r="M161" i="47"/>
  <c r="I161" i="47"/>
  <c r="J161" i="47"/>
  <c r="G161" i="47"/>
  <c r="J159" i="47"/>
  <c r="K159" i="47"/>
  <c r="N159" i="47"/>
  <c r="I159" i="47"/>
  <c r="L159" i="47"/>
  <c r="G159" i="47"/>
  <c r="E159" i="47"/>
  <c r="H159" i="47"/>
  <c r="E158" i="47"/>
  <c r="K158" i="47"/>
  <c r="L158" i="47"/>
  <c r="J158" i="47"/>
  <c r="N158" i="47"/>
  <c r="H158" i="47"/>
  <c r="I158" i="47"/>
  <c r="I154" i="47"/>
  <c r="H154" i="47"/>
  <c r="M153" i="47"/>
  <c r="L153" i="47"/>
  <c r="N153" i="47"/>
  <c r="M147" i="47"/>
  <c r="N147" i="47"/>
  <c r="L141" i="47"/>
  <c r="K141" i="47"/>
  <c r="M140" i="47"/>
  <c r="N140" i="47"/>
  <c r="L140" i="47"/>
  <c r="K138" i="47"/>
  <c r="J138" i="47"/>
  <c r="I138" i="47"/>
  <c r="L138" i="47"/>
  <c r="E138" i="47"/>
  <c r="I133" i="47"/>
  <c r="J133" i="47"/>
  <c r="I125" i="47"/>
  <c r="J125" i="47"/>
  <c r="J60" i="47"/>
  <c r="K60" i="47"/>
  <c r="I60" i="47"/>
  <c r="E60" i="47"/>
  <c r="M60" i="47"/>
  <c r="H60" i="47"/>
  <c r="N60" i="47"/>
  <c r="G60" i="47"/>
  <c r="H57" i="47"/>
  <c r="N57" i="47"/>
  <c r="J57" i="47"/>
  <c r="I57" i="47"/>
  <c r="G57" i="47"/>
  <c r="K57" i="47"/>
  <c r="E57" i="47"/>
  <c r="M57" i="47"/>
  <c r="M55" i="47"/>
  <c r="E55" i="47"/>
  <c r="K55" i="47"/>
  <c r="J55" i="47"/>
  <c r="N55" i="47"/>
  <c r="G55" i="47"/>
  <c r="H55" i="47"/>
  <c r="L51" i="47"/>
  <c r="N51" i="47"/>
  <c r="M51" i="47"/>
  <c r="E47" i="47"/>
  <c r="I47" i="47"/>
  <c r="K47" i="47"/>
  <c r="L47" i="47"/>
  <c r="G47" i="47"/>
  <c r="H47" i="47"/>
  <c r="G38" i="47"/>
  <c r="E38" i="47"/>
  <c r="J38" i="47"/>
  <c r="I38" i="47"/>
  <c r="G22" i="47"/>
  <c r="H22" i="47"/>
  <c r="E22" i="47"/>
  <c r="L22" i="47"/>
  <c r="M22" i="47"/>
  <c r="N22" i="47"/>
  <c r="K22" i="47"/>
  <c r="I22" i="47"/>
  <c r="N20" i="47"/>
  <c r="M20" i="47"/>
  <c r="J20" i="47"/>
  <c r="K20" i="47"/>
  <c r="I20" i="47"/>
  <c r="E15" i="47"/>
  <c r="G15" i="47"/>
  <c r="N15" i="47"/>
  <c r="I15" i="47"/>
  <c r="M15" i="47"/>
  <c r="K15" i="47"/>
  <c r="H15" i="47"/>
  <c r="L15" i="47"/>
  <c r="K11" i="47"/>
  <c r="H11" i="47"/>
  <c r="E11" i="47"/>
  <c r="I11" i="47"/>
  <c r="J11" i="47"/>
  <c r="G11" i="47"/>
  <c r="I6" i="47"/>
  <c r="G6" i="47"/>
  <c r="J6" i="47"/>
  <c r="K6" i="47"/>
  <c r="E6" i="47"/>
  <c r="I3" i="47"/>
  <c r="H3" i="47"/>
  <c r="M3" i="47"/>
  <c r="K3" i="47"/>
  <c r="J3" i="47"/>
  <c r="E3" i="47"/>
  <c r="G3" i="47"/>
  <c r="L3" i="47"/>
  <c r="AM268" i="47"/>
  <c r="AN268" i="47" s="1"/>
  <c r="L878" i="47"/>
  <c r="AM393" i="47"/>
  <c r="AN393" i="47" s="1"/>
  <c r="AM271" i="47"/>
  <c r="AN271" i="47" s="1"/>
  <c r="L175" i="47"/>
  <c r="AM42" i="47"/>
  <c r="AN42" i="47" s="1"/>
  <c r="AK1374" i="47"/>
  <c r="H557" i="47"/>
  <c r="AM171" i="47"/>
  <c r="AN171" i="47" s="1"/>
  <c r="AM908" i="47"/>
  <c r="AN908" i="47" s="1"/>
  <c r="AM697" i="47"/>
  <c r="AN697" i="47" s="1"/>
  <c r="AM548" i="47"/>
  <c r="AN548" i="47" s="1"/>
  <c r="AM451" i="47"/>
  <c r="AN451" i="47" s="1"/>
  <c r="AM165" i="47"/>
  <c r="AN165" i="47" s="1"/>
  <c r="AM14" i="47"/>
  <c r="AN14" i="47" s="1"/>
  <c r="H7" i="47"/>
  <c r="AM700" i="47"/>
  <c r="AN700" i="47" s="1"/>
  <c r="AM2" i="47"/>
  <c r="AN2" i="47" s="1"/>
  <c r="AM985" i="47"/>
  <c r="AN985" i="47" s="1"/>
  <c r="AM648" i="47"/>
  <c r="AN648" i="47" s="1"/>
  <c r="AM443" i="47"/>
  <c r="AN443" i="47" s="1"/>
  <c r="AK1050" i="47"/>
  <c r="AM284" i="47"/>
  <c r="AN284" i="47" s="1"/>
  <c r="H25" i="47"/>
  <c r="AM16" i="47"/>
  <c r="AN16" i="47" s="1"/>
  <c r="AM980" i="47"/>
  <c r="AN980" i="47" s="1"/>
  <c r="AM973" i="47"/>
  <c r="AN973" i="47" s="1"/>
  <c r="AM785" i="47"/>
  <c r="AN785" i="47" s="1"/>
  <c r="AM257" i="47"/>
  <c r="AN257" i="47" s="1"/>
  <c r="AM164" i="47"/>
  <c r="AN164" i="47" s="1"/>
  <c r="I857" i="47"/>
  <c r="AM798" i="47"/>
  <c r="AN798" i="47" s="1"/>
  <c r="AM698" i="47"/>
  <c r="AN698" i="47" s="1"/>
  <c r="AM601" i="47"/>
  <c r="AN601" i="47" s="1"/>
  <c r="L587" i="47"/>
  <c r="AM432" i="47"/>
  <c r="AN432" i="47" s="1"/>
  <c r="H135" i="47"/>
  <c r="AM481" i="47"/>
  <c r="AN481" i="47" s="1"/>
  <c r="AM240" i="47"/>
  <c r="AN240" i="47" s="1"/>
  <c r="AM168" i="47"/>
  <c r="AN168" i="47" s="1"/>
  <c r="K98" i="47"/>
  <c r="L98" i="47"/>
  <c r="Q1364" i="47"/>
  <c r="AK1364" i="47"/>
  <c r="Q1361" i="47"/>
  <c r="AK1361" i="47"/>
  <c r="AK1212" i="47"/>
  <c r="Q1212" i="47"/>
  <c r="Q1210" i="47"/>
  <c r="AK1210" i="47"/>
  <c r="AK1209" i="47"/>
  <c r="Q1209" i="47"/>
  <c r="E956" i="47"/>
  <c r="I956" i="47"/>
  <c r="H956" i="47"/>
  <c r="G956" i="47"/>
  <c r="J956" i="47"/>
  <c r="I955" i="47"/>
  <c r="E955" i="47"/>
  <c r="G955" i="47"/>
  <c r="H955" i="47"/>
  <c r="E953" i="47"/>
  <c r="G953" i="47"/>
  <c r="H953" i="47"/>
  <c r="J953" i="47"/>
  <c r="I953" i="47"/>
  <c r="M945" i="47"/>
  <c r="N945" i="47"/>
  <c r="H941" i="47"/>
  <c r="N941" i="47"/>
  <c r="L941" i="47"/>
  <c r="K941" i="47"/>
  <c r="G941" i="47"/>
  <c r="I941" i="47"/>
  <c r="G938" i="47"/>
  <c r="K938" i="47"/>
  <c r="L936" i="47"/>
  <c r="H936" i="47"/>
  <c r="G936" i="47"/>
  <c r="J936" i="47"/>
  <c r="K936" i="47"/>
  <c r="E936" i="47"/>
  <c r="K935" i="47"/>
  <c r="G935" i="47"/>
  <c r="L935" i="47"/>
  <c r="M929" i="47"/>
  <c r="E929" i="47"/>
  <c r="J925" i="47"/>
  <c r="L925" i="47"/>
  <c r="N925" i="47"/>
  <c r="I925" i="47"/>
  <c r="M925" i="47"/>
  <c r="G925" i="47"/>
  <c r="K925" i="47"/>
  <c r="E925" i="47"/>
  <c r="H925" i="47"/>
  <c r="L924" i="47"/>
  <c r="M924" i="47"/>
  <c r="N924" i="47"/>
  <c r="E922" i="47"/>
  <c r="H922" i="47"/>
  <c r="G922" i="47"/>
  <c r="H918" i="47"/>
  <c r="L918" i="47"/>
  <c r="K918" i="47"/>
  <c r="E918" i="47"/>
  <c r="G918" i="47"/>
  <c r="I918" i="47"/>
  <c r="J918" i="47"/>
  <c r="H917" i="47"/>
  <c r="J917" i="47"/>
  <c r="L917" i="47"/>
  <c r="G917" i="47"/>
  <c r="M917" i="47"/>
  <c r="K917" i="47"/>
  <c r="E917" i="47"/>
  <c r="H913" i="47"/>
  <c r="J913" i="47"/>
  <c r="I910" i="47"/>
  <c r="K910" i="47"/>
  <c r="I909" i="47"/>
  <c r="E909" i="47"/>
  <c r="M909" i="47"/>
  <c r="J909" i="47"/>
  <c r="K909" i="47"/>
  <c r="L904" i="47"/>
  <c r="H904" i="47"/>
  <c r="N902" i="47"/>
  <c r="L902" i="47"/>
  <c r="I902" i="47"/>
  <c r="G902" i="47"/>
  <c r="J902" i="47"/>
  <c r="M902" i="47"/>
  <c r="K902" i="47"/>
  <c r="E902" i="47"/>
  <c r="H902" i="47"/>
  <c r="H900" i="47"/>
  <c r="N900" i="47"/>
  <c r="L899" i="47"/>
  <c r="N899" i="47"/>
  <c r="G897" i="47"/>
  <c r="J897" i="47"/>
  <c r="H897" i="47"/>
  <c r="K897" i="47"/>
  <c r="N897" i="47"/>
  <c r="E897" i="47"/>
  <c r="M897" i="47"/>
  <c r="L897" i="47"/>
  <c r="I897" i="47"/>
  <c r="L895" i="47"/>
  <c r="H895" i="47"/>
  <c r="G895" i="47"/>
  <c r="E895" i="47"/>
  <c r="K895" i="47"/>
  <c r="J895" i="47"/>
  <c r="E894" i="47"/>
  <c r="G894" i="47"/>
  <c r="H894" i="47"/>
  <c r="J894" i="47"/>
  <c r="L894" i="47"/>
  <c r="I894" i="47"/>
  <c r="N892" i="47"/>
  <c r="E892" i="47"/>
  <c r="N885" i="47"/>
  <c r="J885" i="47"/>
  <c r="J880" i="47"/>
  <c r="L880" i="47"/>
  <c r="E878" i="47"/>
  <c r="N878" i="47"/>
  <c r="H878" i="47"/>
  <c r="M878" i="47"/>
  <c r="I878" i="47"/>
  <c r="J878" i="47"/>
  <c r="G878" i="47"/>
  <c r="K878" i="47"/>
  <c r="H876" i="47"/>
  <c r="J876" i="47"/>
  <c r="L866" i="47"/>
  <c r="N866" i="47"/>
  <c r="E863" i="47"/>
  <c r="G863" i="47"/>
  <c r="H863" i="47"/>
  <c r="I863" i="47"/>
  <c r="E850" i="47"/>
  <c r="K850" i="47"/>
  <c r="M850" i="47"/>
  <c r="H850" i="47"/>
  <c r="G850" i="47"/>
  <c r="I850" i="47"/>
  <c r="J850" i="47"/>
  <c r="L850" i="47"/>
  <c r="N850" i="47"/>
  <c r="G849" i="47"/>
  <c r="K849" i="47"/>
  <c r="L849" i="47"/>
  <c r="N849" i="47"/>
  <c r="M849" i="47"/>
  <c r="J849" i="47"/>
  <c r="I849" i="47"/>
  <c r="H849" i="47"/>
  <c r="E849" i="47"/>
  <c r="L846" i="47"/>
  <c r="J846" i="47"/>
  <c r="G846" i="47"/>
  <c r="K846" i="47"/>
  <c r="N846" i="47"/>
  <c r="H846" i="47"/>
  <c r="I846" i="47"/>
  <c r="H844" i="47"/>
  <c r="L844" i="47"/>
  <c r="I818" i="47"/>
  <c r="E818" i="47"/>
  <c r="G818" i="47"/>
  <c r="H818" i="47"/>
  <c r="E817" i="47"/>
  <c r="H817" i="47"/>
  <c r="I817" i="47"/>
  <c r="G817" i="47"/>
  <c r="K816" i="47"/>
  <c r="L816" i="47"/>
  <c r="J816" i="47"/>
  <c r="I816" i="47"/>
  <c r="G816" i="47"/>
  <c r="E816" i="47"/>
  <c r="M816" i="47"/>
  <c r="H816" i="47"/>
  <c r="E814" i="47"/>
  <c r="M814" i="47"/>
  <c r="L810" i="47"/>
  <c r="J810" i="47"/>
  <c r="G810" i="47"/>
  <c r="E810" i="47"/>
  <c r="K810" i="47"/>
  <c r="E807" i="47"/>
  <c r="J807" i="47"/>
  <c r="K807" i="47"/>
  <c r="I807" i="47"/>
  <c r="L807" i="47"/>
  <c r="G804" i="47"/>
  <c r="L804" i="47"/>
  <c r="M804" i="47"/>
  <c r="K804" i="47"/>
  <c r="N804" i="47"/>
  <c r="I804" i="47"/>
  <c r="E804" i="47"/>
  <c r="H804" i="47"/>
  <c r="M803" i="47"/>
  <c r="L803" i="47"/>
  <c r="J803" i="47"/>
  <c r="K803" i="47"/>
  <c r="N803" i="47"/>
  <c r="M802" i="47"/>
  <c r="J802" i="47"/>
  <c r="N802" i="47"/>
  <c r="L802" i="47"/>
  <c r="K802" i="47"/>
  <c r="G800" i="47"/>
  <c r="J800" i="47"/>
  <c r="E800" i="47"/>
  <c r="N800" i="47"/>
  <c r="H800" i="47"/>
  <c r="I800" i="47"/>
  <c r="M800" i="47"/>
  <c r="L800" i="47"/>
  <c r="K800" i="47"/>
  <c r="E797" i="47"/>
  <c r="G797" i="47"/>
  <c r="H797" i="47"/>
  <c r="M796" i="47"/>
  <c r="N796" i="47"/>
  <c r="E792" i="47"/>
  <c r="H792" i="47"/>
  <c r="I792" i="47"/>
  <c r="K792" i="47"/>
  <c r="L792" i="47"/>
  <c r="G792" i="47"/>
  <c r="N792" i="47"/>
  <c r="I790" i="47"/>
  <c r="G790" i="47"/>
  <c r="J790" i="47"/>
  <c r="E790" i="47"/>
  <c r="K790" i="47"/>
  <c r="H790" i="47"/>
  <c r="G789" i="47"/>
  <c r="E789" i="47"/>
  <c r="L789" i="47"/>
  <c r="N789" i="47"/>
  <c r="K789" i="47"/>
  <c r="H789" i="47"/>
  <c r="M789" i="47"/>
  <c r="I789" i="47"/>
  <c r="J789" i="47"/>
  <c r="I788" i="47"/>
  <c r="J788" i="47"/>
  <c r="H788" i="47"/>
  <c r="G788" i="47"/>
  <c r="K788" i="47"/>
  <c r="I787" i="47"/>
  <c r="G787" i="47"/>
  <c r="M787" i="47"/>
  <c r="K787" i="47"/>
  <c r="L787" i="47"/>
  <c r="N787" i="47"/>
  <c r="M786" i="47"/>
  <c r="J786" i="47"/>
  <c r="N786" i="47"/>
  <c r="I786" i="47"/>
  <c r="K786" i="47"/>
  <c r="J785" i="47"/>
  <c r="G785" i="47"/>
  <c r="G778" i="47"/>
  <c r="I778" i="47"/>
  <c r="E778" i="47"/>
  <c r="H778" i="47"/>
  <c r="I776" i="47"/>
  <c r="E776" i="47"/>
  <c r="G776" i="47"/>
  <c r="K776" i="47"/>
  <c r="M776" i="47"/>
  <c r="L776" i="47"/>
  <c r="N776" i="47"/>
  <c r="J776" i="47"/>
  <c r="H776" i="47"/>
  <c r="I774" i="47"/>
  <c r="J774" i="47"/>
  <c r="G774" i="47"/>
  <c r="E774" i="47"/>
  <c r="H774" i="47"/>
  <c r="K774" i="47"/>
  <c r="M774" i="47"/>
  <c r="L774" i="47"/>
  <c r="E772" i="47"/>
  <c r="G772" i="47"/>
  <c r="G771" i="47"/>
  <c r="E771" i="47"/>
  <c r="G769" i="47"/>
  <c r="H769" i="47"/>
  <c r="E769" i="47"/>
  <c r="H767" i="47"/>
  <c r="G767" i="47"/>
  <c r="E767" i="47"/>
  <c r="L766" i="47"/>
  <c r="M766" i="47"/>
  <c r="I766" i="47"/>
  <c r="K766" i="47"/>
  <c r="G766" i="47"/>
  <c r="N766" i="47"/>
  <c r="J766" i="47"/>
  <c r="L765" i="47"/>
  <c r="J765" i="47"/>
  <c r="H765" i="47"/>
  <c r="G765" i="47"/>
  <c r="E765" i="47"/>
  <c r="I765" i="47"/>
  <c r="K765" i="47"/>
  <c r="N763" i="47"/>
  <c r="M763" i="47"/>
  <c r="E763" i="47"/>
  <c r="G763" i="47"/>
  <c r="H763" i="47"/>
  <c r="I763" i="47"/>
  <c r="J763" i="47"/>
  <c r="L763" i="47"/>
  <c r="H761" i="47"/>
  <c r="E761" i="47"/>
  <c r="I761" i="47"/>
  <c r="G761" i="47"/>
  <c r="K751" i="47"/>
  <c r="E751" i="47"/>
  <c r="H751" i="47"/>
  <c r="L751" i="47"/>
  <c r="G751" i="47"/>
  <c r="M751" i="47"/>
  <c r="J751" i="47"/>
  <c r="I751" i="47"/>
  <c r="N751" i="47"/>
  <c r="J749" i="47"/>
  <c r="L749" i="47"/>
  <c r="H749" i="47"/>
  <c r="N749" i="47"/>
  <c r="K749" i="47"/>
  <c r="I749" i="47"/>
  <c r="G749" i="47"/>
  <c r="E749" i="47"/>
  <c r="M749" i="47"/>
  <c r="E742" i="47"/>
  <c r="M742" i="47"/>
  <c r="K742" i="47"/>
  <c r="I742" i="47"/>
  <c r="G742" i="47"/>
  <c r="N742" i="47"/>
  <c r="L742" i="47"/>
  <c r="H742" i="47"/>
  <c r="J742" i="47"/>
  <c r="L741" i="47"/>
  <c r="K741" i="47"/>
  <c r="M741" i="47"/>
  <c r="J741" i="47"/>
  <c r="N739" i="47"/>
  <c r="H739" i="47"/>
  <c r="M739" i="47"/>
  <c r="G739" i="47"/>
  <c r="N738" i="47"/>
  <c r="L738" i="47"/>
  <c r="H738" i="47"/>
  <c r="E738" i="47"/>
  <c r="K738" i="47"/>
  <c r="I738" i="47"/>
  <c r="G738" i="47"/>
  <c r="J738" i="47"/>
  <c r="N734" i="47"/>
  <c r="K734" i="47"/>
  <c r="L734" i="47"/>
  <c r="M734" i="47"/>
  <c r="H734" i="47"/>
  <c r="J734" i="47"/>
  <c r="G734" i="47"/>
  <c r="I734" i="47"/>
  <c r="E734" i="47"/>
  <c r="J731" i="47"/>
  <c r="H731" i="47"/>
  <c r="N731" i="47"/>
  <c r="K731" i="47"/>
  <c r="M731" i="47"/>
  <c r="L731" i="47"/>
  <c r="G730" i="47"/>
  <c r="I730" i="47"/>
  <c r="H730" i="47"/>
  <c r="L730" i="47"/>
  <c r="J730" i="47"/>
  <c r="M730" i="47"/>
  <c r="K730" i="47"/>
  <c r="E730" i="47"/>
  <c r="N726" i="47"/>
  <c r="L726" i="47"/>
  <c r="K726" i="47"/>
  <c r="N718" i="47"/>
  <c r="L718" i="47"/>
  <c r="I718" i="47"/>
  <c r="M718" i="47"/>
  <c r="J718" i="47"/>
  <c r="G714" i="47"/>
  <c r="K714" i="47"/>
  <c r="E711" i="47"/>
  <c r="I711" i="47"/>
  <c r="G711" i="47"/>
  <c r="J711" i="47"/>
  <c r="H711" i="47"/>
  <c r="K710" i="47"/>
  <c r="M710" i="47"/>
  <c r="N710" i="47"/>
  <c r="E709" i="47"/>
  <c r="J709" i="47"/>
  <c r="I709" i="47"/>
  <c r="N709" i="47"/>
  <c r="M709" i="47"/>
  <c r="G709" i="47"/>
  <c r="L709" i="47"/>
  <c r="H709" i="47"/>
  <c r="K709" i="47"/>
  <c r="E706" i="47"/>
  <c r="I706" i="47"/>
  <c r="K706" i="47"/>
  <c r="M706" i="47"/>
  <c r="L706" i="47"/>
  <c r="N706" i="47"/>
  <c r="H706" i="47"/>
  <c r="K704" i="47"/>
  <c r="I704" i="47"/>
  <c r="J704" i="47"/>
  <c r="E701" i="47"/>
  <c r="L701" i="47"/>
  <c r="K701" i="47"/>
  <c r="J701" i="47"/>
  <c r="I701" i="47"/>
  <c r="G701" i="47"/>
  <c r="I693" i="47"/>
  <c r="J693" i="47"/>
  <c r="H693" i="47"/>
  <c r="E693" i="47"/>
  <c r="G693" i="47"/>
  <c r="L656" i="47"/>
  <c r="N656" i="47"/>
  <c r="H654" i="47"/>
  <c r="G654" i="47"/>
  <c r="I654" i="47"/>
  <c r="E654" i="47"/>
  <c r="J654" i="47"/>
  <c r="E650" i="47"/>
  <c r="G650" i="47"/>
  <c r="I650" i="47"/>
  <c r="E640" i="47"/>
  <c r="H640" i="47"/>
  <c r="I640" i="47"/>
  <c r="M640" i="47"/>
  <c r="G640" i="47"/>
  <c r="J640" i="47"/>
  <c r="L640" i="47"/>
  <c r="K640" i="47"/>
  <c r="N640" i="47"/>
  <c r="J638" i="47"/>
  <c r="L638" i="47"/>
  <c r="G638" i="47"/>
  <c r="N638" i="47"/>
  <c r="E638" i="47"/>
  <c r="I638" i="47"/>
  <c r="M638" i="47"/>
  <c r="H638" i="47"/>
  <c r="K638" i="47"/>
  <c r="E627" i="47"/>
  <c r="H627" i="47"/>
  <c r="J627" i="47"/>
  <c r="L627" i="47"/>
  <c r="I627" i="47"/>
  <c r="G627" i="47"/>
  <c r="E626" i="47"/>
  <c r="M626" i="47"/>
  <c r="J626" i="47"/>
  <c r="L626" i="47"/>
  <c r="N626" i="47"/>
  <c r="K626" i="47"/>
  <c r="I626" i="47"/>
  <c r="G626" i="47"/>
  <c r="I618" i="47"/>
  <c r="J618" i="47"/>
  <c r="K618" i="47"/>
  <c r="L618" i="47"/>
  <c r="M618" i="47"/>
  <c r="N618" i="47"/>
  <c r="H604" i="47"/>
  <c r="J604" i="47"/>
  <c r="M596" i="47"/>
  <c r="I596" i="47"/>
  <c r="L563" i="47"/>
  <c r="N563" i="47"/>
  <c r="K563" i="47"/>
  <c r="M563" i="47"/>
  <c r="J558" i="47"/>
  <c r="L558" i="47"/>
  <c r="H558" i="47"/>
  <c r="E558" i="47"/>
  <c r="G558" i="47"/>
  <c r="K558" i="47"/>
  <c r="M558" i="47"/>
  <c r="I558" i="47"/>
  <c r="K556" i="47"/>
  <c r="H556" i="47"/>
  <c r="E556" i="47"/>
  <c r="G556" i="47"/>
  <c r="I556" i="47"/>
  <c r="N556" i="47"/>
  <c r="J556" i="47"/>
  <c r="M556" i="47"/>
  <c r="L556" i="47"/>
  <c r="M554" i="47"/>
  <c r="L554" i="47"/>
  <c r="E554" i="47"/>
  <c r="I554" i="47"/>
  <c r="G554" i="47"/>
  <c r="K554" i="47"/>
  <c r="J554" i="47"/>
  <c r="N554" i="47"/>
  <c r="H554" i="47"/>
  <c r="H551" i="47"/>
  <c r="J551" i="47"/>
  <c r="E551" i="47"/>
  <c r="K551" i="47"/>
  <c r="I551" i="47"/>
  <c r="G551" i="47"/>
  <c r="L550" i="47"/>
  <c r="H550" i="47"/>
  <c r="G541" i="47"/>
  <c r="M541" i="47"/>
  <c r="M533" i="47"/>
  <c r="N533" i="47"/>
  <c r="M525" i="47"/>
  <c r="K525" i="47"/>
  <c r="J525" i="47"/>
  <c r="I525" i="47"/>
  <c r="L525" i="47"/>
  <c r="N518" i="47"/>
  <c r="L518" i="47"/>
  <c r="G516" i="47"/>
  <c r="E516" i="47"/>
  <c r="N513" i="47"/>
  <c r="M513" i="47"/>
  <c r="E504" i="47"/>
  <c r="I504" i="47"/>
  <c r="H504" i="47"/>
  <c r="G504" i="47"/>
  <c r="N499" i="47"/>
  <c r="L499" i="47"/>
  <c r="M499" i="47"/>
  <c r="K497" i="47"/>
  <c r="N497" i="47"/>
  <c r="M497" i="47"/>
  <c r="L497" i="47"/>
  <c r="I490" i="47"/>
  <c r="H490" i="47"/>
  <c r="G490" i="47"/>
  <c r="E490" i="47"/>
  <c r="H488" i="47"/>
  <c r="K488" i="47"/>
  <c r="I488" i="47"/>
  <c r="E488" i="47"/>
  <c r="G488" i="47"/>
  <c r="J488" i="47"/>
  <c r="L488" i="47"/>
  <c r="E485" i="47"/>
  <c r="N485" i="47"/>
  <c r="M485" i="47"/>
  <c r="L485" i="47"/>
  <c r="K485" i="47"/>
  <c r="J485" i="47"/>
  <c r="H485" i="47"/>
  <c r="G485" i="47"/>
  <c r="I485" i="47"/>
  <c r="H448" i="47"/>
  <c r="J448" i="47"/>
  <c r="K448" i="47"/>
  <c r="L448" i="47"/>
  <c r="I448" i="47"/>
  <c r="G447" i="47"/>
  <c r="E447" i="47"/>
  <c r="H447" i="47"/>
  <c r="I447" i="47"/>
  <c r="K447" i="47"/>
  <c r="J447" i="47"/>
  <c r="N446" i="47"/>
  <c r="G446" i="47"/>
  <c r="I446" i="47"/>
  <c r="L446" i="47"/>
  <c r="K446" i="47"/>
  <c r="E446" i="47"/>
  <c r="H446" i="47"/>
  <c r="J446" i="47"/>
  <c r="M446" i="47"/>
  <c r="L445" i="47"/>
  <c r="E445" i="47"/>
  <c r="H444" i="47"/>
  <c r="J444" i="47"/>
  <c r="E438" i="47"/>
  <c r="G438" i="47"/>
  <c r="N436" i="47"/>
  <c r="L436" i="47"/>
  <c r="K436" i="47"/>
  <c r="M436" i="47"/>
  <c r="I434" i="47"/>
  <c r="H434" i="47"/>
  <c r="G434" i="47"/>
  <c r="I432" i="47"/>
  <c r="E432" i="47"/>
  <c r="G432" i="47"/>
  <c r="H432" i="47"/>
  <c r="J432" i="47"/>
  <c r="L432" i="47"/>
  <c r="M432" i="47"/>
  <c r="N432" i="47"/>
  <c r="K432" i="47"/>
  <c r="G421" i="47"/>
  <c r="H421" i="47"/>
  <c r="I421" i="47"/>
  <c r="J416" i="47"/>
  <c r="L416" i="47"/>
  <c r="I412" i="47"/>
  <c r="K412" i="47"/>
  <c r="M412" i="47"/>
  <c r="L412" i="47"/>
  <c r="J412" i="47"/>
  <c r="N412" i="47"/>
  <c r="G410" i="47"/>
  <c r="K410" i="47"/>
  <c r="H410" i="47"/>
  <c r="L410" i="47"/>
  <c r="I410" i="47"/>
  <c r="N410" i="47"/>
  <c r="M410" i="47"/>
  <c r="J410" i="47"/>
  <c r="E410" i="47"/>
  <c r="L406" i="47"/>
  <c r="K406" i="47"/>
  <c r="J406" i="47"/>
  <c r="N406" i="47"/>
  <c r="M406" i="47"/>
  <c r="L397" i="47"/>
  <c r="K397" i="47"/>
  <c r="M394" i="47"/>
  <c r="G394" i="47"/>
  <c r="K394" i="47"/>
  <c r="L394" i="47"/>
  <c r="J394" i="47"/>
  <c r="N394" i="47"/>
  <c r="I394" i="47"/>
  <c r="H394" i="47"/>
  <c r="E394" i="47"/>
  <c r="M392" i="47"/>
  <c r="K392" i="47"/>
  <c r="J392" i="47"/>
  <c r="I392" i="47"/>
  <c r="G392" i="47"/>
  <c r="H392" i="47"/>
  <c r="N392" i="47"/>
  <c r="L392" i="47"/>
  <c r="E392" i="47"/>
  <c r="K389" i="47"/>
  <c r="E389" i="47"/>
  <c r="H389" i="47"/>
  <c r="G387" i="47"/>
  <c r="E387" i="47"/>
  <c r="L385" i="47"/>
  <c r="H385" i="47"/>
  <c r="M385" i="47"/>
  <c r="N385" i="47"/>
  <c r="J385" i="47"/>
  <c r="K385" i="47"/>
  <c r="I385" i="47"/>
  <c r="G385" i="47"/>
  <c r="E385" i="47"/>
  <c r="M384" i="47"/>
  <c r="H384" i="47"/>
  <c r="N384" i="47"/>
  <c r="I384" i="47"/>
  <c r="J384" i="47"/>
  <c r="K384" i="47"/>
  <c r="E384" i="47"/>
  <c r="G384" i="47"/>
  <c r="L384" i="47"/>
  <c r="E382" i="47"/>
  <c r="G382" i="47"/>
  <c r="H374" i="47"/>
  <c r="I374" i="47"/>
  <c r="G374" i="47"/>
  <c r="E374" i="47"/>
  <c r="H373" i="47"/>
  <c r="G373" i="47"/>
  <c r="I373" i="47"/>
  <c r="J373" i="47"/>
  <c r="E373" i="47"/>
  <c r="K373" i="47"/>
  <c r="I371" i="47"/>
  <c r="H371" i="47"/>
  <c r="G371" i="47"/>
  <c r="E371" i="47"/>
  <c r="J371" i="47"/>
  <c r="H370" i="47"/>
  <c r="I370" i="47"/>
  <c r="J370" i="47"/>
  <c r="K370" i="47"/>
  <c r="M370" i="47"/>
  <c r="N370" i="47"/>
  <c r="L370" i="47"/>
  <c r="E370" i="47"/>
  <c r="G370" i="47"/>
  <c r="L353" i="47"/>
  <c r="H353" i="47"/>
  <c r="N343" i="47"/>
  <c r="J343" i="47"/>
  <c r="M343" i="47"/>
  <c r="I343" i="47"/>
  <c r="M299" i="47"/>
  <c r="N299" i="47"/>
  <c r="L299" i="47"/>
  <c r="K299" i="47"/>
  <c r="I299" i="47"/>
  <c r="H299" i="47"/>
  <c r="J299" i="47"/>
  <c r="I268" i="47"/>
  <c r="E268" i="47"/>
  <c r="G268" i="47"/>
  <c r="H268" i="47"/>
  <c r="J268" i="47"/>
  <c r="M267" i="47"/>
  <c r="K267" i="47"/>
  <c r="L267" i="47"/>
  <c r="N267" i="47"/>
  <c r="I266" i="47"/>
  <c r="H266" i="47"/>
  <c r="G266" i="47"/>
  <c r="I264" i="47"/>
  <c r="H264" i="47"/>
  <c r="E264" i="47"/>
  <c r="J264" i="47"/>
  <c r="G264" i="47"/>
  <c r="J262" i="47"/>
  <c r="N262" i="47"/>
  <c r="G262" i="47"/>
  <c r="M262" i="47"/>
  <c r="K262" i="47"/>
  <c r="H262" i="47"/>
  <c r="I262" i="47"/>
  <c r="L262" i="47"/>
  <c r="E262" i="47"/>
  <c r="J261" i="47"/>
  <c r="N261" i="47"/>
  <c r="L261" i="47"/>
  <c r="K261" i="47"/>
  <c r="N260" i="47"/>
  <c r="J260" i="47"/>
  <c r="L260" i="47"/>
  <c r="H260" i="47"/>
  <c r="K260" i="47"/>
  <c r="M260" i="47"/>
  <c r="H256" i="47"/>
  <c r="N256" i="47"/>
  <c r="K254" i="47"/>
  <c r="H254" i="47"/>
  <c r="G254" i="47"/>
  <c r="E254" i="47"/>
  <c r="J254" i="47"/>
  <c r="I254" i="47"/>
  <c r="L254" i="47"/>
  <c r="M254" i="47"/>
  <c r="E253" i="47"/>
  <c r="I253" i="47"/>
  <c r="M247" i="47"/>
  <c r="N247" i="47"/>
  <c r="H247" i="47"/>
  <c r="E247" i="47"/>
  <c r="G247" i="47"/>
  <c r="K247" i="47"/>
  <c r="L247" i="47"/>
  <c r="I247" i="47"/>
  <c r="J247" i="47"/>
  <c r="G245" i="47"/>
  <c r="E245" i="47"/>
  <c r="J245" i="47"/>
  <c r="L245" i="47"/>
  <c r="H245" i="47"/>
  <c r="N245" i="47"/>
  <c r="I245" i="47"/>
  <c r="K245" i="47"/>
  <c r="M245" i="47"/>
  <c r="H204" i="47"/>
  <c r="L204" i="47"/>
  <c r="L178" i="47"/>
  <c r="M178" i="47"/>
  <c r="K178" i="47"/>
  <c r="I178" i="47"/>
  <c r="E178" i="47"/>
  <c r="J178" i="47"/>
  <c r="G178" i="47"/>
  <c r="H178" i="47"/>
  <c r="J177" i="47"/>
  <c r="N177" i="47"/>
  <c r="E177" i="47"/>
  <c r="M177" i="47"/>
  <c r="L177" i="47"/>
  <c r="I177" i="47"/>
  <c r="K177" i="47"/>
  <c r="H177" i="47"/>
  <c r="G177" i="47"/>
  <c r="E176" i="47"/>
  <c r="H176" i="47"/>
  <c r="I176" i="47"/>
  <c r="G176" i="47"/>
  <c r="J176" i="47"/>
  <c r="M176" i="47"/>
  <c r="K176" i="47"/>
  <c r="E175" i="47"/>
  <c r="I175" i="47"/>
  <c r="G175" i="47"/>
  <c r="K175" i="47"/>
  <c r="J175" i="47"/>
  <c r="H175" i="47"/>
  <c r="N174" i="47"/>
  <c r="K174" i="47"/>
  <c r="G174" i="47"/>
  <c r="I174" i="47"/>
  <c r="M174" i="47"/>
  <c r="L174" i="47"/>
  <c r="H174" i="47"/>
  <c r="E174" i="47"/>
  <c r="K171" i="47"/>
  <c r="M171" i="47"/>
  <c r="I171" i="47"/>
  <c r="J171" i="47"/>
  <c r="G171" i="47"/>
  <c r="L171" i="47"/>
  <c r="H171" i="47"/>
  <c r="E171" i="47"/>
  <c r="H168" i="47"/>
  <c r="L168" i="47"/>
  <c r="E167" i="47"/>
  <c r="G167" i="47"/>
  <c r="H167" i="47"/>
  <c r="N167" i="47"/>
  <c r="J167" i="47"/>
  <c r="M167" i="47"/>
  <c r="K167" i="47"/>
  <c r="I167" i="47"/>
  <c r="L167" i="47"/>
  <c r="I163" i="47"/>
  <c r="H163" i="47"/>
  <c r="K163" i="47"/>
  <c r="E163" i="47"/>
  <c r="G163" i="47"/>
  <c r="M163" i="47"/>
  <c r="L163" i="47"/>
  <c r="J163" i="47"/>
  <c r="M158" i="47"/>
  <c r="G158" i="47"/>
  <c r="G154" i="47"/>
  <c r="E154" i="47"/>
  <c r="J153" i="47"/>
  <c r="H153" i="47"/>
  <c r="K153" i="47"/>
  <c r="E153" i="47"/>
  <c r="G153" i="47"/>
  <c r="I153" i="47"/>
  <c r="J152" i="47"/>
  <c r="L152" i="47"/>
  <c r="H149" i="47"/>
  <c r="E149" i="47"/>
  <c r="I149" i="47"/>
  <c r="L149" i="47"/>
  <c r="G149" i="47"/>
  <c r="J149" i="47"/>
  <c r="H147" i="47"/>
  <c r="L147" i="47"/>
  <c r="G147" i="47"/>
  <c r="K147" i="47"/>
  <c r="I146" i="47"/>
  <c r="E146" i="47"/>
  <c r="K146" i="47"/>
  <c r="H146" i="47"/>
  <c r="J146" i="47"/>
  <c r="G146" i="47"/>
  <c r="M146" i="47"/>
  <c r="L146" i="47"/>
  <c r="N145" i="47"/>
  <c r="H145" i="47"/>
  <c r="G145" i="47"/>
  <c r="E145" i="47"/>
  <c r="K145" i="47"/>
  <c r="J145" i="47"/>
  <c r="M145" i="47"/>
  <c r="I145" i="47"/>
  <c r="L145" i="47"/>
  <c r="G144" i="47"/>
  <c r="J144" i="47"/>
  <c r="H144" i="47"/>
  <c r="L144" i="47"/>
  <c r="N144" i="47"/>
  <c r="I144" i="47"/>
  <c r="M144" i="47"/>
  <c r="E144" i="47"/>
  <c r="K144" i="47"/>
  <c r="J141" i="47"/>
  <c r="H141" i="47"/>
  <c r="G141" i="47"/>
  <c r="I141" i="47"/>
  <c r="E141" i="47"/>
  <c r="J140" i="47"/>
  <c r="K140" i="47"/>
  <c r="G139" i="47"/>
  <c r="H139" i="47"/>
  <c r="J139" i="47"/>
  <c r="L139" i="47"/>
  <c r="N139" i="47"/>
  <c r="K139" i="47"/>
  <c r="I139" i="47"/>
  <c r="E139" i="47"/>
  <c r="M139" i="47"/>
  <c r="N138" i="47"/>
  <c r="M138" i="47"/>
  <c r="E136" i="47"/>
  <c r="H136" i="47"/>
  <c r="M136" i="47"/>
  <c r="K136" i="47"/>
  <c r="G136" i="47"/>
  <c r="J136" i="47"/>
  <c r="I136" i="47"/>
  <c r="L136" i="47"/>
  <c r="N136" i="47"/>
  <c r="E135" i="47"/>
  <c r="G135" i="47"/>
  <c r="I135" i="47"/>
  <c r="E133" i="47"/>
  <c r="G133" i="47"/>
  <c r="H133" i="47"/>
  <c r="H128" i="47"/>
  <c r="I128" i="47"/>
  <c r="G98" i="47"/>
  <c r="J98" i="47"/>
  <c r="H98" i="47"/>
  <c r="M98" i="47"/>
  <c r="L92" i="47"/>
  <c r="J92" i="47"/>
  <c r="I90" i="47"/>
  <c r="K90" i="47"/>
  <c r="L87" i="47"/>
  <c r="H87" i="47"/>
  <c r="J84" i="47"/>
  <c r="H84" i="47"/>
  <c r="J83" i="47"/>
  <c r="H83" i="47"/>
  <c r="H81" i="47"/>
  <c r="L81" i="47"/>
  <c r="H78" i="47"/>
  <c r="L78" i="47"/>
  <c r="L76" i="47"/>
  <c r="H76" i="47"/>
  <c r="N73" i="47"/>
  <c r="J73" i="47"/>
  <c r="N47" i="47"/>
  <c r="M47" i="47"/>
  <c r="N43" i="47"/>
  <c r="K43" i="47"/>
  <c r="M43" i="47"/>
  <c r="G43" i="47"/>
  <c r="L43" i="47"/>
  <c r="J43" i="47"/>
  <c r="E43" i="47"/>
  <c r="I43" i="47"/>
  <c r="M38" i="47"/>
  <c r="L38" i="47"/>
  <c r="K38" i="47"/>
  <c r="N38" i="47"/>
  <c r="I25" i="47"/>
  <c r="J25" i="47"/>
  <c r="E25" i="47"/>
  <c r="G25" i="47"/>
  <c r="L25" i="47"/>
  <c r="K25" i="47"/>
  <c r="N21" i="47"/>
  <c r="I21" i="47"/>
  <c r="G21" i="47"/>
  <c r="K21" i="47"/>
  <c r="J21" i="47"/>
  <c r="M21" i="47"/>
  <c r="H21" i="47"/>
  <c r="E7" i="47"/>
  <c r="I7" i="47"/>
  <c r="K7" i="47"/>
  <c r="J7" i="47"/>
  <c r="G7" i="47"/>
  <c r="L6" i="47"/>
  <c r="M6" i="47"/>
  <c r="N6" i="47"/>
  <c r="AM821" i="47"/>
  <c r="AN821" i="47" s="1"/>
  <c r="AM809" i="47"/>
  <c r="AN809" i="47" s="1"/>
  <c r="AM764" i="47"/>
  <c r="AN764" i="47" s="1"/>
  <c r="AM621" i="47"/>
  <c r="AN621" i="47" s="1"/>
  <c r="AM384" i="47"/>
  <c r="AN384" i="47" s="1"/>
  <c r="AM382" i="47"/>
  <c r="AN382" i="47" s="1"/>
  <c r="AM254" i="47"/>
  <c r="AN254" i="47" s="1"/>
  <c r="AM151" i="47"/>
  <c r="AN151" i="47" s="1"/>
  <c r="AM144" i="47"/>
  <c r="AN144" i="47" s="1"/>
  <c r="AM139" i="47"/>
  <c r="AN139" i="47" s="1"/>
  <c r="AM127" i="47"/>
  <c r="AN127" i="47" s="1"/>
  <c r="AM126" i="47"/>
  <c r="AN126" i="47" s="1"/>
  <c r="AK1478" i="47"/>
  <c r="AK1467" i="47"/>
  <c r="AK1441" i="47"/>
  <c r="AK1440" i="47"/>
  <c r="AK1433" i="47"/>
  <c r="AK1428" i="47"/>
  <c r="AK1142" i="47"/>
  <c r="AK1139" i="47"/>
  <c r="AM902" i="47"/>
  <c r="AN902" i="47" s="1"/>
  <c r="AM892" i="47"/>
  <c r="AN892" i="47" s="1"/>
  <c r="AM817" i="47"/>
  <c r="AN817" i="47" s="1"/>
  <c r="AM805" i="47"/>
  <c r="AN805" i="47" s="1"/>
  <c r="AM732" i="47"/>
  <c r="AN732" i="47" s="1"/>
  <c r="AM726" i="47"/>
  <c r="AN726" i="47" s="1"/>
  <c r="AM396" i="47"/>
  <c r="AN396" i="47" s="1"/>
  <c r="AM149" i="47"/>
  <c r="AN149" i="47" s="1"/>
  <c r="AM18" i="47"/>
  <c r="AN18" i="47" s="1"/>
  <c r="AK1426" i="47"/>
  <c r="AK1420" i="47"/>
  <c r="AK1405" i="47"/>
  <c r="AK1137" i="47"/>
  <c r="AM953" i="47"/>
  <c r="AN953" i="47" s="1"/>
  <c r="AM952" i="47"/>
  <c r="AN952" i="47" s="1"/>
  <c r="AM894" i="47"/>
  <c r="AN894" i="47" s="1"/>
  <c r="AM804" i="47"/>
  <c r="AN804" i="47" s="1"/>
  <c r="AM526" i="47"/>
  <c r="AN526" i="47" s="1"/>
  <c r="AM438" i="47"/>
  <c r="AN438" i="47" s="1"/>
  <c r="AM403" i="47"/>
  <c r="AN403" i="47" s="1"/>
  <c r="AM391" i="47"/>
  <c r="AN391" i="47" s="1"/>
  <c r="AM241" i="47"/>
  <c r="AN241" i="47" s="1"/>
  <c r="AM174" i="47"/>
  <c r="AN174" i="47" s="1"/>
  <c r="AK1351" i="47"/>
  <c r="AK1340" i="47"/>
  <c r="AK1328" i="47"/>
  <c r="AK1311" i="47"/>
  <c r="AK1286" i="47"/>
  <c r="AK1208" i="47"/>
  <c r="AK1185" i="47"/>
  <c r="AK1167" i="47"/>
  <c r="AM963" i="47"/>
  <c r="AN963" i="47" s="1"/>
  <c r="AM947" i="47"/>
  <c r="AN947" i="47" s="1"/>
  <c r="AM932" i="47"/>
  <c r="AN932" i="47" s="1"/>
  <c r="AM914" i="47"/>
  <c r="AN914" i="47" s="1"/>
  <c r="AM862" i="47"/>
  <c r="AN862" i="47" s="1"/>
  <c r="AM855" i="47"/>
  <c r="AN855" i="47" s="1"/>
  <c r="AM400" i="47"/>
  <c r="AN400" i="47" s="1"/>
  <c r="AM390" i="47"/>
  <c r="AN390" i="47" s="1"/>
  <c r="AM381" i="47"/>
  <c r="AN381" i="47" s="1"/>
  <c r="AM28" i="47"/>
  <c r="AN28" i="47" s="1"/>
  <c r="AM25" i="47"/>
  <c r="AN25" i="47" s="1"/>
  <c r="AK1275" i="47"/>
  <c r="AK1226" i="47"/>
  <c r="AM939" i="47"/>
  <c r="AN939" i="47" s="1"/>
  <c r="AM920" i="47"/>
  <c r="AN920" i="47" s="1"/>
  <c r="AM907" i="47"/>
  <c r="AN907" i="47" s="1"/>
  <c r="AM634" i="47"/>
  <c r="AN634" i="47" s="1"/>
  <c r="AM430" i="47"/>
  <c r="AN430" i="47" s="1"/>
  <c r="AM415" i="47"/>
  <c r="AN415" i="47" s="1"/>
  <c r="AK1202" i="47"/>
  <c r="AK1195" i="47"/>
  <c r="AM911" i="47"/>
  <c r="AN911" i="47" s="1"/>
  <c r="AM887" i="47"/>
  <c r="AN887" i="47" s="1"/>
  <c r="AM885" i="47"/>
  <c r="AN885" i="47" s="1"/>
  <c r="AM503" i="47"/>
  <c r="AN503" i="47" s="1"/>
  <c r="AM495" i="47"/>
  <c r="AN495" i="47" s="1"/>
  <c r="AM155" i="47"/>
  <c r="AN155" i="47" s="1"/>
  <c r="AM141" i="47"/>
  <c r="AN141" i="47" s="1"/>
  <c r="AM940" i="47"/>
  <c r="AN940" i="47" s="1"/>
  <c r="AM922" i="47"/>
  <c r="AN922" i="47" s="1"/>
  <c r="AM854" i="47"/>
  <c r="AN854" i="47" s="1"/>
  <c r="AM824" i="47"/>
  <c r="AN824" i="47" s="1"/>
  <c r="AM793" i="47"/>
  <c r="AN793" i="47" s="1"/>
  <c r="AM730" i="47"/>
  <c r="AN730" i="47" s="1"/>
  <c r="AM551" i="47"/>
  <c r="AN551" i="47" s="1"/>
  <c r="AM246" i="47"/>
  <c r="AN246" i="47" s="1"/>
  <c r="AM157" i="47"/>
  <c r="AN157" i="47" s="1"/>
  <c r="AM146" i="47"/>
  <c r="AN146" i="47" s="1"/>
  <c r="AK1046" i="47"/>
  <c r="AK1039" i="47"/>
  <c r="AK1034" i="47"/>
  <c r="AK998" i="47"/>
  <c r="AM954" i="47"/>
  <c r="AN954" i="47" s="1"/>
  <c r="AM924" i="47"/>
  <c r="AN924" i="47" s="1"/>
  <c r="AM738" i="47"/>
  <c r="AN738" i="47" s="1"/>
  <c r="AM657" i="47"/>
  <c r="AN657" i="47" s="1"/>
  <c r="AM608" i="47"/>
  <c r="AN608" i="47" s="1"/>
  <c r="AM604" i="47"/>
  <c r="AN604" i="47" s="1"/>
  <c r="AM237" i="47"/>
  <c r="AN237" i="47" s="1"/>
  <c r="AM158" i="47"/>
  <c r="AN158" i="47" s="1"/>
  <c r="AM154" i="47"/>
  <c r="AN154" i="47" s="1"/>
  <c r="AM961" i="47"/>
  <c r="AN961" i="47" s="1"/>
  <c r="AM960" i="47"/>
  <c r="AN960" i="47" s="1"/>
  <c r="AM895" i="47"/>
  <c r="AN895" i="47" s="1"/>
  <c r="AM623" i="47"/>
  <c r="AN623" i="47" s="1"/>
  <c r="AM556" i="47"/>
  <c r="AN556" i="47" s="1"/>
  <c r="AM408" i="47"/>
  <c r="AN408" i="47" s="1"/>
  <c r="AM397" i="47"/>
  <c r="AN397" i="47" s="1"/>
  <c r="AM842" i="47"/>
  <c r="AN842" i="47" s="1"/>
  <c r="AM841" i="47"/>
  <c r="AN841" i="47" s="1"/>
  <c r="AM840" i="47"/>
  <c r="AN840" i="47" s="1"/>
  <c r="AM836" i="47"/>
  <c r="AN836" i="47" s="1"/>
  <c r="AM835" i="47"/>
  <c r="AN835" i="47" s="1"/>
  <c r="AM690" i="47"/>
  <c r="AN690" i="47" s="1"/>
  <c r="AM628" i="47"/>
  <c r="AN628" i="47" s="1"/>
  <c r="AM531" i="47"/>
  <c r="AN531" i="47" s="1"/>
  <c r="AM411" i="47"/>
  <c r="AN411" i="47" s="1"/>
  <c r="AM262" i="47"/>
  <c r="AN262" i="47" s="1"/>
  <c r="AM136" i="47"/>
  <c r="AN136" i="47" s="1"/>
  <c r="AM725" i="47"/>
  <c r="AN725" i="47" s="1"/>
  <c r="AM715" i="47"/>
  <c r="AN715" i="47" s="1"/>
  <c r="AM714" i="47"/>
  <c r="AN714" i="47" s="1"/>
  <c r="AM713" i="47"/>
  <c r="AN713" i="47" s="1"/>
  <c r="AM708" i="47"/>
  <c r="AN708" i="47" s="1"/>
  <c r="AM707" i="47"/>
  <c r="AN707" i="47" s="1"/>
  <c r="AM606" i="47"/>
  <c r="AN606" i="47" s="1"/>
  <c r="AM392" i="47"/>
  <c r="AN392" i="47" s="1"/>
  <c r="AM600" i="47"/>
  <c r="AN600" i="47" s="1"/>
  <c r="AM598" i="47"/>
  <c r="AN598" i="47" s="1"/>
  <c r="AM596" i="47"/>
  <c r="AN596" i="47" s="1"/>
  <c r="AM593" i="47"/>
  <c r="AN593" i="47" s="1"/>
  <c r="AM587" i="47"/>
  <c r="AN587" i="47" s="1"/>
  <c r="AM571" i="47"/>
  <c r="AN571" i="47" s="1"/>
  <c r="AM545" i="47"/>
  <c r="AN545" i="47" s="1"/>
  <c r="AM536" i="47"/>
  <c r="AN536" i="47" s="1"/>
  <c r="AM413" i="47"/>
  <c r="AN413" i="47" s="1"/>
  <c r="AM389" i="47"/>
  <c r="AN389" i="47" s="1"/>
  <c r="AM261" i="47"/>
  <c r="AN261" i="47" s="1"/>
  <c r="AM123" i="47"/>
  <c r="AN123" i="47" s="1"/>
  <c r="AM447" i="47"/>
  <c r="AN447" i="47" s="1"/>
  <c r="AM407" i="47"/>
  <c r="AN407" i="47" s="1"/>
  <c r="AM402" i="47"/>
  <c r="AN402" i="47" s="1"/>
  <c r="AM34" i="47"/>
  <c r="AN34" i="47" s="1"/>
  <c r="AM33" i="47"/>
  <c r="AN33" i="47" s="1"/>
  <c r="AM351" i="47"/>
  <c r="AN351" i="47" s="1"/>
  <c r="AM350" i="47"/>
  <c r="AN350" i="47" s="1"/>
  <c r="AM349" i="47"/>
  <c r="AN349" i="47" s="1"/>
  <c r="AM348" i="47"/>
  <c r="AN348" i="47" s="1"/>
  <c r="AM336" i="47"/>
  <c r="AN336" i="47" s="1"/>
  <c r="AM325" i="47"/>
  <c r="AN325" i="47" s="1"/>
  <c r="AM324" i="47"/>
  <c r="AN324" i="47" s="1"/>
  <c r="AM314" i="47"/>
  <c r="AN314" i="47" s="1"/>
  <c r="AM236" i="47"/>
  <c r="AN236" i="47" s="1"/>
  <c r="AM232" i="47"/>
  <c r="AN232" i="47" s="1"/>
  <c r="AM230" i="47"/>
  <c r="AN230" i="47" s="1"/>
  <c r="AM228" i="47"/>
  <c r="AN228" i="47" s="1"/>
  <c r="AM227" i="47"/>
  <c r="AN227" i="47" s="1"/>
  <c r="AM224" i="47"/>
  <c r="AN224" i="47" s="1"/>
  <c r="AM223" i="47"/>
  <c r="AN223" i="47" s="1"/>
  <c r="AM207" i="47"/>
  <c r="AN207" i="47" s="1"/>
  <c r="AM204" i="47"/>
  <c r="AN204" i="47" s="1"/>
  <c r="AM203" i="47"/>
  <c r="AN203" i="47" s="1"/>
  <c r="AM197" i="47"/>
  <c r="AN197" i="47" s="1"/>
  <c r="AM186" i="47"/>
  <c r="AN186" i="47" s="1"/>
  <c r="AM163" i="47"/>
  <c r="AN163" i="47" s="1"/>
  <c r="AM128" i="47"/>
  <c r="AN128" i="47" s="1"/>
  <c r="AM113" i="47"/>
  <c r="AN113" i="47" s="1"/>
  <c r="AM102" i="47"/>
  <c r="AN102" i="47" s="1"/>
  <c r="AM100" i="47"/>
  <c r="AN100" i="47" s="1"/>
  <c r="AM99" i="47"/>
  <c r="AN99" i="47" s="1"/>
  <c r="AM98" i="47"/>
  <c r="AN98" i="47" s="1"/>
  <c r="AM97" i="47"/>
  <c r="AN97" i="47" s="1"/>
  <c r="AM90" i="47"/>
  <c r="AN90" i="47" s="1"/>
  <c r="AM89" i="47"/>
  <c r="AN89" i="47" s="1"/>
  <c r="AA2500" i="47"/>
  <c r="AD2500" i="47"/>
  <c r="T2500" i="47"/>
  <c r="AB2500" i="47"/>
  <c r="BF2500" i="47"/>
  <c r="BG2500" i="47"/>
  <c r="BH2500" i="47"/>
  <c r="BI2500" i="47"/>
  <c r="BJ2500" i="47"/>
  <c r="BK2500" i="47"/>
  <c r="BL2500" i="47"/>
  <c r="BM2500" i="47"/>
  <c r="BN2500" i="47"/>
  <c r="BO2500" i="47"/>
  <c r="BP2500" i="47"/>
  <c r="BQ2500" i="47"/>
  <c r="BR2500" i="47"/>
  <c r="BS2500" i="47"/>
  <c r="BT2500" i="47"/>
  <c r="U2500" i="47"/>
  <c r="AA2499" i="47"/>
  <c r="AD2499" i="47"/>
  <c r="T2499" i="47"/>
  <c r="AB2499" i="47"/>
  <c r="BF2499" i="47"/>
  <c r="BG2499" i="47"/>
  <c r="BH2499" i="47"/>
  <c r="BI2499" i="47"/>
  <c r="BJ2499" i="47"/>
  <c r="BK2499" i="47"/>
  <c r="BL2499" i="47"/>
  <c r="BM2499" i="47"/>
  <c r="BN2499" i="47"/>
  <c r="BO2499" i="47"/>
  <c r="BP2499" i="47"/>
  <c r="BQ2499" i="47"/>
  <c r="BR2499" i="47"/>
  <c r="BS2499" i="47"/>
  <c r="BT2499" i="47"/>
  <c r="U2499" i="47"/>
  <c r="AA2498" i="47"/>
  <c r="AD2498" i="47"/>
  <c r="T2498" i="47"/>
  <c r="AB2498" i="47"/>
  <c r="BF2498" i="47"/>
  <c r="BG2498" i="47"/>
  <c r="BH2498" i="47"/>
  <c r="BI2498" i="47"/>
  <c r="BJ2498" i="47"/>
  <c r="BK2498" i="47"/>
  <c r="BL2498" i="47"/>
  <c r="BM2498" i="47"/>
  <c r="BN2498" i="47"/>
  <c r="BO2498" i="47"/>
  <c r="BP2498" i="47"/>
  <c r="BQ2498" i="47"/>
  <c r="BR2498" i="47"/>
  <c r="BS2498" i="47"/>
  <c r="BT2498" i="47"/>
  <c r="U2498" i="47"/>
  <c r="AA2497" i="47"/>
  <c r="AD2497" i="47"/>
  <c r="T2497" i="47"/>
  <c r="AB2497" i="47"/>
  <c r="BF2497" i="47"/>
  <c r="BG2497" i="47"/>
  <c r="BH2497" i="47"/>
  <c r="BI2497" i="47"/>
  <c r="BJ2497" i="47"/>
  <c r="BK2497" i="47"/>
  <c r="BL2497" i="47"/>
  <c r="BM2497" i="47"/>
  <c r="BN2497" i="47"/>
  <c r="BO2497" i="47"/>
  <c r="BP2497" i="47"/>
  <c r="BQ2497" i="47"/>
  <c r="BR2497" i="47"/>
  <c r="BS2497" i="47"/>
  <c r="BT2497" i="47"/>
  <c r="U2497" i="47"/>
  <c r="AA2496" i="47"/>
  <c r="AD2496" i="47"/>
  <c r="T2496" i="47"/>
  <c r="AB2496" i="47"/>
  <c r="BF2496" i="47"/>
  <c r="BG2496" i="47"/>
  <c r="BH2496" i="47"/>
  <c r="BI2496" i="47"/>
  <c r="BJ2496" i="47"/>
  <c r="BK2496" i="47"/>
  <c r="BL2496" i="47"/>
  <c r="BM2496" i="47"/>
  <c r="BN2496" i="47"/>
  <c r="BO2496" i="47"/>
  <c r="BP2496" i="47"/>
  <c r="BQ2496" i="47"/>
  <c r="BR2496" i="47"/>
  <c r="BS2496" i="47"/>
  <c r="BT2496" i="47"/>
  <c r="U2496" i="47"/>
  <c r="AA2495" i="47"/>
  <c r="AD2495" i="47"/>
  <c r="T2495" i="47"/>
  <c r="AB2495" i="47"/>
  <c r="BF2495" i="47"/>
  <c r="BG2495" i="47"/>
  <c r="BH2495" i="47"/>
  <c r="BI2495" i="47"/>
  <c r="BJ2495" i="47"/>
  <c r="BK2495" i="47"/>
  <c r="BL2495" i="47"/>
  <c r="BM2495" i="47"/>
  <c r="BN2495" i="47"/>
  <c r="BO2495" i="47"/>
  <c r="BP2495" i="47"/>
  <c r="BQ2495" i="47"/>
  <c r="BR2495" i="47"/>
  <c r="BS2495" i="47"/>
  <c r="BT2495" i="47"/>
  <c r="U2495" i="47"/>
  <c r="AA2494" i="47"/>
  <c r="AD2494" i="47"/>
  <c r="T2494" i="47"/>
  <c r="AB2494" i="47"/>
  <c r="BF2494" i="47"/>
  <c r="BG2494" i="47"/>
  <c r="BH2494" i="47"/>
  <c r="BI2494" i="47"/>
  <c r="BJ2494" i="47"/>
  <c r="BK2494" i="47"/>
  <c r="BL2494" i="47"/>
  <c r="BM2494" i="47"/>
  <c r="BN2494" i="47"/>
  <c r="BO2494" i="47"/>
  <c r="BP2494" i="47"/>
  <c r="BQ2494" i="47"/>
  <c r="BR2494" i="47"/>
  <c r="BS2494" i="47"/>
  <c r="BT2494" i="47"/>
  <c r="U2494" i="47"/>
  <c r="AA2493" i="47"/>
  <c r="AD2493" i="47"/>
  <c r="T2493" i="47"/>
  <c r="AB2493" i="47"/>
  <c r="BF2493" i="47"/>
  <c r="BG2493" i="47"/>
  <c r="BH2493" i="47"/>
  <c r="BI2493" i="47"/>
  <c r="BJ2493" i="47"/>
  <c r="BK2493" i="47"/>
  <c r="BL2493" i="47"/>
  <c r="BM2493" i="47"/>
  <c r="BN2493" i="47"/>
  <c r="BO2493" i="47"/>
  <c r="BP2493" i="47"/>
  <c r="BQ2493" i="47"/>
  <c r="BR2493" i="47"/>
  <c r="BS2493" i="47"/>
  <c r="BT2493" i="47"/>
  <c r="U2493" i="47"/>
  <c r="AA2492" i="47"/>
  <c r="AD2492" i="47"/>
  <c r="T2492" i="47"/>
  <c r="AB2492" i="47"/>
  <c r="BF2492" i="47"/>
  <c r="BG2492" i="47"/>
  <c r="BH2492" i="47"/>
  <c r="BI2492" i="47"/>
  <c r="BJ2492" i="47"/>
  <c r="BK2492" i="47"/>
  <c r="BL2492" i="47"/>
  <c r="BM2492" i="47"/>
  <c r="BN2492" i="47"/>
  <c r="BO2492" i="47"/>
  <c r="BP2492" i="47"/>
  <c r="BQ2492" i="47"/>
  <c r="BR2492" i="47"/>
  <c r="BS2492" i="47"/>
  <c r="BT2492" i="47"/>
  <c r="U2492" i="47"/>
  <c r="AA2491" i="47"/>
  <c r="AD2491" i="47"/>
  <c r="T2491" i="47"/>
  <c r="AB2491" i="47"/>
  <c r="BF2491" i="47"/>
  <c r="BG2491" i="47"/>
  <c r="BH2491" i="47"/>
  <c r="BI2491" i="47"/>
  <c r="BJ2491" i="47"/>
  <c r="BK2491" i="47"/>
  <c r="BL2491" i="47"/>
  <c r="BM2491" i="47"/>
  <c r="BN2491" i="47"/>
  <c r="BO2491" i="47"/>
  <c r="BP2491" i="47"/>
  <c r="BQ2491" i="47"/>
  <c r="BR2491" i="47"/>
  <c r="BS2491" i="47"/>
  <c r="BT2491" i="47"/>
  <c r="U2491" i="47"/>
  <c r="AA2490" i="47"/>
  <c r="AD2490" i="47"/>
  <c r="T2490" i="47"/>
  <c r="AB2490" i="47"/>
  <c r="BF2490" i="47"/>
  <c r="BG2490" i="47"/>
  <c r="BH2490" i="47"/>
  <c r="BI2490" i="47"/>
  <c r="BJ2490" i="47"/>
  <c r="BK2490" i="47"/>
  <c r="BL2490" i="47"/>
  <c r="BM2490" i="47"/>
  <c r="BN2490" i="47"/>
  <c r="BO2490" i="47"/>
  <c r="BP2490" i="47"/>
  <c r="BQ2490" i="47"/>
  <c r="BR2490" i="47"/>
  <c r="BS2490" i="47"/>
  <c r="BT2490" i="47"/>
  <c r="U2490" i="47"/>
  <c r="AA2489" i="47"/>
  <c r="AD2489" i="47"/>
  <c r="T2489" i="47"/>
  <c r="AB2489" i="47"/>
  <c r="BF2489" i="47"/>
  <c r="BG2489" i="47"/>
  <c r="BH2489" i="47"/>
  <c r="BI2489" i="47"/>
  <c r="BJ2489" i="47"/>
  <c r="BK2489" i="47"/>
  <c r="BL2489" i="47"/>
  <c r="BM2489" i="47"/>
  <c r="BN2489" i="47"/>
  <c r="BO2489" i="47"/>
  <c r="BP2489" i="47"/>
  <c r="BQ2489" i="47"/>
  <c r="BR2489" i="47"/>
  <c r="BS2489" i="47"/>
  <c r="BT2489" i="47"/>
  <c r="U2489" i="47"/>
  <c r="AA2488" i="47"/>
  <c r="AD2488" i="47"/>
  <c r="T2488" i="47"/>
  <c r="AB2488" i="47"/>
  <c r="BF2488" i="47"/>
  <c r="BG2488" i="47"/>
  <c r="BH2488" i="47"/>
  <c r="BI2488" i="47"/>
  <c r="BJ2488" i="47"/>
  <c r="BK2488" i="47"/>
  <c r="BL2488" i="47"/>
  <c r="BM2488" i="47"/>
  <c r="BN2488" i="47"/>
  <c r="BO2488" i="47"/>
  <c r="BP2488" i="47"/>
  <c r="BQ2488" i="47"/>
  <c r="BR2488" i="47"/>
  <c r="BS2488" i="47"/>
  <c r="BT2488" i="47"/>
  <c r="U2488" i="47"/>
  <c r="AA2487" i="47"/>
  <c r="AD2487" i="47"/>
  <c r="T2487" i="47"/>
  <c r="AB2487" i="47"/>
  <c r="BF2487" i="47"/>
  <c r="BG2487" i="47"/>
  <c r="BH2487" i="47"/>
  <c r="BI2487" i="47"/>
  <c r="BJ2487" i="47"/>
  <c r="BK2487" i="47"/>
  <c r="BL2487" i="47"/>
  <c r="BM2487" i="47"/>
  <c r="BN2487" i="47"/>
  <c r="BO2487" i="47"/>
  <c r="BP2487" i="47"/>
  <c r="BQ2487" i="47"/>
  <c r="BR2487" i="47"/>
  <c r="BS2487" i="47"/>
  <c r="BT2487" i="47"/>
  <c r="U2487" i="47"/>
  <c r="AA2486" i="47"/>
  <c r="AD2486" i="47"/>
  <c r="T2486" i="47"/>
  <c r="AB2486" i="47"/>
  <c r="BF2486" i="47"/>
  <c r="BG2486" i="47"/>
  <c r="BH2486" i="47"/>
  <c r="BI2486" i="47"/>
  <c r="BJ2486" i="47"/>
  <c r="BK2486" i="47"/>
  <c r="BL2486" i="47"/>
  <c r="BM2486" i="47"/>
  <c r="BN2486" i="47"/>
  <c r="BO2486" i="47"/>
  <c r="BP2486" i="47"/>
  <c r="BQ2486" i="47"/>
  <c r="BR2486" i="47"/>
  <c r="BS2486" i="47"/>
  <c r="BT2486" i="47"/>
  <c r="U2486" i="47"/>
  <c r="AA2485" i="47"/>
  <c r="AD2485" i="47"/>
  <c r="T2485" i="47"/>
  <c r="AB2485" i="47"/>
  <c r="BF2485" i="47"/>
  <c r="BG2485" i="47"/>
  <c r="BH2485" i="47"/>
  <c r="BI2485" i="47"/>
  <c r="BJ2485" i="47"/>
  <c r="BK2485" i="47"/>
  <c r="BL2485" i="47"/>
  <c r="BM2485" i="47"/>
  <c r="BN2485" i="47"/>
  <c r="BO2485" i="47"/>
  <c r="BP2485" i="47"/>
  <c r="BQ2485" i="47"/>
  <c r="BR2485" i="47"/>
  <c r="BS2485" i="47"/>
  <c r="BT2485" i="47"/>
  <c r="U2485" i="47"/>
  <c r="AA2484" i="47"/>
  <c r="AD2484" i="47"/>
  <c r="T2484" i="47"/>
  <c r="AB2484" i="47"/>
  <c r="BF2484" i="47"/>
  <c r="BG2484" i="47"/>
  <c r="BH2484" i="47"/>
  <c r="BI2484" i="47"/>
  <c r="BJ2484" i="47"/>
  <c r="BK2484" i="47"/>
  <c r="BL2484" i="47"/>
  <c r="BM2484" i="47"/>
  <c r="BN2484" i="47"/>
  <c r="BO2484" i="47"/>
  <c r="BP2484" i="47"/>
  <c r="BQ2484" i="47"/>
  <c r="BR2484" i="47"/>
  <c r="BS2484" i="47"/>
  <c r="BT2484" i="47"/>
  <c r="U2484" i="47"/>
  <c r="AA2483" i="47"/>
  <c r="AD2483" i="47"/>
  <c r="T2483" i="47"/>
  <c r="AB2483" i="47"/>
  <c r="BF2483" i="47"/>
  <c r="BG2483" i="47"/>
  <c r="BH2483" i="47"/>
  <c r="BI2483" i="47"/>
  <c r="BJ2483" i="47"/>
  <c r="BK2483" i="47"/>
  <c r="BL2483" i="47"/>
  <c r="BM2483" i="47"/>
  <c r="BN2483" i="47"/>
  <c r="BO2483" i="47"/>
  <c r="BP2483" i="47"/>
  <c r="BQ2483" i="47"/>
  <c r="BR2483" i="47"/>
  <c r="BS2483" i="47"/>
  <c r="BT2483" i="47"/>
  <c r="U2483" i="47"/>
  <c r="AA2482" i="47"/>
  <c r="AD2482" i="47"/>
  <c r="T2482" i="47"/>
  <c r="AB2482" i="47"/>
  <c r="BF2482" i="47"/>
  <c r="BG2482" i="47"/>
  <c r="BH2482" i="47"/>
  <c r="BI2482" i="47"/>
  <c r="BJ2482" i="47"/>
  <c r="BK2482" i="47"/>
  <c r="BL2482" i="47"/>
  <c r="BM2482" i="47"/>
  <c r="BN2482" i="47"/>
  <c r="BO2482" i="47"/>
  <c r="BP2482" i="47"/>
  <c r="BQ2482" i="47"/>
  <c r="BR2482" i="47"/>
  <c r="BS2482" i="47"/>
  <c r="BT2482" i="47"/>
  <c r="U2482" i="47"/>
  <c r="AA2481" i="47"/>
  <c r="AD2481" i="47"/>
  <c r="T2481" i="47"/>
  <c r="AB2481" i="47"/>
  <c r="BF2481" i="47"/>
  <c r="BG2481" i="47"/>
  <c r="BH2481" i="47"/>
  <c r="BI2481" i="47"/>
  <c r="BJ2481" i="47"/>
  <c r="BK2481" i="47"/>
  <c r="BL2481" i="47"/>
  <c r="BM2481" i="47"/>
  <c r="BN2481" i="47"/>
  <c r="BO2481" i="47"/>
  <c r="BP2481" i="47"/>
  <c r="BQ2481" i="47"/>
  <c r="BR2481" i="47"/>
  <c r="BS2481" i="47"/>
  <c r="BT2481" i="47"/>
  <c r="U2481" i="47"/>
  <c r="AA2480" i="47"/>
  <c r="AD2480" i="47"/>
  <c r="T2480" i="47"/>
  <c r="AB2480" i="47"/>
  <c r="BF2480" i="47"/>
  <c r="BG2480" i="47"/>
  <c r="BH2480" i="47"/>
  <c r="BI2480" i="47"/>
  <c r="BJ2480" i="47"/>
  <c r="BK2480" i="47"/>
  <c r="BL2480" i="47"/>
  <c r="BM2480" i="47"/>
  <c r="BN2480" i="47"/>
  <c r="BO2480" i="47"/>
  <c r="BP2480" i="47"/>
  <c r="BQ2480" i="47"/>
  <c r="BR2480" i="47"/>
  <c r="BS2480" i="47"/>
  <c r="BT2480" i="47"/>
  <c r="U2480" i="47"/>
  <c r="AA2479" i="47"/>
  <c r="AD2479" i="47"/>
  <c r="T2479" i="47"/>
  <c r="AB2479" i="47"/>
  <c r="BF2479" i="47"/>
  <c r="BG2479" i="47"/>
  <c r="BH2479" i="47"/>
  <c r="BI2479" i="47"/>
  <c r="BJ2479" i="47"/>
  <c r="BK2479" i="47"/>
  <c r="BL2479" i="47"/>
  <c r="BM2479" i="47"/>
  <c r="BN2479" i="47"/>
  <c r="BO2479" i="47"/>
  <c r="BP2479" i="47"/>
  <c r="BQ2479" i="47"/>
  <c r="BR2479" i="47"/>
  <c r="BS2479" i="47"/>
  <c r="BT2479" i="47"/>
  <c r="U2479" i="47"/>
  <c r="AA2478" i="47"/>
  <c r="AD2478" i="47"/>
  <c r="T2478" i="47"/>
  <c r="AB2478" i="47"/>
  <c r="BF2478" i="47"/>
  <c r="BG2478" i="47"/>
  <c r="BH2478" i="47"/>
  <c r="BI2478" i="47"/>
  <c r="BJ2478" i="47"/>
  <c r="BK2478" i="47"/>
  <c r="BL2478" i="47"/>
  <c r="BM2478" i="47"/>
  <c r="BN2478" i="47"/>
  <c r="BO2478" i="47"/>
  <c r="BP2478" i="47"/>
  <c r="BQ2478" i="47"/>
  <c r="BR2478" i="47"/>
  <c r="BS2478" i="47"/>
  <c r="BT2478" i="47"/>
  <c r="U2478" i="47"/>
  <c r="AA2477" i="47"/>
  <c r="AD2477" i="47"/>
  <c r="T2477" i="47"/>
  <c r="AB2477" i="47"/>
  <c r="BF2477" i="47"/>
  <c r="BG2477" i="47"/>
  <c r="BH2477" i="47"/>
  <c r="BI2477" i="47"/>
  <c r="BJ2477" i="47"/>
  <c r="BK2477" i="47"/>
  <c r="BL2477" i="47"/>
  <c r="BM2477" i="47"/>
  <c r="BN2477" i="47"/>
  <c r="BO2477" i="47"/>
  <c r="BP2477" i="47"/>
  <c r="BQ2477" i="47"/>
  <c r="BR2477" i="47"/>
  <c r="BS2477" i="47"/>
  <c r="BT2477" i="47"/>
  <c r="U2477" i="47"/>
  <c r="AA2476" i="47"/>
  <c r="AD2476" i="47"/>
  <c r="T2476" i="47"/>
  <c r="AB2476" i="47"/>
  <c r="BF2476" i="47"/>
  <c r="BG2476" i="47"/>
  <c r="BH2476" i="47"/>
  <c r="BI2476" i="47"/>
  <c r="BJ2476" i="47"/>
  <c r="BK2476" i="47"/>
  <c r="BL2476" i="47"/>
  <c r="BM2476" i="47"/>
  <c r="BN2476" i="47"/>
  <c r="BO2476" i="47"/>
  <c r="BP2476" i="47"/>
  <c r="BQ2476" i="47"/>
  <c r="BR2476" i="47"/>
  <c r="BS2476" i="47"/>
  <c r="BT2476" i="47"/>
  <c r="U2476" i="47"/>
  <c r="AA2475" i="47"/>
  <c r="AD2475" i="47"/>
  <c r="T2475" i="47"/>
  <c r="AB2475" i="47"/>
  <c r="BF2475" i="47"/>
  <c r="BG2475" i="47"/>
  <c r="BH2475" i="47"/>
  <c r="BI2475" i="47"/>
  <c r="BJ2475" i="47"/>
  <c r="BK2475" i="47"/>
  <c r="BL2475" i="47"/>
  <c r="BM2475" i="47"/>
  <c r="BN2475" i="47"/>
  <c r="BO2475" i="47"/>
  <c r="BP2475" i="47"/>
  <c r="BQ2475" i="47"/>
  <c r="BR2475" i="47"/>
  <c r="BS2475" i="47"/>
  <c r="BT2475" i="47"/>
  <c r="U2475" i="47"/>
  <c r="AA2474" i="47"/>
  <c r="AD2474" i="47"/>
  <c r="T2474" i="47"/>
  <c r="AB2474" i="47"/>
  <c r="BF2474" i="47"/>
  <c r="BG2474" i="47"/>
  <c r="BH2474" i="47"/>
  <c r="BI2474" i="47"/>
  <c r="BJ2474" i="47"/>
  <c r="BK2474" i="47"/>
  <c r="BL2474" i="47"/>
  <c r="BM2474" i="47"/>
  <c r="BN2474" i="47"/>
  <c r="BO2474" i="47"/>
  <c r="BP2474" i="47"/>
  <c r="BQ2474" i="47"/>
  <c r="BR2474" i="47"/>
  <c r="BS2474" i="47"/>
  <c r="BT2474" i="47"/>
  <c r="U2474" i="47"/>
  <c r="AA2473" i="47"/>
  <c r="AD2473" i="47"/>
  <c r="T2473" i="47"/>
  <c r="AB2473" i="47"/>
  <c r="BF2473" i="47"/>
  <c r="BG2473" i="47"/>
  <c r="BH2473" i="47"/>
  <c r="BI2473" i="47"/>
  <c r="BJ2473" i="47"/>
  <c r="BK2473" i="47"/>
  <c r="BL2473" i="47"/>
  <c r="BM2473" i="47"/>
  <c r="BN2473" i="47"/>
  <c r="BO2473" i="47"/>
  <c r="BP2473" i="47"/>
  <c r="BQ2473" i="47"/>
  <c r="BR2473" i="47"/>
  <c r="BS2473" i="47"/>
  <c r="BT2473" i="47"/>
  <c r="U2473" i="47"/>
  <c r="AA2472" i="47"/>
  <c r="AD2472" i="47"/>
  <c r="T2472" i="47"/>
  <c r="AB2472" i="47"/>
  <c r="BF2472" i="47"/>
  <c r="BG2472" i="47"/>
  <c r="BH2472" i="47"/>
  <c r="BI2472" i="47"/>
  <c r="BJ2472" i="47"/>
  <c r="BK2472" i="47"/>
  <c r="BL2472" i="47"/>
  <c r="BM2472" i="47"/>
  <c r="BN2472" i="47"/>
  <c r="BO2472" i="47"/>
  <c r="BP2472" i="47"/>
  <c r="BQ2472" i="47"/>
  <c r="BR2472" i="47"/>
  <c r="BS2472" i="47"/>
  <c r="BT2472" i="47"/>
  <c r="U2472" i="47"/>
  <c r="AA2471" i="47"/>
  <c r="AD2471" i="47"/>
  <c r="T2471" i="47"/>
  <c r="AB2471" i="47"/>
  <c r="BF2471" i="47"/>
  <c r="BG2471" i="47"/>
  <c r="BH2471" i="47"/>
  <c r="BI2471" i="47"/>
  <c r="BJ2471" i="47"/>
  <c r="BK2471" i="47"/>
  <c r="BL2471" i="47"/>
  <c r="BM2471" i="47"/>
  <c r="BN2471" i="47"/>
  <c r="BO2471" i="47"/>
  <c r="BP2471" i="47"/>
  <c r="BQ2471" i="47"/>
  <c r="BR2471" i="47"/>
  <c r="BS2471" i="47"/>
  <c r="BT2471" i="47"/>
  <c r="U2471" i="47"/>
  <c r="AA2470" i="47"/>
  <c r="AD2470" i="47"/>
  <c r="T2470" i="47"/>
  <c r="AB2470" i="47"/>
  <c r="BF2470" i="47"/>
  <c r="BG2470" i="47"/>
  <c r="BH2470" i="47"/>
  <c r="BI2470" i="47"/>
  <c r="BJ2470" i="47"/>
  <c r="BK2470" i="47"/>
  <c r="BL2470" i="47"/>
  <c r="BM2470" i="47"/>
  <c r="BN2470" i="47"/>
  <c r="BO2470" i="47"/>
  <c r="BP2470" i="47"/>
  <c r="BQ2470" i="47"/>
  <c r="BR2470" i="47"/>
  <c r="BS2470" i="47"/>
  <c r="BT2470" i="47"/>
  <c r="U2470" i="47"/>
  <c r="AA2469" i="47"/>
  <c r="AD2469" i="47"/>
  <c r="T2469" i="47"/>
  <c r="AB2469" i="47"/>
  <c r="BF2469" i="47"/>
  <c r="BG2469" i="47"/>
  <c r="BH2469" i="47"/>
  <c r="BI2469" i="47"/>
  <c r="BJ2469" i="47"/>
  <c r="BK2469" i="47"/>
  <c r="BL2469" i="47"/>
  <c r="BM2469" i="47"/>
  <c r="BN2469" i="47"/>
  <c r="BO2469" i="47"/>
  <c r="BP2469" i="47"/>
  <c r="BQ2469" i="47"/>
  <c r="BR2469" i="47"/>
  <c r="BS2469" i="47"/>
  <c r="BT2469" i="47"/>
  <c r="U2469" i="47"/>
  <c r="AA2468" i="47"/>
  <c r="AD2468" i="47"/>
  <c r="T2468" i="47"/>
  <c r="AB2468" i="47"/>
  <c r="BF2468" i="47"/>
  <c r="BG2468" i="47"/>
  <c r="BH2468" i="47"/>
  <c r="BI2468" i="47"/>
  <c r="BJ2468" i="47"/>
  <c r="BK2468" i="47"/>
  <c r="BL2468" i="47"/>
  <c r="BM2468" i="47"/>
  <c r="BN2468" i="47"/>
  <c r="BO2468" i="47"/>
  <c r="BP2468" i="47"/>
  <c r="BQ2468" i="47"/>
  <c r="BR2468" i="47"/>
  <c r="BS2468" i="47"/>
  <c r="BT2468" i="47"/>
  <c r="U2468" i="47"/>
  <c r="AA2467" i="47"/>
  <c r="AD2467" i="47"/>
  <c r="T2467" i="47"/>
  <c r="AB2467" i="47"/>
  <c r="BF2467" i="47"/>
  <c r="BG2467" i="47"/>
  <c r="BH2467" i="47"/>
  <c r="BI2467" i="47"/>
  <c r="BJ2467" i="47"/>
  <c r="BK2467" i="47"/>
  <c r="BL2467" i="47"/>
  <c r="BM2467" i="47"/>
  <c r="BN2467" i="47"/>
  <c r="BO2467" i="47"/>
  <c r="BP2467" i="47"/>
  <c r="BQ2467" i="47"/>
  <c r="BR2467" i="47"/>
  <c r="BS2467" i="47"/>
  <c r="BT2467" i="47"/>
  <c r="U2467" i="47"/>
  <c r="AA2466" i="47"/>
  <c r="AD2466" i="47"/>
  <c r="T2466" i="47"/>
  <c r="AB2466" i="47"/>
  <c r="BF2466" i="47"/>
  <c r="BG2466" i="47"/>
  <c r="BH2466" i="47"/>
  <c r="BI2466" i="47"/>
  <c r="BJ2466" i="47"/>
  <c r="BK2466" i="47"/>
  <c r="BL2466" i="47"/>
  <c r="BM2466" i="47"/>
  <c r="BN2466" i="47"/>
  <c r="BO2466" i="47"/>
  <c r="BP2466" i="47"/>
  <c r="BQ2466" i="47"/>
  <c r="BR2466" i="47"/>
  <c r="BS2466" i="47"/>
  <c r="BT2466" i="47"/>
  <c r="U2466" i="47"/>
  <c r="AA2465" i="47"/>
  <c r="AD2465" i="47"/>
  <c r="T2465" i="47"/>
  <c r="AB2465" i="47"/>
  <c r="BF2465" i="47"/>
  <c r="BG2465" i="47"/>
  <c r="BH2465" i="47"/>
  <c r="BI2465" i="47"/>
  <c r="BJ2465" i="47"/>
  <c r="BK2465" i="47"/>
  <c r="BL2465" i="47"/>
  <c r="BM2465" i="47"/>
  <c r="BN2465" i="47"/>
  <c r="BO2465" i="47"/>
  <c r="BP2465" i="47"/>
  <c r="BQ2465" i="47"/>
  <c r="BR2465" i="47"/>
  <c r="BS2465" i="47"/>
  <c r="BT2465" i="47"/>
  <c r="U2465" i="47"/>
  <c r="AA2464" i="47"/>
  <c r="AD2464" i="47"/>
  <c r="T2464" i="47"/>
  <c r="AB2464" i="47"/>
  <c r="BF2464" i="47"/>
  <c r="BG2464" i="47"/>
  <c r="BH2464" i="47"/>
  <c r="BI2464" i="47"/>
  <c r="BJ2464" i="47"/>
  <c r="BK2464" i="47"/>
  <c r="BL2464" i="47"/>
  <c r="BM2464" i="47"/>
  <c r="BN2464" i="47"/>
  <c r="BO2464" i="47"/>
  <c r="BP2464" i="47"/>
  <c r="BQ2464" i="47"/>
  <c r="BR2464" i="47"/>
  <c r="BS2464" i="47"/>
  <c r="BT2464" i="47"/>
  <c r="U2464" i="47"/>
  <c r="AA2463" i="47"/>
  <c r="AD2463" i="47"/>
  <c r="T2463" i="47"/>
  <c r="AB2463" i="47"/>
  <c r="BF2463" i="47"/>
  <c r="BG2463" i="47"/>
  <c r="BH2463" i="47"/>
  <c r="BI2463" i="47"/>
  <c r="BJ2463" i="47"/>
  <c r="BK2463" i="47"/>
  <c r="BL2463" i="47"/>
  <c r="BM2463" i="47"/>
  <c r="BN2463" i="47"/>
  <c r="BO2463" i="47"/>
  <c r="BP2463" i="47"/>
  <c r="BQ2463" i="47"/>
  <c r="BR2463" i="47"/>
  <c r="BS2463" i="47"/>
  <c r="BT2463" i="47"/>
  <c r="U2463" i="47"/>
  <c r="AA2462" i="47"/>
  <c r="AD2462" i="47"/>
  <c r="T2462" i="47"/>
  <c r="AB2462" i="47"/>
  <c r="BF2462" i="47"/>
  <c r="BG2462" i="47"/>
  <c r="BH2462" i="47"/>
  <c r="BI2462" i="47"/>
  <c r="BJ2462" i="47"/>
  <c r="BK2462" i="47"/>
  <c r="BL2462" i="47"/>
  <c r="BM2462" i="47"/>
  <c r="BN2462" i="47"/>
  <c r="BO2462" i="47"/>
  <c r="BP2462" i="47"/>
  <c r="BQ2462" i="47"/>
  <c r="BR2462" i="47"/>
  <c r="BS2462" i="47"/>
  <c r="BT2462" i="47"/>
  <c r="U2462" i="47"/>
  <c r="AA2461" i="47"/>
  <c r="AD2461" i="47"/>
  <c r="T2461" i="47"/>
  <c r="AB2461" i="47"/>
  <c r="BF2461" i="47"/>
  <c r="BG2461" i="47"/>
  <c r="BH2461" i="47"/>
  <c r="BI2461" i="47"/>
  <c r="BJ2461" i="47"/>
  <c r="BK2461" i="47"/>
  <c r="BL2461" i="47"/>
  <c r="BM2461" i="47"/>
  <c r="BN2461" i="47"/>
  <c r="BO2461" i="47"/>
  <c r="BP2461" i="47"/>
  <c r="BQ2461" i="47"/>
  <c r="BR2461" i="47"/>
  <c r="BS2461" i="47"/>
  <c r="BT2461" i="47"/>
  <c r="U2461" i="47"/>
  <c r="AA2460" i="47"/>
  <c r="AD2460" i="47"/>
  <c r="T2460" i="47"/>
  <c r="AB2460" i="47"/>
  <c r="BF2460" i="47"/>
  <c r="BG2460" i="47"/>
  <c r="BH2460" i="47"/>
  <c r="BI2460" i="47"/>
  <c r="BJ2460" i="47"/>
  <c r="BK2460" i="47"/>
  <c r="BL2460" i="47"/>
  <c r="BM2460" i="47"/>
  <c r="BN2460" i="47"/>
  <c r="BO2460" i="47"/>
  <c r="BP2460" i="47"/>
  <c r="BQ2460" i="47"/>
  <c r="BR2460" i="47"/>
  <c r="BS2460" i="47"/>
  <c r="BT2460" i="47"/>
  <c r="U2460" i="47"/>
  <c r="AA2459" i="47"/>
  <c r="AD2459" i="47"/>
  <c r="T2459" i="47"/>
  <c r="AB2459" i="47"/>
  <c r="BF2459" i="47"/>
  <c r="BG2459" i="47"/>
  <c r="BH2459" i="47"/>
  <c r="BI2459" i="47"/>
  <c r="BJ2459" i="47"/>
  <c r="BK2459" i="47"/>
  <c r="BL2459" i="47"/>
  <c r="BM2459" i="47"/>
  <c r="BN2459" i="47"/>
  <c r="BO2459" i="47"/>
  <c r="BP2459" i="47"/>
  <c r="BQ2459" i="47"/>
  <c r="BR2459" i="47"/>
  <c r="BS2459" i="47"/>
  <c r="BT2459" i="47"/>
  <c r="U2459" i="47"/>
  <c r="AA2458" i="47"/>
  <c r="AD2458" i="47"/>
  <c r="T2458" i="47"/>
  <c r="AB2458" i="47"/>
  <c r="BF2458" i="47"/>
  <c r="BG2458" i="47"/>
  <c r="BH2458" i="47"/>
  <c r="BI2458" i="47"/>
  <c r="BJ2458" i="47"/>
  <c r="BK2458" i="47"/>
  <c r="BL2458" i="47"/>
  <c r="BM2458" i="47"/>
  <c r="BN2458" i="47"/>
  <c r="BO2458" i="47"/>
  <c r="BP2458" i="47"/>
  <c r="BQ2458" i="47"/>
  <c r="BR2458" i="47"/>
  <c r="BS2458" i="47"/>
  <c r="BT2458" i="47"/>
  <c r="U2458" i="47"/>
  <c r="AA2457" i="47"/>
  <c r="AD2457" i="47"/>
  <c r="T2457" i="47"/>
  <c r="AB2457" i="47"/>
  <c r="BF2457" i="47"/>
  <c r="BG2457" i="47"/>
  <c r="BH2457" i="47"/>
  <c r="BI2457" i="47"/>
  <c r="BJ2457" i="47"/>
  <c r="BK2457" i="47"/>
  <c r="BL2457" i="47"/>
  <c r="BM2457" i="47"/>
  <c r="BN2457" i="47"/>
  <c r="BO2457" i="47"/>
  <c r="BP2457" i="47"/>
  <c r="BQ2457" i="47"/>
  <c r="BR2457" i="47"/>
  <c r="BS2457" i="47"/>
  <c r="BT2457" i="47"/>
  <c r="U2457" i="47"/>
  <c r="AA2456" i="47"/>
  <c r="AD2456" i="47"/>
  <c r="T2456" i="47"/>
  <c r="AB2456" i="47"/>
  <c r="BF2456" i="47"/>
  <c r="BG2456" i="47"/>
  <c r="BH2456" i="47"/>
  <c r="BI2456" i="47"/>
  <c r="BJ2456" i="47"/>
  <c r="BK2456" i="47"/>
  <c r="BL2456" i="47"/>
  <c r="BM2456" i="47"/>
  <c r="BN2456" i="47"/>
  <c r="BO2456" i="47"/>
  <c r="BP2456" i="47"/>
  <c r="BQ2456" i="47"/>
  <c r="BR2456" i="47"/>
  <c r="BS2456" i="47"/>
  <c r="BT2456" i="47"/>
  <c r="U2456" i="47"/>
  <c r="AA2455" i="47"/>
  <c r="AD2455" i="47"/>
  <c r="T2455" i="47"/>
  <c r="AB2455" i="47"/>
  <c r="BF2455" i="47"/>
  <c r="BG2455" i="47"/>
  <c r="BH2455" i="47"/>
  <c r="BI2455" i="47"/>
  <c r="BJ2455" i="47"/>
  <c r="BK2455" i="47"/>
  <c r="BL2455" i="47"/>
  <c r="BM2455" i="47"/>
  <c r="BN2455" i="47"/>
  <c r="BO2455" i="47"/>
  <c r="BP2455" i="47"/>
  <c r="BQ2455" i="47"/>
  <c r="BR2455" i="47"/>
  <c r="BS2455" i="47"/>
  <c r="BT2455" i="47"/>
  <c r="U2455" i="47"/>
  <c r="AA2454" i="47"/>
  <c r="AD2454" i="47"/>
  <c r="T2454" i="47"/>
  <c r="AB2454" i="47"/>
  <c r="BF2454" i="47"/>
  <c r="BG2454" i="47"/>
  <c r="BH2454" i="47"/>
  <c r="BI2454" i="47"/>
  <c r="BJ2454" i="47"/>
  <c r="BK2454" i="47"/>
  <c r="BL2454" i="47"/>
  <c r="BM2454" i="47"/>
  <c r="BN2454" i="47"/>
  <c r="BO2454" i="47"/>
  <c r="BP2454" i="47"/>
  <c r="BQ2454" i="47"/>
  <c r="BR2454" i="47"/>
  <c r="BS2454" i="47"/>
  <c r="BT2454" i="47"/>
  <c r="U2454" i="47"/>
  <c r="AA2453" i="47"/>
  <c r="AD2453" i="47"/>
  <c r="T2453" i="47"/>
  <c r="AB2453" i="47"/>
  <c r="BF2453" i="47"/>
  <c r="BG2453" i="47"/>
  <c r="BH2453" i="47"/>
  <c r="BI2453" i="47"/>
  <c r="BJ2453" i="47"/>
  <c r="BK2453" i="47"/>
  <c r="BL2453" i="47"/>
  <c r="BM2453" i="47"/>
  <c r="BN2453" i="47"/>
  <c r="BO2453" i="47"/>
  <c r="BP2453" i="47"/>
  <c r="BQ2453" i="47"/>
  <c r="BR2453" i="47"/>
  <c r="BS2453" i="47"/>
  <c r="BT2453" i="47"/>
  <c r="U2453" i="47"/>
  <c r="AA2452" i="47"/>
  <c r="AD2452" i="47"/>
  <c r="T2452" i="47"/>
  <c r="AB2452" i="47"/>
  <c r="BF2452" i="47"/>
  <c r="BG2452" i="47"/>
  <c r="BH2452" i="47"/>
  <c r="BI2452" i="47"/>
  <c r="BJ2452" i="47"/>
  <c r="BK2452" i="47"/>
  <c r="BL2452" i="47"/>
  <c r="BM2452" i="47"/>
  <c r="BN2452" i="47"/>
  <c r="BO2452" i="47"/>
  <c r="BP2452" i="47"/>
  <c r="BQ2452" i="47"/>
  <c r="BR2452" i="47"/>
  <c r="BS2452" i="47"/>
  <c r="BT2452" i="47"/>
  <c r="U2452" i="47"/>
  <c r="AA2451" i="47"/>
  <c r="AD2451" i="47"/>
  <c r="T2451" i="47"/>
  <c r="AB2451" i="47"/>
  <c r="BF2451" i="47"/>
  <c r="BG2451" i="47"/>
  <c r="BH2451" i="47"/>
  <c r="BI2451" i="47"/>
  <c r="BJ2451" i="47"/>
  <c r="BK2451" i="47"/>
  <c r="BL2451" i="47"/>
  <c r="BM2451" i="47"/>
  <c r="BN2451" i="47"/>
  <c r="BO2451" i="47"/>
  <c r="BP2451" i="47"/>
  <c r="BQ2451" i="47"/>
  <c r="BR2451" i="47"/>
  <c r="BS2451" i="47"/>
  <c r="BT2451" i="47"/>
  <c r="U2451" i="47"/>
  <c r="AA2450" i="47"/>
  <c r="AD2450" i="47"/>
  <c r="T2450" i="47"/>
  <c r="AB2450" i="47"/>
  <c r="BF2450" i="47"/>
  <c r="BG2450" i="47"/>
  <c r="BH2450" i="47"/>
  <c r="BI2450" i="47"/>
  <c r="BJ2450" i="47"/>
  <c r="BK2450" i="47"/>
  <c r="BL2450" i="47"/>
  <c r="BM2450" i="47"/>
  <c r="BN2450" i="47"/>
  <c r="BO2450" i="47"/>
  <c r="BP2450" i="47"/>
  <c r="BQ2450" i="47"/>
  <c r="BR2450" i="47"/>
  <c r="BS2450" i="47"/>
  <c r="BT2450" i="47"/>
  <c r="U2450" i="47"/>
  <c r="AA2449" i="47"/>
  <c r="AD2449" i="47"/>
  <c r="T2449" i="47"/>
  <c r="AB2449" i="47"/>
  <c r="BF2449" i="47"/>
  <c r="BG2449" i="47"/>
  <c r="BH2449" i="47"/>
  <c r="BI2449" i="47"/>
  <c r="BJ2449" i="47"/>
  <c r="BK2449" i="47"/>
  <c r="BL2449" i="47"/>
  <c r="BM2449" i="47"/>
  <c r="BN2449" i="47"/>
  <c r="BO2449" i="47"/>
  <c r="BP2449" i="47"/>
  <c r="BQ2449" i="47"/>
  <c r="BR2449" i="47"/>
  <c r="BS2449" i="47"/>
  <c r="BT2449" i="47"/>
  <c r="U2449" i="47"/>
  <c r="AA2448" i="47"/>
  <c r="AD2448" i="47"/>
  <c r="T2448" i="47"/>
  <c r="AB2448" i="47"/>
  <c r="BF2448" i="47"/>
  <c r="BG2448" i="47"/>
  <c r="BH2448" i="47"/>
  <c r="BI2448" i="47"/>
  <c r="BJ2448" i="47"/>
  <c r="BK2448" i="47"/>
  <c r="BL2448" i="47"/>
  <c r="BM2448" i="47"/>
  <c r="BN2448" i="47"/>
  <c r="BO2448" i="47"/>
  <c r="BP2448" i="47"/>
  <c r="BQ2448" i="47"/>
  <c r="BR2448" i="47"/>
  <c r="BS2448" i="47"/>
  <c r="BT2448" i="47"/>
  <c r="U2448" i="47"/>
  <c r="AA2447" i="47"/>
  <c r="AD2447" i="47"/>
  <c r="T2447" i="47"/>
  <c r="AB2447" i="47"/>
  <c r="BF2447" i="47"/>
  <c r="BG2447" i="47"/>
  <c r="BH2447" i="47"/>
  <c r="BI2447" i="47"/>
  <c r="BJ2447" i="47"/>
  <c r="BK2447" i="47"/>
  <c r="BL2447" i="47"/>
  <c r="BM2447" i="47"/>
  <c r="BN2447" i="47"/>
  <c r="BO2447" i="47"/>
  <c r="BP2447" i="47"/>
  <c r="BQ2447" i="47"/>
  <c r="BR2447" i="47"/>
  <c r="BS2447" i="47"/>
  <c r="BT2447" i="47"/>
  <c r="U2447" i="47"/>
  <c r="AA2446" i="47"/>
  <c r="AD2446" i="47"/>
  <c r="T2446" i="47"/>
  <c r="AB2446" i="47"/>
  <c r="BF2446" i="47"/>
  <c r="BG2446" i="47"/>
  <c r="BH2446" i="47"/>
  <c r="BI2446" i="47"/>
  <c r="BJ2446" i="47"/>
  <c r="BK2446" i="47"/>
  <c r="BL2446" i="47"/>
  <c r="BM2446" i="47"/>
  <c r="BN2446" i="47"/>
  <c r="BO2446" i="47"/>
  <c r="BP2446" i="47"/>
  <c r="BQ2446" i="47"/>
  <c r="BR2446" i="47"/>
  <c r="BS2446" i="47"/>
  <c r="BT2446" i="47"/>
  <c r="U2446" i="47"/>
  <c r="AA2445" i="47"/>
  <c r="AD2445" i="47"/>
  <c r="T2445" i="47"/>
  <c r="AB2445" i="47"/>
  <c r="BF2445" i="47"/>
  <c r="BG2445" i="47"/>
  <c r="BH2445" i="47"/>
  <c r="BI2445" i="47"/>
  <c r="BJ2445" i="47"/>
  <c r="BK2445" i="47"/>
  <c r="BL2445" i="47"/>
  <c r="BM2445" i="47"/>
  <c r="BN2445" i="47"/>
  <c r="BO2445" i="47"/>
  <c r="BP2445" i="47"/>
  <c r="BQ2445" i="47"/>
  <c r="BR2445" i="47"/>
  <c r="BS2445" i="47"/>
  <c r="BT2445" i="47"/>
  <c r="U2445" i="47"/>
  <c r="AA2444" i="47"/>
  <c r="AD2444" i="47"/>
  <c r="T2444" i="47"/>
  <c r="AB2444" i="47"/>
  <c r="BF2444" i="47"/>
  <c r="BG2444" i="47"/>
  <c r="BH2444" i="47"/>
  <c r="BI2444" i="47"/>
  <c r="BJ2444" i="47"/>
  <c r="BK2444" i="47"/>
  <c r="BL2444" i="47"/>
  <c r="BM2444" i="47"/>
  <c r="BN2444" i="47"/>
  <c r="BO2444" i="47"/>
  <c r="BP2444" i="47"/>
  <c r="BQ2444" i="47"/>
  <c r="BR2444" i="47"/>
  <c r="BS2444" i="47"/>
  <c r="BT2444" i="47"/>
  <c r="U2444" i="47"/>
  <c r="AA2443" i="47"/>
  <c r="AD2443" i="47"/>
  <c r="T2443" i="47"/>
  <c r="AB2443" i="47"/>
  <c r="BF2443" i="47"/>
  <c r="BG2443" i="47"/>
  <c r="BH2443" i="47"/>
  <c r="BI2443" i="47"/>
  <c r="BJ2443" i="47"/>
  <c r="BK2443" i="47"/>
  <c r="BL2443" i="47"/>
  <c r="BM2443" i="47"/>
  <c r="BN2443" i="47"/>
  <c r="BO2443" i="47"/>
  <c r="BP2443" i="47"/>
  <c r="BQ2443" i="47"/>
  <c r="BR2443" i="47"/>
  <c r="BS2443" i="47"/>
  <c r="BT2443" i="47"/>
  <c r="U2443" i="47"/>
  <c r="AA2442" i="47"/>
  <c r="AD2442" i="47"/>
  <c r="T2442" i="47"/>
  <c r="AB2442" i="47"/>
  <c r="BF2442" i="47"/>
  <c r="BG2442" i="47"/>
  <c r="BH2442" i="47"/>
  <c r="BI2442" i="47"/>
  <c r="BJ2442" i="47"/>
  <c r="BK2442" i="47"/>
  <c r="BL2442" i="47"/>
  <c r="BM2442" i="47"/>
  <c r="BN2442" i="47"/>
  <c r="BO2442" i="47"/>
  <c r="BP2442" i="47"/>
  <c r="BQ2442" i="47"/>
  <c r="BR2442" i="47"/>
  <c r="BS2442" i="47"/>
  <c r="BT2442" i="47"/>
  <c r="U2442" i="47"/>
  <c r="AA2441" i="47"/>
  <c r="AD2441" i="47"/>
  <c r="T2441" i="47"/>
  <c r="AB2441" i="47"/>
  <c r="BF2441" i="47"/>
  <c r="BG2441" i="47"/>
  <c r="BH2441" i="47"/>
  <c r="BI2441" i="47"/>
  <c r="BJ2441" i="47"/>
  <c r="BK2441" i="47"/>
  <c r="BL2441" i="47"/>
  <c r="BM2441" i="47"/>
  <c r="BN2441" i="47"/>
  <c r="BO2441" i="47"/>
  <c r="BP2441" i="47"/>
  <c r="BQ2441" i="47"/>
  <c r="BR2441" i="47"/>
  <c r="BS2441" i="47"/>
  <c r="BT2441" i="47"/>
  <c r="U2441" i="47"/>
  <c r="AA2440" i="47"/>
  <c r="AD2440" i="47"/>
  <c r="T2440" i="47"/>
  <c r="AB2440" i="47"/>
  <c r="BF2440" i="47"/>
  <c r="BG2440" i="47"/>
  <c r="BH2440" i="47"/>
  <c r="BI2440" i="47"/>
  <c r="BJ2440" i="47"/>
  <c r="BK2440" i="47"/>
  <c r="BL2440" i="47"/>
  <c r="BM2440" i="47"/>
  <c r="BN2440" i="47"/>
  <c r="BO2440" i="47"/>
  <c r="BP2440" i="47"/>
  <c r="BQ2440" i="47"/>
  <c r="BR2440" i="47"/>
  <c r="BS2440" i="47"/>
  <c r="BT2440" i="47"/>
  <c r="U2440" i="47"/>
  <c r="AA2439" i="47"/>
  <c r="AD2439" i="47"/>
  <c r="T2439" i="47"/>
  <c r="AB2439" i="47"/>
  <c r="BF2439" i="47"/>
  <c r="BG2439" i="47"/>
  <c r="BH2439" i="47"/>
  <c r="BI2439" i="47"/>
  <c r="BJ2439" i="47"/>
  <c r="BK2439" i="47"/>
  <c r="BL2439" i="47"/>
  <c r="BM2439" i="47"/>
  <c r="BN2439" i="47"/>
  <c r="BO2439" i="47"/>
  <c r="BP2439" i="47"/>
  <c r="BQ2439" i="47"/>
  <c r="BR2439" i="47"/>
  <c r="BS2439" i="47"/>
  <c r="BT2439" i="47"/>
  <c r="U2439" i="47"/>
  <c r="AA2438" i="47"/>
  <c r="AD2438" i="47"/>
  <c r="T2438" i="47"/>
  <c r="AB2438" i="47"/>
  <c r="BF2438" i="47"/>
  <c r="BG2438" i="47"/>
  <c r="BH2438" i="47"/>
  <c r="BI2438" i="47"/>
  <c r="BJ2438" i="47"/>
  <c r="BK2438" i="47"/>
  <c r="BL2438" i="47"/>
  <c r="BM2438" i="47"/>
  <c r="BN2438" i="47"/>
  <c r="BO2438" i="47"/>
  <c r="BP2438" i="47"/>
  <c r="BQ2438" i="47"/>
  <c r="BR2438" i="47"/>
  <c r="BS2438" i="47"/>
  <c r="BT2438" i="47"/>
  <c r="U2438" i="47"/>
  <c r="AA2437" i="47"/>
  <c r="AD2437" i="47"/>
  <c r="T2437" i="47"/>
  <c r="AB2437" i="47"/>
  <c r="BF2437" i="47"/>
  <c r="BG2437" i="47"/>
  <c r="BH2437" i="47"/>
  <c r="BI2437" i="47"/>
  <c r="BJ2437" i="47"/>
  <c r="BK2437" i="47"/>
  <c r="BL2437" i="47"/>
  <c r="BM2437" i="47"/>
  <c r="BN2437" i="47"/>
  <c r="BO2437" i="47"/>
  <c r="BP2437" i="47"/>
  <c r="BQ2437" i="47"/>
  <c r="BR2437" i="47"/>
  <c r="BS2437" i="47"/>
  <c r="BT2437" i="47"/>
  <c r="U2437" i="47"/>
  <c r="AA2436" i="47"/>
  <c r="AD2436" i="47"/>
  <c r="T2436" i="47"/>
  <c r="AB2436" i="47"/>
  <c r="BF2436" i="47"/>
  <c r="BG2436" i="47"/>
  <c r="BH2436" i="47"/>
  <c r="BI2436" i="47"/>
  <c r="BJ2436" i="47"/>
  <c r="BK2436" i="47"/>
  <c r="BL2436" i="47"/>
  <c r="BM2436" i="47"/>
  <c r="BN2436" i="47"/>
  <c r="BO2436" i="47"/>
  <c r="BP2436" i="47"/>
  <c r="BQ2436" i="47"/>
  <c r="BR2436" i="47"/>
  <c r="BS2436" i="47"/>
  <c r="BT2436" i="47"/>
  <c r="U2436" i="47"/>
  <c r="AA2435" i="47"/>
  <c r="AD2435" i="47"/>
  <c r="T2435" i="47"/>
  <c r="AB2435" i="47"/>
  <c r="BF2435" i="47"/>
  <c r="BG2435" i="47"/>
  <c r="BH2435" i="47"/>
  <c r="BI2435" i="47"/>
  <c r="BJ2435" i="47"/>
  <c r="BK2435" i="47"/>
  <c r="BL2435" i="47"/>
  <c r="BM2435" i="47"/>
  <c r="BN2435" i="47"/>
  <c r="BO2435" i="47"/>
  <c r="BP2435" i="47"/>
  <c r="BQ2435" i="47"/>
  <c r="BR2435" i="47"/>
  <c r="BS2435" i="47"/>
  <c r="BT2435" i="47"/>
  <c r="U2435" i="47"/>
  <c r="AA2434" i="47"/>
  <c r="AD2434" i="47"/>
  <c r="T2434" i="47"/>
  <c r="AB2434" i="47"/>
  <c r="BF2434" i="47"/>
  <c r="BG2434" i="47"/>
  <c r="BH2434" i="47"/>
  <c r="BI2434" i="47"/>
  <c r="BJ2434" i="47"/>
  <c r="BK2434" i="47"/>
  <c r="BL2434" i="47"/>
  <c r="BM2434" i="47"/>
  <c r="BN2434" i="47"/>
  <c r="BO2434" i="47"/>
  <c r="BP2434" i="47"/>
  <c r="BQ2434" i="47"/>
  <c r="BR2434" i="47"/>
  <c r="BS2434" i="47"/>
  <c r="BT2434" i="47"/>
  <c r="U2434" i="47"/>
  <c r="AA2433" i="47"/>
  <c r="AD2433" i="47"/>
  <c r="T2433" i="47"/>
  <c r="AB2433" i="47"/>
  <c r="BF2433" i="47"/>
  <c r="BG2433" i="47"/>
  <c r="BH2433" i="47"/>
  <c r="BI2433" i="47"/>
  <c r="BJ2433" i="47"/>
  <c r="BK2433" i="47"/>
  <c r="BL2433" i="47"/>
  <c r="BM2433" i="47"/>
  <c r="BN2433" i="47"/>
  <c r="BO2433" i="47"/>
  <c r="BP2433" i="47"/>
  <c r="BQ2433" i="47"/>
  <c r="BR2433" i="47"/>
  <c r="BS2433" i="47"/>
  <c r="BT2433" i="47"/>
  <c r="U2433" i="47"/>
  <c r="AA2432" i="47"/>
  <c r="AD2432" i="47"/>
  <c r="T2432" i="47"/>
  <c r="AB2432" i="47"/>
  <c r="BF2432" i="47"/>
  <c r="BG2432" i="47"/>
  <c r="BH2432" i="47"/>
  <c r="BI2432" i="47"/>
  <c r="BJ2432" i="47"/>
  <c r="BK2432" i="47"/>
  <c r="BL2432" i="47"/>
  <c r="BM2432" i="47"/>
  <c r="BN2432" i="47"/>
  <c r="BO2432" i="47"/>
  <c r="BP2432" i="47"/>
  <c r="BQ2432" i="47"/>
  <c r="BR2432" i="47"/>
  <c r="BS2432" i="47"/>
  <c r="BT2432" i="47"/>
  <c r="U2432" i="47"/>
  <c r="AA2431" i="47"/>
  <c r="AD2431" i="47"/>
  <c r="T2431" i="47"/>
  <c r="AB2431" i="47"/>
  <c r="BF2431" i="47"/>
  <c r="BG2431" i="47"/>
  <c r="BH2431" i="47"/>
  <c r="BI2431" i="47"/>
  <c r="BJ2431" i="47"/>
  <c r="BK2431" i="47"/>
  <c r="BL2431" i="47"/>
  <c r="BM2431" i="47"/>
  <c r="BN2431" i="47"/>
  <c r="BO2431" i="47"/>
  <c r="BP2431" i="47"/>
  <c r="BQ2431" i="47"/>
  <c r="BR2431" i="47"/>
  <c r="BS2431" i="47"/>
  <c r="BT2431" i="47"/>
  <c r="U2431" i="47"/>
  <c r="AA2430" i="47"/>
  <c r="AD2430" i="47"/>
  <c r="T2430" i="47"/>
  <c r="AB2430" i="47"/>
  <c r="BF2430" i="47"/>
  <c r="BG2430" i="47"/>
  <c r="BH2430" i="47"/>
  <c r="BI2430" i="47"/>
  <c r="BJ2430" i="47"/>
  <c r="BK2430" i="47"/>
  <c r="BL2430" i="47"/>
  <c r="BM2430" i="47"/>
  <c r="BN2430" i="47"/>
  <c r="BO2430" i="47"/>
  <c r="BP2430" i="47"/>
  <c r="BQ2430" i="47"/>
  <c r="BR2430" i="47"/>
  <c r="BS2430" i="47"/>
  <c r="BT2430" i="47"/>
  <c r="U2430" i="47"/>
  <c r="AA2429" i="47"/>
  <c r="AD2429" i="47"/>
  <c r="T2429" i="47"/>
  <c r="AB2429" i="47"/>
  <c r="BF2429" i="47"/>
  <c r="BG2429" i="47"/>
  <c r="BH2429" i="47"/>
  <c r="BI2429" i="47"/>
  <c r="BJ2429" i="47"/>
  <c r="BK2429" i="47"/>
  <c r="BL2429" i="47"/>
  <c r="BM2429" i="47"/>
  <c r="BN2429" i="47"/>
  <c r="BO2429" i="47"/>
  <c r="BP2429" i="47"/>
  <c r="BQ2429" i="47"/>
  <c r="BR2429" i="47"/>
  <c r="BS2429" i="47"/>
  <c r="BT2429" i="47"/>
  <c r="U2429" i="47"/>
  <c r="AA2428" i="47"/>
  <c r="AD2428" i="47"/>
  <c r="T2428" i="47"/>
  <c r="AB2428" i="47"/>
  <c r="BF2428" i="47"/>
  <c r="BG2428" i="47"/>
  <c r="BH2428" i="47"/>
  <c r="BI2428" i="47"/>
  <c r="BJ2428" i="47"/>
  <c r="BK2428" i="47"/>
  <c r="BL2428" i="47"/>
  <c r="BM2428" i="47"/>
  <c r="BN2428" i="47"/>
  <c r="BO2428" i="47"/>
  <c r="BP2428" i="47"/>
  <c r="BQ2428" i="47"/>
  <c r="BR2428" i="47"/>
  <c r="BS2428" i="47"/>
  <c r="BT2428" i="47"/>
  <c r="U2428" i="47"/>
  <c r="AA2427" i="47"/>
  <c r="AD2427" i="47"/>
  <c r="T2427" i="47"/>
  <c r="AB2427" i="47"/>
  <c r="BF2427" i="47"/>
  <c r="BG2427" i="47"/>
  <c r="BH2427" i="47"/>
  <c r="BI2427" i="47"/>
  <c r="BJ2427" i="47"/>
  <c r="BK2427" i="47"/>
  <c r="BL2427" i="47"/>
  <c r="BM2427" i="47"/>
  <c r="BN2427" i="47"/>
  <c r="BO2427" i="47"/>
  <c r="BP2427" i="47"/>
  <c r="BQ2427" i="47"/>
  <c r="BR2427" i="47"/>
  <c r="BS2427" i="47"/>
  <c r="BT2427" i="47"/>
  <c r="U2427" i="47"/>
  <c r="AA2426" i="47"/>
  <c r="AD2426" i="47"/>
  <c r="T2426" i="47"/>
  <c r="AB2426" i="47"/>
  <c r="BF2426" i="47"/>
  <c r="BG2426" i="47"/>
  <c r="BH2426" i="47"/>
  <c r="BI2426" i="47"/>
  <c r="BJ2426" i="47"/>
  <c r="BK2426" i="47"/>
  <c r="BL2426" i="47"/>
  <c r="BM2426" i="47"/>
  <c r="BN2426" i="47"/>
  <c r="BO2426" i="47"/>
  <c r="BP2426" i="47"/>
  <c r="BQ2426" i="47"/>
  <c r="BR2426" i="47"/>
  <c r="BS2426" i="47"/>
  <c r="BT2426" i="47"/>
  <c r="U2426" i="47"/>
  <c r="AA2425" i="47"/>
  <c r="AD2425" i="47"/>
  <c r="T2425" i="47"/>
  <c r="AB2425" i="47"/>
  <c r="BF2425" i="47"/>
  <c r="BG2425" i="47"/>
  <c r="BH2425" i="47"/>
  <c r="BI2425" i="47"/>
  <c r="BJ2425" i="47"/>
  <c r="BK2425" i="47"/>
  <c r="BL2425" i="47"/>
  <c r="BM2425" i="47"/>
  <c r="BN2425" i="47"/>
  <c r="BO2425" i="47"/>
  <c r="BP2425" i="47"/>
  <c r="BQ2425" i="47"/>
  <c r="BR2425" i="47"/>
  <c r="BS2425" i="47"/>
  <c r="BT2425" i="47"/>
  <c r="U2425" i="47"/>
  <c r="AA2424" i="47"/>
  <c r="AD2424" i="47"/>
  <c r="T2424" i="47"/>
  <c r="AB2424" i="47"/>
  <c r="BF2424" i="47"/>
  <c r="BG2424" i="47"/>
  <c r="BH2424" i="47"/>
  <c r="BI2424" i="47"/>
  <c r="BJ2424" i="47"/>
  <c r="BK2424" i="47"/>
  <c r="BL2424" i="47"/>
  <c r="BM2424" i="47"/>
  <c r="BN2424" i="47"/>
  <c r="BO2424" i="47"/>
  <c r="BP2424" i="47"/>
  <c r="BQ2424" i="47"/>
  <c r="BR2424" i="47"/>
  <c r="BS2424" i="47"/>
  <c r="BT2424" i="47"/>
  <c r="U2424" i="47"/>
  <c r="AA2423" i="47"/>
  <c r="AD2423" i="47"/>
  <c r="T2423" i="47"/>
  <c r="AB2423" i="47"/>
  <c r="BF2423" i="47"/>
  <c r="BG2423" i="47"/>
  <c r="BH2423" i="47"/>
  <c r="BI2423" i="47"/>
  <c r="BJ2423" i="47"/>
  <c r="BK2423" i="47"/>
  <c r="BL2423" i="47"/>
  <c r="BM2423" i="47"/>
  <c r="BN2423" i="47"/>
  <c r="BO2423" i="47"/>
  <c r="BP2423" i="47"/>
  <c r="BQ2423" i="47"/>
  <c r="BR2423" i="47"/>
  <c r="BS2423" i="47"/>
  <c r="BT2423" i="47"/>
  <c r="U2423" i="47"/>
  <c r="AA2422" i="47"/>
  <c r="AD2422" i="47"/>
  <c r="T2422" i="47"/>
  <c r="AB2422" i="47"/>
  <c r="BF2422" i="47"/>
  <c r="BG2422" i="47"/>
  <c r="BH2422" i="47"/>
  <c r="BI2422" i="47"/>
  <c r="BJ2422" i="47"/>
  <c r="BK2422" i="47"/>
  <c r="BL2422" i="47"/>
  <c r="BM2422" i="47"/>
  <c r="BN2422" i="47"/>
  <c r="BO2422" i="47"/>
  <c r="BP2422" i="47"/>
  <c r="BQ2422" i="47"/>
  <c r="BR2422" i="47"/>
  <c r="BS2422" i="47"/>
  <c r="BT2422" i="47"/>
  <c r="U2422" i="47"/>
  <c r="AA2421" i="47"/>
  <c r="AD2421" i="47"/>
  <c r="T2421" i="47"/>
  <c r="AB2421" i="47"/>
  <c r="BF2421" i="47"/>
  <c r="BG2421" i="47"/>
  <c r="BH2421" i="47"/>
  <c r="BI2421" i="47"/>
  <c r="BJ2421" i="47"/>
  <c r="BK2421" i="47"/>
  <c r="BL2421" i="47"/>
  <c r="BM2421" i="47"/>
  <c r="BN2421" i="47"/>
  <c r="BO2421" i="47"/>
  <c r="BP2421" i="47"/>
  <c r="BQ2421" i="47"/>
  <c r="BR2421" i="47"/>
  <c r="BS2421" i="47"/>
  <c r="BT2421" i="47"/>
  <c r="U2421" i="47"/>
  <c r="AA2420" i="47"/>
  <c r="AD2420" i="47"/>
  <c r="T2420" i="47"/>
  <c r="AB2420" i="47"/>
  <c r="BF2420" i="47"/>
  <c r="BG2420" i="47"/>
  <c r="BH2420" i="47"/>
  <c r="BI2420" i="47"/>
  <c r="BJ2420" i="47"/>
  <c r="BK2420" i="47"/>
  <c r="BL2420" i="47"/>
  <c r="BM2420" i="47"/>
  <c r="BN2420" i="47"/>
  <c r="BO2420" i="47"/>
  <c r="BP2420" i="47"/>
  <c r="BQ2420" i="47"/>
  <c r="BR2420" i="47"/>
  <c r="BS2420" i="47"/>
  <c r="BT2420" i="47"/>
  <c r="U2420" i="47"/>
  <c r="AA2419" i="47"/>
  <c r="AD2419" i="47"/>
  <c r="T2419" i="47"/>
  <c r="AB2419" i="47"/>
  <c r="BF2419" i="47"/>
  <c r="BG2419" i="47"/>
  <c r="BH2419" i="47"/>
  <c r="BI2419" i="47"/>
  <c r="BJ2419" i="47"/>
  <c r="BK2419" i="47"/>
  <c r="BL2419" i="47"/>
  <c r="BM2419" i="47"/>
  <c r="BN2419" i="47"/>
  <c r="BO2419" i="47"/>
  <c r="BP2419" i="47"/>
  <c r="BQ2419" i="47"/>
  <c r="BR2419" i="47"/>
  <c r="BS2419" i="47"/>
  <c r="BT2419" i="47"/>
  <c r="U2419" i="47"/>
  <c r="AA2418" i="47"/>
  <c r="AD2418" i="47"/>
  <c r="T2418" i="47"/>
  <c r="AB2418" i="47"/>
  <c r="BF2418" i="47"/>
  <c r="BG2418" i="47"/>
  <c r="BH2418" i="47"/>
  <c r="BI2418" i="47"/>
  <c r="BJ2418" i="47"/>
  <c r="BK2418" i="47"/>
  <c r="BL2418" i="47"/>
  <c r="BM2418" i="47"/>
  <c r="BN2418" i="47"/>
  <c r="BO2418" i="47"/>
  <c r="BP2418" i="47"/>
  <c r="BQ2418" i="47"/>
  <c r="BR2418" i="47"/>
  <c r="BS2418" i="47"/>
  <c r="BT2418" i="47"/>
  <c r="U2418" i="47"/>
  <c r="AA2417" i="47"/>
  <c r="AD2417" i="47"/>
  <c r="T2417" i="47"/>
  <c r="AB2417" i="47"/>
  <c r="BF2417" i="47"/>
  <c r="BG2417" i="47"/>
  <c r="BH2417" i="47"/>
  <c r="BI2417" i="47"/>
  <c r="BJ2417" i="47"/>
  <c r="BK2417" i="47"/>
  <c r="BL2417" i="47"/>
  <c r="BM2417" i="47"/>
  <c r="BN2417" i="47"/>
  <c r="BO2417" i="47"/>
  <c r="BP2417" i="47"/>
  <c r="BQ2417" i="47"/>
  <c r="BR2417" i="47"/>
  <c r="BS2417" i="47"/>
  <c r="BT2417" i="47"/>
  <c r="U2417" i="47"/>
  <c r="AA2416" i="47"/>
  <c r="AD2416" i="47"/>
  <c r="T2416" i="47"/>
  <c r="AB2416" i="47"/>
  <c r="BF2416" i="47"/>
  <c r="BG2416" i="47"/>
  <c r="BH2416" i="47"/>
  <c r="BI2416" i="47"/>
  <c r="BJ2416" i="47"/>
  <c r="BK2416" i="47"/>
  <c r="BL2416" i="47"/>
  <c r="BM2416" i="47"/>
  <c r="BN2416" i="47"/>
  <c r="BO2416" i="47"/>
  <c r="BP2416" i="47"/>
  <c r="BQ2416" i="47"/>
  <c r="BR2416" i="47"/>
  <c r="BS2416" i="47"/>
  <c r="BT2416" i="47"/>
  <c r="U2416" i="47"/>
  <c r="AA2415" i="47"/>
  <c r="AD2415" i="47"/>
  <c r="T2415" i="47"/>
  <c r="AB2415" i="47"/>
  <c r="BF2415" i="47"/>
  <c r="BG2415" i="47"/>
  <c r="BH2415" i="47"/>
  <c r="BI2415" i="47"/>
  <c r="BJ2415" i="47"/>
  <c r="BK2415" i="47"/>
  <c r="BL2415" i="47"/>
  <c r="BM2415" i="47"/>
  <c r="BN2415" i="47"/>
  <c r="BO2415" i="47"/>
  <c r="BP2415" i="47"/>
  <c r="BQ2415" i="47"/>
  <c r="BR2415" i="47"/>
  <c r="BS2415" i="47"/>
  <c r="BT2415" i="47"/>
  <c r="U2415" i="47"/>
  <c r="AA2414" i="47"/>
  <c r="AD2414" i="47"/>
  <c r="T2414" i="47"/>
  <c r="AB2414" i="47"/>
  <c r="BF2414" i="47"/>
  <c r="BG2414" i="47"/>
  <c r="BH2414" i="47"/>
  <c r="BI2414" i="47"/>
  <c r="BJ2414" i="47"/>
  <c r="BK2414" i="47"/>
  <c r="BL2414" i="47"/>
  <c r="BM2414" i="47"/>
  <c r="BN2414" i="47"/>
  <c r="BO2414" i="47"/>
  <c r="BP2414" i="47"/>
  <c r="BQ2414" i="47"/>
  <c r="BR2414" i="47"/>
  <c r="BS2414" i="47"/>
  <c r="BT2414" i="47"/>
  <c r="U2414" i="47"/>
  <c r="AA2413" i="47"/>
  <c r="AD2413" i="47"/>
  <c r="T2413" i="47"/>
  <c r="AB2413" i="47"/>
  <c r="BF2413" i="47"/>
  <c r="BG2413" i="47"/>
  <c r="BH2413" i="47"/>
  <c r="BI2413" i="47"/>
  <c r="BJ2413" i="47"/>
  <c r="BK2413" i="47"/>
  <c r="BL2413" i="47"/>
  <c r="BM2413" i="47"/>
  <c r="BN2413" i="47"/>
  <c r="BO2413" i="47"/>
  <c r="BP2413" i="47"/>
  <c r="BQ2413" i="47"/>
  <c r="BR2413" i="47"/>
  <c r="BS2413" i="47"/>
  <c r="BT2413" i="47"/>
  <c r="U2413" i="47"/>
  <c r="AA2412" i="47"/>
  <c r="AD2412" i="47"/>
  <c r="T2412" i="47"/>
  <c r="AB2412" i="47"/>
  <c r="BF2412" i="47"/>
  <c r="BG2412" i="47"/>
  <c r="BH2412" i="47"/>
  <c r="BI2412" i="47"/>
  <c r="BJ2412" i="47"/>
  <c r="BK2412" i="47"/>
  <c r="BL2412" i="47"/>
  <c r="BM2412" i="47"/>
  <c r="BN2412" i="47"/>
  <c r="BO2412" i="47"/>
  <c r="BP2412" i="47"/>
  <c r="BQ2412" i="47"/>
  <c r="BR2412" i="47"/>
  <c r="BS2412" i="47"/>
  <c r="BT2412" i="47"/>
  <c r="U2412" i="47"/>
  <c r="AA2411" i="47"/>
  <c r="AD2411" i="47"/>
  <c r="T2411" i="47"/>
  <c r="AB2411" i="47"/>
  <c r="BF2411" i="47"/>
  <c r="BG2411" i="47"/>
  <c r="BH2411" i="47"/>
  <c r="BI2411" i="47"/>
  <c r="BJ2411" i="47"/>
  <c r="BK2411" i="47"/>
  <c r="BL2411" i="47"/>
  <c r="BM2411" i="47"/>
  <c r="BN2411" i="47"/>
  <c r="BO2411" i="47"/>
  <c r="BP2411" i="47"/>
  <c r="BQ2411" i="47"/>
  <c r="BR2411" i="47"/>
  <c r="BS2411" i="47"/>
  <c r="BT2411" i="47"/>
  <c r="U2411" i="47"/>
  <c r="AA2410" i="47"/>
  <c r="AD2410" i="47"/>
  <c r="T2410" i="47"/>
  <c r="AB2410" i="47"/>
  <c r="BF2410" i="47"/>
  <c r="BG2410" i="47"/>
  <c r="BH2410" i="47"/>
  <c r="BI2410" i="47"/>
  <c r="BJ2410" i="47"/>
  <c r="BK2410" i="47"/>
  <c r="BL2410" i="47"/>
  <c r="BM2410" i="47"/>
  <c r="BN2410" i="47"/>
  <c r="BO2410" i="47"/>
  <c r="BP2410" i="47"/>
  <c r="BQ2410" i="47"/>
  <c r="BR2410" i="47"/>
  <c r="BS2410" i="47"/>
  <c r="BT2410" i="47"/>
  <c r="U2410" i="47"/>
  <c r="AA2409" i="47"/>
  <c r="AD2409" i="47"/>
  <c r="T2409" i="47"/>
  <c r="AB2409" i="47"/>
  <c r="BF2409" i="47"/>
  <c r="BG2409" i="47"/>
  <c r="BH2409" i="47"/>
  <c r="BI2409" i="47"/>
  <c r="BJ2409" i="47"/>
  <c r="BK2409" i="47"/>
  <c r="BL2409" i="47"/>
  <c r="BM2409" i="47"/>
  <c r="BN2409" i="47"/>
  <c r="BO2409" i="47"/>
  <c r="BP2409" i="47"/>
  <c r="BQ2409" i="47"/>
  <c r="BR2409" i="47"/>
  <c r="BS2409" i="47"/>
  <c r="BT2409" i="47"/>
  <c r="U2409" i="47"/>
  <c r="AA2408" i="47"/>
  <c r="AD2408" i="47"/>
  <c r="T2408" i="47"/>
  <c r="AB2408" i="47"/>
  <c r="BF2408" i="47"/>
  <c r="BG2408" i="47"/>
  <c r="BH2408" i="47"/>
  <c r="BI2408" i="47"/>
  <c r="BJ2408" i="47"/>
  <c r="BK2408" i="47"/>
  <c r="BL2408" i="47"/>
  <c r="BM2408" i="47"/>
  <c r="BN2408" i="47"/>
  <c r="BO2408" i="47"/>
  <c r="BP2408" i="47"/>
  <c r="BQ2408" i="47"/>
  <c r="BR2408" i="47"/>
  <c r="BS2408" i="47"/>
  <c r="BT2408" i="47"/>
  <c r="U2408" i="47"/>
  <c r="AA2407" i="47"/>
  <c r="AD2407" i="47"/>
  <c r="T2407" i="47"/>
  <c r="AB2407" i="47"/>
  <c r="BF2407" i="47"/>
  <c r="BG2407" i="47"/>
  <c r="BH2407" i="47"/>
  <c r="BI2407" i="47"/>
  <c r="BJ2407" i="47"/>
  <c r="BK2407" i="47"/>
  <c r="BL2407" i="47"/>
  <c r="BM2407" i="47"/>
  <c r="BN2407" i="47"/>
  <c r="BO2407" i="47"/>
  <c r="BP2407" i="47"/>
  <c r="BQ2407" i="47"/>
  <c r="BR2407" i="47"/>
  <c r="BS2407" i="47"/>
  <c r="BT2407" i="47"/>
  <c r="U2407" i="47"/>
  <c r="AA2406" i="47"/>
  <c r="AD2406" i="47"/>
  <c r="T2406" i="47"/>
  <c r="AB2406" i="47"/>
  <c r="BF2406" i="47"/>
  <c r="BG2406" i="47"/>
  <c r="BH2406" i="47"/>
  <c r="BI2406" i="47"/>
  <c r="BJ2406" i="47"/>
  <c r="BK2406" i="47"/>
  <c r="BL2406" i="47"/>
  <c r="BM2406" i="47"/>
  <c r="BN2406" i="47"/>
  <c r="BO2406" i="47"/>
  <c r="BP2406" i="47"/>
  <c r="BQ2406" i="47"/>
  <c r="BR2406" i="47"/>
  <c r="BS2406" i="47"/>
  <c r="BT2406" i="47"/>
  <c r="U2406" i="47"/>
  <c r="AA2405" i="47"/>
  <c r="AD2405" i="47"/>
  <c r="T2405" i="47"/>
  <c r="AB2405" i="47"/>
  <c r="BF2405" i="47"/>
  <c r="BG2405" i="47"/>
  <c r="BH2405" i="47"/>
  <c r="BI2405" i="47"/>
  <c r="BJ2405" i="47"/>
  <c r="BK2405" i="47"/>
  <c r="BL2405" i="47"/>
  <c r="BM2405" i="47"/>
  <c r="BN2405" i="47"/>
  <c r="BO2405" i="47"/>
  <c r="BP2405" i="47"/>
  <c r="BQ2405" i="47"/>
  <c r="BR2405" i="47"/>
  <c r="BS2405" i="47"/>
  <c r="BT2405" i="47"/>
  <c r="U2405" i="47"/>
  <c r="AA2404" i="47"/>
  <c r="AD2404" i="47"/>
  <c r="T2404" i="47"/>
  <c r="AB2404" i="47"/>
  <c r="BF2404" i="47"/>
  <c r="BG2404" i="47"/>
  <c r="BH2404" i="47"/>
  <c r="BI2404" i="47"/>
  <c r="BJ2404" i="47"/>
  <c r="BK2404" i="47"/>
  <c r="BL2404" i="47"/>
  <c r="BM2404" i="47"/>
  <c r="BN2404" i="47"/>
  <c r="BO2404" i="47"/>
  <c r="BP2404" i="47"/>
  <c r="BQ2404" i="47"/>
  <c r="BR2404" i="47"/>
  <c r="BS2404" i="47"/>
  <c r="BT2404" i="47"/>
  <c r="U2404" i="47"/>
  <c r="AA2403" i="47"/>
  <c r="AD2403" i="47"/>
  <c r="T2403" i="47"/>
  <c r="AB2403" i="47"/>
  <c r="BF2403" i="47"/>
  <c r="BG2403" i="47"/>
  <c r="BH2403" i="47"/>
  <c r="BI2403" i="47"/>
  <c r="BJ2403" i="47"/>
  <c r="BK2403" i="47"/>
  <c r="BL2403" i="47"/>
  <c r="BM2403" i="47"/>
  <c r="BN2403" i="47"/>
  <c r="BO2403" i="47"/>
  <c r="BP2403" i="47"/>
  <c r="BQ2403" i="47"/>
  <c r="BR2403" i="47"/>
  <c r="BS2403" i="47"/>
  <c r="BT2403" i="47"/>
  <c r="U2403" i="47"/>
  <c r="AA2402" i="47"/>
  <c r="AD2402" i="47"/>
  <c r="T2402" i="47"/>
  <c r="AB2402" i="47"/>
  <c r="BF2402" i="47"/>
  <c r="BG2402" i="47"/>
  <c r="BH2402" i="47"/>
  <c r="BI2402" i="47"/>
  <c r="BJ2402" i="47"/>
  <c r="BK2402" i="47"/>
  <c r="BL2402" i="47"/>
  <c r="BM2402" i="47"/>
  <c r="BN2402" i="47"/>
  <c r="BO2402" i="47"/>
  <c r="BP2402" i="47"/>
  <c r="BQ2402" i="47"/>
  <c r="BR2402" i="47"/>
  <c r="BS2402" i="47"/>
  <c r="BT2402" i="47"/>
  <c r="U2402" i="47"/>
  <c r="AA2401" i="47"/>
  <c r="AD2401" i="47"/>
  <c r="T2401" i="47"/>
  <c r="AB2401" i="47"/>
  <c r="BF2401" i="47"/>
  <c r="BG2401" i="47"/>
  <c r="BH2401" i="47"/>
  <c r="BI2401" i="47"/>
  <c r="BJ2401" i="47"/>
  <c r="BK2401" i="47"/>
  <c r="BL2401" i="47"/>
  <c r="BM2401" i="47"/>
  <c r="BN2401" i="47"/>
  <c r="BO2401" i="47"/>
  <c r="BP2401" i="47"/>
  <c r="BQ2401" i="47"/>
  <c r="BR2401" i="47"/>
  <c r="BS2401" i="47"/>
  <c r="BT2401" i="47"/>
  <c r="U2401" i="47"/>
  <c r="AA2400" i="47"/>
  <c r="AD2400" i="47"/>
  <c r="T2400" i="47"/>
  <c r="AB2400" i="47"/>
  <c r="BF2400" i="47"/>
  <c r="BG2400" i="47"/>
  <c r="BH2400" i="47"/>
  <c r="BI2400" i="47"/>
  <c r="BJ2400" i="47"/>
  <c r="BK2400" i="47"/>
  <c r="BL2400" i="47"/>
  <c r="BM2400" i="47"/>
  <c r="BN2400" i="47"/>
  <c r="BO2400" i="47"/>
  <c r="BP2400" i="47"/>
  <c r="BQ2400" i="47"/>
  <c r="BR2400" i="47"/>
  <c r="BS2400" i="47"/>
  <c r="BT2400" i="47"/>
  <c r="U2400" i="47"/>
  <c r="AA2399" i="47"/>
  <c r="AD2399" i="47"/>
  <c r="T2399" i="47"/>
  <c r="AB2399" i="47"/>
  <c r="BF2399" i="47"/>
  <c r="BG2399" i="47"/>
  <c r="BH2399" i="47"/>
  <c r="BI2399" i="47"/>
  <c r="BJ2399" i="47"/>
  <c r="BK2399" i="47"/>
  <c r="BL2399" i="47"/>
  <c r="BM2399" i="47"/>
  <c r="BN2399" i="47"/>
  <c r="BO2399" i="47"/>
  <c r="BP2399" i="47"/>
  <c r="BQ2399" i="47"/>
  <c r="BR2399" i="47"/>
  <c r="BS2399" i="47"/>
  <c r="BT2399" i="47"/>
  <c r="U2399" i="47"/>
  <c r="AA2398" i="47"/>
  <c r="AD2398" i="47"/>
  <c r="T2398" i="47"/>
  <c r="AB2398" i="47"/>
  <c r="BF2398" i="47"/>
  <c r="BG2398" i="47"/>
  <c r="BH2398" i="47"/>
  <c r="BI2398" i="47"/>
  <c r="BJ2398" i="47"/>
  <c r="BK2398" i="47"/>
  <c r="BL2398" i="47"/>
  <c r="BM2398" i="47"/>
  <c r="BN2398" i="47"/>
  <c r="BO2398" i="47"/>
  <c r="BP2398" i="47"/>
  <c r="BQ2398" i="47"/>
  <c r="BR2398" i="47"/>
  <c r="BS2398" i="47"/>
  <c r="BT2398" i="47"/>
  <c r="U2398" i="47"/>
  <c r="AA2397" i="47"/>
  <c r="AD2397" i="47"/>
  <c r="T2397" i="47"/>
  <c r="AB2397" i="47"/>
  <c r="BF2397" i="47"/>
  <c r="BG2397" i="47"/>
  <c r="BH2397" i="47"/>
  <c r="BI2397" i="47"/>
  <c r="BJ2397" i="47"/>
  <c r="BK2397" i="47"/>
  <c r="BL2397" i="47"/>
  <c r="BM2397" i="47"/>
  <c r="BN2397" i="47"/>
  <c r="BO2397" i="47"/>
  <c r="BP2397" i="47"/>
  <c r="BQ2397" i="47"/>
  <c r="BR2397" i="47"/>
  <c r="BS2397" i="47"/>
  <c r="BT2397" i="47"/>
  <c r="U2397" i="47"/>
  <c r="AA2396" i="47"/>
  <c r="AD2396" i="47"/>
  <c r="T2396" i="47"/>
  <c r="AB2396" i="47"/>
  <c r="BF2396" i="47"/>
  <c r="BG2396" i="47"/>
  <c r="BH2396" i="47"/>
  <c r="BI2396" i="47"/>
  <c r="BJ2396" i="47"/>
  <c r="BK2396" i="47"/>
  <c r="BL2396" i="47"/>
  <c r="BM2396" i="47"/>
  <c r="BN2396" i="47"/>
  <c r="BO2396" i="47"/>
  <c r="BP2396" i="47"/>
  <c r="BQ2396" i="47"/>
  <c r="BR2396" i="47"/>
  <c r="BS2396" i="47"/>
  <c r="BT2396" i="47"/>
  <c r="U2396" i="47"/>
  <c r="AA2395" i="47"/>
  <c r="AD2395" i="47"/>
  <c r="T2395" i="47"/>
  <c r="AB2395" i="47"/>
  <c r="BF2395" i="47"/>
  <c r="BG2395" i="47"/>
  <c r="BH2395" i="47"/>
  <c r="BI2395" i="47"/>
  <c r="BJ2395" i="47"/>
  <c r="BK2395" i="47"/>
  <c r="BL2395" i="47"/>
  <c r="BM2395" i="47"/>
  <c r="BN2395" i="47"/>
  <c r="BO2395" i="47"/>
  <c r="BP2395" i="47"/>
  <c r="BQ2395" i="47"/>
  <c r="BR2395" i="47"/>
  <c r="BS2395" i="47"/>
  <c r="BT2395" i="47"/>
  <c r="U2395" i="47"/>
  <c r="AA2394" i="47"/>
  <c r="AD2394" i="47"/>
  <c r="T2394" i="47"/>
  <c r="AB2394" i="47"/>
  <c r="BF2394" i="47"/>
  <c r="BG2394" i="47"/>
  <c r="BH2394" i="47"/>
  <c r="BI2394" i="47"/>
  <c r="BJ2394" i="47"/>
  <c r="BK2394" i="47"/>
  <c r="BL2394" i="47"/>
  <c r="BM2394" i="47"/>
  <c r="BN2394" i="47"/>
  <c r="BO2394" i="47"/>
  <c r="BP2394" i="47"/>
  <c r="BQ2394" i="47"/>
  <c r="BR2394" i="47"/>
  <c r="BS2394" i="47"/>
  <c r="BT2394" i="47"/>
  <c r="U2394" i="47"/>
  <c r="AA2393" i="47"/>
  <c r="AD2393" i="47"/>
  <c r="T2393" i="47"/>
  <c r="AB2393" i="47"/>
  <c r="BF2393" i="47"/>
  <c r="BG2393" i="47"/>
  <c r="BH2393" i="47"/>
  <c r="BI2393" i="47"/>
  <c r="BJ2393" i="47"/>
  <c r="BK2393" i="47"/>
  <c r="BL2393" i="47"/>
  <c r="BM2393" i="47"/>
  <c r="BN2393" i="47"/>
  <c r="BO2393" i="47"/>
  <c r="BP2393" i="47"/>
  <c r="BQ2393" i="47"/>
  <c r="BR2393" i="47"/>
  <c r="BS2393" i="47"/>
  <c r="BT2393" i="47"/>
  <c r="U2393" i="47"/>
  <c r="AA2392" i="47"/>
  <c r="AD2392" i="47"/>
  <c r="T2392" i="47"/>
  <c r="AB2392" i="47"/>
  <c r="BF2392" i="47"/>
  <c r="BG2392" i="47"/>
  <c r="BH2392" i="47"/>
  <c r="BI2392" i="47"/>
  <c r="BJ2392" i="47"/>
  <c r="BK2392" i="47"/>
  <c r="BL2392" i="47"/>
  <c r="BM2392" i="47"/>
  <c r="BN2392" i="47"/>
  <c r="BO2392" i="47"/>
  <c r="BP2392" i="47"/>
  <c r="BQ2392" i="47"/>
  <c r="BR2392" i="47"/>
  <c r="BS2392" i="47"/>
  <c r="BT2392" i="47"/>
  <c r="U2392" i="47"/>
  <c r="AA2391" i="47"/>
  <c r="AD2391" i="47"/>
  <c r="T2391" i="47"/>
  <c r="AB2391" i="47"/>
  <c r="BF2391" i="47"/>
  <c r="BG2391" i="47"/>
  <c r="BH2391" i="47"/>
  <c r="BI2391" i="47"/>
  <c r="BJ2391" i="47"/>
  <c r="BK2391" i="47"/>
  <c r="BL2391" i="47"/>
  <c r="BM2391" i="47"/>
  <c r="BN2391" i="47"/>
  <c r="BO2391" i="47"/>
  <c r="BP2391" i="47"/>
  <c r="BQ2391" i="47"/>
  <c r="BR2391" i="47"/>
  <c r="BS2391" i="47"/>
  <c r="BT2391" i="47"/>
  <c r="U2391" i="47"/>
  <c r="AA2390" i="47"/>
  <c r="AD2390" i="47"/>
  <c r="T2390" i="47"/>
  <c r="AB2390" i="47"/>
  <c r="BF2390" i="47"/>
  <c r="BG2390" i="47"/>
  <c r="BH2390" i="47"/>
  <c r="BI2390" i="47"/>
  <c r="BJ2390" i="47"/>
  <c r="BK2390" i="47"/>
  <c r="BL2390" i="47"/>
  <c r="BM2390" i="47"/>
  <c r="BN2390" i="47"/>
  <c r="BO2390" i="47"/>
  <c r="BP2390" i="47"/>
  <c r="BQ2390" i="47"/>
  <c r="BR2390" i="47"/>
  <c r="BS2390" i="47"/>
  <c r="BT2390" i="47"/>
  <c r="U2390" i="47"/>
  <c r="AA2389" i="47"/>
  <c r="AD2389" i="47"/>
  <c r="T2389" i="47"/>
  <c r="AB2389" i="47"/>
  <c r="BF2389" i="47"/>
  <c r="BG2389" i="47"/>
  <c r="BH2389" i="47"/>
  <c r="BI2389" i="47"/>
  <c r="BJ2389" i="47"/>
  <c r="BK2389" i="47"/>
  <c r="BL2389" i="47"/>
  <c r="BM2389" i="47"/>
  <c r="BN2389" i="47"/>
  <c r="BO2389" i="47"/>
  <c r="BP2389" i="47"/>
  <c r="BQ2389" i="47"/>
  <c r="BR2389" i="47"/>
  <c r="BS2389" i="47"/>
  <c r="BT2389" i="47"/>
  <c r="U2389" i="47"/>
  <c r="AA2388" i="47"/>
  <c r="AD2388" i="47"/>
  <c r="T2388" i="47"/>
  <c r="AB2388" i="47"/>
  <c r="BF2388" i="47"/>
  <c r="BG2388" i="47"/>
  <c r="BH2388" i="47"/>
  <c r="BI2388" i="47"/>
  <c r="BJ2388" i="47"/>
  <c r="BK2388" i="47"/>
  <c r="BL2388" i="47"/>
  <c r="BM2388" i="47"/>
  <c r="BN2388" i="47"/>
  <c r="BO2388" i="47"/>
  <c r="BP2388" i="47"/>
  <c r="BQ2388" i="47"/>
  <c r="BR2388" i="47"/>
  <c r="BS2388" i="47"/>
  <c r="BT2388" i="47"/>
  <c r="U2388" i="47"/>
  <c r="AA2387" i="47"/>
  <c r="AD2387" i="47"/>
  <c r="T2387" i="47"/>
  <c r="AB2387" i="47"/>
  <c r="BF2387" i="47"/>
  <c r="BG2387" i="47"/>
  <c r="BH2387" i="47"/>
  <c r="BI2387" i="47"/>
  <c r="BJ2387" i="47"/>
  <c r="BK2387" i="47"/>
  <c r="BL2387" i="47"/>
  <c r="BM2387" i="47"/>
  <c r="BN2387" i="47"/>
  <c r="BO2387" i="47"/>
  <c r="BP2387" i="47"/>
  <c r="BQ2387" i="47"/>
  <c r="BR2387" i="47"/>
  <c r="BS2387" i="47"/>
  <c r="BT2387" i="47"/>
  <c r="U2387" i="47"/>
  <c r="AA2386" i="47"/>
  <c r="AD2386" i="47"/>
  <c r="T2386" i="47"/>
  <c r="AB2386" i="47"/>
  <c r="BF2386" i="47"/>
  <c r="BG2386" i="47"/>
  <c r="BH2386" i="47"/>
  <c r="BI2386" i="47"/>
  <c r="BJ2386" i="47"/>
  <c r="BK2386" i="47"/>
  <c r="BL2386" i="47"/>
  <c r="BM2386" i="47"/>
  <c r="BN2386" i="47"/>
  <c r="BO2386" i="47"/>
  <c r="BP2386" i="47"/>
  <c r="BQ2386" i="47"/>
  <c r="BR2386" i="47"/>
  <c r="BS2386" i="47"/>
  <c r="BT2386" i="47"/>
  <c r="U2386" i="47"/>
  <c r="AA2385" i="47"/>
  <c r="AD2385" i="47"/>
  <c r="T2385" i="47"/>
  <c r="AB2385" i="47"/>
  <c r="BF2385" i="47"/>
  <c r="BG2385" i="47"/>
  <c r="BH2385" i="47"/>
  <c r="BI2385" i="47"/>
  <c r="BJ2385" i="47"/>
  <c r="BK2385" i="47"/>
  <c r="BL2385" i="47"/>
  <c r="BM2385" i="47"/>
  <c r="BN2385" i="47"/>
  <c r="BO2385" i="47"/>
  <c r="BP2385" i="47"/>
  <c r="BQ2385" i="47"/>
  <c r="BR2385" i="47"/>
  <c r="BS2385" i="47"/>
  <c r="BT2385" i="47"/>
  <c r="U2385" i="47"/>
  <c r="AA2384" i="47"/>
  <c r="AD2384" i="47"/>
  <c r="T2384" i="47"/>
  <c r="AB2384" i="47"/>
  <c r="BF2384" i="47"/>
  <c r="BG2384" i="47"/>
  <c r="BH2384" i="47"/>
  <c r="BI2384" i="47"/>
  <c r="BJ2384" i="47"/>
  <c r="BK2384" i="47"/>
  <c r="BL2384" i="47"/>
  <c r="BM2384" i="47"/>
  <c r="BN2384" i="47"/>
  <c r="BO2384" i="47"/>
  <c r="BP2384" i="47"/>
  <c r="BQ2384" i="47"/>
  <c r="BR2384" i="47"/>
  <c r="BS2384" i="47"/>
  <c r="BT2384" i="47"/>
  <c r="U2384" i="47"/>
  <c r="AA2383" i="47"/>
  <c r="AD2383" i="47"/>
  <c r="T2383" i="47"/>
  <c r="AB2383" i="47"/>
  <c r="BF2383" i="47"/>
  <c r="BG2383" i="47"/>
  <c r="BH2383" i="47"/>
  <c r="BI2383" i="47"/>
  <c r="BJ2383" i="47"/>
  <c r="BK2383" i="47"/>
  <c r="BL2383" i="47"/>
  <c r="BM2383" i="47"/>
  <c r="BN2383" i="47"/>
  <c r="BO2383" i="47"/>
  <c r="BP2383" i="47"/>
  <c r="BQ2383" i="47"/>
  <c r="BR2383" i="47"/>
  <c r="BS2383" i="47"/>
  <c r="BT2383" i="47"/>
  <c r="U2383" i="47"/>
  <c r="AA2382" i="47"/>
  <c r="AD2382" i="47"/>
  <c r="T2382" i="47"/>
  <c r="AB2382" i="47"/>
  <c r="BF2382" i="47"/>
  <c r="BG2382" i="47"/>
  <c r="BH2382" i="47"/>
  <c r="BI2382" i="47"/>
  <c r="BJ2382" i="47"/>
  <c r="BK2382" i="47"/>
  <c r="BL2382" i="47"/>
  <c r="BM2382" i="47"/>
  <c r="BN2382" i="47"/>
  <c r="BO2382" i="47"/>
  <c r="BP2382" i="47"/>
  <c r="BQ2382" i="47"/>
  <c r="BR2382" i="47"/>
  <c r="BS2382" i="47"/>
  <c r="BT2382" i="47"/>
  <c r="U2382" i="47"/>
  <c r="AA2381" i="47"/>
  <c r="AD2381" i="47"/>
  <c r="T2381" i="47"/>
  <c r="AB2381" i="47"/>
  <c r="BF2381" i="47"/>
  <c r="BG2381" i="47"/>
  <c r="BH2381" i="47"/>
  <c r="BI2381" i="47"/>
  <c r="BJ2381" i="47"/>
  <c r="BK2381" i="47"/>
  <c r="BL2381" i="47"/>
  <c r="BM2381" i="47"/>
  <c r="BN2381" i="47"/>
  <c r="BO2381" i="47"/>
  <c r="BP2381" i="47"/>
  <c r="BQ2381" i="47"/>
  <c r="BR2381" i="47"/>
  <c r="BS2381" i="47"/>
  <c r="BT2381" i="47"/>
  <c r="U2381" i="47"/>
  <c r="AA2380" i="47"/>
  <c r="AD2380" i="47"/>
  <c r="T2380" i="47"/>
  <c r="AB2380" i="47"/>
  <c r="BF2380" i="47"/>
  <c r="BG2380" i="47"/>
  <c r="BH2380" i="47"/>
  <c r="BI2380" i="47"/>
  <c r="BJ2380" i="47"/>
  <c r="BK2380" i="47"/>
  <c r="BL2380" i="47"/>
  <c r="BM2380" i="47"/>
  <c r="BN2380" i="47"/>
  <c r="BO2380" i="47"/>
  <c r="BP2380" i="47"/>
  <c r="BQ2380" i="47"/>
  <c r="BR2380" i="47"/>
  <c r="BS2380" i="47"/>
  <c r="BT2380" i="47"/>
  <c r="U2380" i="47"/>
  <c r="AA2379" i="47"/>
  <c r="AD2379" i="47"/>
  <c r="T2379" i="47"/>
  <c r="AB2379" i="47"/>
  <c r="BF2379" i="47"/>
  <c r="BG2379" i="47"/>
  <c r="BH2379" i="47"/>
  <c r="BI2379" i="47"/>
  <c r="BJ2379" i="47"/>
  <c r="BK2379" i="47"/>
  <c r="BL2379" i="47"/>
  <c r="BM2379" i="47"/>
  <c r="BN2379" i="47"/>
  <c r="BO2379" i="47"/>
  <c r="BP2379" i="47"/>
  <c r="BQ2379" i="47"/>
  <c r="BR2379" i="47"/>
  <c r="BS2379" i="47"/>
  <c r="BT2379" i="47"/>
  <c r="U2379" i="47"/>
  <c r="AA2378" i="47"/>
  <c r="AD2378" i="47"/>
  <c r="T2378" i="47"/>
  <c r="AB2378" i="47"/>
  <c r="BF2378" i="47"/>
  <c r="BG2378" i="47"/>
  <c r="BH2378" i="47"/>
  <c r="BI2378" i="47"/>
  <c r="BJ2378" i="47"/>
  <c r="BK2378" i="47"/>
  <c r="BL2378" i="47"/>
  <c r="BM2378" i="47"/>
  <c r="BN2378" i="47"/>
  <c r="BO2378" i="47"/>
  <c r="BP2378" i="47"/>
  <c r="BQ2378" i="47"/>
  <c r="BR2378" i="47"/>
  <c r="BS2378" i="47"/>
  <c r="BT2378" i="47"/>
  <c r="U2378" i="47"/>
  <c r="AA2377" i="47"/>
  <c r="AD2377" i="47"/>
  <c r="T2377" i="47"/>
  <c r="AB2377" i="47"/>
  <c r="BF2377" i="47"/>
  <c r="BG2377" i="47"/>
  <c r="BH2377" i="47"/>
  <c r="BI2377" i="47"/>
  <c r="BJ2377" i="47"/>
  <c r="BK2377" i="47"/>
  <c r="BL2377" i="47"/>
  <c r="BM2377" i="47"/>
  <c r="BN2377" i="47"/>
  <c r="BO2377" i="47"/>
  <c r="BP2377" i="47"/>
  <c r="BQ2377" i="47"/>
  <c r="BR2377" i="47"/>
  <c r="BS2377" i="47"/>
  <c r="BT2377" i="47"/>
  <c r="U2377" i="47"/>
  <c r="AA2376" i="47"/>
  <c r="AD2376" i="47"/>
  <c r="T2376" i="47"/>
  <c r="AB2376" i="47"/>
  <c r="BF2376" i="47"/>
  <c r="BG2376" i="47"/>
  <c r="BH2376" i="47"/>
  <c r="BI2376" i="47"/>
  <c r="BJ2376" i="47"/>
  <c r="BK2376" i="47"/>
  <c r="BL2376" i="47"/>
  <c r="BM2376" i="47"/>
  <c r="BN2376" i="47"/>
  <c r="BO2376" i="47"/>
  <c r="BP2376" i="47"/>
  <c r="BQ2376" i="47"/>
  <c r="BR2376" i="47"/>
  <c r="BS2376" i="47"/>
  <c r="BT2376" i="47"/>
  <c r="U2376" i="47"/>
  <c r="AA2375" i="47"/>
  <c r="AD2375" i="47"/>
  <c r="T2375" i="47"/>
  <c r="AB2375" i="47"/>
  <c r="BF2375" i="47"/>
  <c r="BG2375" i="47"/>
  <c r="BH2375" i="47"/>
  <c r="BI2375" i="47"/>
  <c r="BJ2375" i="47"/>
  <c r="BK2375" i="47"/>
  <c r="BL2375" i="47"/>
  <c r="BM2375" i="47"/>
  <c r="BN2375" i="47"/>
  <c r="BO2375" i="47"/>
  <c r="BP2375" i="47"/>
  <c r="BQ2375" i="47"/>
  <c r="BR2375" i="47"/>
  <c r="BS2375" i="47"/>
  <c r="BT2375" i="47"/>
  <c r="U2375" i="47"/>
  <c r="AA2374" i="47"/>
  <c r="AD2374" i="47"/>
  <c r="T2374" i="47"/>
  <c r="AB2374" i="47"/>
  <c r="BF2374" i="47"/>
  <c r="BG2374" i="47"/>
  <c r="BH2374" i="47"/>
  <c r="BI2374" i="47"/>
  <c r="BJ2374" i="47"/>
  <c r="BK2374" i="47"/>
  <c r="BL2374" i="47"/>
  <c r="BM2374" i="47"/>
  <c r="BN2374" i="47"/>
  <c r="BO2374" i="47"/>
  <c r="BP2374" i="47"/>
  <c r="BQ2374" i="47"/>
  <c r="BR2374" i="47"/>
  <c r="BS2374" i="47"/>
  <c r="BT2374" i="47"/>
  <c r="U2374" i="47"/>
  <c r="AA2373" i="47"/>
  <c r="AD2373" i="47"/>
  <c r="T2373" i="47"/>
  <c r="AB2373" i="47"/>
  <c r="BF2373" i="47"/>
  <c r="BG2373" i="47"/>
  <c r="BH2373" i="47"/>
  <c r="BI2373" i="47"/>
  <c r="BJ2373" i="47"/>
  <c r="BK2373" i="47"/>
  <c r="BL2373" i="47"/>
  <c r="BM2373" i="47"/>
  <c r="BN2373" i="47"/>
  <c r="BO2373" i="47"/>
  <c r="BP2373" i="47"/>
  <c r="BQ2373" i="47"/>
  <c r="BR2373" i="47"/>
  <c r="BS2373" i="47"/>
  <c r="BT2373" i="47"/>
  <c r="U2373" i="47"/>
  <c r="AA2372" i="47"/>
  <c r="AD2372" i="47"/>
  <c r="T2372" i="47"/>
  <c r="AB2372" i="47"/>
  <c r="BF2372" i="47"/>
  <c r="BG2372" i="47"/>
  <c r="BH2372" i="47"/>
  <c r="BI2372" i="47"/>
  <c r="BJ2372" i="47"/>
  <c r="BK2372" i="47"/>
  <c r="BL2372" i="47"/>
  <c r="BM2372" i="47"/>
  <c r="BN2372" i="47"/>
  <c r="BO2372" i="47"/>
  <c r="BP2372" i="47"/>
  <c r="BQ2372" i="47"/>
  <c r="BR2372" i="47"/>
  <c r="BS2372" i="47"/>
  <c r="BT2372" i="47"/>
  <c r="U2372" i="47"/>
  <c r="AA2371" i="47"/>
  <c r="AD2371" i="47"/>
  <c r="T2371" i="47"/>
  <c r="AB2371" i="47"/>
  <c r="BF2371" i="47"/>
  <c r="BG2371" i="47"/>
  <c r="BH2371" i="47"/>
  <c r="BI2371" i="47"/>
  <c r="BJ2371" i="47"/>
  <c r="BK2371" i="47"/>
  <c r="BL2371" i="47"/>
  <c r="BM2371" i="47"/>
  <c r="BN2371" i="47"/>
  <c r="BO2371" i="47"/>
  <c r="BP2371" i="47"/>
  <c r="BQ2371" i="47"/>
  <c r="BR2371" i="47"/>
  <c r="BS2371" i="47"/>
  <c r="BT2371" i="47"/>
  <c r="U2371" i="47"/>
  <c r="AA2370" i="47"/>
  <c r="AD2370" i="47"/>
  <c r="T2370" i="47"/>
  <c r="AB2370" i="47"/>
  <c r="BF2370" i="47"/>
  <c r="BG2370" i="47"/>
  <c r="BH2370" i="47"/>
  <c r="BI2370" i="47"/>
  <c r="BJ2370" i="47"/>
  <c r="BK2370" i="47"/>
  <c r="BL2370" i="47"/>
  <c r="BM2370" i="47"/>
  <c r="BN2370" i="47"/>
  <c r="BO2370" i="47"/>
  <c r="BP2370" i="47"/>
  <c r="BQ2370" i="47"/>
  <c r="BR2370" i="47"/>
  <c r="BS2370" i="47"/>
  <c r="BT2370" i="47"/>
  <c r="U2370" i="47"/>
  <c r="AA2369" i="47"/>
  <c r="AD2369" i="47"/>
  <c r="T2369" i="47"/>
  <c r="AB2369" i="47"/>
  <c r="BF2369" i="47"/>
  <c r="BG2369" i="47"/>
  <c r="BH2369" i="47"/>
  <c r="BI2369" i="47"/>
  <c r="BJ2369" i="47"/>
  <c r="BK2369" i="47"/>
  <c r="BL2369" i="47"/>
  <c r="BM2369" i="47"/>
  <c r="BN2369" i="47"/>
  <c r="BO2369" i="47"/>
  <c r="BP2369" i="47"/>
  <c r="BQ2369" i="47"/>
  <c r="BR2369" i="47"/>
  <c r="BS2369" i="47"/>
  <c r="BT2369" i="47"/>
  <c r="U2369" i="47"/>
  <c r="AA2368" i="47"/>
  <c r="AD2368" i="47"/>
  <c r="T2368" i="47"/>
  <c r="AB2368" i="47"/>
  <c r="BF2368" i="47"/>
  <c r="BG2368" i="47"/>
  <c r="BH2368" i="47"/>
  <c r="BI2368" i="47"/>
  <c r="BJ2368" i="47"/>
  <c r="BK2368" i="47"/>
  <c r="BL2368" i="47"/>
  <c r="BM2368" i="47"/>
  <c r="BN2368" i="47"/>
  <c r="BO2368" i="47"/>
  <c r="BP2368" i="47"/>
  <c r="BQ2368" i="47"/>
  <c r="BR2368" i="47"/>
  <c r="BS2368" i="47"/>
  <c r="BT2368" i="47"/>
  <c r="U2368" i="47"/>
  <c r="AA2367" i="47"/>
  <c r="AD2367" i="47"/>
  <c r="T2367" i="47"/>
  <c r="AB2367" i="47"/>
  <c r="BF2367" i="47"/>
  <c r="BG2367" i="47"/>
  <c r="BH2367" i="47"/>
  <c r="BI2367" i="47"/>
  <c r="BJ2367" i="47"/>
  <c r="BK2367" i="47"/>
  <c r="BL2367" i="47"/>
  <c r="BM2367" i="47"/>
  <c r="BN2367" i="47"/>
  <c r="BO2367" i="47"/>
  <c r="BP2367" i="47"/>
  <c r="BQ2367" i="47"/>
  <c r="BR2367" i="47"/>
  <c r="BS2367" i="47"/>
  <c r="BT2367" i="47"/>
  <c r="U2367" i="47"/>
  <c r="AA2366" i="47"/>
  <c r="AD2366" i="47"/>
  <c r="T2366" i="47"/>
  <c r="AB2366" i="47"/>
  <c r="BF2366" i="47"/>
  <c r="BG2366" i="47"/>
  <c r="BH2366" i="47"/>
  <c r="BI2366" i="47"/>
  <c r="BJ2366" i="47"/>
  <c r="BK2366" i="47"/>
  <c r="BL2366" i="47"/>
  <c r="BM2366" i="47"/>
  <c r="BN2366" i="47"/>
  <c r="BO2366" i="47"/>
  <c r="BP2366" i="47"/>
  <c r="BQ2366" i="47"/>
  <c r="BR2366" i="47"/>
  <c r="BS2366" i="47"/>
  <c r="BT2366" i="47"/>
  <c r="U2366" i="47"/>
  <c r="AA2365" i="47"/>
  <c r="AD2365" i="47"/>
  <c r="T2365" i="47"/>
  <c r="AB2365" i="47"/>
  <c r="BF2365" i="47"/>
  <c r="BG2365" i="47"/>
  <c r="BH2365" i="47"/>
  <c r="BI2365" i="47"/>
  <c r="BJ2365" i="47"/>
  <c r="BK2365" i="47"/>
  <c r="BL2365" i="47"/>
  <c r="BM2365" i="47"/>
  <c r="BN2365" i="47"/>
  <c r="BO2365" i="47"/>
  <c r="BP2365" i="47"/>
  <c r="BQ2365" i="47"/>
  <c r="BR2365" i="47"/>
  <c r="BS2365" i="47"/>
  <c r="BT2365" i="47"/>
  <c r="U2365" i="47"/>
  <c r="AA2364" i="47"/>
  <c r="AD2364" i="47"/>
  <c r="T2364" i="47"/>
  <c r="AB2364" i="47"/>
  <c r="BF2364" i="47"/>
  <c r="BG2364" i="47"/>
  <c r="BH2364" i="47"/>
  <c r="BI2364" i="47"/>
  <c r="BJ2364" i="47"/>
  <c r="BK2364" i="47"/>
  <c r="BL2364" i="47"/>
  <c r="BM2364" i="47"/>
  <c r="BN2364" i="47"/>
  <c r="BO2364" i="47"/>
  <c r="BP2364" i="47"/>
  <c r="BQ2364" i="47"/>
  <c r="BR2364" i="47"/>
  <c r="BS2364" i="47"/>
  <c r="BT2364" i="47"/>
  <c r="U2364" i="47"/>
  <c r="AA2363" i="47"/>
  <c r="AD2363" i="47"/>
  <c r="T2363" i="47"/>
  <c r="AB2363" i="47"/>
  <c r="BF2363" i="47"/>
  <c r="BG2363" i="47"/>
  <c r="BH2363" i="47"/>
  <c r="BI2363" i="47"/>
  <c r="BJ2363" i="47"/>
  <c r="BK2363" i="47"/>
  <c r="BL2363" i="47"/>
  <c r="BM2363" i="47"/>
  <c r="BN2363" i="47"/>
  <c r="BO2363" i="47"/>
  <c r="BP2363" i="47"/>
  <c r="BQ2363" i="47"/>
  <c r="BR2363" i="47"/>
  <c r="BS2363" i="47"/>
  <c r="BT2363" i="47"/>
  <c r="U2363" i="47"/>
  <c r="AA2362" i="47"/>
  <c r="AD2362" i="47"/>
  <c r="T2362" i="47"/>
  <c r="AB2362" i="47"/>
  <c r="BF2362" i="47"/>
  <c r="BG2362" i="47"/>
  <c r="BH2362" i="47"/>
  <c r="BI2362" i="47"/>
  <c r="BJ2362" i="47"/>
  <c r="BK2362" i="47"/>
  <c r="BL2362" i="47"/>
  <c r="BM2362" i="47"/>
  <c r="BN2362" i="47"/>
  <c r="BO2362" i="47"/>
  <c r="BP2362" i="47"/>
  <c r="BQ2362" i="47"/>
  <c r="BR2362" i="47"/>
  <c r="BS2362" i="47"/>
  <c r="BT2362" i="47"/>
  <c r="U2362" i="47"/>
  <c r="AA2361" i="47"/>
  <c r="AD2361" i="47"/>
  <c r="T2361" i="47"/>
  <c r="AB2361" i="47"/>
  <c r="BF2361" i="47"/>
  <c r="BG2361" i="47"/>
  <c r="BH2361" i="47"/>
  <c r="BI2361" i="47"/>
  <c r="BJ2361" i="47"/>
  <c r="BK2361" i="47"/>
  <c r="BL2361" i="47"/>
  <c r="BM2361" i="47"/>
  <c r="BN2361" i="47"/>
  <c r="BO2361" i="47"/>
  <c r="BP2361" i="47"/>
  <c r="BQ2361" i="47"/>
  <c r="BR2361" i="47"/>
  <c r="BS2361" i="47"/>
  <c r="BT2361" i="47"/>
  <c r="U2361" i="47"/>
  <c r="AA2360" i="47"/>
  <c r="AD2360" i="47"/>
  <c r="T2360" i="47"/>
  <c r="AB2360" i="47"/>
  <c r="BF2360" i="47"/>
  <c r="BG2360" i="47"/>
  <c r="BH2360" i="47"/>
  <c r="BI2360" i="47"/>
  <c r="BJ2360" i="47"/>
  <c r="BK2360" i="47"/>
  <c r="BL2360" i="47"/>
  <c r="BM2360" i="47"/>
  <c r="BN2360" i="47"/>
  <c r="BO2360" i="47"/>
  <c r="BP2360" i="47"/>
  <c r="BQ2360" i="47"/>
  <c r="BR2360" i="47"/>
  <c r="BS2360" i="47"/>
  <c r="BT2360" i="47"/>
  <c r="U2360" i="47"/>
  <c r="AA2359" i="47"/>
  <c r="AD2359" i="47"/>
  <c r="T2359" i="47"/>
  <c r="AB2359" i="47"/>
  <c r="BF2359" i="47"/>
  <c r="BG2359" i="47"/>
  <c r="BH2359" i="47"/>
  <c r="BI2359" i="47"/>
  <c r="BJ2359" i="47"/>
  <c r="BK2359" i="47"/>
  <c r="BL2359" i="47"/>
  <c r="BM2359" i="47"/>
  <c r="BN2359" i="47"/>
  <c r="BO2359" i="47"/>
  <c r="BP2359" i="47"/>
  <c r="BQ2359" i="47"/>
  <c r="BR2359" i="47"/>
  <c r="BS2359" i="47"/>
  <c r="BT2359" i="47"/>
  <c r="U2359" i="47"/>
  <c r="AA2358" i="47"/>
  <c r="AD2358" i="47"/>
  <c r="T2358" i="47"/>
  <c r="AB2358" i="47"/>
  <c r="BF2358" i="47"/>
  <c r="BG2358" i="47"/>
  <c r="BH2358" i="47"/>
  <c r="BI2358" i="47"/>
  <c r="BJ2358" i="47"/>
  <c r="BK2358" i="47"/>
  <c r="BL2358" i="47"/>
  <c r="BM2358" i="47"/>
  <c r="BN2358" i="47"/>
  <c r="BO2358" i="47"/>
  <c r="BP2358" i="47"/>
  <c r="BQ2358" i="47"/>
  <c r="BR2358" i="47"/>
  <c r="BS2358" i="47"/>
  <c r="BT2358" i="47"/>
  <c r="U2358" i="47"/>
  <c r="AA2357" i="47"/>
  <c r="AD2357" i="47"/>
  <c r="T2357" i="47"/>
  <c r="AB2357" i="47"/>
  <c r="BF2357" i="47"/>
  <c r="BG2357" i="47"/>
  <c r="BH2357" i="47"/>
  <c r="BI2357" i="47"/>
  <c r="BJ2357" i="47"/>
  <c r="BK2357" i="47"/>
  <c r="BL2357" i="47"/>
  <c r="BM2357" i="47"/>
  <c r="BN2357" i="47"/>
  <c r="BO2357" i="47"/>
  <c r="BP2357" i="47"/>
  <c r="BQ2357" i="47"/>
  <c r="BR2357" i="47"/>
  <c r="BS2357" i="47"/>
  <c r="BT2357" i="47"/>
  <c r="U2357" i="47"/>
  <c r="AA2356" i="47"/>
  <c r="AD2356" i="47"/>
  <c r="T2356" i="47"/>
  <c r="AB2356" i="47"/>
  <c r="BF2356" i="47"/>
  <c r="BG2356" i="47"/>
  <c r="BH2356" i="47"/>
  <c r="BI2356" i="47"/>
  <c r="BJ2356" i="47"/>
  <c r="BK2356" i="47"/>
  <c r="BL2356" i="47"/>
  <c r="BM2356" i="47"/>
  <c r="BN2356" i="47"/>
  <c r="BO2356" i="47"/>
  <c r="BP2356" i="47"/>
  <c r="BQ2356" i="47"/>
  <c r="BR2356" i="47"/>
  <c r="BS2356" i="47"/>
  <c r="BT2356" i="47"/>
  <c r="U2356" i="47"/>
  <c r="AA2355" i="47"/>
  <c r="AD2355" i="47"/>
  <c r="T2355" i="47"/>
  <c r="AB2355" i="47"/>
  <c r="BF2355" i="47"/>
  <c r="BG2355" i="47"/>
  <c r="BH2355" i="47"/>
  <c r="BI2355" i="47"/>
  <c r="BJ2355" i="47"/>
  <c r="BK2355" i="47"/>
  <c r="BL2355" i="47"/>
  <c r="BM2355" i="47"/>
  <c r="BN2355" i="47"/>
  <c r="BO2355" i="47"/>
  <c r="BP2355" i="47"/>
  <c r="BQ2355" i="47"/>
  <c r="BR2355" i="47"/>
  <c r="BS2355" i="47"/>
  <c r="BT2355" i="47"/>
  <c r="U2355" i="47"/>
  <c r="AA2354" i="47"/>
  <c r="AD2354" i="47"/>
  <c r="T2354" i="47"/>
  <c r="AB2354" i="47"/>
  <c r="BF2354" i="47"/>
  <c r="BG2354" i="47"/>
  <c r="BH2354" i="47"/>
  <c r="BI2354" i="47"/>
  <c r="BJ2354" i="47"/>
  <c r="BK2354" i="47"/>
  <c r="BL2354" i="47"/>
  <c r="BM2354" i="47"/>
  <c r="BN2354" i="47"/>
  <c r="BO2354" i="47"/>
  <c r="BP2354" i="47"/>
  <c r="BQ2354" i="47"/>
  <c r="BR2354" i="47"/>
  <c r="BS2354" i="47"/>
  <c r="BT2354" i="47"/>
  <c r="U2354" i="47"/>
  <c r="AA2353" i="47"/>
  <c r="AD2353" i="47"/>
  <c r="T2353" i="47"/>
  <c r="AB2353" i="47"/>
  <c r="BF2353" i="47"/>
  <c r="BG2353" i="47"/>
  <c r="BH2353" i="47"/>
  <c r="BI2353" i="47"/>
  <c r="BJ2353" i="47"/>
  <c r="BK2353" i="47"/>
  <c r="BL2353" i="47"/>
  <c r="BM2353" i="47"/>
  <c r="BN2353" i="47"/>
  <c r="BO2353" i="47"/>
  <c r="BP2353" i="47"/>
  <c r="BQ2353" i="47"/>
  <c r="BR2353" i="47"/>
  <c r="BS2353" i="47"/>
  <c r="BT2353" i="47"/>
  <c r="U2353" i="47"/>
  <c r="AA2352" i="47"/>
  <c r="AD2352" i="47"/>
  <c r="T2352" i="47"/>
  <c r="AB2352" i="47"/>
  <c r="BF2352" i="47"/>
  <c r="BG2352" i="47"/>
  <c r="BH2352" i="47"/>
  <c r="BI2352" i="47"/>
  <c r="BJ2352" i="47"/>
  <c r="BK2352" i="47"/>
  <c r="BL2352" i="47"/>
  <c r="BM2352" i="47"/>
  <c r="BN2352" i="47"/>
  <c r="BO2352" i="47"/>
  <c r="BP2352" i="47"/>
  <c r="BQ2352" i="47"/>
  <c r="BR2352" i="47"/>
  <c r="BS2352" i="47"/>
  <c r="BT2352" i="47"/>
  <c r="U2352" i="47"/>
  <c r="AA2351" i="47"/>
  <c r="AD2351" i="47"/>
  <c r="T2351" i="47"/>
  <c r="AB2351" i="47"/>
  <c r="BF2351" i="47"/>
  <c r="BG2351" i="47"/>
  <c r="BH2351" i="47"/>
  <c r="BI2351" i="47"/>
  <c r="BJ2351" i="47"/>
  <c r="BK2351" i="47"/>
  <c r="BL2351" i="47"/>
  <c r="BM2351" i="47"/>
  <c r="BN2351" i="47"/>
  <c r="BO2351" i="47"/>
  <c r="BP2351" i="47"/>
  <c r="BQ2351" i="47"/>
  <c r="BR2351" i="47"/>
  <c r="BS2351" i="47"/>
  <c r="BT2351" i="47"/>
  <c r="U2351" i="47"/>
  <c r="AA2350" i="47"/>
  <c r="AD2350" i="47"/>
  <c r="T2350" i="47"/>
  <c r="AB2350" i="47"/>
  <c r="BF2350" i="47"/>
  <c r="BG2350" i="47"/>
  <c r="BH2350" i="47"/>
  <c r="BI2350" i="47"/>
  <c r="BJ2350" i="47"/>
  <c r="BK2350" i="47"/>
  <c r="BL2350" i="47"/>
  <c r="BM2350" i="47"/>
  <c r="BN2350" i="47"/>
  <c r="BO2350" i="47"/>
  <c r="BP2350" i="47"/>
  <c r="BQ2350" i="47"/>
  <c r="BR2350" i="47"/>
  <c r="BS2350" i="47"/>
  <c r="BT2350" i="47"/>
  <c r="U2350" i="47"/>
  <c r="AA2349" i="47"/>
  <c r="AD2349" i="47"/>
  <c r="T2349" i="47"/>
  <c r="AB2349" i="47"/>
  <c r="BF2349" i="47"/>
  <c r="BG2349" i="47"/>
  <c r="BH2349" i="47"/>
  <c r="BI2349" i="47"/>
  <c r="BJ2349" i="47"/>
  <c r="BK2349" i="47"/>
  <c r="BL2349" i="47"/>
  <c r="BM2349" i="47"/>
  <c r="BN2349" i="47"/>
  <c r="BO2349" i="47"/>
  <c r="BP2349" i="47"/>
  <c r="BQ2349" i="47"/>
  <c r="BR2349" i="47"/>
  <c r="BS2349" i="47"/>
  <c r="BT2349" i="47"/>
  <c r="U2349" i="47"/>
  <c r="AA2348" i="47"/>
  <c r="AD2348" i="47"/>
  <c r="T2348" i="47"/>
  <c r="AB2348" i="47"/>
  <c r="BF2348" i="47"/>
  <c r="BG2348" i="47"/>
  <c r="BH2348" i="47"/>
  <c r="BI2348" i="47"/>
  <c r="BJ2348" i="47"/>
  <c r="BK2348" i="47"/>
  <c r="BL2348" i="47"/>
  <c r="BM2348" i="47"/>
  <c r="BN2348" i="47"/>
  <c r="BO2348" i="47"/>
  <c r="BP2348" i="47"/>
  <c r="BQ2348" i="47"/>
  <c r="BR2348" i="47"/>
  <c r="BS2348" i="47"/>
  <c r="BT2348" i="47"/>
  <c r="U2348" i="47"/>
  <c r="AA2347" i="47"/>
  <c r="AD2347" i="47"/>
  <c r="T2347" i="47"/>
  <c r="AB2347" i="47"/>
  <c r="BF2347" i="47"/>
  <c r="BG2347" i="47"/>
  <c r="BH2347" i="47"/>
  <c r="BI2347" i="47"/>
  <c r="BJ2347" i="47"/>
  <c r="BK2347" i="47"/>
  <c r="BL2347" i="47"/>
  <c r="BM2347" i="47"/>
  <c r="BN2347" i="47"/>
  <c r="BO2347" i="47"/>
  <c r="BP2347" i="47"/>
  <c r="BQ2347" i="47"/>
  <c r="BR2347" i="47"/>
  <c r="BS2347" i="47"/>
  <c r="BT2347" i="47"/>
  <c r="U2347" i="47"/>
  <c r="AA2346" i="47"/>
  <c r="AD2346" i="47"/>
  <c r="T2346" i="47"/>
  <c r="AB2346" i="47"/>
  <c r="BF2346" i="47"/>
  <c r="BG2346" i="47"/>
  <c r="BH2346" i="47"/>
  <c r="BI2346" i="47"/>
  <c r="BJ2346" i="47"/>
  <c r="BK2346" i="47"/>
  <c r="BL2346" i="47"/>
  <c r="BM2346" i="47"/>
  <c r="BN2346" i="47"/>
  <c r="BO2346" i="47"/>
  <c r="BP2346" i="47"/>
  <c r="BQ2346" i="47"/>
  <c r="BR2346" i="47"/>
  <c r="BS2346" i="47"/>
  <c r="BT2346" i="47"/>
  <c r="U2346" i="47"/>
  <c r="AA2345" i="47"/>
  <c r="AD2345" i="47"/>
  <c r="T2345" i="47"/>
  <c r="AB2345" i="47"/>
  <c r="BF2345" i="47"/>
  <c r="BG2345" i="47"/>
  <c r="BH2345" i="47"/>
  <c r="BI2345" i="47"/>
  <c r="BJ2345" i="47"/>
  <c r="BK2345" i="47"/>
  <c r="BL2345" i="47"/>
  <c r="BM2345" i="47"/>
  <c r="BN2345" i="47"/>
  <c r="BO2345" i="47"/>
  <c r="BP2345" i="47"/>
  <c r="BQ2345" i="47"/>
  <c r="BR2345" i="47"/>
  <c r="BS2345" i="47"/>
  <c r="BT2345" i="47"/>
  <c r="U2345" i="47"/>
  <c r="AA2344" i="47"/>
  <c r="AD2344" i="47"/>
  <c r="T2344" i="47"/>
  <c r="AB2344" i="47"/>
  <c r="BF2344" i="47"/>
  <c r="BG2344" i="47"/>
  <c r="BH2344" i="47"/>
  <c r="BI2344" i="47"/>
  <c r="BJ2344" i="47"/>
  <c r="BK2344" i="47"/>
  <c r="BL2344" i="47"/>
  <c r="BM2344" i="47"/>
  <c r="BN2344" i="47"/>
  <c r="BO2344" i="47"/>
  <c r="BP2344" i="47"/>
  <c r="BQ2344" i="47"/>
  <c r="BR2344" i="47"/>
  <c r="BS2344" i="47"/>
  <c r="BT2344" i="47"/>
  <c r="U2344" i="47"/>
  <c r="AA2343" i="47"/>
  <c r="AD2343" i="47"/>
  <c r="T2343" i="47"/>
  <c r="AB2343" i="47"/>
  <c r="BF2343" i="47"/>
  <c r="BG2343" i="47"/>
  <c r="BH2343" i="47"/>
  <c r="BI2343" i="47"/>
  <c r="BJ2343" i="47"/>
  <c r="BK2343" i="47"/>
  <c r="BL2343" i="47"/>
  <c r="BM2343" i="47"/>
  <c r="BN2343" i="47"/>
  <c r="BO2343" i="47"/>
  <c r="BP2343" i="47"/>
  <c r="BQ2343" i="47"/>
  <c r="BR2343" i="47"/>
  <c r="BS2343" i="47"/>
  <c r="BT2343" i="47"/>
  <c r="U2343" i="47"/>
  <c r="AA2342" i="47"/>
  <c r="AD2342" i="47"/>
  <c r="T2342" i="47"/>
  <c r="AB2342" i="47"/>
  <c r="BF2342" i="47"/>
  <c r="BG2342" i="47"/>
  <c r="BH2342" i="47"/>
  <c r="BI2342" i="47"/>
  <c r="BJ2342" i="47"/>
  <c r="BK2342" i="47"/>
  <c r="BL2342" i="47"/>
  <c r="BM2342" i="47"/>
  <c r="BN2342" i="47"/>
  <c r="BO2342" i="47"/>
  <c r="BP2342" i="47"/>
  <c r="BQ2342" i="47"/>
  <c r="BR2342" i="47"/>
  <c r="BS2342" i="47"/>
  <c r="BT2342" i="47"/>
  <c r="U2342" i="47"/>
  <c r="AA2341" i="47"/>
  <c r="AD2341" i="47"/>
  <c r="T2341" i="47"/>
  <c r="AB2341" i="47"/>
  <c r="BF2341" i="47"/>
  <c r="BG2341" i="47"/>
  <c r="BH2341" i="47"/>
  <c r="BI2341" i="47"/>
  <c r="BJ2341" i="47"/>
  <c r="BK2341" i="47"/>
  <c r="BL2341" i="47"/>
  <c r="BM2341" i="47"/>
  <c r="BN2341" i="47"/>
  <c r="BO2341" i="47"/>
  <c r="BP2341" i="47"/>
  <c r="BQ2341" i="47"/>
  <c r="BR2341" i="47"/>
  <c r="BS2341" i="47"/>
  <c r="BT2341" i="47"/>
  <c r="U2341" i="47"/>
  <c r="AA2340" i="47"/>
  <c r="AD2340" i="47"/>
  <c r="T2340" i="47"/>
  <c r="AB2340" i="47"/>
  <c r="BF2340" i="47"/>
  <c r="BG2340" i="47"/>
  <c r="BH2340" i="47"/>
  <c r="BI2340" i="47"/>
  <c r="BJ2340" i="47"/>
  <c r="BK2340" i="47"/>
  <c r="BL2340" i="47"/>
  <c r="BM2340" i="47"/>
  <c r="BN2340" i="47"/>
  <c r="BO2340" i="47"/>
  <c r="BP2340" i="47"/>
  <c r="BQ2340" i="47"/>
  <c r="BR2340" i="47"/>
  <c r="BS2340" i="47"/>
  <c r="BT2340" i="47"/>
  <c r="U2340" i="47"/>
  <c r="AA2339" i="47"/>
  <c r="AD2339" i="47"/>
  <c r="T2339" i="47"/>
  <c r="AB2339" i="47"/>
  <c r="BF2339" i="47"/>
  <c r="BG2339" i="47"/>
  <c r="BH2339" i="47"/>
  <c r="BI2339" i="47"/>
  <c r="BJ2339" i="47"/>
  <c r="BK2339" i="47"/>
  <c r="BL2339" i="47"/>
  <c r="BM2339" i="47"/>
  <c r="BN2339" i="47"/>
  <c r="BO2339" i="47"/>
  <c r="BP2339" i="47"/>
  <c r="BQ2339" i="47"/>
  <c r="BR2339" i="47"/>
  <c r="BS2339" i="47"/>
  <c r="BT2339" i="47"/>
  <c r="U2339" i="47"/>
  <c r="AA2338" i="47"/>
  <c r="AD2338" i="47"/>
  <c r="T2338" i="47"/>
  <c r="AB2338" i="47"/>
  <c r="BF2338" i="47"/>
  <c r="BG2338" i="47"/>
  <c r="BH2338" i="47"/>
  <c r="BI2338" i="47"/>
  <c r="BJ2338" i="47"/>
  <c r="BK2338" i="47"/>
  <c r="BL2338" i="47"/>
  <c r="BM2338" i="47"/>
  <c r="BN2338" i="47"/>
  <c r="BO2338" i="47"/>
  <c r="BP2338" i="47"/>
  <c r="BQ2338" i="47"/>
  <c r="BR2338" i="47"/>
  <c r="BS2338" i="47"/>
  <c r="BT2338" i="47"/>
  <c r="U2338" i="47"/>
  <c r="AA2337" i="47"/>
  <c r="AD2337" i="47"/>
  <c r="T2337" i="47"/>
  <c r="AB2337" i="47"/>
  <c r="BF2337" i="47"/>
  <c r="BG2337" i="47"/>
  <c r="BH2337" i="47"/>
  <c r="BI2337" i="47"/>
  <c r="BJ2337" i="47"/>
  <c r="BK2337" i="47"/>
  <c r="BL2337" i="47"/>
  <c r="BM2337" i="47"/>
  <c r="BN2337" i="47"/>
  <c r="BO2337" i="47"/>
  <c r="BP2337" i="47"/>
  <c r="BQ2337" i="47"/>
  <c r="BR2337" i="47"/>
  <c r="BS2337" i="47"/>
  <c r="BT2337" i="47"/>
  <c r="U2337" i="47"/>
  <c r="AA2336" i="47"/>
  <c r="AD2336" i="47"/>
  <c r="T2336" i="47"/>
  <c r="AB2336" i="47"/>
  <c r="BF2336" i="47"/>
  <c r="BG2336" i="47"/>
  <c r="BH2336" i="47"/>
  <c r="BI2336" i="47"/>
  <c r="BJ2336" i="47"/>
  <c r="BK2336" i="47"/>
  <c r="BL2336" i="47"/>
  <c r="BM2336" i="47"/>
  <c r="BN2336" i="47"/>
  <c r="BO2336" i="47"/>
  <c r="BP2336" i="47"/>
  <c r="BQ2336" i="47"/>
  <c r="BR2336" i="47"/>
  <c r="BS2336" i="47"/>
  <c r="BT2336" i="47"/>
  <c r="U2336" i="47"/>
  <c r="AA2335" i="47"/>
  <c r="AD2335" i="47"/>
  <c r="T2335" i="47"/>
  <c r="AB2335" i="47"/>
  <c r="BF2335" i="47"/>
  <c r="BG2335" i="47"/>
  <c r="BH2335" i="47"/>
  <c r="BI2335" i="47"/>
  <c r="BJ2335" i="47"/>
  <c r="BK2335" i="47"/>
  <c r="BL2335" i="47"/>
  <c r="BM2335" i="47"/>
  <c r="BN2335" i="47"/>
  <c r="BO2335" i="47"/>
  <c r="BP2335" i="47"/>
  <c r="BQ2335" i="47"/>
  <c r="BR2335" i="47"/>
  <c r="BS2335" i="47"/>
  <c r="BT2335" i="47"/>
  <c r="U2335" i="47"/>
  <c r="AA2334" i="47"/>
  <c r="AD2334" i="47"/>
  <c r="T2334" i="47"/>
  <c r="AB2334" i="47"/>
  <c r="BF2334" i="47"/>
  <c r="BG2334" i="47"/>
  <c r="BH2334" i="47"/>
  <c r="BI2334" i="47"/>
  <c r="BJ2334" i="47"/>
  <c r="BK2334" i="47"/>
  <c r="BL2334" i="47"/>
  <c r="BM2334" i="47"/>
  <c r="BN2334" i="47"/>
  <c r="BO2334" i="47"/>
  <c r="BP2334" i="47"/>
  <c r="BQ2334" i="47"/>
  <c r="BR2334" i="47"/>
  <c r="BS2334" i="47"/>
  <c r="BT2334" i="47"/>
  <c r="U2334" i="47"/>
  <c r="AA2333" i="47"/>
  <c r="AD2333" i="47"/>
  <c r="T2333" i="47"/>
  <c r="AB2333" i="47"/>
  <c r="BF2333" i="47"/>
  <c r="BG2333" i="47"/>
  <c r="BH2333" i="47"/>
  <c r="BI2333" i="47"/>
  <c r="BJ2333" i="47"/>
  <c r="BK2333" i="47"/>
  <c r="BL2333" i="47"/>
  <c r="BM2333" i="47"/>
  <c r="BN2333" i="47"/>
  <c r="BO2333" i="47"/>
  <c r="BP2333" i="47"/>
  <c r="BQ2333" i="47"/>
  <c r="BR2333" i="47"/>
  <c r="BS2333" i="47"/>
  <c r="BT2333" i="47"/>
  <c r="U2333" i="47"/>
  <c r="AA2332" i="47"/>
  <c r="AD2332" i="47"/>
  <c r="T2332" i="47"/>
  <c r="AB2332" i="47"/>
  <c r="BF2332" i="47"/>
  <c r="BG2332" i="47"/>
  <c r="BH2332" i="47"/>
  <c r="BI2332" i="47"/>
  <c r="BJ2332" i="47"/>
  <c r="BK2332" i="47"/>
  <c r="BL2332" i="47"/>
  <c r="BM2332" i="47"/>
  <c r="BN2332" i="47"/>
  <c r="BO2332" i="47"/>
  <c r="BP2332" i="47"/>
  <c r="BQ2332" i="47"/>
  <c r="BR2332" i="47"/>
  <c r="BS2332" i="47"/>
  <c r="BT2332" i="47"/>
  <c r="U2332" i="47"/>
  <c r="AA2331" i="47"/>
  <c r="AD2331" i="47"/>
  <c r="T2331" i="47"/>
  <c r="AB2331" i="47"/>
  <c r="BF2331" i="47"/>
  <c r="BG2331" i="47"/>
  <c r="BH2331" i="47"/>
  <c r="BI2331" i="47"/>
  <c r="BJ2331" i="47"/>
  <c r="BK2331" i="47"/>
  <c r="BL2331" i="47"/>
  <c r="BM2331" i="47"/>
  <c r="BN2331" i="47"/>
  <c r="BO2331" i="47"/>
  <c r="BP2331" i="47"/>
  <c r="BQ2331" i="47"/>
  <c r="BR2331" i="47"/>
  <c r="BS2331" i="47"/>
  <c r="BT2331" i="47"/>
  <c r="U2331" i="47"/>
  <c r="AA2330" i="47"/>
  <c r="AD2330" i="47"/>
  <c r="T2330" i="47"/>
  <c r="AB2330" i="47"/>
  <c r="BF2330" i="47"/>
  <c r="BG2330" i="47"/>
  <c r="BH2330" i="47"/>
  <c r="BI2330" i="47"/>
  <c r="BJ2330" i="47"/>
  <c r="BK2330" i="47"/>
  <c r="BL2330" i="47"/>
  <c r="BM2330" i="47"/>
  <c r="BN2330" i="47"/>
  <c r="BO2330" i="47"/>
  <c r="BP2330" i="47"/>
  <c r="BQ2330" i="47"/>
  <c r="BR2330" i="47"/>
  <c r="BS2330" i="47"/>
  <c r="BT2330" i="47"/>
  <c r="U2330" i="47"/>
  <c r="AA2329" i="47"/>
  <c r="AD2329" i="47"/>
  <c r="T2329" i="47"/>
  <c r="AB2329" i="47"/>
  <c r="BF2329" i="47"/>
  <c r="BG2329" i="47"/>
  <c r="BH2329" i="47"/>
  <c r="BI2329" i="47"/>
  <c r="BJ2329" i="47"/>
  <c r="BK2329" i="47"/>
  <c r="BL2329" i="47"/>
  <c r="BM2329" i="47"/>
  <c r="BN2329" i="47"/>
  <c r="BO2329" i="47"/>
  <c r="BP2329" i="47"/>
  <c r="BQ2329" i="47"/>
  <c r="BR2329" i="47"/>
  <c r="BS2329" i="47"/>
  <c r="BT2329" i="47"/>
  <c r="U2329" i="47"/>
  <c r="AA2328" i="47"/>
  <c r="AD2328" i="47"/>
  <c r="T2328" i="47"/>
  <c r="AB2328" i="47"/>
  <c r="BF2328" i="47"/>
  <c r="BG2328" i="47"/>
  <c r="BH2328" i="47"/>
  <c r="BI2328" i="47"/>
  <c r="BJ2328" i="47"/>
  <c r="BK2328" i="47"/>
  <c r="BL2328" i="47"/>
  <c r="BM2328" i="47"/>
  <c r="BN2328" i="47"/>
  <c r="BO2328" i="47"/>
  <c r="BP2328" i="47"/>
  <c r="BQ2328" i="47"/>
  <c r="BR2328" i="47"/>
  <c r="BS2328" i="47"/>
  <c r="BT2328" i="47"/>
  <c r="U2328" i="47"/>
  <c r="AA2327" i="47"/>
  <c r="AD2327" i="47"/>
  <c r="T2327" i="47"/>
  <c r="AB2327" i="47"/>
  <c r="BF2327" i="47"/>
  <c r="BG2327" i="47"/>
  <c r="BH2327" i="47"/>
  <c r="BI2327" i="47"/>
  <c r="BJ2327" i="47"/>
  <c r="BK2327" i="47"/>
  <c r="BL2327" i="47"/>
  <c r="BM2327" i="47"/>
  <c r="BN2327" i="47"/>
  <c r="BO2327" i="47"/>
  <c r="BP2327" i="47"/>
  <c r="BQ2327" i="47"/>
  <c r="BR2327" i="47"/>
  <c r="BS2327" i="47"/>
  <c r="BT2327" i="47"/>
  <c r="U2327" i="47"/>
  <c r="AA2326" i="47"/>
  <c r="AD2326" i="47"/>
  <c r="T2326" i="47"/>
  <c r="AB2326" i="47"/>
  <c r="BF2326" i="47"/>
  <c r="BG2326" i="47"/>
  <c r="BH2326" i="47"/>
  <c r="BI2326" i="47"/>
  <c r="BJ2326" i="47"/>
  <c r="BK2326" i="47"/>
  <c r="BL2326" i="47"/>
  <c r="BM2326" i="47"/>
  <c r="BN2326" i="47"/>
  <c r="BO2326" i="47"/>
  <c r="BP2326" i="47"/>
  <c r="BQ2326" i="47"/>
  <c r="BR2326" i="47"/>
  <c r="BS2326" i="47"/>
  <c r="BT2326" i="47"/>
  <c r="U2326" i="47"/>
  <c r="AA2325" i="47"/>
  <c r="AD2325" i="47"/>
  <c r="T2325" i="47"/>
  <c r="AB2325" i="47"/>
  <c r="BF2325" i="47"/>
  <c r="BG2325" i="47"/>
  <c r="BH2325" i="47"/>
  <c r="BI2325" i="47"/>
  <c r="BJ2325" i="47"/>
  <c r="BK2325" i="47"/>
  <c r="BL2325" i="47"/>
  <c r="BM2325" i="47"/>
  <c r="BN2325" i="47"/>
  <c r="BO2325" i="47"/>
  <c r="BP2325" i="47"/>
  <c r="BQ2325" i="47"/>
  <c r="BR2325" i="47"/>
  <c r="BS2325" i="47"/>
  <c r="BT2325" i="47"/>
  <c r="U2325" i="47"/>
  <c r="AA2324" i="47"/>
  <c r="AD2324" i="47"/>
  <c r="T2324" i="47"/>
  <c r="AB2324" i="47"/>
  <c r="BF2324" i="47"/>
  <c r="BG2324" i="47"/>
  <c r="BH2324" i="47"/>
  <c r="BI2324" i="47"/>
  <c r="BJ2324" i="47"/>
  <c r="BK2324" i="47"/>
  <c r="BL2324" i="47"/>
  <c r="BM2324" i="47"/>
  <c r="BN2324" i="47"/>
  <c r="BO2324" i="47"/>
  <c r="BP2324" i="47"/>
  <c r="BQ2324" i="47"/>
  <c r="BR2324" i="47"/>
  <c r="BS2324" i="47"/>
  <c r="BT2324" i="47"/>
  <c r="U2324" i="47"/>
  <c r="AA2323" i="47"/>
  <c r="AD2323" i="47"/>
  <c r="T2323" i="47"/>
  <c r="AB2323" i="47"/>
  <c r="BF2323" i="47"/>
  <c r="BG2323" i="47"/>
  <c r="BH2323" i="47"/>
  <c r="BI2323" i="47"/>
  <c r="BJ2323" i="47"/>
  <c r="BK2323" i="47"/>
  <c r="BL2323" i="47"/>
  <c r="BM2323" i="47"/>
  <c r="BN2323" i="47"/>
  <c r="BO2323" i="47"/>
  <c r="BP2323" i="47"/>
  <c r="BQ2323" i="47"/>
  <c r="BR2323" i="47"/>
  <c r="BS2323" i="47"/>
  <c r="BT2323" i="47"/>
  <c r="U2323" i="47"/>
  <c r="AA2322" i="47"/>
  <c r="AD2322" i="47"/>
  <c r="T2322" i="47"/>
  <c r="AB2322" i="47"/>
  <c r="BF2322" i="47"/>
  <c r="BG2322" i="47"/>
  <c r="BH2322" i="47"/>
  <c r="BI2322" i="47"/>
  <c r="BJ2322" i="47"/>
  <c r="BK2322" i="47"/>
  <c r="BL2322" i="47"/>
  <c r="BM2322" i="47"/>
  <c r="BN2322" i="47"/>
  <c r="BO2322" i="47"/>
  <c r="BP2322" i="47"/>
  <c r="BQ2322" i="47"/>
  <c r="BR2322" i="47"/>
  <c r="BS2322" i="47"/>
  <c r="BT2322" i="47"/>
  <c r="U2322" i="47"/>
  <c r="AA2321" i="47"/>
  <c r="AD2321" i="47"/>
  <c r="T2321" i="47"/>
  <c r="AB2321" i="47"/>
  <c r="BF2321" i="47"/>
  <c r="BG2321" i="47"/>
  <c r="BH2321" i="47"/>
  <c r="BI2321" i="47"/>
  <c r="BJ2321" i="47"/>
  <c r="BK2321" i="47"/>
  <c r="BL2321" i="47"/>
  <c r="BM2321" i="47"/>
  <c r="BN2321" i="47"/>
  <c r="BO2321" i="47"/>
  <c r="BP2321" i="47"/>
  <c r="BQ2321" i="47"/>
  <c r="BR2321" i="47"/>
  <c r="BS2321" i="47"/>
  <c r="BT2321" i="47"/>
  <c r="U2321" i="47"/>
  <c r="AA2320" i="47"/>
  <c r="AD2320" i="47"/>
  <c r="T2320" i="47"/>
  <c r="AB2320" i="47"/>
  <c r="BF2320" i="47"/>
  <c r="BG2320" i="47"/>
  <c r="BH2320" i="47"/>
  <c r="BI2320" i="47"/>
  <c r="BJ2320" i="47"/>
  <c r="BK2320" i="47"/>
  <c r="BL2320" i="47"/>
  <c r="BM2320" i="47"/>
  <c r="BN2320" i="47"/>
  <c r="BO2320" i="47"/>
  <c r="BP2320" i="47"/>
  <c r="BQ2320" i="47"/>
  <c r="BR2320" i="47"/>
  <c r="BS2320" i="47"/>
  <c r="BT2320" i="47"/>
  <c r="U2320" i="47"/>
  <c r="AA2319" i="47"/>
  <c r="AD2319" i="47"/>
  <c r="T2319" i="47"/>
  <c r="AB2319" i="47"/>
  <c r="BF2319" i="47"/>
  <c r="BG2319" i="47"/>
  <c r="BH2319" i="47"/>
  <c r="BI2319" i="47"/>
  <c r="BJ2319" i="47"/>
  <c r="BK2319" i="47"/>
  <c r="BL2319" i="47"/>
  <c r="BM2319" i="47"/>
  <c r="BN2319" i="47"/>
  <c r="BO2319" i="47"/>
  <c r="BP2319" i="47"/>
  <c r="BQ2319" i="47"/>
  <c r="BR2319" i="47"/>
  <c r="BS2319" i="47"/>
  <c r="BT2319" i="47"/>
  <c r="U2319" i="47"/>
  <c r="AA2318" i="47"/>
  <c r="AD2318" i="47"/>
  <c r="T2318" i="47"/>
  <c r="AB2318" i="47"/>
  <c r="BF2318" i="47"/>
  <c r="BG2318" i="47"/>
  <c r="BH2318" i="47"/>
  <c r="BI2318" i="47"/>
  <c r="BJ2318" i="47"/>
  <c r="BK2318" i="47"/>
  <c r="BL2318" i="47"/>
  <c r="BM2318" i="47"/>
  <c r="BN2318" i="47"/>
  <c r="BO2318" i="47"/>
  <c r="BP2318" i="47"/>
  <c r="BQ2318" i="47"/>
  <c r="BR2318" i="47"/>
  <c r="BS2318" i="47"/>
  <c r="BT2318" i="47"/>
  <c r="U2318" i="47"/>
  <c r="AA2317" i="47"/>
  <c r="AD2317" i="47"/>
  <c r="T2317" i="47"/>
  <c r="AB2317" i="47"/>
  <c r="BF2317" i="47"/>
  <c r="BG2317" i="47"/>
  <c r="BH2317" i="47"/>
  <c r="BI2317" i="47"/>
  <c r="BJ2317" i="47"/>
  <c r="BK2317" i="47"/>
  <c r="BL2317" i="47"/>
  <c r="BM2317" i="47"/>
  <c r="BN2317" i="47"/>
  <c r="BO2317" i="47"/>
  <c r="BP2317" i="47"/>
  <c r="BQ2317" i="47"/>
  <c r="BR2317" i="47"/>
  <c r="BS2317" i="47"/>
  <c r="BT2317" i="47"/>
  <c r="U2317" i="47"/>
  <c r="AA2316" i="47"/>
  <c r="AD2316" i="47"/>
  <c r="T2316" i="47"/>
  <c r="AB2316" i="47"/>
  <c r="BF2316" i="47"/>
  <c r="BG2316" i="47"/>
  <c r="BH2316" i="47"/>
  <c r="BI2316" i="47"/>
  <c r="BJ2316" i="47"/>
  <c r="BK2316" i="47"/>
  <c r="BL2316" i="47"/>
  <c r="BM2316" i="47"/>
  <c r="BN2316" i="47"/>
  <c r="BO2316" i="47"/>
  <c r="BP2316" i="47"/>
  <c r="BQ2316" i="47"/>
  <c r="BR2316" i="47"/>
  <c r="BS2316" i="47"/>
  <c r="BT2316" i="47"/>
  <c r="U2316" i="47"/>
  <c r="AA2315" i="47"/>
  <c r="AD2315" i="47"/>
  <c r="T2315" i="47"/>
  <c r="AB2315" i="47"/>
  <c r="BF2315" i="47"/>
  <c r="BG2315" i="47"/>
  <c r="BH2315" i="47"/>
  <c r="BI2315" i="47"/>
  <c r="BJ2315" i="47"/>
  <c r="BK2315" i="47"/>
  <c r="BL2315" i="47"/>
  <c r="BM2315" i="47"/>
  <c r="BN2315" i="47"/>
  <c r="BO2315" i="47"/>
  <c r="BP2315" i="47"/>
  <c r="BQ2315" i="47"/>
  <c r="BR2315" i="47"/>
  <c r="BS2315" i="47"/>
  <c r="BT2315" i="47"/>
  <c r="U2315" i="47"/>
  <c r="AA2314" i="47"/>
  <c r="AD2314" i="47"/>
  <c r="T2314" i="47"/>
  <c r="AB2314" i="47"/>
  <c r="BF2314" i="47"/>
  <c r="BG2314" i="47"/>
  <c r="BH2314" i="47"/>
  <c r="BI2314" i="47"/>
  <c r="BJ2314" i="47"/>
  <c r="BK2314" i="47"/>
  <c r="BL2314" i="47"/>
  <c r="BM2314" i="47"/>
  <c r="BN2314" i="47"/>
  <c r="BO2314" i="47"/>
  <c r="BP2314" i="47"/>
  <c r="BQ2314" i="47"/>
  <c r="BR2314" i="47"/>
  <c r="BS2314" i="47"/>
  <c r="BT2314" i="47"/>
  <c r="U2314" i="47"/>
  <c r="AA2313" i="47"/>
  <c r="AD2313" i="47"/>
  <c r="T2313" i="47"/>
  <c r="AB2313" i="47"/>
  <c r="BF2313" i="47"/>
  <c r="BG2313" i="47"/>
  <c r="BH2313" i="47"/>
  <c r="BI2313" i="47"/>
  <c r="BJ2313" i="47"/>
  <c r="BK2313" i="47"/>
  <c r="BL2313" i="47"/>
  <c r="BM2313" i="47"/>
  <c r="BN2313" i="47"/>
  <c r="BO2313" i="47"/>
  <c r="BP2313" i="47"/>
  <c r="BQ2313" i="47"/>
  <c r="BR2313" i="47"/>
  <c r="BS2313" i="47"/>
  <c r="BT2313" i="47"/>
  <c r="U2313" i="47"/>
  <c r="AA2312" i="47"/>
  <c r="AD2312" i="47"/>
  <c r="T2312" i="47"/>
  <c r="AB2312" i="47"/>
  <c r="BF2312" i="47"/>
  <c r="BG2312" i="47"/>
  <c r="BH2312" i="47"/>
  <c r="BI2312" i="47"/>
  <c r="BJ2312" i="47"/>
  <c r="BK2312" i="47"/>
  <c r="BL2312" i="47"/>
  <c r="BM2312" i="47"/>
  <c r="BN2312" i="47"/>
  <c r="BO2312" i="47"/>
  <c r="BP2312" i="47"/>
  <c r="BQ2312" i="47"/>
  <c r="BR2312" i="47"/>
  <c r="BS2312" i="47"/>
  <c r="BT2312" i="47"/>
  <c r="U2312" i="47"/>
  <c r="AA2311" i="47"/>
  <c r="AD2311" i="47"/>
  <c r="T2311" i="47"/>
  <c r="AB2311" i="47"/>
  <c r="BF2311" i="47"/>
  <c r="BG2311" i="47"/>
  <c r="BH2311" i="47"/>
  <c r="BI2311" i="47"/>
  <c r="BJ2311" i="47"/>
  <c r="BK2311" i="47"/>
  <c r="BL2311" i="47"/>
  <c r="BM2311" i="47"/>
  <c r="BN2311" i="47"/>
  <c r="BO2311" i="47"/>
  <c r="BP2311" i="47"/>
  <c r="BQ2311" i="47"/>
  <c r="BR2311" i="47"/>
  <c r="BS2311" i="47"/>
  <c r="BT2311" i="47"/>
  <c r="U2311" i="47"/>
  <c r="AA2310" i="47"/>
  <c r="AD2310" i="47"/>
  <c r="T2310" i="47"/>
  <c r="AB2310" i="47"/>
  <c r="BF2310" i="47"/>
  <c r="BG2310" i="47"/>
  <c r="BH2310" i="47"/>
  <c r="BI2310" i="47"/>
  <c r="BJ2310" i="47"/>
  <c r="BK2310" i="47"/>
  <c r="BL2310" i="47"/>
  <c r="BM2310" i="47"/>
  <c r="BN2310" i="47"/>
  <c r="BO2310" i="47"/>
  <c r="BP2310" i="47"/>
  <c r="BQ2310" i="47"/>
  <c r="BR2310" i="47"/>
  <c r="BS2310" i="47"/>
  <c r="BT2310" i="47"/>
  <c r="U2310" i="47"/>
  <c r="AA2309" i="47"/>
  <c r="AD2309" i="47"/>
  <c r="T2309" i="47"/>
  <c r="AB2309" i="47"/>
  <c r="BF2309" i="47"/>
  <c r="BG2309" i="47"/>
  <c r="BH2309" i="47"/>
  <c r="BI2309" i="47"/>
  <c r="BJ2309" i="47"/>
  <c r="BK2309" i="47"/>
  <c r="BL2309" i="47"/>
  <c r="BM2309" i="47"/>
  <c r="BN2309" i="47"/>
  <c r="BO2309" i="47"/>
  <c r="BP2309" i="47"/>
  <c r="BQ2309" i="47"/>
  <c r="BR2309" i="47"/>
  <c r="BS2309" i="47"/>
  <c r="BT2309" i="47"/>
  <c r="U2309" i="47"/>
  <c r="AA2308" i="47"/>
  <c r="AD2308" i="47"/>
  <c r="T2308" i="47"/>
  <c r="AB2308" i="47"/>
  <c r="BF2308" i="47"/>
  <c r="BG2308" i="47"/>
  <c r="BH2308" i="47"/>
  <c r="BI2308" i="47"/>
  <c r="BJ2308" i="47"/>
  <c r="BK2308" i="47"/>
  <c r="BL2308" i="47"/>
  <c r="BM2308" i="47"/>
  <c r="BN2308" i="47"/>
  <c r="BO2308" i="47"/>
  <c r="BP2308" i="47"/>
  <c r="BQ2308" i="47"/>
  <c r="BR2308" i="47"/>
  <c r="BS2308" i="47"/>
  <c r="BT2308" i="47"/>
  <c r="U2308" i="47"/>
  <c r="AA2307" i="47"/>
  <c r="AD2307" i="47"/>
  <c r="T2307" i="47"/>
  <c r="AB2307" i="47"/>
  <c r="BF2307" i="47"/>
  <c r="BG2307" i="47"/>
  <c r="BH2307" i="47"/>
  <c r="BI2307" i="47"/>
  <c r="BJ2307" i="47"/>
  <c r="BK2307" i="47"/>
  <c r="BL2307" i="47"/>
  <c r="BM2307" i="47"/>
  <c r="BN2307" i="47"/>
  <c r="BO2307" i="47"/>
  <c r="BP2307" i="47"/>
  <c r="BQ2307" i="47"/>
  <c r="BR2307" i="47"/>
  <c r="BS2307" i="47"/>
  <c r="BT2307" i="47"/>
  <c r="U2307" i="47"/>
  <c r="AA2306" i="47"/>
  <c r="AD2306" i="47"/>
  <c r="T2306" i="47"/>
  <c r="AB2306" i="47"/>
  <c r="BF2306" i="47"/>
  <c r="BG2306" i="47"/>
  <c r="BH2306" i="47"/>
  <c r="BI2306" i="47"/>
  <c r="BJ2306" i="47"/>
  <c r="BK2306" i="47"/>
  <c r="BL2306" i="47"/>
  <c r="BM2306" i="47"/>
  <c r="BN2306" i="47"/>
  <c r="BO2306" i="47"/>
  <c r="BP2306" i="47"/>
  <c r="BQ2306" i="47"/>
  <c r="BR2306" i="47"/>
  <c r="BS2306" i="47"/>
  <c r="BT2306" i="47"/>
  <c r="U2306" i="47"/>
  <c r="AA2305" i="47"/>
  <c r="AD2305" i="47"/>
  <c r="T2305" i="47"/>
  <c r="AB2305" i="47"/>
  <c r="BF2305" i="47"/>
  <c r="BG2305" i="47"/>
  <c r="BH2305" i="47"/>
  <c r="BI2305" i="47"/>
  <c r="BJ2305" i="47"/>
  <c r="BK2305" i="47"/>
  <c r="BL2305" i="47"/>
  <c r="BM2305" i="47"/>
  <c r="BN2305" i="47"/>
  <c r="BO2305" i="47"/>
  <c r="BP2305" i="47"/>
  <c r="BQ2305" i="47"/>
  <c r="BR2305" i="47"/>
  <c r="BS2305" i="47"/>
  <c r="BT2305" i="47"/>
  <c r="U2305" i="47"/>
  <c r="AA2304" i="47"/>
  <c r="AD2304" i="47"/>
  <c r="T2304" i="47"/>
  <c r="AB2304" i="47"/>
  <c r="BF2304" i="47"/>
  <c r="BG2304" i="47"/>
  <c r="BH2304" i="47"/>
  <c r="BI2304" i="47"/>
  <c r="BJ2304" i="47"/>
  <c r="BK2304" i="47"/>
  <c r="BL2304" i="47"/>
  <c r="BM2304" i="47"/>
  <c r="BN2304" i="47"/>
  <c r="BO2304" i="47"/>
  <c r="BP2304" i="47"/>
  <c r="BQ2304" i="47"/>
  <c r="BR2304" i="47"/>
  <c r="BS2304" i="47"/>
  <c r="BT2304" i="47"/>
  <c r="U2304" i="47"/>
  <c r="AA2303" i="47"/>
  <c r="AD2303" i="47"/>
  <c r="T2303" i="47"/>
  <c r="AB2303" i="47"/>
  <c r="BF2303" i="47"/>
  <c r="BG2303" i="47"/>
  <c r="BH2303" i="47"/>
  <c r="BI2303" i="47"/>
  <c r="BJ2303" i="47"/>
  <c r="BK2303" i="47"/>
  <c r="BL2303" i="47"/>
  <c r="BM2303" i="47"/>
  <c r="BN2303" i="47"/>
  <c r="BO2303" i="47"/>
  <c r="BP2303" i="47"/>
  <c r="BQ2303" i="47"/>
  <c r="BR2303" i="47"/>
  <c r="BS2303" i="47"/>
  <c r="BT2303" i="47"/>
  <c r="U2303" i="47"/>
  <c r="AA2302" i="47"/>
  <c r="AD2302" i="47"/>
  <c r="T2302" i="47"/>
  <c r="AB2302" i="47"/>
  <c r="BF2302" i="47"/>
  <c r="BG2302" i="47"/>
  <c r="BH2302" i="47"/>
  <c r="BI2302" i="47"/>
  <c r="BJ2302" i="47"/>
  <c r="BK2302" i="47"/>
  <c r="BL2302" i="47"/>
  <c r="BM2302" i="47"/>
  <c r="BN2302" i="47"/>
  <c r="BO2302" i="47"/>
  <c r="BP2302" i="47"/>
  <c r="BQ2302" i="47"/>
  <c r="BR2302" i="47"/>
  <c r="BS2302" i="47"/>
  <c r="BT2302" i="47"/>
  <c r="U2302" i="47"/>
  <c r="AA2301" i="47"/>
  <c r="AD2301" i="47"/>
  <c r="T2301" i="47"/>
  <c r="AB2301" i="47"/>
  <c r="BF2301" i="47"/>
  <c r="BG2301" i="47"/>
  <c r="BH2301" i="47"/>
  <c r="BI2301" i="47"/>
  <c r="BJ2301" i="47"/>
  <c r="BK2301" i="47"/>
  <c r="BL2301" i="47"/>
  <c r="BM2301" i="47"/>
  <c r="BN2301" i="47"/>
  <c r="BO2301" i="47"/>
  <c r="BP2301" i="47"/>
  <c r="BQ2301" i="47"/>
  <c r="BR2301" i="47"/>
  <c r="BS2301" i="47"/>
  <c r="BT2301" i="47"/>
  <c r="U2301" i="47"/>
  <c r="AA2300" i="47"/>
  <c r="AD2300" i="47"/>
  <c r="T2300" i="47"/>
  <c r="AB2300" i="47"/>
  <c r="BF2300" i="47"/>
  <c r="BG2300" i="47"/>
  <c r="BH2300" i="47"/>
  <c r="BI2300" i="47"/>
  <c r="BJ2300" i="47"/>
  <c r="BK2300" i="47"/>
  <c r="BL2300" i="47"/>
  <c r="BM2300" i="47"/>
  <c r="BN2300" i="47"/>
  <c r="BO2300" i="47"/>
  <c r="BP2300" i="47"/>
  <c r="BQ2300" i="47"/>
  <c r="BR2300" i="47"/>
  <c r="BS2300" i="47"/>
  <c r="BT2300" i="47"/>
  <c r="U2300" i="47"/>
  <c r="AA2299" i="47"/>
  <c r="AD2299" i="47"/>
  <c r="T2299" i="47"/>
  <c r="AB2299" i="47"/>
  <c r="BF2299" i="47"/>
  <c r="BG2299" i="47"/>
  <c r="BH2299" i="47"/>
  <c r="BI2299" i="47"/>
  <c r="BJ2299" i="47"/>
  <c r="BK2299" i="47"/>
  <c r="BL2299" i="47"/>
  <c r="BM2299" i="47"/>
  <c r="BN2299" i="47"/>
  <c r="BO2299" i="47"/>
  <c r="BP2299" i="47"/>
  <c r="BQ2299" i="47"/>
  <c r="BR2299" i="47"/>
  <c r="BS2299" i="47"/>
  <c r="BT2299" i="47"/>
  <c r="U2299" i="47"/>
  <c r="AA2298" i="47"/>
  <c r="AD2298" i="47"/>
  <c r="T2298" i="47"/>
  <c r="AB2298" i="47"/>
  <c r="BF2298" i="47"/>
  <c r="BG2298" i="47"/>
  <c r="BH2298" i="47"/>
  <c r="BI2298" i="47"/>
  <c r="BJ2298" i="47"/>
  <c r="BK2298" i="47"/>
  <c r="BL2298" i="47"/>
  <c r="BM2298" i="47"/>
  <c r="BN2298" i="47"/>
  <c r="BO2298" i="47"/>
  <c r="BP2298" i="47"/>
  <c r="BQ2298" i="47"/>
  <c r="BR2298" i="47"/>
  <c r="BS2298" i="47"/>
  <c r="BT2298" i="47"/>
  <c r="U2298" i="47"/>
  <c r="AA2297" i="47"/>
  <c r="AD2297" i="47"/>
  <c r="T2297" i="47"/>
  <c r="AB2297" i="47"/>
  <c r="BF2297" i="47"/>
  <c r="BG2297" i="47"/>
  <c r="BH2297" i="47"/>
  <c r="BI2297" i="47"/>
  <c r="BJ2297" i="47"/>
  <c r="BK2297" i="47"/>
  <c r="BL2297" i="47"/>
  <c r="BM2297" i="47"/>
  <c r="BN2297" i="47"/>
  <c r="BO2297" i="47"/>
  <c r="BP2297" i="47"/>
  <c r="BQ2297" i="47"/>
  <c r="BR2297" i="47"/>
  <c r="BS2297" i="47"/>
  <c r="BT2297" i="47"/>
  <c r="U2297" i="47"/>
  <c r="AA2296" i="47"/>
  <c r="AD2296" i="47"/>
  <c r="T2296" i="47"/>
  <c r="AB2296" i="47"/>
  <c r="BF2296" i="47"/>
  <c r="BG2296" i="47"/>
  <c r="BH2296" i="47"/>
  <c r="BI2296" i="47"/>
  <c r="BJ2296" i="47"/>
  <c r="BK2296" i="47"/>
  <c r="BL2296" i="47"/>
  <c r="BM2296" i="47"/>
  <c r="BN2296" i="47"/>
  <c r="BO2296" i="47"/>
  <c r="BP2296" i="47"/>
  <c r="BQ2296" i="47"/>
  <c r="BR2296" i="47"/>
  <c r="BS2296" i="47"/>
  <c r="BT2296" i="47"/>
  <c r="U2296" i="47"/>
  <c r="AA2295" i="47"/>
  <c r="AD2295" i="47"/>
  <c r="T2295" i="47"/>
  <c r="AB2295" i="47"/>
  <c r="BF2295" i="47"/>
  <c r="BG2295" i="47"/>
  <c r="BH2295" i="47"/>
  <c r="BI2295" i="47"/>
  <c r="BJ2295" i="47"/>
  <c r="BK2295" i="47"/>
  <c r="BL2295" i="47"/>
  <c r="BM2295" i="47"/>
  <c r="BN2295" i="47"/>
  <c r="BO2295" i="47"/>
  <c r="BP2295" i="47"/>
  <c r="BQ2295" i="47"/>
  <c r="BR2295" i="47"/>
  <c r="BS2295" i="47"/>
  <c r="BT2295" i="47"/>
  <c r="U2295" i="47"/>
  <c r="AA2294" i="47"/>
  <c r="AD2294" i="47"/>
  <c r="T2294" i="47"/>
  <c r="AB2294" i="47"/>
  <c r="BF2294" i="47"/>
  <c r="BG2294" i="47"/>
  <c r="BH2294" i="47"/>
  <c r="BI2294" i="47"/>
  <c r="BJ2294" i="47"/>
  <c r="BK2294" i="47"/>
  <c r="BL2294" i="47"/>
  <c r="BM2294" i="47"/>
  <c r="BN2294" i="47"/>
  <c r="BO2294" i="47"/>
  <c r="BP2294" i="47"/>
  <c r="BQ2294" i="47"/>
  <c r="BR2294" i="47"/>
  <c r="BS2294" i="47"/>
  <c r="BT2294" i="47"/>
  <c r="U2294" i="47"/>
  <c r="AA2293" i="47"/>
  <c r="AD2293" i="47"/>
  <c r="T2293" i="47"/>
  <c r="AB2293" i="47"/>
  <c r="BF2293" i="47"/>
  <c r="BG2293" i="47"/>
  <c r="BH2293" i="47"/>
  <c r="BI2293" i="47"/>
  <c r="BJ2293" i="47"/>
  <c r="BK2293" i="47"/>
  <c r="BL2293" i="47"/>
  <c r="BM2293" i="47"/>
  <c r="BN2293" i="47"/>
  <c r="BO2293" i="47"/>
  <c r="BP2293" i="47"/>
  <c r="BQ2293" i="47"/>
  <c r="BR2293" i="47"/>
  <c r="BS2293" i="47"/>
  <c r="BT2293" i="47"/>
  <c r="U2293" i="47"/>
  <c r="AA2292" i="47"/>
  <c r="AD2292" i="47"/>
  <c r="T2292" i="47"/>
  <c r="AB2292" i="47"/>
  <c r="BF2292" i="47"/>
  <c r="BG2292" i="47"/>
  <c r="BH2292" i="47"/>
  <c r="BI2292" i="47"/>
  <c r="BJ2292" i="47"/>
  <c r="BK2292" i="47"/>
  <c r="BL2292" i="47"/>
  <c r="BM2292" i="47"/>
  <c r="BN2292" i="47"/>
  <c r="BO2292" i="47"/>
  <c r="BP2292" i="47"/>
  <c r="BQ2292" i="47"/>
  <c r="BR2292" i="47"/>
  <c r="BS2292" i="47"/>
  <c r="BT2292" i="47"/>
  <c r="U2292" i="47"/>
  <c r="AA2291" i="47"/>
  <c r="AD2291" i="47"/>
  <c r="T2291" i="47"/>
  <c r="AB2291" i="47"/>
  <c r="BF2291" i="47"/>
  <c r="BG2291" i="47"/>
  <c r="BH2291" i="47"/>
  <c r="BI2291" i="47"/>
  <c r="BJ2291" i="47"/>
  <c r="BK2291" i="47"/>
  <c r="BL2291" i="47"/>
  <c r="BM2291" i="47"/>
  <c r="BN2291" i="47"/>
  <c r="BO2291" i="47"/>
  <c r="BP2291" i="47"/>
  <c r="BQ2291" i="47"/>
  <c r="BR2291" i="47"/>
  <c r="BS2291" i="47"/>
  <c r="BT2291" i="47"/>
  <c r="U2291" i="47"/>
  <c r="AA2290" i="47"/>
  <c r="AD2290" i="47"/>
  <c r="T2290" i="47"/>
  <c r="AB2290" i="47"/>
  <c r="BF2290" i="47"/>
  <c r="BG2290" i="47"/>
  <c r="BH2290" i="47"/>
  <c r="BI2290" i="47"/>
  <c r="BJ2290" i="47"/>
  <c r="BK2290" i="47"/>
  <c r="BL2290" i="47"/>
  <c r="BM2290" i="47"/>
  <c r="BN2290" i="47"/>
  <c r="BO2290" i="47"/>
  <c r="BP2290" i="47"/>
  <c r="BQ2290" i="47"/>
  <c r="BR2290" i="47"/>
  <c r="BS2290" i="47"/>
  <c r="BT2290" i="47"/>
  <c r="U2290" i="47"/>
  <c r="AA2289" i="47"/>
  <c r="AD2289" i="47"/>
  <c r="T2289" i="47"/>
  <c r="AB2289" i="47"/>
  <c r="BF2289" i="47"/>
  <c r="BG2289" i="47"/>
  <c r="BH2289" i="47"/>
  <c r="BI2289" i="47"/>
  <c r="BJ2289" i="47"/>
  <c r="BK2289" i="47"/>
  <c r="BL2289" i="47"/>
  <c r="BM2289" i="47"/>
  <c r="BN2289" i="47"/>
  <c r="BO2289" i="47"/>
  <c r="BP2289" i="47"/>
  <c r="BQ2289" i="47"/>
  <c r="BR2289" i="47"/>
  <c r="BS2289" i="47"/>
  <c r="BT2289" i="47"/>
  <c r="U2289" i="47"/>
  <c r="AA2288" i="47"/>
  <c r="AD2288" i="47"/>
  <c r="T2288" i="47"/>
  <c r="AB2288" i="47"/>
  <c r="BF2288" i="47"/>
  <c r="BG2288" i="47"/>
  <c r="BH2288" i="47"/>
  <c r="BI2288" i="47"/>
  <c r="BJ2288" i="47"/>
  <c r="BK2288" i="47"/>
  <c r="BL2288" i="47"/>
  <c r="BM2288" i="47"/>
  <c r="BN2288" i="47"/>
  <c r="BO2288" i="47"/>
  <c r="BP2288" i="47"/>
  <c r="BQ2288" i="47"/>
  <c r="BR2288" i="47"/>
  <c r="BS2288" i="47"/>
  <c r="BT2288" i="47"/>
  <c r="U2288" i="47"/>
  <c r="AA2287" i="47"/>
  <c r="AD2287" i="47"/>
  <c r="T2287" i="47"/>
  <c r="AB2287" i="47"/>
  <c r="BF2287" i="47"/>
  <c r="BG2287" i="47"/>
  <c r="BH2287" i="47"/>
  <c r="BI2287" i="47"/>
  <c r="BJ2287" i="47"/>
  <c r="BK2287" i="47"/>
  <c r="BL2287" i="47"/>
  <c r="BM2287" i="47"/>
  <c r="BN2287" i="47"/>
  <c r="BO2287" i="47"/>
  <c r="BP2287" i="47"/>
  <c r="BQ2287" i="47"/>
  <c r="BR2287" i="47"/>
  <c r="BS2287" i="47"/>
  <c r="BT2287" i="47"/>
  <c r="U2287" i="47"/>
  <c r="AA2286" i="47"/>
  <c r="AD2286" i="47"/>
  <c r="T2286" i="47"/>
  <c r="AB2286" i="47"/>
  <c r="BF2286" i="47"/>
  <c r="BG2286" i="47"/>
  <c r="BH2286" i="47"/>
  <c r="BI2286" i="47"/>
  <c r="BJ2286" i="47"/>
  <c r="BK2286" i="47"/>
  <c r="BL2286" i="47"/>
  <c r="BM2286" i="47"/>
  <c r="BN2286" i="47"/>
  <c r="BO2286" i="47"/>
  <c r="BP2286" i="47"/>
  <c r="BQ2286" i="47"/>
  <c r="BR2286" i="47"/>
  <c r="BS2286" i="47"/>
  <c r="BT2286" i="47"/>
  <c r="U2286" i="47"/>
  <c r="AA2285" i="47"/>
  <c r="AD2285" i="47"/>
  <c r="T2285" i="47"/>
  <c r="AB2285" i="47"/>
  <c r="BF2285" i="47"/>
  <c r="BG2285" i="47"/>
  <c r="BH2285" i="47"/>
  <c r="BI2285" i="47"/>
  <c r="BJ2285" i="47"/>
  <c r="BK2285" i="47"/>
  <c r="BL2285" i="47"/>
  <c r="BM2285" i="47"/>
  <c r="BN2285" i="47"/>
  <c r="BO2285" i="47"/>
  <c r="BP2285" i="47"/>
  <c r="BQ2285" i="47"/>
  <c r="BR2285" i="47"/>
  <c r="BS2285" i="47"/>
  <c r="BT2285" i="47"/>
  <c r="U2285" i="47"/>
  <c r="AA2284" i="47"/>
  <c r="AD2284" i="47"/>
  <c r="T2284" i="47"/>
  <c r="AB2284" i="47"/>
  <c r="BF2284" i="47"/>
  <c r="BG2284" i="47"/>
  <c r="BH2284" i="47"/>
  <c r="BI2284" i="47"/>
  <c r="BJ2284" i="47"/>
  <c r="BK2284" i="47"/>
  <c r="BL2284" i="47"/>
  <c r="BM2284" i="47"/>
  <c r="BN2284" i="47"/>
  <c r="BO2284" i="47"/>
  <c r="BP2284" i="47"/>
  <c r="BQ2284" i="47"/>
  <c r="BR2284" i="47"/>
  <c r="BS2284" i="47"/>
  <c r="BT2284" i="47"/>
  <c r="U2284" i="47"/>
  <c r="AA2283" i="47"/>
  <c r="AD2283" i="47"/>
  <c r="T2283" i="47"/>
  <c r="AB2283" i="47"/>
  <c r="BF2283" i="47"/>
  <c r="BG2283" i="47"/>
  <c r="BH2283" i="47"/>
  <c r="BI2283" i="47"/>
  <c r="BJ2283" i="47"/>
  <c r="BK2283" i="47"/>
  <c r="BL2283" i="47"/>
  <c r="BM2283" i="47"/>
  <c r="BN2283" i="47"/>
  <c r="BO2283" i="47"/>
  <c r="BP2283" i="47"/>
  <c r="BQ2283" i="47"/>
  <c r="BR2283" i="47"/>
  <c r="BS2283" i="47"/>
  <c r="BT2283" i="47"/>
  <c r="U2283" i="47"/>
  <c r="AA2282" i="47"/>
  <c r="AD2282" i="47"/>
  <c r="T2282" i="47"/>
  <c r="AB2282" i="47"/>
  <c r="BF2282" i="47"/>
  <c r="BG2282" i="47"/>
  <c r="BH2282" i="47"/>
  <c r="BI2282" i="47"/>
  <c r="BJ2282" i="47"/>
  <c r="BK2282" i="47"/>
  <c r="BL2282" i="47"/>
  <c r="BM2282" i="47"/>
  <c r="BN2282" i="47"/>
  <c r="BO2282" i="47"/>
  <c r="BP2282" i="47"/>
  <c r="BQ2282" i="47"/>
  <c r="BR2282" i="47"/>
  <c r="BS2282" i="47"/>
  <c r="BT2282" i="47"/>
  <c r="U2282" i="47"/>
  <c r="AA2281" i="47"/>
  <c r="AD2281" i="47"/>
  <c r="T2281" i="47"/>
  <c r="AB2281" i="47"/>
  <c r="BF2281" i="47"/>
  <c r="BG2281" i="47"/>
  <c r="BH2281" i="47"/>
  <c r="BI2281" i="47"/>
  <c r="BJ2281" i="47"/>
  <c r="BK2281" i="47"/>
  <c r="BL2281" i="47"/>
  <c r="BM2281" i="47"/>
  <c r="BN2281" i="47"/>
  <c r="BO2281" i="47"/>
  <c r="BP2281" i="47"/>
  <c r="BQ2281" i="47"/>
  <c r="BR2281" i="47"/>
  <c r="BS2281" i="47"/>
  <c r="BT2281" i="47"/>
  <c r="U2281" i="47"/>
  <c r="AA2280" i="47"/>
  <c r="AD2280" i="47"/>
  <c r="T2280" i="47"/>
  <c r="AB2280" i="47"/>
  <c r="BF2280" i="47"/>
  <c r="BG2280" i="47"/>
  <c r="BH2280" i="47"/>
  <c r="BI2280" i="47"/>
  <c r="BJ2280" i="47"/>
  <c r="BK2280" i="47"/>
  <c r="BL2280" i="47"/>
  <c r="BM2280" i="47"/>
  <c r="BN2280" i="47"/>
  <c r="BO2280" i="47"/>
  <c r="BP2280" i="47"/>
  <c r="BQ2280" i="47"/>
  <c r="BR2280" i="47"/>
  <c r="BS2280" i="47"/>
  <c r="BT2280" i="47"/>
  <c r="U2280" i="47"/>
  <c r="AA2279" i="47"/>
  <c r="AD2279" i="47"/>
  <c r="T2279" i="47"/>
  <c r="AB2279" i="47"/>
  <c r="BF2279" i="47"/>
  <c r="BG2279" i="47"/>
  <c r="BH2279" i="47"/>
  <c r="BI2279" i="47"/>
  <c r="BJ2279" i="47"/>
  <c r="BK2279" i="47"/>
  <c r="BL2279" i="47"/>
  <c r="BM2279" i="47"/>
  <c r="BN2279" i="47"/>
  <c r="BO2279" i="47"/>
  <c r="BP2279" i="47"/>
  <c r="BQ2279" i="47"/>
  <c r="BR2279" i="47"/>
  <c r="BS2279" i="47"/>
  <c r="BT2279" i="47"/>
  <c r="U2279" i="47"/>
  <c r="AA2278" i="47"/>
  <c r="AD2278" i="47"/>
  <c r="T2278" i="47"/>
  <c r="AB2278" i="47"/>
  <c r="BF2278" i="47"/>
  <c r="BG2278" i="47"/>
  <c r="BH2278" i="47"/>
  <c r="BI2278" i="47"/>
  <c r="BJ2278" i="47"/>
  <c r="BK2278" i="47"/>
  <c r="BL2278" i="47"/>
  <c r="BM2278" i="47"/>
  <c r="BN2278" i="47"/>
  <c r="BO2278" i="47"/>
  <c r="BP2278" i="47"/>
  <c r="BQ2278" i="47"/>
  <c r="BR2278" i="47"/>
  <c r="BS2278" i="47"/>
  <c r="BT2278" i="47"/>
  <c r="U2278" i="47"/>
  <c r="AA2277" i="47"/>
  <c r="AD2277" i="47"/>
  <c r="T2277" i="47"/>
  <c r="AB2277" i="47"/>
  <c r="BF2277" i="47"/>
  <c r="BG2277" i="47"/>
  <c r="BH2277" i="47"/>
  <c r="BI2277" i="47"/>
  <c r="BJ2277" i="47"/>
  <c r="BK2277" i="47"/>
  <c r="BL2277" i="47"/>
  <c r="BM2277" i="47"/>
  <c r="BN2277" i="47"/>
  <c r="BO2277" i="47"/>
  <c r="BP2277" i="47"/>
  <c r="BQ2277" i="47"/>
  <c r="BR2277" i="47"/>
  <c r="BS2277" i="47"/>
  <c r="BT2277" i="47"/>
  <c r="U2277" i="47"/>
  <c r="AA2276" i="47"/>
  <c r="AD2276" i="47"/>
  <c r="T2276" i="47"/>
  <c r="AB2276" i="47"/>
  <c r="BF2276" i="47"/>
  <c r="BG2276" i="47"/>
  <c r="BH2276" i="47"/>
  <c r="BI2276" i="47"/>
  <c r="BJ2276" i="47"/>
  <c r="BK2276" i="47"/>
  <c r="BL2276" i="47"/>
  <c r="BM2276" i="47"/>
  <c r="BN2276" i="47"/>
  <c r="BO2276" i="47"/>
  <c r="BP2276" i="47"/>
  <c r="BQ2276" i="47"/>
  <c r="BR2276" i="47"/>
  <c r="BS2276" i="47"/>
  <c r="BT2276" i="47"/>
  <c r="U2276" i="47"/>
  <c r="AA2275" i="47"/>
  <c r="AD2275" i="47"/>
  <c r="T2275" i="47"/>
  <c r="AB2275" i="47"/>
  <c r="BF2275" i="47"/>
  <c r="BG2275" i="47"/>
  <c r="BH2275" i="47"/>
  <c r="BI2275" i="47"/>
  <c r="BJ2275" i="47"/>
  <c r="BK2275" i="47"/>
  <c r="BL2275" i="47"/>
  <c r="BM2275" i="47"/>
  <c r="BN2275" i="47"/>
  <c r="BO2275" i="47"/>
  <c r="BP2275" i="47"/>
  <c r="BQ2275" i="47"/>
  <c r="BR2275" i="47"/>
  <c r="BS2275" i="47"/>
  <c r="BT2275" i="47"/>
  <c r="U2275" i="47"/>
  <c r="AA2274" i="47"/>
  <c r="AD2274" i="47"/>
  <c r="T2274" i="47"/>
  <c r="AB2274" i="47"/>
  <c r="BF2274" i="47"/>
  <c r="BG2274" i="47"/>
  <c r="BH2274" i="47"/>
  <c r="BI2274" i="47"/>
  <c r="BJ2274" i="47"/>
  <c r="BK2274" i="47"/>
  <c r="BL2274" i="47"/>
  <c r="BM2274" i="47"/>
  <c r="BN2274" i="47"/>
  <c r="BO2274" i="47"/>
  <c r="BP2274" i="47"/>
  <c r="BQ2274" i="47"/>
  <c r="BR2274" i="47"/>
  <c r="BS2274" i="47"/>
  <c r="BT2274" i="47"/>
  <c r="U2274" i="47"/>
  <c r="AA2273" i="47"/>
  <c r="AD2273" i="47"/>
  <c r="T2273" i="47"/>
  <c r="AB2273" i="47"/>
  <c r="BF2273" i="47"/>
  <c r="BG2273" i="47"/>
  <c r="BH2273" i="47"/>
  <c r="BI2273" i="47"/>
  <c r="BJ2273" i="47"/>
  <c r="BK2273" i="47"/>
  <c r="BL2273" i="47"/>
  <c r="BM2273" i="47"/>
  <c r="BN2273" i="47"/>
  <c r="BO2273" i="47"/>
  <c r="BP2273" i="47"/>
  <c r="BQ2273" i="47"/>
  <c r="BR2273" i="47"/>
  <c r="BS2273" i="47"/>
  <c r="BT2273" i="47"/>
  <c r="U2273" i="47"/>
  <c r="AA2272" i="47"/>
  <c r="AD2272" i="47"/>
  <c r="T2272" i="47"/>
  <c r="AB2272" i="47"/>
  <c r="BF2272" i="47"/>
  <c r="BG2272" i="47"/>
  <c r="BH2272" i="47"/>
  <c r="BI2272" i="47"/>
  <c r="BJ2272" i="47"/>
  <c r="BK2272" i="47"/>
  <c r="BL2272" i="47"/>
  <c r="BM2272" i="47"/>
  <c r="BN2272" i="47"/>
  <c r="BO2272" i="47"/>
  <c r="BP2272" i="47"/>
  <c r="BQ2272" i="47"/>
  <c r="BR2272" i="47"/>
  <c r="BS2272" i="47"/>
  <c r="BT2272" i="47"/>
  <c r="U2272" i="47"/>
  <c r="AA2271" i="47"/>
  <c r="AD2271" i="47"/>
  <c r="T2271" i="47"/>
  <c r="AB2271" i="47"/>
  <c r="BF2271" i="47"/>
  <c r="BG2271" i="47"/>
  <c r="BH2271" i="47"/>
  <c r="BI2271" i="47"/>
  <c r="BJ2271" i="47"/>
  <c r="BK2271" i="47"/>
  <c r="BL2271" i="47"/>
  <c r="BM2271" i="47"/>
  <c r="BN2271" i="47"/>
  <c r="BO2271" i="47"/>
  <c r="BP2271" i="47"/>
  <c r="BQ2271" i="47"/>
  <c r="BR2271" i="47"/>
  <c r="BS2271" i="47"/>
  <c r="BT2271" i="47"/>
  <c r="U2271" i="47"/>
  <c r="AA2270" i="47"/>
  <c r="AD2270" i="47"/>
  <c r="T2270" i="47"/>
  <c r="AB2270" i="47"/>
  <c r="BF2270" i="47"/>
  <c r="BG2270" i="47"/>
  <c r="BH2270" i="47"/>
  <c r="BI2270" i="47"/>
  <c r="BJ2270" i="47"/>
  <c r="BK2270" i="47"/>
  <c r="BL2270" i="47"/>
  <c r="BM2270" i="47"/>
  <c r="BN2270" i="47"/>
  <c r="BO2270" i="47"/>
  <c r="BP2270" i="47"/>
  <c r="BQ2270" i="47"/>
  <c r="BR2270" i="47"/>
  <c r="BS2270" i="47"/>
  <c r="BT2270" i="47"/>
  <c r="U2270" i="47"/>
  <c r="AA2269" i="47"/>
  <c r="AD2269" i="47"/>
  <c r="T2269" i="47"/>
  <c r="AB2269" i="47"/>
  <c r="BF2269" i="47"/>
  <c r="BG2269" i="47"/>
  <c r="BH2269" i="47"/>
  <c r="BI2269" i="47"/>
  <c r="BJ2269" i="47"/>
  <c r="BK2269" i="47"/>
  <c r="BL2269" i="47"/>
  <c r="BM2269" i="47"/>
  <c r="BN2269" i="47"/>
  <c r="BO2269" i="47"/>
  <c r="BP2269" i="47"/>
  <c r="BQ2269" i="47"/>
  <c r="BR2269" i="47"/>
  <c r="BS2269" i="47"/>
  <c r="BT2269" i="47"/>
  <c r="U2269" i="47"/>
  <c r="AA2268" i="47"/>
  <c r="AD2268" i="47"/>
  <c r="T2268" i="47"/>
  <c r="AB2268" i="47"/>
  <c r="BF2268" i="47"/>
  <c r="BG2268" i="47"/>
  <c r="BH2268" i="47"/>
  <c r="BI2268" i="47"/>
  <c r="BJ2268" i="47"/>
  <c r="BK2268" i="47"/>
  <c r="BL2268" i="47"/>
  <c r="BM2268" i="47"/>
  <c r="BN2268" i="47"/>
  <c r="BO2268" i="47"/>
  <c r="BP2268" i="47"/>
  <c r="BQ2268" i="47"/>
  <c r="BR2268" i="47"/>
  <c r="BS2268" i="47"/>
  <c r="BT2268" i="47"/>
  <c r="U2268" i="47"/>
  <c r="AA2267" i="47"/>
  <c r="AD2267" i="47"/>
  <c r="T2267" i="47"/>
  <c r="AB2267" i="47"/>
  <c r="BF2267" i="47"/>
  <c r="BG2267" i="47"/>
  <c r="BH2267" i="47"/>
  <c r="BI2267" i="47"/>
  <c r="BJ2267" i="47"/>
  <c r="BK2267" i="47"/>
  <c r="BL2267" i="47"/>
  <c r="BM2267" i="47"/>
  <c r="BN2267" i="47"/>
  <c r="BO2267" i="47"/>
  <c r="BP2267" i="47"/>
  <c r="BQ2267" i="47"/>
  <c r="BR2267" i="47"/>
  <c r="BS2267" i="47"/>
  <c r="BT2267" i="47"/>
  <c r="U2267" i="47"/>
  <c r="AA2266" i="47"/>
  <c r="AD2266" i="47"/>
  <c r="T2266" i="47"/>
  <c r="AB2266" i="47"/>
  <c r="BF2266" i="47"/>
  <c r="BG2266" i="47"/>
  <c r="BH2266" i="47"/>
  <c r="BI2266" i="47"/>
  <c r="BJ2266" i="47"/>
  <c r="BK2266" i="47"/>
  <c r="BL2266" i="47"/>
  <c r="BM2266" i="47"/>
  <c r="BN2266" i="47"/>
  <c r="BO2266" i="47"/>
  <c r="BP2266" i="47"/>
  <c r="BQ2266" i="47"/>
  <c r="BR2266" i="47"/>
  <c r="BS2266" i="47"/>
  <c r="BT2266" i="47"/>
  <c r="U2266" i="47"/>
  <c r="AA2265" i="47"/>
  <c r="AD2265" i="47"/>
  <c r="T2265" i="47"/>
  <c r="AB2265" i="47"/>
  <c r="BF2265" i="47"/>
  <c r="BG2265" i="47"/>
  <c r="BH2265" i="47"/>
  <c r="BI2265" i="47"/>
  <c r="BJ2265" i="47"/>
  <c r="BK2265" i="47"/>
  <c r="BL2265" i="47"/>
  <c r="BM2265" i="47"/>
  <c r="BN2265" i="47"/>
  <c r="BO2265" i="47"/>
  <c r="BP2265" i="47"/>
  <c r="BQ2265" i="47"/>
  <c r="BR2265" i="47"/>
  <c r="BS2265" i="47"/>
  <c r="BT2265" i="47"/>
  <c r="U2265" i="47"/>
  <c r="AA2264" i="47"/>
  <c r="AD2264" i="47"/>
  <c r="T2264" i="47"/>
  <c r="AB2264" i="47"/>
  <c r="BF2264" i="47"/>
  <c r="BG2264" i="47"/>
  <c r="BH2264" i="47"/>
  <c r="BI2264" i="47"/>
  <c r="BJ2264" i="47"/>
  <c r="BK2264" i="47"/>
  <c r="BL2264" i="47"/>
  <c r="BM2264" i="47"/>
  <c r="BN2264" i="47"/>
  <c r="BO2264" i="47"/>
  <c r="BP2264" i="47"/>
  <c r="BQ2264" i="47"/>
  <c r="BR2264" i="47"/>
  <c r="BS2264" i="47"/>
  <c r="BT2264" i="47"/>
  <c r="U2264" i="47"/>
  <c r="AA2263" i="47"/>
  <c r="AD2263" i="47"/>
  <c r="T2263" i="47"/>
  <c r="AB2263" i="47"/>
  <c r="BF2263" i="47"/>
  <c r="BG2263" i="47"/>
  <c r="BH2263" i="47"/>
  <c r="BI2263" i="47"/>
  <c r="BJ2263" i="47"/>
  <c r="BK2263" i="47"/>
  <c r="BL2263" i="47"/>
  <c r="BM2263" i="47"/>
  <c r="BN2263" i="47"/>
  <c r="BO2263" i="47"/>
  <c r="BP2263" i="47"/>
  <c r="BQ2263" i="47"/>
  <c r="BR2263" i="47"/>
  <c r="BS2263" i="47"/>
  <c r="BT2263" i="47"/>
  <c r="U2263" i="47"/>
  <c r="AA2262" i="47"/>
  <c r="AD2262" i="47"/>
  <c r="T2262" i="47"/>
  <c r="AB2262" i="47"/>
  <c r="BF2262" i="47"/>
  <c r="BG2262" i="47"/>
  <c r="BH2262" i="47"/>
  <c r="BI2262" i="47"/>
  <c r="BJ2262" i="47"/>
  <c r="BK2262" i="47"/>
  <c r="BL2262" i="47"/>
  <c r="BM2262" i="47"/>
  <c r="BN2262" i="47"/>
  <c r="BO2262" i="47"/>
  <c r="BP2262" i="47"/>
  <c r="BQ2262" i="47"/>
  <c r="BR2262" i="47"/>
  <c r="BS2262" i="47"/>
  <c r="BT2262" i="47"/>
  <c r="U2262" i="47"/>
  <c r="AA2261" i="47"/>
  <c r="AD2261" i="47"/>
  <c r="T2261" i="47"/>
  <c r="AB2261" i="47"/>
  <c r="BF2261" i="47"/>
  <c r="BG2261" i="47"/>
  <c r="BH2261" i="47"/>
  <c r="BI2261" i="47"/>
  <c r="BJ2261" i="47"/>
  <c r="BK2261" i="47"/>
  <c r="BL2261" i="47"/>
  <c r="BM2261" i="47"/>
  <c r="BN2261" i="47"/>
  <c r="BO2261" i="47"/>
  <c r="BP2261" i="47"/>
  <c r="BQ2261" i="47"/>
  <c r="BR2261" i="47"/>
  <c r="BS2261" i="47"/>
  <c r="BT2261" i="47"/>
  <c r="U2261" i="47"/>
  <c r="AA2260" i="47"/>
  <c r="AD2260" i="47"/>
  <c r="T2260" i="47"/>
  <c r="AB2260" i="47"/>
  <c r="BF2260" i="47"/>
  <c r="BG2260" i="47"/>
  <c r="BH2260" i="47"/>
  <c r="BI2260" i="47"/>
  <c r="BJ2260" i="47"/>
  <c r="BK2260" i="47"/>
  <c r="BL2260" i="47"/>
  <c r="BM2260" i="47"/>
  <c r="BN2260" i="47"/>
  <c r="BO2260" i="47"/>
  <c r="BP2260" i="47"/>
  <c r="BQ2260" i="47"/>
  <c r="BR2260" i="47"/>
  <c r="BS2260" i="47"/>
  <c r="BT2260" i="47"/>
  <c r="U2260" i="47"/>
  <c r="AA2259" i="47"/>
  <c r="AD2259" i="47"/>
  <c r="T2259" i="47"/>
  <c r="AB2259" i="47"/>
  <c r="BF2259" i="47"/>
  <c r="BG2259" i="47"/>
  <c r="BH2259" i="47"/>
  <c r="BI2259" i="47"/>
  <c r="BJ2259" i="47"/>
  <c r="BK2259" i="47"/>
  <c r="BL2259" i="47"/>
  <c r="BM2259" i="47"/>
  <c r="BN2259" i="47"/>
  <c r="BO2259" i="47"/>
  <c r="BP2259" i="47"/>
  <c r="BQ2259" i="47"/>
  <c r="BR2259" i="47"/>
  <c r="BS2259" i="47"/>
  <c r="BT2259" i="47"/>
  <c r="U2259" i="47"/>
  <c r="AA2258" i="47"/>
  <c r="AD2258" i="47"/>
  <c r="T2258" i="47"/>
  <c r="AB2258" i="47"/>
  <c r="BF2258" i="47"/>
  <c r="BG2258" i="47"/>
  <c r="BH2258" i="47"/>
  <c r="BI2258" i="47"/>
  <c r="BJ2258" i="47"/>
  <c r="BK2258" i="47"/>
  <c r="BL2258" i="47"/>
  <c r="BM2258" i="47"/>
  <c r="BN2258" i="47"/>
  <c r="BO2258" i="47"/>
  <c r="BP2258" i="47"/>
  <c r="BQ2258" i="47"/>
  <c r="BR2258" i="47"/>
  <c r="BS2258" i="47"/>
  <c r="BT2258" i="47"/>
  <c r="U2258" i="47"/>
  <c r="AA2257" i="47"/>
  <c r="AD2257" i="47"/>
  <c r="T2257" i="47"/>
  <c r="AB2257" i="47"/>
  <c r="BF2257" i="47"/>
  <c r="BG2257" i="47"/>
  <c r="BH2257" i="47"/>
  <c r="BI2257" i="47"/>
  <c r="BJ2257" i="47"/>
  <c r="BK2257" i="47"/>
  <c r="BL2257" i="47"/>
  <c r="BM2257" i="47"/>
  <c r="BN2257" i="47"/>
  <c r="BO2257" i="47"/>
  <c r="BP2257" i="47"/>
  <c r="BQ2257" i="47"/>
  <c r="BR2257" i="47"/>
  <c r="BS2257" i="47"/>
  <c r="BT2257" i="47"/>
  <c r="U2257" i="47"/>
  <c r="AA2256" i="47"/>
  <c r="AD2256" i="47"/>
  <c r="T2256" i="47"/>
  <c r="AB2256" i="47"/>
  <c r="BF2256" i="47"/>
  <c r="BG2256" i="47"/>
  <c r="BH2256" i="47"/>
  <c r="BI2256" i="47"/>
  <c r="BJ2256" i="47"/>
  <c r="BK2256" i="47"/>
  <c r="BL2256" i="47"/>
  <c r="BM2256" i="47"/>
  <c r="BN2256" i="47"/>
  <c r="BO2256" i="47"/>
  <c r="BP2256" i="47"/>
  <c r="BQ2256" i="47"/>
  <c r="BR2256" i="47"/>
  <c r="BS2256" i="47"/>
  <c r="BT2256" i="47"/>
  <c r="U2256" i="47"/>
  <c r="AA2255" i="47"/>
  <c r="AD2255" i="47"/>
  <c r="T2255" i="47"/>
  <c r="AB2255" i="47"/>
  <c r="BF2255" i="47"/>
  <c r="BG2255" i="47"/>
  <c r="BH2255" i="47"/>
  <c r="BI2255" i="47"/>
  <c r="BJ2255" i="47"/>
  <c r="BK2255" i="47"/>
  <c r="BL2255" i="47"/>
  <c r="BM2255" i="47"/>
  <c r="BN2255" i="47"/>
  <c r="BO2255" i="47"/>
  <c r="BP2255" i="47"/>
  <c r="BQ2255" i="47"/>
  <c r="BR2255" i="47"/>
  <c r="BS2255" i="47"/>
  <c r="BT2255" i="47"/>
  <c r="U2255" i="47"/>
  <c r="AA2254" i="47"/>
  <c r="AD2254" i="47"/>
  <c r="T2254" i="47"/>
  <c r="AB2254" i="47"/>
  <c r="BF2254" i="47"/>
  <c r="BG2254" i="47"/>
  <c r="BH2254" i="47"/>
  <c r="BI2254" i="47"/>
  <c r="BJ2254" i="47"/>
  <c r="BK2254" i="47"/>
  <c r="BL2254" i="47"/>
  <c r="BM2254" i="47"/>
  <c r="BN2254" i="47"/>
  <c r="BO2254" i="47"/>
  <c r="BP2254" i="47"/>
  <c r="BQ2254" i="47"/>
  <c r="BR2254" i="47"/>
  <c r="BS2254" i="47"/>
  <c r="BT2254" i="47"/>
  <c r="U2254" i="47"/>
  <c r="AA2253" i="47"/>
  <c r="AD2253" i="47"/>
  <c r="T2253" i="47"/>
  <c r="AB2253" i="47"/>
  <c r="BF2253" i="47"/>
  <c r="BG2253" i="47"/>
  <c r="BH2253" i="47"/>
  <c r="BI2253" i="47"/>
  <c r="BJ2253" i="47"/>
  <c r="BK2253" i="47"/>
  <c r="BL2253" i="47"/>
  <c r="BM2253" i="47"/>
  <c r="BN2253" i="47"/>
  <c r="BO2253" i="47"/>
  <c r="BP2253" i="47"/>
  <c r="BQ2253" i="47"/>
  <c r="BR2253" i="47"/>
  <c r="BS2253" i="47"/>
  <c r="BT2253" i="47"/>
  <c r="U2253" i="47"/>
  <c r="AA2252" i="47"/>
  <c r="AD2252" i="47"/>
  <c r="T2252" i="47"/>
  <c r="AB2252" i="47"/>
  <c r="BF2252" i="47"/>
  <c r="BG2252" i="47"/>
  <c r="BH2252" i="47"/>
  <c r="BI2252" i="47"/>
  <c r="BJ2252" i="47"/>
  <c r="BK2252" i="47"/>
  <c r="BL2252" i="47"/>
  <c r="BM2252" i="47"/>
  <c r="BN2252" i="47"/>
  <c r="BO2252" i="47"/>
  <c r="BP2252" i="47"/>
  <c r="BQ2252" i="47"/>
  <c r="BR2252" i="47"/>
  <c r="BS2252" i="47"/>
  <c r="BT2252" i="47"/>
  <c r="U2252" i="47"/>
  <c r="AA2251" i="47"/>
  <c r="AD2251" i="47"/>
  <c r="T2251" i="47"/>
  <c r="AB2251" i="47"/>
  <c r="BF2251" i="47"/>
  <c r="BG2251" i="47"/>
  <c r="BH2251" i="47"/>
  <c r="BI2251" i="47"/>
  <c r="BJ2251" i="47"/>
  <c r="BK2251" i="47"/>
  <c r="BL2251" i="47"/>
  <c r="BM2251" i="47"/>
  <c r="BN2251" i="47"/>
  <c r="BO2251" i="47"/>
  <c r="BP2251" i="47"/>
  <c r="BQ2251" i="47"/>
  <c r="BR2251" i="47"/>
  <c r="BS2251" i="47"/>
  <c r="BT2251" i="47"/>
  <c r="U2251" i="47"/>
  <c r="AA2250" i="47"/>
  <c r="AD2250" i="47"/>
  <c r="T2250" i="47"/>
  <c r="AB2250" i="47"/>
  <c r="BF2250" i="47"/>
  <c r="BG2250" i="47"/>
  <c r="BH2250" i="47"/>
  <c r="BI2250" i="47"/>
  <c r="BJ2250" i="47"/>
  <c r="BK2250" i="47"/>
  <c r="BL2250" i="47"/>
  <c r="BM2250" i="47"/>
  <c r="BN2250" i="47"/>
  <c r="BO2250" i="47"/>
  <c r="BP2250" i="47"/>
  <c r="BQ2250" i="47"/>
  <c r="BR2250" i="47"/>
  <c r="BS2250" i="47"/>
  <c r="BT2250" i="47"/>
  <c r="U2250" i="47"/>
  <c r="AA2249" i="47"/>
  <c r="AD2249" i="47"/>
  <c r="T2249" i="47"/>
  <c r="AB2249" i="47"/>
  <c r="BF2249" i="47"/>
  <c r="BG2249" i="47"/>
  <c r="BH2249" i="47"/>
  <c r="BI2249" i="47"/>
  <c r="BJ2249" i="47"/>
  <c r="BK2249" i="47"/>
  <c r="BL2249" i="47"/>
  <c r="BM2249" i="47"/>
  <c r="BN2249" i="47"/>
  <c r="BO2249" i="47"/>
  <c r="BP2249" i="47"/>
  <c r="BQ2249" i="47"/>
  <c r="BR2249" i="47"/>
  <c r="BS2249" i="47"/>
  <c r="BT2249" i="47"/>
  <c r="U2249" i="47"/>
  <c r="AA2248" i="47"/>
  <c r="AD2248" i="47"/>
  <c r="T2248" i="47"/>
  <c r="AB2248" i="47"/>
  <c r="BF2248" i="47"/>
  <c r="BG2248" i="47"/>
  <c r="BH2248" i="47"/>
  <c r="BI2248" i="47"/>
  <c r="BJ2248" i="47"/>
  <c r="BK2248" i="47"/>
  <c r="BL2248" i="47"/>
  <c r="BM2248" i="47"/>
  <c r="BN2248" i="47"/>
  <c r="BO2248" i="47"/>
  <c r="BP2248" i="47"/>
  <c r="BQ2248" i="47"/>
  <c r="BR2248" i="47"/>
  <c r="BS2248" i="47"/>
  <c r="BT2248" i="47"/>
  <c r="U2248" i="47"/>
  <c r="AA2247" i="47"/>
  <c r="AD2247" i="47"/>
  <c r="T2247" i="47"/>
  <c r="AB2247" i="47"/>
  <c r="BF2247" i="47"/>
  <c r="BG2247" i="47"/>
  <c r="BH2247" i="47"/>
  <c r="BI2247" i="47"/>
  <c r="BJ2247" i="47"/>
  <c r="BK2247" i="47"/>
  <c r="BL2247" i="47"/>
  <c r="BM2247" i="47"/>
  <c r="BN2247" i="47"/>
  <c r="BO2247" i="47"/>
  <c r="BP2247" i="47"/>
  <c r="BQ2247" i="47"/>
  <c r="BR2247" i="47"/>
  <c r="BS2247" i="47"/>
  <c r="BT2247" i="47"/>
  <c r="U2247" i="47"/>
  <c r="AA2246" i="47"/>
  <c r="AD2246" i="47"/>
  <c r="T2246" i="47"/>
  <c r="AB2246" i="47"/>
  <c r="BF2246" i="47"/>
  <c r="BG2246" i="47"/>
  <c r="BH2246" i="47"/>
  <c r="BI2246" i="47"/>
  <c r="BJ2246" i="47"/>
  <c r="BK2246" i="47"/>
  <c r="BL2246" i="47"/>
  <c r="BM2246" i="47"/>
  <c r="BN2246" i="47"/>
  <c r="BO2246" i="47"/>
  <c r="BP2246" i="47"/>
  <c r="BQ2246" i="47"/>
  <c r="BR2246" i="47"/>
  <c r="BS2246" i="47"/>
  <c r="BT2246" i="47"/>
  <c r="U2246" i="47"/>
  <c r="AA2245" i="47"/>
  <c r="AD2245" i="47"/>
  <c r="T2245" i="47"/>
  <c r="AB2245" i="47"/>
  <c r="BF2245" i="47"/>
  <c r="BG2245" i="47"/>
  <c r="BH2245" i="47"/>
  <c r="BI2245" i="47"/>
  <c r="BJ2245" i="47"/>
  <c r="BK2245" i="47"/>
  <c r="BL2245" i="47"/>
  <c r="BM2245" i="47"/>
  <c r="BN2245" i="47"/>
  <c r="BO2245" i="47"/>
  <c r="BP2245" i="47"/>
  <c r="BQ2245" i="47"/>
  <c r="BR2245" i="47"/>
  <c r="BS2245" i="47"/>
  <c r="BT2245" i="47"/>
  <c r="U2245" i="47"/>
  <c r="AA2244" i="47"/>
  <c r="AD2244" i="47"/>
  <c r="T2244" i="47"/>
  <c r="AB2244" i="47"/>
  <c r="BF2244" i="47"/>
  <c r="BG2244" i="47"/>
  <c r="BH2244" i="47"/>
  <c r="BI2244" i="47"/>
  <c r="BJ2244" i="47"/>
  <c r="BK2244" i="47"/>
  <c r="BL2244" i="47"/>
  <c r="BM2244" i="47"/>
  <c r="BN2244" i="47"/>
  <c r="BO2244" i="47"/>
  <c r="BP2244" i="47"/>
  <c r="BQ2244" i="47"/>
  <c r="BR2244" i="47"/>
  <c r="BS2244" i="47"/>
  <c r="BT2244" i="47"/>
  <c r="U2244" i="47"/>
  <c r="AA2243" i="47"/>
  <c r="AD2243" i="47"/>
  <c r="T2243" i="47"/>
  <c r="AB2243" i="47"/>
  <c r="BF2243" i="47"/>
  <c r="BG2243" i="47"/>
  <c r="BH2243" i="47"/>
  <c r="BI2243" i="47"/>
  <c r="BJ2243" i="47"/>
  <c r="BK2243" i="47"/>
  <c r="BL2243" i="47"/>
  <c r="BM2243" i="47"/>
  <c r="BN2243" i="47"/>
  <c r="BO2243" i="47"/>
  <c r="BP2243" i="47"/>
  <c r="BQ2243" i="47"/>
  <c r="BR2243" i="47"/>
  <c r="BS2243" i="47"/>
  <c r="BT2243" i="47"/>
  <c r="U2243" i="47"/>
  <c r="AA2242" i="47"/>
  <c r="AD2242" i="47"/>
  <c r="T2242" i="47"/>
  <c r="AB2242" i="47"/>
  <c r="BF2242" i="47"/>
  <c r="BG2242" i="47"/>
  <c r="BH2242" i="47"/>
  <c r="BI2242" i="47"/>
  <c r="BJ2242" i="47"/>
  <c r="BK2242" i="47"/>
  <c r="BL2242" i="47"/>
  <c r="BM2242" i="47"/>
  <c r="BN2242" i="47"/>
  <c r="BO2242" i="47"/>
  <c r="BP2242" i="47"/>
  <c r="BQ2242" i="47"/>
  <c r="BR2242" i="47"/>
  <c r="BS2242" i="47"/>
  <c r="BT2242" i="47"/>
  <c r="U2242" i="47"/>
  <c r="AA2241" i="47"/>
  <c r="AD2241" i="47"/>
  <c r="T2241" i="47"/>
  <c r="AB2241" i="47"/>
  <c r="BF2241" i="47"/>
  <c r="BG2241" i="47"/>
  <c r="BH2241" i="47"/>
  <c r="BI2241" i="47"/>
  <c r="BJ2241" i="47"/>
  <c r="BK2241" i="47"/>
  <c r="BL2241" i="47"/>
  <c r="BM2241" i="47"/>
  <c r="BN2241" i="47"/>
  <c r="BO2241" i="47"/>
  <c r="BP2241" i="47"/>
  <c r="BQ2241" i="47"/>
  <c r="BR2241" i="47"/>
  <c r="BS2241" i="47"/>
  <c r="BT2241" i="47"/>
  <c r="U2241" i="47"/>
  <c r="AA2240" i="47"/>
  <c r="AD2240" i="47"/>
  <c r="T2240" i="47"/>
  <c r="AB2240" i="47"/>
  <c r="BF2240" i="47"/>
  <c r="BG2240" i="47"/>
  <c r="BH2240" i="47"/>
  <c r="BI2240" i="47"/>
  <c r="BJ2240" i="47"/>
  <c r="BK2240" i="47"/>
  <c r="BL2240" i="47"/>
  <c r="BM2240" i="47"/>
  <c r="BN2240" i="47"/>
  <c r="BO2240" i="47"/>
  <c r="BP2240" i="47"/>
  <c r="BQ2240" i="47"/>
  <c r="BR2240" i="47"/>
  <c r="BS2240" i="47"/>
  <c r="BT2240" i="47"/>
  <c r="U2240" i="47"/>
  <c r="AA2239" i="47"/>
  <c r="AD2239" i="47"/>
  <c r="T2239" i="47"/>
  <c r="AB2239" i="47"/>
  <c r="BF2239" i="47"/>
  <c r="BG2239" i="47"/>
  <c r="BH2239" i="47"/>
  <c r="BI2239" i="47"/>
  <c r="BJ2239" i="47"/>
  <c r="BK2239" i="47"/>
  <c r="BL2239" i="47"/>
  <c r="BM2239" i="47"/>
  <c r="BN2239" i="47"/>
  <c r="BO2239" i="47"/>
  <c r="BP2239" i="47"/>
  <c r="BQ2239" i="47"/>
  <c r="BR2239" i="47"/>
  <c r="BS2239" i="47"/>
  <c r="BT2239" i="47"/>
  <c r="U2239" i="47"/>
  <c r="AA2238" i="47"/>
  <c r="AD2238" i="47"/>
  <c r="T2238" i="47"/>
  <c r="AB2238" i="47"/>
  <c r="BF2238" i="47"/>
  <c r="BG2238" i="47"/>
  <c r="BH2238" i="47"/>
  <c r="BI2238" i="47"/>
  <c r="BJ2238" i="47"/>
  <c r="BK2238" i="47"/>
  <c r="BL2238" i="47"/>
  <c r="BM2238" i="47"/>
  <c r="BN2238" i="47"/>
  <c r="BO2238" i="47"/>
  <c r="BP2238" i="47"/>
  <c r="BQ2238" i="47"/>
  <c r="BR2238" i="47"/>
  <c r="BS2238" i="47"/>
  <c r="BT2238" i="47"/>
  <c r="U2238" i="47"/>
  <c r="AA2237" i="47"/>
  <c r="AD2237" i="47"/>
  <c r="T2237" i="47"/>
  <c r="AB2237" i="47"/>
  <c r="BF2237" i="47"/>
  <c r="BG2237" i="47"/>
  <c r="BH2237" i="47"/>
  <c r="BI2237" i="47"/>
  <c r="BJ2237" i="47"/>
  <c r="BK2237" i="47"/>
  <c r="BL2237" i="47"/>
  <c r="BM2237" i="47"/>
  <c r="BN2237" i="47"/>
  <c r="BO2237" i="47"/>
  <c r="BP2237" i="47"/>
  <c r="BQ2237" i="47"/>
  <c r="BR2237" i="47"/>
  <c r="BS2237" i="47"/>
  <c r="BT2237" i="47"/>
  <c r="U2237" i="47"/>
  <c r="AA2236" i="47"/>
  <c r="AD2236" i="47"/>
  <c r="T2236" i="47"/>
  <c r="AB2236" i="47"/>
  <c r="BF2236" i="47"/>
  <c r="BG2236" i="47"/>
  <c r="BH2236" i="47"/>
  <c r="BI2236" i="47"/>
  <c r="BJ2236" i="47"/>
  <c r="BK2236" i="47"/>
  <c r="BL2236" i="47"/>
  <c r="BM2236" i="47"/>
  <c r="BN2236" i="47"/>
  <c r="BO2236" i="47"/>
  <c r="BP2236" i="47"/>
  <c r="BQ2236" i="47"/>
  <c r="BR2236" i="47"/>
  <c r="BS2236" i="47"/>
  <c r="BT2236" i="47"/>
  <c r="U2236" i="47"/>
  <c r="AA2235" i="47"/>
  <c r="AD2235" i="47"/>
  <c r="T2235" i="47"/>
  <c r="AB2235" i="47"/>
  <c r="BF2235" i="47"/>
  <c r="BG2235" i="47"/>
  <c r="BH2235" i="47"/>
  <c r="BI2235" i="47"/>
  <c r="BJ2235" i="47"/>
  <c r="BK2235" i="47"/>
  <c r="BL2235" i="47"/>
  <c r="BM2235" i="47"/>
  <c r="BN2235" i="47"/>
  <c r="BO2235" i="47"/>
  <c r="BP2235" i="47"/>
  <c r="BQ2235" i="47"/>
  <c r="BR2235" i="47"/>
  <c r="BS2235" i="47"/>
  <c r="BT2235" i="47"/>
  <c r="U2235" i="47"/>
  <c r="AA2234" i="47"/>
  <c r="AD2234" i="47"/>
  <c r="T2234" i="47"/>
  <c r="AB2234" i="47"/>
  <c r="BF2234" i="47"/>
  <c r="BG2234" i="47"/>
  <c r="BH2234" i="47"/>
  <c r="BI2234" i="47"/>
  <c r="BJ2234" i="47"/>
  <c r="BK2234" i="47"/>
  <c r="BL2234" i="47"/>
  <c r="BM2234" i="47"/>
  <c r="BN2234" i="47"/>
  <c r="BO2234" i="47"/>
  <c r="BP2234" i="47"/>
  <c r="BQ2234" i="47"/>
  <c r="BR2234" i="47"/>
  <c r="BS2234" i="47"/>
  <c r="BT2234" i="47"/>
  <c r="U2234" i="47"/>
  <c r="AA2233" i="47"/>
  <c r="AD2233" i="47"/>
  <c r="T2233" i="47"/>
  <c r="AB2233" i="47"/>
  <c r="BF2233" i="47"/>
  <c r="BG2233" i="47"/>
  <c r="BH2233" i="47"/>
  <c r="BI2233" i="47"/>
  <c r="BJ2233" i="47"/>
  <c r="BK2233" i="47"/>
  <c r="BL2233" i="47"/>
  <c r="BM2233" i="47"/>
  <c r="BN2233" i="47"/>
  <c r="BO2233" i="47"/>
  <c r="BP2233" i="47"/>
  <c r="BQ2233" i="47"/>
  <c r="BR2233" i="47"/>
  <c r="BS2233" i="47"/>
  <c r="BT2233" i="47"/>
  <c r="U2233" i="47"/>
  <c r="AA2232" i="47"/>
  <c r="AD2232" i="47"/>
  <c r="T2232" i="47"/>
  <c r="AB2232" i="47"/>
  <c r="BF2232" i="47"/>
  <c r="BG2232" i="47"/>
  <c r="BH2232" i="47"/>
  <c r="BI2232" i="47"/>
  <c r="BJ2232" i="47"/>
  <c r="BK2232" i="47"/>
  <c r="BL2232" i="47"/>
  <c r="BM2232" i="47"/>
  <c r="BN2232" i="47"/>
  <c r="BO2232" i="47"/>
  <c r="BP2232" i="47"/>
  <c r="BQ2232" i="47"/>
  <c r="BR2232" i="47"/>
  <c r="BS2232" i="47"/>
  <c r="BT2232" i="47"/>
  <c r="U2232" i="47"/>
  <c r="AA2231" i="47"/>
  <c r="AD2231" i="47"/>
  <c r="T2231" i="47"/>
  <c r="AB2231" i="47"/>
  <c r="BF2231" i="47"/>
  <c r="BG2231" i="47"/>
  <c r="BH2231" i="47"/>
  <c r="BI2231" i="47"/>
  <c r="BJ2231" i="47"/>
  <c r="BK2231" i="47"/>
  <c r="BL2231" i="47"/>
  <c r="BM2231" i="47"/>
  <c r="BN2231" i="47"/>
  <c r="BO2231" i="47"/>
  <c r="BP2231" i="47"/>
  <c r="BQ2231" i="47"/>
  <c r="BR2231" i="47"/>
  <c r="BS2231" i="47"/>
  <c r="BT2231" i="47"/>
  <c r="U2231" i="47"/>
  <c r="AA2230" i="47"/>
  <c r="AD2230" i="47"/>
  <c r="T2230" i="47"/>
  <c r="AB2230" i="47"/>
  <c r="BF2230" i="47"/>
  <c r="BG2230" i="47"/>
  <c r="BH2230" i="47"/>
  <c r="BI2230" i="47"/>
  <c r="BJ2230" i="47"/>
  <c r="BK2230" i="47"/>
  <c r="BL2230" i="47"/>
  <c r="BM2230" i="47"/>
  <c r="BN2230" i="47"/>
  <c r="BO2230" i="47"/>
  <c r="BP2230" i="47"/>
  <c r="BQ2230" i="47"/>
  <c r="BR2230" i="47"/>
  <c r="BS2230" i="47"/>
  <c r="BT2230" i="47"/>
  <c r="U2230" i="47"/>
  <c r="AA2229" i="47"/>
  <c r="AD2229" i="47"/>
  <c r="T2229" i="47"/>
  <c r="AB2229" i="47"/>
  <c r="BF2229" i="47"/>
  <c r="BG2229" i="47"/>
  <c r="BH2229" i="47"/>
  <c r="BI2229" i="47"/>
  <c r="BJ2229" i="47"/>
  <c r="BK2229" i="47"/>
  <c r="BL2229" i="47"/>
  <c r="BM2229" i="47"/>
  <c r="BN2229" i="47"/>
  <c r="BO2229" i="47"/>
  <c r="BP2229" i="47"/>
  <c r="BQ2229" i="47"/>
  <c r="BR2229" i="47"/>
  <c r="BS2229" i="47"/>
  <c r="BT2229" i="47"/>
  <c r="U2229" i="47"/>
  <c r="AA2228" i="47"/>
  <c r="AD2228" i="47"/>
  <c r="T2228" i="47"/>
  <c r="AB2228" i="47"/>
  <c r="BF2228" i="47"/>
  <c r="BG2228" i="47"/>
  <c r="BH2228" i="47"/>
  <c r="BI2228" i="47"/>
  <c r="BJ2228" i="47"/>
  <c r="BK2228" i="47"/>
  <c r="BL2228" i="47"/>
  <c r="BM2228" i="47"/>
  <c r="BN2228" i="47"/>
  <c r="BO2228" i="47"/>
  <c r="BP2228" i="47"/>
  <c r="BQ2228" i="47"/>
  <c r="BR2228" i="47"/>
  <c r="BS2228" i="47"/>
  <c r="BT2228" i="47"/>
  <c r="U2228" i="47"/>
  <c r="AA2227" i="47"/>
  <c r="AD2227" i="47"/>
  <c r="T2227" i="47"/>
  <c r="AB2227" i="47"/>
  <c r="BF2227" i="47"/>
  <c r="BG2227" i="47"/>
  <c r="BH2227" i="47"/>
  <c r="BI2227" i="47"/>
  <c r="BJ2227" i="47"/>
  <c r="BK2227" i="47"/>
  <c r="BL2227" i="47"/>
  <c r="BM2227" i="47"/>
  <c r="BN2227" i="47"/>
  <c r="BO2227" i="47"/>
  <c r="BP2227" i="47"/>
  <c r="BQ2227" i="47"/>
  <c r="BR2227" i="47"/>
  <c r="BS2227" i="47"/>
  <c r="BT2227" i="47"/>
  <c r="U2227" i="47"/>
  <c r="AA2226" i="47"/>
  <c r="AD2226" i="47"/>
  <c r="T2226" i="47"/>
  <c r="AB2226" i="47"/>
  <c r="BF2226" i="47"/>
  <c r="BG2226" i="47"/>
  <c r="BH2226" i="47"/>
  <c r="BI2226" i="47"/>
  <c r="BJ2226" i="47"/>
  <c r="BK2226" i="47"/>
  <c r="BL2226" i="47"/>
  <c r="BM2226" i="47"/>
  <c r="BN2226" i="47"/>
  <c r="BO2226" i="47"/>
  <c r="BP2226" i="47"/>
  <c r="BQ2226" i="47"/>
  <c r="BR2226" i="47"/>
  <c r="BS2226" i="47"/>
  <c r="BT2226" i="47"/>
  <c r="U2226" i="47"/>
  <c r="AA2225" i="47"/>
  <c r="AD2225" i="47"/>
  <c r="T2225" i="47"/>
  <c r="AB2225" i="47"/>
  <c r="BF2225" i="47"/>
  <c r="BG2225" i="47"/>
  <c r="BH2225" i="47"/>
  <c r="BI2225" i="47"/>
  <c r="BJ2225" i="47"/>
  <c r="BK2225" i="47"/>
  <c r="BL2225" i="47"/>
  <c r="BM2225" i="47"/>
  <c r="BN2225" i="47"/>
  <c r="BO2225" i="47"/>
  <c r="BP2225" i="47"/>
  <c r="BQ2225" i="47"/>
  <c r="BR2225" i="47"/>
  <c r="BS2225" i="47"/>
  <c r="BT2225" i="47"/>
  <c r="U2225" i="47"/>
  <c r="AA2224" i="47"/>
  <c r="AD2224" i="47"/>
  <c r="T2224" i="47"/>
  <c r="AB2224" i="47"/>
  <c r="BF2224" i="47"/>
  <c r="BG2224" i="47"/>
  <c r="BH2224" i="47"/>
  <c r="BI2224" i="47"/>
  <c r="BJ2224" i="47"/>
  <c r="BK2224" i="47"/>
  <c r="BL2224" i="47"/>
  <c r="BM2224" i="47"/>
  <c r="BN2224" i="47"/>
  <c r="BO2224" i="47"/>
  <c r="BP2224" i="47"/>
  <c r="BQ2224" i="47"/>
  <c r="BR2224" i="47"/>
  <c r="BS2224" i="47"/>
  <c r="BT2224" i="47"/>
  <c r="U2224" i="47"/>
  <c r="AA2223" i="47"/>
  <c r="AD2223" i="47"/>
  <c r="T2223" i="47"/>
  <c r="AB2223" i="47"/>
  <c r="BF2223" i="47"/>
  <c r="BG2223" i="47"/>
  <c r="BH2223" i="47"/>
  <c r="BI2223" i="47"/>
  <c r="BJ2223" i="47"/>
  <c r="BK2223" i="47"/>
  <c r="BL2223" i="47"/>
  <c r="BM2223" i="47"/>
  <c r="BN2223" i="47"/>
  <c r="BO2223" i="47"/>
  <c r="BP2223" i="47"/>
  <c r="BQ2223" i="47"/>
  <c r="BR2223" i="47"/>
  <c r="BS2223" i="47"/>
  <c r="BT2223" i="47"/>
  <c r="U2223" i="47"/>
  <c r="AA2222" i="47"/>
  <c r="AD2222" i="47"/>
  <c r="T2222" i="47"/>
  <c r="AB2222" i="47"/>
  <c r="BF2222" i="47"/>
  <c r="BG2222" i="47"/>
  <c r="BH2222" i="47"/>
  <c r="BI2222" i="47"/>
  <c r="BJ2222" i="47"/>
  <c r="BK2222" i="47"/>
  <c r="BL2222" i="47"/>
  <c r="BM2222" i="47"/>
  <c r="BN2222" i="47"/>
  <c r="BO2222" i="47"/>
  <c r="BP2222" i="47"/>
  <c r="BQ2222" i="47"/>
  <c r="BR2222" i="47"/>
  <c r="BS2222" i="47"/>
  <c r="BT2222" i="47"/>
  <c r="U2222" i="47"/>
  <c r="AA2221" i="47"/>
  <c r="AD2221" i="47"/>
  <c r="T2221" i="47"/>
  <c r="AB2221" i="47"/>
  <c r="BF2221" i="47"/>
  <c r="BG2221" i="47"/>
  <c r="BH2221" i="47"/>
  <c r="BI2221" i="47"/>
  <c r="BJ2221" i="47"/>
  <c r="BK2221" i="47"/>
  <c r="BL2221" i="47"/>
  <c r="BM2221" i="47"/>
  <c r="BN2221" i="47"/>
  <c r="BO2221" i="47"/>
  <c r="BP2221" i="47"/>
  <c r="BQ2221" i="47"/>
  <c r="BR2221" i="47"/>
  <c r="BS2221" i="47"/>
  <c r="BT2221" i="47"/>
  <c r="U2221" i="47"/>
  <c r="AA2220" i="47"/>
  <c r="AD2220" i="47"/>
  <c r="T2220" i="47"/>
  <c r="AB2220" i="47"/>
  <c r="BF2220" i="47"/>
  <c r="BG2220" i="47"/>
  <c r="BH2220" i="47"/>
  <c r="BI2220" i="47"/>
  <c r="BJ2220" i="47"/>
  <c r="BK2220" i="47"/>
  <c r="BL2220" i="47"/>
  <c r="BM2220" i="47"/>
  <c r="BN2220" i="47"/>
  <c r="BO2220" i="47"/>
  <c r="BP2220" i="47"/>
  <c r="BQ2220" i="47"/>
  <c r="BR2220" i="47"/>
  <c r="BS2220" i="47"/>
  <c r="BT2220" i="47"/>
  <c r="U2220" i="47"/>
  <c r="AA2219" i="47"/>
  <c r="AD2219" i="47"/>
  <c r="T2219" i="47"/>
  <c r="AB2219" i="47"/>
  <c r="BF2219" i="47"/>
  <c r="BG2219" i="47"/>
  <c r="BH2219" i="47"/>
  <c r="BI2219" i="47"/>
  <c r="BJ2219" i="47"/>
  <c r="BK2219" i="47"/>
  <c r="BL2219" i="47"/>
  <c r="BM2219" i="47"/>
  <c r="BN2219" i="47"/>
  <c r="BO2219" i="47"/>
  <c r="BP2219" i="47"/>
  <c r="BQ2219" i="47"/>
  <c r="BR2219" i="47"/>
  <c r="BS2219" i="47"/>
  <c r="BT2219" i="47"/>
  <c r="U2219" i="47"/>
  <c r="AA2218" i="47"/>
  <c r="AD2218" i="47"/>
  <c r="T2218" i="47"/>
  <c r="AB2218" i="47"/>
  <c r="BF2218" i="47"/>
  <c r="BG2218" i="47"/>
  <c r="BH2218" i="47"/>
  <c r="BI2218" i="47"/>
  <c r="BJ2218" i="47"/>
  <c r="BK2218" i="47"/>
  <c r="BL2218" i="47"/>
  <c r="BM2218" i="47"/>
  <c r="BN2218" i="47"/>
  <c r="BO2218" i="47"/>
  <c r="BP2218" i="47"/>
  <c r="BQ2218" i="47"/>
  <c r="BR2218" i="47"/>
  <c r="BS2218" i="47"/>
  <c r="BT2218" i="47"/>
  <c r="U2218" i="47"/>
  <c r="AA2217" i="47"/>
  <c r="AD2217" i="47"/>
  <c r="T2217" i="47"/>
  <c r="AB2217" i="47"/>
  <c r="BF2217" i="47"/>
  <c r="BG2217" i="47"/>
  <c r="BH2217" i="47"/>
  <c r="BI2217" i="47"/>
  <c r="BJ2217" i="47"/>
  <c r="BK2217" i="47"/>
  <c r="BL2217" i="47"/>
  <c r="BM2217" i="47"/>
  <c r="BN2217" i="47"/>
  <c r="BO2217" i="47"/>
  <c r="BP2217" i="47"/>
  <c r="BQ2217" i="47"/>
  <c r="BR2217" i="47"/>
  <c r="BS2217" i="47"/>
  <c r="BT2217" i="47"/>
  <c r="U2217" i="47"/>
  <c r="AA2216" i="47"/>
  <c r="AD2216" i="47"/>
  <c r="T2216" i="47"/>
  <c r="AB2216" i="47"/>
  <c r="BF2216" i="47"/>
  <c r="BG2216" i="47"/>
  <c r="BH2216" i="47"/>
  <c r="BI2216" i="47"/>
  <c r="BJ2216" i="47"/>
  <c r="BK2216" i="47"/>
  <c r="BL2216" i="47"/>
  <c r="BM2216" i="47"/>
  <c r="BN2216" i="47"/>
  <c r="BO2216" i="47"/>
  <c r="BP2216" i="47"/>
  <c r="BQ2216" i="47"/>
  <c r="BR2216" i="47"/>
  <c r="BS2216" i="47"/>
  <c r="BT2216" i="47"/>
  <c r="U2216" i="47"/>
  <c r="AA2215" i="47"/>
  <c r="AD2215" i="47"/>
  <c r="T2215" i="47"/>
  <c r="AB2215" i="47"/>
  <c r="BF2215" i="47"/>
  <c r="BG2215" i="47"/>
  <c r="BH2215" i="47"/>
  <c r="BI2215" i="47"/>
  <c r="BJ2215" i="47"/>
  <c r="BK2215" i="47"/>
  <c r="BL2215" i="47"/>
  <c r="BM2215" i="47"/>
  <c r="BN2215" i="47"/>
  <c r="BO2215" i="47"/>
  <c r="BP2215" i="47"/>
  <c r="BQ2215" i="47"/>
  <c r="BR2215" i="47"/>
  <c r="BS2215" i="47"/>
  <c r="BT2215" i="47"/>
  <c r="U2215" i="47"/>
  <c r="AA2214" i="47"/>
  <c r="AD2214" i="47"/>
  <c r="T2214" i="47"/>
  <c r="AB2214" i="47"/>
  <c r="BF2214" i="47"/>
  <c r="BG2214" i="47"/>
  <c r="BH2214" i="47"/>
  <c r="BI2214" i="47"/>
  <c r="BJ2214" i="47"/>
  <c r="BK2214" i="47"/>
  <c r="BL2214" i="47"/>
  <c r="BM2214" i="47"/>
  <c r="BN2214" i="47"/>
  <c r="BO2214" i="47"/>
  <c r="BP2214" i="47"/>
  <c r="BQ2214" i="47"/>
  <c r="BR2214" i="47"/>
  <c r="BS2214" i="47"/>
  <c r="BT2214" i="47"/>
  <c r="U2214" i="47"/>
  <c r="AA2213" i="47"/>
  <c r="AD2213" i="47"/>
  <c r="T2213" i="47"/>
  <c r="AB2213" i="47"/>
  <c r="BF2213" i="47"/>
  <c r="BG2213" i="47"/>
  <c r="BH2213" i="47"/>
  <c r="BI2213" i="47"/>
  <c r="BJ2213" i="47"/>
  <c r="BK2213" i="47"/>
  <c r="BL2213" i="47"/>
  <c r="BM2213" i="47"/>
  <c r="BN2213" i="47"/>
  <c r="BO2213" i="47"/>
  <c r="BP2213" i="47"/>
  <c r="BQ2213" i="47"/>
  <c r="BR2213" i="47"/>
  <c r="BS2213" i="47"/>
  <c r="BT2213" i="47"/>
  <c r="U2213" i="47"/>
  <c r="AA2212" i="47"/>
  <c r="AD2212" i="47"/>
  <c r="T2212" i="47"/>
  <c r="AB2212" i="47"/>
  <c r="BF2212" i="47"/>
  <c r="BG2212" i="47"/>
  <c r="BH2212" i="47"/>
  <c r="BI2212" i="47"/>
  <c r="BJ2212" i="47"/>
  <c r="BK2212" i="47"/>
  <c r="BL2212" i="47"/>
  <c r="BM2212" i="47"/>
  <c r="BN2212" i="47"/>
  <c r="BO2212" i="47"/>
  <c r="BP2212" i="47"/>
  <c r="BQ2212" i="47"/>
  <c r="BR2212" i="47"/>
  <c r="BS2212" i="47"/>
  <c r="BT2212" i="47"/>
  <c r="U2212" i="47"/>
  <c r="AA2211" i="47"/>
  <c r="AD2211" i="47"/>
  <c r="T2211" i="47"/>
  <c r="AB2211" i="47"/>
  <c r="BF2211" i="47"/>
  <c r="BG2211" i="47"/>
  <c r="BH2211" i="47"/>
  <c r="BI2211" i="47"/>
  <c r="BJ2211" i="47"/>
  <c r="BK2211" i="47"/>
  <c r="BL2211" i="47"/>
  <c r="BM2211" i="47"/>
  <c r="BN2211" i="47"/>
  <c r="BO2211" i="47"/>
  <c r="BP2211" i="47"/>
  <c r="BQ2211" i="47"/>
  <c r="BR2211" i="47"/>
  <c r="BS2211" i="47"/>
  <c r="BT2211" i="47"/>
  <c r="U2211" i="47"/>
  <c r="AA2210" i="47"/>
  <c r="AD2210" i="47"/>
  <c r="T2210" i="47"/>
  <c r="AB2210" i="47"/>
  <c r="BF2210" i="47"/>
  <c r="BG2210" i="47"/>
  <c r="BH2210" i="47"/>
  <c r="BI2210" i="47"/>
  <c r="BJ2210" i="47"/>
  <c r="BK2210" i="47"/>
  <c r="BL2210" i="47"/>
  <c r="BM2210" i="47"/>
  <c r="BN2210" i="47"/>
  <c r="BO2210" i="47"/>
  <c r="BP2210" i="47"/>
  <c r="BQ2210" i="47"/>
  <c r="BR2210" i="47"/>
  <c r="BS2210" i="47"/>
  <c r="BT2210" i="47"/>
  <c r="U2210" i="47"/>
  <c r="AA2209" i="47"/>
  <c r="AD2209" i="47"/>
  <c r="T2209" i="47"/>
  <c r="AB2209" i="47"/>
  <c r="BF2209" i="47"/>
  <c r="BG2209" i="47"/>
  <c r="BH2209" i="47"/>
  <c r="BI2209" i="47"/>
  <c r="BJ2209" i="47"/>
  <c r="BK2209" i="47"/>
  <c r="BL2209" i="47"/>
  <c r="BM2209" i="47"/>
  <c r="BN2209" i="47"/>
  <c r="BO2209" i="47"/>
  <c r="BP2209" i="47"/>
  <c r="BQ2209" i="47"/>
  <c r="BR2209" i="47"/>
  <c r="BS2209" i="47"/>
  <c r="BT2209" i="47"/>
  <c r="U2209" i="47"/>
  <c r="AA2208" i="47"/>
  <c r="AD2208" i="47"/>
  <c r="T2208" i="47"/>
  <c r="AB2208" i="47"/>
  <c r="BF2208" i="47"/>
  <c r="BG2208" i="47"/>
  <c r="BH2208" i="47"/>
  <c r="BI2208" i="47"/>
  <c r="BJ2208" i="47"/>
  <c r="BK2208" i="47"/>
  <c r="BL2208" i="47"/>
  <c r="BM2208" i="47"/>
  <c r="BN2208" i="47"/>
  <c r="BO2208" i="47"/>
  <c r="BP2208" i="47"/>
  <c r="BQ2208" i="47"/>
  <c r="BR2208" i="47"/>
  <c r="BS2208" i="47"/>
  <c r="BT2208" i="47"/>
  <c r="U2208" i="47"/>
  <c r="AA2207" i="47"/>
  <c r="AD2207" i="47"/>
  <c r="T2207" i="47"/>
  <c r="AB2207" i="47"/>
  <c r="BF2207" i="47"/>
  <c r="BG2207" i="47"/>
  <c r="BH2207" i="47"/>
  <c r="BI2207" i="47"/>
  <c r="BJ2207" i="47"/>
  <c r="BK2207" i="47"/>
  <c r="BL2207" i="47"/>
  <c r="BM2207" i="47"/>
  <c r="BN2207" i="47"/>
  <c r="BO2207" i="47"/>
  <c r="BP2207" i="47"/>
  <c r="BQ2207" i="47"/>
  <c r="BR2207" i="47"/>
  <c r="BS2207" i="47"/>
  <c r="BT2207" i="47"/>
  <c r="U2207" i="47"/>
  <c r="AA2206" i="47"/>
  <c r="AD2206" i="47"/>
  <c r="T2206" i="47"/>
  <c r="AB2206" i="47"/>
  <c r="BF2206" i="47"/>
  <c r="BG2206" i="47"/>
  <c r="BH2206" i="47"/>
  <c r="BI2206" i="47"/>
  <c r="BJ2206" i="47"/>
  <c r="BK2206" i="47"/>
  <c r="BL2206" i="47"/>
  <c r="BM2206" i="47"/>
  <c r="BN2206" i="47"/>
  <c r="BO2206" i="47"/>
  <c r="BP2206" i="47"/>
  <c r="BQ2206" i="47"/>
  <c r="BR2206" i="47"/>
  <c r="BS2206" i="47"/>
  <c r="BT2206" i="47"/>
  <c r="U2206" i="47"/>
  <c r="AA2205" i="47"/>
  <c r="AD2205" i="47"/>
  <c r="T2205" i="47"/>
  <c r="AB2205" i="47"/>
  <c r="BF2205" i="47"/>
  <c r="BG2205" i="47"/>
  <c r="BH2205" i="47"/>
  <c r="BI2205" i="47"/>
  <c r="BJ2205" i="47"/>
  <c r="BK2205" i="47"/>
  <c r="BL2205" i="47"/>
  <c r="BM2205" i="47"/>
  <c r="BN2205" i="47"/>
  <c r="BO2205" i="47"/>
  <c r="BP2205" i="47"/>
  <c r="BQ2205" i="47"/>
  <c r="BR2205" i="47"/>
  <c r="BS2205" i="47"/>
  <c r="BT2205" i="47"/>
  <c r="U2205" i="47"/>
  <c r="AA2204" i="47"/>
  <c r="AD2204" i="47"/>
  <c r="T2204" i="47"/>
  <c r="AB2204" i="47"/>
  <c r="BF2204" i="47"/>
  <c r="BG2204" i="47"/>
  <c r="BH2204" i="47"/>
  <c r="BI2204" i="47"/>
  <c r="BJ2204" i="47"/>
  <c r="BK2204" i="47"/>
  <c r="BL2204" i="47"/>
  <c r="BM2204" i="47"/>
  <c r="BN2204" i="47"/>
  <c r="BO2204" i="47"/>
  <c r="BP2204" i="47"/>
  <c r="BQ2204" i="47"/>
  <c r="BR2204" i="47"/>
  <c r="BS2204" i="47"/>
  <c r="BT2204" i="47"/>
  <c r="U2204" i="47"/>
  <c r="AA2203" i="47"/>
  <c r="AD2203" i="47"/>
  <c r="T2203" i="47"/>
  <c r="AB2203" i="47"/>
  <c r="BF2203" i="47"/>
  <c r="BG2203" i="47"/>
  <c r="BH2203" i="47"/>
  <c r="BI2203" i="47"/>
  <c r="BJ2203" i="47"/>
  <c r="BK2203" i="47"/>
  <c r="BL2203" i="47"/>
  <c r="BM2203" i="47"/>
  <c r="BN2203" i="47"/>
  <c r="BO2203" i="47"/>
  <c r="BP2203" i="47"/>
  <c r="BQ2203" i="47"/>
  <c r="BR2203" i="47"/>
  <c r="BS2203" i="47"/>
  <c r="BT2203" i="47"/>
  <c r="U2203" i="47"/>
  <c r="AA2202" i="47"/>
  <c r="AD2202" i="47"/>
  <c r="T2202" i="47"/>
  <c r="AB2202" i="47"/>
  <c r="BF2202" i="47"/>
  <c r="BG2202" i="47"/>
  <c r="BH2202" i="47"/>
  <c r="BI2202" i="47"/>
  <c r="BJ2202" i="47"/>
  <c r="BK2202" i="47"/>
  <c r="BL2202" i="47"/>
  <c r="BM2202" i="47"/>
  <c r="BN2202" i="47"/>
  <c r="BO2202" i="47"/>
  <c r="BP2202" i="47"/>
  <c r="BQ2202" i="47"/>
  <c r="BR2202" i="47"/>
  <c r="BS2202" i="47"/>
  <c r="BT2202" i="47"/>
  <c r="U2202" i="47"/>
  <c r="AA2201" i="47"/>
  <c r="AD2201" i="47"/>
  <c r="T2201" i="47"/>
  <c r="AB2201" i="47"/>
  <c r="BF2201" i="47"/>
  <c r="BG2201" i="47"/>
  <c r="BH2201" i="47"/>
  <c r="BI2201" i="47"/>
  <c r="BJ2201" i="47"/>
  <c r="BK2201" i="47"/>
  <c r="BL2201" i="47"/>
  <c r="BM2201" i="47"/>
  <c r="BN2201" i="47"/>
  <c r="BO2201" i="47"/>
  <c r="BP2201" i="47"/>
  <c r="BQ2201" i="47"/>
  <c r="BR2201" i="47"/>
  <c r="BS2201" i="47"/>
  <c r="BT2201" i="47"/>
  <c r="U2201" i="47"/>
  <c r="AA2200" i="47"/>
  <c r="AD2200" i="47"/>
  <c r="T2200" i="47"/>
  <c r="AB2200" i="47"/>
  <c r="BF2200" i="47"/>
  <c r="BG2200" i="47"/>
  <c r="BH2200" i="47"/>
  <c r="BI2200" i="47"/>
  <c r="BJ2200" i="47"/>
  <c r="BK2200" i="47"/>
  <c r="BL2200" i="47"/>
  <c r="BM2200" i="47"/>
  <c r="BN2200" i="47"/>
  <c r="BO2200" i="47"/>
  <c r="BP2200" i="47"/>
  <c r="BQ2200" i="47"/>
  <c r="BR2200" i="47"/>
  <c r="BS2200" i="47"/>
  <c r="BT2200" i="47"/>
  <c r="U2200" i="47"/>
  <c r="AA2199" i="47"/>
  <c r="AD2199" i="47"/>
  <c r="T2199" i="47"/>
  <c r="AB2199" i="47"/>
  <c r="BF2199" i="47"/>
  <c r="BG2199" i="47"/>
  <c r="BH2199" i="47"/>
  <c r="BI2199" i="47"/>
  <c r="BJ2199" i="47"/>
  <c r="BK2199" i="47"/>
  <c r="BL2199" i="47"/>
  <c r="BM2199" i="47"/>
  <c r="BN2199" i="47"/>
  <c r="BO2199" i="47"/>
  <c r="BP2199" i="47"/>
  <c r="BQ2199" i="47"/>
  <c r="BR2199" i="47"/>
  <c r="BS2199" i="47"/>
  <c r="BT2199" i="47"/>
  <c r="U2199" i="47"/>
  <c r="AA2198" i="47"/>
  <c r="AD2198" i="47"/>
  <c r="T2198" i="47"/>
  <c r="AB2198" i="47"/>
  <c r="BF2198" i="47"/>
  <c r="BG2198" i="47"/>
  <c r="BH2198" i="47"/>
  <c r="BI2198" i="47"/>
  <c r="BJ2198" i="47"/>
  <c r="BK2198" i="47"/>
  <c r="BL2198" i="47"/>
  <c r="BM2198" i="47"/>
  <c r="BN2198" i="47"/>
  <c r="BO2198" i="47"/>
  <c r="BP2198" i="47"/>
  <c r="BQ2198" i="47"/>
  <c r="BR2198" i="47"/>
  <c r="BS2198" i="47"/>
  <c r="BT2198" i="47"/>
  <c r="U2198" i="47"/>
  <c r="AA2197" i="47"/>
  <c r="AD2197" i="47"/>
  <c r="T2197" i="47"/>
  <c r="AB2197" i="47"/>
  <c r="BF2197" i="47"/>
  <c r="BG2197" i="47"/>
  <c r="BH2197" i="47"/>
  <c r="BI2197" i="47"/>
  <c r="BJ2197" i="47"/>
  <c r="BK2197" i="47"/>
  <c r="BL2197" i="47"/>
  <c r="BM2197" i="47"/>
  <c r="BN2197" i="47"/>
  <c r="BO2197" i="47"/>
  <c r="BP2197" i="47"/>
  <c r="BQ2197" i="47"/>
  <c r="BR2197" i="47"/>
  <c r="BS2197" i="47"/>
  <c r="BT2197" i="47"/>
  <c r="U2197" i="47"/>
  <c r="AA2196" i="47"/>
  <c r="AD2196" i="47"/>
  <c r="T2196" i="47"/>
  <c r="AB2196" i="47"/>
  <c r="BF2196" i="47"/>
  <c r="BG2196" i="47"/>
  <c r="BH2196" i="47"/>
  <c r="BI2196" i="47"/>
  <c r="BJ2196" i="47"/>
  <c r="BK2196" i="47"/>
  <c r="BL2196" i="47"/>
  <c r="BM2196" i="47"/>
  <c r="BN2196" i="47"/>
  <c r="BO2196" i="47"/>
  <c r="BP2196" i="47"/>
  <c r="BQ2196" i="47"/>
  <c r="BR2196" i="47"/>
  <c r="BS2196" i="47"/>
  <c r="BT2196" i="47"/>
  <c r="U2196" i="47"/>
  <c r="AA2195" i="47"/>
  <c r="AD2195" i="47"/>
  <c r="T2195" i="47"/>
  <c r="AB2195" i="47"/>
  <c r="BF2195" i="47"/>
  <c r="BG2195" i="47"/>
  <c r="BH2195" i="47"/>
  <c r="BI2195" i="47"/>
  <c r="BJ2195" i="47"/>
  <c r="BK2195" i="47"/>
  <c r="BL2195" i="47"/>
  <c r="BM2195" i="47"/>
  <c r="BN2195" i="47"/>
  <c r="BO2195" i="47"/>
  <c r="BP2195" i="47"/>
  <c r="BQ2195" i="47"/>
  <c r="BR2195" i="47"/>
  <c r="BS2195" i="47"/>
  <c r="BT2195" i="47"/>
  <c r="U2195" i="47"/>
  <c r="AB2194" i="47"/>
  <c r="BF2194" i="47"/>
  <c r="BG2194" i="47"/>
  <c r="BH2194" i="47"/>
  <c r="BI2194" i="47"/>
  <c r="BJ2194" i="47"/>
  <c r="BK2194" i="47"/>
  <c r="BL2194" i="47"/>
  <c r="BM2194" i="47"/>
  <c r="BN2194" i="47"/>
  <c r="BO2194" i="47"/>
  <c r="BP2194" i="47"/>
  <c r="BQ2194" i="47"/>
  <c r="BR2194" i="47"/>
  <c r="BS2194" i="47"/>
  <c r="BT2194" i="47"/>
  <c r="U2194" i="47"/>
  <c r="AA2194" i="47"/>
  <c r="AC2194" i="47" s="1"/>
  <c r="AE2194" i="47" s="1"/>
  <c r="AD2194" i="47"/>
  <c r="T2194" i="47"/>
  <c r="V2194" i="47" s="1"/>
  <c r="AA2193" i="47"/>
  <c r="AD2193" i="47"/>
  <c r="T2193" i="47"/>
  <c r="AB2193" i="47"/>
  <c r="BF2193" i="47"/>
  <c r="BG2193" i="47"/>
  <c r="BH2193" i="47"/>
  <c r="BI2193" i="47"/>
  <c r="BJ2193" i="47"/>
  <c r="BK2193" i="47"/>
  <c r="BL2193" i="47"/>
  <c r="BM2193" i="47"/>
  <c r="BN2193" i="47"/>
  <c r="BO2193" i="47"/>
  <c r="BP2193" i="47"/>
  <c r="BQ2193" i="47"/>
  <c r="BR2193" i="47"/>
  <c r="BS2193" i="47"/>
  <c r="BT2193" i="47"/>
  <c r="U2193" i="47"/>
  <c r="AB2192" i="47"/>
  <c r="BF2192" i="47"/>
  <c r="BG2192" i="47"/>
  <c r="BH2192" i="47"/>
  <c r="BI2192" i="47"/>
  <c r="BJ2192" i="47"/>
  <c r="BK2192" i="47"/>
  <c r="BL2192" i="47"/>
  <c r="BM2192" i="47"/>
  <c r="BN2192" i="47"/>
  <c r="BO2192" i="47"/>
  <c r="BP2192" i="47"/>
  <c r="BQ2192" i="47"/>
  <c r="BR2192" i="47"/>
  <c r="BS2192" i="47"/>
  <c r="BT2192" i="47"/>
  <c r="U2192" i="47"/>
  <c r="AA2192" i="47"/>
  <c r="AD2192" i="47"/>
  <c r="T2192" i="47"/>
  <c r="V2192" i="47" s="1"/>
  <c r="AA2191" i="47"/>
  <c r="AD2191" i="47"/>
  <c r="T2191" i="47"/>
  <c r="AB2191" i="47"/>
  <c r="BF2191" i="47"/>
  <c r="BG2191" i="47"/>
  <c r="BH2191" i="47"/>
  <c r="BI2191" i="47"/>
  <c r="BJ2191" i="47"/>
  <c r="BK2191" i="47"/>
  <c r="BL2191" i="47"/>
  <c r="BM2191" i="47"/>
  <c r="BN2191" i="47"/>
  <c r="BO2191" i="47"/>
  <c r="BP2191" i="47"/>
  <c r="BQ2191" i="47"/>
  <c r="BR2191" i="47"/>
  <c r="BS2191" i="47"/>
  <c r="BT2191" i="47"/>
  <c r="U2191" i="47"/>
  <c r="AA2190" i="47"/>
  <c r="AD2190" i="47"/>
  <c r="T2190" i="47"/>
  <c r="AB2190" i="47"/>
  <c r="BF2190" i="47"/>
  <c r="BG2190" i="47"/>
  <c r="BH2190" i="47"/>
  <c r="BI2190" i="47"/>
  <c r="BJ2190" i="47"/>
  <c r="BK2190" i="47"/>
  <c r="BL2190" i="47"/>
  <c r="BM2190" i="47"/>
  <c r="BN2190" i="47"/>
  <c r="BO2190" i="47"/>
  <c r="BP2190" i="47"/>
  <c r="BQ2190" i="47"/>
  <c r="BR2190" i="47"/>
  <c r="BS2190" i="47"/>
  <c r="BT2190" i="47"/>
  <c r="U2190" i="47"/>
  <c r="AA2189" i="47"/>
  <c r="AD2189" i="47"/>
  <c r="T2189" i="47"/>
  <c r="AB2189" i="47"/>
  <c r="BF2189" i="47"/>
  <c r="BG2189" i="47"/>
  <c r="BH2189" i="47"/>
  <c r="BI2189" i="47"/>
  <c r="BJ2189" i="47"/>
  <c r="BK2189" i="47"/>
  <c r="BL2189" i="47"/>
  <c r="BM2189" i="47"/>
  <c r="BN2189" i="47"/>
  <c r="BO2189" i="47"/>
  <c r="BP2189" i="47"/>
  <c r="BQ2189" i="47"/>
  <c r="BR2189" i="47"/>
  <c r="BS2189" i="47"/>
  <c r="BT2189" i="47"/>
  <c r="U2189" i="47"/>
  <c r="AA2188" i="47"/>
  <c r="AD2188" i="47"/>
  <c r="T2188" i="47"/>
  <c r="AB2188" i="47"/>
  <c r="BF2188" i="47"/>
  <c r="BG2188" i="47"/>
  <c r="BH2188" i="47"/>
  <c r="BI2188" i="47"/>
  <c r="BJ2188" i="47"/>
  <c r="BK2188" i="47"/>
  <c r="BL2188" i="47"/>
  <c r="BM2188" i="47"/>
  <c r="BN2188" i="47"/>
  <c r="BO2188" i="47"/>
  <c r="BP2188" i="47"/>
  <c r="BQ2188" i="47"/>
  <c r="BR2188" i="47"/>
  <c r="BS2188" i="47"/>
  <c r="BT2188" i="47"/>
  <c r="U2188" i="47"/>
  <c r="AA2187" i="47"/>
  <c r="AD2187" i="47"/>
  <c r="T2187" i="47"/>
  <c r="AB2187" i="47"/>
  <c r="BF2187" i="47"/>
  <c r="BG2187" i="47"/>
  <c r="BH2187" i="47"/>
  <c r="BI2187" i="47"/>
  <c r="BJ2187" i="47"/>
  <c r="BK2187" i="47"/>
  <c r="BL2187" i="47"/>
  <c r="BM2187" i="47"/>
  <c r="BN2187" i="47"/>
  <c r="BO2187" i="47"/>
  <c r="BP2187" i="47"/>
  <c r="BQ2187" i="47"/>
  <c r="BR2187" i="47"/>
  <c r="BS2187" i="47"/>
  <c r="BT2187" i="47"/>
  <c r="U2187" i="47"/>
  <c r="AA2186" i="47"/>
  <c r="AD2186" i="47"/>
  <c r="T2186" i="47"/>
  <c r="AB2186" i="47"/>
  <c r="BF2186" i="47"/>
  <c r="BG2186" i="47"/>
  <c r="BH2186" i="47"/>
  <c r="BI2186" i="47"/>
  <c r="BJ2186" i="47"/>
  <c r="BK2186" i="47"/>
  <c r="BL2186" i="47"/>
  <c r="BM2186" i="47"/>
  <c r="BN2186" i="47"/>
  <c r="BO2186" i="47"/>
  <c r="BP2186" i="47"/>
  <c r="BQ2186" i="47"/>
  <c r="BR2186" i="47"/>
  <c r="BS2186" i="47"/>
  <c r="BT2186" i="47"/>
  <c r="U2186" i="47"/>
  <c r="AA2185" i="47"/>
  <c r="AD2185" i="47"/>
  <c r="T2185" i="47"/>
  <c r="AB2185" i="47"/>
  <c r="BF2185" i="47"/>
  <c r="BG2185" i="47"/>
  <c r="BH2185" i="47"/>
  <c r="BI2185" i="47"/>
  <c r="BJ2185" i="47"/>
  <c r="BK2185" i="47"/>
  <c r="BL2185" i="47"/>
  <c r="BM2185" i="47"/>
  <c r="BN2185" i="47"/>
  <c r="BO2185" i="47"/>
  <c r="BP2185" i="47"/>
  <c r="BQ2185" i="47"/>
  <c r="BR2185" i="47"/>
  <c r="BS2185" i="47"/>
  <c r="BT2185" i="47"/>
  <c r="U2185" i="47"/>
  <c r="AA2184" i="47"/>
  <c r="AD2184" i="47"/>
  <c r="T2184" i="47"/>
  <c r="AB2184" i="47"/>
  <c r="BF2184" i="47"/>
  <c r="BG2184" i="47"/>
  <c r="BH2184" i="47"/>
  <c r="BI2184" i="47"/>
  <c r="BJ2184" i="47"/>
  <c r="BK2184" i="47"/>
  <c r="BL2184" i="47"/>
  <c r="BM2184" i="47"/>
  <c r="BN2184" i="47"/>
  <c r="BO2184" i="47"/>
  <c r="BP2184" i="47"/>
  <c r="BQ2184" i="47"/>
  <c r="BR2184" i="47"/>
  <c r="BS2184" i="47"/>
  <c r="BT2184" i="47"/>
  <c r="U2184" i="47"/>
  <c r="AA2183" i="47"/>
  <c r="AD2183" i="47"/>
  <c r="T2183" i="47"/>
  <c r="AB2183" i="47"/>
  <c r="BF2183" i="47"/>
  <c r="BG2183" i="47"/>
  <c r="BH2183" i="47"/>
  <c r="BI2183" i="47"/>
  <c r="BJ2183" i="47"/>
  <c r="BK2183" i="47"/>
  <c r="BL2183" i="47"/>
  <c r="BM2183" i="47"/>
  <c r="BN2183" i="47"/>
  <c r="BO2183" i="47"/>
  <c r="BP2183" i="47"/>
  <c r="BQ2183" i="47"/>
  <c r="BR2183" i="47"/>
  <c r="BS2183" i="47"/>
  <c r="BT2183" i="47"/>
  <c r="U2183" i="47"/>
  <c r="AA2182" i="47"/>
  <c r="AD2182" i="47"/>
  <c r="T2182" i="47"/>
  <c r="AB2182" i="47"/>
  <c r="BF2182" i="47"/>
  <c r="BG2182" i="47"/>
  <c r="BH2182" i="47"/>
  <c r="BI2182" i="47"/>
  <c r="BJ2182" i="47"/>
  <c r="BK2182" i="47"/>
  <c r="BL2182" i="47"/>
  <c r="BM2182" i="47"/>
  <c r="BN2182" i="47"/>
  <c r="BO2182" i="47"/>
  <c r="BP2182" i="47"/>
  <c r="BQ2182" i="47"/>
  <c r="BR2182" i="47"/>
  <c r="BS2182" i="47"/>
  <c r="BT2182" i="47"/>
  <c r="U2182" i="47"/>
  <c r="AA2181" i="47"/>
  <c r="AD2181" i="47"/>
  <c r="T2181" i="47"/>
  <c r="AB2181" i="47"/>
  <c r="BF2181" i="47"/>
  <c r="BG2181" i="47"/>
  <c r="BH2181" i="47"/>
  <c r="BI2181" i="47"/>
  <c r="BJ2181" i="47"/>
  <c r="BK2181" i="47"/>
  <c r="BL2181" i="47"/>
  <c r="BM2181" i="47"/>
  <c r="BN2181" i="47"/>
  <c r="BO2181" i="47"/>
  <c r="BP2181" i="47"/>
  <c r="BQ2181" i="47"/>
  <c r="BR2181" i="47"/>
  <c r="BS2181" i="47"/>
  <c r="BT2181" i="47"/>
  <c r="U2181" i="47"/>
  <c r="AA2180" i="47"/>
  <c r="AD2180" i="47"/>
  <c r="T2180" i="47"/>
  <c r="AB2180" i="47"/>
  <c r="BF2180" i="47"/>
  <c r="BG2180" i="47"/>
  <c r="BH2180" i="47"/>
  <c r="BI2180" i="47"/>
  <c r="BJ2180" i="47"/>
  <c r="BK2180" i="47"/>
  <c r="BL2180" i="47"/>
  <c r="BM2180" i="47"/>
  <c r="BN2180" i="47"/>
  <c r="BO2180" i="47"/>
  <c r="BP2180" i="47"/>
  <c r="BQ2180" i="47"/>
  <c r="BR2180" i="47"/>
  <c r="BS2180" i="47"/>
  <c r="BT2180" i="47"/>
  <c r="U2180" i="47"/>
  <c r="AA2179" i="47"/>
  <c r="AD2179" i="47"/>
  <c r="T2179" i="47"/>
  <c r="AB2179" i="47"/>
  <c r="BF2179" i="47"/>
  <c r="BG2179" i="47"/>
  <c r="BH2179" i="47"/>
  <c r="BI2179" i="47"/>
  <c r="BJ2179" i="47"/>
  <c r="BK2179" i="47"/>
  <c r="BL2179" i="47"/>
  <c r="BM2179" i="47"/>
  <c r="BN2179" i="47"/>
  <c r="BO2179" i="47"/>
  <c r="BP2179" i="47"/>
  <c r="BQ2179" i="47"/>
  <c r="BR2179" i="47"/>
  <c r="BS2179" i="47"/>
  <c r="BT2179" i="47"/>
  <c r="U2179" i="47"/>
  <c r="AA2178" i="47"/>
  <c r="AD2178" i="47"/>
  <c r="T2178" i="47"/>
  <c r="AB2178" i="47"/>
  <c r="BF2178" i="47"/>
  <c r="BG2178" i="47"/>
  <c r="BH2178" i="47"/>
  <c r="BI2178" i="47"/>
  <c r="BJ2178" i="47"/>
  <c r="BK2178" i="47"/>
  <c r="BL2178" i="47"/>
  <c r="BM2178" i="47"/>
  <c r="BN2178" i="47"/>
  <c r="BO2178" i="47"/>
  <c r="BP2178" i="47"/>
  <c r="BQ2178" i="47"/>
  <c r="BR2178" i="47"/>
  <c r="BS2178" i="47"/>
  <c r="BT2178" i="47"/>
  <c r="U2178" i="47"/>
  <c r="AA2177" i="47"/>
  <c r="AD2177" i="47"/>
  <c r="T2177" i="47"/>
  <c r="AB2177" i="47"/>
  <c r="BF2177" i="47"/>
  <c r="BG2177" i="47"/>
  <c r="BH2177" i="47"/>
  <c r="BI2177" i="47"/>
  <c r="BJ2177" i="47"/>
  <c r="BK2177" i="47"/>
  <c r="BL2177" i="47"/>
  <c r="BM2177" i="47"/>
  <c r="BN2177" i="47"/>
  <c r="BO2177" i="47"/>
  <c r="BP2177" i="47"/>
  <c r="BQ2177" i="47"/>
  <c r="BR2177" i="47"/>
  <c r="BS2177" i="47"/>
  <c r="BT2177" i="47"/>
  <c r="U2177" i="47"/>
  <c r="AA2176" i="47"/>
  <c r="AD2176" i="47"/>
  <c r="T2176" i="47"/>
  <c r="AB2176" i="47"/>
  <c r="BF2176" i="47"/>
  <c r="BG2176" i="47"/>
  <c r="BH2176" i="47"/>
  <c r="BI2176" i="47"/>
  <c r="BJ2176" i="47"/>
  <c r="BK2176" i="47"/>
  <c r="BL2176" i="47"/>
  <c r="BM2176" i="47"/>
  <c r="BN2176" i="47"/>
  <c r="BO2176" i="47"/>
  <c r="BP2176" i="47"/>
  <c r="BQ2176" i="47"/>
  <c r="BR2176" i="47"/>
  <c r="BS2176" i="47"/>
  <c r="BT2176" i="47"/>
  <c r="U2176" i="47"/>
  <c r="AB2175" i="47"/>
  <c r="BF2175" i="47"/>
  <c r="BG2175" i="47"/>
  <c r="BH2175" i="47"/>
  <c r="BI2175" i="47"/>
  <c r="BJ2175" i="47"/>
  <c r="BK2175" i="47"/>
  <c r="BL2175" i="47"/>
  <c r="BM2175" i="47"/>
  <c r="BN2175" i="47"/>
  <c r="BO2175" i="47"/>
  <c r="BP2175" i="47"/>
  <c r="BQ2175" i="47"/>
  <c r="BR2175" i="47"/>
  <c r="BS2175" i="47"/>
  <c r="BT2175" i="47"/>
  <c r="U2175" i="47"/>
  <c r="AA2175" i="47"/>
  <c r="AC2175" i="47" s="1"/>
  <c r="AE2175" i="47" s="1"/>
  <c r="AD2175" i="47"/>
  <c r="T2175" i="47"/>
  <c r="AB2174" i="47"/>
  <c r="BF2174" i="47"/>
  <c r="BG2174" i="47"/>
  <c r="BH2174" i="47"/>
  <c r="BI2174" i="47"/>
  <c r="BJ2174" i="47"/>
  <c r="BK2174" i="47"/>
  <c r="BL2174" i="47"/>
  <c r="BM2174" i="47"/>
  <c r="BN2174" i="47"/>
  <c r="BO2174" i="47"/>
  <c r="BP2174" i="47"/>
  <c r="BQ2174" i="47"/>
  <c r="BR2174" i="47"/>
  <c r="BS2174" i="47"/>
  <c r="BT2174" i="47"/>
  <c r="U2174" i="47"/>
  <c r="AA2174" i="47"/>
  <c r="AD2174" i="47"/>
  <c r="T2174" i="47"/>
  <c r="AA2173" i="47"/>
  <c r="AD2173" i="47"/>
  <c r="T2173" i="47"/>
  <c r="AB2173" i="47"/>
  <c r="BF2173" i="47"/>
  <c r="BG2173" i="47"/>
  <c r="BH2173" i="47"/>
  <c r="BI2173" i="47"/>
  <c r="BJ2173" i="47"/>
  <c r="BK2173" i="47"/>
  <c r="BL2173" i="47"/>
  <c r="BM2173" i="47"/>
  <c r="BN2173" i="47"/>
  <c r="BO2173" i="47"/>
  <c r="BP2173" i="47"/>
  <c r="BQ2173" i="47"/>
  <c r="BR2173" i="47"/>
  <c r="BS2173" i="47"/>
  <c r="BT2173" i="47"/>
  <c r="U2173" i="47"/>
  <c r="AA2172" i="47"/>
  <c r="AD2172" i="47"/>
  <c r="T2172" i="47"/>
  <c r="AB2172" i="47"/>
  <c r="BF2172" i="47"/>
  <c r="BG2172" i="47"/>
  <c r="BH2172" i="47"/>
  <c r="BI2172" i="47"/>
  <c r="BJ2172" i="47"/>
  <c r="BK2172" i="47"/>
  <c r="BL2172" i="47"/>
  <c r="BM2172" i="47"/>
  <c r="BN2172" i="47"/>
  <c r="BO2172" i="47"/>
  <c r="BP2172" i="47"/>
  <c r="BQ2172" i="47"/>
  <c r="BR2172" i="47"/>
  <c r="BS2172" i="47"/>
  <c r="BT2172" i="47"/>
  <c r="U2172" i="47"/>
  <c r="AA2171" i="47"/>
  <c r="AD2171" i="47"/>
  <c r="T2171" i="47"/>
  <c r="AB2171" i="47"/>
  <c r="BF2171" i="47"/>
  <c r="BG2171" i="47"/>
  <c r="BH2171" i="47"/>
  <c r="BI2171" i="47"/>
  <c r="BJ2171" i="47"/>
  <c r="BK2171" i="47"/>
  <c r="BL2171" i="47"/>
  <c r="BM2171" i="47"/>
  <c r="BN2171" i="47"/>
  <c r="BO2171" i="47"/>
  <c r="BP2171" i="47"/>
  <c r="BQ2171" i="47"/>
  <c r="BR2171" i="47"/>
  <c r="BS2171" i="47"/>
  <c r="BT2171" i="47"/>
  <c r="U2171" i="47"/>
  <c r="AB2170" i="47"/>
  <c r="BF2170" i="47"/>
  <c r="BG2170" i="47"/>
  <c r="BH2170" i="47"/>
  <c r="BI2170" i="47"/>
  <c r="BJ2170" i="47"/>
  <c r="BK2170" i="47"/>
  <c r="BL2170" i="47"/>
  <c r="BM2170" i="47"/>
  <c r="BN2170" i="47"/>
  <c r="BO2170" i="47"/>
  <c r="BP2170" i="47"/>
  <c r="BQ2170" i="47"/>
  <c r="BR2170" i="47"/>
  <c r="BS2170" i="47"/>
  <c r="BT2170" i="47"/>
  <c r="U2170" i="47"/>
  <c r="AA2170" i="47"/>
  <c r="AD2170" i="47"/>
  <c r="T2170" i="47"/>
  <c r="V2170" i="47" s="1"/>
  <c r="AB2169" i="47"/>
  <c r="BF2169" i="47"/>
  <c r="BG2169" i="47"/>
  <c r="BH2169" i="47"/>
  <c r="BI2169" i="47"/>
  <c r="BJ2169" i="47"/>
  <c r="BK2169" i="47"/>
  <c r="BL2169" i="47"/>
  <c r="BM2169" i="47"/>
  <c r="BN2169" i="47"/>
  <c r="BO2169" i="47"/>
  <c r="BP2169" i="47"/>
  <c r="BQ2169" i="47"/>
  <c r="BR2169" i="47"/>
  <c r="BS2169" i="47"/>
  <c r="BT2169" i="47"/>
  <c r="U2169" i="47"/>
  <c r="AA2169" i="47"/>
  <c r="AC2169" i="47" s="1"/>
  <c r="AE2169" i="47" s="1"/>
  <c r="AD2169" i="47"/>
  <c r="T2169" i="47"/>
  <c r="V2169" i="47" s="1"/>
  <c r="AB2168" i="47"/>
  <c r="BF2168" i="47"/>
  <c r="BG2168" i="47"/>
  <c r="BH2168" i="47"/>
  <c r="BI2168" i="47"/>
  <c r="BJ2168" i="47"/>
  <c r="BK2168" i="47"/>
  <c r="BL2168" i="47"/>
  <c r="BM2168" i="47"/>
  <c r="BN2168" i="47"/>
  <c r="BO2168" i="47"/>
  <c r="BP2168" i="47"/>
  <c r="BQ2168" i="47"/>
  <c r="BR2168" i="47"/>
  <c r="BS2168" i="47"/>
  <c r="BT2168" i="47"/>
  <c r="U2168" i="47"/>
  <c r="AA2168" i="47"/>
  <c r="AC2168" i="47" s="1"/>
  <c r="AE2168" i="47" s="1"/>
  <c r="AD2168" i="47"/>
  <c r="T2168" i="47"/>
  <c r="V2168" i="47" s="1"/>
  <c r="AA2167" i="47"/>
  <c r="AD2167" i="47"/>
  <c r="T2167" i="47"/>
  <c r="AB2167" i="47"/>
  <c r="BF2167" i="47"/>
  <c r="BG2167" i="47"/>
  <c r="BH2167" i="47"/>
  <c r="BI2167" i="47"/>
  <c r="BJ2167" i="47"/>
  <c r="BK2167" i="47"/>
  <c r="BL2167" i="47"/>
  <c r="BM2167" i="47"/>
  <c r="BN2167" i="47"/>
  <c r="BO2167" i="47"/>
  <c r="BP2167" i="47"/>
  <c r="BQ2167" i="47"/>
  <c r="BR2167" i="47"/>
  <c r="BS2167" i="47"/>
  <c r="BT2167" i="47"/>
  <c r="U2167" i="47"/>
  <c r="AB2166" i="47"/>
  <c r="BF2166" i="47"/>
  <c r="BG2166" i="47"/>
  <c r="BH2166" i="47"/>
  <c r="BI2166" i="47"/>
  <c r="BJ2166" i="47"/>
  <c r="BK2166" i="47"/>
  <c r="BL2166" i="47"/>
  <c r="BM2166" i="47"/>
  <c r="BN2166" i="47"/>
  <c r="BO2166" i="47"/>
  <c r="BP2166" i="47"/>
  <c r="BQ2166" i="47"/>
  <c r="BR2166" i="47"/>
  <c r="BS2166" i="47"/>
  <c r="BT2166" i="47"/>
  <c r="U2166" i="47"/>
  <c r="AA2166" i="47"/>
  <c r="AC2166" i="47" s="1"/>
  <c r="AE2166" i="47" s="1"/>
  <c r="AD2166" i="47"/>
  <c r="T2166" i="47"/>
  <c r="V2166" i="47" s="1"/>
  <c r="AB2165" i="47"/>
  <c r="BF2165" i="47"/>
  <c r="BG2165" i="47"/>
  <c r="BH2165" i="47"/>
  <c r="BI2165" i="47"/>
  <c r="BJ2165" i="47"/>
  <c r="BK2165" i="47"/>
  <c r="BL2165" i="47"/>
  <c r="BM2165" i="47"/>
  <c r="BN2165" i="47"/>
  <c r="BO2165" i="47"/>
  <c r="BP2165" i="47"/>
  <c r="BQ2165" i="47"/>
  <c r="BR2165" i="47"/>
  <c r="BS2165" i="47"/>
  <c r="BT2165" i="47"/>
  <c r="U2165" i="47"/>
  <c r="AA2165" i="47"/>
  <c r="AC2165" i="47" s="1"/>
  <c r="AE2165" i="47" s="1"/>
  <c r="AD2165" i="47"/>
  <c r="T2165" i="47"/>
  <c r="V2165" i="47" s="1"/>
  <c r="AA2164" i="47"/>
  <c r="AD2164" i="47"/>
  <c r="T2164" i="47"/>
  <c r="AB2164" i="47"/>
  <c r="BF2164" i="47"/>
  <c r="BG2164" i="47"/>
  <c r="BH2164" i="47"/>
  <c r="BI2164" i="47"/>
  <c r="BJ2164" i="47"/>
  <c r="BK2164" i="47"/>
  <c r="BL2164" i="47"/>
  <c r="BM2164" i="47"/>
  <c r="BN2164" i="47"/>
  <c r="BO2164" i="47"/>
  <c r="BP2164" i="47"/>
  <c r="BQ2164" i="47"/>
  <c r="BR2164" i="47"/>
  <c r="BS2164" i="47"/>
  <c r="BT2164" i="47"/>
  <c r="U2164" i="47"/>
  <c r="AB2163" i="47"/>
  <c r="BF2163" i="47"/>
  <c r="BG2163" i="47"/>
  <c r="BH2163" i="47"/>
  <c r="BI2163" i="47"/>
  <c r="BJ2163" i="47"/>
  <c r="BK2163" i="47"/>
  <c r="BL2163" i="47"/>
  <c r="BM2163" i="47"/>
  <c r="BN2163" i="47"/>
  <c r="BO2163" i="47"/>
  <c r="BP2163" i="47"/>
  <c r="BQ2163" i="47"/>
  <c r="BR2163" i="47"/>
  <c r="BS2163" i="47"/>
  <c r="BT2163" i="47"/>
  <c r="U2163" i="47"/>
  <c r="AA2163" i="47"/>
  <c r="AC2163" i="47" s="1"/>
  <c r="AE2163" i="47" s="1"/>
  <c r="AD2163" i="47"/>
  <c r="T2163" i="47"/>
  <c r="V2163" i="47" s="1"/>
  <c r="AB2162" i="47"/>
  <c r="BF2162" i="47"/>
  <c r="BG2162" i="47"/>
  <c r="BH2162" i="47"/>
  <c r="BI2162" i="47"/>
  <c r="BJ2162" i="47"/>
  <c r="BK2162" i="47"/>
  <c r="BL2162" i="47"/>
  <c r="BM2162" i="47"/>
  <c r="BN2162" i="47"/>
  <c r="BO2162" i="47"/>
  <c r="BP2162" i="47"/>
  <c r="BQ2162" i="47"/>
  <c r="BR2162" i="47"/>
  <c r="BS2162" i="47"/>
  <c r="BT2162" i="47"/>
  <c r="U2162" i="47"/>
  <c r="AA2162" i="47"/>
  <c r="AC2162" i="47" s="1"/>
  <c r="AE2162" i="47" s="1"/>
  <c r="AD2162" i="47"/>
  <c r="T2162" i="47"/>
  <c r="V2162" i="47" s="1"/>
  <c r="AA2161" i="47"/>
  <c r="AD2161" i="47"/>
  <c r="T2161" i="47"/>
  <c r="AB2161" i="47"/>
  <c r="BF2161" i="47"/>
  <c r="BG2161" i="47"/>
  <c r="BH2161" i="47"/>
  <c r="BI2161" i="47"/>
  <c r="BJ2161" i="47"/>
  <c r="BK2161" i="47"/>
  <c r="BL2161" i="47"/>
  <c r="BM2161" i="47"/>
  <c r="BN2161" i="47"/>
  <c r="BO2161" i="47"/>
  <c r="BP2161" i="47"/>
  <c r="BQ2161" i="47"/>
  <c r="BR2161" i="47"/>
  <c r="BS2161" i="47"/>
  <c r="BT2161" i="47"/>
  <c r="U2161" i="47"/>
  <c r="AA2160" i="47"/>
  <c r="AD2160" i="47"/>
  <c r="T2160" i="47"/>
  <c r="AB2160" i="47"/>
  <c r="BF2160" i="47"/>
  <c r="BG2160" i="47"/>
  <c r="BH2160" i="47"/>
  <c r="BI2160" i="47"/>
  <c r="BJ2160" i="47"/>
  <c r="BK2160" i="47"/>
  <c r="BL2160" i="47"/>
  <c r="BM2160" i="47"/>
  <c r="BN2160" i="47"/>
  <c r="BO2160" i="47"/>
  <c r="BP2160" i="47"/>
  <c r="BQ2160" i="47"/>
  <c r="BR2160" i="47"/>
  <c r="BS2160" i="47"/>
  <c r="BT2160" i="47"/>
  <c r="U2160" i="47"/>
  <c r="AB2159" i="47"/>
  <c r="BF2159" i="47"/>
  <c r="BG2159" i="47"/>
  <c r="BH2159" i="47"/>
  <c r="BI2159" i="47"/>
  <c r="BJ2159" i="47"/>
  <c r="BK2159" i="47"/>
  <c r="BL2159" i="47"/>
  <c r="BM2159" i="47"/>
  <c r="BN2159" i="47"/>
  <c r="BO2159" i="47"/>
  <c r="BP2159" i="47"/>
  <c r="BQ2159" i="47"/>
  <c r="BR2159" i="47"/>
  <c r="BS2159" i="47"/>
  <c r="BT2159" i="47"/>
  <c r="U2159" i="47"/>
  <c r="AA2159" i="47"/>
  <c r="AC2159" i="47" s="1"/>
  <c r="AE2159" i="47" s="1"/>
  <c r="AD2159" i="47"/>
  <c r="T2159" i="47"/>
  <c r="V2159" i="47" s="1"/>
  <c r="AA2158" i="47"/>
  <c r="AD2158" i="47"/>
  <c r="T2158" i="47"/>
  <c r="AB2158" i="47"/>
  <c r="BF2158" i="47"/>
  <c r="BG2158" i="47"/>
  <c r="BH2158" i="47"/>
  <c r="BI2158" i="47"/>
  <c r="BJ2158" i="47"/>
  <c r="BK2158" i="47"/>
  <c r="BL2158" i="47"/>
  <c r="BM2158" i="47"/>
  <c r="BN2158" i="47"/>
  <c r="BO2158" i="47"/>
  <c r="BP2158" i="47"/>
  <c r="BQ2158" i="47"/>
  <c r="BR2158" i="47"/>
  <c r="BS2158" i="47"/>
  <c r="BT2158" i="47"/>
  <c r="U2158" i="47"/>
  <c r="AB2157" i="47"/>
  <c r="BF2157" i="47"/>
  <c r="BG2157" i="47"/>
  <c r="BH2157" i="47"/>
  <c r="BI2157" i="47"/>
  <c r="BJ2157" i="47"/>
  <c r="BK2157" i="47"/>
  <c r="BL2157" i="47"/>
  <c r="BM2157" i="47"/>
  <c r="BN2157" i="47"/>
  <c r="BO2157" i="47"/>
  <c r="BP2157" i="47"/>
  <c r="BQ2157" i="47"/>
  <c r="BR2157" i="47"/>
  <c r="BS2157" i="47"/>
  <c r="BT2157" i="47"/>
  <c r="U2157" i="47"/>
  <c r="AA2157" i="47"/>
  <c r="AC2157" i="47" s="1"/>
  <c r="AE2157" i="47" s="1"/>
  <c r="AD2157" i="47"/>
  <c r="T2157" i="47"/>
  <c r="V2157" i="47" s="1"/>
  <c r="AB2156" i="47"/>
  <c r="BF2156" i="47"/>
  <c r="BG2156" i="47"/>
  <c r="BH2156" i="47"/>
  <c r="BI2156" i="47"/>
  <c r="BJ2156" i="47"/>
  <c r="BK2156" i="47"/>
  <c r="BL2156" i="47"/>
  <c r="BM2156" i="47"/>
  <c r="BN2156" i="47"/>
  <c r="BO2156" i="47"/>
  <c r="BP2156" i="47"/>
  <c r="BQ2156" i="47"/>
  <c r="BR2156" i="47"/>
  <c r="BS2156" i="47"/>
  <c r="BT2156" i="47"/>
  <c r="U2156" i="47"/>
  <c r="AA2156" i="47"/>
  <c r="AC2156" i="47" s="1"/>
  <c r="AE2156" i="47" s="1"/>
  <c r="AD2156" i="47"/>
  <c r="T2156" i="47"/>
  <c r="V2156" i="47" s="1"/>
  <c r="AB2155" i="47"/>
  <c r="BF2155" i="47"/>
  <c r="BG2155" i="47"/>
  <c r="BH2155" i="47"/>
  <c r="BI2155" i="47"/>
  <c r="BJ2155" i="47"/>
  <c r="BK2155" i="47"/>
  <c r="BL2155" i="47"/>
  <c r="BM2155" i="47"/>
  <c r="BN2155" i="47"/>
  <c r="BO2155" i="47"/>
  <c r="BP2155" i="47"/>
  <c r="BQ2155" i="47"/>
  <c r="BR2155" i="47"/>
  <c r="BS2155" i="47"/>
  <c r="BT2155" i="47"/>
  <c r="U2155" i="47"/>
  <c r="AA2155" i="47"/>
  <c r="AC2155" i="47" s="1"/>
  <c r="AE2155" i="47" s="1"/>
  <c r="AD2155" i="47"/>
  <c r="T2155" i="47"/>
  <c r="V2155" i="47" s="1"/>
  <c r="AB2154" i="47"/>
  <c r="BF2154" i="47"/>
  <c r="BG2154" i="47"/>
  <c r="BH2154" i="47"/>
  <c r="BI2154" i="47"/>
  <c r="BJ2154" i="47"/>
  <c r="BK2154" i="47"/>
  <c r="BL2154" i="47"/>
  <c r="BM2154" i="47"/>
  <c r="BN2154" i="47"/>
  <c r="BO2154" i="47"/>
  <c r="BP2154" i="47"/>
  <c r="BQ2154" i="47"/>
  <c r="BR2154" i="47"/>
  <c r="BS2154" i="47"/>
  <c r="BT2154" i="47"/>
  <c r="U2154" i="47"/>
  <c r="AA2154" i="47"/>
  <c r="AC2154" i="47" s="1"/>
  <c r="AE2154" i="47" s="1"/>
  <c r="AD2154" i="47"/>
  <c r="T2154" i="47"/>
  <c r="V2154" i="47" s="1"/>
  <c r="AA2153" i="47"/>
  <c r="AD2153" i="47"/>
  <c r="T2153" i="47"/>
  <c r="AB2153" i="47"/>
  <c r="BF2153" i="47"/>
  <c r="BG2153" i="47"/>
  <c r="BH2153" i="47"/>
  <c r="BI2153" i="47"/>
  <c r="BJ2153" i="47"/>
  <c r="BK2153" i="47"/>
  <c r="BL2153" i="47"/>
  <c r="BM2153" i="47"/>
  <c r="BN2153" i="47"/>
  <c r="BO2153" i="47"/>
  <c r="BP2153" i="47"/>
  <c r="BQ2153" i="47"/>
  <c r="BR2153" i="47"/>
  <c r="BS2153" i="47"/>
  <c r="BT2153" i="47"/>
  <c r="U2153" i="47"/>
  <c r="AA2152" i="47"/>
  <c r="AD2152" i="47"/>
  <c r="T2152" i="47"/>
  <c r="AB2152" i="47"/>
  <c r="BF2152" i="47"/>
  <c r="BG2152" i="47"/>
  <c r="BH2152" i="47"/>
  <c r="BI2152" i="47"/>
  <c r="BJ2152" i="47"/>
  <c r="BK2152" i="47"/>
  <c r="BL2152" i="47"/>
  <c r="BM2152" i="47"/>
  <c r="BN2152" i="47"/>
  <c r="BO2152" i="47"/>
  <c r="BP2152" i="47"/>
  <c r="BQ2152" i="47"/>
  <c r="BR2152" i="47"/>
  <c r="BS2152" i="47"/>
  <c r="BT2152" i="47"/>
  <c r="U2152" i="47"/>
  <c r="AA2151" i="47"/>
  <c r="AD2151" i="47"/>
  <c r="T2151" i="47"/>
  <c r="AB2151" i="47"/>
  <c r="BF2151" i="47"/>
  <c r="BG2151" i="47"/>
  <c r="BH2151" i="47"/>
  <c r="BI2151" i="47"/>
  <c r="BJ2151" i="47"/>
  <c r="BK2151" i="47"/>
  <c r="BL2151" i="47"/>
  <c r="BM2151" i="47"/>
  <c r="BN2151" i="47"/>
  <c r="BO2151" i="47"/>
  <c r="BP2151" i="47"/>
  <c r="BQ2151" i="47"/>
  <c r="BR2151" i="47"/>
  <c r="BS2151" i="47"/>
  <c r="BT2151" i="47"/>
  <c r="U2151" i="47"/>
  <c r="AA2150" i="47"/>
  <c r="AD2150" i="47"/>
  <c r="T2150" i="47"/>
  <c r="AB2150" i="47"/>
  <c r="BF2150" i="47"/>
  <c r="BG2150" i="47"/>
  <c r="BH2150" i="47"/>
  <c r="BI2150" i="47"/>
  <c r="BJ2150" i="47"/>
  <c r="BK2150" i="47"/>
  <c r="BL2150" i="47"/>
  <c r="BM2150" i="47"/>
  <c r="BN2150" i="47"/>
  <c r="BO2150" i="47"/>
  <c r="BP2150" i="47"/>
  <c r="BQ2150" i="47"/>
  <c r="BR2150" i="47"/>
  <c r="BS2150" i="47"/>
  <c r="BT2150" i="47"/>
  <c r="U2150" i="47"/>
  <c r="AB2149" i="47"/>
  <c r="BF2149" i="47"/>
  <c r="BG2149" i="47"/>
  <c r="BH2149" i="47"/>
  <c r="BI2149" i="47"/>
  <c r="BJ2149" i="47"/>
  <c r="BK2149" i="47"/>
  <c r="BL2149" i="47"/>
  <c r="BM2149" i="47"/>
  <c r="BN2149" i="47"/>
  <c r="BO2149" i="47"/>
  <c r="BP2149" i="47"/>
  <c r="BQ2149" i="47"/>
  <c r="BR2149" i="47"/>
  <c r="BS2149" i="47"/>
  <c r="BT2149" i="47"/>
  <c r="U2149" i="47"/>
  <c r="AA2149" i="47"/>
  <c r="AC2149" i="47" s="1"/>
  <c r="AE2149" i="47" s="1"/>
  <c r="AD2149" i="47"/>
  <c r="T2149" i="47"/>
  <c r="V2149" i="47" s="1"/>
  <c r="AA2148" i="47"/>
  <c r="AD2148" i="47"/>
  <c r="T2148" i="47"/>
  <c r="AB2148" i="47"/>
  <c r="BF2148" i="47"/>
  <c r="BG2148" i="47"/>
  <c r="BH2148" i="47"/>
  <c r="BI2148" i="47"/>
  <c r="BJ2148" i="47"/>
  <c r="BK2148" i="47"/>
  <c r="BL2148" i="47"/>
  <c r="BM2148" i="47"/>
  <c r="BN2148" i="47"/>
  <c r="BO2148" i="47"/>
  <c r="BP2148" i="47"/>
  <c r="BQ2148" i="47"/>
  <c r="BR2148" i="47"/>
  <c r="BS2148" i="47"/>
  <c r="BT2148" i="47"/>
  <c r="U2148" i="47"/>
  <c r="AB2147" i="47"/>
  <c r="BF2147" i="47"/>
  <c r="BG2147" i="47"/>
  <c r="BH2147" i="47"/>
  <c r="BI2147" i="47"/>
  <c r="BJ2147" i="47"/>
  <c r="BK2147" i="47"/>
  <c r="BL2147" i="47"/>
  <c r="BM2147" i="47"/>
  <c r="BN2147" i="47"/>
  <c r="BO2147" i="47"/>
  <c r="BP2147" i="47"/>
  <c r="BQ2147" i="47"/>
  <c r="BR2147" i="47"/>
  <c r="BS2147" i="47"/>
  <c r="BT2147" i="47"/>
  <c r="U2147" i="47"/>
  <c r="AA2147" i="47"/>
  <c r="AD2147" i="47"/>
  <c r="T2147" i="47"/>
  <c r="V2147" i="47" s="1"/>
  <c r="AB2146" i="47"/>
  <c r="BF2146" i="47"/>
  <c r="BG2146" i="47"/>
  <c r="BH2146" i="47"/>
  <c r="BI2146" i="47"/>
  <c r="BJ2146" i="47"/>
  <c r="BK2146" i="47"/>
  <c r="BL2146" i="47"/>
  <c r="BM2146" i="47"/>
  <c r="BN2146" i="47"/>
  <c r="BO2146" i="47"/>
  <c r="BP2146" i="47"/>
  <c r="BQ2146" i="47"/>
  <c r="BR2146" i="47"/>
  <c r="BS2146" i="47"/>
  <c r="BT2146" i="47"/>
  <c r="U2146" i="47"/>
  <c r="AA2146" i="47"/>
  <c r="AC2146" i="47" s="1"/>
  <c r="AE2146" i="47" s="1"/>
  <c r="AD2146" i="47"/>
  <c r="T2146" i="47"/>
  <c r="V2146" i="47" s="1"/>
  <c r="AB2145" i="47"/>
  <c r="BF2145" i="47"/>
  <c r="BG2145" i="47"/>
  <c r="BH2145" i="47"/>
  <c r="BI2145" i="47"/>
  <c r="BJ2145" i="47"/>
  <c r="BK2145" i="47"/>
  <c r="BL2145" i="47"/>
  <c r="BM2145" i="47"/>
  <c r="BN2145" i="47"/>
  <c r="BO2145" i="47"/>
  <c r="BP2145" i="47"/>
  <c r="BQ2145" i="47"/>
  <c r="BR2145" i="47"/>
  <c r="BS2145" i="47"/>
  <c r="BT2145" i="47"/>
  <c r="U2145" i="47"/>
  <c r="AA2145" i="47"/>
  <c r="AC2145" i="47" s="1"/>
  <c r="AE2145" i="47" s="1"/>
  <c r="AD2145" i="47"/>
  <c r="T2145" i="47"/>
  <c r="V2145" i="47" s="1"/>
  <c r="AB2144" i="47"/>
  <c r="BF2144" i="47"/>
  <c r="BG2144" i="47"/>
  <c r="BH2144" i="47"/>
  <c r="BI2144" i="47"/>
  <c r="BJ2144" i="47"/>
  <c r="BK2144" i="47"/>
  <c r="BL2144" i="47"/>
  <c r="BM2144" i="47"/>
  <c r="BN2144" i="47"/>
  <c r="BO2144" i="47"/>
  <c r="BP2144" i="47"/>
  <c r="BQ2144" i="47"/>
  <c r="BR2144" i="47"/>
  <c r="BS2144" i="47"/>
  <c r="BT2144" i="47"/>
  <c r="U2144" i="47"/>
  <c r="AA2144" i="47"/>
  <c r="AC2144" i="47" s="1"/>
  <c r="AE2144" i="47" s="1"/>
  <c r="AD2144" i="47"/>
  <c r="T2144" i="47"/>
  <c r="V2144" i="47" s="1"/>
  <c r="AB2143" i="47"/>
  <c r="BF2143" i="47"/>
  <c r="BG2143" i="47"/>
  <c r="BH2143" i="47"/>
  <c r="BI2143" i="47"/>
  <c r="BJ2143" i="47"/>
  <c r="BK2143" i="47"/>
  <c r="BL2143" i="47"/>
  <c r="BM2143" i="47"/>
  <c r="BN2143" i="47"/>
  <c r="BO2143" i="47"/>
  <c r="BP2143" i="47"/>
  <c r="BQ2143" i="47"/>
  <c r="BR2143" i="47"/>
  <c r="BS2143" i="47"/>
  <c r="BT2143" i="47"/>
  <c r="U2143" i="47"/>
  <c r="AA2143" i="47"/>
  <c r="AC2143" i="47" s="1"/>
  <c r="AE2143" i="47" s="1"/>
  <c r="AD2143" i="47"/>
  <c r="T2143" i="47"/>
  <c r="V2143" i="47" s="1"/>
  <c r="AB2142" i="47"/>
  <c r="BF2142" i="47"/>
  <c r="BG2142" i="47"/>
  <c r="BH2142" i="47"/>
  <c r="BI2142" i="47"/>
  <c r="BJ2142" i="47"/>
  <c r="BK2142" i="47"/>
  <c r="BL2142" i="47"/>
  <c r="BM2142" i="47"/>
  <c r="BN2142" i="47"/>
  <c r="BO2142" i="47"/>
  <c r="BP2142" i="47"/>
  <c r="BQ2142" i="47"/>
  <c r="BR2142" i="47"/>
  <c r="BS2142" i="47"/>
  <c r="BT2142" i="47"/>
  <c r="U2142" i="47"/>
  <c r="AA2142" i="47"/>
  <c r="AC2142" i="47" s="1"/>
  <c r="AE2142" i="47" s="1"/>
  <c r="AD2142" i="47"/>
  <c r="T2142" i="47"/>
  <c r="V2142" i="47" s="1"/>
  <c r="AB2141" i="47"/>
  <c r="BF2141" i="47"/>
  <c r="BG2141" i="47"/>
  <c r="BH2141" i="47"/>
  <c r="BI2141" i="47"/>
  <c r="BJ2141" i="47"/>
  <c r="BK2141" i="47"/>
  <c r="BL2141" i="47"/>
  <c r="BM2141" i="47"/>
  <c r="BN2141" i="47"/>
  <c r="BO2141" i="47"/>
  <c r="BP2141" i="47"/>
  <c r="BQ2141" i="47"/>
  <c r="BR2141" i="47"/>
  <c r="BS2141" i="47"/>
  <c r="BT2141" i="47"/>
  <c r="U2141" i="47"/>
  <c r="AA2141" i="47"/>
  <c r="AC2141" i="47" s="1"/>
  <c r="AE2141" i="47" s="1"/>
  <c r="AD2141" i="47"/>
  <c r="T2141" i="47"/>
  <c r="V2141" i="47" s="1"/>
  <c r="AB2140" i="47"/>
  <c r="BF2140" i="47"/>
  <c r="BG2140" i="47"/>
  <c r="BH2140" i="47"/>
  <c r="BI2140" i="47"/>
  <c r="BJ2140" i="47"/>
  <c r="BK2140" i="47"/>
  <c r="BL2140" i="47"/>
  <c r="BM2140" i="47"/>
  <c r="BN2140" i="47"/>
  <c r="BO2140" i="47"/>
  <c r="BP2140" i="47"/>
  <c r="BQ2140" i="47"/>
  <c r="BR2140" i="47"/>
  <c r="BS2140" i="47"/>
  <c r="BT2140" i="47"/>
  <c r="U2140" i="47"/>
  <c r="AA2140" i="47"/>
  <c r="AC2140" i="47" s="1"/>
  <c r="AE2140" i="47" s="1"/>
  <c r="AD2140" i="47"/>
  <c r="T2140" i="47"/>
  <c r="V2140" i="47" s="1"/>
  <c r="AA2139" i="47"/>
  <c r="AD2139" i="47"/>
  <c r="T2139" i="47"/>
  <c r="AB2139" i="47"/>
  <c r="BF2139" i="47"/>
  <c r="BG2139" i="47"/>
  <c r="BH2139" i="47"/>
  <c r="BI2139" i="47"/>
  <c r="BJ2139" i="47"/>
  <c r="BK2139" i="47"/>
  <c r="BL2139" i="47"/>
  <c r="BM2139" i="47"/>
  <c r="BN2139" i="47"/>
  <c r="BO2139" i="47"/>
  <c r="BP2139" i="47"/>
  <c r="BQ2139" i="47"/>
  <c r="BR2139" i="47"/>
  <c r="BS2139" i="47"/>
  <c r="BT2139" i="47"/>
  <c r="U2139" i="47"/>
  <c r="AB2138" i="47"/>
  <c r="BF2138" i="47"/>
  <c r="BG2138" i="47"/>
  <c r="BH2138" i="47"/>
  <c r="BI2138" i="47"/>
  <c r="BJ2138" i="47"/>
  <c r="BK2138" i="47"/>
  <c r="BL2138" i="47"/>
  <c r="BM2138" i="47"/>
  <c r="BN2138" i="47"/>
  <c r="BO2138" i="47"/>
  <c r="BP2138" i="47"/>
  <c r="BQ2138" i="47"/>
  <c r="BR2138" i="47"/>
  <c r="BS2138" i="47"/>
  <c r="BT2138" i="47"/>
  <c r="U2138" i="47"/>
  <c r="AA2138" i="47"/>
  <c r="AC2138" i="47" s="1"/>
  <c r="AE2138" i="47" s="1"/>
  <c r="AD2138" i="47"/>
  <c r="T2138" i="47"/>
  <c r="V2138" i="47" s="1"/>
  <c r="AA2137" i="47"/>
  <c r="AD2137" i="47"/>
  <c r="T2137" i="47"/>
  <c r="AB2137" i="47"/>
  <c r="BF2137" i="47"/>
  <c r="BG2137" i="47"/>
  <c r="BH2137" i="47"/>
  <c r="BI2137" i="47"/>
  <c r="BJ2137" i="47"/>
  <c r="BK2137" i="47"/>
  <c r="BL2137" i="47"/>
  <c r="BM2137" i="47"/>
  <c r="BN2137" i="47"/>
  <c r="BO2137" i="47"/>
  <c r="BP2137" i="47"/>
  <c r="BQ2137" i="47"/>
  <c r="BR2137" i="47"/>
  <c r="BS2137" i="47"/>
  <c r="BT2137" i="47"/>
  <c r="U2137" i="47"/>
  <c r="AB2136" i="47"/>
  <c r="BF2136" i="47"/>
  <c r="BG2136" i="47"/>
  <c r="BH2136" i="47"/>
  <c r="BI2136" i="47"/>
  <c r="BJ2136" i="47"/>
  <c r="BK2136" i="47"/>
  <c r="BL2136" i="47"/>
  <c r="BM2136" i="47"/>
  <c r="BN2136" i="47"/>
  <c r="BO2136" i="47"/>
  <c r="BP2136" i="47"/>
  <c r="BQ2136" i="47"/>
  <c r="BR2136" i="47"/>
  <c r="BS2136" i="47"/>
  <c r="BT2136" i="47"/>
  <c r="U2136" i="47"/>
  <c r="AA2136" i="47"/>
  <c r="AC2136" i="47" s="1"/>
  <c r="AE2136" i="47" s="1"/>
  <c r="AD2136" i="47"/>
  <c r="T2136" i="47"/>
  <c r="V2136" i="47" s="1"/>
  <c r="AB2135" i="47"/>
  <c r="BF2135" i="47"/>
  <c r="BG2135" i="47"/>
  <c r="BH2135" i="47"/>
  <c r="BI2135" i="47"/>
  <c r="BJ2135" i="47"/>
  <c r="BK2135" i="47"/>
  <c r="BL2135" i="47"/>
  <c r="BM2135" i="47"/>
  <c r="BN2135" i="47"/>
  <c r="BO2135" i="47"/>
  <c r="BP2135" i="47"/>
  <c r="BQ2135" i="47"/>
  <c r="BR2135" i="47"/>
  <c r="BS2135" i="47"/>
  <c r="BT2135" i="47"/>
  <c r="U2135" i="47"/>
  <c r="AA2135" i="47"/>
  <c r="AC2135" i="47" s="1"/>
  <c r="AE2135" i="47" s="1"/>
  <c r="AD2135" i="47"/>
  <c r="T2135" i="47"/>
  <c r="AB2134" i="47"/>
  <c r="BF2134" i="47"/>
  <c r="BG2134" i="47"/>
  <c r="BH2134" i="47"/>
  <c r="BI2134" i="47"/>
  <c r="BJ2134" i="47"/>
  <c r="BK2134" i="47"/>
  <c r="BL2134" i="47"/>
  <c r="BM2134" i="47"/>
  <c r="BN2134" i="47"/>
  <c r="BO2134" i="47"/>
  <c r="BP2134" i="47"/>
  <c r="BQ2134" i="47"/>
  <c r="BR2134" i="47"/>
  <c r="BS2134" i="47"/>
  <c r="BT2134" i="47"/>
  <c r="U2134" i="47"/>
  <c r="AA2134" i="47"/>
  <c r="AD2134" i="47"/>
  <c r="T2134" i="47"/>
  <c r="V2134" i="47" s="1"/>
  <c r="AA2133" i="47"/>
  <c r="AD2133" i="47"/>
  <c r="T2133" i="47"/>
  <c r="AB2133" i="47"/>
  <c r="BF2133" i="47"/>
  <c r="BG2133" i="47"/>
  <c r="BH2133" i="47"/>
  <c r="BI2133" i="47"/>
  <c r="BJ2133" i="47"/>
  <c r="BK2133" i="47"/>
  <c r="BL2133" i="47"/>
  <c r="BM2133" i="47"/>
  <c r="BN2133" i="47"/>
  <c r="BO2133" i="47"/>
  <c r="BP2133" i="47"/>
  <c r="BQ2133" i="47"/>
  <c r="BR2133" i="47"/>
  <c r="BS2133" i="47"/>
  <c r="BT2133" i="47"/>
  <c r="U2133" i="47"/>
  <c r="AB2132" i="47"/>
  <c r="BF2132" i="47"/>
  <c r="BG2132" i="47"/>
  <c r="BH2132" i="47"/>
  <c r="BI2132" i="47"/>
  <c r="BJ2132" i="47"/>
  <c r="BK2132" i="47"/>
  <c r="BL2132" i="47"/>
  <c r="BM2132" i="47"/>
  <c r="BN2132" i="47"/>
  <c r="BO2132" i="47"/>
  <c r="BP2132" i="47"/>
  <c r="BQ2132" i="47"/>
  <c r="BR2132" i="47"/>
  <c r="BS2132" i="47"/>
  <c r="BT2132" i="47"/>
  <c r="U2132" i="47"/>
  <c r="AA2132" i="47"/>
  <c r="AC2132" i="47" s="1"/>
  <c r="AE2132" i="47" s="1"/>
  <c r="AD2132" i="47"/>
  <c r="T2132" i="47"/>
  <c r="AB2131" i="47"/>
  <c r="BF2131" i="47"/>
  <c r="BG2131" i="47"/>
  <c r="BH2131" i="47"/>
  <c r="BI2131" i="47"/>
  <c r="BJ2131" i="47"/>
  <c r="BK2131" i="47"/>
  <c r="BL2131" i="47"/>
  <c r="BM2131" i="47"/>
  <c r="BN2131" i="47"/>
  <c r="BO2131" i="47"/>
  <c r="BP2131" i="47"/>
  <c r="BQ2131" i="47"/>
  <c r="BR2131" i="47"/>
  <c r="BS2131" i="47"/>
  <c r="BT2131" i="47"/>
  <c r="U2131" i="47"/>
  <c r="AA2131" i="47"/>
  <c r="AC2131" i="47" s="1"/>
  <c r="AE2131" i="47" s="1"/>
  <c r="AD2131" i="47"/>
  <c r="T2131" i="47"/>
  <c r="V2131" i="47" s="1"/>
  <c r="AB2130" i="47"/>
  <c r="BF2130" i="47"/>
  <c r="BG2130" i="47"/>
  <c r="BH2130" i="47"/>
  <c r="BI2130" i="47"/>
  <c r="BJ2130" i="47"/>
  <c r="BK2130" i="47"/>
  <c r="BL2130" i="47"/>
  <c r="BM2130" i="47"/>
  <c r="BN2130" i="47"/>
  <c r="BO2130" i="47"/>
  <c r="BP2130" i="47"/>
  <c r="BQ2130" i="47"/>
  <c r="BR2130" i="47"/>
  <c r="BS2130" i="47"/>
  <c r="BT2130" i="47"/>
  <c r="U2130" i="47"/>
  <c r="AA2130" i="47"/>
  <c r="AC2130" i="47" s="1"/>
  <c r="AE2130" i="47" s="1"/>
  <c r="AD2130" i="47"/>
  <c r="T2130" i="47"/>
  <c r="V2130" i="47" s="1"/>
  <c r="AA2129" i="47"/>
  <c r="AD2129" i="47"/>
  <c r="T2129" i="47"/>
  <c r="AB2129" i="47"/>
  <c r="BF2129" i="47"/>
  <c r="BG2129" i="47"/>
  <c r="BH2129" i="47"/>
  <c r="BI2129" i="47"/>
  <c r="BJ2129" i="47"/>
  <c r="BK2129" i="47"/>
  <c r="BL2129" i="47"/>
  <c r="BM2129" i="47"/>
  <c r="BN2129" i="47"/>
  <c r="BO2129" i="47"/>
  <c r="BP2129" i="47"/>
  <c r="BQ2129" i="47"/>
  <c r="BR2129" i="47"/>
  <c r="BS2129" i="47"/>
  <c r="BT2129" i="47"/>
  <c r="U2129" i="47"/>
  <c r="AB2128" i="47"/>
  <c r="BF2128" i="47"/>
  <c r="BG2128" i="47"/>
  <c r="BH2128" i="47"/>
  <c r="BI2128" i="47"/>
  <c r="BJ2128" i="47"/>
  <c r="BK2128" i="47"/>
  <c r="BL2128" i="47"/>
  <c r="BM2128" i="47"/>
  <c r="BN2128" i="47"/>
  <c r="BO2128" i="47"/>
  <c r="BP2128" i="47"/>
  <c r="BQ2128" i="47"/>
  <c r="BR2128" i="47"/>
  <c r="BS2128" i="47"/>
  <c r="BT2128" i="47"/>
  <c r="U2128" i="47"/>
  <c r="AA2128" i="47"/>
  <c r="AD2128" i="47"/>
  <c r="T2128" i="47"/>
  <c r="V2128" i="47" s="1"/>
  <c r="AA2127" i="47"/>
  <c r="AD2127" i="47"/>
  <c r="T2127" i="47"/>
  <c r="AB2127" i="47"/>
  <c r="BF2127" i="47"/>
  <c r="BG2127" i="47"/>
  <c r="BH2127" i="47"/>
  <c r="BI2127" i="47"/>
  <c r="BJ2127" i="47"/>
  <c r="BK2127" i="47"/>
  <c r="BL2127" i="47"/>
  <c r="BM2127" i="47"/>
  <c r="BN2127" i="47"/>
  <c r="BO2127" i="47"/>
  <c r="BP2127" i="47"/>
  <c r="BQ2127" i="47"/>
  <c r="BR2127" i="47"/>
  <c r="BS2127" i="47"/>
  <c r="BT2127" i="47"/>
  <c r="U2127" i="47"/>
  <c r="AA2126" i="47"/>
  <c r="AD2126" i="47"/>
  <c r="T2126" i="47"/>
  <c r="AB2126" i="47"/>
  <c r="BF2126" i="47"/>
  <c r="BG2126" i="47"/>
  <c r="BH2126" i="47"/>
  <c r="BI2126" i="47"/>
  <c r="BJ2126" i="47"/>
  <c r="BK2126" i="47"/>
  <c r="BL2126" i="47"/>
  <c r="BM2126" i="47"/>
  <c r="BN2126" i="47"/>
  <c r="BO2126" i="47"/>
  <c r="BP2126" i="47"/>
  <c r="BQ2126" i="47"/>
  <c r="BR2126" i="47"/>
  <c r="BS2126" i="47"/>
  <c r="BT2126" i="47"/>
  <c r="U2126" i="47"/>
  <c r="AA2125" i="47"/>
  <c r="AD2125" i="47"/>
  <c r="T2125" i="47"/>
  <c r="AB2125" i="47"/>
  <c r="BF2125" i="47"/>
  <c r="BG2125" i="47"/>
  <c r="BH2125" i="47"/>
  <c r="BI2125" i="47"/>
  <c r="BJ2125" i="47"/>
  <c r="BK2125" i="47"/>
  <c r="BL2125" i="47"/>
  <c r="BM2125" i="47"/>
  <c r="BN2125" i="47"/>
  <c r="BO2125" i="47"/>
  <c r="BP2125" i="47"/>
  <c r="BQ2125" i="47"/>
  <c r="BR2125" i="47"/>
  <c r="BS2125" i="47"/>
  <c r="BT2125" i="47"/>
  <c r="U2125" i="47"/>
  <c r="AB2124" i="47"/>
  <c r="BF2124" i="47"/>
  <c r="BG2124" i="47"/>
  <c r="BH2124" i="47"/>
  <c r="BI2124" i="47"/>
  <c r="BJ2124" i="47"/>
  <c r="BK2124" i="47"/>
  <c r="BL2124" i="47"/>
  <c r="BM2124" i="47"/>
  <c r="BN2124" i="47"/>
  <c r="BO2124" i="47"/>
  <c r="BP2124" i="47"/>
  <c r="BQ2124" i="47"/>
  <c r="BR2124" i="47"/>
  <c r="BS2124" i="47"/>
  <c r="BT2124" i="47"/>
  <c r="U2124" i="47"/>
  <c r="AA2124" i="47"/>
  <c r="AC2124" i="47" s="1"/>
  <c r="AE2124" i="47" s="1"/>
  <c r="AD2124" i="47"/>
  <c r="T2124" i="47"/>
  <c r="V2124" i="47" s="1"/>
  <c r="AB2123" i="47"/>
  <c r="BF2123" i="47"/>
  <c r="BG2123" i="47"/>
  <c r="BH2123" i="47"/>
  <c r="BI2123" i="47"/>
  <c r="BJ2123" i="47"/>
  <c r="BK2123" i="47"/>
  <c r="BL2123" i="47"/>
  <c r="BM2123" i="47"/>
  <c r="BN2123" i="47"/>
  <c r="BO2123" i="47"/>
  <c r="BP2123" i="47"/>
  <c r="BQ2123" i="47"/>
  <c r="BR2123" i="47"/>
  <c r="BS2123" i="47"/>
  <c r="BT2123" i="47"/>
  <c r="U2123" i="47"/>
  <c r="AA2123" i="47"/>
  <c r="AC2123" i="47" s="1"/>
  <c r="AE2123" i="47" s="1"/>
  <c r="AD2123" i="47"/>
  <c r="T2123" i="47"/>
  <c r="V2123" i="47" s="1"/>
  <c r="AB2122" i="47"/>
  <c r="BF2122" i="47"/>
  <c r="BG2122" i="47"/>
  <c r="BH2122" i="47"/>
  <c r="BI2122" i="47"/>
  <c r="BJ2122" i="47"/>
  <c r="BK2122" i="47"/>
  <c r="BL2122" i="47"/>
  <c r="BM2122" i="47"/>
  <c r="BN2122" i="47"/>
  <c r="BO2122" i="47"/>
  <c r="BP2122" i="47"/>
  <c r="BQ2122" i="47"/>
  <c r="BR2122" i="47"/>
  <c r="BS2122" i="47"/>
  <c r="BT2122" i="47"/>
  <c r="U2122" i="47"/>
  <c r="AA2122" i="47"/>
  <c r="AC2122" i="47" s="1"/>
  <c r="AE2122" i="47" s="1"/>
  <c r="AD2122" i="47"/>
  <c r="T2122" i="47"/>
  <c r="V2122" i="47" s="1"/>
  <c r="AB2121" i="47"/>
  <c r="BF2121" i="47"/>
  <c r="BG2121" i="47"/>
  <c r="BH2121" i="47"/>
  <c r="BI2121" i="47"/>
  <c r="BJ2121" i="47"/>
  <c r="BK2121" i="47"/>
  <c r="BL2121" i="47"/>
  <c r="BM2121" i="47"/>
  <c r="BN2121" i="47"/>
  <c r="BO2121" i="47"/>
  <c r="BP2121" i="47"/>
  <c r="BQ2121" i="47"/>
  <c r="BR2121" i="47"/>
  <c r="BS2121" i="47"/>
  <c r="BT2121" i="47"/>
  <c r="U2121" i="47"/>
  <c r="AA2121" i="47"/>
  <c r="AC2121" i="47" s="1"/>
  <c r="AE2121" i="47" s="1"/>
  <c r="AD2121" i="47"/>
  <c r="T2121" i="47"/>
  <c r="V2121" i="47" s="1"/>
  <c r="AA2120" i="47"/>
  <c r="AD2120" i="47"/>
  <c r="T2120" i="47"/>
  <c r="AB2120" i="47"/>
  <c r="BF2120" i="47"/>
  <c r="BG2120" i="47"/>
  <c r="BH2120" i="47"/>
  <c r="BI2120" i="47"/>
  <c r="BJ2120" i="47"/>
  <c r="BK2120" i="47"/>
  <c r="BL2120" i="47"/>
  <c r="BM2120" i="47"/>
  <c r="BN2120" i="47"/>
  <c r="BO2120" i="47"/>
  <c r="BP2120" i="47"/>
  <c r="BQ2120" i="47"/>
  <c r="BR2120" i="47"/>
  <c r="BS2120" i="47"/>
  <c r="BT2120" i="47"/>
  <c r="U2120" i="47"/>
  <c r="AA2119" i="47"/>
  <c r="AD2119" i="47"/>
  <c r="T2119" i="47"/>
  <c r="AB2119" i="47"/>
  <c r="BF2119" i="47"/>
  <c r="BG2119" i="47"/>
  <c r="BH2119" i="47"/>
  <c r="BI2119" i="47"/>
  <c r="BJ2119" i="47"/>
  <c r="BK2119" i="47"/>
  <c r="BL2119" i="47"/>
  <c r="BM2119" i="47"/>
  <c r="BN2119" i="47"/>
  <c r="BO2119" i="47"/>
  <c r="BP2119" i="47"/>
  <c r="BQ2119" i="47"/>
  <c r="BR2119" i="47"/>
  <c r="BS2119" i="47"/>
  <c r="BT2119" i="47"/>
  <c r="U2119" i="47"/>
  <c r="AB2118" i="47"/>
  <c r="BF2118" i="47"/>
  <c r="BG2118" i="47"/>
  <c r="BH2118" i="47"/>
  <c r="BI2118" i="47"/>
  <c r="BJ2118" i="47"/>
  <c r="BK2118" i="47"/>
  <c r="BL2118" i="47"/>
  <c r="BM2118" i="47"/>
  <c r="BN2118" i="47"/>
  <c r="BO2118" i="47"/>
  <c r="BP2118" i="47"/>
  <c r="BQ2118" i="47"/>
  <c r="BR2118" i="47"/>
  <c r="BS2118" i="47"/>
  <c r="BT2118" i="47"/>
  <c r="U2118" i="47"/>
  <c r="AA2118" i="47"/>
  <c r="AC2118" i="47" s="1"/>
  <c r="AE2118" i="47" s="1"/>
  <c r="AD2118" i="47"/>
  <c r="T2118" i="47"/>
  <c r="V2118" i="47" s="1"/>
  <c r="AA2117" i="47"/>
  <c r="AD2117" i="47"/>
  <c r="T2117" i="47"/>
  <c r="AB2117" i="47"/>
  <c r="BF2117" i="47"/>
  <c r="BG2117" i="47"/>
  <c r="BH2117" i="47"/>
  <c r="BI2117" i="47"/>
  <c r="BJ2117" i="47"/>
  <c r="BK2117" i="47"/>
  <c r="BL2117" i="47"/>
  <c r="BM2117" i="47"/>
  <c r="BN2117" i="47"/>
  <c r="BO2117" i="47"/>
  <c r="BP2117" i="47"/>
  <c r="BQ2117" i="47"/>
  <c r="BR2117" i="47"/>
  <c r="BS2117" i="47"/>
  <c r="BT2117" i="47"/>
  <c r="U2117" i="47"/>
  <c r="AB2116" i="47"/>
  <c r="BF2116" i="47"/>
  <c r="BG2116" i="47"/>
  <c r="BH2116" i="47"/>
  <c r="BI2116" i="47"/>
  <c r="BJ2116" i="47"/>
  <c r="BK2116" i="47"/>
  <c r="BL2116" i="47"/>
  <c r="BM2116" i="47"/>
  <c r="BN2116" i="47"/>
  <c r="BO2116" i="47"/>
  <c r="BP2116" i="47"/>
  <c r="BQ2116" i="47"/>
  <c r="BR2116" i="47"/>
  <c r="BS2116" i="47"/>
  <c r="BT2116" i="47"/>
  <c r="U2116" i="47"/>
  <c r="AA2116" i="47"/>
  <c r="AC2116" i="47" s="1"/>
  <c r="AE2116" i="47" s="1"/>
  <c r="AD2116" i="47"/>
  <c r="T2116" i="47"/>
  <c r="V2116" i="47" s="1"/>
  <c r="AB2115" i="47"/>
  <c r="BF2115" i="47"/>
  <c r="BG2115" i="47"/>
  <c r="BH2115" i="47"/>
  <c r="BI2115" i="47"/>
  <c r="BJ2115" i="47"/>
  <c r="BK2115" i="47"/>
  <c r="BL2115" i="47"/>
  <c r="BM2115" i="47"/>
  <c r="BN2115" i="47"/>
  <c r="BO2115" i="47"/>
  <c r="BP2115" i="47"/>
  <c r="BQ2115" i="47"/>
  <c r="BR2115" i="47"/>
  <c r="BS2115" i="47"/>
  <c r="BT2115" i="47"/>
  <c r="U2115" i="47"/>
  <c r="AA2115" i="47"/>
  <c r="AC2115" i="47" s="1"/>
  <c r="AE2115" i="47" s="1"/>
  <c r="AD2115" i="47"/>
  <c r="T2115" i="47"/>
  <c r="V2115" i="47" s="1"/>
  <c r="AB2114" i="47"/>
  <c r="BF2114" i="47"/>
  <c r="BG2114" i="47"/>
  <c r="BH2114" i="47"/>
  <c r="BI2114" i="47"/>
  <c r="BJ2114" i="47"/>
  <c r="BK2114" i="47"/>
  <c r="BL2114" i="47"/>
  <c r="BM2114" i="47"/>
  <c r="BN2114" i="47"/>
  <c r="BO2114" i="47"/>
  <c r="BP2114" i="47"/>
  <c r="BQ2114" i="47"/>
  <c r="BR2114" i="47"/>
  <c r="BS2114" i="47"/>
  <c r="BT2114" i="47"/>
  <c r="U2114" i="47"/>
  <c r="AA2114" i="47"/>
  <c r="AC2114" i="47" s="1"/>
  <c r="AE2114" i="47" s="1"/>
  <c r="AD2114" i="47"/>
  <c r="T2114" i="47"/>
  <c r="V2114" i="47" s="1"/>
  <c r="AB2113" i="47"/>
  <c r="BF2113" i="47"/>
  <c r="BG2113" i="47"/>
  <c r="BH2113" i="47"/>
  <c r="BI2113" i="47"/>
  <c r="BJ2113" i="47"/>
  <c r="BK2113" i="47"/>
  <c r="BL2113" i="47"/>
  <c r="BM2113" i="47"/>
  <c r="BN2113" i="47"/>
  <c r="BO2113" i="47"/>
  <c r="BP2113" i="47"/>
  <c r="BQ2113" i="47"/>
  <c r="BR2113" i="47"/>
  <c r="BS2113" i="47"/>
  <c r="BT2113" i="47"/>
  <c r="U2113" i="47"/>
  <c r="AA2113" i="47"/>
  <c r="AC2113" i="47" s="1"/>
  <c r="AE2113" i="47" s="1"/>
  <c r="AD2113" i="47"/>
  <c r="T2113" i="47"/>
  <c r="V2113" i="47" s="1"/>
  <c r="AA2112" i="47"/>
  <c r="AD2112" i="47"/>
  <c r="T2112" i="47"/>
  <c r="AB2112" i="47"/>
  <c r="BF2112" i="47"/>
  <c r="BG2112" i="47"/>
  <c r="BH2112" i="47"/>
  <c r="BI2112" i="47"/>
  <c r="BJ2112" i="47"/>
  <c r="BK2112" i="47"/>
  <c r="BL2112" i="47"/>
  <c r="BM2112" i="47"/>
  <c r="BN2112" i="47"/>
  <c r="BO2112" i="47"/>
  <c r="BP2112" i="47"/>
  <c r="BQ2112" i="47"/>
  <c r="BR2112" i="47"/>
  <c r="BS2112" i="47"/>
  <c r="BT2112" i="47"/>
  <c r="U2112" i="47"/>
  <c r="AB2111" i="47"/>
  <c r="BF2111" i="47"/>
  <c r="BG2111" i="47"/>
  <c r="BH2111" i="47"/>
  <c r="BI2111" i="47"/>
  <c r="BJ2111" i="47"/>
  <c r="BK2111" i="47"/>
  <c r="BL2111" i="47"/>
  <c r="BM2111" i="47"/>
  <c r="BN2111" i="47"/>
  <c r="BO2111" i="47"/>
  <c r="BP2111" i="47"/>
  <c r="BQ2111" i="47"/>
  <c r="BR2111" i="47"/>
  <c r="BS2111" i="47"/>
  <c r="BT2111" i="47"/>
  <c r="U2111" i="47"/>
  <c r="AA2111" i="47"/>
  <c r="AC2111" i="47" s="1"/>
  <c r="AE2111" i="47" s="1"/>
  <c r="AD2111" i="47"/>
  <c r="T2111" i="47"/>
  <c r="V2111" i="47" s="1"/>
  <c r="AB2110" i="47"/>
  <c r="BF2110" i="47"/>
  <c r="BG2110" i="47"/>
  <c r="BH2110" i="47"/>
  <c r="BI2110" i="47"/>
  <c r="BJ2110" i="47"/>
  <c r="BK2110" i="47"/>
  <c r="BL2110" i="47"/>
  <c r="BM2110" i="47"/>
  <c r="BN2110" i="47"/>
  <c r="BO2110" i="47"/>
  <c r="BP2110" i="47"/>
  <c r="BQ2110" i="47"/>
  <c r="BR2110" i="47"/>
  <c r="BS2110" i="47"/>
  <c r="BT2110" i="47"/>
  <c r="U2110" i="47"/>
  <c r="AA2110" i="47"/>
  <c r="AC2110" i="47" s="1"/>
  <c r="AE2110" i="47" s="1"/>
  <c r="AD2110" i="47"/>
  <c r="T2110" i="47"/>
  <c r="V2110" i="47" s="1"/>
  <c r="AB2109" i="47"/>
  <c r="BF2109" i="47"/>
  <c r="BG2109" i="47"/>
  <c r="BH2109" i="47"/>
  <c r="BI2109" i="47"/>
  <c r="BJ2109" i="47"/>
  <c r="BK2109" i="47"/>
  <c r="BL2109" i="47"/>
  <c r="BM2109" i="47"/>
  <c r="BN2109" i="47"/>
  <c r="BO2109" i="47"/>
  <c r="BP2109" i="47"/>
  <c r="BQ2109" i="47"/>
  <c r="BR2109" i="47"/>
  <c r="BS2109" i="47"/>
  <c r="BT2109" i="47"/>
  <c r="U2109" i="47"/>
  <c r="AA2109" i="47"/>
  <c r="AC2109" i="47" s="1"/>
  <c r="AE2109" i="47" s="1"/>
  <c r="AD2109" i="47"/>
  <c r="T2109" i="47"/>
  <c r="AA2108" i="47"/>
  <c r="AD2108" i="47"/>
  <c r="T2108" i="47"/>
  <c r="AB2108" i="47"/>
  <c r="BF2108" i="47"/>
  <c r="BG2108" i="47"/>
  <c r="BH2108" i="47"/>
  <c r="BI2108" i="47"/>
  <c r="BJ2108" i="47"/>
  <c r="BK2108" i="47"/>
  <c r="BL2108" i="47"/>
  <c r="BM2108" i="47"/>
  <c r="BN2108" i="47"/>
  <c r="BO2108" i="47"/>
  <c r="BP2108" i="47"/>
  <c r="BQ2108" i="47"/>
  <c r="BR2108" i="47"/>
  <c r="BS2108" i="47"/>
  <c r="BT2108" i="47"/>
  <c r="U2108" i="47"/>
  <c r="AA2107" i="47"/>
  <c r="AD2107" i="47"/>
  <c r="T2107" i="47"/>
  <c r="AB2107" i="47"/>
  <c r="BF2107" i="47"/>
  <c r="BG2107" i="47"/>
  <c r="BH2107" i="47"/>
  <c r="BI2107" i="47"/>
  <c r="BJ2107" i="47"/>
  <c r="BK2107" i="47"/>
  <c r="BL2107" i="47"/>
  <c r="BM2107" i="47"/>
  <c r="BN2107" i="47"/>
  <c r="BO2107" i="47"/>
  <c r="BP2107" i="47"/>
  <c r="BQ2107" i="47"/>
  <c r="BR2107" i="47"/>
  <c r="BS2107" i="47"/>
  <c r="BT2107" i="47"/>
  <c r="U2107" i="47"/>
  <c r="AA2106" i="47"/>
  <c r="AD2106" i="47"/>
  <c r="T2106" i="47"/>
  <c r="AB2106" i="47"/>
  <c r="BF2106" i="47"/>
  <c r="BG2106" i="47"/>
  <c r="BH2106" i="47"/>
  <c r="BI2106" i="47"/>
  <c r="BJ2106" i="47"/>
  <c r="BK2106" i="47"/>
  <c r="BL2106" i="47"/>
  <c r="BM2106" i="47"/>
  <c r="BN2106" i="47"/>
  <c r="BO2106" i="47"/>
  <c r="BP2106" i="47"/>
  <c r="BQ2106" i="47"/>
  <c r="BR2106" i="47"/>
  <c r="BS2106" i="47"/>
  <c r="BT2106" i="47"/>
  <c r="U2106" i="47"/>
  <c r="AA2105" i="47"/>
  <c r="AD2105" i="47"/>
  <c r="T2105" i="47"/>
  <c r="AB2105" i="47"/>
  <c r="BF2105" i="47"/>
  <c r="BG2105" i="47"/>
  <c r="BH2105" i="47"/>
  <c r="BI2105" i="47"/>
  <c r="BJ2105" i="47"/>
  <c r="BK2105" i="47"/>
  <c r="BL2105" i="47"/>
  <c r="BM2105" i="47"/>
  <c r="BN2105" i="47"/>
  <c r="BO2105" i="47"/>
  <c r="BP2105" i="47"/>
  <c r="BQ2105" i="47"/>
  <c r="BR2105" i="47"/>
  <c r="BS2105" i="47"/>
  <c r="BT2105" i="47"/>
  <c r="U2105" i="47"/>
  <c r="AB2104" i="47"/>
  <c r="BF2104" i="47"/>
  <c r="BG2104" i="47"/>
  <c r="BH2104" i="47"/>
  <c r="BI2104" i="47"/>
  <c r="BJ2104" i="47"/>
  <c r="BK2104" i="47"/>
  <c r="BL2104" i="47"/>
  <c r="BM2104" i="47"/>
  <c r="BN2104" i="47"/>
  <c r="BO2104" i="47"/>
  <c r="BP2104" i="47"/>
  <c r="BQ2104" i="47"/>
  <c r="BR2104" i="47"/>
  <c r="BS2104" i="47"/>
  <c r="BT2104" i="47"/>
  <c r="U2104" i="47"/>
  <c r="AA2104" i="47"/>
  <c r="AD2104" i="47"/>
  <c r="T2104" i="47"/>
  <c r="V2104" i="47" s="1"/>
  <c r="AA2103" i="47"/>
  <c r="AD2103" i="47"/>
  <c r="T2103" i="47"/>
  <c r="AB2103" i="47"/>
  <c r="BF2103" i="47"/>
  <c r="BG2103" i="47"/>
  <c r="BH2103" i="47"/>
  <c r="BI2103" i="47"/>
  <c r="BJ2103" i="47"/>
  <c r="BK2103" i="47"/>
  <c r="BL2103" i="47"/>
  <c r="BM2103" i="47"/>
  <c r="BN2103" i="47"/>
  <c r="BO2103" i="47"/>
  <c r="BP2103" i="47"/>
  <c r="BQ2103" i="47"/>
  <c r="BR2103" i="47"/>
  <c r="BS2103" i="47"/>
  <c r="BT2103" i="47"/>
  <c r="U2103" i="47"/>
  <c r="AA2102" i="47"/>
  <c r="AD2102" i="47"/>
  <c r="T2102" i="47"/>
  <c r="AB2102" i="47"/>
  <c r="BF2102" i="47"/>
  <c r="BG2102" i="47"/>
  <c r="BH2102" i="47"/>
  <c r="BI2102" i="47"/>
  <c r="BJ2102" i="47"/>
  <c r="BK2102" i="47"/>
  <c r="BL2102" i="47"/>
  <c r="BM2102" i="47"/>
  <c r="BN2102" i="47"/>
  <c r="BO2102" i="47"/>
  <c r="BP2102" i="47"/>
  <c r="BQ2102" i="47"/>
  <c r="BR2102" i="47"/>
  <c r="BS2102" i="47"/>
  <c r="BT2102" i="47"/>
  <c r="U2102" i="47"/>
  <c r="AB2101" i="47"/>
  <c r="BF2101" i="47"/>
  <c r="BG2101" i="47"/>
  <c r="BH2101" i="47"/>
  <c r="BI2101" i="47"/>
  <c r="BJ2101" i="47"/>
  <c r="BK2101" i="47"/>
  <c r="BL2101" i="47"/>
  <c r="BM2101" i="47"/>
  <c r="BN2101" i="47"/>
  <c r="BO2101" i="47"/>
  <c r="BP2101" i="47"/>
  <c r="BQ2101" i="47"/>
  <c r="BR2101" i="47"/>
  <c r="BS2101" i="47"/>
  <c r="BT2101" i="47"/>
  <c r="U2101" i="47"/>
  <c r="AA2101" i="47"/>
  <c r="AC2101" i="47" s="1"/>
  <c r="AE2101" i="47" s="1"/>
  <c r="AD2101" i="47"/>
  <c r="T2101" i="47"/>
  <c r="V2101" i="47" s="1"/>
  <c r="AA2100" i="47"/>
  <c r="AD2100" i="47"/>
  <c r="T2100" i="47"/>
  <c r="AB2100" i="47"/>
  <c r="BF2100" i="47"/>
  <c r="BG2100" i="47"/>
  <c r="BH2100" i="47"/>
  <c r="BI2100" i="47"/>
  <c r="BJ2100" i="47"/>
  <c r="BK2100" i="47"/>
  <c r="BL2100" i="47"/>
  <c r="BM2100" i="47"/>
  <c r="BN2100" i="47"/>
  <c r="BO2100" i="47"/>
  <c r="BP2100" i="47"/>
  <c r="BQ2100" i="47"/>
  <c r="BR2100" i="47"/>
  <c r="BS2100" i="47"/>
  <c r="BT2100" i="47"/>
  <c r="U2100" i="47"/>
  <c r="AA2099" i="47"/>
  <c r="AD2099" i="47"/>
  <c r="T2099" i="47"/>
  <c r="AB2099" i="47"/>
  <c r="BF2099" i="47"/>
  <c r="BG2099" i="47"/>
  <c r="BH2099" i="47"/>
  <c r="BI2099" i="47"/>
  <c r="BJ2099" i="47"/>
  <c r="BK2099" i="47"/>
  <c r="BL2099" i="47"/>
  <c r="BM2099" i="47"/>
  <c r="BN2099" i="47"/>
  <c r="BO2099" i="47"/>
  <c r="BP2099" i="47"/>
  <c r="BQ2099" i="47"/>
  <c r="BR2099" i="47"/>
  <c r="BS2099" i="47"/>
  <c r="BT2099" i="47"/>
  <c r="U2099" i="47"/>
  <c r="AB2098" i="47"/>
  <c r="BF2098" i="47"/>
  <c r="BG2098" i="47"/>
  <c r="BH2098" i="47"/>
  <c r="BI2098" i="47"/>
  <c r="BJ2098" i="47"/>
  <c r="BK2098" i="47"/>
  <c r="BL2098" i="47"/>
  <c r="BM2098" i="47"/>
  <c r="BN2098" i="47"/>
  <c r="BO2098" i="47"/>
  <c r="BP2098" i="47"/>
  <c r="BQ2098" i="47"/>
  <c r="BR2098" i="47"/>
  <c r="BS2098" i="47"/>
  <c r="BT2098" i="47"/>
  <c r="U2098" i="47"/>
  <c r="AA2098" i="47"/>
  <c r="AC2098" i="47" s="1"/>
  <c r="AE2098" i="47" s="1"/>
  <c r="AD2098" i="47"/>
  <c r="T2098" i="47"/>
  <c r="V2098" i="47" s="1"/>
  <c r="AB2097" i="47"/>
  <c r="BF2097" i="47"/>
  <c r="BG2097" i="47"/>
  <c r="BH2097" i="47"/>
  <c r="BI2097" i="47"/>
  <c r="BJ2097" i="47"/>
  <c r="BK2097" i="47"/>
  <c r="BL2097" i="47"/>
  <c r="BM2097" i="47"/>
  <c r="BN2097" i="47"/>
  <c r="BO2097" i="47"/>
  <c r="BP2097" i="47"/>
  <c r="BQ2097" i="47"/>
  <c r="BR2097" i="47"/>
  <c r="BS2097" i="47"/>
  <c r="BT2097" i="47"/>
  <c r="U2097" i="47"/>
  <c r="AA2097" i="47"/>
  <c r="AC2097" i="47" s="1"/>
  <c r="AE2097" i="47" s="1"/>
  <c r="AD2097" i="47"/>
  <c r="T2097" i="47"/>
  <c r="V2097" i="47" s="1"/>
  <c r="AB2096" i="47"/>
  <c r="BF2096" i="47"/>
  <c r="BG2096" i="47"/>
  <c r="BH2096" i="47"/>
  <c r="BI2096" i="47"/>
  <c r="BJ2096" i="47"/>
  <c r="BK2096" i="47"/>
  <c r="BL2096" i="47"/>
  <c r="BM2096" i="47"/>
  <c r="BN2096" i="47"/>
  <c r="BO2096" i="47"/>
  <c r="BP2096" i="47"/>
  <c r="BQ2096" i="47"/>
  <c r="BR2096" i="47"/>
  <c r="BS2096" i="47"/>
  <c r="BT2096" i="47"/>
  <c r="U2096" i="47"/>
  <c r="AA2096" i="47"/>
  <c r="AC2096" i="47" s="1"/>
  <c r="AE2096" i="47" s="1"/>
  <c r="AD2096" i="47"/>
  <c r="T2096" i="47"/>
  <c r="V2096" i="47" s="1"/>
  <c r="AB2095" i="47"/>
  <c r="BF2095" i="47"/>
  <c r="BG2095" i="47"/>
  <c r="BH2095" i="47"/>
  <c r="BI2095" i="47"/>
  <c r="BJ2095" i="47"/>
  <c r="BK2095" i="47"/>
  <c r="BL2095" i="47"/>
  <c r="BM2095" i="47"/>
  <c r="BN2095" i="47"/>
  <c r="BO2095" i="47"/>
  <c r="BP2095" i="47"/>
  <c r="BQ2095" i="47"/>
  <c r="BR2095" i="47"/>
  <c r="BS2095" i="47"/>
  <c r="BT2095" i="47"/>
  <c r="U2095" i="47"/>
  <c r="AA2095" i="47"/>
  <c r="AC2095" i="47" s="1"/>
  <c r="AE2095" i="47" s="1"/>
  <c r="AD2095" i="47"/>
  <c r="T2095" i="47"/>
  <c r="V2095" i="47" s="1"/>
  <c r="AB2094" i="47"/>
  <c r="BF2094" i="47"/>
  <c r="BG2094" i="47"/>
  <c r="BH2094" i="47"/>
  <c r="BI2094" i="47"/>
  <c r="BJ2094" i="47"/>
  <c r="BK2094" i="47"/>
  <c r="BL2094" i="47"/>
  <c r="BM2094" i="47"/>
  <c r="BN2094" i="47"/>
  <c r="BO2094" i="47"/>
  <c r="BP2094" i="47"/>
  <c r="BQ2094" i="47"/>
  <c r="BR2094" i="47"/>
  <c r="BS2094" i="47"/>
  <c r="BT2094" i="47"/>
  <c r="U2094" i="47"/>
  <c r="AA2094" i="47"/>
  <c r="AC2094" i="47" s="1"/>
  <c r="AE2094" i="47" s="1"/>
  <c r="AD2094" i="47"/>
  <c r="T2094" i="47"/>
  <c r="V2094" i="47" s="1"/>
  <c r="AB2093" i="47"/>
  <c r="BF2093" i="47"/>
  <c r="BG2093" i="47"/>
  <c r="BH2093" i="47"/>
  <c r="BI2093" i="47"/>
  <c r="BJ2093" i="47"/>
  <c r="BK2093" i="47"/>
  <c r="BL2093" i="47"/>
  <c r="BM2093" i="47"/>
  <c r="BN2093" i="47"/>
  <c r="BO2093" i="47"/>
  <c r="BP2093" i="47"/>
  <c r="BQ2093" i="47"/>
  <c r="BR2093" i="47"/>
  <c r="BS2093" i="47"/>
  <c r="BT2093" i="47"/>
  <c r="U2093" i="47"/>
  <c r="AA2093" i="47"/>
  <c r="AC2093" i="47" s="1"/>
  <c r="AE2093" i="47" s="1"/>
  <c r="AD2093" i="47"/>
  <c r="T2093" i="47"/>
  <c r="V2093" i="47" s="1"/>
  <c r="AB2092" i="47"/>
  <c r="BF2092" i="47"/>
  <c r="BG2092" i="47"/>
  <c r="BH2092" i="47"/>
  <c r="BI2092" i="47"/>
  <c r="BJ2092" i="47"/>
  <c r="BK2092" i="47"/>
  <c r="BL2092" i="47"/>
  <c r="BM2092" i="47"/>
  <c r="BN2092" i="47"/>
  <c r="BO2092" i="47"/>
  <c r="BP2092" i="47"/>
  <c r="BQ2092" i="47"/>
  <c r="BR2092" i="47"/>
  <c r="BS2092" i="47"/>
  <c r="BT2092" i="47"/>
  <c r="U2092" i="47"/>
  <c r="AA2092" i="47"/>
  <c r="AC2092" i="47" s="1"/>
  <c r="AE2092" i="47" s="1"/>
  <c r="AD2092" i="47"/>
  <c r="T2092" i="47"/>
  <c r="V2092" i="47" s="1"/>
  <c r="AA2091" i="47"/>
  <c r="AD2091" i="47"/>
  <c r="T2091" i="47"/>
  <c r="AB2091" i="47"/>
  <c r="BF2091" i="47"/>
  <c r="BG2091" i="47"/>
  <c r="BH2091" i="47"/>
  <c r="BI2091" i="47"/>
  <c r="BJ2091" i="47"/>
  <c r="BK2091" i="47"/>
  <c r="BL2091" i="47"/>
  <c r="BM2091" i="47"/>
  <c r="BN2091" i="47"/>
  <c r="BO2091" i="47"/>
  <c r="BP2091" i="47"/>
  <c r="BQ2091" i="47"/>
  <c r="BR2091" i="47"/>
  <c r="BS2091" i="47"/>
  <c r="BT2091" i="47"/>
  <c r="U2091" i="47"/>
  <c r="AA2090" i="47"/>
  <c r="AD2090" i="47"/>
  <c r="T2090" i="47"/>
  <c r="AB2090" i="47"/>
  <c r="BF2090" i="47"/>
  <c r="BG2090" i="47"/>
  <c r="BH2090" i="47"/>
  <c r="BI2090" i="47"/>
  <c r="BJ2090" i="47"/>
  <c r="BK2090" i="47"/>
  <c r="BL2090" i="47"/>
  <c r="BM2090" i="47"/>
  <c r="BN2090" i="47"/>
  <c r="BO2090" i="47"/>
  <c r="BP2090" i="47"/>
  <c r="BQ2090" i="47"/>
  <c r="BR2090" i="47"/>
  <c r="BS2090" i="47"/>
  <c r="BT2090" i="47"/>
  <c r="U2090" i="47"/>
  <c r="AB2089" i="47"/>
  <c r="BF2089" i="47"/>
  <c r="BG2089" i="47"/>
  <c r="BH2089" i="47"/>
  <c r="BI2089" i="47"/>
  <c r="BJ2089" i="47"/>
  <c r="BK2089" i="47"/>
  <c r="BL2089" i="47"/>
  <c r="BM2089" i="47"/>
  <c r="BN2089" i="47"/>
  <c r="BO2089" i="47"/>
  <c r="BP2089" i="47"/>
  <c r="BQ2089" i="47"/>
  <c r="BR2089" i="47"/>
  <c r="BS2089" i="47"/>
  <c r="BT2089" i="47"/>
  <c r="U2089" i="47"/>
  <c r="AA2089" i="47"/>
  <c r="AC2089" i="47" s="1"/>
  <c r="AE2089" i="47" s="1"/>
  <c r="AD2089" i="47"/>
  <c r="T2089" i="47"/>
  <c r="V2089" i="47" s="1"/>
  <c r="AB2088" i="47"/>
  <c r="BF2088" i="47"/>
  <c r="BG2088" i="47"/>
  <c r="BH2088" i="47"/>
  <c r="BI2088" i="47"/>
  <c r="BJ2088" i="47"/>
  <c r="BK2088" i="47"/>
  <c r="BL2088" i="47"/>
  <c r="BM2088" i="47"/>
  <c r="BN2088" i="47"/>
  <c r="BO2088" i="47"/>
  <c r="BP2088" i="47"/>
  <c r="BQ2088" i="47"/>
  <c r="BR2088" i="47"/>
  <c r="BS2088" i="47"/>
  <c r="BT2088" i="47"/>
  <c r="U2088" i="47"/>
  <c r="AA2088" i="47"/>
  <c r="AC2088" i="47" s="1"/>
  <c r="AE2088" i="47" s="1"/>
  <c r="AD2088" i="47"/>
  <c r="T2088" i="47"/>
  <c r="V2088" i="47" s="1"/>
  <c r="AA2087" i="47"/>
  <c r="AD2087" i="47"/>
  <c r="T2087" i="47"/>
  <c r="AB2087" i="47"/>
  <c r="BF2087" i="47"/>
  <c r="BG2087" i="47"/>
  <c r="BH2087" i="47"/>
  <c r="BI2087" i="47"/>
  <c r="BJ2087" i="47"/>
  <c r="BK2087" i="47"/>
  <c r="BL2087" i="47"/>
  <c r="BM2087" i="47"/>
  <c r="BN2087" i="47"/>
  <c r="BO2087" i="47"/>
  <c r="BP2087" i="47"/>
  <c r="BQ2087" i="47"/>
  <c r="BR2087" i="47"/>
  <c r="BS2087" i="47"/>
  <c r="BT2087" i="47"/>
  <c r="U2087" i="47"/>
  <c r="AB2086" i="47"/>
  <c r="BF2086" i="47"/>
  <c r="BG2086" i="47"/>
  <c r="BH2086" i="47"/>
  <c r="BI2086" i="47"/>
  <c r="BJ2086" i="47"/>
  <c r="BK2086" i="47"/>
  <c r="BL2086" i="47"/>
  <c r="BM2086" i="47"/>
  <c r="BN2086" i="47"/>
  <c r="BO2086" i="47"/>
  <c r="BP2086" i="47"/>
  <c r="BQ2086" i="47"/>
  <c r="BR2086" i="47"/>
  <c r="BS2086" i="47"/>
  <c r="BT2086" i="47"/>
  <c r="U2086" i="47"/>
  <c r="AA2086" i="47"/>
  <c r="AC2086" i="47" s="1"/>
  <c r="AE2086" i="47" s="1"/>
  <c r="AD2086" i="47"/>
  <c r="T2086" i="47"/>
  <c r="V2086" i="47" s="1"/>
  <c r="AB2085" i="47"/>
  <c r="BF2085" i="47"/>
  <c r="BG2085" i="47"/>
  <c r="BH2085" i="47"/>
  <c r="BI2085" i="47"/>
  <c r="BJ2085" i="47"/>
  <c r="BK2085" i="47"/>
  <c r="BL2085" i="47"/>
  <c r="BM2085" i="47"/>
  <c r="BN2085" i="47"/>
  <c r="BO2085" i="47"/>
  <c r="BP2085" i="47"/>
  <c r="BQ2085" i="47"/>
  <c r="BR2085" i="47"/>
  <c r="BS2085" i="47"/>
  <c r="BT2085" i="47"/>
  <c r="U2085" i="47"/>
  <c r="AA2085" i="47"/>
  <c r="AC2085" i="47" s="1"/>
  <c r="AE2085" i="47" s="1"/>
  <c r="AD2085" i="47"/>
  <c r="T2085" i="47"/>
  <c r="V2085" i="47" s="1"/>
  <c r="AB2084" i="47"/>
  <c r="BF2084" i="47"/>
  <c r="BG2084" i="47"/>
  <c r="BH2084" i="47"/>
  <c r="BI2084" i="47"/>
  <c r="BJ2084" i="47"/>
  <c r="BK2084" i="47"/>
  <c r="BL2084" i="47"/>
  <c r="BM2084" i="47"/>
  <c r="BN2084" i="47"/>
  <c r="BO2084" i="47"/>
  <c r="BP2084" i="47"/>
  <c r="BQ2084" i="47"/>
  <c r="BR2084" i="47"/>
  <c r="BS2084" i="47"/>
  <c r="BT2084" i="47"/>
  <c r="U2084" i="47"/>
  <c r="AA2084" i="47"/>
  <c r="AC2084" i="47" s="1"/>
  <c r="AE2084" i="47" s="1"/>
  <c r="AD2084" i="47"/>
  <c r="T2084" i="47"/>
  <c r="V2084" i="47" s="1"/>
  <c r="AB2083" i="47"/>
  <c r="BF2083" i="47"/>
  <c r="BG2083" i="47"/>
  <c r="BH2083" i="47"/>
  <c r="BI2083" i="47"/>
  <c r="BJ2083" i="47"/>
  <c r="BK2083" i="47"/>
  <c r="BL2083" i="47"/>
  <c r="BM2083" i="47"/>
  <c r="BN2083" i="47"/>
  <c r="BO2083" i="47"/>
  <c r="BP2083" i="47"/>
  <c r="BQ2083" i="47"/>
  <c r="BR2083" i="47"/>
  <c r="BS2083" i="47"/>
  <c r="BT2083" i="47"/>
  <c r="U2083" i="47"/>
  <c r="AA2083" i="47"/>
  <c r="AC2083" i="47" s="1"/>
  <c r="AE2083" i="47" s="1"/>
  <c r="AD2083" i="47"/>
  <c r="T2083" i="47"/>
  <c r="V2083" i="47" s="1"/>
  <c r="AB2082" i="47"/>
  <c r="BF2082" i="47"/>
  <c r="BG2082" i="47"/>
  <c r="BH2082" i="47"/>
  <c r="BI2082" i="47"/>
  <c r="BJ2082" i="47"/>
  <c r="BK2082" i="47"/>
  <c r="BL2082" i="47"/>
  <c r="BM2082" i="47"/>
  <c r="BN2082" i="47"/>
  <c r="BO2082" i="47"/>
  <c r="BP2082" i="47"/>
  <c r="BQ2082" i="47"/>
  <c r="BR2082" i="47"/>
  <c r="BS2082" i="47"/>
  <c r="BT2082" i="47"/>
  <c r="U2082" i="47"/>
  <c r="AA2082" i="47"/>
  <c r="AC2082" i="47" s="1"/>
  <c r="AE2082" i="47" s="1"/>
  <c r="AD2082" i="47"/>
  <c r="T2082" i="47"/>
  <c r="AB2081" i="47"/>
  <c r="BF2081" i="47"/>
  <c r="BG2081" i="47"/>
  <c r="BH2081" i="47"/>
  <c r="BI2081" i="47"/>
  <c r="BJ2081" i="47"/>
  <c r="BK2081" i="47"/>
  <c r="BL2081" i="47"/>
  <c r="BM2081" i="47"/>
  <c r="BN2081" i="47"/>
  <c r="BO2081" i="47"/>
  <c r="BP2081" i="47"/>
  <c r="BQ2081" i="47"/>
  <c r="BR2081" i="47"/>
  <c r="BS2081" i="47"/>
  <c r="BT2081" i="47"/>
  <c r="U2081" i="47"/>
  <c r="AA2081" i="47"/>
  <c r="AC2081" i="47" s="1"/>
  <c r="AE2081" i="47" s="1"/>
  <c r="AD2081" i="47"/>
  <c r="T2081" i="47"/>
  <c r="V2081" i="47" s="1"/>
  <c r="AB2080" i="47"/>
  <c r="BF2080" i="47"/>
  <c r="BG2080" i="47"/>
  <c r="BH2080" i="47"/>
  <c r="BI2080" i="47"/>
  <c r="BJ2080" i="47"/>
  <c r="BK2080" i="47"/>
  <c r="BL2080" i="47"/>
  <c r="BM2080" i="47"/>
  <c r="BN2080" i="47"/>
  <c r="BO2080" i="47"/>
  <c r="BP2080" i="47"/>
  <c r="BQ2080" i="47"/>
  <c r="BR2080" i="47"/>
  <c r="BS2080" i="47"/>
  <c r="BT2080" i="47"/>
  <c r="U2080" i="47"/>
  <c r="AA2080" i="47"/>
  <c r="AC2080" i="47" s="1"/>
  <c r="AE2080" i="47" s="1"/>
  <c r="AD2080" i="47"/>
  <c r="T2080" i="47"/>
  <c r="V2080" i="47" s="1"/>
  <c r="AA2079" i="47"/>
  <c r="AD2079" i="47"/>
  <c r="T2079" i="47"/>
  <c r="AB2079" i="47"/>
  <c r="BF2079" i="47"/>
  <c r="BG2079" i="47"/>
  <c r="BH2079" i="47"/>
  <c r="BI2079" i="47"/>
  <c r="BJ2079" i="47"/>
  <c r="BK2079" i="47"/>
  <c r="BL2079" i="47"/>
  <c r="BM2079" i="47"/>
  <c r="BN2079" i="47"/>
  <c r="BO2079" i="47"/>
  <c r="BP2079" i="47"/>
  <c r="BQ2079" i="47"/>
  <c r="BR2079" i="47"/>
  <c r="BS2079" i="47"/>
  <c r="BT2079" i="47"/>
  <c r="U2079" i="47"/>
  <c r="AA2078" i="47"/>
  <c r="AD2078" i="47"/>
  <c r="T2078" i="47"/>
  <c r="AB2078" i="47"/>
  <c r="BF2078" i="47"/>
  <c r="BG2078" i="47"/>
  <c r="BH2078" i="47"/>
  <c r="BI2078" i="47"/>
  <c r="BJ2078" i="47"/>
  <c r="BK2078" i="47"/>
  <c r="BL2078" i="47"/>
  <c r="BM2078" i="47"/>
  <c r="BN2078" i="47"/>
  <c r="BO2078" i="47"/>
  <c r="BP2078" i="47"/>
  <c r="BQ2078" i="47"/>
  <c r="BR2078" i="47"/>
  <c r="BS2078" i="47"/>
  <c r="BT2078" i="47"/>
  <c r="U2078" i="47"/>
  <c r="AA2077" i="47"/>
  <c r="AD2077" i="47"/>
  <c r="T2077" i="47"/>
  <c r="AB2077" i="47"/>
  <c r="BF2077" i="47"/>
  <c r="BG2077" i="47"/>
  <c r="BH2077" i="47"/>
  <c r="BI2077" i="47"/>
  <c r="BJ2077" i="47"/>
  <c r="BK2077" i="47"/>
  <c r="BL2077" i="47"/>
  <c r="BM2077" i="47"/>
  <c r="BN2077" i="47"/>
  <c r="BO2077" i="47"/>
  <c r="BP2077" i="47"/>
  <c r="BQ2077" i="47"/>
  <c r="BR2077" i="47"/>
  <c r="BS2077" i="47"/>
  <c r="BT2077" i="47"/>
  <c r="U2077" i="47"/>
  <c r="AA2076" i="47"/>
  <c r="AD2076" i="47"/>
  <c r="T2076" i="47"/>
  <c r="AB2076" i="47"/>
  <c r="BF2076" i="47"/>
  <c r="BG2076" i="47"/>
  <c r="BH2076" i="47"/>
  <c r="BI2076" i="47"/>
  <c r="BJ2076" i="47"/>
  <c r="BK2076" i="47"/>
  <c r="BL2076" i="47"/>
  <c r="BM2076" i="47"/>
  <c r="BN2076" i="47"/>
  <c r="BO2076" i="47"/>
  <c r="BP2076" i="47"/>
  <c r="BQ2076" i="47"/>
  <c r="BR2076" i="47"/>
  <c r="BS2076" i="47"/>
  <c r="BT2076" i="47"/>
  <c r="U2076" i="47"/>
  <c r="AA2075" i="47"/>
  <c r="AD2075" i="47"/>
  <c r="T2075" i="47"/>
  <c r="AB2075" i="47"/>
  <c r="BF2075" i="47"/>
  <c r="BG2075" i="47"/>
  <c r="BH2075" i="47"/>
  <c r="BI2075" i="47"/>
  <c r="BJ2075" i="47"/>
  <c r="BK2075" i="47"/>
  <c r="BL2075" i="47"/>
  <c r="BM2075" i="47"/>
  <c r="BN2075" i="47"/>
  <c r="BO2075" i="47"/>
  <c r="BP2075" i="47"/>
  <c r="BQ2075" i="47"/>
  <c r="BR2075" i="47"/>
  <c r="BS2075" i="47"/>
  <c r="BT2075" i="47"/>
  <c r="U2075" i="47"/>
  <c r="AA2074" i="47"/>
  <c r="AD2074" i="47"/>
  <c r="T2074" i="47"/>
  <c r="AB2074" i="47"/>
  <c r="BF2074" i="47"/>
  <c r="BG2074" i="47"/>
  <c r="BH2074" i="47"/>
  <c r="BI2074" i="47"/>
  <c r="BJ2074" i="47"/>
  <c r="BK2074" i="47"/>
  <c r="BL2074" i="47"/>
  <c r="BM2074" i="47"/>
  <c r="BN2074" i="47"/>
  <c r="BO2074" i="47"/>
  <c r="BP2074" i="47"/>
  <c r="BQ2074" i="47"/>
  <c r="BR2074" i="47"/>
  <c r="BS2074" i="47"/>
  <c r="BT2074" i="47"/>
  <c r="U2074" i="47"/>
  <c r="AA2073" i="47"/>
  <c r="AD2073" i="47"/>
  <c r="T2073" i="47"/>
  <c r="AB2073" i="47"/>
  <c r="BF2073" i="47"/>
  <c r="BG2073" i="47"/>
  <c r="BH2073" i="47"/>
  <c r="BI2073" i="47"/>
  <c r="BJ2073" i="47"/>
  <c r="BK2073" i="47"/>
  <c r="BL2073" i="47"/>
  <c r="BM2073" i="47"/>
  <c r="BN2073" i="47"/>
  <c r="BO2073" i="47"/>
  <c r="BP2073" i="47"/>
  <c r="BQ2073" i="47"/>
  <c r="BR2073" i="47"/>
  <c r="BS2073" i="47"/>
  <c r="BT2073" i="47"/>
  <c r="U2073" i="47"/>
  <c r="AA2072" i="47"/>
  <c r="AD2072" i="47"/>
  <c r="T2072" i="47"/>
  <c r="AB2072" i="47"/>
  <c r="BF2072" i="47"/>
  <c r="BG2072" i="47"/>
  <c r="BH2072" i="47"/>
  <c r="BI2072" i="47"/>
  <c r="BJ2072" i="47"/>
  <c r="BK2072" i="47"/>
  <c r="BL2072" i="47"/>
  <c r="BM2072" i="47"/>
  <c r="BN2072" i="47"/>
  <c r="BO2072" i="47"/>
  <c r="BP2072" i="47"/>
  <c r="BQ2072" i="47"/>
  <c r="BR2072" i="47"/>
  <c r="BS2072" i="47"/>
  <c r="BT2072" i="47"/>
  <c r="U2072" i="47"/>
  <c r="AA2071" i="47"/>
  <c r="AD2071" i="47"/>
  <c r="T2071" i="47"/>
  <c r="AB2071" i="47"/>
  <c r="BF2071" i="47"/>
  <c r="BG2071" i="47"/>
  <c r="BH2071" i="47"/>
  <c r="BI2071" i="47"/>
  <c r="BJ2071" i="47"/>
  <c r="BK2071" i="47"/>
  <c r="BL2071" i="47"/>
  <c r="BM2071" i="47"/>
  <c r="BN2071" i="47"/>
  <c r="BO2071" i="47"/>
  <c r="BP2071" i="47"/>
  <c r="BQ2071" i="47"/>
  <c r="BR2071" i="47"/>
  <c r="BS2071" i="47"/>
  <c r="BT2071" i="47"/>
  <c r="U2071" i="47"/>
  <c r="AA2070" i="47"/>
  <c r="AD2070" i="47"/>
  <c r="T2070" i="47"/>
  <c r="AB2070" i="47"/>
  <c r="BF2070" i="47"/>
  <c r="BG2070" i="47"/>
  <c r="BH2070" i="47"/>
  <c r="BI2070" i="47"/>
  <c r="BJ2070" i="47"/>
  <c r="BK2070" i="47"/>
  <c r="BL2070" i="47"/>
  <c r="BM2070" i="47"/>
  <c r="BN2070" i="47"/>
  <c r="BO2070" i="47"/>
  <c r="BP2070" i="47"/>
  <c r="BQ2070" i="47"/>
  <c r="BR2070" i="47"/>
  <c r="BS2070" i="47"/>
  <c r="BT2070" i="47"/>
  <c r="U2070" i="47"/>
  <c r="AB2069" i="47"/>
  <c r="BF2069" i="47"/>
  <c r="BG2069" i="47"/>
  <c r="BH2069" i="47"/>
  <c r="BI2069" i="47"/>
  <c r="BJ2069" i="47"/>
  <c r="BK2069" i="47"/>
  <c r="BL2069" i="47"/>
  <c r="BM2069" i="47"/>
  <c r="BN2069" i="47"/>
  <c r="BO2069" i="47"/>
  <c r="BP2069" i="47"/>
  <c r="BQ2069" i="47"/>
  <c r="BR2069" i="47"/>
  <c r="BS2069" i="47"/>
  <c r="BT2069" i="47"/>
  <c r="U2069" i="47"/>
  <c r="AA2069" i="47"/>
  <c r="AC2069" i="47" s="1"/>
  <c r="AE2069" i="47" s="1"/>
  <c r="AD2069" i="47"/>
  <c r="T2069" i="47"/>
  <c r="V2069" i="47" s="1"/>
  <c r="AB2068" i="47"/>
  <c r="BF2068" i="47"/>
  <c r="BG2068" i="47"/>
  <c r="BH2068" i="47"/>
  <c r="BI2068" i="47"/>
  <c r="BJ2068" i="47"/>
  <c r="BK2068" i="47"/>
  <c r="BL2068" i="47"/>
  <c r="BM2068" i="47"/>
  <c r="BN2068" i="47"/>
  <c r="BO2068" i="47"/>
  <c r="BP2068" i="47"/>
  <c r="BQ2068" i="47"/>
  <c r="BR2068" i="47"/>
  <c r="BS2068" i="47"/>
  <c r="BT2068" i="47"/>
  <c r="U2068" i="47"/>
  <c r="AA2068" i="47"/>
  <c r="AC2068" i="47" s="1"/>
  <c r="AE2068" i="47" s="1"/>
  <c r="AD2068" i="47"/>
  <c r="T2068" i="47"/>
  <c r="V2068" i="47" s="1"/>
  <c r="AB2067" i="47"/>
  <c r="BF2067" i="47"/>
  <c r="BG2067" i="47"/>
  <c r="BH2067" i="47"/>
  <c r="BI2067" i="47"/>
  <c r="BJ2067" i="47"/>
  <c r="BK2067" i="47"/>
  <c r="BL2067" i="47"/>
  <c r="BM2067" i="47"/>
  <c r="BN2067" i="47"/>
  <c r="BO2067" i="47"/>
  <c r="BP2067" i="47"/>
  <c r="BQ2067" i="47"/>
  <c r="BR2067" i="47"/>
  <c r="BS2067" i="47"/>
  <c r="BT2067" i="47"/>
  <c r="U2067" i="47"/>
  <c r="AA2067" i="47"/>
  <c r="AD2067" i="47"/>
  <c r="T2067" i="47"/>
  <c r="V2067" i="47" s="1"/>
  <c r="AA2066" i="47"/>
  <c r="AD2066" i="47"/>
  <c r="T2066" i="47"/>
  <c r="AB2066" i="47"/>
  <c r="BF2066" i="47"/>
  <c r="BG2066" i="47"/>
  <c r="BH2066" i="47"/>
  <c r="BI2066" i="47"/>
  <c r="BJ2066" i="47"/>
  <c r="BK2066" i="47"/>
  <c r="BL2066" i="47"/>
  <c r="BM2066" i="47"/>
  <c r="BN2066" i="47"/>
  <c r="BO2066" i="47"/>
  <c r="BP2066" i="47"/>
  <c r="BQ2066" i="47"/>
  <c r="BR2066" i="47"/>
  <c r="BS2066" i="47"/>
  <c r="BT2066" i="47"/>
  <c r="U2066" i="47"/>
  <c r="AB2065" i="47"/>
  <c r="BF2065" i="47"/>
  <c r="BG2065" i="47"/>
  <c r="BH2065" i="47"/>
  <c r="BI2065" i="47"/>
  <c r="BJ2065" i="47"/>
  <c r="BK2065" i="47"/>
  <c r="BL2065" i="47"/>
  <c r="BM2065" i="47"/>
  <c r="BN2065" i="47"/>
  <c r="BO2065" i="47"/>
  <c r="BP2065" i="47"/>
  <c r="BQ2065" i="47"/>
  <c r="BR2065" i="47"/>
  <c r="BS2065" i="47"/>
  <c r="BT2065" i="47"/>
  <c r="U2065" i="47"/>
  <c r="AA2065" i="47"/>
  <c r="AC2065" i="47" s="1"/>
  <c r="AE2065" i="47" s="1"/>
  <c r="AD2065" i="47"/>
  <c r="T2065" i="47"/>
  <c r="V2065" i="47" s="1"/>
  <c r="AB2064" i="47"/>
  <c r="BF2064" i="47"/>
  <c r="BG2064" i="47"/>
  <c r="BH2064" i="47"/>
  <c r="BI2064" i="47"/>
  <c r="BJ2064" i="47"/>
  <c r="BK2064" i="47"/>
  <c r="BL2064" i="47"/>
  <c r="BM2064" i="47"/>
  <c r="BN2064" i="47"/>
  <c r="BO2064" i="47"/>
  <c r="BP2064" i="47"/>
  <c r="BQ2064" i="47"/>
  <c r="BR2064" i="47"/>
  <c r="BS2064" i="47"/>
  <c r="BT2064" i="47"/>
  <c r="U2064" i="47"/>
  <c r="AA2064" i="47"/>
  <c r="AC2064" i="47" s="1"/>
  <c r="AE2064" i="47" s="1"/>
  <c r="AD2064" i="47"/>
  <c r="T2064" i="47"/>
  <c r="V2064" i="47" s="1"/>
  <c r="AA2063" i="47"/>
  <c r="AD2063" i="47"/>
  <c r="T2063" i="47"/>
  <c r="AB2063" i="47"/>
  <c r="BF2063" i="47"/>
  <c r="BG2063" i="47"/>
  <c r="BH2063" i="47"/>
  <c r="BI2063" i="47"/>
  <c r="BJ2063" i="47"/>
  <c r="BK2063" i="47"/>
  <c r="BL2063" i="47"/>
  <c r="BM2063" i="47"/>
  <c r="BN2063" i="47"/>
  <c r="BO2063" i="47"/>
  <c r="BP2063" i="47"/>
  <c r="BQ2063" i="47"/>
  <c r="BR2063" i="47"/>
  <c r="BS2063" i="47"/>
  <c r="BT2063" i="47"/>
  <c r="U2063" i="47"/>
  <c r="AA2062" i="47"/>
  <c r="AD2062" i="47"/>
  <c r="T2062" i="47"/>
  <c r="AB2062" i="47"/>
  <c r="BF2062" i="47"/>
  <c r="BG2062" i="47"/>
  <c r="BH2062" i="47"/>
  <c r="BI2062" i="47"/>
  <c r="BJ2062" i="47"/>
  <c r="BK2062" i="47"/>
  <c r="BL2062" i="47"/>
  <c r="BM2062" i="47"/>
  <c r="BN2062" i="47"/>
  <c r="BO2062" i="47"/>
  <c r="BP2062" i="47"/>
  <c r="BQ2062" i="47"/>
  <c r="BR2062" i="47"/>
  <c r="BS2062" i="47"/>
  <c r="BT2062" i="47"/>
  <c r="U2062" i="47"/>
  <c r="AA2061" i="47"/>
  <c r="AD2061" i="47"/>
  <c r="T2061" i="47"/>
  <c r="AB2061" i="47"/>
  <c r="BF2061" i="47"/>
  <c r="BG2061" i="47"/>
  <c r="BH2061" i="47"/>
  <c r="BI2061" i="47"/>
  <c r="BJ2061" i="47"/>
  <c r="BK2061" i="47"/>
  <c r="BL2061" i="47"/>
  <c r="BM2061" i="47"/>
  <c r="BN2061" i="47"/>
  <c r="BO2061" i="47"/>
  <c r="BP2061" i="47"/>
  <c r="BQ2061" i="47"/>
  <c r="BR2061" i="47"/>
  <c r="BS2061" i="47"/>
  <c r="BT2061" i="47"/>
  <c r="U2061" i="47"/>
  <c r="AA2060" i="47"/>
  <c r="AD2060" i="47"/>
  <c r="T2060" i="47"/>
  <c r="AB2060" i="47"/>
  <c r="BF2060" i="47"/>
  <c r="BG2060" i="47"/>
  <c r="BH2060" i="47"/>
  <c r="BI2060" i="47"/>
  <c r="BJ2060" i="47"/>
  <c r="BK2060" i="47"/>
  <c r="BL2060" i="47"/>
  <c r="BM2060" i="47"/>
  <c r="BN2060" i="47"/>
  <c r="BO2060" i="47"/>
  <c r="BP2060" i="47"/>
  <c r="BQ2060" i="47"/>
  <c r="BR2060" i="47"/>
  <c r="BS2060" i="47"/>
  <c r="BT2060" i="47"/>
  <c r="U2060" i="47"/>
  <c r="AA2059" i="47"/>
  <c r="AD2059" i="47"/>
  <c r="T2059" i="47"/>
  <c r="AB2059" i="47"/>
  <c r="BF2059" i="47"/>
  <c r="BG2059" i="47"/>
  <c r="BH2059" i="47"/>
  <c r="BI2059" i="47"/>
  <c r="BJ2059" i="47"/>
  <c r="BK2059" i="47"/>
  <c r="BL2059" i="47"/>
  <c r="BM2059" i="47"/>
  <c r="BN2059" i="47"/>
  <c r="BO2059" i="47"/>
  <c r="BP2059" i="47"/>
  <c r="BQ2059" i="47"/>
  <c r="BR2059" i="47"/>
  <c r="BS2059" i="47"/>
  <c r="BT2059" i="47"/>
  <c r="U2059" i="47"/>
  <c r="AA2058" i="47"/>
  <c r="AD2058" i="47"/>
  <c r="T2058" i="47"/>
  <c r="AB2058" i="47"/>
  <c r="BF2058" i="47"/>
  <c r="BG2058" i="47"/>
  <c r="BH2058" i="47"/>
  <c r="BI2058" i="47"/>
  <c r="BJ2058" i="47"/>
  <c r="BK2058" i="47"/>
  <c r="BL2058" i="47"/>
  <c r="BM2058" i="47"/>
  <c r="BN2058" i="47"/>
  <c r="BO2058" i="47"/>
  <c r="BP2058" i="47"/>
  <c r="BQ2058" i="47"/>
  <c r="BR2058" i="47"/>
  <c r="BS2058" i="47"/>
  <c r="BT2058" i="47"/>
  <c r="U2058" i="47"/>
  <c r="AA2057" i="47"/>
  <c r="AD2057" i="47"/>
  <c r="T2057" i="47"/>
  <c r="AB2057" i="47"/>
  <c r="BF2057" i="47"/>
  <c r="BG2057" i="47"/>
  <c r="BH2057" i="47"/>
  <c r="BI2057" i="47"/>
  <c r="BJ2057" i="47"/>
  <c r="BK2057" i="47"/>
  <c r="BL2057" i="47"/>
  <c r="BM2057" i="47"/>
  <c r="BN2057" i="47"/>
  <c r="BO2057" i="47"/>
  <c r="BP2057" i="47"/>
  <c r="BQ2057" i="47"/>
  <c r="BR2057" i="47"/>
  <c r="BS2057" i="47"/>
  <c r="BT2057" i="47"/>
  <c r="U2057" i="47"/>
  <c r="AA2056" i="47"/>
  <c r="AD2056" i="47"/>
  <c r="T2056" i="47"/>
  <c r="AB2056" i="47"/>
  <c r="BF2056" i="47"/>
  <c r="BG2056" i="47"/>
  <c r="BH2056" i="47"/>
  <c r="BI2056" i="47"/>
  <c r="BJ2056" i="47"/>
  <c r="BK2056" i="47"/>
  <c r="BL2056" i="47"/>
  <c r="BM2056" i="47"/>
  <c r="BN2056" i="47"/>
  <c r="BO2056" i="47"/>
  <c r="BP2056" i="47"/>
  <c r="BQ2056" i="47"/>
  <c r="BR2056" i="47"/>
  <c r="BS2056" i="47"/>
  <c r="BT2056" i="47"/>
  <c r="U2056" i="47"/>
  <c r="AA2055" i="47"/>
  <c r="AD2055" i="47"/>
  <c r="T2055" i="47"/>
  <c r="AB2055" i="47"/>
  <c r="BF2055" i="47"/>
  <c r="BG2055" i="47"/>
  <c r="BH2055" i="47"/>
  <c r="BI2055" i="47"/>
  <c r="BJ2055" i="47"/>
  <c r="BK2055" i="47"/>
  <c r="BL2055" i="47"/>
  <c r="BM2055" i="47"/>
  <c r="BN2055" i="47"/>
  <c r="BO2055" i="47"/>
  <c r="BP2055" i="47"/>
  <c r="BQ2055" i="47"/>
  <c r="BR2055" i="47"/>
  <c r="BS2055" i="47"/>
  <c r="BT2055" i="47"/>
  <c r="U2055" i="47"/>
  <c r="AA2054" i="47"/>
  <c r="AD2054" i="47"/>
  <c r="T2054" i="47"/>
  <c r="AB2054" i="47"/>
  <c r="BF2054" i="47"/>
  <c r="BG2054" i="47"/>
  <c r="BH2054" i="47"/>
  <c r="BI2054" i="47"/>
  <c r="BJ2054" i="47"/>
  <c r="BK2054" i="47"/>
  <c r="BL2054" i="47"/>
  <c r="BM2054" i="47"/>
  <c r="BN2054" i="47"/>
  <c r="BO2054" i="47"/>
  <c r="BP2054" i="47"/>
  <c r="BQ2054" i="47"/>
  <c r="BR2054" i="47"/>
  <c r="BS2054" i="47"/>
  <c r="BT2054" i="47"/>
  <c r="U2054" i="47"/>
  <c r="AB2053" i="47"/>
  <c r="BF2053" i="47"/>
  <c r="BG2053" i="47"/>
  <c r="BH2053" i="47"/>
  <c r="BI2053" i="47"/>
  <c r="BJ2053" i="47"/>
  <c r="BK2053" i="47"/>
  <c r="BL2053" i="47"/>
  <c r="BM2053" i="47"/>
  <c r="BN2053" i="47"/>
  <c r="BO2053" i="47"/>
  <c r="BP2053" i="47"/>
  <c r="BQ2053" i="47"/>
  <c r="BR2053" i="47"/>
  <c r="BS2053" i="47"/>
  <c r="BT2053" i="47"/>
  <c r="U2053" i="47"/>
  <c r="AA2053" i="47"/>
  <c r="AC2053" i="47" s="1"/>
  <c r="AE2053" i="47" s="1"/>
  <c r="AD2053" i="47"/>
  <c r="T2053" i="47"/>
  <c r="AA2052" i="47"/>
  <c r="AD2052" i="47"/>
  <c r="T2052" i="47"/>
  <c r="AB2052" i="47"/>
  <c r="BF2052" i="47"/>
  <c r="BG2052" i="47"/>
  <c r="BH2052" i="47"/>
  <c r="BI2052" i="47"/>
  <c r="BJ2052" i="47"/>
  <c r="BK2052" i="47"/>
  <c r="BL2052" i="47"/>
  <c r="BM2052" i="47"/>
  <c r="BN2052" i="47"/>
  <c r="BO2052" i="47"/>
  <c r="BP2052" i="47"/>
  <c r="BQ2052" i="47"/>
  <c r="BR2052" i="47"/>
  <c r="BS2052" i="47"/>
  <c r="BT2052" i="47"/>
  <c r="U2052" i="47"/>
  <c r="AB2051" i="47"/>
  <c r="BF2051" i="47"/>
  <c r="BG2051" i="47"/>
  <c r="BH2051" i="47"/>
  <c r="BI2051" i="47"/>
  <c r="BJ2051" i="47"/>
  <c r="BK2051" i="47"/>
  <c r="BL2051" i="47"/>
  <c r="BM2051" i="47"/>
  <c r="BN2051" i="47"/>
  <c r="BO2051" i="47"/>
  <c r="BP2051" i="47"/>
  <c r="BQ2051" i="47"/>
  <c r="BR2051" i="47"/>
  <c r="BS2051" i="47"/>
  <c r="BT2051" i="47"/>
  <c r="U2051" i="47"/>
  <c r="AA2051" i="47"/>
  <c r="AC2051" i="47" s="1"/>
  <c r="AE2051" i="47" s="1"/>
  <c r="AD2051" i="47"/>
  <c r="T2051" i="47"/>
  <c r="V2051" i="47" s="1"/>
  <c r="AB2050" i="47"/>
  <c r="BF2050" i="47"/>
  <c r="BG2050" i="47"/>
  <c r="BH2050" i="47"/>
  <c r="BI2050" i="47"/>
  <c r="BJ2050" i="47"/>
  <c r="BK2050" i="47"/>
  <c r="BL2050" i="47"/>
  <c r="BM2050" i="47"/>
  <c r="BN2050" i="47"/>
  <c r="BO2050" i="47"/>
  <c r="BP2050" i="47"/>
  <c r="BQ2050" i="47"/>
  <c r="BR2050" i="47"/>
  <c r="BS2050" i="47"/>
  <c r="BT2050" i="47"/>
  <c r="U2050" i="47"/>
  <c r="AA2050" i="47"/>
  <c r="AC2050" i="47" s="1"/>
  <c r="AE2050" i="47" s="1"/>
  <c r="AD2050" i="47"/>
  <c r="T2050" i="47"/>
  <c r="V2050" i="47" s="1"/>
  <c r="AB2049" i="47"/>
  <c r="BF2049" i="47"/>
  <c r="BG2049" i="47"/>
  <c r="BH2049" i="47"/>
  <c r="BI2049" i="47"/>
  <c r="BJ2049" i="47"/>
  <c r="BK2049" i="47"/>
  <c r="BL2049" i="47"/>
  <c r="BM2049" i="47"/>
  <c r="BN2049" i="47"/>
  <c r="BO2049" i="47"/>
  <c r="BP2049" i="47"/>
  <c r="BQ2049" i="47"/>
  <c r="BR2049" i="47"/>
  <c r="BS2049" i="47"/>
  <c r="BT2049" i="47"/>
  <c r="U2049" i="47"/>
  <c r="AA2049" i="47"/>
  <c r="AC2049" i="47" s="1"/>
  <c r="AE2049" i="47" s="1"/>
  <c r="AD2049" i="47"/>
  <c r="T2049" i="47"/>
  <c r="V2049" i="47" s="1"/>
  <c r="AB2048" i="47"/>
  <c r="BF2048" i="47"/>
  <c r="BG2048" i="47"/>
  <c r="BH2048" i="47"/>
  <c r="BI2048" i="47"/>
  <c r="BJ2048" i="47"/>
  <c r="BK2048" i="47"/>
  <c r="BL2048" i="47"/>
  <c r="BM2048" i="47"/>
  <c r="BN2048" i="47"/>
  <c r="BO2048" i="47"/>
  <c r="BP2048" i="47"/>
  <c r="BQ2048" i="47"/>
  <c r="BR2048" i="47"/>
  <c r="BS2048" i="47"/>
  <c r="BT2048" i="47"/>
  <c r="U2048" i="47"/>
  <c r="AA2048" i="47"/>
  <c r="AC2048" i="47" s="1"/>
  <c r="AE2048" i="47" s="1"/>
  <c r="AD2048" i="47"/>
  <c r="T2048" i="47"/>
  <c r="AB2047" i="47"/>
  <c r="BF2047" i="47"/>
  <c r="BG2047" i="47"/>
  <c r="BH2047" i="47"/>
  <c r="BI2047" i="47"/>
  <c r="BJ2047" i="47"/>
  <c r="BK2047" i="47"/>
  <c r="BL2047" i="47"/>
  <c r="BM2047" i="47"/>
  <c r="BN2047" i="47"/>
  <c r="BO2047" i="47"/>
  <c r="BP2047" i="47"/>
  <c r="BQ2047" i="47"/>
  <c r="BR2047" i="47"/>
  <c r="BS2047" i="47"/>
  <c r="BT2047" i="47"/>
  <c r="U2047" i="47"/>
  <c r="AA2047" i="47"/>
  <c r="AC2047" i="47" s="1"/>
  <c r="AE2047" i="47" s="1"/>
  <c r="AD2047" i="47"/>
  <c r="T2047" i="47"/>
  <c r="V2047" i="47" s="1"/>
  <c r="AB2046" i="47"/>
  <c r="BF2046" i="47"/>
  <c r="BG2046" i="47"/>
  <c r="BH2046" i="47"/>
  <c r="BI2046" i="47"/>
  <c r="BJ2046" i="47"/>
  <c r="BK2046" i="47"/>
  <c r="BL2046" i="47"/>
  <c r="BM2046" i="47"/>
  <c r="BN2046" i="47"/>
  <c r="BO2046" i="47"/>
  <c r="BP2046" i="47"/>
  <c r="BQ2046" i="47"/>
  <c r="BR2046" i="47"/>
  <c r="BS2046" i="47"/>
  <c r="BT2046" i="47"/>
  <c r="U2046" i="47"/>
  <c r="AA2046" i="47"/>
  <c r="AC2046" i="47" s="1"/>
  <c r="AE2046" i="47" s="1"/>
  <c r="AD2046" i="47"/>
  <c r="T2046" i="47"/>
  <c r="V2046" i="47" s="1"/>
  <c r="AB2045" i="47"/>
  <c r="BF2045" i="47"/>
  <c r="BG2045" i="47"/>
  <c r="BH2045" i="47"/>
  <c r="BI2045" i="47"/>
  <c r="BJ2045" i="47"/>
  <c r="BK2045" i="47"/>
  <c r="BL2045" i="47"/>
  <c r="BM2045" i="47"/>
  <c r="BN2045" i="47"/>
  <c r="BO2045" i="47"/>
  <c r="BP2045" i="47"/>
  <c r="BQ2045" i="47"/>
  <c r="BR2045" i="47"/>
  <c r="BS2045" i="47"/>
  <c r="BT2045" i="47"/>
  <c r="U2045" i="47"/>
  <c r="AA2045" i="47"/>
  <c r="AC2045" i="47" s="1"/>
  <c r="AE2045" i="47" s="1"/>
  <c r="AD2045" i="47"/>
  <c r="T2045" i="47"/>
  <c r="AB2044" i="47"/>
  <c r="BF2044" i="47"/>
  <c r="BG2044" i="47"/>
  <c r="BH2044" i="47"/>
  <c r="BI2044" i="47"/>
  <c r="BJ2044" i="47"/>
  <c r="BK2044" i="47"/>
  <c r="BL2044" i="47"/>
  <c r="BM2044" i="47"/>
  <c r="BN2044" i="47"/>
  <c r="BO2044" i="47"/>
  <c r="BP2044" i="47"/>
  <c r="BQ2044" i="47"/>
  <c r="BR2044" i="47"/>
  <c r="BS2044" i="47"/>
  <c r="BT2044" i="47"/>
  <c r="U2044" i="47"/>
  <c r="AA2044" i="47"/>
  <c r="AC2044" i="47" s="1"/>
  <c r="AE2044" i="47" s="1"/>
  <c r="AD2044" i="47"/>
  <c r="T2044" i="47"/>
  <c r="AB2043" i="47"/>
  <c r="BF2043" i="47"/>
  <c r="BG2043" i="47"/>
  <c r="BH2043" i="47"/>
  <c r="BI2043" i="47"/>
  <c r="BJ2043" i="47"/>
  <c r="BK2043" i="47"/>
  <c r="BL2043" i="47"/>
  <c r="BM2043" i="47"/>
  <c r="BN2043" i="47"/>
  <c r="BO2043" i="47"/>
  <c r="BP2043" i="47"/>
  <c r="BQ2043" i="47"/>
  <c r="BR2043" i="47"/>
  <c r="BS2043" i="47"/>
  <c r="BT2043" i="47"/>
  <c r="U2043" i="47"/>
  <c r="AA2043" i="47"/>
  <c r="AC2043" i="47" s="1"/>
  <c r="AE2043" i="47" s="1"/>
  <c r="AD2043" i="47"/>
  <c r="T2043" i="47"/>
  <c r="V2043" i="47" s="1"/>
  <c r="AA2042" i="47"/>
  <c r="AD2042" i="47"/>
  <c r="T2042" i="47"/>
  <c r="AB2042" i="47"/>
  <c r="BF2042" i="47"/>
  <c r="BG2042" i="47"/>
  <c r="BH2042" i="47"/>
  <c r="BI2042" i="47"/>
  <c r="BJ2042" i="47"/>
  <c r="BK2042" i="47"/>
  <c r="BL2042" i="47"/>
  <c r="BM2042" i="47"/>
  <c r="BN2042" i="47"/>
  <c r="BO2042" i="47"/>
  <c r="BP2042" i="47"/>
  <c r="BQ2042" i="47"/>
  <c r="BR2042" i="47"/>
  <c r="BS2042" i="47"/>
  <c r="BT2042" i="47"/>
  <c r="U2042" i="47"/>
  <c r="AB2041" i="47"/>
  <c r="BF2041" i="47"/>
  <c r="BG2041" i="47"/>
  <c r="BH2041" i="47"/>
  <c r="BI2041" i="47"/>
  <c r="BJ2041" i="47"/>
  <c r="BK2041" i="47"/>
  <c r="BL2041" i="47"/>
  <c r="BM2041" i="47"/>
  <c r="BN2041" i="47"/>
  <c r="BO2041" i="47"/>
  <c r="BP2041" i="47"/>
  <c r="BQ2041" i="47"/>
  <c r="BR2041" i="47"/>
  <c r="BS2041" i="47"/>
  <c r="BT2041" i="47"/>
  <c r="U2041" i="47"/>
  <c r="AA2041" i="47"/>
  <c r="AC2041" i="47" s="1"/>
  <c r="AE2041" i="47" s="1"/>
  <c r="AD2041" i="47"/>
  <c r="T2041" i="47"/>
  <c r="V2041" i="47" s="1"/>
  <c r="AB2040" i="47"/>
  <c r="BF2040" i="47"/>
  <c r="BG2040" i="47"/>
  <c r="BH2040" i="47"/>
  <c r="BI2040" i="47"/>
  <c r="BJ2040" i="47"/>
  <c r="BK2040" i="47"/>
  <c r="BL2040" i="47"/>
  <c r="BM2040" i="47"/>
  <c r="BN2040" i="47"/>
  <c r="BO2040" i="47"/>
  <c r="BP2040" i="47"/>
  <c r="BQ2040" i="47"/>
  <c r="BR2040" i="47"/>
  <c r="BS2040" i="47"/>
  <c r="BT2040" i="47"/>
  <c r="U2040" i="47"/>
  <c r="AA2040" i="47"/>
  <c r="AC2040" i="47" s="1"/>
  <c r="AE2040" i="47" s="1"/>
  <c r="AD2040" i="47"/>
  <c r="T2040" i="47"/>
  <c r="AA2039" i="47"/>
  <c r="AD2039" i="47"/>
  <c r="T2039" i="47"/>
  <c r="AB2039" i="47"/>
  <c r="BF2039" i="47"/>
  <c r="BG2039" i="47"/>
  <c r="BH2039" i="47"/>
  <c r="BI2039" i="47"/>
  <c r="BJ2039" i="47"/>
  <c r="BK2039" i="47"/>
  <c r="BL2039" i="47"/>
  <c r="BM2039" i="47"/>
  <c r="BN2039" i="47"/>
  <c r="BO2039" i="47"/>
  <c r="BP2039" i="47"/>
  <c r="BQ2039" i="47"/>
  <c r="BR2039" i="47"/>
  <c r="BS2039" i="47"/>
  <c r="BT2039" i="47"/>
  <c r="U2039" i="47"/>
  <c r="AA2038" i="47"/>
  <c r="AD2038" i="47"/>
  <c r="T2038" i="47"/>
  <c r="AB2038" i="47"/>
  <c r="BF2038" i="47"/>
  <c r="BG2038" i="47"/>
  <c r="BH2038" i="47"/>
  <c r="BI2038" i="47"/>
  <c r="BJ2038" i="47"/>
  <c r="BK2038" i="47"/>
  <c r="BL2038" i="47"/>
  <c r="BM2038" i="47"/>
  <c r="BN2038" i="47"/>
  <c r="BO2038" i="47"/>
  <c r="BP2038" i="47"/>
  <c r="BQ2038" i="47"/>
  <c r="BR2038" i="47"/>
  <c r="BS2038" i="47"/>
  <c r="BT2038" i="47"/>
  <c r="U2038" i="47"/>
  <c r="AA2037" i="47"/>
  <c r="AD2037" i="47"/>
  <c r="T2037" i="47"/>
  <c r="AB2037" i="47"/>
  <c r="BF2037" i="47"/>
  <c r="BG2037" i="47"/>
  <c r="BH2037" i="47"/>
  <c r="BI2037" i="47"/>
  <c r="BJ2037" i="47"/>
  <c r="BK2037" i="47"/>
  <c r="BL2037" i="47"/>
  <c r="BM2037" i="47"/>
  <c r="BN2037" i="47"/>
  <c r="BO2037" i="47"/>
  <c r="BP2037" i="47"/>
  <c r="BQ2037" i="47"/>
  <c r="BR2037" i="47"/>
  <c r="BS2037" i="47"/>
  <c r="BT2037" i="47"/>
  <c r="U2037" i="47"/>
  <c r="AB2036" i="47"/>
  <c r="BF2036" i="47"/>
  <c r="BG2036" i="47"/>
  <c r="BH2036" i="47"/>
  <c r="BI2036" i="47"/>
  <c r="BJ2036" i="47"/>
  <c r="BK2036" i="47"/>
  <c r="BL2036" i="47"/>
  <c r="BM2036" i="47"/>
  <c r="BN2036" i="47"/>
  <c r="BO2036" i="47"/>
  <c r="BP2036" i="47"/>
  <c r="BQ2036" i="47"/>
  <c r="BR2036" i="47"/>
  <c r="BS2036" i="47"/>
  <c r="BT2036" i="47"/>
  <c r="U2036" i="47"/>
  <c r="AA2036" i="47"/>
  <c r="AC2036" i="47" s="1"/>
  <c r="AE2036" i="47" s="1"/>
  <c r="AD2036" i="47"/>
  <c r="T2036" i="47"/>
  <c r="V2036" i="47" s="1"/>
  <c r="AB2035" i="47"/>
  <c r="BF2035" i="47"/>
  <c r="BG2035" i="47"/>
  <c r="BH2035" i="47"/>
  <c r="BI2035" i="47"/>
  <c r="BJ2035" i="47"/>
  <c r="BK2035" i="47"/>
  <c r="BL2035" i="47"/>
  <c r="BM2035" i="47"/>
  <c r="BN2035" i="47"/>
  <c r="BO2035" i="47"/>
  <c r="BP2035" i="47"/>
  <c r="BQ2035" i="47"/>
  <c r="BR2035" i="47"/>
  <c r="BS2035" i="47"/>
  <c r="BT2035" i="47"/>
  <c r="U2035" i="47"/>
  <c r="AA2035" i="47"/>
  <c r="AC2035" i="47" s="1"/>
  <c r="AE2035" i="47" s="1"/>
  <c r="AD2035" i="47"/>
  <c r="T2035" i="47"/>
  <c r="V2035" i="47" s="1"/>
  <c r="AB2034" i="47"/>
  <c r="BF2034" i="47"/>
  <c r="BG2034" i="47"/>
  <c r="BH2034" i="47"/>
  <c r="BI2034" i="47"/>
  <c r="BJ2034" i="47"/>
  <c r="BK2034" i="47"/>
  <c r="BL2034" i="47"/>
  <c r="BM2034" i="47"/>
  <c r="BN2034" i="47"/>
  <c r="BO2034" i="47"/>
  <c r="BP2034" i="47"/>
  <c r="BQ2034" i="47"/>
  <c r="BR2034" i="47"/>
  <c r="BS2034" i="47"/>
  <c r="BT2034" i="47"/>
  <c r="U2034" i="47"/>
  <c r="AA2034" i="47"/>
  <c r="AC2034" i="47" s="1"/>
  <c r="AE2034" i="47" s="1"/>
  <c r="AD2034" i="47"/>
  <c r="T2034" i="47"/>
  <c r="V2034" i="47" s="1"/>
  <c r="AA2033" i="47"/>
  <c r="AD2033" i="47"/>
  <c r="T2033" i="47"/>
  <c r="AB2033" i="47"/>
  <c r="BF2033" i="47"/>
  <c r="BG2033" i="47"/>
  <c r="BH2033" i="47"/>
  <c r="BI2033" i="47"/>
  <c r="BJ2033" i="47"/>
  <c r="BK2033" i="47"/>
  <c r="BL2033" i="47"/>
  <c r="BM2033" i="47"/>
  <c r="BN2033" i="47"/>
  <c r="BO2033" i="47"/>
  <c r="BP2033" i="47"/>
  <c r="BQ2033" i="47"/>
  <c r="BR2033" i="47"/>
  <c r="BS2033" i="47"/>
  <c r="BT2033" i="47"/>
  <c r="U2033" i="47"/>
  <c r="AA2032" i="47"/>
  <c r="AD2032" i="47"/>
  <c r="T2032" i="47"/>
  <c r="AB2032" i="47"/>
  <c r="BF2032" i="47"/>
  <c r="BG2032" i="47"/>
  <c r="BH2032" i="47"/>
  <c r="BI2032" i="47"/>
  <c r="BJ2032" i="47"/>
  <c r="BK2032" i="47"/>
  <c r="BL2032" i="47"/>
  <c r="BM2032" i="47"/>
  <c r="BN2032" i="47"/>
  <c r="BO2032" i="47"/>
  <c r="BP2032" i="47"/>
  <c r="BQ2032" i="47"/>
  <c r="BR2032" i="47"/>
  <c r="BS2032" i="47"/>
  <c r="BT2032" i="47"/>
  <c r="U2032" i="47"/>
  <c r="AB2031" i="47"/>
  <c r="BF2031" i="47"/>
  <c r="BG2031" i="47"/>
  <c r="BH2031" i="47"/>
  <c r="BI2031" i="47"/>
  <c r="BJ2031" i="47"/>
  <c r="BK2031" i="47"/>
  <c r="BL2031" i="47"/>
  <c r="BM2031" i="47"/>
  <c r="BN2031" i="47"/>
  <c r="BO2031" i="47"/>
  <c r="BP2031" i="47"/>
  <c r="BQ2031" i="47"/>
  <c r="BR2031" i="47"/>
  <c r="BS2031" i="47"/>
  <c r="BT2031" i="47"/>
  <c r="U2031" i="47"/>
  <c r="AA2031" i="47"/>
  <c r="AD2031" i="47"/>
  <c r="T2031" i="47"/>
  <c r="AA2030" i="47"/>
  <c r="AD2030" i="47"/>
  <c r="T2030" i="47"/>
  <c r="AB2030" i="47"/>
  <c r="BF2030" i="47"/>
  <c r="BG2030" i="47"/>
  <c r="BH2030" i="47"/>
  <c r="BI2030" i="47"/>
  <c r="BJ2030" i="47"/>
  <c r="BK2030" i="47"/>
  <c r="BL2030" i="47"/>
  <c r="BM2030" i="47"/>
  <c r="BN2030" i="47"/>
  <c r="BO2030" i="47"/>
  <c r="BP2030" i="47"/>
  <c r="BQ2030" i="47"/>
  <c r="BR2030" i="47"/>
  <c r="BS2030" i="47"/>
  <c r="BT2030" i="47"/>
  <c r="U2030" i="47"/>
  <c r="AA2029" i="47"/>
  <c r="AD2029" i="47"/>
  <c r="T2029" i="47"/>
  <c r="AB2029" i="47"/>
  <c r="BF2029" i="47"/>
  <c r="BG2029" i="47"/>
  <c r="BH2029" i="47"/>
  <c r="BI2029" i="47"/>
  <c r="BJ2029" i="47"/>
  <c r="BK2029" i="47"/>
  <c r="BL2029" i="47"/>
  <c r="BM2029" i="47"/>
  <c r="BN2029" i="47"/>
  <c r="BO2029" i="47"/>
  <c r="BP2029" i="47"/>
  <c r="BQ2029" i="47"/>
  <c r="BR2029" i="47"/>
  <c r="BS2029" i="47"/>
  <c r="BT2029" i="47"/>
  <c r="U2029" i="47"/>
  <c r="AA2028" i="47"/>
  <c r="AD2028" i="47"/>
  <c r="T2028" i="47"/>
  <c r="AB2028" i="47"/>
  <c r="BF2028" i="47"/>
  <c r="BG2028" i="47"/>
  <c r="BH2028" i="47"/>
  <c r="BI2028" i="47"/>
  <c r="BJ2028" i="47"/>
  <c r="BK2028" i="47"/>
  <c r="BL2028" i="47"/>
  <c r="BM2028" i="47"/>
  <c r="BN2028" i="47"/>
  <c r="BO2028" i="47"/>
  <c r="BP2028" i="47"/>
  <c r="BQ2028" i="47"/>
  <c r="BR2028" i="47"/>
  <c r="BS2028" i="47"/>
  <c r="BT2028" i="47"/>
  <c r="U2028" i="47"/>
  <c r="AA2027" i="47"/>
  <c r="AD2027" i="47"/>
  <c r="T2027" i="47"/>
  <c r="AB2027" i="47"/>
  <c r="BF2027" i="47"/>
  <c r="BG2027" i="47"/>
  <c r="BH2027" i="47"/>
  <c r="BI2027" i="47"/>
  <c r="BJ2027" i="47"/>
  <c r="BK2027" i="47"/>
  <c r="BL2027" i="47"/>
  <c r="BM2027" i="47"/>
  <c r="BN2027" i="47"/>
  <c r="BO2027" i="47"/>
  <c r="BP2027" i="47"/>
  <c r="BQ2027" i="47"/>
  <c r="BR2027" i="47"/>
  <c r="BS2027" i="47"/>
  <c r="BT2027" i="47"/>
  <c r="U2027" i="47"/>
  <c r="AA2026" i="47"/>
  <c r="AD2026" i="47"/>
  <c r="T2026" i="47"/>
  <c r="AB2026" i="47"/>
  <c r="BF2026" i="47"/>
  <c r="BG2026" i="47"/>
  <c r="BH2026" i="47"/>
  <c r="BI2026" i="47"/>
  <c r="BJ2026" i="47"/>
  <c r="BK2026" i="47"/>
  <c r="BL2026" i="47"/>
  <c r="BM2026" i="47"/>
  <c r="BN2026" i="47"/>
  <c r="BO2026" i="47"/>
  <c r="BP2026" i="47"/>
  <c r="BQ2026" i="47"/>
  <c r="BR2026" i="47"/>
  <c r="BS2026" i="47"/>
  <c r="BT2026" i="47"/>
  <c r="U2026" i="47"/>
  <c r="AA2025" i="47"/>
  <c r="AD2025" i="47"/>
  <c r="T2025" i="47"/>
  <c r="AB2025" i="47"/>
  <c r="BF2025" i="47"/>
  <c r="BG2025" i="47"/>
  <c r="BH2025" i="47"/>
  <c r="BI2025" i="47"/>
  <c r="BJ2025" i="47"/>
  <c r="BK2025" i="47"/>
  <c r="BL2025" i="47"/>
  <c r="BM2025" i="47"/>
  <c r="BN2025" i="47"/>
  <c r="BO2025" i="47"/>
  <c r="BP2025" i="47"/>
  <c r="BQ2025" i="47"/>
  <c r="BR2025" i="47"/>
  <c r="BS2025" i="47"/>
  <c r="BT2025" i="47"/>
  <c r="U2025" i="47"/>
  <c r="AA2024" i="47"/>
  <c r="AD2024" i="47"/>
  <c r="T2024" i="47"/>
  <c r="AB2024" i="47"/>
  <c r="BF2024" i="47"/>
  <c r="BG2024" i="47"/>
  <c r="BH2024" i="47"/>
  <c r="BI2024" i="47"/>
  <c r="BJ2024" i="47"/>
  <c r="BK2024" i="47"/>
  <c r="BL2024" i="47"/>
  <c r="BM2024" i="47"/>
  <c r="BN2024" i="47"/>
  <c r="BO2024" i="47"/>
  <c r="BP2024" i="47"/>
  <c r="BQ2024" i="47"/>
  <c r="BR2024" i="47"/>
  <c r="BS2024" i="47"/>
  <c r="BT2024" i="47"/>
  <c r="U2024" i="47"/>
  <c r="AB2023" i="47"/>
  <c r="BF2023" i="47"/>
  <c r="BG2023" i="47"/>
  <c r="BH2023" i="47"/>
  <c r="BI2023" i="47"/>
  <c r="BJ2023" i="47"/>
  <c r="BK2023" i="47"/>
  <c r="BL2023" i="47"/>
  <c r="BM2023" i="47"/>
  <c r="BN2023" i="47"/>
  <c r="BO2023" i="47"/>
  <c r="BP2023" i="47"/>
  <c r="BQ2023" i="47"/>
  <c r="BR2023" i="47"/>
  <c r="BS2023" i="47"/>
  <c r="BT2023" i="47"/>
  <c r="U2023" i="47"/>
  <c r="AA2023" i="47"/>
  <c r="AC2023" i="47" s="1"/>
  <c r="AE2023" i="47" s="1"/>
  <c r="AD2023" i="47"/>
  <c r="T2023" i="47"/>
  <c r="V2023" i="47" s="1"/>
  <c r="AB2022" i="47"/>
  <c r="BF2022" i="47"/>
  <c r="BG2022" i="47"/>
  <c r="BH2022" i="47"/>
  <c r="BI2022" i="47"/>
  <c r="BJ2022" i="47"/>
  <c r="BK2022" i="47"/>
  <c r="BL2022" i="47"/>
  <c r="BM2022" i="47"/>
  <c r="BN2022" i="47"/>
  <c r="BO2022" i="47"/>
  <c r="BP2022" i="47"/>
  <c r="BQ2022" i="47"/>
  <c r="BR2022" i="47"/>
  <c r="BS2022" i="47"/>
  <c r="BT2022" i="47"/>
  <c r="U2022" i="47"/>
  <c r="AA2022" i="47"/>
  <c r="AC2022" i="47" s="1"/>
  <c r="AE2022" i="47" s="1"/>
  <c r="AD2022" i="47"/>
  <c r="T2022" i="47"/>
  <c r="AB2021" i="47"/>
  <c r="BF2021" i="47"/>
  <c r="BG2021" i="47"/>
  <c r="BH2021" i="47"/>
  <c r="BI2021" i="47"/>
  <c r="BJ2021" i="47"/>
  <c r="BK2021" i="47"/>
  <c r="BL2021" i="47"/>
  <c r="BM2021" i="47"/>
  <c r="BN2021" i="47"/>
  <c r="BO2021" i="47"/>
  <c r="BP2021" i="47"/>
  <c r="BQ2021" i="47"/>
  <c r="BR2021" i="47"/>
  <c r="BS2021" i="47"/>
  <c r="BT2021" i="47"/>
  <c r="U2021" i="47"/>
  <c r="AA2021" i="47"/>
  <c r="AD2021" i="47"/>
  <c r="T2021" i="47"/>
  <c r="V2021" i="47" s="1"/>
  <c r="AB2020" i="47"/>
  <c r="BF2020" i="47"/>
  <c r="BG2020" i="47"/>
  <c r="BH2020" i="47"/>
  <c r="BI2020" i="47"/>
  <c r="BJ2020" i="47"/>
  <c r="BK2020" i="47"/>
  <c r="BL2020" i="47"/>
  <c r="BM2020" i="47"/>
  <c r="BN2020" i="47"/>
  <c r="BO2020" i="47"/>
  <c r="BP2020" i="47"/>
  <c r="BQ2020" i="47"/>
  <c r="BR2020" i="47"/>
  <c r="BS2020" i="47"/>
  <c r="BT2020" i="47"/>
  <c r="U2020" i="47"/>
  <c r="AA2020" i="47"/>
  <c r="AD2020" i="47"/>
  <c r="T2020" i="47"/>
  <c r="AB2019" i="47"/>
  <c r="BF2019" i="47"/>
  <c r="BG2019" i="47"/>
  <c r="BH2019" i="47"/>
  <c r="BI2019" i="47"/>
  <c r="BJ2019" i="47"/>
  <c r="BK2019" i="47"/>
  <c r="BL2019" i="47"/>
  <c r="BM2019" i="47"/>
  <c r="BN2019" i="47"/>
  <c r="BO2019" i="47"/>
  <c r="BP2019" i="47"/>
  <c r="BQ2019" i="47"/>
  <c r="BR2019" i="47"/>
  <c r="BS2019" i="47"/>
  <c r="BT2019" i="47"/>
  <c r="U2019" i="47"/>
  <c r="AA2019" i="47"/>
  <c r="AD2019" i="47"/>
  <c r="T2019" i="47"/>
  <c r="AA2018" i="47"/>
  <c r="AD2018" i="47"/>
  <c r="T2018" i="47"/>
  <c r="AB2018" i="47"/>
  <c r="BF2018" i="47"/>
  <c r="BG2018" i="47"/>
  <c r="BH2018" i="47"/>
  <c r="BI2018" i="47"/>
  <c r="BJ2018" i="47"/>
  <c r="BK2018" i="47"/>
  <c r="BL2018" i="47"/>
  <c r="BM2018" i="47"/>
  <c r="BN2018" i="47"/>
  <c r="BO2018" i="47"/>
  <c r="BP2018" i="47"/>
  <c r="BQ2018" i="47"/>
  <c r="BR2018" i="47"/>
  <c r="BS2018" i="47"/>
  <c r="BT2018" i="47"/>
  <c r="U2018" i="47"/>
  <c r="AB2017" i="47"/>
  <c r="BF2017" i="47"/>
  <c r="BG2017" i="47"/>
  <c r="BH2017" i="47"/>
  <c r="BI2017" i="47"/>
  <c r="BJ2017" i="47"/>
  <c r="BK2017" i="47"/>
  <c r="BL2017" i="47"/>
  <c r="BM2017" i="47"/>
  <c r="BN2017" i="47"/>
  <c r="BO2017" i="47"/>
  <c r="BP2017" i="47"/>
  <c r="BQ2017" i="47"/>
  <c r="BR2017" i="47"/>
  <c r="BS2017" i="47"/>
  <c r="BT2017" i="47"/>
  <c r="U2017" i="47"/>
  <c r="AA2017" i="47"/>
  <c r="AC2017" i="47" s="1"/>
  <c r="AE2017" i="47" s="1"/>
  <c r="AD2017" i="47"/>
  <c r="T2017" i="47"/>
  <c r="V2017" i="47" s="1"/>
  <c r="AB2016" i="47"/>
  <c r="BF2016" i="47"/>
  <c r="BG2016" i="47"/>
  <c r="BH2016" i="47"/>
  <c r="BI2016" i="47"/>
  <c r="BJ2016" i="47"/>
  <c r="BK2016" i="47"/>
  <c r="BL2016" i="47"/>
  <c r="BM2016" i="47"/>
  <c r="BN2016" i="47"/>
  <c r="BO2016" i="47"/>
  <c r="BP2016" i="47"/>
  <c r="BQ2016" i="47"/>
  <c r="BR2016" i="47"/>
  <c r="BS2016" i="47"/>
  <c r="BT2016" i="47"/>
  <c r="U2016" i="47"/>
  <c r="AA2016" i="47"/>
  <c r="AC2016" i="47" s="1"/>
  <c r="AE2016" i="47" s="1"/>
  <c r="AD2016" i="47"/>
  <c r="T2016" i="47"/>
  <c r="AB2015" i="47"/>
  <c r="BF2015" i="47"/>
  <c r="BG2015" i="47"/>
  <c r="BH2015" i="47"/>
  <c r="BI2015" i="47"/>
  <c r="BJ2015" i="47"/>
  <c r="BK2015" i="47"/>
  <c r="BL2015" i="47"/>
  <c r="BM2015" i="47"/>
  <c r="BN2015" i="47"/>
  <c r="BO2015" i="47"/>
  <c r="BP2015" i="47"/>
  <c r="BQ2015" i="47"/>
  <c r="BR2015" i="47"/>
  <c r="BS2015" i="47"/>
  <c r="BT2015" i="47"/>
  <c r="U2015" i="47"/>
  <c r="AA2015" i="47"/>
  <c r="AD2015" i="47"/>
  <c r="T2015" i="47"/>
  <c r="AB2014" i="47"/>
  <c r="BF2014" i="47"/>
  <c r="BG2014" i="47"/>
  <c r="BH2014" i="47"/>
  <c r="BI2014" i="47"/>
  <c r="BJ2014" i="47"/>
  <c r="BK2014" i="47"/>
  <c r="BL2014" i="47"/>
  <c r="BM2014" i="47"/>
  <c r="BN2014" i="47"/>
  <c r="BO2014" i="47"/>
  <c r="BP2014" i="47"/>
  <c r="BQ2014" i="47"/>
  <c r="BR2014" i="47"/>
  <c r="BS2014" i="47"/>
  <c r="BT2014" i="47"/>
  <c r="U2014" i="47"/>
  <c r="AA2014" i="47"/>
  <c r="AC2014" i="47" s="1"/>
  <c r="AE2014" i="47" s="1"/>
  <c r="AD2014" i="47"/>
  <c r="T2014" i="47"/>
  <c r="V2014" i="47" s="1"/>
  <c r="AB2013" i="47"/>
  <c r="BF2013" i="47"/>
  <c r="BG2013" i="47"/>
  <c r="BH2013" i="47"/>
  <c r="BI2013" i="47"/>
  <c r="BJ2013" i="47"/>
  <c r="BK2013" i="47"/>
  <c r="BL2013" i="47"/>
  <c r="BM2013" i="47"/>
  <c r="BN2013" i="47"/>
  <c r="BO2013" i="47"/>
  <c r="BP2013" i="47"/>
  <c r="BQ2013" i="47"/>
  <c r="BR2013" i="47"/>
  <c r="BS2013" i="47"/>
  <c r="BT2013" i="47"/>
  <c r="U2013" i="47"/>
  <c r="AA2013" i="47"/>
  <c r="AD2013" i="47"/>
  <c r="T2013" i="47"/>
  <c r="V2013" i="47" s="1"/>
  <c r="AB2012" i="47"/>
  <c r="BF2012" i="47"/>
  <c r="BG2012" i="47"/>
  <c r="BH2012" i="47"/>
  <c r="BI2012" i="47"/>
  <c r="BJ2012" i="47"/>
  <c r="BK2012" i="47"/>
  <c r="BL2012" i="47"/>
  <c r="BM2012" i="47"/>
  <c r="BN2012" i="47"/>
  <c r="BO2012" i="47"/>
  <c r="BP2012" i="47"/>
  <c r="BQ2012" i="47"/>
  <c r="BR2012" i="47"/>
  <c r="BS2012" i="47"/>
  <c r="BT2012" i="47"/>
  <c r="U2012" i="47"/>
  <c r="AA2012" i="47"/>
  <c r="AC2012" i="47" s="1"/>
  <c r="AE2012" i="47" s="1"/>
  <c r="AD2012" i="47"/>
  <c r="T2012" i="47"/>
  <c r="V2012" i="47" s="1"/>
  <c r="AA2011" i="47"/>
  <c r="AD2011" i="47"/>
  <c r="T2011" i="47"/>
  <c r="AB2011" i="47"/>
  <c r="BF2011" i="47"/>
  <c r="BG2011" i="47"/>
  <c r="BH2011" i="47"/>
  <c r="BI2011" i="47"/>
  <c r="BJ2011" i="47"/>
  <c r="BK2011" i="47"/>
  <c r="BL2011" i="47"/>
  <c r="BM2011" i="47"/>
  <c r="BN2011" i="47"/>
  <c r="BO2011" i="47"/>
  <c r="BP2011" i="47"/>
  <c r="BQ2011" i="47"/>
  <c r="BR2011" i="47"/>
  <c r="BS2011" i="47"/>
  <c r="BT2011" i="47"/>
  <c r="U2011" i="47"/>
  <c r="AB2010" i="47"/>
  <c r="BF2010" i="47"/>
  <c r="BG2010" i="47"/>
  <c r="BH2010" i="47"/>
  <c r="BI2010" i="47"/>
  <c r="BJ2010" i="47"/>
  <c r="BK2010" i="47"/>
  <c r="BL2010" i="47"/>
  <c r="BM2010" i="47"/>
  <c r="BN2010" i="47"/>
  <c r="BO2010" i="47"/>
  <c r="BP2010" i="47"/>
  <c r="BQ2010" i="47"/>
  <c r="BR2010" i="47"/>
  <c r="BS2010" i="47"/>
  <c r="BT2010" i="47"/>
  <c r="U2010" i="47"/>
  <c r="AA2010" i="47"/>
  <c r="AC2010" i="47" s="1"/>
  <c r="AE2010" i="47" s="1"/>
  <c r="AD2010" i="47"/>
  <c r="T2010" i="47"/>
  <c r="V2010" i="47" s="1"/>
  <c r="AB2009" i="47"/>
  <c r="BF2009" i="47"/>
  <c r="BG2009" i="47"/>
  <c r="BH2009" i="47"/>
  <c r="BI2009" i="47"/>
  <c r="BJ2009" i="47"/>
  <c r="BK2009" i="47"/>
  <c r="BL2009" i="47"/>
  <c r="BM2009" i="47"/>
  <c r="BN2009" i="47"/>
  <c r="BO2009" i="47"/>
  <c r="BP2009" i="47"/>
  <c r="BQ2009" i="47"/>
  <c r="BR2009" i="47"/>
  <c r="BS2009" i="47"/>
  <c r="BT2009" i="47"/>
  <c r="U2009" i="47"/>
  <c r="AA2009" i="47"/>
  <c r="AC2009" i="47" s="1"/>
  <c r="AE2009" i="47" s="1"/>
  <c r="AD2009" i="47"/>
  <c r="T2009" i="47"/>
  <c r="V2009" i="47" s="1"/>
  <c r="AA2008" i="47"/>
  <c r="AD2008" i="47"/>
  <c r="T2008" i="47"/>
  <c r="AB2008" i="47"/>
  <c r="BF2008" i="47"/>
  <c r="BG2008" i="47"/>
  <c r="BH2008" i="47"/>
  <c r="BI2008" i="47"/>
  <c r="BJ2008" i="47"/>
  <c r="BK2008" i="47"/>
  <c r="BL2008" i="47"/>
  <c r="BM2008" i="47"/>
  <c r="BN2008" i="47"/>
  <c r="BO2008" i="47"/>
  <c r="BP2008" i="47"/>
  <c r="BQ2008" i="47"/>
  <c r="BR2008" i="47"/>
  <c r="BS2008" i="47"/>
  <c r="BT2008" i="47"/>
  <c r="U2008" i="47"/>
  <c r="AA2007" i="47"/>
  <c r="AD2007" i="47"/>
  <c r="T2007" i="47"/>
  <c r="AB2007" i="47"/>
  <c r="BF2007" i="47"/>
  <c r="BG2007" i="47"/>
  <c r="BH2007" i="47"/>
  <c r="BI2007" i="47"/>
  <c r="BJ2007" i="47"/>
  <c r="BK2007" i="47"/>
  <c r="BL2007" i="47"/>
  <c r="BM2007" i="47"/>
  <c r="BN2007" i="47"/>
  <c r="BO2007" i="47"/>
  <c r="BP2007" i="47"/>
  <c r="BQ2007" i="47"/>
  <c r="BR2007" i="47"/>
  <c r="BS2007" i="47"/>
  <c r="BT2007" i="47"/>
  <c r="U2007" i="47"/>
  <c r="AB2006" i="47"/>
  <c r="BF2006" i="47"/>
  <c r="BG2006" i="47"/>
  <c r="BH2006" i="47"/>
  <c r="BI2006" i="47"/>
  <c r="BJ2006" i="47"/>
  <c r="BK2006" i="47"/>
  <c r="BL2006" i="47"/>
  <c r="BM2006" i="47"/>
  <c r="BN2006" i="47"/>
  <c r="BO2006" i="47"/>
  <c r="BP2006" i="47"/>
  <c r="BQ2006" i="47"/>
  <c r="BR2006" i="47"/>
  <c r="BS2006" i="47"/>
  <c r="BT2006" i="47"/>
  <c r="U2006" i="47"/>
  <c r="AA2006" i="47"/>
  <c r="AC2006" i="47" s="1"/>
  <c r="AE2006" i="47" s="1"/>
  <c r="AD2006" i="47"/>
  <c r="T2006" i="47"/>
  <c r="V2006" i="47" s="1"/>
  <c r="AB2005" i="47"/>
  <c r="BF2005" i="47"/>
  <c r="BG2005" i="47"/>
  <c r="BH2005" i="47"/>
  <c r="BI2005" i="47"/>
  <c r="BJ2005" i="47"/>
  <c r="BK2005" i="47"/>
  <c r="BL2005" i="47"/>
  <c r="BM2005" i="47"/>
  <c r="BN2005" i="47"/>
  <c r="BO2005" i="47"/>
  <c r="BP2005" i="47"/>
  <c r="BQ2005" i="47"/>
  <c r="BR2005" i="47"/>
  <c r="BS2005" i="47"/>
  <c r="BT2005" i="47"/>
  <c r="U2005" i="47"/>
  <c r="AA2005" i="47"/>
  <c r="AC2005" i="47" s="1"/>
  <c r="AE2005" i="47" s="1"/>
  <c r="AD2005" i="47"/>
  <c r="T2005" i="47"/>
  <c r="V2005" i="47" s="1"/>
  <c r="AB2004" i="47"/>
  <c r="BF2004" i="47"/>
  <c r="BG2004" i="47"/>
  <c r="BH2004" i="47"/>
  <c r="BI2004" i="47"/>
  <c r="BJ2004" i="47"/>
  <c r="BK2004" i="47"/>
  <c r="BL2004" i="47"/>
  <c r="BM2004" i="47"/>
  <c r="BN2004" i="47"/>
  <c r="BO2004" i="47"/>
  <c r="BP2004" i="47"/>
  <c r="BQ2004" i="47"/>
  <c r="BR2004" i="47"/>
  <c r="BS2004" i="47"/>
  <c r="BT2004" i="47"/>
  <c r="U2004" i="47"/>
  <c r="AA2004" i="47"/>
  <c r="AC2004" i="47" s="1"/>
  <c r="AE2004" i="47" s="1"/>
  <c r="AD2004" i="47"/>
  <c r="T2004" i="47"/>
  <c r="V2004" i="47" s="1"/>
  <c r="AA2003" i="47"/>
  <c r="AD2003" i="47"/>
  <c r="T2003" i="47"/>
  <c r="AB2003" i="47"/>
  <c r="BF2003" i="47"/>
  <c r="BG2003" i="47"/>
  <c r="BH2003" i="47"/>
  <c r="BI2003" i="47"/>
  <c r="BJ2003" i="47"/>
  <c r="BK2003" i="47"/>
  <c r="BL2003" i="47"/>
  <c r="BM2003" i="47"/>
  <c r="BN2003" i="47"/>
  <c r="BO2003" i="47"/>
  <c r="BP2003" i="47"/>
  <c r="BQ2003" i="47"/>
  <c r="BR2003" i="47"/>
  <c r="BS2003" i="47"/>
  <c r="BT2003" i="47"/>
  <c r="U2003" i="47"/>
  <c r="AB2002" i="47"/>
  <c r="BF2002" i="47"/>
  <c r="BG2002" i="47"/>
  <c r="BH2002" i="47"/>
  <c r="BI2002" i="47"/>
  <c r="BJ2002" i="47"/>
  <c r="BK2002" i="47"/>
  <c r="BL2002" i="47"/>
  <c r="BM2002" i="47"/>
  <c r="BN2002" i="47"/>
  <c r="BO2002" i="47"/>
  <c r="BP2002" i="47"/>
  <c r="BQ2002" i="47"/>
  <c r="BR2002" i="47"/>
  <c r="BS2002" i="47"/>
  <c r="BT2002" i="47"/>
  <c r="U2002" i="47"/>
  <c r="AA2002" i="47"/>
  <c r="AC2002" i="47" s="1"/>
  <c r="AE2002" i="47" s="1"/>
  <c r="AD2002" i="47"/>
  <c r="T2002" i="47"/>
  <c r="V2002" i="47" s="1"/>
  <c r="AB2001" i="47"/>
  <c r="BF2001" i="47"/>
  <c r="BG2001" i="47"/>
  <c r="BH2001" i="47"/>
  <c r="BI2001" i="47"/>
  <c r="BJ2001" i="47"/>
  <c r="BK2001" i="47"/>
  <c r="BL2001" i="47"/>
  <c r="BM2001" i="47"/>
  <c r="BN2001" i="47"/>
  <c r="BO2001" i="47"/>
  <c r="BP2001" i="47"/>
  <c r="BQ2001" i="47"/>
  <c r="BR2001" i="47"/>
  <c r="BS2001" i="47"/>
  <c r="BT2001" i="47"/>
  <c r="U2001" i="47"/>
  <c r="AA2001" i="47"/>
  <c r="AC2001" i="47" s="1"/>
  <c r="AE2001" i="47" s="1"/>
  <c r="AD2001" i="47"/>
  <c r="T2001" i="47"/>
  <c r="V2001" i="47" s="1"/>
  <c r="AA2000" i="47"/>
  <c r="AD2000" i="47"/>
  <c r="T2000" i="47"/>
  <c r="AB2000" i="47"/>
  <c r="BF2000" i="47"/>
  <c r="BG2000" i="47"/>
  <c r="BH2000" i="47"/>
  <c r="BI2000" i="47"/>
  <c r="BJ2000" i="47"/>
  <c r="BK2000" i="47"/>
  <c r="BL2000" i="47"/>
  <c r="BM2000" i="47"/>
  <c r="BN2000" i="47"/>
  <c r="BO2000" i="47"/>
  <c r="BP2000" i="47"/>
  <c r="BQ2000" i="47"/>
  <c r="BR2000" i="47"/>
  <c r="BS2000" i="47"/>
  <c r="BT2000" i="47"/>
  <c r="U2000" i="47"/>
  <c r="AB1999" i="47"/>
  <c r="BF1999" i="47"/>
  <c r="BG1999" i="47"/>
  <c r="BH1999" i="47"/>
  <c r="BI1999" i="47"/>
  <c r="BJ1999" i="47"/>
  <c r="BK1999" i="47"/>
  <c r="BL1999" i="47"/>
  <c r="BM1999" i="47"/>
  <c r="BN1999" i="47"/>
  <c r="BO1999" i="47"/>
  <c r="BP1999" i="47"/>
  <c r="BQ1999" i="47"/>
  <c r="BR1999" i="47"/>
  <c r="BS1999" i="47"/>
  <c r="BT1999" i="47"/>
  <c r="U1999" i="47"/>
  <c r="AA1999" i="47"/>
  <c r="AC1999" i="47" s="1"/>
  <c r="AE1999" i="47" s="1"/>
  <c r="AD1999" i="47"/>
  <c r="T1999" i="47"/>
  <c r="V1999" i="47" s="1"/>
  <c r="AB1998" i="47"/>
  <c r="BF1998" i="47"/>
  <c r="BG1998" i="47"/>
  <c r="BH1998" i="47"/>
  <c r="BI1998" i="47"/>
  <c r="BJ1998" i="47"/>
  <c r="BK1998" i="47"/>
  <c r="BL1998" i="47"/>
  <c r="BM1998" i="47"/>
  <c r="BN1998" i="47"/>
  <c r="BO1998" i="47"/>
  <c r="BP1998" i="47"/>
  <c r="BQ1998" i="47"/>
  <c r="BR1998" i="47"/>
  <c r="BS1998" i="47"/>
  <c r="BT1998" i="47"/>
  <c r="U1998" i="47"/>
  <c r="AA1998" i="47"/>
  <c r="AC1998" i="47" s="1"/>
  <c r="AE1998" i="47" s="1"/>
  <c r="AD1998" i="47"/>
  <c r="T1998" i="47"/>
  <c r="V1998" i="47" s="1"/>
  <c r="AB1997" i="47"/>
  <c r="BF1997" i="47"/>
  <c r="BG1997" i="47"/>
  <c r="BH1997" i="47"/>
  <c r="BI1997" i="47"/>
  <c r="BJ1997" i="47"/>
  <c r="BK1997" i="47"/>
  <c r="BL1997" i="47"/>
  <c r="BM1997" i="47"/>
  <c r="BN1997" i="47"/>
  <c r="BO1997" i="47"/>
  <c r="BP1997" i="47"/>
  <c r="BQ1997" i="47"/>
  <c r="BR1997" i="47"/>
  <c r="BS1997" i="47"/>
  <c r="BT1997" i="47"/>
  <c r="U1997" i="47"/>
  <c r="AA1997" i="47"/>
  <c r="AC1997" i="47" s="1"/>
  <c r="AE1997" i="47" s="1"/>
  <c r="AD1997" i="47"/>
  <c r="T1997" i="47"/>
  <c r="V1997" i="47" s="1"/>
  <c r="AB1996" i="47"/>
  <c r="BF1996" i="47"/>
  <c r="BG1996" i="47"/>
  <c r="BH1996" i="47"/>
  <c r="BI1996" i="47"/>
  <c r="BJ1996" i="47"/>
  <c r="BK1996" i="47"/>
  <c r="BL1996" i="47"/>
  <c r="BM1996" i="47"/>
  <c r="BN1996" i="47"/>
  <c r="BO1996" i="47"/>
  <c r="BP1996" i="47"/>
  <c r="BQ1996" i="47"/>
  <c r="BR1996" i="47"/>
  <c r="BS1996" i="47"/>
  <c r="BT1996" i="47"/>
  <c r="U1996" i="47"/>
  <c r="AA1996" i="47"/>
  <c r="AC1996" i="47" s="1"/>
  <c r="AE1996" i="47" s="1"/>
  <c r="AD1996" i="47"/>
  <c r="T1996" i="47"/>
  <c r="V1996" i="47" s="1"/>
  <c r="AA1995" i="47"/>
  <c r="AD1995" i="47"/>
  <c r="T1995" i="47"/>
  <c r="AB1995" i="47"/>
  <c r="BF1995" i="47"/>
  <c r="BG1995" i="47"/>
  <c r="BH1995" i="47"/>
  <c r="BI1995" i="47"/>
  <c r="BJ1995" i="47"/>
  <c r="BK1995" i="47"/>
  <c r="BL1995" i="47"/>
  <c r="BM1995" i="47"/>
  <c r="BN1995" i="47"/>
  <c r="BO1995" i="47"/>
  <c r="BP1995" i="47"/>
  <c r="BQ1995" i="47"/>
  <c r="BR1995" i="47"/>
  <c r="BS1995" i="47"/>
  <c r="BT1995" i="47"/>
  <c r="U1995" i="47"/>
  <c r="AB1994" i="47"/>
  <c r="BF1994" i="47"/>
  <c r="BG1994" i="47"/>
  <c r="BH1994" i="47"/>
  <c r="BI1994" i="47"/>
  <c r="BJ1994" i="47"/>
  <c r="BK1994" i="47"/>
  <c r="BL1994" i="47"/>
  <c r="BM1994" i="47"/>
  <c r="BN1994" i="47"/>
  <c r="BO1994" i="47"/>
  <c r="BP1994" i="47"/>
  <c r="BQ1994" i="47"/>
  <c r="BR1994" i="47"/>
  <c r="BS1994" i="47"/>
  <c r="BT1994" i="47"/>
  <c r="U1994" i="47"/>
  <c r="AA1994" i="47"/>
  <c r="AC1994" i="47" s="1"/>
  <c r="AE1994" i="47" s="1"/>
  <c r="AD1994" i="47"/>
  <c r="T1994" i="47"/>
  <c r="V1994" i="47" s="1"/>
  <c r="AB1993" i="47"/>
  <c r="BF1993" i="47"/>
  <c r="BG1993" i="47"/>
  <c r="BH1993" i="47"/>
  <c r="BI1993" i="47"/>
  <c r="BJ1993" i="47"/>
  <c r="BK1993" i="47"/>
  <c r="BL1993" i="47"/>
  <c r="BM1993" i="47"/>
  <c r="BN1993" i="47"/>
  <c r="BO1993" i="47"/>
  <c r="BP1993" i="47"/>
  <c r="BQ1993" i="47"/>
  <c r="BR1993" i="47"/>
  <c r="BS1993" i="47"/>
  <c r="BT1993" i="47"/>
  <c r="U1993" i="47"/>
  <c r="AA1993" i="47"/>
  <c r="AD1993" i="47"/>
  <c r="T1993" i="47"/>
  <c r="V1993" i="47" s="1"/>
  <c r="AA1992" i="47"/>
  <c r="AD1992" i="47"/>
  <c r="T1992" i="47"/>
  <c r="AB1992" i="47"/>
  <c r="BF1992" i="47"/>
  <c r="BG1992" i="47"/>
  <c r="BH1992" i="47"/>
  <c r="BI1992" i="47"/>
  <c r="BJ1992" i="47"/>
  <c r="BK1992" i="47"/>
  <c r="BL1992" i="47"/>
  <c r="BM1992" i="47"/>
  <c r="BN1992" i="47"/>
  <c r="BO1992" i="47"/>
  <c r="BP1992" i="47"/>
  <c r="BQ1992" i="47"/>
  <c r="BR1992" i="47"/>
  <c r="BS1992" i="47"/>
  <c r="BT1992" i="47"/>
  <c r="U1992" i="47"/>
  <c r="AB1991" i="47"/>
  <c r="BF1991" i="47"/>
  <c r="BG1991" i="47"/>
  <c r="BH1991" i="47"/>
  <c r="BI1991" i="47"/>
  <c r="BJ1991" i="47"/>
  <c r="BK1991" i="47"/>
  <c r="BL1991" i="47"/>
  <c r="BM1991" i="47"/>
  <c r="BN1991" i="47"/>
  <c r="BO1991" i="47"/>
  <c r="BP1991" i="47"/>
  <c r="BQ1991" i="47"/>
  <c r="BR1991" i="47"/>
  <c r="BS1991" i="47"/>
  <c r="BT1991" i="47"/>
  <c r="U1991" i="47"/>
  <c r="AA1991" i="47"/>
  <c r="AC1991" i="47" s="1"/>
  <c r="AE1991" i="47" s="1"/>
  <c r="AD1991" i="47"/>
  <c r="T1991" i="47"/>
  <c r="V1991" i="47" s="1"/>
  <c r="AA1990" i="47"/>
  <c r="AD1990" i="47"/>
  <c r="T1990" i="47"/>
  <c r="AB1990" i="47"/>
  <c r="BF1990" i="47"/>
  <c r="BG1990" i="47"/>
  <c r="BH1990" i="47"/>
  <c r="BI1990" i="47"/>
  <c r="BJ1990" i="47"/>
  <c r="BK1990" i="47"/>
  <c r="BL1990" i="47"/>
  <c r="BM1990" i="47"/>
  <c r="BN1990" i="47"/>
  <c r="BO1990" i="47"/>
  <c r="BP1990" i="47"/>
  <c r="BQ1990" i="47"/>
  <c r="BR1990" i="47"/>
  <c r="BS1990" i="47"/>
  <c r="BT1990" i="47"/>
  <c r="U1990" i="47"/>
  <c r="AA1989" i="47"/>
  <c r="AD1989" i="47"/>
  <c r="T1989" i="47"/>
  <c r="AB1989" i="47"/>
  <c r="BF1989" i="47"/>
  <c r="BG1989" i="47"/>
  <c r="BH1989" i="47"/>
  <c r="BI1989" i="47"/>
  <c r="BJ1989" i="47"/>
  <c r="BK1989" i="47"/>
  <c r="BL1989" i="47"/>
  <c r="BM1989" i="47"/>
  <c r="BN1989" i="47"/>
  <c r="BO1989" i="47"/>
  <c r="BP1989" i="47"/>
  <c r="BQ1989" i="47"/>
  <c r="BR1989" i="47"/>
  <c r="BS1989" i="47"/>
  <c r="BT1989" i="47"/>
  <c r="U1989" i="47"/>
  <c r="AA1988" i="47"/>
  <c r="AD1988" i="47"/>
  <c r="T1988" i="47"/>
  <c r="AB1988" i="47"/>
  <c r="BF1988" i="47"/>
  <c r="BG1988" i="47"/>
  <c r="BH1988" i="47"/>
  <c r="BI1988" i="47"/>
  <c r="BJ1988" i="47"/>
  <c r="BK1988" i="47"/>
  <c r="BL1988" i="47"/>
  <c r="BM1988" i="47"/>
  <c r="BN1988" i="47"/>
  <c r="BO1988" i="47"/>
  <c r="BP1988" i="47"/>
  <c r="BQ1988" i="47"/>
  <c r="BR1988" i="47"/>
  <c r="BS1988" i="47"/>
  <c r="BT1988" i="47"/>
  <c r="U1988" i="47"/>
  <c r="AA1987" i="47"/>
  <c r="AD1987" i="47"/>
  <c r="T1987" i="47"/>
  <c r="AB1987" i="47"/>
  <c r="BF1987" i="47"/>
  <c r="BG1987" i="47"/>
  <c r="BH1987" i="47"/>
  <c r="BI1987" i="47"/>
  <c r="BJ1987" i="47"/>
  <c r="BK1987" i="47"/>
  <c r="BL1987" i="47"/>
  <c r="BM1987" i="47"/>
  <c r="BN1987" i="47"/>
  <c r="BO1987" i="47"/>
  <c r="BP1987" i="47"/>
  <c r="BQ1987" i="47"/>
  <c r="BR1987" i="47"/>
  <c r="BS1987" i="47"/>
  <c r="BT1987" i="47"/>
  <c r="U1987" i="47"/>
  <c r="AB1986" i="47"/>
  <c r="BF1986" i="47"/>
  <c r="BG1986" i="47"/>
  <c r="BH1986" i="47"/>
  <c r="BI1986" i="47"/>
  <c r="BJ1986" i="47"/>
  <c r="BK1986" i="47"/>
  <c r="BL1986" i="47"/>
  <c r="BM1986" i="47"/>
  <c r="BN1986" i="47"/>
  <c r="BO1986" i="47"/>
  <c r="BP1986" i="47"/>
  <c r="BQ1986" i="47"/>
  <c r="BR1986" i="47"/>
  <c r="BS1986" i="47"/>
  <c r="BT1986" i="47"/>
  <c r="U1986" i="47"/>
  <c r="AA1986" i="47"/>
  <c r="AD1986" i="47"/>
  <c r="T1986" i="47"/>
  <c r="V1986" i="47" s="1"/>
  <c r="AB1985" i="47"/>
  <c r="BF1985" i="47"/>
  <c r="BG1985" i="47"/>
  <c r="BH1985" i="47"/>
  <c r="BI1985" i="47"/>
  <c r="BJ1985" i="47"/>
  <c r="BK1985" i="47"/>
  <c r="BL1985" i="47"/>
  <c r="BM1985" i="47"/>
  <c r="BN1985" i="47"/>
  <c r="BO1985" i="47"/>
  <c r="BP1985" i="47"/>
  <c r="BQ1985" i="47"/>
  <c r="BR1985" i="47"/>
  <c r="BS1985" i="47"/>
  <c r="BT1985" i="47"/>
  <c r="U1985" i="47"/>
  <c r="AA1985" i="47"/>
  <c r="AC1985" i="47" s="1"/>
  <c r="AE1985" i="47" s="1"/>
  <c r="AD1985" i="47"/>
  <c r="T1985" i="47"/>
  <c r="V1985" i="47" s="1"/>
  <c r="AB1984" i="47"/>
  <c r="BF1984" i="47"/>
  <c r="BG1984" i="47"/>
  <c r="BH1984" i="47"/>
  <c r="BI1984" i="47"/>
  <c r="BJ1984" i="47"/>
  <c r="BK1984" i="47"/>
  <c r="BL1984" i="47"/>
  <c r="BM1984" i="47"/>
  <c r="BN1984" i="47"/>
  <c r="BO1984" i="47"/>
  <c r="BP1984" i="47"/>
  <c r="BQ1984" i="47"/>
  <c r="BR1984" i="47"/>
  <c r="BS1984" i="47"/>
  <c r="BT1984" i="47"/>
  <c r="U1984" i="47"/>
  <c r="AA1984" i="47"/>
  <c r="AC1984" i="47" s="1"/>
  <c r="AE1984" i="47" s="1"/>
  <c r="AD1984" i="47"/>
  <c r="T1984" i="47"/>
  <c r="V1984" i="47" s="1"/>
  <c r="AB1983" i="47"/>
  <c r="BF1983" i="47"/>
  <c r="BG1983" i="47"/>
  <c r="BH1983" i="47"/>
  <c r="BI1983" i="47"/>
  <c r="BJ1983" i="47"/>
  <c r="BK1983" i="47"/>
  <c r="BL1983" i="47"/>
  <c r="BM1983" i="47"/>
  <c r="BN1983" i="47"/>
  <c r="BO1983" i="47"/>
  <c r="BP1983" i="47"/>
  <c r="BQ1983" i="47"/>
  <c r="BR1983" i="47"/>
  <c r="BS1983" i="47"/>
  <c r="BT1983" i="47"/>
  <c r="U1983" i="47"/>
  <c r="AA1983" i="47"/>
  <c r="AC1983" i="47" s="1"/>
  <c r="AE1983" i="47" s="1"/>
  <c r="AD1983" i="47"/>
  <c r="T1983" i="47"/>
  <c r="V1983" i="47" s="1"/>
  <c r="AB1982" i="47"/>
  <c r="BF1982" i="47"/>
  <c r="BG1982" i="47"/>
  <c r="BH1982" i="47"/>
  <c r="BI1982" i="47"/>
  <c r="BJ1982" i="47"/>
  <c r="BK1982" i="47"/>
  <c r="BL1982" i="47"/>
  <c r="BM1982" i="47"/>
  <c r="BN1982" i="47"/>
  <c r="BO1982" i="47"/>
  <c r="BP1982" i="47"/>
  <c r="BQ1982" i="47"/>
  <c r="BR1982" i="47"/>
  <c r="BS1982" i="47"/>
  <c r="BT1982" i="47"/>
  <c r="U1982" i="47"/>
  <c r="AA1982" i="47"/>
  <c r="AC1982" i="47" s="1"/>
  <c r="AE1982" i="47" s="1"/>
  <c r="AD1982" i="47"/>
  <c r="T1982" i="47"/>
  <c r="V1982" i="47" s="1"/>
  <c r="AB1981" i="47"/>
  <c r="BF1981" i="47"/>
  <c r="BG1981" i="47"/>
  <c r="BH1981" i="47"/>
  <c r="BI1981" i="47"/>
  <c r="BJ1981" i="47"/>
  <c r="BK1981" i="47"/>
  <c r="BL1981" i="47"/>
  <c r="BM1981" i="47"/>
  <c r="BN1981" i="47"/>
  <c r="BO1981" i="47"/>
  <c r="BP1981" i="47"/>
  <c r="BQ1981" i="47"/>
  <c r="BR1981" i="47"/>
  <c r="BS1981" i="47"/>
  <c r="BT1981" i="47"/>
  <c r="U1981" i="47"/>
  <c r="AA1981" i="47"/>
  <c r="AC1981" i="47" s="1"/>
  <c r="AE1981" i="47" s="1"/>
  <c r="AD1981" i="47"/>
  <c r="T1981" i="47"/>
  <c r="V1981" i="47" s="1"/>
  <c r="AB1980" i="47"/>
  <c r="BF1980" i="47"/>
  <c r="BG1980" i="47"/>
  <c r="BH1980" i="47"/>
  <c r="BI1980" i="47"/>
  <c r="BJ1980" i="47"/>
  <c r="BK1980" i="47"/>
  <c r="BL1980" i="47"/>
  <c r="BM1980" i="47"/>
  <c r="BN1980" i="47"/>
  <c r="BO1980" i="47"/>
  <c r="BP1980" i="47"/>
  <c r="BQ1980" i="47"/>
  <c r="BR1980" i="47"/>
  <c r="BS1980" i="47"/>
  <c r="BT1980" i="47"/>
  <c r="U1980" i="47"/>
  <c r="AA1980" i="47"/>
  <c r="AC1980" i="47" s="1"/>
  <c r="AE1980" i="47" s="1"/>
  <c r="AD1980" i="47"/>
  <c r="T1980" i="47"/>
  <c r="V1980" i="47" s="1"/>
  <c r="AA1979" i="47"/>
  <c r="AD1979" i="47"/>
  <c r="T1979" i="47"/>
  <c r="AB1979" i="47"/>
  <c r="BF1979" i="47"/>
  <c r="BG1979" i="47"/>
  <c r="BH1979" i="47"/>
  <c r="BI1979" i="47"/>
  <c r="BJ1979" i="47"/>
  <c r="BK1979" i="47"/>
  <c r="BL1979" i="47"/>
  <c r="BM1979" i="47"/>
  <c r="BN1979" i="47"/>
  <c r="BO1979" i="47"/>
  <c r="BP1979" i="47"/>
  <c r="BQ1979" i="47"/>
  <c r="BR1979" i="47"/>
  <c r="BS1979" i="47"/>
  <c r="BT1979" i="47"/>
  <c r="U1979" i="47"/>
  <c r="AA1978" i="47"/>
  <c r="AD1978" i="47"/>
  <c r="T1978" i="47"/>
  <c r="AB1978" i="47"/>
  <c r="BF1978" i="47"/>
  <c r="BG1978" i="47"/>
  <c r="BH1978" i="47"/>
  <c r="BI1978" i="47"/>
  <c r="BJ1978" i="47"/>
  <c r="BK1978" i="47"/>
  <c r="BL1978" i="47"/>
  <c r="BM1978" i="47"/>
  <c r="BN1978" i="47"/>
  <c r="BO1978" i="47"/>
  <c r="BP1978" i="47"/>
  <c r="BQ1978" i="47"/>
  <c r="BR1978" i="47"/>
  <c r="BS1978" i="47"/>
  <c r="BT1978" i="47"/>
  <c r="U1978" i="47"/>
  <c r="AA1977" i="47"/>
  <c r="AD1977" i="47"/>
  <c r="T1977" i="47"/>
  <c r="AB1977" i="47"/>
  <c r="BF1977" i="47"/>
  <c r="BG1977" i="47"/>
  <c r="BH1977" i="47"/>
  <c r="BI1977" i="47"/>
  <c r="BJ1977" i="47"/>
  <c r="BK1977" i="47"/>
  <c r="BL1977" i="47"/>
  <c r="BM1977" i="47"/>
  <c r="BN1977" i="47"/>
  <c r="BO1977" i="47"/>
  <c r="BP1977" i="47"/>
  <c r="BQ1977" i="47"/>
  <c r="BR1977" i="47"/>
  <c r="BS1977" i="47"/>
  <c r="BT1977" i="47"/>
  <c r="U1977" i="47"/>
  <c r="AA1976" i="47"/>
  <c r="AD1976" i="47"/>
  <c r="T1976" i="47"/>
  <c r="AB1976" i="47"/>
  <c r="BF1976" i="47"/>
  <c r="BG1976" i="47"/>
  <c r="BH1976" i="47"/>
  <c r="BI1976" i="47"/>
  <c r="BJ1976" i="47"/>
  <c r="BK1976" i="47"/>
  <c r="BL1976" i="47"/>
  <c r="BM1976" i="47"/>
  <c r="BN1976" i="47"/>
  <c r="BO1976" i="47"/>
  <c r="BP1976" i="47"/>
  <c r="BQ1976" i="47"/>
  <c r="BR1976" i="47"/>
  <c r="BS1976" i="47"/>
  <c r="BT1976" i="47"/>
  <c r="U1976" i="47"/>
  <c r="AA1975" i="47"/>
  <c r="AD1975" i="47"/>
  <c r="T1975" i="47"/>
  <c r="AB1975" i="47"/>
  <c r="BF1975" i="47"/>
  <c r="BG1975" i="47"/>
  <c r="BH1975" i="47"/>
  <c r="BI1975" i="47"/>
  <c r="BJ1975" i="47"/>
  <c r="BK1975" i="47"/>
  <c r="BL1975" i="47"/>
  <c r="BM1975" i="47"/>
  <c r="BN1975" i="47"/>
  <c r="BO1975" i="47"/>
  <c r="BP1975" i="47"/>
  <c r="BQ1975" i="47"/>
  <c r="BR1975" i="47"/>
  <c r="BS1975" i="47"/>
  <c r="BT1975" i="47"/>
  <c r="U1975" i="47"/>
  <c r="AA1974" i="47"/>
  <c r="AD1974" i="47"/>
  <c r="T1974" i="47"/>
  <c r="AB1974" i="47"/>
  <c r="BF1974" i="47"/>
  <c r="BG1974" i="47"/>
  <c r="BH1974" i="47"/>
  <c r="BI1974" i="47"/>
  <c r="BJ1974" i="47"/>
  <c r="BK1974" i="47"/>
  <c r="BL1974" i="47"/>
  <c r="BM1974" i="47"/>
  <c r="BN1974" i="47"/>
  <c r="BO1974" i="47"/>
  <c r="BP1974" i="47"/>
  <c r="BQ1974" i="47"/>
  <c r="BR1974" i="47"/>
  <c r="BS1974" i="47"/>
  <c r="BT1974" i="47"/>
  <c r="U1974" i="47"/>
  <c r="AB1973" i="47"/>
  <c r="BF1973" i="47"/>
  <c r="BG1973" i="47"/>
  <c r="BH1973" i="47"/>
  <c r="BI1973" i="47"/>
  <c r="BJ1973" i="47"/>
  <c r="BK1973" i="47"/>
  <c r="BL1973" i="47"/>
  <c r="BM1973" i="47"/>
  <c r="BN1973" i="47"/>
  <c r="BO1973" i="47"/>
  <c r="BP1973" i="47"/>
  <c r="BQ1973" i="47"/>
  <c r="BR1973" i="47"/>
  <c r="BS1973" i="47"/>
  <c r="BT1973" i="47"/>
  <c r="U1973" i="47"/>
  <c r="AA1973" i="47"/>
  <c r="AC1973" i="47" s="1"/>
  <c r="AE1973" i="47" s="1"/>
  <c r="AD1973" i="47"/>
  <c r="T1973" i="47"/>
  <c r="V1973" i="47" s="1"/>
  <c r="AB1972" i="47"/>
  <c r="BF1972" i="47"/>
  <c r="BG1972" i="47"/>
  <c r="BH1972" i="47"/>
  <c r="BI1972" i="47"/>
  <c r="BJ1972" i="47"/>
  <c r="BK1972" i="47"/>
  <c r="BL1972" i="47"/>
  <c r="BM1972" i="47"/>
  <c r="BN1972" i="47"/>
  <c r="BO1972" i="47"/>
  <c r="BP1972" i="47"/>
  <c r="BQ1972" i="47"/>
  <c r="BR1972" i="47"/>
  <c r="BS1972" i="47"/>
  <c r="BT1972" i="47"/>
  <c r="U1972" i="47"/>
  <c r="AA1972" i="47"/>
  <c r="AC1972" i="47" s="1"/>
  <c r="AE1972" i="47" s="1"/>
  <c r="AD1972" i="47"/>
  <c r="T1972" i="47"/>
  <c r="V1972" i="47" s="1"/>
  <c r="AB1971" i="47"/>
  <c r="BF1971" i="47"/>
  <c r="BG1971" i="47"/>
  <c r="BH1971" i="47"/>
  <c r="BI1971" i="47"/>
  <c r="BJ1971" i="47"/>
  <c r="BK1971" i="47"/>
  <c r="BL1971" i="47"/>
  <c r="BM1971" i="47"/>
  <c r="BN1971" i="47"/>
  <c r="BO1971" i="47"/>
  <c r="BP1971" i="47"/>
  <c r="BQ1971" i="47"/>
  <c r="BR1971" i="47"/>
  <c r="BS1971" i="47"/>
  <c r="BT1971" i="47"/>
  <c r="U1971" i="47"/>
  <c r="AA1971" i="47"/>
  <c r="AC1971" i="47" s="1"/>
  <c r="AE1971" i="47" s="1"/>
  <c r="AD1971" i="47"/>
  <c r="T1971" i="47"/>
  <c r="V1971" i="47" s="1"/>
  <c r="AB1970" i="47"/>
  <c r="BF1970" i="47"/>
  <c r="BG1970" i="47"/>
  <c r="BH1970" i="47"/>
  <c r="BI1970" i="47"/>
  <c r="BJ1970" i="47"/>
  <c r="BK1970" i="47"/>
  <c r="BL1970" i="47"/>
  <c r="BM1970" i="47"/>
  <c r="BN1970" i="47"/>
  <c r="BO1970" i="47"/>
  <c r="BP1970" i="47"/>
  <c r="BQ1970" i="47"/>
  <c r="BR1970" i="47"/>
  <c r="BS1970" i="47"/>
  <c r="BT1970" i="47"/>
  <c r="U1970" i="47"/>
  <c r="AA1970" i="47"/>
  <c r="AD1970" i="47"/>
  <c r="T1970" i="47"/>
  <c r="V1970" i="47" s="1"/>
  <c r="AA1969" i="47"/>
  <c r="AD1969" i="47"/>
  <c r="T1969" i="47"/>
  <c r="AB1969" i="47"/>
  <c r="BF1969" i="47"/>
  <c r="BG1969" i="47"/>
  <c r="BH1969" i="47"/>
  <c r="BI1969" i="47"/>
  <c r="BJ1969" i="47"/>
  <c r="BK1969" i="47"/>
  <c r="BL1969" i="47"/>
  <c r="BM1969" i="47"/>
  <c r="BN1969" i="47"/>
  <c r="BO1969" i="47"/>
  <c r="BP1969" i="47"/>
  <c r="BQ1969" i="47"/>
  <c r="BR1969" i="47"/>
  <c r="BS1969" i="47"/>
  <c r="BT1969" i="47"/>
  <c r="U1969" i="47"/>
  <c r="AA1968" i="47"/>
  <c r="AD1968" i="47"/>
  <c r="T1968" i="47"/>
  <c r="AB1968" i="47"/>
  <c r="BF1968" i="47"/>
  <c r="BG1968" i="47"/>
  <c r="BH1968" i="47"/>
  <c r="BI1968" i="47"/>
  <c r="BJ1968" i="47"/>
  <c r="BK1968" i="47"/>
  <c r="BL1968" i="47"/>
  <c r="BM1968" i="47"/>
  <c r="BN1968" i="47"/>
  <c r="BO1968" i="47"/>
  <c r="BP1968" i="47"/>
  <c r="BQ1968" i="47"/>
  <c r="BR1968" i="47"/>
  <c r="BS1968" i="47"/>
  <c r="BT1968" i="47"/>
  <c r="U1968" i="47"/>
  <c r="AB1967" i="47"/>
  <c r="BF1967" i="47"/>
  <c r="BG1967" i="47"/>
  <c r="BH1967" i="47"/>
  <c r="BI1967" i="47"/>
  <c r="BJ1967" i="47"/>
  <c r="BK1967" i="47"/>
  <c r="BL1967" i="47"/>
  <c r="BM1967" i="47"/>
  <c r="BN1967" i="47"/>
  <c r="BO1967" i="47"/>
  <c r="BP1967" i="47"/>
  <c r="BQ1967" i="47"/>
  <c r="BR1967" i="47"/>
  <c r="BS1967" i="47"/>
  <c r="BT1967" i="47"/>
  <c r="U1967" i="47"/>
  <c r="AA1967" i="47"/>
  <c r="AD1967" i="47"/>
  <c r="T1967" i="47"/>
  <c r="V1967" i="47" s="1"/>
  <c r="AA1966" i="47"/>
  <c r="AD1966" i="47"/>
  <c r="T1966" i="47"/>
  <c r="AB1966" i="47"/>
  <c r="BF1966" i="47"/>
  <c r="BG1966" i="47"/>
  <c r="BH1966" i="47"/>
  <c r="BI1966" i="47"/>
  <c r="BJ1966" i="47"/>
  <c r="BK1966" i="47"/>
  <c r="BL1966" i="47"/>
  <c r="BM1966" i="47"/>
  <c r="BN1966" i="47"/>
  <c r="BO1966" i="47"/>
  <c r="BP1966" i="47"/>
  <c r="BQ1966" i="47"/>
  <c r="BR1966" i="47"/>
  <c r="BS1966" i="47"/>
  <c r="BT1966" i="47"/>
  <c r="U1966" i="47"/>
  <c r="AB1965" i="47"/>
  <c r="BF1965" i="47"/>
  <c r="BG1965" i="47"/>
  <c r="BH1965" i="47"/>
  <c r="BI1965" i="47"/>
  <c r="BJ1965" i="47"/>
  <c r="BK1965" i="47"/>
  <c r="BL1965" i="47"/>
  <c r="BM1965" i="47"/>
  <c r="BN1965" i="47"/>
  <c r="BO1965" i="47"/>
  <c r="BP1965" i="47"/>
  <c r="BQ1965" i="47"/>
  <c r="BR1965" i="47"/>
  <c r="BS1965" i="47"/>
  <c r="BT1965" i="47"/>
  <c r="U1965" i="47"/>
  <c r="AA1965" i="47"/>
  <c r="AC1965" i="47" s="1"/>
  <c r="AE1965" i="47" s="1"/>
  <c r="AD1965" i="47"/>
  <c r="T1965" i="47"/>
  <c r="V1965" i="47" s="1"/>
  <c r="AA1964" i="47"/>
  <c r="AD1964" i="47"/>
  <c r="T1964" i="47"/>
  <c r="AB1964" i="47"/>
  <c r="BF1964" i="47"/>
  <c r="BG1964" i="47"/>
  <c r="BH1964" i="47"/>
  <c r="BI1964" i="47"/>
  <c r="BJ1964" i="47"/>
  <c r="BK1964" i="47"/>
  <c r="BL1964" i="47"/>
  <c r="BM1964" i="47"/>
  <c r="BN1964" i="47"/>
  <c r="BO1964" i="47"/>
  <c r="BP1964" i="47"/>
  <c r="BQ1964" i="47"/>
  <c r="BR1964" i="47"/>
  <c r="BS1964" i="47"/>
  <c r="BT1964" i="47"/>
  <c r="U1964" i="47"/>
  <c r="AB1963" i="47"/>
  <c r="BF1963" i="47"/>
  <c r="BG1963" i="47"/>
  <c r="BH1963" i="47"/>
  <c r="BI1963" i="47"/>
  <c r="BJ1963" i="47"/>
  <c r="BK1963" i="47"/>
  <c r="BL1963" i="47"/>
  <c r="BM1963" i="47"/>
  <c r="BN1963" i="47"/>
  <c r="BO1963" i="47"/>
  <c r="BP1963" i="47"/>
  <c r="BQ1963" i="47"/>
  <c r="BR1963" i="47"/>
  <c r="BS1963" i="47"/>
  <c r="BT1963" i="47"/>
  <c r="U1963" i="47"/>
  <c r="AA1963" i="47"/>
  <c r="AC1963" i="47" s="1"/>
  <c r="AE1963" i="47" s="1"/>
  <c r="AD1963" i="47"/>
  <c r="T1963" i="47"/>
  <c r="V1963" i="47" s="1"/>
  <c r="AA1962" i="47"/>
  <c r="AD1962" i="47"/>
  <c r="T1962" i="47"/>
  <c r="AB1962" i="47"/>
  <c r="BF1962" i="47"/>
  <c r="BG1962" i="47"/>
  <c r="BH1962" i="47"/>
  <c r="BI1962" i="47"/>
  <c r="BJ1962" i="47"/>
  <c r="BK1962" i="47"/>
  <c r="BL1962" i="47"/>
  <c r="BM1962" i="47"/>
  <c r="BN1962" i="47"/>
  <c r="BO1962" i="47"/>
  <c r="BP1962" i="47"/>
  <c r="BQ1962" i="47"/>
  <c r="BR1962" i="47"/>
  <c r="BS1962" i="47"/>
  <c r="BT1962" i="47"/>
  <c r="U1962" i="47"/>
  <c r="AA1961" i="47"/>
  <c r="AD1961" i="47"/>
  <c r="T1961" i="47"/>
  <c r="AB1961" i="47"/>
  <c r="BF1961" i="47"/>
  <c r="BG1961" i="47"/>
  <c r="BH1961" i="47"/>
  <c r="BI1961" i="47"/>
  <c r="BJ1961" i="47"/>
  <c r="BK1961" i="47"/>
  <c r="BL1961" i="47"/>
  <c r="BM1961" i="47"/>
  <c r="BN1961" i="47"/>
  <c r="BO1961" i="47"/>
  <c r="BP1961" i="47"/>
  <c r="BQ1961" i="47"/>
  <c r="BR1961" i="47"/>
  <c r="BS1961" i="47"/>
  <c r="BT1961" i="47"/>
  <c r="U1961" i="47"/>
  <c r="AA1960" i="47"/>
  <c r="AD1960" i="47"/>
  <c r="T1960" i="47"/>
  <c r="AB1960" i="47"/>
  <c r="BF1960" i="47"/>
  <c r="BG1960" i="47"/>
  <c r="BH1960" i="47"/>
  <c r="BI1960" i="47"/>
  <c r="BJ1960" i="47"/>
  <c r="BK1960" i="47"/>
  <c r="BL1960" i="47"/>
  <c r="BM1960" i="47"/>
  <c r="BN1960" i="47"/>
  <c r="BO1960" i="47"/>
  <c r="BP1960" i="47"/>
  <c r="BQ1960" i="47"/>
  <c r="BR1960" i="47"/>
  <c r="BS1960" i="47"/>
  <c r="BT1960" i="47"/>
  <c r="U1960" i="47"/>
  <c r="AA1959" i="47"/>
  <c r="AD1959" i="47"/>
  <c r="T1959" i="47"/>
  <c r="AB1959" i="47"/>
  <c r="BF1959" i="47"/>
  <c r="BG1959" i="47"/>
  <c r="BH1959" i="47"/>
  <c r="BI1959" i="47"/>
  <c r="BJ1959" i="47"/>
  <c r="BK1959" i="47"/>
  <c r="BL1959" i="47"/>
  <c r="BM1959" i="47"/>
  <c r="BN1959" i="47"/>
  <c r="BO1959" i="47"/>
  <c r="BP1959" i="47"/>
  <c r="BQ1959" i="47"/>
  <c r="BR1959" i="47"/>
  <c r="BS1959" i="47"/>
  <c r="BT1959" i="47"/>
  <c r="U1959" i="47"/>
  <c r="AA1958" i="47"/>
  <c r="AD1958" i="47"/>
  <c r="T1958" i="47"/>
  <c r="AB1958" i="47"/>
  <c r="BF1958" i="47"/>
  <c r="BG1958" i="47"/>
  <c r="BH1958" i="47"/>
  <c r="BI1958" i="47"/>
  <c r="BJ1958" i="47"/>
  <c r="BK1958" i="47"/>
  <c r="BL1958" i="47"/>
  <c r="BM1958" i="47"/>
  <c r="BN1958" i="47"/>
  <c r="BO1958" i="47"/>
  <c r="BP1958" i="47"/>
  <c r="BQ1958" i="47"/>
  <c r="BR1958" i="47"/>
  <c r="BS1958" i="47"/>
  <c r="BT1958" i="47"/>
  <c r="U1958" i="47"/>
  <c r="AA1957" i="47"/>
  <c r="AD1957" i="47"/>
  <c r="T1957" i="47"/>
  <c r="AB1957" i="47"/>
  <c r="BF1957" i="47"/>
  <c r="BG1957" i="47"/>
  <c r="BH1957" i="47"/>
  <c r="BI1957" i="47"/>
  <c r="BJ1957" i="47"/>
  <c r="BK1957" i="47"/>
  <c r="BL1957" i="47"/>
  <c r="BM1957" i="47"/>
  <c r="BN1957" i="47"/>
  <c r="BO1957" i="47"/>
  <c r="BP1957" i="47"/>
  <c r="BQ1957" i="47"/>
  <c r="BR1957" i="47"/>
  <c r="BS1957" i="47"/>
  <c r="BT1957" i="47"/>
  <c r="U1957" i="47"/>
  <c r="AB1956" i="47"/>
  <c r="BF1956" i="47"/>
  <c r="BG1956" i="47"/>
  <c r="BH1956" i="47"/>
  <c r="BI1956" i="47"/>
  <c r="BJ1956" i="47"/>
  <c r="BK1956" i="47"/>
  <c r="BL1956" i="47"/>
  <c r="BM1956" i="47"/>
  <c r="BN1956" i="47"/>
  <c r="BO1956" i="47"/>
  <c r="BP1956" i="47"/>
  <c r="BQ1956" i="47"/>
  <c r="BR1956" i="47"/>
  <c r="BS1956" i="47"/>
  <c r="BT1956" i="47"/>
  <c r="U1956" i="47"/>
  <c r="AA1956" i="47"/>
  <c r="AC1956" i="47" s="1"/>
  <c r="AE1956" i="47" s="1"/>
  <c r="AD1956" i="47"/>
  <c r="T1956" i="47"/>
  <c r="V1956" i="47" s="1"/>
  <c r="AA1955" i="47"/>
  <c r="AD1955" i="47"/>
  <c r="T1955" i="47"/>
  <c r="AB1955" i="47"/>
  <c r="BF1955" i="47"/>
  <c r="BG1955" i="47"/>
  <c r="BH1955" i="47"/>
  <c r="BI1955" i="47"/>
  <c r="BJ1955" i="47"/>
  <c r="BK1955" i="47"/>
  <c r="BL1955" i="47"/>
  <c r="BM1955" i="47"/>
  <c r="BN1955" i="47"/>
  <c r="BO1955" i="47"/>
  <c r="BP1955" i="47"/>
  <c r="BQ1955" i="47"/>
  <c r="BR1955" i="47"/>
  <c r="BS1955" i="47"/>
  <c r="BT1955" i="47"/>
  <c r="U1955" i="47"/>
  <c r="AB1954" i="47"/>
  <c r="BF1954" i="47"/>
  <c r="BG1954" i="47"/>
  <c r="BH1954" i="47"/>
  <c r="BI1954" i="47"/>
  <c r="BJ1954" i="47"/>
  <c r="BK1954" i="47"/>
  <c r="BL1954" i="47"/>
  <c r="BM1954" i="47"/>
  <c r="BN1954" i="47"/>
  <c r="BO1954" i="47"/>
  <c r="BP1954" i="47"/>
  <c r="BQ1954" i="47"/>
  <c r="BR1954" i="47"/>
  <c r="BS1954" i="47"/>
  <c r="BT1954" i="47"/>
  <c r="U1954" i="47"/>
  <c r="AA1954" i="47"/>
  <c r="AC1954" i="47" s="1"/>
  <c r="AE1954" i="47" s="1"/>
  <c r="AD1954" i="47"/>
  <c r="T1954" i="47"/>
  <c r="V1954" i="47" s="1"/>
  <c r="AA1953" i="47"/>
  <c r="AD1953" i="47"/>
  <c r="T1953" i="47"/>
  <c r="AB1953" i="47"/>
  <c r="BF1953" i="47"/>
  <c r="BG1953" i="47"/>
  <c r="BH1953" i="47"/>
  <c r="BI1953" i="47"/>
  <c r="BJ1953" i="47"/>
  <c r="BK1953" i="47"/>
  <c r="BL1953" i="47"/>
  <c r="BM1953" i="47"/>
  <c r="BN1953" i="47"/>
  <c r="BO1953" i="47"/>
  <c r="BP1953" i="47"/>
  <c r="BQ1953" i="47"/>
  <c r="BR1953" i="47"/>
  <c r="BS1953" i="47"/>
  <c r="BT1953" i="47"/>
  <c r="U1953" i="47"/>
  <c r="AA1952" i="47"/>
  <c r="AD1952" i="47"/>
  <c r="T1952" i="47"/>
  <c r="AB1952" i="47"/>
  <c r="BF1952" i="47"/>
  <c r="BG1952" i="47"/>
  <c r="BH1952" i="47"/>
  <c r="BI1952" i="47"/>
  <c r="BJ1952" i="47"/>
  <c r="BK1952" i="47"/>
  <c r="BL1952" i="47"/>
  <c r="BM1952" i="47"/>
  <c r="BN1952" i="47"/>
  <c r="BO1952" i="47"/>
  <c r="BP1952" i="47"/>
  <c r="BQ1952" i="47"/>
  <c r="BR1952" i="47"/>
  <c r="BS1952" i="47"/>
  <c r="BT1952" i="47"/>
  <c r="U1952" i="47"/>
  <c r="AA1951" i="47"/>
  <c r="AD1951" i="47"/>
  <c r="T1951" i="47"/>
  <c r="AB1951" i="47"/>
  <c r="BF1951" i="47"/>
  <c r="BG1951" i="47"/>
  <c r="BH1951" i="47"/>
  <c r="BI1951" i="47"/>
  <c r="BJ1951" i="47"/>
  <c r="BK1951" i="47"/>
  <c r="BL1951" i="47"/>
  <c r="BM1951" i="47"/>
  <c r="BN1951" i="47"/>
  <c r="BO1951" i="47"/>
  <c r="BP1951" i="47"/>
  <c r="BQ1951" i="47"/>
  <c r="BR1951" i="47"/>
  <c r="BS1951" i="47"/>
  <c r="BT1951" i="47"/>
  <c r="U1951" i="47"/>
  <c r="AA1950" i="47"/>
  <c r="AD1950" i="47"/>
  <c r="T1950" i="47"/>
  <c r="AB1950" i="47"/>
  <c r="BF1950" i="47"/>
  <c r="BG1950" i="47"/>
  <c r="BH1950" i="47"/>
  <c r="BI1950" i="47"/>
  <c r="BJ1950" i="47"/>
  <c r="BK1950" i="47"/>
  <c r="BL1950" i="47"/>
  <c r="BM1950" i="47"/>
  <c r="BN1950" i="47"/>
  <c r="BO1950" i="47"/>
  <c r="BP1950" i="47"/>
  <c r="BQ1950" i="47"/>
  <c r="BR1950" i="47"/>
  <c r="BS1950" i="47"/>
  <c r="BT1950" i="47"/>
  <c r="U1950" i="47"/>
  <c r="AA1949" i="47"/>
  <c r="AD1949" i="47"/>
  <c r="T1949" i="47"/>
  <c r="AB1949" i="47"/>
  <c r="BF1949" i="47"/>
  <c r="BG1949" i="47"/>
  <c r="BH1949" i="47"/>
  <c r="BI1949" i="47"/>
  <c r="BJ1949" i="47"/>
  <c r="BK1949" i="47"/>
  <c r="BL1949" i="47"/>
  <c r="BM1949" i="47"/>
  <c r="BN1949" i="47"/>
  <c r="BO1949" i="47"/>
  <c r="BP1949" i="47"/>
  <c r="BQ1949" i="47"/>
  <c r="BR1949" i="47"/>
  <c r="BS1949" i="47"/>
  <c r="BT1949" i="47"/>
  <c r="U1949" i="47"/>
  <c r="AB1948" i="47"/>
  <c r="BF1948" i="47"/>
  <c r="BG1948" i="47"/>
  <c r="BH1948" i="47"/>
  <c r="BI1948" i="47"/>
  <c r="BJ1948" i="47"/>
  <c r="BK1948" i="47"/>
  <c r="BL1948" i="47"/>
  <c r="BM1948" i="47"/>
  <c r="BN1948" i="47"/>
  <c r="BO1948" i="47"/>
  <c r="BP1948" i="47"/>
  <c r="BQ1948" i="47"/>
  <c r="BR1948" i="47"/>
  <c r="BS1948" i="47"/>
  <c r="BT1948" i="47"/>
  <c r="U1948" i="47"/>
  <c r="AA1948" i="47"/>
  <c r="AC1948" i="47" s="1"/>
  <c r="AE1948" i="47" s="1"/>
  <c r="AD1948" i="47"/>
  <c r="T1948" i="47"/>
  <c r="V1948" i="47" s="1"/>
  <c r="AA1947" i="47"/>
  <c r="AD1947" i="47"/>
  <c r="T1947" i="47"/>
  <c r="AB1947" i="47"/>
  <c r="BF1947" i="47"/>
  <c r="BG1947" i="47"/>
  <c r="BH1947" i="47"/>
  <c r="BI1947" i="47"/>
  <c r="BJ1947" i="47"/>
  <c r="BK1947" i="47"/>
  <c r="BL1947" i="47"/>
  <c r="BM1947" i="47"/>
  <c r="BN1947" i="47"/>
  <c r="BO1947" i="47"/>
  <c r="BP1947" i="47"/>
  <c r="BQ1947" i="47"/>
  <c r="BR1947" i="47"/>
  <c r="BS1947" i="47"/>
  <c r="BT1947" i="47"/>
  <c r="U1947" i="47"/>
  <c r="AA1946" i="47"/>
  <c r="AD1946" i="47"/>
  <c r="T1946" i="47"/>
  <c r="AB1946" i="47"/>
  <c r="BF1946" i="47"/>
  <c r="BG1946" i="47"/>
  <c r="BH1946" i="47"/>
  <c r="BI1946" i="47"/>
  <c r="BJ1946" i="47"/>
  <c r="BK1946" i="47"/>
  <c r="BL1946" i="47"/>
  <c r="BM1946" i="47"/>
  <c r="BN1946" i="47"/>
  <c r="BO1946" i="47"/>
  <c r="BP1946" i="47"/>
  <c r="BQ1946" i="47"/>
  <c r="BR1946" i="47"/>
  <c r="BS1946" i="47"/>
  <c r="BT1946" i="47"/>
  <c r="U1946" i="47"/>
  <c r="AA1945" i="47"/>
  <c r="AD1945" i="47"/>
  <c r="T1945" i="47"/>
  <c r="AB1945" i="47"/>
  <c r="BF1945" i="47"/>
  <c r="BG1945" i="47"/>
  <c r="BH1945" i="47"/>
  <c r="BI1945" i="47"/>
  <c r="BJ1945" i="47"/>
  <c r="BK1945" i="47"/>
  <c r="BL1945" i="47"/>
  <c r="BM1945" i="47"/>
  <c r="BN1945" i="47"/>
  <c r="BO1945" i="47"/>
  <c r="BP1945" i="47"/>
  <c r="BQ1945" i="47"/>
  <c r="BR1945" i="47"/>
  <c r="BS1945" i="47"/>
  <c r="BT1945" i="47"/>
  <c r="U1945" i="47"/>
  <c r="AB1944" i="47"/>
  <c r="BF1944" i="47"/>
  <c r="BG1944" i="47"/>
  <c r="BH1944" i="47"/>
  <c r="BI1944" i="47"/>
  <c r="BJ1944" i="47"/>
  <c r="BK1944" i="47"/>
  <c r="BL1944" i="47"/>
  <c r="BM1944" i="47"/>
  <c r="BN1944" i="47"/>
  <c r="BO1944" i="47"/>
  <c r="BP1944" i="47"/>
  <c r="BQ1944" i="47"/>
  <c r="BR1944" i="47"/>
  <c r="BS1944" i="47"/>
  <c r="BT1944" i="47"/>
  <c r="U1944" i="47"/>
  <c r="AA1944" i="47"/>
  <c r="AC1944" i="47" s="1"/>
  <c r="AE1944" i="47" s="1"/>
  <c r="AD1944" i="47"/>
  <c r="T1944" i="47"/>
  <c r="V1944" i="47" s="1"/>
  <c r="AB1943" i="47"/>
  <c r="BF1943" i="47"/>
  <c r="BG1943" i="47"/>
  <c r="BH1943" i="47"/>
  <c r="BI1943" i="47"/>
  <c r="BJ1943" i="47"/>
  <c r="BK1943" i="47"/>
  <c r="BL1943" i="47"/>
  <c r="BM1943" i="47"/>
  <c r="BN1943" i="47"/>
  <c r="BO1943" i="47"/>
  <c r="BP1943" i="47"/>
  <c r="BQ1943" i="47"/>
  <c r="BR1943" i="47"/>
  <c r="BS1943" i="47"/>
  <c r="BT1943" i="47"/>
  <c r="U1943" i="47"/>
  <c r="AA1943" i="47"/>
  <c r="AC1943" i="47" s="1"/>
  <c r="AE1943" i="47" s="1"/>
  <c r="AD1943" i="47"/>
  <c r="T1943" i="47"/>
  <c r="V1943" i="47" s="1"/>
  <c r="AA1942" i="47"/>
  <c r="AD1942" i="47"/>
  <c r="T1942" i="47"/>
  <c r="AB1942" i="47"/>
  <c r="BF1942" i="47"/>
  <c r="BG1942" i="47"/>
  <c r="BH1942" i="47"/>
  <c r="BI1942" i="47"/>
  <c r="BJ1942" i="47"/>
  <c r="BK1942" i="47"/>
  <c r="BL1942" i="47"/>
  <c r="BM1942" i="47"/>
  <c r="BN1942" i="47"/>
  <c r="BO1942" i="47"/>
  <c r="BP1942" i="47"/>
  <c r="BQ1942" i="47"/>
  <c r="BR1942" i="47"/>
  <c r="BS1942" i="47"/>
  <c r="BT1942" i="47"/>
  <c r="U1942" i="47"/>
  <c r="AB1941" i="47"/>
  <c r="BF1941" i="47"/>
  <c r="BG1941" i="47"/>
  <c r="BH1941" i="47"/>
  <c r="BI1941" i="47"/>
  <c r="BJ1941" i="47"/>
  <c r="BK1941" i="47"/>
  <c r="BL1941" i="47"/>
  <c r="BM1941" i="47"/>
  <c r="BN1941" i="47"/>
  <c r="BO1941" i="47"/>
  <c r="BP1941" i="47"/>
  <c r="BQ1941" i="47"/>
  <c r="BR1941" i="47"/>
  <c r="BS1941" i="47"/>
  <c r="BT1941" i="47"/>
  <c r="U1941" i="47"/>
  <c r="AA1941" i="47"/>
  <c r="AC1941" i="47" s="1"/>
  <c r="AE1941" i="47" s="1"/>
  <c r="AD1941" i="47"/>
  <c r="T1941" i="47"/>
  <c r="V1941" i="47" s="1"/>
  <c r="AA1940" i="47"/>
  <c r="AD1940" i="47"/>
  <c r="T1940" i="47"/>
  <c r="AB1940" i="47"/>
  <c r="BF1940" i="47"/>
  <c r="BG1940" i="47"/>
  <c r="BH1940" i="47"/>
  <c r="BI1940" i="47"/>
  <c r="BJ1940" i="47"/>
  <c r="BK1940" i="47"/>
  <c r="BL1940" i="47"/>
  <c r="BM1940" i="47"/>
  <c r="BN1940" i="47"/>
  <c r="BO1940" i="47"/>
  <c r="BP1940" i="47"/>
  <c r="BQ1940" i="47"/>
  <c r="BR1940" i="47"/>
  <c r="BS1940" i="47"/>
  <c r="BT1940" i="47"/>
  <c r="U1940" i="47"/>
  <c r="AA1939" i="47"/>
  <c r="AD1939" i="47"/>
  <c r="T1939" i="47"/>
  <c r="AB1939" i="47"/>
  <c r="BF1939" i="47"/>
  <c r="BG1939" i="47"/>
  <c r="BH1939" i="47"/>
  <c r="BI1939" i="47"/>
  <c r="BJ1939" i="47"/>
  <c r="BK1939" i="47"/>
  <c r="BL1939" i="47"/>
  <c r="BM1939" i="47"/>
  <c r="BN1939" i="47"/>
  <c r="BO1939" i="47"/>
  <c r="BP1939" i="47"/>
  <c r="BQ1939" i="47"/>
  <c r="BR1939" i="47"/>
  <c r="BS1939" i="47"/>
  <c r="BT1939" i="47"/>
  <c r="U1939" i="47"/>
  <c r="AB1938" i="47"/>
  <c r="BF1938" i="47"/>
  <c r="BG1938" i="47"/>
  <c r="BH1938" i="47"/>
  <c r="BI1938" i="47"/>
  <c r="BJ1938" i="47"/>
  <c r="BK1938" i="47"/>
  <c r="BL1938" i="47"/>
  <c r="BM1938" i="47"/>
  <c r="BN1938" i="47"/>
  <c r="BO1938" i="47"/>
  <c r="BP1938" i="47"/>
  <c r="BQ1938" i="47"/>
  <c r="BR1938" i="47"/>
  <c r="BS1938" i="47"/>
  <c r="BT1938" i="47"/>
  <c r="U1938" i="47"/>
  <c r="AA1938" i="47"/>
  <c r="AC1938" i="47" s="1"/>
  <c r="AE1938" i="47" s="1"/>
  <c r="AD1938" i="47"/>
  <c r="T1938" i="47"/>
  <c r="V1938" i="47" s="1"/>
  <c r="AA1937" i="47"/>
  <c r="AD1937" i="47"/>
  <c r="T1937" i="47"/>
  <c r="AB1937" i="47"/>
  <c r="BF1937" i="47"/>
  <c r="BG1937" i="47"/>
  <c r="BH1937" i="47"/>
  <c r="BI1937" i="47"/>
  <c r="BJ1937" i="47"/>
  <c r="BK1937" i="47"/>
  <c r="BL1937" i="47"/>
  <c r="BM1937" i="47"/>
  <c r="BN1937" i="47"/>
  <c r="BO1937" i="47"/>
  <c r="BP1937" i="47"/>
  <c r="BQ1937" i="47"/>
  <c r="BR1937" i="47"/>
  <c r="BS1937" i="47"/>
  <c r="BT1937" i="47"/>
  <c r="U1937" i="47"/>
  <c r="AA1936" i="47"/>
  <c r="AD1936" i="47"/>
  <c r="T1936" i="47"/>
  <c r="AB1936" i="47"/>
  <c r="BF1936" i="47"/>
  <c r="BG1936" i="47"/>
  <c r="BH1936" i="47"/>
  <c r="BI1936" i="47"/>
  <c r="BJ1936" i="47"/>
  <c r="BK1936" i="47"/>
  <c r="BL1936" i="47"/>
  <c r="BM1936" i="47"/>
  <c r="BN1936" i="47"/>
  <c r="BO1936" i="47"/>
  <c r="BP1936" i="47"/>
  <c r="BQ1936" i="47"/>
  <c r="BR1936" i="47"/>
  <c r="BS1936" i="47"/>
  <c r="BT1936" i="47"/>
  <c r="U1936" i="47"/>
  <c r="AA1935" i="47"/>
  <c r="AD1935" i="47"/>
  <c r="T1935" i="47"/>
  <c r="AB1935" i="47"/>
  <c r="BF1935" i="47"/>
  <c r="BG1935" i="47"/>
  <c r="BH1935" i="47"/>
  <c r="BI1935" i="47"/>
  <c r="BJ1935" i="47"/>
  <c r="BK1935" i="47"/>
  <c r="BL1935" i="47"/>
  <c r="BM1935" i="47"/>
  <c r="BN1935" i="47"/>
  <c r="BO1935" i="47"/>
  <c r="BP1935" i="47"/>
  <c r="BQ1935" i="47"/>
  <c r="BR1935" i="47"/>
  <c r="BS1935" i="47"/>
  <c r="BT1935" i="47"/>
  <c r="U1935" i="47"/>
  <c r="AA1934" i="47"/>
  <c r="AD1934" i="47"/>
  <c r="T1934" i="47"/>
  <c r="AB1934" i="47"/>
  <c r="BF1934" i="47"/>
  <c r="BG1934" i="47"/>
  <c r="BH1934" i="47"/>
  <c r="BI1934" i="47"/>
  <c r="BJ1934" i="47"/>
  <c r="BK1934" i="47"/>
  <c r="BL1934" i="47"/>
  <c r="BM1934" i="47"/>
  <c r="BN1934" i="47"/>
  <c r="BO1934" i="47"/>
  <c r="BP1934" i="47"/>
  <c r="BQ1934" i="47"/>
  <c r="BR1934" i="47"/>
  <c r="BS1934" i="47"/>
  <c r="BT1934" i="47"/>
  <c r="U1934" i="47"/>
  <c r="AA1933" i="47"/>
  <c r="AD1933" i="47"/>
  <c r="T1933" i="47"/>
  <c r="AB1933" i="47"/>
  <c r="BF1933" i="47"/>
  <c r="BG1933" i="47"/>
  <c r="BH1933" i="47"/>
  <c r="BI1933" i="47"/>
  <c r="BJ1933" i="47"/>
  <c r="BK1933" i="47"/>
  <c r="BL1933" i="47"/>
  <c r="BM1933" i="47"/>
  <c r="BN1933" i="47"/>
  <c r="BO1933" i="47"/>
  <c r="BP1933" i="47"/>
  <c r="BQ1933" i="47"/>
  <c r="BR1933" i="47"/>
  <c r="BS1933" i="47"/>
  <c r="BT1933" i="47"/>
  <c r="U1933" i="47"/>
  <c r="AA1932" i="47"/>
  <c r="AD1932" i="47"/>
  <c r="T1932" i="47"/>
  <c r="AB1932" i="47"/>
  <c r="BF1932" i="47"/>
  <c r="BG1932" i="47"/>
  <c r="BH1932" i="47"/>
  <c r="BI1932" i="47"/>
  <c r="BJ1932" i="47"/>
  <c r="BK1932" i="47"/>
  <c r="BL1932" i="47"/>
  <c r="BM1932" i="47"/>
  <c r="BN1932" i="47"/>
  <c r="BO1932" i="47"/>
  <c r="BP1932" i="47"/>
  <c r="BQ1932" i="47"/>
  <c r="BR1932" i="47"/>
  <c r="BS1932" i="47"/>
  <c r="BT1932" i="47"/>
  <c r="U1932" i="47"/>
  <c r="AA1931" i="47"/>
  <c r="AD1931" i="47"/>
  <c r="T1931" i="47"/>
  <c r="AB1931" i="47"/>
  <c r="BF1931" i="47"/>
  <c r="BG1931" i="47"/>
  <c r="BH1931" i="47"/>
  <c r="BI1931" i="47"/>
  <c r="BJ1931" i="47"/>
  <c r="BK1931" i="47"/>
  <c r="BL1931" i="47"/>
  <c r="BM1931" i="47"/>
  <c r="BN1931" i="47"/>
  <c r="BO1931" i="47"/>
  <c r="BP1931" i="47"/>
  <c r="BQ1931" i="47"/>
  <c r="BR1931" i="47"/>
  <c r="BS1931" i="47"/>
  <c r="BT1931" i="47"/>
  <c r="U1931" i="47"/>
  <c r="AA1930" i="47"/>
  <c r="AD1930" i="47"/>
  <c r="T1930" i="47"/>
  <c r="AB1930" i="47"/>
  <c r="BF1930" i="47"/>
  <c r="BG1930" i="47"/>
  <c r="BH1930" i="47"/>
  <c r="BI1930" i="47"/>
  <c r="BJ1930" i="47"/>
  <c r="BK1930" i="47"/>
  <c r="BL1930" i="47"/>
  <c r="BM1930" i="47"/>
  <c r="BN1930" i="47"/>
  <c r="BO1930" i="47"/>
  <c r="BP1930" i="47"/>
  <c r="BQ1930" i="47"/>
  <c r="BR1930" i="47"/>
  <c r="BS1930" i="47"/>
  <c r="BT1930" i="47"/>
  <c r="U1930" i="47"/>
  <c r="AA1929" i="47"/>
  <c r="AD1929" i="47"/>
  <c r="T1929" i="47"/>
  <c r="AB1929" i="47"/>
  <c r="BF1929" i="47"/>
  <c r="BG1929" i="47"/>
  <c r="BH1929" i="47"/>
  <c r="BI1929" i="47"/>
  <c r="BJ1929" i="47"/>
  <c r="BK1929" i="47"/>
  <c r="BL1929" i="47"/>
  <c r="BM1929" i="47"/>
  <c r="BN1929" i="47"/>
  <c r="BO1929" i="47"/>
  <c r="BP1929" i="47"/>
  <c r="BQ1929" i="47"/>
  <c r="BR1929" i="47"/>
  <c r="BS1929" i="47"/>
  <c r="BT1929" i="47"/>
  <c r="U1929" i="47"/>
  <c r="AA1928" i="47"/>
  <c r="AD1928" i="47"/>
  <c r="T1928" i="47"/>
  <c r="AB1928" i="47"/>
  <c r="BF1928" i="47"/>
  <c r="BG1928" i="47"/>
  <c r="BH1928" i="47"/>
  <c r="BI1928" i="47"/>
  <c r="BJ1928" i="47"/>
  <c r="BK1928" i="47"/>
  <c r="BL1928" i="47"/>
  <c r="BM1928" i="47"/>
  <c r="BN1928" i="47"/>
  <c r="BO1928" i="47"/>
  <c r="BP1928" i="47"/>
  <c r="BQ1928" i="47"/>
  <c r="BR1928" i="47"/>
  <c r="BS1928" i="47"/>
  <c r="BT1928" i="47"/>
  <c r="U1928" i="47"/>
  <c r="AA1927" i="47"/>
  <c r="AD1927" i="47"/>
  <c r="T1927" i="47"/>
  <c r="AB1927" i="47"/>
  <c r="BF1927" i="47"/>
  <c r="BG1927" i="47"/>
  <c r="BH1927" i="47"/>
  <c r="BI1927" i="47"/>
  <c r="BJ1927" i="47"/>
  <c r="BK1927" i="47"/>
  <c r="BL1927" i="47"/>
  <c r="BM1927" i="47"/>
  <c r="BN1927" i="47"/>
  <c r="BO1927" i="47"/>
  <c r="BP1927" i="47"/>
  <c r="BQ1927" i="47"/>
  <c r="BR1927" i="47"/>
  <c r="BS1927" i="47"/>
  <c r="BT1927" i="47"/>
  <c r="U1927" i="47"/>
  <c r="AA1926" i="47"/>
  <c r="AD1926" i="47"/>
  <c r="T1926" i="47"/>
  <c r="AB1926" i="47"/>
  <c r="BF1926" i="47"/>
  <c r="BG1926" i="47"/>
  <c r="BH1926" i="47"/>
  <c r="BI1926" i="47"/>
  <c r="BJ1926" i="47"/>
  <c r="BK1926" i="47"/>
  <c r="BL1926" i="47"/>
  <c r="BM1926" i="47"/>
  <c r="BN1926" i="47"/>
  <c r="BO1926" i="47"/>
  <c r="BP1926" i="47"/>
  <c r="BQ1926" i="47"/>
  <c r="BR1926" i="47"/>
  <c r="BS1926" i="47"/>
  <c r="BT1926" i="47"/>
  <c r="U1926" i="47"/>
  <c r="AB1925" i="47"/>
  <c r="BF1925" i="47"/>
  <c r="BG1925" i="47"/>
  <c r="BH1925" i="47"/>
  <c r="BI1925" i="47"/>
  <c r="BJ1925" i="47"/>
  <c r="BK1925" i="47"/>
  <c r="BL1925" i="47"/>
  <c r="BM1925" i="47"/>
  <c r="BN1925" i="47"/>
  <c r="BO1925" i="47"/>
  <c r="BP1925" i="47"/>
  <c r="BQ1925" i="47"/>
  <c r="BR1925" i="47"/>
  <c r="BS1925" i="47"/>
  <c r="BT1925" i="47"/>
  <c r="U1925" i="47"/>
  <c r="AA1925" i="47"/>
  <c r="AD1925" i="47"/>
  <c r="T1925" i="47"/>
  <c r="V1925" i="47" s="1"/>
  <c r="AB1924" i="47"/>
  <c r="BF1924" i="47"/>
  <c r="BG1924" i="47"/>
  <c r="BH1924" i="47"/>
  <c r="BI1924" i="47"/>
  <c r="BJ1924" i="47"/>
  <c r="BK1924" i="47"/>
  <c r="BL1924" i="47"/>
  <c r="BM1924" i="47"/>
  <c r="BN1924" i="47"/>
  <c r="BO1924" i="47"/>
  <c r="BP1924" i="47"/>
  <c r="BQ1924" i="47"/>
  <c r="BR1924" i="47"/>
  <c r="BS1924" i="47"/>
  <c r="BT1924" i="47"/>
  <c r="U1924" i="47"/>
  <c r="AA1924" i="47"/>
  <c r="AC1924" i="47" s="1"/>
  <c r="AE1924" i="47" s="1"/>
  <c r="AD1924" i="47"/>
  <c r="T1924" i="47"/>
  <c r="V1924" i="47" s="1"/>
  <c r="AB1923" i="47"/>
  <c r="BF1923" i="47"/>
  <c r="BG1923" i="47"/>
  <c r="BH1923" i="47"/>
  <c r="BI1923" i="47"/>
  <c r="BJ1923" i="47"/>
  <c r="BK1923" i="47"/>
  <c r="BL1923" i="47"/>
  <c r="BM1923" i="47"/>
  <c r="BN1923" i="47"/>
  <c r="BO1923" i="47"/>
  <c r="BP1923" i="47"/>
  <c r="BQ1923" i="47"/>
  <c r="BR1923" i="47"/>
  <c r="BS1923" i="47"/>
  <c r="BT1923" i="47"/>
  <c r="U1923" i="47"/>
  <c r="AA1923" i="47"/>
  <c r="AC1923" i="47" s="1"/>
  <c r="AE1923" i="47" s="1"/>
  <c r="AD1923" i="47"/>
  <c r="T1923" i="47"/>
  <c r="V1923" i="47" s="1"/>
  <c r="AB1922" i="47"/>
  <c r="BF1922" i="47"/>
  <c r="BG1922" i="47"/>
  <c r="BH1922" i="47"/>
  <c r="BI1922" i="47"/>
  <c r="BJ1922" i="47"/>
  <c r="BK1922" i="47"/>
  <c r="BL1922" i="47"/>
  <c r="BM1922" i="47"/>
  <c r="BN1922" i="47"/>
  <c r="BO1922" i="47"/>
  <c r="BP1922" i="47"/>
  <c r="BQ1922" i="47"/>
  <c r="BR1922" i="47"/>
  <c r="BS1922" i="47"/>
  <c r="BT1922" i="47"/>
  <c r="U1922" i="47"/>
  <c r="AA1922" i="47"/>
  <c r="AC1922" i="47" s="1"/>
  <c r="AE1922" i="47" s="1"/>
  <c r="AD1922" i="47"/>
  <c r="T1922" i="47"/>
  <c r="V1922" i="47" s="1"/>
  <c r="AB1921" i="47"/>
  <c r="BF1921" i="47"/>
  <c r="BG1921" i="47"/>
  <c r="BH1921" i="47"/>
  <c r="BI1921" i="47"/>
  <c r="BJ1921" i="47"/>
  <c r="BK1921" i="47"/>
  <c r="BL1921" i="47"/>
  <c r="BM1921" i="47"/>
  <c r="BN1921" i="47"/>
  <c r="BO1921" i="47"/>
  <c r="BP1921" i="47"/>
  <c r="BQ1921" i="47"/>
  <c r="BR1921" i="47"/>
  <c r="BS1921" i="47"/>
  <c r="BT1921" i="47"/>
  <c r="U1921" i="47"/>
  <c r="AA1921" i="47"/>
  <c r="AC1921" i="47" s="1"/>
  <c r="AE1921" i="47" s="1"/>
  <c r="AD1921" i="47"/>
  <c r="T1921" i="47"/>
  <c r="V1921" i="47" s="1"/>
  <c r="AB1920" i="47"/>
  <c r="BF1920" i="47"/>
  <c r="BG1920" i="47"/>
  <c r="BH1920" i="47"/>
  <c r="BI1920" i="47"/>
  <c r="BJ1920" i="47"/>
  <c r="BK1920" i="47"/>
  <c r="BL1920" i="47"/>
  <c r="BM1920" i="47"/>
  <c r="BN1920" i="47"/>
  <c r="BO1920" i="47"/>
  <c r="BP1920" i="47"/>
  <c r="BQ1920" i="47"/>
  <c r="BR1920" i="47"/>
  <c r="BS1920" i="47"/>
  <c r="BT1920" i="47"/>
  <c r="U1920" i="47"/>
  <c r="AA1920" i="47"/>
  <c r="AC1920" i="47" s="1"/>
  <c r="AE1920" i="47" s="1"/>
  <c r="AD1920" i="47"/>
  <c r="T1920" i="47"/>
  <c r="V1920" i="47" s="1"/>
  <c r="AB1919" i="47"/>
  <c r="BF1919" i="47"/>
  <c r="BG1919" i="47"/>
  <c r="BH1919" i="47"/>
  <c r="BI1919" i="47"/>
  <c r="BJ1919" i="47"/>
  <c r="BK1919" i="47"/>
  <c r="BL1919" i="47"/>
  <c r="BM1919" i="47"/>
  <c r="BN1919" i="47"/>
  <c r="BO1919" i="47"/>
  <c r="BP1919" i="47"/>
  <c r="BQ1919" i="47"/>
  <c r="BR1919" i="47"/>
  <c r="BS1919" i="47"/>
  <c r="BT1919" i="47"/>
  <c r="U1919" i="47"/>
  <c r="AA1919" i="47"/>
  <c r="AC1919" i="47" s="1"/>
  <c r="AE1919" i="47" s="1"/>
  <c r="AD1919" i="47"/>
  <c r="T1919" i="47"/>
  <c r="V1919" i="47" s="1"/>
  <c r="AA1918" i="47"/>
  <c r="AD1918" i="47"/>
  <c r="T1918" i="47"/>
  <c r="AB1918" i="47"/>
  <c r="BF1918" i="47"/>
  <c r="BG1918" i="47"/>
  <c r="BH1918" i="47"/>
  <c r="BI1918" i="47"/>
  <c r="BJ1918" i="47"/>
  <c r="BK1918" i="47"/>
  <c r="BL1918" i="47"/>
  <c r="BM1918" i="47"/>
  <c r="BN1918" i="47"/>
  <c r="BO1918" i="47"/>
  <c r="BP1918" i="47"/>
  <c r="BQ1918" i="47"/>
  <c r="BR1918" i="47"/>
  <c r="BS1918" i="47"/>
  <c r="BT1918" i="47"/>
  <c r="U1918" i="47"/>
  <c r="AA1917" i="47"/>
  <c r="AD1917" i="47"/>
  <c r="T1917" i="47"/>
  <c r="AB1917" i="47"/>
  <c r="BF1917" i="47"/>
  <c r="BG1917" i="47"/>
  <c r="BH1917" i="47"/>
  <c r="BI1917" i="47"/>
  <c r="BJ1917" i="47"/>
  <c r="BK1917" i="47"/>
  <c r="BL1917" i="47"/>
  <c r="BM1917" i="47"/>
  <c r="BN1917" i="47"/>
  <c r="BO1917" i="47"/>
  <c r="BP1917" i="47"/>
  <c r="BQ1917" i="47"/>
  <c r="BR1917" i="47"/>
  <c r="BS1917" i="47"/>
  <c r="BT1917" i="47"/>
  <c r="U1917" i="47"/>
  <c r="AB1916" i="47"/>
  <c r="BF1916" i="47"/>
  <c r="BG1916" i="47"/>
  <c r="BH1916" i="47"/>
  <c r="BI1916" i="47"/>
  <c r="BJ1916" i="47"/>
  <c r="BK1916" i="47"/>
  <c r="BL1916" i="47"/>
  <c r="BM1916" i="47"/>
  <c r="BN1916" i="47"/>
  <c r="BO1916" i="47"/>
  <c r="BP1916" i="47"/>
  <c r="BQ1916" i="47"/>
  <c r="BR1916" i="47"/>
  <c r="BS1916" i="47"/>
  <c r="BT1916" i="47"/>
  <c r="U1916" i="47"/>
  <c r="AA1916" i="47"/>
  <c r="AC1916" i="47" s="1"/>
  <c r="AE1916" i="47" s="1"/>
  <c r="AD1916" i="47"/>
  <c r="T1916" i="47"/>
  <c r="V1916" i="47" s="1"/>
  <c r="AA1915" i="47"/>
  <c r="AD1915" i="47"/>
  <c r="T1915" i="47"/>
  <c r="AB1915" i="47"/>
  <c r="BF1915" i="47"/>
  <c r="BG1915" i="47"/>
  <c r="BH1915" i="47"/>
  <c r="BI1915" i="47"/>
  <c r="BJ1915" i="47"/>
  <c r="BK1915" i="47"/>
  <c r="BL1915" i="47"/>
  <c r="BM1915" i="47"/>
  <c r="BN1915" i="47"/>
  <c r="BO1915" i="47"/>
  <c r="BP1915" i="47"/>
  <c r="BQ1915" i="47"/>
  <c r="BR1915" i="47"/>
  <c r="BS1915" i="47"/>
  <c r="BT1915" i="47"/>
  <c r="U1915" i="47"/>
  <c r="AA1914" i="47"/>
  <c r="AD1914" i="47"/>
  <c r="T1914" i="47"/>
  <c r="AB1914" i="47"/>
  <c r="BF1914" i="47"/>
  <c r="BG1914" i="47"/>
  <c r="BH1914" i="47"/>
  <c r="BI1914" i="47"/>
  <c r="BJ1914" i="47"/>
  <c r="BK1914" i="47"/>
  <c r="BL1914" i="47"/>
  <c r="BM1914" i="47"/>
  <c r="BN1914" i="47"/>
  <c r="BO1914" i="47"/>
  <c r="BP1914" i="47"/>
  <c r="BQ1914" i="47"/>
  <c r="BR1914" i="47"/>
  <c r="BS1914" i="47"/>
  <c r="BT1914" i="47"/>
  <c r="U1914" i="47"/>
  <c r="AA1913" i="47"/>
  <c r="AD1913" i="47"/>
  <c r="T1913" i="47"/>
  <c r="AB1913" i="47"/>
  <c r="BF1913" i="47"/>
  <c r="BG1913" i="47"/>
  <c r="BH1913" i="47"/>
  <c r="BI1913" i="47"/>
  <c r="BJ1913" i="47"/>
  <c r="BK1913" i="47"/>
  <c r="BL1913" i="47"/>
  <c r="BM1913" i="47"/>
  <c r="BN1913" i="47"/>
  <c r="BO1913" i="47"/>
  <c r="BP1913" i="47"/>
  <c r="BQ1913" i="47"/>
  <c r="BR1913" i="47"/>
  <c r="BS1913" i="47"/>
  <c r="BT1913" i="47"/>
  <c r="U1913" i="47"/>
  <c r="AA1912" i="47"/>
  <c r="AD1912" i="47"/>
  <c r="T1912" i="47"/>
  <c r="AB1912" i="47"/>
  <c r="BF1912" i="47"/>
  <c r="BG1912" i="47"/>
  <c r="BH1912" i="47"/>
  <c r="BI1912" i="47"/>
  <c r="BJ1912" i="47"/>
  <c r="BK1912" i="47"/>
  <c r="BL1912" i="47"/>
  <c r="BM1912" i="47"/>
  <c r="BN1912" i="47"/>
  <c r="BO1912" i="47"/>
  <c r="BP1912" i="47"/>
  <c r="BQ1912" i="47"/>
  <c r="BR1912" i="47"/>
  <c r="BS1912" i="47"/>
  <c r="BT1912" i="47"/>
  <c r="U1912" i="47"/>
  <c r="AB1911" i="47"/>
  <c r="BF1911" i="47"/>
  <c r="BG1911" i="47"/>
  <c r="BH1911" i="47"/>
  <c r="BI1911" i="47"/>
  <c r="BJ1911" i="47"/>
  <c r="BK1911" i="47"/>
  <c r="BL1911" i="47"/>
  <c r="BM1911" i="47"/>
  <c r="BN1911" i="47"/>
  <c r="BO1911" i="47"/>
  <c r="BP1911" i="47"/>
  <c r="BQ1911" i="47"/>
  <c r="BR1911" i="47"/>
  <c r="BS1911" i="47"/>
  <c r="BT1911" i="47"/>
  <c r="U1911" i="47"/>
  <c r="AA1911" i="47"/>
  <c r="AC1911" i="47" s="1"/>
  <c r="AE1911" i="47" s="1"/>
  <c r="AD1911" i="47"/>
  <c r="T1911" i="47"/>
  <c r="V1911" i="47" s="1"/>
  <c r="AB1910" i="47"/>
  <c r="BF1910" i="47"/>
  <c r="BG1910" i="47"/>
  <c r="BH1910" i="47"/>
  <c r="BI1910" i="47"/>
  <c r="BJ1910" i="47"/>
  <c r="BK1910" i="47"/>
  <c r="BL1910" i="47"/>
  <c r="BM1910" i="47"/>
  <c r="BN1910" i="47"/>
  <c r="BO1910" i="47"/>
  <c r="BP1910" i="47"/>
  <c r="BQ1910" i="47"/>
  <c r="BR1910" i="47"/>
  <c r="BS1910" i="47"/>
  <c r="BT1910" i="47"/>
  <c r="U1910" i="47"/>
  <c r="AA1910" i="47"/>
  <c r="AC1910" i="47" s="1"/>
  <c r="AE1910" i="47" s="1"/>
  <c r="AD1910" i="47"/>
  <c r="T1910" i="47"/>
  <c r="V1910" i="47" s="1"/>
  <c r="AB1909" i="47"/>
  <c r="BF1909" i="47"/>
  <c r="BG1909" i="47"/>
  <c r="BH1909" i="47"/>
  <c r="BI1909" i="47"/>
  <c r="BJ1909" i="47"/>
  <c r="BK1909" i="47"/>
  <c r="BL1909" i="47"/>
  <c r="BM1909" i="47"/>
  <c r="BN1909" i="47"/>
  <c r="BO1909" i="47"/>
  <c r="BP1909" i="47"/>
  <c r="BQ1909" i="47"/>
  <c r="BR1909" i="47"/>
  <c r="BS1909" i="47"/>
  <c r="BT1909" i="47"/>
  <c r="U1909" i="47"/>
  <c r="AA1909" i="47"/>
  <c r="AC1909" i="47" s="1"/>
  <c r="AE1909" i="47" s="1"/>
  <c r="AD1909" i="47"/>
  <c r="T1909" i="47"/>
  <c r="V1909" i="47" s="1"/>
  <c r="AB1908" i="47"/>
  <c r="BF1908" i="47"/>
  <c r="BG1908" i="47"/>
  <c r="BH1908" i="47"/>
  <c r="BI1908" i="47"/>
  <c r="BJ1908" i="47"/>
  <c r="BK1908" i="47"/>
  <c r="BL1908" i="47"/>
  <c r="BM1908" i="47"/>
  <c r="BN1908" i="47"/>
  <c r="BO1908" i="47"/>
  <c r="BP1908" i="47"/>
  <c r="BQ1908" i="47"/>
  <c r="BR1908" i="47"/>
  <c r="BS1908" i="47"/>
  <c r="BT1908" i="47"/>
  <c r="U1908" i="47"/>
  <c r="AA1908" i="47"/>
  <c r="AC1908" i="47" s="1"/>
  <c r="AE1908" i="47" s="1"/>
  <c r="AD1908" i="47"/>
  <c r="T1908" i="47"/>
  <c r="V1908" i="47" s="1"/>
  <c r="AB1907" i="47"/>
  <c r="BF1907" i="47"/>
  <c r="BG1907" i="47"/>
  <c r="BH1907" i="47"/>
  <c r="BI1907" i="47"/>
  <c r="BJ1907" i="47"/>
  <c r="BK1907" i="47"/>
  <c r="BL1907" i="47"/>
  <c r="BM1907" i="47"/>
  <c r="BN1907" i="47"/>
  <c r="BO1907" i="47"/>
  <c r="BP1907" i="47"/>
  <c r="BQ1907" i="47"/>
  <c r="BR1907" i="47"/>
  <c r="BS1907" i="47"/>
  <c r="BT1907" i="47"/>
  <c r="U1907" i="47"/>
  <c r="AA1907" i="47"/>
  <c r="AC1907" i="47" s="1"/>
  <c r="AE1907" i="47" s="1"/>
  <c r="AD1907" i="47"/>
  <c r="T1907" i="47"/>
  <c r="V1907" i="47" s="1"/>
  <c r="AB1906" i="47"/>
  <c r="BF1906" i="47"/>
  <c r="BG1906" i="47"/>
  <c r="BH1906" i="47"/>
  <c r="BI1906" i="47"/>
  <c r="BJ1906" i="47"/>
  <c r="BK1906" i="47"/>
  <c r="BL1906" i="47"/>
  <c r="BM1906" i="47"/>
  <c r="BN1906" i="47"/>
  <c r="BO1906" i="47"/>
  <c r="BP1906" i="47"/>
  <c r="BQ1906" i="47"/>
  <c r="BR1906" i="47"/>
  <c r="BS1906" i="47"/>
  <c r="BT1906" i="47"/>
  <c r="U1906" i="47"/>
  <c r="AA1906" i="47"/>
  <c r="AC1906" i="47" s="1"/>
  <c r="AE1906" i="47" s="1"/>
  <c r="AD1906" i="47"/>
  <c r="T1906" i="47"/>
  <c r="V1906" i="47" s="1"/>
  <c r="AB1905" i="47"/>
  <c r="BF1905" i="47"/>
  <c r="BG1905" i="47"/>
  <c r="BH1905" i="47"/>
  <c r="BI1905" i="47"/>
  <c r="BJ1905" i="47"/>
  <c r="BK1905" i="47"/>
  <c r="BL1905" i="47"/>
  <c r="BM1905" i="47"/>
  <c r="BN1905" i="47"/>
  <c r="BO1905" i="47"/>
  <c r="BP1905" i="47"/>
  <c r="BQ1905" i="47"/>
  <c r="BR1905" i="47"/>
  <c r="BS1905" i="47"/>
  <c r="BT1905" i="47"/>
  <c r="U1905" i="47"/>
  <c r="AA1905" i="47"/>
  <c r="AC1905" i="47" s="1"/>
  <c r="AE1905" i="47" s="1"/>
  <c r="AD1905" i="47"/>
  <c r="T1905" i="47"/>
  <c r="V1905" i="47" s="1"/>
  <c r="AB1904" i="47"/>
  <c r="BF1904" i="47"/>
  <c r="BG1904" i="47"/>
  <c r="BH1904" i="47"/>
  <c r="BI1904" i="47"/>
  <c r="BJ1904" i="47"/>
  <c r="BK1904" i="47"/>
  <c r="BL1904" i="47"/>
  <c r="BM1904" i="47"/>
  <c r="BN1904" i="47"/>
  <c r="BO1904" i="47"/>
  <c r="BP1904" i="47"/>
  <c r="BQ1904" i="47"/>
  <c r="BR1904" i="47"/>
  <c r="BS1904" i="47"/>
  <c r="BT1904" i="47"/>
  <c r="U1904" i="47"/>
  <c r="AA1904" i="47"/>
  <c r="AC1904" i="47" s="1"/>
  <c r="AE1904" i="47" s="1"/>
  <c r="AD1904" i="47"/>
  <c r="T1904" i="47"/>
  <c r="V1904" i="47" s="1"/>
  <c r="AB1903" i="47"/>
  <c r="BF1903" i="47"/>
  <c r="BG1903" i="47"/>
  <c r="BH1903" i="47"/>
  <c r="BI1903" i="47"/>
  <c r="BJ1903" i="47"/>
  <c r="BK1903" i="47"/>
  <c r="BL1903" i="47"/>
  <c r="BM1903" i="47"/>
  <c r="BN1903" i="47"/>
  <c r="BO1903" i="47"/>
  <c r="BP1903" i="47"/>
  <c r="BQ1903" i="47"/>
  <c r="BR1903" i="47"/>
  <c r="BS1903" i="47"/>
  <c r="BT1903" i="47"/>
  <c r="U1903" i="47"/>
  <c r="AA1903" i="47"/>
  <c r="AC1903" i="47" s="1"/>
  <c r="AE1903" i="47" s="1"/>
  <c r="AD1903" i="47"/>
  <c r="T1903" i="47"/>
  <c r="V1903" i="47" s="1"/>
  <c r="AA1902" i="47"/>
  <c r="AD1902" i="47"/>
  <c r="T1902" i="47"/>
  <c r="AB1902" i="47"/>
  <c r="BF1902" i="47"/>
  <c r="BG1902" i="47"/>
  <c r="BH1902" i="47"/>
  <c r="BI1902" i="47"/>
  <c r="BJ1902" i="47"/>
  <c r="BK1902" i="47"/>
  <c r="BL1902" i="47"/>
  <c r="BM1902" i="47"/>
  <c r="BN1902" i="47"/>
  <c r="BO1902" i="47"/>
  <c r="BP1902" i="47"/>
  <c r="BQ1902" i="47"/>
  <c r="BR1902" i="47"/>
  <c r="BS1902" i="47"/>
  <c r="BT1902" i="47"/>
  <c r="U1902" i="47"/>
  <c r="AA1901" i="47"/>
  <c r="AD1901" i="47"/>
  <c r="T1901" i="47"/>
  <c r="AB1901" i="47"/>
  <c r="BF1901" i="47"/>
  <c r="BG1901" i="47"/>
  <c r="BH1901" i="47"/>
  <c r="BI1901" i="47"/>
  <c r="BJ1901" i="47"/>
  <c r="BK1901" i="47"/>
  <c r="BL1901" i="47"/>
  <c r="BM1901" i="47"/>
  <c r="BN1901" i="47"/>
  <c r="BO1901" i="47"/>
  <c r="BP1901" i="47"/>
  <c r="BQ1901" i="47"/>
  <c r="BR1901" i="47"/>
  <c r="BS1901" i="47"/>
  <c r="BT1901" i="47"/>
  <c r="U1901" i="47"/>
  <c r="AA1900" i="47"/>
  <c r="AD1900" i="47"/>
  <c r="T1900" i="47"/>
  <c r="AB1900" i="47"/>
  <c r="BG1900" i="47"/>
  <c r="BH1900" i="47"/>
  <c r="BJ1900" i="47"/>
  <c r="BK1900" i="47"/>
  <c r="BL1900" i="47"/>
  <c r="BM1900" i="47"/>
  <c r="BN1900" i="47"/>
  <c r="BO1900" i="47"/>
  <c r="BP1900" i="47"/>
  <c r="BQ1900" i="47"/>
  <c r="BR1900" i="47"/>
  <c r="BS1900" i="47"/>
  <c r="BT1900" i="47"/>
  <c r="BF1900" i="47"/>
  <c r="BI1900" i="47"/>
  <c r="U1900" i="47"/>
  <c r="AB1899" i="47"/>
  <c r="BG1899" i="47"/>
  <c r="BJ1899" i="47"/>
  <c r="BF1899" i="47"/>
  <c r="BH1899" i="47"/>
  <c r="BI1899" i="47"/>
  <c r="BK1899" i="47"/>
  <c r="BL1899" i="47"/>
  <c r="BM1899" i="47"/>
  <c r="BN1899" i="47"/>
  <c r="BO1899" i="47"/>
  <c r="BP1899" i="47"/>
  <c r="BQ1899" i="47"/>
  <c r="BR1899" i="47"/>
  <c r="BS1899" i="47"/>
  <c r="BT1899" i="47"/>
  <c r="U1899" i="47"/>
  <c r="AA1899" i="47"/>
  <c r="AC1899" i="47" s="1"/>
  <c r="AE1899" i="47" s="1"/>
  <c r="AD1899" i="47"/>
  <c r="T1899" i="47"/>
  <c r="V1899" i="47" s="1"/>
  <c r="AB1898" i="47"/>
  <c r="BF1898" i="47"/>
  <c r="BH1898" i="47"/>
  <c r="BJ1898" i="47"/>
  <c r="BL1898" i="47"/>
  <c r="BN1898" i="47"/>
  <c r="BP1898" i="47"/>
  <c r="BQ1898" i="47"/>
  <c r="BS1898" i="47"/>
  <c r="BT1898" i="47"/>
  <c r="U1898" i="47"/>
  <c r="BG1898" i="47"/>
  <c r="BI1898" i="47"/>
  <c r="BK1898" i="47"/>
  <c r="BM1898" i="47"/>
  <c r="BO1898" i="47"/>
  <c r="BR1898" i="47"/>
  <c r="AA1898" i="47"/>
  <c r="AC1898" i="47" s="1"/>
  <c r="AE1898" i="47" s="1"/>
  <c r="AD1898" i="47"/>
  <c r="T1898" i="47"/>
  <c r="V1898" i="47" s="1"/>
  <c r="AA1897" i="47"/>
  <c r="T1897" i="47"/>
  <c r="AD1897" i="47"/>
  <c r="BG1897" i="47"/>
  <c r="BI1897" i="47"/>
  <c r="BK1897" i="47"/>
  <c r="BL1897" i="47"/>
  <c r="BO1897" i="47"/>
  <c r="AB1897" i="47"/>
  <c r="BF1897" i="47"/>
  <c r="BH1897" i="47"/>
  <c r="BJ1897" i="47"/>
  <c r="BM1897" i="47"/>
  <c r="BN1897" i="47"/>
  <c r="BP1897" i="47"/>
  <c r="BQ1897" i="47"/>
  <c r="BR1897" i="47"/>
  <c r="BS1897" i="47"/>
  <c r="BT1897" i="47"/>
  <c r="U1897" i="47"/>
  <c r="AA1896" i="47"/>
  <c r="AD1896" i="47"/>
  <c r="T1896" i="47"/>
  <c r="AB1896" i="47"/>
  <c r="BG1896" i="47"/>
  <c r="BJ1896" i="47"/>
  <c r="BL1896" i="47"/>
  <c r="BN1896" i="47"/>
  <c r="U1896" i="47"/>
  <c r="BF1896" i="47"/>
  <c r="BH1896" i="47"/>
  <c r="BI1896" i="47"/>
  <c r="BK1896" i="47"/>
  <c r="BM1896" i="47"/>
  <c r="BO1896" i="47"/>
  <c r="BP1896" i="47"/>
  <c r="BQ1896" i="47"/>
  <c r="BR1896" i="47"/>
  <c r="BS1896" i="47"/>
  <c r="BT1896" i="47"/>
  <c r="AA1895" i="47"/>
  <c r="T1895" i="47"/>
  <c r="AD1895" i="47"/>
  <c r="AB1895" i="47"/>
  <c r="BF1895" i="47"/>
  <c r="BG1895" i="47"/>
  <c r="BI1895" i="47"/>
  <c r="BL1895" i="47"/>
  <c r="BN1895" i="47"/>
  <c r="BP1895" i="47"/>
  <c r="BQ1895" i="47"/>
  <c r="BS1895" i="47"/>
  <c r="BT1895" i="47"/>
  <c r="BH1895" i="47"/>
  <c r="BJ1895" i="47"/>
  <c r="BK1895" i="47"/>
  <c r="BM1895" i="47"/>
  <c r="BO1895" i="47"/>
  <c r="BR1895" i="47"/>
  <c r="U1895" i="47"/>
  <c r="AD1894" i="47"/>
  <c r="T1894" i="47"/>
  <c r="AA1894" i="47"/>
  <c r="BG1894" i="47"/>
  <c r="BI1894" i="47"/>
  <c r="BJ1894" i="47"/>
  <c r="BK1894" i="47"/>
  <c r="BM1894" i="47"/>
  <c r="BN1894" i="47"/>
  <c r="BP1894" i="47"/>
  <c r="BQ1894" i="47"/>
  <c r="BR1894" i="47"/>
  <c r="BS1894" i="47"/>
  <c r="BT1894" i="47"/>
  <c r="AB1894" i="47"/>
  <c r="BF1894" i="47"/>
  <c r="BH1894" i="47"/>
  <c r="BL1894" i="47"/>
  <c r="BO1894" i="47"/>
  <c r="U1894" i="47"/>
  <c r="AD1893" i="47"/>
  <c r="AA1893" i="47"/>
  <c r="T1893" i="47"/>
  <c r="AB1893" i="47"/>
  <c r="BF1893" i="47"/>
  <c r="BH1893" i="47"/>
  <c r="BK1893" i="47"/>
  <c r="BM1893" i="47"/>
  <c r="BG1893" i="47"/>
  <c r="BI1893" i="47"/>
  <c r="BJ1893" i="47"/>
  <c r="BL1893" i="47"/>
  <c r="BN1893" i="47"/>
  <c r="BO1893" i="47"/>
  <c r="BP1893" i="47"/>
  <c r="BQ1893" i="47"/>
  <c r="BR1893" i="47"/>
  <c r="BS1893" i="47"/>
  <c r="BT1893" i="47"/>
  <c r="U1893" i="47"/>
  <c r="AA1892" i="47"/>
  <c r="AD1892" i="47"/>
  <c r="T1892" i="47"/>
  <c r="AB1892" i="47"/>
  <c r="BF1892" i="47"/>
  <c r="BG1892" i="47"/>
  <c r="BH1892" i="47"/>
  <c r="BI1892" i="47"/>
  <c r="BJ1892" i="47"/>
  <c r="BK1892" i="47"/>
  <c r="BL1892" i="47"/>
  <c r="BM1892" i="47"/>
  <c r="BN1892" i="47"/>
  <c r="BO1892" i="47"/>
  <c r="BP1892" i="47"/>
  <c r="BQ1892" i="47"/>
  <c r="BR1892" i="47"/>
  <c r="BS1892" i="47"/>
  <c r="BT1892" i="47"/>
  <c r="U1892" i="47"/>
  <c r="AA1891" i="47"/>
  <c r="AD1891" i="47"/>
  <c r="T1891" i="47"/>
  <c r="AB1891" i="47"/>
  <c r="BF1891" i="47"/>
  <c r="BG1891" i="47"/>
  <c r="BH1891" i="47"/>
  <c r="BI1891" i="47"/>
  <c r="BJ1891" i="47"/>
  <c r="BK1891" i="47"/>
  <c r="BL1891" i="47"/>
  <c r="BM1891" i="47"/>
  <c r="BN1891" i="47"/>
  <c r="BO1891" i="47"/>
  <c r="BP1891" i="47"/>
  <c r="BQ1891" i="47"/>
  <c r="BR1891" i="47"/>
  <c r="BS1891" i="47"/>
  <c r="BT1891" i="47"/>
  <c r="U1891" i="47"/>
  <c r="AA1890" i="47"/>
  <c r="AD1890" i="47"/>
  <c r="T1890" i="47"/>
  <c r="AB1890" i="47"/>
  <c r="BF1890" i="47"/>
  <c r="BG1890" i="47"/>
  <c r="BH1890" i="47"/>
  <c r="BI1890" i="47"/>
  <c r="BJ1890" i="47"/>
  <c r="BK1890" i="47"/>
  <c r="BL1890" i="47"/>
  <c r="BM1890" i="47"/>
  <c r="BN1890" i="47"/>
  <c r="BO1890" i="47"/>
  <c r="BP1890" i="47"/>
  <c r="BQ1890" i="47"/>
  <c r="BR1890" i="47"/>
  <c r="BS1890" i="47"/>
  <c r="BT1890" i="47"/>
  <c r="U1890" i="47"/>
  <c r="AA1889" i="47"/>
  <c r="AD1889" i="47"/>
  <c r="T1889" i="47"/>
  <c r="AB1889" i="47"/>
  <c r="BF1889" i="47"/>
  <c r="BG1889" i="47"/>
  <c r="BH1889" i="47"/>
  <c r="BI1889" i="47"/>
  <c r="BJ1889" i="47"/>
  <c r="BK1889" i="47"/>
  <c r="BL1889" i="47"/>
  <c r="BM1889" i="47"/>
  <c r="BN1889" i="47"/>
  <c r="BO1889" i="47"/>
  <c r="BP1889" i="47"/>
  <c r="BQ1889" i="47"/>
  <c r="BR1889" i="47"/>
  <c r="BS1889" i="47"/>
  <c r="BT1889" i="47"/>
  <c r="U1889" i="47"/>
  <c r="AA1888" i="47"/>
  <c r="AD1888" i="47"/>
  <c r="T1888" i="47"/>
  <c r="AB1888" i="47"/>
  <c r="BF1888" i="47"/>
  <c r="BG1888" i="47"/>
  <c r="BH1888" i="47"/>
  <c r="BI1888" i="47"/>
  <c r="BJ1888" i="47"/>
  <c r="BK1888" i="47"/>
  <c r="BL1888" i="47"/>
  <c r="BM1888" i="47"/>
  <c r="BN1888" i="47"/>
  <c r="BO1888" i="47"/>
  <c r="BP1888" i="47"/>
  <c r="BQ1888" i="47"/>
  <c r="BR1888" i="47"/>
  <c r="BS1888" i="47"/>
  <c r="BT1888" i="47"/>
  <c r="U1888" i="47"/>
  <c r="AB1887" i="47"/>
  <c r="BF1887" i="47"/>
  <c r="BG1887" i="47"/>
  <c r="BH1887" i="47"/>
  <c r="BI1887" i="47"/>
  <c r="BJ1887" i="47"/>
  <c r="BK1887" i="47"/>
  <c r="BL1887" i="47"/>
  <c r="BM1887" i="47"/>
  <c r="BN1887" i="47"/>
  <c r="BO1887" i="47"/>
  <c r="BP1887" i="47"/>
  <c r="BQ1887" i="47"/>
  <c r="BR1887" i="47"/>
  <c r="BS1887" i="47"/>
  <c r="BT1887" i="47"/>
  <c r="U1887" i="47"/>
  <c r="AA1887" i="47"/>
  <c r="AC1887" i="47" s="1"/>
  <c r="AE1887" i="47" s="1"/>
  <c r="AD1887" i="47"/>
  <c r="T1887" i="47"/>
  <c r="V1887" i="47" s="1"/>
  <c r="AB1886" i="47"/>
  <c r="BF1886" i="47"/>
  <c r="BG1886" i="47"/>
  <c r="BH1886" i="47"/>
  <c r="BI1886" i="47"/>
  <c r="BJ1886" i="47"/>
  <c r="BK1886" i="47"/>
  <c r="BL1886" i="47"/>
  <c r="BM1886" i="47"/>
  <c r="BN1886" i="47"/>
  <c r="BO1886" i="47"/>
  <c r="BP1886" i="47"/>
  <c r="BQ1886" i="47"/>
  <c r="BR1886" i="47"/>
  <c r="BS1886" i="47"/>
  <c r="BT1886" i="47"/>
  <c r="U1886" i="47"/>
  <c r="AA1886" i="47"/>
  <c r="AC1886" i="47" s="1"/>
  <c r="AE1886" i="47" s="1"/>
  <c r="AD1886" i="47"/>
  <c r="T1886" i="47"/>
  <c r="V1886" i="47" s="1"/>
  <c r="AB1885" i="47"/>
  <c r="BF1885" i="47"/>
  <c r="BG1885" i="47"/>
  <c r="BH1885" i="47"/>
  <c r="BI1885" i="47"/>
  <c r="BJ1885" i="47"/>
  <c r="BK1885" i="47"/>
  <c r="BL1885" i="47"/>
  <c r="BM1885" i="47"/>
  <c r="BN1885" i="47"/>
  <c r="BO1885" i="47"/>
  <c r="BP1885" i="47"/>
  <c r="BQ1885" i="47"/>
  <c r="BR1885" i="47"/>
  <c r="BS1885" i="47"/>
  <c r="BT1885" i="47"/>
  <c r="U1885" i="47"/>
  <c r="AA1885" i="47"/>
  <c r="AC1885" i="47" s="1"/>
  <c r="AE1885" i="47" s="1"/>
  <c r="AD1885" i="47"/>
  <c r="T1885" i="47"/>
  <c r="V1885" i="47" s="1"/>
  <c r="AA1884" i="47"/>
  <c r="AD1884" i="47"/>
  <c r="T1884" i="47"/>
  <c r="AB1884" i="47"/>
  <c r="BF1884" i="47"/>
  <c r="BG1884" i="47"/>
  <c r="BH1884" i="47"/>
  <c r="BI1884" i="47"/>
  <c r="BJ1884" i="47"/>
  <c r="BK1884" i="47"/>
  <c r="BL1884" i="47"/>
  <c r="BM1884" i="47"/>
  <c r="BN1884" i="47"/>
  <c r="BO1884" i="47"/>
  <c r="BP1884" i="47"/>
  <c r="BQ1884" i="47"/>
  <c r="BR1884" i="47"/>
  <c r="BS1884" i="47"/>
  <c r="BT1884" i="47"/>
  <c r="U1884" i="47"/>
  <c r="AA1883" i="47"/>
  <c r="AD1883" i="47"/>
  <c r="T1883" i="47"/>
  <c r="AB1883" i="47"/>
  <c r="BF1883" i="47"/>
  <c r="BG1883" i="47"/>
  <c r="BH1883" i="47"/>
  <c r="BI1883" i="47"/>
  <c r="BJ1883" i="47"/>
  <c r="BK1883" i="47"/>
  <c r="BL1883" i="47"/>
  <c r="BM1883" i="47"/>
  <c r="BN1883" i="47"/>
  <c r="BO1883" i="47"/>
  <c r="BP1883" i="47"/>
  <c r="BQ1883" i="47"/>
  <c r="BR1883" i="47"/>
  <c r="BS1883" i="47"/>
  <c r="BT1883" i="47"/>
  <c r="U1883" i="47"/>
  <c r="AA1882" i="47"/>
  <c r="AD1882" i="47"/>
  <c r="T1882" i="47"/>
  <c r="AB1882" i="47"/>
  <c r="BF1882" i="47"/>
  <c r="BG1882" i="47"/>
  <c r="BH1882" i="47"/>
  <c r="BI1882" i="47"/>
  <c r="BJ1882" i="47"/>
  <c r="BK1882" i="47"/>
  <c r="BL1882" i="47"/>
  <c r="BM1882" i="47"/>
  <c r="BN1882" i="47"/>
  <c r="BO1882" i="47"/>
  <c r="BP1882" i="47"/>
  <c r="BQ1882" i="47"/>
  <c r="BR1882" i="47"/>
  <c r="BS1882" i="47"/>
  <c r="BT1882" i="47"/>
  <c r="U1882" i="47"/>
  <c r="AA1881" i="47"/>
  <c r="AD1881" i="47"/>
  <c r="T1881" i="47"/>
  <c r="AB1881" i="47"/>
  <c r="BF1881" i="47"/>
  <c r="BG1881" i="47"/>
  <c r="BH1881" i="47"/>
  <c r="BI1881" i="47"/>
  <c r="BJ1881" i="47"/>
  <c r="BK1881" i="47"/>
  <c r="BL1881" i="47"/>
  <c r="BM1881" i="47"/>
  <c r="BN1881" i="47"/>
  <c r="BO1881" i="47"/>
  <c r="BP1881" i="47"/>
  <c r="BQ1881" i="47"/>
  <c r="BR1881" i="47"/>
  <c r="BS1881" i="47"/>
  <c r="BT1881" i="47"/>
  <c r="U1881" i="47"/>
  <c r="AA1880" i="47"/>
  <c r="AD1880" i="47"/>
  <c r="T1880" i="47"/>
  <c r="AB1880" i="47"/>
  <c r="BF1880" i="47"/>
  <c r="BG1880" i="47"/>
  <c r="BH1880" i="47"/>
  <c r="BI1880" i="47"/>
  <c r="BJ1880" i="47"/>
  <c r="BK1880" i="47"/>
  <c r="BL1880" i="47"/>
  <c r="BM1880" i="47"/>
  <c r="BN1880" i="47"/>
  <c r="BO1880" i="47"/>
  <c r="BP1880" i="47"/>
  <c r="BQ1880" i="47"/>
  <c r="BR1880" i="47"/>
  <c r="BS1880" i="47"/>
  <c r="BT1880" i="47"/>
  <c r="U1880" i="47"/>
  <c r="AA1879" i="47"/>
  <c r="AD1879" i="47"/>
  <c r="T1879" i="47"/>
  <c r="AB1879" i="47"/>
  <c r="BF1879" i="47"/>
  <c r="BG1879" i="47"/>
  <c r="BH1879" i="47"/>
  <c r="BI1879" i="47"/>
  <c r="BJ1879" i="47"/>
  <c r="BK1879" i="47"/>
  <c r="BL1879" i="47"/>
  <c r="BM1879" i="47"/>
  <c r="BN1879" i="47"/>
  <c r="BO1879" i="47"/>
  <c r="BP1879" i="47"/>
  <c r="BQ1879" i="47"/>
  <c r="BR1879" i="47"/>
  <c r="BS1879" i="47"/>
  <c r="BT1879" i="47"/>
  <c r="U1879" i="47"/>
  <c r="AA1878" i="47"/>
  <c r="AD1878" i="47"/>
  <c r="T1878" i="47"/>
  <c r="AB1878" i="47"/>
  <c r="BF1878" i="47"/>
  <c r="BG1878" i="47"/>
  <c r="BH1878" i="47"/>
  <c r="BI1878" i="47"/>
  <c r="BJ1878" i="47"/>
  <c r="BK1878" i="47"/>
  <c r="BL1878" i="47"/>
  <c r="BM1878" i="47"/>
  <c r="BN1878" i="47"/>
  <c r="BO1878" i="47"/>
  <c r="BP1878" i="47"/>
  <c r="BQ1878" i="47"/>
  <c r="BR1878" i="47"/>
  <c r="BS1878" i="47"/>
  <c r="BT1878" i="47"/>
  <c r="U1878" i="47"/>
  <c r="AA1877" i="47"/>
  <c r="AD1877" i="47"/>
  <c r="T1877" i="47"/>
  <c r="AB1877" i="47"/>
  <c r="BF1877" i="47"/>
  <c r="BG1877" i="47"/>
  <c r="BH1877" i="47"/>
  <c r="BI1877" i="47"/>
  <c r="BJ1877" i="47"/>
  <c r="BK1877" i="47"/>
  <c r="BL1877" i="47"/>
  <c r="BM1877" i="47"/>
  <c r="BN1877" i="47"/>
  <c r="BO1877" i="47"/>
  <c r="BP1877" i="47"/>
  <c r="BQ1877" i="47"/>
  <c r="BR1877" i="47"/>
  <c r="BS1877" i="47"/>
  <c r="BT1877" i="47"/>
  <c r="U1877" i="47"/>
  <c r="AA1876" i="47"/>
  <c r="AD1876" i="47"/>
  <c r="T1876" i="47"/>
  <c r="AB1876" i="47"/>
  <c r="BF1876" i="47"/>
  <c r="BG1876" i="47"/>
  <c r="BH1876" i="47"/>
  <c r="BI1876" i="47"/>
  <c r="BJ1876" i="47"/>
  <c r="BK1876" i="47"/>
  <c r="BL1876" i="47"/>
  <c r="BM1876" i="47"/>
  <c r="BN1876" i="47"/>
  <c r="BO1876" i="47"/>
  <c r="BP1876" i="47"/>
  <c r="BQ1876" i="47"/>
  <c r="BR1876" i="47"/>
  <c r="BS1876" i="47"/>
  <c r="BT1876" i="47"/>
  <c r="U1876" i="47"/>
  <c r="AA1875" i="47"/>
  <c r="AD1875" i="47"/>
  <c r="T1875" i="47"/>
  <c r="AB1875" i="47"/>
  <c r="BF1875" i="47"/>
  <c r="BG1875" i="47"/>
  <c r="BH1875" i="47"/>
  <c r="BI1875" i="47"/>
  <c r="BJ1875" i="47"/>
  <c r="BK1875" i="47"/>
  <c r="BL1875" i="47"/>
  <c r="BM1875" i="47"/>
  <c r="BN1875" i="47"/>
  <c r="BO1875" i="47"/>
  <c r="BP1875" i="47"/>
  <c r="BQ1875" i="47"/>
  <c r="BR1875" i="47"/>
  <c r="BS1875" i="47"/>
  <c r="BT1875" i="47"/>
  <c r="U1875" i="47"/>
  <c r="AA1874" i="47"/>
  <c r="AD1874" i="47"/>
  <c r="T1874" i="47"/>
  <c r="AB1874" i="47"/>
  <c r="BF1874" i="47"/>
  <c r="BG1874" i="47"/>
  <c r="BH1874" i="47"/>
  <c r="BI1874" i="47"/>
  <c r="BJ1874" i="47"/>
  <c r="BK1874" i="47"/>
  <c r="BL1874" i="47"/>
  <c r="BM1874" i="47"/>
  <c r="BN1874" i="47"/>
  <c r="BO1874" i="47"/>
  <c r="BP1874" i="47"/>
  <c r="BQ1874" i="47"/>
  <c r="BR1874" i="47"/>
  <c r="BS1874" i="47"/>
  <c r="BT1874" i="47"/>
  <c r="U1874" i="47"/>
  <c r="AA1873" i="47"/>
  <c r="AD1873" i="47"/>
  <c r="T1873" i="47"/>
  <c r="AB1873" i="47"/>
  <c r="BF1873" i="47"/>
  <c r="BG1873" i="47"/>
  <c r="BH1873" i="47"/>
  <c r="BI1873" i="47"/>
  <c r="BJ1873" i="47"/>
  <c r="BK1873" i="47"/>
  <c r="BL1873" i="47"/>
  <c r="BM1873" i="47"/>
  <c r="BN1873" i="47"/>
  <c r="BO1873" i="47"/>
  <c r="BP1873" i="47"/>
  <c r="BQ1873" i="47"/>
  <c r="BR1873" i="47"/>
  <c r="BS1873" i="47"/>
  <c r="BT1873" i="47"/>
  <c r="U1873" i="47"/>
  <c r="AA1872" i="47"/>
  <c r="AD1872" i="47"/>
  <c r="T1872" i="47"/>
  <c r="AB1872" i="47"/>
  <c r="BF1872" i="47"/>
  <c r="BG1872" i="47"/>
  <c r="BH1872" i="47"/>
  <c r="BI1872" i="47"/>
  <c r="BJ1872" i="47"/>
  <c r="BK1872" i="47"/>
  <c r="BL1872" i="47"/>
  <c r="BM1872" i="47"/>
  <c r="BN1872" i="47"/>
  <c r="BO1872" i="47"/>
  <c r="BP1872" i="47"/>
  <c r="BQ1872" i="47"/>
  <c r="BR1872" i="47"/>
  <c r="BS1872" i="47"/>
  <c r="BT1872" i="47"/>
  <c r="U1872" i="47"/>
  <c r="AA1871" i="47"/>
  <c r="AD1871" i="47"/>
  <c r="T1871" i="47"/>
  <c r="AB1871" i="47"/>
  <c r="BF1871" i="47"/>
  <c r="BG1871" i="47"/>
  <c r="BH1871" i="47"/>
  <c r="BI1871" i="47"/>
  <c r="BJ1871" i="47"/>
  <c r="BK1871" i="47"/>
  <c r="BL1871" i="47"/>
  <c r="BM1871" i="47"/>
  <c r="BN1871" i="47"/>
  <c r="BO1871" i="47"/>
  <c r="BP1871" i="47"/>
  <c r="BQ1871" i="47"/>
  <c r="BR1871" i="47"/>
  <c r="BS1871" i="47"/>
  <c r="BT1871" i="47"/>
  <c r="U1871" i="47"/>
  <c r="AA1870" i="47"/>
  <c r="AD1870" i="47"/>
  <c r="T1870" i="47"/>
  <c r="AB1870" i="47"/>
  <c r="BF1870" i="47"/>
  <c r="BG1870" i="47"/>
  <c r="BH1870" i="47"/>
  <c r="BI1870" i="47"/>
  <c r="BJ1870" i="47"/>
  <c r="BK1870" i="47"/>
  <c r="BL1870" i="47"/>
  <c r="BM1870" i="47"/>
  <c r="BN1870" i="47"/>
  <c r="BO1870" i="47"/>
  <c r="BP1870" i="47"/>
  <c r="BQ1870" i="47"/>
  <c r="BR1870" i="47"/>
  <c r="BS1870" i="47"/>
  <c r="BT1870" i="47"/>
  <c r="U1870" i="47"/>
  <c r="AA1869" i="47"/>
  <c r="AD1869" i="47"/>
  <c r="T1869" i="47"/>
  <c r="AB1869" i="47"/>
  <c r="BF1869" i="47"/>
  <c r="BG1869" i="47"/>
  <c r="BH1869" i="47"/>
  <c r="BI1869" i="47"/>
  <c r="BJ1869" i="47"/>
  <c r="BK1869" i="47"/>
  <c r="BL1869" i="47"/>
  <c r="BM1869" i="47"/>
  <c r="BN1869" i="47"/>
  <c r="BO1869" i="47"/>
  <c r="BP1869" i="47"/>
  <c r="BQ1869" i="47"/>
  <c r="BR1869" i="47"/>
  <c r="BS1869" i="47"/>
  <c r="BT1869" i="47"/>
  <c r="U1869" i="47"/>
  <c r="AA1868" i="47"/>
  <c r="AD1868" i="47"/>
  <c r="T1868" i="47"/>
  <c r="AB1868" i="47"/>
  <c r="BF1868" i="47"/>
  <c r="BG1868" i="47"/>
  <c r="BH1868" i="47"/>
  <c r="BI1868" i="47"/>
  <c r="BJ1868" i="47"/>
  <c r="BK1868" i="47"/>
  <c r="BL1868" i="47"/>
  <c r="BM1868" i="47"/>
  <c r="BN1868" i="47"/>
  <c r="BO1868" i="47"/>
  <c r="BP1868" i="47"/>
  <c r="BQ1868" i="47"/>
  <c r="BR1868" i="47"/>
  <c r="BS1868" i="47"/>
  <c r="BT1868" i="47"/>
  <c r="U1868" i="47"/>
  <c r="AB1867" i="47"/>
  <c r="BF1867" i="47"/>
  <c r="BG1867" i="47"/>
  <c r="BH1867" i="47"/>
  <c r="BI1867" i="47"/>
  <c r="BJ1867" i="47"/>
  <c r="BK1867" i="47"/>
  <c r="BL1867" i="47"/>
  <c r="BM1867" i="47"/>
  <c r="BN1867" i="47"/>
  <c r="BO1867" i="47"/>
  <c r="BP1867" i="47"/>
  <c r="BQ1867" i="47"/>
  <c r="BR1867" i="47"/>
  <c r="BS1867" i="47"/>
  <c r="BT1867" i="47"/>
  <c r="U1867" i="47"/>
  <c r="AA1867" i="47"/>
  <c r="AD1867" i="47"/>
  <c r="T1867" i="47"/>
  <c r="V1867" i="47" s="1"/>
  <c r="AA1866" i="47"/>
  <c r="AD1866" i="47"/>
  <c r="T1866" i="47"/>
  <c r="AB1866" i="47"/>
  <c r="BF1866" i="47"/>
  <c r="BG1866" i="47"/>
  <c r="BH1866" i="47"/>
  <c r="BI1866" i="47"/>
  <c r="BJ1866" i="47"/>
  <c r="BK1866" i="47"/>
  <c r="BL1866" i="47"/>
  <c r="BM1866" i="47"/>
  <c r="BN1866" i="47"/>
  <c r="BO1866" i="47"/>
  <c r="BP1866" i="47"/>
  <c r="BQ1866" i="47"/>
  <c r="BR1866" i="47"/>
  <c r="BS1866" i="47"/>
  <c r="BT1866" i="47"/>
  <c r="U1866" i="47"/>
  <c r="AA1865" i="47"/>
  <c r="AD1865" i="47"/>
  <c r="T1865" i="47"/>
  <c r="AB1865" i="47"/>
  <c r="BF1865" i="47"/>
  <c r="BG1865" i="47"/>
  <c r="BH1865" i="47"/>
  <c r="BI1865" i="47"/>
  <c r="BJ1865" i="47"/>
  <c r="BK1865" i="47"/>
  <c r="BL1865" i="47"/>
  <c r="BM1865" i="47"/>
  <c r="BN1865" i="47"/>
  <c r="BO1865" i="47"/>
  <c r="BP1865" i="47"/>
  <c r="BQ1865" i="47"/>
  <c r="BR1865" i="47"/>
  <c r="BS1865" i="47"/>
  <c r="BT1865" i="47"/>
  <c r="U1865" i="47"/>
  <c r="AA1864" i="47"/>
  <c r="AD1864" i="47"/>
  <c r="T1864" i="47"/>
  <c r="AB1864" i="47"/>
  <c r="BF1864" i="47"/>
  <c r="BG1864" i="47"/>
  <c r="BH1864" i="47"/>
  <c r="BI1864" i="47"/>
  <c r="BJ1864" i="47"/>
  <c r="BK1864" i="47"/>
  <c r="BL1864" i="47"/>
  <c r="BM1864" i="47"/>
  <c r="BN1864" i="47"/>
  <c r="BO1864" i="47"/>
  <c r="BP1864" i="47"/>
  <c r="BQ1864" i="47"/>
  <c r="BR1864" i="47"/>
  <c r="BS1864" i="47"/>
  <c r="BT1864" i="47"/>
  <c r="U1864" i="47"/>
  <c r="AB1863" i="47"/>
  <c r="BF1863" i="47"/>
  <c r="BG1863" i="47"/>
  <c r="BH1863" i="47"/>
  <c r="BI1863" i="47"/>
  <c r="BJ1863" i="47"/>
  <c r="BK1863" i="47"/>
  <c r="BL1863" i="47"/>
  <c r="BM1863" i="47"/>
  <c r="BN1863" i="47"/>
  <c r="BO1863" i="47"/>
  <c r="BP1863" i="47"/>
  <c r="BQ1863" i="47"/>
  <c r="BR1863" i="47"/>
  <c r="BS1863" i="47"/>
  <c r="BT1863" i="47"/>
  <c r="U1863" i="47"/>
  <c r="AA1863" i="47"/>
  <c r="AD1863" i="47"/>
  <c r="T1863" i="47"/>
  <c r="V1863" i="47" s="1"/>
  <c r="AA1862" i="47"/>
  <c r="AD1862" i="47"/>
  <c r="T1862" i="47"/>
  <c r="AB1862" i="47"/>
  <c r="BF1862" i="47"/>
  <c r="BG1862" i="47"/>
  <c r="BH1862" i="47"/>
  <c r="BI1862" i="47"/>
  <c r="BJ1862" i="47"/>
  <c r="BK1862" i="47"/>
  <c r="BL1862" i="47"/>
  <c r="BM1862" i="47"/>
  <c r="BN1862" i="47"/>
  <c r="BO1862" i="47"/>
  <c r="BP1862" i="47"/>
  <c r="BQ1862" i="47"/>
  <c r="BR1862" i="47"/>
  <c r="BS1862" i="47"/>
  <c r="BT1862" i="47"/>
  <c r="U1862" i="47"/>
  <c r="AA1861" i="47"/>
  <c r="AD1861" i="47"/>
  <c r="T1861" i="47"/>
  <c r="AB1861" i="47"/>
  <c r="BF1861" i="47"/>
  <c r="BG1861" i="47"/>
  <c r="BH1861" i="47"/>
  <c r="BI1861" i="47"/>
  <c r="BJ1861" i="47"/>
  <c r="BK1861" i="47"/>
  <c r="BL1861" i="47"/>
  <c r="BM1861" i="47"/>
  <c r="BN1861" i="47"/>
  <c r="BO1861" i="47"/>
  <c r="BP1861" i="47"/>
  <c r="BQ1861" i="47"/>
  <c r="BR1861" i="47"/>
  <c r="BS1861" i="47"/>
  <c r="BT1861" i="47"/>
  <c r="U1861" i="47"/>
  <c r="AA1860" i="47"/>
  <c r="AD1860" i="47"/>
  <c r="T1860" i="47"/>
  <c r="AB1860" i="47"/>
  <c r="BF1860" i="47"/>
  <c r="BG1860" i="47"/>
  <c r="BH1860" i="47"/>
  <c r="BI1860" i="47"/>
  <c r="BJ1860" i="47"/>
  <c r="BK1860" i="47"/>
  <c r="BL1860" i="47"/>
  <c r="BM1860" i="47"/>
  <c r="BN1860" i="47"/>
  <c r="BO1860" i="47"/>
  <c r="BP1860" i="47"/>
  <c r="BQ1860" i="47"/>
  <c r="BR1860" i="47"/>
  <c r="BS1860" i="47"/>
  <c r="BT1860" i="47"/>
  <c r="U1860" i="47"/>
  <c r="AA1859" i="47"/>
  <c r="AD1859" i="47"/>
  <c r="T1859" i="47"/>
  <c r="AB1859" i="47"/>
  <c r="BF1859" i="47"/>
  <c r="BG1859" i="47"/>
  <c r="BH1859" i="47"/>
  <c r="BI1859" i="47"/>
  <c r="BJ1859" i="47"/>
  <c r="BK1859" i="47"/>
  <c r="BL1859" i="47"/>
  <c r="BM1859" i="47"/>
  <c r="BN1859" i="47"/>
  <c r="BO1859" i="47"/>
  <c r="BP1859" i="47"/>
  <c r="BQ1859" i="47"/>
  <c r="BR1859" i="47"/>
  <c r="BS1859" i="47"/>
  <c r="BT1859" i="47"/>
  <c r="U1859" i="47"/>
  <c r="AB1858" i="47"/>
  <c r="BF1858" i="47"/>
  <c r="BG1858" i="47"/>
  <c r="BH1858" i="47"/>
  <c r="BI1858" i="47"/>
  <c r="BJ1858" i="47"/>
  <c r="BK1858" i="47"/>
  <c r="BL1858" i="47"/>
  <c r="BM1858" i="47"/>
  <c r="BN1858" i="47"/>
  <c r="BO1858" i="47"/>
  <c r="BP1858" i="47"/>
  <c r="BQ1858" i="47"/>
  <c r="BR1858" i="47"/>
  <c r="BS1858" i="47"/>
  <c r="BT1858" i="47"/>
  <c r="U1858" i="47"/>
  <c r="AA1858" i="47"/>
  <c r="AC1858" i="47" s="1"/>
  <c r="AE1858" i="47" s="1"/>
  <c r="AD1858" i="47"/>
  <c r="T1858" i="47"/>
  <c r="AB1857" i="47"/>
  <c r="BF1857" i="47"/>
  <c r="BG1857" i="47"/>
  <c r="BH1857" i="47"/>
  <c r="BI1857" i="47"/>
  <c r="BJ1857" i="47"/>
  <c r="BK1857" i="47"/>
  <c r="BL1857" i="47"/>
  <c r="BM1857" i="47"/>
  <c r="BN1857" i="47"/>
  <c r="BO1857" i="47"/>
  <c r="BP1857" i="47"/>
  <c r="BQ1857" i="47"/>
  <c r="BR1857" i="47"/>
  <c r="BS1857" i="47"/>
  <c r="BT1857" i="47"/>
  <c r="U1857" i="47"/>
  <c r="AA1857" i="47"/>
  <c r="AD1857" i="47"/>
  <c r="T1857" i="47"/>
  <c r="AA1856" i="47"/>
  <c r="AD1856" i="47"/>
  <c r="T1856" i="47"/>
  <c r="AB1856" i="47"/>
  <c r="BF1856" i="47"/>
  <c r="BG1856" i="47"/>
  <c r="BH1856" i="47"/>
  <c r="BI1856" i="47"/>
  <c r="BJ1856" i="47"/>
  <c r="BK1856" i="47"/>
  <c r="BL1856" i="47"/>
  <c r="BM1856" i="47"/>
  <c r="BN1856" i="47"/>
  <c r="BO1856" i="47"/>
  <c r="BP1856" i="47"/>
  <c r="BQ1856" i="47"/>
  <c r="BR1856" i="47"/>
  <c r="BS1856" i="47"/>
  <c r="BT1856" i="47"/>
  <c r="U1856" i="47"/>
  <c r="AA1855" i="47"/>
  <c r="AD1855" i="47"/>
  <c r="T1855" i="47"/>
  <c r="AB1855" i="47"/>
  <c r="BF1855" i="47"/>
  <c r="BG1855" i="47"/>
  <c r="BH1855" i="47"/>
  <c r="BI1855" i="47"/>
  <c r="BJ1855" i="47"/>
  <c r="BK1855" i="47"/>
  <c r="BL1855" i="47"/>
  <c r="BM1855" i="47"/>
  <c r="BN1855" i="47"/>
  <c r="BO1855" i="47"/>
  <c r="BP1855" i="47"/>
  <c r="BQ1855" i="47"/>
  <c r="BR1855" i="47"/>
  <c r="BS1855" i="47"/>
  <c r="BT1855" i="47"/>
  <c r="U1855" i="47"/>
  <c r="AA1854" i="47"/>
  <c r="AD1854" i="47"/>
  <c r="T1854" i="47"/>
  <c r="AB1854" i="47"/>
  <c r="BF1854" i="47"/>
  <c r="BG1854" i="47"/>
  <c r="BH1854" i="47"/>
  <c r="BI1854" i="47"/>
  <c r="BJ1854" i="47"/>
  <c r="BK1854" i="47"/>
  <c r="BL1854" i="47"/>
  <c r="BM1854" i="47"/>
  <c r="BN1854" i="47"/>
  <c r="BO1854" i="47"/>
  <c r="BP1854" i="47"/>
  <c r="BQ1854" i="47"/>
  <c r="BR1854" i="47"/>
  <c r="BS1854" i="47"/>
  <c r="BT1854" i="47"/>
  <c r="U1854" i="47"/>
  <c r="AB1853" i="47"/>
  <c r="BF1853" i="47"/>
  <c r="BG1853" i="47"/>
  <c r="BH1853" i="47"/>
  <c r="BI1853" i="47"/>
  <c r="BJ1853" i="47"/>
  <c r="BK1853" i="47"/>
  <c r="BL1853" i="47"/>
  <c r="BM1853" i="47"/>
  <c r="BN1853" i="47"/>
  <c r="BO1853" i="47"/>
  <c r="BP1853" i="47"/>
  <c r="BQ1853" i="47"/>
  <c r="BR1853" i="47"/>
  <c r="BS1853" i="47"/>
  <c r="BT1853" i="47"/>
  <c r="U1853" i="47"/>
  <c r="AA1853" i="47"/>
  <c r="AD1853" i="47"/>
  <c r="T1853" i="47"/>
  <c r="AB1852" i="47"/>
  <c r="BF1852" i="47"/>
  <c r="BG1852" i="47"/>
  <c r="BH1852" i="47"/>
  <c r="BI1852" i="47"/>
  <c r="BJ1852" i="47"/>
  <c r="BK1852" i="47"/>
  <c r="BL1852" i="47"/>
  <c r="BM1852" i="47"/>
  <c r="BN1852" i="47"/>
  <c r="BO1852" i="47"/>
  <c r="BP1852" i="47"/>
  <c r="BQ1852" i="47"/>
  <c r="BR1852" i="47"/>
  <c r="BS1852" i="47"/>
  <c r="BT1852" i="47"/>
  <c r="U1852" i="47"/>
  <c r="AA1852" i="47"/>
  <c r="AD1852" i="47"/>
  <c r="T1852" i="47"/>
  <c r="V1852" i="47" s="1"/>
  <c r="AA1851" i="47"/>
  <c r="AD1851" i="47"/>
  <c r="T1851" i="47"/>
  <c r="AB1851" i="47"/>
  <c r="BF1851" i="47"/>
  <c r="BG1851" i="47"/>
  <c r="BH1851" i="47"/>
  <c r="BI1851" i="47"/>
  <c r="BJ1851" i="47"/>
  <c r="BK1851" i="47"/>
  <c r="BL1851" i="47"/>
  <c r="BM1851" i="47"/>
  <c r="BN1851" i="47"/>
  <c r="BO1851" i="47"/>
  <c r="BP1851" i="47"/>
  <c r="BQ1851" i="47"/>
  <c r="BR1851" i="47"/>
  <c r="BS1851" i="47"/>
  <c r="BT1851" i="47"/>
  <c r="U1851" i="47"/>
  <c r="AA1850" i="47"/>
  <c r="AD1850" i="47"/>
  <c r="T1850" i="47"/>
  <c r="AB1850" i="47"/>
  <c r="BF1850" i="47"/>
  <c r="BG1850" i="47"/>
  <c r="BH1850" i="47"/>
  <c r="BI1850" i="47"/>
  <c r="BJ1850" i="47"/>
  <c r="BK1850" i="47"/>
  <c r="BL1850" i="47"/>
  <c r="BM1850" i="47"/>
  <c r="BN1850" i="47"/>
  <c r="BO1850" i="47"/>
  <c r="BP1850" i="47"/>
  <c r="BQ1850" i="47"/>
  <c r="BR1850" i="47"/>
  <c r="BS1850" i="47"/>
  <c r="BT1850" i="47"/>
  <c r="U1850" i="47"/>
  <c r="AA1849" i="47"/>
  <c r="AD1849" i="47"/>
  <c r="T1849" i="47"/>
  <c r="AB1849" i="47"/>
  <c r="BF1849" i="47"/>
  <c r="BG1849" i="47"/>
  <c r="BH1849" i="47"/>
  <c r="BI1849" i="47"/>
  <c r="BJ1849" i="47"/>
  <c r="BK1849" i="47"/>
  <c r="BL1849" i="47"/>
  <c r="BM1849" i="47"/>
  <c r="BN1849" i="47"/>
  <c r="BO1849" i="47"/>
  <c r="BP1849" i="47"/>
  <c r="BQ1849" i="47"/>
  <c r="BR1849" i="47"/>
  <c r="BS1849" i="47"/>
  <c r="BT1849" i="47"/>
  <c r="U1849" i="47"/>
  <c r="AA1848" i="47"/>
  <c r="AD1848" i="47"/>
  <c r="T1848" i="47"/>
  <c r="AB1848" i="47"/>
  <c r="BF1848" i="47"/>
  <c r="BG1848" i="47"/>
  <c r="BH1848" i="47"/>
  <c r="BI1848" i="47"/>
  <c r="BJ1848" i="47"/>
  <c r="BK1848" i="47"/>
  <c r="BL1848" i="47"/>
  <c r="BM1848" i="47"/>
  <c r="BN1848" i="47"/>
  <c r="BO1848" i="47"/>
  <c r="BP1848" i="47"/>
  <c r="BQ1848" i="47"/>
  <c r="BR1848" i="47"/>
  <c r="BS1848" i="47"/>
  <c r="BT1848" i="47"/>
  <c r="U1848" i="47"/>
  <c r="AA1847" i="47"/>
  <c r="AD1847" i="47"/>
  <c r="T1847" i="47"/>
  <c r="AB1847" i="47"/>
  <c r="BF1847" i="47"/>
  <c r="BG1847" i="47"/>
  <c r="BH1847" i="47"/>
  <c r="BI1847" i="47"/>
  <c r="BJ1847" i="47"/>
  <c r="BK1847" i="47"/>
  <c r="BL1847" i="47"/>
  <c r="BM1847" i="47"/>
  <c r="BN1847" i="47"/>
  <c r="BO1847" i="47"/>
  <c r="BP1847" i="47"/>
  <c r="BQ1847" i="47"/>
  <c r="BR1847" i="47"/>
  <c r="BS1847" i="47"/>
  <c r="BT1847" i="47"/>
  <c r="U1847" i="47"/>
  <c r="AA1846" i="47"/>
  <c r="AD1846" i="47"/>
  <c r="T1846" i="47"/>
  <c r="AB1846" i="47"/>
  <c r="BF1846" i="47"/>
  <c r="BG1846" i="47"/>
  <c r="BH1846" i="47"/>
  <c r="BI1846" i="47"/>
  <c r="BJ1846" i="47"/>
  <c r="BK1846" i="47"/>
  <c r="BL1846" i="47"/>
  <c r="BM1846" i="47"/>
  <c r="BN1846" i="47"/>
  <c r="BO1846" i="47"/>
  <c r="BP1846" i="47"/>
  <c r="BQ1846" i="47"/>
  <c r="BR1846" i="47"/>
  <c r="BS1846" i="47"/>
  <c r="BT1846" i="47"/>
  <c r="U1846" i="47"/>
  <c r="AA1845" i="47"/>
  <c r="AD1845" i="47"/>
  <c r="T1845" i="47"/>
  <c r="AB1845" i="47"/>
  <c r="BF1845" i="47"/>
  <c r="BG1845" i="47"/>
  <c r="BH1845" i="47"/>
  <c r="BI1845" i="47"/>
  <c r="BJ1845" i="47"/>
  <c r="BK1845" i="47"/>
  <c r="BL1845" i="47"/>
  <c r="BM1845" i="47"/>
  <c r="BN1845" i="47"/>
  <c r="BO1845" i="47"/>
  <c r="BP1845" i="47"/>
  <c r="BQ1845" i="47"/>
  <c r="BR1845" i="47"/>
  <c r="BS1845" i="47"/>
  <c r="BT1845" i="47"/>
  <c r="U1845" i="47"/>
  <c r="AB1844" i="47"/>
  <c r="BF1844" i="47"/>
  <c r="BG1844" i="47"/>
  <c r="BH1844" i="47"/>
  <c r="BI1844" i="47"/>
  <c r="BJ1844" i="47"/>
  <c r="BK1844" i="47"/>
  <c r="BL1844" i="47"/>
  <c r="BM1844" i="47"/>
  <c r="BN1844" i="47"/>
  <c r="BO1844" i="47"/>
  <c r="BP1844" i="47"/>
  <c r="BQ1844" i="47"/>
  <c r="BR1844" i="47"/>
  <c r="BS1844" i="47"/>
  <c r="BT1844" i="47"/>
  <c r="U1844" i="47"/>
  <c r="AA1844" i="47"/>
  <c r="AC1844" i="47" s="1"/>
  <c r="AE1844" i="47" s="1"/>
  <c r="AD1844" i="47"/>
  <c r="T1844" i="47"/>
  <c r="V1844" i="47" s="1"/>
  <c r="AB1843" i="47"/>
  <c r="BF1843" i="47"/>
  <c r="BG1843" i="47"/>
  <c r="BH1843" i="47"/>
  <c r="BI1843" i="47"/>
  <c r="BJ1843" i="47"/>
  <c r="BK1843" i="47"/>
  <c r="BL1843" i="47"/>
  <c r="BM1843" i="47"/>
  <c r="BN1843" i="47"/>
  <c r="BO1843" i="47"/>
  <c r="BP1843" i="47"/>
  <c r="BQ1843" i="47"/>
  <c r="BR1843" i="47"/>
  <c r="BS1843" i="47"/>
  <c r="BT1843" i="47"/>
  <c r="U1843" i="47"/>
  <c r="AA1843" i="47"/>
  <c r="AC1843" i="47" s="1"/>
  <c r="AE1843" i="47" s="1"/>
  <c r="AD1843" i="47"/>
  <c r="T1843" i="47"/>
  <c r="V1843" i="47" s="1"/>
  <c r="AB1842" i="47"/>
  <c r="BF1842" i="47"/>
  <c r="BG1842" i="47"/>
  <c r="BH1842" i="47"/>
  <c r="BI1842" i="47"/>
  <c r="BJ1842" i="47"/>
  <c r="BK1842" i="47"/>
  <c r="BL1842" i="47"/>
  <c r="BM1842" i="47"/>
  <c r="BN1842" i="47"/>
  <c r="BO1842" i="47"/>
  <c r="BP1842" i="47"/>
  <c r="BQ1842" i="47"/>
  <c r="BR1842" i="47"/>
  <c r="BS1842" i="47"/>
  <c r="BT1842" i="47"/>
  <c r="U1842" i="47"/>
  <c r="AA1842" i="47"/>
  <c r="AC1842" i="47" s="1"/>
  <c r="AE1842" i="47" s="1"/>
  <c r="AD1842" i="47"/>
  <c r="T1842" i="47"/>
  <c r="V1842" i="47" s="1"/>
  <c r="AB1841" i="47"/>
  <c r="BF1841" i="47"/>
  <c r="BG1841" i="47"/>
  <c r="BH1841" i="47"/>
  <c r="BI1841" i="47"/>
  <c r="BJ1841" i="47"/>
  <c r="BK1841" i="47"/>
  <c r="BL1841" i="47"/>
  <c r="BM1841" i="47"/>
  <c r="BN1841" i="47"/>
  <c r="BO1841" i="47"/>
  <c r="BP1841" i="47"/>
  <c r="BQ1841" i="47"/>
  <c r="BR1841" i="47"/>
  <c r="BS1841" i="47"/>
  <c r="BT1841" i="47"/>
  <c r="U1841" i="47"/>
  <c r="AA1841" i="47"/>
  <c r="AC1841" i="47" s="1"/>
  <c r="AE1841" i="47" s="1"/>
  <c r="AD1841" i="47"/>
  <c r="T1841" i="47"/>
  <c r="V1841" i="47" s="1"/>
  <c r="AB1840" i="47"/>
  <c r="BF1840" i="47"/>
  <c r="BG1840" i="47"/>
  <c r="BH1840" i="47"/>
  <c r="BI1840" i="47"/>
  <c r="BJ1840" i="47"/>
  <c r="BK1840" i="47"/>
  <c r="BL1840" i="47"/>
  <c r="BM1840" i="47"/>
  <c r="BN1840" i="47"/>
  <c r="BO1840" i="47"/>
  <c r="BP1840" i="47"/>
  <c r="BQ1840" i="47"/>
  <c r="BR1840" i="47"/>
  <c r="BS1840" i="47"/>
  <c r="BT1840" i="47"/>
  <c r="U1840" i="47"/>
  <c r="AA1840" i="47"/>
  <c r="AC1840" i="47" s="1"/>
  <c r="AE1840" i="47" s="1"/>
  <c r="AD1840" i="47"/>
  <c r="T1840" i="47"/>
  <c r="V1840" i="47" s="1"/>
  <c r="AB1839" i="47"/>
  <c r="BF1839" i="47"/>
  <c r="BG1839" i="47"/>
  <c r="BH1839" i="47"/>
  <c r="BI1839" i="47"/>
  <c r="BJ1839" i="47"/>
  <c r="BK1839" i="47"/>
  <c r="BL1839" i="47"/>
  <c r="BM1839" i="47"/>
  <c r="BN1839" i="47"/>
  <c r="BO1839" i="47"/>
  <c r="BP1839" i="47"/>
  <c r="BQ1839" i="47"/>
  <c r="BR1839" i="47"/>
  <c r="BS1839" i="47"/>
  <c r="BT1839" i="47"/>
  <c r="U1839" i="47"/>
  <c r="AA1839" i="47"/>
  <c r="AC1839" i="47" s="1"/>
  <c r="AE1839" i="47" s="1"/>
  <c r="AD1839" i="47"/>
  <c r="T1839" i="47"/>
  <c r="V1839" i="47" s="1"/>
  <c r="AB1838" i="47"/>
  <c r="BF1838" i="47"/>
  <c r="BG1838" i="47"/>
  <c r="BH1838" i="47"/>
  <c r="BI1838" i="47"/>
  <c r="BJ1838" i="47"/>
  <c r="BK1838" i="47"/>
  <c r="BL1838" i="47"/>
  <c r="BM1838" i="47"/>
  <c r="BN1838" i="47"/>
  <c r="BO1838" i="47"/>
  <c r="BP1838" i="47"/>
  <c r="BQ1838" i="47"/>
  <c r="BR1838" i="47"/>
  <c r="BS1838" i="47"/>
  <c r="BT1838" i="47"/>
  <c r="U1838" i="47"/>
  <c r="AA1838" i="47"/>
  <c r="AC1838" i="47" s="1"/>
  <c r="AE1838" i="47" s="1"/>
  <c r="AD1838" i="47"/>
  <c r="T1838" i="47"/>
  <c r="V1838" i="47" s="1"/>
  <c r="AB1837" i="47"/>
  <c r="BF1837" i="47"/>
  <c r="BG1837" i="47"/>
  <c r="BH1837" i="47"/>
  <c r="BI1837" i="47"/>
  <c r="BJ1837" i="47"/>
  <c r="BK1837" i="47"/>
  <c r="BL1837" i="47"/>
  <c r="BM1837" i="47"/>
  <c r="BN1837" i="47"/>
  <c r="BO1837" i="47"/>
  <c r="BP1837" i="47"/>
  <c r="BQ1837" i="47"/>
  <c r="BR1837" i="47"/>
  <c r="BS1837" i="47"/>
  <c r="BT1837" i="47"/>
  <c r="U1837" i="47"/>
  <c r="AA1837" i="47"/>
  <c r="AC1837" i="47" s="1"/>
  <c r="AE1837" i="47" s="1"/>
  <c r="AD1837" i="47"/>
  <c r="T1837" i="47"/>
  <c r="V1837" i="47" s="1"/>
  <c r="AB1836" i="47"/>
  <c r="BF1836" i="47"/>
  <c r="BG1836" i="47"/>
  <c r="BH1836" i="47"/>
  <c r="BI1836" i="47"/>
  <c r="BJ1836" i="47"/>
  <c r="BK1836" i="47"/>
  <c r="BL1836" i="47"/>
  <c r="BM1836" i="47"/>
  <c r="BN1836" i="47"/>
  <c r="BO1836" i="47"/>
  <c r="BP1836" i="47"/>
  <c r="BQ1836" i="47"/>
  <c r="BR1836" i="47"/>
  <c r="BS1836" i="47"/>
  <c r="BT1836" i="47"/>
  <c r="U1836" i="47"/>
  <c r="AA1836" i="47"/>
  <c r="AC1836" i="47" s="1"/>
  <c r="AE1836" i="47" s="1"/>
  <c r="AD1836" i="47"/>
  <c r="T1836" i="47"/>
  <c r="V1836" i="47" s="1"/>
  <c r="AA1835" i="47"/>
  <c r="AD1835" i="47"/>
  <c r="T1835" i="47"/>
  <c r="AB1835" i="47"/>
  <c r="BF1835" i="47"/>
  <c r="BG1835" i="47"/>
  <c r="BH1835" i="47"/>
  <c r="BI1835" i="47"/>
  <c r="BJ1835" i="47"/>
  <c r="BK1835" i="47"/>
  <c r="BL1835" i="47"/>
  <c r="BM1835" i="47"/>
  <c r="BN1835" i="47"/>
  <c r="BO1835" i="47"/>
  <c r="BP1835" i="47"/>
  <c r="BQ1835" i="47"/>
  <c r="BR1835" i="47"/>
  <c r="BS1835" i="47"/>
  <c r="BT1835" i="47"/>
  <c r="U1835" i="47"/>
  <c r="AA1834" i="47"/>
  <c r="AD1834" i="47"/>
  <c r="T1834" i="47"/>
  <c r="AB1834" i="47"/>
  <c r="BF1834" i="47"/>
  <c r="BG1834" i="47"/>
  <c r="BH1834" i="47"/>
  <c r="BI1834" i="47"/>
  <c r="BJ1834" i="47"/>
  <c r="BK1834" i="47"/>
  <c r="BL1834" i="47"/>
  <c r="BM1834" i="47"/>
  <c r="BN1834" i="47"/>
  <c r="BO1834" i="47"/>
  <c r="BP1834" i="47"/>
  <c r="BQ1834" i="47"/>
  <c r="BR1834" i="47"/>
  <c r="BS1834" i="47"/>
  <c r="BT1834" i="47"/>
  <c r="U1834" i="47"/>
  <c r="AA1833" i="47"/>
  <c r="AD1833" i="47"/>
  <c r="T1833" i="47"/>
  <c r="AB1833" i="47"/>
  <c r="BF1833" i="47"/>
  <c r="BG1833" i="47"/>
  <c r="BH1833" i="47"/>
  <c r="BI1833" i="47"/>
  <c r="BJ1833" i="47"/>
  <c r="BK1833" i="47"/>
  <c r="BL1833" i="47"/>
  <c r="BM1833" i="47"/>
  <c r="BN1833" i="47"/>
  <c r="BO1833" i="47"/>
  <c r="BP1833" i="47"/>
  <c r="BQ1833" i="47"/>
  <c r="BR1833" i="47"/>
  <c r="BS1833" i="47"/>
  <c r="BT1833" i="47"/>
  <c r="U1833" i="47"/>
  <c r="AB1832" i="47"/>
  <c r="BF1832" i="47"/>
  <c r="BG1832" i="47"/>
  <c r="BH1832" i="47"/>
  <c r="BI1832" i="47"/>
  <c r="BJ1832" i="47"/>
  <c r="BK1832" i="47"/>
  <c r="BL1832" i="47"/>
  <c r="BM1832" i="47"/>
  <c r="BN1832" i="47"/>
  <c r="BO1832" i="47"/>
  <c r="BP1832" i="47"/>
  <c r="BQ1832" i="47"/>
  <c r="BR1832" i="47"/>
  <c r="BS1832" i="47"/>
  <c r="BT1832" i="47"/>
  <c r="U1832" i="47"/>
  <c r="AA1832" i="47"/>
  <c r="AC1832" i="47" s="1"/>
  <c r="AE1832" i="47" s="1"/>
  <c r="AD1832" i="47"/>
  <c r="T1832" i="47"/>
  <c r="V1832" i="47" s="1"/>
  <c r="AA1831" i="47"/>
  <c r="AD1831" i="47"/>
  <c r="T1831" i="47"/>
  <c r="AB1831" i="47"/>
  <c r="BF1831" i="47"/>
  <c r="BG1831" i="47"/>
  <c r="BH1831" i="47"/>
  <c r="BI1831" i="47"/>
  <c r="BJ1831" i="47"/>
  <c r="BK1831" i="47"/>
  <c r="BL1831" i="47"/>
  <c r="BM1831" i="47"/>
  <c r="BN1831" i="47"/>
  <c r="BO1831" i="47"/>
  <c r="BP1831" i="47"/>
  <c r="BQ1831" i="47"/>
  <c r="BR1831" i="47"/>
  <c r="BS1831" i="47"/>
  <c r="BT1831" i="47"/>
  <c r="U1831" i="47"/>
  <c r="AA1830" i="47"/>
  <c r="AD1830" i="47"/>
  <c r="T1830" i="47"/>
  <c r="AB1830" i="47"/>
  <c r="BF1830" i="47"/>
  <c r="BG1830" i="47"/>
  <c r="BH1830" i="47"/>
  <c r="BI1830" i="47"/>
  <c r="BJ1830" i="47"/>
  <c r="BK1830" i="47"/>
  <c r="BL1830" i="47"/>
  <c r="BM1830" i="47"/>
  <c r="BN1830" i="47"/>
  <c r="BO1830" i="47"/>
  <c r="BP1830" i="47"/>
  <c r="BQ1830" i="47"/>
  <c r="BR1830" i="47"/>
  <c r="BS1830" i="47"/>
  <c r="BT1830" i="47"/>
  <c r="U1830" i="47"/>
  <c r="AA1829" i="47"/>
  <c r="AD1829" i="47"/>
  <c r="T1829" i="47"/>
  <c r="AB1829" i="47"/>
  <c r="BF1829" i="47"/>
  <c r="BG1829" i="47"/>
  <c r="BH1829" i="47"/>
  <c r="BI1829" i="47"/>
  <c r="BJ1829" i="47"/>
  <c r="BK1829" i="47"/>
  <c r="BL1829" i="47"/>
  <c r="BM1829" i="47"/>
  <c r="BN1829" i="47"/>
  <c r="BO1829" i="47"/>
  <c r="BP1829" i="47"/>
  <c r="BQ1829" i="47"/>
  <c r="BR1829" i="47"/>
  <c r="BS1829" i="47"/>
  <c r="BT1829" i="47"/>
  <c r="U1829" i="47"/>
  <c r="AA1828" i="47"/>
  <c r="AD1828" i="47"/>
  <c r="T1828" i="47"/>
  <c r="AB1828" i="47"/>
  <c r="BF1828" i="47"/>
  <c r="BG1828" i="47"/>
  <c r="BH1828" i="47"/>
  <c r="BI1828" i="47"/>
  <c r="BJ1828" i="47"/>
  <c r="BK1828" i="47"/>
  <c r="BL1828" i="47"/>
  <c r="BM1828" i="47"/>
  <c r="BN1828" i="47"/>
  <c r="BO1828" i="47"/>
  <c r="BP1828" i="47"/>
  <c r="BQ1828" i="47"/>
  <c r="BR1828" i="47"/>
  <c r="BS1828" i="47"/>
  <c r="BT1828" i="47"/>
  <c r="U1828" i="47"/>
  <c r="AB1827" i="47"/>
  <c r="BF1827" i="47"/>
  <c r="BG1827" i="47"/>
  <c r="BH1827" i="47"/>
  <c r="BI1827" i="47"/>
  <c r="BJ1827" i="47"/>
  <c r="BK1827" i="47"/>
  <c r="BL1827" i="47"/>
  <c r="BM1827" i="47"/>
  <c r="BN1827" i="47"/>
  <c r="BO1827" i="47"/>
  <c r="BP1827" i="47"/>
  <c r="BQ1827" i="47"/>
  <c r="BR1827" i="47"/>
  <c r="BS1827" i="47"/>
  <c r="BT1827" i="47"/>
  <c r="U1827" i="47"/>
  <c r="AA1827" i="47"/>
  <c r="AC1827" i="47" s="1"/>
  <c r="AE1827" i="47" s="1"/>
  <c r="AD1827" i="47"/>
  <c r="T1827" i="47"/>
  <c r="V1827" i="47" s="1"/>
  <c r="AA1826" i="47"/>
  <c r="AD1826" i="47"/>
  <c r="T1826" i="47"/>
  <c r="AB1826" i="47"/>
  <c r="BF1826" i="47"/>
  <c r="BG1826" i="47"/>
  <c r="BH1826" i="47"/>
  <c r="BI1826" i="47"/>
  <c r="BJ1826" i="47"/>
  <c r="BK1826" i="47"/>
  <c r="BL1826" i="47"/>
  <c r="BM1826" i="47"/>
  <c r="BN1826" i="47"/>
  <c r="BO1826" i="47"/>
  <c r="BP1826" i="47"/>
  <c r="BQ1826" i="47"/>
  <c r="BR1826" i="47"/>
  <c r="BS1826" i="47"/>
  <c r="BT1826" i="47"/>
  <c r="U1826" i="47"/>
  <c r="AA1825" i="47"/>
  <c r="AD1825" i="47"/>
  <c r="T1825" i="47"/>
  <c r="AB1825" i="47"/>
  <c r="BF1825" i="47"/>
  <c r="BG1825" i="47"/>
  <c r="BH1825" i="47"/>
  <c r="BI1825" i="47"/>
  <c r="BJ1825" i="47"/>
  <c r="BK1825" i="47"/>
  <c r="BL1825" i="47"/>
  <c r="BM1825" i="47"/>
  <c r="BN1825" i="47"/>
  <c r="BO1825" i="47"/>
  <c r="BP1825" i="47"/>
  <c r="BQ1825" i="47"/>
  <c r="BR1825" i="47"/>
  <c r="BS1825" i="47"/>
  <c r="BT1825" i="47"/>
  <c r="U1825" i="47"/>
  <c r="AB1824" i="47"/>
  <c r="BF1824" i="47"/>
  <c r="BG1824" i="47"/>
  <c r="BH1824" i="47"/>
  <c r="BI1824" i="47"/>
  <c r="BJ1824" i="47"/>
  <c r="BK1824" i="47"/>
  <c r="BL1824" i="47"/>
  <c r="BM1824" i="47"/>
  <c r="BN1824" i="47"/>
  <c r="BO1824" i="47"/>
  <c r="BP1824" i="47"/>
  <c r="BQ1824" i="47"/>
  <c r="BR1824" i="47"/>
  <c r="BS1824" i="47"/>
  <c r="BT1824" i="47"/>
  <c r="U1824" i="47"/>
  <c r="AA1824" i="47"/>
  <c r="AD1824" i="47"/>
  <c r="T1824" i="47"/>
  <c r="V1824" i="47" s="1"/>
  <c r="AA1823" i="47"/>
  <c r="AD1823" i="47"/>
  <c r="T1823" i="47"/>
  <c r="AB1823" i="47"/>
  <c r="BF1823" i="47"/>
  <c r="BG1823" i="47"/>
  <c r="BH1823" i="47"/>
  <c r="BI1823" i="47"/>
  <c r="BJ1823" i="47"/>
  <c r="BK1823" i="47"/>
  <c r="BL1823" i="47"/>
  <c r="BM1823" i="47"/>
  <c r="BN1823" i="47"/>
  <c r="BO1823" i="47"/>
  <c r="BP1823" i="47"/>
  <c r="BQ1823" i="47"/>
  <c r="BR1823" i="47"/>
  <c r="BS1823" i="47"/>
  <c r="BT1823" i="47"/>
  <c r="U1823" i="47"/>
  <c r="AA1822" i="47"/>
  <c r="AD1822" i="47"/>
  <c r="T1822" i="47"/>
  <c r="AB1822" i="47"/>
  <c r="BF1822" i="47"/>
  <c r="BG1822" i="47"/>
  <c r="BH1822" i="47"/>
  <c r="BI1822" i="47"/>
  <c r="BJ1822" i="47"/>
  <c r="BK1822" i="47"/>
  <c r="BL1822" i="47"/>
  <c r="BM1822" i="47"/>
  <c r="BN1822" i="47"/>
  <c r="BO1822" i="47"/>
  <c r="BP1822" i="47"/>
  <c r="BQ1822" i="47"/>
  <c r="BR1822" i="47"/>
  <c r="BS1822" i="47"/>
  <c r="BT1822" i="47"/>
  <c r="U1822" i="47"/>
  <c r="AA1821" i="47"/>
  <c r="AD1821" i="47"/>
  <c r="T1821" i="47"/>
  <c r="AB1821" i="47"/>
  <c r="BF1821" i="47"/>
  <c r="BG1821" i="47"/>
  <c r="BH1821" i="47"/>
  <c r="BI1821" i="47"/>
  <c r="BJ1821" i="47"/>
  <c r="BK1821" i="47"/>
  <c r="BL1821" i="47"/>
  <c r="BM1821" i="47"/>
  <c r="BN1821" i="47"/>
  <c r="BO1821" i="47"/>
  <c r="BP1821" i="47"/>
  <c r="BQ1821" i="47"/>
  <c r="BR1821" i="47"/>
  <c r="BS1821" i="47"/>
  <c r="BT1821" i="47"/>
  <c r="U1821" i="47"/>
  <c r="AA1820" i="47"/>
  <c r="AD1820" i="47"/>
  <c r="T1820" i="47"/>
  <c r="AB1820" i="47"/>
  <c r="BF1820" i="47"/>
  <c r="BG1820" i="47"/>
  <c r="BH1820" i="47"/>
  <c r="BI1820" i="47"/>
  <c r="BJ1820" i="47"/>
  <c r="BK1820" i="47"/>
  <c r="BL1820" i="47"/>
  <c r="BM1820" i="47"/>
  <c r="BN1820" i="47"/>
  <c r="BO1820" i="47"/>
  <c r="BP1820" i="47"/>
  <c r="BQ1820" i="47"/>
  <c r="BR1820" i="47"/>
  <c r="BS1820" i="47"/>
  <c r="BT1820" i="47"/>
  <c r="U1820" i="47"/>
  <c r="AB1819" i="47"/>
  <c r="BF1819" i="47"/>
  <c r="BG1819" i="47"/>
  <c r="BH1819" i="47"/>
  <c r="BI1819" i="47"/>
  <c r="BJ1819" i="47"/>
  <c r="BK1819" i="47"/>
  <c r="BL1819" i="47"/>
  <c r="BM1819" i="47"/>
  <c r="BN1819" i="47"/>
  <c r="BO1819" i="47"/>
  <c r="BP1819" i="47"/>
  <c r="BQ1819" i="47"/>
  <c r="BR1819" i="47"/>
  <c r="BS1819" i="47"/>
  <c r="BT1819" i="47"/>
  <c r="U1819" i="47"/>
  <c r="AA1819" i="47"/>
  <c r="AC1819" i="47" s="1"/>
  <c r="AE1819" i="47" s="1"/>
  <c r="AD1819" i="47"/>
  <c r="T1819" i="47"/>
  <c r="V1819" i="47" s="1"/>
  <c r="AA1818" i="47"/>
  <c r="AD1818" i="47"/>
  <c r="T1818" i="47"/>
  <c r="AB1818" i="47"/>
  <c r="BF1818" i="47"/>
  <c r="BG1818" i="47"/>
  <c r="BH1818" i="47"/>
  <c r="BI1818" i="47"/>
  <c r="BJ1818" i="47"/>
  <c r="BK1818" i="47"/>
  <c r="BL1818" i="47"/>
  <c r="BM1818" i="47"/>
  <c r="BN1818" i="47"/>
  <c r="BO1818" i="47"/>
  <c r="BP1818" i="47"/>
  <c r="BQ1818" i="47"/>
  <c r="BR1818" i="47"/>
  <c r="BS1818" i="47"/>
  <c r="BT1818" i="47"/>
  <c r="U1818" i="47"/>
  <c r="AB1817" i="47"/>
  <c r="BF1817" i="47"/>
  <c r="BG1817" i="47"/>
  <c r="BH1817" i="47"/>
  <c r="BI1817" i="47"/>
  <c r="BJ1817" i="47"/>
  <c r="BK1817" i="47"/>
  <c r="BL1817" i="47"/>
  <c r="BM1817" i="47"/>
  <c r="BN1817" i="47"/>
  <c r="BO1817" i="47"/>
  <c r="BP1817" i="47"/>
  <c r="BQ1817" i="47"/>
  <c r="BR1817" i="47"/>
  <c r="BS1817" i="47"/>
  <c r="BT1817" i="47"/>
  <c r="U1817" i="47"/>
  <c r="AA1817" i="47"/>
  <c r="AC1817" i="47" s="1"/>
  <c r="AE1817" i="47" s="1"/>
  <c r="AD1817" i="47"/>
  <c r="T1817" i="47"/>
  <c r="AA1816" i="47"/>
  <c r="AD1816" i="47"/>
  <c r="T1816" i="47"/>
  <c r="AB1816" i="47"/>
  <c r="BF1816" i="47"/>
  <c r="BG1816" i="47"/>
  <c r="BH1816" i="47"/>
  <c r="BI1816" i="47"/>
  <c r="BJ1816" i="47"/>
  <c r="BK1816" i="47"/>
  <c r="BL1816" i="47"/>
  <c r="BM1816" i="47"/>
  <c r="BN1816" i="47"/>
  <c r="BO1816" i="47"/>
  <c r="BP1816" i="47"/>
  <c r="BQ1816" i="47"/>
  <c r="BR1816" i="47"/>
  <c r="BS1816" i="47"/>
  <c r="BT1816" i="47"/>
  <c r="U1816" i="47"/>
  <c r="AB1815" i="47"/>
  <c r="BF1815" i="47"/>
  <c r="BG1815" i="47"/>
  <c r="BH1815" i="47"/>
  <c r="BI1815" i="47"/>
  <c r="BJ1815" i="47"/>
  <c r="BK1815" i="47"/>
  <c r="BL1815" i="47"/>
  <c r="BM1815" i="47"/>
  <c r="BN1815" i="47"/>
  <c r="BO1815" i="47"/>
  <c r="BP1815" i="47"/>
  <c r="BQ1815" i="47"/>
  <c r="BR1815" i="47"/>
  <c r="BS1815" i="47"/>
  <c r="BT1815" i="47"/>
  <c r="U1815" i="47"/>
  <c r="AA1815" i="47"/>
  <c r="AC1815" i="47" s="1"/>
  <c r="AE1815" i="47" s="1"/>
  <c r="AD1815" i="47"/>
  <c r="T1815" i="47"/>
  <c r="V1815" i="47" s="1"/>
  <c r="AA1814" i="47"/>
  <c r="AD1814" i="47"/>
  <c r="T1814" i="47"/>
  <c r="AB1814" i="47"/>
  <c r="BF1814" i="47"/>
  <c r="BG1814" i="47"/>
  <c r="BH1814" i="47"/>
  <c r="BI1814" i="47"/>
  <c r="BJ1814" i="47"/>
  <c r="BK1814" i="47"/>
  <c r="BL1814" i="47"/>
  <c r="BM1814" i="47"/>
  <c r="BN1814" i="47"/>
  <c r="BO1814" i="47"/>
  <c r="BP1814" i="47"/>
  <c r="BQ1814" i="47"/>
  <c r="BR1814" i="47"/>
  <c r="BS1814" i="47"/>
  <c r="BT1814" i="47"/>
  <c r="U1814" i="47"/>
  <c r="AA1813" i="47"/>
  <c r="AD1813" i="47"/>
  <c r="T1813" i="47"/>
  <c r="AB1813" i="47"/>
  <c r="BF1813" i="47"/>
  <c r="BG1813" i="47"/>
  <c r="BH1813" i="47"/>
  <c r="BI1813" i="47"/>
  <c r="BJ1813" i="47"/>
  <c r="BK1813" i="47"/>
  <c r="BL1813" i="47"/>
  <c r="BM1813" i="47"/>
  <c r="BN1813" i="47"/>
  <c r="BO1813" i="47"/>
  <c r="BP1813" i="47"/>
  <c r="BQ1813" i="47"/>
  <c r="BR1813" i="47"/>
  <c r="BS1813" i="47"/>
  <c r="BT1813" i="47"/>
  <c r="U1813" i="47"/>
  <c r="AB1812" i="47"/>
  <c r="BF1812" i="47"/>
  <c r="BG1812" i="47"/>
  <c r="BH1812" i="47"/>
  <c r="BI1812" i="47"/>
  <c r="BJ1812" i="47"/>
  <c r="BK1812" i="47"/>
  <c r="BL1812" i="47"/>
  <c r="BM1812" i="47"/>
  <c r="BN1812" i="47"/>
  <c r="BO1812" i="47"/>
  <c r="BP1812" i="47"/>
  <c r="BQ1812" i="47"/>
  <c r="BR1812" i="47"/>
  <c r="BS1812" i="47"/>
  <c r="BT1812" i="47"/>
  <c r="U1812" i="47"/>
  <c r="AA1812" i="47"/>
  <c r="AC1812" i="47" s="1"/>
  <c r="AE1812" i="47" s="1"/>
  <c r="AD1812" i="47"/>
  <c r="T1812" i="47"/>
  <c r="V1812" i="47" s="1"/>
  <c r="AA1811" i="47"/>
  <c r="AD1811" i="47"/>
  <c r="T1811" i="47"/>
  <c r="AB1811" i="47"/>
  <c r="BF1811" i="47"/>
  <c r="BG1811" i="47"/>
  <c r="BH1811" i="47"/>
  <c r="BI1811" i="47"/>
  <c r="BJ1811" i="47"/>
  <c r="BK1811" i="47"/>
  <c r="BL1811" i="47"/>
  <c r="BM1811" i="47"/>
  <c r="BN1811" i="47"/>
  <c r="BO1811" i="47"/>
  <c r="BP1811" i="47"/>
  <c r="BQ1811" i="47"/>
  <c r="BR1811" i="47"/>
  <c r="BS1811" i="47"/>
  <c r="BT1811" i="47"/>
  <c r="U1811" i="47"/>
  <c r="AA1810" i="47"/>
  <c r="AD1810" i="47"/>
  <c r="T1810" i="47"/>
  <c r="AB1810" i="47"/>
  <c r="BF1810" i="47"/>
  <c r="BG1810" i="47"/>
  <c r="BH1810" i="47"/>
  <c r="BI1810" i="47"/>
  <c r="BJ1810" i="47"/>
  <c r="BK1810" i="47"/>
  <c r="BL1810" i="47"/>
  <c r="BM1810" i="47"/>
  <c r="BN1810" i="47"/>
  <c r="BO1810" i="47"/>
  <c r="BP1810" i="47"/>
  <c r="BQ1810" i="47"/>
  <c r="BR1810" i="47"/>
  <c r="BS1810" i="47"/>
  <c r="BT1810" i="47"/>
  <c r="U1810" i="47"/>
  <c r="AA1809" i="47"/>
  <c r="AD1809" i="47"/>
  <c r="T1809" i="47"/>
  <c r="AB1809" i="47"/>
  <c r="BF1809" i="47"/>
  <c r="BG1809" i="47"/>
  <c r="BH1809" i="47"/>
  <c r="BI1809" i="47"/>
  <c r="BJ1809" i="47"/>
  <c r="BK1809" i="47"/>
  <c r="BL1809" i="47"/>
  <c r="BM1809" i="47"/>
  <c r="BN1809" i="47"/>
  <c r="BO1809" i="47"/>
  <c r="BP1809" i="47"/>
  <c r="BQ1809" i="47"/>
  <c r="BR1809" i="47"/>
  <c r="BS1809" i="47"/>
  <c r="BT1809" i="47"/>
  <c r="U1809" i="47"/>
  <c r="AA1808" i="47"/>
  <c r="AD1808" i="47"/>
  <c r="T1808" i="47"/>
  <c r="AB1808" i="47"/>
  <c r="BF1808" i="47"/>
  <c r="BG1808" i="47"/>
  <c r="BH1808" i="47"/>
  <c r="BI1808" i="47"/>
  <c r="BJ1808" i="47"/>
  <c r="BK1808" i="47"/>
  <c r="BL1808" i="47"/>
  <c r="BM1808" i="47"/>
  <c r="BN1808" i="47"/>
  <c r="BO1808" i="47"/>
  <c r="BP1808" i="47"/>
  <c r="BQ1808" i="47"/>
  <c r="BR1808" i="47"/>
  <c r="BS1808" i="47"/>
  <c r="BT1808" i="47"/>
  <c r="U1808" i="47"/>
  <c r="AA1807" i="47"/>
  <c r="AD1807" i="47"/>
  <c r="T1807" i="47"/>
  <c r="AB1807" i="47"/>
  <c r="BF1807" i="47"/>
  <c r="BG1807" i="47"/>
  <c r="BH1807" i="47"/>
  <c r="BI1807" i="47"/>
  <c r="BJ1807" i="47"/>
  <c r="BK1807" i="47"/>
  <c r="BL1807" i="47"/>
  <c r="BM1807" i="47"/>
  <c r="BN1807" i="47"/>
  <c r="BO1807" i="47"/>
  <c r="BP1807" i="47"/>
  <c r="BQ1807" i="47"/>
  <c r="BR1807" i="47"/>
  <c r="BS1807" i="47"/>
  <c r="BT1807" i="47"/>
  <c r="U1807" i="47"/>
  <c r="AA1806" i="47"/>
  <c r="AD1806" i="47"/>
  <c r="T1806" i="47"/>
  <c r="AB1806" i="47"/>
  <c r="BF1806" i="47"/>
  <c r="BG1806" i="47"/>
  <c r="BH1806" i="47"/>
  <c r="BI1806" i="47"/>
  <c r="BJ1806" i="47"/>
  <c r="BK1806" i="47"/>
  <c r="BL1806" i="47"/>
  <c r="BM1806" i="47"/>
  <c r="BN1806" i="47"/>
  <c r="BO1806" i="47"/>
  <c r="BP1806" i="47"/>
  <c r="BQ1806" i="47"/>
  <c r="BR1806" i="47"/>
  <c r="BS1806" i="47"/>
  <c r="BT1806" i="47"/>
  <c r="U1806" i="47"/>
  <c r="AA1805" i="47"/>
  <c r="AD1805" i="47"/>
  <c r="T1805" i="47"/>
  <c r="AB1805" i="47"/>
  <c r="BF1805" i="47"/>
  <c r="BG1805" i="47"/>
  <c r="BH1805" i="47"/>
  <c r="BI1805" i="47"/>
  <c r="BJ1805" i="47"/>
  <c r="BK1805" i="47"/>
  <c r="BL1805" i="47"/>
  <c r="BM1805" i="47"/>
  <c r="BN1805" i="47"/>
  <c r="BO1805" i="47"/>
  <c r="BP1805" i="47"/>
  <c r="BQ1805" i="47"/>
  <c r="BR1805" i="47"/>
  <c r="BS1805" i="47"/>
  <c r="BT1805" i="47"/>
  <c r="U1805" i="47"/>
  <c r="AB1804" i="47"/>
  <c r="BF1804" i="47"/>
  <c r="BG1804" i="47"/>
  <c r="BH1804" i="47"/>
  <c r="BI1804" i="47"/>
  <c r="BJ1804" i="47"/>
  <c r="BK1804" i="47"/>
  <c r="BL1804" i="47"/>
  <c r="BM1804" i="47"/>
  <c r="BN1804" i="47"/>
  <c r="BO1804" i="47"/>
  <c r="BP1804" i="47"/>
  <c r="BQ1804" i="47"/>
  <c r="BR1804" i="47"/>
  <c r="BS1804" i="47"/>
  <c r="BT1804" i="47"/>
  <c r="U1804" i="47"/>
  <c r="AA1804" i="47"/>
  <c r="AC1804" i="47" s="1"/>
  <c r="AE1804" i="47" s="1"/>
  <c r="AD1804" i="47"/>
  <c r="T1804" i="47"/>
  <c r="V1804" i="47" s="1"/>
  <c r="AA1803" i="47"/>
  <c r="AD1803" i="47"/>
  <c r="T1803" i="47"/>
  <c r="AB1803" i="47"/>
  <c r="BF1803" i="47"/>
  <c r="BG1803" i="47"/>
  <c r="BH1803" i="47"/>
  <c r="BI1803" i="47"/>
  <c r="BJ1803" i="47"/>
  <c r="BK1803" i="47"/>
  <c r="BL1803" i="47"/>
  <c r="BM1803" i="47"/>
  <c r="BN1803" i="47"/>
  <c r="BO1803" i="47"/>
  <c r="BP1803" i="47"/>
  <c r="BQ1803" i="47"/>
  <c r="BR1803" i="47"/>
  <c r="BS1803" i="47"/>
  <c r="BT1803" i="47"/>
  <c r="U1803" i="47"/>
  <c r="AA1802" i="47"/>
  <c r="AD1802" i="47"/>
  <c r="T1802" i="47"/>
  <c r="AB1802" i="47"/>
  <c r="BF1802" i="47"/>
  <c r="BG1802" i="47"/>
  <c r="BH1802" i="47"/>
  <c r="BI1802" i="47"/>
  <c r="BJ1802" i="47"/>
  <c r="BK1802" i="47"/>
  <c r="BL1802" i="47"/>
  <c r="BM1802" i="47"/>
  <c r="BN1802" i="47"/>
  <c r="BO1802" i="47"/>
  <c r="BP1802" i="47"/>
  <c r="BQ1802" i="47"/>
  <c r="BR1802" i="47"/>
  <c r="BS1802" i="47"/>
  <c r="BT1802" i="47"/>
  <c r="U1802" i="47"/>
  <c r="AA1801" i="47"/>
  <c r="AD1801" i="47"/>
  <c r="T1801" i="47"/>
  <c r="AB1801" i="47"/>
  <c r="BF1801" i="47"/>
  <c r="BG1801" i="47"/>
  <c r="BH1801" i="47"/>
  <c r="BI1801" i="47"/>
  <c r="BJ1801" i="47"/>
  <c r="BK1801" i="47"/>
  <c r="BL1801" i="47"/>
  <c r="BM1801" i="47"/>
  <c r="BN1801" i="47"/>
  <c r="BO1801" i="47"/>
  <c r="BP1801" i="47"/>
  <c r="BQ1801" i="47"/>
  <c r="BR1801" i="47"/>
  <c r="BS1801" i="47"/>
  <c r="BT1801" i="47"/>
  <c r="U1801" i="47"/>
  <c r="AB1800" i="47"/>
  <c r="BF1800" i="47"/>
  <c r="BG1800" i="47"/>
  <c r="BH1800" i="47"/>
  <c r="BI1800" i="47"/>
  <c r="BJ1800" i="47"/>
  <c r="BK1800" i="47"/>
  <c r="BL1800" i="47"/>
  <c r="BM1800" i="47"/>
  <c r="BN1800" i="47"/>
  <c r="BO1800" i="47"/>
  <c r="BP1800" i="47"/>
  <c r="BQ1800" i="47"/>
  <c r="BR1800" i="47"/>
  <c r="BS1800" i="47"/>
  <c r="BT1800" i="47"/>
  <c r="U1800" i="47"/>
  <c r="AA1800" i="47"/>
  <c r="AC1800" i="47" s="1"/>
  <c r="AE1800" i="47" s="1"/>
  <c r="AD1800" i="47"/>
  <c r="T1800" i="47"/>
  <c r="V1800" i="47" s="1"/>
  <c r="AB1799" i="47"/>
  <c r="BF1799" i="47"/>
  <c r="BG1799" i="47"/>
  <c r="BH1799" i="47"/>
  <c r="BI1799" i="47"/>
  <c r="BJ1799" i="47"/>
  <c r="BK1799" i="47"/>
  <c r="BL1799" i="47"/>
  <c r="BM1799" i="47"/>
  <c r="BN1799" i="47"/>
  <c r="BO1799" i="47"/>
  <c r="BP1799" i="47"/>
  <c r="BQ1799" i="47"/>
  <c r="BR1799" i="47"/>
  <c r="BS1799" i="47"/>
  <c r="BT1799" i="47"/>
  <c r="U1799" i="47"/>
  <c r="AA1799" i="47"/>
  <c r="AC1799" i="47" s="1"/>
  <c r="AE1799" i="47" s="1"/>
  <c r="AD1799" i="47"/>
  <c r="T1799" i="47"/>
  <c r="V1799" i="47" s="1"/>
  <c r="AB1798" i="47"/>
  <c r="BF1798" i="47"/>
  <c r="BG1798" i="47"/>
  <c r="BH1798" i="47"/>
  <c r="BI1798" i="47"/>
  <c r="BJ1798" i="47"/>
  <c r="BK1798" i="47"/>
  <c r="BL1798" i="47"/>
  <c r="BM1798" i="47"/>
  <c r="BN1798" i="47"/>
  <c r="BO1798" i="47"/>
  <c r="BP1798" i="47"/>
  <c r="BQ1798" i="47"/>
  <c r="BR1798" i="47"/>
  <c r="BS1798" i="47"/>
  <c r="BT1798" i="47"/>
  <c r="U1798" i="47"/>
  <c r="AA1798" i="47"/>
  <c r="AC1798" i="47" s="1"/>
  <c r="AE1798" i="47" s="1"/>
  <c r="AD1798" i="47"/>
  <c r="T1798" i="47"/>
  <c r="V1798" i="47" s="1"/>
  <c r="AA1797" i="47"/>
  <c r="AD1797" i="47"/>
  <c r="T1797" i="47"/>
  <c r="AB1797" i="47"/>
  <c r="BF1797" i="47"/>
  <c r="BG1797" i="47"/>
  <c r="BH1797" i="47"/>
  <c r="BI1797" i="47"/>
  <c r="BJ1797" i="47"/>
  <c r="BK1797" i="47"/>
  <c r="BL1797" i="47"/>
  <c r="BM1797" i="47"/>
  <c r="BN1797" i="47"/>
  <c r="BO1797" i="47"/>
  <c r="BP1797" i="47"/>
  <c r="BQ1797" i="47"/>
  <c r="BR1797" i="47"/>
  <c r="BS1797" i="47"/>
  <c r="BT1797" i="47"/>
  <c r="U1797" i="47"/>
  <c r="AA1796" i="47"/>
  <c r="AD1796" i="47"/>
  <c r="T1796" i="47"/>
  <c r="AB1796" i="47"/>
  <c r="BF1796" i="47"/>
  <c r="BG1796" i="47"/>
  <c r="BH1796" i="47"/>
  <c r="BI1796" i="47"/>
  <c r="BJ1796" i="47"/>
  <c r="BK1796" i="47"/>
  <c r="BL1796" i="47"/>
  <c r="BM1796" i="47"/>
  <c r="BN1796" i="47"/>
  <c r="BO1796" i="47"/>
  <c r="BP1796" i="47"/>
  <c r="BQ1796" i="47"/>
  <c r="BR1796" i="47"/>
  <c r="BS1796" i="47"/>
  <c r="BT1796" i="47"/>
  <c r="U1796" i="47"/>
  <c r="AA1795" i="47"/>
  <c r="AD1795" i="47"/>
  <c r="T1795" i="47"/>
  <c r="AB1795" i="47"/>
  <c r="BF1795" i="47"/>
  <c r="BG1795" i="47"/>
  <c r="BH1795" i="47"/>
  <c r="BI1795" i="47"/>
  <c r="BJ1795" i="47"/>
  <c r="BK1795" i="47"/>
  <c r="BL1795" i="47"/>
  <c r="BM1795" i="47"/>
  <c r="BN1795" i="47"/>
  <c r="BO1795" i="47"/>
  <c r="BP1795" i="47"/>
  <c r="BQ1795" i="47"/>
  <c r="BR1795" i="47"/>
  <c r="BS1795" i="47"/>
  <c r="BT1795" i="47"/>
  <c r="U1795" i="47"/>
  <c r="AA1794" i="47"/>
  <c r="AD1794" i="47"/>
  <c r="T1794" i="47"/>
  <c r="AB1794" i="47"/>
  <c r="BF1794" i="47"/>
  <c r="BG1794" i="47"/>
  <c r="BH1794" i="47"/>
  <c r="BI1794" i="47"/>
  <c r="BJ1794" i="47"/>
  <c r="BK1794" i="47"/>
  <c r="BL1794" i="47"/>
  <c r="BM1794" i="47"/>
  <c r="BN1794" i="47"/>
  <c r="BO1794" i="47"/>
  <c r="BP1794" i="47"/>
  <c r="BQ1794" i="47"/>
  <c r="BR1794" i="47"/>
  <c r="BS1794" i="47"/>
  <c r="BT1794" i="47"/>
  <c r="U1794" i="47"/>
  <c r="AA1793" i="47"/>
  <c r="AD1793" i="47"/>
  <c r="T1793" i="47"/>
  <c r="AB1793" i="47"/>
  <c r="BF1793" i="47"/>
  <c r="BG1793" i="47"/>
  <c r="BH1793" i="47"/>
  <c r="BI1793" i="47"/>
  <c r="BJ1793" i="47"/>
  <c r="BK1793" i="47"/>
  <c r="BL1793" i="47"/>
  <c r="BM1793" i="47"/>
  <c r="BN1793" i="47"/>
  <c r="BO1793" i="47"/>
  <c r="BP1793" i="47"/>
  <c r="BQ1793" i="47"/>
  <c r="BR1793" i="47"/>
  <c r="BS1793" i="47"/>
  <c r="BT1793" i="47"/>
  <c r="U1793" i="47"/>
  <c r="AA1792" i="47"/>
  <c r="AD1792" i="47"/>
  <c r="T1792" i="47"/>
  <c r="AB1792" i="47"/>
  <c r="BF1792" i="47"/>
  <c r="BG1792" i="47"/>
  <c r="BH1792" i="47"/>
  <c r="BI1792" i="47"/>
  <c r="BJ1792" i="47"/>
  <c r="BK1792" i="47"/>
  <c r="BL1792" i="47"/>
  <c r="BM1792" i="47"/>
  <c r="BN1792" i="47"/>
  <c r="BO1792" i="47"/>
  <c r="BP1792" i="47"/>
  <c r="BQ1792" i="47"/>
  <c r="BR1792" i="47"/>
  <c r="BS1792" i="47"/>
  <c r="BT1792" i="47"/>
  <c r="U1792" i="47"/>
  <c r="AA1791" i="47"/>
  <c r="AD1791" i="47"/>
  <c r="T1791" i="47"/>
  <c r="AB1791" i="47"/>
  <c r="BF1791" i="47"/>
  <c r="BG1791" i="47"/>
  <c r="BH1791" i="47"/>
  <c r="BI1791" i="47"/>
  <c r="BJ1791" i="47"/>
  <c r="BK1791" i="47"/>
  <c r="BL1791" i="47"/>
  <c r="BM1791" i="47"/>
  <c r="BN1791" i="47"/>
  <c r="BO1791" i="47"/>
  <c r="BP1791" i="47"/>
  <c r="BQ1791" i="47"/>
  <c r="BR1791" i="47"/>
  <c r="BS1791" i="47"/>
  <c r="BT1791" i="47"/>
  <c r="U1791" i="47"/>
  <c r="AB1790" i="47"/>
  <c r="BF1790" i="47"/>
  <c r="BG1790" i="47"/>
  <c r="BH1790" i="47"/>
  <c r="BI1790" i="47"/>
  <c r="BJ1790" i="47"/>
  <c r="BK1790" i="47"/>
  <c r="BL1790" i="47"/>
  <c r="BM1790" i="47"/>
  <c r="BN1790" i="47"/>
  <c r="BO1790" i="47"/>
  <c r="BP1790" i="47"/>
  <c r="BQ1790" i="47"/>
  <c r="BR1790" i="47"/>
  <c r="BS1790" i="47"/>
  <c r="BT1790" i="47"/>
  <c r="U1790" i="47"/>
  <c r="AA1790" i="47"/>
  <c r="AC1790" i="47" s="1"/>
  <c r="AE1790" i="47" s="1"/>
  <c r="AD1790" i="47"/>
  <c r="T1790" i="47"/>
  <c r="V1790" i="47" s="1"/>
  <c r="AB1789" i="47"/>
  <c r="BF1789" i="47"/>
  <c r="BG1789" i="47"/>
  <c r="BH1789" i="47"/>
  <c r="BI1789" i="47"/>
  <c r="BJ1789" i="47"/>
  <c r="BK1789" i="47"/>
  <c r="BL1789" i="47"/>
  <c r="BM1789" i="47"/>
  <c r="BN1789" i="47"/>
  <c r="BO1789" i="47"/>
  <c r="BP1789" i="47"/>
  <c r="BQ1789" i="47"/>
  <c r="BR1789" i="47"/>
  <c r="BS1789" i="47"/>
  <c r="BT1789" i="47"/>
  <c r="U1789" i="47"/>
  <c r="AA1789" i="47"/>
  <c r="AD1789" i="47"/>
  <c r="T1789" i="47"/>
  <c r="V1789" i="47" s="1"/>
  <c r="AB1788" i="47"/>
  <c r="BF1788" i="47"/>
  <c r="BG1788" i="47"/>
  <c r="BH1788" i="47"/>
  <c r="BI1788" i="47"/>
  <c r="BJ1788" i="47"/>
  <c r="BK1788" i="47"/>
  <c r="BL1788" i="47"/>
  <c r="BM1788" i="47"/>
  <c r="BN1788" i="47"/>
  <c r="BO1788" i="47"/>
  <c r="BP1788" i="47"/>
  <c r="BQ1788" i="47"/>
  <c r="BR1788" i="47"/>
  <c r="BS1788" i="47"/>
  <c r="BT1788" i="47"/>
  <c r="U1788" i="47"/>
  <c r="AA1788" i="47"/>
  <c r="AC1788" i="47" s="1"/>
  <c r="AE1788" i="47" s="1"/>
  <c r="AD1788" i="47"/>
  <c r="T1788" i="47"/>
  <c r="V1788" i="47" s="1"/>
  <c r="AB1787" i="47"/>
  <c r="BF1787" i="47"/>
  <c r="BG1787" i="47"/>
  <c r="BH1787" i="47"/>
  <c r="BI1787" i="47"/>
  <c r="BJ1787" i="47"/>
  <c r="BK1787" i="47"/>
  <c r="BL1787" i="47"/>
  <c r="BM1787" i="47"/>
  <c r="BN1787" i="47"/>
  <c r="BO1787" i="47"/>
  <c r="BP1787" i="47"/>
  <c r="BQ1787" i="47"/>
  <c r="BR1787" i="47"/>
  <c r="BS1787" i="47"/>
  <c r="BT1787" i="47"/>
  <c r="U1787" i="47"/>
  <c r="AA1787" i="47"/>
  <c r="AC1787" i="47" s="1"/>
  <c r="AE1787" i="47" s="1"/>
  <c r="AD1787" i="47"/>
  <c r="T1787" i="47"/>
  <c r="V1787" i="47" s="1"/>
  <c r="AB1786" i="47"/>
  <c r="BF1786" i="47"/>
  <c r="BG1786" i="47"/>
  <c r="BH1786" i="47"/>
  <c r="BI1786" i="47"/>
  <c r="BJ1786" i="47"/>
  <c r="BK1786" i="47"/>
  <c r="BL1786" i="47"/>
  <c r="BM1786" i="47"/>
  <c r="BN1786" i="47"/>
  <c r="BO1786" i="47"/>
  <c r="BP1786" i="47"/>
  <c r="BQ1786" i="47"/>
  <c r="BR1786" i="47"/>
  <c r="BS1786" i="47"/>
  <c r="BT1786" i="47"/>
  <c r="U1786" i="47"/>
  <c r="AA1786" i="47"/>
  <c r="AC1786" i="47" s="1"/>
  <c r="AE1786" i="47" s="1"/>
  <c r="AD1786" i="47"/>
  <c r="T1786" i="47"/>
  <c r="V1786" i="47" s="1"/>
  <c r="AA1785" i="47"/>
  <c r="AD1785" i="47"/>
  <c r="T1785" i="47"/>
  <c r="AB1785" i="47"/>
  <c r="BF1785" i="47"/>
  <c r="BG1785" i="47"/>
  <c r="BH1785" i="47"/>
  <c r="BI1785" i="47"/>
  <c r="BJ1785" i="47"/>
  <c r="BK1785" i="47"/>
  <c r="BL1785" i="47"/>
  <c r="BM1785" i="47"/>
  <c r="BN1785" i="47"/>
  <c r="BO1785" i="47"/>
  <c r="BP1785" i="47"/>
  <c r="BQ1785" i="47"/>
  <c r="BR1785" i="47"/>
  <c r="BS1785" i="47"/>
  <c r="BT1785" i="47"/>
  <c r="U1785" i="47"/>
  <c r="AA1784" i="47"/>
  <c r="AD1784" i="47"/>
  <c r="T1784" i="47"/>
  <c r="AB1784" i="47"/>
  <c r="BF1784" i="47"/>
  <c r="BG1784" i="47"/>
  <c r="BH1784" i="47"/>
  <c r="BI1784" i="47"/>
  <c r="BJ1784" i="47"/>
  <c r="BK1784" i="47"/>
  <c r="BL1784" i="47"/>
  <c r="BM1784" i="47"/>
  <c r="BN1784" i="47"/>
  <c r="BO1784" i="47"/>
  <c r="BP1784" i="47"/>
  <c r="BQ1784" i="47"/>
  <c r="BR1784" i="47"/>
  <c r="BS1784" i="47"/>
  <c r="BT1784" i="47"/>
  <c r="U1784" i="47"/>
  <c r="AB1783" i="47"/>
  <c r="BF1783" i="47"/>
  <c r="BG1783" i="47"/>
  <c r="BH1783" i="47"/>
  <c r="BI1783" i="47"/>
  <c r="BJ1783" i="47"/>
  <c r="BK1783" i="47"/>
  <c r="BL1783" i="47"/>
  <c r="BM1783" i="47"/>
  <c r="BN1783" i="47"/>
  <c r="BO1783" i="47"/>
  <c r="BP1783" i="47"/>
  <c r="BQ1783" i="47"/>
  <c r="BR1783" i="47"/>
  <c r="BS1783" i="47"/>
  <c r="BT1783" i="47"/>
  <c r="U1783" i="47"/>
  <c r="AA1783" i="47"/>
  <c r="AC1783" i="47" s="1"/>
  <c r="AE1783" i="47" s="1"/>
  <c r="AD1783" i="47"/>
  <c r="T1783" i="47"/>
  <c r="V1783" i="47" s="1"/>
  <c r="AB1782" i="47"/>
  <c r="BF1782" i="47"/>
  <c r="BG1782" i="47"/>
  <c r="BH1782" i="47"/>
  <c r="BI1782" i="47"/>
  <c r="BJ1782" i="47"/>
  <c r="BK1782" i="47"/>
  <c r="BL1782" i="47"/>
  <c r="BM1782" i="47"/>
  <c r="BN1782" i="47"/>
  <c r="BO1782" i="47"/>
  <c r="BP1782" i="47"/>
  <c r="BQ1782" i="47"/>
  <c r="BR1782" i="47"/>
  <c r="BS1782" i="47"/>
  <c r="BT1782" i="47"/>
  <c r="U1782" i="47"/>
  <c r="AA1782" i="47"/>
  <c r="AC1782" i="47" s="1"/>
  <c r="AE1782" i="47" s="1"/>
  <c r="AD1782" i="47"/>
  <c r="T1782" i="47"/>
  <c r="V1782" i="47" s="1"/>
  <c r="AB1781" i="47"/>
  <c r="BF1781" i="47"/>
  <c r="BG1781" i="47"/>
  <c r="BH1781" i="47"/>
  <c r="BI1781" i="47"/>
  <c r="BJ1781" i="47"/>
  <c r="BK1781" i="47"/>
  <c r="BL1781" i="47"/>
  <c r="BM1781" i="47"/>
  <c r="BN1781" i="47"/>
  <c r="BO1781" i="47"/>
  <c r="BP1781" i="47"/>
  <c r="BQ1781" i="47"/>
  <c r="BR1781" i="47"/>
  <c r="BS1781" i="47"/>
  <c r="BT1781" i="47"/>
  <c r="U1781" i="47"/>
  <c r="AA1781" i="47"/>
  <c r="AC1781" i="47" s="1"/>
  <c r="AE1781" i="47" s="1"/>
  <c r="AD1781" i="47"/>
  <c r="T1781" i="47"/>
  <c r="V1781" i="47" s="1"/>
  <c r="AB1780" i="47"/>
  <c r="BF1780" i="47"/>
  <c r="BG1780" i="47"/>
  <c r="BH1780" i="47"/>
  <c r="BI1780" i="47"/>
  <c r="BJ1780" i="47"/>
  <c r="BK1780" i="47"/>
  <c r="BL1780" i="47"/>
  <c r="BM1780" i="47"/>
  <c r="BN1780" i="47"/>
  <c r="BO1780" i="47"/>
  <c r="BP1780" i="47"/>
  <c r="BQ1780" i="47"/>
  <c r="BR1780" i="47"/>
  <c r="BS1780" i="47"/>
  <c r="BT1780" i="47"/>
  <c r="U1780" i="47"/>
  <c r="AA1780" i="47"/>
  <c r="AC1780" i="47" s="1"/>
  <c r="AE1780" i="47" s="1"/>
  <c r="AD1780" i="47"/>
  <c r="T1780" i="47"/>
  <c r="V1780" i="47" s="1"/>
  <c r="AA1779" i="47"/>
  <c r="AD1779" i="47"/>
  <c r="T1779" i="47"/>
  <c r="AB1779" i="47"/>
  <c r="BF1779" i="47"/>
  <c r="BG1779" i="47"/>
  <c r="BH1779" i="47"/>
  <c r="BI1779" i="47"/>
  <c r="BJ1779" i="47"/>
  <c r="BK1779" i="47"/>
  <c r="BL1779" i="47"/>
  <c r="BM1779" i="47"/>
  <c r="BN1779" i="47"/>
  <c r="BO1779" i="47"/>
  <c r="BP1779" i="47"/>
  <c r="BQ1779" i="47"/>
  <c r="BR1779" i="47"/>
  <c r="BS1779" i="47"/>
  <c r="BT1779" i="47"/>
  <c r="U1779" i="47"/>
  <c r="AA1778" i="47"/>
  <c r="AD1778" i="47"/>
  <c r="T1778" i="47"/>
  <c r="AB1778" i="47"/>
  <c r="BF1778" i="47"/>
  <c r="BG1778" i="47"/>
  <c r="BH1778" i="47"/>
  <c r="BI1778" i="47"/>
  <c r="BJ1778" i="47"/>
  <c r="BK1778" i="47"/>
  <c r="BL1778" i="47"/>
  <c r="BM1778" i="47"/>
  <c r="BN1778" i="47"/>
  <c r="BO1778" i="47"/>
  <c r="BP1778" i="47"/>
  <c r="BQ1778" i="47"/>
  <c r="BR1778" i="47"/>
  <c r="BS1778" i="47"/>
  <c r="BT1778" i="47"/>
  <c r="U1778" i="47"/>
  <c r="AA1777" i="47"/>
  <c r="AD1777" i="47"/>
  <c r="T1777" i="47"/>
  <c r="AB1777" i="47"/>
  <c r="BF1777" i="47"/>
  <c r="BG1777" i="47"/>
  <c r="BH1777" i="47"/>
  <c r="BI1777" i="47"/>
  <c r="BJ1777" i="47"/>
  <c r="BK1777" i="47"/>
  <c r="BL1777" i="47"/>
  <c r="BM1777" i="47"/>
  <c r="BN1777" i="47"/>
  <c r="BO1777" i="47"/>
  <c r="BP1777" i="47"/>
  <c r="BQ1777" i="47"/>
  <c r="BR1777" i="47"/>
  <c r="BS1777" i="47"/>
  <c r="BT1777" i="47"/>
  <c r="U1777" i="47"/>
  <c r="AA1776" i="47"/>
  <c r="AD1776" i="47"/>
  <c r="T1776" i="47"/>
  <c r="AB1776" i="47"/>
  <c r="BF1776" i="47"/>
  <c r="BG1776" i="47"/>
  <c r="BH1776" i="47"/>
  <c r="BI1776" i="47"/>
  <c r="BJ1776" i="47"/>
  <c r="BK1776" i="47"/>
  <c r="BL1776" i="47"/>
  <c r="BM1776" i="47"/>
  <c r="BN1776" i="47"/>
  <c r="BO1776" i="47"/>
  <c r="BP1776" i="47"/>
  <c r="BQ1776" i="47"/>
  <c r="BR1776" i="47"/>
  <c r="BS1776" i="47"/>
  <c r="BT1776" i="47"/>
  <c r="U1776" i="47"/>
  <c r="AB1775" i="47"/>
  <c r="BF1775" i="47"/>
  <c r="BG1775" i="47"/>
  <c r="BH1775" i="47"/>
  <c r="BI1775" i="47"/>
  <c r="BJ1775" i="47"/>
  <c r="BK1775" i="47"/>
  <c r="BL1775" i="47"/>
  <c r="BM1775" i="47"/>
  <c r="BN1775" i="47"/>
  <c r="BO1775" i="47"/>
  <c r="BP1775" i="47"/>
  <c r="BQ1775" i="47"/>
  <c r="BR1775" i="47"/>
  <c r="BS1775" i="47"/>
  <c r="BT1775" i="47"/>
  <c r="U1775" i="47"/>
  <c r="AA1775" i="47"/>
  <c r="AD1775" i="47"/>
  <c r="T1775" i="47"/>
  <c r="AA1774" i="47"/>
  <c r="AD1774" i="47"/>
  <c r="T1774" i="47"/>
  <c r="AB1774" i="47"/>
  <c r="BF1774" i="47"/>
  <c r="BG1774" i="47"/>
  <c r="BH1774" i="47"/>
  <c r="BI1774" i="47"/>
  <c r="BJ1774" i="47"/>
  <c r="BK1774" i="47"/>
  <c r="BL1774" i="47"/>
  <c r="BM1774" i="47"/>
  <c r="BN1774" i="47"/>
  <c r="BO1774" i="47"/>
  <c r="BP1774" i="47"/>
  <c r="BQ1774" i="47"/>
  <c r="BR1774" i="47"/>
  <c r="BS1774" i="47"/>
  <c r="BT1774" i="47"/>
  <c r="U1774" i="47"/>
  <c r="AB1773" i="47"/>
  <c r="BF1773" i="47"/>
  <c r="BG1773" i="47"/>
  <c r="BH1773" i="47"/>
  <c r="BI1773" i="47"/>
  <c r="BJ1773" i="47"/>
  <c r="BK1773" i="47"/>
  <c r="BL1773" i="47"/>
  <c r="BM1773" i="47"/>
  <c r="BN1773" i="47"/>
  <c r="BO1773" i="47"/>
  <c r="BP1773" i="47"/>
  <c r="BQ1773" i="47"/>
  <c r="BR1773" i="47"/>
  <c r="BS1773" i="47"/>
  <c r="BT1773" i="47"/>
  <c r="U1773" i="47"/>
  <c r="AA1773" i="47"/>
  <c r="AD1773" i="47"/>
  <c r="T1773" i="47"/>
  <c r="V1773" i="47" s="1"/>
  <c r="AB1772" i="47"/>
  <c r="BF1772" i="47"/>
  <c r="BG1772" i="47"/>
  <c r="BH1772" i="47"/>
  <c r="BI1772" i="47"/>
  <c r="BJ1772" i="47"/>
  <c r="BK1772" i="47"/>
  <c r="BL1772" i="47"/>
  <c r="BM1772" i="47"/>
  <c r="BN1772" i="47"/>
  <c r="BO1772" i="47"/>
  <c r="BP1772" i="47"/>
  <c r="BQ1772" i="47"/>
  <c r="BR1772" i="47"/>
  <c r="BS1772" i="47"/>
  <c r="BT1772" i="47"/>
  <c r="U1772" i="47"/>
  <c r="AA1772" i="47"/>
  <c r="AC1772" i="47" s="1"/>
  <c r="AE1772" i="47" s="1"/>
  <c r="AD1772" i="47"/>
  <c r="T1772" i="47"/>
  <c r="V1772" i="47" s="1"/>
  <c r="AA1771" i="47"/>
  <c r="AD1771" i="47"/>
  <c r="T1771" i="47"/>
  <c r="AB1771" i="47"/>
  <c r="BF1771" i="47"/>
  <c r="BG1771" i="47"/>
  <c r="BH1771" i="47"/>
  <c r="BI1771" i="47"/>
  <c r="BJ1771" i="47"/>
  <c r="BK1771" i="47"/>
  <c r="BL1771" i="47"/>
  <c r="BM1771" i="47"/>
  <c r="BN1771" i="47"/>
  <c r="BO1771" i="47"/>
  <c r="BP1771" i="47"/>
  <c r="BQ1771" i="47"/>
  <c r="BR1771" i="47"/>
  <c r="BS1771" i="47"/>
  <c r="BT1771" i="47"/>
  <c r="U1771" i="47"/>
  <c r="AB1770" i="47"/>
  <c r="BF1770" i="47"/>
  <c r="BG1770" i="47"/>
  <c r="BH1770" i="47"/>
  <c r="BI1770" i="47"/>
  <c r="BJ1770" i="47"/>
  <c r="BK1770" i="47"/>
  <c r="BL1770" i="47"/>
  <c r="BM1770" i="47"/>
  <c r="BN1770" i="47"/>
  <c r="BO1770" i="47"/>
  <c r="BP1770" i="47"/>
  <c r="BQ1770" i="47"/>
  <c r="BR1770" i="47"/>
  <c r="BS1770" i="47"/>
  <c r="BT1770" i="47"/>
  <c r="U1770" i="47"/>
  <c r="AA1770" i="47"/>
  <c r="AC1770" i="47" s="1"/>
  <c r="AE1770" i="47" s="1"/>
  <c r="AD1770" i="47"/>
  <c r="T1770" i="47"/>
  <c r="V1770" i="47" s="1"/>
  <c r="AA1769" i="47"/>
  <c r="AD1769" i="47"/>
  <c r="T1769" i="47"/>
  <c r="AB1769" i="47"/>
  <c r="BF1769" i="47"/>
  <c r="BG1769" i="47"/>
  <c r="BH1769" i="47"/>
  <c r="BI1769" i="47"/>
  <c r="BJ1769" i="47"/>
  <c r="BK1769" i="47"/>
  <c r="BL1769" i="47"/>
  <c r="BM1769" i="47"/>
  <c r="BN1769" i="47"/>
  <c r="BO1769" i="47"/>
  <c r="BP1769" i="47"/>
  <c r="BQ1769" i="47"/>
  <c r="BR1769" i="47"/>
  <c r="BS1769" i="47"/>
  <c r="BT1769" i="47"/>
  <c r="U1769" i="47"/>
  <c r="AA1768" i="47"/>
  <c r="AD1768" i="47"/>
  <c r="T1768" i="47"/>
  <c r="AB1768" i="47"/>
  <c r="BF1768" i="47"/>
  <c r="BG1768" i="47"/>
  <c r="BH1768" i="47"/>
  <c r="BI1768" i="47"/>
  <c r="BJ1768" i="47"/>
  <c r="BK1768" i="47"/>
  <c r="BL1768" i="47"/>
  <c r="BM1768" i="47"/>
  <c r="BN1768" i="47"/>
  <c r="BO1768" i="47"/>
  <c r="BP1768" i="47"/>
  <c r="BQ1768" i="47"/>
  <c r="BR1768" i="47"/>
  <c r="BS1768" i="47"/>
  <c r="BT1768" i="47"/>
  <c r="U1768" i="47"/>
  <c r="AA1767" i="47"/>
  <c r="AD1767" i="47"/>
  <c r="T1767" i="47"/>
  <c r="AB1767" i="47"/>
  <c r="BF1767" i="47"/>
  <c r="BG1767" i="47"/>
  <c r="BH1767" i="47"/>
  <c r="BI1767" i="47"/>
  <c r="BJ1767" i="47"/>
  <c r="BK1767" i="47"/>
  <c r="BL1767" i="47"/>
  <c r="BM1767" i="47"/>
  <c r="BN1767" i="47"/>
  <c r="BO1767" i="47"/>
  <c r="BP1767" i="47"/>
  <c r="BQ1767" i="47"/>
  <c r="BR1767" i="47"/>
  <c r="BS1767" i="47"/>
  <c r="BT1767" i="47"/>
  <c r="U1767" i="47"/>
  <c r="AA1766" i="47"/>
  <c r="AD1766" i="47"/>
  <c r="T1766" i="47"/>
  <c r="AB1766" i="47"/>
  <c r="BF1766" i="47"/>
  <c r="BG1766" i="47"/>
  <c r="BH1766" i="47"/>
  <c r="BI1766" i="47"/>
  <c r="BJ1766" i="47"/>
  <c r="BK1766" i="47"/>
  <c r="BL1766" i="47"/>
  <c r="BM1766" i="47"/>
  <c r="BN1766" i="47"/>
  <c r="BO1766" i="47"/>
  <c r="BP1766" i="47"/>
  <c r="BQ1766" i="47"/>
  <c r="BR1766" i="47"/>
  <c r="BS1766" i="47"/>
  <c r="BT1766" i="47"/>
  <c r="U1766" i="47"/>
  <c r="AA1765" i="47"/>
  <c r="AD1765" i="47"/>
  <c r="T1765" i="47"/>
  <c r="AB1765" i="47"/>
  <c r="BF1765" i="47"/>
  <c r="BG1765" i="47"/>
  <c r="BH1765" i="47"/>
  <c r="BI1765" i="47"/>
  <c r="BJ1765" i="47"/>
  <c r="BK1765" i="47"/>
  <c r="BL1765" i="47"/>
  <c r="BM1765" i="47"/>
  <c r="BN1765" i="47"/>
  <c r="BO1765" i="47"/>
  <c r="BP1765" i="47"/>
  <c r="BQ1765" i="47"/>
  <c r="BR1765" i="47"/>
  <c r="BS1765" i="47"/>
  <c r="BT1765" i="47"/>
  <c r="U1765" i="47"/>
  <c r="AB1764" i="47"/>
  <c r="BF1764" i="47"/>
  <c r="BG1764" i="47"/>
  <c r="BH1764" i="47"/>
  <c r="BI1764" i="47"/>
  <c r="BJ1764" i="47"/>
  <c r="BK1764" i="47"/>
  <c r="BL1764" i="47"/>
  <c r="BM1764" i="47"/>
  <c r="BN1764" i="47"/>
  <c r="BO1764" i="47"/>
  <c r="BP1764" i="47"/>
  <c r="BQ1764" i="47"/>
  <c r="BR1764" i="47"/>
  <c r="BS1764" i="47"/>
  <c r="BT1764" i="47"/>
  <c r="U1764" i="47"/>
  <c r="AA1764" i="47"/>
  <c r="AC1764" i="47" s="1"/>
  <c r="AE1764" i="47" s="1"/>
  <c r="AD1764" i="47"/>
  <c r="T1764" i="47"/>
  <c r="V1764" i="47" s="1"/>
  <c r="AB1763" i="47"/>
  <c r="BF1763" i="47"/>
  <c r="BG1763" i="47"/>
  <c r="BH1763" i="47"/>
  <c r="BI1763" i="47"/>
  <c r="BJ1763" i="47"/>
  <c r="BK1763" i="47"/>
  <c r="BL1763" i="47"/>
  <c r="BM1763" i="47"/>
  <c r="BN1763" i="47"/>
  <c r="BO1763" i="47"/>
  <c r="BP1763" i="47"/>
  <c r="BQ1763" i="47"/>
  <c r="BR1763" i="47"/>
  <c r="BS1763" i="47"/>
  <c r="BT1763" i="47"/>
  <c r="U1763" i="47"/>
  <c r="AA1763" i="47"/>
  <c r="AC1763" i="47" s="1"/>
  <c r="AE1763" i="47" s="1"/>
  <c r="AD1763" i="47"/>
  <c r="T1763" i="47"/>
  <c r="V1763" i="47" s="1"/>
  <c r="AB1762" i="47"/>
  <c r="BF1762" i="47"/>
  <c r="BG1762" i="47"/>
  <c r="BH1762" i="47"/>
  <c r="BI1762" i="47"/>
  <c r="BJ1762" i="47"/>
  <c r="BK1762" i="47"/>
  <c r="BL1762" i="47"/>
  <c r="BM1762" i="47"/>
  <c r="BN1762" i="47"/>
  <c r="BO1762" i="47"/>
  <c r="BP1762" i="47"/>
  <c r="BQ1762" i="47"/>
  <c r="BR1762" i="47"/>
  <c r="BS1762" i="47"/>
  <c r="BT1762" i="47"/>
  <c r="U1762" i="47"/>
  <c r="AA1762" i="47"/>
  <c r="AD1762" i="47"/>
  <c r="T1762" i="47"/>
  <c r="V1762" i="47" s="1"/>
  <c r="AA1761" i="47"/>
  <c r="AD1761" i="47"/>
  <c r="T1761" i="47"/>
  <c r="AB1761" i="47"/>
  <c r="BF1761" i="47"/>
  <c r="BG1761" i="47"/>
  <c r="BH1761" i="47"/>
  <c r="BI1761" i="47"/>
  <c r="BJ1761" i="47"/>
  <c r="BK1761" i="47"/>
  <c r="BL1761" i="47"/>
  <c r="BM1761" i="47"/>
  <c r="BN1761" i="47"/>
  <c r="BO1761" i="47"/>
  <c r="BP1761" i="47"/>
  <c r="BQ1761" i="47"/>
  <c r="BR1761" i="47"/>
  <c r="BS1761" i="47"/>
  <c r="BT1761" i="47"/>
  <c r="U1761" i="47"/>
  <c r="AB1760" i="47"/>
  <c r="BF1760" i="47"/>
  <c r="BG1760" i="47"/>
  <c r="BH1760" i="47"/>
  <c r="BI1760" i="47"/>
  <c r="BJ1760" i="47"/>
  <c r="BK1760" i="47"/>
  <c r="BL1760" i="47"/>
  <c r="BM1760" i="47"/>
  <c r="BN1760" i="47"/>
  <c r="BO1760" i="47"/>
  <c r="BP1760" i="47"/>
  <c r="BQ1760" i="47"/>
  <c r="BR1760" i="47"/>
  <c r="BS1760" i="47"/>
  <c r="BT1760" i="47"/>
  <c r="U1760" i="47"/>
  <c r="AA1760" i="47"/>
  <c r="AC1760" i="47" s="1"/>
  <c r="AE1760" i="47" s="1"/>
  <c r="AD1760" i="47"/>
  <c r="T1760" i="47"/>
  <c r="V1760" i="47" s="1"/>
  <c r="AA1759" i="47"/>
  <c r="AD1759" i="47"/>
  <c r="T1759" i="47"/>
  <c r="AB1759" i="47"/>
  <c r="BF1759" i="47"/>
  <c r="BG1759" i="47"/>
  <c r="BH1759" i="47"/>
  <c r="BI1759" i="47"/>
  <c r="BJ1759" i="47"/>
  <c r="BK1759" i="47"/>
  <c r="BL1759" i="47"/>
  <c r="BM1759" i="47"/>
  <c r="BN1759" i="47"/>
  <c r="BO1759" i="47"/>
  <c r="BP1759" i="47"/>
  <c r="BQ1759" i="47"/>
  <c r="BR1759" i="47"/>
  <c r="BS1759" i="47"/>
  <c r="BT1759" i="47"/>
  <c r="U1759" i="47"/>
  <c r="AA1758" i="47"/>
  <c r="AD1758" i="47"/>
  <c r="T1758" i="47"/>
  <c r="AB1758" i="47"/>
  <c r="BF1758" i="47"/>
  <c r="BG1758" i="47"/>
  <c r="BH1758" i="47"/>
  <c r="BI1758" i="47"/>
  <c r="BJ1758" i="47"/>
  <c r="BK1758" i="47"/>
  <c r="BL1758" i="47"/>
  <c r="BM1758" i="47"/>
  <c r="BN1758" i="47"/>
  <c r="BO1758" i="47"/>
  <c r="BP1758" i="47"/>
  <c r="BQ1758" i="47"/>
  <c r="BR1758" i="47"/>
  <c r="BS1758" i="47"/>
  <c r="BT1758" i="47"/>
  <c r="U1758" i="47"/>
  <c r="AB1757" i="47"/>
  <c r="BF1757" i="47"/>
  <c r="BG1757" i="47"/>
  <c r="BH1757" i="47"/>
  <c r="BI1757" i="47"/>
  <c r="BJ1757" i="47"/>
  <c r="BK1757" i="47"/>
  <c r="BL1757" i="47"/>
  <c r="BM1757" i="47"/>
  <c r="BN1757" i="47"/>
  <c r="BO1757" i="47"/>
  <c r="BP1757" i="47"/>
  <c r="BQ1757" i="47"/>
  <c r="BR1757" i="47"/>
  <c r="BS1757" i="47"/>
  <c r="BT1757" i="47"/>
  <c r="U1757" i="47"/>
  <c r="AA1757" i="47"/>
  <c r="AC1757" i="47" s="1"/>
  <c r="AE1757" i="47" s="1"/>
  <c r="AD1757" i="47"/>
  <c r="T1757" i="47"/>
  <c r="V1757" i="47" s="1"/>
  <c r="AB1756" i="47"/>
  <c r="BF1756" i="47"/>
  <c r="BG1756" i="47"/>
  <c r="BH1756" i="47"/>
  <c r="BI1756" i="47"/>
  <c r="BJ1756" i="47"/>
  <c r="BK1756" i="47"/>
  <c r="BL1756" i="47"/>
  <c r="BM1756" i="47"/>
  <c r="BN1756" i="47"/>
  <c r="BO1756" i="47"/>
  <c r="BP1756" i="47"/>
  <c r="BQ1756" i="47"/>
  <c r="BR1756" i="47"/>
  <c r="BS1756" i="47"/>
  <c r="BT1756" i="47"/>
  <c r="U1756" i="47"/>
  <c r="AA1756" i="47"/>
  <c r="AC1756" i="47" s="1"/>
  <c r="AE1756" i="47" s="1"/>
  <c r="AD1756" i="47"/>
  <c r="T1756" i="47"/>
  <c r="V1756" i="47" s="1"/>
  <c r="AB1755" i="47"/>
  <c r="BF1755" i="47"/>
  <c r="BG1755" i="47"/>
  <c r="BH1755" i="47"/>
  <c r="BI1755" i="47"/>
  <c r="BJ1755" i="47"/>
  <c r="BK1755" i="47"/>
  <c r="BL1755" i="47"/>
  <c r="BM1755" i="47"/>
  <c r="BN1755" i="47"/>
  <c r="BO1755" i="47"/>
  <c r="BP1755" i="47"/>
  <c r="BQ1755" i="47"/>
  <c r="BR1755" i="47"/>
  <c r="BS1755" i="47"/>
  <c r="BT1755" i="47"/>
  <c r="U1755" i="47"/>
  <c r="AA1755" i="47"/>
  <c r="AC1755" i="47" s="1"/>
  <c r="AE1755" i="47" s="1"/>
  <c r="AD1755" i="47"/>
  <c r="T1755" i="47"/>
  <c r="V1755" i="47" s="1"/>
  <c r="AA1754" i="47"/>
  <c r="AD1754" i="47"/>
  <c r="T1754" i="47"/>
  <c r="AB1754" i="47"/>
  <c r="BF1754" i="47"/>
  <c r="BG1754" i="47"/>
  <c r="BH1754" i="47"/>
  <c r="BI1754" i="47"/>
  <c r="BJ1754" i="47"/>
  <c r="BK1754" i="47"/>
  <c r="BL1754" i="47"/>
  <c r="BM1754" i="47"/>
  <c r="BN1754" i="47"/>
  <c r="BO1754" i="47"/>
  <c r="BP1754" i="47"/>
  <c r="BQ1754" i="47"/>
  <c r="BR1754" i="47"/>
  <c r="BS1754" i="47"/>
  <c r="BT1754" i="47"/>
  <c r="U1754" i="47"/>
  <c r="AB1753" i="47"/>
  <c r="BF1753" i="47"/>
  <c r="BG1753" i="47"/>
  <c r="BH1753" i="47"/>
  <c r="BI1753" i="47"/>
  <c r="BJ1753" i="47"/>
  <c r="BK1753" i="47"/>
  <c r="BL1753" i="47"/>
  <c r="BM1753" i="47"/>
  <c r="BN1753" i="47"/>
  <c r="BO1753" i="47"/>
  <c r="BP1753" i="47"/>
  <c r="BQ1753" i="47"/>
  <c r="BR1753" i="47"/>
  <c r="BS1753" i="47"/>
  <c r="BT1753" i="47"/>
  <c r="U1753" i="47"/>
  <c r="AA1753" i="47"/>
  <c r="AC1753" i="47" s="1"/>
  <c r="AE1753" i="47" s="1"/>
  <c r="AD1753" i="47"/>
  <c r="T1753" i="47"/>
  <c r="V1753" i="47" s="1"/>
  <c r="AA1752" i="47"/>
  <c r="AD1752" i="47"/>
  <c r="T1752" i="47"/>
  <c r="AB1752" i="47"/>
  <c r="BF1752" i="47"/>
  <c r="BG1752" i="47"/>
  <c r="BH1752" i="47"/>
  <c r="BI1752" i="47"/>
  <c r="BJ1752" i="47"/>
  <c r="BK1752" i="47"/>
  <c r="BL1752" i="47"/>
  <c r="BM1752" i="47"/>
  <c r="BN1752" i="47"/>
  <c r="BO1752" i="47"/>
  <c r="BP1752" i="47"/>
  <c r="BQ1752" i="47"/>
  <c r="BR1752" i="47"/>
  <c r="BS1752" i="47"/>
  <c r="BT1752" i="47"/>
  <c r="U1752" i="47"/>
  <c r="AA1751" i="47"/>
  <c r="AD1751" i="47"/>
  <c r="T1751" i="47"/>
  <c r="AB1751" i="47"/>
  <c r="BF1751" i="47"/>
  <c r="BG1751" i="47"/>
  <c r="BH1751" i="47"/>
  <c r="BI1751" i="47"/>
  <c r="BJ1751" i="47"/>
  <c r="BK1751" i="47"/>
  <c r="BL1751" i="47"/>
  <c r="BM1751" i="47"/>
  <c r="BN1751" i="47"/>
  <c r="BO1751" i="47"/>
  <c r="BP1751" i="47"/>
  <c r="BQ1751" i="47"/>
  <c r="BR1751" i="47"/>
  <c r="BS1751" i="47"/>
  <c r="BT1751" i="47"/>
  <c r="U1751" i="47"/>
  <c r="AB1750" i="47"/>
  <c r="BF1750" i="47"/>
  <c r="BG1750" i="47"/>
  <c r="BH1750" i="47"/>
  <c r="BI1750" i="47"/>
  <c r="BJ1750" i="47"/>
  <c r="BK1750" i="47"/>
  <c r="BL1750" i="47"/>
  <c r="BM1750" i="47"/>
  <c r="BN1750" i="47"/>
  <c r="BO1750" i="47"/>
  <c r="BP1750" i="47"/>
  <c r="BQ1750" i="47"/>
  <c r="BR1750" i="47"/>
  <c r="BS1750" i="47"/>
  <c r="BT1750" i="47"/>
  <c r="U1750" i="47"/>
  <c r="AA1750" i="47"/>
  <c r="AC1750" i="47" s="1"/>
  <c r="AE1750" i="47" s="1"/>
  <c r="AD1750" i="47"/>
  <c r="T1750" i="47"/>
  <c r="V1750" i="47" s="1"/>
  <c r="AA1749" i="47"/>
  <c r="AD1749" i="47"/>
  <c r="T1749" i="47"/>
  <c r="AB1749" i="47"/>
  <c r="BF1749" i="47"/>
  <c r="BG1749" i="47"/>
  <c r="BH1749" i="47"/>
  <c r="BI1749" i="47"/>
  <c r="BJ1749" i="47"/>
  <c r="BK1749" i="47"/>
  <c r="BL1749" i="47"/>
  <c r="BM1749" i="47"/>
  <c r="BN1749" i="47"/>
  <c r="BO1749" i="47"/>
  <c r="BP1749" i="47"/>
  <c r="BQ1749" i="47"/>
  <c r="BR1749" i="47"/>
  <c r="BS1749" i="47"/>
  <c r="BT1749" i="47"/>
  <c r="U1749" i="47"/>
  <c r="AA1748" i="47"/>
  <c r="AD1748" i="47"/>
  <c r="T1748" i="47"/>
  <c r="AB1748" i="47"/>
  <c r="BF1748" i="47"/>
  <c r="BG1748" i="47"/>
  <c r="BH1748" i="47"/>
  <c r="BI1748" i="47"/>
  <c r="BJ1748" i="47"/>
  <c r="BK1748" i="47"/>
  <c r="BL1748" i="47"/>
  <c r="BM1748" i="47"/>
  <c r="BN1748" i="47"/>
  <c r="BO1748" i="47"/>
  <c r="BP1748" i="47"/>
  <c r="BQ1748" i="47"/>
  <c r="BR1748" i="47"/>
  <c r="BS1748" i="47"/>
  <c r="BT1748" i="47"/>
  <c r="U1748" i="47"/>
  <c r="AA1747" i="47"/>
  <c r="AD1747" i="47"/>
  <c r="T1747" i="47"/>
  <c r="AB1747" i="47"/>
  <c r="BF1747" i="47"/>
  <c r="BG1747" i="47"/>
  <c r="BH1747" i="47"/>
  <c r="BI1747" i="47"/>
  <c r="BJ1747" i="47"/>
  <c r="BK1747" i="47"/>
  <c r="BL1747" i="47"/>
  <c r="BM1747" i="47"/>
  <c r="BN1747" i="47"/>
  <c r="BO1747" i="47"/>
  <c r="BP1747" i="47"/>
  <c r="BQ1747" i="47"/>
  <c r="BR1747" i="47"/>
  <c r="BS1747" i="47"/>
  <c r="BT1747" i="47"/>
  <c r="U1747" i="47"/>
  <c r="AA1746" i="47"/>
  <c r="AD1746" i="47"/>
  <c r="T1746" i="47"/>
  <c r="AB1746" i="47"/>
  <c r="BF1746" i="47"/>
  <c r="BG1746" i="47"/>
  <c r="BH1746" i="47"/>
  <c r="BI1746" i="47"/>
  <c r="BJ1746" i="47"/>
  <c r="BK1746" i="47"/>
  <c r="BL1746" i="47"/>
  <c r="BM1746" i="47"/>
  <c r="BN1746" i="47"/>
  <c r="BO1746" i="47"/>
  <c r="BP1746" i="47"/>
  <c r="BQ1746" i="47"/>
  <c r="BR1746" i="47"/>
  <c r="BS1746" i="47"/>
  <c r="BT1746" i="47"/>
  <c r="U1746" i="47"/>
  <c r="AA1745" i="47"/>
  <c r="AD1745" i="47"/>
  <c r="T1745" i="47"/>
  <c r="AB1745" i="47"/>
  <c r="BF1745" i="47"/>
  <c r="BG1745" i="47"/>
  <c r="BH1745" i="47"/>
  <c r="BI1745" i="47"/>
  <c r="BJ1745" i="47"/>
  <c r="BK1745" i="47"/>
  <c r="BL1745" i="47"/>
  <c r="BM1745" i="47"/>
  <c r="BN1745" i="47"/>
  <c r="BO1745" i="47"/>
  <c r="BP1745" i="47"/>
  <c r="BQ1745" i="47"/>
  <c r="BR1745" i="47"/>
  <c r="BS1745" i="47"/>
  <c r="BT1745" i="47"/>
  <c r="U1745" i="47"/>
  <c r="AA1744" i="47"/>
  <c r="AD1744" i="47"/>
  <c r="T1744" i="47"/>
  <c r="AB1744" i="47"/>
  <c r="BF1744" i="47"/>
  <c r="BG1744" i="47"/>
  <c r="BH1744" i="47"/>
  <c r="BI1744" i="47"/>
  <c r="BJ1744" i="47"/>
  <c r="BK1744" i="47"/>
  <c r="BL1744" i="47"/>
  <c r="BM1744" i="47"/>
  <c r="BN1744" i="47"/>
  <c r="BO1744" i="47"/>
  <c r="BP1744" i="47"/>
  <c r="BQ1744" i="47"/>
  <c r="BR1744" i="47"/>
  <c r="BS1744" i="47"/>
  <c r="BT1744" i="47"/>
  <c r="U1744" i="47"/>
  <c r="AA1743" i="47"/>
  <c r="AD1743" i="47"/>
  <c r="T1743" i="47"/>
  <c r="AB1743" i="47"/>
  <c r="BF1743" i="47"/>
  <c r="BG1743" i="47"/>
  <c r="BH1743" i="47"/>
  <c r="BI1743" i="47"/>
  <c r="BJ1743" i="47"/>
  <c r="BK1743" i="47"/>
  <c r="BL1743" i="47"/>
  <c r="BM1743" i="47"/>
  <c r="BN1743" i="47"/>
  <c r="BO1743" i="47"/>
  <c r="BP1743" i="47"/>
  <c r="BQ1743" i="47"/>
  <c r="BR1743" i="47"/>
  <c r="BS1743" i="47"/>
  <c r="BT1743" i="47"/>
  <c r="U1743" i="47"/>
  <c r="AB1742" i="47"/>
  <c r="BF1742" i="47"/>
  <c r="BG1742" i="47"/>
  <c r="BH1742" i="47"/>
  <c r="BI1742" i="47"/>
  <c r="BJ1742" i="47"/>
  <c r="BK1742" i="47"/>
  <c r="BL1742" i="47"/>
  <c r="BM1742" i="47"/>
  <c r="BN1742" i="47"/>
  <c r="BO1742" i="47"/>
  <c r="BP1742" i="47"/>
  <c r="BQ1742" i="47"/>
  <c r="BR1742" i="47"/>
  <c r="BS1742" i="47"/>
  <c r="BT1742" i="47"/>
  <c r="U1742" i="47"/>
  <c r="AA1742" i="47"/>
  <c r="AC1742" i="47" s="1"/>
  <c r="AE1742" i="47" s="1"/>
  <c r="AD1742" i="47"/>
  <c r="T1742" i="47"/>
  <c r="V1742" i="47" s="1"/>
  <c r="AA1741" i="47"/>
  <c r="AD1741" i="47"/>
  <c r="T1741" i="47"/>
  <c r="AB1741" i="47"/>
  <c r="BF1741" i="47"/>
  <c r="BG1741" i="47"/>
  <c r="BH1741" i="47"/>
  <c r="BI1741" i="47"/>
  <c r="BJ1741" i="47"/>
  <c r="BK1741" i="47"/>
  <c r="BL1741" i="47"/>
  <c r="BM1741" i="47"/>
  <c r="BN1741" i="47"/>
  <c r="BO1741" i="47"/>
  <c r="BP1741" i="47"/>
  <c r="BQ1741" i="47"/>
  <c r="BR1741" i="47"/>
  <c r="BS1741" i="47"/>
  <c r="BT1741" i="47"/>
  <c r="U1741" i="47"/>
  <c r="AA1740" i="47"/>
  <c r="AD1740" i="47"/>
  <c r="T1740" i="47"/>
  <c r="AB1740" i="47"/>
  <c r="BF1740" i="47"/>
  <c r="BG1740" i="47"/>
  <c r="BH1740" i="47"/>
  <c r="BI1740" i="47"/>
  <c r="BJ1740" i="47"/>
  <c r="BK1740" i="47"/>
  <c r="BL1740" i="47"/>
  <c r="BM1740" i="47"/>
  <c r="BN1740" i="47"/>
  <c r="BO1740" i="47"/>
  <c r="BP1740" i="47"/>
  <c r="BQ1740" i="47"/>
  <c r="BR1740" i="47"/>
  <c r="BS1740" i="47"/>
  <c r="BT1740" i="47"/>
  <c r="U1740" i="47"/>
  <c r="AB1739" i="47"/>
  <c r="BF1739" i="47"/>
  <c r="BG1739" i="47"/>
  <c r="BH1739" i="47"/>
  <c r="BI1739" i="47"/>
  <c r="BJ1739" i="47"/>
  <c r="BK1739" i="47"/>
  <c r="BL1739" i="47"/>
  <c r="BM1739" i="47"/>
  <c r="BN1739" i="47"/>
  <c r="BO1739" i="47"/>
  <c r="BP1739" i="47"/>
  <c r="BQ1739" i="47"/>
  <c r="BR1739" i="47"/>
  <c r="BS1739" i="47"/>
  <c r="BT1739" i="47"/>
  <c r="U1739" i="47"/>
  <c r="AA1739" i="47"/>
  <c r="AC1739" i="47" s="1"/>
  <c r="AE1739" i="47" s="1"/>
  <c r="AD1739" i="47"/>
  <c r="T1739" i="47"/>
  <c r="AB1738" i="47"/>
  <c r="BF1738" i="47"/>
  <c r="BG1738" i="47"/>
  <c r="BH1738" i="47"/>
  <c r="BI1738" i="47"/>
  <c r="BJ1738" i="47"/>
  <c r="BK1738" i="47"/>
  <c r="BL1738" i="47"/>
  <c r="BM1738" i="47"/>
  <c r="BN1738" i="47"/>
  <c r="BO1738" i="47"/>
  <c r="BP1738" i="47"/>
  <c r="BQ1738" i="47"/>
  <c r="BR1738" i="47"/>
  <c r="BS1738" i="47"/>
  <c r="BT1738" i="47"/>
  <c r="U1738" i="47"/>
  <c r="AA1738" i="47"/>
  <c r="AC1738" i="47" s="1"/>
  <c r="AE1738" i="47" s="1"/>
  <c r="AD1738" i="47"/>
  <c r="T1738" i="47"/>
  <c r="AB1737" i="47"/>
  <c r="BF1737" i="47"/>
  <c r="BG1737" i="47"/>
  <c r="BH1737" i="47"/>
  <c r="BI1737" i="47"/>
  <c r="BJ1737" i="47"/>
  <c r="BK1737" i="47"/>
  <c r="BL1737" i="47"/>
  <c r="BM1737" i="47"/>
  <c r="BN1737" i="47"/>
  <c r="BO1737" i="47"/>
  <c r="BP1737" i="47"/>
  <c r="BQ1737" i="47"/>
  <c r="BR1737" i="47"/>
  <c r="BS1737" i="47"/>
  <c r="BT1737" i="47"/>
  <c r="U1737" i="47"/>
  <c r="AA1737" i="47"/>
  <c r="AC1737" i="47" s="1"/>
  <c r="AE1737" i="47" s="1"/>
  <c r="AD1737" i="47"/>
  <c r="T1737" i="47"/>
  <c r="V1737" i="47" s="1"/>
  <c r="AB1736" i="47"/>
  <c r="BF1736" i="47"/>
  <c r="BG1736" i="47"/>
  <c r="BH1736" i="47"/>
  <c r="BI1736" i="47"/>
  <c r="BJ1736" i="47"/>
  <c r="BK1736" i="47"/>
  <c r="BL1736" i="47"/>
  <c r="BM1736" i="47"/>
  <c r="BN1736" i="47"/>
  <c r="BO1736" i="47"/>
  <c r="BP1736" i="47"/>
  <c r="BQ1736" i="47"/>
  <c r="BR1736" i="47"/>
  <c r="BS1736" i="47"/>
  <c r="BT1736" i="47"/>
  <c r="U1736" i="47"/>
  <c r="AA1736" i="47"/>
  <c r="AC1736" i="47" s="1"/>
  <c r="AE1736" i="47" s="1"/>
  <c r="AD1736" i="47"/>
  <c r="T1736" i="47"/>
  <c r="V1736" i="47" s="1"/>
  <c r="AA1735" i="47"/>
  <c r="AD1735" i="47"/>
  <c r="T1735" i="47"/>
  <c r="AB1735" i="47"/>
  <c r="BF1735" i="47"/>
  <c r="BG1735" i="47"/>
  <c r="BH1735" i="47"/>
  <c r="BI1735" i="47"/>
  <c r="BJ1735" i="47"/>
  <c r="BK1735" i="47"/>
  <c r="BL1735" i="47"/>
  <c r="BM1735" i="47"/>
  <c r="BN1735" i="47"/>
  <c r="BO1735" i="47"/>
  <c r="BP1735" i="47"/>
  <c r="BQ1735" i="47"/>
  <c r="BR1735" i="47"/>
  <c r="BS1735" i="47"/>
  <c r="BT1735" i="47"/>
  <c r="U1735" i="47"/>
  <c r="AA1734" i="47"/>
  <c r="AD1734" i="47"/>
  <c r="T1734" i="47"/>
  <c r="AB1734" i="47"/>
  <c r="BF1734" i="47"/>
  <c r="BG1734" i="47"/>
  <c r="BH1734" i="47"/>
  <c r="BI1734" i="47"/>
  <c r="BJ1734" i="47"/>
  <c r="BK1734" i="47"/>
  <c r="BL1734" i="47"/>
  <c r="BM1734" i="47"/>
  <c r="BN1734" i="47"/>
  <c r="BO1734" i="47"/>
  <c r="BP1734" i="47"/>
  <c r="BQ1734" i="47"/>
  <c r="BR1734" i="47"/>
  <c r="BS1734" i="47"/>
  <c r="BT1734" i="47"/>
  <c r="U1734" i="47"/>
  <c r="AB1733" i="47"/>
  <c r="BF1733" i="47"/>
  <c r="BG1733" i="47"/>
  <c r="BH1733" i="47"/>
  <c r="BI1733" i="47"/>
  <c r="BJ1733" i="47"/>
  <c r="BK1733" i="47"/>
  <c r="BL1733" i="47"/>
  <c r="BM1733" i="47"/>
  <c r="BN1733" i="47"/>
  <c r="BO1733" i="47"/>
  <c r="BP1733" i="47"/>
  <c r="BQ1733" i="47"/>
  <c r="BR1733" i="47"/>
  <c r="BS1733" i="47"/>
  <c r="BT1733" i="47"/>
  <c r="U1733" i="47"/>
  <c r="AA1733" i="47"/>
  <c r="AC1733" i="47" s="1"/>
  <c r="AE1733" i="47" s="1"/>
  <c r="AD1733" i="47"/>
  <c r="T1733" i="47"/>
  <c r="AB1732" i="47"/>
  <c r="BF1732" i="47"/>
  <c r="BG1732" i="47"/>
  <c r="BH1732" i="47"/>
  <c r="BI1732" i="47"/>
  <c r="BJ1732" i="47"/>
  <c r="BK1732" i="47"/>
  <c r="BL1732" i="47"/>
  <c r="BM1732" i="47"/>
  <c r="BN1732" i="47"/>
  <c r="BO1732" i="47"/>
  <c r="BP1732" i="47"/>
  <c r="BQ1732" i="47"/>
  <c r="BR1732" i="47"/>
  <c r="BS1732" i="47"/>
  <c r="BT1732" i="47"/>
  <c r="U1732" i="47"/>
  <c r="AA1732" i="47"/>
  <c r="AC1732" i="47" s="1"/>
  <c r="AE1732" i="47" s="1"/>
  <c r="AD1732" i="47"/>
  <c r="T1732" i="47"/>
  <c r="V1732" i="47" s="1"/>
  <c r="AB1731" i="47"/>
  <c r="BF1731" i="47"/>
  <c r="BG1731" i="47"/>
  <c r="BH1731" i="47"/>
  <c r="BI1731" i="47"/>
  <c r="BJ1731" i="47"/>
  <c r="BK1731" i="47"/>
  <c r="BL1731" i="47"/>
  <c r="BM1731" i="47"/>
  <c r="BN1731" i="47"/>
  <c r="BO1731" i="47"/>
  <c r="BP1731" i="47"/>
  <c r="BQ1731" i="47"/>
  <c r="BR1731" i="47"/>
  <c r="BS1731" i="47"/>
  <c r="BT1731" i="47"/>
  <c r="U1731" i="47"/>
  <c r="AA1731" i="47"/>
  <c r="AC1731" i="47" s="1"/>
  <c r="AE1731" i="47" s="1"/>
  <c r="AD1731" i="47"/>
  <c r="T1731" i="47"/>
  <c r="AB1730" i="47"/>
  <c r="BF1730" i="47"/>
  <c r="BG1730" i="47"/>
  <c r="BH1730" i="47"/>
  <c r="BI1730" i="47"/>
  <c r="BJ1730" i="47"/>
  <c r="BK1730" i="47"/>
  <c r="BL1730" i="47"/>
  <c r="BM1730" i="47"/>
  <c r="BN1730" i="47"/>
  <c r="BO1730" i="47"/>
  <c r="BP1730" i="47"/>
  <c r="BQ1730" i="47"/>
  <c r="BR1730" i="47"/>
  <c r="BS1730" i="47"/>
  <c r="BT1730" i="47"/>
  <c r="U1730" i="47"/>
  <c r="AA1730" i="47"/>
  <c r="AD1730" i="47"/>
  <c r="T1730" i="47"/>
  <c r="AA1729" i="47"/>
  <c r="AD1729" i="47"/>
  <c r="T1729" i="47"/>
  <c r="AB1729" i="47"/>
  <c r="BF1729" i="47"/>
  <c r="BG1729" i="47"/>
  <c r="BH1729" i="47"/>
  <c r="BI1729" i="47"/>
  <c r="BJ1729" i="47"/>
  <c r="BK1729" i="47"/>
  <c r="BL1729" i="47"/>
  <c r="BM1729" i="47"/>
  <c r="BN1729" i="47"/>
  <c r="BO1729" i="47"/>
  <c r="BP1729" i="47"/>
  <c r="BQ1729" i="47"/>
  <c r="BR1729" i="47"/>
  <c r="BS1729" i="47"/>
  <c r="BT1729" i="47"/>
  <c r="U1729" i="47"/>
  <c r="AA1728" i="47"/>
  <c r="AD1728" i="47"/>
  <c r="T1728" i="47"/>
  <c r="AB1728" i="47"/>
  <c r="BF1728" i="47"/>
  <c r="BG1728" i="47"/>
  <c r="BH1728" i="47"/>
  <c r="BI1728" i="47"/>
  <c r="BJ1728" i="47"/>
  <c r="BK1728" i="47"/>
  <c r="BL1728" i="47"/>
  <c r="BM1728" i="47"/>
  <c r="BN1728" i="47"/>
  <c r="BO1728" i="47"/>
  <c r="BP1728" i="47"/>
  <c r="BQ1728" i="47"/>
  <c r="BR1728" i="47"/>
  <c r="BS1728" i="47"/>
  <c r="BT1728" i="47"/>
  <c r="U1728" i="47"/>
  <c r="AA1727" i="47"/>
  <c r="AD1727" i="47"/>
  <c r="T1727" i="47"/>
  <c r="AB1727" i="47"/>
  <c r="BF1727" i="47"/>
  <c r="BG1727" i="47"/>
  <c r="BH1727" i="47"/>
  <c r="BI1727" i="47"/>
  <c r="BJ1727" i="47"/>
  <c r="BK1727" i="47"/>
  <c r="BL1727" i="47"/>
  <c r="BM1727" i="47"/>
  <c r="BN1727" i="47"/>
  <c r="BO1727" i="47"/>
  <c r="BP1727" i="47"/>
  <c r="BQ1727" i="47"/>
  <c r="BR1727" i="47"/>
  <c r="BS1727" i="47"/>
  <c r="BT1727" i="47"/>
  <c r="U1727" i="47"/>
  <c r="AA1726" i="47"/>
  <c r="AD1726" i="47"/>
  <c r="T1726" i="47"/>
  <c r="AB1726" i="47"/>
  <c r="BF1726" i="47"/>
  <c r="BG1726" i="47"/>
  <c r="BH1726" i="47"/>
  <c r="BI1726" i="47"/>
  <c r="BJ1726" i="47"/>
  <c r="BK1726" i="47"/>
  <c r="BL1726" i="47"/>
  <c r="BM1726" i="47"/>
  <c r="BN1726" i="47"/>
  <c r="BO1726" i="47"/>
  <c r="BP1726" i="47"/>
  <c r="BQ1726" i="47"/>
  <c r="BR1726" i="47"/>
  <c r="BS1726" i="47"/>
  <c r="BT1726" i="47"/>
  <c r="U1726" i="47"/>
  <c r="AB1725" i="47"/>
  <c r="BF1725" i="47"/>
  <c r="BG1725" i="47"/>
  <c r="BH1725" i="47"/>
  <c r="BI1725" i="47"/>
  <c r="BJ1725" i="47"/>
  <c r="BK1725" i="47"/>
  <c r="BL1725" i="47"/>
  <c r="BM1725" i="47"/>
  <c r="BN1725" i="47"/>
  <c r="BO1725" i="47"/>
  <c r="BP1725" i="47"/>
  <c r="BQ1725" i="47"/>
  <c r="BR1725" i="47"/>
  <c r="BS1725" i="47"/>
  <c r="BT1725" i="47"/>
  <c r="U1725" i="47"/>
  <c r="AA1725" i="47"/>
  <c r="AC1725" i="47" s="1"/>
  <c r="AE1725" i="47" s="1"/>
  <c r="AD1725" i="47"/>
  <c r="T1725" i="47"/>
  <c r="AA1724" i="47"/>
  <c r="AD1724" i="47"/>
  <c r="T1724" i="47"/>
  <c r="AB1724" i="47"/>
  <c r="BF1724" i="47"/>
  <c r="BG1724" i="47"/>
  <c r="BH1724" i="47"/>
  <c r="BI1724" i="47"/>
  <c r="BJ1724" i="47"/>
  <c r="BK1724" i="47"/>
  <c r="BL1724" i="47"/>
  <c r="BM1724" i="47"/>
  <c r="BN1724" i="47"/>
  <c r="BO1724" i="47"/>
  <c r="BP1724" i="47"/>
  <c r="BQ1724" i="47"/>
  <c r="BR1724" i="47"/>
  <c r="BS1724" i="47"/>
  <c r="BT1724" i="47"/>
  <c r="U1724" i="47"/>
  <c r="AB1723" i="47"/>
  <c r="BF1723" i="47"/>
  <c r="BG1723" i="47"/>
  <c r="BH1723" i="47"/>
  <c r="BI1723" i="47"/>
  <c r="BJ1723" i="47"/>
  <c r="BK1723" i="47"/>
  <c r="BL1723" i="47"/>
  <c r="BM1723" i="47"/>
  <c r="BN1723" i="47"/>
  <c r="BO1723" i="47"/>
  <c r="BP1723" i="47"/>
  <c r="BQ1723" i="47"/>
  <c r="BR1723" i="47"/>
  <c r="BS1723" i="47"/>
  <c r="BT1723" i="47"/>
  <c r="U1723" i="47"/>
  <c r="AA1723" i="47"/>
  <c r="AC1723" i="47" s="1"/>
  <c r="AE1723" i="47" s="1"/>
  <c r="AD1723" i="47"/>
  <c r="T1723" i="47"/>
  <c r="V1723" i="47" s="1"/>
  <c r="AB1722" i="47"/>
  <c r="BF1722" i="47"/>
  <c r="BG1722" i="47"/>
  <c r="BH1722" i="47"/>
  <c r="BI1722" i="47"/>
  <c r="BJ1722" i="47"/>
  <c r="BK1722" i="47"/>
  <c r="BL1722" i="47"/>
  <c r="BM1722" i="47"/>
  <c r="BN1722" i="47"/>
  <c r="BO1722" i="47"/>
  <c r="BP1722" i="47"/>
  <c r="BQ1722" i="47"/>
  <c r="BR1722" i="47"/>
  <c r="BS1722" i="47"/>
  <c r="BT1722" i="47"/>
  <c r="U1722" i="47"/>
  <c r="AA1722" i="47"/>
  <c r="AC1722" i="47" s="1"/>
  <c r="AE1722" i="47" s="1"/>
  <c r="AD1722" i="47"/>
  <c r="T1722" i="47"/>
  <c r="V1722" i="47" s="1"/>
  <c r="AA1721" i="47"/>
  <c r="AD1721" i="47"/>
  <c r="T1721" i="47"/>
  <c r="AB1721" i="47"/>
  <c r="BF1721" i="47"/>
  <c r="BG1721" i="47"/>
  <c r="BH1721" i="47"/>
  <c r="BI1721" i="47"/>
  <c r="BJ1721" i="47"/>
  <c r="BK1721" i="47"/>
  <c r="BL1721" i="47"/>
  <c r="BM1721" i="47"/>
  <c r="BN1721" i="47"/>
  <c r="BO1721" i="47"/>
  <c r="BP1721" i="47"/>
  <c r="BQ1721" i="47"/>
  <c r="BR1721" i="47"/>
  <c r="BS1721" i="47"/>
  <c r="BT1721" i="47"/>
  <c r="U1721" i="47"/>
  <c r="AA1720" i="47"/>
  <c r="AD1720" i="47"/>
  <c r="T1720" i="47"/>
  <c r="AB1720" i="47"/>
  <c r="BF1720" i="47"/>
  <c r="BG1720" i="47"/>
  <c r="BH1720" i="47"/>
  <c r="BI1720" i="47"/>
  <c r="BJ1720" i="47"/>
  <c r="BK1720" i="47"/>
  <c r="BL1720" i="47"/>
  <c r="BM1720" i="47"/>
  <c r="BN1720" i="47"/>
  <c r="BO1720" i="47"/>
  <c r="BP1720" i="47"/>
  <c r="BQ1720" i="47"/>
  <c r="BR1720" i="47"/>
  <c r="BS1720" i="47"/>
  <c r="BT1720" i="47"/>
  <c r="U1720" i="47"/>
  <c r="AA1719" i="47"/>
  <c r="AD1719" i="47"/>
  <c r="T1719" i="47"/>
  <c r="AB1719" i="47"/>
  <c r="BF1719" i="47"/>
  <c r="BG1719" i="47"/>
  <c r="BH1719" i="47"/>
  <c r="BI1719" i="47"/>
  <c r="BJ1719" i="47"/>
  <c r="BK1719" i="47"/>
  <c r="BL1719" i="47"/>
  <c r="BM1719" i="47"/>
  <c r="BN1719" i="47"/>
  <c r="BO1719" i="47"/>
  <c r="BP1719" i="47"/>
  <c r="BQ1719" i="47"/>
  <c r="BR1719" i="47"/>
  <c r="BS1719" i="47"/>
  <c r="BT1719" i="47"/>
  <c r="U1719" i="47"/>
  <c r="AA1718" i="47"/>
  <c r="AD1718" i="47"/>
  <c r="T1718" i="47"/>
  <c r="AB1718" i="47"/>
  <c r="BF1718" i="47"/>
  <c r="BG1718" i="47"/>
  <c r="BH1718" i="47"/>
  <c r="BI1718" i="47"/>
  <c r="BJ1718" i="47"/>
  <c r="BK1718" i="47"/>
  <c r="BL1718" i="47"/>
  <c r="BM1718" i="47"/>
  <c r="BN1718" i="47"/>
  <c r="BO1718" i="47"/>
  <c r="BP1718" i="47"/>
  <c r="BQ1718" i="47"/>
  <c r="BR1718" i="47"/>
  <c r="BS1718" i="47"/>
  <c r="BT1718" i="47"/>
  <c r="U1718" i="47"/>
  <c r="AA1717" i="47"/>
  <c r="AD1717" i="47"/>
  <c r="T1717" i="47"/>
  <c r="AB1717" i="47"/>
  <c r="BF1717" i="47"/>
  <c r="BG1717" i="47"/>
  <c r="BH1717" i="47"/>
  <c r="BI1717" i="47"/>
  <c r="BJ1717" i="47"/>
  <c r="BK1717" i="47"/>
  <c r="BL1717" i="47"/>
  <c r="BM1717" i="47"/>
  <c r="BN1717" i="47"/>
  <c r="BO1717" i="47"/>
  <c r="BP1717" i="47"/>
  <c r="BQ1717" i="47"/>
  <c r="BR1717" i="47"/>
  <c r="BS1717" i="47"/>
  <c r="BT1717" i="47"/>
  <c r="U1717" i="47"/>
  <c r="AB1716" i="47"/>
  <c r="BF1716" i="47"/>
  <c r="BG1716" i="47"/>
  <c r="BH1716" i="47"/>
  <c r="BI1716" i="47"/>
  <c r="BJ1716" i="47"/>
  <c r="BK1716" i="47"/>
  <c r="BL1716" i="47"/>
  <c r="BM1716" i="47"/>
  <c r="BN1716" i="47"/>
  <c r="BO1716" i="47"/>
  <c r="BP1716" i="47"/>
  <c r="BQ1716" i="47"/>
  <c r="BR1716" i="47"/>
  <c r="BS1716" i="47"/>
  <c r="BT1716" i="47"/>
  <c r="U1716" i="47"/>
  <c r="AA1716" i="47"/>
  <c r="AC1716" i="47" s="1"/>
  <c r="AE1716" i="47" s="1"/>
  <c r="AD1716" i="47"/>
  <c r="T1716" i="47"/>
  <c r="AA1715" i="47"/>
  <c r="AD1715" i="47"/>
  <c r="T1715" i="47"/>
  <c r="AB1715" i="47"/>
  <c r="BF1715" i="47"/>
  <c r="BG1715" i="47"/>
  <c r="BH1715" i="47"/>
  <c r="BI1715" i="47"/>
  <c r="BJ1715" i="47"/>
  <c r="BK1715" i="47"/>
  <c r="BL1715" i="47"/>
  <c r="BM1715" i="47"/>
  <c r="BN1715" i="47"/>
  <c r="BO1715" i="47"/>
  <c r="BP1715" i="47"/>
  <c r="BQ1715" i="47"/>
  <c r="BR1715" i="47"/>
  <c r="BS1715" i="47"/>
  <c r="BT1715" i="47"/>
  <c r="U1715" i="47"/>
  <c r="AA1714" i="47"/>
  <c r="AD1714" i="47"/>
  <c r="T1714" i="47"/>
  <c r="AB1714" i="47"/>
  <c r="BF1714" i="47"/>
  <c r="BG1714" i="47"/>
  <c r="BH1714" i="47"/>
  <c r="BI1714" i="47"/>
  <c r="BJ1714" i="47"/>
  <c r="BK1714" i="47"/>
  <c r="BL1714" i="47"/>
  <c r="BM1714" i="47"/>
  <c r="BN1714" i="47"/>
  <c r="BO1714" i="47"/>
  <c r="BP1714" i="47"/>
  <c r="BQ1714" i="47"/>
  <c r="BR1714" i="47"/>
  <c r="BS1714" i="47"/>
  <c r="BT1714" i="47"/>
  <c r="U1714" i="47"/>
  <c r="AB1713" i="47"/>
  <c r="BF1713" i="47"/>
  <c r="BG1713" i="47"/>
  <c r="BH1713" i="47"/>
  <c r="BI1713" i="47"/>
  <c r="BJ1713" i="47"/>
  <c r="BK1713" i="47"/>
  <c r="BL1713" i="47"/>
  <c r="BM1713" i="47"/>
  <c r="BN1713" i="47"/>
  <c r="BO1713" i="47"/>
  <c r="BP1713" i="47"/>
  <c r="BQ1713" i="47"/>
  <c r="BR1713" i="47"/>
  <c r="BS1713" i="47"/>
  <c r="BT1713" i="47"/>
  <c r="U1713" i="47"/>
  <c r="AA1713" i="47"/>
  <c r="AC1713" i="47" s="1"/>
  <c r="AE1713" i="47" s="1"/>
  <c r="AD1713" i="47"/>
  <c r="T1713" i="47"/>
  <c r="V1713" i="47" s="1"/>
  <c r="AB1712" i="47"/>
  <c r="BF1712" i="47"/>
  <c r="BG1712" i="47"/>
  <c r="BH1712" i="47"/>
  <c r="BI1712" i="47"/>
  <c r="BJ1712" i="47"/>
  <c r="BK1712" i="47"/>
  <c r="BL1712" i="47"/>
  <c r="BM1712" i="47"/>
  <c r="BN1712" i="47"/>
  <c r="BO1712" i="47"/>
  <c r="BP1712" i="47"/>
  <c r="BQ1712" i="47"/>
  <c r="BR1712" i="47"/>
  <c r="BS1712" i="47"/>
  <c r="BT1712" i="47"/>
  <c r="U1712" i="47"/>
  <c r="AA1712" i="47"/>
  <c r="AD1712" i="47"/>
  <c r="T1712" i="47"/>
  <c r="V1712" i="47" s="1"/>
  <c r="AA1711" i="47"/>
  <c r="AD1711" i="47"/>
  <c r="T1711" i="47"/>
  <c r="AB1711" i="47"/>
  <c r="BF1711" i="47"/>
  <c r="BG1711" i="47"/>
  <c r="BH1711" i="47"/>
  <c r="BI1711" i="47"/>
  <c r="BJ1711" i="47"/>
  <c r="BK1711" i="47"/>
  <c r="BL1711" i="47"/>
  <c r="BM1711" i="47"/>
  <c r="BN1711" i="47"/>
  <c r="BO1711" i="47"/>
  <c r="BP1711" i="47"/>
  <c r="BQ1711" i="47"/>
  <c r="BR1711" i="47"/>
  <c r="BS1711" i="47"/>
  <c r="BT1711" i="47"/>
  <c r="U1711" i="47"/>
  <c r="AB1710" i="47"/>
  <c r="BF1710" i="47"/>
  <c r="BG1710" i="47"/>
  <c r="BH1710" i="47"/>
  <c r="BI1710" i="47"/>
  <c r="BJ1710" i="47"/>
  <c r="BK1710" i="47"/>
  <c r="BL1710" i="47"/>
  <c r="BM1710" i="47"/>
  <c r="BN1710" i="47"/>
  <c r="BO1710" i="47"/>
  <c r="BP1710" i="47"/>
  <c r="BQ1710" i="47"/>
  <c r="BR1710" i="47"/>
  <c r="BS1710" i="47"/>
  <c r="BT1710" i="47"/>
  <c r="U1710" i="47"/>
  <c r="AA1710" i="47"/>
  <c r="AC1710" i="47" s="1"/>
  <c r="AE1710" i="47" s="1"/>
  <c r="AD1710" i="47"/>
  <c r="T1710" i="47"/>
  <c r="V1710" i="47" s="1"/>
  <c r="AB1709" i="47"/>
  <c r="BF1709" i="47"/>
  <c r="BG1709" i="47"/>
  <c r="BH1709" i="47"/>
  <c r="BI1709" i="47"/>
  <c r="BJ1709" i="47"/>
  <c r="BK1709" i="47"/>
  <c r="BL1709" i="47"/>
  <c r="BM1709" i="47"/>
  <c r="BN1709" i="47"/>
  <c r="BO1709" i="47"/>
  <c r="BP1709" i="47"/>
  <c r="BQ1709" i="47"/>
  <c r="BR1709" i="47"/>
  <c r="BS1709" i="47"/>
  <c r="BT1709" i="47"/>
  <c r="U1709" i="47"/>
  <c r="AA1709" i="47"/>
  <c r="AC1709" i="47" s="1"/>
  <c r="AE1709" i="47" s="1"/>
  <c r="AD1709" i="47"/>
  <c r="T1709" i="47"/>
  <c r="V1709" i="47" s="1"/>
  <c r="AA1708" i="47"/>
  <c r="AD1708" i="47"/>
  <c r="T1708" i="47"/>
  <c r="AB1708" i="47"/>
  <c r="BF1708" i="47"/>
  <c r="BG1708" i="47"/>
  <c r="BH1708" i="47"/>
  <c r="BI1708" i="47"/>
  <c r="BJ1708" i="47"/>
  <c r="BK1708" i="47"/>
  <c r="BL1708" i="47"/>
  <c r="BM1708" i="47"/>
  <c r="BN1708" i="47"/>
  <c r="BO1708" i="47"/>
  <c r="BP1708" i="47"/>
  <c r="BQ1708" i="47"/>
  <c r="BR1708" i="47"/>
  <c r="BS1708" i="47"/>
  <c r="BT1708" i="47"/>
  <c r="U1708" i="47"/>
  <c r="AB1707" i="47"/>
  <c r="BF1707" i="47"/>
  <c r="BG1707" i="47"/>
  <c r="BH1707" i="47"/>
  <c r="BI1707" i="47"/>
  <c r="BJ1707" i="47"/>
  <c r="BK1707" i="47"/>
  <c r="BL1707" i="47"/>
  <c r="BM1707" i="47"/>
  <c r="BN1707" i="47"/>
  <c r="BO1707" i="47"/>
  <c r="BP1707" i="47"/>
  <c r="BQ1707" i="47"/>
  <c r="BR1707" i="47"/>
  <c r="BS1707" i="47"/>
  <c r="BT1707" i="47"/>
  <c r="U1707" i="47"/>
  <c r="AA1707" i="47"/>
  <c r="AC1707" i="47" s="1"/>
  <c r="AE1707" i="47" s="1"/>
  <c r="AD1707" i="47"/>
  <c r="T1707" i="47"/>
  <c r="V1707" i="47" s="1"/>
  <c r="AB1706" i="47"/>
  <c r="BF1706" i="47"/>
  <c r="BG1706" i="47"/>
  <c r="BH1706" i="47"/>
  <c r="BI1706" i="47"/>
  <c r="BJ1706" i="47"/>
  <c r="BK1706" i="47"/>
  <c r="BL1706" i="47"/>
  <c r="BM1706" i="47"/>
  <c r="BN1706" i="47"/>
  <c r="BO1706" i="47"/>
  <c r="BP1706" i="47"/>
  <c r="BQ1706" i="47"/>
  <c r="BR1706" i="47"/>
  <c r="BS1706" i="47"/>
  <c r="BT1706" i="47"/>
  <c r="U1706" i="47"/>
  <c r="AA1706" i="47"/>
  <c r="AD1706" i="47"/>
  <c r="T1706" i="47"/>
  <c r="AB1705" i="47"/>
  <c r="BF1705" i="47"/>
  <c r="BG1705" i="47"/>
  <c r="BH1705" i="47"/>
  <c r="BI1705" i="47"/>
  <c r="BJ1705" i="47"/>
  <c r="BK1705" i="47"/>
  <c r="BL1705" i="47"/>
  <c r="BM1705" i="47"/>
  <c r="BN1705" i="47"/>
  <c r="BO1705" i="47"/>
  <c r="BP1705" i="47"/>
  <c r="BQ1705" i="47"/>
  <c r="BR1705" i="47"/>
  <c r="BS1705" i="47"/>
  <c r="BT1705" i="47"/>
  <c r="U1705" i="47"/>
  <c r="AA1705" i="47"/>
  <c r="AD1705" i="47"/>
  <c r="T1705" i="47"/>
  <c r="AA1704" i="47"/>
  <c r="AD1704" i="47"/>
  <c r="T1704" i="47"/>
  <c r="AB1704" i="47"/>
  <c r="BF1704" i="47"/>
  <c r="BG1704" i="47"/>
  <c r="BH1704" i="47"/>
  <c r="BI1704" i="47"/>
  <c r="BJ1704" i="47"/>
  <c r="BK1704" i="47"/>
  <c r="BL1704" i="47"/>
  <c r="BM1704" i="47"/>
  <c r="BN1704" i="47"/>
  <c r="BO1704" i="47"/>
  <c r="BP1704" i="47"/>
  <c r="BQ1704" i="47"/>
  <c r="BR1704" i="47"/>
  <c r="BS1704" i="47"/>
  <c r="BT1704" i="47"/>
  <c r="U1704" i="47"/>
  <c r="AB1703" i="47"/>
  <c r="BF1703" i="47"/>
  <c r="BG1703" i="47"/>
  <c r="BH1703" i="47"/>
  <c r="BI1703" i="47"/>
  <c r="BJ1703" i="47"/>
  <c r="BK1703" i="47"/>
  <c r="BL1703" i="47"/>
  <c r="BM1703" i="47"/>
  <c r="BN1703" i="47"/>
  <c r="BO1703" i="47"/>
  <c r="BP1703" i="47"/>
  <c r="BQ1703" i="47"/>
  <c r="BR1703" i="47"/>
  <c r="BS1703" i="47"/>
  <c r="BT1703" i="47"/>
  <c r="U1703" i="47"/>
  <c r="AA1703" i="47"/>
  <c r="AD1703" i="47"/>
  <c r="T1703" i="47"/>
  <c r="AA1702" i="47"/>
  <c r="AD1702" i="47"/>
  <c r="T1702" i="47"/>
  <c r="AB1702" i="47"/>
  <c r="BF1702" i="47"/>
  <c r="BG1702" i="47"/>
  <c r="BH1702" i="47"/>
  <c r="BI1702" i="47"/>
  <c r="BJ1702" i="47"/>
  <c r="BK1702" i="47"/>
  <c r="BL1702" i="47"/>
  <c r="BM1702" i="47"/>
  <c r="BN1702" i="47"/>
  <c r="BO1702" i="47"/>
  <c r="BP1702" i="47"/>
  <c r="BQ1702" i="47"/>
  <c r="BR1702" i="47"/>
  <c r="BS1702" i="47"/>
  <c r="BT1702" i="47"/>
  <c r="U1702" i="47"/>
  <c r="AA1701" i="47"/>
  <c r="AD1701" i="47"/>
  <c r="T1701" i="47"/>
  <c r="AB1701" i="47"/>
  <c r="BF1701" i="47"/>
  <c r="BG1701" i="47"/>
  <c r="BH1701" i="47"/>
  <c r="BI1701" i="47"/>
  <c r="BJ1701" i="47"/>
  <c r="BK1701" i="47"/>
  <c r="BL1701" i="47"/>
  <c r="BM1701" i="47"/>
  <c r="BN1701" i="47"/>
  <c r="BO1701" i="47"/>
  <c r="BP1701" i="47"/>
  <c r="BQ1701" i="47"/>
  <c r="BR1701" i="47"/>
  <c r="BS1701" i="47"/>
  <c r="BT1701" i="47"/>
  <c r="U1701" i="47"/>
  <c r="AA1700" i="47"/>
  <c r="AD1700" i="47"/>
  <c r="T1700" i="47"/>
  <c r="AB1700" i="47"/>
  <c r="BF1700" i="47"/>
  <c r="BG1700" i="47"/>
  <c r="BH1700" i="47"/>
  <c r="BI1700" i="47"/>
  <c r="BJ1700" i="47"/>
  <c r="BK1700" i="47"/>
  <c r="BL1700" i="47"/>
  <c r="BM1700" i="47"/>
  <c r="BN1700" i="47"/>
  <c r="BO1700" i="47"/>
  <c r="BP1700" i="47"/>
  <c r="BQ1700" i="47"/>
  <c r="BR1700" i="47"/>
  <c r="BS1700" i="47"/>
  <c r="BT1700" i="47"/>
  <c r="U1700" i="47"/>
  <c r="AA1699" i="47"/>
  <c r="AD1699" i="47"/>
  <c r="T1699" i="47"/>
  <c r="AB1699" i="47"/>
  <c r="BF1699" i="47"/>
  <c r="BG1699" i="47"/>
  <c r="BH1699" i="47"/>
  <c r="BI1699" i="47"/>
  <c r="BJ1699" i="47"/>
  <c r="BK1699" i="47"/>
  <c r="BL1699" i="47"/>
  <c r="BM1699" i="47"/>
  <c r="BN1699" i="47"/>
  <c r="BO1699" i="47"/>
  <c r="BP1699" i="47"/>
  <c r="BQ1699" i="47"/>
  <c r="BR1699" i="47"/>
  <c r="BS1699" i="47"/>
  <c r="BT1699" i="47"/>
  <c r="U1699" i="47"/>
  <c r="AB1698" i="47"/>
  <c r="BF1698" i="47"/>
  <c r="BG1698" i="47"/>
  <c r="BH1698" i="47"/>
  <c r="BI1698" i="47"/>
  <c r="BJ1698" i="47"/>
  <c r="BK1698" i="47"/>
  <c r="BL1698" i="47"/>
  <c r="BM1698" i="47"/>
  <c r="BN1698" i="47"/>
  <c r="BO1698" i="47"/>
  <c r="BP1698" i="47"/>
  <c r="BQ1698" i="47"/>
  <c r="BR1698" i="47"/>
  <c r="BS1698" i="47"/>
  <c r="BT1698" i="47"/>
  <c r="U1698" i="47"/>
  <c r="AA1698" i="47"/>
  <c r="AC1698" i="47" s="1"/>
  <c r="AE1698" i="47" s="1"/>
  <c r="AD1698" i="47"/>
  <c r="T1698" i="47"/>
  <c r="AA1697" i="47"/>
  <c r="AD1697" i="47"/>
  <c r="T1697" i="47"/>
  <c r="AB1697" i="47"/>
  <c r="BF1697" i="47"/>
  <c r="BG1697" i="47"/>
  <c r="BH1697" i="47"/>
  <c r="BI1697" i="47"/>
  <c r="BJ1697" i="47"/>
  <c r="BK1697" i="47"/>
  <c r="BL1697" i="47"/>
  <c r="BM1697" i="47"/>
  <c r="BN1697" i="47"/>
  <c r="BO1697" i="47"/>
  <c r="BP1697" i="47"/>
  <c r="BQ1697" i="47"/>
  <c r="BR1697" i="47"/>
  <c r="BS1697" i="47"/>
  <c r="BT1697" i="47"/>
  <c r="U1697" i="47"/>
  <c r="AB1696" i="47"/>
  <c r="BF1696" i="47"/>
  <c r="BG1696" i="47"/>
  <c r="BH1696" i="47"/>
  <c r="BI1696" i="47"/>
  <c r="BJ1696" i="47"/>
  <c r="BK1696" i="47"/>
  <c r="BL1696" i="47"/>
  <c r="BM1696" i="47"/>
  <c r="BN1696" i="47"/>
  <c r="BO1696" i="47"/>
  <c r="BP1696" i="47"/>
  <c r="BQ1696" i="47"/>
  <c r="BR1696" i="47"/>
  <c r="BS1696" i="47"/>
  <c r="BT1696" i="47"/>
  <c r="U1696" i="47"/>
  <c r="AA1696" i="47"/>
  <c r="AC1696" i="47" s="1"/>
  <c r="AE1696" i="47" s="1"/>
  <c r="AD1696" i="47"/>
  <c r="T1696" i="47"/>
  <c r="V1696" i="47" s="1"/>
  <c r="AA1695" i="47"/>
  <c r="AD1695" i="47"/>
  <c r="T1695" i="47"/>
  <c r="AB1695" i="47"/>
  <c r="BF1695" i="47"/>
  <c r="BG1695" i="47"/>
  <c r="BH1695" i="47"/>
  <c r="BI1695" i="47"/>
  <c r="BJ1695" i="47"/>
  <c r="BK1695" i="47"/>
  <c r="BL1695" i="47"/>
  <c r="BM1695" i="47"/>
  <c r="BN1695" i="47"/>
  <c r="BO1695" i="47"/>
  <c r="BP1695" i="47"/>
  <c r="BQ1695" i="47"/>
  <c r="BR1695" i="47"/>
  <c r="BS1695" i="47"/>
  <c r="BT1695" i="47"/>
  <c r="U1695" i="47"/>
  <c r="AA1694" i="47"/>
  <c r="AD1694" i="47"/>
  <c r="T1694" i="47"/>
  <c r="AB1694" i="47"/>
  <c r="BF1694" i="47"/>
  <c r="BG1694" i="47"/>
  <c r="BH1694" i="47"/>
  <c r="BI1694" i="47"/>
  <c r="BJ1694" i="47"/>
  <c r="BK1694" i="47"/>
  <c r="BL1694" i="47"/>
  <c r="BM1694" i="47"/>
  <c r="BN1694" i="47"/>
  <c r="BO1694" i="47"/>
  <c r="BP1694" i="47"/>
  <c r="BQ1694" i="47"/>
  <c r="BR1694" i="47"/>
  <c r="BS1694" i="47"/>
  <c r="BT1694" i="47"/>
  <c r="U1694" i="47"/>
  <c r="AA1693" i="47"/>
  <c r="AD1693" i="47"/>
  <c r="T1693" i="47"/>
  <c r="AB1693" i="47"/>
  <c r="BF1693" i="47"/>
  <c r="BG1693" i="47"/>
  <c r="BH1693" i="47"/>
  <c r="BI1693" i="47"/>
  <c r="BJ1693" i="47"/>
  <c r="BK1693" i="47"/>
  <c r="BL1693" i="47"/>
  <c r="BM1693" i="47"/>
  <c r="BN1693" i="47"/>
  <c r="BO1693" i="47"/>
  <c r="BP1693" i="47"/>
  <c r="BQ1693" i="47"/>
  <c r="BR1693" i="47"/>
  <c r="BS1693" i="47"/>
  <c r="BT1693" i="47"/>
  <c r="U1693" i="47"/>
  <c r="AB1692" i="47"/>
  <c r="BF1692" i="47"/>
  <c r="BG1692" i="47"/>
  <c r="BH1692" i="47"/>
  <c r="BI1692" i="47"/>
  <c r="BJ1692" i="47"/>
  <c r="BK1692" i="47"/>
  <c r="BL1692" i="47"/>
  <c r="BM1692" i="47"/>
  <c r="BN1692" i="47"/>
  <c r="BO1692" i="47"/>
  <c r="BP1692" i="47"/>
  <c r="BQ1692" i="47"/>
  <c r="BR1692" i="47"/>
  <c r="BS1692" i="47"/>
  <c r="BT1692" i="47"/>
  <c r="U1692" i="47"/>
  <c r="AA1692" i="47"/>
  <c r="AC1692" i="47" s="1"/>
  <c r="AE1692" i="47" s="1"/>
  <c r="AD1692" i="47"/>
  <c r="T1692" i="47"/>
  <c r="AA1691" i="47"/>
  <c r="AD1691" i="47"/>
  <c r="T1691" i="47"/>
  <c r="AB1691" i="47"/>
  <c r="BF1691" i="47"/>
  <c r="BG1691" i="47"/>
  <c r="BH1691" i="47"/>
  <c r="BI1691" i="47"/>
  <c r="BJ1691" i="47"/>
  <c r="BK1691" i="47"/>
  <c r="BL1691" i="47"/>
  <c r="BM1691" i="47"/>
  <c r="BN1691" i="47"/>
  <c r="BO1691" i="47"/>
  <c r="BP1691" i="47"/>
  <c r="BQ1691" i="47"/>
  <c r="BR1691" i="47"/>
  <c r="BS1691" i="47"/>
  <c r="BT1691" i="47"/>
  <c r="U1691" i="47"/>
  <c r="AA1690" i="47"/>
  <c r="AD1690" i="47"/>
  <c r="T1690" i="47"/>
  <c r="AB1690" i="47"/>
  <c r="BF1690" i="47"/>
  <c r="BG1690" i="47"/>
  <c r="BH1690" i="47"/>
  <c r="BI1690" i="47"/>
  <c r="BJ1690" i="47"/>
  <c r="BK1690" i="47"/>
  <c r="BL1690" i="47"/>
  <c r="BM1690" i="47"/>
  <c r="BN1690" i="47"/>
  <c r="BO1690" i="47"/>
  <c r="BP1690" i="47"/>
  <c r="BQ1690" i="47"/>
  <c r="BR1690" i="47"/>
  <c r="BS1690" i="47"/>
  <c r="BT1690" i="47"/>
  <c r="U1690" i="47"/>
  <c r="AB1689" i="47"/>
  <c r="BF1689" i="47"/>
  <c r="BG1689" i="47"/>
  <c r="BH1689" i="47"/>
  <c r="BI1689" i="47"/>
  <c r="BJ1689" i="47"/>
  <c r="BK1689" i="47"/>
  <c r="BL1689" i="47"/>
  <c r="BM1689" i="47"/>
  <c r="BN1689" i="47"/>
  <c r="BO1689" i="47"/>
  <c r="BP1689" i="47"/>
  <c r="BQ1689" i="47"/>
  <c r="BR1689" i="47"/>
  <c r="BS1689" i="47"/>
  <c r="BT1689" i="47"/>
  <c r="U1689" i="47"/>
  <c r="AA1689" i="47"/>
  <c r="AD1689" i="47"/>
  <c r="T1689" i="47"/>
  <c r="V1689" i="47" s="1"/>
  <c r="AB1688" i="47"/>
  <c r="BF1688" i="47"/>
  <c r="BG1688" i="47"/>
  <c r="BH1688" i="47"/>
  <c r="BI1688" i="47"/>
  <c r="BJ1688" i="47"/>
  <c r="BK1688" i="47"/>
  <c r="BL1688" i="47"/>
  <c r="BM1688" i="47"/>
  <c r="BN1688" i="47"/>
  <c r="BO1688" i="47"/>
  <c r="BP1688" i="47"/>
  <c r="BQ1688" i="47"/>
  <c r="BR1688" i="47"/>
  <c r="BS1688" i="47"/>
  <c r="BT1688" i="47"/>
  <c r="U1688" i="47"/>
  <c r="AA1688" i="47"/>
  <c r="AC1688" i="47" s="1"/>
  <c r="AE1688" i="47" s="1"/>
  <c r="AD1688" i="47"/>
  <c r="T1688" i="47"/>
  <c r="V1688" i="47" s="1"/>
  <c r="AA1687" i="47"/>
  <c r="AD1687" i="47"/>
  <c r="T1687" i="47"/>
  <c r="AB1687" i="47"/>
  <c r="BF1687" i="47"/>
  <c r="BG1687" i="47"/>
  <c r="BH1687" i="47"/>
  <c r="BI1687" i="47"/>
  <c r="BJ1687" i="47"/>
  <c r="BK1687" i="47"/>
  <c r="BL1687" i="47"/>
  <c r="BM1687" i="47"/>
  <c r="BN1687" i="47"/>
  <c r="BO1687" i="47"/>
  <c r="BP1687" i="47"/>
  <c r="BQ1687" i="47"/>
  <c r="BR1687" i="47"/>
  <c r="BS1687" i="47"/>
  <c r="BT1687" i="47"/>
  <c r="U1687" i="47"/>
  <c r="AB1686" i="47"/>
  <c r="BF1686" i="47"/>
  <c r="BG1686" i="47"/>
  <c r="BH1686" i="47"/>
  <c r="BI1686" i="47"/>
  <c r="BJ1686" i="47"/>
  <c r="BK1686" i="47"/>
  <c r="BL1686" i="47"/>
  <c r="BM1686" i="47"/>
  <c r="BN1686" i="47"/>
  <c r="BO1686" i="47"/>
  <c r="BP1686" i="47"/>
  <c r="BQ1686" i="47"/>
  <c r="BR1686" i="47"/>
  <c r="BS1686" i="47"/>
  <c r="BT1686" i="47"/>
  <c r="U1686" i="47"/>
  <c r="AA1686" i="47"/>
  <c r="AD1686" i="47"/>
  <c r="T1686" i="47"/>
  <c r="AA1685" i="47"/>
  <c r="AD1685" i="47"/>
  <c r="T1685" i="47"/>
  <c r="AB1685" i="47"/>
  <c r="BF1685" i="47"/>
  <c r="BG1685" i="47"/>
  <c r="BH1685" i="47"/>
  <c r="BI1685" i="47"/>
  <c r="BJ1685" i="47"/>
  <c r="BK1685" i="47"/>
  <c r="BL1685" i="47"/>
  <c r="BM1685" i="47"/>
  <c r="BN1685" i="47"/>
  <c r="BO1685" i="47"/>
  <c r="BP1685" i="47"/>
  <c r="BQ1685" i="47"/>
  <c r="BR1685" i="47"/>
  <c r="BS1685" i="47"/>
  <c r="BT1685" i="47"/>
  <c r="U1685" i="47"/>
  <c r="AA1684" i="47"/>
  <c r="AD1684" i="47"/>
  <c r="T1684" i="47"/>
  <c r="AB1684" i="47"/>
  <c r="BF1684" i="47"/>
  <c r="BG1684" i="47"/>
  <c r="BH1684" i="47"/>
  <c r="BI1684" i="47"/>
  <c r="BJ1684" i="47"/>
  <c r="BK1684" i="47"/>
  <c r="BL1684" i="47"/>
  <c r="BM1684" i="47"/>
  <c r="BN1684" i="47"/>
  <c r="BO1684" i="47"/>
  <c r="BP1684" i="47"/>
  <c r="BQ1684" i="47"/>
  <c r="BR1684" i="47"/>
  <c r="BS1684" i="47"/>
  <c r="BT1684" i="47"/>
  <c r="U1684" i="47"/>
  <c r="AA1683" i="47"/>
  <c r="AD1683" i="47"/>
  <c r="T1683" i="47"/>
  <c r="AB1683" i="47"/>
  <c r="BF1683" i="47"/>
  <c r="BG1683" i="47"/>
  <c r="BH1683" i="47"/>
  <c r="BI1683" i="47"/>
  <c r="BJ1683" i="47"/>
  <c r="BK1683" i="47"/>
  <c r="BL1683" i="47"/>
  <c r="BM1683" i="47"/>
  <c r="BN1683" i="47"/>
  <c r="BO1683" i="47"/>
  <c r="BP1683" i="47"/>
  <c r="BQ1683" i="47"/>
  <c r="BR1683" i="47"/>
  <c r="BS1683" i="47"/>
  <c r="BT1683" i="47"/>
  <c r="U1683" i="47"/>
  <c r="AA1682" i="47"/>
  <c r="AD1682" i="47"/>
  <c r="T1682" i="47"/>
  <c r="AB1682" i="47"/>
  <c r="BF1682" i="47"/>
  <c r="BG1682" i="47"/>
  <c r="BH1682" i="47"/>
  <c r="BI1682" i="47"/>
  <c r="BJ1682" i="47"/>
  <c r="BK1682" i="47"/>
  <c r="BL1682" i="47"/>
  <c r="BM1682" i="47"/>
  <c r="BN1682" i="47"/>
  <c r="BO1682" i="47"/>
  <c r="BP1682" i="47"/>
  <c r="BQ1682" i="47"/>
  <c r="BR1682" i="47"/>
  <c r="BS1682" i="47"/>
  <c r="BT1682" i="47"/>
  <c r="U1682" i="47"/>
  <c r="AB1681" i="47"/>
  <c r="BF1681" i="47"/>
  <c r="BG1681" i="47"/>
  <c r="BH1681" i="47"/>
  <c r="BI1681" i="47"/>
  <c r="BJ1681" i="47"/>
  <c r="BK1681" i="47"/>
  <c r="BL1681" i="47"/>
  <c r="BM1681" i="47"/>
  <c r="BN1681" i="47"/>
  <c r="BO1681" i="47"/>
  <c r="BP1681" i="47"/>
  <c r="BQ1681" i="47"/>
  <c r="BR1681" i="47"/>
  <c r="BS1681" i="47"/>
  <c r="BT1681" i="47"/>
  <c r="U1681" i="47"/>
  <c r="AA1681" i="47"/>
  <c r="AD1681" i="47"/>
  <c r="T1681" i="47"/>
  <c r="AB1680" i="47"/>
  <c r="BF1680" i="47"/>
  <c r="BG1680" i="47"/>
  <c r="BH1680" i="47"/>
  <c r="BI1680" i="47"/>
  <c r="BJ1680" i="47"/>
  <c r="BK1680" i="47"/>
  <c r="BL1680" i="47"/>
  <c r="BM1680" i="47"/>
  <c r="BN1680" i="47"/>
  <c r="BO1680" i="47"/>
  <c r="BP1680" i="47"/>
  <c r="BQ1680" i="47"/>
  <c r="BR1680" i="47"/>
  <c r="BS1680" i="47"/>
  <c r="BT1680" i="47"/>
  <c r="U1680" i="47"/>
  <c r="AA1680" i="47"/>
  <c r="AD1680" i="47"/>
  <c r="T1680" i="47"/>
  <c r="AB1679" i="47"/>
  <c r="BF1679" i="47"/>
  <c r="BG1679" i="47"/>
  <c r="BH1679" i="47"/>
  <c r="BI1679" i="47"/>
  <c r="BJ1679" i="47"/>
  <c r="BK1679" i="47"/>
  <c r="BL1679" i="47"/>
  <c r="BM1679" i="47"/>
  <c r="BN1679" i="47"/>
  <c r="BO1679" i="47"/>
  <c r="BP1679" i="47"/>
  <c r="BQ1679" i="47"/>
  <c r="BR1679" i="47"/>
  <c r="BS1679" i="47"/>
  <c r="BT1679" i="47"/>
  <c r="U1679" i="47"/>
  <c r="AA1679" i="47"/>
  <c r="AC1679" i="47" s="1"/>
  <c r="AE1679" i="47" s="1"/>
  <c r="AD1679" i="47"/>
  <c r="T1679" i="47"/>
  <c r="V1679" i="47" s="1"/>
  <c r="AB1678" i="47"/>
  <c r="BF1678" i="47"/>
  <c r="BG1678" i="47"/>
  <c r="BH1678" i="47"/>
  <c r="BI1678" i="47"/>
  <c r="BJ1678" i="47"/>
  <c r="BK1678" i="47"/>
  <c r="BL1678" i="47"/>
  <c r="BM1678" i="47"/>
  <c r="BN1678" i="47"/>
  <c r="BO1678" i="47"/>
  <c r="BP1678" i="47"/>
  <c r="BQ1678" i="47"/>
  <c r="BR1678" i="47"/>
  <c r="BS1678" i="47"/>
  <c r="BT1678" i="47"/>
  <c r="U1678" i="47"/>
  <c r="AA1678" i="47"/>
  <c r="AD1678" i="47"/>
  <c r="T1678" i="47"/>
  <c r="V1678" i="47" s="1"/>
  <c r="AA1677" i="47"/>
  <c r="AD1677" i="47"/>
  <c r="T1677" i="47"/>
  <c r="AB1677" i="47"/>
  <c r="BF1677" i="47"/>
  <c r="BG1677" i="47"/>
  <c r="BH1677" i="47"/>
  <c r="BI1677" i="47"/>
  <c r="BJ1677" i="47"/>
  <c r="BK1677" i="47"/>
  <c r="BL1677" i="47"/>
  <c r="BM1677" i="47"/>
  <c r="BN1677" i="47"/>
  <c r="BO1677" i="47"/>
  <c r="BP1677" i="47"/>
  <c r="BQ1677" i="47"/>
  <c r="BR1677" i="47"/>
  <c r="BS1677" i="47"/>
  <c r="BT1677" i="47"/>
  <c r="U1677" i="47"/>
  <c r="AA1676" i="47"/>
  <c r="AD1676" i="47"/>
  <c r="T1676" i="47"/>
  <c r="AB1676" i="47"/>
  <c r="BF1676" i="47"/>
  <c r="BG1676" i="47"/>
  <c r="BH1676" i="47"/>
  <c r="BI1676" i="47"/>
  <c r="BJ1676" i="47"/>
  <c r="BK1676" i="47"/>
  <c r="BL1676" i="47"/>
  <c r="BM1676" i="47"/>
  <c r="BN1676" i="47"/>
  <c r="BO1676" i="47"/>
  <c r="BP1676" i="47"/>
  <c r="BQ1676" i="47"/>
  <c r="BR1676" i="47"/>
  <c r="BS1676" i="47"/>
  <c r="BT1676" i="47"/>
  <c r="U1676" i="47"/>
  <c r="AB1675" i="47"/>
  <c r="BF1675" i="47"/>
  <c r="BG1675" i="47"/>
  <c r="BH1675" i="47"/>
  <c r="BI1675" i="47"/>
  <c r="BJ1675" i="47"/>
  <c r="BK1675" i="47"/>
  <c r="BL1675" i="47"/>
  <c r="BM1675" i="47"/>
  <c r="BN1675" i="47"/>
  <c r="BO1675" i="47"/>
  <c r="BP1675" i="47"/>
  <c r="BQ1675" i="47"/>
  <c r="BR1675" i="47"/>
  <c r="BS1675" i="47"/>
  <c r="BT1675" i="47"/>
  <c r="U1675" i="47"/>
  <c r="AA1675" i="47"/>
  <c r="AC1675" i="47" s="1"/>
  <c r="AE1675" i="47" s="1"/>
  <c r="AD1675" i="47"/>
  <c r="T1675" i="47"/>
  <c r="V1675" i="47" s="1"/>
  <c r="AB1674" i="47"/>
  <c r="BF1674" i="47"/>
  <c r="BG1674" i="47"/>
  <c r="BH1674" i="47"/>
  <c r="BI1674" i="47"/>
  <c r="BJ1674" i="47"/>
  <c r="BK1674" i="47"/>
  <c r="BL1674" i="47"/>
  <c r="BM1674" i="47"/>
  <c r="BN1674" i="47"/>
  <c r="BO1674" i="47"/>
  <c r="BP1674" i="47"/>
  <c r="BQ1674" i="47"/>
  <c r="BR1674" i="47"/>
  <c r="BS1674" i="47"/>
  <c r="BT1674" i="47"/>
  <c r="U1674" i="47"/>
  <c r="AA1674" i="47"/>
  <c r="AC1674" i="47" s="1"/>
  <c r="AE1674" i="47" s="1"/>
  <c r="AD1674" i="47"/>
  <c r="T1674" i="47"/>
  <c r="V1674" i="47" s="1"/>
  <c r="AA1673" i="47"/>
  <c r="AD1673" i="47"/>
  <c r="T1673" i="47"/>
  <c r="AB1673" i="47"/>
  <c r="BF1673" i="47"/>
  <c r="BG1673" i="47"/>
  <c r="BH1673" i="47"/>
  <c r="BI1673" i="47"/>
  <c r="BJ1673" i="47"/>
  <c r="BK1673" i="47"/>
  <c r="BL1673" i="47"/>
  <c r="BM1673" i="47"/>
  <c r="BN1673" i="47"/>
  <c r="BO1673" i="47"/>
  <c r="BP1673" i="47"/>
  <c r="BQ1673" i="47"/>
  <c r="BR1673" i="47"/>
  <c r="BS1673" i="47"/>
  <c r="BT1673" i="47"/>
  <c r="U1673" i="47"/>
  <c r="AB1672" i="47"/>
  <c r="BF1672" i="47"/>
  <c r="BG1672" i="47"/>
  <c r="BH1672" i="47"/>
  <c r="BI1672" i="47"/>
  <c r="BJ1672" i="47"/>
  <c r="BK1672" i="47"/>
  <c r="BL1672" i="47"/>
  <c r="BM1672" i="47"/>
  <c r="BN1672" i="47"/>
  <c r="BO1672" i="47"/>
  <c r="BP1672" i="47"/>
  <c r="BQ1672" i="47"/>
  <c r="BR1672" i="47"/>
  <c r="BS1672" i="47"/>
  <c r="BT1672" i="47"/>
  <c r="U1672" i="47"/>
  <c r="AA1672" i="47"/>
  <c r="AD1672" i="47"/>
  <c r="T1672" i="47"/>
  <c r="V1672" i="47" s="1"/>
  <c r="AA1671" i="47"/>
  <c r="AD1671" i="47"/>
  <c r="T1671" i="47"/>
  <c r="AB1671" i="47"/>
  <c r="BF1671" i="47"/>
  <c r="BG1671" i="47"/>
  <c r="BH1671" i="47"/>
  <c r="BI1671" i="47"/>
  <c r="BJ1671" i="47"/>
  <c r="BK1671" i="47"/>
  <c r="BL1671" i="47"/>
  <c r="BM1671" i="47"/>
  <c r="BN1671" i="47"/>
  <c r="BO1671" i="47"/>
  <c r="BP1671" i="47"/>
  <c r="BQ1671" i="47"/>
  <c r="BR1671" i="47"/>
  <c r="BS1671" i="47"/>
  <c r="BT1671" i="47"/>
  <c r="U1671" i="47"/>
  <c r="AB1670" i="47"/>
  <c r="BF1670" i="47"/>
  <c r="BG1670" i="47"/>
  <c r="BH1670" i="47"/>
  <c r="BI1670" i="47"/>
  <c r="BJ1670" i="47"/>
  <c r="BK1670" i="47"/>
  <c r="BL1670" i="47"/>
  <c r="BM1670" i="47"/>
  <c r="BN1670" i="47"/>
  <c r="BO1670" i="47"/>
  <c r="BP1670" i="47"/>
  <c r="BQ1670" i="47"/>
  <c r="BR1670" i="47"/>
  <c r="BS1670" i="47"/>
  <c r="BT1670" i="47"/>
  <c r="U1670" i="47"/>
  <c r="AA1670" i="47"/>
  <c r="AD1670" i="47"/>
  <c r="T1670" i="47"/>
  <c r="V1670" i="47" s="1"/>
  <c r="AB1669" i="47"/>
  <c r="BF1669" i="47"/>
  <c r="BG1669" i="47"/>
  <c r="BH1669" i="47"/>
  <c r="BI1669" i="47"/>
  <c r="BJ1669" i="47"/>
  <c r="BK1669" i="47"/>
  <c r="BL1669" i="47"/>
  <c r="BM1669" i="47"/>
  <c r="BN1669" i="47"/>
  <c r="BO1669" i="47"/>
  <c r="BP1669" i="47"/>
  <c r="BQ1669" i="47"/>
  <c r="BR1669" i="47"/>
  <c r="BS1669" i="47"/>
  <c r="BT1669" i="47"/>
  <c r="U1669" i="47"/>
  <c r="AA1669" i="47"/>
  <c r="AD1669" i="47"/>
  <c r="T1669" i="47"/>
  <c r="V1669" i="47" s="1"/>
  <c r="AB1668" i="47"/>
  <c r="BF1668" i="47"/>
  <c r="BG1668" i="47"/>
  <c r="BH1668" i="47"/>
  <c r="BI1668" i="47"/>
  <c r="BJ1668" i="47"/>
  <c r="BK1668" i="47"/>
  <c r="BL1668" i="47"/>
  <c r="BM1668" i="47"/>
  <c r="BN1668" i="47"/>
  <c r="BO1668" i="47"/>
  <c r="BP1668" i="47"/>
  <c r="BQ1668" i="47"/>
  <c r="BR1668" i="47"/>
  <c r="BS1668" i="47"/>
  <c r="BT1668" i="47"/>
  <c r="U1668" i="47"/>
  <c r="AA1668" i="47"/>
  <c r="AC1668" i="47" s="1"/>
  <c r="AE1668" i="47" s="1"/>
  <c r="AD1668" i="47"/>
  <c r="T1668" i="47"/>
  <c r="V1668" i="47" s="1"/>
  <c r="AB1667" i="47"/>
  <c r="BF1667" i="47"/>
  <c r="BG1667" i="47"/>
  <c r="BH1667" i="47"/>
  <c r="BI1667" i="47"/>
  <c r="BJ1667" i="47"/>
  <c r="BK1667" i="47"/>
  <c r="BL1667" i="47"/>
  <c r="BM1667" i="47"/>
  <c r="BN1667" i="47"/>
  <c r="BO1667" i="47"/>
  <c r="BP1667" i="47"/>
  <c r="BQ1667" i="47"/>
  <c r="BR1667" i="47"/>
  <c r="BS1667" i="47"/>
  <c r="BT1667" i="47"/>
  <c r="U1667" i="47"/>
  <c r="AA1667" i="47"/>
  <c r="AD1667" i="47"/>
  <c r="T1667" i="47"/>
  <c r="V1667" i="47" s="1"/>
  <c r="AB1666" i="47"/>
  <c r="BF1666" i="47"/>
  <c r="BG1666" i="47"/>
  <c r="BH1666" i="47"/>
  <c r="BI1666" i="47"/>
  <c r="BJ1666" i="47"/>
  <c r="BK1666" i="47"/>
  <c r="BL1666" i="47"/>
  <c r="BM1666" i="47"/>
  <c r="BN1666" i="47"/>
  <c r="BO1666" i="47"/>
  <c r="BP1666" i="47"/>
  <c r="BQ1666" i="47"/>
  <c r="BR1666" i="47"/>
  <c r="BS1666" i="47"/>
  <c r="BT1666" i="47"/>
  <c r="U1666" i="47"/>
  <c r="AA1666" i="47"/>
  <c r="AC1666" i="47" s="1"/>
  <c r="AE1666" i="47" s="1"/>
  <c r="AD1666" i="47"/>
  <c r="T1666" i="47"/>
  <c r="V1666" i="47" s="1"/>
  <c r="AB1665" i="47"/>
  <c r="BF1665" i="47"/>
  <c r="BG1665" i="47"/>
  <c r="BH1665" i="47"/>
  <c r="BI1665" i="47"/>
  <c r="BJ1665" i="47"/>
  <c r="BK1665" i="47"/>
  <c r="BL1665" i="47"/>
  <c r="BM1665" i="47"/>
  <c r="BN1665" i="47"/>
  <c r="BO1665" i="47"/>
  <c r="BP1665" i="47"/>
  <c r="BQ1665" i="47"/>
  <c r="BR1665" i="47"/>
  <c r="BS1665" i="47"/>
  <c r="BT1665" i="47"/>
  <c r="U1665" i="47"/>
  <c r="AA1665" i="47"/>
  <c r="AC1665" i="47" s="1"/>
  <c r="AE1665" i="47" s="1"/>
  <c r="AD1665" i="47"/>
  <c r="T1665" i="47"/>
  <c r="V1665" i="47" s="1"/>
  <c r="AB1664" i="47"/>
  <c r="BF1664" i="47"/>
  <c r="BG1664" i="47"/>
  <c r="BH1664" i="47"/>
  <c r="BI1664" i="47"/>
  <c r="BJ1664" i="47"/>
  <c r="BK1664" i="47"/>
  <c r="BL1664" i="47"/>
  <c r="BM1664" i="47"/>
  <c r="BN1664" i="47"/>
  <c r="BO1664" i="47"/>
  <c r="BP1664" i="47"/>
  <c r="BQ1664" i="47"/>
  <c r="BR1664" i="47"/>
  <c r="BS1664" i="47"/>
  <c r="BT1664" i="47"/>
  <c r="U1664" i="47"/>
  <c r="AA1664" i="47"/>
  <c r="AC1664" i="47" s="1"/>
  <c r="AE1664" i="47" s="1"/>
  <c r="AD1664" i="47"/>
  <c r="T1664" i="47"/>
  <c r="V1664" i="47" s="1"/>
  <c r="AA1663" i="47"/>
  <c r="AD1663" i="47"/>
  <c r="T1663" i="47"/>
  <c r="AB1663" i="47"/>
  <c r="BF1663" i="47"/>
  <c r="BG1663" i="47"/>
  <c r="BH1663" i="47"/>
  <c r="BI1663" i="47"/>
  <c r="BJ1663" i="47"/>
  <c r="BK1663" i="47"/>
  <c r="BL1663" i="47"/>
  <c r="BM1663" i="47"/>
  <c r="BN1663" i="47"/>
  <c r="BO1663" i="47"/>
  <c r="BP1663" i="47"/>
  <c r="BQ1663" i="47"/>
  <c r="BR1663" i="47"/>
  <c r="BS1663" i="47"/>
  <c r="BT1663" i="47"/>
  <c r="U1663" i="47"/>
  <c r="AB1662" i="47"/>
  <c r="BF1662" i="47"/>
  <c r="BG1662" i="47"/>
  <c r="BH1662" i="47"/>
  <c r="BI1662" i="47"/>
  <c r="BJ1662" i="47"/>
  <c r="BK1662" i="47"/>
  <c r="BL1662" i="47"/>
  <c r="BM1662" i="47"/>
  <c r="BN1662" i="47"/>
  <c r="BO1662" i="47"/>
  <c r="BP1662" i="47"/>
  <c r="BQ1662" i="47"/>
  <c r="BR1662" i="47"/>
  <c r="BS1662" i="47"/>
  <c r="BT1662" i="47"/>
  <c r="U1662" i="47"/>
  <c r="AA1662" i="47"/>
  <c r="AC1662" i="47" s="1"/>
  <c r="AE1662" i="47" s="1"/>
  <c r="AD1662" i="47"/>
  <c r="T1662" i="47"/>
  <c r="V1662" i="47" s="1"/>
  <c r="AB1661" i="47"/>
  <c r="BF1661" i="47"/>
  <c r="BG1661" i="47"/>
  <c r="BH1661" i="47"/>
  <c r="BI1661" i="47"/>
  <c r="BJ1661" i="47"/>
  <c r="BK1661" i="47"/>
  <c r="BL1661" i="47"/>
  <c r="BM1661" i="47"/>
  <c r="BN1661" i="47"/>
  <c r="BO1661" i="47"/>
  <c r="BP1661" i="47"/>
  <c r="BQ1661" i="47"/>
  <c r="BR1661" i="47"/>
  <c r="BS1661" i="47"/>
  <c r="BT1661" i="47"/>
  <c r="U1661" i="47"/>
  <c r="AA1661" i="47"/>
  <c r="AC1661" i="47" s="1"/>
  <c r="AE1661" i="47" s="1"/>
  <c r="AD1661" i="47"/>
  <c r="T1661" i="47"/>
  <c r="V1661" i="47" s="1"/>
  <c r="AB1660" i="47"/>
  <c r="BF1660" i="47"/>
  <c r="BG1660" i="47"/>
  <c r="BH1660" i="47"/>
  <c r="BI1660" i="47"/>
  <c r="BJ1660" i="47"/>
  <c r="BK1660" i="47"/>
  <c r="BL1660" i="47"/>
  <c r="BM1660" i="47"/>
  <c r="BN1660" i="47"/>
  <c r="BO1660" i="47"/>
  <c r="BP1660" i="47"/>
  <c r="BQ1660" i="47"/>
  <c r="BR1660" i="47"/>
  <c r="BS1660" i="47"/>
  <c r="BT1660" i="47"/>
  <c r="U1660" i="47"/>
  <c r="AA1660" i="47"/>
  <c r="AC1660" i="47" s="1"/>
  <c r="AE1660" i="47" s="1"/>
  <c r="AD1660" i="47"/>
  <c r="T1660" i="47"/>
  <c r="V1660" i="47" s="1"/>
  <c r="AB1659" i="47"/>
  <c r="BF1659" i="47"/>
  <c r="BG1659" i="47"/>
  <c r="BH1659" i="47"/>
  <c r="BI1659" i="47"/>
  <c r="BJ1659" i="47"/>
  <c r="BK1659" i="47"/>
  <c r="BL1659" i="47"/>
  <c r="BM1659" i="47"/>
  <c r="BN1659" i="47"/>
  <c r="BO1659" i="47"/>
  <c r="BP1659" i="47"/>
  <c r="BQ1659" i="47"/>
  <c r="BR1659" i="47"/>
  <c r="BS1659" i="47"/>
  <c r="BT1659" i="47"/>
  <c r="U1659" i="47"/>
  <c r="AA1659" i="47"/>
  <c r="AC1659" i="47" s="1"/>
  <c r="AE1659" i="47" s="1"/>
  <c r="AD1659" i="47"/>
  <c r="T1659" i="47"/>
  <c r="V1659" i="47" s="1"/>
  <c r="AB1658" i="47"/>
  <c r="BF1658" i="47"/>
  <c r="BG1658" i="47"/>
  <c r="BH1658" i="47"/>
  <c r="BI1658" i="47"/>
  <c r="BJ1658" i="47"/>
  <c r="BK1658" i="47"/>
  <c r="BL1658" i="47"/>
  <c r="BM1658" i="47"/>
  <c r="BN1658" i="47"/>
  <c r="BO1658" i="47"/>
  <c r="BP1658" i="47"/>
  <c r="BQ1658" i="47"/>
  <c r="BR1658" i="47"/>
  <c r="BS1658" i="47"/>
  <c r="BT1658" i="47"/>
  <c r="U1658" i="47"/>
  <c r="AA1658" i="47"/>
  <c r="AD1658" i="47"/>
  <c r="T1658" i="47"/>
  <c r="AB1657" i="47"/>
  <c r="BF1657" i="47"/>
  <c r="BG1657" i="47"/>
  <c r="BH1657" i="47"/>
  <c r="BI1657" i="47"/>
  <c r="BJ1657" i="47"/>
  <c r="BK1657" i="47"/>
  <c r="BL1657" i="47"/>
  <c r="BM1657" i="47"/>
  <c r="BN1657" i="47"/>
  <c r="BO1657" i="47"/>
  <c r="BP1657" i="47"/>
  <c r="BQ1657" i="47"/>
  <c r="BR1657" i="47"/>
  <c r="BS1657" i="47"/>
  <c r="BT1657" i="47"/>
  <c r="U1657" i="47"/>
  <c r="AA1657" i="47"/>
  <c r="AD1657" i="47"/>
  <c r="T1657" i="47"/>
  <c r="V1657" i="47" s="1"/>
  <c r="AB1656" i="47"/>
  <c r="BF1656" i="47"/>
  <c r="BG1656" i="47"/>
  <c r="BH1656" i="47"/>
  <c r="BI1656" i="47"/>
  <c r="BJ1656" i="47"/>
  <c r="BK1656" i="47"/>
  <c r="BL1656" i="47"/>
  <c r="BM1656" i="47"/>
  <c r="BN1656" i="47"/>
  <c r="BO1656" i="47"/>
  <c r="BP1656" i="47"/>
  <c r="BQ1656" i="47"/>
  <c r="BR1656" i="47"/>
  <c r="BS1656" i="47"/>
  <c r="BT1656" i="47"/>
  <c r="U1656" i="47"/>
  <c r="AA1656" i="47"/>
  <c r="AC1656" i="47" s="1"/>
  <c r="AE1656" i="47" s="1"/>
  <c r="AD1656" i="47"/>
  <c r="T1656" i="47"/>
  <c r="AB1655" i="47"/>
  <c r="BF1655" i="47"/>
  <c r="BG1655" i="47"/>
  <c r="BH1655" i="47"/>
  <c r="BI1655" i="47"/>
  <c r="BJ1655" i="47"/>
  <c r="BK1655" i="47"/>
  <c r="BL1655" i="47"/>
  <c r="BM1655" i="47"/>
  <c r="BN1655" i="47"/>
  <c r="BO1655" i="47"/>
  <c r="BP1655" i="47"/>
  <c r="BQ1655" i="47"/>
  <c r="BR1655" i="47"/>
  <c r="BS1655" i="47"/>
  <c r="BT1655" i="47"/>
  <c r="U1655" i="47"/>
  <c r="AA1655" i="47"/>
  <c r="AC1655" i="47" s="1"/>
  <c r="AE1655" i="47" s="1"/>
  <c r="AD1655" i="47"/>
  <c r="T1655" i="47"/>
  <c r="V1655" i="47" s="1"/>
  <c r="AA1654" i="47"/>
  <c r="AD1654" i="47"/>
  <c r="T1654" i="47"/>
  <c r="AB1654" i="47"/>
  <c r="BF1654" i="47"/>
  <c r="BG1654" i="47"/>
  <c r="BH1654" i="47"/>
  <c r="BI1654" i="47"/>
  <c r="BJ1654" i="47"/>
  <c r="BK1654" i="47"/>
  <c r="BL1654" i="47"/>
  <c r="BM1654" i="47"/>
  <c r="BN1654" i="47"/>
  <c r="BO1654" i="47"/>
  <c r="BP1654" i="47"/>
  <c r="BQ1654" i="47"/>
  <c r="BR1654" i="47"/>
  <c r="BS1654" i="47"/>
  <c r="BT1654" i="47"/>
  <c r="U1654" i="47"/>
  <c r="AB1653" i="47"/>
  <c r="BF1653" i="47"/>
  <c r="BG1653" i="47"/>
  <c r="BH1653" i="47"/>
  <c r="BI1653" i="47"/>
  <c r="BJ1653" i="47"/>
  <c r="BK1653" i="47"/>
  <c r="BL1653" i="47"/>
  <c r="BM1653" i="47"/>
  <c r="BN1653" i="47"/>
  <c r="BO1653" i="47"/>
  <c r="BP1653" i="47"/>
  <c r="BQ1653" i="47"/>
  <c r="BR1653" i="47"/>
  <c r="BS1653" i="47"/>
  <c r="BT1653" i="47"/>
  <c r="U1653" i="47"/>
  <c r="AA1653" i="47"/>
  <c r="AC1653" i="47" s="1"/>
  <c r="AE1653" i="47" s="1"/>
  <c r="AD1653" i="47"/>
  <c r="T1653" i="47"/>
  <c r="V1653" i="47" s="1"/>
  <c r="AB1652" i="47"/>
  <c r="BF1652" i="47"/>
  <c r="BG1652" i="47"/>
  <c r="BH1652" i="47"/>
  <c r="BI1652" i="47"/>
  <c r="BJ1652" i="47"/>
  <c r="BK1652" i="47"/>
  <c r="BL1652" i="47"/>
  <c r="BM1652" i="47"/>
  <c r="BN1652" i="47"/>
  <c r="BO1652" i="47"/>
  <c r="BP1652" i="47"/>
  <c r="BQ1652" i="47"/>
  <c r="BR1652" i="47"/>
  <c r="BS1652" i="47"/>
  <c r="BT1652" i="47"/>
  <c r="U1652" i="47"/>
  <c r="AA1652" i="47"/>
  <c r="AC1652" i="47" s="1"/>
  <c r="AE1652" i="47" s="1"/>
  <c r="AD1652" i="47"/>
  <c r="T1652" i="47"/>
  <c r="V1652" i="47" s="1"/>
  <c r="AB1651" i="47"/>
  <c r="BF1651" i="47"/>
  <c r="BG1651" i="47"/>
  <c r="BH1651" i="47"/>
  <c r="BI1651" i="47"/>
  <c r="BJ1651" i="47"/>
  <c r="BK1651" i="47"/>
  <c r="BL1651" i="47"/>
  <c r="BM1651" i="47"/>
  <c r="BN1651" i="47"/>
  <c r="BO1651" i="47"/>
  <c r="BP1651" i="47"/>
  <c r="BQ1651" i="47"/>
  <c r="BR1651" i="47"/>
  <c r="BS1651" i="47"/>
  <c r="BT1651" i="47"/>
  <c r="U1651" i="47"/>
  <c r="AA1651" i="47"/>
  <c r="AC1651" i="47" s="1"/>
  <c r="AE1651" i="47" s="1"/>
  <c r="AD1651" i="47"/>
  <c r="T1651" i="47"/>
  <c r="V1651" i="47" s="1"/>
  <c r="AA1650" i="47"/>
  <c r="AD1650" i="47"/>
  <c r="T1650" i="47"/>
  <c r="AB1650" i="47"/>
  <c r="BF1650" i="47"/>
  <c r="BG1650" i="47"/>
  <c r="BH1650" i="47"/>
  <c r="BI1650" i="47"/>
  <c r="BJ1650" i="47"/>
  <c r="BK1650" i="47"/>
  <c r="BL1650" i="47"/>
  <c r="BM1650" i="47"/>
  <c r="BN1650" i="47"/>
  <c r="BO1650" i="47"/>
  <c r="BP1650" i="47"/>
  <c r="BQ1650" i="47"/>
  <c r="BR1650" i="47"/>
  <c r="BS1650" i="47"/>
  <c r="BT1650" i="47"/>
  <c r="U1650" i="47"/>
  <c r="AB1649" i="47"/>
  <c r="BF1649" i="47"/>
  <c r="BG1649" i="47"/>
  <c r="BH1649" i="47"/>
  <c r="BI1649" i="47"/>
  <c r="BJ1649" i="47"/>
  <c r="BK1649" i="47"/>
  <c r="BL1649" i="47"/>
  <c r="BM1649" i="47"/>
  <c r="BN1649" i="47"/>
  <c r="BO1649" i="47"/>
  <c r="BP1649" i="47"/>
  <c r="BQ1649" i="47"/>
  <c r="BR1649" i="47"/>
  <c r="BS1649" i="47"/>
  <c r="BT1649" i="47"/>
  <c r="U1649" i="47"/>
  <c r="AA1649" i="47"/>
  <c r="AC1649" i="47" s="1"/>
  <c r="AE1649" i="47" s="1"/>
  <c r="AD1649" i="47"/>
  <c r="T1649" i="47"/>
  <c r="V1649" i="47" s="1"/>
  <c r="AB1648" i="47"/>
  <c r="BF1648" i="47"/>
  <c r="BG1648" i="47"/>
  <c r="BH1648" i="47"/>
  <c r="BI1648" i="47"/>
  <c r="BJ1648" i="47"/>
  <c r="BK1648" i="47"/>
  <c r="BL1648" i="47"/>
  <c r="BM1648" i="47"/>
  <c r="BN1648" i="47"/>
  <c r="BO1648" i="47"/>
  <c r="BP1648" i="47"/>
  <c r="BQ1648" i="47"/>
  <c r="BR1648" i="47"/>
  <c r="BS1648" i="47"/>
  <c r="BT1648" i="47"/>
  <c r="U1648" i="47"/>
  <c r="AA1648" i="47"/>
  <c r="AD1648" i="47"/>
  <c r="T1648" i="47"/>
  <c r="V1648" i="47" s="1"/>
  <c r="AB1647" i="47"/>
  <c r="BF1647" i="47"/>
  <c r="BG1647" i="47"/>
  <c r="BH1647" i="47"/>
  <c r="BI1647" i="47"/>
  <c r="BJ1647" i="47"/>
  <c r="BK1647" i="47"/>
  <c r="BL1647" i="47"/>
  <c r="BM1647" i="47"/>
  <c r="BN1647" i="47"/>
  <c r="BO1647" i="47"/>
  <c r="BP1647" i="47"/>
  <c r="BQ1647" i="47"/>
  <c r="BR1647" i="47"/>
  <c r="BS1647" i="47"/>
  <c r="BT1647" i="47"/>
  <c r="U1647" i="47"/>
  <c r="AA1647" i="47"/>
  <c r="AC1647" i="47" s="1"/>
  <c r="AE1647" i="47" s="1"/>
  <c r="AD1647" i="47"/>
  <c r="T1647" i="47"/>
  <c r="V1647" i="47" s="1"/>
  <c r="AB1646" i="47"/>
  <c r="BF1646" i="47"/>
  <c r="BG1646" i="47"/>
  <c r="BH1646" i="47"/>
  <c r="BI1646" i="47"/>
  <c r="BJ1646" i="47"/>
  <c r="BK1646" i="47"/>
  <c r="BL1646" i="47"/>
  <c r="BM1646" i="47"/>
  <c r="BN1646" i="47"/>
  <c r="BO1646" i="47"/>
  <c r="BP1646" i="47"/>
  <c r="BQ1646" i="47"/>
  <c r="BR1646" i="47"/>
  <c r="BS1646" i="47"/>
  <c r="BT1646" i="47"/>
  <c r="U1646" i="47"/>
  <c r="AA1646" i="47"/>
  <c r="AC1646" i="47" s="1"/>
  <c r="AE1646" i="47" s="1"/>
  <c r="AD1646" i="47"/>
  <c r="T1646" i="47"/>
  <c r="AB1645" i="47"/>
  <c r="BF1645" i="47"/>
  <c r="BG1645" i="47"/>
  <c r="BH1645" i="47"/>
  <c r="BI1645" i="47"/>
  <c r="BJ1645" i="47"/>
  <c r="BK1645" i="47"/>
  <c r="BL1645" i="47"/>
  <c r="BM1645" i="47"/>
  <c r="BN1645" i="47"/>
  <c r="BO1645" i="47"/>
  <c r="BP1645" i="47"/>
  <c r="BQ1645" i="47"/>
  <c r="BR1645" i="47"/>
  <c r="BS1645" i="47"/>
  <c r="BT1645" i="47"/>
  <c r="U1645" i="47"/>
  <c r="AA1645" i="47"/>
  <c r="AC1645" i="47" s="1"/>
  <c r="AE1645" i="47" s="1"/>
  <c r="AD1645" i="47"/>
  <c r="T1645" i="47"/>
  <c r="V1645" i="47" s="1"/>
  <c r="AB1644" i="47"/>
  <c r="BF1644" i="47"/>
  <c r="BG1644" i="47"/>
  <c r="BH1644" i="47"/>
  <c r="BI1644" i="47"/>
  <c r="BJ1644" i="47"/>
  <c r="BK1644" i="47"/>
  <c r="BL1644" i="47"/>
  <c r="BM1644" i="47"/>
  <c r="BN1644" i="47"/>
  <c r="BO1644" i="47"/>
  <c r="BP1644" i="47"/>
  <c r="BQ1644" i="47"/>
  <c r="BR1644" i="47"/>
  <c r="BS1644" i="47"/>
  <c r="BT1644" i="47"/>
  <c r="U1644" i="47"/>
  <c r="AA1644" i="47"/>
  <c r="AC1644" i="47" s="1"/>
  <c r="AE1644" i="47" s="1"/>
  <c r="AD1644" i="47"/>
  <c r="T1644" i="47"/>
  <c r="V1644" i="47" s="1"/>
  <c r="AB1643" i="47"/>
  <c r="BF1643" i="47"/>
  <c r="BG1643" i="47"/>
  <c r="BH1643" i="47"/>
  <c r="BI1643" i="47"/>
  <c r="BJ1643" i="47"/>
  <c r="BK1643" i="47"/>
  <c r="BL1643" i="47"/>
  <c r="BM1643" i="47"/>
  <c r="BN1643" i="47"/>
  <c r="BO1643" i="47"/>
  <c r="BP1643" i="47"/>
  <c r="BQ1643" i="47"/>
  <c r="BR1643" i="47"/>
  <c r="BS1643" i="47"/>
  <c r="BT1643" i="47"/>
  <c r="U1643" i="47"/>
  <c r="AA1643" i="47"/>
  <c r="AC1643" i="47" s="1"/>
  <c r="AE1643" i="47" s="1"/>
  <c r="AD1643" i="47"/>
  <c r="T1643" i="47"/>
  <c r="V1643" i="47" s="1"/>
  <c r="AB1642" i="47"/>
  <c r="BF1642" i="47"/>
  <c r="BG1642" i="47"/>
  <c r="BH1642" i="47"/>
  <c r="BI1642" i="47"/>
  <c r="BJ1642" i="47"/>
  <c r="BK1642" i="47"/>
  <c r="BL1642" i="47"/>
  <c r="BM1642" i="47"/>
  <c r="BN1642" i="47"/>
  <c r="BO1642" i="47"/>
  <c r="BP1642" i="47"/>
  <c r="BQ1642" i="47"/>
  <c r="BR1642" i="47"/>
  <c r="BS1642" i="47"/>
  <c r="BT1642" i="47"/>
  <c r="U1642" i="47"/>
  <c r="AA1642" i="47"/>
  <c r="AC1642" i="47" s="1"/>
  <c r="AE1642" i="47" s="1"/>
  <c r="AD1642" i="47"/>
  <c r="T1642" i="47"/>
  <c r="V1642" i="47" s="1"/>
  <c r="AB1641" i="47"/>
  <c r="BF1641" i="47"/>
  <c r="BG1641" i="47"/>
  <c r="BH1641" i="47"/>
  <c r="BI1641" i="47"/>
  <c r="BJ1641" i="47"/>
  <c r="BK1641" i="47"/>
  <c r="BL1641" i="47"/>
  <c r="BM1641" i="47"/>
  <c r="BN1641" i="47"/>
  <c r="BO1641" i="47"/>
  <c r="BP1641" i="47"/>
  <c r="BQ1641" i="47"/>
  <c r="BR1641" i="47"/>
  <c r="BS1641" i="47"/>
  <c r="BT1641" i="47"/>
  <c r="U1641" i="47"/>
  <c r="AA1641" i="47"/>
  <c r="AC1641" i="47" s="1"/>
  <c r="AE1641" i="47" s="1"/>
  <c r="AD1641" i="47"/>
  <c r="T1641" i="47"/>
  <c r="V1641" i="47" s="1"/>
  <c r="AD1640" i="47"/>
  <c r="T1640" i="47"/>
  <c r="AA1640" i="47"/>
  <c r="BH1640" i="47"/>
  <c r="BK1640" i="47"/>
  <c r="BO1640" i="47"/>
  <c r="BR1640" i="47"/>
  <c r="BT1640" i="47"/>
  <c r="BF1640" i="47"/>
  <c r="BI1640" i="47"/>
  <c r="BL1640" i="47"/>
  <c r="BQ1640" i="47"/>
  <c r="BS1640" i="47"/>
  <c r="AB1640" i="47"/>
  <c r="BG1640" i="47"/>
  <c r="BJ1640" i="47"/>
  <c r="BM1640" i="47"/>
  <c r="BN1640" i="47"/>
  <c r="BP1640" i="47"/>
  <c r="U1640" i="47"/>
  <c r="BF1639" i="47"/>
  <c r="U1639" i="47"/>
  <c r="BG1639" i="47"/>
  <c r="BH1639" i="47"/>
  <c r="BJ1639" i="47"/>
  <c r="BL1639" i="47"/>
  <c r="BN1639" i="47"/>
  <c r="BP1639" i="47"/>
  <c r="BR1639" i="47"/>
  <c r="BT1639" i="47"/>
  <c r="AB1639" i="47"/>
  <c r="BI1639" i="47"/>
  <c r="BK1639" i="47"/>
  <c r="BM1639" i="47"/>
  <c r="BO1639" i="47"/>
  <c r="BQ1639" i="47"/>
  <c r="BS1639" i="47"/>
  <c r="AA1639" i="47"/>
  <c r="AC1639" i="47" s="1"/>
  <c r="AE1639" i="47" s="1"/>
  <c r="AD1639" i="47"/>
  <c r="T1639" i="47"/>
  <c r="V1639" i="47" s="1"/>
  <c r="AA1638" i="47"/>
  <c r="AD1638" i="47"/>
  <c r="T1638" i="47"/>
  <c r="BF1638" i="47"/>
  <c r="BI1638" i="47"/>
  <c r="AB1638" i="47"/>
  <c r="BH1638" i="47"/>
  <c r="BK1638" i="47"/>
  <c r="BL1638" i="47"/>
  <c r="BN1638" i="47"/>
  <c r="BP1638" i="47"/>
  <c r="BR1638" i="47"/>
  <c r="BT1638" i="47"/>
  <c r="U1638" i="47"/>
  <c r="BG1638" i="47"/>
  <c r="BJ1638" i="47"/>
  <c r="BM1638" i="47"/>
  <c r="BO1638" i="47"/>
  <c r="BQ1638" i="47"/>
  <c r="BS1638" i="47"/>
  <c r="BG1637" i="47"/>
  <c r="BL1637" i="47"/>
  <c r="BO1637" i="47"/>
  <c r="BR1637" i="47"/>
  <c r="BT1637" i="47"/>
  <c r="AB1637" i="47"/>
  <c r="BH1637" i="47"/>
  <c r="BJ1637" i="47"/>
  <c r="U1637" i="47"/>
  <c r="BF1637" i="47"/>
  <c r="BI1637" i="47"/>
  <c r="BK1637" i="47"/>
  <c r="BM1637" i="47"/>
  <c r="BN1637" i="47"/>
  <c r="BP1637" i="47"/>
  <c r="BQ1637" i="47"/>
  <c r="BS1637" i="47"/>
  <c r="AD1637" i="47"/>
  <c r="AA1637" i="47"/>
  <c r="AC1637" i="47" s="1"/>
  <c r="AE1637" i="47" s="1"/>
  <c r="T1637" i="47"/>
  <c r="V1637" i="47" s="1"/>
  <c r="T1636" i="47"/>
  <c r="AA1636" i="47"/>
  <c r="AD1636" i="47"/>
  <c r="AB1636" i="47"/>
  <c r="BG1636" i="47"/>
  <c r="BL1636" i="47"/>
  <c r="BN1636" i="47"/>
  <c r="BP1636" i="47"/>
  <c r="BR1636" i="47"/>
  <c r="BT1636" i="47"/>
  <c r="U1636" i="47"/>
  <c r="BH1636" i="47"/>
  <c r="BJ1636" i="47"/>
  <c r="BF1636" i="47"/>
  <c r="BI1636" i="47"/>
  <c r="BK1636" i="47"/>
  <c r="BM1636" i="47"/>
  <c r="BO1636" i="47"/>
  <c r="BQ1636" i="47"/>
  <c r="BS1636" i="47"/>
  <c r="AD1635" i="47"/>
  <c r="T1635" i="47"/>
  <c r="AA1635" i="47"/>
  <c r="AB1635" i="47"/>
  <c r="BF1635" i="47"/>
  <c r="BH1635" i="47"/>
  <c r="BJ1635" i="47"/>
  <c r="BL1635" i="47"/>
  <c r="BN1635" i="47"/>
  <c r="BP1635" i="47"/>
  <c r="BR1635" i="47"/>
  <c r="BT1635" i="47"/>
  <c r="BG1635" i="47"/>
  <c r="BI1635" i="47"/>
  <c r="BK1635" i="47"/>
  <c r="BM1635" i="47"/>
  <c r="BO1635" i="47"/>
  <c r="BQ1635" i="47"/>
  <c r="BS1635" i="47"/>
  <c r="U1635" i="47"/>
  <c r="BG1634" i="47"/>
  <c r="BJ1634" i="47"/>
  <c r="BN1634" i="47"/>
  <c r="BP1634" i="47"/>
  <c r="BR1634" i="47"/>
  <c r="BT1634" i="47"/>
  <c r="U1634" i="47"/>
  <c r="BF1634" i="47"/>
  <c r="BI1634" i="47"/>
  <c r="BL1634" i="47"/>
  <c r="AB1634" i="47"/>
  <c r="BH1634" i="47"/>
  <c r="BK1634" i="47"/>
  <c r="BM1634" i="47"/>
  <c r="BO1634" i="47"/>
  <c r="BQ1634" i="47"/>
  <c r="BS1634" i="47"/>
  <c r="AD1634" i="47"/>
  <c r="AA1634" i="47"/>
  <c r="AC1634" i="47" s="1"/>
  <c r="AE1634" i="47" s="1"/>
  <c r="T1634" i="47"/>
  <c r="V1634" i="47" s="1"/>
  <c r="AB1633" i="47"/>
  <c r="BH1633" i="47"/>
  <c r="BJ1633" i="47"/>
  <c r="BL1633" i="47"/>
  <c r="BN1633" i="47"/>
  <c r="BP1633" i="47"/>
  <c r="BR1633" i="47"/>
  <c r="BS1633" i="47"/>
  <c r="BF1633" i="47"/>
  <c r="BI1633" i="47"/>
  <c r="U1633" i="47"/>
  <c r="BG1633" i="47"/>
  <c r="BK1633" i="47"/>
  <c r="BM1633" i="47"/>
  <c r="BO1633" i="47"/>
  <c r="BQ1633" i="47"/>
  <c r="BT1633" i="47"/>
  <c r="AA1633" i="47"/>
  <c r="AC1633" i="47" s="1"/>
  <c r="AE1633" i="47" s="1"/>
  <c r="AD1633" i="47"/>
  <c r="T1633" i="47"/>
  <c r="V1633" i="47" s="1"/>
  <c r="AA1632" i="47"/>
  <c r="AD1632" i="47"/>
  <c r="T1632" i="47"/>
  <c r="BH1632" i="47"/>
  <c r="BL1632" i="47"/>
  <c r="BN1632" i="47"/>
  <c r="BO1632" i="47"/>
  <c r="BQ1632" i="47"/>
  <c r="BS1632" i="47"/>
  <c r="AB1632" i="47"/>
  <c r="BF1632" i="47"/>
  <c r="BG1632" i="47"/>
  <c r="BI1632" i="47"/>
  <c r="BJ1632" i="47"/>
  <c r="BK1632" i="47"/>
  <c r="BM1632" i="47"/>
  <c r="BP1632" i="47"/>
  <c r="BR1632" i="47"/>
  <c r="BT1632" i="47"/>
  <c r="U1632" i="47"/>
  <c r="AD1631" i="47"/>
  <c r="T1631" i="47"/>
  <c r="AA1631" i="47"/>
  <c r="AB1631" i="47"/>
  <c r="BH1631" i="47"/>
  <c r="BJ1631" i="47"/>
  <c r="BL1631" i="47"/>
  <c r="BN1631" i="47"/>
  <c r="BP1631" i="47"/>
  <c r="BR1631" i="47"/>
  <c r="BT1631" i="47"/>
  <c r="BF1631" i="47"/>
  <c r="BI1631" i="47"/>
  <c r="BK1631" i="47"/>
  <c r="BM1631" i="47"/>
  <c r="BO1631" i="47"/>
  <c r="BQ1631" i="47"/>
  <c r="BS1631" i="47"/>
  <c r="U1631" i="47"/>
  <c r="BG1631" i="47"/>
  <c r="AA1630" i="47"/>
  <c r="AD1630" i="47"/>
  <c r="T1630" i="47"/>
  <c r="AB1630" i="47"/>
  <c r="BG1630" i="47"/>
  <c r="BI1630" i="47"/>
  <c r="BK1630" i="47"/>
  <c r="BM1630" i="47"/>
  <c r="BO1630" i="47"/>
  <c r="BQ1630" i="47"/>
  <c r="BS1630" i="47"/>
  <c r="U1630" i="47"/>
  <c r="BF1630" i="47"/>
  <c r="BH1630" i="47"/>
  <c r="BJ1630" i="47"/>
  <c r="BL1630" i="47"/>
  <c r="BN1630" i="47"/>
  <c r="BP1630" i="47"/>
  <c r="BR1630" i="47"/>
  <c r="BT1630" i="47"/>
  <c r="AB1629" i="47"/>
  <c r="BG1629" i="47"/>
  <c r="BH1629" i="47"/>
  <c r="BJ1629" i="47"/>
  <c r="BK1629" i="47"/>
  <c r="BL1629" i="47"/>
  <c r="BM1629" i="47"/>
  <c r="BO1629" i="47"/>
  <c r="BQ1629" i="47"/>
  <c r="BS1629" i="47"/>
  <c r="BF1629" i="47"/>
  <c r="BI1629" i="47"/>
  <c r="BN1629" i="47"/>
  <c r="BP1629" i="47"/>
  <c r="BR1629" i="47"/>
  <c r="BT1629" i="47"/>
  <c r="U1629" i="47"/>
  <c r="AA1629" i="47"/>
  <c r="AC1629" i="47" s="1"/>
  <c r="AE1629" i="47" s="1"/>
  <c r="AD1629" i="47"/>
  <c r="T1629" i="47"/>
  <c r="T1628" i="47"/>
  <c r="AA1628" i="47"/>
  <c r="AD1628" i="47"/>
  <c r="BF1628" i="47"/>
  <c r="BH1628" i="47"/>
  <c r="BJ1628" i="47"/>
  <c r="BL1628" i="47"/>
  <c r="BM1628" i="47"/>
  <c r="BO1628" i="47"/>
  <c r="BP1628" i="47"/>
  <c r="BQ1628" i="47"/>
  <c r="BR1628" i="47"/>
  <c r="BS1628" i="47"/>
  <c r="BT1628" i="47"/>
  <c r="U1628" i="47"/>
  <c r="BG1628" i="47"/>
  <c r="BI1628" i="47"/>
  <c r="BK1628" i="47"/>
  <c r="BN1628" i="47"/>
  <c r="AB1628" i="47"/>
  <c r="AA1627" i="47"/>
  <c r="T1627" i="47"/>
  <c r="AD1627" i="47"/>
  <c r="AB1627" i="47"/>
  <c r="BG1627" i="47"/>
  <c r="BK1627" i="47"/>
  <c r="BM1627" i="47"/>
  <c r="BO1627" i="47"/>
  <c r="BQ1627" i="47"/>
  <c r="BS1627" i="47"/>
  <c r="U1627" i="47"/>
  <c r="BF1627" i="47"/>
  <c r="BI1627" i="47"/>
  <c r="BJ1627" i="47"/>
  <c r="BL1627" i="47"/>
  <c r="BN1627" i="47"/>
  <c r="BP1627" i="47"/>
  <c r="BR1627" i="47"/>
  <c r="BT1627" i="47"/>
  <c r="BH1627" i="47"/>
  <c r="T1626" i="47"/>
  <c r="AA1626" i="47"/>
  <c r="AD1626" i="47"/>
  <c r="BH1626" i="47"/>
  <c r="BJ1626" i="47"/>
  <c r="BN1626" i="47"/>
  <c r="BP1626" i="47"/>
  <c r="BR1626" i="47"/>
  <c r="BS1626" i="47"/>
  <c r="BF1626" i="47"/>
  <c r="BI1626" i="47"/>
  <c r="BK1626" i="47"/>
  <c r="BM1626" i="47"/>
  <c r="BO1626" i="47"/>
  <c r="BQ1626" i="47"/>
  <c r="BT1626" i="47"/>
  <c r="U1626" i="47"/>
  <c r="AB1626" i="47"/>
  <c r="BG1626" i="47"/>
  <c r="BL1626" i="47"/>
  <c r="BF1625" i="47"/>
  <c r="BG1625" i="47"/>
  <c r="BK1625" i="47"/>
  <c r="BM1625" i="47"/>
  <c r="BO1625" i="47"/>
  <c r="BQ1625" i="47"/>
  <c r="BT1625" i="47"/>
  <c r="U1625" i="47"/>
  <c r="BI1625" i="47"/>
  <c r="AB1625" i="47"/>
  <c r="BH1625" i="47"/>
  <c r="BJ1625" i="47"/>
  <c r="BL1625" i="47"/>
  <c r="BN1625" i="47"/>
  <c r="BP1625" i="47"/>
  <c r="BR1625" i="47"/>
  <c r="BS1625" i="47"/>
  <c r="AD1625" i="47"/>
  <c r="AA1625" i="47"/>
  <c r="AC1625" i="47" s="1"/>
  <c r="AE1625" i="47" s="1"/>
  <c r="T1625" i="47"/>
  <c r="V1625" i="47" s="1"/>
  <c r="AA1624" i="47"/>
  <c r="AD1624" i="47"/>
  <c r="T1624" i="47"/>
  <c r="BF1624" i="47"/>
  <c r="BJ1624" i="47"/>
  <c r="BM1624" i="47"/>
  <c r="BO1624" i="47"/>
  <c r="BQ1624" i="47"/>
  <c r="BT1624" i="47"/>
  <c r="BG1624" i="47"/>
  <c r="BI1624" i="47"/>
  <c r="BL1624" i="47"/>
  <c r="BN1624" i="47"/>
  <c r="BP1624" i="47"/>
  <c r="BR1624" i="47"/>
  <c r="BS1624" i="47"/>
  <c r="U1624" i="47"/>
  <c r="AB1624" i="47"/>
  <c r="BH1624" i="47"/>
  <c r="BK1624" i="47"/>
  <c r="BI1623" i="47"/>
  <c r="BK1623" i="47"/>
  <c r="BL1623" i="47"/>
  <c r="BN1623" i="47"/>
  <c r="BP1623" i="47"/>
  <c r="BR1623" i="47"/>
  <c r="BT1623" i="47"/>
  <c r="U1623" i="47"/>
  <c r="BF1623" i="47"/>
  <c r="BH1623" i="47"/>
  <c r="BJ1623" i="47"/>
  <c r="BM1623" i="47"/>
  <c r="BO1623" i="47"/>
  <c r="BQ1623" i="47"/>
  <c r="BS1623" i="47"/>
  <c r="AB1623" i="47"/>
  <c r="BG1623" i="47"/>
  <c r="AA1623" i="47"/>
  <c r="AC1623" i="47" s="1"/>
  <c r="AE1623" i="47" s="1"/>
  <c r="AD1623" i="47"/>
  <c r="T1623" i="47"/>
  <c r="V1623" i="47" s="1"/>
  <c r="AA1622" i="47"/>
  <c r="AD1622" i="47"/>
  <c r="T1622" i="47"/>
  <c r="BF1622" i="47"/>
  <c r="BJ1622" i="47"/>
  <c r="BM1622" i="47"/>
  <c r="BO1622" i="47"/>
  <c r="BQ1622" i="47"/>
  <c r="BT1622" i="47"/>
  <c r="AB1622" i="47"/>
  <c r="BG1622" i="47"/>
  <c r="BI1622" i="47"/>
  <c r="BK1622" i="47"/>
  <c r="BN1622" i="47"/>
  <c r="BP1622" i="47"/>
  <c r="BR1622" i="47"/>
  <c r="BS1622" i="47"/>
  <c r="U1622" i="47"/>
  <c r="BH1622" i="47"/>
  <c r="BL1622" i="47"/>
  <c r="AB1621" i="47"/>
  <c r="BG1621" i="47"/>
  <c r="BI1621" i="47"/>
  <c r="BK1621" i="47"/>
  <c r="BM1621" i="47"/>
  <c r="BN1621" i="47"/>
  <c r="BP1621" i="47"/>
  <c r="BR1621" i="47"/>
  <c r="BT1621" i="47"/>
  <c r="BF1621" i="47"/>
  <c r="U1621" i="47"/>
  <c r="BH1621" i="47"/>
  <c r="BJ1621" i="47"/>
  <c r="BL1621" i="47"/>
  <c r="BO1621" i="47"/>
  <c r="BQ1621" i="47"/>
  <c r="BS1621" i="47"/>
  <c r="AA1621" i="47"/>
  <c r="AC1621" i="47" s="1"/>
  <c r="AE1621" i="47" s="1"/>
  <c r="AD1621" i="47"/>
  <c r="T1621" i="47"/>
  <c r="V1621" i="47" s="1"/>
  <c r="BF1620" i="47"/>
  <c r="BI1620" i="47"/>
  <c r="BM1620" i="47"/>
  <c r="BO1620" i="47"/>
  <c r="BQ1620" i="47"/>
  <c r="BS1620" i="47"/>
  <c r="AB1620" i="47"/>
  <c r="BH1620" i="47"/>
  <c r="BJ1620" i="47"/>
  <c r="BL1620" i="47"/>
  <c r="BP1620" i="47"/>
  <c r="BR1620" i="47"/>
  <c r="BT1620" i="47"/>
  <c r="BG1620" i="47"/>
  <c r="BK1620" i="47"/>
  <c r="BN1620" i="47"/>
  <c r="U1620" i="47"/>
  <c r="AA1620" i="47"/>
  <c r="AC1620" i="47" s="1"/>
  <c r="AE1620" i="47" s="1"/>
  <c r="AD1620" i="47"/>
  <c r="T1620" i="47"/>
  <c r="V1620" i="47" s="1"/>
  <c r="BF1619" i="47"/>
  <c r="BI1619" i="47"/>
  <c r="BM1619" i="47"/>
  <c r="BO1619" i="47"/>
  <c r="BQ1619" i="47"/>
  <c r="BS1619" i="47"/>
  <c r="AB1619" i="47"/>
  <c r="BH1619" i="47"/>
  <c r="BK1619" i="47"/>
  <c r="BL1619" i="47"/>
  <c r="BN1619" i="47"/>
  <c r="BP1619" i="47"/>
  <c r="BR1619" i="47"/>
  <c r="BT1619" i="47"/>
  <c r="BG1619" i="47"/>
  <c r="BJ1619" i="47"/>
  <c r="U1619" i="47"/>
  <c r="AA1619" i="47"/>
  <c r="AC1619" i="47" s="1"/>
  <c r="AE1619" i="47" s="1"/>
  <c r="AD1619" i="47"/>
  <c r="T1619" i="47"/>
  <c r="V1619" i="47" s="1"/>
  <c r="T1618" i="47"/>
  <c r="AA1618" i="47"/>
  <c r="AD1618" i="47"/>
  <c r="AB1618" i="47"/>
  <c r="U1618" i="47"/>
  <c r="BF1618" i="47"/>
  <c r="BF1617" i="47"/>
  <c r="U1617" i="47"/>
  <c r="AB1617" i="47"/>
  <c r="T1617" i="47"/>
  <c r="V1617" i="47" s="1"/>
  <c r="AA1617" i="47"/>
  <c r="AC1617" i="47" s="1"/>
  <c r="AE1617" i="47" s="1"/>
  <c r="AD1617" i="47"/>
  <c r="AA1616" i="47"/>
  <c r="AD1616" i="47"/>
  <c r="T1616" i="47"/>
  <c r="BF1616" i="47"/>
  <c r="U1616" i="47"/>
  <c r="AB1616" i="47"/>
  <c r="AB1615" i="47"/>
  <c r="BF1615" i="47"/>
  <c r="U1615" i="47"/>
  <c r="AD1615" i="47"/>
  <c r="T1615" i="47"/>
  <c r="V1615" i="47" s="1"/>
  <c r="AA1615" i="47"/>
  <c r="AC1615" i="47" s="1"/>
  <c r="T1614" i="47"/>
  <c r="AA1614" i="47"/>
  <c r="AD1614" i="47"/>
  <c r="AB1614" i="47"/>
  <c r="BF1614" i="47"/>
  <c r="U1614" i="47"/>
  <c r="AA1613" i="47"/>
  <c r="AD1613" i="47"/>
  <c r="T1613" i="47"/>
  <c r="AB1613" i="47"/>
  <c r="U1613" i="47"/>
  <c r="BF1613" i="47"/>
  <c r="AB1612" i="47"/>
  <c r="U1612" i="47"/>
  <c r="BF1612" i="47"/>
  <c r="AA1612" i="47"/>
  <c r="AC1612" i="47" s="1"/>
  <c r="AD1612" i="47"/>
  <c r="T1612" i="47"/>
  <c r="V1612" i="47" s="1"/>
  <c r="U1611" i="47"/>
  <c r="AB1611" i="47"/>
  <c r="BF1611" i="47"/>
  <c r="AD1611" i="47"/>
  <c r="T1611" i="47"/>
  <c r="V1611" i="47" s="1"/>
  <c r="AA1611" i="47"/>
  <c r="AB1610" i="47"/>
  <c r="BF1610" i="47"/>
  <c r="AP873" i="47" s="1"/>
  <c r="U1610" i="47"/>
  <c r="AA1610" i="47"/>
  <c r="AD1610" i="47"/>
  <c r="T1610" i="47"/>
  <c r="V1610" i="47" s="1"/>
  <c r="AD1609" i="47"/>
  <c r="T1609" i="47"/>
  <c r="AA1609" i="47"/>
  <c r="AB1609" i="47"/>
  <c r="BF1609" i="47"/>
  <c r="AP993" i="47" s="1"/>
  <c r="U1609" i="47"/>
  <c r="BF1608" i="47"/>
  <c r="U1608" i="47"/>
  <c r="AB1608" i="47"/>
  <c r="AA1608" i="47"/>
  <c r="AD1608" i="47"/>
  <c r="T1608" i="47"/>
  <c r="AB1607" i="47"/>
  <c r="BF1607" i="47"/>
  <c r="U1607" i="47"/>
  <c r="AA1607" i="47"/>
  <c r="T1607" i="47"/>
  <c r="AD1607" i="47"/>
  <c r="T1606" i="47"/>
  <c r="AD1606" i="47"/>
  <c r="AA1606" i="47"/>
  <c r="BF1606" i="47"/>
  <c r="AB1606" i="47"/>
  <c r="U1606" i="47"/>
  <c r="U1605" i="47"/>
  <c r="AB1605" i="47"/>
  <c r="BF1605" i="47"/>
  <c r="AA1605" i="47"/>
  <c r="AC1605" i="47" s="1"/>
  <c r="T1605" i="47"/>
  <c r="V1605" i="47" s="1"/>
  <c r="AD1605" i="47"/>
  <c r="T1604" i="47"/>
  <c r="AA1604" i="47"/>
  <c r="AD1604" i="47"/>
  <c r="AB1604" i="47"/>
  <c r="U1604" i="47"/>
  <c r="BF1604" i="47"/>
  <c r="AA1603" i="47"/>
  <c r="AD1603" i="47"/>
  <c r="T1603" i="47"/>
  <c r="BF1603" i="47"/>
  <c r="U1603" i="47"/>
  <c r="AB1603" i="47"/>
  <c r="AB1602" i="47"/>
  <c r="BF1602" i="47"/>
  <c r="U1602" i="47"/>
  <c r="AD1602" i="47"/>
  <c r="T1602" i="47"/>
  <c r="V1602" i="47" s="1"/>
  <c r="AA1602" i="47"/>
  <c r="BF1601" i="47"/>
  <c r="U1601" i="47"/>
  <c r="AB1601" i="47"/>
  <c r="AA1601" i="47"/>
  <c r="AD1601" i="47"/>
  <c r="T1601" i="47"/>
  <c r="V1601" i="47" s="1"/>
  <c r="AA1600" i="47"/>
  <c r="T1600" i="47"/>
  <c r="AD1600" i="47"/>
  <c r="AB1600" i="47"/>
  <c r="BF1600" i="47"/>
  <c r="U1600" i="47"/>
  <c r="AB1599" i="47"/>
  <c r="U1599" i="47"/>
  <c r="BF1599" i="47"/>
  <c r="AA1599" i="47"/>
  <c r="AC1599" i="47" s="1"/>
  <c r="AD1599" i="47"/>
  <c r="T1599" i="47"/>
  <c r="V1599" i="47" s="1"/>
  <c r="AD1598" i="47"/>
  <c r="AA1598" i="47"/>
  <c r="T1598" i="47"/>
  <c r="U1598" i="47"/>
  <c r="BF1598" i="47"/>
  <c r="AB1598" i="47"/>
  <c r="AA1597" i="47"/>
  <c r="AD1597" i="47"/>
  <c r="T1597" i="47"/>
  <c r="U1597" i="47"/>
  <c r="BF1597" i="47"/>
  <c r="AB1597" i="47"/>
  <c r="AA1596" i="47"/>
  <c r="T1596" i="47"/>
  <c r="AD1596" i="47"/>
  <c r="AB1596" i="47"/>
  <c r="BF1596" i="47"/>
  <c r="U1596" i="47"/>
  <c r="U1595" i="47"/>
  <c r="AB1595" i="47"/>
  <c r="BF1595" i="47"/>
  <c r="AA1595" i="47"/>
  <c r="T1595" i="47"/>
  <c r="AD1595" i="47"/>
  <c r="AB1594" i="47"/>
  <c r="BF1594" i="47"/>
  <c r="U1594" i="47"/>
  <c r="T1594" i="47"/>
  <c r="AA1594" i="47"/>
  <c r="AD1594" i="47"/>
  <c r="AA1593" i="47"/>
  <c r="AD1593" i="47"/>
  <c r="T1593" i="47"/>
  <c r="AB1593" i="47"/>
  <c r="U1593" i="47"/>
  <c r="BF1593" i="47"/>
  <c r="BF1592" i="47"/>
  <c r="U1592" i="47"/>
  <c r="AB1592" i="47"/>
  <c r="AA1592" i="47"/>
  <c r="AD1592" i="47"/>
  <c r="T1592" i="47"/>
  <c r="V1592" i="47" s="1"/>
  <c r="AA1591" i="47"/>
  <c r="AD1591" i="47"/>
  <c r="T1591" i="47"/>
  <c r="AB1591" i="47"/>
  <c r="BF1591" i="47"/>
  <c r="AP370" i="47" s="1"/>
  <c r="U1591" i="47"/>
  <c r="AB1590" i="47"/>
  <c r="BF1590" i="47"/>
  <c r="U1590" i="47"/>
  <c r="AA1590" i="47"/>
  <c r="T1590" i="47"/>
  <c r="V1590" i="47" s="1"/>
  <c r="AD1590" i="47"/>
  <c r="AB1589" i="47"/>
  <c r="BF1589" i="47"/>
  <c r="AP115" i="47" s="1"/>
  <c r="U1589" i="47"/>
  <c r="AA1589" i="47"/>
  <c r="AC1589" i="47" s="1"/>
  <c r="AD1589" i="47"/>
  <c r="T1589" i="47"/>
  <c r="V1589" i="47" s="1"/>
  <c r="AA1588" i="47"/>
  <c r="AD1588" i="47"/>
  <c r="T1588" i="47"/>
  <c r="AB1588" i="47"/>
  <c r="BF1588" i="47"/>
  <c r="U1588" i="47"/>
  <c r="AB1587" i="47"/>
  <c r="BF1587" i="47"/>
  <c r="U1587" i="47"/>
  <c r="AA1587" i="47"/>
  <c r="AD1587" i="47"/>
  <c r="T1587" i="47"/>
  <c r="V1587" i="47" s="1"/>
  <c r="AB1586" i="47"/>
  <c r="BF1586" i="47"/>
  <c r="U1586" i="47"/>
  <c r="AA1586" i="47"/>
  <c r="AC1586" i="47" s="1"/>
  <c r="AD1586" i="47"/>
  <c r="T1586" i="47"/>
  <c r="AB1585" i="47"/>
  <c r="BF1585" i="47"/>
  <c r="U1585" i="47"/>
  <c r="AA1585" i="47"/>
  <c r="AD1585" i="47"/>
  <c r="T1585" i="47"/>
  <c r="AA1584" i="47"/>
  <c r="AD1584" i="47"/>
  <c r="T1584" i="47"/>
  <c r="AB1584" i="47"/>
  <c r="BF1584" i="47"/>
  <c r="U1584" i="47"/>
  <c r="AB1583" i="47"/>
  <c r="BF1583" i="47"/>
  <c r="U1583" i="47"/>
  <c r="AA1583" i="47"/>
  <c r="AD1583" i="47"/>
  <c r="T1583" i="47"/>
  <c r="V1583" i="47" s="1"/>
  <c r="AB1582" i="47"/>
  <c r="BF1582" i="47"/>
  <c r="U1582" i="47"/>
  <c r="AA1582" i="47"/>
  <c r="AC1582" i="47" s="1"/>
  <c r="AD1582" i="47"/>
  <c r="T1582" i="47"/>
  <c r="AA1581" i="47"/>
  <c r="AD1581" i="47"/>
  <c r="T1581" i="47"/>
  <c r="AB1581" i="47"/>
  <c r="BF1581" i="47"/>
  <c r="U1581" i="47"/>
  <c r="AB1580" i="47"/>
  <c r="BF1580" i="47"/>
  <c r="U1580" i="47"/>
  <c r="AA1580" i="47"/>
  <c r="AC1580" i="47" s="1"/>
  <c r="AD1580" i="47"/>
  <c r="T1580" i="47"/>
  <c r="V1580" i="47" s="1"/>
  <c r="AA1579" i="47"/>
  <c r="AD1579" i="47"/>
  <c r="T1579" i="47"/>
  <c r="AB1579" i="47"/>
  <c r="BF1579" i="47"/>
  <c r="U1579" i="47"/>
  <c r="AA1578" i="47"/>
  <c r="AD1578" i="47"/>
  <c r="T1578" i="47"/>
  <c r="AB1578" i="47"/>
  <c r="BF1578" i="47"/>
  <c r="U1578" i="47"/>
  <c r="AA1577" i="47"/>
  <c r="AD1577" i="47"/>
  <c r="T1577" i="47"/>
  <c r="AB1577" i="47"/>
  <c r="BF1577" i="47"/>
  <c r="U1577" i="47"/>
  <c r="AA1576" i="47"/>
  <c r="AD1576" i="47"/>
  <c r="T1576" i="47"/>
  <c r="AB1576" i="47"/>
  <c r="BF1576" i="47"/>
  <c r="U1576" i="47"/>
  <c r="AA1575" i="47"/>
  <c r="AD1575" i="47"/>
  <c r="T1575" i="47"/>
  <c r="AB1575" i="47"/>
  <c r="BF1575" i="47"/>
  <c r="U1575" i="47"/>
  <c r="AA1574" i="47"/>
  <c r="AD1574" i="47"/>
  <c r="T1574" i="47"/>
  <c r="AB1574" i="47"/>
  <c r="BF1574" i="47"/>
  <c r="U1574" i="47"/>
  <c r="AA1573" i="47"/>
  <c r="AD1573" i="47"/>
  <c r="T1573" i="47"/>
  <c r="AB1573" i="47"/>
  <c r="BF1573" i="47"/>
  <c r="AP823" i="47" s="1"/>
  <c r="BG1348" i="47" s="1"/>
  <c r="U1573" i="47"/>
  <c r="AA1572" i="47"/>
  <c r="AD1572" i="47"/>
  <c r="T1572" i="47"/>
  <c r="AB1572" i="47"/>
  <c r="BF1572" i="47"/>
  <c r="U1572" i="47"/>
  <c r="AA1571" i="47"/>
  <c r="AD1571" i="47"/>
  <c r="T1571" i="47"/>
  <c r="AB1571" i="47"/>
  <c r="BF1571" i="47"/>
  <c r="AP927" i="47" s="1"/>
  <c r="U1571" i="47"/>
  <c r="AB1570" i="47"/>
  <c r="BF1570" i="47"/>
  <c r="U1570" i="47"/>
  <c r="AA1570" i="47"/>
  <c r="AD1570" i="47"/>
  <c r="T1570" i="47"/>
  <c r="AA1569" i="47"/>
  <c r="AD1569" i="47"/>
  <c r="T1569" i="47"/>
  <c r="AB1569" i="47"/>
  <c r="BF1569" i="47"/>
  <c r="U1569" i="47"/>
  <c r="AA1568" i="47"/>
  <c r="AD1568" i="47"/>
  <c r="T1568" i="47"/>
  <c r="AB1568" i="47"/>
  <c r="BF1568" i="47"/>
  <c r="U1568" i="47"/>
  <c r="AB1567" i="47"/>
  <c r="BF1567" i="47"/>
  <c r="U1567" i="47"/>
  <c r="AA1567" i="47"/>
  <c r="AC1567" i="47" s="1"/>
  <c r="AD1567" i="47"/>
  <c r="T1567" i="47"/>
  <c r="V1567" i="47" s="1"/>
  <c r="AB1566" i="47"/>
  <c r="BF1566" i="47"/>
  <c r="U1566" i="47"/>
  <c r="AA1566" i="47"/>
  <c r="AD1566" i="47"/>
  <c r="T1566" i="47"/>
  <c r="AB1565" i="47"/>
  <c r="BF1565" i="47"/>
  <c r="U1565" i="47"/>
  <c r="AA1565" i="47"/>
  <c r="AD1565" i="47"/>
  <c r="T1565" i="47"/>
  <c r="V1565" i="47" s="1"/>
  <c r="AB1564" i="47"/>
  <c r="BF1564" i="47"/>
  <c r="U1564" i="47"/>
  <c r="AA1564" i="47"/>
  <c r="AD1564" i="47"/>
  <c r="T1564" i="47"/>
  <c r="AB1563" i="47"/>
  <c r="BF1563" i="47"/>
  <c r="U1563" i="47"/>
  <c r="AA1563" i="47"/>
  <c r="AD1563" i="47"/>
  <c r="T1563" i="47"/>
  <c r="AB1562" i="47"/>
  <c r="BF1562" i="47"/>
  <c r="U1562" i="47"/>
  <c r="AA1562" i="47"/>
  <c r="AD1562" i="47"/>
  <c r="T1562" i="47"/>
  <c r="AA1561" i="47"/>
  <c r="AD1561" i="47"/>
  <c r="T1561" i="47"/>
  <c r="AB1561" i="47"/>
  <c r="BF1561" i="47"/>
  <c r="AP956" i="47" s="1"/>
  <c r="U1561" i="47"/>
  <c r="AA1560" i="47"/>
  <c r="AD1560" i="47"/>
  <c r="T1560" i="47"/>
  <c r="AB1560" i="47"/>
  <c r="BF1560" i="47"/>
  <c r="U1560" i="47"/>
  <c r="AA1559" i="47"/>
  <c r="AD1559" i="47"/>
  <c r="T1559" i="47"/>
  <c r="AB1559" i="47"/>
  <c r="BF1559" i="47"/>
  <c r="AP124" i="47" s="1"/>
  <c r="U1559" i="47"/>
  <c r="AA1558" i="47"/>
  <c r="AD1558" i="47"/>
  <c r="T1558" i="47"/>
  <c r="AB1558" i="47"/>
  <c r="BF1558" i="47"/>
  <c r="U1558" i="47"/>
  <c r="AA1557" i="47"/>
  <c r="AD1557" i="47"/>
  <c r="T1557" i="47"/>
  <c r="AB1557" i="47"/>
  <c r="BF1557" i="47"/>
  <c r="BG1557" i="47"/>
  <c r="BH1557" i="47"/>
  <c r="BI1557" i="47"/>
  <c r="BJ1557" i="47"/>
  <c r="BK1557" i="47"/>
  <c r="BL1557" i="47"/>
  <c r="BM1557" i="47"/>
  <c r="BN1557" i="47"/>
  <c r="BO1557" i="47"/>
  <c r="BP1557" i="47"/>
  <c r="BQ1557" i="47"/>
  <c r="BR1557" i="47"/>
  <c r="BS1557" i="47"/>
  <c r="BT1557" i="47"/>
  <c r="U1557" i="47"/>
  <c r="AA1556" i="47"/>
  <c r="AD1556" i="47"/>
  <c r="T1556" i="47"/>
  <c r="AB1556" i="47"/>
  <c r="BF1556" i="47"/>
  <c r="U1556" i="47"/>
  <c r="AA1555" i="47"/>
  <c r="AD1555" i="47"/>
  <c r="T1555" i="47"/>
  <c r="AB1555" i="47"/>
  <c r="BF1555" i="47"/>
  <c r="U1555" i="47"/>
  <c r="AA1554" i="47"/>
  <c r="AD1554" i="47"/>
  <c r="T1554" i="47"/>
  <c r="AB1554" i="47"/>
  <c r="BF1554" i="47"/>
  <c r="AP919" i="47" s="1"/>
  <c r="U1554" i="47"/>
  <c r="AB1553" i="47"/>
  <c r="BF1553" i="47"/>
  <c r="U1553" i="47"/>
  <c r="AA1553" i="47"/>
  <c r="AD1553" i="47"/>
  <c r="T1553" i="47"/>
  <c r="AA1552" i="47"/>
  <c r="AD1552" i="47"/>
  <c r="T1552" i="47"/>
  <c r="AB1552" i="47"/>
  <c r="BF1552" i="47"/>
  <c r="U1552" i="47"/>
  <c r="AA1551" i="47"/>
  <c r="AD1551" i="47"/>
  <c r="T1551" i="47"/>
  <c r="AB1551" i="47"/>
  <c r="BF1551" i="47"/>
  <c r="U1551" i="47"/>
  <c r="AA1550" i="47"/>
  <c r="AD1550" i="47"/>
  <c r="T1550" i="47"/>
  <c r="AB1550" i="47"/>
  <c r="BF1550" i="47"/>
  <c r="U1550" i="47"/>
  <c r="AA1549" i="47"/>
  <c r="AD1549" i="47"/>
  <c r="T1549" i="47"/>
  <c r="AB1549" i="47"/>
  <c r="BF1549" i="47"/>
  <c r="U1549" i="47"/>
  <c r="AB1548" i="47"/>
  <c r="BF1548" i="47"/>
  <c r="U1548" i="47"/>
  <c r="AA1548" i="47"/>
  <c r="AD1548" i="47"/>
  <c r="T1548" i="47"/>
  <c r="AB1547" i="47"/>
  <c r="BF1547" i="47"/>
  <c r="U1547" i="47"/>
  <c r="AA1547" i="47"/>
  <c r="AD1547" i="47"/>
  <c r="T1547" i="47"/>
  <c r="AB1546" i="47"/>
  <c r="BF1546" i="47"/>
  <c r="U1546" i="47"/>
  <c r="AA1546" i="47"/>
  <c r="AD1546" i="47"/>
  <c r="T1546" i="47"/>
  <c r="AB1545" i="47"/>
  <c r="BF1545" i="47"/>
  <c r="U1545" i="47"/>
  <c r="AA1545" i="47"/>
  <c r="AD1545" i="47"/>
  <c r="T1545" i="47"/>
  <c r="AB1544" i="47"/>
  <c r="BF1544" i="47"/>
  <c r="AP948" i="47" s="1"/>
  <c r="U1544" i="47"/>
  <c r="AA1544" i="47"/>
  <c r="AD1544" i="47"/>
  <c r="T1544" i="47"/>
  <c r="AA1543" i="47"/>
  <c r="AD1543" i="47"/>
  <c r="T1543" i="47"/>
  <c r="AB1543" i="47"/>
  <c r="BF1543" i="47"/>
  <c r="AP655" i="47" s="1"/>
  <c r="U1543" i="47"/>
  <c r="AB1542" i="47"/>
  <c r="BF1542" i="47"/>
  <c r="BG1542" i="47"/>
  <c r="BH1542" i="47"/>
  <c r="BI1542" i="47"/>
  <c r="BJ1542" i="47"/>
  <c r="BK1542" i="47"/>
  <c r="BL1542" i="47"/>
  <c r="BM1542" i="47"/>
  <c r="BN1542" i="47"/>
  <c r="BO1542" i="47"/>
  <c r="BP1542" i="47"/>
  <c r="BQ1542" i="47"/>
  <c r="BR1542" i="47"/>
  <c r="BS1542" i="47"/>
  <c r="BT1542" i="47"/>
  <c r="U1542" i="47"/>
  <c r="AA1542" i="47"/>
  <c r="AD1542" i="47"/>
  <c r="T1542" i="47"/>
  <c r="AB1541" i="47"/>
  <c r="BF1541" i="47"/>
  <c r="U1541" i="47"/>
  <c r="AA1541" i="47"/>
  <c r="AD1541" i="47"/>
  <c r="T1541" i="47"/>
  <c r="AB1540" i="47"/>
  <c r="BF1540" i="47"/>
  <c r="U1540" i="47"/>
  <c r="AA1540" i="47"/>
  <c r="AD1540" i="47"/>
  <c r="T1540" i="47"/>
  <c r="AA1539" i="47"/>
  <c r="AD1539" i="47"/>
  <c r="T1539" i="47"/>
  <c r="AB1539" i="47"/>
  <c r="BF1539" i="47"/>
  <c r="U1539" i="47"/>
  <c r="AA1538" i="47"/>
  <c r="AD1538" i="47"/>
  <c r="T1538" i="47"/>
  <c r="AB1538" i="47"/>
  <c r="BF1538" i="47"/>
  <c r="U1538" i="47"/>
  <c r="AB1537" i="47"/>
  <c r="BF1537" i="47"/>
  <c r="U1537" i="47"/>
  <c r="AA1537" i="47"/>
  <c r="AD1537" i="47"/>
  <c r="T1537" i="47"/>
  <c r="AA1536" i="47"/>
  <c r="AD1536" i="47"/>
  <c r="T1536" i="47"/>
  <c r="AB1536" i="47"/>
  <c r="BF1536" i="47"/>
  <c r="U1536" i="47"/>
  <c r="AB1535" i="47"/>
  <c r="BF1535" i="47"/>
  <c r="U1535" i="47"/>
  <c r="AA1535" i="47"/>
  <c r="AD1535" i="47"/>
  <c r="T1535" i="47"/>
  <c r="AA1534" i="47"/>
  <c r="AD1534" i="47"/>
  <c r="T1534" i="47"/>
  <c r="AB1534" i="47"/>
  <c r="BF1534" i="47"/>
  <c r="U1534" i="47"/>
  <c r="AA1533" i="47"/>
  <c r="AD1533" i="47"/>
  <c r="T1533" i="47"/>
  <c r="AB1533" i="47"/>
  <c r="BF1533" i="47"/>
  <c r="U1533" i="47"/>
  <c r="AB1532" i="47"/>
  <c r="BF1532" i="47"/>
  <c r="U1532" i="47"/>
  <c r="AA1532" i="47"/>
  <c r="AD1532" i="47"/>
  <c r="T1532" i="47"/>
  <c r="V1532" i="47" s="1"/>
  <c r="AA1531" i="47"/>
  <c r="AD1531" i="47"/>
  <c r="T1531" i="47"/>
  <c r="AB1531" i="47"/>
  <c r="BF1531" i="47"/>
  <c r="BG1531" i="47"/>
  <c r="BH1531" i="47"/>
  <c r="BI1531" i="47"/>
  <c r="BJ1531" i="47"/>
  <c r="BK1531" i="47"/>
  <c r="BL1531" i="47"/>
  <c r="BM1531" i="47"/>
  <c r="BN1531" i="47"/>
  <c r="BO1531" i="47"/>
  <c r="BP1531" i="47"/>
  <c r="BQ1531" i="47"/>
  <c r="BR1531" i="47"/>
  <c r="BS1531" i="47"/>
  <c r="BT1531" i="47"/>
  <c r="U1531" i="47"/>
  <c r="AA1530" i="47"/>
  <c r="AD1530" i="47"/>
  <c r="T1530" i="47"/>
  <c r="AB1530" i="47"/>
  <c r="BF1530" i="47"/>
  <c r="U1530" i="47"/>
  <c r="AB1529" i="47"/>
  <c r="BF1529" i="47"/>
  <c r="U1529" i="47"/>
  <c r="AA1529" i="47"/>
  <c r="AD1529" i="47"/>
  <c r="T1529" i="47"/>
  <c r="V1529" i="47" s="1"/>
  <c r="AA1528" i="47"/>
  <c r="AD1528" i="47"/>
  <c r="T1528" i="47"/>
  <c r="AB1528" i="47"/>
  <c r="BF1528" i="47"/>
  <c r="U1528" i="47"/>
  <c r="AA1527" i="47"/>
  <c r="AD1527" i="47"/>
  <c r="T1527" i="47"/>
  <c r="AB1527" i="47"/>
  <c r="BF1527" i="47"/>
  <c r="U1527" i="47"/>
  <c r="AB1526" i="47"/>
  <c r="BF1526" i="47"/>
  <c r="U1526" i="47"/>
  <c r="AA1526" i="47"/>
  <c r="AD1526" i="47"/>
  <c r="T1526" i="47"/>
  <c r="AB1525" i="47"/>
  <c r="BF1525" i="47"/>
  <c r="U1525" i="47"/>
  <c r="AA1525" i="47"/>
  <c r="AD1525" i="47"/>
  <c r="T1525" i="47"/>
  <c r="AB1524" i="47"/>
  <c r="BF1524" i="47"/>
  <c r="U1524" i="47"/>
  <c r="AA1524" i="47"/>
  <c r="AD1524" i="47"/>
  <c r="T1524" i="47"/>
  <c r="AB1523" i="47"/>
  <c r="BF1523" i="47"/>
  <c r="U1523" i="47"/>
  <c r="AA1523" i="47"/>
  <c r="AD1523" i="47"/>
  <c r="T1523" i="47"/>
  <c r="AB1522" i="47"/>
  <c r="BF1522" i="47"/>
  <c r="U1522" i="47"/>
  <c r="AA1522" i="47"/>
  <c r="AD1522" i="47"/>
  <c r="T1522" i="47"/>
  <c r="AB1521" i="47"/>
  <c r="BF1521" i="47"/>
  <c r="U1521" i="47"/>
  <c r="AA1521" i="47"/>
  <c r="AD1521" i="47"/>
  <c r="T1521" i="47"/>
  <c r="AA1520" i="47"/>
  <c r="AD1520" i="47"/>
  <c r="T1520" i="47"/>
  <c r="AB1520" i="47"/>
  <c r="BF1520" i="47"/>
  <c r="U1520" i="47"/>
  <c r="AA1519" i="47"/>
  <c r="AD1519" i="47"/>
  <c r="T1519" i="47"/>
  <c r="AB1519" i="47"/>
  <c r="BF1519" i="47"/>
  <c r="U1519" i="47"/>
  <c r="AB1518" i="47"/>
  <c r="BF1518" i="47"/>
  <c r="U1518" i="47"/>
  <c r="AA1518" i="47"/>
  <c r="AD1518" i="47"/>
  <c r="T1518" i="47"/>
  <c r="AA1517" i="47"/>
  <c r="AD1517" i="47"/>
  <c r="T1517" i="47"/>
  <c r="AB1517" i="47"/>
  <c r="BF1517" i="47"/>
  <c r="U1517" i="47"/>
  <c r="AA1516" i="47"/>
  <c r="AD1516" i="47"/>
  <c r="T1516" i="47"/>
  <c r="AB1516" i="47"/>
  <c r="BF1516" i="47"/>
  <c r="U1516" i="47"/>
  <c r="AA1515" i="47"/>
  <c r="AD1515" i="47"/>
  <c r="T1515" i="47"/>
  <c r="AB1515" i="47"/>
  <c r="BF1515" i="47"/>
  <c r="U1515" i="47"/>
  <c r="AA1514" i="47"/>
  <c r="AD1514" i="47"/>
  <c r="T1514" i="47"/>
  <c r="AB1514" i="47"/>
  <c r="BF1514" i="47"/>
  <c r="U1514" i="47"/>
  <c r="AA1513" i="47"/>
  <c r="AD1513" i="47"/>
  <c r="T1513" i="47"/>
  <c r="AB1513" i="47"/>
  <c r="BF1513" i="47"/>
  <c r="U1513" i="47"/>
  <c r="AA1512" i="47"/>
  <c r="AD1512" i="47"/>
  <c r="T1512" i="47"/>
  <c r="AB1512" i="47"/>
  <c r="BF1512" i="47"/>
  <c r="U1512" i="47"/>
  <c r="AA1511" i="47"/>
  <c r="AD1511" i="47"/>
  <c r="T1511" i="47"/>
  <c r="AB1511" i="47"/>
  <c r="BF1511" i="47"/>
  <c r="U1511" i="47"/>
  <c r="AB1510" i="47"/>
  <c r="BF1510" i="47"/>
  <c r="U1510" i="47"/>
  <c r="AA1510" i="47"/>
  <c r="AD1510" i="47"/>
  <c r="T1510" i="47"/>
  <c r="AB1509" i="47"/>
  <c r="BF1509" i="47"/>
  <c r="U1509" i="47"/>
  <c r="AA1509" i="47"/>
  <c r="AD1509" i="47"/>
  <c r="T1509" i="47"/>
  <c r="AA1508" i="47"/>
  <c r="AD1508" i="47"/>
  <c r="T1508" i="47"/>
  <c r="AB1508" i="47"/>
  <c r="BF1508" i="47"/>
  <c r="U1508" i="47"/>
  <c r="AA1507" i="47"/>
  <c r="AD1507" i="47"/>
  <c r="T1507" i="47"/>
  <c r="AB1507" i="47"/>
  <c r="BF1507" i="47"/>
  <c r="U1507" i="47"/>
  <c r="AA1506" i="47"/>
  <c r="AD1506" i="47"/>
  <c r="T1506" i="47"/>
  <c r="AB1506" i="47"/>
  <c r="BF1506" i="47"/>
  <c r="U1506" i="47"/>
  <c r="AA1505" i="47"/>
  <c r="AD1505" i="47"/>
  <c r="T1505" i="47"/>
  <c r="AB1505" i="47"/>
  <c r="BF1505" i="47"/>
  <c r="U1505" i="47"/>
  <c r="AB1504" i="47"/>
  <c r="BF1504" i="47"/>
  <c r="AP933" i="47" s="1"/>
  <c r="U1504" i="47"/>
  <c r="AA1504" i="47"/>
  <c r="AD1504" i="47"/>
  <c r="T1504" i="47"/>
  <c r="AA1503" i="47"/>
  <c r="AD1503" i="47"/>
  <c r="T1503" i="47"/>
  <c r="AB1503" i="47"/>
  <c r="BF1503" i="47"/>
  <c r="U1503" i="47"/>
  <c r="AB1502" i="47"/>
  <c r="BF1502" i="47"/>
  <c r="U1502" i="47"/>
  <c r="AA1502" i="47"/>
  <c r="AD1502" i="47"/>
  <c r="T1502" i="47"/>
  <c r="AB1501" i="47"/>
  <c r="BF1501" i="47"/>
  <c r="U1501" i="47"/>
  <c r="AA1501" i="47"/>
  <c r="AD1501" i="47"/>
  <c r="T1501" i="47"/>
  <c r="AB1500" i="47"/>
  <c r="BF1500" i="47"/>
  <c r="U1500" i="47"/>
  <c r="AA1500" i="47"/>
  <c r="AD1500" i="47"/>
  <c r="T1500" i="47"/>
  <c r="AB1499" i="47"/>
  <c r="BF1499" i="47"/>
  <c r="U1499" i="47"/>
  <c r="AA1499" i="47"/>
  <c r="AD1499" i="47"/>
  <c r="T1499" i="47"/>
  <c r="AB1498" i="47"/>
  <c r="BF1498" i="47"/>
  <c r="U1498" i="47"/>
  <c r="AA1498" i="47"/>
  <c r="AD1498" i="47"/>
  <c r="T1498" i="47"/>
  <c r="AA1497" i="47"/>
  <c r="AD1497" i="47"/>
  <c r="T1497" i="47"/>
  <c r="AB1497" i="47"/>
  <c r="BF1497" i="47"/>
  <c r="U1497" i="47"/>
  <c r="AA1496" i="47"/>
  <c r="AD1496" i="47"/>
  <c r="T1496" i="47"/>
  <c r="AB1496" i="47"/>
  <c r="BF1496" i="47"/>
  <c r="U1496" i="47"/>
  <c r="AA1495" i="47"/>
  <c r="AD1495" i="47"/>
  <c r="T1495" i="47"/>
  <c r="AB1495" i="47"/>
  <c r="BF1495" i="47"/>
  <c r="AP925" i="47" s="1"/>
  <c r="U1495" i="47"/>
  <c r="AA1494" i="47"/>
  <c r="AD1494" i="47"/>
  <c r="T1494" i="47"/>
  <c r="AB1494" i="47"/>
  <c r="BF1494" i="47"/>
  <c r="U1494" i="47"/>
  <c r="AB1493" i="47"/>
  <c r="BF1493" i="47"/>
  <c r="U1493" i="47"/>
  <c r="AA1493" i="47"/>
  <c r="AD1493" i="47"/>
  <c r="T1493" i="47"/>
  <c r="AA1492" i="47"/>
  <c r="AD1492" i="47"/>
  <c r="T1492" i="47"/>
  <c r="AB1492" i="47"/>
  <c r="BF1492" i="47"/>
  <c r="U1492" i="47"/>
  <c r="AB1491" i="47"/>
  <c r="BF1491" i="47"/>
  <c r="U1491" i="47"/>
  <c r="AA1491" i="47"/>
  <c r="AD1491" i="47"/>
  <c r="T1491" i="47"/>
  <c r="AA1490" i="47"/>
  <c r="AD1490" i="47"/>
  <c r="T1490" i="47"/>
  <c r="AB1490" i="47"/>
  <c r="BF1490" i="47"/>
  <c r="U1490" i="47"/>
  <c r="AB1489" i="47"/>
  <c r="BF1489" i="47"/>
  <c r="U1489" i="47"/>
  <c r="AA1489" i="47"/>
  <c r="AD1489" i="47"/>
  <c r="T1489" i="47"/>
  <c r="AA1488" i="47"/>
  <c r="AD1488" i="47"/>
  <c r="T1488" i="47"/>
  <c r="AB1488" i="47"/>
  <c r="BF1488" i="47"/>
  <c r="U1488" i="47"/>
  <c r="AB1487" i="47"/>
  <c r="BF1487" i="47"/>
  <c r="U1487" i="47"/>
  <c r="AA1487" i="47"/>
  <c r="AD1487" i="47"/>
  <c r="T1487" i="47"/>
  <c r="AB1486" i="47"/>
  <c r="BF1486" i="47"/>
  <c r="U1486" i="47"/>
  <c r="AA1486" i="47"/>
  <c r="AD1486" i="47"/>
  <c r="T1486" i="47"/>
  <c r="AB1485" i="47"/>
  <c r="BF1485" i="47"/>
  <c r="U1485" i="47"/>
  <c r="AA1485" i="47"/>
  <c r="AD1485" i="47"/>
  <c r="T1485" i="47"/>
  <c r="AA1484" i="47"/>
  <c r="AD1484" i="47"/>
  <c r="T1484" i="47"/>
  <c r="AB1484" i="47"/>
  <c r="BF1484" i="47"/>
  <c r="U1484" i="47"/>
  <c r="AA1483" i="47"/>
  <c r="AD1483" i="47"/>
  <c r="T1483" i="47"/>
  <c r="AB1483" i="47"/>
  <c r="BF1483" i="47"/>
  <c r="U1483" i="47"/>
  <c r="AB1482" i="47"/>
  <c r="BF1482" i="47"/>
  <c r="U1482" i="47"/>
  <c r="AA1482" i="47"/>
  <c r="AD1482" i="47"/>
  <c r="T1482" i="47"/>
  <c r="AA1481" i="47"/>
  <c r="AD1481" i="47"/>
  <c r="T1481" i="47"/>
  <c r="AB1481" i="47"/>
  <c r="BF1481" i="47"/>
  <c r="U1481" i="47"/>
  <c r="AA1480" i="47"/>
  <c r="AD1480" i="47"/>
  <c r="T1480" i="47"/>
  <c r="AB1480" i="47"/>
  <c r="BF1480" i="47"/>
  <c r="U1480" i="47"/>
  <c r="AA1479" i="47"/>
  <c r="AD1479" i="47"/>
  <c r="T1479" i="47"/>
  <c r="AB1479" i="47"/>
  <c r="BF1479" i="47"/>
  <c r="U1479" i="47"/>
  <c r="AB1478" i="47"/>
  <c r="BF1478" i="47"/>
  <c r="U1478" i="47"/>
  <c r="AA1478" i="47"/>
  <c r="AD1478" i="47"/>
  <c r="T1478" i="47"/>
  <c r="AA1477" i="47"/>
  <c r="AD1477" i="47"/>
  <c r="T1477" i="47"/>
  <c r="AB1477" i="47"/>
  <c r="BF1477" i="47"/>
  <c r="U1477" i="47"/>
  <c r="AA1476" i="47"/>
  <c r="AD1476" i="47"/>
  <c r="T1476" i="47"/>
  <c r="AB1476" i="47"/>
  <c r="BF1476" i="47"/>
  <c r="U1476" i="47"/>
  <c r="AA1475" i="47"/>
  <c r="AD1475" i="47"/>
  <c r="T1475" i="47"/>
  <c r="AB1475" i="47"/>
  <c r="BF1475" i="47"/>
  <c r="U1475" i="47"/>
  <c r="AA1474" i="47"/>
  <c r="AD1474" i="47"/>
  <c r="T1474" i="47"/>
  <c r="AB1474" i="47"/>
  <c r="BF1474" i="47"/>
  <c r="U1474" i="47"/>
  <c r="AA1473" i="47"/>
  <c r="AD1473" i="47"/>
  <c r="T1473" i="47"/>
  <c r="AB1473" i="47"/>
  <c r="BF1473" i="47"/>
  <c r="U1473" i="47"/>
  <c r="AB1472" i="47"/>
  <c r="BF1472" i="47"/>
  <c r="U1472" i="47"/>
  <c r="AA1472" i="47"/>
  <c r="AD1472" i="47"/>
  <c r="T1472" i="47"/>
  <c r="AB1471" i="47"/>
  <c r="BF1471" i="47"/>
  <c r="U1471" i="47"/>
  <c r="AA1471" i="47"/>
  <c r="AD1471" i="47"/>
  <c r="T1471" i="47"/>
  <c r="AA1470" i="47"/>
  <c r="AD1470" i="47"/>
  <c r="T1470" i="47"/>
  <c r="AB1470" i="47"/>
  <c r="BF1470" i="47"/>
  <c r="U1470" i="47"/>
  <c r="AA1469" i="47"/>
  <c r="AD1469" i="47"/>
  <c r="T1469" i="47"/>
  <c r="AB1469" i="47"/>
  <c r="BF1469" i="47"/>
  <c r="U1469" i="47"/>
  <c r="AB1468" i="47"/>
  <c r="BF1468" i="47"/>
  <c r="U1468" i="47"/>
  <c r="AA1468" i="47"/>
  <c r="AD1468" i="47"/>
  <c r="T1468" i="47"/>
  <c r="AA1467" i="47"/>
  <c r="AD1467" i="47"/>
  <c r="T1467" i="47"/>
  <c r="AB1467" i="47"/>
  <c r="BF1467" i="47"/>
  <c r="U1467" i="47"/>
  <c r="AB1466" i="47"/>
  <c r="BF1466" i="47"/>
  <c r="U1466" i="47"/>
  <c r="AA1466" i="47"/>
  <c r="AD1466" i="47"/>
  <c r="T1466" i="47"/>
  <c r="AB1465" i="47"/>
  <c r="BF1465" i="47"/>
  <c r="U1465" i="47"/>
  <c r="AA1465" i="47"/>
  <c r="AD1465" i="47"/>
  <c r="T1465" i="47"/>
  <c r="AA1464" i="47"/>
  <c r="AD1464" i="47"/>
  <c r="T1464" i="47"/>
  <c r="AB1464" i="47"/>
  <c r="BF1464" i="47"/>
  <c r="U1464" i="47"/>
  <c r="AA1463" i="47"/>
  <c r="AD1463" i="47"/>
  <c r="T1463" i="47"/>
  <c r="AB1463" i="47"/>
  <c r="BF1463" i="47"/>
  <c r="U1463" i="47"/>
  <c r="AA1462" i="47"/>
  <c r="AD1462" i="47"/>
  <c r="T1462" i="47"/>
  <c r="AB1462" i="47"/>
  <c r="BF1462" i="47"/>
  <c r="U1462" i="47"/>
  <c r="AB1461" i="47"/>
  <c r="BF1461" i="47"/>
  <c r="BG1461" i="47"/>
  <c r="BH1461" i="47"/>
  <c r="BI1461" i="47"/>
  <c r="BJ1461" i="47"/>
  <c r="BK1461" i="47"/>
  <c r="BL1461" i="47"/>
  <c r="BM1461" i="47"/>
  <c r="BN1461" i="47"/>
  <c r="BO1461" i="47"/>
  <c r="BP1461" i="47"/>
  <c r="BQ1461" i="47"/>
  <c r="BR1461" i="47"/>
  <c r="BS1461" i="47"/>
  <c r="BT1461" i="47"/>
  <c r="U1461" i="47"/>
  <c r="AA1461" i="47"/>
  <c r="AD1461" i="47"/>
  <c r="T1461" i="47"/>
  <c r="AA1460" i="47"/>
  <c r="AD1460" i="47"/>
  <c r="T1460" i="47"/>
  <c r="AB1460" i="47"/>
  <c r="BF1460" i="47"/>
  <c r="U1460" i="47"/>
  <c r="AA1459" i="47"/>
  <c r="AD1459" i="47"/>
  <c r="T1459" i="47"/>
  <c r="AB1459" i="47"/>
  <c r="BF1459" i="47"/>
  <c r="U1459" i="47"/>
  <c r="AA1458" i="47"/>
  <c r="AD1458" i="47"/>
  <c r="T1458" i="47"/>
  <c r="AB1458" i="47"/>
  <c r="BF1458" i="47"/>
  <c r="U1458" i="47"/>
  <c r="AB1457" i="47"/>
  <c r="BF1457" i="47"/>
  <c r="U1457" i="47"/>
  <c r="AA1457" i="47"/>
  <c r="AD1457" i="47"/>
  <c r="T1457" i="47"/>
  <c r="AA1456" i="47"/>
  <c r="AD1456" i="47"/>
  <c r="T1456" i="47"/>
  <c r="AB1456" i="47"/>
  <c r="BF1456" i="47"/>
  <c r="U1456" i="47"/>
  <c r="AB1455" i="47"/>
  <c r="BF1455" i="47"/>
  <c r="U1455" i="47"/>
  <c r="AA1455" i="47"/>
  <c r="AD1455" i="47"/>
  <c r="T1455" i="47"/>
  <c r="AA1454" i="47"/>
  <c r="AD1454" i="47"/>
  <c r="T1454" i="47"/>
  <c r="AB1454" i="47"/>
  <c r="BF1454" i="47"/>
  <c r="U1454" i="47"/>
  <c r="AA1453" i="47"/>
  <c r="AD1453" i="47"/>
  <c r="T1453" i="47"/>
  <c r="AB1453" i="47"/>
  <c r="BF1453" i="47"/>
  <c r="U1453" i="47"/>
  <c r="AA1452" i="47"/>
  <c r="AD1452" i="47"/>
  <c r="T1452" i="47"/>
  <c r="AB1452" i="47"/>
  <c r="BF1452" i="47"/>
  <c r="U1452" i="47"/>
  <c r="AB1451" i="47"/>
  <c r="BF1451" i="47"/>
  <c r="U1451" i="47"/>
  <c r="AA1451" i="47"/>
  <c r="AD1451" i="47"/>
  <c r="T1451" i="47"/>
  <c r="AB1450" i="47"/>
  <c r="BF1450" i="47"/>
  <c r="U1450" i="47"/>
  <c r="AA1450" i="47"/>
  <c r="AD1450" i="47"/>
  <c r="T1450" i="47"/>
  <c r="AA1449" i="47"/>
  <c r="AD1449" i="47"/>
  <c r="T1449" i="47"/>
  <c r="AB1449" i="47"/>
  <c r="BF1449" i="47"/>
  <c r="U1449" i="47"/>
  <c r="AA1448" i="47"/>
  <c r="AD1448" i="47"/>
  <c r="T1448" i="47"/>
  <c r="AB1448" i="47"/>
  <c r="BF1448" i="47"/>
  <c r="U1448" i="47"/>
  <c r="AA1447" i="47"/>
  <c r="AD1447" i="47"/>
  <c r="T1447" i="47"/>
  <c r="AB1447" i="47"/>
  <c r="BF1447" i="47"/>
  <c r="U1447" i="47"/>
  <c r="AA1446" i="47"/>
  <c r="AD1446" i="47"/>
  <c r="T1446" i="47"/>
  <c r="AB1446" i="47"/>
  <c r="BF1446" i="47"/>
  <c r="U1446" i="47"/>
  <c r="AA1445" i="47"/>
  <c r="AD1445" i="47"/>
  <c r="T1445" i="47"/>
  <c r="AB1445" i="47"/>
  <c r="BF1445" i="47"/>
  <c r="U1445" i="47"/>
  <c r="AA1444" i="47"/>
  <c r="AD1444" i="47"/>
  <c r="T1444" i="47"/>
  <c r="AB1444" i="47"/>
  <c r="BF1444" i="47"/>
  <c r="U1444" i="47"/>
  <c r="AB1443" i="47"/>
  <c r="BF1443" i="47"/>
  <c r="U1443" i="47"/>
  <c r="AA1443" i="47"/>
  <c r="AD1443" i="47"/>
  <c r="T1443" i="47"/>
  <c r="AA1442" i="47"/>
  <c r="AD1442" i="47"/>
  <c r="T1442" i="47"/>
  <c r="AB1442" i="47"/>
  <c r="BF1442" i="47"/>
  <c r="U1442" i="47"/>
  <c r="AA1441" i="47"/>
  <c r="AD1441" i="47"/>
  <c r="T1441" i="47"/>
  <c r="AB1441" i="47"/>
  <c r="BF1441" i="47"/>
  <c r="U1441" i="47"/>
  <c r="T1440" i="47"/>
  <c r="AD1440" i="47"/>
  <c r="AA1440" i="47"/>
  <c r="U1440" i="47"/>
  <c r="AB1440" i="47"/>
  <c r="BF1440" i="47"/>
  <c r="AP615" i="47" s="1"/>
  <c r="U1439" i="47"/>
  <c r="AB1439" i="47"/>
  <c r="BF1439" i="47"/>
  <c r="T1439" i="47"/>
  <c r="V1439" i="47" s="1"/>
  <c r="AA1439" i="47"/>
  <c r="AC1439" i="47" s="1"/>
  <c r="AD1439" i="47"/>
  <c r="AA1438" i="47"/>
  <c r="AD1438" i="47"/>
  <c r="T1438" i="47"/>
  <c r="U1438" i="47"/>
  <c r="BF1438" i="47"/>
  <c r="AB1438" i="47"/>
  <c r="BF1437" i="47"/>
  <c r="AB1437" i="47"/>
  <c r="U1437" i="47"/>
  <c r="AA1437" i="47"/>
  <c r="AD1437" i="47"/>
  <c r="T1437" i="47"/>
  <c r="AB1436" i="47"/>
  <c r="BF1436" i="47"/>
  <c r="AP498" i="47" s="1"/>
  <c r="U1436" i="47"/>
  <c r="T1436" i="47"/>
  <c r="AA1436" i="47"/>
  <c r="AD1436" i="47"/>
  <c r="BF1435" i="47"/>
  <c r="U1435" i="47"/>
  <c r="AB1435" i="47"/>
  <c r="T1435" i="47"/>
  <c r="AD1435" i="47"/>
  <c r="AA1435" i="47"/>
  <c r="AC1435" i="47" s="1"/>
  <c r="AD1434" i="47"/>
  <c r="AA1434" i="47"/>
  <c r="T1434" i="47"/>
  <c r="AB1434" i="47"/>
  <c r="BF1434" i="47"/>
  <c r="U1434" i="47"/>
  <c r="T1433" i="47"/>
  <c r="AA1433" i="47"/>
  <c r="AD1433" i="47"/>
  <c r="U1433" i="47"/>
  <c r="AB1433" i="47"/>
  <c r="BF1433" i="47"/>
  <c r="BF1432" i="47"/>
  <c r="AB1432" i="47"/>
  <c r="U1432" i="47"/>
  <c r="AD1432" i="47"/>
  <c r="T1432" i="47"/>
  <c r="V1432" i="47" s="1"/>
  <c r="AA1432" i="47"/>
  <c r="AC1432" i="47" s="1"/>
  <c r="AA1431" i="47"/>
  <c r="AD1431" i="47"/>
  <c r="T1431" i="47"/>
  <c r="BF1431" i="47"/>
  <c r="AB1431" i="47"/>
  <c r="U1431" i="47"/>
  <c r="T1430" i="47"/>
  <c r="AD1430" i="47"/>
  <c r="AA1430" i="47"/>
  <c r="AB1430" i="47"/>
  <c r="BF1430" i="47"/>
  <c r="U1430" i="47"/>
  <c r="U1429" i="47"/>
  <c r="BF1429" i="47"/>
  <c r="AB1429" i="47"/>
  <c r="AD1429" i="47"/>
  <c r="AA1429" i="47"/>
  <c r="T1429" i="47"/>
  <c r="V1429" i="47" s="1"/>
  <c r="T1428" i="47"/>
  <c r="AA1428" i="47"/>
  <c r="AD1428" i="47"/>
  <c r="AB1428" i="47"/>
  <c r="BF1428" i="47"/>
  <c r="U1428" i="47"/>
  <c r="BF1427" i="47"/>
  <c r="U1427" i="47"/>
  <c r="AB1427" i="47"/>
  <c r="AD1427" i="47"/>
  <c r="T1427" i="47"/>
  <c r="AA1427" i="47"/>
  <c r="T1426" i="47"/>
  <c r="AD1426" i="47"/>
  <c r="AA1426" i="47"/>
  <c r="U1426" i="47"/>
  <c r="AB1426" i="47"/>
  <c r="BF1426" i="47"/>
  <c r="T1425" i="47"/>
  <c r="AA1425" i="47"/>
  <c r="AD1425" i="47"/>
  <c r="AB1425" i="47"/>
  <c r="BF1425" i="47"/>
  <c r="U1425" i="47"/>
  <c r="BF1424" i="47"/>
  <c r="U1424" i="47"/>
  <c r="AB1424" i="47"/>
  <c r="AA1424" i="47"/>
  <c r="AD1424" i="47"/>
  <c r="T1424" i="47"/>
  <c r="AB1423" i="47"/>
  <c r="BF1423" i="47"/>
  <c r="U1423" i="47"/>
  <c r="AA1423" i="47"/>
  <c r="AD1423" i="47"/>
  <c r="T1423" i="47"/>
  <c r="BF1422" i="47"/>
  <c r="AB1422" i="47"/>
  <c r="U1422" i="47"/>
  <c r="AA1422" i="47"/>
  <c r="AD1422" i="47"/>
  <c r="T1422" i="47"/>
  <c r="AB1421" i="47"/>
  <c r="U1421" i="47"/>
  <c r="BF1421" i="47"/>
  <c r="AA1421" i="47"/>
  <c r="T1421" i="47"/>
  <c r="AD1421" i="47"/>
  <c r="U1420" i="47"/>
  <c r="AB1420" i="47"/>
  <c r="BF1420" i="47"/>
  <c r="AA1420" i="47"/>
  <c r="AD1420" i="47"/>
  <c r="T1420" i="47"/>
  <c r="V1420" i="47" s="1"/>
  <c r="AB1419" i="47"/>
  <c r="BF1419" i="47"/>
  <c r="U1419" i="47"/>
  <c r="AA1419" i="47"/>
  <c r="AD1419" i="47"/>
  <c r="T1419" i="47"/>
  <c r="V1419" i="47" s="1"/>
  <c r="AA1418" i="47"/>
  <c r="T1418" i="47"/>
  <c r="AD1418" i="47"/>
  <c r="U1418" i="47"/>
  <c r="AB1418" i="47"/>
  <c r="BF1418" i="47"/>
  <c r="AA1417" i="47"/>
  <c r="AD1417" i="47"/>
  <c r="T1417" i="47"/>
  <c r="AB1417" i="47"/>
  <c r="BF1417" i="47"/>
  <c r="U1417" i="47"/>
  <c r="BF1416" i="47"/>
  <c r="U1416" i="47"/>
  <c r="AB1416" i="47"/>
  <c r="AA1416" i="47"/>
  <c r="T1416" i="47"/>
  <c r="AD1416" i="47"/>
  <c r="AB1415" i="47"/>
  <c r="BF1415" i="47"/>
  <c r="U1415" i="47"/>
  <c r="AA1415" i="47"/>
  <c r="AD1415" i="47"/>
  <c r="T1415" i="47"/>
  <c r="AH1415" i="47"/>
  <c r="AI1415" i="47" s="1"/>
  <c r="AJ1415" i="47" s="1"/>
  <c r="AK1415" i="47"/>
  <c r="AB1414" i="47"/>
  <c r="BF1414" i="47"/>
  <c r="U1414" i="47"/>
  <c r="AA1414" i="47"/>
  <c r="AC1414" i="47" s="1"/>
  <c r="AD1414" i="47"/>
  <c r="T1414" i="47"/>
  <c r="AB1413" i="47"/>
  <c r="BF1413" i="47"/>
  <c r="U1413" i="47"/>
  <c r="AA1413" i="47"/>
  <c r="AD1413" i="47"/>
  <c r="T1413" i="47"/>
  <c r="AA1412" i="47"/>
  <c r="AD1412" i="47"/>
  <c r="T1412" i="47"/>
  <c r="AB1412" i="47"/>
  <c r="BF1412" i="47"/>
  <c r="U1412" i="47"/>
  <c r="AA1411" i="47"/>
  <c r="AD1411" i="47"/>
  <c r="T1411" i="47"/>
  <c r="AB1411" i="47"/>
  <c r="BF1411" i="47"/>
  <c r="U1411" i="47"/>
  <c r="AB1410" i="47"/>
  <c r="BF1410" i="47"/>
  <c r="U1410" i="47"/>
  <c r="AA1410" i="47"/>
  <c r="AD1410" i="47"/>
  <c r="T1410" i="47"/>
  <c r="AB1409" i="47"/>
  <c r="BF1409" i="47"/>
  <c r="U1409" i="47"/>
  <c r="AA1409" i="47"/>
  <c r="AD1409" i="47"/>
  <c r="T1409" i="47"/>
  <c r="AA1408" i="47"/>
  <c r="AD1408" i="47"/>
  <c r="T1408" i="47"/>
  <c r="AB1408" i="47"/>
  <c r="BF1408" i="47"/>
  <c r="AP981" i="47" s="1"/>
  <c r="U1408" i="47"/>
  <c r="AB1407" i="47"/>
  <c r="BF1407" i="47"/>
  <c r="U1407" i="47"/>
  <c r="AA1407" i="47"/>
  <c r="AD1407" i="47"/>
  <c r="T1407" i="47"/>
  <c r="AA1406" i="47"/>
  <c r="AD1406" i="47"/>
  <c r="T1406" i="47"/>
  <c r="AB1406" i="47"/>
  <c r="BF1406" i="47"/>
  <c r="U1406" i="47"/>
  <c r="AA1405" i="47"/>
  <c r="AD1405" i="47"/>
  <c r="T1405" i="47"/>
  <c r="AB1405" i="47"/>
  <c r="BF1405" i="47"/>
  <c r="U1405" i="47"/>
  <c r="AB1404" i="47"/>
  <c r="BF1404" i="47"/>
  <c r="U1404" i="47"/>
  <c r="AA1404" i="47"/>
  <c r="AD1404" i="47"/>
  <c r="T1404" i="47"/>
  <c r="AA1403" i="47"/>
  <c r="AD1403" i="47"/>
  <c r="T1403" i="47"/>
  <c r="AB1403" i="47"/>
  <c r="BF1403" i="47"/>
  <c r="U1403" i="47"/>
  <c r="AA1402" i="47"/>
  <c r="AD1402" i="47"/>
  <c r="T1402" i="47"/>
  <c r="AB1402" i="47"/>
  <c r="BF1402" i="47"/>
  <c r="U1402" i="47"/>
  <c r="AA1401" i="47"/>
  <c r="AD1401" i="47"/>
  <c r="T1401" i="47"/>
  <c r="AB1401" i="47"/>
  <c r="BF1401" i="47"/>
  <c r="U1401" i="47"/>
  <c r="AB1400" i="47"/>
  <c r="BF1400" i="47"/>
  <c r="U1400" i="47"/>
  <c r="AA1400" i="47"/>
  <c r="AD1400" i="47"/>
  <c r="T1400" i="47"/>
  <c r="AA1399" i="47"/>
  <c r="AD1399" i="47"/>
  <c r="T1399" i="47"/>
  <c r="AB1399" i="47"/>
  <c r="BF1399" i="47"/>
  <c r="U1399" i="47"/>
  <c r="AA1398" i="47"/>
  <c r="AD1398" i="47"/>
  <c r="T1398" i="47"/>
  <c r="AB1398" i="47"/>
  <c r="BF1398" i="47"/>
  <c r="U1398" i="47"/>
  <c r="AB1397" i="47"/>
  <c r="BF1397" i="47"/>
  <c r="U1397" i="47"/>
  <c r="AA1397" i="47"/>
  <c r="AD1397" i="47"/>
  <c r="T1397" i="47"/>
  <c r="AB1396" i="47"/>
  <c r="BF1396" i="47"/>
  <c r="U1396" i="47"/>
  <c r="AA1396" i="47"/>
  <c r="AD1396" i="47"/>
  <c r="T1396" i="47"/>
  <c r="AB1395" i="47"/>
  <c r="BF1395" i="47"/>
  <c r="U1395" i="47"/>
  <c r="AA1395" i="47"/>
  <c r="AD1395" i="47"/>
  <c r="T1395" i="47"/>
  <c r="AA1394" i="47"/>
  <c r="AD1394" i="47"/>
  <c r="T1394" i="47"/>
  <c r="AB1394" i="47"/>
  <c r="BF1394" i="47"/>
  <c r="AP273" i="47" s="1"/>
  <c r="U1394" i="47"/>
  <c r="AB1393" i="47"/>
  <c r="BF1393" i="47"/>
  <c r="U1393" i="47"/>
  <c r="AA1393" i="47"/>
  <c r="AC1393" i="47" s="1"/>
  <c r="AD1393" i="47"/>
  <c r="T1393" i="47"/>
  <c r="AB1392" i="47"/>
  <c r="BF1392" i="47"/>
  <c r="U1392" i="47"/>
  <c r="AA1392" i="47"/>
  <c r="AC1392" i="47" s="1"/>
  <c r="AD1392" i="47"/>
  <c r="T1392" i="47"/>
  <c r="AB1391" i="47"/>
  <c r="BF1391" i="47"/>
  <c r="U1391" i="47"/>
  <c r="AA1391" i="47"/>
  <c r="AC1391" i="47" s="1"/>
  <c r="AD1391" i="47"/>
  <c r="T1391" i="47"/>
  <c r="AA1390" i="47"/>
  <c r="AD1390" i="47"/>
  <c r="T1390" i="47"/>
  <c r="AB1390" i="47"/>
  <c r="BF1390" i="47"/>
  <c r="U1390" i="47"/>
  <c r="AB1389" i="47"/>
  <c r="BF1389" i="47"/>
  <c r="U1389" i="47"/>
  <c r="AA1389" i="47"/>
  <c r="AC1389" i="47" s="1"/>
  <c r="AD1389" i="47"/>
  <c r="T1389" i="47"/>
  <c r="AB1388" i="47"/>
  <c r="BF1388" i="47"/>
  <c r="U1388" i="47"/>
  <c r="AA1388" i="47"/>
  <c r="AC1388" i="47" s="1"/>
  <c r="AD1388" i="47"/>
  <c r="T1388" i="47"/>
  <c r="AA1387" i="47"/>
  <c r="AD1387" i="47"/>
  <c r="T1387" i="47"/>
  <c r="AB1387" i="47"/>
  <c r="BF1387" i="47"/>
  <c r="U1387" i="47"/>
  <c r="AB1386" i="47"/>
  <c r="BF1386" i="47"/>
  <c r="U1386" i="47"/>
  <c r="AA1386" i="47"/>
  <c r="AC1386" i="47" s="1"/>
  <c r="AD1386" i="47"/>
  <c r="T1386" i="47"/>
  <c r="AA1385" i="47"/>
  <c r="AD1385" i="47"/>
  <c r="T1385" i="47"/>
  <c r="AB1385" i="47"/>
  <c r="BF1385" i="47"/>
  <c r="U1385" i="47"/>
  <c r="AA1384" i="47"/>
  <c r="AD1384" i="47"/>
  <c r="T1384" i="47"/>
  <c r="AB1384" i="47"/>
  <c r="BF1384" i="47"/>
  <c r="U1384" i="47"/>
  <c r="AB1383" i="47"/>
  <c r="BF1383" i="47"/>
  <c r="U1383" i="47"/>
  <c r="AA1383" i="47"/>
  <c r="AC1383" i="47" s="1"/>
  <c r="AD1383" i="47"/>
  <c r="T1383" i="47"/>
  <c r="AB1382" i="47"/>
  <c r="BF1382" i="47"/>
  <c r="U1382" i="47"/>
  <c r="AA1382" i="47"/>
  <c r="AC1382" i="47" s="1"/>
  <c r="AD1382" i="47"/>
  <c r="T1382" i="47"/>
  <c r="AA1381" i="47"/>
  <c r="AD1381" i="47"/>
  <c r="T1381" i="47"/>
  <c r="AB1381" i="47"/>
  <c r="BF1381" i="47"/>
  <c r="U1381" i="47"/>
  <c r="AA1380" i="47"/>
  <c r="AD1380" i="47"/>
  <c r="T1380" i="47"/>
  <c r="AB1380" i="47"/>
  <c r="BF1380" i="47"/>
  <c r="U1380" i="47"/>
  <c r="AB1379" i="47"/>
  <c r="BF1379" i="47"/>
  <c r="U1379" i="47"/>
  <c r="AA1379" i="47"/>
  <c r="AD1379" i="47"/>
  <c r="T1379" i="47"/>
  <c r="AA1378" i="47"/>
  <c r="AD1378" i="47"/>
  <c r="T1378" i="47"/>
  <c r="AB1378" i="47"/>
  <c r="BF1378" i="47"/>
  <c r="U1378" i="47"/>
  <c r="AA1377" i="47"/>
  <c r="AD1377" i="47"/>
  <c r="T1377" i="47"/>
  <c r="AB1377" i="47"/>
  <c r="BF1377" i="47"/>
  <c r="U1377" i="47"/>
  <c r="AA1376" i="47"/>
  <c r="AD1376" i="47"/>
  <c r="T1376" i="47"/>
  <c r="AB1376" i="47"/>
  <c r="BF1376" i="47"/>
  <c r="BG1376" i="47"/>
  <c r="BH1376" i="47"/>
  <c r="BI1376" i="47"/>
  <c r="BJ1376" i="47"/>
  <c r="BK1376" i="47"/>
  <c r="BL1376" i="47"/>
  <c r="BM1376" i="47"/>
  <c r="BN1376" i="47"/>
  <c r="BO1376" i="47"/>
  <c r="BP1376" i="47"/>
  <c r="BQ1376" i="47"/>
  <c r="BR1376" i="47"/>
  <c r="BS1376" i="47"/>
  <c r="BT1376" i="47"/>
  <c r="U1376" i="47"/>
  <c r="AA1375" i="47"/>
  <c r="AD1375" i="47"/>
  <c r="T1375" i="47"/>
  <c r="AB1375" i="47"/>
  <c r="BF1375" i="47"/>
  <c r="U1375" i="47"/>
  <c r="AA1374" i="47"/>
  <c r="AD1374" i="47"/>
  <c r="T1374" i="47"/>
  <c r="AB1374" i="47"/>
  <c r="BF1374" i="47"/>
  <c r="U1374" i="47"/>
  <c r="AA1373" i="47"/>
  <c r="AD1373" i="47"/>
  <c r="T1373" i="47"/>
  <c r="AB1373" i="47"/>
  <c r="BF1373" i="47"/>
  <c r="U1373" i="47"/>
  <c r="AB1372" i="47"/>
  <c r="BF1372" i="47"/>
  <c r="U1372" i="47"/>
  <c r="AA1372" i="47"/>
  <c r="AC1372" i="47" s="1"/>
  <c r="AD1372" i="47"/>
  <c r="T1372" i="47"/>
  <c r="AA1371" i="47"/>
  <c r="AD1371" i="47"/>
  <c r="T1371" i="47"/>
  <c r="AB1371" i="47"/>
  <c r="BF1371" i="47"/>
  <c r="U1371" i="47"/>
  <c r="AA1370" i="47"/>
  <c r="AD1370" i="47"/>
  <c r="T1370" i="47"/>
  <c r="AB1370" i="47"/>
  <c r="BF1370" i="47"/>
  <c r="AP560" i="47" s="1"/>
  <c r="U1370" i="47"/>
  <c r="AA1369" i="47"/>
  <c r="AD1369" i="47"/>
  <c r="T1369" i="47"/>
  <c r="AB1369" i="47"/>
  <c r="BF1369" i="47"/>
  <c r="U1369" i="47"/>
  <c r="AB1368" i="47"/>
  <c r="BF1368" i="47"/>
  <c r="U1368" i="47"/>
  <c r="AA1368" i="47"/>
  <c r="AC1368" i="47" s="1"/>
  <c r="AD1368" i="47"/>
  <c r="T1368" i="47"/>
  <c r="AA1367" i="47"/>
  <c r="AD1367" i="47"/>
  <c r="T1367" i="47"/>
  <c r="AB1367" i="47"/>
  <c r="BF1367" i="47"/>
  <c r="U1367" i="47"/>
  <c r="AB1366" i="47"/>
  <c r="BF1366" i="47"/>
  <c r="U1366" i="47"/>
  <c r="AA1366" i="47"/>
  <c r="AC1366" i="47" s="1"/>
  <c r="AD1366" i="47"/>
  <c r="T1366" i="47"/>
  <c r="AB1365" i="47"/>
  <c r="BF1365" i="47"/>
  <c r="U1365" i="47"/>
  <c r="AA1365" i="47"/>
  <c r="AC1365" i="47" s="1"/>
  <c r="AD1365" i="47"/>
  <c r="T1365" i="47"/>
  <c r="V1365" i="47" s="1"/>
  <c r="AA1364" i="47"/>
  <c r="AD1364" i="47"/>
  <c r="T1364" i="47"/>
  <c r="AB1364" i="47"/>
  <c r="BF1364" i="47"/>
  <c r="U1364" i="47"/>
  <c r="AB1363" i="47"/>
  <c r="BF1363" i="47"/>
  <c r="U1363" i="47"/>
  <c r="AA1363" i="47"/>
  <c r="AD1363" i="47"/>
  <c r="T1363" i="47"/>
  <c r="AA1362" i="47"/>
  <c r="AD1362" i="47"/>
  <c r="T1362" i="47"/>
  <c r="AB1362" i="47"/>
  <c r="BF1362" i="47"/>
  <c r="AP844" i="47" s="1"/>
  <c r="U1362" i="47"/>
  <c r="AB1361" i="47"/>
  <c r="BF1361" i="47"/>
  <c r="U1361" i="47"/>
  <c r="AA1361" i="47"/>
  <c r="AD1361" i="47"/>
  <c r="T1361" i="47"/>
  <c r="AB1360" i="47"/>
  <c r="BF1360" i="47"/>
  <c r="U1360" i="47"/>
  <c r="AA1360" i="47"/>
  <c r="AC1360" i="47" s="1"/>
  <c r="AD1360" i="47"/>
  <c r="T1360" i="47"/>
  <c r="AA1359" i="47"/>
  <c r="AD1359" i="47"/>
  <c r="T1359" i="47"/>
  <c r="AB1359" i="47"/>
  <c r="BF1359" i="47"/>
  <c r="U1359" i="47"/>
  <c r="AB1358" i="47"/>
  <c r="BF1358" i="47"/>
  <c r="U1358" i="47"/>
  <c r="AA1358" i="47"/>
  <c r="AD1358" i="47"/>
  <c r="T1358" i="47"/>
  <c r="AB1357" i="47"/>
  <c r="BF1357" i="47"/>
  <c r="U1357" i="47"/>
  <c r="AA1357" i="47"/>
  <c r="AD1357" i="47"/>
  <c r="T1357" i="47"/>
  <c r="AB1356" i="47"/>
  <c r="BF1356" i="47"/>
  <c r="U1356" i="47"/>
  <c r="AA1356" i="47"/>
  <c r="AC1356" i="47" s="1"/>
  <c r="AD1356" i="47"/>
  <c r="T1356" i="47"/>
  <c r="AA1355" i="47"/>
  <c r="AD1355" i="47"/>
  <c r="T1355" i="47"/>
  <c r="AB1355" i="47"/>
  <c r="BF1355" i="47"/>
  <c r="U1355" i="47"/>
  <c r="AB1354" i="47"/>
  <c r="BF1354" i="47"/>
  <c r="U1354" i="47"/>
  <c r="AA1354" i="47"/>
  <c r="AD1354" i="47"/>
  <c r="T1354" i="47"/>
  <c r="AA1353" i="47"/>
  <c r="AD1353" i="47"/>
  <c r="T1353" i="47"/>
  <c r="AB1353" i="47"/>
  <c r="BF1353" i="47"/>
  <c r="U1353" i="47"/>
  <c r="AA1352" i="47"/>
  <c r="AD1352" i="47"/>
  <c r="T1352" i="47"/>
  <c r="AB1352" i="47"/>
  <c r="BF1352" i="47"/>
  <c r="U1352" i="47"/>
  <c r="AA1351" i="47"/>
  <c r="AD1351" i="47"/>
  <c r="T1351" i="47"/>
  <c r="AB1351" i="47"/>
  <c r="BF1351" i="47"/>
  <c r="U1351" i="47"/>
  <c r="AB1350" i="47"/>
  <c r="BF1350" i="47"/>
  <c r="U1350" i="47"/>
  <c r="AA1350" i="47"/>
  <c r="AC1350" i="47" s="1"/>
  <c r="AD1350" i="47"/>
  <c r="T1350" i="47"/>
  <c r="AA1349" i="47"/>
  <c r="AD1349" i="47"/>
  <c r="T1349" i="47"/>
  <c r="AB1349" i="47"/>
  <c r="BF1349" i="47"/>
  <c r="U1349" i="47"/>
  <c r="AA1348" i="47"/>
  <c r="AD1348" i="47"/>
  <c r="T1348" i="47"/>
  <c r="AB1348" i="47"/>
  <c r="BF1348" i="47"/>
  <c r="U1348" i="47"/>
  <c r="AA1347" i="47"/>
  <c r="AD1347" i="47"/>
  <c r="T1347" i="47"/>
  <c r="AB1347" i="47"/>
  <c r="BF1347" i="47"/>
  <c r="U1347" i="47"/>
  <c r="AA1346" i="47"/>
  <c r="AD1346" i="47"/>
  <c r="T1346" i="47"/>
  <c r="AB1346" i="47"/>
  <c r="BF1346" i="47"/>
  <c r="U1346" i="47"/>
  <c r="AA1345" i="47"/>
  <c r="AD1345" i="47"/>
  <c r="T1345" i="47"/>
  <c r="AB1345" i="47"/>
  <c r="BF1345" i="47"/>
  <c r="U1345" i="47"/>
  <c r="AA1344" i="47"/>
  <c r="AD1344" i="47"/>
  <c r="T1344" i="47"/>
  <c r="AB1344" i="47"/>
  <c r="BF1344" i="47"/>
  <c r="U1344" i="47"/>
  <c r="AA1343" i="47"/>
  <c r="AD1343" i="47"/>
  <c r="T1343" i="47"/>
  <c r="AB1343" i="47"/>
  <c r="BF1343" i="47"/>
  <c r="U1343" i="47"/>
  <c r="AB1342" i="47"/>
  <c r="BF1342" i="47"/>
  <c r="U1342" i="47"/>
  <c r="AA1342" i="47"/>
  <c r="AD1342" i="47"/>
  <c r="T1342" i="47"/>
  <c r="AA1341" i="47"/>
  <c r="AD1341" i="47"/>
  <c r="T1341" i="47"/>
  <c r="AB1341" i="47"/>
  <c r="BF1341" i="47"/>
  <c r="U1341" i="47"/>
  <c r="AB1340" i="47"/>
  <c r="BF1340" i="47"/>
  <c r="U1340" i="47"/>
  <c r="AA1340" i="47"/>
  <c r="AD1340" i="47"/>
  <c r="T1340" i="47"/>
  <c r="AA1339" i="47"/>
  <c r="AD1339" i="47"/>
  <c r="T1339" i="47"/>
  <c r="AB1339" i="47"/>
  <c r="BF1339" i="47"/>
  <c r="U1339" i="47"/>
  <c r="AB1338" i="47"/>
  <c r="BF1338" i="47"/>
  <c r="U1338" i="47"/>
  <c r="AA1338" i="47"/>
  <c r="AD1338" i="47"/>
  <c r="T1338" i="47"/>
  <c r="AA1337" i="47"/>
  <c r="AD1337" i="47"/>
  <c r="T1337" i="47"/>
  <c r="AB1337" i="47"/>
  <c r="BF1337" i="47"/>
  <c r="U1337" i="47"/>
  <c r="AB1336" i="47"/>
  <c r="BF1336" i="47"/>
  <c r="U1336" i="47"/>
  <c r="AA1336" i="47"/>
  <c r="AD1336" i="47"/>
  <c r="T1336" i="47"/>
  <c r="AA1335" i="47"/>
  <c r="AD1335" i="47"/>
  <c r="T1335" i="47"/>
  <c r="AB1335" i="47"/>
  <c r="BF1335" i="47"/>
  <c r="U1335" i="47"/>
  <c r="AA1334" i="47"/>
  <c r="AD1334" i="47"/>
  <c r="T1334" i="47"/>
  <c r="AB1334" i="47"/>
  <c r="BF1334" i="47"/>
  <c r="U1334" i="47"/>
  <c r="AB1333" i="47"/>
  <c r="BF1333" i="47"/>
  <c r="U1333" i="47"/>
  <c r="AA1333" i="47"/>
  <c r="AC1333" i="47" s="1"/>
  <c r="AD1333" i="47"/>
  <c r="T1333" i="47"/>
  <c r="AB1332" i="47"/>
  <c r="BF1332" i="47"/>
  <c r="U1332" i="47"/>
  <c r="AA1332" i="47"/>
  <c r="AC1332" i="47" s="1"/>
  <c r="AD1332" i="47"/>
  <c r="T1332" i="47"/>
  <c r="AB1331" i="47"/>
  <c r="BF1331" i="47"/>
  <c r="U1331" i="47"/>
  <c r="AA1331" i="47"/>
  <c r="AD1331" i="47"/>
  <c r="T1331" i="47"/>
  <c r="AB1330" i="47"/>
  <c r="BF1330" i="47"/>
  <c r="U1330" i="47"/>
  <c r="AA1330" i="47"/>
  <c r="AD1330" i="47"/>
  <c r="T1330" i="47"/>
  <c r="AB1329" i="47"/>
  <c r="BF1329" i="47"/>
  <c r="U1329" i="47"/>
  <c r="AA1329" i="47"/>
  <c r="AD1329" i="47"/>
  <c r="T1329" i="47"/>
  <c r="AA1328" i="47"/>
  <c r="AD1328" i="47"/>
  <c r="T1328" i="47"/>
  <c r="AB1328" i="47"/>
  <c r="BF1328" i="47"/>
  <c r="U1328" i="47"/>
  <c r="AB1327" i="47"/>
  <c r="BF1327" i="47"/>
  <c r="AP797" i="47" s="1"/>
  <c r="U1327" i="47"/>
  <c r="AA1327" i="47"/>
  <c r="AD1327" i="47"/>
  <c r="T1327" i="47"/>
  <c r="AA1326" i="47"/>
  <c r="AD1326" i="47"/>
  <c r="T1326" i="47"/>
  <c r="AB1326" i="47"/>
  <c r="BF1326" i="47"/>
  <c r="U1326" i="47"/>
  <c r="AA1325" i="47"/>
  <c r="AD1325" i="47"/>
  <c r="T1325" i="47"/>
  <c r="AB1325" i="47"/>
  <c r="BF1325" i="47"/>
  <c r="U1325" i="47"/>
  <c r="AA1324" i="47"/>
  <c r="AD1324" i="47"/>
  <c r="T1324" i="47"/>
  <c r="AB1324" i="47"/>
  <c r="BF1324" i="47"/>
  <c r="U1324" i="47"/>
  <c r="AA1323" i="47"/>
  <c r="AD1323" i="47"/>
  <c r="T1323" i="47"/>
  <c r="AB1323" i="47"/>
  <c r="BF1323" i="47"/>
  <c r="U1323" i="47"/>
  <c r="AB1322" i="47"/>
  <c r="BF1322" i="47"/>
  <c r="U1322" i="47"/>
  <c r="AA1322" i="47"/>
  <c r="AC1322" i="47" s="1"/>
  <c r="AD1322" i="47"/>
  <c r="T1322" i="47"/>
  <c r="AA1321" i="47"/>
  <c r="AD1321" i="47"/>
  <c r="T1321" i="47"/>
  <c r="AB1321" i="47"/>
  <c r="BF1321" i="47"/>
  <c r="U1321" i="47"/>
  <c r="AA1320" i="47"/>
  <c r="AD1320" i="47"/>
  <c r="T1320" i="47"/>
  <c r="AB1320" i="47"/>
  <c r="BF1320" i="47"/>
  <c r="U1320" i="47"/>
  <c r="AB1319" i="47"/>
  <c r="BF1319" i="47"/>
  <c r="U1319" i="47"/>
  <c r="AA1319" i="47"/>
  <c r="AC1319" i="47" s="1"/>
  <c r="AD1319" i="47"/>
  <c r="T1319" i="47"/>
  <c r="AB1318" i="47"/>
  <c r="BF1318" i="47"/>
  <c r="U1318" i="47"/>
  <c r="AA1318" i="47"/>
  <c r="AD1318" i="47"/>
  <c r="T1318" i="47"/>
  <c r="AB1317" i="47"/>
  <c r="BF1317" i="47"/>
  <c r="U1317" i="47"/>
  <c r="AA1317" i="47"/>
  <c r="AD1317" i="47"/>
  <c r="T1317" i="47"/>
  <c r="AB1316" i="47"/>
  <c r="BF1316" i="47"/>
  <c r="U1316" i="47"/>
  <c r="AA1316" i="47"/>
  <c r="AD1316" i="47"/>
  <c r="T1316" i="47"/>
  <c r="AB1315" i="47"/>
  <c r="BF1315" i="47"/>
  <c r="U1315" i="47"/>
  <c r="AA1315" i="47"/>
  <c r="AC1315" i="47" s="1"/>
  <c r="AD1315" i="47"/>
  <c r="T1315" i="47"/>
  <c r="AA1314" i="47"/>
  <c r="AD1314" i="47"/>
  <c r="T1314" i="47"/>
  <c r="AB1314" i="47"/>
  <c r="BF1314" i="47"/>
  <c r="U1314" i="47"/>
  <c r="AB1313" i="47"/>
  <c r="BF1313" i="47"/>
  <c r="U1313" i="47"/>
  <c r="AA1313" i="47"/>
  <c r="AD1313" i="47"/>
  <c r="T1313" i="47"/>
  <c r="AA1312" i="47"/>
  <c r="AD1312" i="47"/>
  <c r="T1312" i="47"/>
  <c r="AB1312" i="47"/>
  <c r="BF1312" i="47"/>
  <c r="U1312" i="47"/>
  <c r="AA1311" i="47"/>
  <c r="AD1311" i="47"/>
  <c r="T1311" i="47"/>
  <c r="AB1311" i="47"/>
  <c r="BF1311" i="47"/>
  <c r="U1311" i="47"/>
  <c r="AB1310" i="47"/>
  <c r="BF1310" i="47"/>
  <c r="U1310" i="47"/>
  <c r="AA1310" i="47"/>
  <c r="AC1310" i="47" s="1"/>
  <c r="AD1310" i="47"/>
  <c r="T1310" i="47"/>
  <c r="V1310" i="47" s="1"/>
  <c r="AB1309" i="47"/>
  <c r="BF1309" i="47"/>
  <c r="U1309" i="47"/>
  <c r="AA1309" i="47"/>
  <c r="AD1309" i="47"/>
  <c r="T1309" i="47"/>
  <c r="AA1308" i="47"/>
  <c r="AD1308" i="47"/>
  <c r="T1308" i="47"/>
  <c r="AB1308" i="47"/>
  <c r="BF1308" i="47"/>
  <c r="U1308" i="47"/>
  <c r="AB1307" i="47"/>
  <c r="BF1307" i="47"/>
  <c r="U1307" i="47"/>
  <c r="AA1307" i="47"/>
  <c r="AC1307" i="47" s="1"/>
  <c r="AD1307" i="47"/>
  <c r="T1307" i="47"/>
  <c r="AA1306" i="47"/>
  <c r="AD1306" i="47"/>
  <c r="T1306" i="47"/>
  <c r="AB1306" i="47"/>
  <c r="BF1306" i="47"/>
  <c r="U1306" i="47"/>
  <c r="AB1305" i="47"/>
  <c r="BF1305" i="47"/>
  <c r="U1305" i="47"/>
  <c r="AA1305" i="47"/>
  <c r="AC1305" i="47" s="1"/>
  <c r="AD1305" i="47"/>
  <c r="T1305" i="47"/>
  <c r="AB1304" i="47"/>
  <c r="BF1304" i="47"/>
  <c r="U1304" i="47"/>
  <c r="AA1304" i="47"/>
  <c r="AC1304" i="47" s="1"/>
  <c r="AD1304" i="47"/>
  <c r="T1304" i="47"/>
  <c r="AB1303" i="47"/>
  <c r="BF1303" i="47"/>
  <c r="U1303" i="47"/>
  <c r="AA1303" i="47"/>
  <c r="AD1303" i="47"/>
  <c r="T1303" i="47"/>
  <c r="AA1302" i="47"/>
  <c r="AD1302" i="47"/>
  <c r="T1302" i="47"/>
  <c r="AB1302" i="47"/>
  <c r="BF1302" i="47"/>
  <c r="U1302" i="47"/>
  <c r="AB1301" i="47"/>
  <c r="BF1301" i="47"/>
  <c r="U1301" i="47"/>
  <c r="AA1301" i="47"/>
  <c r="AD1301" i="47"/>
  <c r="T1301" i="47"/>
  <c r="AB1300" i="47"/>
  <c r="BF1300" i="47"/>
  <c r="U1300" i="47"/>
  <c r="AA1300" i="47"/>
  <c r="AD1300" i="47"/>
  <c r="T1300" i="47"/>
  <c r="AA1299" i="47"/>
  <c r="AD1299" i="47"/>
  <c r="T1299" i="47"/>
  <c r="AB1299" i="47"/>
  <c r="BF1299" i="47"/>
  <c r="U1299" i="47"/>
  <c r="AB1298" i="47"/>
  <c r="BF1298" i="47"/>
  <c r="U1298" i="47"/>
  <c r="AA1298" i="47"/>
  <c r="AC1298" i="47" s="1"/>
  <c r="AD1298" i="47"/>
  <c r="T1298" i="47"/>
  <c r="AA1297" i="47"/>
  <c r="AD1297" i="47"/>
  <c r="T1297" i="47"/>
  <c r="AB1297" i="47"/>
  <c r="BF1297" i="47"/>
  <c r="U1297" i="47"/>
  <c r="AB1296" i="47"/>
  <c r="BF1296" i="47"/>
  <c r="U1296" i="47"/>
  <c r="AA1296" i="47"/>
  <c r="AD1296" i="47"/>
  <c r="T1296" i="47"/>
  <c r="AB1295" i="47"/>
  <c r="BF1295" i="47"/>
  <c r="U1295" i="47"/>
  <c r="AA1295" i="47"/>
  <c r="AD1295" i="47"/>
  <c r="T1295" i="47"/>
  <c r="AA1294" i="47"/>
  <c r="AD1294" i="47"/>
  <c r="T1294" i="47"/>
  <c r="AB1294" i="47"/>
  <c r="BF1294" i="47"/>
  <c r="U1294" i="47"/>
  <c r="AA1293" i="47"/>
  <c r="AD1293" i="47"/>
  <c r="T1293" i="47"/>
  <c r="AB1293" i="47"/>
  <c r="BF1293" i="47"/>
  <c r="U1293" i="47"/>
  <c r="AA1292" i="47"/>
  <c r="AD1292" i="47"/>
  <c r="T1292" i="47"/>
  <c r="AB1292" i="47"/>
  <c r="BF1292" i="47"/>
  <c r="U1292" i="47"/>
  <c r="AA1291" i="47"/>
  <c r="AD1291" i="47"/>
  <c r="T1291" i="47"/>
  <c r="AB1291" i="47"/>
  <c r="BF1291" i="47"/>
  <c r="U1291" i="47"/>
  <c r="AA1290" i="47"/>
  <c r="AD1290" i="47"/>
  <c r="T1290" i="47"/>
  <c r="AB1290" i="47"/>
  <c r="BF1290" i="47"/>
  <c r="U1290" i="47"/>
  <c r="AA1289" i="47"/>
  <c r="AD1289" i="47"/>
  <c r="T1289" i="47"/>
  <c r="AB1289" i="47"/>
  <c r="BF1289" i="47"/>
  <c r="U1289" i="47"/>
  <c r="AA1288" i="47"/>
  <c r="AD1288" i="47"/>
  <c r="T1288" i="47"/>
  <c r="AB1288" i="47"/>
  <c r="BF1288" i="47"/>
  <c r="U1288" i="47"/>
  <c r="AB1287" i="47"/>
  <c r="BF1287" i="47"/>
  <c r="U1287" i="47"/>
  <c r="AA1287" i="47"/>
  <c r="AC1287" i="47" s="1"/>
  <c r="AD1287" i="47"/>
  <c r="T1287" i="47"/>
  <c r="AA1286" i="47"/>
  <c r="AD1286" i="47"/>
  <c r="T1286" i="47"/>
  <c r="AB1286" i="47"/>
  <c r="BF1286" i="47"/>
  <c r="U1286" i="47"/>
  <c r="AB1285" i="47"/>
  <c r="BF1285" i="47"/>
  <c r="U1285" i="47"/>
  <c r="AA1285" i="47"/>
  <c r="AD1285" i="47"/>
  <c r="T1285" i="47"/>
  <c r="AA1284" i="47"/>
  <c r="AD1284" i="47"/>
  <c r="T1284" i="47"/>
  <c r="AB1284" i="47"/>
  <c r="BF1284" i="47"/>
  <c r="U1284" i="47"/>
  <c r="AA1283" i="47"/>
  <c r="AD1283" i="47"/>
  <c r="T1283" i="47"/>
  <c r="AB1283" i="47"/>
  <c r="BF1283" i="47"/>
  <c r="U1283" i="47"/>
  <c r="AA1282" i="47"/>
  <c r="AD1282" i="47"/>
  <c r="T1282" i="47"/>
  <c r="AB1282" i="47"/>
  <c r="BF1282" i="47"/>
  <c r="U1282" i="47"/>
  <c r="AA1281" i="47"/>
  <c r="AD1281" i="47"/>
  <c r="T1281" i="47"/>
  <c r="AB1281" i="47"/>
  <c r="BF1281" i="47"/>
  <c r="U1281" i="47"/>
  <c r="AA1280" i="47"/>
  <c r="AD1280" i="47"/>
  <c r="T1280" i="47"/>
  <c r="AB1280" i="47"/>
  <c r="BF1280" i="47"/>
  <c r="U1280" i="47"/>
  <c r="AA1279" i="47"/>
  <c r="AD1279" i="47"/>
  <c r="T1279" i="47"/>
  <c r="AB1279" i="47"/>
  <c r="BF1279" i="47"/>
  <c r="U1279" i="47"/>
  <c r="AA1278" i="47"/>
  <c r="AG793" i="47" s="1"/>
  <c r="AD1278" i="47"/>
  <c r="T1278" i="47"/>
  <c r="AB1278" i="47"/>
  <c r="BF1278" i="47"/>
  <c r="U1278" i="47"/>
  <c r="AA1277" i="47"/>
  <c r="AD1277" i="47"/>
  <c r="T1277" i="47"/>
  <c r="AB1277" i="47"/>
  <c r="BF1277" i="47"/>
  <c r="U1277" i="47"/>
  <c r="AA1276" i="47"/>
  <c r="AD1276" i="47"/>
  <c r="T1276" i="47"/>
  <c r="AB1276" i="47"/>
  <c r="BF1276" i="47"/>
  <c r="U1276" i="47"/>
  <c r="AA1275" i="47"/>
  <c r="AD1275" i="47"/>
  <c r="T1275" i="47"/>
  <c r="AB1275" i="47"/>
  <c r="BF1275" i="47"/>
  <c r="U1275" i="47"/>
  <c r="AB1274" i="47"/>
  <c r="BF1274" i="47"/>
  <c r="U1274" i="47"/>
  <c r="AA1274" i="47"/>
  <c r="AD1274" i="47"/>
  <c r="T1274" i="47"/>
  <c r="AB1273" i="47"/>
  <c r="BF1273" i="47"/>
  <c r="U1273" i="47"/>
  <c r="AA1273" i="47"/>
  <c r="AD1273" i="47"/>
  <c r="T1273" i="47"/>
  <c r="AB1272" i="47"/>
  <c r="BF1272" i="47"/>
  <c r="U1272" i="47"/>
  <c r="AA1272" i="47"/>
  <c r="AC1272" i="47" s="1"/>
  <c r="AD1272" i="47"/>
  <c r="T1272" i="47"/>
  <c r="AB1271" i="47"/>
  <c r="BF1271" i="47"/>
  <c r="AP360" i="47" s="1"/>
  <c r="U1271" i="47"/>
  <c r="AA1271" i="47"/>
  <c r="AC1271" i="47" s="1"/>
  <c r="AD1271" i="47"/>
  <c r="T1271" i="47"/>
  <c r="AB1270" i="47"/>
  <c r="BF1270" i="47"/>
  <c r="U1270" i="47"/>
  <c r="AA1270" i="47"/>
  <c r="AC1270" i="47" s="1"/>
  <c r="AD1270" i="47"/>
  <c r="T1270" i="47"/>
  <c r="AA1269" i="47"/>
  <c r="AD1269" i="47"/>
  <c r="T1269" i="47"/>
  <c r="AB1269" i="47"/>
  <c r="BF1269" i="47"/>
  <c r="U1269" i="47"/>
  <c r="AB1268" i="47"/>
  <c r="BF1268" i="47"/>
  <c r="U1268" i="47"/>
  <c r="AA1268" i="47"/>
  <c r="AC1268" i="47" s="1"/>
  <c r="AD1268" i="47"/>
  <c r="T1268" i="47"/>
  <c r="AB1267" i="47"/>
  <c r="BF1267" i="47"/>
  <c r="U1267" i="47"/>
  <c r="AA1267" i="47"/>
  <c r="AD1267" i="47"/>
  <c r="T1267" i="47"/>
  <c r="AA1266" i="47"/>
  <c r="AD1266" i="47"/>
  <c r="T1266" i="47"/>
  <c r="AB1266" i="47"/>
  <c r="BF1266" i="47"/>
  <c r="U1266" i="47"/>
  <c r="AB1265" i="47"/>
  <c r="BF1265" i="47"/>
  <c r="U1265" i="47"/>
  <c r="AA1265" i="47"/>
  <c r="AD1265" i="47"/>
  <c r="T1265" i="47"/>
  <c r="AA1264" i="47"/>
  <c r="AD1264" i="47"/>
  <c r="T1264" i="47"/>
  <c r="AB1264" i="47"/>
  <c r="BF1264" i="47"/>
  <c r="U1264" i="47"/>
  <c r="AA1263" i="47"/>
  <c r="AD1263" i="47"/>
  <c r="T1263" i="47"/>
  <c r="AB1263" i="47"/>
  <c r="BF1263" i="47"/>
  <c r="U1263" i="47"/>
  <c r="AA1262" i="47"/>
  <c r="AD1262" i="47"/>
  <c r="T1262" i="47"/>
  <c r="AB1262" i="47"/>
  <c r="BF1262" i="47"/>
  <c r="U1262" i="47"/>
  <c r="AB1261" i="47"/>
  <c r="BF1261" i="47"/>
  <c r="U1261" i="47"/>
  <c r="AA1261" i="47"/>
  <c r="AD1261" i="47"/>
  <c r="T1261" i="47"/>
  <c r="AB1260" i="47"/>
  <c r="BF1260" i="47"/>
  <c r="U1260" i="47"/>
  <c r="AA1260" i="47"/>
  <c r="AD1260" i="47"/>
  <c r="T1260" i="47"/>
  <c r="AA1259" i="47"/>
  <c r="AD1259" i="47"/>
  <c r="T1259" i="47"/>
  <c r="AB1259" i="47"/>
  <c r="BF1259" i="47"/>
  <c r="AP480" i="47" s="1"/>
  <c r="U1259" i="47"/>
  <c r="AA1258" i="47"/>
  <c r="AD1258" i="47"/>
  <c r="T1258" i="47"/>
  <c r="AB1258" i="47"/>
  <c r="BF1258" i="47"/>
  <c r="U1258" i="47"/>
  <c r="AA1257" i="47"/>
  <c r="AD1257" i="47"/>
  <c r="T1257" i="47"/>
  <c r="AB1257" i="47"/>
  <c r="BF1257" i="47"/>
  <c r="AP962" i="47" s="1"/>
  <c r="U1257" i="47"/>
  <c r="AA1256" i="47"/>
  <c r="AD1256" i="47"/>
  <c r="T1256" i="47"/>
  <c r="AB1256" i="47"/>
  <c r="BF1256" i="47"/>
  <c r="U1256" i="47"/>
  <c r="AA1255" i="47"/>
  <c r="AD1255" i="47"/>
  <c r="T1255" i="47"/>
  <c r="AB1255" i="47"/>
  <c r="BF1255" i="47"/>
  <c r="U1255" i="47"/>
  <c r="AA1254" i="47"/>
  <c r="AD1254" i="47"/>
  <c r="T1254" i="47"/>
  <c r="AB1254" i="47"/>
  <c r="BF1254" i="47"/>
  <c r="U1254" i="47"/>
  <c r="AA1253" i="47"/>
  <c r="AD1253" i="47"/>
  <c r="T1253" i="47"/>
  <c r="AB1253" i="47"/>
  <c r="BF1253" i="47"/>
  <c r="U1253" i="47"/>
  <c r="AA1252" i="47"/>
  <c r="AD1252" i="47"/>
  <c r="T1252" i="47"/>
  <c r="AB1252" i="47"/>
  <c r="BF1252" i="47"/>
  <c r="U1252" i="47"/>
  <c r="AA1251" i="47"/>
  <c r="AD1251" i="47"/>
  <c r="T1251" i="47"/>
  <c r="AB1251" i="47"/>
  <c r="BF1251" i="47"/>
  <c r="AP780" i="47" s="1"/>
  <c r="U1251" i="47"/>
  <c r="AA1250" i="47"/>
  <c r="AD1250" i="47"/>
  <c r="T1250" i="47"/>
  <c r="AB1250" i="47"/>
  <c r="BF1250" i="47"/>
  <c r="U1250" i="47"/>
  <c r="AA1249" i="47"/>
  <c r="AD1249" i="47"/>
  <c r="T1249" i="47"/>
  <c r="AB1249" i="47"/>
  <c r="BF1249" i="47"/>
  <c r="U1249" i="47"/>
  <c r="AB1248" i="47"/>
  <c r="BF1248" i="47"/>
  <c r="U1248" i="47"/>
  <c r="AA1248" i="47"/>
  <c r="AD1248" i="47"/>
  <c r="T1248" i="47"/>
  <c r="AA1247" i="47"/>
  <c r="AD1247" i="47"/>
  <c r="T1247" i="47"/>
  <c r="AB1247" i="47"/>
  <c r="BF1247" i="47"/>
  <c r="U1247" i="47"/>
  <c r="AA1246" i="47"/>
  <c r="AD1246" i="47"/>
  <c r="T1246" i="47"/>
  <c r="AB1246" i="47"/>
  <c r="BF1246" i="47"/>
  <c r="U1246" i="47"/>
  <c r="AA1245" i="47"/>
  <c r="AD1245" i="47"/>
  <c r="T1245" i="47"/>
  <c r="AB1245" i="47"/>
  <c r="BF1245" i="47"/>
  <c r="U1245" i="47"/>
  <c r="AA1244" i="47"/>
  <c r="AD1244" i="47"/>
  <c r="T1244" i="47"/>
  <c r="AB1244" i="47"/>
  <c r="BF1244" i="47"/>
  <c r="U1244" i="47"/>
  <c r="AA1243" i="47"/>
  <c r="AD1243" i="47"/>
  <c r="T1243" i="47"/>
  <c r="AB1243" i="47"/>
  <c r="BF1243" i="47"/>
  <c r="U1243" i="47"/>
  <c r="AA1242" i="47"/>
  <c r="AD1242" i="47"/>
  <c r="T1242" i="47"/>
  <c r="AB1242" i="47"/>
  <c r="BF1242" i="47"/>
  <c r="AP474" i="47" s="1"/>
  <c r="U1242" i="47"/>
  <c r="AA1241" i="47"/>
  <c r="AD1241" i="47"/>
  <c r="T1241" i="47"/>
  <c r="AB1241" i="47"/>
  <c r="BF1241" i="47"/>
  <c r="U1241" i="47"/>
  <c r="AA1240" i="47"/>
  <c r="AD1240" i="47"/>
  <c r="T1240" i="47"/>
  <c r="AB1240" i="47"/>
  <c r="BF1240" i="47"/>
  <c r="AP950" i="47" s="1"/>
  <c r="U1240" i="47"/>
  <c r="AA1239" i="47"/>
  <c r="AD1239" i="47"/>
  <c r="T1239" i="47"/>
  <c r="AB1239" i="47"/>
  <c r="BF1239" i="47"/>
  <c r="AP778" i="47" s="1"/>
  <c r="U1239" i="47"/>
  <c r="AA1238" i="47"/>
  <c r="AD1238" i="47"/>
  <c r="T1238" i="47"/>
  <c r="AB1238" i="47"/>
  <c r="BF1238" i="47"/>
  <c r="AP222" i="47" s="1"/>
  <c r="U1238" i="47"/>
  <c r="AA1237" i="47"/>
  <c r="AD1237" i="47"/>
  <c r="T1237" i="47"/>
  <c r="AB1237" i="47"/>
  <c r="BF1237" i="47"/>
  <c r="U1237" i="47"/>
  <c r="AA1236" i="47"/>
  <c r="AD1236" i="47"/>
  <c r="T1236" i="47"/>
  <c r="AB1236" i="47"/>
  <c r="BF1236" i="47"/>
  <c r="U1236" i="47"/>
  <c r="AA1235" i="47"/>
  <c r="AD1235" i="47"/>
  <c r="T1235" i="47"/>
  <c r="AB1235" i="47"/>
  <c r="BF1235" i="47"/>
  <c r="U1235" i="47"/>
  <c r="AA1234" i="47"/>
  <c r="AD1234" i="47"/>
  <c r="T1234" i="47"/>
  <c r="AB1234" i="47"/>
  <c r="BF1234" i="47"/>
  <c r="U1234" i="47"/>
  <c r="AA1233" i="47"/>
  <c r="AD1233" i="47"/>
  <c r="T1233" i="47"/>
  <c r="AB1233" i="47"/>
  <c r="BF1233" i="47"/>
  <c r="U1233" i="47"/>
  <c r="AA1232" i="47"/>
  <c r="AD1232" i="47"/>
  <c r="T1232" i="47"/>
  <c r="AB1232" i="47"/>
  <c r="BF1232" i="47"/>
  <c r="U1232" i="47"/>
  <c r="AA1231" i="47"/>
  <c r="AD1231" i="47"/>
  <c r="T1231" i="47"/>
  <c r="AB1231" i="47"/>
  <c r="BF1231" i="47"/>
  <c r="U1231" i="47"/>
  <c r="AA1230" i="47"/>
  <c r="AD1230" i="47"/>
  <c r="T1230" i="47"/>
  <c r="AB1230" i="47"/>
  <c r="BF1230" i="47"/>
  <c r="U1230" i="47"/>
  <c r="AA1229" i="47"/>
  <c r="AD1229" i="47"/>
  <c r="T1229" i="47"/>
  <c r="AB1229" i="47"/>
  <c r="BF1229" i="47"/>
  <c r="U1229" i="47"/>
  <c r="AB1228" i="47"/>
  <c r="BF1228" i="47"/>
  <c r="U1228" i="47"/>
  <c r="AA1228" i="47"/>
  <c r="AD1228" i="47"/>
  <c r="T1228" i="47"/>
  <c r="AA1227" i="47"/>
  <c r="AD1227" i="47"/>
  <c r="T1227" i="47"/>
  <c r="AB1227" i="47"/>
  <c r="BF1227" i="47"/>
  <c r="U1227" i="47"/>
  <c r="AB1226" i="47"/>
  <c r="BF1226" i="47"/>
  <c r="U1226" i="47"/>
  <c r="AA1226" i="47"/>
  <c r="AD1226" i="47"/>
  <c r="T1226" i="47"/>
  <c r="AB1225" i="47"/>
  <c r="BF1225" i="47"/>
  <c r="U1225" i="47"/>
  <c r="AA1225" i="47"/>
  <c r="AC1225" i="47" s="1"/>
  <c r="AD1225" i="47"/>
  <c r="T1225" i="47"/>
  <c r="AB1224" i="47"/>
  <c r="BF1224" i="47"/>
  <c r="AP755" i="47" s="1"/>
  <c r="U1224" i="47"/>
  <c r="AA1224" i="47"/>
  <c r="AD1224" i="47"/>
  <c r="T1224" i="47"/>
  <c r="AB1223" i="47"/>
  <c r="BF1223" i="47"/>
  <c r="AP949" i="47" s="1"/>
  <c r="U1223" i="47"/>
  <c r="AA1223" i="47"/>
  <c r="AD1223" i="47"/>
  <c r="T1223" i="47"/>
  <c r="AA1222" i="47"/>
  <c r="AD1222" i="47"/>
  <c r="T1222" i="47"/>
  <c r="AB1222" i="47"/>
  <c r="BF1222" i="47"/>
  <c r="U1222" i="47"/>
  <c r="AA1221" i="47"/>
  <c r="AD1221" i="47"/>
  <c r="T1221" i="47"/>
  <c r="AB1221" i="47"/>
  <c r="BF1221" i="47"/>
  <c r="U1221" i="47"/>
  <c r="AB1220" i="47"/>
  <c r="BF1220" i="47"/>
  <c r="AP890" i="47" s="1"/>
  <c r="U1220" i="47"/>
  <c r="AA1220" i="47"/>
  <c r="AC1220" i="47" s="1"/>
  <c r="AD1220" i="47"/>
  <c r="T1220" i="47"/>
  <c r="V1220" i="47" s="1"/>
  <c r="AA1219" i="47"/>
  <c r="AD1219" i="47"/>
  <c r="T1219" i="47"/>
  <c r="AB1219" i="47"/>
  <c r="BF1219" i="47"/>
  <c r="U1219" i="47"/>
  <c r="AB1218" i="47"/>
  <c r="BF1218" i="47"/>
  <c r="U1218" i="47"/>
  <c r="AA1218" i="47"/>
  <c r="AC1218" i="47" s="1"/>
  <c r="AD1218" i="47"/>
  <c r="T1218" i="47"/>
  <c r="AA1217" i="47"/>
  <c r="AD1217" i="47"/>
  <c r="T1217" i="47"/>
  <c r="AB1217" i="47"/>
  <c r="BF1217" i="47"/>
  <c r="U1217" i="47"/>
  <c r="AA1216" i="47"/>
  <c r="AD1216" i="47"/>
  <c r="T1216" i="47"/>
  <c r="AB1216" i="47"/>
  <c r="BF1216" i="47"/>
  <c r="U1216" i="47"/>
  <c r="AA1215" i="47"/>
  <c r="AD1215" i="47"/>
  <c r="T1215" i="47"/>
  <c r="AB1215" i="47"/>
  <c r="BF1215" i="47"/>
  <c r="U1215" i="47"/>
  <c r="AA1214" i="47"/>
  <c r="AD1214" i="47"/>
  <c r="T1214" i="47"/>
  <c r="AB1214" i="47"/>
  <c r="BF1214" i="47"/>
  <c r="U1214" i="47"/>
  <c r="AA1213" i="47"/>
  <c r="AD1213" i="47"/>
  <c r="T1213" i="47"/>
  <c r="AB1213" i="47"/>
  <c r="BF1213" i="47"/>
  <c r="U1213" i="47"/>
  <c r="AB1212" i="47"/>
  <c r="BF1212" i="47"/>
  <c r="U1212" i="47"/>
  <c r="AA1212" i="47"/>
  <c r="AD1212" i="47"/>
  <c r="T1212" i="47"/>
  <c r="AA1211" i="47"/>
  <c r="AD1211" i="47"/>
  <c r="T1211" i="47"/>
  <c r="AB1211" i="47"/>
  <c r="BF1211" i="47"/>
  <c r="U1211" i="47"/>
  <c r="AA1210" i="47"/>
  <c r="AD1210" i="47"/>
  <c r="T1210" i="47"/>
  <c r="AB1210" i="47"/>
  <c r="BF1210" i="47"/>
  <c r="U1210" i="47"/>
  <c r="AA1209" i="47"/>
  <c r="AD1209" i="47"/>
  <c r="T1209" i="47"/>
  <c r="AB1209" i="47"/>
  <c r="BF1209" i="47"/>
  <c r="U1209" i="47"/>
  <c r="AB1208" i="47"/>
  <c r="BF1208" i="47"/>
  <c r="U1208" i="47"/>
  <c r="AA1208" i="47"/>
  <c r="AD1208" i="47"/>
  <c r="T1208" i="47"/>
  <c r="AA1207" i="47"/>
  <c r="AD1207" i="47"/>
  <c r="T1207" i="47"/>
  <c r="AB1207" i="47"/>
  <c r="BF1207" i="47"/>
  <c r="U1207" i="47"/>
  <c r="AB1206" i="47"/>
  <c r="BF1206" i="47"/>
  <c r="U1206" i="47"/>
  <c r="AA1206" i="47"/>
  <c r="AD1206" i="47"/>
  <c r="T1206" i="47"/>
  <c r="AB1205" i="47"/>
  <c r="BF1205" i="47"/>
  <c r="U1205" i="47"/>
  <c r="AA1205" i="47"/>
  <c r="AD1205" i="47"/>
  <c r="T1205" i="47"/>
  <c r="AA1204" i="47"/>
  <c r="AD1204" i="47"/>
  <c r="T1204" i="47"/>
  <c r="AB1204" i="47"/>
  <c r="BF1204" i="47"/>
  <c r="U1204" i="47"/>
  <c r="AA1203" i="47"/>
  <c r="AD1203" i="47"/>
  <c r="T1203" i="47"/>
  <c r="AB1203" i="47"/>
  <c r="BF1203" i="47"/>
  <c r="AP745" i="47" s="1"/>
  <c r="U1203" i="47"/>
  <c r="AB1202" i="47"/>
  <c r="BF1202" i="47"/>
  <c r="U1202" i="47"/>
  <c r="AA1202" i="47"/>
  <c r="AD1202" i="47"/>
  <c r="T1202" i="47"/>
  <c r="AB1201" i="47"/>
  <c r="BF1201" i="47"/>
  <c r="U1201" i="47"/>
  <c r="AA1201" i="47"/>
  <c r="AD1201" i="47"/>
  <c r="T1201" i="47"/>
  <c r="AB1200" i="47"/>
  <c r="BF1200" i="47"/>
  <c r="U1200" i="47"/>
  <c r="AA1200" i="47"/>
  <c r="T1200" i="47"/>
  <c r="AD1200" i="47"/>
  <c r="AB1199" i="47"/>
  <c r="BF1199" i="47"/>
  <c r="U1199" i="47"/>
  <c r="AA1199" i="47"/>
  <c r="AD1199" i="47"/>
  <c r="T1199" i="47"/>
  <c r="AB1198" i="47"/>
  <c r="BF1198" i="47"/>
  <c r="U1198" i="47"/>
  <c r="AA1198" i="47"/>
  <c r="T1198" i="47"/>
  <c r="AD1198" i="47"/>
  <c r="AA1197" i="47"/>
  <c r="T1197" i="47"/>
  <c r="AD1197" i="47"/>
  <c r="AB1197" i="47"/>
  <c r="BF1197" i="47"/>
  <c r="U1197" i="47"/>
  <c r="AD1196" i="47"/>
  <c r="AA1196" i="47"/>
  <c r="T1196" i="47"/>
  <c r="BF1196" i="47"/>
  <c r="AB1196" i="47"/>
  <c r="U1196" i="47"/>
  <c r="AB1195" i="47"/>
  <c r="BF1195" i="47"/>
  <c r="U1195" i="47"/>
  <c r="AA1195" i="47"/>
  <c r="AD1195" i="47"/>
  <c r="T1195" i="47"/>
  <c r="BF1194" i="47"/>
  <c r="AB1194" i="47"/>
  <c r="U1194" i="47"/>
  <c r="AD1194" i="47"/>
  <c r="AA1194" i="47"/>
  <c r="T1194" i="47"/>
  <c r="V1194" i="47" s="1"/>
  <c r="BF1193" i="47"/>
  <c r="U1193" i="47"/>
  <c r="AB1193" i="47"/>
  <c r="AA1193" i="47"/>
  <c r="AD1193" i="47"/>
  <c r="T1193" i="47"/>
  <c r="V1193" i="47" s="1"/>
  <c r="BF1192" i="47"/>
  <c r="AP723" i="47" s="1"/>
  <c r="AB1192" i="47"/>
  <c r="U1192" i="47"/>
  <c r="AA1192" i="47"/>
  <c r="AD1192" i="47"/>
  <c r="T1192" i="47"/>
  <c r="AD1191" i="47"/>
  <c r="T1191" i="47"/>
  <c r="AA1191" i="47"/>
  <c r="U1191" i="47"/>
  <c r="BF1191" i="47"/>
  <c r="AB1191" i="47"/>
  <c r="BF1190" i="47"/>
  <c r="AP811" i="47" s="1"/>
  <c r="U1190" i="47"/>
  <c r="AB1190" i="47"/>
  <c r="AA1190" i="47"/>
  <c r="AD1190" i="47"/>
  <c r="T1190" i="47"/>
  <c r="V1190" i="47" s="1"/>
  <c r="AD1189" i="47"/>
  <c r="T1189" i="47"/>
  <c r="AA1189" i="47"/>
  <c r="U1189" i="47"/>
  <c r="BF1189" i="47"/>
  <c r="AB1189" i="47"/>
  <c r="AD1188" i="47"/>
  <c r="T1188" i="47"/>
  <c r="AA1188" i="47"/>
  <c r="BF1188" i="47"/>
  <c r="AB1188" i="47"/>
  <c r="U1188" i="47"/>
  <c r="T1187" i="47"/>
  <c r="AA1187" i="47"/>
  <c r="AD1187" i="47"/>
  <c r="BF1187" i="47"/>
  <c r="AB1187" i="47"/>
  <c r="U1187" i="47"/>
  <c r="U1186" i="47"/>
  <c r="AB1186" i="47"/>
  <c r="BF1186" i="47"/>
  <c r="T1186" i="47"/>
  <c r="V1186" i="47" s="1"/>
  <c r="AA1186" i="47"/>
  <c r="AC1186" i="47" s="1"/>
  <c r="AD1186" i="47"/>
  <c r="AB1185" i="47"/>
  <c r="U1185" i="47"/>
  <c r="BF1185" i="47"/>
  <c r="AP281" i="47" s="1"/>
  <c r="AD1185" i="47"/>
  <c r="AA1185" i="47"/>
  <c r="AC1185" i="47" s="1"/>
  <c r="T1185" i="47"/>
  <c r="V1185" i="47" s="1"/>
  <c r="AB1184" i="47"/>
  <c r="U1184" i="47"/>
  <c r="BF1184" i="47"/>
  <c r="AD1184" i="47"/>
  <c r="AA1184" i="47"/>
  <c r="T1184" i="47"/>
  <c r="AB1183" i="47"/>
  <c r="BF1183" i="47"/>
  <c r="U1183" i="47"/>
  <c r="AA1183" i="47"/>
  <c r="AD1183" i="47"/>
  <c r="T1183" i="47"/>
  <c r="AA1182" i="47"/>
  <c r="AD1182" i="47"/>
  <c r="T1182" i="47"/>
  <c r="AB1182" i="47"/>
  <c r="BF1182" i="47"/>
  <c r="U1182" i="47"/>
  <c r="U1181" i="47"/>
  <c r="AB1181" i="47"/>
  <c r="BF1181" i="47"/>
  <c r="T1181" i="47"/>
  <c r="AA1181" i="47"/>
  <c r="AD1181" i="47"/>
  <c r="BF1180" i="47"/>
  <c r="U1180" i="47"/>
  <c r="AB1180" i="47"/>
  <c r="AA1180" i="47"/>
  <c r="AD1180" i="47"/>
  <c r="T1180" i="47"/>
  <c r="AD1179" i="47"/>
  <c r="AA1179" i="47"/>
  <c r="T1179" i="47"/>
  <c r="AB1179" i="47"/>
  <c r="BF1179" i="47"/>
  <c r="U1179" i="47"/>
  <c r="AD1178" i="47"/>
  <c r="T1178" i="47"/>
  <c r="AA1178" i="47"/>
  <c r="BF1178" i="47"/>
  <c r="AP740" i="47" s="1"/>
  <c r="AB1178" i="47"/>
  <c r="U1178" i="47"/>
  <c r="AB1177" i="47"/>
  <c r="U1177" i="47"/>
  <c r="BF1177" i="47"/>
  <c r="AP737" i="47" s="1"/>
  <c r="BG1194" i="47" s="1"/>
  <c r="AA1177" i="47"/>
  <c r="AD1177" i="47"/>
  <c r="T1177" i="47"/>
  <c r="BF1176" i="47"/>
  <c r="AP716" i="47" s="1"/>
  <c r="U1176" i="47"/>
  <c r="AB1176" i="47"/>
  <c r="AD1176" i="47"/>
  <c r="T1176" i="47"/>
  <c r="AA1176" i="47"/>
  <c r="AD1175" i="47"/>
  <c r="AA1175" i="47"/>
  <c r="T1175" i="47"/>
  <c r="BF1175" i="47"/>
  <c r="AB1175" i="47"/>
  <c r="U1175" i="47"/>
  <c r="AB1174" i="47"/>
  <c r="U1174" i="47"/>
  <c r="BF1174" i="47"/>
  <c r="AP733" i="47" s="1"/>
  <c r="AD1174" i="47"/>
  <c r="T1174" i="47"/>
  <c r="AA1174" i="47"/>
  <c r="AC1174" i="47" s="1"/>
  <c r="AB1173" i="47"/>
  <c r="BF1173" i="47"/>
  <c r="AP686" i="47" s="1"/>
  <c r="U1173" i="47"/>
  <c r="AA1173" i="47"/>
  <c r="AC1173" i="47" s="1"/>
  <c r="AD1173" i="47"/>
  <c r="T1173" i="47"/>
  <c r="V1173" i="47" s="1"/>
  <c r="AB1172" i="47"/>
  <c r="BF1172" i="47"/>
  <c r="AP734" i="47" s="1"/>
  <c r="U1172" i="47"/>
  <c r="AA1172" i="47"/>
  <c r="AC1172" i="47" s="1"/>
  <c r="AD1172" i="47"/>
  <c r="T1172" i="47"/>
  <c r="AB1171" i="47"/>
  <c r="BF1171" i="47"/>
  <c r="U1171" i="47"/>
  <c r="AA1171" i="47"/>
  <c r="AC1171" i="47" s="1"/>
  <c r="AD1171" i="47"/>
  <c r="T1171" i="47"/>
  <c r="AB1170" i="47"/>
  <c r="BF1170" i="47"/>
  <c r="AP84" i="47" s="1"/>
  <c r="U1170" i="47"/>
  <c r="AA1170" i="47"/>
  <c r="AD1170" i="47"/>
  <c r="T1170" i="47"/>
  <c r="AA1169" i="47"/>
  <c r="AD1169" i="47"/>
  <c r="T1169" i="47"/>
  <c r="AB1169" i="47"/>
  <c r="BF1169" i="47"/>
  <c r="U1169" i="47"/>
  <c r="AA1168" i="47"/>
  <c r="AD1168" i="47"/>
  <c r="T1168" i="47"/>
  <c r="AB1168" i="47"/>
  <c r="BF1168" i="47"/>
  <c r="U1168" i="47"/>
  <c r="AA1167" i="47"/>
  <c r="AD1167" i="47"/>
  <c r="T1167" i="47"/>
  <c r="AB1167" i="47"/>
  <c r="BF1167" i="47"/>
  <c r="U1167" i="47"/>
  <c r="AA1166" i="47"/>
  <c r="AD1166" i="47"/>
  <c r="T1166" i="47"/>
  <c r="AB1166" i="47"/>
  <c r="BF1166" i="47"/>
  <c r="U1166" i="47"/>
  <c r="AA1165" i="47"/>
  <c r="AD1165" i="47"/>
  <c r="T1165" i="47"/>
  <c r="AB1165" i="47"/>
  <c r="BF1165" i="47"/>
  <c r="U1165" i="47"/>
  <c r="AB1164" i="47"/>
  <c r="BF1164" i="47"/>
  <c r="U1164" i="47"/>
  <c r="AA1164" i="47"/>
  <c r="AD1164" i="47"/>
  <c r="T1164" i="47"/>
  <c r="AA1163" i="47"/>
  <c r="AD1163" i="47"/>
  <c r="T1163" i="47"/>
  <c r="AB1163" i="47"/>
  <c r="BF1163" i="47"/>
  <c r="AP649" i="47" s="1"/>
  <c r="U1163" i="47"/>
  <c r="AB1162" i="47"/>
  <c r="BF1162" i="47"/>
  <c r="U1162" i="47"/>
  <c r="AA1162" i="47"/>
  <c r="AD1162" i="47"/>
  <c r="T1162" i="47"/>
  <c r="AA1161" i="47"/>
  <c r="AD1161" i="47"/>
  <c r="T1161" i="47"/>
  <c r="AB1161" i="47"/>
  <c r="BF1161" i="47"/>
  <c r="U1161" i="47"/>
  <c r="AB1160" i="47"/>
  <c r="BF1160" i="47"/>
  <c r="AP718" i="47" s="1"/>
  <c r="U1160" i="47"/>
  <c r="AA1160" i="47"/>
  <c r="AD1160" i="47"/>
  <c r="T1160" i="47"/>
  <c r="AA1159" i="47"/>
  <c r="AD1159" i="47"/>
  <c r="T1159" i="47"/>
  <c r="AB1159" i="47"/>
  <c r="BF1159" i="47"/>
  <c r="U1159" i="47"/>
  <c r="AB1158" i="47"/>
  <c r="BF1158" i="47"/>
  <c r="BG1158" i="47"/>
  <c r="U1158" i="47"/>
  <c r="AA1158" i="47"/>
  <c r="AC1158" i="47" s="1"/>
  <c r="AD1158" i="47"/>
  <c r="T1158" i="47"/>
  <c r="AB1157" i="47"/>
  <c r="BF1157" i="47"/>
  <c r="U1157" i="47"/>
  <c r="AA1157" i="47"/>
  <c r="AD1157" i="47"/>
  <c r="T1157" i="47"/>
  <c r="AA1156" i="47"/>
  <c r="AD1156" i="47"/>
  <c r="T1156" i="47"/>
  <c r="AB1156" i="47"/>
  <c r="BF1156" i="47"/>
  <c r="U1156" i="47"/>
  <c r="AB1155" i="47"/>
  <c r="BF1155" i="47"/>
  <c r="U1155" i="47"/>
  <c r="AA1155" i="47"/>
  <c r="AD1155" i="47"/>
  <c r="T1155" i="47"/>
  <c r="AB1154" i="47"/>
  <c r="BF1154" i="47"/>
  <c r="AP274" i="47" s="1"/>
  <c r="U1154" i="47"/>
  <c r="AA1154" i="47"/>
  <c r="AD1154" i="47"/>
  <c r="T1154" i="47"/>
  <c r="AA1153" i="47"/>
  <c r="AD1153" i="47"/>
  <c r="T1153" i="47"/>
  <c r="AB1153" i="47"/>
  <c r="BF1153" i="47"/>
  <c r="U1153" i="47"/>
  <c r="AB1152" i="47"/>
  <c r="BF1152" i="47"/>
  <c r="U1152" i="47"/>
  <c r="AA1152" i="47"/>
  <c r="AD1152" i="47"/>
  <c r="T1152" i="47"/>
  <c r="AB1151" i="47"/>
  <c r="BF1151" i="47"/>
  <c r="U1151" i="47"/>
  <c r="AA1151" i="47"/>
  <c r="AD1151" i="47"/>
  <c r="T1151" i="47"/>
  <c r="AA1150" i="47"/>
  <c r="AD1150" i="47"/>
  <c r="T1150" i="47"/>
  <c r="AB1150" i="47"/>
  <c r="BF1150" i="47"/>
  <c r="AP270" i="47" s="1"/>
  <c r="U1150" i="47"/>
  <c r="AA1149" i="47"/>
  <c r="AD1149" i="47"/>
  <c r="T1149" i="47"/>
  <c r="AB1149" i="47"/>
  <c r="BF1149" i="47"/>
  <c r="U1149" i="47"/>
  <c r="AB1148" i="47"/>
  <c r="BF1148" i="47"/>
  <c r="U1148" i="47"/>
  <c r="AA1148" i="47"/>
  <c r="AD1148" i="47"/>
  <c r="T1148" i="47"/>
  <c r="AA1147" i="47"/>
  <c r="AD1147" i="47"/>
  <c r="T1147" i="47"/>
  <c r="AB1147" i="47"/>
  <c r="BF1147" i="47"/>
  <c r="U1147" i="47"/>
  <c r="AB1146" i="47"/>
  <c r="BF1146" i="47"/>
  <c r="AP706" i="47" s="1"/>
  <c r="U1146" i="47"/>
  <c r="AA1146" i="47"/>
  <c r="AD1146" i="47"/>
  <c r="T1146" i="47"/>
  <c r="AB1145" i="47"/>
  <c r="BF1145" i="47"/>
  <c r="AP264" i="47" s="1"/>
  <c r="U1145" i="47"/>
  <c r="AA1145" i="47"/>
  <c r="AC1145" i="47" s="1"/>
  <c r="AE1145" i="47" s="1"/>
  <c r="AD1145" i="47"/>
  <c r="T1145" i="47"/>
  <c r="AB1144" i="47"/>
  <c r="BF1144" i="47"/>
  <c r="U1144" i="47"/>
  <c r="AA1144" i="47"/>
  <c r="AC1144" i="47" s="1"/>
  <c r="AD1144" i="47"/>
  <c r="T1144" i="47"/>
  <c r="AA1143" i="47"/>
  <c r="AD1143" i="47"/>
  <c r="T1143" i="47"/>
  <c r="AB1143" i="47"/>
  <c r="BF1143" i="47"/>
  <c r="U1143" i="47"/>
  <c r="AB1142" i="47"/>
  <c r="BF1142" i="47"/>
  <c r="U1142" i="47"/>
  <c r="AA1142" i="47"/>
  <c r="AD1142" i="47"/>
  <c r="T1142" i="47"/>
  <c r="AA1141" i="47"/>
  <c r="AD1141" i="47"/>
  <c r="T1141" i="47"/>
  <c r="AB1141" i="47"/>
  <c r="BF1141" i="47"/>
  <c r="U1141" i="47"/>
  <c r="AA1140" i="47"/>
  <c r="AD1140" i="47"/>
  <c r="T1140" i="47"/>
  <c r="AB1140" i="47"/>
  <c r="AG82" i="47" s="1"/>
  <c r="AK82" i="47" s="1"/>
  <c r="BF1140" i="47"/>
  <c r="AP82" i="47" s="1"/>
  <c r="U1140" i="47"/>
  <c r="AA1139" i="47"/>
  <c r="AD1139" i="47"/>
  <c r="T1139" i="47"/>
  <c r="AB1139" i="47"/>
  <c r="BF1139" i="47"/>
  <c r="U1139" i="47"/>
  <c r="AA1138" i="47"/>
  <c r="AD1138" i="47"/>
  <c r="T1138" i="47"/>
  <c r="AB1138" i="47"/>
  <c r="BF1138" i="47"/>
  <c r="U1138" i="47"/>
  <c r="AB1137" i="47"/>
  <c r="BF1137" i="47"/>
  <c r="AP937" i="47" s="1"/>
  <c r="U1137" i="47"/>
  <c r="AA1137" i="47"/>
  <c r="AD1137" i="47"/>
  <c r="T1137" i="47"/>
  <c r="AB1136" i="47"/>
  <c r="BF1136" i="47"/>
  <c r="U1136" i="47"/>
  <c r="AA1136" i="47"/>
  <c r="AC1136" i="47" s="1"/>
  <c r="AD1136" i="47"/>
  <c r="T1136" i="47"/>
  <c r="AA1135" i="47"/>
  <c r="AD1135" i="47"/>
  <c r="T1135" i="47"/>
  <c r="AB1135" i="47"/>
  <c r="BF1135" i="47"/>
  <c r="U1135" i="47"/>
  <c r="AA1134" i="47"/>
  <c r="AD1134" i="47"/>
  <c r="T1134" i="47"/>
  <c r="AB1134" i="47"/>
  <c r="BF1134" i="47"/>
  <c r="U1134" i="47"/>
  <c r="AA1133" i="47"/>
  <c r="AG713" i="47" s="1"/>
  <c r="AD1133" i="47"/>
  <c r="T1133" i="47"/>
  <c r="AB1133" i="47"/>
  <c r="BF1133" i="47"/>
  <c r="U1133" i="47"/>
  <c r="AB1132" i="47"/>
  <c r="BF1132" i="47"/>
  <c r="U1132" i="47"/>
  <c r="AA1132" i="47"/>
  <c r="AD1132" i="47"/>
  <c r="T1132" i="47"/>
  <c r="AA1131" i="47"/>
  <c r="AD1131" i="47"/>
  <c r="T1131" i="47"/>
  <c r="AB1131" i="47"/>
  <c r="BF1131" i="47"/>
  <c r="U1131" i="47"/>
  <c r="AB1130" i="47"/>
  <c r="BF1130" i="47"/>
  <c r="U1130" i="47"/>
  <c r="AA1130" i="47"/>
  <c r="AD1130" i="47"/>
  <c r="T1130" i="47"/>
  <c r="AA1129" i="47"/>
  <c r="AD1129" i="47"/>
  <c r="T1129" i="47"/>
  <c r="AB1129" i="47"/>
  <c r="BF1129" i="47"/>
  <c r="BG1129" i="47"/>
  <c r="BH1129" i="47"/>
  <c r="BI1129" i="47"/>
  <c r="BJ1129" i="47"/>
  <c r="BK1129" i="47"/>
  <c r="BL1129" i="47"/>
  <c r="BM1129" i="47"/>
  <c r="BN1129" i="47"/>
  <c r="BO1129" i="47"/>
  <c r="BP1129" i="47"/>
  <c r="BQ1129" i="47"/>
  <c r="BR1129" i="47"/>
  <c r="BS1129" i="47"/>
  <c r="BT1129" i="47"/>
  <c r="U1129" i="47"/>
  <c r="AA1128" i="47"/>
  <c r="AD1128" i="47"/>
  <c r="T1128" i="47"/>
  <c r="AB1128" i="47"/>
  <c r="BF1128" i="47"/>
  <c r="BG1128" i="47"/>
  <c r="BH1128" i="47"/>
  <c r="BI1128" i="47"/>
  <c r="BJ1128" i="47"/>
  <c r="BK1128" i="47"/>
  <c r="BL1128" i="47"/>
  <c r="BM1128" i="47"/>
  <c r="BN1128" i="47"/>
  <c r="BO1128" i="47"/>
  <c r="BP1128" i="47"/>
  <c r="BQ1128" i="47"/>
  <c r="BR1128" i="47"/>
  <c r="BS1128" i="47"/>
  <c r="BT1128" i="47"/>
  <c r="U1128" i="47"/>
  <c r="AA1127" i="47"/>
  <c r="AD1127" i="47"/>
  <c r="T1127" i="47"/>
  <c r="AB1127" i="47"/>
  <c r="BF1127" i="47"/>
  <c r="BG1127" i="47"/>
  <c r="BH1127" i="47"/>
  <c r="BJ1127" i="47"/>
  <c r="BK1127" i="47"/>
  <c r="BL1127" i="47"/>
  <c r="BM1127" i="47"/>
  <c r="BO1127" i="47"/>
  <c r="BP1127" i="47"/>
  <c r="BQ1127" i="47"/>
  <c r="BR1127" i="47"/>
  <c r="BT1127" i="47"/>
  <c r="U1127" i="47"/>
  <c r="AA1126" i="47"/>
  <c r="AD1126" i="47"/>
  <c r="T1126" i="47"/>
  <c r="AB1126" i="47"/>
  <c r="BF1126" i="47"/>
  <c r="U1126" i="47"/>
  <c r="AA1125" i="47"/>
  <c r="AD1125" i="47"/>
  <c r="T1125" i="47"/>
  <c r="AB1125" i="47"/>
  <c r="BF1125" i="47"/>
  <c r="U1125" i="47"/>
  <c r="AB1124" i="47"/>
  <c r="BF1124" i="47"/>
  <c r="U1124" i="47"/>
  <c r="AA1124" i="47"/>
  <c r="AD1124" i="47"/>
  <c r="T1124" i="47"/>
  <c r="AB1123" i="47"/>
  <c r="BF1123" i="47"/>
  <c r="U1123" i="47"/>
  <c r="AA1123" i="47"/>
  <c r="AD1123" i="47"/>
  <c r="T1123" i="47"/>
  <c r="AA1122" i="47"/>
  <c r="AD1122" i="47"/>
  <c r="T1122" i="47"/>
  <c r="AB1122" i="47"/>
  <c r="BF1122" i="47"/>
  <c r="U1122" i="47"/>
  <c r="AA1121" i="47"/>
  <c r="AD1121" i="47"/>
  <c r="T1121" i="47"/>
  <c r="AB1121" i="47"/>
  <c r="BF1121" i="47"/>
  <c r="U1121" i="47"/>
  <c r="AA1120" i="47"/>
  <c r="AD1120" i="47"/>
  <c r="T1120" i="47"/>
  <c r="AB1120" i="47"/>
  <c r="BF1120" i="47"/>
  <c r="U1120" i="47"/>
  <c r="AA1119" i="47"/>
  <c r="AD1119" i="47"/>
  <c r="T1119" i="47"/>
  <c r="AB1119" i="47"/>
  <c r="BF1119" i="47"/>
  <c r="U1119" i="47"/>
  <c r="AA1118" i="47"/>
  <c r="AD1118" i="47"/>
  <c r="T1118" i="47"/>
  <c r="AB1118" i="47"/>
  <c r="BF1118" i="47"/>
  <c r="U1118" i="47"/>
  <c r="AA1117" i="47"/>
  <c r="AD1117" i="47"/>
  <c r="T1117" i="47"/>
  <c r="AB1117" i="47"/>
  <c r="BF1117" i="47"/>
  <c r="U1117" i="47"/>
  <c r="AA1116" i="47"/>
  <c r="AD1116" i="47"/>
  <c r="T1116" i="47"/>
  <c r="AB1116" i="47"/>
  <c r="BF1116" i="47"/>
  <c r="U1116" i="47"/>
  <c r="AB1115" i="47"/>
  <c r="BF1115" i="47"/>
  <c r="U1115" i="47"/>
  <c r="AA1115" i="47"/>
  <c r="AD1115" i="47"/>
  <c r="T1115" i="47"/>
  <c r="AA1114" i="47"/>
  <c r="AD1114" i="47"/>
  <c r="T1114" i="47"/>
  <c r="AB1114" i="47"/>
  <c r="BF1114" i="47"/>
  <c r="U1114" i="47"/>
  <c r="AA1113" i="47"/>
  <c r="AD1113" i="47"/>
  <c r="T1113" i="47"/>
  <c r="AB1113" i="47"/>
  <c r="BF1113" i="47"/>
  <c r="U1113" i="47"/>
  <c r="AA1112" i="47"/>
  <c r="AD1112" i="47"/>
  <c r="T1112" i="47"/>
  <c r="AB1112" i="47"/>
  <c r="BF1112" i="47"/>
  <c r="U1112" i="47"/>
  <c r="AA1111" i="47"/>
  <c r="AD1111" i="47"/>
  <c r="T1111" i="47"/>
  <c r="AB1111" i="47"/>
  <c r="BF1111" i="47"/>
  <c r="U1111" i="47"/>
  <c r="AA1110" i="47"/>
  <c r="AD1110" i="47"/>
  <c r="T1110" i="47"/>
  <c r="AB1110" i="47"/>
  <c r="BF1110" i="47"/>
  <c r="U1110" i="47"/>
  <c r="AA1109" i="47"/>
  <c r="AD1109" i="47"/>
  <c r="T1109" i="47"/>
  <c r="AB1109" i="47"/>
  <c r="BF1109" i="47"/>
  <c r="U1109" i="47"/>
  <c r="AA1108" i="47"/>
  <c r="AD1108" i="47"/>
  <c r="T1108" i="47"/>
  <c r="AB1108" i="47"/>
  <c r="BF1108" i="47"/>
  <c r="U1108" i="47"/>
  <c r="AA1107" i="47"/>
  <c r="AD1107" i="47"/>
  <c r="T1107" i="47"/>
  <c r="AB1107" i="47"/>
  <c r="BF1107" i="47"/>
  <c r="U1107" i="47"/>
  <c r="AA1106" i="47"/>
  <c r="AD1106" i="47"/>
  <c r="T1106" i="47"/>
  <c r="AB1106" i="47"/>
  <c r="BF1106" i="47"/>
  <c r="U1106" i="47"/>
  <c r="AA1105" i="47"/>
  <c r="AD1105" i="47"/>
  <c r="T1105" i="47"/>
  <c r="AB1105" i="47"/>
  <c r="BF1105" i="47"/>
  <c r="U1105" i="47"/>
  <c r="AA1104" i="47"/>
  <c r="AD1104" i="47"/>
  <c r="T1104" i="47"/>
  <c r="AB1104" i="47"/>
  <c r="BF1104" i="47"/>
  <c r="U1104" i="47"/>
  <c r="AA1103" i="47"/>
  <c r="AD1103" i="47"/>
  <c r="T1103" i="47"/>
  <c r="AB1103" i="47"/>
  <c r="BF1103" i="47"/>
  <c r="U1103" i="47"/>
  <c r="AA1102" i="47"/>
  <c r="AD1102" i="47"/>
  <c r="T1102" i="47"/>
  <c r="AB1102" i="47"/>
  <c r="BF1102" i="47"/>
  <c r="U1102" i="47"/>
  <c r="AA1101" i="47"/>
  <c r="AD1101" i="47"/>
  <c r="T1101" i="47"/>
  <c r="AB1101" i="47"/>
  <c r="BF1101" i="47"/>
  <c r="AP818" i="47" s="1"/>
  <c r="U1101" i="47"/>
  <c r="AB1100" i="47"/>
  <c r="BF1100" i="47"/>
  <c r="U1100" i="47"/>
  <c r="AA1100" i="47"/>
  <c r="AD1100" i="47"/>
  <c r="T1100" i="47"/>
  <c r="AA1099" i="47"/>
  <c r="AD1099" i="47"/>
  <c r="T1099" i="47"/>
  <c r="AB1099" i="47"/>
  <c r="BF1099" i="47"/>
  <c r="U1099" i="47"/>
  <c r="AA1098" i="47"/>
  <c r="AD1098" i="47"/>
  <c r="T1098" i="47"/>
  <c r="AB1098" i="47"/>
  <c r="BF1098" i="47"/>
  <c r="U1098" i="47"/>
  <c r="AB1097" i="47"/>
  <c r="BF1097" i="47"/>
  <c r="U1097" i="47"/>
  <c r="AA1097" i="47"/>
  <c r="AD1097" i="47"/>
  <c r="T1097" i="47"/>
  <c r="AB1096" i="47"/>
  <c r="BF1096" i="47"/>
  <c r="U1096" i="47"/>
  <c r="AA1096" i="47"/>
  <c r="AD1096" i="47"/>
  <c r="T1096" i="47"/>
  <c r="AA1095" i="47"/>
  <c r="AD1095" i="47"/>
  <c r="T1095" i="47"/>
  <c r="AB1095" i="47"/>
  <c r="BF1095" i="47"/>
  <c r="U1095" i="47"/>
  <c r="AA1094" i="47"/>
  <c r="AD1094" i="47"/>
  <c r="T1094" i="47"/>
  <c r="AB1094" i="47"/>
  <c r="BF1094" i="47"/>
  <c r="U1094" i="47"/>
  <c r="AB1093" i="47"/>
  <c r="BF1093" i="47"/>
  <c r="U1093" i="47"/>
  <c r="AA1093" i="47"/>
  <c r="AD1093" i="47"/>
  <c r="T1093" i="47"/>
  <c r="AA1092" i="47"/>
  <c r="AD1092" i="47"/>
  <c r="T1092" i="47"/>
  <c r="AB1092" i="47"/>
  <c r="BF1092" i="47"/>
  <c r="U1092" i="47"/>
  <c r="AA1091" i="47"/>
  <c r="AD1091" i="47"/>
  <c r="T1091" i="47"/>
  <c r="AB1091" i="47"/>
  <c r="BF1091" i="47"/>
  <c r="AP674" i="47" s="1"/>
  <c r="U1091" i="47"/>
  <c r="AB1090" i="47"/>
  <c r="BF1090" i="47"/>
  <c r="U1090" i="47"/>
  <c r="AA1090" i="47"/>
  <c r="AD1090" i="47"/>
  <c r="T1090" i="47"/>
  <c r="AB1089" i="47"/>
  <c r="BF1089" i="47"/>
  <c r="U1089" i="47"/>
  <c r="AA1089" i="47"/>
  <c r="AD1089" i="47"/>
  <c r="T1089" i="47"/>
  <c r="AA1088" i="47"/>
  <c r="AD1088" i="47"/>
  <c r="T1088" i="47"/>
  <c r="AB1088" i="47"/>
  <c r="BF1088" i="47"/>
  <c r="U1088" i="47"/>
  <c r="AB1087" i="47"/>
  <c r="BF1087" i="47"/>
  <c r="U1087" i="47"/>
  <c r="AA1087" i="47"/>
  <c r="AD1087" i="47"/>
  <c r="T1087" i="47"/>
  <c r="AA1086" i="47"/>
  <c r="AD1086" i="47"/>
  <c r="T1086" i="47"/>
  <c r="AB1086" i="47"/>
  <c r="BF1086" i="47"/>
  <c r="U1086" i="47"/>
  <c r="AA1085" i="47"/>
  <c r="AD1085" i="47"/>
  <c r="T1085" i="47"/>
  <c r="AB1085" i="47"/>
  <c r="BF1085" i="47"/>
  <c r="U1085" i="47"/>
  <c r="AA1084" i="47"/>
  <c r="AD1084" i="47"/>
  <c r="T1084" i="47"/>
  <c r="AB1084" i="47"/>
  <c r="BF1084" i="47"/>
  <c r="U1084" i="47"/>
  <c r="AA1083" i="47"/>
  <c r="AD1083" i="47"/>
  <c r="T1083" i="47"/>
  <c r="AB1083" i="47"/>
  <c r="BF1083" i="47"/>
  <c r="U1083" i="47"/>
  <c r="AA1082" i="47"/>
  <c r="AD1082" i="47"/>
  <c r="T1082" i="47"/>
  <c r="AB1082" i="47"/>
  <c r="BF1082" i="47"/>
  <c r="U1082" i="47"/>
  <c r="AB1081" i="47"/>
  <c r="BF1081" i="47"/>
  <c r="U1081" i="47"/>
  <c r="AA1081" i="47"/>
  <c r="AD1081" i="47"/>
  <c r="T1081" i="47"/>
  <c r="AB1080" i="47"/>
  <c r="BF1080" i="47"/>
  <c r="U1080" i="47"/>
  <c r="AA1080" i="47"/>
  <c r="AC1080" i="47" s="1"/>
  <c r="AE1080" i="47" s="1"/>
  <c r="AD1080" i="47"/>
  <c r="T1080" i="47"/>
  <c r="AA1079" i="47"/>
  <c r="AD1079" i="47"/>
  <c r="T1079" i="47"/>
  <c r="AB1079" i="47"/>
  <c r="BF1079" i="47"/>
  <c r="U1079" i="47"/>
  <c r="AA1078" i="47"/>
  <c r="AD1078" i="47"/>
  <c r="T1078" i="47"/>
  <c r="AB1078" i="47"/>
  <c r="BF1078" i="47"/>
  <c r="U1078" i="47"/>
  <c r="AA1077" i="47"/>
  <c r="AD1077" i="47"/>
  <c r="T1077" i="47"/>
  <c r="AB1077" i="47"/>
  <c r="BF1077" i="47"/>
  <c r="AP795" i="47" s="1"/>
  <c r="U1077" i="47"/>
  <c r="AB1076" i="47"/>
  <c r="BF1076" i="47"/>
  <c r="U1076" i="47"/>
  <c r="AA1076" i="47"/>
  <c r="AD1076" i="47"/>
  <c r="T1076" i="47"/>
  <c r="AA1075" i="47"/>
  <c r="AD1075" i="47"/>
  <c r="T1075" i="47"/>
  <c r="AB1075" i="47"/>
  <c r="BF1075" i="47"/>
  <c r="U1075" i="47"/>
  <c r="AB1074" i="47"/>
  <c r="BF1074" i="47"/>
  <c r="U1074" i="47"/>
  <c r="AA1074" i="47"/>
  <c r="AD1074" i="47"/>
  <c r="T1074" i="47"/>
  <c r="AA1073" i="47"/>
  <c r="AD1073" i="47"/>
  <c r="T1073" i="47"/>
  <c r="AB1073" i="47"/>
  <c r="BF1073" i="47"/>
  <c r="AP212" i="47" s="1"/>
  <c r="U1073" i="47"/>
  <c r="AA1072" i="47"/>
  <c r="AD1072" i="47"/>
  <c r="T1072" i="47"/>
  <c r="AB1072" i="47"/>
  <c r="BF1072" i="47"/>
  <c r="U1072" i="47"/>
  <c r="AA1071" i="47"/>
  <c r="AD1071" i="47"/>
  <c r="T1071" i="47"/>
  <c r="AB1071" i="47"/>
  <c r="BF1071" i="47"/>
  <c r="U1071" i="47"/>
  <c r="AA1070" i="47"/>
  <c r="AD1070" i="47"/>
  <c r="T1070" i="47"/>
  <c r="AB1070" i="47"/>
  <c r="BF1070" i="47"/>
  <c r="U1070" i="47"/>
  <c r="AA1069" i="47"/>
  <c r="AD1069" i="47"/>
  <c r="T1069" i="47"/>
  <c r="AB1069" i="47"/>
  <c r="BF1069" i="47"/>
  <c r="U1069" i="47"/>
  <c r="AB1068" i="47"/>
  <c r="BF1068" i="47"/>
  <c r="U1068" i="47"/>
  <c r="AA1068" i="47"/>
  <c r="AD1068" i="47"/>
  <c r="T1068" i="47"/>
  <c r="AB1067" i="47"/>
  <c r="BF1067" i="47"/>
  <c r="U1067" i="47"/>
  <c r="AA1067" i="47"/>
  <c r="AD1067" i="47"/>
  <c r="T1067" i="47"/>
  <c r="AB1066" i="47"/>
  <c r="BF1066" i="47"/>
  <c r="U1066" i="47"/>
  <c r="AA1066" i="47"/>
  <c r="AD1066" i="47"/>
  <c r="T1066" i="47"/>
  <c r="AA1065" i="47"/>
  <c r="AD1065" i="47"/>
  <c r="T1065" i="47"/>
  <c r="AB1065" i="47"/>
  <c r="BF1065" i="47"/>
  <c r="U1065" i="47"/>
  <c r="AB1064" i="47"/>
  <c r="BF1064" i="47"/>
  <c r="U1064" i="47"/>
  <c r="AA1064" i="47"/>
  <c r="AD1064" i="47"/>
  <c r="T1064" i="47"/>
  <c r="AA1063" i="47"/>
  <c r="AD1063" i="47"/>
  <c r="T1063" i="47"/>
  <c r="AB1063" i="47"/>
  <c r="BF1063" i="47"/>
  <c r="AP664" i="47" s="1"/>
  <c r="U1063" i="47"/>
  <c r="AB1062" i="47"/>
  <c r="BF1062" i="47"/>
  <c r="U1062" i="47"/>
  <c r="AA1062" i="47"/>
  <c r="AD1062" i="47"/>
  <c r="T1062" i="47"/>
  <c r="AA1061" i="47"/>
  <c r="AD1061" i="47"/>
  <c r="T1061" i="47"/>
  <c r="AB1061" i="47"/>
  <c r="BF1061" i="47"/>
  <c r="U1061" i="47"/>
  <c r="AA1060" i="47"/>
  <c r="AD1060" i="47"/>
  <c r="T1060" i="47"/>
  <c r="AB1060" i="47"/>
  <c r="BF1060" i="47"/>
  <c r="AP211" i="47" s="1"/>
  <c r="U1060" i="47"/>
  <c r="AA1059" i="47"/>
  <c r="AD1059" i="47"/>
  <c r="T1059" i="47"/>
  <c r="AB1059" i="47"/>
  <c r="BF1059" i="47"/>
  <c r="U1059" i="47"/>
  <c r="AA1058" i="47"/>
  <c r="AD1058" i="47"/>
  <c r="T1058" i="47"/>
  <c r="AB1058" i="47"/>
  <c r="BF1058" i="47"/>
  <c r="U1058" i="47"/>
  <c r="AA1057" i="47"/>
  <c r="AD1057" i="47"/>
  <c r="T1057" i="47"/>
  <c r="AB1057" i="47"/>
  <c r="BF1057" i="47"/>
  <c r="U1057" i="47"/>
  <c r="AA1056" i="47"/>
  <c r="AD1056" i="47"/>
  <c r="T1056" i="47"/>
  <c r="AB1056" i="47"/>
  <c r="BF1056" i="47"/>
  <c r="AP974" i="47" s="1"/>
  <c r="U1056" i="47"/>
  <c r="AA1055" i="47"/>
  <c r="AD1055" i="47"/>
  <c r="T1055" i="47"/>
  <c r="AB1055" i="47"/>
  <c r="BF1055" i="47"/>
  <c r="U1055" i="47"/>
  <c r="AB1054" i="47"/>
  <c r="BF1054" i="47"/>
  <c r="U1054" i="47"/>
  <c r="AA1054" i="47"/>
  <c r="AD1054" i="47"/>
  <c r="T1054" i="47"/>
  <c r="AB1053" i="47"/>
  <c r="BF1053" i="47"/>
  <c r="U1053" i="47"/>
  <c r="AA1053" i="47"/>
  <c r="AD1053" i="47"/>
  <c r="T1053" i="47"/>
  <c r="AH1053" i="47"/>
  <c r="AI1053" i="47" s="1"/>
  <c r="AJ1053" i="47" s="1"/>
  <c r="AK1053" i="47"/>
  <c r="AB1052" i="47"/>
  <c r="BF1052" i="47"/>
  <c r="AP178" i="47" s="1"/>
  <c r="U1052" i="47"/>
  <c r="AA1052" i="47"/>
  <c r="AC1052" i="47" s="1"/>
  <c r="AD1052" i="47"/>
  <c r="T1052" i="47"/>
  <c r="V1052" i="47" s="1"/>
  <c r="AA1051" i="47"/>
  <c r="AD1051" i="47"/>
  <c r="T1051" i="47"/>
  <c r="AB1051" i="47"/>
  <c r="BF1051" i="47"/>
  <c r="U1051" i="47"/>
  <c r="AB1050" i="47"/>
  <c r="BF1050" i="47"/>
  <c r="U1050" i="47"/>
  <c r="AA1050" i="47"/>
  <c r="AD1050" i="47"/>
  <c r="T1050" i="47"/>
  <c r="AB1049" i="47"/>
  <c r="BF1049" i="47"/>
  <c r="U1049" i="47"/>
  <c r="AA1049" i="47"/>
  <c r="AD1049" i="47"/>
  <c r="T1049" i="47"/>
  <c r="AA1048" i="47"/>
  <c r="AD1048" i="47"/>
  <c r="T1048" i="47"/>
  <c r="AB1048" i="47"/>
  <c r="BF1048" i="47"/>
  <c r="U1048" i="47"/>
  <c r="AA1047" i="47"/>
  <c r="AD1047" i="47"/>
  <c r="T1047" i="47"/>
  <c r="AB1047" i="47"/>
  <c r="BF1047" i="47"/>
  <c r="U1047" i="47"/>
  <c r="AA1046" i="47"/>
  <c r="AD1046" i="47"/>
  <c r="T1046" i="47"/>
  <c r="AB1046" i="47"/>
  <c r="BF1046" i="47"/>
  <c r="U1046" i="47"/>
  <c r="AB1045" i="47"/>
  <c r="BF1045" i="47"/>
  <c r="U1045" i="47"/>
  <c r="AA1045" i="47"/>
  <c r="AD1045" i="47"/>
  <c r="T1045" i="47"/>
  <c r="AA1044" i="47"/>
  <c r="AD1044" i="47"/>
  <c r="T1044" i="47"/>
  <c r="AB1044" i="47"/>
  <c r="BF1044" i="47"/>
  <c r="U1044" i="47"/>
  <c r="AA1043" i="47"/>
  <c r="AD1043" i="47"/>
  <c r="T1043" i="47"/>
  <c r="AB1043" i="47"/>
  <c r="BF1043" i="47"/>
  <c r="U1043" i="47"/>
  <c r="AA1042" i="47"/>
  <c r="AD1042" i="47"/>
  <c r="T1042" i="47"/>
  <c r="AB1042" i="47"/>
  <c r="BF1042" i="47"/>
  <c r="AP118" i="47" s="1"/>
  <c r="BG203" i="47" s="1"/>
  <c r="U1042" i="47"/>
  <c r="AA1041" i="47"/>
  <c r="AD1041" i="47"/>
  <c r="T1041" i="47"/>
  <c r="AB1041" i="47"/>
  <c r="BF1041" i="47"/>
  <c r="U1041" i="47"/>
  <c r="AA1040" i="47"/>
  <c r="AD1040" i="47"/>
  <c r="T1040" i="47"/>
  <c r="AB1040" i="47"/>
  <c r="BF1040" i="47"/>
  <c r="U1040" i="47"/>
  <c r="AB1039" i="47"/>
  <c r="BF1039" i="47"/>
  <c r="U1039" i="47"/>
  <c r="AA1039" i="47"/>
  <c r="AD1039" i="47"/>
  <c r="T1039" i="47"/>
  <c r="AA1038" i="47"/>
  <c r="AD1038" i="47"/>
  <c r="T1038" i="47"/>
  <c r="AB1038" i="47"/>
  <c r="BF1038" i="47"/>
  <c r="U1038" i="47"/>
  <c r="AA1037" i="47"/>
  <c r="AD1037" i="47"/>
  <c r="T1037" i="47"/>
  <c r="AB1037" i="47"/>
  <c r="BF1037" i="47"/>
  <c r="U1037" i="47"/>
  <c r="AB1036" i="47"/>
  <c r="BF1036" i="47"/>
  <c r="U1036" i="47"/>
  <c r="AA1036" i="47"/>
  <c r="AD1036" i="47"/>
  <c r="T1036" i="47"/>
  <c r="AB1035" i="47"/>
  <c r="BF1035" i="47"/>
  <c r="U1035" i="47"/>
  <c r="AA1035" i="47"/>
  <c r="AD1035" i="47"/>
  <c r="T1035" i="47"/>
  <c r="AB1034" i="47"/>
  <c r="BF1034" i="47"/>
  <c r="U1034" i="47"/>
  <c r="AA1034" i="47"/>
  <c r="AD1034" i="47"/>
  <c r="T1034" i="47"/>
  <c r="AB1033" i="47"/>
  <c r="BF1033" i="47"/>
  <c r="U1033" i="47"/>
  <c r="AA1033" i="47"/>
  <c r="AD1033" i="47"/>
  <c r="T1033" i="47"/>
  <c r="AA1032" i="47"/>
  <c r="AD1032" i="47"/>
  <c r="T1032" i="47"/>
  <c r="AB1032" i="47"/>
  <c r="BF1032" i="47"/>
  <c r="U1032" i="47"/>
  <c r="AB1031" i="47"/>
  <c r="BF1031" i="47"/>
  <c r="AP633" i="47" s="1"/>
  <c r="U1031" i="47"/>
  <c r="AA1031" i="47"/>
  <c r="AC1031" i="47" s="1"/>
  <c r="AD1031" i="47"/>
  <c r="T1031" i="47"/>
  <c r="AA1030" i="47"/>
  <c r="AD1030" i="47"/>
  <c r="T1030" i="47"/>
  <c r="AB1030" i="47"/>
  <c r="BF1030" i="47"/>
  <c r="U1030" i="47"/>
  <c r="AB1029" i="47"/>
  <c r="BF1029" i="47"/>
  <c r="U1029" i="47"/>
  <c r="AA1029" i="47"/>
  <c r="AD1029" i="47"/>
  <c r="T1029" i="47"/>
  <c r="AA1028" i="47"/>
  <c r="AD1028" i="47"/>
  <c r="T1028" i="47"/>
  <c r="AB1028" i="47"/>
  <c r="BF1028" i="47"/>
  <c r="U1028" i="47"/>
  <c r="AA1027" i="47"/>
  <c r="AD1027" i="47"/>
  <c r="T1027" i="47"/>
  <c r="AB1027" i="47"/>
  <c r="BF1027" i="47"/>
  <c r="U1027" i="47"/>
  <c r="AB1026" i="47"/>
  <c r="BF1026" i="47"/>
  <c r="U1026" i="47"/>
  <c r="AA1026" i="47"/>
  <c r="AD1026" i="47"/>
  <c r="T1026" i="47"/>
  <c r="AA1025" i="47"/>
  <c r="AD1025" i="47"/>
  <c r="T1025" i="47"/>
  <c r="AB1025" i="47"/>
  <c r="BF1025" i="47"/>
  <c r="U1025" i="47"/>
  <c r="AB1024" i="47"/>
  <c r="BF1024" i="47"/>
  <c r="AP175" i="47" s="1"/>
  <c r="U1024" i="47"/>
  <c r="AA1024" i="47"/>
  <c r="AD1024" i="47"/>
  <c r="T1024" i="47"/>
  <c r="V1024" i="47" s="1"/>
  <c r="AA1023" i="47"/>
  <c r="AD1023" i="47"/>
  <c r="T1023" i="47"/>
  <c r="AB1023" i="47"/>
  <c r="BF1023" i="47"/>
  <c r="U1023" i="47"/>
  <c r="AA1022" i="47"/>
  <c r="AD1022" i="47"/>
  <c r="T1022" i="47"/>
  <c r="AB1022" i="47"/>
  <c r="BF1022" i="47"/>
  <c r="U1022" i="47"/>
  <c r="AB1021" i="47"/>
  <c r="BF1021" i="47"/>
  <c r="U1021" i="47"/>
  <c r="AA1021" i="47"/>
  <c r="AD1021" i="47"/>
  <c r="T1021" i="47"/>
  <c r="AA1020" i="47"/>
  <c r="AD1020" i="47"/>
  <c r="T1020" i="47"/>
  <c r="AB1020" i="47"/>
  <c r="BF1020" i="47"/>
  <c r="AP635" i="47" s="1"/>
  <c r="U1020" i="47"/>
  <c r="AA1019" i="47"/>
  <c r="AD1019" i="47"/>
  <c r="T1019" i="47"/>
  <c r="AB1019" i="47"/>
  <c r="BF1019" i="47"/>
  <c r="U1019" i="47"/>
  <c r="AA1018" i="47"/>
  <c r="AD1018" i="47"/>
  <c r="T1018" i="47"/>
  <c r="AB1018" i="47"/>
  <c r="BF1018" i="47"/>
  <c r="AP627" i="47" s="1"/>
  <c r="U1018" i="47"/>
  <c r="AA1017" i="47"/>
  <c r="AD1017" i="47"/>
  <c r="T1017" i="47"/>
  <c r="AB1017" i="47"/>
  <c r="BF1017" i="47"/>
  <c r="U1017" i="47"/>
  <c r="AB1016" i="47"/>
  <c r="BF1016" i="47"/>
  <c r="U1016" i="47"/>
  <c r="AA1016" i="47"/>
  <c r="AD1016" i="47"/>
  <c r="T1016" i="47"/>
  <c r="AA1015" i="47"/>
  <c r="AD1015" i="47"/>
  <c r="T1015" i="47"/>
  <c r="AB1015" i="47"/>
  <c r="BF1015" i="47"/>
  <c r="U1015" i="47"/>
  <c r="AB1014" i="47"/>
  <c r="BF1014" i="47"/>
  <c r="U1014" i="47"/>
  <c r="AA1014" i="47"/>
  <c r="AD1014" i="47"/>
  <c r="T1014" i="47"/>
  <c r="AA1013" i="47"/>
  <c r="AD1013" i="47"/>
  <c r="T1013" i="47"/>
  <c r="AB1013" i="47"/>
  <c r="BF1013" i="47"/>
  <c r="U1013" i="47"/>
  <c r="AB1012" i="47"/>
  <c r="BF1012" i="47"/>
  <c r="U1012" i="47"/>
  <c r="AA1012" i="47"/>
  <c r="AD1012" i="47"/>
  <c r="T1012" i="47"/>
  <c r="AB1011" i="47"/>
  <c r="BF1011" i="47"/>
  <c r="U1011" i="47"/>
  <c r="AA1011" i="47"/>
  <c r="AD1011" i="47"/>
  <c r="T1011" i="47"/>
  <c r="AA1010" i="47"/>
  <c r="AD1010" i="47"/>
  <c r="T1010" i="47"/>
  <c r="AB1010" i="47"/>
  <c r="BF1010" i="47"/>
  <c r="U1010" i="47"/>
  <c r="AA1009" i="47"/>
  <c r="AD1009" i="47"/>
  <c r="T1009" i="47"/>
  <c r="AB1009" i="47"/>
  <c r="BF1009" i="47"/>
  <c r="U1009" i="47"/>
  <c r="AB1008" i="47"/>
  <c r="BF1008" i="47"/>
  <c r="U1008" i="47"/>
  <c r="AA1008" i="47"/>
  <c r="AD1008" i="47"/>
  <c r="T1008" i="47"/>
  <c r="AA1007" i="47"/>
  <c r="AD1007" i="47"/>
  <c r="T1007" i="47"/>
  <c r="AB1007" i="47"/>
  <c r="BF1007" i="47"/>
  <c r="U1007" i="47"/>
  <c r="AB1006" i="47"/>
  <c r="BF1006" i="47"/>
  <c r="U1006" i="47"/>
  <c r="AA1006" i="47"/>
  <c r="AD1006" i="47"/>
  <c r="T1006" i="47"/>
  <c r="AB1005" i="47"/>
  <c r="BF1005" i="47"/>
  <c r="U1005" i="47"/>
  <c r="AA1005" i="47"/>
  <c r="AD1005" i="47"/>
  <c r="T1005" i="47"/>
  <c r="AA1004" i="47"/>
  <c r="AD1004" i="47"/>
  <c r="T1004" i="47"/>
  <c r="AB1004" i="47"/>
  <c r="BF1004" i="47"/>
  <c r="U1004" i="47"/>
  <c r="AB1003" i="47"/>
  <c r="BF1003" i="47"/>
  <c r="U1003" i="47"/>
  <c r="AA1003" i="47"/>
  <c r="AC1003" i="47" s="1"/>
  <c r="AD1003" i="47"/>
  <c r="T1003" i="47"/>
  <c r="AB1002" i="47"/>
  <c r="BF1002" i="47"/>
  <c r="U1002" i="47"/>
  <c r="AA1002" i="47"/>
  <c r="AC1002" i="47" s="1"/>
  <c r="AD1002" i="47"/>
  <c r="T1002" i="47"/>
  <c r="AB1001" i="47"/>
  <c r="BF1001" i="47"/>
  <c r="U1001" i="47"/>
  <c r="AA1001" i="47"/>
  <c r="AC1001" i="47" s="1"/>
  <c r="AD1001" i="47"/>
  <c r="T1001" i="47"/>
  <c r="AA1000" i="47"/>
  <c r="AD1000" i="47"/>
  <c r="T1000" i="47"/>
  <c r="AB1000" i="47"/>
  <c r="BF1000" i="47"/>
  <c r="U1000" i="47"/>
  <c r="AA999" i="47"/>
  <c r="AD999" i="47"/>
  <c r="T999" i="47"/>
  <c r="AB999" i="47"/>
  <c r="BF999" i="47"/>
  <c r="U999" i="47"/>
  <c r="AA998" i="47"/>
  <c r="AD998" i="47"/>
  <c r="T998" i="47"/>
  <c r="AB998" i="47"/>
  <c r="BF998" i="47"/>
  <c r="U998" i="47"/>
  <c r="AA997" i="47"/>
  <c r="AD997" i="47"/>
  <c r="T997" i="47"/>
  <c r="AB997" i="47"/>
  <c r="BF997" i="47"/>
  <c r="U997" i="47"/>
  <c r="AB996" i="47"/>
  <c r="BF996" i="47"/>
  <c r="U996" i="47"/>
  <c r="AA996" i="47"/>
  <c r="AD996" i="47"/>
  <c r="T996" i="47"/>
  <c r="AA995" i="47"/>
  <c r="AD995" i="47"/>
  <c r="T995" i="47"/>
  <c r="AB995" i="47"/>
  <c r="BF995" i="47"/>
  <c r="U995" i="47"/>
  <c r="AB994" i="47"/>
  <c r="BF994" i="47"/>
  <c r="U994" i="47"/>
  <c r="AA994" i="47"/>
  <c r="AD994" i="47"/>
  <c r="T994" i="47"/>
  <c r="AB993" i="47"/>
  <c r="BF993" i="47"/>
  <c r="U993" i="47"/>
  <c r="AA993" i="47"/>
  <c r="AD993" i="47"/>
  <c r="T993" i="47"/>
  <c r="AA992" i="47"/>
  <c r="AD992" i="47"/>
  <c r="T992" i="47"/>
  <c r="AB992" i="47"/>
  <c r="BF992" i="47"/>
  <c r="U992" i="47"/>
  <c r="AA991" i="47"/>
  <c r="AD991" i="47"/>
  <c r="T991" i="47"/>
  <c r="AB991" i="47"/>
  <c r="BF991" i="47"/>
  <c r="U991" i="47"/>
  <c r="AA990" i="47"/>
  <c r="AD990" i="47"/>
  <c r="T990" i="47"/>
  <c r="AB990" i="47"/>
  <c r="BF990" i="47"/>
  <c r="U990" i="47"/>
  <c r="AA989" i="47"/>
  <c r="AD989" i="47"/>
  <c r="T989" i="47"/>
  <c r="AB989" i="47"/>
  <c r="BF989" i="47"/>
  <c r="U989" i="47"/>
  <c r="AA988" i="47"/>
  <c r="AD988" i="47"/>
  <c r="T988" i="47"/>
  <c r="AB988" i="47"/>
  <c r="BF988" i="47"/>
  <c r="U988" i="47"/>
  <c r="AA987" i="47"/>
  <c r="AD987" i="47"/>
  <c r="T987" i="47"/>
  <c r="AB987" i="47"/>
  <c r="BF987" i="47"/>
  <c r="U987" i="47"/>
  <c r="AA986" i="47"/>
  <c r="AD986" i="47"/>
  <c r="T986" i="47"/>
  <c r="AB986" i="47"/>
  <c r="BF986" i="47"/>
  <c r="BG986" i="47"/>
  <c r="BH986" i="47"/>
  <c r="BI986" i="47"/>
  <c r="BJ986" i="47"/>
  <c r="BK986" i="47"/>
  <c r="BL986" i="47"/>
  <c r="BM986" i="47"/>
  <c r="BN986" i="47"/>
  <c r="BO986" i="47"/>
  <c r="BP986" i="47"/>
  <c r="BQ986" i="47"/>
  <c r="BR986" i="47"/>
  <c r="BS986" i="47"/>
  <c r="BT986" i="47"/>
  <c r="U986" i="47"/>
  <c r="AA985" i="47"/>
  <c r="AD985" i="47"/>
  <c r="T985" i="47"/>
  <c r="AB985" i="47"/>
  <c r="BF985" i="47"/>
  <c r="U985" i="47"/>
  <c r="AA984" i="47"/>
  <c r="AD984" i="47"/>
  <c r="T984" i="47"/>
  <c r="AB984" i="47"/>
  <c r="BF984" i="47"/>
  <c r="U984" i="47"/>
  <c r="AA983" i="47"/>
  <c r="AD983" i="47"/>
  <c r="T983" i="47"/>
  <c r="AB983" i="47"/>
  <c r="BF983" i="47"/>
  <c r="U983" i="47"/>
  <c r="AA982" i="47"/>
  <c r="AD982" i="47"/>
  <c r="T982" i="47"/>
  <c r="AB982" i="47"/>
  <c r="BF982" i="47"/>
  <c r="U982" i="47"/>
  <c r="AA981" i="47"/>
  <c r="AD981" i="47"/>
  <c r="T981" i="47"/>
  <c r="AB981" i="47"/>
  <c r="BF981" i="47"/>
  <c r="U981" i="47"/>
  <c r="AA980" i="47"/>
  <c r="AD980" i="47"/>
  <c r="T980" i="47"/>
  <c r="AB980" i="47"/>
  <c r="BF980" i="47"/>
  <c r="U980" i="47"/>
  <c r="AA979" i="47"/>
  <c r="AD979" i="47"/>
  <c r="T979" i="47"/>
  <c r="AB979" i="47"/>
  <c r="BF979" i="47"/>
  <c r="U979" i="47"/>
  <c r="AA978" i="47"/>
  <c r="AD978" i="47"/>
  <c r="T978" i="47"/>
  <c r="AB978" i="47"/>
  <c r="BF978" i="47"/>
  <c r="U978" i="47"/>
  <c r="AA977" i="47"/>
  <c r="AD977" i="47"/>
  <c r="T977" i="47"/>
  <c r="AB977" i="47"/>
  <c r="BF977" i="47"/>
  <c r="U977" i="47"/>
  <c r="AA976" i="47"/>
  <c r="AD976" i="47"/>
  <c r="T976" i="47"/>
  <c r="AB976" i="47"/>
  <c r="BF976" i="47"/>
  <c r="U976" i="47"/>
  <c r="AA975" i="47"/>
  <c r="AD975" i="47"/>
  <c r="T975" i="47"/>
  <c r="AB975" i="47"/>
  <c r="BF975" i="47"/>
  <c r="U975" i="47"/>
  <c r="AA974" i="47"/>
  <c r="AD974" i="47"/>
  <c r="T974" i="47"/>
  <c r="AB974" i="47"/>
  <c r="BF974" i="47"/>
  <c r="U974" i="47"/>
  <c r="AA973" i="47"/>
  <c r="AD973" i="47"/>
  <c r="T973" i="47"/>
  <c r="AB973" i="47"/>
  <c r="BF973" i="47"/>
  <c r="U973" i="47"/>
  <c r="AA972" i="47"/>
  <c r="AD972" i="47"/>
  <c r="T972" i="47"/>
  <c r="AB972" i="47"/>
  <c r="BF972" i="47"/>
  <c r="AP473" i="47" s="1"/>
  <c r="U972" i="47"/>
  <c r="AA971" i="47"/>
  <c r="AD971" i="47"/>
  <c r="T971" i="47"/>
  <c r="AB971" i="47"/>
  <c r="BF971" i="47"/>
  <c r="U971" i="47"/>
  <c r="AA970" i="47"/>
  <c r="AD970" i="47"/>
  <c r="T970" i="47"/>
  <c r="AB970" i="47"/>
  <c r="BF970" i="47"/>
  <c r="U970" i="47"/>
  <c r="AA969" i="47"/>
  <c r="AD969" i="47"/>
  <c r="T969" i="47"/>
  <c r="AB969" i="47"/>
  <c r="BF969" i="47"/>
  <c r="U969" i="47"/>
  <c r="AA968" i="47"/>
  <c r="AD968" i="47"/>
  <c r="T968" i="47"/>
  <c r="AB968" i="47"/>
  <c r="BF968" i="47"/>
  <c r="U968" i="47"/>
  <c r="AA967" i="47"/>
  <c r="AD967" i="47"/>
  <c r="T967" i="47"/>
  <c r="AB967" i="47"/>
  <c r="BF967" i="47"/>
  <c r="U967" i="47"/>
  <c r="AA966" i="47"/>
  <c r="AD966" i="47"/>
  <c r="T966" i="47"/>
  <c r="AB966" i="47"/>
  <c r="BF966" i="47"/>
  <c r="U966" i="47"/>
  <c r="AA965" i="47"/>
  <c r="AD965" i="47"/>
  <c r="T965" i="47"/>
  <c r="AB965" i="47"/>
  <c r="BF965" i="47"/>
  <c r="U965" i="47"/>
  <c r="AA964" i="47"/>
  <c r="AD964" i="47"/>
  <c r="T964" i="47"/>
  <c r="AB964" i="47"/>
  <c r="BF964" i="47"/>
  <c r="U964" i="47"/>
  <c r="AA963" i="47"/>
  <c r="AD963" i="47"/>
  <c r="T963" i="47"/>
  <c r="AB963" i="47"/>
  <c r="BF963" i="47"/>
  <c r="U963" i="47"/>
  <c r="AA962" i="47"/>
  <c r="AD962" i="47"/>
  <c r="T962" i="47"/>
  <c r="AB962" i="47"/>
  <c r="BF962" i="47"/>
  <c r="U962" i="47"/>
  <c r="AA961" i="47"/>
  <c r="AD961" i="47"/>
  <c r="T961" i="47"/>
  <c r="AB961" i="47"/>
  <c r="BF961" i="47"/>
  <c r="AP590" i="47" s="1"/>
  <c r="U961" i="47"/>
  <c r="AA960" i="47"/>
  <c r="AD960" i="47"/>
  <c r="T960" i="47"/>
  <c r="AB960" i="47"/>
  <c r="BF960" i="47"/>
  <c r="AP592" i="47" s="1"/>
  <c r="U960" i="47"/>
  <c r="AA959" i="47"/>
  <c r="AD959" i="47"/>
  <c r="T959" i="47"/>
  <c r="AB959" i="47"/>
  <c r="BF959" i="47"/>
  <c r="U959" i="47"/>
  <c r="AA958" i="47"/>
  <c r="AD958" i="47"/>
  <c r="T958" i="47"/>
  <c r="AB958" i="47"/>
  <c r="BF958" i="47"/>
  <c r="U958" i="47"/>
  <c r="AA957" i="47"/>
  <c r="AD957" i="47"/>
  <c r="T957" i="47"/>
  <c r="AB957" i="47"/>
  <c r="BF957" i="47"/>
  <c r="U957" i="47"/>
  <c r="AB956" i="47"/>
  <c r="BF956" i="47"/>
  <c r="U956" i="47"/>
  <c r="AA956" i="47"/>
  <c r="AC956" i="47" s="1"/>
  <c r="AD956" i="47"/>
  <c r="T956" i="47"/>
  <c r="V956" i="47" s="1"/>
  <c r="AA955" i="47"/>
  <c r="AD955" i="47"/>
  <c r="T955" i="47"/>
  <c r="AB955" i="47"/>
  <c r="BF955" i="47"/>
  <c r="U955" i="47"/>
  <c r="AA954" i="47"/>
  <c r="AD954" i="47"/>
  <c r="T954" i="47"/>
  <c r="AB954" i="47"/>
  <c r="BF954" i="47"/>
  <c r="U954" i="47"/>
  <c r="AA953" i="47"/>
  <c r="AD953" i="47"/>
  <c r="T953" i="47"/>
  <c r="AB953" i="47"/>
  <c r="BF953" i="47"/>
  <c r="U953" i="47"/>
  <c r="AA952" i="47"/>
  <c r="AD952" i="47"/>
  <c r="T952" i="47"/>
  <c r="AB952" i="47"/>
  <c r="BF952" i="47"/>
  <c r="U952" i="47"/>
  <c r="AB951" i="47"/>
  <c r="BF951" i="47"/>
  <c r="U951" i="47"/>
  <c r="AA951" i="47"/>
  <c r="AC951" i="47" s="1"/>
  <c r="AD951" i="47"/>
  <c r="T951" i="47"/>
  <c r="AB950" i="47"/>
  <c r="BF950" i="47"/>
  <c r="U950" i="47"/>
  <c r="AA950" i="47"/>
  <c r="AC950" i="47" s="1"/>
  <c r="AD950" i="47"/>
  <c r="T950" i="47"/>
  <c r="AA949" i="47"/>
  <c r="AD949" i="47"/>
  <c r="T949" i="47"/>
  <c r="AB949" i="47"/>
  <c r="BF949" i="47"/>
  <c r="U949" i="47"/>
  <c r="AA948" i="47"/>
  <c r="AD948" i="47"/>
  <c r="T948" i="47"/>
  <c r="AB948" i="47"/>
  <c r="BF948" i="47"/>
  <c r="AP584" i="47" s="1"/>
  <c r="U948" i="47"/>
  <c r="AA947" i="47"/>
  <c r="AD947" i="47"/>
  <c r="T947" i="47"/>
  <c r="AB947" i="47"/>
  <c r="BF947" i="47"/>
  <c r="U947" i="47"/>
  <c r="AA946" i="47"/>
  <c r="AD946" i="47"/>
  <c r="T946" i="47"/>
  <c r="AB946" i="47"/>
  <c r="BF946" i="47"/>
  <c r="U946" i="47"/>
  <c r="AB945" i="47"/>
  <c r="BF945" i="47"/>
  <c r="U945" i="47"/>
  <c r="AA945" i="47"/>
  <c r="AC945" i="47" s="1"/>
  <c r="AD945" i="47"/>
  <c r="T945" i="47"/>
  <c r="V945" i="47" s="1"/>
  <c r="AB944" i="47"/>
  <c r="BF944" i="47"/>
  <c r="AP656" i="47" s="1"/>
  <c r="U944" i="47"/>
  <c r="AA944" i="47"/>
  <c r="AD944" i="47"/>
  <c r="T944" i="47"/>
  <c r="AB943" i="47"/>
  <c r="BF943" i="47"/>
  <c r="U943" i="47"/>
  <c r="AA943" i="47"/>
  <c r="AD943" i="47"/>
  <c r="T943" i="47"/>
  <c r="V943" i="47" s="1"/>
  <c r="AB942" i="47"/>
  <c r="BF942" i="47"/>
  <c r="U942" i="47"/>
  <c r="AA942" i="47"/>
  <c r="AC942" i="47" s="1"/>
  <c r="AD942" i="47"/>
  <c r="T942" i="47"/>
  <c r="V942" i="47" s="1"/>
  <c r="AB941" i="47"/>
  <c r="BF941" i="47"/>
  <c r="U941" i="47"/>
  <c r="T941" i="47"/>
  <c r="AA941" i="47"/>
  <c r="AC941" i="47" s="1"/>
  <c r="AD941" i="47"/>
  <c r="AB940" i="47"/>
  <c r="BF940" i="47"/>
  <c r="U940" i="47"/>
  <c r="AA940" i="47"/>
  <c r="AC940" i="47" s="1"/>
  <c r="T940" i="47"/>
  <c r="AD940" i="47"/>
  <c r="AB939" i="47"/>
  <c r="BF939" i="47"/>
  <c r="U939" i="47"/>
  <c r="AA939" i="47"/>
  <c r="AC939" i="47" s="1"/>
  <c r="T939" i="47"/>
  <c r="V939" i="47" s="1"/>
  <c r="AD939" i="47"/>
  <c r="AB938" i="47"/>
  <c r="BF938" i="47"/>
  <c r="U938" i="47"/>
  <c r="AD938" i="47"/>
  <c r="T938" i="47"/>
  <c r="V938" i="47" s="1"/>
  <c r="AA938" i="47"/>
  <c r="AC938" i="47" s="1"/>
  <c r="AB937" i="47"/>
  <c r="BF937" i="47"/>
  <c r="U937" i="47"/>
  <c r="AA937" i="47"/>
  <c r="AC937" i="47" s="1"/>
  <c r="AD937" i="47"/>
  <c r="T937" i="47"/>
  <c r="AA936" i="47"/>
  <c r="AD936" i="47"/>
  <c r="T936" i="47"/>
  <c r="AB936" i="47"/>
  <c r="BF936" i="47"/>
  <c r="U936" i="47"/>
  <c r="AB935" i="47"/>
  <c r="BF935" i="47"/>
  <c r="U935" i="47"/>
  <c r="AA935" i="47"/>
  <c r="AC935" i="47" s="1"/>
  <c r="T935" i="47"/>
  <c r="V935" i="47" s="1"/>
  <c r="AD935" i="47"/>
  <c r="AA934" i="47"/>
  <c r="AD934" i="47"/>
  <c r="T934" i="47"/>
  <c r="AB934" i="47"/>
  <c r="BF934" i="47"/>
  <c r="U934" i="47"/>
  <c r="AA933" i="47"/>
  <c r="T933" i="47"/>
  <c r="AD933" i="47"/>
  <c r="AB933" i="47"/>
  <c r="BF933" i="47"/>
  <c r="U933" i="47"/>
  <c r="AB932" i="47"/>
  <c r="BF932" i="47"/>
  <c r="U932" i="47"/>
  <c r="AA932" i="47"/>
  <c r="AC932" i="47" s="1"/>
  <c r="AD932" i="47"/>
  <c r="T932" i="47"/>
  <c r="V932" i="47" s="1"/>
  <c r="AA931" i="47"/>
  <c r="AD931" i="47"/>
  <c r="T931" i="47"/>
  <c r="AB931" i="47"/>
  <c r="BF931" i="47"/>
  <c r="AP650" i="47" s="1"/>
  <c r="U931" i="47"/>
  <c r="AB930" i="47"/>
  <c r="BF930" i="47"/>
  <c r="U930" i="47"/>
  <c r="AA930" i="47"/>
  <c r="AC930" i="47" s="1"/>
  <c r="AD930" i="47"/>
  <c r="T930" i="47"/>
  <c r="V930" i="47" s="1"/>
  <c r="AB929" i="47"/>
  <c r="BF929" i="47"/>
  <c r="U929" i="47"/>
  <c r="AA929" i="47"/>
  <c r="AC929" i="47" s="1"/>
  <c r="AD929" i="47"/>
  <c r="T929" i="47"/>
  <c r="V929" i="47" s="1"/>
  <c r="AA928" i="47"/>
  <c r="AD928" i="47"/>
  <c r="T928" i="47"/>
  <c r="AB928" i="47"/>
  <c r="BF928" i="47"/>
  <c r="U928" i="47"/>
  <c r="AA927" i="47"/>
  <c r="AD927" i="47"/>
  <c r="T927" i="47"/>
  <c r="AB927" i="47"/>
  <c r="BF927" i="47"/>
  <c r="U927" i="47"/>
  <c r="AB926" i="47"/>
  <c r="BF926" i="47"/>
  <c r="U926" i="47"/>
  <c r="AA926" i="47"/>
  <c r="AC926" i="47" s="1"/>
  <c r="AD926" i="47"/>
  <c r="T926" i="47"/>
  <c r="V926" i="47" s="1"/>
  <c r="AA925" i="47"/>
  <c r="AD925" i="47"/>
  <c r="T925" i="47"/>
  <c r="AB925" i="47"/>
  <c r="BF925" i="47"/>
  <c r="U925" i="47"/>
  <c r="AB924" i="47"/>
  <c r="BF924" i="47"/>
  <c r="U924" i="47"/>
  <c r="AA924" i="47"/>
  <c r="AD924" i="47"/>
  <c r="T924" i="47"/>
  <c r="V924" i="47" s="1"/>
  <c r="AA923" i="47"/>
  <c r="AD923" i="47"/>
  <c r="T923" i="47"/>
  <c r="AB923" i="47"/>
  <c r="BF923" i="47"/>
  <c r="U923" i="47"/>
  <c r="AB922" i="47"/>
  <c r="BF922" i="47"/>
  <c r="AP834" i="47" s="1"/>
  <c r="U922" i="47"/>
  <c r="AA922" i="47"/>
  <c r="AD922" i="47"/>
  <c r="T922" i="47"/>
  <c r="AB921" i="47"/>
  <c r="BF921" i="47"/>
  <c r="U921" i="47"/>
  <c r="AA921" i="47"/>
  <c r="AD921" i="47"/>
  <c r="T921" i="47"/>
  <c r="AA920" i="47"/>
  <c r="AD920" i="47"/>
  <c r="T920" i="47"/>
  <c r="AB920" i="47"/>
  <c r="BF920" i="47"/>
  <c r="U920" i="47"/>
  <c r="AB919" i="47"/>
  <c r="BF919" i="47"/>
  <c r="U919" i="47"/>
  <c r="AA919" i="47"/>
  <c r="AD919" i="47"/>
  <c r="T919" i="47"/>
  <c r="AA918" i="47"/>
  <c r="AD918" i="47"/>
  <c r="T918" i="47"/>
  <c r="AB918" i="47"/>
  <c r="BF918" i="47"/>
  <c r="U918" i="47"/>
  <c r="AB917" i="47"/>
  <c r="BF917" i="47"/>
  <c r="U917" i="47"/>
  <c r="AA917" i="47"/>
  <c r="AD917" i="47"/>
  <c r="T917" i="47"/>
  <c r="AA916" i="47"/>
  <c r="AD916" i="47"/>
  <c r="T916" i="47"/>
  <c r="AB916" i="47"/>
  <c r="BF916" i="47"/>
  <c r="U916" i="47"/>
  <c r="AA915" i="47"/>
  <c r="AD915" i="47"/>
  <c r="T915" i="47"/>
  <c r="AB915" i="47"/>
  <c r="BF915" i="47"/>
  <c r="U915" i="47"/>
  <c r="AB914" i="47"/>
  <c r="BF914" i="47"/>
  <c r="U914" i="47"/>
  <c r="AA914" i="47"/>
  <c r="AC914" i="47" s="1"/>
  <c r="AD914" i="47"/>
  <c r="T914" i="47"/>
  <c r="AB913" i="47"/>
  <c r="BF913" i="47"/>
  <c r="U913" i="47"/>
  <c r="AA913" i="47"/>
  <c r="AD913" i="47"/>
  <c r="T913" i="47"/>
  <c r="AB912" i="47"/>
  <c r="BF912" i="47"/>
  <c r="U912" i="47"/>
  <c r="AA912" i="47"/>
  <c r="AD912" i="47"/>
  <c r="T912" i="47"/>
  <c r="AB911" i="47"/>
  <c r="BF911" i="47"/>
  <c r="U911" i="47"/>
  <c r="AA911" i="47"/>
  <c r="AD911" i="47"/>
  <c r="T911" i="47"/>
  <c r="AA910" i="47"/>
  <c r="AD910" i="47"/>
  <c r="T910" i="47"/>
  <c r="AB910" i="47"/>
  <c r="BF910" i="47"/>
  <c r="U910" i="47"/>
  <c r="AA909" i="47"/>
  <c r="AD909" i="47"/>
  <c r="T909" i="47"/>
  <c r="AB909" i="47"/>
  <c r="BF909" i="47"/>
  <c r="U909" i="47"/>
  <c r="AB908" i="47"/>
  <c r="BF908" i="47"/>
  <c r="BG908" i="47"/>
  <c r="U908" i="47"/>
  <c r="AA908" i="47"/>
  <c r="AD908" i="47"/>
  <c r="T908" i="47"/>
  <c r="AA907" i="47"/>
  <c r="AD907" i="47"/>
  <c r="T907" i="47"/>
  <c r="AB907" i="47"/>
  <c r="BF907" i="47"/>
  <c r="U907" i="47"/>
  <c r="AA906" i="47"/>
  <c r="AD906" i="47"/>
  <c r="T906" i="47"/>
  <c r="AB906" i="47"/>
  <c r="BF906" i="47"/>
  <c r="AP566" i="47" s="1"/>
  <c r="U906" i="47"/>
  <c r="AB905" i="47"/>
  <c r="BF905" i="47"/>
  <c r="U905" i="47"/>
  <c r="AA905" i="47"/>
  <c r="AD905" i="47"/>
  <c r="T905" i="47"/>
  <c r="AA904" i="47"/>
  <c r="AD904" i="47"/>
  <c r="T904" i="47"/>
  <c r="AB904" i="47"/>
  <c r="BF904" i="47"/>
  <c r="U904" i="47"/>
  <c r="AA903" i="47"/>
  <c r="AD903" i="47"/>
  <c r="T903" i="47"/>
  <c r="AB903" i="47"/>
  <c r="BF903" i="47"/>
  <c r="U903" i="47"/>
  <c r="AA902" i="47"/>
  <c r="AD902" i="47"/>
  <c r="T902" i="47"/>
  <c r="AB902" i="47"/>
  <c r="BF902" i="47"/>
  <c r="U902" i="47"/>
  <c r="AA901" i="47"/>
  <c r="AD901" i="47"/>
  <c r="T901" i="47"/>
  <c r="AB901" i="47"/>
  <c r="BF901" i="47"/>
  <c r="U901" i="47"/>
  <c r="AB900" i="47"/>
  <c r="BF900" i="47"/>
  <c r="U900" i="47"/>
  <c r="AA900" i="47"/>
  <c r="AD900" i="47"/>
  <c r="T900" i="47"/>
  <c r="AA899" i="47"/>
  <c r="AD899" i="47"/>
  <c r="T899" i="47"/>
  <c r="AB899" i="47"/>
  <c r="BF899" i="47"/>
  <c r="U899" i="47"/>
  <c r="AB898" i="47"/>
  <c r="BF898" i="47"/>
  <c r="U898" i="47"/>
  <c r="AA898" i="47"/>
  <c r="AD898" i="47"/>
  <c r="T898" i="47"/>
  <c r="AA897" i="47"/>
  <c r="AD897" i="47"/>
  <c r="T897" i="47"/>
  <c r="AB897" i="47"/>
  <c r="BF897" i="47"/>
  <c r="U897" i="47"/>
  <c r="AB896" i="47"/>
  <c r="BF896" i="47"/>
  <c r="U896" i="47"/>
  <c r="AA896" i="47"/>
  <c r="AC896" i="47" s="1"/>
  <c r="AD896" i="47"/>
  <c r="T896" i="47"/>
  <c r="V896" i="47" s="1"/>
  <c r="AB895" i="47"/>
  <c r="BF895" i="47"/>
  <c r="U895" i="47"/>
  <c r="AA895" i="47"/>
  <c r="AC895" i="47" s="1"/>
  <c r="AD895" i="47"/>
  <c r="T895" i="47"/>
  <c r="AB894" i="47"/>
  <c r="BF894" i="47"/>
  <c r="U894" i="47"/>
  <c r="AA894" i="47"/>
  <c r="AD894" i="47"/>
  <c r="T894" i="47"/>
  <c r="AA893" i="47"/>
  <c r="AD893" i="47"/>
  <c r="T893" i="47"/>
  <c r="AB893" i="47"/>
  <c r="BF893" i="47"/>
  <c r="U893" i="47"/>
  <c r="AA892" i="47"/>
  <c r="AD892" i="47"/>
  <c r="T892" i="47"/>
  <c r="AB892" i="47"/>
  <c r="BF892" i="47"/>
  <c r="U892" i="47"/>
  <c r="AB891" i="47"/>
  <c r="BF891" i="47"/>
  <c r="U891" i="47"/>
  <c r="AA891" i="47"/>
  <c r="AD891" i="47"/>
  <c r="T891" i="47"/>
  <c r="AB890" i="47"/>
  <c r="BF890" i="47"/>
  <c r="U890" i="47"/>
  <c r="AA890" i="47"/>
  <c r="AD890" i="47"/>
  <c r="T890" i="47"/>
  <c r="AB889" i="47"/>
  <c r="BF889" i="47"/>
  <c r="U889" i="47"/>
  <c r="AA889" i="47"/>
  <c r="AD889" i="47"/>
  <c r="T889" i="47"/>
  <c r="AA888" i="47"/>
  <c r="AD888" i="47"/>
  <c r="T888" i="47"/>
  <c r="AB888" i="47"/>
  <c r="BF888" i="47"/>
  <c r="U888" i="47"/>
  <c r="AB887" i="47"/>
  <c r="BF887" i="47"/>
  <c r="U887" i="47"/>
  <c r="AA887" i="47"/>
  <c r="AD887" i="47"/>
  <c r="T887" i="47"/>
  <c r="AB886" i="47"/>
  <c r="BF886" i="47"/>
  <c r="U886" i="47"/>
  <c r="AA886" i="47"/>
  <c r="AD886" i="47"/>
  <c r="T886" i="47"/>
  <c r="AA885" i="47"/>
  <c r="AD885" i="47"/>
  <c r="T885" i="47"/>
  <c r="AB885" i="47"/>
  <c r="BF885" i="47"/>
  <c r="U885" i="47"/>
  <c r="AB884" i="47"/>
  <c r="BF884" i="47"/>
  <c r="U884" i="47"/>
  <c r="AA884" i="47"/>
  <c r="AC884" i="47" s="1"/>
  <c r="AD884" i="47"/>
  <c r="T884" i="47"/>
  <c r="AA883" i="47"/>
  <c r="AD883" i="47"/>
  <c r="T883" i="47"/>
  <c r="AB883" i="47"/>
  <c r="BF883" i="47"/>
  <c r="U883" i="47"/>
  <c r="AA882" i="47"/>
  <c r="AD882" i="47"/>
  <c r="T882" i="47"/>
  <c r="AB882" i="47"/>
  <c r="BF882" i="47"/>
  <c r="U882" i="47"/>
  <c r="AB881" i="47"/>
  <c r="BF881" i="47"/>
  <c r="U881" i="47"/>
  <c r="AA881" i="47"/>
  <c r="AD881" i="47"/>
  <c r="T881" i="47"/>
  <c r="AB880" i="47"/>
  <c r="BF880" i="47"/>
  <c r="U880" i="47"/>
  <c r="AA880" i="47"/>
  <c r="AD880" i="47"/>
  <c r="T880" i="47"/>
  <c r="AA879" i="47"/>
  <c r="AD879" i="47"/>
  <c r="T879" i="47"/>
  <c r="AB879" i="47"/>
  <c r="BF879" i="47"/>
  <c r="U879" i="47"/>
  <c r="AB878" i="47"/>
  <c r="BF878" i="47"/>
  <c r="U878" i="47"/>
  <c r="AA878" i="47"/>
  <c r="AC878" i="47" s="1"/>
  <c r="AD878" i="47"/>
  <c r="T878" i="47"/>
  <c r="AA877" i="47"/>
  <c r="AD877" i="47"/>
  <c r="T877" i="47"/>
  <c r="AB877" i="47"/>
  <c r="BF877" i="47"/>
  <c r="U877" i="47"/>
  <c r="AA876" i="47"/>
  <c r="AD876" i="47"/>
  <c r="T876" i="47"/>
  <c r="AB876" i="47"/>
  <c r="BF876" i="47"/>
  <c r="U876" i="47"/>
  <c r="AA875" i="47"/>
  <c r="AD875" i="47"/>
  <c r="T875" i="47"/>
  <c r="AB875" i="47"/>
  <c r="BF875" i="47"/>
  <c r="U875" i="47"/>
  <c r="AB874" i="47"/>
  <c r="BF874" i="47"/>
  <c r="U874" i="47"/>
  <c r="AA874" i="47"/>
  <c r="AD874" i="47"/>
  <c r="T874" i="47"/>
  <c r="AA873" i="47"/>
  <c r="AD873" i="47"/>
  <c r="T873" i="47"/>
  <c r="AB873" i="47"/>
  <c r="BF873" i="47"/>
  <c r="AP533" i="47" s="1"/>
  <c r="U873" i="47"/>
  <c r="AA872" i="47"/>
  <c r="AD872" i="47"/>
  <c r="T872" i="47"/>
  <c r="AB872" i="47"/>
  <c r="BF872" i="47"/>
  <c r="U872" i="47"/>
  <c r="AB871" i="47"/>
  <c r="BF871" i="47"/>
  <c r="U871" i="47"/>
  <c r="AA871" i="47"/>
  <c r="AD871" i="47"/>
  <c r="T871" i="47"/>
  <c r="AB870" i="47"/>
  <c r="BF870" i="47"/>
  <c r="U870" i="47"/>
  <c r="AA870" i="47"/>
  <c r="AD870" i="47"/>
  <c r="T870" i="47"/>
  <c r="AA869" i="47"/>
  <c r="AD869" i="47"/>
  <c r="T869" i="47"/>
  <c r="AB869" i="47"/>
  <c r="BF869" i="47"/>
  <c r="U869" i="47"/>
  <c r="AA868" i="47"/>
  <c r="AD868" i="47"/>
  <c r="T868" i="47"/>
  <c r="AB868" i="47"/>
  <c r="BF868" i="47"/>
  <c r="AP642" i="47" s="1"/>
  <c r="U868" i="47"/>
  <c r="AB867" i="47"/>
  <c r="BF867" i="47"/>
  <c r="U867" i="47"/>
  <c r="AA867" i="47"/>
  <c r="AC867" i="47" s="1"/>
  <c r="AD867" i="47"/>
  <c r="T867" i="47"/>
  <c r="AB866" i="47"/>
  <c r="BF866" i="47"/>
  <c r="U866" i="47"/>
  <c r="AA866" i="47"/>
  <c r="AC866" i="47" s="1"/>
  <c r="AD866" i="47"/>
  <c r="T866" i="47"/>
  <c r="AA865" i="47"/>
  <c r="AD865" i="47"/>
  <c r="T865" i="47"/>
  <c r="AB865" i="47"/>
  <c r="BF865" i="47"/>
  <c r="U865" i="47"/>
  <c r="AB864" i="47"/>
  <c r="BF864" i="47"/>
  <c r="U864" i="47"/>
  <c r="AA864" i="47"/>
  <c r="AC864" i="47" s="1"/>
  <c r="AD864" i="47"/>
  <c r="T864" i="47"/>
  <c r="AB863" i="47"/>
  <c r="BF863" i="47"/>
  <c r="U863" i="47"/>
  <c r="AA863" i="47"/>
  <c r="AC863" i="47" s="1"/>
  <c r="AD863" i="47"/>
  <c r="T863" i="47"/>
  <c r="AA862" i="47"/>
  <c r="AD862" i="47"/>
  <c r="T862" i="47"/>
  <c r="AB862" i="47"/>
  <c r="BF862" i="47"/>
  <c r="U862" i="47"/>
  <c r="AA861" i="47"/>
  <c r="AD861" i="47"/>
  <c r="T861" i="47"/>
  <c r="AB861" i="47"/>
  <c r="BF861" i="47"/>
  <c r="U861" i="47"/>
  <c r="AB860" i="47"/>
  <c r="BF860" i="47"/>
  <c r="U860" i="47"/>
  <c r="AA860" i="47"/>
  <c r="AD860" i="47"/>
  <c r="T860" i="47"/>
  <c r="AA859" i="47"/>
  <c r="AD859" i="47"/>
  <c r="T859" i="47"/>
  <c r="AB859" i="47"/>
  <c r="BF859" i="47"/>
  <c r="U859" i="47"/>
  <c r="AA858" i="47"/>
  <c r="AD858" i="47"/>
  <c r="T858" i="47"/>
  <c r="AB858" i="47"/>
  <c r="BF858" i="47"/>
  <c r="AP580" i="47" s="1"/>
  <c r="U858" i="47"/>
  <c r="AB857" i="47"/>
  <c r="BF857" i="47"/>
  <c r="AP520" i="47" s="1"/>
  <c r="U857" i="47"/>
  <c r="AA857" i="47"/>
  <c r="AC857" i="47" s="1"/>
  <c r="AD857" i="47"/>
  <c r="T857" i="47"/>
  <c r="AA856" i="47"/>
  <c r="AD856" i="47"/>
  <c r="T856" i="47"/>
  <c r="AB856" i="47"/>
  <c r="BF856" i="47"/>
  <c r="U856" i="47"/>
  <c r="AA855" i="47"/>
  <c r="AD855" i="47"/>
  <c r="T855" i="47"/>
  <c r="AB855" i="47"/>
  <c r="BF855" i="47"/>
  <c r="U855" i="47"/>
  <c r="AB854" i="47"/>
  <c r="BF854" i="47"/>
  <c r="U854" i="47"/>
  <c r="AA854" i="47"/>
  <c r="AD854" i="47"/>
  <c r="T854" i="47"/>
  <c r="AB853" i="47"/>
  <c r="BF853" i="47"/>
  <c r="AP525" i="47" s="1"/>
  <c r="U853" i="47"/>
  <c r="AA853" i="47"/>
  <c r="AD853" i="47"/>
  <c r="T853" i="47"/>
  <c r="AB852" i="47"/>
  <c r="BF852" i="47"/>
  <c r="U852" i="47"/>
  <c r="AA852" i="47"/>
  <c r="AC852" i="47" s="1"/>
  <c r="AD852" i="47"/>
  <c r="T852" i="47"/>
  <c r="AA851" i="47"/>
  <c r="AD851" i="47"/>
  <c r="T851" i="47"/>
  <c r="AB851" i="47"/>
  <c r="BF851" i="47"/>
  <c r="U851" i="47"/>
  <c r="AA850" i="47"/>
  <c r="AD850" i="47"/>
  <c r="T850" i="47"/>
  <c r="AB850" i="47"/>
  <c r="BF850" i="47"/>
  <c r="U850" i="47"/>
  <c r="AB849" i="47"/>
  <c r="BF849" i="47"/>
  <c r="U849" i="47"/>
  <c r="AA849" i="47"/>
  <c r="AC849" i="47" s="1"/>
  <c r="AD849" i="47"/>
  <c r="T849" i="47"/>
  <c r="AA848" i="47"/>
  <c r="AD848" i="47"/>
  <c r="T848" i="47"/>
  <c r="AB848" i="47"/>
  <c r="BF848" i="47"/>
  <c r="U848" i="47"/>
  <c r="AA847" i="47"/>
  <c r="AD847" i="47"/>
  <c r="T847" i="47"/>
  <c r="AB847" i="47"/>
  <c r="BF847" i="47"/>
  <c r="U847" i="47"/>
  <c r="AA846" i="47"/>
  <c r="AD846" i="47"/>
  <c r="T846" i="47"/>
  <c r="AB846" i="47"/>
  <c r="BF846" i="47"/>
  <c r="U846" i="47"/>
  <c r="AA845" i="47"/>
  <c r="AD845" i="47"/>
  <c r="T845" i="47"/>
  <c r="AB845" i="47"/>
  <c r="BF845" i="47"/>
  <c r="AP915" i="47" s="1"/>
  <c r="U845" i="47"/>
  <c r="AA844" i="47"/>
  <c r="AD844" i="47"/>
  <c r="T844" i="47"/>
  <c r="AB844" i="47"/>
  <c r="BF844" i="47"/>
  <c r="AP519" i="47" s="1"/>
  <c r="U844" i="47"/>
  <c r="AB843" i="47"/>
  <c r="BF843" i="47"/>
  <c r="U843" i="47"/>
  <c r="AA843" i="47"/>
  <c r="AD843" i="47"/>
  <c r="T843" i="47"/>
  <c r="AA842" i="47"/>
  <c r="AD842" i="47"/>
  <c r="T842" i="47"/>
  <c r="AB842" i="47"/>
  <c r="BF842" i="47"/>
  <c r="U842" i="47"/>
  <c r="AA841" i="47"/>
  <c r="AD841" i="47"/>
  <c r="T841" i="47"/>
  <c r="AB841" i="47"/>
  <c r="BF841" i="47"/>
  <c r="U841" i="47"/>
  <c r="AA840" i="47"/>
  <c r="AD840" i="47"/>
  <c r="T840" i="47"/>
  <c r="AB840" i="47"/>
  <c r="BF840" i="47"/>
  <c r="U840" i="47"/>
  <c r="AA839" i="47"/>
  <c r="AD839" i="47"/>
  <c r="T839" i="47"/>
  <c r="AB839" i="47"/>
  <c r="BF839" i="47"/>
  <c r="U839" i="47"/>
  <c r="AA838" i="47"/>
  <c r="AD838" i="47"/>
  <c r="T838" i="47"/>
  <c r="AB838" i="47"/>
  <c r="BF838" i="47"/>
  <c r="U838" i="47"/>
  <c r="AA837" i="47"/>
  <c r="AD837" i="47"/>
  <c r="T837" i="47"/>
  <c r="AB837" i="47"/>
  <c r="BF837" i="47"/>
  <c r="U837" i="47"/>
  <c r="AA836" i="47"/>
  <c r="AD836" i="47"/>
  <c r="T836" i="47"/>
  <c r="AB836" i="47"/>
  <c r="BF836" i="47"/>
  <c r="U836" i="47"/>
  <c r="AA835" i="47"/>
  <c r="AD835" i="47"/>
  <c r="T835" i="47"/>
  <c r="AB835" i="47"/>
  <c r="BF835" i="47"/>
  <c r="AP626" i="47" s="1"/>
  <c r="U835" i="47"/>
  <c r="AA834" i="47"/>
  <c r="AD834" i="47"/>
  <c r="T834" i="47"/>
  <c r="AB834" i="47"/>
  <c r="BF834" i="47"/>
  <c r="AP22" i="47" s="1"/>
  <c r="BG32" i="47" s="1"/>
  <c r="U834" i="47"/>
  <c r="AA833" i="47"/>
  <c r="AD833" i="47"/>
  <c r="T833" i="47"/>
  <c r="AB833" i="47"/>
  <c r="BF833" i="47"/>
  <c r="U833" i="47"/>
  <c r="AA832" i="47"/>
  <c r="AD832" i="47"/>
  <c r="T832" i="47"/>
  <c r="AB832" i="47"/>
  <c r="BF832" i="47"/>
  <c r="U832" i="47"/>
  <c r="AA831" i="47"/>
  <c r="AD831" i="47"/>
  <c r="T831" i="47"/>
  <c r="AB831" i="47"/>
  <c r="BF831" i="47"/>
  <c r="U831" i="47"/>
  <c r="AA830" i="47"/>
  <c r="AD830" i="47"/>
  <c r="T830" i="47"/>
  <c r="AB830" i="47"/>
  <c r="BF830" i="47"/>
  <c r="U830" i="47"/>
  <c r="AA829" i="47"/>
  <c r="AD829" i="47"/>
  <c r="T829" i="47"/>
  <c r="AB829" i="47"/>
  <c r="BF829" i="47"/>
  <c r="U829" i="47"/>
  <c r="AA828" i="47"/>
  <c r="AD828" i="47"/>
  <c r="T828" i="47"/>
  <c r="AB828" i="47"/>
  <c r="BF828" i="47"/>
  <c r="U828" i="47"/>
  <c r="AA827" i="47"/>
  <c r="AD827" i="47"/>
  <c r="T827" i="47"/>
  <c r="AB827" i="47"/>
  <c r="BF827" i="47"/>
  <c r="AP410" i="47" s="1"/>
  <c r="U827" i="47"/>
  <c r="AA826" i="47"/>
  <c r="AD826" i="47"/>
  <c r="T826" i="47"/>
  <c r="AB826" i="47"/>
  <c r="BF826" i="47"/>
  <c r="U826" i="47"/>
  <c r="AA825" i="47"/>
  <c r="AD825" i="47"/>
  <c r="T825" i="47"/>
  <c r="AB825" i="47"/>
  <c r="BF825" i="47"/>
  <c r="AP530" i="47" s="1"/>
  <c r="U825" i="47"/>
  <c r="AA824" i="47"/>
  <c r="AD824" i="47"/>
  <c r="T824" i="47"/>
  <c r="AB824" i="47"/>
  <c r="BF824" i="47"/>
  <c r="U824" i="47"/>
  <c r="AA823" i="47"/>
  <c r="AD823" i="47"/>
  <c r="T823" i="47"/>
  <c r="AB823" i="47"/>
  <c r="BF823" i="47"/>
  <c r="U823" i="47"/>
  <c r="AA822" i="47"/>
  <c r="AD822" i="47"/>
  <c r="T822" i="47"/>
  <c r="AB822" i="47"/>
  <c r="BF822" i="47"/>
  <c r="U822" i="47"/>
  <c r="AA821" i="47"/>
  <c r="AD821" i="47"/>
  <c r="T821" i="47"/>
  <c r="AB821" i="47"/>
  <c r="BF821" i="47"/>
  <c r="U821" i="47"/>
  <c r="AB820" i="47"/>
  <c r="BF820" i="47"/>
  <c r="U820" i="47"/>
  <c r="AA820" i="47"/>
  <c r="AD820" i="47"/>
  <c r="T820" i="47"/>
  <c r="AA819" i="47"/>
  <c r="AD819" i="47"/>
  <c r="T819" i="47"/>
  <c r="AB819" i="47"/>
  <c r="BF819" i="47"/>
  <c r="U819" i="47"/>
  <c r="AB818" i="47"/>
  <c r="BF818" i="47"/>
  <c r="U818" i="47"/>
  <c r="AA818" i="47"/>
  <c r="AC818" i="47" s="1"/>
  <c r="AD818" i="47"/>
  <c r="T818" i="47"/>
  <c r="AA817" i="47"/>
  <c r="AD817" i="47"/>
  <c r="T817" i="47"/>
  <c r="AB817" i="47"/>
  <c r="BF817" i="47"/>
  <c r="U817" i="47"/>
  <c r="AA816" i="47"/>
  <c r="AD816" i="47"/>
  <c r="T816" i="47"/>
  <c r="AB816" i="47"/>
  <c r="BF816" i="47"/>
  <c r="U816" i="47"/>
  <c r="AB815" i="47"/>
  <c r="BF815" i="47"/>
  <c r="U815" i="47"/>
  <c r="AA815" i="47"/>
  <c r="AC815" i="47" s="1"/>
  <c r="AD815" i="47"/>
  <c r="T815" i="47"/>
  <c r="AA814" i="47"/>
  <c r="AD814" i="47"/>
  <c r="T814" i="47"/>
  <c r="AB814" i="47"/>
  <c r="BF814" i="47"/>
  <c r="U814" i="47"/>
  <c r="AA813" i="47"/>
  <c r="AD813" i="47"/>
  <c r="T813" i="47"/>
  <c r="AB813" i="47"/>
  <c r="BF813" i="47"/>
  <c r="U813" i="47"/>
  <c r="AA812" i="47"/>
  <c r="T812" i="47"/>
  <c r="AD812" i="47"/>
  <c r="BF812" i="47"/>
  <c r="AP524" i="47" s="1"/>
  <c r="U812" i="47"/>
  <c r="AB812" i="47"/>
  <c r="H812" i="47"/>
  <c r="J812" i="47"/>
  <c r="L812" i="47"/>
  <c r="N812" i="47"/>
  <c r="G812" i="47"/>
  <c r="I812" i="47"/>
  <c r="K812" i="47"/>
  <c r="M812" i="47"/>
  <c r="AA811" i="47"/>
  <c r="AD811" i="47"/>
  <c r="T811" i="47"/>
  <c r="AB811" i="47"/>
  <c r="BF811" i="47"/>
  <c r="U811" i="47"/>
  <c r="AB810" i="47"/>
  <c r="BF810" i="47"/>
  <c r="U810" i="47"/>
  <c r="AA810" i="47"/>
  <c r="AC810" i="47" s="1"/>
  <c r="AD810" i="47"/>
  <c r="T810" i="47"/>
  <c r="AA809" i="47"/>
  <c r="AD809" i="47"/>
  <c r="T809" i="47"/>
  <c r="AB809" i="47"/>
  <c r="BF809" i="47"/>
  <c r="U809" i="47"/>
  <c r="AB808" i="47"/>
  <c r="BF808" i="47"/>
  <c r="U808" i="47"/>
  <c r="AA808" i="47"/>
  <c r="AD808" i="47"/>
  <c r="T808" i="47"/>
  <c r="AA807" i="47"/>
  <c r="AD807" i="47"/>
  <c r="T807" i="47"/>
  <c r="AB807" i="47"/>
  <c r="BF807" i="47"/>
  <c r="U807" i="47"/>
  <c r="AB806" i="47"/>
  <c r="BF806" i="47"/>
  <c r="U806" i="47"/>
  <c r="AA806" i="47"/>
  <c r="AD806" i="47"/>
  <c r="T806" i="47"/>
  <c r="AA805" i="47"/>
  <c r="AD805" i="47"/>
  <c r="T805" i="47"/>
  <c r="AB805" i="47"/>
  <c r="BF805" i="47"/>
  <c r="U805" i="47"/>
  <c r="AB804" i="47"/>
  <c r="BF804" i="47"/>
  <c r="U804" i="47"/>
  <c r="AA804" i="47"/>
  <c r="AD804" i="47"/>
  <c r="T804" i="47"/>
  <c r="AA803" i="47"/>
  <c r="AD803" i="47"/>
  <c r="T803" i="47"/>
  <c r="AB803" i="47"/>
  <c r="BF803" i="47"/>
  <c r="U803" i="47"/>
  <c r="AB802" i="47"/>
  <c r="BF802" i="47"/>
  <c r="U802" i="47"/>
  <c r="AA802" i="47"/>
  <c r="AD802" i="47"/>
  <c r="T802" i="47"/>
  <c r="AA801" i="47"/>
  <c r="AD801" i="47"/>
  <c r="T801" i="47"/>
  <c r="AB801" i="47"/>
  <c r="BF801" i="47"/>
  <c r="U801" i="47"/>
  <c r="AB800" i="47"/>
  <c r="BF800" i="47"/>
  <c r="U800" i="47"/>
  <c r="AA800" i="47"/>
  <c r="AD800" i="47"/>
  <c r="T800" i="47"/>
  <c r="AB799" i="47"/>
  <c r="BF799" i="47"/>
  <c r="U799" i="47"/>
  <c r="AA799" i="47"/>
  <c r="AD799" i="47"/>
  <c r="T799" i="47"/>
  <c r="AA798" i="47"/>
  <c r="AD798" i="47"/>
  <c r="T798" i="47"/>
  <c r="AB798" i="47"/>
  <c r="BF798" i="47"/>
  <c r="U798" i="47"/>
  <c r="AA797" i="47"/>
  <c r="AD797" i="47"/>
  <c r="T797" i="47"/>
  <c r="AB797" i="47"/>
  <c r="BF797" i="47"/>
  <c r="U797" i="47"/>
  <c r="AB796" i="47"/>
  <c r="BF796" i="47"/>
  <c r="AP543" i="47" s="1"/>
  <c r="U796" i="47"/>
  <c r="AA796" i="47"/>
  <c r="AD796" i="47"/>
  <c r="T796" i="47"/>
  <c r="AB795" i="47"/>
  <c r="BF795" i="47"/>
  <c r="U795" i="47"/>
  <c r="AA795" i="47"/>
  <c r="AD795" i="47"/>
  <c r="T795" i="47"/>
  <c r="AB794" i="47"/>
  <c r="BF794" i="47"/>
  <c r="U794" i="47"/>
  <c r="AA794" i="47"/>
  <c r="AC794" i="47" s="1"/>
  <c r="AD794" i="47"/>
  <c r="T794" i="47"/>
  <c r="AB793" i="47"/>
  <c r="BF793" i="47"/>
  <c r="U793" i="47"/>
  <c r="AA793" i="47"/>
  <c r="AC793" i="47" s="1"/>
  <c r="AD793" i="47"/>
  <c r="T793" i="47"/>
  <c r="AB792" i="47"/>
  <c r="BF792" i="47"/>
  <c r="U792" i="47"/>
  <c r="AA792" i="47"/>
  <c r="AD792" i="47"/>
  <c r="T792" i="47"/>
  <c r="AB791" i="47"/>
  <c r="BF791" i="47"/>
  <c r="U791" i="47"/>
  <c r="AA791" i="47"/>
  <c r="AD791" i="47"/>
  <c r="T791" i="47"/>
  <c r="AB790" i="47"/>
  <c r="BF790" i="47"/>
  <c r="U790" i="47"/>
  <c r="AA790" i="47"/>
  <c r="AD790" i="47"/>
  <c r="T790" i="47"/>
  <c r="AA789" i="47"/>
  <c r="AD789" i="47"/>
  <c r="T789" i="47"/>
  <c r="AB789" i="47"/>
  <c r="BF789" i="47"/>
  <c r="U789" i="47"/>
  <c r="AA788" i="47"/>
  <c r="AD788" i="47"/>
  <c r="T788" i="47"/>
  <c r="AB788" i="47"/>
  <c r="BF788" i="47"/>
  <c r="AP145" i="47" s="1"/>
  <c r="BG250" i="47" s="1"/>
  <c r="U788" i="47"/>
  <c r="AB787" i="47"/>
  <c r="BF787" i="47"/>
  <c r="U787" i="47"/>
  <c r="AA787" i="47"/>
  <c r="AC787" i="47" s="1"/>
  <c r="AD787" i="47"/>
  <c r="T787" i="47"/>
  <c r="AA786" i="47"/>
  <c r="AD786" i="47"/>
  <c r="T786" i="47"/>
  <c r="AB786" i="47"/>
  <c r="BF786" i="47"/>
  <c r="U786" i="47"/>
  <c r="AA785" i="47"/>
  <c r="AD785" i="47"/>
  <c r="T785" i="47"/>
  <c r="AB785" i="47"/>
  <c r="BF785" i="47"/>
  <c r="U785" i="47"/>
  <c r="AA784" i="47"/>
  <c r="AD784" i="47"/>
  <c r="T784" i="47"/>
  <c r="AB784" i="47"/>
  <c r="BF784" i="47"/>
  <c r="U784" i="47"/>
  <c r="AA783" i="47"/>
  <c r="AD783" i="47"/>
  <c r="T783" i="47"/>
  <c r="AB783" i="47"/>
  <c r="BF783" i="47"/>
  <c r="U783" i="47"/>
  <c r="AA782" i="47"/>
  <c r="AD782" i="47"/>
  <c r="T782" i="47"/>
  <c r="AB782" i="47"/>
  <c r="BF782" i="47"/>
  <c r="U782" i="47"/>
  <c r="AB781" i="47"/>
  <c r="BF781" i="47"/>
  <c r="U781" i="47"/>
  <c r="AA781" i="47"/>
  <c r="AC781" i="47" s="1"/>
  <c r="AD781" i="47"/>
  <c r="T781" i="47"/>
  <c r="AB780" i="47"/>
  <c r="BF780" i="47"/>
  <c r="U780" i="47"/>
  <c r="AA780" i="47"/>
  <c r="AD780" i="47"/>
  <c r="T780" i="47"/>
  <c r="AA779" i="47"/>
  <c r="AD779" i="47"/>
  <c r="T779" i="47"/>
  <c r="AB779" i="47"/>
  <c r="BF779" i="47"/>
  <c r="U779" i="47"/>
  <c r="AA778" i="47"/>
  <c r="AD778" i="47"/>
  <c r="T778" i="47"/>
  <c r="AB778" i="47"/>
  <c r="BF778" i="47"/>
  <c r="U778" i="47"/>
  <c r="AA777" i="47"/>
  <c r="AD777" i="47"/>
  <c r="T777" i="47"/>
  <c r="AB777" i="47"/>
  <c r="BF777" i="47"/>
  <c r="U777" i="47"/>
  <c r="AB776" i="47"/>
  <c r="BF776" i="47"/>
  <c r="U776" i="47"/>
  <c r="AA776" i="47"/>
  <c r="AC776" i="47" s="1"/>
  <c r="AD776" i="47"/>
  <c r="T776" i="47"/>
  <c r="AA775" i="47"/>
  <c r="AD775" i="47"/>
  <c r="T775" i="47"/>
  <c r="AB775" i="47"/>
  <c r="BF775" i="47"/>
  <c r="U775" i="47"/>
  <c r="AB774" i="47"/>
  <c r="BF774" i="47"/>
  <c r="U774" i="47"/>
  <c r="AA774" i="47"/>
  <c r="AD774" i="47"/>
  <c r="T774" i="47"/>
  <c r="AA773" i="47"/>
  <c r="AD773" i="47"/>
  <c r="T773" i="47"/>
  <c r="AB773" i="47"/>
  <c r="BF773" i="47"/>
  <c r="U773" i="47"/>
  <c r="AB772" i="47"/>
  <c r="BF772" i="47"/>
  <c r="U772" i="47"/>
  <c r="AA772" i="47"/>
  <c r="AC772" i="47" s="1"/>
  <c r="AD772" i="47"/>
  <c r="T772" i="47"/>
  <c r="AB771" i="47"/>
  <c r="BF771" i="47"/>
  <c r="U771" i="47"/>
  <c r="AA771" i="47"/>
  <c r="AC771" i="47" s="1"/>
  <c r="AD771" i="47"/>
  <c r="T771" i="47"/>
  <c r="AB770" i="47"/>
  <c r="BF770" i="47"/>
  <c r="U770" i="47"/>
  <c r="AA770" i="47"/>
  <c r="AC770" i="47" s="1"/>
  <c r="AD770" i="47"/>
  <c r="T770" i="47"/>
  <c r="AB769" i="47"/>
  <c r="BF769" i="47"/>
  <c r="U769" i="47"/>
  <c r="AA769" i="47"/>
  <c r="AC769" i="47" s="1"/>
  <c r="AD769" i="47"/>
  <c r="T769" i="47"/>
  <c r="AB768" i="47"/>
  <c r="BF768" i="47"/>
  <c r="U768" i="47"/>
  <c r="AA768" i="47"/>
  <c r="AD768" i="47"/>
  <c r="T768" i="47"/>
  <c r="AB767" i="47"/>
  <c r="BF767" i="47"/>
  <c r="U767" i="47"/>
  <c r="AA767" i="47"/>
  <c r="AD767" i="47"/>
  <c r="T767" i="47"/>
  <c r="AB766" i="47"/>
  <c r="BF766" i="47"/>
  <c r="U766" i="47"/>
  <c r="AA766" i="47"/>
  <c r="AD766" i="47"/>
  <c r="T766" i="47"/>
  <c r="AA765" i="47"/>
  <c r="AD765" i="47"/>
  <c r="T765" i="47"/>
  <c r="AB765" i="47"/>
  <c r="BF765" i="47"/>
  <c r="U765" i="47"/>
  <c r="AB764" i="47"/>
  <c r="BF764" i="47"/>
  <c r="U764" i="47"/>
  <c r="AA764" i="47"/>
  <c r="AC764" i="47" s="1"/>
  <c r="AD764" i="47"/>
  <c r="T764" i="47"/>
  <c r="AA763" i="47"/>
  <c r="AD763" i="47"/>
  <c r="T763" i="47"/>
  <c r="AB763" i="47"/>
  <c r="BF763" i="47"/>
  <c r="AP638" i="47" s="1"/>
  <c r="U763" i="47"/>
  <c r="AA762" i="47"/>
  <c r="AD762" i="47"/>
  <c r="T762" i="47"/>
  <c r="AB762" i="47"/>
  <c r="BF762" i="47"/>
  <c r="U762" i="47"/>
  <c r="AA761" i="47"/>
  <c r="AD761" i="47"/>
  <c r="T761" i="47"/>
  <c r="AB761" i="47"/>
  <c r="BF761" i="47"/>
  <c r="U761" i="47"/>
  <c r="AA760" i="47"/>
  <c r="AD760" i="47"/>
  <c r="T760" i="47"/>
  <c r="AB760" i="47"/>
  <c r="BF760" i="47"/>
  <c r="U760" i="47"/>
  <c r="AA759" i="47"/>
  <c r="AD759" i="47"/>
  <c r="T759" i="47"/>
  <c r="AB759" i="47"/>
  <c r="BF759" i="47"/>
  <c r="U759" i="47"/>
  <c r="AA758" i="47"/>
  <c r="AD758" i="47"/>
  <c r="T758" i="47"/>
  <c r="AB758" i="47"/>
  <c r="BF758" i="47"/>
  <c r="U758" i="47"/>
  <c r="AA757" i="47"/>
  <c r="AD757" i="47"/>
  <c r="T757" i="47"/>
  <c r="AB757" i="47"/>
  <c r="BF757" i="47"/>
  <c r="U757" i="47"/>
  <c r="AA756" i="47"/>
  <c r="AD756" i="47"/>
  <c r="T756" i="47"/>
  <c r="AB756" i="47"/>
  <c r="BF756" i="47"/>
  <c r="U756" i="47"/>
  <c r="AA755" i="47"/>
  <c r="AD755" i="47"/>
  <c r="T755" i="47"/>
  <c r="AB755" i="47"/>
  <c r="BF755" i="47"/>
  <c r="U755" i="47"/>
  <c r="AA754" i="47"/>
  <c r="AD754" i="47"/>
  <c r="T754" i="47"/>
  <c r="AB754" i="47"/>
  <c r="BF754" i="47"/>
  <c r="U754" i="47"/>
  <c r="AA753" i="47"/>
  <c r="AD753" i="47"/>
  <c r="T753" i="47"/>
  <c r="AB753" i="47"/>
  <c r="BF753" i="47"/>
  <c r="U753" i="47"/>
  <c r="AB752" i="47"/>
  <c r="BF752" i="47"/>
  <c r="AP852" i="47" s="1"/>
  <c r="U752" i="47"/>
  <c r="AA752" i="47"/>
  <c r="AC752" i="47" s="1"/>
  <c r="AD752" i="47"/>
  <c r="T752" i="47"/>
  <c r="AB751" i="47"/>
  <c r="BF751" i="47"/>
  <c r="U751" i="47"/>
  <c r="AA751" i="47"/>
  <c r="AC751" i="47" s="1"/>
  <c r="AD751" i="47"/>
  <c r="T751" i="47"/>
  <c r="AA750" i="47"/>
  <c r="AD750" i="47"/>
  <c r="T750" i="47"/>
  <c r="AB750" i="47"/>
  <c r="AG497" i="47" s="1"/>
  <c r="BF750" i="47"/>
  <c r="AP637" i="47" s="1"/>
  <c r="U750" i="47"/>
  <c r="AA749" i="47"/>
  <c r="AD749" i="47"/>
  <c r="T749" i="47"/>
  <c r="AB749" i="47"/>
  <c r="BF749" i="47"/>
  <c r="BG749" i="47"/>
  <c r="BH749" i="47"/>
  <c r="BI749" i="47"/>
  <c r="BJ749" i="47"/>
  <c r="BK749" i="47"/>
  <c r="BL749" i="47"/>
  <c r="BM749" i="47"/>
  <c r="BN749" i="47"/>
  <c r="BO749" i="47"/>
  <c r="BP749" i="47"/>
  <c r="BQ749" i="47"/>
  <c r="BR749" i="47"/>
  <c r="BS749" i="47"/>
  <c r="BT749" i="47"/>
  <c r="U749" i="47"/>
  <c r="AA748" i="47"/>
  <c r="AD748" i="47"/>
  <c r="T748" i="47"/>
  <c r="AB748" i="47"/>
  <c r="BF748" i="47"/>
  <c r="BG748" i="47"/>
  <c r="BH748" i="47"/>
  <c r="BI748" i="47"/>
  <c r="BJ748" i="47"/>
  <c r="BK748" i="47"/>
  <c r="BL748" i="47"/>
  <c r="BM748" i="47"/>
  <c r="BN748" i="47"/>
  <c r="BO748" i="47"/>
  <c r="BP748" i="47"/>
  <c r="BQ748" i="47"/>
  <c r="BR748" i="47"/>
  <c r="BS748" i="47"/>
  <c r="BT748" i="47"/>
  <c r="U748" i="47"/>
  <c r="AA747" i="47"/>
  <c r="AD747" i="47"/>
  <c r="T747" i="47"/>
  <c r="AB747" i="47"/>
  <c r="BF747" i="47"/>
  <c r="U747" i="47"/>
  <c r="AA746" i="47"/>
  <c r="AD746" i="47"/>
  <c r="T746" i="47"/>
  <c r="AB746" i="47"/>
  <c r="BF746" i="47"/>
  <c r="BG746" i="47"/>
  <c r="U746" i="47"/>
  <c r="AA745" i="47"/>
  <c r="AD745" i="47"/>
  <c r="T745" i="47"/>
  <c r="AB745" i="47"/>
  <c r="BF745" i="47"/>
  <c r="U745" i="47"/>
  <c r="AB744" i="47"/>
  <c r="BF744" i="47"/>
  <c r="U744" i="47"/>
  <c r="AA744" i="47"/>
  <c r="AC744" i="47" s="1"/>
  <c r="AD744" i="47"/>
  <c r="T744" i="47"/>
  <c r="AB743" i="47"/>
  <c r="BF743" i="47"/>
  <c r="U743" i="47"/>
  <c r="AA743" i="47"/>
  <c r="AD743" i="47"/>
  <c r="T743" i="47"/>
  <c r="AB742" i="47"/>
  <c r="BF742" i="47"/>
  <c r="U742" i="47"/>
  <c r="AA742" i="47"/>
  <c r="AD742" i="47"/>
  <c r="T742" i="47"/>
  <c r="AB741" i="47"/>
  <c r="BF741" i="47"/>
  <c r="U741" i="47"/>
  <c r="AA741" i="47"/>
  <c r="AD741" i="47"/>
  <c r="T741" i="47"/>
  <c r="AB740" i="47"/>
  <c r="BF740" i="47"/>
  <c r="U740" i="47"/>
  <c r="AA740" i="47"/>
  <c r="AD740" i="47"/>
  <c r="T740" i="47"/>
  <c r="AA739" i="47"/>
  <c r="AD739" i="47"/>
  <c r="T739" i="47"/>
  <c r="AB739" i="47"/>
  <c r="BF739" i="47"/>
  <c r="U739" i="47"/>
  <c r="AB738" i="47"/>
  <c r="BF738" i="47"/>
  <c r="U738" i="47"/>
  <c r="AA738" i="47"/>
  <c r="AD738" i="47"/>
  <c r="T738" i="47"/>
  <c r="AB737" i="47"/>
  <c r="BF737" i="47"/>
  <c r="BG737" i="47"/>
  <c r="BH737" i="47"/>
  <c r="BI737" i="47"/>
  <c r="BJ737" i="47"/>
  <c r="BK737" i="47"/>
  <c r="BL737" i="47"/>
  <c r="BM737" i="47"/>
  <c r="BN737" i="47"/>
  <c r="BO737" i="47"/>
  <c r="BP737" i="47"/>
  <c r="BQ737" i="47"/>
  <c r="BR737" i="47"/>
  <c r="BS737" i="47"/>
  <c r="BT737" i="47"/>
  <c r="U737" i="47"/>
  <c r="AA737" i="47"/>
  <c r="AC737" i="47" s="1"/>
  <c r="AD737" i="47"/>
  <c r="T737" i="47"/>
  <c r="AB736" i="47"/>
  <c r="BF736" i="47"/>
  <c r="BG736" i="47"/>
  <c r="BH736" i="47"/>
  <c r="BI736" i="47"/>
  <c r="BJ736" i="47"/>
  <c r="BK736" i="47"/>
  <c r="BL736" i="47"/>
  <c r="BM736" i="47"/>
  <c r="BN736" i="47"/>
  <c r="BO736" i="47"/>
  <c r="BP736" i="47"/>
  <c r="BQ736" i="47"/>
  <c r="BR736" i="47"/>
  <c r="BS736" i="47"/>
  <c r="BT736" i="47"/>
  <c r="U736" i="47"/>
  <c r="AA736" i="47"/>
  <c r="AD736" i="47"/>
  <c r="T736" i="47"/>
  <c r="AB735" i="47"/>
  <c r="BF735" i="47"/>
  <c r="AP611" i="47" s="1"/>
  <c r="U735" i="47"/>
  <c r="AA735" i="47"/>
  <c r="AD735" i="47"/>
  <c r="T735" i="47"/>
  <c r="AA734" i="47"/>
  <c r="AD734" i="47"/>
  <c r="T734" i="47"/>
  <c r="AB734" i="47"/>
  <c r="BF734" i="47"/>
  <c r="BG734" i="47"/>
  <c r="BH734" i="47"/>
  <c r="BI734" i="47"/>
  <c r="BJ734" i="47"/>
  <c r="BK734" i="47"/>
  <c r="BL734" i="47"/>
  <c r="BM734" i="47"/>
  <c r="BN734" i="47"/>
  <c r="BO734" i="47"/>
  <c r="BP734" i="47"/>
  <c r="BQ734" i="47"/>
  <c r="BR734" i="47"/>
  <c r="BS734" i="47"/>
  <c r="BT734" i="47"/>
  <c r="U734" i="47"/>
  <c r="AB733" i="47"/>
  <c r="BF733" i="47"/>
  <c r="U733" i="47"/>
  <c r="AA733" i="47"/>
  <c r="AD733" i="47"/>
  <c r="T733" i="47"/>
  <c r="AA732" i="47"/>
  <c r="AD732" i="47"/>
  <c r="T732" i="47"/>
  <c r="AB732" i="47"/>
  <c r="BF732" i="47"/>
  <c r="U732" i="47"/>
  <c r="AB731" i="47"/>
  <c r="BF731" i="47"/>
  <c r="U731" i="47"/>
  <c r="AA731" i="47"/>
  <c r="AD731" i="47"/>
  <c r="T731" i="47"/>
  <c r="AB730" i="47"/>
  <c r="BF730" i="47"/>
  <c r="U730" i="47"/>
  <c r="AA730" i="47"/>
  <c r="AD730" i="47"/>
  <c r="T730" i="47"/>
  <c r="AB729" i="47"/>
  <c r="BF729" i="47"/>
  <c r="U729" i="47"/>
  <c r="AA729" i="47"/>
  <c r="AD729" i="47"/>
  <c r="T729" i="47"/>
  <c r="AB728" i="47"/>
  <c r="BF728" i="47"/>
  <c r="U728" i="47"/>
  <c r="AA728" i="47"/>
  <c r="AD728" i="47"/>
  <c r="T728" i="47"/>
  <c r="AB727" i="47"/>
  <c r="BF727" i="47"/>
  <c r="U727" i="47"/>
  <c r="AA727" i="47"/>
  <c r="AD727" i="47"/>
  <c r="T727" i="47"/>
  <c r="AB726" i="47"/>
  <c r="BF726" i="47"/>
  <c r="U726" i="47"/>
  <c r="AA726" i="47"/>
  <c r="AD726" i="47"/>
  <c r="T726" i="47"/>
  <c r="AA725" i="47"/>
  <c r="AD725" i="47"/>
  <c r="T725" i="47"/>
  <c r="AB725" i="47"/>
  <c r="BF725" i="47"/>
  <c r="U725" i="47"/>
  <c r="AA724" i="47"/>
  <c r="AD724" i="47"/>
  <c r="T724" i="47"/>
  <c r="AB724" i="47"/>
  <c r="BF724" i="47"/>
  <c r="U724" i="47"/>
  <c r="AB723" i="47"/>
  <c r="BF723" i="47"/>
  <c r="U723" i="47"/>
  <c r="AA723" i="47"/>
  <c r="AC723" i="47" s="1"/>
  <c r="AD723" i="47"/>
  <c r="T723" i="47"/>
  <c r="AB722" i="47"/>
  <c r="BF722" i="47"/>
  <c r="U722" i="47"/>
  <c r="AA722" i="47"/>
  <c r="AD722" i="47"/>
  <c r="T722" i="47"/>
  <c r="AA721" i="47"/>
  <c r="AD721" i="47"/>
  <c r="T721" i="47"/>
  <c r="AB721" i="47"/>
  <c r="BF721" i="47"/>
  <c r="U721" i="47"/>
  <c r="AA720" i="47"/>
  <c r="AD720" i="47"/>
  <c r="T720" i="47"/>
  <c r="AB720" i="47"/>
  <c r="BF720" i="47"/>
  <c r="U720" i="47"/>
  <c r="AA719" i="47"/>
  <c r="AD719" i="47"/>
  <c r="T719" i="47"/>
  <c r="AB719" i="47"/>
  <c r="BF719" i="47"/>
  <c r="U719" i="47"/>
  <c r="AA718" i="47"/>
  <c r="AD718" i="47"/>
  <c r="T718" i="47"/>
  <c r="AB718" i="47"/>
  <c r="BF718" i="47"/>
  <c r="U718" i="47"/>
  <c r="AB717" i="47"/>
  <c r="BF717" i="47"/>
  <c r="U717" i="47"/>
  <c r="AA717" i="47"/>
  <c r="AD717" i="47"/>
  <c r="T717" i="47"/>
  <c r="AA716" i="47"/>
  <c r="AD716" i="47"/>
  <c r="T716" i="47"/>
  <c r="AB716" i="47"/>
  <c r="BF716" i="47"/>
  <c r="U716" i="47"/>
  <c r="AA715" i="47"/>
  <c r="AD715" i="47"/>
  <c r="T715" i="47"/>
  <c r="AB715" i="47"/>
  <c r="BF715" i="47"/>
  <c r="U715" i="47"/>
  <c r="AA714" i="47"/>
  <c r="AD714" i="47"/>
  <c r="T714" i="47"/>
  <c r="AB714" i="47"/>
  <c r="BF714" i="47"/>
  <c r="U714" i="47"/>
  <c r="AA713" i="47"/>
  <c r="AD713" i="47"/>
  <c r="T713" i="47"/>
  <c r="AB713" i="47"/>
  <c r="BF713" i="47"/>
  <c r="U713" i="47"/>
  <c r="AA712" i="47"/>
  <c r="AD712" i="47"/>
  <c r="T712" i="47"/>
  <c r="AB712" i="47"/>
  <c r="BF712" i="47"/>
  <c r="U712" i="47"/>
  <c r="AA711" i="47"/>
  <c r="AD711" i="47"/>
  <c r="T711" i="47"/>
  <c r="AB711" i="47"/>
  <c r="BF711" i="47"/>
  <c r="U711" i="47"/>
  <c r="AA710" i="47"/>
  <c r="AD710" i="47"/>
  <c r="T710" i="47"/>
  <c r="AB710" i="47"/>
  <c r="BF710" i="47"/>
  <c r="U710" i="47"/>
  <c r="AA709" i="47"/>
  <c r="AD709" i="47"/>
  <c r="T709" i="47"/>
  <c r="AB709" i="47"/>
  <c r="BF709" i="47"/>
  <c r="U709" i="47"/>
  <c r="AA708" i="47"/>
  <c r="AD708" i="47"/>
  <c r="T708" i="47"/>
  <c r="AB708" i="47"/>
  <c r="BF708" i="47"/>
  <c r="U708" i="47"/>
  <c r="AA707" i="47"/>
  <c r="AD707" i="47"/>
  <c r="T707" i="47"/>
  <c r="AB707" i="47"/>
  <c r="BF707" i="47"/>
  <c r="U707" i="47"/>
  <c r="AA706" i="47"/>
  <c r="AD706" i="47"/>
  <c r="T706" i="47"/>
  <c r="AB706" i="47"/>
  <c r="BF706" i="47"/>
  <c r="AP595" i="47" s="1"/>
  <c r="U706" i="47"/>
  <c r="AB705" i="47"/>
  <c r="BF705" i="47"/>
  <c r="U705" i="47"/>
  <c r="AA705" i="47"/>
  <c r="AD705" i="47"/>
  <c r="T705" i="47"/>
  <c r="V705" i="47" s="1"/>
  <c r="AB704" i="47"/>
  <c r="BF704" i="47"/>
  <c r="U704" i="47"/>
  <c r="AA704" i="47"/>
  <c r="AD704" i="47"/>
  <c r="T704" i="47"/>
  <c r="AA703" i="47"/>
  <c r="AD703" i="47"/>
  <c r="T703" i="47"/>
  <c r="AB703" i="47"/>
  <c r="BF703" i="47"/>
  <c r="U703" i="47"/>
  <c r="AA702" i="47"/>
  <c r="AD702" i="47"/>
  <c r="T702" i="47"/>
  <c r="AB702" i="47"/>
  <c r="BF702" i="47"/>
  <c r="U702" i="47"/>
  <c r="AA701" i="47"/>
  <c r="AD701" i="47"/>
  <c r="T701" i="47"/>
  <c r="AB701" i="47"/>
  <c r="BF701" i="47"/>
  <c r="U701" i="47"/>
  <c r="AA700" i="47"/>
  <c r="AD700" i="47"/>
  <c r="T700" i="47"/>
  <c r="AB700" i="47"/>
  <c r="BF700" i="47"/>
  <c r="U700" i="47"/>
  <c r="AA699" i="47"/>
  <c r="AD699" i="47"/>
  <c r="T699" i="47"/>
  <c r="AB699" i="47"/>
  <c r="BF699" i="47"/>
  <c r="U699" i="47"/>
  <c r="AA698" i="47"/>
  <c r="AD698" i="47"/>
  <c r="T698" i="47"/>
  <c r="AB698" i="47"/>
  <c r="AG423" i="47" s="1"/>
  <c r="AK423" i="47" s="1"/>
  <c r="BF698" i="47"/>
  <c r="AP423" i="47" s="1"/>
  <c r="U698" i="47"/>
  <c r="AA697" i="47"/>
  <c r="AD697" i="47"/>
  <c r="T697" i="47"/>
  <c r="AB697" i="47"/>
  <c r="BF697" i="47"/>
  <c r="U697" i="47"/>
  <c r="AA696" i="47"/>
  <c r="AD696" i="47"/>
  <c r="T696" i="47"/>
  <c r="AB696" i="47"/>
  <c r="BF696" i="47"/>
  <c r="AP992" i="47" s="1"/>
  <c r="U696" i="47"/>
  <c r="AB695" i="47"/>
  <c r="BF695" i="47"/>
  <c r="U695" i="47"/>
  <c r="AA695" i="47"/>
  <c r="AD695" i="47"/>
  <c r="T695" i="47"/>
  <c r="AB694" i="47"/>
  <c r="BF694" i="47"/>
  <c r="U694" i="47"/>
  <c r="AA694" i="47"/>
  <c r="AD694" i="47"/>
  <c r="T694" i="47"/>
  <c r="AA693" i="47"/>
  <c r="AD693" i="47"/>
  <c r="T693" i="47"/>
  <c r="AB693" i="47"/>
  <c r="BF693" i="47"/>
  <c r="U693" i="47"/>
  <c r="AB692" i="47"/>
  <c r="BF692" i="47"/>
  <c r="U692" i="47"/>
  <c r="AA692" i="47"/>
  <c r="AD692" i="47"/>
  <c r="T692" i="47"/>
  <c r="V692" i="47" s="1"/>
  <c r="AA691" i="47"/>
  <c r="AD691" i="47"/>
  <c r="T691" i="47"/>
  <c r="AB691" i="47"/>
  <c r="BF691" i="47"/>
  <c r="AP867" i="47" s="1"/>
  <c r="U691" i="47"/>
  <c r="AA690" i="47"/>
  <c r="AD690" i="47"/>
  <c r="T690" i="47"/>
  <c r="AB690" i="47"/>
  <c r="BF690" i="47"/>
  <c r="U690" i="47"/>
  <c r="AB689" i="47"/>
  <c r="BF689" i="47"/>
  <c r="U689" i="47"/>
  <c r="AA689" i="47"/>
  <c r="AD689" i="47"/>
  <c r="T689" i="47"/>
  <c r="AB688" i="47"/>
  <c r="BF688" i="47"/>
  <c r="U688" i="47"/>
  <c r="AA688" i="47"/>
  <c r="AD688" i="47"/>
  <c r="T688" i="47"/>
  <c r="AB687" i="47"/>
  <c r="BF687" i="47"/>
  <c r="U687" i="47"/>
  <c r="AA687" i="47"/>
  <c r="AD687" i="47"/>
  <c r="T687" i="47"/>
  <c r="AB686" i="47"/>
  <c r="BF686" i="47"/>
  <c r="U686" i="47"/>
  <c r="AA686" i="47"/>
  <c r="AD686" i="47"/>
  <c r="T686" i="47"/>
  <c r="AB685" i="47"/>
  <c r="BF685" i="47"/>
  <c r="U685" i="47"/>
  <c r="AA685" i="47"/>
  <c r="AD685" i="47"/>
  <c r="T685" i="47"/>
  <c r="AA684" i="47"/>
  <c r="AD684" i="47"/>
  <c r="T684" i="47"/>
  <c r="AB684" i="47"/>
  <c r="BF684" i="47"/>
  <c r="U684" i="47"/>
  <c r="AB683" i="47"/>
  <c r="BF683" i="47"/>
  <c r="AP405" i="47" s="1"/>
  <c r="U683" i="47"/>
  <c r="AA683" i="47"/>
  <c r="AD683" i="47"/>
  <c r="T683" i="47"/>
  <c r="AA682" i="47"/>
  <c r="AD682" i="47"/>
  <c r="T682" i="47"/>
  <c r="AB682" i="47"/>
  <c r="BF682" i="47"/>
  <c r="U682" i="47"/>
  <c r="AA681" i="47"/>
  <c r="AD681" i="47"/>
  <c r="T681" i="47"/>
  <c r="AB681" i="47"/>
  <c r="BF681" i="47"/>
  <c r="U681" i="47"/>
  <c r="AB680" i="47"/>
  <c r="BF680" i="47"/>
  <c r="BG680" i="47"/>
  <c r="U680" i="47"/>
  <c r="AA680" i="47"/>
  <c r="AC680" i="47" s="1"/>
  <c r="AD680" i="47"/>
  <c r="T680" i="47"/>
  <c r="AA679" i="47"/>
  <c r="AD679" i="47"/>
  <c r="T679" i="47"/>
  <c r="AB679" i="47"/>
  <c r="BF679" i="47"/>
  <c r="AP502" i="47" s="1"/>
  <c r="U679" i="47"/>
  <c r="AA678" i="47"/>
  <c r="AD678" i="47"/>
  <c r="T678" i="47"/>
  <c r="AB678" i="47"/>
  <c r="BF678" i="47"/>
  <c r="AP456" i="47" s="1"/>
  <c r="U678" i="47"/>
  <c r="AA677" i="47"/>
  <c r="AD677" i="47"/>
  <c r="T677" i="47"/>
  <c r="AB677" i="47"/>
  <c r="BF677" i="47"/>
  <c r="U677" i="47"/>
  <c r="AB676" i="47"/>
  <c r="BF676" i="47"/>
  <c r="U676" i="47"/>
  <c r="AA676" i="47"/>
  <c r="AD676" i="47"/>
  <c r="T676" i="47"/>
  <c r="AA675" i="47"/>
  <c r="AD675" i="47"/>
  <c r="T675" i="47"/>
  <c r="AB675" i="47"/>
  <c r="BF675" i="47"/>
  <c r="U675" i="47"/>
  <c r="AA674" i="47"/>
  <c r="AD674" i="47"/>
  <c r="T674" i="47"/>
  <c r="AB674" i="47"/>
  <c r="BF674" i="47"/>
  <c r="U674" i="47"/>
  <c r="AA673" i="47"/>
  <c r="AD673" i="47"/>
  <c r="T673" i="47"/>
  <c r="AB673" i="47"/>
  <c r="BF673" i="47"/>
  <c r="U673" i="47"/>
  <c r="AA672" i="47"/>
  <c r="AD672" i="47"/>
  <c r="T672" i="47"/>
  <c r="AB672" i="47"/>
  <c r="BF672" i="47"/>
  <c r="U672" i="47"/>
  <c r="AA671" i="47"/>
  <c r="AD671" i="47"/>
  <c r="T671" i="47"/>
  <c r="AB671" i="47"/>
  <c r="BF671" i="47"/>
  <c r="U671" i="47"/>
  <c r="AA670" i="47"/>
  <c r="AD670" i="47"/>
  <c r="T670" i="47"/>
  <c r="AB670" i="47"/>
  <c r="BF670" i="47"/>
  <c r="U670" i="47"/>
  <c r="AA669" i="47"/>
  <c r="AD669" i="47"/>
  <c r="T669" i="47"/>
  <c r="AB669" i="47"/>
  <c r="BF669" i="47"/>
  <c r="BG669" i="47"/>
  <c r="U669" i="47"/>
  <c r="AA668" i="47"/>
  <c r="AD668" i="47"/>
  <c r="T668" i="47"/>
  <c r="AB668" i="47"/>
  <c r="BF668" i="47"/>
  <c r="BG668" i="47"/>
  <c r="U668" i="47"/>
  <c r="AA667" i="47"/>
  <c r="AD667" i="47"/>
  <c r="T667" i="47"/>
  <c r="AB667" i="47"/>
  <c r="BF667" i="47"/>
  <c r="U667" i="47"/>
  <c r="AA666" i="47"/>
  <c r="AD666" i="47"/>
  <c r="T666" i="47"/>
  <c r="AB666" i="47"/>
  <c r="BF666" i="47"/>
  <c r="BG666" i="47"/>
  <c r="BH666" i="47"/>
  <c r="BI666" i="47"/>
  <c r="BJ666" i="47"/>
  <c r="BK666" i="47"/>
  <c r="BL666" i="47"/>
  <c r="BM666" i="47"/>
  <c r="BN666" i="47"/>
  <c r="BO666" i="47"/>
  <c r="BP666" i="47"/>
  <c r="BQ666" i="47"/>
  <c r="BR666" i="47"/>
  <c r="BS666" i="47"/>
  <c r="BT666" i="47"/>
  <c r="U666" i="47"/>
  <c r="AA665" i="47"/>
  <c r="AD665" i="47"/>
  <c r="T665" i="47"/>
  <c r="AB665" i="47"/>
  <c r="BF665" i="47"/>
  <c r="AP847" i="47" s="1"/>
  <c r="U665" i="47"/>
  <c r="AA664" i="47"/>
  <c r="AD664" i="47"/>
  <c r="T664" i="47"/>
  <c r="AB664" i="47"/>
  <c r="BF664" i="47"/>
  <c r="U664" i="47"/>
  <c r="AA663" i="47"/>
  <c r="AD663" i="47"/>
  <c r="T663" i="47"/>
  <c r="AB663" i="47"/>
  <c r="BF663" i="47"/>
  <c r="U663" i="47"/>
  <c r="AA662" i="47"/>
  <c r="AD662" i="47"/>
  <c r="T662" i="47"/>
  <c r="AB662" i="47"/>
  <c r="BF662" i="47"/>
  <c r="U662" i="47"/>
  <c r="AA661" i="47"/>
  <c r="AD661" i="47"/>
  <c r="T661" i="47"/>
  <c r="AB661" i="47"/>
  <c r="BF661" i="47"/>
  <c r="BG661" i="47"/>
  <c r="BH661" i="47"/>
  <c r="BI661" i="47"/>
  <c r="BJ661" i="47"/>
  <c r="BK661" i="47"/>
  <c r="BL661" i="47"/>
  <c r="BM661" i="47"/>
  <c r="BN661" i="47"/>
  <c r="BO661" i="47"/>
  <c r="BP661" i="47"/>
  <c r="BQ661" i="47"/>
  <c r="BR661" i="47"/>
  <c r="BS661" i="47"/>
  <c r="BT661" i="47"/>
  <c r="U661" i="47"/>
  <c r="AA660" i="47"/>
  <c r="AD660" i="47"/>
  <c r="T660" i="47"/>
  <c r="AB660" i="47"/>
  <c r="BF660" i="47"/>
  <c r="U660" i="47"/>
  <c r="AA659" i="47"/>
  <c r="AD659" i="47"/>
  <c r="T659" i="47"/>
  <c r="AB659" i="47"/>
  <c r="BF659" i="47"/>
  <c r="AP643" i="47" s="1"/>
  <c r="U659" i="47"/>
  <c r="AA658" i="47"/>
  <c r="AD658" i="47"/>
  <c r="T658" i="47"/>
  <c r="AB658" i="47"/>
  <c r="BF658" i="47"/>
  <c r="AP490" i="47" s="1"/>
  <c r="U658" i="47"/>
  <c r="AA657" i="47"/>
  <c r="AD657" i="47"/>
  <c r="T657" i="47"/>
  <c r="AB657" i="47"/>
  <c r="BF657" i="47"/>
  <c r="U657" i="47"/>
  <c r="AB656" i="47"/>
  <c r="BF656" i="47"/>
  <c r="AP96" i="47" s="1"/>
  <c r="U656" i="47"/>
  <c r="AA656" i="47"/>
  <c r="AD656" i="47"/>
  <c r="T656" i="47"/>
  <c r="V656" i="47" s="1"/>
  <c r="AB655" i="47"/>
  <c r="BF655" i="47"/>
  <c r="AP967" i="47" s="1"/>
  <c r="U655" i="47"/>
  <c r="AA655" i="47"/>
  <c r="AD655" i="47"/>
  <c r="T655" i="47"/>
  <c r="V655" i="47" s="1"/>
  <c r="AA654" i="47"/>
  <c r="AD654" i="47"/>
  <c r="T654" i="47"/>
  <c r="AB654" i="47"/>
  <c r="BF654" i="47"/>
  <c r="U654" i="47"/>
  <c r="AA653" i="47"/>
  <c r="AD653" i="47"/>
  <c r="T653" i="47"/>
  <c r="AB653" i="47"/>
  <c r="BF653" i="47"/>
  <c r="U653" i="47"/>
  <c r="AB652" i="47"/>
  <c r="BF652" i="47"/>
  <c r="U652" i="47"/>
  <c r="AA652" i="47"/>
  <c r="AD652" i="47"/>
  <c r="T652" i="47"/>
  <c r="AA651" i="47"/>
  <c r="AD651" i="47"/>
  <c r="T651" i="47"/>
  <c r="AB651" i="47"/>
  <c r="BF651" i="47"/>
  <c r="AP243" i="47" s="1"/>
  <c r="U651" i="47"/>
  <c r="AB650" i="47"/>
  <c r="BF650" i="47"/>
  <c r="U650" i="47"/>
  <c r="AA650" i="47"/>
  <c r="AC650" i="47" s="1"/>
  <c r="AD650" i="47"/>
  <c r="T650" i="47"/>
  <c r="AB649" i="47"/>
  <c r="BF649" i="47"/>
  <c r="U649" i="47"/>
  <c r="AA649" i="47"/>
  <c r="AC649" i="47" s="1"/>
  <c r="AD649" i="47"/>
  <c r="T649" i="47"/>
  <c r="AA648" i="47"/>
  <c r="AD648" i="47"/>
  <c r="T648" i="47"/>
  <c r="AB648" i="47"/>
  <c r="BF648" i="47"/>
  <c r="U648" i="47"/>
  <c r="AB647" i="47"/>
  <c r="BF647" i="47"/>
  <c r="U647" i="47"/>
  <c r="AA647" i="47"/>
  <c r="AD647" i="47"/>
  <c r="T647" i="47"/>
  <c r="AA646" i="47"/>
  <c r="AD646" i="47"/>
  <c r="T646" i="47"/>
  <c r="AB646" i="47"/>
  <c r="BF646" i="47"/>
  <c r="BG646" i="47"/>
  <c r="BH646" i="47"/>
  <c r="BI646" i="47"/>
  <c r="BJ646" i="47"/>
  <c r="BK646" i="47"/>
  <c r="BL646" i="47"/>
  <c r="BM646" i="47"/>
  <c r="BN646" i="47"/>
  <c r="BO646" i="47"/>
  <c r="BP646" i="47"/>
  <c r="BQ646" i="47"/>
  <c r="BR646" i="47"/>
  <c r="BS646" i="47"/>
  <c r="BT646" i="47"/>
  <c r="U646" i="47"/>
  <c r="AB645" i="47"/>
  <c r="BF645" i="47"/>
  <c r="U645" i="47"/>
  <c r="AA645" i="47"/>
  <c r="AD645" i="47"/>
  <c r="T645" i="47"/>
  <c r="AB644" i="47"/>
  <c r="BF644" i="47"/>
  <c r="U644" i="47"/>
  <c r="AA644" i="47"/>
  <c r="AD644" i="47"/>
  <c r="T644" i="47"/>
  <c r="AA643" i="47"/>
  <c r="AD643" i="47"/>
  <c r="T643" i="47"/>
  <c r="AB643" i="47"/>
  <c r="BF643" i="47"/>
  <c r="U643" i="47"/>
  <c r="AA642" i="47"/>
  <c r="AD642" i="47"/>
  <c r="T642" i="47"/>
  <c r="AB642" i="47"/>
  <c r="BF642" i="47"/>
  <c r="U642" i="47"/>
  <c r="AB641" i="47"/>
  <c r="AG93" i="47" s="1"/>
  <c r="AK93" i="47" s="1"/>
  <c r="BF641" i="47"/>
  <c r="AP93" i="47" s="1"/>
  <c r="U641" i="47"/>
  <c r="AA641" i="47"/>
  <c r="AD641" i="47"/>
  <c r="T641" i="47"/>
  <c r="AB640" i="47"/>
  <c r="BF640" i="47"/>
  <c r="AP129" i="47" s="1"/>
  <c r="BG640" i="47"/>
  <c r="AQ129" i="47" s="1"/>
  <c r="BH640" i="47"/>
  <c r="AR129" i="47" s="1"/>
  <c r="BI640" i="47"/>
  <c r="AS129" i="47" s="1"/>
  <c r="BJ640" i="47"/>
  <c r="AT129" i="47" s="1"/>
  <c r="BK640" i="47"/>
  <c r="AU129" i="47" s="1"/>
  <c r="BL640" i="47"/>
  <c r="AV129" i="47" s="1"/>
  <c r="BM640" i="47"/>
  <c r="AW129" i="47" s="1"/>
  <c r="BN640" i="47"/>
  <c r="AX129" i="47" s="1"/>
  <c r="BO640" i="47"/>
  <c r="AY129" i="47" s="1"/>
  <c r="BP640" i="47"/>
  <c r="AZ129" i="47" s="1"/>
  <c r="BQ640" i="47"/>
  <c r="BA129" i="47" s="1"/>
  <c r="BR640" i="47"/>
  <c r="BB129" i="47" s="1"/>
  <c r="BS640" i="47"/>
  <c r="BC129" i="47" s="1"/>
  <c r="BT640" i="47"/>
  <c r="BD129" i="47" s="1"/>
  <c r="U640" i="47"/>
  <c r="AA640" i="47"/>
  <c r="AC640" i="47" s="1"/>
  <c r="AD640" i="47"/>
  <c r="T640" i="47"/>
  <c r="AB639" i="47"/>
  <c r="BF639" i="47"/>
  <c r="BG639" i="47"/>
  <c r="BH639" i="47"/>
  <c r="BI639" i="47"/>
  <c r="BJ639" i="47"/>
  <c r="BK639" i="47"/>
  <c r="BL639" i="47"/>
  <c r="BM639" i="47"/>
  <c r="BN639" i="47"/>
  <c r="BO639" i="47"/>
  <c r="BP639" i="47"/>
  <c r="BQ639" i="47"/>
  <c r="BR639" i="47"/>
  <c r="BS639" i="47"/>
  <c r="BT639" i="47"/>
  <c r="U639" i="47"/>
  <c r="AA639" i="47"/>
  <c r="AC639" i="47" s="1"/>
  <c r="AD639" i="47"/>
  <c r="T639" i="47"/>
  <c r="AA638" i="47"/>
  <c r="AD638" i="47"/>
  <c r="T638" i="47"/>
  <c r="AB638" i="47"/>
  <c r="BF638" i="47"/>
  <c r="U638" i="47"/>
  <c r="AA637" i="47"/>
  <c r="AD637" i="47"/>
  <c r="T637" i="47"/>
  <c r="AB637" i="47"/>
  <c r="BF637" i="47"/>
  <c r="BG637" i="47"/>
  <c r="BH637" i="47"/>
  <c r="BI637" i="47"/>
  <c r="BJ637" i="47"/>
  <c r="BK637" i="47"/>
  <c r="BL637" i="47"/>
  <c r="BM637" i="47"/>
  <c r="BN637" i="47"/>
  <c r="BO637" i="47"/>
  <c r="BP637" i="47"/>
  <c r="BQ637" i="47"/>
  <c r="BR637" i="47"/>
  <c r="BS637" i="47"/>
  <c r="BT637" i="47"/>
  <c r="U637" i="47"/>
  <c r="AA636" i="47"/>
  <c r="AD636" i="47"/>
  <c r="T636" i="47"/>
  <c r="AB636" i="47"/>
  <c r="BF636" i="47"/>
  <c r="BG636" i="47"/>
  <c r="BH636" i="47"/>
  <c r="BI636" i="47"/>
  <c r="BJ636" i="47"/>
  <c r="BK636" i="47"/>
  <c r="BL636" i="47"/>
  <c r="BM636" i="47"/>
  <c r="BN636" i="47"/>
  <c r="BO636" i="47"/>
  <c r="BP636" i="47"/>
  <c r="BQ636" i="47"/>
  <c r="BR636" i="47"/>
  <c r="BS636" i="47"/>
  <c r="BT636" i="47"/>
  <c r="U636" i="47"/>
  <c r="AA635" i="47"/>
  <c r="AD635" i="47"/>
  <c r="T635" i="47"/>
  <c r="AB635" i="47"/>
  <c r="BF635" i="47"/>
  <c r="U635" i="47"/>
  <c r="AA634" i="47"/>
  <c r="AD634" i="47"/>
  <c r="T634" i="47"/>
  <c r="AB634" i="47"/>
  <c r="BF634" i="47"/>
  <c r="U634" i="47"/>
  <c r="AA633" i="47"/>
  <c r="AD633" i="47"/>
  <c r="T633" i="47"/>
  <c r="AB633" i="47"/>
  <c r="BF633" i="47"/>
  <c r="U633" i="47"/>
  <c r="AB632" i="47"/>
  <c r="BF632" i="47"/>
  <c r="U632" i="47"/>
  <c r="AA632" i="47"/>
  <c r="AD632" i="47"/>
  <c r="T632" i="47"/>
  <c r="AA631" i="47"/>
  <c r="AD631" i="47"/>
  <c r="T631" i="47"/>
  <c r="AB631" i="47"/>
  <c r="BF631" i="47"/>
  <c r="U631" i="47"/>
  <c r="AA630" i="47"/>
  <c r="AD630" i="47"/>
  <c r="T630" i="47"/>
  <c r="AB630" i="47"/>
  <c r="BF630" i="47"/>
  <c r="U630" i="47"/>
  <c r="AB629" i="47"/>
  <c r="BF629" i="47"/>
  <c r="U629" i="47"/>
  <c r="AA629" i="47"/>
  <c r="AD629" i="47"/>
  <c r="T629" i="47"/>
  <c r="AB628" i="47"/>
  <c r="BF628" i="47"/>
  <c r="U628" i="47"/>
  <c r="AA628" i="47"/>
  <c r="AD628" i="47"/>
  <c r="T628" i="47"/>
  <c r="AA627" i="47"/>
  <c r="AD627" i="47"/>
  <c r="T627" i="47"/>
  <c r="AB627" i="47"/>
  <c r="BF627" i="47"/>
  <c r="U627" i="47"/>
  <c r="AA626" i="47"/>
  <c r="AD626" i="47"/>
  <c r="T626" i="47"/>
  <c r="AB626" i="47"/>
  <c r="BF626" i="47"/>
  <c r="U626" i="47"/>
  <c r="AA625" i="47"/>
  <c r="AD625" i="47"/>
  <c r="T625" i="47"/>
  <c r="AB625" i="47"/>
  <c r="BF625" i="47"/>
  <c r="U625" i="47"/>
  <c r="AB624" i="47"/>
  <c r="BF624" i="47"/>
  <c r="U624" i="47"/>
  <c r="AA624" i="47"/>
  <c r="AD624" i="47"/>
  <c r="T624" i="47"/>
  <c r="AA623" i="47"/>
  <c r="AD623" i="47"/>
  <c r="T623" i="47"/>
  <c r="AB623" i="47"/>
  <c r="BF623" i="47"/>
  <c r="U623" i="47"/>
  <c r="AB622" i="47"/>
  <c r="BF622" i="47"/>
  <c r="U622" i="47"/>
  <c r="AA622" i="47"/>
  <c r="AD622" i="47"/>
  <c r="T622" i="47"/>
  <c r="AA621" i="47"/>
  <c r="AD621" i="47"/>
  <c r="T621" i="47"/>
  <c r="AB621" i="47"/>
  <c r="BF621" i="47"/>
  <c r="U621" i="47"/>
  <c r="AA620" i="47"/>
  <c r="AD620" i="47"/>
  <c r="T620" i="47"/>
  <c r="AB620" i="47"/>
  <c r="BF620" i="47"/>
  <c r="U620" i="47"/>
  <c r="AA619" i="47"/>
  <c r="AD619" i="47"/>
  <c r="T619" i="47"/>
  <c r="AB619" i="47"/>
  <c r="BF619" i="47"/>
  <c r="AP771" i="47" s="1"/>
  <c r="U619" i="47"/>
  <c r="AB618" i="47"/>
  <c r="BF618" i="47"/>
  <c r="U618" i="47"/>
  <c r="AA618" i="47"/>
  <c r="AD618" i="47"/>
  <c r="T618" i="47"/>
  <c r="AB617" i="47"/>
  <c r="BF617" i="47"/>
  <c r="U617" i="47"/>
  <c r="AA617" i="47"/>
  <c r="AD617" i="47"/>
  <c r="T617" i="47"/>
  <c r="AA616" i="47"/>
  <c r="AD616" i="47"/>
  <c r="T616" i="47"/>
  <c r="AB616" i="47"/>
  <c r="BF616" i="47"/>
  <c r="U616" i="47"/>
  <c r="AA615" i="47"/>
  <c r="AD615" i="47"/>
  <c r="T615" i="47"/>
  <c r="AB615" i="47"/>
  <c r="BF615" i="47"/>
  <c r="U615" i="47"/>
  <c r="AB614" i="47"/>
  <c r="BF614" i="47"/>
  <c r="U614" i="47"/>
  <c r="AA614" i="47"/>
  <c r="AD614" i="47"/>
  <c r="T614" i="47"/>
  <c r="AA613" i="47"/>
  <c r="AD613" i="47"/>
  <c r="T613" i="47"/>
  <c r="AB613" i="47"/>
  <c r="BF613" i="47"/>
  <c r="U613" i="47"/>
  <c r="AA612" i="47"/>
  <c r="AD612" i="47"/>
  <c r="T612" i="47"/>
  <c r="AB612" i="47"/>
  <c r="BF612" i="47"/>
  <c r="U612" i="47"/>
  <c r="AA611" i="47"/>
  <c r="AD611" i="47"/>
  <c r="T611" i="47"/>
  <c r="AB611" i="47"/>
  <c r="BF611" i="47"/>
  <c r="U611" i="47"/>
  <c r="AB610" i="47"/>
  <c r="BF610" i="47"/>
  <c r="U610" i="47"/>
  <c r="AA610" i="47"/>
  <c r="AD610" i="47"/>
  <c r="T610" i="47"/>
  <c r="AA609" i="47"/>
  <c r="AD609" i="47"/>
  <c r="T609" i="47"/>
  <c r="AB609" i="47"/>
  <c r="BF609" i="47"/>
  <c r="U609" i="47"/>
  <c r="AA608" i="47"/>
  <c r="AD608" i="47"/>
  <c r="T608" i="47"/>
  <c r="AB608" i="47"/>
  <c r="BF608" i="47"/>
  <c r="U608" i="47"/>
  <c r="AA607" i="47"/>
  <c r="AD607" i="47"/>
  <c r="T607" i="47"/>
  <c r="AB607" i="47"/>
  <c r="BF607" i="47"/>
  <c r="U607" i="47"/>
  <c r="AB606" i="47"/>
  <c r="BF606" i="47"/>
  <c r="U606" i="47"/>
  <c r="AA606" i="47"/>
  <c r="AD606" i="47"/>
  <c r="T606" i="47"/>
  <c r="AA605" i="47"/>
  <c r="AD605" i="47"/>
  <c r="T605" i="47"/>
  <c r="AB605" i="47"/>
  <c r="BF605" i="47"/>
  <c r="U605" i="47"/>
  <c r="AB604" i="47"/>
  <c r="BF604" i="47"/>
  <c r="U604" i="47"/>
  <c r="AA604" i="47"/>
  <c r="AD604" i="47"/>
  <c r="T604" i="47"/>
  <c r="AB603" i="47"/>
  <c r="BF603" i="47"/>
  <c r="AP357" i="47" s="1"/>
  <c r="U603" i="47"/>
  <c r="AA603" i="47"/>
  <c r="AD603" i="47"/>
  <c r="T603" i="47"/>
  <c r="AB602" i="47"/>
  <c r="BF602" i="47"/>
  <c r="U602" i="47"/>
  <c r="AA602" i="47"/>
  <c r="AD602" i="47"/>
  <c r="T602" i="47"/>
  <c r="AB601" i="47"/>
  <c r="BF601" i="47"/>
  <c r="U601" i="47"/>
  <c r="AA601" i="47"/>
  <c r="AD601" i="47"/>
  <c r="T601" i="47"/>
  <c r="AB600" i="47"/>
  <c r="BF600" i="47"/>
  <c r="U600" i="47"/>
  <c r="AA600" i="47"/>
  <c r="AD600" i="47"/>
  <c r="T600" i="47"/>
  <c r="AB599" i="47"/>
  <c r="BF599" i="47"/>
  <c r="U599" i="47"/>
  <c r="AA599" i="47"/>
  <c r="AD599" i="47"/>
  <c r="T599" i="47"/>
  <c r="AB598" i="47"/>
  <c r="BF598" i="47"/>
  <c r="U598" i="47"/>
  <c r="AA598" i="47"/>
  <c r="AD598" i="47"/>
  <c r="T598" i="47"/>
  <c r="AA597" i="47"/>
  <c r="AD597" i="47"/>
  <c r="T597" i="47"/>
  <c r="AB597" i="47"/>
  <c r="BF597" i="47"/>
  <c r="U597" i="47"/>
  <c r="AA596" i="47"/>
  <c r="AD596" i="47"/>
  <c r="T596" i="47"/>
  <c r="AB596" i="47"/>
  <c r="BF596" i="47"/>
  <c r="U596" i="47"/>
  <c r="AA595" i="47"/>
  <c r="AD595" i="47"/>
  <c r="T595" i="47"/>
  <c r="AB595" i="47"/>
  <c r="BF595" i="47"/>
  <c r="U595" i="47"/>
  <c r="AB594" i="47"/>
  <c r="AG359" i="47" s="1"/>
  <c r="AK359" i="47" s="1"/>
  <c r="BF594" i="47"/>
  <c r="U594" i="47"/>
  <c r="AA594" i="47"/>
  <c r="AD594" i="47"/>
  <c r="T594" i="47"/>
  <c r="AB593" i="47"/>
  <c r="BF593" i="47"/>
  <c r="U593" i="47"/>
  <c r="AA593" i="47"/>
  <c r="AD593" i="47"/>
  <c r="T593" i="47"/>
  <c r="AA592" i="47"/>
  <c r="AD592" i="47"/>
  <c r="T592" i="47"/>
  <c r="AB592" i="47"/>
  <c r="BF592" i="47"/>
  <c r="U592" i="47"/>
  <c r="AB591" i="47"/>
  <c r="BF591" i="47"/>
  <c r="U591" i="47"/>
  <c r="AA591" i="47"/>
  <c r="AD591" i="47"/>
  <c r="T591" i="47"/>
  <c r="AA590" i="47"/>
  <c r="AD590" i="47"/>
  <c r="T590" i="47"/>
  <c r="AB590" i="47"/>
  <c r="BF590" i="47"/>
  <c r="U590" i="47"/>
  <c r="AB589" i="47"/>
  <c r="AG354" i="47" s="1"/>
  <c r="AK354" i="47" s="1"/>
  <c r="BF589" i="47"/>
  <c r="AP354" i="47" s="1"/>
  <c r="BG588" i="47" s="1"/>
  <c r="U589" i="47"/>
  <c r="AA589" i="47"/>
  <c r="AD589" i="47"/>
  <c r="T589" i="47"/>
  <c r="AB588" i="47"/>
  <c r="BF588" i="47"/>
  <c r="U588" i="47"/>
  <c r="AA588" i="47"/>
  <c r="AC588" i="47" s="1"/>
  <c r="AD588" i="47"/>
  <c r="T588" i="47"/>
  <c r="AA587" i="47"/>
  <c r="AD587" i="47"/>
  <c r="T587" i="47"/>
  <c r="AB587" i="47"/>
  <c r="BF587" i="47"/>
  <c r="U587" i="47"/>
  <c r="AA586" i="47"/>
  <c r="AD586" i="47"/>
  <c r="T586" i="47"/>
  <c r="AB586" i="47"/>
  <c r="BF586" i="47"/>
  <c r="U586" i="47"/>
  <c r="AB585" i="47"/>
  <c r="BF585" i="47"/>
  <c r="BG585" i="47"/>
  <c r="BH585" i="47"/>
  <c r="BI585" i="47"/>
  <c r="BJ585" i="47"/>
  <c r="BK585" i="47"/>
  <c r="BL585" i="47"/>
  <c r="BM585" i="47"/>
  <c r="BN585" i="47"/>
  <c r="BO585" i="47"/>
  <c r="BP585" i="47"/>
  <c r="BQ585" i="47"/>
  <c r="BR585" i="47"/>
  <c r="BS585" i="47"/>
  <c r="BT585" i="47"/>
  <c r="U585" i="47"/>
  <c r="AA585" i="47"/>
  <c r="AD585" i="47"/>
  <c r="T585" i="47"/>
  <c r="AA584" i="47"/>
  <c r="AD584" i="47"/>
  <c r="T584" i="47"/>
  <c r="AB584" i="47"/>
  <c r="BF584" i="47"/>
  <c r="BG584" i="47"/>
  <c r="BH584" i="47"/>
  <c r="BI584" i="47"/>
  <c r="BJ584" i="47"/>
  <c r="BK584" i="47"/>
  <c r="BL584" i="47"/>
  <c r="BM584" i="47"/>
  <c r="BN584" i="47"/>
  <c r="BO584" i="47"/>
  <c r="BP584" i="47"/>
  <c r="BQ584" i="47"/>
  <c r="BR584" i="47"/>
  <c r="BS584" i="47"/>
  <c r="BT584" i="47"/>
  <c r="U584" i="47"/>
  <c r="AA583" i="47"/>
  <c r="AD583" i="47"/>
  <c r="T583" i="47"/>
  <c r="AB583" i="47"/>
  <c r="BF583" i="47"/>
  <c r="BG583" i="47"/>
  <c r="BH583" i="47"/>
  <c r="BI583" i="47"/>
  <c r="BJ583" i="47"/>
  <c r="BK583" i="47"/>
  <c r="BL583" i="47"/>
  <c r="BM583" i="47"/>
  <c r="BN583" i="47"/>
  <c r="BO583" i="47"/>
  <c r="BP583" i="47"/>
  <c r="BQ583" i="47"/>
  <c r="BR583" i="47"/>
  <c r="BS583" i="47"/>
  <c r="BT583" i="47"/>
  <c r="U583" i="47"/>
  <c r="AA582" i="47"/>
  <c r="AD582" i="47"/>
  <c r="T582" i="47"/>
  <c r="AB582" i="47"/>
  <c r="BF582" i="47"/>
  <c r="AP899" i="47" s="1"/>
  <c r="U582" i="47"/>
  <c r="AA581" i="47"/>
  <c r="AD581" i="47"/>
  <c r="T581" i="47"/>
  <c r="AB581" i="47"/>
  <c r="BF581" i="47"/>
  <c r="AP346" i="47" s="1"/>
  <c r="U581" i="47"/>
  <c r="AA580" i="47"/>
  <c r="AD580" i="47"/>
  <c r="T580" i="47"/>
  <c r="AB580" i="47"/>
  <c r="BF580" i="47"/>
  <c r="U580" i="47"/>
  <c r="AB579" i="47"/>
  <c r="BF579" i="47"/>
  <c r="AP813" i="47" s="1"/>
  <c r="BG579" i="47"/>
  <c r="U579" i="47"/>
  <c r="AA579" i="47"/>
  <c r="AC579" i="47" s="1"/>
  <c r="AD579" i="47"/>
  <c r="T579" i="47"/>
  <c r="AA578" i="47"/>
  <c r="AD578" i="47"/>
  <c r="T578" i="47"/>
  <c r="AB578" i="47"/>
  <c r="BF578" i="47"/>
  <c r="U578" i="47"/>
  <c r="AB577" i="47"/>
  <c r="BF577" i="47"/>
  <c r="U577" i="47"/>
  <c r="AA577" i="47"/>
  <c r="AD577" i="47"/>
  <c r="T577" i="47"/>
  <c r="AB576" i="47"/>
  <c r="BF576" i="47"/>
  <c r="AP343" i="47" s="1"/>
  <c r="U576" i="47"/>
  <c r="AA576" i="47"/>
  <c r="AC576" i="47" s="1"/>
  <c r="AD576" i="47"/>
  <c r="T576" i="47"/>
  <c r="AA575" i="47"/>
  <c r="AD575" i="47"/>
  <c r="T575" i="47"/>
  <c r="AB575" i="47"/>
  <c r="BF575" i="47"/>
  <c r="AP891" i="47" s="1"/>
  <c r="U575" i="47"/>
  <c r="AA574" i="47"/>
  <c r="AD574" i="47"/>
  <c r="T574" i="47"/>
  <c r="AB574" i="47"/>
  <c r="BF574" i="47"/>
  <c r="U574" i="47"/>
  <c r="AA573" i="47"/>
  <c r="AD573" i="47"/>
  <c r="T573" i="47"/>
  <c r="AB573" i="47"/>
  <c r="BF573" i="47"/>
  <c r="U573" i="47"/>
  <c r="AB572" i="47"/>
  <c r="BF572" i="47"/>
  <c r="U572" i="47"/>
  <c r="AA572" i="47"/>
  <c r="AC572" i="47" s="1"/>
  <c r="AD572" i="47"/>
  <c r="T572" i="47"/>
  <c r="AB571" i="47"/>
  <c r="BF571" i="47"/>
  <c r="U571" i="47"/>
  <c r="AD571" i="47"/>
  <c r="T571" i="47"/>
  <c r="AA571" i="47"/>
  <c r="AA570" i="47"/>
  <c r="AD570" i="47"/>
  <c r="T570" i="47"/>
  <c r="AB570" i="47"/>
  <c r="BF570" i="47"/>
  <c r="U570" i="47"/>
  <c r="AA569" i="47"/>
  <c r="AD569" i="47"/>
  <c r="T569" i="47"/>
  <c r="AB569" i="47"/>
  <c r="BF569" i="47"/>
  <c r="U569" i="47"/>
  <c r="AB568" i="47"/>
  <c r="BF568" i="47"/>
  <c r="U568" i="47"/>
  <c r="AA568" i="47"/>
  <c r="AC568" i="47" s="1"/>
  <c r="AD568" i="47"/>
  <c r="T568" i="47"/>
  <c r="AA567" i="47"/>
  <c r="AD567" i="47"/>
  <c r="T567" i="47"/>
  <c r="AB567" i="47"/>
  <c r="BF567" i="47"/>
  <c r="U567" i="47"/>
  <c r="AB566" i="47"/>
  <c r="BF566" i="47"/>
  <c r="U566" i="47"/>
  <c r="AA566" i="47"/>
  <c r="AC566" i="47" s="1"/>
  <c r="AD566" i="47"/>
  <c r="T566" i="47"/>
  <c r="AB565" i="47"/>
  <c r="BF565" i="47"/>
  <c r="U565" i="47"/>
  <c r="AA565" i="47"/>
  <c r="AC565" i="47" s="1"/>
  <c r="AD565" i="47"/>
  <c r="T565" i="47"/>
  <c r="V565" i="47" s="1"/>
  <c r="AA564" i="47"/>
  <c r="AD564" i="47"/>
  <c r="T564" i="47"/>
  <c r="AB564" i="47"/>
  <c r="BF564" i="47"/>
  <c r="U564" i="47"/>
  <c r="AB563" i="47"/>
  <c r="BF563" i="47"/>
  <c r="AP334" i="47" s="1"/>
  <c r="U563" i="47"/>
  <c r="AA563" i="47"/>
  <c r="AD563" i="47"/>
  <c r="T563" i="47"/>
  <c r="AA562" i="47"/>
  <c r="AD562" i="47"/>
  <c r="T562" i="47"/>
  <c r="AB562" i="47"/>
  <c r="BF562" i="47"/>
  <c r="U562" i="47"/>
  <c r="AB561" i="47"/>
  <c r="BF561" i="47"/>
  <c r="U561" i="47"/>
  <c r="AA561" i="47"/>
  <c r="AD561" i="47"/>
  <c r="T561" i="47"/>
  <c r="AA560" i="47"/>
  <c r="AD560" i="47"/>
  <c r="T560" i="47"/>
  <c r="AB560" i="47"/>
  <c r="BF560" i="47"/>
  <c r="U560" i="47"/>
  <c r="AA559" i="47"/>
  <c r="AD559" i="47"/>
  <c r="T559" i="47"/>
  <c r="AB559" i="47"/>
  <c r="BF559" i="47"/>
  <c r="U559" i="47"/>
  <c r="AA558" i="47"/>
  <c r="AD558" i="47"/>
  <c r="T558" i="47"/>
  <c r="AB558" i="47"/>
  <c r="BF558" i="47"/>
  <c r="U558" i="47"/>
  <c r="AA557" i="47"/>
  <c r="AD557" i="47"/>
  <c r="T557" i="47"/>
  <c r="AB557" i="47"/>
  <c r="BF557" i="47"/>
  <c r="U557" i="47"/>
  <c r="AB556" i="47"/>
  <c r="BF556" i="47"/>
  <c r="AP513" i="47" s="1"/>
  <c r="U556" i="47"/>
  <c r="AA556" i="47"/>
  <c r="AD556" i="47"/>
  <c r="T556" i="47"/>
  <c r="AB555" i="47"/>
  <c r="BF555" i="47"/>
  <c r="AP904" i="47" s="1"/>
  <c r="U555" i="47"/>
  <c r="AA555" i="47"/>
  <c r="AD555" i="47"/>
  <c r="T555" i="47"/>
  <c r="AA554" i="47"/>
  <c r="AD554" i="47"/>
  <c r="T554" i="47"/>
  <c r="AB554" i="47"/>
  <c r="AG332" i="47" s="1"/>
  <c r="BF554" i="47"/>
  <c r="AP332" i="47" s="1"/>
  <c r="BG560" i="47" s="1"/>
  <c r="U554" i="47"/>
  <c r="AA553" i="47"/>
  <c r="AD553" i="47"/>
  <c r="T553" i="47"/>
  <c r="AB553" i="47"/>
  <c r="BF553" i="47"/>
  <c r="U553" i="47"/>
  <c r="AB552" i="47"/>
  <c r="BF552" i="47"/>
  <c r="U552" i="47"/>
  <c r="AA552" i="47"/>
  <c r="AD552" i="47"/>
  <c r="T552" i="47"/>
  <c r="AB551" i="47"/>
  <c r="BF551" i="47"/>
  <c r="U551" i="47"/>
  <c r="AA551" i="47"/>
  <c r="AC551" i="47" s="1"/>
  <c r="AD551" i="47"/>
  <c r="T551" i="47"/>
  <c r="AB550" i="47"/>
  <c r="BF550" i="47"/>
  <c r="U550" i="47"/>
  <c r="AA550" i="47"/>
  <c r="AD550" i="47"/>
  <c r="T550" i="47"/>
  <c r="AA549" i="47"/>
  <c r="AD549" i="47"/>
  <c r="T549" i="47"/>
  <c r="AB549" i="47"/>
  <c r="BF549" i="47"/>
  <c r="AP507" i="47" s="1"/>
  <c r="U549" i="47"/>
  <c r="AA548" i="47"/>
  <c r="AD548" i="47"/>
  <c r="T548" i="47"/>
  <c r="AB548" i="47"/>
  <c r="AG896" i="47" s="1"/>
  <c r="AK896" i="47" s="1"/>
  <c r="BF548" i="47"/>
  <c r="U548" i="47"/>
  <c r="AB547" i="47"/>
  <c r="BF547" i="47"/>
  <c r="U547" i="47"/>
  <c r="AA547" i="47"/>
  <c r="AC547" i="47" s="1"/>
  <c r="AD547" i="47"/>
  <c r="T547" i="47"/>
  <c r="AA546" i="47"/>
  <c r="AD546" i="47"/>
  <c r="T546" i="47"/>
  <c r="AB546" i="47"/>
  <c r="BF546" i="47"/>
  <c r="U546" i="47"/>
  <c r="AB545" i="47"/>
  <c r="BF545" i="47"/>
  <c r="U545" i="47"/>
  <c r="AA545" i="47"/>
  <c r="AC545" i="47" s="1"/>
  <c r="AD545" i="47"/>
  <c r="T545" i="47"/>
  <c r="AB544" i="47"/>
  <c r="BF544" i="47"/>
  <c r="U544" i="47"/>
  <c r="AA544" i="47"/>
  <c r="AD544" i="47"/>
  <c r="T544" i="47"/>
  <c r="AB543" i="47"/>
  <c r="BF543" i="47"/>
  <c r="U543" i="47"/>
  <c r="AA543" i="47"/>
  <c r="AD543" i="47"/>
  <c r="T543" i="47"/>
  <c r="AB542" i="47"/>
  <c r="BF542" i="47"/>
  <c r="U542" i="47"/>
  <c r="AA542" i="47"/>
  <c r="AC542" i="47" s="1"/>
  <c r="AD542" i="47"/>
  <c r="T542" i="47"/>
  <c r="AB541" i="47"/>
  <c r="BF541" i="47"/>
  <c r="U541" i="47"/>
  <c r="AA541" i="47"/>
  <c r="AC541" i="47" s="1"/>
  <c r="AD541" i="47"/>
  <c r="T541" i="47"/>
  <c r="AA540" i="47"/>
  <c r="AD540" i="47"/>
  <c r="T540" i="47"/>
  <c r="AB540" i="47"/>
  <c r="BF540" i="47"/>
  <c r="U540" i="47"/>
  <c r="AA539" i="47"/>
  <c r="AD539" i="47"/>
  <c r="T539" i="47"/>
  <c r="AB539" i="47"/>
  <c r="BF539" i="47"/>
  <c r="U539" i="47"/>
  <c r="AB538" i="47"/>
  <c r="AG731" i="47" s="1"/>
  <c r="BF538" i="47"/>
  <c r="U538" i="47"/>
  <c r="AA538" i="47"/>
  <c r="AD538" i="47"/>
  <c r="T538" i="47"/>
  <c r="AA537" i="47"/>
  <c r="AD537" i="47"/>
  <c r="T537" i="47"/>
  <c r="AB537" i="47"/>
  <c r="AG609" i="47" s="1"/>
  <c r="BF537" i="47"/>
  <c r="AP609" i="47" s="1"/>
  <c r="BG989" i="47" s="1"/>
  <c r="U537" i="47"/>
  <c r="AA536" i="47"/>
  <c r="AD536" i="47"/>
  <c r="T536" i="47"/>
  <c r="AB536" i="47"/>
  <c r="BF536" i="47"/>
  <c r="U536" i="47"/>
  <c r="AA535" i="47"/>
  <c r="AD535" i="47"/>
  <c r="T535" i="47"/>
  <c r="AB535" i="47"/>
  <c r="BF535" i="47"/>
  <c r="U535" i="47"/>
  <c r="AA534" i="47"/>
  <c r="AD534" i="47"/>
  <c r="T534" i="47"/>
  <c r="AB534" i="47"/>
  <c r="BF534" i="47"/>
  <c r="U534" i="47"/>
  <c r="AA533" i="47"/>
  <c r="AD533" i="47"/>
  <c r="T533" i="47"/>
  <c r="AB533" i="47"/>
  <c r="AG884" i="47" s="1"/>
  <c r="BF533" i="47"/>
  <c r="AP884" i="47" s="1"/>
  <c r="U533" i="47"/>
  <c r="AA532" i="47"/>
  <c r="AD532" i="47"/>
  <c r="T532" i="47"/>
  <c r="AB532" i="47"/>
  <c r="BF532" i="47"/>
  <c r="U532" i="47"/>
  <c r="AA531" i="47"/>
  <c r="AD531" i="47"/>
  <c r="T531" i="47"/>
  <c r="AB531" i="47"/>
  <c r="BF531" i="47"/>
  <c r="U531" i="47"/>
  <c r="AB530" i="47"/>
  <c r="BF530" i="47"/>
  <c r="U530" i="47"/>
  <c r="AA530" i="47"/>
  <c r="AD530" i="47"/>
  <c r="T530" i="47"/>
  <c r="AB529" i="47"/>
  <c r="AG945" i="47" s="1"/>
  <c r="BF529" i="47"/>
  <c r="AP945" i="47" s="1"/>
  <c r="U529" i="47"/>
  <c r="AA529" i="47"/>
  <c r="AD529" i="47"/>
  <c r="T529" i="47"/>
  <c r="AB528" i="47"/>
  <c r="BF528" i="47"/>
  <c r="U528" i="47"/>
  <c r="AA528" i="47"/>
  <c r="AD528" i="47"/>
  <c r="T528" i="47"/>
  <c r="AA527" i="47"/>
  <c r="AD527" i="47"/>
  <c r="T527" i="47"/>
  <c r="AB527" i="47"/>
  <c r="BF527" i="47"/>
  <c r="U527" i="47"/>
  <c r="AA526" i="47"/>
  <c r="AD526" i="47"/>
  <c r="T526" i="47"/>
  <c r="AB526" i="47"/>
  <c r="BF526" i="47"/>
  <c r="U526" i="47"/>
  <c r="AA525" i="47"/>
  <c r="AD525" i="47"/>
  <c r="T525" i="47"/>
  <c r="AB525" i="47"/>
  <c r="BF525" i="47"/>
  <c r="U525" i="47"/>
  <c r="AB524" i="47"/>
  <c r="BF524" i="47"/>
  <c r="AP201" i="47" s="1"/>
  <c r="U524" i="47"/>
  <c r="AA524" i="47"/>
  <c r="AD524" i="47"/>
  <c r="T524" i="47"/>
  <c r="AA523" i="47"/>
  <c r="AD523" i="47"/>
  <c r="T523" i="47"/>
  <c r="AB523" i="47"/>
  <c r="BF523" i="47"/>
  <c r="U523" i="47"/>
  <c r="AB522" i="47"/>
  <c r="BF522" i="47"/>
  <c r="U522" i="47"/>
  <c r="AA522" i="47"/>
  <c r="AC522" i="47" s="1"/>
  <c r="AD522" i="47"/>
  <c r="T522" i="47"/>
  <c r="AA521" i="47"/>
  <c r="AD521" i="47"/>
  <c r="T521" i="47"/>
  <c r="AB521" i="47"/>
  <c r="BF521" i="47"/>
  <c r="U521" i="47"/>
  <c r="AA520" i="47"/>
  <c r="AD520" i="47"/>
  <c r="T520" i="47"/>
  <c r="AB520" i="47"/>
  <c r="BF520" i="47"/>
  <c r="U520" i="47"/>
  <c r="AB519" i="47"/>
  <c r="BF519" i="47"/>
  <c r="AP774" i="47" s="1"/>
  <c r="U519" i="47"/>
  <c r="AA519" i="47"/>
  <c r="AD519" i="47"/>
  <c r="T519" i="47"/>
  <c r="AA518" i="47"/>
  <c r="AD518" i="47"/>
  <c r="T518" i="47"/>
  <c r="AB518" i="47"/>
  <c r="BF518" i="47"/>
  <c r="U518" i="47"/>
  <c r="AA517" i="47"/>
  <c r="AD517" i="47"/>
  <c r="T517" i="47"/>
  <c r="AB517" i="47"/>
  <c r="BF517" i="47"/>
  <c r="U517" i="47"/>
  <c r="AA516" i="47"/>
  <c r="AD516" i="47"/>
  <c r="T516" i="47"/>
  <c r="AB516" i="47"/>
  <c r="BF516" i="47"/>
  <c r="U516" i="47"/>
  <c r="AA515" i="47"/>
  <c r="AD515" i="47"/>
  <c r="T515" i="47"/>
  <c r="AB515" i="47"/>
  <c r="BF515" i="47"/>
  <c r="U515" i="47"/>
  <c r="AB514" i="47"/>
  <c r="BF514" i="47"/>
  <c r="U514" i="47"/>
  <c r="AA514" i="47"/>
  <c r="AD514" i="47"/>
  <c r="T514" i="47"/>
  <c r="AA513" i="47"/>
  <c r="AD513" i="47"/>
  <c r="T513" i="47"/>
  <c r="AB513" i="47"/>
  <c r="BF513" i="47"/>
  <c r="U513" i="47"/>
  <c r="AA512" i="47"/>
  <c r="AD512" i="47"/>
  <c r="T512" i="47"/>
  <c r="AB512" i="47"/>
  <c r="BF512" i="47"/>
  <c r="U512" i="47"/>
  <c r="AB511" i="47"/>
  <c r="BF511" i="47"/>
  <c r="U511" i="47"/>
  <c r="AA511" i="47"/>
  <c r="AD511" i="47"/>
  <c r="T511" i="47"/>
  <c r="AA510" i="47"/>
  <c r="AD510" i="47"/>
  <c r="T510" i="47"/>
  <c r="AB510" i="47"/>
  <c r="BF510" i="47"/>
  <c r="AP198" i="47" s="1"/>
  <c r="U510" i="47"/>
  <c r="AA509" i="47"/>
  <c r="AD509" i="47"/>
  <c r="T509" i="47"/>
  <c r="AB509" i="47"/>
  <c r="BF509" i="47"/>
  <c r="U509" i="47"/>
  <c r="AA508" i="47"/>
  <c r="AD508" i="47"/>
  <c r="T508" i="47"/>
  <c r="AB508" i="47"/>
  <c r="BF508" i="47"/>
  <c r="U508" i="47"/>
  <c r="AA507" i="47"/>
  <c r="AD507" i="47"/>
  <c r="T507" i="47"/>
  <c r="AB507" i="47"/>
  <c r="BF507" i="47"/>
  <c r="U507" i="47"/>
  <c r="AA506" i="47"/>
  <c r="AD506" i="47"/>
  <c r="T506" i="47"/>
  <c r="AB506" i="47"/>
  <c r="BF506" i="47"/>
  <c r="AP296" i="47" s="1"/>
  <c r="U506" i="47"/>
  <c r="AB505" i="47"/>
  <c r="BF505" i="47"/>
  <c r="U505" i="47"/>
  <c r="AA505" i="47"/>
  <c r="AD505" i="47"/>
  <c r="T505" i="47"/>
  <c r="AA504" i="47"/>
  <c r="AD504" i="47"/>
  <c r="T504" i="47"/>
  <c r="AB504" i="47"/>
  <c r="BF504" i="47"/>
  <c r="U504" i="47"/>
  <c r="AA503" i="47"/>
  <c r="AD503" i="47"/>
  <c r="T503" i="47"/>
  <c r="AB503" i="47"/>
  <c r="BF503" i="47"/>
  <c r="AP868" i="47" s="1"/>
  <c r="U503" i="47"/>
  <c r="AB502" i="47"/>
  <c r="BF502" i="47"/>
  <c r="AP399" i="47" s="1"/>
  <c r="U502" i="47"/>
  <c r="AA502" i="47"/>
  <c r="AC502" i="47" s="1"/>
  <c r="AD502" i="47"/>
  <c r="T502" i="47"/>
  <c r="AA501" i="47"/>
  <c r="AD501" i="47"/>
  <c r="T501" i="47"/>
  <c r="AB501" i="47"/>
  <c r="BF501" i="47"/>
  <c r="AP398" i="47" s="1"/>
  <c r="U501" i="47"/>
  <c r="AA500" i="47"/>
  <c r="AD500" i="47"/>
  <c r="T500" i="47"/>
  <c r="AB500" i="47"/>
  <c r="BF500" i="47"/>
  <c r="U500" i="47"/>
  <c r="AA499" i="47"/>
  <c r="AD499" i="47"/>
  <c r="T499" i="47"/>
  <c r="AB499" i="47"/>
  <c r="BF499" i="47"/>
  <c r="U499" i="47"/>
  <c r="AA498" i="47"/>
  <c r="AD498" i="47"/>
  <c r="T498" i="47"/>
  <c r="AB498" i="47"/>
  <c r="BF498" i="47"/>
  <c r="U498" i="47"/>
  <c r="AA497" i="47"/>
  <c r="AD497" i="47"/>
  <c r="T497" i="47"/>
  <c r="AB497" i="47"/>
  <c r="BF497" i="47"/>
  <c r="U497" i="47"/>
  <c r="AA496" i="47"/>
  <c r="AD496" i="47"/>
  <c r="T496" i="47"/>
  <c r="AB496" i="47"/>
  <c r="BF496" i="47"/>
  <c r="U496" i="47"/>
  <c r="AA495" i="47"/>
  <c r="AD495" i="47"/>
  <c r="T495" i="47"/>
  <c r="AB495" i="47"/>
  <c r="BF495" i="47"/>
  <c r="U495" i="47"/>
  <c r="AB494" i="47"/>
  <c r="BF494" i="47"/>
  <c r="U494" i="47"/>
  <c r="AA494" i="47"/>
  <c r="AD494" i="47"/>
  <c r="T494" i="47"/>
  <c r="AA493" i="47"/>
  <c r="AD493" i="47"/>
  <c r="T493" i="47"/>
  <c r="AB493" i="47"/>
  <c r="BF493" i="47"/>
  <c r="U493" i="47"/>
  <c r="AB492" i="47"/>
  <c r="BF492" i="47"/>
  <c r="U492" i="47"/>
  <c r="AA492" i="47"/>
  <c r="AD492" i="47"/>
  <c r="T492" i="47"/>
  <c r="AA491" i="47"/>
  <c r="AD491" i="47"/>
  <c r="T491" i="47"/>
  <c r="AB491" i="47"/>
  <c r="BF491" i="47"/>
  <c r="U491" i="47"/>
  <c r="AA490" i="47"/>
  <c r="AD490" i="47"/>
  <c r="T490" i="47"/>
  <c r="AB490" i="47"/>
  <c r="BF490" i="47"/>
  <c r="U490" i="47"/>
  <c r="AA489" i="47"/>
  <c r="AD489" i="47"/>
  <c r="T489" i="47"/>
  <c r="AB489" i="47"/>
  <c r="BF489" i="47"/>
  <c r="U489" i="47"/>
  <c r="AB488" i="47"/>
  <c r="BF488" i="47"/>
  <c r="U488" i="47"/>
  <c r="AA488" i="47"/>
  <c r="AD488" i="47"/>
  <c r="T488" i="47"/>
  <c r="AA487" i="47"/>
  <c r="AD487" i="47"/>
  <c r="T487" i="47"/>
  <c r="AB487" i="47"/>
  <c r="BF487" i="47"/>
  <c r="U487" i="47"/>
  <c r="AA486" i="47"/>
  <c r="AD486" i="47"/>
  <c r="T486" i="47"/>
  <c r="AB486" i="47"/>
  <c r="BF486" i="47"/>
  <c r="U486" i="47"/>
  <c r="AA485" i="47"/>
  <c r="AD485" i="47"/>
  <c r="T485" i="47"/>
  <c r="AB485" i="47"/>
  <c r="BF485" i="47"/>
  <c r="U485" i="47"/>
  <c r="AA484" i="47"/>
  <c r="AD484" i="47"/>
  <c r="T484" i="47"/>
  <c r="AB484" i="47"/>
  <c r="BF484" i="47"/>
  <c r="U484" i="47"/>
  <c r="AB483" i="47"/>
  <c r="BF483" i="47"/>
  <c r="U483" i="47"/>
  <c r="AA483" i="47"/>
  <c r="AD483" i="47"/>
  <c r="T483" i="47"/>
  <c r="AA482" i="47"/>
  <c r="AD482" i="47"/>
  <c r="T482" i="47"/>
  <c r="AB482" i="47"/>
  <c r="BF482" i="47"/>
  <c r="U482" i="47"/>
  <c r="AB481" i="47"/>
  <c r="BF481" i="47"/>
  <c r="U481" i="47"/>
  <c r="AA481" i="47"/>
  <c r="AD481" i="47"/>
  <c r="T481" i="47"/>
  <c r="AB480" i="47"/>
  <c r="BF480" i="47"/>
  <c r="U480" i="47"/>
  <c r="AA480" i="47"/>
  <c r="AC480" i="47" s="1"/>
  <c r="AD480" i="47"/>
  <c r="T480" i="47"/>
  <c r="AA479" i="47"/>
  <c r="AD479" i="47"/>
  <c r="T479" i="47"/>
  <c r="AB479" i="47"/>
  <c r="BF479" i="47"/>
  <c r="U479" i="47"/>
  <c r="AA478" i="47"/>
  <c r="AD478" i="47"/>
  <c r="T478" i="47"/>
  <c r="AB478" i="47"/>
  <c r="BF478" i="47"/>
  <c r="U478" i="47"/>
  <c r="AA477" i="47"/>
  <c r="AD477" i="47"/>
  <c r="T477" i="47"/>
  <c r="AB477" i="47"/>
  <c r="BF477" i="47"/>
  <c r="U477" i="47"/>
  <c r="AA476" i="47"/>
  <c r="AD476" i="47"/>
  <c r="T476" i="47"/>
  <c r="AB476" i="47"/>
  <c r="BF476" i="47"/>
  <c r="U476" i="47"/>
  <c r="AA475" i="47"/>
  <c r="AD475" i="47"/>
  <c r="T475" i="47"/>
  <c r="AB475" i="47"/>
  <c r="BF475" i="47"/>
  <c r="U475" i="47"/>
  <c r="AA474" i="47"/>
  <c r="AD474" i="47"/>
  <c r="T474" i="47"/>
  <c r="AB474" i="47"/>
  <c r="BF474" i="47"/>
  <c r="U474" i="47"/>
  <c r="AA473" i="47"/>
  <c r="AD473" i="47"/>
  <c r="T473" i="47"/>
  <c r="AB473" i="47"/>
  <c r="BF473" i="47"/>
  <c r="U473" i="47"/>
  <c r="AA472" i="47"/>
  <c r="AD472" i="47"/>
  <c r="T472" i="47"/>
  <c r="AB472" i="47"/>
  <c r="BF472" i="47"/>
  <c r="AP766" i="47" s="1"/>
  <c r="U472" i="47"/>
  <c r="AA471" i="47"/>
  <c r="AD471" i="47"/>
  <c r="T471" i="47"/>
  <c r="AB471" i="47"/>
  <c r="BF471" i="47"/>
  <c r="U471" i="47"/>
  <c r="AA470" i="47"/>
  <c r="AD470" i="47"/>
  <c r="T470" i="47"/>
  <c r="AB470" i="47"/>
  <c r="BF470" i="47"/>
  <c r="U470" i="47"/>
  <c r="AA469" i="47"/>
  <c r="AD469" i="47"/>
  <c r="T469" i="47"/>
  <c r="AB469" i="47"/>
  <c r="BF469" i="47"/>
  <c r="U469" i="47"/>
  <c r="AA468" i="47"/>
  <c r="AD468" i="47"/>
  <c r="T468" i="47"/>
  <c r="AB468" i="47"/>
  <c r="BF468" i="47"/>
  <c r="U468" i="47"/>
  <c r="AA467" i="47"/>
  <c r="AD467" i="47"/>
  <c r="T467" i="47"/>
  <c r="AB467" i="47"/>
  <c r="BF467" i="47"/>
  <c r="AP483" i="47" s="1"/>
  <c r="U467" i="47"/>
  <c r="AA466" i="47"/>
  <c r="AD466" i="47"/>
  <c r="T466" i="47"/>
  <c r="AB466" i="47"/>
  <c r="BF466" i="47"/>
  <c r="AP482" i="47" s="1"/>
  <c r="BG807" i="47" s="1"/>
  <c r="U466" i="47"/>
  <c r="AA465" i="47"/>
  <c r="AD465" i="47"/>
  <c r="T465" i="47"/>
  <c r="AB465" i="47"/>
  <c r="BF465" i="47"/>
  <c r="U465" i="47"/>
  <c r="AA464" i="47"/>
  <c r="AD464" i="47"/>
  <c r="T464" i="47"/>
  <c r="AB464" i="47"/>
  <c r="BF464" i="47"/>
  <c r="U464" i="47"/>
  <c r="AA463" i="47"/>
  <c r="AG268" i="47" s="1"/>
  <c r="AD463" i="47"/>
  <c r="T463" i="47"/>
  <c r="AB463" i="47"/>
  <c r="BF463" i="47"/>
  <c r="U463" i="47"/>
  <c r="AA462" i="47"/>
  <c r="AD462" i="47"/>
  <c r="T462" i="47"/>
  <c r="AB462" i="47"/>
  <c r="BF462" i="47"/>
  <c r="BG462" i="47"/>
  <c r="U462" i="47"/>
  <c r="AA461" i="47"/>
  <c r="AD461" i="47"/>
  <c r="T461" i="47"/>
  <c r="AB461" i="47"/>
  <c r="BF461" i="47"/>
  <c r="U461" i="47"/>
  <c r="AA460" i="47"/>
  <c r="AD460" i="47"/>
  <c r="T460" i="47"/>
  <c r="AB460" i="47"/>
  <c r="BF460" i="47"/>
  <c r="U460" i="47"/>
  <c r="AA459" i="47"/>
  <c r="AD459" i="47"/>
  <c r="T459" i="47"/>
  <c r="AB459" i="47"/>
  <c r="BF459" i="47"/>
  <c r="U459" i="47"/>
  <c r="AA458" i="47"/>
  <c r="AD458" i="47"/>
  <c r="T458" i="47"/>
  <c r="AB458" i="47"/>
  <c r="BF458" i="47"/>
  <c r="U458" i="47"/>
  <c r="AA457" i="47"/>
  <c r="AD457" i="47"/>
  <c r="T457" i="47"/>
  <c r="AB457" i="47"/>
  <c r="BF457" i="47"/>
  <c r="U457" i="47"/>
  <c r="AA456" i="47"/>
  <c r="AD456" i="47"/>
  <c r="T456" i="47"/>
  <c r="AB456" i="47"/>
  <c r="BF456" i="47"/>
  <c r="U456" i="47"/>
  <c r="AA455" i="47"/>
  <c r="AD455" i="47"/>
  <c r="T455" i="47"/>
  <c r="AB455" i="47"/>
  <c r="BF455" i="47"/>
  <c r="U455" i="47"/>
  <c r="AA454" i="47"/>
  <c r="AD454" i="47"/>
  <c r="T454" i="47"/>
  <c r="AB454" i="47"/>
  <c r="BF454" i="47"/>
  <c r="U454" i="47"/>
  <c r="AB453" i="47"/>
  <c r="BF453" i="47"/>
  <c r="U453" i="47"/>
  <c r="AA453" i="47"/>
  <c r="AD453" i="47"/>
  <c r="T453" i="47"/>
  <c r="V453" i="47" s="1"/>
  <c r="AA452" i="47"/>
  <c r="AD452" i="47"/>
  <c r="T452" i="47"/>
  <c r="AB452" i="47"/>
  <c r="BF452" i="47"/>
  <c r="AP760" i="47" s="1"/>
  <c r="U452" i="47"/>
  <c r="AA451" i="47"/>
  <c r="AD451" i="47"/>
  <c r="T451" i="47"/>
  <c r="AB451" i="47"/>
  <c r="BF451" i="47"/>
  <c r="U451" i="47"/>
  <c r="T450" i="47"/>
  <c r="AA450" i="47"/>
  <c r="AD450" i="47"/>
  <c r="BF450" i="47"/>
  <c r="U450" i="47"/>
  <c r="AB450" i="47"/>
  <c r="H450" i="47"/>
  <c r="K450" i="47"/>
  <c r="N450" i="47"/>
  <c r="G450" i="47"/>
  <c r="I450" i="47"/>
  <c r="M450" i="47"/>
  <c r="J450" i="47"/>
  <c r="L450" i="47"/>
  <c r="AA449" i="47"/>
  <c r="AD449" i="47"/>
  <c r="T449" i="47"/>
  <c r="AB449" i="47"/>
  <c r="BF449" i="47"/>
  <c r="U449" i="47"/>
  <c r="AA448" i="47"/>
  <c r="AD448" i="47"/>
  <c r="T448" i="47"/>
  <c r="AB448" i="47"/>
  <c r="BF448" i="47"/>
  <c r="U448" i="47"/>
  <c r="AB447" i="47"/>
  <c r="BF447" i="47"/>
  <c r="U447" i="47"/>
  <c r="AA447" i="47"/>
  <c r="AD447" i="47"/>
  <c r="T447" i="47"/>
  <c r="AA446" i="47"/>
  <c r="AD446" i="47"/>
  <c r="T446" i="47"/>
  <c r="AB446" i="47"/>
  <c r="BF446" i="47"/>
  <c r="U446" i="47"/>
  <c r="AA445" i="47"/>
  <c r="AD445" i="47"/>
  <c r="T445" i="47"/>
  <c r="AB445" i="47"/>
  <c r="BF445" i="47"/>
  <c r="U445" i="47"/>
  <c r="AB444" i="47"/>
  <c r="BF444" i="47"/>
  <c r="AP518" i="47" s="1"/>
  <c r="U444" i="47"/>
  <c r="AA444" i="47"/>
  <c r="AD444" i="47"/>
  <c r="T444" i="47"/>
  <c r="AA443" i="47"/>
  <c r="AD443" i="47"/>
  <c r="T443" i="47"/>
  <c r="AB443" i="47"/>
  <c r="BF443" i="47"/>
  <c r="U443" i="47"/>
  <c r="AA442" i="47"/>
  <c r="AD442" i="47"/>
  <c r="T442" i="47"/>
  <c r="AB442" i="47"/>
  <c r="BF442" i="47"/>
  <c r="AP111" i="47" s="1"/>
  <c r="U442" i="47"/>
  <c r="AB441" i="47"/>
  <c r="BF441" i="47"/>
  <c r="AP468" i="47" s="1"/>
  <c r="U441" i="47"/>
  <c r="AA441" i="47"/>
  <c r="AD441" i="47"/>
  <c r="T441" i="47"/>
  <c r="AA440" i="47"/>
  <c r="AD440" i="47"/>
  <c r="T440" i="47"/>
  <c r="AB440" i="47"/>
  <c r="BF440" i="47"/>
  <c r="U440" i="47"/>
  <c r="AA439" i="47"/>
  <c r="AD439" i="47"/>
  <c r="T439" i="47"/>
  <c r="AB439" i="47"/>
  <c r="BF439" i="47"/>
  <c r="U439" i="47"/>
  <c r="AB438" i="47"/>
  <c r="BF438" i="47"/>
  <c r="U438" i="47"/>
  <c r="AA438" i="47"/>
  <c r="AD438" i="47"/>
  <c r="T438" i="47"/>
  <c r="AB437" i="47"/>
  <c r="BF437" i="47"/>
  <c r="BG437" i="47"/>
  <c r="U437" i="47"/>
  <c r="AA437" i="47"/>
  <c r="AC437" i="47" s="1"/>
  <c r="AD437" i="47"/>
  <c r="T437" i="47"/>
  <c r="AB436" i="47"/>
  <c r="BF436" i="47"/>
  <c r="U436" i="47"/>
  <c r="AA436" i="47"/>
  <c r="AC436" i="47" s="1"/>
  <c r="AD436" i="47"/>
  <c r="T436" i="47"/>
  <c r="AB435" i="47"/>
  <c r="BF435" i="47"/>
  <c r="U435" i="47"/>
  <c r="AA435" i="47"/>
  <c r="AC435" i="47" s="1"/>
  <c r="AD435" i="47"/>
  <c r="T435" i="47"/>
  <c r="AB434" i="47"/>
  <c r="BF434" i="47"/>
  <c r="U434" i="47"/>
  <c r="AA434" i="47"/>
  <c r="AD434" i="47"/>
  <c r="T434" i="47"/>
  <c r="AB433" i="47"/>
  <c r="BF433" i="47"/>
  <c r="U433" i="47"/>
  <c r="AA433" i="47"/>
  <c r="AD433" i="47"/>
  <c r="T433" i="47"/>
  <c r="AA432" i="47"/>
  <c r="AD432" i="47"/>
  <c r="T432" i="47"/>
  <c r="AB432" i="47"/>
  <c r="BF432" i="47"/>
  <c r="U432" i="47"/>
  <c r="AB431" i="47"/>
  <c r="BF431" i="47"/>
  <c r="U431" i="47"/>
  <c r="AA431" i="47"/>
  <c r="AD431" i="47"/>
  <c r="T431" i="47"/>
  <c r="AA430" i="47"/>
  <c r="AD430" i="47"/>
  <c r="T430" i="47"/>
  <c r="AB430" i="47"/>
  <c r="BF430" i="47"/>
  <c r="U430" i="47"/>
  <c r="AA429" i="47"/>
  <c r="AD429" i="47"/>
  <c r="T429" i="47"/>
  <c r="AB429" i="47"/>
  <c r="BF429" i="47"/>
  <c r="U429" i="47"/>
  <c r="AA428" i="47"/>
  <c r="AD428" i="47"/>
  <c r="T428" i="47"/>
  <c r="AB428" i="47"/>
  <c r="BF428" i="47"/>
  <c r="U428" i="47"/>
  <c r="AA427" i="47"/>
  <c r="AD427" i="47"/>
  <c r="T427" i="47"/>
  <c r="AB427" i="47"/>
  <c r="BF427" i="47"/>
  <c r="U427" i="47"/>
  <c r="AA426" i="47"/>
  <c r="AD426" i="47"/>
  <c r="T426" i="47"/>
  <c r="AB426" i="47"/>
  <c r="BF426" i="47"/>
  <c r="U426" i="47"/>
  <c r="AA425" i="47"/>
  <c r="AD425" i="47"/>
  <c r="T425" i="47"/>
  <c r="AB425" i="47"/>
  <c r="BF425" i="47"/>
  <c r="U425" i="47"/>
  <c r="AA424" i="47"/>
  <c r="AD424" i="47"/>
  <c r="T424" i="47"/>
  <c r="AB424" i="47"/>
  <c r="BF424" i="47"/>
  <c r="U424" i="47"/>
  <c r="AB423" i="47"/>
  <c r="BF423" i="47"/>
  <c r="U423" i="47"/>
  <c r="AA423" i="47"/>
  <c r="AD423" i="47"/>
  <c r="T423" i="47"/>
  <c r="AB422" i="47"/>
  <c r="BF422" i="47"/>
  <c r="U422" i="47"/>
  <c r="AA422" i="47"/>
  <c r="AD422" i="47"/>
  <c r="T422" i="47"/>
  <c r="AB421" i="47"/>
  <c r="BF421" i="47"/>
  <c r="U421" i="47"/>
  <c r="AA421" i="47"/>
  <c r="AD421" i="47"/>
  <c r="T421" i="47"/>
  <c r="AB420" i="47"/>
  <c r="BF420" i="47"/>
  <c r="U420" i="47"/>
  <c r="AA420" i="47"/>
  <c r="AD420" i="47"/>
  <c r="T420" i="47"/>
  <c r="AB419" i="47"/>
  <c r="BF419" i="47"/>
  <c r="U419" i="47"/>
  <c r="AA419" i="47"/>
  <c r="AD419" i="47"/>
  <c r="T419" i="47"/>
  <c r="AB418" i="47"/>
  <c r="BF418" i="47"/>
  <c r="U418" i="47"/>
  <c r="AA418" i="47"/>
  <c r="AD418" i="47"/>
  <c r="T418" i="47"/>
  <c r="AB417" i="47"/>
  <c r="BF417" i="47"/>
  <c r="AP295" i="47" s="1"/>
  <c r="U417" i="47"/>
  <c r="AA417" i="47"/>
  <c r="AC417" i="47" s="1"/>
  <c r="AD417" i="47"/>
  <c r="T417" i="47"/>
  <c r="AB416" i="47"/>
  <c r="BF416" i="47"/>
  <c r="AP192" i="47" s="1"/>
  <c r="U416" i="47"/>
  <c r="AA416" i="47"/>
  <c r="AD416" i="47"/>
  <c r="T416" i="47"/>
  <c r="AA415" i="47"/>
  <c r="AD415" i="47"/>
  <c r="T415" i="47"/>
  <c r="AB415" i="47"/>
  <c r="BF415" i="47"/>
  <c r="BG415" i="47"/>
  <c r="BH415" i="47"/>
  <c r="BI415" i="47"/>
  <c r="BJ415" i="47"/>
  <c r="BK415" i="47"/>
  <c r="U415" i="47"/>
  <c r="AA414" i="47"/>
  <c r="AD414" i="47"/>
  <c r="T414" i="47"/>
  <c r="AB414" i="47"/>
  <c r="BF414" i="47"/>
  <c r="U414" i="47"/>
  <c r="AB413" i="47"/>
  <c r="BF413" i="47"/>
  <c r="U413" i="47"/>
  <c r="AA413" i="47"/>
  <c r="AD413" i="47"/>
  <c r="T413" i="47"/>
  <c r="AB412" i="47"/>
  <c r="BF412" i="47"/>
  <c r="U412" i="47"/>
  <c r="AA412" i="47"/>
  <c r="AD412" i="47"/>
  <c r="T412" i="47"/>
  <c r="V412" i="47" s="1"/>
  <c r="AB411" i="47"/>
  <c r="BF411" i="47"/>
  <c r="U411" i="47"/>
  <c r="AA411" i="47"/>
  <c r="AC411" i="47" s="1"/>
  <c r="AD411" i="47"/>
  <c r="T411" i="47"/>
  <c r="AB410" i="47"/>
  <c r="BF410" i="47"/>
  <c r="BG410" i="47"/>
  <c r="BH410" i="47"/>
  <c r="BI410" i="47"/>
  <c r="BJ410" i="47"/>
  <c r="BK410" i="47"/>
  <c r="BL410" i="47"/>
  <c r="BM410" i="47"/>
  <c r="BN410" i="47"/>
  <c r="BO410" i="47"/>
  <c r="BP410" i="47"/>
  <c r="BQ410" i="47"/>
  <c r="BR410" i="47"/>
  <c r="BS410" i="47"/>
  <c r="BT410" i="47"/>
  <c r="U410" i="47"/>
  <c r="AA410" i="47"/>
  <c r="AC410" i="47" s="1"/>
  <c r="AD410" i="47"/>
  <c r="T410" i="47"/>
  <c r="AB409" i="47"/>
  <c r="BF409" i="47"/>
  <c r="U409" i="47"/>
  <c r="AA409" i="47"/>
  <c r="AC409" i="47" s="1"/>
  <c r="AE409" i="47" s="1"/>
  <c r="AD409" i="47"/>
  <c r="T409" i="47"/>
  <c r="V409" i="47" s="1"/>
  <c r="AB408" i="47"/>
  <c r="BF408" i="47"/>
  <c r="U408" i="47"/>
  <c r="AA408" i="47"/>
  <c r="AC408" i="47" s="1"/>
  <c r="AE408" i="47" s="1"/>
  <c r="AD408" i="47"/>
  <c r="T408" i="47"/>
  <c r="AB407" i="47"/>
  <c r="BF407" i="47"/>
  <c r="AP189" i="47" s="1"/>
  <c r="BG322" i="47" s="1"/>
  <c r="U407" i="47"/>
  <c r="AA407" i="47"/>
  <c r="AC407" i="47" s="1"/>
  <c r="AE407" i="47" s="1"/>
  <c r="AD407" i="47"/>
  <c r="T407" i="47"/>
  <c r="AA406" i="47"/>
  <c r="AD406" i="47"/>
  <c r="T406" i="47"/>
  <c r="AB406" i="47"/>
  <c r="BF406" i="47"/>
  <c r="U406" i="47"/>
  <c r="AB405" i="47"/>
  <c r="BF405" i="47"/>
  <c r="AP816" i="47" s="1"/>
  <c r="U405" i="47"/>
  <c r="AA405" i="47"/>
  <c r="AC405" i="47" s="1"/>
  <c r="AE405" i="47" s="1"/>
  <c r="AD405" i="47"/>
  <c r="T405" i="47"/>
  <c r="AA404" i="47"/>
  <c r="AD404" i="47"/>
  <c r="T404" i="47"/>
  <c r="AB404" i="47"/>
  <c r="BF404" i="47"/>
  <c r="U404" i="47"/>
  <c r="AA403" i="47"/>
  <c r="AD403" i="47"/>
  <c r="T403" i="47"/>
  <c r="AB403" i="47"/>
  <c r="BF403" i="47"/>
  <c r="U403" i="47"/>
  <c r="AA402" i="47"/>
  <c r="AD402" i="47"/>
  <c r="T402" i="47"/>
  <c r="AB402" i="47"/>
  <c r="BF402" i="47"/>
  <c r="U402" i="47"/>
  <c r="AB401" i="47"/>
  <c r="BF401" i="47"/>
  <c r="BG401" i="47"/>
  <c r="BH401" i="47"/>
  <c r="BI401" i="47"/>
  <c r="BJ401" i="47"/>
  <c r="BK401" i="47"/>
  <c r="BL401" i="47"/>
  <c r="BM401" i="47"/>
  <c r="BN401" i="47"/>
  <c r="BO401" i="47"/>
  <c r="BP401" i="47"/>
  <c r="BQ401" i="47"/>
  <c r="BR401" i="47"/>
  <c r="BS401" i="47"/>
  <c r="BT401" i="47"/>
  <c r="U401" i="47"/>
  <c r="AA401" i="47"/>
  <c r="AC401" i="47" s="1"/>
  <c r="AD401" i="47"/>
  <c r="T401" i="47"/>
  <c r="AB400" i="47"/>
  <c r="BF400" i="47"/>
  <c r="BG400" i="47"/>
  <c r="BH400" i="47"/>
  <c r="BI400" i="47"/>
  <c r="BJ400" i="47"/>
  <c r="BK400" i="47"/>
  <c r="BL400" i="47"/>
  <c r="BM400" i="47"/>
  <c r="BN400" i="47"/>
  <c r="BO400" i="47"/>
  <c r="BP400" i="47"/>
  <c r="BQ400" i="47"/>
  <c r="BR400" i="47"/>
  <c r="BS400" i="47"/>
  <c r="BT400" i="47"/>
  <c r="U400" i="47"/>
  <c r="AA400" i="47"/>
  <c r="AC400" i="47" s="1"/>
  <c r="AD400" i="47"/>
  <c r="T400" i="47"/>
  <c r="AA399" i="47"/>
  <c r="AD399" i="47"/>
  <c r="T399" i="47"/>
  <c r="AB399" i="47"/>
  <c r="BF399" i="47"/>
  <c r="BG399" i="47"/>
  <c r="BH399" i="47"/>
  <c r="BI399" i="47"/>
  <c r="BJ399" i="47"/>
  <c r="BK399" i="47"/>
  <c r="BL399" i="47"/>
  <c r="BM399" i="47"/>
  <c r="BN399" i="47"/>
  <c r="BO399" i="47"/>
  <c r="BP399" i="47"/>
  <c r="BQ399" i="47"/>
  <c r="BR399" i="47"/>
  <c r="BS399" i="47"/>
  <c r="BT399" i="47"/>
  <c r="U399" i="47"/>
  <c r="AB398" i="47"/>
  <c r="BF398" i="47"/>
  <c r="BG398" i="47"/>
  <c r="BH398" i="47"/>
  <c r="BI398" i="47"/>
  <c r="BJ398" i="47"/>
  <c r="BK398" i="47"/>
  <c r="BL398" i="47"/>
  <c r="BM398" i="47"/>
  <c r="BN398" i="47"/>
  <c r="BO398" i="47"/>
  <c r="BP398" i="47"/>
  <c r="BQ398" i="47"/>
  <c r="BR398" i="47"/>
  <c r="BS398" i="47"/>
  <c r="BT398" i="47"/>
  <c r="U398" i="47"/>
  <c r="AA398" i="47"/>
  <c r="AC398" i="47" s="1"/>
  <c r="AD398" i="47"/>
  <c r="T398" i="47"/>
  <c r="AB397" i="47"/>
  <c r="BF397" i="47"/>
  <c r="U397" i="47"/>
  <c r="AA397" i="47"/>
  <c r="AD397" i="47"/>
  <c r="T397" i="47"/>
  <c r="AA396" i="47"/>
  <c r="AD396" i="47"/>
  <c r="T396" i="47"/>
  <c r="AB396" i="47"/>
  <c r="BF396" i="47"/>
  <c r="BG396" i="47"/>
  <c r="BH396" i="47"/>
  <c r="BI396" i="47"/>
  <c r="BJ396" i="47"/>
  <c r="BK396" i="47"/>
  <c r="BL396" i="47"/>
  <c r="BM396" i="47"/>
  <c r="BN396" i="47"/>
  <c r="BO396" i="47"/>
  <c r="BP396" i="47"/>
  <c r="BQ396" i="47"/>
  <c r="BR396" i="47"/>
  <c r="BS396" i="47"/>
  <c r="BT396" i="47"/>
  <c r="U396" i="47"/>
  <c r="AA395" i="47"/>
  <c r="AD395" i="47"/>
  <c r="T395" i="47"/>
  <c r="AB395" i="47"/>
  <c r="BF395" i="47"/>
  <c r="BG395" i="47"/>
  <c r="BH395" i="47"/>
  <c r="BI395" i="47"/>
  <c r="BJ395" i="47"/>
  <c r="BK395" i="47"/>
  <c r="BL395" i="47"/>
  <c r="BM395" i="47"/>
  <c r="BN395" i="47"/>
  <c r="BO395" i="47"/>
  <c r="BP395" i="47"/>
  <c r="BQ395" i="47"/>
  <c r="BR395" i="47"/>
  <c r="BS395" i="47"/>
  <c r="BT395" i="47"/>
  <c r="U395" i="47"/>
  <c r="AB394" i="47"/>
  <c r="BF394" i="47"/>
  <c r="BG394" i="47"/>
  <c r="BH394" i="47"/>
  <c r="BI394" i="47"/>
  <c r="BJ394" i="47"/>
  <c r="BK394" i="47"/>
  <c r="BL394" i="47"/>
  <c r="BM394" i="47"/>
  <c r="BN394" i="47"/>
  <c r="BO394" i="47"/>
  <c r="BP394" i="47"/>
  <c r="BQ394" i="47"/>
  <c r="BR394" i="47"/>
  <c r="BS394" i="47"/>
  <c r="BT394" i="47"/>
  <c r="U394" i="47"/>
  <c r="AA394" i="47"/>
  <c r="AC394" i="47" s="1"/>
  <c r="AE394" i="47" s="1"/>
  <c r="AD394" i="47"/>
  <c r="T394" i="47"/>
  <c r="AB393" i="47"/>
  <c r="BF393" i="47"/>
  <c r="BG393" i="47"/>
  <c r="BH393" i="47"/>
  <c r="BI393" i="47"/>
  <c r="BJ393" i="47"/>
  <c r="BK393" i="47"/>
  <c r="BL393" i="47"/>
  <c r="BM393" i="47"/>
  <c r="BN393" i="47"/>
  <c r="BO393" i="47"/>
  <c r="BP393" i="47"/>
  <c r="BQ393" i="47"/>
  <c r="BR393" i="47"/>
  <c r="BS393" i="47"/>
  <c r="BT393" i="47"/>
  <c r="U393" i="47"/>
  <c r="AA393" i="47"/>
  <c r="AC393" i="47" s="1"/>
  <c r="AE393" i="47" s="1"/>
  <c r="AD393" i="47"/>
  <c r="T393" i="47"/>
  <c r="AA392" i="47"/>
  <c r="AD392" i="47"/>
  <c r="T392" i="47"/>
  <c r="AB392" i="47"/>
  <c r="BF392" i="47"/>
  <c r="U392" i="47"/>
  <c r="AB391" i="47"/>
  <c r="BF391" i="47"/>
  <c r="BG391" i="47"/>
  <c r="BH391" i="47"/>
  <c r="BI391" i="47"/>
  <c r="BJ391" i="47"/>
  <c r="BK391" i="47"/>
  <c r="BL391" i="47"/>
  <c r="BM391" i="47"/>
  <c r="BN391" i="47"/>
  <c r="BO391" i="47"/>
  <c r="BP391" i="47"/>
  <c r="BQ391" i="47"/>
  <c r="BR391" i="47"/>
  <c r="BS391" i="47"/>
  <c r="BT391" i="47"/>
  <c r="U391" i="47"/>
  <c r="AA391" i="47"/>
  <c r="AC391" i="47" s="1"/>
  <c r="AD391" i="47"/>
  <c r="T391" i="47"/>
  <c r="AB390" i="47"/>
  <c r="BF390" i="47"/>
  <c r="BG390" i="47"/>
  <c r="BH390" i="47"/>
  <c r="BI390" i="47"/>
  <c r="BJ390" i="47"/>
  <c r="BK390" i="47"/>
  <c r="BL390" i="47"/>
  <c r="BM390" i="47"/>
  <c r="BN390" i="47"/>
  <c r="BO390" i="47"/>
  <c r="BP390" i="47"/>
  <c r="BQ390" i="47"/>
  <c r="BR390" i="47"/>
  <c r="BS390" i="47"/>
  <c r="BT390" i="47"/>
  <c r="U390" i="47"/>
  <c r="AA390" i="47"/>
  <c r="AD390" i="47"/>
  <c r="T390" i="47"/>
  <c r="AA389" i="47"/>
  <c r="AD389" i="47"/>
  <c r="T389" i="47"/>
  <c r="AB389" i="47"/>
  <c r="BF389" i="47"/>
  <c r="U389" i="47"/>
  <c r="AA388" i="47"/>
  <c r="AD388" i="47"/>
  <c r="T388" i="47"/>
  <c r="AB388" i="47"/>
  <c r="BF388" i="47"/>
  <c r="BG388" i="47"/>
  <c r="BH388" i="47"/>
  <c r="BI388" i="47"/>
  <c r="BJ388" i="47"/>
  <c r="BK388" i="47"/>
  <c r="BL388" i="47"/>
  <c r="BM388" i="47"/>
  <c r="BN388" i="47"/>
  <c r="BO388" i="47"/>
  <c r="BP388" i="47"/>
  <c r="BQ388" i="47"/>
  <c r="BR388" i="47"/>
  <c r="BS388" i="47"/>
  <c r="BT388" i="47"/>
  <c r="U388" i="47"/>
  <c r="AB387" i="47"/>
  <c r="BF387" i="47"/>
  <c r="BG387" i="47"/>
  <c r="BH387" i="47"/>
  <c r="BI387" i="47"/>
  <c r="BJ387" i="47"/>
  <c r="BK387" i="47"/>
  <c r="BL387" i="47"/>
  <c r="BM387" i="47"/>
  <c r="BN387" i="47"/>
  <c r="BO387" i="47"/>
  <c r="BP387" i="47"/>
  <c r="BQ387" i="47"/>
  <c r="BR387" i="47"/>
  <c r="BS387" i="47"/>
  <c r="BT387" i="47"/>
  <c r="U387" i="47"/>
  <c r="AA387" i="47"/>
  <c r="AC387" i="47" s="1"/>
  <c r="AD387" i="47"/>
  <c r="T387" i="47"/>
  <c r="AA386" i="47"/>
  <c r="AD386" i="47"/>
  <c r="T386" i="47"/>
  <c r="AB386" i="47"/>
  <c r="BF386" i="47"/>
  <c r="BG386" i="47"/>
  <c r="BH386" i="47"/>
  <c r="BI386" i="47"/>
  <c r="BJ386" i="47"/>
  <c r="BK386" i="47"/>
  <c r="BL386" i="47"/>
  <c r="BM386" i="47"/>
  <c r="BN386" i="47"/>
  <c r="BO386" i="47"/>
  <c r="BP386" i="47"/>
  <c r="BQ386" i="47"/>
  <c r="BR386" i="47"/>
  <c r="BS386" i="47"/>
  <c r="BT386" i="47"/>
  <c r="U386" i="47"/>
  <c r="AA385" i="47"/>
  <c r="AD385" i="47"/>
  <c r="T385" i="47"/>
  <c r="AB385" i="47"/>
  <c r="BF385" i="47"/>
  <c r="U385" i="47"/>
  <c r="AA384" i="47"/>
  <c r="AD384" i="47"/>
  <c r="T384" i="47"/>
  <c r="AB384" i="47"/>
  <c r="BF384" i="47"/>
  <c r="AP322" i="47" s="1"/>
  <c r="U384" i="47"/>
  <c r="AA383" i="47"/>
  <c r="AD383" i="47"/>
  <c r="T383" i="47"/>
  <c r="AB383" i="47"/>
  <c r="BF383" i="47"/>
  <c r="U383" i="47"/>
  <c r="AA382" i="47"/>
  <c r="AD382" i="47"/>
  <c r="T382" i="47"/>
  <c r="AB382" i="47"/>
  <c r="BF382" i="47"/>
  <c r="U382" i="47"/>
  <c r="AA381" i="47"/>
  <c r="AD381" i="47"/>
  <c r="T381" i="47"/>
  <c r="AB381" i="47"/>
  <c r="BF381" i="47"/>
  <c r="U381" i="47"/>
  <c r="AA380" i="47"/>
  <c r="AD380" i="47"/>
  <c r="T380" i="47"/>
  <c r="AB380" i="47"/>
  <c r="BF380" i="47"/>
  <c r="U380" i="47"/>
  <c r="AA379" i="47"/>
  <c r="AD379" i="47"/>
  <c r="T379" i="47"/>
  <c r="AB379" i="47"/>
  <c r="BF379" i="47"/>
  <c r="U379" i="47"/>
  <c r="AA378" i="47"/>
  <c r="AD378" i="47"/>
  <c r="T378" i="47"/>
  <c r="AB378" i="47"/>
  <c r="BF378" i="47"/>
  <c r="BG378" i="47"/>
  <c r="U378" i="47"/>
  <c r="AA377" i="47"/>
  <c r="AD377" i="47"/>
  <c r="T377" i="47"/>
  <c r="AB377" i="47"/>
  <c r="BF377" i="47"/>
  <c r="BG377" i="47"/>
  <c r="U377" i="47"/>
  <c r="AA376" i="47"/>
  <c r="AD376" i="47"/>
  <c r="T376" i="47"/>
  <c r="AB376" i="47"/>
  <c r="BF376" i="47"/>
  <c r="U376" i="47"/>
  <c r="AA375" i="47"/>
  <c r="AD375" i="47"/>
  <c r="T375" i="47"/>
  <c r="AB375" i="47"/>
  <c r="BF375" i="47"/>
  <c r="AP251" i="47" s="1"/>
  <c r="U375" i="47"/>
  <c r="AA374" i="47"/>
  <c r="AD374" i="47"/>
  <c r="T374" i="47"/>
  <c r="AB374" i="47"/>
  <c r="BF374" i="47"/>
  <c r="U374" i="47"/>
  <c r="AB373" i="47"/>
  <c r="BF373" i="47"/>
  <c r="U373" i="47"/>
  <c r="AA373" i="47"/>
  <c r="AD373" i="47"/>
  <c r="T373" i="47"/>
  <c r="AA372" i="47"/>
  <c r="AD372" i="47"/>
  <c r="T372" i="47"/>
  <c r="AB372" i="47"/>
  <c r="BF372" i="47"/>
  <c r="U372" i="47"/>
  <c r="AB371" i="47"/>
  <c r="BF371" i="47"/>
  <c r="AP217" i="47" s="1"/>
  <c r="U371" i="47"/>
  <c r="AA371" i="47"/>
  <c r="AD371" i="47"/>
  <c r="T371" i="47"/>
  <c r="AA370" i="47"/>
  <c r="AD370" i="47"/>
  <c r="T370" i="47"/>
  <c r="AB370" i="47"/>
  <c r="BF370" i="47"/>
  <c r="U370" i="47"/>
  <c r="AA369" i="47"/>
  <c r="AD369" i="47"/>
  <c r="T369" i="47"/>
  <c r="AB369" i="47"/>
  <c r="BF369" i="47"/>
  <c r="U369" i="47"/>
  <c r="AA368" i="47"/>
  <c r="AD368" i="47"/>
  <c r="T368" i="47"/>
  <c r="AB368" i="47"/>
  <c r="BF368" i="47"/>
  <c r="U368" i="47"/>
  <c r="AB367" i="47"/>
  <c r="BF367" i="47"/>
  <c r="U367" i="47"/>
  <c r="AA367" i="47"/>
  <c r="AC367" i="47" s="1"/>
  <c r="AD367" i="47"/>
  <c r="T367" i="47"/>
  <c r="AB366" i="47"/>
  <c r="BF366" i="47"/>
  <c r="U366" i="47"/>
  <c r="AA366" i="47"/>
  <c r="AD366" i="47"/>
  <c r="T366" i="47"/>
  <c r="AA365" i="47"/>
  <c r="AD365" i="47"/>
  <c r="T365" i="47"/>
  <c r="AB365" i="47"/>
  <c r="AG215" i="47" s="1"/>
  <c r="BF365" i="47"/>
  <c r="AP215" i="47" s="1"/>
  <c r="BG367" i="47" s="1"/>
  <c r="U365" i="47"/>
  <c r="AB364" i="47"/>
  <c r="BF364" i="47"/>
  <c r="U364" i="47"/>
  <c r="AA364" i="47"/>
  <c r="AD364" i="47"/>
  <c r="T364" i="47"/>
  <c r="AA363" i="47"/>
  <c r="AD363" i="47"/>
  <c r="T363" i="47"/>
  <c r="AB363" i="47"/>
  <c r="BF363" i="47"/>
  <c r="U363" i="47"/>
  <c r="AA362" i="47"/>
  <c r="AD362" i="47"/>
  <c r="T362" i="47"/>
  <c r="AB362" i="47"/>
  <c r="BF362" i="47"/>
  <c r="U362" i="47"/>
  <c r="AA361" i="47"/>
  <c r="AD361" i="47"/>
  <c r="T361" i="47"/>
  <c r="AB361" i="47"/>
  <c r="BF361" i="47"/>
  <c r="U361" i="47"/>
  <c r="AB360" i="47"/>
  <c r="BF360" i="47"/>
  <c r="U360" i="47"/>
  <c r="AA360" i="47"/>
  <c r="AD360" i="47"/>
  <c r="T360" i="47"/>
  <c r="AA359" i="47"/>
  <c r="AD359" i="47"/>
  <c r="T359" i="47"/>
  <c r="AB359" i="47"/>
  <c r="BF359" i="47"/>
  <c r="U359" i="47"/>
  <c r="AB358" i="47"/>
  <c r="BF358" i="47"/>
  <c r="U358" i="47"/>
  <c r="AA358" i="47"/>
  <c r="AD358" i="47"/>
  <c r="T358" i="47"/>
  <c r="AA357" i="47"/>
  <c r="AD357" i="47"/>
  <c r="T357" i="47"/>
  <c r="AB357" i="47"/>
  <c r="BF357" i="47"/>
  <c r="AP976" i="47" s="1"/>
  <c r="U357" i="47"/>
  <c r="AA356" i="47"/>
  <c r="AD356" i="47"/>
  <c r="T356" i="47"/>
  <c r="AB356" i="47"/>
  <c r="BF356" i="47"/>
  <c r="U356" i="47"/>
  <c r="AA355" i="47"/>
  <c r="AD355" i="47"/>
  <c r="T355" i="47"/>
  <c r="AB355" i="47"/>
  <c r="BF355" i="47"/>
  <c r="U355" i="47"/>
  <c r="AA354" i="47"/>
  <c r="AD354" i="47"/>
  <c r="T354" i="47"/>
  <c r="AB354" i="47"/>
  <c r="BF354" i="47"/>
  <c r="U354" i="47"/>
  <c r="AA353" i="47"/>
  <c r="AD353" i="47"/>
  <c r="T353" i="47"/>
  <c r="AB353" i="47"/>
  <c r="BF353" i="47"/>
  <c r="U353" i="47"/>
  <c r="AA352" i="47"/>
  <c r="AD352" i="47"/>
  <c r="T352" i="47"/>
  <c r="AB352" i="47"/>
  <c r="BF352" i="47"/>
  <c r="AP972" i="47" s="1"/>
  <c r="U352" i="47"/>
  <c r="AB351" i="47"/>
  <c r="BF351" i="47"/>
  <c r="U351" i="47"/>
  <c r="AA351" i="47"/>
  <c r="AD351" i="47"/>
  <c r="T351" i="47"/>
  <c r="AA350" i="47"/>
  <c r="AD350" i="47"/>
  <c r="T350" i="47"/>
  <c r="AB350" i="47"/>
  <c r="BF350" i="47"/>
  <c r="U350" i="47"/>
  <c r="AB349" i="47"/>
  <c r="BF349" i="47"/>
  <c r="BG349" i="47"/>
  <c r="BH349" i="47"/>
  <c r="BI349" i="47"/>
  <c r="BJ349" i="47"/>
  <c r="BK349" i="47"/>
  <c r="BL349" i="47"/>
  <c r="BM349" i="47"/>
  <c r="BN349" i="47"/>
  <c r="BO349" i="47"/>
  <c r="BP349" i="47"/>
  <c r="BQ349" i="47"/>
  <c r="BR349" i="47"/>
  <c r="BS349" i="47"/>
  <c r="BT349" i="47"/>
  <c r="U349" i="47"/>
  <c r="AA349" i="47"/>
  <c r="AC349" i="47" s="1"/>
  <c r="AD349" i="47"/>
  <c r="T349" i="47"/>
  <c r="AB348" i="47"/>
  <c r="BF348" i="47"/>
  <c r="BG348" i="47"/>
  <c r="BH348" i="47"/>
  <c r="BI348" i="47"/>
  <c r="BJ348" i="47"/>
  <c r="BK348" i="47"/>
  <c r="BL348" i="47"/>
  <c r="BM348" i="47"/>
  <c r="BN348" i="47"/>
  <c r="BO348" i="47"/>
  <c r="BP348" i="47"/>
  <c r="BQ348" i="47"/>
  <c r="BR348" i="47"/>
  <c r="BS348" i="47"/>
  <c r="BT348" i="47"/>
  <c r="U348" i="47"/>
  <c r="AA348" i="47"/>
  <c r="AD348" i="47"/>
  <c r="T348" i="47"/>
  <c r="AB347" i="47"/>
  <c r="BF347" i="47"/>
  <c r="U347" i="47"/>
  <c r="AA347" i="47"/>
  <c r="AC347" i="47" s="1"/>
  <c r="AD347" i="47"/>
  <c r="T347" i="47"/>
  <c r="AB346" i="47"/>
  <c r="BF346" i="47"/>
  <c r="U346" i="47"/>
  <c r="AA346" i="47"/>
  <c r="AC346" i="47" s="1"/>
  <c r="AD346" i="47"/>
  <c r="T346" i="47"/>
  <c r="AB345" i="47"/>
  <c r="BF345" i="47"/>
  <c r="U345" i="47"/>
  <c r="AA345" i="47"/>
  <c r="AC345" i="47" s="1"/>
  <c r="AD345" i="47"/>
  <c r="T345" i="47"/>
  <c r="AB344" i="47"/>
  <c r="BF344" i="47"/>
  <c r="U344" i="47"/>
  <c r="AA344" i="47"/>
  <c r="AD344" i="47"/>
  <c r="T344" i="47"/>
  <c r="AA343" i="47"/>
  <c r="AD343" i="47"/>
  <c r="T343" i="47"/>
  <c r="AB343" i="47"/>
  <c r="BF343" i="47"/>
  <c r="U343" i="47"/>
  <c r="AB342" i="47"/>
  <c r="BF342" i="47"/>
  <c r="U342" i="47"/>
  <c r="AA342" i="47"/>
  <c r="AD342" i="47"/>
  <c r="T342" i="47"/>
  <c r="AA341" i="47"/>
  <c r="AD341" i="47"/>
  <c r="T341" i="47"/>
  <c r="AB341" i="47"/>
  <c r="BF341" i="47"/>
  <c r="U341" i="47"/>
  <c r="AA340" i="47"/>
  <c r="AD340" i="47"/>
  <c r="T340" i="47"/>
  <c r="AB340" i="47"/>
  <c r="BF340" i="47"/>
  <c r="U340" i="47"/>
  <c r="AB339" i="47"/>
  <c r="BF339" i="47"/>
  <c r="U339" i="47"/>
  <c r="AA339" i="47"/>
  <c r="AD339" i="47"/>
  <c r="T339" i="47"/>
  <c r="V339" i="47" s="1"/>
  <c r="AA338" i="47"/>
  <c r="AD338" i="47"/>
  <c r="T338" i="47"/>
  <c r="AB338" i="47"/>
  <c r="BF338" i="47"/>
  <c r="U338" i="47"/>
  <c r="AA337" i="47"/>
  <c r="AD337" i="47"/>
  <c r="T337" i="47"/>
  <c r="AB337" i="47"/>
  <c r="BF337" i="47"/>
  <c r="U337" i="47"/>
  <c r="AA336" i="47"/>
  <c r="AD336" i="47"/>
  <c r="T336" i="47"/>
  <c r="AB336" i="47"/>
  <c r="BF336" i="47"/>
  <c r="AP206" i="47" s="1"/>
  <c r="U336" i="47"/>
  <c r="AA335" i="47"/>
  <c r="AD335" i="47"/>
  <c r="T335" i="47"/>
  <c r="AB335" i="47"/>
  <c r="BF335" i="47"/>
  <c r="U335" i="47"/>
  <c r="AB334" i="47"/>
  <c r="BF334" i="47"/>
  <c r="U334" i="47"/>
  <c r="AA334" i="47"/>
  <c r="AC334" i="47" s="1"/>
  <c r="AD334" i="47"/>
  <c r="T334" i="47"/>
  <c r="AA333" i="47"/>
  <c r="AD333" i="47"/>
  <c r="T333" i="47"/>
  <c r="AB333" i="47"/>
  <c r="BF333" i="47"/>
  <c r="U333" i="47"/>
  <c r="AA332" i="47"/>
  <c r="AD332" i="47"/>
  <c r="T332" i="47"/>
  <c r="AB332" i="47"/>
  <c r="BF332" i="47"/>
  <c r="U332" i="47"/>
  <c r="AB331" i="47"/>
  <c r="BF331" i="47"/>
  <c r="U331" i="47"/>
  <c r="AA331" i="47"/>
  <c r="AD331" i="47"/>
  <c r="T331" i="47"/>
  <c r="AA330" i="47"/>
  <c r="AD330" i="47"/>
  <c r="T330" i="47"/>
  <c r="AB330" i="47"/>
  <c r="BF330" i="47"/>
  <c r="U330" i="47"/>
  <c r="AA329" i="47"/>
  <c r="AD329" i="47"/>
  <c r="T329" i="47"/>
  <c r="AB329" i="47"/>
  <c r="BF329" i="47"/>
  <c r="U329" i="47"/>
  <c r="AB328" i="47"/>
  <c r="BF328" i="47"/>
  <c r="U328" i="47"/>
  <c r="AA328" i="47"/>
  <c r="AC328" i="47" s="1"/>
  <c r="AD328" i="47"/>
  <c r="T328" i="47"/>
  <c r="AB327" i="47"/>
  <c r="BF327" i="47"/>
  <c r="U327" i="47"/>
  <c r="AA327" i="47"/>
  <c r="AD327" i="47"/>
  <c r="T327" i="47"/>
  <c r="AA326" i="47"/>
  <c r="AD326" i="47"/>
  <c r="T326" i="47"/>
  <c r="AB326" i="47"/>
  <c r="BF326" i="47"/>
  <c r="U326" i="47"/>
  <c r="AB325" i="47"/>
  <c r="BF325" i="47"/>
  <c r="U325" i="47"/>
  <c r="AA325" i="47"/>
  <c r="AD325" i="47"/>
  <c r="T325" i="47"/>
  <c r="AB324" i="47"/>
  <c r="BF324" i="47"/>
  <c r="U324" i="47"/>
  <c r="AA324" i="47"/>
  <c r="AD324" i="47"/>
  <c r="T324" i="47"/>
  <c r="AB323" i="47"/>
  <c r="BF323" i="47"/>
  <c r="U323" i="47"/>
  <c r="AA323" i="47"/>
  <c r="AD323" i="47"/>
  <c r="T323" i="47"/>
  <c r="AB322" i="47"/>
  <c r="BF322" i="47"/>
  <c r="U322" i="47"/>
  <c r="AA322" i="47"/>
  <c r="AC322" i="47" s="1"/>
  <c r="AD322" i="47"/>
  <c r="T322" i="47"/>
  <c r="V322" i="47" s="1"/>
  <c r="AB321" i="47"/>
  <c r="BF321" i="47"/>
  <c r="U321" i="47"/>
  <c r="AA321" i="47"/>
  <c r="AD321" i="47"/>
  <c r="T321" i="47"/>
  <c r="AA320" i="47"/>
  <c r="AD320" i="47"/>
  <c r="T320" i="47"/>
  <c r="AB320" i="47"/>
  <c r="BF320" i="47"/>
  <c r="AP569" i="47" s="1"/>
  <c r="U320" i="47"/>
  <c r="AB319" i="47"/>
  <c r="BF319" i="47"/>
  <c r="U319" i="47"/>
  <c r="AA319" i="47"/>
  <c r="AD319" i="47"/>
  <c r="T319" i="47"/>
  <c r="AA318" i="47"/>
  <c r="AD318" i="47"/>
  <c r="T318" i="47"/>
  <c r="AB318" i="47"/>
  <c r="BF318" i="47"/>
  <c r="U318" i="47"/>
  <c r="AA317" i="47"/>
  <c r="AD317" i="47"/>
  <c r="T317" i="47"/>
  <c r="AB317" i="47"/>
  <c r="BF317" i="47"/>
  <c r="U317" i="47"/>
  <c r="AA316" i="47"/>
  <c r="AD316" i="47"/>
  <c r="T316" i="47"/>
  <c r="AB316" i="47"/>
  <c r="BF316" i="47"/>
  <c r="U316" i="47"/>
  <c r="AA315" i="47"/>
  <c r="AD315" i="47"/>
  <c r="T315" i="47"/>
  <c r="AB315" i="47"/>
  <c r="BF315" i="47"/>
  <c r="U315" i="47"/>
  <c r="AA314" i="47"/>
  <c r="AD314" i="47"/>
  <c r="T314" i="47"/>
  <c r="AB314" i="47"/>
  <c r="BF314" i="47"/>
  <c r="U314" i="47"/>
  <c r="AA313" i="47"/>
  <c r="AD313" i="47"/>
  <c r="T313" i="47"/>
  <c r="AB313" i="47"/>
  <c r="BF313" i="47"/>
  <c r="U313" i="47"/>
  <c r="AA312" i="47"/>
  <c r="AD312" i="47"/>
  <c r="T312" i="47"/>
  <c r="AB312" i="47"/>
  <c r="BF312" i="47"/>
  <c r="U312" i="47"/>
  <c r="AB311" i="47"/>
  <c r="BF311" i="47"/>
  <c r="U311" i="47"/>
  <c r="AA311" i="47"/>
  <c r="AD311" i="47"/>
  <c r="T311" i="47"/>
  <c r="AA310" i="47"/>
  <c r="AD310" i="47"/>
  <c r="T310" i="47"/>
  <c r="AB310" i="47"/>
  <c r="BF310" i="47"/>
  <c r="U310" i="47"/>
  <c r="AA309" i="47"/>
  <c r="AD309" i="47"/>
  <c r="T309" i="47"/>
  <c r="AB309" i="47"/>
  <c r="BF309" i="47"/>
  <c r="U309" i="47"/>
  <c r="AA308" i="47"/>
  <c r="AD308" i="47"/>
  <c r="T308" i="47"/>
  <c r="AB308" i="47"/>
  <c r="BF308" i="47"/>
  <c r="U308" i="47"/>
  <c r="AA307" i="47"/>
  <c r="AD307" i="47"/>
  <c r="T307" i="47"/>
  <c r="AB307" i="47"/>
  <c r="BF307" i="47"/>
  <c r="U307" i="47"/>
  <c r="AA306" i="47"/>
  <c r="AD306" i="47"/>
  <c r="T306" i="47"/>
  <c r="AB306" i="47"/>
  <c r="BF306" i="47"/>
  <c r="U306" i="47"/>
  <c r="AA305" i="47"/>
  <c r="AD305" i="47"/>
  <c r="T305" i="47"/>
  <c r="AB305" i="47"/>
  <c r="BF305" i="47"/>
  <c r="U305" i="47"/>
  <c r="AB304" i="47"/>
  <c r="BF304" i="47"/>
  <c r="U304" i="47"/>
  <c r="AA304" i="47"/>
  <c r="AC304" i="47" s="1"/>
  <c r="AD304" i="47"/>
  <c r="T304" i="47"/>
  <c r="AA303" i="47"/>
  <c r="AD303" i="47"/>
  <c r="T303" i="47"/>
  <c r="AB303" i="47"/>
  <c r="BF303" i="47"/>
  <c r="U303" i="47"/>
  <c r="AA302" i="47"/>
  <c r="AD302" i="47"/>
  <c r="T302" i="47"/>
  <c r="AB302" i="47"/>
  <c r="BF302" i="47"/>
  <c r="U302" i="47"/>
  <c r="AB301" i="47"/>
  <c r="BF301" i="47"/>
  <c r="U301" i="47"/>
  <c r="AA301" i="47"/>
  <c r="AD301" i="47"/>
  <c r="T301" i="47"/>
  <c r="AA300" i="47"/>
  <c r="AD300" i="47"/>
  <c r="T300" i="47"/>
  <c r="AB300" i="47"/>
  <c r="BF300" i="47"/>
  <c r="U300" i="47"/>
  <c r="AA299" i="47"/>
  <c r="AD299" i="47"/>
  <c r="T299" i="47"/>
  <c r="AB299" i="47"/>
  <c r="BF299" i="47"/>
  <c r="U299" i="47"/>
  <c r="AB298" i="47"/>
  <c r="BF298" i="47"/>
  <c r="U298" i="47"/>
  <c r="AA298" i="47"/>
  <c r="AD298" i="47"/>
  <c r="T298" i="47"/>
  <c r="AB297" i="47"/>
  <c r="BF297" i="47"/>
  <c r="U297" i="47"/>
  <c r="AA297" i="47"/>
  <c r="AD297" i="47"/>
  <c r="T297" i="47"/>
  <c r="AB296" i="47"/>
  <c r="BF296" i="47"/>
  <c r="U296" i="47"/>
  <c r="AA296" i="47"/>
  <c r="AD296" i="47"/>
  <c r="T296" i="47"/>
  <c r="AB295" i="47"/>
  <c r="BF295" i="47"/>
  <c r="U295" i="47"/>
  <c r="AA295" i="47"/>
  <c r="AD295" i="47"/>
  <c r="T295" i="47"/>
  <c r="AA294" i="47"/>
  <c r="AD294" i="47"/>
  <c r="T294" i="47"/>
  <c r="AB294" i="47"/>
  <c r="BF294" i="47"/>
  <c r="U294" i="47"/>
  <c r="AA293" i="47"/>
  <c r="AD293" i="47"/>
  <c r="T293" i="47"/>
  <c r="AB293" i="47"/>
  <c r="BF293" i="47"/>
  <c r="U293" i="47"/>
  <c r="AB292" i="47"/>
  <c r="BF292" i="47"/>
  <c r="U292" i="47"/>
  <c r="AA292" i="47"/>
  <c r="AD292" i="47"/>
  <c r="T292" i="47"/>
  <c r="AA291" i="47"/>
  <c r="AD291" i="47"/>
  <c r="T291" i="47"/>
  <c r="AB291" i="47"/>
  <c r="BF291" i="47"/>
  <c r="U291" i="47"/>
  <c r="AA290" i="47"/>
  <c r="AD290" i="47"/>
  <c r="T290" i="47"/>
  <c r="AB290" i="47"/>
  <c r="BF290" i="47"/>
  <c r="U290" i="47"/>
  <c r="AB289" i="47"/>
  <c r="BF289" i="47"/>
  <c r="U289" i="47"/>
  <c r="AA289" i="47"/>
  <c r="AD289" i="47"/>
  <c r="T289" i="47"/>
  <c r="AA288" i="47"/>
  <c r="AD288" i="47"/>
  <c r="T288" i="47"/>
  <c r="AB288" i="47"/>
  <c r="BF288" i="47"/>
  <c r="U288" i="47"/>
  <c r="AA287" i="47"/>
  <c r="AD287" i="47"/>
  <c r="T287" i="47"/>
  <c r="AB287" i="47"/>
  <c r="BF287" i="47"/>
  <c r="U287" i="47"/>
  <c r="AA286" i="47"/>
  <c r="AD286" i="47"/>
  <c r="T286" i="47"/>
  <c r="AB286" i="47"/>
  <c r="BF286" i="47"/>
  <c r="U286" i="47"/>
  <c r="AA285" i="47"/>
  <c r="AD285" i="47"/>
  <c r="T285" i="47"/>
  <c r="AB285" i="47"/>
  <c r="BF285" i="47"/>
  <c r="AP110" i="47" s="1"/>
  <c r="U285" i="47"/>
  <c r="AA284" i="47"/>
  <c r="AD284" i="47"/>
  <c r="T284" i="47"/>
  <c r="AB284" i="47"/>
  <c r="BF284" i="47"/>
  <c r="BG284" i="47"/>
  <c r="BH284" i="47"/>
  <c r="BI284" i="47"/>
  <c r="BJ284" i="47"/>
  <c r="BK284" i="47"/>
  <c r="BL284" i="47"/>
  <c r="BM284" i="47"/>
  <c r="BN284" i="47"/>
  <c r="BO284" i="47"/>
  <c r="BP284" i="47"/>
  <c r="BQ284" i="47"/>
  <c r="BR284" i="47"/>
  <c r="BS284" i="47"/>
  <c r="BT284" i="47"/>
  <c r="U284" i="47"/>
  <c r="AA283" i="47"/>
  <c r="AD283" i="47"/>
  <c r="T283" i="47"/>
  <c r="AB283" i="47"/>
  <c r="BF283" i="47"/>
  <c r="BG283" i="47"/>
  <c r="BH283" i="47"/>
  <c r="BI283" i="47"/>
  <c r="BJ283" i="47"/>
  <c r="BK283" i="47"/>
  <c r="BL283" i="47"/>
  <c r="BM283" i="47"/>
  <c r="BN283" i="47"/>
  <c r="BO283" i="47"/>
  <c r="BP283" i="47"/>
  <c r="BQ283" i="47"/>
  <c r="BR283" i="47"/>
  <c r="BS283" i="47"/>
  <c r="BT283" i="47"/>
  <c r="U283" i="47"/>
  <c r="AA282" i="47"/>
  <c r="AD282" i="47"/>
  <c r="T282" i="47"/>
  <c r="AB282" i="47"/>
  <c r="BF282" i="47"/>
  <c r="BG282" i="47"/>
  <c r="BH282" i="47"/>
  <c r="BI282" i="47"/>
  <c r="BJ282" i="47"/>
  <c r="BK282" i="47"/>
  <c r="BL282" i="47"/>
  <c r="BM282" i="47"/>
  <c r="BN282" i="47"/>
  <c r="BO282" i="47"/>
  <c r="BP282" i="47"/>
  <c r="BQ282" i="47"/>
  <c r="BR282" i="47"/>
  <c r="BS282" i="47"/>
  <c r="BT282" i="47"/>
  <c r="U282" i="47"/>
  <c r="AA281" i="47"/>
  <c r="AD281" i="47"/>
  <c r="T281" i="47"/>
  <c r="AB281" i="47"/>
  <c r="BF281" i="47"/>
  <c r="BG281" i="47"/>
  <c r="BH281" i="47"/>
  <c r="BI281" i="47"/>
  <c r="BJ281" i="47"/>
  <c r="BK281" i="47"/>
  <c r="BL281" i="47"/>
  <c r="BM281" i="47"/>
  <c r="BN281" i="47"/>
  <c r="BO281" i="47"/>
  <c r="BP281" i="47"/>
  <c r="BQ281" i="47"/>
  <c r="BR281" i="47"/>
  <c r="BS281" i="47"/>
  <c r="BT281" i="47"/>
  <c r="U281" i="47"/>
  <c r="AA280" i="47"/>
  <c r="AD280" i="47"/>
  <c r="T280" i="47"/>
  <c r="AB280" i="47"/>
  <c r="BF280" i="47"/>
  <c r="AP107" i="47" s="1"/>
  <c r="BG280" i="47"/>
  <c r="AQ107" i="47" s="1"/>
  <c r="BH280" i="47"/>
  <c r="AR107" i="47" s="1"/>
  <c r="BI280" i="47"/>
  <c r="AS107" i="47" s="1"/>
  <c r="BJ280" i="47"/>
  <c r="AT107" i="47" s="1"/>
  <c r="BK280" i="47"/>
  <c r="AU107" i="47" s="1"/>
  <c r="BL280" i="47"/>
  <c r="AV107" i="47" s="1"/>
  <c r="BM280" i="47"/>
  <c r="AW107" i="47" s="1"/>
  <c r="BN280" i="47"/>
  <c r="AX107" i="47" s="1"/>
  <c r="BO280" i="47"/>
  <c r="AY107" i="47" s="1"/>
  <c r="BP280" i="47"/>
  <c r="AZ107" i="47" s="1"/>
  <c r="BQ280" i="47"/>
  <c r="BA107" i="47" s="1"/>
  <c r="BR280" i="47"/>
  <c r="BB107" i="47" s="1"/>
  <c r="BS280" i="47"/>
  <c r="BC107" i="47" s="1"/>
  <c r="BT280" i="47"/>
  <c r="BD107" i="47" s="1"/>
  <c r="U280" i="47"/>
  <c r="AA279" i="47"/>
  <c r="AD279" i="47"/>
  <c r="T279" i="47"/>
  <c r="AB279" i="47"/>
  <c r="BF279" i="47"/>
  <c r="BG279" i="47"/>
  <c r="BH279" i="47"/>
  <c r="BI279" i="47"/>
  <c r="BJ279" i="47"/>
  <c r="BK279" i="47"/>
  <c r="BL279" i="47"/>
  <c r="BM279" i="47"/>
  <c r="BN279" i="47"/>
  <c r="BO279" i="47"/>
  <c r="BP279" i="47"/>
  <c r="BQ279" i="47"/>
  <c r="BR279" i="47"/>
  <c r="BS279" i="47"/>
  <c r="BT279" i="47"/>
  <c r="U279" i="47"/>
  <c r="AA278" i="47"/>
  <c r="AD278" i="47"/>
  <c r="T278" i="47"/>
  <c r="AB278" i="47"/>
  <c r="BF278" i="47"/>
  <c r="BG278" i="47"/>
  <c r="BH278" i="47"/>
  <c r="BI278" i="47"/>
  <c r="BJ278" i="47"/>
  <c r="BK278" i="47"/>
  <c r="BL278" i="47"/>
  <c r="BM278" i="47"/>
  <c r="BN278" i="47"/>
  <c r="BO278" i="47"/>
  <c r="BP278" i="47"/>
  <c r="BQ278" i="47"/>
  <c r="BR278" i="47"/>
  <c r="BS278" i="47"/>
  <c r="BT278" i="47"/>
  <c r="U278" i="47"/>
  <c r="AA277" i="47"/>
  <c r="AD277" i="47"/>
  <c r="T277" i="47"/>
  <c r="AB277" i="47"/>
  <c r="BF277" i="47"/>
  <c r="BG277" i="47"/>
  <c r="BH277" i="47"/>
  <c r="BI277" i="47"/>
  <c r="BJ277" i="47"/>
  <c r="BK277" i="47"/>
  <c r="BL277" i="47"/>
  <c r="BM277" i="47"/>
  <c r="BN277" i="47"/>
  <c r="BO277" i="47"/>
  <c r="BP277" i="47"/>
  <c r="BQ277" i="47"/>
  <c r="BR277" i="47"/>
  <c r="BS277" i="47"/>
  <c r="BT277" i="47"/>
  <c r="U277" i="47"/>
  <c r="AA276" i="47"/>
  <c r="AD276" i="47"/>
  <c r="T276" i="47"/>
  <c r="AB276" i="47"/>
  <c r="BF276" i="47"/>
  <c r="BG276" i="47"/>
  <c r="BH276" i="47"/>
  <c r="BI276" i="47"/>
  <c r="BJ276" i="47"/>
  <c r="BK276" i="47"/>
  <c r="BL276" i="47"/>
  <c r="BM276" i="47"/>
  <c r="BN276" i="47"/>
  <c r="BO276" i="47"/>
  <c r="BP276" i="47"/>
  <c r="BQ276" i="47"/>
  <c r="BR276" i="47"/>
  <c r="BS276" i="47"/>
  <c r="BT276" i="47"/>
  <c r="U276" i="47"/>
  <c r="AA275" i="47"/>
  <c r="AD275" i="47"/>
  <c r="T275" i="47"/>
  <c r="AB275" i="47"/>
  <c r="BF275" i="47"/>
  <c r="BG275" i="47"/>
  <c r="BH275" i="47"/>
  <c r="BI275" i="47"/>
  <c r="BJ275" i="47"/>
  <c r="BK275" i="47"/>
  <c r="BL275" i="47"/>
  <c r="BM275" i="47"/>
  <c r="BN275" i="47"/>
  <c r="BO275" i="47"/>
  <c r="BP275" i="47"/>
  <c r="BQ275" i="47"/>
  <c r="BR275" i="47"/>
  <c r="BS275" i="47"/>
  <c r="BT275" i="47"/>
  <c r="U275" i="47"/>
  <c r="AA274" i="47"/>
  <c r="AD274" i="47"/>
  <c r="T274" i="47"/>
  <c r="AB274" i="47"/>
  <c r="BF274" i="47"/>
  <c r="U274" i="47"/>
  <c r="AA273" i="47"/>
  <c r="AD273" i="47"/>
  <c r="T273" i="47"/>
  <c r="AB273" i="47"/>
  <c r="BF273" i="47"/>
  <c r="U273" i="47"/>
  <c r="AA272" i="47"/>
  <c r="AD272" i="47"/>
  <c r="T272" i="47"/>
  <c r="AB272" i="47"/>
  <c r="BF272" i="47"/>
  <c r="U272" i="47"/>
  <c r="AA271" i="47"/>
  <c r="AD271" i="47"/>
  <c r="T271" i="47"/>
  <c r="AB271" i="47"/>
  <c r="BF271" i="47"/>
  <c r="U271" i="47"/>
  <c r="AA270" i="47"/>
  <c r="AD270" i="47"/>
  <c r="T270" i="47"/>
  <c r="AB270" i="47"/>
  <c r="BF270" i="47"/>
  <c r="U270" i="47"/>
  <c r="AA269" i="47"/>
  <c r="AD269" i="47"/>
  <c r="T269" i="47"/>
  <c r="AB269" i="47"/>
  <c r="BF269" i="47"/>
  <c r="U269" i="47"/>
  <c r="AA268" i="47"/>
  <c r="AD268" i="47"/>
  <c r="T268" i="47"/>
  <c r="AB268" i="47"/>
  <c r="BF268" i="47"/>
  <c r="U268" i="47"/>
  <c r="AA267" i="47"/>
  <c r="AD267" i="47"/>
  <c r="T267" i="47"/>
  <c r="AB267" i="47"/>
  <c r="BF267" i="47"/>
  <c r="U267" i="47"/>
  <c r="AB266" i="47"/>
  <c r="BF266" i="47"/>
  <c r="U266" i="47"/>
  <c r="AA266" i="47"/>
  <c r="AD266" i="47"/>
  <c r="T266" i="47"/>
  <c r="AA265" i="47"/>
  <c r="AD265" i="47"/>
  <c r="T265" i="47"/>
  <c r="AB265" i="47"/>
  <c r="BF265" i="47"/>
  <c r="U265" i="47"/>
  <c r="AB264" i="47"/>
  <c r="BF264" i="47"/>
  <c r="U264" i="47"/>
  <c r="AA264" i="47"/>
  <c r="AD264" i="47"/>
  <c r="T264" i="47"/>
  <c r="AA263" i="47"/>
  <c r="AD263" i="47"/>
  <c r="T263" i="47"/>
  <c r="AB263" i="47"/>
  <c r="BF263" i="47"/>
  <c r="U263" i="47"/>
  <c r="AA262" i="47"/>
  <c r="AD262" i="47"/>
  <c r="T262" i="47"/>
  <c r="AB262" i="47"/>
  <c r="BF262" i="47"/>
  <c r="BG262" i="47"/>
  <c r="BH262" i="47"/>
  <c r="BI262" i="47"/>
  <c r="BJ262" i="47"/>
  <c r="BK262" i="47"/>
  <c r="BL262" i="47"/>
  <c r="BM262" i="47"/>
  <c r="BN262" i="47"/>
  <c r="BO262" i="47"/>
  <c r="BP262" i="47"/>
  <c r="BQ262" i="47"/>
  <c r="BR262" i="47"/>
  <c r="BS262" i="47"/>
  <c r="BT262" i="47"/>
  <c r="U262" i="47"/>
  <c r="AA261" i="47"/>
  <c r="AD261" i="47"/>
  <c r="T261" i="47"/>
  <c r="AB261" i="47"/>
  <c r="BF261" i="47"/>
  <c r="U261" i="47"/>
  <c r="AB260" i="47"/>
  <c r="BF260" i="47"/>
  <c r="BG260" i="47"/>
  <c r="BH260" i="47"/>
  <c r="BI260" i="47"/>
  <c r="BJ260" i="47"/>
  <c r="BK260" i="47"/>
  <c r="BL260" i="47"/>
  <c r="BM260" i="47"/>
  <c r="BN260" i="47"/>
  <c r="BO260" i="47"/>
  <c r="BP260" i="47"/>
  <c r="BQ260" i="47"/>
  <c r="BR260" i="47"/>
  <c r="BS260" i="47"/>
  <c r="BT260" i="47"/>
  <c r="U260" i="47"/>
  <c r="AA260" i="47"/>
  <c r="AC260" i="47" s="1"/>
  <c r="AE260" i="47" s="1"/>
  <c r="AD260" i="47"/>
  <c r="T260" i="47"/>
  <c r="AA259" i="47"/>
  <c r="AD259" i="47"/>
  <c r="T259" i="47"/>
  <c r="AB259" i="47"/>
  <c r="BF259" i="47"/>
  <c r="BG259" i="47"/>
  <c r="BH259" i="47"/>
  <c r="BI259" i="47"/>
  <c r="BJ259" i="47"/>
  <c r="BK259" i="47"/>
  <c r="BL259" i="47"/>
  <c r="BM259" i="47"/>
  <c r="BN259" i="47"/>
  <c r="BO259" i="47"/>
  <c r="BP259" i="47"/>
  <c r="BQ259" i="47"/>
  <c r="BR259" i="47"/>
  <c r="BS259" i="47"/>
  <c r="BT259" i="47"/>
  <c r="U259" i="47"/>
  <c r="AA258" i="47"/>
  <c r="AD258" i="47"/>
  <c r="T258" i="47"/>
  <c r="AB258" i="47"/>
  <c r="BF258" i="47"/>
  <c r="BG258" i="47"/>
  <c r="BH258" i="47"/>
  <c r="BI258" i="47"/>
  <c r="BJ258" i="47"/>
  <c r="BK258" i="47"/>
  <c r="BL258" i="47"/>
  <c r="BM258" i="47"/>
  <c r="BN258" i="47"/>
  <c r="BO258" i="47"/>
  <c r="BP258" i="47"/>
  <c r="BQ258" i="47"/>
  <c r="BR258" i="47"/>
  <c r="BS258" i="47"/>
  <c r="BT258" i="47"/>
  <c r="U258" i="47"/>
  <c r="AA257" i="47"/>
  <c r="AD257" i="47"/>
  <c r="T257" i="47"/>
  <c r="AB257" i="47"/>
  <c r="BF257" i="47"/>
  <c r="BG257" i="47"/>
  <c r="BH257" i="47"/>
  <c r="BI257" i="47"/>
  <c r="BJ257" i="47"/>
  <c r="BK257" i="47"/>
  <c r="BL257" i="47"/>
  <c r="BM257" i="47"/>
  <c r="BN257" i="47"/>
  <c r="BO257" i="47"/>
  <c r="BP257" i="47"/>
  <c r="BQ257" i="47"/>
  <c r="BR257" i="47"/>
  <c r="BS257" i="47"/>
  <c r="BT257" i="47"/>
  <c r="U257" i="47"/>
  <c r="AB256" i="47"/>
  <c r="BF256" i="47"/>
  <c r="BG256" i="47"/>
  <c r="BH256" i="47"/>
  <c r="BI256" i="47"/>
  <c r="BJ256" i="47"/>
  <c r="BK256" i="47"/>
  <c r="BL256" i="47"/>
  <c r="BM256" i="47"/>
  <c r="BN256" i="47"/>
  <c r="BO256" i="47"/>
  <c r="BP256" i="47"/>
  <c r="BQ256" i="47"/>
  <c r="BR256" i="47"/>
  <c r="BS256" i="47"/>
  <c r="BT256" i="47"/>
  <c r="U256" i="47"/>
  <c r="AA256" i="47"/>
  <c r="AC256" i="47" s="1"/>
  <c r="AD256" i="47"/>
  <c r="T256" i="47"/>
  <c r="AA255" i="47"/>
  <c r="AD255" i="47"/>
  <c r="T255" i="47"/>
  <c r="AB255" i="47"/>
  <c r="BF255" i="47"/>
  <c r="U255" i="47"/>
  <c r="AA254" i="47"/>
  <c r="AD254" i="47"/>
  <c r="T254" i="47"/>
  <c r="AB254" i="47"/>
  <c r="BF254" i="47"/>
  <c r="BG254" i="47"/>
  <c r="BH254" i="47"/>
  <c r="BI254" i="47"/>
  <c r="BJ254" i="47"/>
  <c r="BK254" i="47"/>
  <c r="BL254" i="47"/>
  <c r="BM254" i="47"/>
  <c r="BN254" i="47"/>
  <c r="BO254" i="47"/>
  <c r="BP254" i="47"/>
  <c r="BQ254" i="47"/>
  <c r="BR254" i="47"/>
  <c r="BS254" i="47"/>
  <c r="BT254" i="47"/>
  <c r="U254" i="47"/>
  <c r="AB253" i="47"/>
  <c r="BF253" i="47"/>
  <c r="BG253" i="47"/>
  <c r="BH253" i="47"/>
  <c r="BI253" i="47"/>
  <c r="BJ253" i="47"/>
  <c r="BK253" i="47"/>
  <c r="BL253" i="47"/>
  <c r="BM253" i="47"/>
  <c r="BN253" i="47"/>
  <c r="BO253" i="47"/>
  <c r="BP253" i="47"/>
  <c r="BQ253" i="47"/>
  <c r="BR253" i="47"/>
  <c r="BS253" i="47"/>
  <c r="BT253" i="47"/>
  <c r="U253" i="47"/>
  <c r="AA253" i="47"/>
  <c r="AC253" i="47" s="1"/>
  <c r="AD253" i="47"/>
  <c r="T253" i="47"/>
  <c r="AB252" i="47"/>
  <c r="BF252" i="47"/>
  <c r="BG252" i="47"/>
  <c r="BH252" i="47"/>
  <c r="BI252" i="47"/>
  <c r="BJ252" i="47"/>
  <c r="BK252" i="47"/>
  <c r="BL252" i="47"/>
  <c r="BM252" i="47"/>
  <c r="BN252" i="47"/>
  <c r="BO252" i="47"/>
  <c r="BP252" i="47"/>
  <c r="BQ252" i="47"/>
  <c r="BR252" i="47"/>
  <c r="BS252" i="47"/>
  <c r="BT252" i="47"/>
  <c r="U252" i="47"/>
  <c r="AA252" i="47"/>
  <c r="AC252" i="47" s="1"/>
  <c r="AD252" i="47"/>
  <c r="T252" i="47"/>
  <c r="AB251" i="47"/>
  <c r="BF251" i="47"/>
  <c r="BG251" i="47"/>
  <c r="BH251" i="47"/>
  <c r="BI251" i="47"/>
  <c r="BJ251" i="47"/>
  <c r="BK251" i="47"/>
  <c r="BL251" i="47"/>
  <c r="BM251" i="47"/>
  <c r="BN251" i="47"/>
  <c r="BO251" i="47"/>
  <c r="BP251" i="47"/>
  <c r="BQ251" i="47"/>
  <c r="BR251" i="47"/>
  <c r="BS251" i="47"/>
  <c r="BT251" i="47"/>
  <c r="U251" i="47"/>
  <c r="AA251" i="47"/>
  <c r="AC251" i="47" s="1"/>
  <c r="AD251" i="47"/>
  <c r="T251" i="47"/>
  <c r="AB250" i="47"/>
  <c r="BF250" i="47"/>
  <c r="U250" i="47"/>
  <c r="AA250" i="47"/>
  <c r="AD250" i="47"/>
  <c r="T250" i="47"/>
  <c r="AA249" i="47"/>
  <c r="AD249" i="47"/>
  <c r="T249" i="47"/>
  <c r="AB249" i="47"/>
  <c r="BF249" i="47"/>
  <c r="BG249" i="47"/>
  <c r="BH249" i="47"/>
  <c r="BI249" i="47"/>
  <c r="BJ249" i="47"/>
  <c r="BK249" i="47"/>
  <c r="BL249" i="47"/>
  <c r="BM249" i="47"/>
  <c r="BN249" i="47"/>
  <c r="BO249" i="47"/>
  <c r="BP249" i="47"/>
  <c r="BQ249" i="47"/>
  <c r="BR249" i="47"/>
  <c r="BS249" i="47"/>
  <c r="BT249" i="47"/>
  <c r="U249" i="47"/>
  <c r="AB248" i="47"/>
  <c r="BF248" i="47"/>
  <c r="BG248" i="47"/>
  <c r="BH248" i="47"/>
  <c r="BI248" i="47"/>
  <c r="BJ248" i="47"/>
  <c r="BK248" i="47"/>
  <c r="BL248" i="47"/>
  <c r="BM248" i="47"/>
  <c r="BN248" i="47"/>
  <c r="BO248" i="47"/>
  <c r="BP248" i="47"/>
  <c r="BQ248" i="47"/>
  <c r="BR248" i="47"/>
  <c r="BS248" i="47"/>
  <c r="BT248" i="47"/>
  <c r="U248" i="47"/>
  <c r="AA248" i="47"/>
  <c r="AC248" i="47" s="1"/>
  <c r="AD248" i="47"/>
  <c r="T248" i="47"/>
  <c r="AB247" i="47"/>
  <c r="BF247" i="47"/>
  <c r="BG247" i="47"/>
  <c r="BH247" i="47"/>
  <c r="BI247" i="47"/>
  <c r="BJ247" i="47"/>
  <c r="BK247" i="47"/>
  <c r="BL247" i="47"/>
  <c r="BM247" i="47"/>
  <c r="BN247" i="47"/>
  <c r="BO247" i="47"/>
  <c r="BP247" i="47"/>
  <c r="BQ247" i="47"/>
  <c r="BR247" i="47"/>
  <c r="BS247" i="47"/>
  <c r="BT247" i="47"/>
  <c r="U247" i="47"/>
  <c r="AA247" i="47"/>
  <c r="AC247" i="47" s="1"/>
  <c r="AD247" i="47"/>
  <c r="T247" i="47"/>
  <c r="AB246" i="47"/>
  <c r="BF246" i="47"/>
  <c r="AP108" i="47" s="1"/>
  <c r="U246" i="47"/>
  <c r="AA246" i="47"/>
  <c r="AD246" i="47"/>
  <c r="T246" i="47"/>
  <c r="AA245" i="47"/>
  <c r="AD245" i="47"/>
  <c r="T245" i="47"/>
  <c r="AB245" i="47"/>
  <c r="BF245" i="47"/>
  <c r="U245" i="47"/>
  <c r="AB244" i="47"/>
  <c r="BF244" i="47"/>
  <c r="BG244" i="47"/>
  <c r="BH244" i="47"/>
  <c r="BI244" i="47"/>
  <c r="BJ244" i="47"/>
  <c r="BK244" i="47"/>
  <c r="BL244" i="47"/>
  <c r="BM244" i="47"/>
  <c r="BN244" i="47"/>
  <c r="BO244" i="47"/>
  <c r="BP244" i="47"/>
  <c r="BQ244" i="47"/>
  <c r="BR244" i="47"/>
  <c r="BS244" i="47"/>
  <c r="BT244" i="47"/>
  <c r="U244" i="47"/>
  <c r="AA244" i="47"/>
  <c r="AC244" i="47" s="1"/>
  <c r="AD244" i="47"/>
  <c r="T244" i="47"/>
  <c r="AA243" i="47"/>
  <c r="AD243" i="47"/>
  <c r="T243" i="47"/>
  <c r="AB243" i="47"/>
  <c r="BF243" i="47"/>
  <c r="BG243" i="47"/>
  <c r="BH243" i="47"/>
  <c r="BI243" i="47"/>
  <c r="BJ243" i="47"/>
  <c r="BK243" i="47"/>
  <c r="BL243" i="47"/>
  <c r="BM243" i="47"/>
  <c r="BN243" i="47"/>
  <c r="BO243" i="47"/>
  <c r="BP243" i="47"/>
  <c r="BQ243" i="47"/>
  <c r="BR243" i="47"/>
  <c r="BS243" i="47"/>
  <c r="BT243" i="47"/>
  <c r="U243" i="47"/>
  <c r="AA242" i="47"/>
  <c r="AD242" i="47"/>
  <c r="T242" i="47"/>
  <c r="AB242" i="47"/>
  <c r="BF242" i="47"/>
  <c r="BG242" i="47"/>
  <c r="BH242" i="47"/>
  <c r="BI242" i="47"/>
  <c r="BJ242" i="47"/>
  <c r="BK242" i="47"/>
  <c r="BL242" i="47"/>
  <c r="BM242" i="47"/>
  <c r="BN242" i="47"/>
  <c r="BO242" i="47"/>
  <c r="BP242" i="47"/>
  <c r="BQ242" i="47"/>
  <c r="BR242" i="47"/>
  <c r="BS242" i="47"/>
  <c r="BT242" i="47"/>
  <c r="U242" i="47"/>
  <c r="AA241" i="47"/>
  <c r="AD241" i="47"/>
  <c r="T241" i="47"/>
  <c r="AB241" i="47"/>
  <c r="BF241" i="47"/>
  <c r="AP105" i="47" s="1"/>
  <c r="U241" i="47"/>
  <c r="AB240" i="47"/>
  <c r="BF240" i="47"/>
  <c r="U240" i="47"/>
  <c r="AA240" i="47"/>
  <c r="AD240" i="47"/>
  <c r="T240" i="47"/>
  <c r="AB239" i="47"/>
  <c r="BF239" i="47"/>
  <c r="U239" i="47"/>
  <c r="AA239" i="47"/>
  <c r="AD239" i="47"/>
  <c r="T239" i="47"/>
  <c r="AB238" i="47"/>
  <c r="BF238" i="47"/>
  <c r="U238" i="47"/>
  <c r="AA238" i="47"/>
  <c r="AD238" i="47"/>
  <c r="T238" i="47"/>
  <c r="AA237" i="47"/>
  <c r="AD237" i="47"/>
  <c r="T237" i="47"/>
  <c r="AB237" i="47"/>
  <c r="BF237" i="47"/>
  <c r="BG237" i="47"/>
  <c r="BH237" i="47"/>
  <c r="BI237" i="47"/>
  <c r="BJ237" i="47"/>
  <c r="BK237" i="47"/>
  <c r="BL237" i="47"/>
  <c r="BM237" i="47"/>
  <c r="BN237" i="47"/>
  <c r="BO237" i="47"/>
  <c r="BP237" i="47"/>
  <c r="BQ237" i="47"/>
  <c r="BR237" i="47"/>
  <c r="BS237" i="47"/>
  <c r="BT237" i="47"/>
  <c r="U237" i="47"/>
  <c r="AA236" i="47"/>
  <c r="AD236" i="47"/>
  <c r="T236" i="47"/>
  <c r="AB236" i="47"/>
  <c r="BF236" i="47"/>
  <c r="BG236" i="47"/>
  <c r="BH236" i="47"/>
  <c r="BI236" i="47"/>
  <c r="BJ236" i="47"/>
  <c r="BK236" i="47"/>
  <c r="BL236" i="47"/>
  <c r="BM236" i="47"/>
  <c r="BN236" i="47"/>
  <c r="BO236" i="47"/>
  <c r="BP236" i="47"/>
  <c r="BQ236" i="47"/>
  <c r="BR236" i="47"/>
  <c r="BS236" i="47"/>
  <c r="BT236" i="47"/>
  <c r="U236" i="47"/>
  <c r="AB235" i="47"/>
  <c r="BF235" i="47"/>
  <c r="AP137" i="47" s="1"/>
  <c r="BG235" i="47"/>
  <c r="AQ137" i="47" s="1"/>
  <c r="BH235" i="47"/>
  <c r="AR137" i="47" s="1"/>
  <c r="BI235" i="47"/>
  <c r="AS137" i="47" s="1"/>
  <c r="BJ235" i="47"/>
  <c r="AT137" i="47" s="1"/>
  <c r="BK235" i="47"/>
  <c r="AU137" i="47" s="1"/>
  <c r="BL235" i="47"/>
  <c r="AV137" i="47" s="1"/>
  <c r="BM235" i="47"/>
  <c r="AW137" i="47" s="1"/>
  <c r="BN235" i="47"/>
  <c r="AX137" i="47" s="1"/>
  <c r="BO235" i="47"/>
  <c r="AY137" i="47" s="1"/>
  <c r="BP235" i="47"/>
  <c r="AZ137" i="47" s="1"/>
  <c r="BQ235" i="47"/>
  <c r="BA137" i="47" s="1"/>
  <c r="BR235" i="47"/>
  <c r="BB137" i="47" s="1"/>
  <c r="BS235" i="47"/>
  <c r="BC137" i="47" s="1"/>
  <c r="BT235" i="47"/>
  <c r="BD137" i="47" s="1"/>
  <c r="U235" i="47"/>
  <c r="AA235" i="47"/>
  <c r="AC235" i="47" s="1"/>
  <c r="AD235" i="47"/>
  <c r="T235" i="47"/>
  <c r="AA234" i="47"/>
  <c r="AD234" i="47"/>
  <c r="T234" i="47"/>
  <c r="AB234" i="47"/>
  <c r="BF234" i="47"/>
  <c r="U234" i="47"/>
  <c r="AB233" i="47"/>
  <c r="BF233" i="47"/>
  <c r="U233" i="47"/>
  <c r="AA233" i="47"/>
  <c r="AD233" i="47"/>
  <c r="T233" i="47"/>
  <c r="AA232" i="47"/>
  <c r="AD232" i="47"/>
  <c r="T232" i="47"/>
  <c r="AB232" i="47"/>
  <c r="BF232" i="47"/>
  <c r="BG232" i="47"/>
  <c r="AQ310" i="47" s="1"/>
  <c r="BH232" i="47"/>
  <c r="AR310" i="47" s="1"/>
  <c r="BI232" i="47"/>
  <c r="AS310" i="47" s="1"/>
  <c r="BJ232" i="47"/>
  <c r="AT310" i="47" s="1"/>
  <c r="BK232" i="47"/>
  <c r="AU310" i="47" s="1"/>
  <c r="BL232" i="47"/>
  <c r="AV310" i="47" s="1"/>
  <c r="BM232" i="47"/>
  <c r="AW310" i="47" s="1"/>
  <c r="BN232" i="47"/>
  <c r="AX310" i="47" s="1"/>
  <c r="BO232" i="47"/>
  <c r="AY310" i="47" s="1"/>
  <c r="BP232" i="47"/>
  <c r="AZ310" i="47" s="1"/>
  <c r="BQ232" i="47"/>
  <c r="BA310" i="47" s="1"/>
  <c r="BR232" i="47"/>
  <c r="BB310" i="47" s="1"/>
  <c r="BS232" i="47"/>
  <c r="BC310" i="47" s="1"/>
  <c r="BT232" i="47"/>
  <c r="BD310" i="47" s="1"/>
  <c r="U232" i="47"/>
  <c r="AB231" i="47"/>
  <c r="BF231" i="47"/>
  <c r="U231" i="47"/>
  <c r="AA231" i="47"/>
  <c r="AD231" i="47"/>
  <c r="T231" i="47"/>
  <c r="AA230" i="47"/>
  <c r="AD230" i="47"/>
  <c r="T230" i="47"/>
  <c r="AB230" i="47"/>
  <c r="BF230" i="47"/>
  <c r="U230" i="47"/>
  <c r="AB229" i="47"/>
  <c r="BF229" i="47"/>
  <c r="U229" i="47"/>
  <c r="AA229" i="47"/>
  <c r="AD229" i="47"/>
  <c r="T229" i="47"/>
  <c r="AB228" i="47"/>
  <c r="BF228" i="47"/>
  <c r="U228" i="47"/>
  <c r="AA228" i="47"/>
  <c r="AD228" i="47"/>
  <c r="T228" i="47"/>
  <c r="AB227" i="47"/>
  <c r="BF227" i="47"/>
  <c r="U227" i="47"/>
  <c r="AA227" i="47"/>
  <c r="AD227" i="47"/>
  <c r="T227" i="47"/>
  <c r="AA226" i="47"/>
  <c r="AD226" i="47"/>
  <c r="T226" i="47"/>
  <c r="AB226" i="47"/>
  <c r="BF226" i="47"/>
  <c r="U226" i="47"/>
  <c r="AA225" i="47"/>
  <c r="AD225" i="47"/>
  <c r="T225" i="47"/>
  <c r="AB225" i="47"/>
  <c r="BF225" i="47"/>
  <c r="U225" i="47"/>
  <c r="AA224" i="47"/>
  <c r="AD224" i="47"/>
  <c r="T224" i="47"/>
  <c r="AB224" i="47"/>
  <c r="BF224" i="47"/>
  <c r="U224" i="47"/>
  <c r="AB223" i="47"/>
  <c r="BF223" i="47"/>
  <c r="U223" i="47"/>
  <c r="AA223" i="47"/>
  <c r="AD223" i="47"/>
  <c r="T223" i="47"/>
  <c r="AA222" i="47"/>
  <c r="AD222" i="47"/>
  <c r="T222" i="47"/>
  <c r="AB222" i="47"/>
  <c r="BF222" i="47"/>
  <c r="U222" i="47"/>
  <c r="AB221" i="47"/>
  <c r="BF221" i="47"/>
  <c r="BG221" i="47"/>
  <c r="BH221" i="47"/>
  <c r="BI221" i="47"/>
  <c r="BJ221" i="47"/>
  <c r="BK221" i="47"/>
  <c r="BL221" i="47"/>
  <c r="BM221" i="47"/>
  <c r="BN221" i="47"/>
  <c r="BO221" i="47"/>
  <c r="BP221" i="47"/>
  <c r="BQ221" i="47"/>
  <c r="BR221" i="47"/>
  <c r="BS221" i="47"/>
  <c r="BT221" i="47"/>
  <c r="U221" i="47"/>
  <c r="AA221" i="47"/>
  <c r="AD221" i="47"/>
  <c r="T221" i="47"/>
  <c r="AB220" i="47"/>
  <c r="BF220" i="47"/>
  <c r="AP312" i="47" s="1"/>
  <c r="BG220" i="47"/>
  <c r="AQ312" i="47" s="1"/>
  <c r="BH220" i="47"/>
  <c r="AR312" i="47" s="1"/>
  <c r="BI220" i="47"/>
  <c r="AS312" i="47" s="1"/>
  <c r="BJ220" i="47"/>
  <c r="AT312" i="47" s="1"/>
  <c r="BK220" i="47"/>
  <c r="AU312" i="47" s="1"/>
  <c r="BL220" i="47"/>
  <c r="AV312" i="47" s="1"/>
  <c r="BM220" i="47"/>
  <c r="AW312" i="47" s="1"/>
  <c r="BN220" i="47"/>
  <c r="AX312" i="47" s="1"/>
  <c r="BO220" i="47"/>
  <c r="AY312" i="47" s="1"/>
  <c r="BP220" i="47"/>
  <c r="AZ312" i="47" s="1"/>
  <c r="BQ220" i="47"/>
  <c r="BA312" i="47" s="1"/>
  <c r="BR220" i="47"/>
  <c r="BB312" i="47" s="1"/>
  <c r="BS220" i="47"/>
  <c r="BC312" i="47" s="1"/>
  <c r="BT220" i="47"/>
  <c r="BD312" i="47" s="1"/>
  <c r="U220" i="47"/>
  <c r="AA220" i="47"/>
  <c r="AD220" i="47"/>
  <c r="T220" i="47"/>
  <c r="V220" i="47" s="1"/>
  <c r="AA219" i="47"/>
  <c r="AD219" i="47"/>
  <c r="T219" i="47"/>
  <c r="AB219" i="47"/>
  <c r="BF219" i="47"/>
  <c r="BG219" i="47"/>
  <c r="BH219" i="47"/>
  <c r="BI219" i="47"/>
  <c r="BJ219" i="47"/>
  <c r="BK219" i="47"/>
  <c r="BL219" i="47"/>
  <c r="BM219" i="47"/>
  <c r="BN219" i="47"/>
  <c r="BO219" i="47"/>
  <c r="BP219" i="47"/>
  <c r="BQ219" i="47"/>
  <c r="BR219" i="47"/>
  <c r="BS219" i="47"/>
  <c r="BT219" i="47"/>
  <c r="U219" i="47"/>
  <c r="AA218" i="47"/>
  <c r="AD218" i="47"/>
  <c r="T218" i="47"/>
  <c r="AB218" i="47"/>
  <c r="BF218" i="47"/>
  <c r="AP341" i="47" s="1"/>
  <c r="BG577" i="47" s="1"/>
  <c r="BG218" i="47"/>
  <c r="BH218" i="47"/>
  <c r="BI218" i="47"/>
  <c r="BJ218" i="47"/>
  <c r="BK218" i="47"/>
  <c r="BL218" i="47"/>
  <c r="BM218" i="47"/>
  <c r="BN218" i="47"/>
  <c r="BO218" i="47"/>
  <c r="BP218" i="47"/>
  <c r="BQ218" i="47"/>
  <c r="BR218" i="47"/>
  <c r="BS218" i="47"/>
  <c r="BT218" i="47"/>
  <c r="U218" i="47"/>
  <c r="AB217" i="47"/>
  <c r="BF217" i="47"/>
  <c r="BG217" i="47"/>
  <c r="BH217" i="47"/>
  <c r="BI217" i="47"/>
  <c r="BJ217" i="47"/>
  <c r="BK217" i="47"/>
  <c r="BL217" i="47"/>
  <c r="BM217" i="47"/>
  <c r="BN217" i="47"/>
  <c r="BO217" i="47"/>
  <c r="BP217" i="47"/>
  <c r="BQ217" i="47"/>
  <c r="BR217" i="47"/>
  <c r="BS217" i="47"/>
  <c r="BT217" i="47"/>
  <c r="U217" i="47"/>
  <c r="AA217" i="47"/>
  <c r="AC217" i="47" s="1"/>
  <c r="AD217" i="47"/>
  <c r="T217" i="47"/>
  <c r="AA216" i="47"/>
  <c r="AD216" i="47"/>
  <c r="T216" i="47"/>
  <c r="AB216" i="47"/>
  <c r="BF216" i="47"/>
  <c r="BG216" i="47"/>
  <c r="BH216" i="47"/>
  <c r="BI216" i="47"/>
  <c r="BJ216" i="47"/>
  <c r="BK216" i="47"/>
  <c r="BL216" i="47"/>
  <c r="BM216" i="47"/>
  <c r="BN216" i="47"/>
  <c r="BO216" i="47"/>
  <c r="BP216" i="47"/>
  <c r="BQ216" i="47"/>
  <c r="BR216" i="47"/>
  <c r="BS216" i="47"/>
  <c r="BT216" i="47"/>
  <c r="U216" i="47"/>
  <c r="AB215" i="47"/>
  <c r="BF215" i="47"/>
  <c r="AP302" i="47" s="1"/>
  <c r="U215" i="47"/>
  <c r="AA215" i="47"/>
  <c r="AD215" i="47"/>
  <c r="T215" i="47"/>
  <c r="AB214" i="47"/>
  <c r="BF214" i="47"/>
  <c r="U214" i="47"/>
  <c r="AA214" i="47"/>
  <c r="AD214" i="47"/>
  <c r="T214" i="47"/>
  <c r="AA213" i="47"/>
  <c r="AD213" i="47"/>
  <c r="T213" i="47"/>
  <c r="AB213" i="47"/>
  <c r="BF213" i="47"/>
  <c r="U213" i="47"/>
  <c r="AA212" i="47"/>
  <c r="AD212" i="47"/>
  <c r="T212" i="47"/>
  <c r="AB212" i="47"/>
  <c r="BF212" i="47"/>
  <c r="U212" i="47"/>
  <c r="AA211" i="47"/>
  <c r="AD211" i="47"/>
  <c r="T211" i="47"/>
  <c r="AB211" i="47"/>
  <c r="BF211" i="47"/>
  <c r="BG211" i="47"/>
  <c r="BH211" i="47"/>
  <c r="BI211" i="47"/>
  <c r="BJ211" i="47"/>
  <c r="BK211" i="47"/>
  <c r="BL211" i="47"/>
  <c r="BM211" i="47"/>
  <c r="BN211" i="47"/>
  <c r="BO211" i="47"/>
  <c r="BP211" i="47"/>
  <c r="BQ211" i="47"/>
  <c r="BR211" i="47"/>
  <c r="BS211" i="47"/>
  <c r="BT211" i="47"/>
  <c r="U211" i="47"/>
  <c r="AA210" i="47"/>
  <c r="AD210" i="47"/>
  <c r="T210" i="47"/>
  <c r="AB210" i="47"/>
  <c r="BF210" i="47"/>
  <c r="U210" i="47"/>
  <c r="AA209" i="47"/>
  <c r="AD209" i="47"/>
  <c r="T209" i="47"/>
  <c r="AB209" i="47"/>
  <c r="BF209" i="47"/>
  <c r="U209" i="47"/>
  <c r="AB208" i="47"/>
  <c r="BF208" i="47"/>
  <c r="U208" i="47"/>
  <c r="AA208" i="47"/>
  <c r="AD208" i="47"/>
  <c r="T208" i="47"/>
  <c r="AA207" i="47"/>
  <c r="AD207" i="47"/>
  <c r="T207" i="47"/>
  <c r="AB207" i="47"/>
  <c r="BF207" i="47"/>
  <c r="U207" i="47"/>
  <c r="AA206" i="47"/>
  <c r="AD206" i="47"/>
  <c r="T206" i="47"/>
  <c r="AB206" i="47"/>
  <c r="BF206" i="47"/>
  <c r="U206" i="47"/>
  <c r="AB205" i="47"/>
  <c r="BF205" i="47"/>
  <c r="BG205" i="47"/>
  <c r="BH205" i="47"/>
  <c r="BI205" i="47"/>
  <c r="BJ205" i="47"/>
  <c r="BK205" i="47"/>
  <c r="BL205" i="47"/>
  <c r="BM205" i="47"/>
  <c r="BN205" i="47"/>
  <c r="BO205" i="47"/>
  <c r="BP205" i="47"/>
  <c r="BQ205" i="47"/>
  <c r="BR205" i="47"/>
  <c r="BS205" i="47"/>
  <c r="BT205" i="47"/>
  <c r="U205" i="47"/>
  <c r="AA205" i="47"/>
  <c r="AD205" i="47"/>
  <c r="T205" i="47"/>
  <c r="AA204" i="47"/>
  <c r="AD204" i="47"/>
  <c r="T204" i="47"/>
  <c r="AB204" i="47"/>
  <c r="BF204" i="47"/>
  <c r="AP117" i="47" s="1"/>
  <c r="U204" i="47"/>
  <c r="AB203" i="47"/>
  <c r="BF203" i="47"/>
  <c r="U203" i="47"/>
  <c r="AA203" i="47"/>
  <c r="AD203" i="47"/>
  <c r="T203" i="47"/>
  <c r="V203" i="47" s="1"/>
  <c r="AB202" i="47"/>
  <c r="BF202" i="47"/>
  <c r="U202" i="47"/>
  <c r="AA202" i="47"/>
  <c r="AC202" i="47" s="1"/>
  <c r="AD202" i="47"/>
  <c r="T202" i="47"/>
  <c r="V202" i="47" s="1"/>
  <c r="AB201" i="47"/>
  <c r="BF201" i="47"/>
  <c r="U201" i="47"/>
  <c r="AA201" i="47"/>
  <c r="AC201" i="47" s="1"/>
  <c r="AE201" i="47" s="1"/>
  <c r="AD201" i="47"/>
  <c r="T201" i="47"/>
  <c r="V201" i="47" s="1"/>
  <c r="AB200" i="47"/>
  <c r="BF200" i="47"/>
  <c r="U200" i="47"/>
  <c r="AA200" i="47"/>
  <c r="AD200" i="47"/>
  <c r="T200" i="47"/>
  <c r="V200" i="47" s="1"/>
  <c r="AB199" i="47"/>
  <c r="BF199" i="47"/>
  <c r="U199" i="47"/>
  <c r="AA199" i="47"/>
  <c r="AD199" i="47"/>
  <c r="T199" i="47"/>
  <c r="V199" i="47" s="1"/>
  <c r="AB198" i="47"/>
  <c r="AG116" i="47" s="1"/>
  <c r="BF198" i="47"/>
  <c r="AP588" i="47" s="1"/>
  <c r="U198" i="47"/>
  <c r="AA198" i="47"/>
  <c r="AD198" i="47"/>
  <c r="T198" i="47"/>
  <c r="AA197" i="47"/>
  <c r="AD197" i="47"/>
  <c r="T197" i="47"/>
  <c r="AB197" i="47"/>
  <c r="BF197" i="47"/>
  <c r="U197" i="47"/>
  <c r="AA196" i="47"/>
  <c r="AD196" i="47"/>
  <c r="T196" i="47"/>
  <c r="AB196" i="47"/>
  <c r="BF196" i="47"/>
  <c r="U196" i="47"/>
  <c r="AB195" i="47"/>
  <c r="BF195" i="47"/>
  <c r="BG195" i="47"/>
  <c r="BH195" i="47"/>
  <c r="BI195" i="47"/>
  <c r="BJ195" i="47"/>
  <c r="BK195" i="47"/>
  <c r="BL195" i="47"/>
  <c r="BM195" i="47"/>
  <c r="BN195" i="47"/>
  <c r="BO195" i="47"/>
  <c r="BP195" i="47"/>
  <c r="BQ195" i="47"/>
  <c r="BR195" i="47"/>
  <c r="BS195" i="47"/>
  <c r="BT195" i="47"/>
  <c r="U195" i="47"/>
  <c r="AA195" i="47"/>
  <c r="AG113" i="47" s="1"/>
  <c r="AD195" i="47"/>
  <c r="T195" i="47"/>
  <c r="AA194" i="47"/>
  <c r="AD194" i="47"/>
  <c r="T194" i="47"/>
  <c r="AB194" i="47"/>
  <c r="BF194" i="47"/>
  <c r="AP851" i="47" s="1"/>
  <c r="U194" i="47"/>
  <c r="AB193" i="47"/>
  <c r="BF193" i="47"/>
  <c r="U193" i="47"/>
  <c r="AA193" i="47"/>
  <c r="AD193" i="47"/>
  <c r="T193" i="47"/>
  <c r="V193" i="47" s="1"/>
  <c r="AB192" i="47"/>
  <c r="BF192" i="47"/>
  <c r="U192" i="47"/>
  <c r="AA192" i="47"/>
  <c r="AC192" i="47" s="1"/>
  <c r="AD192" i="47"/>
  <c r="T192" i="47"/>
  <c r="V192" i="47" s="1"/>
  <c r="AB191" i="47"/>
  <c r="BF191" i="47"/>
  <c r="AP446" i="47" s="1"/>
  <c r="U191" i="47"/>
  <c r="AA191" i="47"/>
  <c r="AC191" i="47" s="1"/>
  <c r="AD191" i="47"/>
  <c r="T191" i="47"/>
  <c r="V191" i="47" s="1"/>
  <c r="AA190" i="47"/>
  <c r="AD190" i="47"/>
  <c r="T190" i="47"/>
  <c r="AB190" i="47"/>
  <c r="BF190" i="47"/>
  <c r="AP219" i="47" s="1"/>
  <c r="U190" i="47"/>
  <c r="AB189" i="47"/>
  <c r="BF189" i="47"/>
  <c r="U189" i="47"/>
  <c r="AA189" i="47"/>
  <c r="AC189" i="47" s="1"/>
  <c r="AE189" i="47" s="1"/>
  <c r="AD189" i="47"/>
  <c r="T189" i="47"/>
  <c r="V189" i="47" s="1"/>
  <c r="AA188" i="47"/>
  <c r="AD188" i="47"/>
  <c r="T188" i="47"/>
  <c r="AB188" i="47"/>
  <c r="BF188" i="47"/>
  <c r="U188" i="47"/>
  <c r="AA187" i="47"/>
  <c r="AD187" i="47"/>
  <c r="T187" i="47"/>
  <c r="AB187" i="47"/>
  <c r="BF187" i="47"/>
  <c r="U187" i="47"/>
  <c r="AA186" i="47"/>
  <c r="AD186" i="47"/>
  <c r="T186" i="47"/>
  <c r="AB186" i="47"/>
  <c r="BF186" i="47"/>
  <c r="U186" i="47"/>
  <c r="AA185" i="47"/>
  <c r="AD185" i="47"/>
  <c r="T185" i="47"/>
  <c r="AB185" i="47"/>
  <c r="BF185" i="47"/>
  <c r="AP880" i="47" s="1"/>
  <c r="U185" i="47"/>
  <c r="AA184" i="47"/>
  <c r="AD184" i="47"/>
  <c r="T184" i="47"/>
  <c r="AB184" i="47"/>
  <c r="BF184" i="47"/>
  <c r="U184" i="47"/>
  <c r="AA183" i="47"/>
  <c r="AD183" i="47"/>
  <c r="T183" i="47"/>
  <c r="AB183" i="47"/>
  <c r="BF183" i="47"/>
  <c r="U183" i="47"/>
  <c r="AA182" i="47"/>
  <c r="AD182" i="47"/>
  <c r="T182" i="47"/>
  <c r="AB182" i="47"/>
  <c r="BF182" i="47"/>
  <c r="U182" i="47"/>
  <c r="AA181" i="47"/>
  <c r="AD181" i="47"/>
  <c r="T181" i="47"/>
  <c r="AB181" i="47"/>
  <c r="BF181" i="47"/>
  <c r="AP784" i="47" s="1"/>
  <c r="U181" i="47"/>
  <c r="AA180" i="47"/>
  <c r="AD180" i="47"/>
  <c r="T180" i="47"/>
  <c r="AB180" i="47"/>
  <c r="BF180" i="47"/>
  <c r="U180" i="47"/>
  <c r="AA179" i="47"/>
  <c r="AD179" i="47"/>
  <c r="T179" i="47"/>
  <c r="AB179" i="47"/>
  <c r="BF179" i="47"/>
  <c r="U179" i="47"/>
  <c r="AA178" i="47"/>
  <c r="AD178" i="47"/>
  <c r="T178" i="47"/>
  <c r="AB178" i="47"/>
  <c r="BF178" i="47"/>
  <c r="U178" i="47"/>
  <c r="AB177" i="47"/>
  <c r="BF177" i="47"/>
  <c r="AP214" i="47" s="1"/>
  <c r="U177" i="47"/>
  <c r="AA177" i="47"/>
  <c r="AD177" i="47"/>
  <c r="T177" i="47"/>
  <c r="V177" i="47" s="1"/>
  <c r="AB176" i="47"/>
  <c r="BF176" i="47"/>
  <c r="U176" i="47"/>
  <c r="AA176" i="47"/>
  <c r="AD176" i="47"/>
  <c r="T176" i="47"/>
  <c r="V176" i="47" s="1"/>
  <c r="AA175" i="47"/>
  <c r="AD175" i="47"/>
  <c r="T175" i="47"/>
  <c r="AB175" i="47"/>
  <c r="BF175" i="47"/>
  <c r="U175" i="47"/>
  <c r="AB174" i="47"/>
  <c r="BF174" i="47"/>
  <c r="U174" i="47"/>
  <c r="AA174" i="47"/>
  <c r="AD174" i="47"/>
  <c r="T174" i="47"/>
  <c r="AB173" i="47"/>
  <c r="BF173" i="47"/>
  <c r="U173" i="47"/>
  <c r="AA173" i="47"/>
  <c r="AD173" i="47"/>
  <c r="T173" i="47"/>
  <c r="V173" i="47" s="1"/>
  <c r="AA172" i="47"/>
  <c r="AD172" i="47"/>
  <c r="T172" i="47"/>
  <c r="AB172" i="47"/>
  <c r="BF172" i="47"/>
  <c r="AP210" i="47" s="1"/>
  <c r="BG172" i="47"/>
  <c r="BH172" i="47"/>
  <c r="BI172" i="47"/>
  <c r="BJ172" i="47"/>
  <c r="BK172" i="47"/>
  <c r="BL172" i="47"/>
  <c r="BM172" i="47"/>
  <c r="BN172" i="47"/>
  <c r="BO172" i="47"/>
  <c r="BP172" i="47"/>
  <c r="BQ172" i="47"/>
  <c r="BR172" i="47"/>
  <c r="BS172" i="47"/>
  <c r="BT172" i="47"/>
  <c r="U172" i="47"/>
  <c r="AA171" i="47"/>
  <c r="AD171" i="47"/>
  <c r="T171" i="47"/>
  <c r="AB171" i="47"/>
  <c r="BF171" i="47"/>
  <c r="BG171" i="47"/>
  <c r="U171" i="47"/>
  <c r="AA170" i="47"/>
  <c r="AD170" i="47"/>
  <c r="T170" i="47"/>
  <c r="AB170" i="47"/>
  <c r="BF170" i="47"/>
  <c r="U170" i="47"/>
  <c r="AA169" i="47"/>
  <c r="AD169" i="47"/>
  <c r="T169" i="47"/>
  <c r="AB169" i="47"/>
  <c r="BF169" i="47"/>
  <c r="AP918" i="47" s="1"/>
  <c r="BG169" i="47"/>
  <c r="AQ918" i="47" s="1"/>
  <c r="BH169" i="47"/>
  <c r="AR918" i="47" s="1"/>
  <c r="BI169" i="47"/>
  <c r="AS918" i="47" s="1"/>
  <c r="BJ169" i="47"/>
  <c r="AT918" i="47" s="1"/>
  <c r="BK169" i="47"/>
  <c r="AU918" i="47" s="1"/>
  <c r="BL169" i="47"/>
  <c r="AV918" i="47" s="1"/>
  <c r="BM169" i="47"/>
  <c r="AW918" i="47" s="1"/>
  <c r="BN169" i="47"/>
  <c r="AX918" i="47" s="1"/>
  <c r="BO169" i="47"/>
  <c r="AY918" i="47" s="1"/>
  <c r="BP169" i="47"/>
  <c r="AZ918" i="47" s="1"/>
  <c r="BQ169" i="47"/>
  <c r="BA918" i="47" s="1"/>
  <c r="BR169" i="47"/>
  <c r="BB918" i="47" s="1"/>
  <c r="BS169" i="47"/>
  <c r="BC918" i="47" s="1"/>
  <c r="BT169" i="47"/>
  <c r="BD918" i="47" s="1"/>
  <c r="U169" i="47"/>
  <c r="AB168" i="47"/>
  <c r="BF168" i="47"/>
  <c r="BG168" i="47"/>
  <c r="BH168" i="47"/>
  <c r="BI168" i="47"/>
  <c r="BJ168" i="47"/>
  <c r="BK168" i="47"/>
  <c r="BL168" i="47"/>
  <c r="BM168" i="47"/>
  <c r="BN168" i="47"/>
  <c r="BO168" i="47"/>
  <c r="BP168" i="47"/>
  <c r="BQ168" i="47"/>
  <c r="BR168" i="47"/>
  <c r="BS168" i="47"/>
  <c r="BT168" i="47"/>
  <c r="U168" i="47"/>
  <c r="AA168" i="47"/>
  <c r="AC168" i="47" s="1"/>
  <c r="AE168" i="47" s="1"/>
  <c r="AD168" i="47"/>
  <c r="T168" i="47"/>
  <c r="AB167" i="47"/>
  <c r="BF167" i="47"/>
  <c r="BG167" i="47"/>
  <c r="BH167" i="47"/>
  <c r="BI167" i="47"/>
  <c r="BJ167" i="47"/>
  <c r="BK167" i="47"/>
  <c r="BL167" i="47"/>
  <c r="BM167" i="47"/>
  <c r="BN167" i="47"/>
  <c r="BO167" i="47"/>
  <c r="BP167" i="47"/>
  <c r="BQ167" i="47"/>
  <c r="BR167" i="47"/>
  <c r="BS167" i="47"/>
  <c r="BT167" i="47"/>
  <c r="U167" i="47"/>
  <c r="AA167" i="47"/>
  <c r="AD167" i="47"/>
  <c r="T167" i="47"/>
  <c r="AA166" i="47"/>
  <c r="AD166" i="47"/>
  <c r="T166" i="47"/>
  <c r="AB166" i="47"/>
  <c r="BF166" i="47"/>
  <c r="BG166" i="47"/>
  <c r="BH166" i="47"/>
  <c r="BI166" i="47"/>
  <c r="BJ166" i="47"/>
  <c r="BK166" i="47"/>
  <c r="BL166" i="47"/>
  <c r="BM166" i="47"/>
  <c r="BN166" i="47"/>
  <c r="BO166" i="47"/>
  <c r="BP166" i="47"/>
  <c r="BQ166" i="47"/>
  <c r="BR166" i="47"/>
  <c r="BS166" i="47"/>
  <c r="BT166" i="47"/>
  <c r="U166" i="47"/>
  <c r="AA165" i="47"/>
  <c r="AD165" i="47"/>
  <c r="T165" i="47"/>
  <c r="AB165" i="47"/>
  <c r="BF165" i="47"/>
  <c r="AP528" i="47" s="1"/>
  <c r="BG165" i="47"/>
  <c r="AQ528" i="47" s="1"/>
  <c r="BH165" i="47"/>
  <c r="AR528" i="47" s="1"/>
  <c r="BI165" i="47"/>
  <c r="AS528" i="47" s="1"/>
  <c r="BJ165" i="47"/>
  <c r="AT528" i="47" s="1"/>
  <c r="BK165" i="47"/>
  <c r="AU528" i="47" s="1"/>
  <c r="BL165" i="47"/>
  <c r="AV528" i="47" s="1"/>
  <c r="BM165" i="47"/>
  <c r="AW528" i="47" s="1"/>
  <c r="BN165" i="47"/>
  <c r="AX528" i="47" s="1"/>
  <c r="BO165" i="47"/>
  <c r="AY528" i="47" s="1"/>
  <c r="BP165" i="47"/>
  <c r="AZ528" i="47" s="1"/>
  <c r="BQ165" i="47"/>
  <c r="BA528" i="47" s="1"/>
  <c r="BR165" i="47"/>
  <c r="BB528" i="47" s="1"/>
  <c r="BS165" i="47"/>
  <c r="BC528" i="47" s="1"/>
  <c r="BT165" i="47"/>
  <c r="BD528" i="47" s="1"/>
  <c r="U165" i="47"/>
  <c r="AA164" i="47"/>
  <c r="AD164" i="47"/>
  <c r="T164" i="47"/>
  <c r="AB164" i="47"/>
  <c r="BF164" i="47"/>
  <c r="BG164" i="47"/>
  <c r="BH164" i="47"/>
  <c r="BI164" i="47"/>
  <c r="BJ164" i="47"/>
  <c r="BK164" i="47"/>
  <c r="BL164" i="47"/>
  <c r="BM164" i="47"/>
  <c r="BN164" i="47"/>
  <c r="BO164" i="47"/>
  <c r="BP164" i="47"/>
  <c r="BQ164" i="47"/>
  <c r="BR164" i="47"/>
  <c r="BS164" i="47"/>
  <c r="BT164" i="47"/>
  <c r="U164" i="47"/>
  <c r="AB163" i="47"/>
  <c r="BF163" i="47"/>
  <c r="U163" i="47"/>
  <c r="AA163" i="47"/>
  <c r="AD163" i="47"/>
  <c r="T163" i="47"/>
  <c r="AA162" i="47"/>
  <c r="AD162" i="47"/>
  <c r="T162" i="47"/>
  <c r="AB162" i="47"/>
  <c r="BF162" i="47"/>
  <c r="U162" i="47"/>
  <c r="AA161" i="47"/>
  <c r="AD161" i="47"/>
  <c r="T161" i="47"/>
  <c r="AB161" i="47"/>
  <c r="BF161" i="47"/>
  <c r="U161" i="47"/>
  <c r="AB160" i="47"/>
  <c r="BF160" i="47"/>
  <c r="U160" i="47"/>
  <c r="AA160" i="47"/>
  <c r="AD160" i="47"/>
  <c r="T160" i="47"/>
  <c r="AA159" i="47"/>
  <c r="AD159" i="47"/>
  <c r="T159" i="47"/>
  <c r="AB159" i="47"/>
  <c r="BF159" i="47"/>
  <c r="AP806" i="47" s="1"/>
  <c r="U159" i="47"/>
  <c r="AB158" i="47"/>
  <c r="BF158" i="47"/>
  <c r="U158" i="47"/>
  <c r="AA158" i="47"/>
  <c r="AD158" i="47"/>
  <c r="T158" i="47"/>
  <c r="AA157" i="47"/>
  <c r="AD157" i="47"/>
  <c r="T157" i="47"/>
  <c r="AB157" i="47"/>
  <c r="BF157" i="47"/>
  <c r="U157" i="47"/>
  <c r="AA156" i="47"/>
  <c r="AD156" i="47"/>
  <c r="T156" i="47"/>
  <c r="AB156" i="47"/>
  <c r="BF156" i="47"/>
  <c r="U156" i="47"/>
  <c r="AB155" i="47"/>
  <c r="BF155" i="47"/>
  <c r="U155" i="47"/>
  <c r="AA155" i="47"/>
  <c r="AD155" i="47"/>
  <c r="T155" i="47"/>
  <c r="AB154" i="47"/>
  <c r="BF154" i="47"/>
  <c r="AP787" i="47" s="1"/>
  <c r="U154" i="47"/>
  <c r="AA154" i="47"/>
  <c r="AD154" i="47"/>
  <c r="T154" i="47"/>
  <c r="AA153" i="47"/>
  <c r="AD153" i="47"/>
  <c r="T153" i="47"/>
  <c r="AB153" i="47"/>
  <c r="BF153" i="47"/>
  <c r="BG153" i="47"/>
  <c r="BH153" i="47"/>
  <c r="BI153" i="47"/>
  <c r="BJ153" i="47"/>
  <c r="BK153" i="47"/>
  <c r="BL153" i="47"/>
  <c r="BM153" i="47"/>
  <c r="BN153" i="47"/>
  <c r="BO153" i="47"/>
  <c r="BP153" i="47"/>
  <c r="BQ153" i="47"/>
  <c r="BR153" i="47"/>
  <c r="BS153" i="47"/>
  <c r="BT153" i="47"/>
  <c r="U153" i="47"/>
  <c r="AB152" i="47"/>
  <c r="BF152" i="47"/>
  <c r="BG152" i="47"/>
  <c r="BH152" i="47"/>
  <c r="BI152" i="47"/>
  <c r="BJ152" i="47"/>
  <c r="BK152" i="47"/>
  <c r="BL152" i="47"/>
  <c r="BM152" i="47"/>
  <c r="BN152" i="47"/>
  <c r="BO152" i="47"/>
  <c r="BP152" i="47"/>
  <c r="BQ152" i="47"/>
  <c r="BR152" i="47"/>
  <c r="BS152" i="47"/>
  <c r="BT152" i="47"/>
  <c r="U152" i="47"/>
  <c r="AA152" i="47"/>
  <c r="AC152" i="47" s="1"/>
  <c r="AD152" i="47"/>
  <c r="T152" i="47"/>
  <c r="AB151" i="47"/>
  <c r="BF151" i="47"/>
  <c r="AP500" i="47" s="1"/>
  <c r="BG151" i="47"/>
  <c r="BH151" i="47"/>
  <c r="BI151" i="47"/>
  <c r="BJ151" i="47"/>
  <c r="BK151" i="47"/>
  <c r="BL151" i="47"/>
  <c r="BM151" i="47"/>
  <c r="BN151" i="47"/>
  <c r="BO151" i="47"/>
  <c r="BP151" i="47"/>
  <c r="BQ151" i="47"/>
  <c r="BR151" i="47"/>
  <c r="BS151" i="47"/>
  <c r="BT151" i="47"/>
  <c r="U151" i="47"/>
  <c r="AA151" i="47"/>
  <c r="AC151" i="47" s="1"/>
  <c r="AD151" i="47"/>
  <c r="T151" i="47"/>
  <c r="V151" i="47" s="1"/>
  <c r="AA150" i="47"/>
  <c r="AD150" i="47"/>
  <c r="T150" i="47"/>
  <c r="AB150" i="47"/>
  <c r="BF150" i="47"/>
  <c r="BG150" i="47"/>
  <c r="BH150" i="47"/>
  <c r="BI150" i="47"/>
  <c r="BJ150" i="47"/>
  <c r="BK150" i="47"/>
  <c r="BL150" i="47"/>
  <c r="BM150" i="47"/>
  <c r="BN150" i="47"/>
  <c r="BO150" i="47"/>
  <c r="BP150" i="47"/>
  <c r="BQ150" i="47"/>
  <c r="BR150" i="47"/>
  <c r="BS150" i="47"/>
  <c r="BT150" i="47"/>
  <c r="U150" i="47"/>
  <c r="AA149" i="47"/>
  <c r="AD149" i="47"/>
  <c r="T149" i="47"/>
  <c r="AB149" i="47"/>
  <c r="BF149" i="47"/>
  <c r="BG149" i="47"/>
  <c r="BH149" i="47"/>
  <c r="BI149" i="47"/>
  <c r="BJ149" i="47"/>
  <c r="BK149" i="47"/>
  <c r="BL149" i="47"/>
  <c r="BM149" i="47"/>
  <c r="BN149" i="47"/>
  <c r="BO149" i="47"/>
  <c r="BP149" i="47"/>
  <c r="BQ149" i="47"/>
  <c r="BR149" i="47"/>
  <c r="BS149" i="47"/>
  <c r="BT149" i="47"/>
  <c r="U149" i="47"/>
  <c r="AA148" i="47"/>
  <c r="AD148" i="47"/>
  <c r="T148" i="47"/>
  <c r="AB148" i="47"/>
  <c r="BF148" i="47"/>
  <c r="AP85" i="47" s="1"/>
  <c r="BG148" i="47"/>
  <c r="AQ85" i="47" s="1"/>
  <c r="BH148" i="47"/>
  <c r="AR85" i="47" s="1"/>
  <c r="BI148" i="47"/>
  <c r="AS85" i="47" s="1"/>
  <c r="BJ148" i="47"/>
  <c r="AT85" i="47" s="1"/>
  <c r="BK148" i="47"/>
  <c r="AU85" i="47" s="1"/>
  <c r="BL148" i="47"/>
  <c r="AV85" i="47" s="1"/>
  <c r="BM148" i="47"/>
  <c r="AW85" i="47" s="1"/>
  <c r="BN148" i="47"/>
  <c r="AX85" i="47" s="1"/>
  <c r="BO148" i="47"/>
  <c r="AY85" i="47" s="1"/>
  <c r="BP148" i="47"/>
  <c r="AZ85" i="47" s="1"/>
  <c r="BQ148" i="47"/>
  <c r="BA85" i="47" s="1"/>
  <c r="BR148" i="47"/>
  <c r="BB85" i="47" s="1"/>
  <c r="BS148" i="47"/>
  <c r="BC85" i="47" s="1"/>
  <c r="BT148" i="47"/>
  <c r="BD85" i="47" s="1"/>
  <c r="U148" i="47"/>
  <c r="AA147" i="47"/>
  <c r="AD147" i="47"/>
  <c r="T147" i="47"/>
  <c r="AB147" i="47"/>
  <c r="BF147" i="47"/>
  <c r="U147" i="47"/>
  <c r="AA146" i="47"/>
  <c r="AD146" i="47"/>
  <c r="T146" i="47"/>
  <c r="AB146" i="47"/>
  <c r="BF146" i="47"/>
  <c r="U146" i="47"/>
  <c r="AA145" i="47"/>
  <c r="AD145" i="47"/>
  <c r="T145" i="47"/>
  <c r="AB145" i="47"/>
  <c r="BF145" i="47"/>
  <c r="U145" i="47"/>
  <c r="AA144" i="47"/>
  <c r="AD144" i="47"/>
  <c r="T144" i="47"/>
  <c r="AB144" i="47"/>
  <c r="AG83" i="47" s="1"/>
  <c r="AK83" i="47" s="1"/>
  <c r="BF144" i="47"/>
  <c r="AP83" i="47" s="1"/>
  <c r="BG144" i="47"/>
  <c r="AQ83" i="47" s="1"/>
  <c r="BH144" i="47"/>
  <c r="AR83" i="47" s="1"/>
  <c r="BI144" i="47"/>
  <c r="AS83" i="47" s="1"/>
  <c r="BJ144" i="47"/>
  <c r="AT83" i="47" s="1"/>
  <c r="BK144" i="47"/>
  <c r="AU83" i="47" s="1"/>
  <c r="BL144" i="47"/>
  <c r="AV83" i="47" s="1"/>
  <c r="BM144" i="47"/>
  <c r="AW83" i="47" s="1"/>
  <c r="BN144" i="47"/>
  <c r="AX83" i="47" s="1"/>
  <c r="BO144" i="47"/>
  <c r="AY83" i="47" s="1"/>
  <c r="BP144" i="47"/>
  <c r="AZ83" i="47" s="1"/>
  <c r="BQ144" i="47"/>
  <c r="BA83" i="47" s="1"/>
  <c r="BR144" i="47"/>
  <c r="BB83" i="47" s="1"/>
  <c r="BS144" i="47"/>
  <c r="BC83" i="47" s="1"/>
  <c r="BT144" i="47"/>
  <c r="BD83" i="47" s="1"/>
  <c r="U144" i="47"/>
  <c r="AA143" i="47"/>
  <c r="AD143" i="47"/>
  <c r="T143" i="47"/>
  <c r="AB143" i="47"/>
  <c r="BF143" i="47"/>
  <c r="BG143" i="47"/>
  <c r="BH143" i="47"/>
  <c r="BI143" i="47"/>
  <c r="BJ143" i="47"/>
  <c r="BK143" i="47"/>
  <c r="BL143" i="47"/>
  <c r="BM143" i="47"/>
  <c r="BN143" i="47"/>
  <c r="BO143" i="47"/>
  <c r="BP143" i="47"/>
  <c r="BQ143" i="47"/>
  <c r="BR143" i="47"/>
  <c r="BS143" i="47"/>
  <c r="BT143" i="47"/>
  <c r="U143" i="47"/>
  <c r="AA142" i="47"/>
  <c r="AD142" i="47"/>
  <c r="T142" i="47"/>
  <c r="AB142" i="47"/>
  <c r="BF142" i="47"/>
  <c r="BG142" i="47"/>
  <c r="BH142" i="47"/>
  <c r="BI142" i="47"/>
  <c r="BJ142" i="47"/>
  <c r="BK142" i="47"/>
  <c r="BL142" i="47"/>
  <c r="BM142" i="47"/>
  <c r="BN142" i="47"/>
  <c r="BO142" i="47"/>
  <c r="BP142" i="47"/>
  <c r="BQ142" i="47"/>
  <c r="BR142" i="47"/>
  <c r="BS142" i="47"/>
  <c r="BT142" i="47"/>
  <c r="U142" i="47"/>
  <c r="AB141" i="47"/>
  <c r="BF141" i="47"/>
  <c r="BG141" i="47"/>
  <c r="BH141" i="47"/>
  <c r="BI141" i="47"/>
  <c r="BJ141" i="47"/>
  <c r="BK141" i="47"/>
  <c r="BL141" i="47"/>
  <c r="BM141" i="47"/>
  <c r="BN141" i="47"/>
  <c r="BO141" i="47"/>
  <c r="BP141" i="47"/>
  <c r="BQ141" i="47"/>
  <c r="BR141" i="47"/>
  <c r="BS141" i="47"/>
  <c r="BT141" i="47"/>
  <c r="U141" i="47"/>
  <c r="AA141" i="47"/>
  <c r="AC141" i="47" s="1"/>
  <c r="AD141" i="47"/>
  <c r="T141" i="47"/>
  <c r="AA140" i="47"/>
  <c r="AD140" i="47"/>
  <c r="T140" i="47"/>
  <c r="AB140" i="47"/>
  <c r="BF140" i="47"/>
  <c r="BG140" i="47"/>
  <c r="BH140" i="47"/>
  <c r="BI140" i="47"/>
  <c r="BJ140" i="47"/>
  <c r="BK140" i="47"/>
  <c r="BL140" i="47"/>
  <c r="BM140" i="47"/>
  <c r="BN140" i="47"/>
  <c r="BO140" i="47"/>
  <c r="BP140" i="47"/>
  <c r="BQ140" i="47"/>
  <c r="BR140" i="47"/>
  <c r="BS140" i="47"/>
  <c r="BT140" i="47"/>
  <c r="U140" i="47"/>
  <c r="AB139" i="47"/>
  <c r="BF139" i="47"/>
  <c r="BG139" i="47"/>
  <c r="BH139" i="47"/>
  <c r="BI139" i="47"/>
  <c r="BJ139" i="47"/>
  <c r="BK139" i="47"/>
  <c r="BL139" i="47"/>
  <c r="BM139" i="47"/>
  <c r="BN139" i="47"/>
  <c r="BO139" i="47"/>
  <c r="BP139" i="47"/>
  <c r="BQ139" i="47"/>
  <c r="BR139" i="47"/>
  <c r="BS139" i="47"/>
  <c r="BT139" i="47"/>
  <c r="U139" i="47"/>
  <c r="AA139" i="47"/>
  <c r="AC139" i="47" s="1"/>
  <c r="AE139" i="47" s="1"/>
  <c r="AD139" i="47"/>
  <c r="T139" i="47"/>
  <c r="AB138" i="47"/>
  <c r="BF138" i="47"/>
  <c r="AP762" i="47" s="1"/>
  <c r="BG138" i="47"/>
  <c r="BH138" i="47"/>
  <c r="BI138" i="47"/>
  <c r="BJ138" i="47"/>
  <c r="BK138" i="47"/>
  <c r="BL138" i="47"/>
  <c r="BM138" i="47"/>
  <c r="BN138" i="47"/>
  <c r="BO138" i="47"/>
  <c r="BP138" i="47"/>
  <c r="BQ138" i="47"/>
  <c r="BR138" i="47"/>
  <c r="BS138" i="47"/>
  <c r="BT138" i="47"/>
  <c r="U138" i="47"/>
  <c r="AA138" i="47"/>
  <c r="AC138" i="47" s="1"/>
  <c r="AD138" i="47"/>
  <c r="T138" i="47"/>
  <c r="AA137" i="47"/>
  <c r="AD137" i="47"/>
  <c r="T137" i="47"/>
  <c r="AB137" i="47"/>
  <c r="BF137" i="47"/>
  <c r="BG137" i="47"/>
  <c r="BH137" i="47"/>
  <c r="BI137" i="47"/>
  <c r="BJ137" i="47"/>
  <c r="BK137" i="47"/>
  <c r="BL137" i="47"/>
  <c r="BM137" i="47"/>
  <c r="BN137" i="47"/>
  <c r="BO137" i="47"/>
  <c r="BP137" i="47"/>
  <c r="BQ137" i="47"/>
  <c r="BR137" i="47"/>
  <c r="BS137" i="47"/>
  <c r="BT137" i="47"/>
  <c r="U137" i="47"/>
  <c r="AB136" i="47"/>
  <c r="BF136" i="47"/>
  <c r="BG136" i="47"/>
  <c r="BH136" i="47"/>
  <c r="BI136" i="47"/>
  <c r="BJ136" i="47"/>
  <c r="BK136" i="47"/>
  <c r="BL136" i="47"/>
  <c r="BM136" i="47"/>
  <c r="BN136" i="47"/>
  <c r="BO136" i="47"/>
  <c r="BP136" i="47"/>
  <c r="BQ136" i="47"/>
  <c r="BR136" i="47"/>
  <c r="BS136" i="47"/>
  <c r="BT136" i="47"/>
  <c r="U136" i="47"/>
  <c r="AA136" i="47"/>
  <c r="AC136" i="47" s="1"/>
  <c r="AD136" i="47"/>
  <c r="T136" i="47"/>
  <c r="AA135" i="47"/>
  <c r="AD135" i="47"/>
  <c r="T135" i="47"/>
  <c r="AB135" i="47"/>
  <c r="BF135" i="47"/>
  <c r="BG135" i="47"/>
  <c r="BH135" i="47"/>
  <c r="BI135" i="47"/>
  <c r="BJ135" i="47"/>
  <c r="BK135" i="47"/>
  <c r="BL135" i="47"/>
  <c r="BM135" i="47"/>
  <c r="BN135" i="47"/>
  <c r="BO135" i="47"/>
  <c r="BP135" i="47"/>
  <c r="BQ135" i="47"/>
  <c r="BR135" i="47"/>
  <c r="BS135" i="47"/>
  <c r="BT135" i="47"/>
  <c r="U135" i="47"/>
  <c r="AA134" i="47"/>
  <c r="AD134" i="47"/>
  <c r="T134" i="47"/>
  <c r="AB134" i="47"/>
  <c r="BF134" i="47"/>
  <c r="BG134" i="47"/>
  <c r="BH134" i="47"/>
  <c r="BI134" i="47"/>
  <c r="BJ134" i="47"/>
  <c r="BK134" i="47"/>
  <c r="BL134" i="47"/>
  <c r="BM134" i="47"/>
  <c r="BN134" i="47"/>
  <c r="BO134" i="47"/>
  <c r="BP134" i="47"/>
  <c r="BQ134" i="47"/>
  <c r="BR134" i="47"/>
  <c r="BS134" i="47"/>
  <c r="BT134" i="47"/>
  <c r="U134" i="47"/>
  <c r="AA133" i="47"/>
  <c r="AD133" i="47"/>
  <c r="T133" i="47"/>
  <c r="AB133" i="47"/>
  <c r="BF133" i="47"/>
  <c r="BG133" i="47"/>
  <c r="BH133" i="47"/>
  <c r="BI133" i="47"/>
  <c r="BJ133" i="47"/>
  <c r="BK133" i="47"/>
  <c r="BL133" i="47"/>
  <c r="BM133" i="47"/>
  <c r="BN133" i="47"/>
  <c r="BO133" i="47"/>
  <c r="BP133" i="47"/>
  <c r="BQ133" i="47"/>
  <c r="BR133" i="47"/>
  <c r="BS133" i="47"/>
  <c r="BT133" i="47"/>
  <c r="U133" i="47"/>
  <c r="AB132" i="47"/>
  <c r="BF132" i="47"/>
  <c r="BG132" i="47"/>
  <c r="BH132" i="47"/>
  <c r="BI132" i="47"/>
  <c r="BJ132" i="47"/>
  <c r="BK132" i="47"/>
  <c r="BL132" i="47"/>
  <c r="BM132" i="47"/>
  <c r="BN132" i="47"/>
  <c r="BO132" i="47"/>
  <c r="BP132" i="47"/>
  <c r="BQ132" i="47"/>
  <c r="BR132" i="47"/>
  <c r="BS132" i="47"/>
  <c r="BT132" i="47"/>
  <c r="U132" i="47"/>
  <c r="AA132" i="47"/>
  <c r="AC132" i="47" s="1"/>
  <c r="AD132" i="47"/>
  <c r="T132" i="47"/>
  <c r="AA131" i="47"/>
  <c r="AD131" i="47"/>
  <c r="T131" i="47"/>
  <c r="AB131" i="47"/>
  <c r="BF131" i="47"/>
  <c r="BG131" i="47"/>
  <c r="BH131" i="47"/>
  <c r="BI131" i="47"/>
  <c r="BJ131" i="47"/>
  <c r="BK131" i="47"/>
  <c r="BL131" i="47"/>
  <c r="BM131" i="47"/>
  <c r="BN131" i="47"/>
  <c r="BO131" i="47"/>
  <c r="BP131" i="47"/>
  <c r="BQ131" i="47"/>
  <c r="BR131" i="47"/>
  <c r="BS131" i="47"/>
  <c r="BT131" i="47"/>
  <c r="U131" i="47"/>
  <c r="AA130" i="47"/>
  <c r="AD130" i="47"/>
  <c r="T130" i="47"/>
  <c r="AB130" i="47"/>
  <c r="BF130" i="47"/>
  <c r="BG130" i="47"/>
  <c r="BH130" i="47"/>
  <c r="BI130" i="47"/>
  <c r="BJ130" i="47"/>
  <c r="BK130" i="47"/>
  <c r="BL130" i="47"/>
  <c r="BM130" i="47"/>
  <c r="BN130" i="47"/>
  <c r="BO130" i="47"/>
  <c r="BP130" i="47"/>
  <c r="BQ130" i="47"/>
  <c r="BR130" i="47"/>
  <c r="BS130" i="47"/>
  <c r="BT130" i="47"/>
  <c r="U130" i="47"/>
  <c r="AB129" i="47"/>
  <c r="BF129" i="47"/>
  <c r="AP568" i="47" s="1"/>
  <c r="BG129" i="47"/>
  <c r="BH129" i="47"/>
  <c r="BI129" i="47"/>
  <c r="BJ129" i="47"/>
  <c r="BK129" i="47"/>
  <c r="BL129" i="47"/>
  <c r="BM129" i="47"/>
  <c r="BN129" i="47"/>
  <c r="BO129" i="47"/>
  <c r="BP129" i="47"/>
  <c r="BQ129" i="47"/>
  <c r="BR129" i="47"/>
  <c r="BS129" i="47"/>
  <c r="BT129" i="47"/>
  <c r="U129" i="47"/>
  <c r="AA129" i="47"/>
  <c r="AC129" i="47" s="1"/>
  <c r="AD129" i="47"/>
  <c r="T129" i="47"/>
  <c r="AB128" i="47"/>
  <c r="BF128" i="47"/>
  <c r="BG128" i="47"/>
  <c r="BH128" i="47"/>
  <c r="BI128" i="47"/>
  <c r="BJ128" i="47"/>
  <c r="BK128" i="47"/>
  <c r="BL128" i="47"/>
  <c r="BM128" i="47"/>
  <c r="BN128" i="47"/>
  <c r="BO128" i="47"/>
  <c r="BP128" i="47"/>
  <c r="BQ128" i="47"/>
  <c r="BR128" i="47"/>
  <c r="BS128" i="47"/>
  <c r="BT128" i="47"/>
  <c r="U128" i="47"/>
  <c r="AA128" i="47"/>
  <c r="AC128" i="47" s="1"/>
  <c r="AD128" i="47"/>
  <c r="T128" i="47"/>
  <c r="AB127" i="47"/>
  <c r="BF127" i="47"/>
  <c r="BG127" i="47"/>
  <c r="BH127" i="47"/>
  <c r="BI127" i="47"/>
  <c r="BJ127" i="47"/>
  <c r="BK127" i="47"/>
  <c r="BL127" i="47"/>
  <c r="BM127" i="47"/>
  <c r="BN127" i="47"/>
  <c r="BO127" i="47"/>
  <c r="BP127" i="47"/>
  <c r="BQ127" i="47"/>
  <c r="BR127" i="47"/>
  <c r="BS127" i="47"/>
  <c r="BT127" i="47"/>
  <c r="U127" i="47"/>
  <c r="AA127" i="47"/>
  <c r="AC127" i="47" s="1"/>
  <c r="AD127" i="47"/>
  <c r="T127" i="47"/>
  <c r="AA126" i="47"/>
  <c r="AD126" i="47"/>
  <c r="T126" i="47"/>
  <c r="AB126" i="47"/>
  <c r="BF126" i="47"/>
  <c r="BG126" i="47"/>
  <c r="BH126" i="47"/>
  <c r="BI126" i="47"/>
  <c r="BJ126" i="47"/>
  <c r="BK126" i="47"/>
  <c r="BL126" i="47"/>
  <c r="BM126" i="47"/>
  <c r="BN126" i="47"/>
  <c r="BO126" i="47"/>
  <c r="BP126" i="47"/>
  <c r="BQ126" i="47"/>
  <c r="BR126" i="47"/>
  <c r="BS126" i="47"/>
  <c r="BT126" i="47"/>
  <c r="U126" i="47"/>
  <c r="AA125" i="47"/>
  <c r="AD125" i="47"/>
  <c r="T125" i="47"/>
  <c r="AB125" i="47"/>
  <c r="BF125" i="47"/>
  <c r="BG125" i="47"/>
  <c r="BH125" i="47"/>
  <c r="BI125" i="47"/>
  <c r="BJ125" i="47"/>
  <c r="BK125" i="47"/>
  <c r="BL125" i="47"/>
  <c r="BM125" i="47"/>
  <c r="BN125" i="47"/>
  <c r="BO125" i="47"/>
  <c r="BP125" i="47"/>
  <c r="BQ125" i="47"/>
  <c r="BR125" i="47"/>
  <c r="BS125" i="47"/>
  <c r="BT125" i="47"/>
  <c r="U125" i="47"/>
  <c r="AB124" i="47"/>
  <c r="BF124" i="47"/>
  <c r="AP889" i="47" s="1"/>
  <c r="BG124" i="47"/>
  <c r="AQ889" i="47" s="1"/>
  <c r="BH124" i="47"/>
  <c r="AR889" i="47" s="1"/>
  <c r="BI124" i="47"/>
  <c r="AS889" i="47" s="1"/>
  <c r="BJ124" i="47"/>
  <c r="AT889" i="47" s="1"/>
  <c r="BK124" i="47"/>
  <c r="AU889" i="47" s="1"/>
  <c r="BL124" i="47"/>
  <c r="AV889" i="47" s="1"/>
  <c r="BM124" i="47"/>
  <c r="AW889" i="47" s="1"/>
  <c r="BN124" i="47"/>
  <c r="AX889" i="47" s="1"/>
  <c r="BO124" i="47"/>
  <c r="AY889" i="47" s="1"/>
  <c r="BP124" i="47"/>
  <c r="AZ889" i="47" s="1"/>
  <c r="BQ124" i="47"/>
  <c r="BA889" i="47" s="1"/>
  <c r="BR124" i="47"/>
  <c r="BB889" i="47" s="1"/>
  <c r="BS124" i="47"/>
  <c r="BC889" i="47" s="1"/>
  <c r="BT124" i="47"/>
  <c r="BD889" i="47" s="1"/>
  <c r="U124" i="47"/>
  <c r="AA124" i="47"/>
  <c r="AC124" i="47" s="1"/>
  <c r="AD124" i="47"/>
  <c r="T124" i="47"/>
  <c r="AA123" i="47"/>
  <c r="AD123" i="47"/>
  <c r="T123" i="47"/>
  <c r="AB123" i="47"/>
  <c r="BF123" i="47"/>
  <c r="BG123" i="47"/>
  <c r="BH123" i="47"/>
  <c r="BI123" i="47"/>
  <c r="BJ123" i="47"/>
  <c r="BK123" i="47"/>
  <c r="BL123" i="47"/>
  <c r="BM123" i="47"/>
  <c r="BN123" i="47"/>
  <c r="BO123" i="47"/>
  <c r="BP123" i="47"/>
  <c r="BQ123" i="47"/>
  <c r="BR123" i="47"/>
  <c r="BS123" i="47"/>
  <c r="BT123" i="47"/>
  <c r="U123" i="47"/>
  <c r="AB122" i="47"/>
  <c r="AG869" i="47" s="1"/>
  <c r="AK869" i="47" s="1"/>
  <c r="BF122" i="47"/>
  <c r="BG122" i="47"/>
  <c r="BH122" i="47"/>
  <c r="BI122" i="47"/>
  <c r="BJ122" i="47"/>
  <c r="BK122" i="47"/>
  <c r="BL122" i="47"/>
  <c r="BM122" i="47"/>
  <c r="BN122" i="47"/>
  <c r="BO122" i="47"/>
  <c r="BP122" i="47"/>
  <c r="BQ122" i="47"/>
  <c r="BR122" i="47"/>
  <c r="BS122" i="47"/>
  <c r="BT122" i="47"/>
  <c r="U122" i="47"/>
  <c r="AA122" i="47"/>
  <c r="AC122" i="47" s="1"/>
  <c r="AD122" i="47"/>
  <c r="T122" i="47"/>
  <c r="AA121" i="47"/>
  <c r="AD121" i="47"/>
  <c r="T121" i="47"/>
  <c r="AB121" i="47"/>
  <c r="BF121" i="47"/>
  <c r="AP200" i="47" s="1"/>
  <c r="BG121" i="47"/>
  <c r="BH121" i="47"/>
  <c r="BI121" i="47"/>
  <c r="BJ121" i="47"/>
  <c r="BK121" i="47"/>
  <c r="BL121" i="47"/>
  <c r="BM121" i="47"/>
  <c r="BN121" i="47"/>
  <c r="BO121" i="47"/>
  <c r="BP121" i="47"/>
  <c r="BQ121" i="47"/>
  <c r="BR121" i="47"/>
  <c r="BS121" i="47"/>
  <c r="BT121" i="47"/>
  <c r="U121" i="47"/>
  <c r="AA120" i="47"/>
  <c r="AD120" i="47"/>
  <c r="T120" i="47"/>
  <c r="AB120" i="47"/>
  <c r="U120" i="47"/>
  <c r="BF120" i="47"/>
  <c r="BG120" i="47"/>
  <c r="BH120" i="47"/>
  <c r="BI120" i="47"/>
  <c r="BJ120" i="47"/>
  <c r="BK120" i="47"/>
  <c r="BL120" i="47"/>
  <c r="BM120" i="47"/>
  <c r="BN120" i="47"/>
  <c r="BO120" i="47"/>
  <c r="BP120" i="47"/>
  <c r="BQ120" i="47"/>
  <c r="BR120" i="47"/>
  <c r="BS120" i="47"/>
  <c r="BT120" i="47"/>
  <c r="AB119" i="47"/>
  <c r="BF119" i="47"/>
  <c r="BG119" i="47"/>
  <c r="BH119" i="47"/>
  <c r="BI119" i="47"/>
  <c r="BJ119" i="47"/>
  <c r="BK119" i="47"/>
  <c r="BL119" i="47"/>
  <c r="BM119" i="47"/>
  <c r="BN119" i="47"/>
  <c r="BO119" i="47"/>
  <c r="BP119" i="47"/>
  <c r="BQ119" i="47"/>
  <c r="BR119" i="47"/>
  <c r="BS119" i="47"/>
  <c r="BT119" i="47"/>
  <c r="U119" i="47"/>
  <c r="AD119" i="47"/>
  <c r="T119" i="47"/>
  <c r="AA119" i="47"/>
  <c r="AB118" i="47"/>
  <c r="BF118" i="47"/>
  <c r="AP91" i="47" s="1"/>
  <c r="BH118" i="47"/>
  <c r="AR91" i="47" s="1"/>
  <c r="BI118" i="47"/>
  <c r="AS91" i="47" s="1"/>
  <c r="BJ118" i="47"/>
  <c r="AT91" i="47" s="1"/>
  <c r="BL118" i="47"/>
  <c r="AV91" i="47" s="1"/>
  <c r="BM118" i="47"/>
  <c r="AW91" i="47" s="1"/>
  <c r="BN118" i="47"/>
  <c r="AX91" i="47" s="1"/>
  <c r="BO118" i="47"/>
  <c r="AY91" i="47" s="1"/>
  <c r="BP118" i="47"/>
  <c r="AZ91" i="47" s="1"/>
  <c r="BQ118" i="47"/>
  <c r="BA91" i="47" s="1"/>
  <c r="BR118" i="47"/>
  <c r="BB91" i="47" s="1"/>
  <c r="BS118" i="47"/>
  <c r="BC91" i="47" s="1"/>
  <c r="BT118" i="47"/>
  <c r="BD91" i="47" s="1"/>
  <c r="BG118" i="47"/>
  <c r="AQ91" i="47" s="1"/>
  <c r="BK118" i="47"/>
  <c r="AU91" i="47" s="1"/>
  <c r="U118" i="47"/>
  <c r="AA118" i="47"/>
  <c r="T118" i="47"/>
  <c r="AD118" i="47"/>
  <c r="AA117" i="47"/>
  <c r="AD117" i="47"/>
  <c r="T117" i="47"/>
  <c r="AB117" i="47"/>
  <c r="BF117" i="47"/>
  <c r="AP169" i="47" s="1"/>
  <c r="BG117" i="47"/>
  <c r="AQ169" i="47" s="1"/>
  <c r="BH117" i="47"/>
  <c r="AR169" i="47" s="1"/>
  <c r="BI117" i="47"/>
  <c r="AS169" i="47" s="1"/>
  <c r="BJ117" i="47"/>
  <c r="AT169" i="47" s="1"/>
  <c r="BK117" i="47"/>
  <c r="AU169" i="47" s="1"/>
  <c r="BL117" i="47"/>
  <c r="AV169" i="47" s="1"/>
  <c r="BM117" i="47"/>
  <c r="AW169" i="47" s="1"/>
  <c r="BN117" i="47"/>
  <c r="AX169" i="47" s="1"/>
  <c r="BO117" i="47"/>
  <c r="AY169" i="47" s="1"/>
  <c r="BP117" i="47"/>
  <c r="AZ169" i="47" s="1"/>
  <c r="BQ117" i="47"/>
  <c r="BA169" i="47" s="1"/>
  <c r="BR117" i="47"/>
  <c r="BB169" i="47" s="1"/>
  <c r="BS117" i="47"/>
  <c r="BC169" i="47" s="1"/>
  <c r="BT117" i="47"/>
  <c r="BD169" i="47" s="1"/>
  <c r="U117" i="47"/>
  <c r="AA116" i="47"/>
  <c r="T116" i="47"/>
  <c r="AD116" i="47"/>
  <c r="AB116" i="47"/>
  <c r="BF116" i="47"/>
  <c r="BG116" i="47"/>
  <c r="BH116" i="47"/>
  <c r="BI116" i="47"/>
  <c r="BJ116" i="47"/>
  <c r="BK116" i="47"/>
  <c r="BL116" i="47"/>
  <c r="BM116" i="47"/>
  <c r="BN116" i="47"/>
  <c r="BO116" i="47"/>
  <c r="BP116" i="47"/>
  <c r="BQ116" i="47"/>
  <c r="BR116" i="47"/>
  <c r="BS116" i="47"/>
  <c r="BT116" i="47"/>
  <c r="U116" i="47"/>
  <c r="AB115" i="47"/>
  <c r="BF115" i="47"/>
  <c r="BG115" i="47"/>
  <c r="BH115" i="47"/>
  <c r="BI115" i="47"/>
  <c r="BJ115" i="47"/>
  <c r="BK115" i="47"/>
  <c r="BL115" i="47"/>
  <c r="BM115" i="47"/>
  <c r="BN115" i="47"/>
  <c r="BO115" i="47"/>
  <c r="BP115" i="47"/>
  <c r="BQ115" i="47"/>
  <c r="BR115" i="47"/>
  <c r="BS115" i="47"/>
  <c r="BT115" i="47"/>
  <c r="U115" i="47"/>
  <c r="AA115" i="47"/>
  <c r="AC115" i="47" s="1"/>
  <c r="AD115" i="47"/>
  <c r="T115" i="47"/>
  <c r="BI114" i="47"/>
  <c r="BG114" i="47"/>
  <c r="BH114" i="47"/>
  <c r="BJ114" i="47"/>
  <c r="BK114" i="47"/>
  <c r="BL114" i="47"/>
  <c r="BM114" i="47"/>
  <c r="BN114" i="47"/>
  <c r="BO114" i="47"/>
  <c r="BP114" i="47"/>
  <c r="BQ114" i="47"/>
  <c r="BR114" i="47"/>
  <c r="BS114" i="47"/>
  <c r="BT114" i="47"/>
  <c r="AB114" i="47"/>
  <c r="BF114" i="47"/>
  <c r="U114" i="47"/>
  <c r="AD114" i="47"/>
  <c r="AA114" i="47"/>
  <c r="T114" i="47"/>
  <c r="BQ113" i="47"/>
  <c r="BK113" i="47"/>
  <c r="BL113" i="47"/>
  <c r="AB113" i="47"/>
  <c r="BH113" i="47"/>
  <c r="BP113" i="47"/>
  <c r="BG113" i="47"/>
  <c r="BJ113" i="47"/>
  <c r="BN113" i="47"/>
  <c r="U113" i="47"/>
  <c r="BS113" i="47"/>
  <c r="BR113" i="47"/>
  <c r="BM113" i="47"/>
  <c r="BI113" i="47"/>
  <c r="BO113" i="47"/>
  <c r="BF113" i="47"/>
  <c r="BT113" i="47"/>
  <c r="AD113" i="47"/>
  <c r="AA113" i="47"/>
  <c r="AC113" i="47" s="1"/>
  <c r="AE113" i="47" s="1"/>
  <c r="T113" i="47"/>
  <c r="V113" i="47" s="1"/>
  <c r="AD112" i="47"/>
  <c r="T112" i="47"/>
  <c r="AA112" i="47"/>
  <c r="BJ112" i="47"/>
  <c r="BT112" i="47"/>
  <c r="BM112" i="47"/>
  <c r="BO112" i="47"/>
  <c r="BS112" i="47"/>
  <c r="BK112" i="47"/>
  <c r="BQ112" i="47"/>
  <c r="U112" i="47"/>
  <c r="BG112" i="47"/>
  <c r="BN112" i="47"/>
  <c r="AB112" i="47"/>
  <c r="BF112" i="47"/>
  <c r="BR112" i="47"/>
  <c r="BH112" i="47"/>
  <c r="BL112" i="47"/>
  <c r="BP112" i="47"/>
  <c r="BI112" i="47"/>
  <c r="AA111" i="47"/>
  <c r="AD111" i="47"/>
  <c r="T111" i="47"/>
  <c r="U111" i="47"/>
  <c r="BH111" i="47"/>
  <c r="BK111" i="47"/>
  <c r="BN111" i="47"/>
  <c r="BF111" i="47"/>
  <c r="BS111" i="47"/>
  <c r="BJ111" i="47"/>
  <c r="BQ111" i="47"/>
  <c r="AB111" i="47"/>
  <c r="BG111" i="47"/>
  <c r="BL111" i="47"/>
  <c r="BM111" i="47"/>
  <c r="BO111" i="47"/>
  <c r="BP111" i="47"/>
  <c r="BT111" i="47"/>
  <c r="BI111" i="47"/>
  <c r="BR111" i="47"/>
  <c r="AD110" i="47"/>
  <c r="AA110" i="47"/>
  <c r="T110" i="47"/>
  <c r="AB110" i="47"/>
  <c r="BF110" i="47"/>
  <c r="U110" i="47"/>
  <c r="AA109" i="47"/>
  <c r="AD109" i="47"/>
  <c r="T109" i="47"/>
  <c r="AB109" i="47"/>
  <c r="U109" i="47"/>
  <c r="BF109" i="47"/>
  <c r="BF108" i="47"/>
  <c r="BK108" i="47"/>
  <c r="BJ108" i="47"/>
  <c r="BO108" i="47"/>
  <c r="AB108" i="47"/>
  <c r="BH108" i="47"/>
  <c r="BN108" i="47"/>
  <c r="BR108" i="47"/>
  <c r="BP108" i="47"/>
  <c r="BQ108" i="47"/>
  <c r="BL108" i="47"/>
  <c r="BG108" i="47"/>
  <c r="BI108" i="47"/>
  <c r="BM108" i="47"/>
  <c r="BS108" i="47"/>
  <c r="BT108" i="47"/>
  <c r="U108" i="47"/>
  <c r="T108" i="47"/>
  <c r="AA108" i="47"/>
  <c r="AD108" i="47"/>
  <c r="AD107" i="47"/>
  <c r="AA107" i="47"/>
  <c r="T107" i="47"/>
  <c r="BF107" i="47"/>
  <c r="BK107" i="47"/>
  <c r="BS107" i="47"/>
  <c r="BQ107" i="47"/>
  <c r="BH107" i="47"/>
  <c r="BN107" i="47"/>
  <c r="BJ107" i="47"/>
  <c r="BM107" i="47"/>
  <c r="BL107" i="47"/>
  <c r="BO107" i="47"/>
  <c r="BR107" i="47"/>
  <c r="U107" i="47"/>
  <c r="AB107" i="47"/>
  <c r="BG107" i="47"/>
  <c r="BT107" i="47"/>
  <c r="BI107" i="47"/>
  <c r="BP107" i="47"/>
  <c r="BR106" i="47"/>
  <c r="U106" i="47"/>
  <c r="BM106" i="47"/>
  <c r="BP106" i="47"/>
  <c r="AB106" i="47"/>
  <c r="BL106" i="47"/>
  <c r="BJ106" i="47"/>
  <c r="BT106" i="47"/>
  <c r="BG106" i="47"/>
  <c r="BQ106" i="47"/>
  <c r="BO106" i="47"/>
  <c r="BK106" i="47"/>
  <c r="BS106" i="47"/>
  <c r="BH106" i="47"/>
  <c r="BI106" i="47"/>
  <c r="BN106" i="47"/>
  <c r="BF106" i="47"/>
  <c r="AD106" i="47"/>
  <c r="AA106" i="47"/>
  <c r="AC106" i="47" s="1"/>
  <c r="AE106" i="47" s="1"/>
  <c r="T106" i="47"/>
  <c r="V106" i="47" s="1"/>
  <c r="BG105" i="47"/>
  <c r="U105" i="47"/>
  <c r="BK105" i="47"/>
  <c r="BT105" i="47"/>
  <c r="BL105" i="47"/>
  <c r="BQ105" i="47"/>
  <c r="AB105" i="47"/>
  <c r="BF105" i="47"/>
  <c r="BN105" i="47"/>
  <c r="BJ105" i="47"/>
  <c r="BH105" i="47"/>
  <c r="BP105" i="47"/>
  <c r="BI105" i="47"/>
  <c r="BS105" i="47"/>
  <c r="BM105" i="47"/>
  <c r="BO105" i="47"/>
  <c r="BR105" i="47"/>
  <c r="AD105" i="47"/>
  <c r="AA105" i="47"/>
  <c r="T105" i="47"/>
  <c r="V105" i="47" s="1"/>
  <c r="AA104" i="47"/>
  <c r="T104" i="47"/>
  <c r="AD104" i="47"/>
  <c r="BM104" i="47"/>
  <c r="BT104" i="47"/>
  <c r="BF104" i="47"/>
  <c r="BL104" i="47"/>
  <c r="AB104" i="47"/>
  <c r="BK104" i="47"/>
  <c r="BQ104" i="47"/>
  <c r="BI104" i="47"/>
  <c r="BS104" i="47"/>
  <c r="BP104" i="47"/>
  <c r="BJ104" i="47"/>
  <c r="BR104" i="47"/>
  <c r="BG104" i="47"/>
  <c r="BH104" i="47"/>
  <c r="BO104" i="47"/>
  <c r="BN104" i="47"/>
  <c r="U104" i="47"/>
  <c r="AA103" i="47"/>
  <c r="T103" i="47"/>
  <c r="AD103" i="47"/>
  <c r="U103" i="47"/>
  <c r="BF103" i="47"/>
  <c r="AB103" i="47"/>
  <c r="U102" i="47"/>
  <c r="AB102" i="47"/>
  <c r="BF102" i="47"/>
  <c r="T102" i="47"/>
  <c r="AD102" i="47"/>
  <c r="AA102" i="47"/>
  <c r="AD101" i="47"/>
  <c r="AA101" i="47"/>
  <c r="T101" i="47"/>
  <c r="U101" i="47"/>
  <c r="AB101" i="47"/>
  <c r="BF101" i="47"/>
  <c r="AP205" i="47" s="1"/>
  <c r="BG350" i="47" s="1"/>
  <c r="AD100" i="47"/>
  <c r="AA100" i="47"/>
  <c r="T100" i="47"/>
  <c r="BS100" i="47"/>
  <c r="BG100" i="47"/>
  <c r="BM100" i="47"/>
  <c r="BF100" i="47"/>
  <c r="AP901" i="47" s="1"/>
  <c r="BO100" i="47"/>
  <c r="U100" i="47"/>
  <c r="BK100" i="47"/>
  <c r="BQ100" i="47"/>
  <c r="AB100" i="47"/>
  <c r="BJ100" i="47"/>
  <c r="BP100" i="47"/>
  <c r="BL100" i="47"/>
  <c r="BN100" i="47"/>
  <c r="BR100" i="47"/>
  <c r="BI100" i="47"/>
  <c r="BH100" i="47"/>
  <c r="BT100" i="47"/>
  <c r="T99" i="47"/>
  <c r="AA99" i="47"/>
  <c r="AD99" i="47"/>
  <c r="BF99" i="47"/>
  <c r="AB99" i="47"/>
  <c r="U99" i="47"/>
  <c r="T98" i="47"/>
  <c r="AD98" i="47"/>
  <c r="AA98" i="47"/>
  <c r="BF98" i="47"/>
  <c r="AB98" i="47"/>
  <c r="U98" i="47"/>
  <c r="AB97" i="47"/>
  <c r="U97" i="47"/>
  <c r="BF97" i="47"/>
  <c r="T97" i="47"/>
  <c r="AA97" i="47"/>
  <c r="AD97" i="47"/>
  <c r="BF96" i="47"/>
  <c r="U96" i="47"/>
  <c r="AB96" i="47"/>
  <c r="AD96" i="47"/>
  <c r="T96" i="47"/>
  <c r="AA96" i="47"/>
  <c r="AD95" i="47"/>
  <c r="AA95" i="47"/>
  <c r="T95" i="47"/>
  <c r="AB95" i="47"/>
  <c r="U95" i="47"/>
  <c r="BF95" i="47"/>
  <c r="AA94" i="47"/>
  <c r="T94" i="47"/>
  <c r="AD94" i="47"/>
  <c r="AB94" i="47"/>
  <c r="U94" i="47"/>
  <c r="BF94" i="47"/>
  <c r="AP425" i="47" s="1"/>
  <c r="BG717" i="47" s="1"/>
  <c r="U93" i="47"/>
  <c r="BF93" i="47"/>
  <c r="AB93" i="47"/>
  <c r="T93" i="47"/>
  <c r="AA93" i="47"/>
  <c r="AD93" i="47"/>
  <c r="U92" i="47"/>
  <c r="BF92" i="47"/>
  <c r="AB92" i="47"/>
  <c r="AD92" i="47"/>
  <c r="T92" i="47"/>
  <c r="AA92" i="47"/>
  <c r="AB91" i="47"/>
  <c r="U91" i="47"/>
  <c r="BF91" i="47"/>
  <c r="AD91" i="47"/>
  <c r="AA91" i="47"/>
  <c r="T91" i="47"/>
  <c r="T90" i="47"/>
  <c r="AD90" i="47"/>
  <c r="AA90" i="47"/>
  <c r="BF90" i="47"/>
  <c r="U90" i="47"/>
  <c r="AB90" i="47"/>
  <c r="T89" i="47"/>
  <c r="AA89" i="47"/>
  <c r="AD89" i="47"/>
  <c r="U89" i="47"/>
  <c r="BF89" i="47"/>
  <c r="AB89" i="47"/>
  <c r="AB88" i="47"/>
  <c r="U88" i="47"/>
  <c r="BF88" i="47"/>
  <c r="AD88" i="47"/>
  <c r="T88" i="47"/>
  <c r="V88" i="47" s="1"/>
  <c r="AA88" i="47"/>
  <c r="J88" i="47"/>
  <c r="L88" i="47"/>
  <c r="N88" i="47"/>
  <c r="G88" i="47"/>
  <c r="H88" i="47"/>
  <c r="K88" i="47"/>
  <c r="M88" i="47"/>
  <c r="I88" i="47"/>
  <c r="AB87" i="47"/>
  <c r="BF87" i="47"/>
  <c r="U87" i="47"/>
  <c r="AA87" i="47"/>
  <c r="AD87" i="47"/>
  <c r="T87" i="47"/>
  <c r="AA86" i="47"/>
  <c r="AD86" i="47"/>
  <c r="T86" i="47"/>
  <c r="AB86" i="47"/>
  <c r="BF86" i="47"/>
  <c r="U86" i="47"/>
  <c r="AB85" i="47"/>
  <c r="BF85" i="47"/>
  <c r="BG85" i="47"/>
  <c r="BH85" i="47"/>
  <c r="BI85" i="47"/>
  <c r="BJ85" i="47"/>
  <c r="BK85" i="47"/>
  <c r="BL85" i="47"/>
  <c r="BM85" i="47"/>
  <c r="BN85" i="47"/>
  <c r="BO85" i="47"/>
  <c r="BP85" i="47"/>
  <c r="BQ85" i="47"/>
  <c r="BR85" i="47"/>
  <c r="BS85" i="47"/>
  <c r="BT85" i="47"/>
  <c r="U85" i="47"/>
  <c r="AA85" i="47"/>
  <c r="AC85" i="47" s="1"/>
  <c r="AE85" i="47" s="1"/>
  <c r="AD85" i="47"/>
  <c r="T85" i="47"/>
  <c r="AA84" i="47"/>
  <c r="AD84" i="47"/>
  <c r="T84" i="47"/>
  <c r="AB84" i="47"/>
  <c r="BF84" i="47"/>
  <c r="AP320" i="47" s="1"/>
  <c r="BG84" i="47"/>
  <c r="BH84" i="47"/>
  <c r="BI84" i="47"/>
  <c r="BJ84" i="47"/>
  <c r="BK84" i="47"/>
  <c r="BL84" i="47"/>
  <c r="BM84" i="47"/>
  <c r="BN84" i="47"/>
  <c r="BO84" i="47"/>
  <c r="BP84" i="47"/>
  <c r="BQ84" i="47"/>
  <c r="BR84" i="47"/>
  <c r="BS84" i="47"/>
  <c r="BT84" i="47"/>
  <c r="U84" i="47"/>
  <c r="AA83" i="47"/>
  <c r="AD83" i="47"/>
  <c r="T83" i="47"/>
  <c r="AB83" i="47"/>
  <c r="BF83" i="47"/>
  <c r="BG83" i="47"/>
  <c r="BH83" i="47"/>
  <c r="BI83" i="47"/>
  <c r="BJ83" i="47"/>
  <c r="BK83" i="47"/>
  <c r="BL83" i="47"/>
  <c r="BM83" i="47"/>
  <c r="BN83" i="47"/>
  <c r="BO83" i="47"/>
  <c r="BP83" i="47"/>
  <c r="BQ83" i="47"/>
  <c r="BR83" i="47"/>
  <c r="BS83" i="47"/>
  <c r="BT83" i="47"/>
  <c r="U83" i="47"/>
  <c r="AA82" i="47"/>
  <c r="AD82" i="47"/>
  <c r="T82" i="47"/>
  <c r="AB82" i="47"/>
  <c r="BF82" i="47"/>
  <c r="BG82" i="47"/>
  <c r="BH82" i="47"/>
  <c r="BI82" i="47"/>
  <c r="BJ82" i="47"/>
  <c r="BK82" i="47"/>
  <c r="BL82" i="47"/>
  <c r="BM82" i="47"/>
  <c r="BN82" i="47"/>
  <c r="BO82" i="47"/>
  <c r="BP82" i="47"/>
  <c r="BQ82" i="47"/>
  <c r="BR82" i="47"/>
  <c r="BS82" i="47"/>
  <c r="BT82" i="47"/>
  <c r="U82" i="47"/>
  <c r="AA81" i="47"/>
  <c r="AD81" i="47"/>
  <c r="T81" i="47"/>
  <c r="AB81" i="47"/>
  <c r="BF81" i="47"/>
  <c r="AP492" i="47" s="1"/>
  <c r="BG81" i="47"/>
  <c r="AQ492" i="47" s="1"/>
  <c r="BH81" i="47"/>
  <c r="AR492" i="47" s="1"/>
  <c r="BI81" i="47"/>
  <c r="AS492" i="47" s="1"/>
  <c r="BJ81" i="47"/>
  <c r="AT492" i="47" s="1"/>
  <c r="BK81" i="47"/>
  <c r="AU492" i="47" s="1"/>
  <c r="BL81" i="47"/>
  <c r="AV492" i="47" s="1"/>
  <c r="BM81" i="47"/>
  <c r="AW492" i="47" s="1"/>
  <c r="BN81" i="47"/>
  <c r="AX492" i="47" s="1"/>
  <c r="BO81" i="47"/>
  <c r="AY492" i="47" s="1"/>
  <c r="BP81" i="47"/>
  <c r="AZ492" i="47" s="1"/>
  <c r="BQ81" i="47"/>
  <c r="BA492" i="47" s="1"/>
  <c r="BR81" i="47"/>
  <c r="BB492" i="47" s="1"/>
  <c r="BS81" i="47"/>
  <c r="BC492" i="47" s="1"/>
  <c r="BT81" i="47"/>
  <c r="BD492" i="47" s="1"/>
  <c r="U81" i="47"/>
  <c r="AA80" i="47"/>
  <c r="AD80" i="47"/>
  <c r="T80" i="47"/>
  <c r="AB80" i="47"/>
  <c r="BF80" i="47"/>
  <c r="BG80" i="47"/>
  <c r="BH80" i="47"/>
  <c r="BI80" i="47"/>
  <c r="BJ80" i="47"/>
  <c r="BK80" i="47"/>
  <c r="BL80" i="47"/>
  <c r="BM80" i="47"/>
  <c r="BN80" i="47"/>
  <c r="BO80" i="47"/>
  <c r="BP80" i="47"/>
  <c r="BQ80" i="47"/>
  <c r="BR80" i="47"/>
  <c r="BS80" i="47"/>
  <c r="BT80" i="47"/>
  <c r="U80" i="47"/>
  <c r="AA79" i="47"/>
  <c r="AD79" i="47"/>
  <c r="T79" i="47"/>
  <c r="AB79" i="47"/>
  <c r="BF79" i="47"/>
  <c r="BG79" i="47"/>
  <c r="BH79" i="47"/>
  <c r="BI79" i="47"/>
  <c r="BJ79" i="47"/>
  <c r="BK79" i="47"/>
  <c r="BL79" i="47"/>
  <c r="BM79" i="47"/>
  <c r="BN79" i="47"/>
  <c r="BO79" i="47"/>
  <c r="BP79" i="47"/>
  <c r="BQ79" i="47"/>
  <c r="BR79" i="47"/>
  <c r="BS79" i="47"/>
  <c r="BT79" i="47"/>
  <c r="U79" i="47"/>
  <c r="AA78" i="47"/>
  <c r="AD78" i="47"/>
  <c r="T78" i="47"/>
  <c r="AB78" i="47"/>
  <c r="BF78" i="47"/>
  <c r="BG78" i="47"/>
  <c r="BH78" i="47"/>
  <c r="BI78" i="47"/>
  <c r="BJ78" i="47"/>
  <c r="BK78" i="47"/>
  <c r="BL78" i="47"/>
  <c r="BM78" i="47"/>
  <c r="BN78" i="47"/>
  <c r="BO78" i="47"/>
  <c r="BP78" i="47"/>
  <c r="BQ78" i="47"/>
  <c r="BR78" i="47"/>
  <c r="BS78" i="47"/>
  <c r="BT78" i="47"/>
  <c r="U78" i="47"/>
  <c r="AA77" i="47"/>
  <c r="AD77" i="47"/>
  <c r="T77" i="47"/>
  <c r="AB77" i="47"/>
  <c r="BF77" i="47"/>
  <c r="BG77" i="47"/>
  <c r="BH77" i="47"/>
  <c r="BI77" i="47"/>
  <c r="BJ77" i="47"/>
  <c r="BK77" i="47"/>
  <c r="BL77" i="47"/>
  <c r="BM77" i="47"/>
  <c r="BN77" i="47"/>
  <c r="BO77" i="47"/>
  <c r="BP77" i="47"/>
  <c r="BQ77" i="47"/>
  <c r="BR77" i="47"/>
  <c r="BS77" i="47"/>
  <c r="BT77" i="47"/>
  <c r="U77" i="47"/>
  <c r="AB76" i="47"/>
  <c r="BF76" i="47"/>
  <c r="BG76" i="47"/>
  <c r="BH76" i="47"/>
  <c r="BI76" i="47"/>
  <c r="BJ76" i="47"/>
  <c r="BK76" i="47"/>
  <c r="BL76" i="47"/>
  <c r="BM76" i="47"/>
  <c r="BN76" i="47"/>
  <c r="BO76" i="47"/>
  <c r="BP76" i="47"/>
  <c r="BQ76" i="47"/>
  <c r="BR76" i="47"/>
  <c r="BS76" i="47"/>
  <c r="BT76" i="47"/>
  <c r="U76" i="47"/>
  <c r="AA76" i="47"/>
  <c r="AD76" i="47"/>
  <c r="T76" i="47"/>
  <c r="AA75" i="47"/>
  <c r="AD75" i="47"/>
  <c r="T75" i="47"/>
  <c r="AB75" i="47"/>
  <c r="BF75" i="47"/>
  <c r="BG75" i="47"/>
  <c r="BH75" i="47"/>
  <c r="BI75" i="47"/>
  <c r="BJ75" i="47"/>
  <c r="BK75" i="47"/>
  <c r="BL75" i="47"/>
  <c r="BM75" i="47"/>
  <c r="BN75" i="47"/>
  <c r="BO75" i="47"/>
  <c r="BP75" i="47"/>
  <c r="BQ75" i="47"/>
  <c r="BR75" i="47"/>
  <c r="BS75" i="47"/>
  <c r="BT75" i="47"/>
  <c r="U75" i="47"/>
  <c r="AB74" i="47"/>
  <c r="BF74" i="47"/>
  <c r="BG74" i="47"/>
  <c r="BH74" i="47"/>
  <c r="BI74" i="47"/>
  <c r="BJ74" i="47"/>
  <c r="BK74" i="47"/>
  <c r="BL74" i="47"/>
  <c r="BM74" i="47"/>
  <c r="BN74" i="47"/>
  <c r="BO74" i="47"/>
  <c r="BP74" i="47"/>
  <c r="BQ74" i="47"/>
  <c r="BR74" i="47"/>
  <c r="BS74" i="47"/>
  <c r="BT74" i="47"/>
  <c r="U74" i="47"/>
  <c r="AA74" i="47"/>
  <c r="AC74" i="47" s="1"/>
  <c r="AD74" i="47"/>
  <c r="T74" i="47"/>
  <c r="V74" i="47" s="1"/>
  <c r="AA73" i="47"/>
  <c r="AD73" i="47"/>
  <c r="T73" i="47"/>
  <c r="AB73" i="47"/>
  <c r="BF73" i="47"/>
  <c r="BG73" i="47"/>
  <c r="BH73" i="47"/>
  <c r="BI73" i="47"/>
  <c r="BJ73" i="47"/>
  <c r="BK73" i="47"/>
  <c r="BL73" i="47"/>
  <c r="BM73" i="47"/>
  <c r="BN73" i="47"/>
  <c r="BO73" i="47"/>
  <c r="BP73" i="47"/>
  <c r="BQ73" i="47"/>
  <c r="BR73" i="47"/>
  <c r="BS73" i="47"/>
  <c r="BT73" i="47"/>
  <c r="U73" i="47"/>
  <c r="AB72" i="47"/>
  <c r="AG130" i="47" s="1"/>
  <c r="BF72" i="47"/>
  <c r="BG72" i="47"/>
  <c r="BH72" i="47"/>
  <c r="BI72" i="47"/>
  <c r="BJ72" i="47"/>
  <c r="BK72" i="47"/>
  <c r="BL72" i="47"/>
  <c r="BM72" i="47"/>
  <c r="BN72" i="47"/>
  <c r="BO72" i="47"/>
  <c r="BP72" i="47"/>
  <c r="BQ72" i="47"/>
  <c r="BR72" i="47"/>
  <c r="BS72" i="47"/>
  <c r="BT72" i="47"/>
  <c r="U72" i="47"/>
  <c r="AA72" i="47"/>
  <c r="AC72" i="47" s="1"/>
  <c r="AD72" i="47"/>
  <c r="T72" i="47"/>
  <c r="AA71" i="47"/>
  <c r="AD71" i="47"/>
  <c r="T71" i="47"/>
  <c r="AB71" i="47"/>
  <c r="BF71" i="47"/>
  <c r="BG71" i="47"/>
  <c r="BH71" i="47"/>
  <c r="BI71" i="47"/>
  <c r="BJ71" i="47"/>
  <c r="BK71" i="47"/>
  <c r="BL71" i="47"/>
  <c r="BM71" i="47"/>
  <c r="BN71" i="47"/>
  <c r="BO71" i="47"/>
  <c r="BP71" i="47"/>
  <c r="BQ71" i="47"/>
  <c r="BR71" i="47"/>
  <c r="BS71" i="47"/>
  <c r="BT71" i="47"/>
  <c r="U71" i="47"/>
  <c r="AB70" i="47"/>
  <c r="BF70" i="47"/>
  <c r="BG70" i="47"/>
  <c r="BH70" i="47"/>
  <c r="BI70" i="47"/>
  <c r="BJ70" i="47"/>
  <c r="BK70" i="47"/>
  <c r="BL70" i="47"/>
  <c r="BM70" i="47"/>
  <c r="BN70" i="47"/>
  <c r="BO70" i="47"/>
  <c r="BP70" i="47"/>
  <c r="BQ70" i="47"/>
  <c r="BR70" i="47"/>
  <c r="BS70" i="47"/>
  <c r="BT70" i="47"/>
  <c r="U70" i="47"/>
  <c r="AA70" i="47"/>
  <c r="AC70" i="47" s="1"/>
  <c r="AE70" i="47" s="1"/>
  <c r="AD70" i="47"/>
  <c r="T70" i="47"/>
  <c r="AA69" i="47"/>
  <c r="AD69" i="47"/>
  <c r="T69" i="47"/>
  <c r="AB69" i="47"/>
  <c r="BF69" i="47"/>
  <c r="BG69" i="47"/>
  <c r="BH69" i="47"/>
  <c r="BI69" i="47"/>
  <c r="BJ69" i="47"/>
  <c r="BK69" i="47"/>
  <c r="BL69" i="47"/>
  <c r="BM69" i="47"/>
  <c r="BN69" i="47"/>
  <c r="BO69" i="47"/>
  <c r="BP69" i="47"/>
  <c r="BQ69" i="47"/>
  <c r="BR69" i="47"/>
  <c r="BS69" i="47"/>
  <c r="BT69" i="47"/>
  <c r="U69" i="47"/>
  <c r="AB68" i="47"/>
  <c r="BF68" i="47"/>
  <c r="BG68" i="47"/>
  <c r="BH68" i="47"/>
  <c r="BI68" i="47"/>
  <c r="BJ68" i="47"/>
  <c r="BK68" i="47"/>
  <c r="BL68" i="47"/>
  <c r="BM68" i="47"/>
  <c r="BN68" i="47"/>
  <c r="BO68" i="47"/>
  <c r="BP68" i="47"/>
  <c r="BQ68" i="47"/>
  <c r="BR68" i="47"/>
  <c r="BS68" i="47"/>
  <c r="BT68" i="47"/>
  <c r="U68" i="47"/>
  <c r="AA68" i="47"/>
  <c r="AC68" i="47" s="1"/>
  <c r="AD68" i="47"/>
  <c r="T68" i="47"/>
  <c r="AB67" i="47"/>
  <c r="BF67" i="47"/>
  <c r="BG67" i="47"/>
  <c r="BH67" i="47"/>
  <c r="BI67" i="47"/>
  <c r="BJ67" i="47"/>
  <c r="BK67" i="47"/>
  <c r="BL67" i="47"/>
  <c r="BM67" i="47"/>
  <c r="BN67" i="47"/>
  <c r="BO67" i="47"/>
  <c r="BP67" i="47"/>
  <c r="BQ67" i="47"/>
  <c r="BR67" i="47"/>
  <c r="BS67" i="47"/>
  <c r="BT67" i="47"/>
  <c r="U67" i="47"/>
  <c r="AA67" i="47"/>
  <c r="AC67" i="47" s="1"/>
  <c r="AE67" i="47" s="1"/>
  <c r="AD67" i="47"/>
  <c r="T67" i="47"/>
  <c r="AB66" i="47"/>
  <c r="BF66" i="47"/>
  <c r="BG66" i="47"/>
  <c r="BH66" i="47"/>
  <c r="BI66" i="47"/>
  <c r="BJ66" i="47"/>
  <c r="BK66" i="47"/>
  <c r="BL66" i="47"/>
  <c r="BM66" i="47"/>
  <c r="BN66" i="47"/>
  <c r="BO66" i="47"/>
  <c r="BP66" i="47"/>
  <c r="BQ66" i="47"/>
  <c r="BR66" i="47"/>
  <c r="BS66" i="47"/>
  <c r="BT66" i="47"/>
  <c r="U66" i="47"/>
  <c r="AA66" i="47"/>
  <c r="AC66" i="47" s="1"/>
  <c r="AE66" i="47" s="1"/>
  <c r="AD66" i="47"/>
  <c r="T66" i="47"/>
  <c r="AA65" i="47"/>
  <c r="AD65" i="47"/>
  <c r="T65" i="47"/>
  <c r="AB65" i="47"/>
  <c r="BF65" i="47"/>
  <c r="BG65" i="47"/>
  <c r="BH65" i="47"/>
  <c r="BI65" i="47"/>
  <c r="BJ65" i="47"/>
  <c r="BK65" i="47"/>
  <c r="BL65" i="47"/>
  <c r="BM65" i="47"/>
  <c r="BN65" i="47"/>
  <c r="BO65" i="47"/>
  <c r="BP65" i="47"/>
  <c r="BQ65" i="47"/>
  <c r="BR65" i="47"/>
  <c r="BS65" i="47"/>
  <c r="BT65" i="47"/>
  <c r="U65" i="47"/>
  <c r="AA64" i="47"/>
  <c r="AD64" i="47"/>
  <c r="T64" i="47"/>
  <c r="AB64" i="47"/>
  <c r="BF64" i="47"/>
  <c r="BG64" i="47"/>
  <c r="BH64" i="47"/>
  <c r="BI64" i="47"/>
  <c r="BJ64" i="47"/>
  <c r="BK64" i="47"/>
  <c r="BL64" i="47"/>
  <c r="BM64" i="47"/>
  <c r="BN64" i="47"/>
  <c r="BO64" i="47"/>
  <c r="BP64" i="47"/>
  <c r="BQ64" i="47"/>
  <c r="BR64" i="47"/>
  <c r="BS64" i="47"/>
  <c r="BT64" i="47"/>
  <c r="U64" i="47"/>
  <c r="AA63" i="47"/>
  <c r="AD63" i="47"/>
  <c r="T63" i="47"/>
  <c r="AB63" i="47"/>
  <c r="BF63" i="47"/>
  <c r="BG63" i="47"/>
  <c r="BH63" i="47"/>
  <c r="BI63" i="47"/>
  <c r="BJ63" i="47"/>
  <c r="BK63" i="47"/>
  <c r="BL63" i="47"/>
  <c r="BM63" i="47"/>
  <c r="BN63" i="47"/>
  <c r="BO63" i="47"/>
  <c r="BP63" i="47"/>
  <c r="BQ63" i="47"/>
  <c r="BR63" i="47"/>
  <c r="BS63" i="47"/>
  <c r="BT63" i="47"/>
  <c r="U63" i="47"/>
  <c r="AA62" i="47"/>
  <c r="AD62" i="47"/>
  <c r="T62" i="47"/>
  <c r="AB62" i="47"/>
  <c r="BF62" i="47"/>
  <c r="BG62" i="47"/>
  <c r="BH62" i="47"/>
  <c r="BI62" i="47"/>
  <c r="BJ62" i="47"/>
  <c r="BK62" i="47"/>
  <c r="BL62" i="47"/>
  <c r="BM62" i="47"/>
  <c r="BN62" i="47"/>
  <c r="BO62" i="47"/>
  <c r="BP62" i="47"/>
  <c r="BQ62" i="47"/>
  <c r="BR62" i="47"/>
  <c r="BS62" i="47"/>
  <c r="BT62" i="47"/>
  <c r="U62" i="47"/>
  <c r="AA61" i="47"/>
  <c r="AD61" i="47"/>
  <c r="T61" i="47"/>
  <c r="AB61" i="47"/>
  <c r="BF61" i="47"/>
  <c r="AP226" i="47" s="1"/>
  <c r="BG61" i="47"/>
  <c r="BH61" i="47"/>
  <c r="BI61" i="47"/>
  <c r="BJ61" i="47"/>
  <c r="BK61" i="47"/>
  <c r="BL61" i="47"/>
  <c r="BM61" i="47"/>
  <c r="BN61" i="47"/>
  <c r="BO61" i="47"/>
  <c r="BP61" i="47"/>
  <c r="BQ61" i="47"/>
  <c r="BR61" i="47"/>
  <c r="BS61" i="47"/>
  <c r="BT61" i="47"/>
  <c r="U61" i="47"/>
  <c r="AB60" i="47"/>
  <c r="BF60" i="47"/>
  <c r="BG60" i="47"/>
  <c r="BH60" i="47"/>
  <c r="BI60" i="47"/>
  <c r="BJ60" i="47"/>
  <c r="BK60" i="47"/>
  <c r="BL60" i="47"/>
  <c r="BM60" i="47"/>
  <c r="BN60" i="47"/>
  <c r="BO60" i="47"/>
  <c r="BP60" i="47"/>
  <c r="BQ60" i="47"/>
  <c r="BR60" i="47"/>
  <c r="BS60" i="47"/>
  <c r="BT60" i="47"/>
  <c r="U60" i="47"/>
  <c r="AA60" i="47"/>
  <c r="AC60" i="47" s="1"/>
  <c r="AE60" i="47" s="1"/>
  <c r="AD60" i="47"/>
  <c r="T60" i="47"/>
  <c r="AA59" i="47"/>
  <c r="AD59" i="47"/>
  <c r="T59" i="47"/>
  <c r="AB59" i="47"/>
  <c r="BF59" i="47"/>
  <c r="BG59" i="47"/>
  <c r="BH59" i="47"/>
  <c r="BI59" i="47"/>
  <c r="BJ59" i="47"/>
  <c r="BK59" i="47"/>
  <c r="BL59" i="47"/>
  <c r="BM59" i="47"/>
  <c r="BN59" i="47"/>
  <c r="BO59" i="47"/>
  <c r="BP59" i="47"/>
  <c r="BQ59" i="47"/>
  <c r="BR59" i="47"/>
  <c r="BS59" i="47"/>
  <c r="BT59" i="47"/>
  <c r="U59" i="47"/>
  <c r="AB58" i="47"/>
  <c r="BF58" i="47"/>
  <c r="BG58" i="47"/>
  <c r="BH58" i="47"/>
  <c r="BI58" i="47"/>
  <c r="BJ58" i="47"/>
  <c r="BK58" i="47"/>
  <c r="BL58" i="47"/>
  <c r="BM58" i="47"/>
  <c r="BN58" i="47"/>
  <c r="BO58" i="47"/>
  <c r="BP58" i="47"/>
  <c r="BQ58" i="47"/>
  <c r="BR58" i="47"/>
  <c r="BS58" i="47"/>
  <c r="BT58" i="47"/>
  <c r="U58" i="47"/>
  <c r="AA58" i="47"/>
  <c r="AD58" i="47"/>
  <c r="T58" i="47"/>
  <c r="AA57" i="47"/>
  <c r="AD57" i="47"/>
  <c r="T57" i="47"/>
  <c r="AB57" i="47"/>
  <c r="BF57" i="47"/>
  <c r="AP235" i="47" s="1"/>
  <c r="BG409" i="47" s="1"/>
  <c r="BG57" i="47"/>
  <c r="BH57" i="47"/>
  <c r="BI57" i="47"/>
  <c r="BJ57" i="47"/>
  <c r="BK57" i="47"/>
  <c r="BL57" i="47"/>
  <c r="BM57" i="47"/>
  <c r="BN57" i="47"/>
  <c r="BO57" i="47"/>
  <c r="BP57" i="47"/>
  <c r="BQ57" i="47"/>
  <c r="BR57" i="47"/>
  <c r="BS57" i="47"/>
  <c r="BT57" i="47"/>
  <c r="U57" i="47"/>
  <c r="AA56" i="47"/>
  <c r="AD56" i="47"/>
  <c r="T56" i="47"/>
  <c r="AB56" i="47"/>
  <c r="BF56" i="47"/>
  <c r="BG56" i="47"/>
  <c r="BH56" i="47"/>
  <c r="BI56" i="47"/>
  <c r="BJ56" i="47"/>
  <c r="BK56" i="47"/>
  <c r="BL56" i="47"/>
  <c r="BM56" i="47"/>
  <c r="BN56" i="47"/>
  <c r="BO56" i="47"/>
  <c r="BP56" i="47"/>
  <c r="BQ56" i="47"/>
  <c r="BR56" i="47"/>
  <c r="BS56" i="47"/>
  <c r="BT56" i="47"/>
  <c r="U56" i="47"/>
  <c r="AB55" i="47"/>
  <c r="BF55" i="47"/>
  <c r="BG55" i="47"/>
  <c r="BH55" i="47"/>
  <c r="BI55" i="47"/>
  <c r="BJ55" i="47"/>
  <c r="BK55" i="47"/>
  <c r="BL55" i="47"/>
  <c r="BM55" i="47"/>
  <c r="BN55" i="47"/>
  <c r="BO55" i="47"/>
  <c r="BP55" i="47"/>
  <c r="BQ55" i="47"/>
  <c r="BR55" i="47"/>
  <c r="BS55" i="47"/>
  <c r="BT55" i="47"/>
  <c r="U55" i="47"/>
  <c r="AA55" i="47"/>
  <c r="AC55" i="47" s="1"/>
  <c r="AD55" i="47"/>
  <c r="T55" i="47"/>
  <c r="AA54" i="47"/>
  <c r="AG34" i="47" s="1"/>
  <c r="AD54" i="47"/>
  <c r="T54" i="47"/>
  <c r="AB54" i="47"/>
  <c r="BF54" i="47"/>
  <c r="AP290" i="47" s="1"/>
  <c r="BG54" i="47"/>
  <c r="AQ290" i="47" s="1"/>
  <c r="BH54" i="47"/>
  <c r="AR290" i="47" s="1"/>
  <c r="BI54" i="47"/>
  <c r="AS290" i="47" s="1"/>
  <c r="BJ54" i="47"/>
  <c r="AT290" i="47" s="1"/>
  <c r="BK54" i="47"/>
  <c r="AU290" i="47" s="1"/>
  <c r="BL54" i="47"/>
  <c r="AV290" i="47" s="1"/>
  <c r="BM54" i="47"/>
  <c r="AW290" i="47" s="1"/>
  <c r="BN54" i="47"/>
  <c r="AX290" i="47" s="1"/>
  <c r="BO54" i="47"/>
  <c r="AY290" i="47" s="1"/>
  <c r="BP54" i="47"/>
  <c r="AZ290" i="47" s="1"/>
  <c r="BQ54" i="47"/>
  <c r="BA290" i="47" s="1"/>
  <c r="BR54" i="47"/>
  <c r="BB290" i="47" s="1"/>
  <c r="BS54" i="47"/>
  <c r="BC290" i="47" s="1"/>
  <c r="BT54" i="47"/>
  <c r="BD290" i="47" s="1"/>
  <c r="U54" i="47"/>
  <c r="AB53" i="47"/>
  <c r="BF53" i="47"/>
  <c r="BG53" i="47"/>
  <c r="BH53" i="47"/>
  <c r="BI53" i="47"/>
  <c r="BJ53" i="47"/>
  <c r="BK53" i="47"/>
  <c r="BL53" i="47"/>
  <c r="BM53" i="47"/>
  <c r="BN53" i="47"/>
  <c r="BO53" i="47"/>
  <c r="BP53" i="47"/>
  <c r="BQ53" i="47"/>
  <c r="BR53" i="47"/>
  <c r="BS53" i="47"/>
  <c r="BT53" i="47"/>
  <c r="U53" i="47"/>
  <c r="AA53" i="47"/>
  <c r="AC53" i="47" s="1"/>
  <c r="AD53" i="47"/>
  <c r="T53" i="47"/>
  <c r="AB52" i="47"/>
  <c r="BF52" i="47"/>
  <c r="AP319" i="47" s="1"/>
  <c r="BG52" i="47"/>
  <c r="AQ319" i="47" s="1"/>
  <c r="BH52" i="47"/>
  <c r="AR319" i="47" s="1"/>
  <c r="BI52" i="47"/>
  <c r="AS319" i="47" s="1"/>
  <c r="BJ52" i="47"/>
  <c r="AT319" i="47" s="1"/>
  <c r="BK52" i="47"/>
  <c r="AU319" i="47" s="1"/>
  <c r="BL52" i="47"/>
  <c r="AV319" i="47" s="1"/>
  <c r="BM52" i="47"/>
  <c r="AW319" i="47" s="1"/>
  <c r="BN52" i="47"/>
  <c r="AX319" i="47" s="1"/>
  <c r="BO52" i="47"/>
  <c r="AY319" i="47" s="1"/>
  <c r="BP52" i="47"/>
  <c r="AZ319" i="47" s="1"/>
  <c r="BQ52" i="47"/>
  <c r="BA319" i="47" s="1"/>
  <c r="BR52" i="47"/>
  <c r="BB319" i="47" s="1"/>
  <c r="BS52" i="47"/>
  <c r="BC319" i="47" s="1"/>
  <c r="BT52" i="47"/>
  <c r="BD319" i="47" s="1"/>
  <c r="U52" i="47"/>
  <c r="AA52" i="47"/>
  <c r="AC52" i="47" s="1"/>
  <c r="AD52" i="47"/>
  <c r="T52" i="47"/>
  <c r="AB51" i="47"/>
  <c r="BF51" i="47"/>
  <c r="BG51" i="47"/>
  <c r="BH51" i="47"/>
  <c r="BI51" i="47"/>
  <c r="BJ51" i="47"/>
  <c r="BK51" i="47"/>
  <c r="BL51" i="47"/>
  <c r="BM51" i="47"/>
  <c r="BN51" i="47"/>
  <c r="BO51" i="47"/>
  <c r="BP51" i="47"/>
  <c r="BQ51" i="47"/>
  <c r="BR51" i="47"/>
  <c r="BS51" i="47"/>
  <c r="BT51" i="47"/>
  <c r="U51" i="47"/>
  <c r="AA51" i="47"/>
  <c r="AD51" i="47"/>
  <c r="T51" i="47"/>
  <c r="AA50" i="47"/>
  <c r="AD50" i="47"/>
  <c r="T50" i="47"/>
  <c r="AB50" i="47"/>
  <c r="BF50" i="47"/>
  <c r="BG50" i="47"/>
  <c r="BH50" i="47"/>
  <c r="BI50" i="47"/>
  <c r="BJ50" i="47"/>
  <c r="BK50" i="47"/>
  <c r="BL50" i="47"/>
  <c r="BM50" i="47"/>
  <c r="BN50" i="47"/>
  <c r="BO50" i="47"/>
  <c r="BP50" i="47"/>
  <c r="BQ50" i="47"/>
  <c r="BR50" i="47"/>
  <c r="BS50" i="47"/>
  <c r="BT50" i="47"/>
  <c r="U50" i="47"/>
  <c r="AB49" i="47"/>
  <c r="BF49" i="47"/>
  <c r="AP523" i="47" s="1"/>
  <c r="BG49" i="47"/>
  <c r="BH49" i="47"/>
  <c r="BI49" i="47"/>
  <c r="BJ49" i="47"/>
  <c r="BK49" i="47"/>
  <c r="BL49" i="47"/>
  <c r="BM49" i="47"/>
  <c r="BN49" i="47"/>
  <c r="BO49" i="47"/>
  <c r="BP49" i="47"/>
  <c r="BQ49" i="47"/>
  <c r="BR49" i="47"/>
  <c r="BS49" i="47"/>
  <c r="BT49" i="47"/>
  <c r="U49" i="47"/>
  <c r="AA49" i="47"/>
  <c r="AC49" i="47" s="1"/>
  <c r="AE49" i="47" s="1"/>
  <c r="AD49" i="47"/>
  <c r="T49" i="47"/>
  <c r="AA48" i="47"/>
  <c r="AD48" i="47"/>
  <c r="T48" i="47"/>
  <c r="AB48" i="47"/>
  <c r="BF48" i="47"/>
  <c r="BG48" i="47"/>
  <c r="BH48" i="47"/>
  <c r="BI48" i="47"/>
  <c r="BJ48" i="47"/>
  <c r="BK48" i="47"/>
  <c r="BL48" i="47"/>
  <c r="BM48" i="47"/>
  <c r="BN48" i="47"/>
  <c r="BO48" i="47"/>
  <c r="BP48" i="47"/>
  <c r="BQ48" i="47"/>
  <c r="BR48" i="47"/>
  <c r="BS48" i="47"/>
  <c r="BT48" i="47"/>
  <c r="U48" i="47"/>
  <c r="AA47" i="47"/>
  <c r="AD47" i="47"/>
  <c r="T47" i="47"/>
  <c r="AB47" i="47"/>
  <c r="BF47" i="47"/>
  <c r="BG47" i="47"/>
  <c r="BH47" i="47"/>
  <c r="BI47" i="47"/>
  <c r="BJ47" i="47"/>
  <c r="BK47" i="47"/>
  <c r="BL47" i="47"/>
  <c r="BM47" i="47"/>
  <c r="BN47" i="47"/>
  <c r="BO47" i="47"/>
  <c r="BP47" i="47"/>
  <c r="BQ47" i="47"/>
  <c r="BR47" i="47"/>
  <c r="BS47" i="47"/>
  <c r="BT47" i="47"/>
  <c r="U47" i="47"/>
  <c r="AB46" i="47"/>
  <c r="AG29" i="47" s="1"/>
  <c r="BF46" i="47"/>
  <c r="AP29" i="47" s="1"/>
  <c r="BG46" i="47"/>
  <c r="AQ29" i="47" s="1"/>
  <c r="BH46" i="47"/>
  <c r="AR29" i="47" s="1"/>
  <c r="BI46" i="47"/>
  <c r="AS29" i="47" s="1"/>
  <c r="BJ46" i="47"/>
  <c r="AT29" i="47" s="1"/>
  <c r="BK46" i="47"/>
  <c r="AU29" i="47" s="1"/>
  <c r="BL46" i="47"/>
  <c r="AV29" i="47" s="1"/>
  <c r="BM46" i="47"/>
  <c r="AW29" i="47" s="1"/>
  <c r="BN46" i="47"/>
  <c r="AX29" i="47" s="1"/>
  <c r="BO46" i="47"/>
  <c r="AY29" i="47" s="1"/>
  <c r="BP46" i="47"/>
  <c r="AZ29" i="47" s="1"/>
  <c r="BQ46" i="47"/>
  <c r="BA29" i="47" s="1"/>
  <c r="BR46" i="47"/>
  <c r="BB29" i="47" s="1"/>
  <c r="BS46" i="47"/>
  <c r="BC29" i="47" s="1"/>
  <c r="BT46" i="47"/>
  <c r="BD29" i="47" s="1"/>
  <c r="U46" i="47"/>
  <c r="AA46" i="47"/>
  <c r="AD46" i="47"/>
  <c r="T46" i="47"/>
  <c r="AA45" i="47"/>
  <c r="AD45" i="47"/>
  <c r="T45" i="47"/>
  <c r="AB45" i="47"/>
  <c r="BF45" i="47"/>
  <c r="BG45" i="47"/>
  <c r="BH45" i="47"/>
  <c r="BI45" i="47"/>
  <c r="BJ45" i="47"/>
  <c r="BK45" i="47"/>
  <c r="BL45" i="47"/>
  <c r="BM45" i="47"/>
  <c r="BN45" i="47"/>
  <c r="BO45" i="47"/>
  <c r="BP45" i="47"/>
  <c r="BQ45" i="47"/>
  <c r="BR45" i="47"/>
  <c r="BS45" i="47"/>
  <c r="BT45" i="47"/>
  <c r="U45" i="47"/>
  <c r="AB44" i="47"/>
  <c r="BF44" i="47"/>
  <c r="BG44" i="47"/>
  <c r="BH44" i="47"/>
  <c r="BI44" i="47"/>
  <c r="BJ44" i="47"/>
  <c r="BK44" i="47"/>
  <c r="BL44" i="47"/>
  <c r="BM44" i="47"/>
  <c r="BN44" i="47"/>
  <c r="BO44" i="47"/>
  <c r="BP44" i="47"/>
  <c r="BQ44" i="47"/>
  <c r="BR44" i="47"/>
  <c r="BS44" i="47"/>
  <c r="BT44" i="47"/>
  <c r="U44" i="47"/>
  <c r="AA44" i="47"/>
  <c r="AC44" i="47" s="1"/>
  <c r="AE44" i="47" s="1"/>
  <c r="AD44" i="47"/>
  <c r="T44" i="47"/>
  <c r="AA43" i="47"/>
  <c r="AD43" i="47"/>
  <c r="T43" i="47"/>
  <c r="AB43" i="47"/>
  <c r="BF43" i="47"/>
  <c r="U43" i="47"/>
  <c r="AB42" i="47"/>
  <c r="BF42" i="47"/>
  <c r="U42" i="47"/>
  <c r="AA42" i="47"/>
  <c r="AD42" i="47"/>
  <c r="T42" i="47"/>
  <c r="AA41" i="47"/>
  <c r="AD41" i="47"/>
  <c r="T41" i="47"/>
  <c r="AB41" i="47"/>
  <c r="BF41" i="47"/>
  <c r="AP559" i="47" s="1"/>
  <c r="U41" i="47"/>
  <c r="AB40" i="47"/>
  <c r="BF40" i="47"/>
  <c r="U40" i="47"/>
  <c r="AA40" i="47"/>
  <c r="AD40" i="47"/>
  <c r="T40" i="47"/>
  <c r="AA39" i="47"/>
  <c r="AD39" i="47"/>
  <c r="T39" i="47"/>
  <c r="AB39" i="47"/>
  <c r="BF39" i="47"/>
  <c r="BG39" i="47"/>
  <c r="BH39" i="47"/>
  <c r="BI39" i="47"/>
  <c r="BJ39" i="47"/>
  <c r="BK39" i="47"/>
  <c r="BL39" i="47"/>
  <c r="BM39" i="47"/>
  <c r="BN39" i="47"/>
  <c r="BO39" i="47"/>
  <c r="BP39" i="47"/>
  <c r="BQ39" i="47"/>
  <c r="BR39" i="47"/>
  <c r="BS39" i="47"/>
  <c r="BT39" i="47"/>
  <c r="U39" i="47"/>
  <c r="AA38" i="47"/>
  <c r="AD38" i="47"/>
  <c r="T38" i="47"/>
  <c r="AB38" i="47"/>
  <c r="BF38" i="47"/>
  <c r="BG38" i="47"/>
  <c r="BH38" i="47"/>
  <c r="BI38" i="47"/>
  <c r="BJ38" i="47"/>
  <c r="BK38" i="47"/>
  <c r="BL38" i="47"/>
  <c r="BM38" i="47"/>
  <c r="BN38" i="47"/>
  <c r="BO38" i="47"/>
  <c r="BP38" i="47"/>
  <c r="BQ38" i="47"/>
  <c r="BR38" i="47"/>
  <c r="BS38" i="47"/>
  <c r="BT38" i="47"/>
  <c r="U38" i="47"/>
  <c r="AA37" i="47"/>
  <c r="AD37" i="47"/>
  <c r="T37" i="47"/>
  <c r="AB37" i="47"/>
  <c r="BF37" i="47"/>
  <c r="BG37" i="47"/>
  <c r="BH37" i="47"/>
  <c r="BI37" i="47"/>
  <c r="BJ37" i="47"/>
  <c r="BK37" i="47"/>
  <c r="BL37" i="47"/>
  <c r="BM37" i="47"/>
  <c r="BN37" i="47"/>
  <c r="BO37" i="47"/>
  <c r="BP37" i="47"/>
  <c r="BQ37" i="47"/>
  <c r="BR37" i="47"/>
  <c r="BS37" i="47"/>
  <c r="BT37" i="47"/>
  <c r="U37" i="47"/>
  <c r="AA36" i="47"/>
  <c r="AD36" i="47"/>
  <c r="T36" i="47"/>
  <c r="AB36" i="47"/>
  <c r="BF36" i="47"/>
  <c r="BG36" i="47"/>
  <c r="BH36" i="47"/>
  <c r="BI36" i="47"/>
  <c r="BJ36" i="47"/>
  <c r="BK36" i="47"/>
  <c r="BL36" i="47"/>
  <c r="BM36" i="47"/>
  <c r="BN36" i="47"/>
  <c r="BO36" i="47"/>
  <c r="BP36" i="47"/>
  <c r="BQ36" i="47"/>
  <c r="BR36" i="47"/>
  <c r="BS36" i="47"/>
  <c r="BT36" i="47"/>
  <c r="U36" i="47"/>
  <c r="AB35" i="47"/>
  <c r="BF35" i="47"/>
  <c r="BG35" i="47"/>
  <c r="BH35" i="47"/>
  <c r="BI35" i="47"/>
  <c r="BJ35" i="47"/>
  <c r="BK35" i="47"/>
  <c r="BL35" i="47"/>
  <c r="BM35" i="47"/>
  <c r="BN35" i="47"/>
  <c r="BO35" i="47"/>
  <c r="BP35" i="47"/>
  <c r="BQ35" i="47"/>
  <c r="BR35" i="47"/>
  <c r="BS35" i="47"/>
  <c r="BT35" i="47"/>
  <c r="U35" i="47"/>
  <c r="AA35" i="47"/>
  <c r="AC35" i="47" s="1"/>
  <c r="AD35" i="47"/>
  <c r="T35" i="47"/>
  <c r="AB34" i="47"/>
  <c r="BF34" i="47"/>
  <c r="BG34" i="47"/>
  <c r="BH34" i="47"/>
  <c r="BI34" i="47"/>
  <c r="BJ34" i="47"/>
  <c r="BK34" i="47"/>
  <c r="BL34" i="47"/>
  <c r="BM34" i="47"/>
  <c r="BN34" i="47"/>
  <c r="BO34" i="47"/>
  <c r="BP34" i="47"/>
  <c r="BQ34" i="47"/>
  <c r="BR34" i="47"/>
  <c r="BS34" i="47"/>
  <c r="BT34" i="47"/>
  <c r="U34" i="47"/>
  <c r="AA34" i="47"/>
  <c r="AC34" i="47" s="1"/>
  <c r="AD34" i="47"/>
  <c r="T34" i="47"/>
  <c r="AB33" i="47"/>
  <c r="BF33" i="47"/>
  <c r="BG33" i="47"/>
  <c r="BH33" i="47"/>
  <c r="BI33" i="47"/>
  <c r="BJ33" i="47"/>
  <c r="BK33" i="47"/>
  <c r="BL33" i="47"/>
  <c r="BM33" i="47"/>
  <c r="BN33" i="47"/>
  <c r="BO33" i="47"/>
  <c r="BP33" i="47"/>
  <c r="BQ33" i="47"/>
  <c r="BR33" i="47"/>
  <c r="BS33" i="47"/>
  <c r="BT33" i="47"/>
  <c r="U33" i="47"/>
  <c r="AA33" i="47"/>
  <c r="AD33" i="47"/>
  <c r="T33" i="47"/>
  <c r="AA32" i="47"/>
  <c r="AD32" i="47"/>
  <c r="T32" i="47"/>
  <c r="AB32" i="47"/>
  <c r="BF32" i="47"/>
  <c r="U32" i="47"/>
  <c r="AB31" i="47"/>
  <c r="BF31" i="47"/>
  <c r="U31" i="47"/>
  <c r="AA31" i="47"/>
  <c r="AD31" i="47"/>
  <c r="T31" i="47"/>
  <c r="AA30" i="47"/>
  <c r="AD30" i="47"/>
  <c r="T30" i="47"/>
  <c r="AB30" i="47"/>
  <c r="BF30" i="47"/>
  <c r="AP191" i="47" s="1"/>
  <c r="U30" i="47"/>
  <c r="AA29" i="47"/>
  <c r="AD29" i="47"/>
  <c r="T29" i="47"/>
  <c r="AB29" i="47"/>
  <c r="BF29" i="47"/>
  <c r="BG29" i="47"/>
  <c r="BH29" i="47"/>
  <c r="BI29" i="47"/>
  <c r="BJ29" i="47"/>
  <c r="BK29" i="47"/>
  <c r="BL29" i="47"/>
  <c r="BM29" i="47"/>
  <c r="BN29" i="47"/>
  <c r="BO29" i="47"/>
  <c r="BP29" i="47"/>
  <c r="BQ29" i="47"/>
  <c r="BR29" i="47"/>
  <c r="BS29" i="47"/>
  <c r="BT29" i="47"/>
  <c r="U29" i="47"/>
  <c r="AB28" i="47"/>
  <c r="AG629" i="47" s="1"/>
  <c r="BF28" i="47"/>
  <c r="AP644" i="47" s="1"/>
  <c r="BG28" i="47"/>
  <c r="AQ644" i="47" s="1"/>
  <c r="BH28" i="47"/>
  <c r="AR644" i="47" s="1"/>
  <c r="BI28" i="47"/>
  <c r="AS644" i="47" s="1"/>
  <c r="BJ28" i="47"/>
  <c r="AT644" i="47" s="1"/>
  <c r="BK28" i="47"/>
  <c r="AU644" i="47" s="1"/>
  <c r="BL28" i="47"/>
  <c r="AV644" i="47" s="1"/>
  <c r="BM28" i="47"/>
  <c r="AW644" i="47" s="1"/>
  <c r="BN28" i="47"/>
  <c r="AX644" i="47" s="1"/>
  <c r="BO28" i="47"/>
  <c r="AY644" i="47" s="1"/>
  <c r="BP28" i="47"/>
  <c r="AZ644" i="47" s="1"/>
  <c r="BQ28" i="47"/>
  <c r="BA644" i="47" s="1"/>
  <c r="BR28" i="47"/>
  <c r="BB644" i="47" s="1"/>
  <c r="BS28" i="47"/>
  <c r="BC644" i="47" s="1"/>
  <c r="BT28" i="47"/>
  <c r="BD644" i="47" s="1"/>
  <c r="U28" i="47"/>
  <c r="AA28" i="47"/>
  <c r="AD28" i="47"/>
  <c r="T28" i="47"/>
  <c r="AA27" i="47"/>
  <c r="AD27" i="47"/>
  <c r="T27" i="47"/>
  <c r="AB27" i="47"/>
  <c r="BF27" i="47"/>
  <c r="BG27" i="47"/>
  <c r="BH27" i="47"/>
  <c r="BI27" i="47"/>
  <c r="BJ27" i="47"/>
  <c r="BK27" i="47"/>
  <c r="BL27" i="47"/>
  <c r="BM27" i="47"/>
  <c r="BN27" i="47"/>
  <c r="BO27" i="47"/>
  <c r="BP27" i="47"/>
  <c r="BQ27" i="47"/>
  <c r="BR27" i="47"/>
  <c r="BS27" i="47"/>
  <c r="BT27" i="47"/>
  <c r="U27" i="47"/>
  <c r="AB26" i="47"/>
  <c r="BF26" i="47"/>
  <c r="AP579" i="47" s="1"/>
  <c r="BG26" i="47"/>
  <c r="BH26" i="47"/>
  <c r="BI26" i="47"/>
  <c r="BJ26" i="47"/>
  <c r="BK26" i="47"/>
  <c r="BL26" i="47"/>
  <c r="BM26" i="47"/>
  <c r="BN26" i="47"/>
  <c r="BO26" i="47"/>
  <c r="BP26" i="47"/>
  <c r="BQ26" i="47"/>
  <c r="BR26" i="47"/>
  <c r="BS26" i="47"/>
  <c r="BT26" i="47"/>
  <c r="U26" i="47"/>
  <c r="AA26" i="47"/>
  <c r="AC26" i="47" s="1"/>
  <c r="AD26" i="47"/>
  <c r="T26" i="47"/>
  <c r="AA25" i="47"/>
  <c r="AD25" i="47"/>
  <c r="T25" i="47"/>
  <c r="AB25" i="47"/>
  <c r="BF25" i="47"/>
  <c r="BG25" i="47"/>
  <c r="BH25" i="47"/>
  <c r="BI25" i="47"/>
  <c r="BJ25" i="47"/>
  <c r="BK25" i="47"/>
  <c r="BL25" i="47"/>
  <c r="BM25" i="47"/>
  <c r="BN25" i="47"/>
  <c r="BO25" i="47"/>
  <c r="BP25" i="47"/>
  <c r="BQ25" i="47"/>
  <c r="BR25" i="47"/>
  <c r="BS25" i="47"/>
  <c r="BT25" i="47"/>
  <c r="U25" i="47"/>
  <c r="AB24" i="47"/>
  <c r="BF24" i="47"/>
  <c r="BG24" i="47"/>
  <c r="BH24" i="47"/>
  <c r="BI24" i="47"/>
  <c r="BJ24" i="47"/>
  <c r="BK24" i="47"/>
  <c r="BL24" i="47"/>
  <c r="BM24" i="47"/>
  <c r="BN24" i="47"/>
  <c r="BO24" i="47"/>
  <c r="BP24" i="47"/>
  <c r="BQ24" i="47"/>
  <c r="BR24" i="47"/>
  <c r="BS24" i="47"/>
  <c r="BT24" i="47"/>
  <c r="U24" i="47"/>
  <c r="AA24" i="47"/>
  <c r="AC24" i="47" s="1"/>
  <c r="AD24" i="47"/>
  <c r="T24" i="47"/>
  <c r="AA23" i="47"/>
  <c r="AD23" i="47"/>
  <c r="T23" i="47"/>
  <c r="AB23" i="47"/>
  <c r="BF23" i="47"/>
  <c r="AP978" i="47" s="1"/>
  <c r="BG23" i="47"/>
  <c r="BH23" i="47"/>
  <c r="BI23" i="47"/>
  <c r="BJ23" i="47"/>
  <c r="BK23" i="47"/>
  <c r="BL23" i="47"/>
  <c r="BM23" i="47"/>
  <c r="BN23" i="47"/>
  <c r="BO23" i="47"/>
  <c r="BP23" i="47"/>
  <c r="BQ23" i="47"/>
  <c r="BR23" i="47"/>
  <c r="BS23" i="47"/>
  <c r="BT23" i="47"/>
  <c r="U23" i="47"/>
  <c r="AB22" i="47"/>
  <c r="BF22" i="47"/>
  <c r="AP293" i="47" s="1"/>
  <c r="BG22" i="47"/>
  <c r="BH22" i="47"/>
  <c r="BI22" i="47"/>
  <c r="BJ22" i="47"/>
  <c r="BK22" i="47"/>
  <c r="BL22" i="47"/>
  <c r="BM22" i="47"/>
  <c r="BN22" i="47"/>
  <c r="BO22" i="47"/>
  <c r="BP22" i="47"/>
  <c r="BQ22" i="47"/>
  <c r="BR22" i="47"/>
  <c r="BS22" i="47"/>
  <c r="BT22" i="47"/>
  <c r="U22" i="47"/>
  <c r="AA22" i="47"/>
  <c r="AC22" i="47" s="1"/>
  <c r="AE22" i="47" s="1"/>
  <c r="AD22" i="47"/>
  <c r="T22" i="47"/>
  <c r="AA21" i="47"/>
  <c r="AD21" i="47"/>
  <c r="T21" i="47"/>
  <c r="AB21" i="47"/>
  <c r="BF21" i="47"/>
  <c r="U21" i="47"/>
  <c r="AA20" i="47"/>
  <c r="AD20" i="47"/>
  <c r="T20" i="47"/>
  <c r="AB20" i="47"/>
  <c r="BF20" i="47"/>
  <c r="BG20" i="47"/>
  <c r="BH20" i="47"/>
  <c r="BI20" i="47"/>
  <c r="BJ20" i="47"/>
  <c r="BK20" i="47"/>
  <c r="BL20" i="47"/>
  <c r="BM20" i="47"/>
  <c r="BN20" i="47"/>
  <c r="BO20" i="47"/>
  <c r="BP20" i="47"/>
  <c r="BQ20" i="47"/>
  <c r="BR20" i="47"/>
  <c r="BS20" i="47"/>
  <c r="BT20" i="47"/>
  <c r="U20" i="47"/>
  <c r="AB19" i="47"/>
  <c r="BF19" i="47"/>
  <c r="BG19" i="47"/>
  <c r="BH19" i="47"/>
  <c r="BI19" i="47"/>
  <c r="BJ19" i="47"/>
  <c r="BK19" i="47"/>
  <c r="BL19" i="47"/>
  <c r="BM19" i="47"/>
  <c r="BN19" i="47"/>
  <c r="BO19" i="47"/>
  <c r="BP19" i="47"/>
  <c r="BQ19" i="47"/>
  <c r="BR19" i="47"/>
  <c r="BS19" i="47"/>
  <c r="BT19" i="47"/>
  <c r="U19" i="47"/>
  <c r="AA19" i="47"/>
  <c r="AD19" i="47"/>
  <c r="T19" i="47"/>
  <c r="AA18" i="47"/>
  <c r="AD18" i="47"/>
  <c r="T18" i="47"/>
  <c r="AB18" i="47"/>
  <c r="BF18" i="47"/>
  <c r="BG18" i="47"/>
  <c r="BH18" i="47"/>
  <c r="BI18" i="47"/>
  <c r="BJ18" i="47"/>
  <c r="BK18" i="47"/>
  <c r="BL18" i="47"/>
  <c r="BM18" i="47"/>
  <c r="BN18" i="47"/>
  <c r="BO18" i="47"/>
  <c r="BP18" i="47"/>
  <c r="BQ18" i="47"/>
  <c r="BR18" i="47"/>
  <c r="BS18" i="47"/>
  <c r="BT18" i="47"/>
  <c r="U18" i="47"/>
  <c r="AB17" i="47"/>
  <c r="AG801" i="47" s="1"/>
  <c r="BF17" i="47"/>
  <c r="AP802" i="47" s="1"/>
  <c r="BG17" i="47"/>
  <c r="BH17" i="47"/>
  <c r="BI17" i="47"/>
  <c r="BJ17" i="47"/>
  <c r="BK17" i="47"/>
  <c r="BL17" i="47"/>
  <c r="BM17" i="47"/>
  <c r="BN17" i="47"/>
  <c r="BO17" i="47"/>
  <c r="BP17" i="47"/>
  <c r="BQ17" i="47"/>
  <c r="BR17" i="47"/>
  <c r="BS17" i="47"/>
  <c r="BT17" i="47"/>
  <c r="U17" i="47"/>
  <c r="AA17" i="47"/>
  <c r="AC17" i="47" s="1"/>
  <c r="AE17" i="47" s="1"/>
  <c r="AD17" i="47"/>
  <c r="T17" i="47"/>
  <c r="AB16" i="47"/>
  <c r="BF16" i="47"/>
  <c r="U16" i="47"/>
  <c r="AA16" i="47"/>
  <c r="AD16" i="47"/>
  <c r="T16" i="47"/>
  <c r="AB15" i="47"/>
  <c r="AG724" i="47" s="1"/>
  <c r="AK724" i="47" s="1"/>
  <c r="BF15" i="47"/>
  <c r="AP724" i="47" s="1"/>
  <c r="U15" i="47"/>
  <c r="AA15" i="47"/>
  <c r="AD15" i="47"/>
  <c r="T15" i="47"/>
  <c r="AA14" i="47"/>
  <c r="AD14" i="47"/>
  <c r="T14" i="47"/>
  <c r="AB14" i="47"/>
  <c r="BF14" i="47"/>
  <c r="AP687" i="47" s="1"/>
  <c r="BG1112" i="47" s="1"/>
  <c r="U14" i="47"/>
  <c r="AB13" i="47"/>
  <c r="AG10" i="47" s="1"/>
  <c r="AK10" i="47" s="1"/>
  <c r="BF13" i="47"/>
  <c r="AP10" i="47" s="1"/>
  <c r="BG14" i="47" s="1"/>
  <c r="BG13" i="47"/>
  <c r="BH13" i="47"/>
  <c r="BI13" i="47"/>
  <c r="BJ13" i="47"/>
  <c r="BK13" i="47"/>
  <c r="BL13" i="47"/>
  <c r="BM13" i="47"/>
  <c r="BN13" i="47"/>
  <c r="BO13" i="47"/>
  <c r="BP13" i="47"/>
  <c r="BQ13" i="47"/>
  <c r="BR13" i="47"/>
  <c r="BS13" i="47"/>
  <c r="BT13" i="47"/>
  <c r="U13" i="47"/>
  <c r="AA13" i="47"/>
  <c r="AD13" i="47"/>
  <c r="T13" i="47"/>
  <c r="AA12" i="47"/>
  <c r="AD12" i="47"/>
  <c r="T12" i="47"/>
  <c r="AB12" i="47"/>
  <c r="BF12" i="47"/>
  <c r="BG12" i="47"/>
  <c r="BH12" i="47"/>
  <c r="BI12" i="47"/>
  <c r="BJ12" i="47"/>
  <c r="BK12" i="47"/>
  <c r="BL12" i="47"/>
  <c r="BM12" i="47"/>
  <c r="BN12" i="47"/>
  <c r="BO12" i="47"/>
  <c r="BP12" i="47"/>
  <c r="BQ12" i="47"/>
  <c r="BR12" i="47"/>
  <c r="BS12" i="47"/>
  <c r="BT12" i="47"/>
  <c r="U12" i="47"/>
  <c r="AA11" i="47"/>
  <c r="AD11" i="47"/>
  <c r="T11" i="47"/>
  <c r="AB11" i="47"/>
  <c r="BF11" i="47"/>
  <c r="AP669" i="47" s="1"/>
  <c r="BG11" i="47"/>
  <c r="BH11" i="47"/>
  <c r="BI11" i="47"/>
  <c r="BJ11" i="47"/>
  <c r="BK11" i="47"/>
  <c r="BL11" i="47"/>
  <c r="BM11" i="47"/>
  <c r="BN11" i="47"/>
  <c r="BO11" i="47"/>
  <c r="BP11" i="47"/>
  <c r="BQ11" i="47"/>
  <c r="BR11" i="47"/>
  <c r="BS11" i="47"/>
  <c r="BT11" i="47"/>
  <c r="U11" i="47"/>
  <c r="AB10" i="47"/>
  <c r="BF10" i="47"/>
  <c r="AP6" i="47" s="1"/>
  <c r="BG10" i="47"/>
  <c r="AQ6" i="47" s="1"/>
  <c r="BH10" i="47"/>
  <c r="AR6" i="47" s="1"/>
  <c r="BI10" i="47"/>
  <c r="AS6" i="47" s="1"/>
  <c r="BJ10" i="47"/>
  <c r="AT6" i="47" s="1"/>
  <c r="BK10" i="47"/>
  <c r="AU6" i="47" s="1"/>
  <c r="BL10" i="47"/>
  <c r="AV6" i="47" s="1"/>
  <c r="BM10" i="47"/>
  <c r="AW6" i="47" s="1"/>
  <c r="BN10" i="47"/>
  <c r="AX6" i="47" s="1"/>
  <c r="BO10" i="47"/>
  <c r="AY6" i="47" s="1"/>
  <c r="BP10" i="47"/>
  <c r="AZ6" i="47" s="1"/>
  <c r="BQ10" i="47"/>
  <c r="BA6" i="47" s="1"/>
  <c r="BR10" i="47"/>
  <c r="BB6" i="47" s="1"/>
  <c r="BS10" i="47"/>
  <c r="BC6" i="47" s="1"/>
  <c r="BT10" i="47"/>
  <c r="BD6" i="47" s="1"/>
  <c r="U10" i="47"/>
  <c r="AA10" i="47"/>
  <c r="AD10" i="47"/>
  <c r="T10" i="47"/>
  <c r="AA9" i="47"/>
  <c r="AD9" i="47"/>
  <c r="T9" i="47"/>
  <c r="AB9" i="47"/>
  <c r="AG865" i="47" s="1"/>
  <c r="AK865" i="47" s="1"/>
  <c r="BF9" i="47"/>
  <c r="U9" i="47"/>
  <c r="AB8" i="47"/>
  <c r="BF8" i="47"/>
  <c r="U8" i="47"/>
  <c r="AA8" i="47"/>
  <c r="AD8" i="47"/>
  <c r="T8" i="47"/>
  <c r="AA7" i="47"/>
  <c r="AD7" i="47"/>
  <c r="T7" i="47"/>
  <c r="AB7" i="47"/>
  <c r="BF7" i="47"/>
  <c r="U7" i="47"/>
  <c r="AB6" i="47"/>
  <c r="BF6" i="47"/>
  <c r="U6" i="47"/>
  <c r="AA6" i="47"/>
  <c r="AD6" i="47"/>
  <c r="T6" i="47"/>
  <c r="AA5" i="47"/>
  <c r="AD5" i="47"/>
  <c r="T5" i="47"/>
  <c r="AB5" i="47"/>
  <c r="BF5" i="47"/>
  <c r="BG5" i="47"/>
  <c r="BH5" i="47"/>
  <c r="BI5" i="47"/>
  <c r="BJ5" i="47"/>
  <c r="BK5" i="47"/>
  <c r="BL5" i="47"/>
  <c r="BM5" i="47"/>
  <c r="BN5" i="47"/>
  <c r="BO5" i="47"/>
  <c r="BP5" i="47"/>
  <c r="BQ5" i="47"/>
  <c r="BR5" i="47"/>
  <c r="BS5" i="47"/>
  <c r="BT5" i="47"/>
  <c r="U5" i="47"/>
  <c r="AB4" i="47"/>
  <c r="BF4" i="47"/>
  <c r="U4" i="47"/>
  <c r="AA4" i="47"/>
  <c r="AD4" i="47"/>
  <c r="T4" i="47"/>
  <c r="AA3" i="47"/>
  <c r="AD3" i="47"/>
  <c r="T3" i="47"/>
  <c r="AB3" i="47"/>
  <c r="BF3" i="47"/>
  <c r="U3" i="47"/>
  <c r="Z2" i="47"/>
  <c r="AD2" i="47" s="1"/>
  <c r="AA2" i="47"/>
  <c r="T2" i="47"/>
  <c r="X9" i="18"/>
  <c r="W11" i="18"/>
  <c r="X13" i="18"/>
  <c r="X14" i="18"/>
  <c r="W15" i="18"/>
  <c r="X18" i="18"/>
  <c r="W22" i="18"/>
  <c r="W23" i="18"/>
  <c r="X24" i="18"/>
  <c r="X30" i="18"/>
  <c r="W5" i="18"/>
  <c r="X6" i="18"/>
  <c r="W7" i="18"/>
  <c r="X16" i="18"/>
  <c r="W17" i="18"/>
  <c r="X22" i="18"/>
  <c r="W24" i="18"/>
  <c r="W26" i="18"/>
  <c r="W28" i="18"/>
  <c r="W30" i="18"/>
  <c r="W20" i="18"/>
  <c r="W21" i="18"/>
  <c r="X25" i="18"/>
  <c r="X28" i="18"/>
  <c r="W29" i="18"/>
  <c r="W8" i="18"/>
  <c r="W9" i="18"/>
  <c r="X12" i="18"/>
  <c r="W13" i="18"/>
  <c r="W14" i="18"/>
  <c r="X15" i="18"/>
  <c r="W16" i="18"/>
  <c r="X17" i="18"/>
  <c r="W19" i="18"/>
  <c r="X20" i="18"/>
  <c r="X21" i="18"/>
  <c r="X23" i="18"/>
  <c r="W25" i="18"/>
  <c r="X26" i="18"/>
  <c r="X27" i="18"/>
  <c r="X10" i="18"/>
  <c r="X11" i="18"/>
  <c r="W12" i="18"/>
  <c r="W18" i="18"/>
  <c r="X19" i="18"/>
  <c r="X5" i="18"/>
  <c r="W6" i="18"/>
  <c r="X7" i="18"/>
  <c r="X8" i="18"/>
  <c r="W10" i="18"/>
  <c r="W27" i="18"/>
  <c r="X29"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W53" i="18"/>
  <c r="X53" i="18"/>
  <c r="B23" i="18"/>
  <c r="B6" i="18"/>
  <c r="K5" i="18"/>
  <c r="K7" i="18"/>
  <c r="J6" i="18"/>
  <c r="J5" i="18"/>
  <c r="J8" i="18"/>
  <c r="K6" i="18"/>
  <c r="K8" i="18"/>
  <c r="J7" i="18"/>
  <c r="AH1498" i="47"/>
  <c r="AI1498" i="47" s="1"/>
  <c r="AJ1498" i="47" s="1"/>
  <c r="AH1496" i="47"/>
  <c r="AI1496" i="47" s="1"/>
  <c r="AJ1496" i="47" s="1"/>
  <c r="AH1495" i="47"/>
  <c r="AI1495" i="47" s="1"/>
  <c r="AJ1495" i="47" s="1"/>
  <c r="AH1493" i="47"/>
  <c r="AI1493" i="47" s="1"/>
  <c r="AJ1493" i="47" s="1"/>
  <c r="AH1490" i="47"/>
  <c r="AI1490" i="47" s="1"/>
  <c r="AJ1490" i="47" s="1"/>
  <c r="AH1482" i="47"/>
  <c r="AI1482" i="47" s="1"/>
  <c r="AJ1482" i="47" s="1"/>
  <c r="AH1480" i="47"/>
  <c r="AI1480" i="47" s="1"/>
  <c r="AJ1480" i="47" s="1"/>
  <c r="AH1479" i="47"/>
  <c r="AI1479" i="47" s="1"/>
  <c r="AJ1479" i="47" s="1"/>
  <c r="AH1478" i="47"/>
  <c r="AI1478" i="47" s="1"/>
  <c r="AJ1478" i="47" s="1"/>
  <c r="AH1471" i="47"/>
  <c r="AI1471" i="47" s="1"/>
  <c r="AJ1471" i="47" s="1"/>
  <c r="AH1469" i="47"/>
  <c r="AI1469" i="47" s="1"/>
  <c r="AJ1469" i="47" s="1"/>
  <c r="AH1467" i="47"/>
  <c r="AI1467" i="47" s="1"/>
  <c r="AJ1467" i="47" s="1"/>
  <c r="AH1466" i="47"/>
  <c r="AI1466" i="47" s="1"/>
  <c r="AJ1466" i="47" s="1"/>
  <c r="AH1465" i="47"/>
  <c r="AI1465" i="47" s="1"/>
  <c r="AJ1465" i="47" s="1"/>
  <c r="AH1459" i="47"/>
  <c r="AI1459" i="47" s="1"/>
  <c r="AJ1459" i="47" s="1"/>
  <c r="AH1458" i="47"/>
  <c r="AI1458" i="47" s="1"/>
  <c r="AJ1458" i="47" s="1"/>
  <c r="AH1455" i="47"/>
  <c r="AI1455" i="47" s="1"/>
  <c r="AJ1455" i="47" s="1"/>
  <c r="AH1454" i="47"/>
  <c r="AI1454" i="47" s="1"/>
  <c r="AJ1454" i="47" s="1"/>
  <c r="AH1453" i="47"/>
  <c r="AI1453" i="47" s="1"/>
  <c r="AJ1453" i="47" s="1"/>
  <c r="AH1451" i="47"/>
  <c r="AI1451" i="47" s="1"/>
  <c r="AJ1451" i="47" s="1"/>
  <c r="AH1441" i="47"/>
  <c r="AI1441" i="47" s="1"/>
  <c r="AJ1441" i="47" s="1"/>
  <c r="AH1440" i="47"/>
  <c r="AI1440" i="47" s="1"/>
  <c r="AJ1440" i="47" s="1"/>
  <c r="AH1436" i="47"/>
  <c r="AI1436" i="47" s="1"/>
  <c r="AJ1436" i="47" s="1"/>
  <c r="AH1435" i="47"/>
  <c r="AI1435" i="47" s="1"/>
  <c r="AJ1435" i="47" s="1"/>
  <c r="AH1433" i="47"/>
  <c r="AI1433" i="47" s="1"/>
  <c r="AJ1433" i="47" s="1"/>
  <c r="AH1428" i="47"/>
  <c r="AI1428" i="47" s="1"/>
  <c r="AJ1428" i="47" s="1"/>
  <c r="AH1426" i="47"/>
  <c r="AI1426" i="47" s="1"/>
  <c r="AJ1426" i="47" s="1"/>
  <c r="AH1425" i="47"/>
  <c r="AI1425" i="47" s="1"/>
  <c r="AJ1425" i="47" s="1"/>
  <c r="AH1423" i="47"/>
  <c r="AI1423" i="47" s="1"/>
  <c r="AJ1423" i="47" s="1"/>
  <c r="AH1420" i="47"/>
  <c r="AI1420" i="47" s="1"/>
  <c r="AJ1420" i="47" s="1"/>
  <c r="AH1419" i="47"/>
  <c r="AI1419" i="47" s="1"/>
  <c r="AJ1419" i="47" s="1"/>
  <c r="AH1417" i="47"/>
  <c r="AI1417" i="47" s="1"/>
  <c r="AJ1417" i="47" s="1"/>
  <c r="AH1416" i="47"/>
  <c r="AI1416" i="47" s="1"/>
  <c r="AJ1416" i="47" s="1"/>
  <c r="AH1413" i="47"/>
  <c r="AI1413" i="47" s="1"/>
  <c r="AJ1413" i="47" s="1"/>
  <c r="AH1412" i="47"/>
  <c r="AI1412" i="47" s="1"/>
  <c r="AJ1412" i="47" s="1"/>
  <c r="AH1410" i="47"/>
  <c r="AI1410" i="47" s="1"/>
  <c r="AJ1410" i="47" s="1"/>
  <c r="AH1409" i="47"/>
  <c r="AI1409" i="47" s="1"/>
  <c r="AJ1409" i="47" s="1"/>
  <c r="AH1407" i="47"/>
  <c r="AI1407" i="47" s="1"/>
  <c r="AJ1407" i="47" s="1"/>
  <c r="AH1405" i="47"/>
  <c r="AI1405" i="47" s="1"/>
  <c r="AJ1405" i="47" s="1"/>
  <c r="AH1400" i="47"/>
  <c r="AI1400" i="47" s="1"/>
  <c r="AJ1400" i="47" s="1"/>
  <c r="AH1399" i="47"/>
  <c r="AI1399" i="47" s="1"/>
  <c r="AJ1399" i="47" s="1"/>
  <c r="AH1398" i="47"/>
  <c r="AI1398" i="47" s="1"/>
  <c r="AJ1398" i="47" s="1"/>
  <c r="AH1397" i="47"/>
  <c r="AI1397" i="47" s="1"/>
  <c r="AJ1397" i="47" s="1"/>
  <c r="AH1395" i="47"/>
  <c r="AI1395" i="47" s="1"/>
  <c r="AJ1395" i="47" s="1"/>
  <c r="AH1394" i="47"/>
  <c r="AI1394" i="47" s="1"/>
  <c r="AJ1394" i="47" s="1"/>
  <c r="AH1384" i="47"/>
  <c r="AI1384" i="47" s="1"/>
  <c r="AJ1384" i="47" s="1"/>
  <c r="AH1383" i="47"/>
  <c r="AI1383" i="47" s="1"/>
  <c r="AJ1383" i="47" s="1"/>
  <c r="AH1382" i="47"/>
  <c r="AI1382" i="47" s="1"/>
  <c r="AJ1382" i="47" s="1"/>
  <c r="AH1379" i="47"/>
  <c r="AI1379" i="47" s="1"/>
  <c r="AJ1379" i="47" s="1"/>
  <c r="AH1378" i="47"/>
  <c r="AI1378" i="47" s="1"/>
  <c r="AJ1378" i="47" s="1"/>
  <c r="AH1377" i="47"/>
  <c r="AI1377" i="47" s="1"/>
  <c r="AJ1377" i="47" s="1"/>
  <c r="AH1370" i="47"/>
  <c r="AI1370" i="47" s="1"/>
  <c r="AJ1370" i="47" s="1"/>
  <c r="AH1367" i="47"/>
  <c r="AI1367" i="47" s="1"/>
  <c r="AJ1367" i="47" s="1"/>
  <c r="AH1366" i="47"/>
  <c r="AI1366" i="47" s="1"/>
  <c r="AJ1366" i="47" s="1"/>
  <c r="AH1365" i="47"/>
  <c r="AI1365" i="47" s="1"/>
  <c r="AJ1365" i="47" s="1"/>
  <c r="AH1364" i="47"/>
  <c r="AI1364" i="47" s="1"/>
  <c r="AJ1364" i="47" s="1"/>
  <c r="AH1361" i="47"/>
  <c r="AI1361" i="47" s="1"/>
  <c r="AJ1361" i="47" s="1"/>
  <c r="AH1357" i="47"/>
  <c r="AI1357" i="47" s="1"/>
  <c r="AJ1357" i="47" s="1"/>
  <c r="AH1356" i="47"/>
  <c r="AI1356" i="47" s="1"/>
  <c r="AJ1356" i="47" s="1"/>
  <c r="AH1354" i="47"/>
  <c r="AI1354" i="47" s="1"/>
  <c r="AJ1354" i="47" s="1"/>
  <c r="AH1351" i="47"/>
  <c r="AI1351" i="47" s="1"/>
  <c r="AJ1351" i="47" s="1"/>
  <c r="AH1350" i="47"/>
  <c r="AI1350" i="47" s="1"/>
  <c r="AJ1350" i="47" s="1"/>
  <c r="AH1341" i="47"/>
  <c r="AI1341" i="47" s="1"/>
  <c r="AJ1341" i="47" s="1"/>
  <c r="AH1340" i="47"/>
  <c r="AI1340" i="47" s="1"/>
  <c r="AJ1340" i="47" s="1"/>
  <c r="AH1339" i="47"/>
  <c r="AI1339" i="47" s="1"/>
  <c r="AJ1339" i="47" s="1"/>
  <c r="AH1336" i="47"/>
  <c r="AI1336" i="47" s="1"/>
  <c r="AJ1336" i="47" s="1"/>
  <c r="AH1333" i="47"/>
  <c r="AI1333" i="47" s="1"/>
  <c r="AJ1333" i="47" s="1"/>
  <c r="AH1331" i="47"/>
  <c r="AI1331" i="47" s="1"/>
  <c r="AJ1331" i="47" s="1"/>
  <c r="AH1329" i="47"/>
  <c r="AI1329" i="47" s="1"/>
  <c r="AJ1329" i="47" s="1"/>
  <c r="AH1328" i="47"/>
  <c r="AI1328" i="47" s="1"/>
  <c r="AJ1328" i="47" s="1"/>
  <c r="AH1327" i="47"/>
  <c r="AI1327" i="47" s="1"/>
  <c r="AJ1327" i="47" s="1"/>
  <c r="AH1321" i="47"/>
  <c r="AI1321" i="47" s="1"/>
  <c r="AJ1321" i="47" s="1"/>
  <c r="AH1320" i="47"/>
  <c r="AI1320" i="47" s="1"/>
  <c r="AJ1320" i="47" s="1"/>
  <c r="AH1317" i="47"/>
  <c r="AI1317" i="47" s="1"/>
  <c r="AJ1317" i="47" s="1"/>
  <c r="AH1316" i="47"/>
  <c r="AI1316" i="47" s="1"/>
  <c r="AJ1316" i="47" s="1"/>
  <c r="AH1314" i="47"/>
  <c r="AI1314" i="47" s="1"/>
  <c r="AJ1314" i="47" s="1"/>
  <c r="AH1313" i="47"/>
  <c r="AI1313" i="47" s="1"/>
  <c r="AJ1313" i="47" s="1"/>
  <c r="AH1311" i="47"/>
  <c r="AI1311" i="47" s="1"/>
  <c r="AJ1311" i="47" s="1"/>
  <c r="AH1310" i="47"/>
  <c r="AI1310" i="47" s="1"/>
  <c r="AJ1310" i="47" s="1"/>
  <c r="AH1309" i="47"/>
  <c r="AI1309" i="47" s="1"/>
  <c r="AJ1309" i="47" s="1"/>
  <c r="AH1308" i="47"/>
  <c r="AI1308" i="47" s="1"/>
  <c r="AJ1308" i="47" s="1"/>
  <c r="AH1307" i="47"/>
  <c r="AI1307" i="47" s="1"/>
  <c r="AJ1307" i="47" s="1"/>
  <c r="AH1306" i="47"/>
  <c r="AI1306" i="47" s="1"/>
  <c r="AJ1306" i="47" s="1"/>
  <c r="AH1304" i="47"/>
  <c r="AI1304" i="47" s="1"/>
  <c r="AJ1304" i="47" s="1"/>
  <c r="AH1301" i="47"/>
  <c r="AI1301" i="47" s="1"/>
  <c r="AJ1301" i="47" s="1"/>
  <c r="AH1300" i="47"/>
  <c r="AI1300" i="47" s="1"/>
  <c r="AJ1300" i="47" s="1"/>
  <c r="AH1299" i="47"/>
  <c r="AI1299" i="47" s="1"/>
  <c r="AJ1299" i="47" s="1"/>
  <c r="AH1296" i="47"/>
  <c r="AI1296" i="47" s="1"/>
  <c r="AJ1296" i="47" s="1"/>
  <c r="AH1286" i="47"/>
  <c r="AI1286" i="47" s="1"/>
  <c r="AJ1286" i="47" s="1"/>
  <c r="AH1283" i="47"/>
  <c r="AI1283" i="47" s="1"/>
  <c r="AJ1283" i="47" s="1"/>
  <c r="AH1282" i="47"/>
  <c r="AI1282" i="47" s="1"/>
  <c r="AJ1282" i="47" s="1"/>
  <c r="AH1190" i="47"/>
  <c r="AI1190" i="47" s="1"/>
  <c r="AJ1190" i="47" s="1"/>
  <c r="AH1185" i="47"/>
  <c r="AI1185" i="47" s="1"/>
  <c r="AJ1185" i="47" s="1"/>
  <c r="AH1182" i="47"/>
  <c r="AI1182" i="47" s="1"/>
  <c r="AJ1182" i="47" s="1"/>
  <c r="AH1275" i="47"/>
  <c r="AI1275" i="47" s="1"/>
  <c r="AJ1275" i="47" s="1"/>
  <c r="AH1274" i="47"/>
  <c r="AI1274" i="47" s="1"/>
  <c r="AJ1274" i="47" s="1"/>
  <c r="AH1273" i="47"/>
  <c r="AI1273" i="47" s="1"/>
  <c r="AJ1273" i="47" s="1"/>
  <c r="AH1272" i="47"/>
  <c r="AI1272" i="47" s="1"/>
  <c r="AJ1272" i="47" s="1"/>
  <c r="AH1270" i="47"/>
  <c r="AI1270" i="47" s="1"/>
  <c r="AJ1270" i="47" s="1"/>
  <c r="AH1268" i="47"/>
  <c r="AI1268" i="47" s="1"/>
  <c r="AJ1268" i="47" s="1"/>
  <c r="AH1267" i="47"/>
  <c r="AI1267" i="47" s="1"/>
  <c r="AJ1267" i="47" s="1"/>
  <c r="AH1266" i="47"/>
  <c r="AI1266" i="47" s="1"/>
  <c r="AJ1266" i="47" s="1"/>
  <c r="AH1265" i="47"/>
  <c r="AI1265" i="47" s="1"/>
  <c r="AJ1265" i="47" s="1"/>
  <c r="AH1263" i="47"/>
  <c r="AI1263" i="47" s="1"/>
  <c r="AJ1263" i="47" s="1"/>
  <c r="AH1260" i="47"/>
  <c r="AI1260" i="47" s="1"/>
  <c r="AJ1260" i="47" s="1"/>
  <c r="AH1255" i="47"/>
  <c r="AI1255" i="47" s="1"/>
  <c r="AJ1255" i="47" s="1"/>
  <c r="AH1254" i="47"/>
  <c r="AI1254" i="47" s="1"/>
  <c r="AJ1254" i="47" s="1"/>
  <c r="AH1251" i="47"/>
  <c r="AI1251" i="47" s="1"/>
  <c r="AJ1251" i="47" s="1"/>
  <c r="AH1250" i="47"/>
  <c r="AI1250" i="47" s="1"/>
  <c r="AJ1250" i="47" s="1"/>
  <c r="AH1249" i="47"/>
  <c r="AI1249" i="47" s="1"/>
  <c r="AJ1249" i="47" s="1"/>
  <c r="AH1247" i="47"/>
  <c r="AI1247" i="47" s="1"/>
  <c r="AJ1247" i="47" s="1"/>
  <c r="AH1226" i="47"/>
  <c r="AI1226" i="47" s="1"/>
  <c r="AJ1226" i="47" s="1"/>
  <c r="AH1225" i="47"/>
  <c r="AI1225" i="47" s="1"/>
  <c r="AJ1225" i="47" s="1"/>
  <c r="AH1223" i="47"/>
  <c r="AI1223" i="47" s="1"/>
  <c r="AJ1223" i="47" s="1"/>
  <c r="AH1222" i="47"/>
  <c r="AI1222" i="47" s="1"/>
  <c r="AJ1222" i="47" s="1"/>
  <c r="AH1217" i="47"/>
  <c r="AI1217" i="47" s="1"/>
  <c r="AJ1217" i="47" s="1"/>
  <c r="AH1215" i="47"/>
  <c r="AI1215" i="47" s="1"/>
  <c r="AJ1215" i="47" s="1"/>
  <c r="AH1212" i="47"/>
  <c r="AI1212" i="47" s="1"/>
  <c r="AJ1212" i="47" s="1"/>
  <c r="AH1210" i="47"/>
  <c r="AI1210" i="47" s="1"/>
  <c r="AJ1210" i="47" s="1"/>
  <c r="AH1209" i="47"/>
  <c r="AI1209" i="47" s="1"/>
  <c r="AJ1209" i="47" s="1"/>
  <c r="AH1208" i="47"/>
  <c r="AI1208" i="47" s="1"/>
  <c r="AJ1208" i="47" s="1"/>
  <c r="AH1205" i="47"/>
  <c r="AI1205" i="47" s="1"/>
  <c r="AJ1205" i="47" s="1"/>
  <c r="AH1203" i="47"/>
  <c r="AI1203" i="47" s="1"/>
  <c r="AJ1203" i="47" s="1"/>
  <c r="AH1202" i="47"/>
  <c r="AI1202" i="47" s="1"/>
  <c r="AJ1202" i="47" s="1"/>
  <c r="AH1201" i="47"/>
  <c r="AI1201" i="47" s="1"/>
  <c r="AJ1201" i="47" s="1"/>
  <c r="AH1198" i="47"/>
  <c r="AI1198" i="47" s="1"/>
  <c r="AJ1198" i="47" s="1"/>
  <c r="AH1197" i="47"/>
  <c r="AI1197" i="47" s="1"/>
  <c r="AJ1197" i="47" s="1"/>
  <c r="AH1196" i="47"/>
  <c r="AI1196" i="47" s="1"/>
  <c r="AJ1196" i="47" s="1"/>
  <c r="AH1195" i="47"/>
  <c r="AI1195" i="47" s="1"/>
  <c r="AJ1195" i="47" s="1"/>
  <c r="AH1194" i="47"/>
  <c r="AI1194" i="47" s="1"/>
  <c r="AJ1194" i="47" s="1"/>
  <c r="AH1193" i="47"/>
  <c r="AI1193" i="47" s="1"/>
  <c r="AJ1193" i="47" s="1"/>
  <c r="AH1192" i="47"/>
  <c r="AI1192" i="47" s="1"/>
  <c r="AJ1192" i="47" s="1"/>
  <c r="AH1191" i="47"/>
  <c r="AI1191" i="47" s="1"/>
  <c r="AJ1191" i="47" s="1"/>
  <c r="AH1180" i="47"/>
  <c r="AI1180" i="47" s="1"/>
  <c r="AJ1180" i="47" s="1"/>
  <c r="AH1177" i="47"/>
  <c r="AI1177" i="47" s="1"/>
  <c r="AJ1177" i="47" s="1"/>
  <c r="AH1175" i="47"/>
  <c r="AI1175" i="47" s="1"/>
  <c r="AJ1175" i="47" s="1"/>
  <c r="AH1173" i="47"/>
  <c r="AI1173" i="47" s="1"/>
  <c r="AJ1173" i="47" s="1"/>
  <c r="AH1172" i="47"/>
  <c r="AI1172" i="47" s="1"/>
  <c r="AJ1172" i="47" s="1"/>
  <c r="AH1171" i="47"/>
  <c r="AI1171" i="47" s="1"/>
  <c r="AJ1171" i="47" s="1"/>
  <c r="AH1170" i="47"/>
  <c r="AI1170" i="47" s="1"/>
  <c r="AJ1170" i="47" s="1"/>
  <c r="AH1167" i="47"/>
  <c r="AI1167" i="47" s="1"/>
  <c r="AJ1167" i="47" s="1"/>
  <c r="AH1165" i="47"/>
  <c r="AI1165" i="47" s="1"/>
  <c r="AJ1165" i="47" s="1"/>
  <c r="AH1163" i="47"/>
  <c r="AI1163" i="47" s="1"/>
  <c r="AJ1163" i="47" s="1"/>
  <c r="AH1162" i="47"/>
  <c r="AI1162" i="47" s="1"/>
  <c r="AJ1162" i="47" s="1"/>
  <c r="AH1161" i="47"/>
  <c r="AI1161" i="47" s="1"/>
  <c r="AJ1161" i="47" s="1"/>
  <c r="AH1159" i="47"/>
  <c r="AI1159" i="47" s="1"/>
  <c r="AJ1159" i="47" s="1"/>
  <c r="AH1157" i="47"/>
  <c r="AI1157" i="47" s="1"/>
  <c r="AJ1157" i="47" s="1"/>
  <c r="AH1154" i="47"/>
  <c r="AI1154" i="47" s="1"/>
  <c r="AJ1154" i="47" s="1"/>
  <c r="AH1147" i="47"/>
  <c r="AI1147" i="47" s="1"/>
  <c r="AJ1147" i="47" s="1"/>
  <c r="AH1144" i="47"/>
  <c r="AI1144" i="47" s="1"/>
  <c r="AJ1144" i="47" s="1"/>
  <c r="AH1142" i="47"/>
  <c r="AI1142" i="47" s="1"/>
  <c r="AJ1142" i="47" s="1"/>
  <c r="AH1139" i="47"/>
  <c r="AI1139" i="47" s="1"/>
  <c r="AJ1139" i="47" s="1"/>
  <c r="AH1137" i="47"/>
  <c r="AI1137" i="47" s="1"/>
  <c r="AJ1137" i="47" s="1"/>
  <c r="AH1132" i="47"/>
  <c r="AI1132" i="47" s="1"/>
  <c r="AJ1132" i="47" s="1"/>
  <c r="AH1130" i="47"/>
  <c r="AI1130" i="47" s="1"/>
  <c r="AJ1130" i="47" s="1"/>
  <c r="AH1125" i="47"/>
  <c r="AI1125" i="47" s="1"/>
  <c r="AJ1125" i="47" s="1"/>
  <c r="AH1123" i="47"/>
  <c r="AI1123" i="47" s="1"/>
  <c r="AJ1123" i="47" s="1"/>
  <c r="AH1122" i="47"/>
  <c r="AI1122" i="47" s="1"/>
  <c r="AJ1122" i="47" s="1"/>
  <c r="AH1079" i="47"/>
  <c r="AI1079" i="47" s="1"/>
  <c r="AJ1079" i="47" s="1"/>
  <c r="AH1077" i="47"/>
  <c r="AI1077" i="47" s="1"/>
  <c r="AJ1077" i="47" s="1"/>
  <c r="AH1076" i="47"/>
  <c r="AI1076" i="47" s="1"/>
  <c r="AJ1076" i="47" s="1"/>
  <c r="AH1075" i="47"/>
  <c r="AI1075" i="47" s="1"/>
  <c r="AJ1075" i="47" s="1"/>
  <c r="AH1071" i="47"/>
  <c r="AI1071" i="47" s="1"/>
  <c r="AJ1071" i="47" s="1"/>
  <c r="AH1070" i="47"/>
  <c r="AI1070" i="47" s="1"/>
  <c r="AJ1070" i="47" s="1"/>
  <c r="AH1069" i="47"/>
  <c r="AI1069" i="47" s="1"/>
  <c r="AJ1069" i="47" s="1"/>
  <c r="AH1068" i="47"/>
  <c r="AI1068" i="47" s="1"/>
  <c r="AJ1068" i="47" s="1"/>
  <c r="AH1065" i="47"/>
  <c r="AI1065" i="47" s="1"/>
  <c r="AJ1065" i="47" s="1"/>
  <c r="AH1064" i="47"/>
  <c r="AI1064" i="47" s="1"/>
  <c r="AJ1064" i="47" s="1"/>
  <c r="AH1063" i="47"/>
  <c r="AI1063" i="47" s="1"/>
  <c r="AJ1063" i="47" s="1"/>
  <c r="AH1054" i="47"/>
  <c r="AI1054" i="47" s="1"/>
  <c r="AJ1054" i="47" s="1"/>
  <c r="AH1051" i="47"/>
  <c r="AI1051" i="47" s="1"/>
  <c r="AJ1051" i="47" s="1"/>
  <c r="AH1049" i="47"/>
  <c r="AI1049" i="47" s="1"/>
  <c r="AJ1049" i="47" s="1"/>
  <c r="AH1046" i="47"/>
  <c r="AI1046" i="47" s="1"/>
  <c r="AJ1046" i="47" s="1"/>
  <c r="AH1045" i="47"/>
  <c r="AI1045" i="47" s="1"/>
  <c r="AJ1045" i="47" s="1"/>
  <c r="AH1044" i="47"/>
  <c r="AI1044" i="47" s="1"/>
  <c r="AJ1044" i="47" s="1"/>
  <c r="AH1043" i="47"/>
  <c r="AI1043" i="47" s="1"/>
  <c r="AJ1043" i="47" s="1"/>
  <c r="AH1040" i="47"/>
  <c r="AI1040" i="47" s="1"/>
  <c r="AJ1040" i="47" s="1"/>
  <c r="AH1039" i="47"/>
  <c r="AI1039" i="47" s="1"/>
  <c r="AJ1039" i="47" s="1"/>
  <c r="AH1034" i="47"/>
  <c r="AI1034" i="47" s="1"/>
  <c r="AJ1034" i="47" s="1"/>
  <c r="AH1031" i="47"/>
  <c r="AI1031" i="47" s="1"/>
  <c r="AJ1031" i="47" s="1"/>
  <c r="AH1028" i="47"/>
  <c r="AI1028" i="47" s="1"/>
  <c r="AJ1028" i="47" s="1"/>
  <c r="AH1027" i="47"/>
  <c r="AI1027" i="47" s="1"/>
  <c r="AJ1027" i="47" s="1"/>
  <c r="AH1024" i="47"/>
  <c r="AI1024" i="47" s="1"/>
  <c r="AJ1024" i="47" s="1"/>
  <c r="AH1020" i="47"/>
  <c r="AI1020" i="47" s="1"/>
  <c r="AJ1020" i="47" s="1"/>
  <c r="AH1014" i="47"/>
  <c r="AI1014" i="47" s="1"/>
  <c r="AJ1014" i="47" s="1"/>
  <c r="AH1006" i="47"/>
  <c r="AI1006" i="47" s="1"/>
  <c r="AJ1006" i="47" s="1"/>
  <c r="AH1005" i="47"/>
  <c r="AI1005" i="47" s="1"/>
  <c r="AJ1005" i="47" s="1"/>
  <c r="AH1002" i="47"/>
  <c r="AI1002" i="47" s="1"/>
  <c r="AJ1002" i="47" s="1"/>
  <c r="AH1001" i="47"/>
  <c r="AI1001" i="47" s="1"/>
  <c r="AJ1001" i="47" s="1"/>
  <c r="AH1000" i="47"/>
  <c r="AI1000" i="47" s="1"/>
  <c r="AJ1000" i="47" s="1"/>
  <c r="AH999" i="47"/>
  <c r="AI999" i="47" s="1"/>
  <c r="AJ999" i="47" s="1"/>
  <c r="AH998" i="47"/>
  <c r="AI998" i="47" s="1"/>
  <c r="AJ998" i="47" s="1"/>
  <c r="AM88" i="47"/>
  <c r="AN88" i="47" s="1"/>
  <c r="AH1500" i="47"/>
  <c r="AI1500" i="47" s="1"/>
  <c r="AJ1500" i="47" s="1"/>
  <c r="AK1500" i="47"/>
  <c r="Q1500" i="47"/>
  <c r="AH1499" i="47"/>
  <c r="AI1499" i="47" s="1"/>
  <c r="AJ1499" i="47" s="1"/>
  <c r="Q1499" i="47"/>
  <c r="AK1499" i="47"/>
  <c r="AH1497" i="47"/>
  <c r="AI1497" i="47" s="1"/>
  <c r="AJ1497" i="47" s="1"/>
  <c r="Q1497" i="47"/>
  <c r="AK1497" i="47"/>
  <c r="AH1494" i="47"/>
  <c r="AI1494" i="47" s="1"/>
  <c r="AJ1494" i="47" s="1"/>
  <c r="AK1494" i="47"/>
  <c r="Q1494" i="47"/>
  <c r="AH1492" i="47"/>
  <c r="AI1492" i="47" s="1"/>
  <c r="AJ1492" i="47" s="1"/>
  <c r="Q1492" i="47"/>
  <c r="AH1491" i="47"/>
  <c r="AI1491" i="47" s="1"/>
  <c r="AJ1491" i="47" s="1"/>
  <c r="AK1491" i="47"/>
  <c r="AH1489" i="47"/>
  <c r="AI1489" i="47" s="1"/>
  <c r="AJ1489" i="47" s="1"/>
  <c r="AK1489" i="47"/>
  <c r="Q1489" i="47"/>
  <c r="AH1488" i="47"/>
  <c r="AI1488" i="47" s="1"/>
  <c r="AJ1488" i="47" s="1"/>
  <c r="AK1488" i="47"/>
  <c r="Q1488" i="47"/>
  <c r="AH1487" i="47"/>
  <c r="AI1487" i="47" s="1"/>
  <c r="AJ1487" i="47" s="1"/>
  <c r="AK1487" i="47"/>
  <c r="AH1486" i="47"/>
  <c r="AI1486" i="47" s="1"/>
  <c r="AJ1486" i="47" s="1"/>
  <c r="AK1486" i="47"/>
  <c r="AH1485" i="47"/>
  <c r="AI1485" i="47" s="1"/>
  <c r="AJ1485" i="47" s="1"/>
  <c r="AK1485" i="47"/>
  <c r="AH1484" i="47"/>
  <c r="AI1484" i="47" s="1"/>
  <c r="AJ1484" i="47" s="1"/>
  <c r="AK1484" i="47"/>
  <c r="Q1484" i="47"/>
  <c r="AH1483" i="47"/>
  <c r="AI1483" i="47" s="1"/>
  <c r="AJ1483" i="47" s="1"/>
  <c r="AK1483" i="47"/>
  <c r="Q1483" i="47"/>
  <c r="AH1481" i="47"/>
  <c r="AI1481" i="47" s="1"/>
  <c r="AJ1481" i="47" s="1"/>
  <c r="AK1481" i="47"/>
  <c r="Q1481" i="47"/>
  <c r="AH1477" i="47"/>
  <c r="AI1477" i="47" s="1"/>
  <c r="AJ1477" i="47" s="1"/>
  <c r="AK1477" i="47"/>
  <c r="Q1477" i="47"/>
  <c r="AH1476" i="47"/>
  <c r="AI1476" i="47" s="1"/>
  <c r="AJ1476" i="47" s="1"/>
  <c r="AK1476" i="47"/>
  <c r="Q1476" i="47"/>
  <c r="AH1475" i="47"/>
  <c r="AI1475" i="47" s="1"/>
  <c r="AJ1475" i="47" s="1"/>
  <c r="AK1475" i="47"/>
  <c r="Q1475" i="47"/>
  <c r="AH1474" i="47"/>
  <c r="AI1474" i="47" s="1"/>
  <c r="AJ1474" i="47" s="1"/>
  <c r="AK1474" i="47"/>
  <c r="Q1474" i="47"/>
  <c r="AH1473" i="47"/>
  <c r="AI1473" i="47" s="1"/>
  <c r="AJ1473" i="47" s="1"/>
  <c r="AK1473" i="47"/>
  <c r="Q1473" i="47"/>
  <c r="AH1470" i="47"/>
  <c r="AI1470" i="47" s="1"/>
  <c r="AJ1470" i="47" s="1"/>
  <c r="Q1470" i="47"/>
  <c r="AK1470" i="47"/>
  <c r="AH1468" i="47"/>
  <c r="AI1468" i="47" s="1"/>
  <c r="AJ1468" i="47" s="1"/>
  <c r="Q1468" i="47"/>
  <c r="AK1468" i="47"/>
  <c r="AH1464" i="47"/>
  <c r="AI1464" i="47" s="1"/>
  <c r="AJ1464" i="47" s="1"/>
  <c r="Q1464" i="47"/>
  <c r="AH1463" i="47"/>
  <c r="AI1463" i="47" s="1"/>
  <c r="AJ1463" i="47" s="1"/>
  <c r="AK1463" i="47"/>
  <c r="AH1462" i="47"/>
  <c r="AI1462" i="47" s="1"/>
  <c r="AJ1462" i="47" s="1"/>
  <c r="Q1462" i="47"/>
  <c r="AK1462" i="47"/>
  <c r="AH1461" i="47"/>
  <c r="AI1461" i="47" s="1"/>
  <c r="AJ1461" i="47" s="1"/>
  <c r="Q1461" i="47"/>
  <c r="AK1461" i="47"/>
  <c r="AH1460" i="47"/>
  <c r="AI1460" i="47" s="1"/>
  <c r="AJ1460" i="47" s="1"/>
  <c r="AK1460" i="47"/>
  <c r="Q1460" i="47"/>
  <c r="AH1457" i="47"/>
  <c r="AI1457" i="47" s="1"/>
  <c r="AJ1457" i="47" s="1"/>
  <c r="Q1457" i="47"/>
  <c r="AK1457" i="47"/>
  <c r="AH1456" i="47"/>
  <c r="AI1456" i="47" s="1"/>
  <c r="AJ1456" i="47" s="1"/>
  <c r="AK1456" i="47"/>
  <c r="Q1456" i="47"/>
  <c r="AH1452" i="47"/>
  <c r="AI1452" i="47" s="1"/>
  <c r="AJ1452" i="47" s="1"/>
  <c r="AK1452" i="47"/>
  <c r="Q1452" i="47"/>
  <c r="AH1450" i="47"/>
  <c r="AI1450" i="47" s="1"/>
  <c r="AJ1450" i="47" s="1"/>
  <c r="AK1450" i="47"/>
  <c r="Q1450" i="47"/>
  <c r="AH1449" i="47"/>
  <c r="AI1449" i="47" s="1"/>
  <c r="AJ1449" i="47" s="1"/>
  <c r="AK1449" i="47"/>
  <c r="AH1448" i="47"/>
  <c r="AI1448" i="47" s="1"/>
  <c r="AJ1448" i="47" s="1"/>
  <c r="Q1448" i="47"/>
  <c r="AK1448" i="47"/>
  <c r="AH1447" i="47"/>
  <c r="AI1447" i="47" s="1"/>
  <c r="AJ1447" i="47" s="1"/>
  <c r="AK1447" i="47"/>
  <c r="Q1447" i="47"/>
  <c r="AH1446" i="47"/>
  <c r="AI1446" i="47" s="1"/>
  <c r="AJ1446" i="47" s="1"/>
  <c r="AK1446" i="47"/>
  <c r="Q1446" i="47"/>
  <c r="AH1445" i="47"/>
  <c r="AI1445" i="47" s="1"/>
  <c r="AJ1445" i="47" s="1"/>
  <c r="AK1445" i="47"/>
  <c r="Q1445" i="47"/>
  <c r="AH1444" i="47"/>
  <c r="AI1444" i="47" s="1"/>
  <c r="AJ1444" i="47" s="1"/>
  <c r="Q1444" i="47"/>
  <c r="AK1444" i="47"/>
  <c r="AH1443" i="47"/>
  <c r="AI1443" i="47" s="1"/>
  <c r="AJ1443" i="47" s="1"/>
  <c r="AK1443" i="47"/>
  <c r="AH1442" i="47"/>
  <c r="AI1442" i="47" s="1"/>
  <c r="AJ1442" i="47" s="1"/>
  <c r="AK1442" i="47"/>
  <c r="Q1442" i="47"/>
  <c r="AH1439" i="47"/>
  <c r="AI1439" i="47" s="1"/>
  <c r="AJ1439" i="47" s="1"/>
  <c r="AK1439" i="47"/>
  <c r="AH1438" i="47"/>
  <c r="AI1438" i="47" s="1"/>
  <c r="AJ1438" i="47" s="1"/>
  <c r="AK1438" i="47"/>
  <c r="Q1438" i="47"/>
  <c r="AH1437" i="47"/>
  <c r="AI1437" i="47" s="1"/>
  <c r="AJ1437" i="47" s="1"/>
  <c r="Q1437" i="47"/>
  <c r="AK1437" i="47"/>
  <c r="AH1434" i="47"/>
  <c r="AI1434" i="47" s="1"/>
  <c r="AJ1434" i="47" s="1"/>
  <c r="Q1434" i="47"/>
  <c r="AK1434" i="47"/>
  <c r="AH1432" i="47"/>
  <c r="AI1432" i="47" s="1"/>
  <c r="AJ1432" i="47" s="1"/>
  <c r="Q1432" i="47"/>
  <c r="AK1432" i="47"/>
  <c r="AH1431" i="47"/>
  <c r="AI1431" i="47" s="1"/>
  <c r="AJ1431" i="47" s="1"/>
  <c r="AK1431" i="47"/>
  <c r="Q1431" i="47"/>
  <c r="AH1430" i="47"/>
  <c r="AI1430" i="47" s="1"/>
  <c r="AJ1430" i="47" s="1"/>
  <c r="Q1430" i="47"/>
  <c r="AH1429" i="47"/>
  <c r="AI1429" i="47" s="1"/>
  <c r="AJ1429" i="47" s="1"/>
  <c r="AK1429" i="47"/>
  <c r="Q1429" i="47"/>
  <c r="AH1427" i="47"/>
  <c r="AI1427" i="47" s="1"/>
  <c r="AJ1427" i="47" s="1"/>
  <c r="AK1427" i="47"/>
  <c r="AH1422" i="47"/>
  <c r="AI1422" i="47" s="1"/>
  <c r="AJ1422" i="47" s="1"/>
  <c r="Q1422" i="47"/>
  <c r="AK1422" i="47"/>
  <c r="AH1421" i="47"/>
  <c r="AI1421" i="47" s="1"/>
  <c r="AJ1421" i="47" s="1"/>
  <c r="AK1421" i="47"/>
  <c r="AH1418" i="47"/>
  <c r="AI1418" i="47" s="1"/>
  <c r="AJ1418" i="47" s="1"/>
  <c r="AK1418" i="47"/>
  <c r="Q1418" i="47"/>
  <c r="AH1414" i="47"/>
  <c r="AI1414" i="47" s="1"/>
  <c r="AJ1414" i="47" s="1"/>
  <c r="AK1414" i="47"/>
  <c r="AH1411" i="47"/>
  <c r="AI1411" i="47" s="1"/>
  <c r="AJ1411" i="47" s="1"/>
  <c r="AK1411" i="47"/>
  <c r="Q1411" i="47"/>
  <c r="AH1406" i="47"/>
  <c r="AI1406" i="47" s="1"/>
  <c r="AJ1406" i="47" s="1"/>
  <c r="AK1406" i="47"/>
  <c r="AH1404" i="47"/>
  <c r="AI1404" i="47" s="1"/>
  <c r="AJ1404" i="47" s="1"/>
  <c r="AK1404" i="47"/>
  <c r="Q1404" i="47"/>
  <c r="AH1403" i="47"/>
  <c r="AI1403" i="47" s="1"/>
  <c r="AJ1403" i="47" s="1"/>
  <c r="AK1403" i="47"/>
  <c r="Q1403" i="47"/>
  <c r="AH1402" i="47"/>
  <c r="AI1402" i="47" s="1"/>
  <c r="AJ1402" i="47" s="1"/>
  <c r="AK1402" i="47"/>
  <c r="Q1402" i="47"/>
  <c r="AH1401" i="47"/>
  <c r="AI1401" i="47" s="1"/>
  <c r="AJ1401" i="47" s="1"/>
  <c r="AK1401" i="47"/>
  <c r="Q1401" i="47"/>
  <c r="AK1398" i="47"/>
  <c r="Q1398" i="47"/>
  <c r="AH1396" i="47"/>
  <c r="AI1396" i="47" s="1"/>
  <c r="AJ1396" i="47" s="1"/>
  <c r="AK1396" i="47"/>
  <c r="Q1396" i="47"/>
  <c r="AH1393" i="47"/>
  <c r="AI1393" i="47" s="1"/>
  <c r="AJ1393" i="47" s="1"/>
  <c r="AK1393" i="47"/>
  <c r="Q1393" i="47"/>
  <c r="AH1392" i="47"/>
  <c r="AI1392" i="47" s="1"/>
  <c r="AJ1392" i="47" s="1"/>
  <c r="AK1392" i="47"/>
  <c r="Q1392" i="47"/>
  <c r="AH1391" i="47"/>
  <c r="AI1391" i="47" s="1"/>
  <c r="AJ1391" i="47" s="1"/>
  <c r="Q1391" i="47"/>
  <c r="AK1391" i="47"/>
  <c r="AH1390" i="47"/>
  <c r="AI1390" i="47" s="1"/>
  <c r="AJ1390" i="47" s="1"/>
  <c r="AK1390" i="47"/>
  <c r="Q1390" i="47"/>
  <c r="AH1388" i="47"/>
  <c r="AI1388" i="47" s="1"/>
  <c r="AJ1388" i="47" s="1"/>
  <c r="Q1388" i="47"/>
  <c r="AH1387" i="47"/>
  <c r="AI1387" i="47" s="1"/>
  <c r="AJ1387" i="47" s="1"/>
  <c r="Q1387" i="47"/>
  <c r="AK1387" i="47"/>
  <c r="AH1386" i="47"/>
  <c r="AI1386" i="47" s="1"/>
  <c r="AJ1386" i="47" s="1"/>
  <c r="AK1386" i="47"/>
  <c r="AH1381" i="47"/>
  <c r="AI1381" i="47" s="1"/>
  <c r="AJ1381" i="47" s="1"/>
  <c r="Q1381" i="47"/>
  <c r="AK1381" i="47"/>
  <c r="AH1380" i="47"/>
  <c r="AI1380" i="47" s="1"/>
  <c r="AJ1380" i="47" s="1"/>
  <c r="Q1380" i="47"/>
  <c r="AK1380" i="47"/>
  <c r="AH1376" i="47"/>
  <c r="AI1376" i="47" s="1"/>
  <c r="AJ1376" i="47" s="1"/>
  <c r="Q1376" i="47"/>
  <c r="AK1376" i="47"/>
  <c r="AH1375" i="47"/>
  <c r="AI1375" i="47" s="1"/>
  <c r="AJ1375" i="47" s="1"/>
  <c r="AK1375" i="47"/>
  <c r="Q1375" i="47"/>
  <c r="AH1374" i="47"/>
  <c r="AI1374" i="47" s="1"/>
  <c r="AJ1374" i="47" s="1"/>
  <c r="Q1374" i="47"/>
  <c r="AH1373" i="47"/>
  <c r="AI1373" i="47" s="1"/>
  <c r="AJ1373" i="47" s="1"/>
  <c r="AK1373" i="47"/>
  <c r="Q1373" i="47"/>
  <c r="AH1372" i="47"/>
  <c r="AI1372" i="47" s="1"/>
  <c r="AJ1372" i="47" s="1"/>
  <c r="AK1372" i="47"/>
  <c r="Q1372" i="47"/>
  <c r="AH1371" i="47"/>
  <c r="AI1371" i="47" s="1"/>
  <c r="AJ1371" i="47" s="1"/>
  <c r="AK1371" i="47"/>
  <c r="Q1371" i="47"/>
  <c r="AH1368" i="47"/>
  <c r="AI1368" i="47" s="1"/>
  <c r="AJ1368" i="47" s="1"/>
  <c r="AK1368" i="47"/>
  <c r="AH1363" i="47"/>
  <c r="AI1363" i="47" s="1"/>
  <c r="AJ1363" i="47" s="1"/>
  <c r="AK1363" i="47"/>
  <c r="Q1363" i="47"/>
  <c r="AH1362" i="47"/>
  <c r="AI1362" i="47" s="1"/>
  <c r="AJ1362" i="47" s="1"/>
  <c r="Q1362" i="47"/>
  <c r="AK1362" i="47"/>
  <c r="AH1360" i="47"/>
  <c r="AI1360" i="47" s="1"/>
  <c r="AJ1360" i="47" s="1"/>
  <c r="AK1360" i="47"/>
  <c r="AH1359" i="47"/>
  <c r="AI1359" i="47" s="1"/>
  <c r="AJ1359" i="47" s="1"/>
  <c r="Q1359" i="47"/>
  <c r="AK1359" i="47"/>
  <c r="AH1358" i="47"/>
  <c r="AI1358" i="47" s="1"/>
  <c r="AJ1358" i="47" s="1"/>
  <c r="Q1358" i="47"/>
  <c r="AK1358" i="47"/>
  <c r="AH1355" i="47"/>
  <c r="AI1355" i="47" s="1"/>
  <c r="AJ1355" i="47" s="1"/>
  <c r="AK1355" i="47"/>
  <c r="AH1353" i="47"/>
  <c r="AI1353" i="47" s="1"/>
  <c r="AJ1353" i="47" s="1"/>
  <c r="Q1353" i="47"/>
  <c r="AK1353" i="47"/>
  <c r="AH1352" i="47"/>
  <c r="AI1352" i="47" s="1"/>
  <c r="AJ1352" i="47" s="1"/>
  <c r="Q1352" i="47"/>
  <c r="AK1352" i="47"/>
  <c r="AH1349" i="47"/>
  <c r="AI1349" i="47" s="1"/>
  <c r="AJ1349" i="47" s="1"/>
  <c r="AK1349" i="47"/>
  <c r="Q1349" i="47"/>
  <c r="AH1348" i="47"/>
  <c r="AI1348" i="47" s="1"/>
  <c r="AJ1348" i="47" s="1"/>
  <c r="Q1348" i="47"/>
  <c r="AK1348" i="47"/>
  <c r="AH1347" i="47"/>
  <c r="AI1347" i="47" s="1"/>
  <c r="AJ1347" i="47" s="1"/>
  <c r="Q1347" i="47"/>
  <c r="AK1347" i="47"/>
  <c r="AH1346" i="47"/>
  <c r="AI1346" i="47" s="1"/>
  <c r="AJ1346" i="47" s="1"/>
  <c r="Q1346" i="47"/>
  <c r="AK1346" i="47"/>
  <c r="AH1345" i="47"/>
  <c r="AI1345" i="47" s="1"/>
  <c r="AJ1345" i="47" s="1"/>
  <c r="Q1345" i="47"/>
  <c r="AK1345" i="47"/>
  <c r="AH1344" i="47"/>
  <c r="AI1344" i="47" s="1"/>
  <c r="AJ1344" i="47" s="1"/>
  <c r="AK1344" i="47"/>
  <c r="Q1344" i="47"/>
  <c r="AH1343" i="47"/>
  <c r="AI1343" i="47" s="1"/>
  <c r="AJ1343" i="47" s="1"/>
  <c r="AK1343" i="47"/>
  <c r="Q1343" i="47"/>
  <c r="AH1342" i="47"/>
  <c r="AI1342" i="47" s="1"/>
  <c r="AJ1342" i="47" s="1"/>
  <c r="AK1342" i="47"/>
  <c r="Q1342" i="47"/>
  <c r="AH1338" i="47"/>
  <c r="AI1338" i="47" s="1"/>
  <c r="AJ1338" i="47" s="1"/>
  <c r="Q1338" i="47"/>
  <c r="AK1338" i="47"/>
  <c r="AH1337" i="47"/>
  <c r="AI1337" i="47" s="1"/>
  <c r="AJ1337" i="47" s="1"/>
  <c r="Q1337" i="47"/>
  <c r="AK1337" i="47"/>
  <c r="AH1335" i="47"/>
  <c r="AI1335" i="47" s="1"/>
  <c r="AJ1335" i="47" s="1"/>
  <c r="Q1335" i="47"/>
  <c r="AK1335" i="47"/>
  <c r="AH1334" i="47"/>
  <c r="AI1334" i="47" s="1"/>
  <c r="AJ1334" i="47" s="1"/>
  <c r="Q1334" i="47"/>
  <c r="AK1334" i="47"/>
  <c r="AH1332" i="47"/>
  <c r="AI1332" i="47" s="1"/>
  <c r="AJ1332" i="47" s="1"/>
  <c r="AK1332" i="47"/>
  <c r="AH1330" i="47"/>
  <c r="AI1330" i="47" s="1"/>
  <c r="AJ1330" i="47" s="1"/>
  <c r="Q1330" i="47"/>
  <c r="AK1330" i="47"/>
  <c r="AH1326" i="47"/>
  <c r="AI1326" i="47" s="1"/>
  <c r="AJ1326" i="47" s="1"/>
  <c r="Q1326" i="47"/>
  <c r="AK1326" i="47"/>
  <c r="AH1325" i="47"/>
  <c r="AI1325" i="47" s="1"/>
  <c r="AJ1325" i="47" s="1"/>
  <c r="AK1325" i="47"/>
  <c r="Q1325" i="47"/>
  <c r="AH1324" i="47"/>
  <c r="AI1324" i="47" s="1"/>
  <c r="AJ1324" i="47" s="1"/>
  <c r="Q1324" i="47"/>
  <c r="AK1324" i="47"/>
  <c r="AH1323" i="47"/>
  <c r="AI1323" i="47" s="1"/>
  <c r="AJ1323" i="47" s="1"/>
  <c r="Q1323" i="47"/>
  <c r="AK1323" i="47"/>
  <c r="AH1322" i="47"/>
  <c r="AI1322" i="47" s="1"/>
  <c r="AJ1322" i="47" s="1"/>
  <c r="Q1322" i="47"/>
  <c r="AK1322" i="47"/>
  <c r="AH1319" i="47"/>
  <c r="AI1319" i="47" s="1"/>
  <c r="AJ1319" i="47" s="1"/>
  <c r="Q1319" i="47"/>
  <c r="AK1319" i="47"/>
  <c r="AH1318" i="47"/>
  <c r="AI1318" i="47" s="1"/>
  <c r="AJ1318" i="47" s="1"/>
  <c r="AK1318" i="47"/>
  <c r="Q1318" i="47"/>
  <c r="Q1317" i="47"/>
  <c r="AK1317" i="47"/>
  <c r="AH1315" i="47"/>
  <c r="AI1315" i="47" s="1"/>
  <c r="AJ1315" i="47" s="1"/>
  <c r="Q1315" i="47"/>
  <c r="AK1315" i="47"/>
  <c r="AH1312" i="47"/>
  <c r="AI1312" i="47" s="1"/>
  <c r="AJ1312" i="47" s="1"/>
  <c r="Q1312" i="47"/>
  <c r="AK1312" i="47"/>
  <c r="AH1305" i="47"/>
  <c r="AI1305" i="47" s="1"/>
  <c r="AJ1305" i="47" s="1"/>
  <c r="Q1305" i="47"/>
  <c r="AK1305" i="47"/>
  <c r="AH1303" i="47"/>
  <c r="AI1303" i="47" s="1"/>
  <c r="AJ1303" i="47" s="1"/>
  <c r="Q1303" i="47"/>
  <c r="AK1303" i="47"/>
  <c r="AH1302" i="47"/>
  <c r="AI1302" i="47" s="1"/>
  <c r="AJ1302" i="47" s="1"/>
  <c r="AK1302" i="47"/>
  <c r="Q1302" i="47"/>
  <c r="AH1298" i="47"/>
  <c r="AI1298" i="47" s="1"/>
  <c r="AJ1298" i="47" s="1"/>
  <c r="AK1298" i="47"/>
  <c r="Q1298" i="47"/>
  <c r="AH1297" i="47"/>
  <c r="AI1297" i="47" s="1"/>
  <c r="AJ1297" i="47" s="1"/>
  <c r="Q1297" i="47"/>
  <c r="AK1297" i="47"/>
  <c r="AH1295" i="47"/>
  <c r="AI1295" i="47" s="1"/>
  <c r="AJ1295" i="47" s="1"/>
  <c r="AK1295" i="47"/>
  <c r="Q1295" i="47"/>
  <c r="AH1294" i="47"/>
  <c r="AI1294" i="47" s="1"/>
  <c r="AJ1294" i="47" s="1"/>
  <c r="AK1294" i="47"/>
  <c r="AH1293" i="47"/>
  <c r="AI1293" i="47" s="1"/>
  <c r="AJ1293" i="47" s="1"/>
  <c r="AK1293" i="47"/>
  <c r="Q1293" i="47"/>
  <c r="AH1292" i="47"/>
  <c r="AI1292" i="47" s="1"/>
  <c r="AJ1292" i="47" s="1"/>
  <c r="AK1292" i="47"/>
  <c r="AH1291" i="47"/>
  <c r="AI1291" i="47" s="1"/>
  <c r="AJ1291" i="47" s="1"/>
  <c r="AK1291" i="47"/>
  <c r="AH1290" i="47"/>
  <c r="AI1290" i="47" s="1"/>
  <c r="AJ1290" i="47" s="1"/>
  <c r="Q1290" i="47"/>
  <c r="AK1290" i="47"/>
  <c r="AH1289" i="47"/>
  <c r="AI1289" i="47" s="1"/>
  <c r="AJ1289" i="47" s="1"/>
  <c r="Q1289" i="47"/>
  <c r="AK1289" i="47"/>
  <c r="AH1288" i="47"/>
  <c r="AI1288" i="47" s="1"/>
  <c r="AJ1288" i="47" s="1"/>
  <c r="AK1288" i="47"/>
  <c r="AH1287" i="47"/>
  <c r="AI1287" i="47" s="1"/>
  <c r="AJ1287" i="47" s="1"/>
  <c r="Q1287" i="47"/>
  <c r="AK1287" i="47"/>
  <c r="AH1285" i="47"/>
  <c r="AI1285" i="47" s="1"/>
  <c r="AJ1285" i="47" s="1"/>
  <c r="AK1285" i="47"/>
  <c r="Q1285" i="47"/>
  <c r="AH1284" i="47"/>
  <c r="AI1284" i="47" s="1"/>
  <c r="AJ1284" i="47" s="1"/>
  <c r="AK1284" i="47"/>
  <c r="AH1281" i="47"/>
  <c r="AI1281" i="47" s="1"/>
  <c r="AJ1281" i="47" s="1"/>
  <c r="AK1281" i="47"/>
  <c r="Q1281" i="47"/>
  <c r="AH1280" i="47"/>
  <c r="AI1280" i="47" s="1"/>
  <c r="AJ1280" i="47" s="1"/>
  <c r="AK1280" i="47"/>
  <c r="Q1280" i="47"/>
  <c r="AH1279" i="47"/>
  <c r="AI1279" i="47" s="1"/>
  <c r="AJ1279" i="47" s="1"/>
  <c r="AK1279" i="47"/>
  <c r="Q1279" i="47"/>
  <c r="AH1278" i="47"/>
  <c r="AI1278" i="47" s="1"/>
  <c r="AJ1278" i="47" s="1"/>
  <c r="AK1278" i="47"/>
  <c r="Q1278" i="47"/>
  <c r="AH1277" i="47"/>
  <c r="AI1277" i="47" s="1"/>
  <c r="AJ1277" i="47" s="1"/>
  <c r="Q1277" i="47"/>
  <c r="AK1277" i="47"/>
  <c r="AH1276" i="47"/>
  <c r="AI1276" i="47" s="1"/>
  <c r="AJ1276" i="47" s="1"/>
  <c r="Q1276" i="47"/>
  <c r="AK1276" i="47"/>
  <c r="AH1271" i="47"/>
  <c r="AI1271" i="47" s="1"/>
  <c r="AJ1271" i="47" s="1"/>
  <c r="AK1271" i="47"/>
  <c r="Q1271" i="47"/>
  <c r="AH1269" i="47"/>
  <c r="AI1269" i="47" s="1"/>
  <c r="AJ1269" i="47" s="1"/>
  <c r="Q1269" i="47"/>
  <c r="AK1267" i="47"/>
  <c r="Q1267" i="47"/>
  <c r="AH1264" i="47"/>
  <c r="AI1264" i="47" s="1"/>
  <c r="AJ1264" i="47" s="1"/>
  <c r="AK1264" i="47"/>
  <c r="Q1264" i="47"/>
  <c r="AH1262" i="47"/>
  <c r="AI1262" i="47" s="1"/>
  <c r="AJ1262" i="47" s="1"/>
  <c r="Q1262" i="47"/>
  <c r="AK1262" i="47"/>
  <c r="AH1261" i="47"/>
  <c r="AI1261" i="47" s="1"/>
  <c r="AJ1261" i="47" s="1"/>
  <c r="Q1261" i="47"/>
  <c r="AK1261" i="47"/>
  <c r="AH1259" i="47"/>
  <c r="AI1259" i="47" s="1"/>
  <c r="AJ1259" i="47" s="1"/>
  <c r="Q1259" i="47"/>
  <c r="AK1259" i="47"/>
  <c r="AH1258" i="47"/>
  <c r="AI1258" i="47" s="1"/>
  <c r="AJ1258" i="47" s="1"/>
  <c r="AK1258" i="47"/>
  <c r="Q1258" i="47"/>
  <c r="AH1257" i="47"/>
  <c r="AI1257" i="47" s="1"/>
  <c r="AJ1257" i="47" s="1"/>
  <c r="AK1257" i="47"/>
  <c r="AH1256" i="47"/>
  <c r="AI1256" i="47" s="1"/>
  <c r="AJ1256" i="47" s="1"/>
  <c r="AK1256" i="47"/>
  <c r="Q1256" i="47"/>
  <c r="AH1253" i="47"/>
  <c r="AI1253" i="47" s="1"/>
  <c r="AJ1253" i="47" s="1"/>
  <c r="AK1253" i="47"/>
  <c r="Q1253" i="47"/>
  <c r="AH1252" i="47"/>
  <c r="AI1252" i="47" s="1"/>
  <c r="AJ1252" i="47" s="1"/>
  <c r="Q1252" i="47"/>
  <c r="AK1252" i="47"/>
  <c r="AH1248" i="47"/>
  <c r="AI1248" i="47" s="1"/>
  <c r="AJ1248" i="47" s="1"/>
  <c r="AK1248" i="47"/>
  <c r="Q1248" i="47"/>
  <c r="AH1246" i="47"/>
  <c r="AI1246" i="47" s="1"/>
  <c r="AJ1246" i="47" s="1"/>
  <c r="AK1246" i="47"/>
  <c r="Q1246" i="47"/>
  <c r="AH1245" i="47"/>
  <c r="AI1245" i="47" s="1"/>
  <c r="AJ1245" i="47" s="1"/>
  <c r="AK1245" i="47"/>
  <c r="Q1245" i="47"/>
  <c r="AH1244" i="47"/>
  <c r="AI1244" i="47" s="1"/>
  <c r="AJ1244" i="47" s="1"/>
  <c r="AK1244" i="47"/>
  <c r="Q1244" i="47"/>
  <c r="AH1243" i="47"/>
  <c r="AI1243" i="47" s="1"/>
  <c r="AJ1243" i="47" s="1"/>
  <c r="AK1243" i="47"/>
  <c r="Q1243" i="47"/>
  <c r="AH1242" i="47"/>
  <c r="AI1242" i="47" s="1"/>
  <c r="AJ1242" i="47" s="1"/>
  <c r="AK1242" i="47"/>
  <c r="Q1242" i="47"/>
  <c r="AH1241" i="47"/>
  <c r="AI1241" i="47" s="1"/>
  <c r="AJ1241" i="47" s="1"/>
  <c r="AK1241" i="47"/>
  <c r="Q1241" i="47"/>
  <c r="AH1240" i="47"/>
  <c r="AI1240" i="47" s="1"/>
  <c r="AJ1240" i="47" s="1"/>
  <c r="AK1240" i="47"/>
  <c r="Q1240" i="47"/>
  <c r="AH1239" i="47"/>
  <c r="AI1239" i="47" s="1"/>
  <c r="AJ1239" i="47" s="1"/>
  <c r="Q1239" i="47"/>
  <c r="AK1239" i="47"/>
  <c r="AH1238" i="47"/>
  <c r="AI1238" i="47" s="1"/>
  <c r="AJ1238" i="47" s="1"/>
  <c r="AK1238" i="47"/>
  <c r="Q1238" i="47"/>
  <c r="AH1237" i="47"/>
  <c r="AI1237" i="47" s="1"/>
  <c r="AJ1237" i="47" s="1"/>
  <c r="AK1237" i="47"/>
  <c r="Q1237" i="47"/>
  <c r="AH1236" i="47"/>
  <c r="AI1236" i="47" s="1"/>
  <c r="AJ1236" i="47" s="1"/>
  <c r="AK1236" i="47"/>
  <c r="Q1236" i="47"/>
  <c r="AH1235" i="47"/>
  <c r="AI1235" i="47" s="1"/>
  <c r="AJ1235" i="47" s="1"/>
  <c r="AK1235" i="47"/>
  <c r="Q1235" i="47"/>
  <c r="AH1234" i="47"/>
  <c r="AI1234" i="47" s="1"/>
  <c r="AJ1234" i="47" s="1"/>
  <c r="AK1234" i="47"/>
  <c r="Q1234" i="47"/>
  <c r="AH1233" i="47"/>
  <c r="AI1233" i="47" s="1"/>
  <c r="AJ1233" i="47" s="1"/>
  <c r="AK1233" i="47"/>
  <c r="Q1233" i="47"/>
  <c r="AH1232" i="47"/>
  <c r="AI1232" i="47" s="1"/>
  <c r="AJ1232" i="47" s="1"/>
  <c r="Q1232" i="47"/>
  <c r="AK1232" i="47"/>
  <c r="AH1231" i="47"/>
  <c r="AI1231" i="47" s="1"/>
  <c r="AJ1231" i="47" s="1"/>
  <c r="AK1231" i="47"/>
  <c r="Q1231" i="47"/>
  <c r="AH1230" i="47"/>
  <c r="AI1230" i="47" s="1"/>
  <c r="AJ1230" i="47" s="1"/>
  <c r="AK1230" i="47"/>
  <c r="Q1230" i="47"/>
  <c r="AH1229" i="47"/>
  <c r="AI1229" i="47" s="1"/>
  <c r="AJ1229" i="47" s="1"/>
  <c r="Q1229" i="47"/>
  <c r="AK1229" i="47"/>
  <c r="AH1228" i="47"/>
  <c r="AI1228" i="47" s="1"/>
  <c r="AJ1228" i="47" s="1"/>
  <c r="Q1228" i="47"/>
  <c r="AK1228" i="47"/>
  <c r="AH1227" i="47"/>
  <c r="AI1227" i="47" s="1"/>
  <c r="AJ1227" i="47" s="1"/>
  <c r="AK1227" i="47"/>
  <c r="Q1227" i="47"/>
  <c r="AK1222" i="47"/>
  <c r="Q1222" i="47"/>
  <c r="AH1221" i="47"/>
  <c r="AI1221" i="47" s="1"/>
  <c r="AJ1221" i="47" s="1"/>
  <c r="AK1221" i="47"/>
  <c r="Q1221" i="47"/>
  <c r="AH1219" i="47"/>
  <c r="AI1219" i="47" s="1"/>
  <c r="AJ1219" i="47" s="1"/>
  <c r="AK1219" i="47"/>
  <c r="AH1218" i="47"/>
  <c r="AI1218" i="47" s="1"/>
  <c r="AJ1218" i="47" s="1"/>
  <c r="AK1218" i="47"/>
  <c r="Q1218" i="47"/>
  <c r="AH1216" i="47"/>
  <c r="AI1216" i="47" s="1"/>
  <c r="AJ1216" i="47" s="1"/>
  <c r="AK1216" i="47"/>
  <c r="Q1216" i="47"/>
  <c r="AH1214" i="47"/>
  <c r="AI1214" i="47" s="1"/>
  <c r="AJ1214" i="47" s="1"/>
  <c r="AK1214" i="47"/>
  <c r="Q1214" i="47"/>
  <c r="AH1213" i="47"/>
  <c r="AI1213" i="47" s="1"/>
  <c r="AJ1213" i="47" s="1"/>
  <c r="AK1213" i="47"/>
  <c r="Q1213" i="47"/>
  <c r="AH1211" i="47"/>
  <c r="AI1211" i="47" s="1"/>
  <c r="AJ1211" i="47" s="1"/>
  <c r="AK1211" i="47"/>
  <c r="Q1211" i="47"/>
  <c r="AH1207" i="47"/>
  <c r="AI1207" i="47" s="1"/>
  <c r="AJ1207" i="47" s="1"/>
  <c r="AK1207" i="47"/>
  <c r="Q1207" i="47"/>
  <c r="AH1206" i="47"/>
  <c r="AI1206" i="47" s="1"/>
  <c r="AJ1206" i="47" s="1"/>
  <c r="Q1206" i="47"/>
  <c r="AK1206" i="47"/>
  <c r="AH1200" i="47"/>
  <c r="AI1200" i="47" s="1"/>
  <c r="AJ1200" i="47" s="1"/>
  <c r="AK1200" i="47"/>
  <c r="Q1200" i="47"/>
  <c r="AH1199" i="47"/>
  <c r="AI1199" i="47" s="1"/>
  <c r="AJ1199" i="47" s="1"/>
  <c r="AK1199" i="47"/>
  <c r="Q1197" i="47"/>
  <c r="AK1197" i="47"/>
  <c r="AK1193" i="47"/>
  <c r="Q1193" i="47"/>
  <c r="AH1189" i="47"/>
  <c r="AI1189" i="47" s="1"/>
  <c r="AJ1189" i="47" s="1"/>
  <c r="AK1189" i="47"/>
  <c r="AH1188" i="47"/>
  <c r="AI1188" i="47" s="1"/>
  <c r="AJ1188" i="47" s="1"/>
  <c r="Q1188" i="47"/>
  <c r="AH1187" i="47"/>
  <c r="AI1187" i="47" s="1"/>
  <c r="AJ1187" i="47" s="1"/>
  <c r="AK1187" i="47"/>
  <c r="AH1184" i="47"/>
  <c r="AI1184" i="47" s="1"/>
  <c r="AJ1184" i="47" s="1"/>
  <c r="Q1184" i="47"/>
  <c r="AK1184" i="47"/>
  <c r="AH1183" i="47"/>
  <c r="AI1183" i="47" s="1"/>
  <c r="AJ1183" i="47" s="1"/>
  <c r="Q1183" i="47"/>
  <c r="AH1181" i="47"/>
  <c r="AI1181" i="47" s="1"/>
  <c r="AJ1181" i="47" s="1"/>
  <c r="Q1181" i="47"/>
  <c r="AK1181" i="47"/>
  <c r="AH1179" i="47"/>
  <c r="AI1179" i="47" s="1"/>
  <c r="AJ1179" i="47" s="1"/>
  <c r="AK1179" i="47"/>
  <c r="Q1179" i="47"/>
  <c r="AH1178" i="47"/>
  <c r="AI1178" i="47" s="1"/>
  <c r="AJ1178" i="47" s="1"/>
  <c r="Q1178" i="47"/>
  <c r="AK1178" i="47"/>
  <c r="AH1176" i="47"/>
  <c r="AI1176" i="47" s="1"/>
  <c r="AJ1176" i="47" s="1"/>
  <c r="Q1176" i="47"/>
  <c r="AH1169" i="47"/>
  <c r="AI1169" i="47" s="1"/>
  <c r="AJ1169" i="47" s="1"/>
  <c r="Q1169" i="47"/>
  <c r="AK1169" i="47"/>
  <c r="AH1168" i="47"/>
  <c r="AI1168" i="47" s="1"/>
  <c r="AJ1168" i="47" s="1"/>
  <c r="Q1168" i="47"/>
  <c r="AK1168" i="47"/>
  <c r="AH1166" i="47"/>
  <c r="AI1166" i="47" s="1"/>
  <c r="AJ1166" i="47" s="1"/>
  <c r="Q1166" i="47"/>
  <c r="AK1166" i="47"/>
  <c r="AH1164" i="47"/>
  <c r="AI1164" i="47" s="1"/>
  <c r="AJ1164" i="47" s="1"/>
  <c r="Q1164" i="47"/>
  <c r="AK1164" i="47"/>
  <c r="AH1160" i="47"/>
  <c r="AI1160" i="47" s="1"/>
  <c r="AJ1160" i="47" s="1"/>
  <c r="Q1160" i="47"/>
  <c r="AK1160" i="47"/>
  <c r="AH1158" i="47"/>
  <c r="AI1158" i="47" s="1"/>
  <c r="AJ1158" i="47" s="1"/>
  <c r="Q1158" i="47"/>
  <c r="AK1158" i="47"/>
  <c r="AH1155" i="47"/>
  <c r="AI1155" i="47" s="1"/>
  <c r="AJ1155" i="47" s="1"/>
  <c r="Q1155" i="47"/>
  <c r="AK1155" i="47"/>
  <c r="AH1153" i="47"/>
  <c r="AI1153" i="47" s="1"/>
  <c r="AJ1153" i="47" s="1"/>
  <c r="Q1153" i="47"/>
  <c r="AK1153" i="47"/>
  <c r="AH1150" i="47"/>
  <c r="AI1150" i="47" s="1"/>
  <c r="AJ1150" i="47" s="1"/>
  <c r="AK1150" i="47"/>
  <c r="AH1149" i="47"/>
  <c r="AI1149" i="47" s="1"/>
  <c r="AJ1149" i="47" s="1"/>
  <c r="AK1149" i="47"/>
  <c r="Q1149" i="47"/>
  <c r="AH1148" i="47"/>
  <c r="AI1148" i="47" s="1"/>
  <c r="AJ1148" i="47" s="1"/>
  <c r="AK1148" i="47"/>
  <c r="Q1148" i="47"/>
  <c r="AH1146" i="47"/>
  <c r="AI1146" i="47" s="1"/>
  <c r="AJ1146" i="47" s="1"/>
  <c r="AK1146" i="47"/>
  <c r="Q1146" i="47"/>
  <c r="Q1144" i="47"/>
  <c r="AK1144" i="47"/>
  <c r="AH1143" i="47"/>
  <c r="AI1143" i="47" s="1"/>
  <c r="AJ1143" i="47" s="1"/>
  <c r="Q1143" i="47"/>
  <c r="AK1143" i="47"/>
  <c r="AH1141" i="47"/>
  <c r="AI1141" i="47" s="1"/>
  <c r="AJ1141" i="47" s="1"/>
  <c r="AK1141" i="47"/>
  <c r="Q1141" i="47"/>
  <c r="AH1140" i="47"/>
  <c r="AI1140" i="47" s="1"/>
  <c r="AJ1140" i="47" s="1"/>
  <c r="AK1140" i="47"/>
  <c r="Q1140" i="47"/>
  <c r="AH1138" i="47"/>
  <c r="AI1138" i="47" s="1"/>
  <c r="AJ1138" i="47" s="1"/>
  <c r="AK1138" i="47"/>
  <c r="Q1138" i="47"/>
  <c r="AH1136" i="47"/>
  <c r="AI1136" i="47" s="1"/>
  <c r="AJ1136" i="47" s="1"/>
  <c r="AK1136" i="47"/>
  <c r="AH1135" i="47"/>
  <c r="AI1135" i="47" s="1"/>
  <c r="AJ1135" i="47" s="1"/>
  <c r="Q1135" i="47"/>
  <c r="AK1135" i="47"/>
  <c r="AH1134" i="47"/>
  <c r="AI1134" i="47" s="1"/>
  <c r="AJ1134" i="47" s="1"/>
  <c r="Q1134" i="47"/>
  <c r="AK1134" i="47"/>
  <c r="AH1133" i="47"/>
  <c r="AI1133" i="47" s="1"/>
  <c r="AJ1133" i="47" s="1"/>
  <c r="AK1133" i="47"/>
  <c r="Q1133" i="47"/>
  <c r="AH1131" i="47"/>
  <c r="AI1131" i="47" s="1"/>
  <c r="AJ1131" i="47" s="1"/>
  <c r="AK1131" i="47"/>
  <c r="Q1131" i="47"/>
  <c r="AH1129" i="47"/>
  <c r="AI1129" i="47" s="1"/>
  <c r="AJ1129" i="47" s="1"/>
  <c r="AK1129" i="47"/>
  <c r="AH1128" i="47"/>
  <c r="AI1128" i="47" s="1"/>
  <c r="AJ1128" i="47" s="1"/>
  <c r="AK1128" i="47"/>
  <c r="Q1128" i="47"/>
  <c r="AH1127" i="47"/>
  <c r="AI1127" i="47" s="1"/>
  <c r="AJ1127" i="47" s="1"/>
  <c r="AK1127" i="47"/>
  <c r="Q1127" i="47"/>
  <c r="AH1126" i="47"/>
  <c r="AI1126" i="47" s="1"/>
  <c r="AJ1126" i="47" s="1"/>
  <c r="Q1126" i="47"/>
  <c r="AK1126" i="47"/>
  <c r="AH1124" i="47"/>
  <c r="AI1124" i="47" s="1"/>
  <c r="AJ1124" i="47" s="1"/>
  <c r="Q1124" i="47"/>
  <c r="AK1124" i="47"/>
  <c r="AH1121" i="47"/>
  <c r="AI1121" i="47" s="1"/>
  <c r="AJ1121" i="47" s="1"/>
  <c r="AK1121" i="47"/>
  <c r="Q1121" i="47"/>
  <c r="AH1120" i="47"/>
  <c r="AI1120" i="47" s="1"/>
  <c r="AJ1120" i="47" s="1"/>
  <c r="Q1120" i="47"/>
  <c r="AK1120" i="47"/>
  <c r="AH1119" i="47"/>
  <c r="AI1119" i="47" s="1"/>
  <c r="AJ1119" i="47" s="1"/>
  <c r="AK1119" i="47"/>
  <c r="Q1119" i="47"/>
  <c r="AH1118" i="47"/>
  <c r="AI1118" i="47" s="1"/>
  <c r="AJ1118" i="47" s="1"/>
  <c r="Q1118" i="47"/>
  <c r="AK1118" i="47"/>
  <c r="AH1117" i="47"/>
  <c r="AI1117" i="47" s="1"/>
  <c r="AJ1117" i="47" s="1"/>
  <c r="Q1117" i="47"/>
  <c r="AH1116" i="47"/>
  <c r="AI1116" i="47" s="1"/>
  <c r="AJ1116" i="47" s="1"/>
  <c r="Q1116" i="47"/>
  <c r="AH1115" i="47"/>
  <c r="AI1115" i="47" s="1"/>
  <c r="AJ1115" i="47" s="1"/>
  <c r="AK1115" i="47"/>
  <c r="Q1115" i="47"/>
  <c r="AH1114" i="47"/>
  <c r="AI1114" i="47" s="1"/>
  <c r="AJ1114" i="47" s="1"/>
  <c r="Q1114" i="47"/>
  <c r="AH1113" i="47"/>
  <c r="AI1113" i="47" s="1"/>
  <c r="AJ1113" i="47" s="1"/>
  <c r="Q1113" i="47"/>
  <c r="AH1112" i="47"/>
  <c r="AI1112" i="47" s="1"/>
  <c r="AJ1112" i="47" s="1"/>
  <c r="AK1112" i="47"/>
  <c r="Q1112" i="47"/>
  <c r="AH1111" i="47"/>
  <c r="AI1111" i="47" s="1"/>
  <c r="AJ1111" i="47" s="1"/>
  <c r="AK1111" i="47"/>
  <c r="Q1111" i="47"/>
  <c r="AH1110" i="47"/>
  <c r="AI1110" i="47" s="1"/>
  <c r="AJ1110" i="47" s="1"/>
  <c r="AK1110" i="47"/>
  <c r="Q1110" i="47"/>
  <c r="AH1109" i="47"/>
  <c r="AI1109" i="47" s="1"/>
  <c r="AJ1109" i="47" s="1"/>
  <c r="Q1109" i="47"/>
  <c r="AK1109" i="47"/>
  <c r="AH1108" i="47"/>
  <c r="AI1108" i="47" s="1"/>
  <c r="AJ1108" i="47" s="1"/>
  <c r="AK1108" i="47"/>
  <c r="Q1108" i="47"/>
  <c r="AH1107" i="47"/>
  <c r="AI1107" i="47" s="1"/>
  <c r="AJ1107" i="47" s="1"/>
  <c r="AK1107" i="47"/>
  <c r="Q1107" i="47"/>
  <c r="AH1106" i="47"/>
  <c r="AI1106" i="47" s="1"/>
  <c r="AJ1106" i="47" s="1"/>
  <c r="AK1106" i="47"/>
  <c r="Q1106" i="47"/>
  <c r="AH1105" i="47"/>
  <c r="AI1105" i="47" s="1"/>
  <c r="AJ1105" i="47" s="1"/>
  <c r="AK1105" i="47"/>
  <c r="Q1105" i="47"/>
  <c r="AH1104" i="47"/>
  <c r="AI1104" i="47" s="1"/>
  <c r="AJ1104" i="47" s="1"/>
  <c r="AK1104" i="47"/>
  <c r="Q1104" i="47"/>
  <c r="AH1103" i="47"/>
  <c r="AI1103" i="47" s="1"/>
  <c r="AJ1103" i="47" s="1"/>
  <c r="Q1103" i="47"/>
  <c r="AK1103" i="47"/>
  <c r="AH1102" i="47"/>
  <c r="AI1102" i="47" s="1"/>
  <c r="AJ1102" i="47" s="1"/>
  <c r="AK1102" i="47"/>
  <c r="Q1102" i="47"/>
  <c r="AH1101" i="47"/>
  <c r="AI1101" i="47" s="1"/>
  <c r="AJ1101" i="47" s="1"/>
  <c r="Q1101" i="47"/>
  <c r="AK1101" i="47"/>
  <c r="AH1100" i="47"/>
  <c r="AI1100" i="47" s="1"/>
  <c r="AJ1100" i="47" s="1"/>
  <c r="AK1100" i="47"/>
  <c r="Q1100" i="47"/>
  <c r="AH1099" i="47"/>
  <c r="AI1099" i="47" s="1"/>
  <c r="AJ1099" i="47" s="1"/>
  <c r="AK1099" i="47"/>
  <c r="Q1099" i="47"/>
  <c r="AH1098" i="47"/>
  <c r="AI1098" i="47" s="1"/>
  <c r="AJ1098" i="47" s="1"/>
  <c r="AK1098" i="47"/>
  <c r="Q1098" i="47"/>
  <c r="AH1097" i="47"/>
  <c r="AI1097" i="47" s="1"/>
  <c r="AJ1097" i="47" s="1"/>
  <c r="AK1097" i="47"/>
  <c r="Q1097" i="47"/>
  <c r="AH1096" i="47"/>
  <c r="AI1096" i="47" s="1"/>
  <c r="AJ1096" i="47" s="1"/>
  <c r="AK1096" i="47"/>
  <c r="Q1096" i="47"/>
  <c r="AH1095" i="47"/>
  <c r="AI1095" i="47" s="1"/>
  <c r="AJ1095" i="47" s="1"/>
  <c r="AK1095" i="47"/>
  <c r="Q1095" i="47"/>
  <c r="AH1094" i="47"/>
  <c r="AI1094" i="47" s="1"/>
  <c r="AJ1094" i="47" s="1"/>
  <c r="Q1094" i="47"/>
  <c r="AK1094" i="47"/>
  <c r="AH1093" i="47"/>
  <c r="AI1093" i="47" s="1"/>
  <c r="AJ1093" i="47" s="1"/>
  <c r="AK1093" i="47"/>
  <c r="Q1093" i="47"/>
  <c r="AH1092" i="47"/>
  <c r="AI1092" i="47" s="1"/>
  <c r="AJ1092" i="47" s="1"/>
  <c r="AK1092" i="47"/>
  <c r="Q1092" i="47"/>
  <c r="AH1091" i="47"/>
  <c r="AI1091" i="47" s="1"/>
  <c r="AJ1091" i="47" s="1"/>
  <c r="AK1091" i="47"/>
  <c r="Q1091" i="47"/>
  <c r="AH1090" i="47"/>
  <c r="AI1090" i="47" s="1"/>
  <c r="AJ1090" i="47" s="1"/>
  <c r="AK1090" i="47"/>
  <c r="Q1090" i="47"/>
  <c r="AH1089" i="47"/>
  <c r="AI1089" i="47" s="1"/>
  <c r="AJ1089" i="47" s="1"/>
  <c r="Q1089" i="47"/>
  <c r="AK1089" i="47"/>
  <c r="AH1088" i="47"/>
  <c r="AI1088" i="47" s="1"/>
  <c r="AJ1088" i="47" s="1"/>
  <c r="Q1088" i="47"/>
  <c r="AK1088" i="47"/>
  <c r="AH1087" i="47"/>
  <c r="AI1087" i="47" s="1"/>
  <c r="AJ1087" i="47" s="1"/>
  <c r="AK1087" i="47"/>
  <c r="Q1087" i="47"/>
  <c r="AH1086" i="47"/>
  <c r="AI1086" i="47" s="1"/>
  <c r="AJ1086" i="47" s="1"/>
  <c r="AK1086" i="47"/>
  <c r="Q1086" i="47"/>
  <c r="AH1085" i="47"/>
  <c r="AI1085" i="47" s="1"/>
  <c r="AJ1085" i="47" s="1"/>
  <c r="AK1085" i="47"/>
  <c r="Q1085" i="47"/>
  <c r="AH1084" i="47"/>
  <c r="AI1084" i="47" s="1"/>
  <c r="AJ1084" i="47" s="1"/>
  <c r="AK1084" i="47"/>
  <c r="Q1084" i="47"/>
  <c r="AH1083" i="47"/>
  <c r="AI1083" i="47" s="1"/>
  <c r="AJ1083" i="47" s="1"/>
  <c r="Q1083" i="47"/>
  <c r="AK1083" i="47"/>
  <c r="AH1082" i="47"/>
  <c r="AI1082" i="47" s="1"/>
  <c r="AJ1082" i="47" s="1"/>
  <c r="AK1082" i="47"/>
  <c r="Q1082" i="47"/>
  <c r="AH1081" i="47"/>
  <c r="AI1081" i="47" s="1"/>
  <c r="AJ1081" i="47" s="1"/>
  <c r="AK1081" i="47"/>
  <c r="Q1081" i="47"/>
  <c r="AH1080" i="47"/>
  <c r="AI1080" i="47" s="1"/>
  <c r="AJ1080" i="47" s="1"/>
  <c r="Q1080" i="47"/>
  <c r="AK1080" i="47"/>
  <c r="AH1078" i="47"/>
  <c r="AI1078" i="47" s="1"/>
  <c r="AJ1078" i="47" s="1"/>
  <c r="Q1078" i="47"/>
  <c r="AK1078" i="47"/>
  <c r="AH1074" i="47"/>
  <c r="AI1074" i="47" s="1"/>
  <c r="AJ1074" i="47" s="1"/>
  <c r="Q1074" i="47"/>
  <c r="AK1074" i="47"/>
  <c r="AH1073" i="47"/>
  <c r="AI1073" i="47" s="1"/>
  <c r="AJ1073" i="47" s="1"/>
  <c r="Q1073" i="47"/>
  <c r="AK1073" i="47"/>
  <c r="AH1072" i="47"/>
  <c r="AI1072" i="47" s="1"/>
  <c r="AJ1072" i="47" s="1"/>
  <c r="Q1072" i="47"/>
  <c r="AK1072" i="47"/>
  <c r="AH1067" i="47"/>
  <c r="AI1067" i="47" s="1"/>
  <c r="AJ1067" i="47" s="1"/>
  <c r="Q1067" i="47"/>
  <c r="AK1067" i="47"/>
  <c r="AH1066" i="47"/>
  <c r="AI1066" i="47" s="1"/>
  <c r="AJ1066" i="47" s="1"/>
  <c r="AK1066" i="47"/>
  <c r="Q1066" i="47"/>
  <c r="AK1063" i="47"/>
  <c r="Q1063" i="47"/>
  <c r="AH1061" i="47"/>
  <c r="AI1061" i="47" s="1"/>
  <c r="AJ1061" i="47" s="1"/>
  <c r="Q1061" i="47"/>
  <c r="AK1061" i="47"/>
  <c r="AH1060" i="47"/>
  <c r="AI1060" i="47" s="1"/>
  <c r="AJ1060" i="47" s="1"/>
  <c r="AK1060" i="47"/>
  <c r="AH1059" i="47"/>
  <c r="AI1059" i="47" s="1"/>
  <c r="AJ1059" i="47" s="1"/>
  <c r="Q1059" i="47"/>
  <c r="AK1059" i="47"/>
  <c r="AH1058" i="47"/>
  <c r="AI1058" i="47" s="1"/>
  <c r="AJ1058" i="47" s="1"/>
  <c r="AK1058" i="47"/>
  <c r="Q1058" i="47"/>
  <c r="AH1057" i="47"/>
  <c r="AI1057" i="47" s="1"/>
  <c r="AJ1057" i="47" s="1"/>
  <c r="Q1057" i="47"/>
  <c r="AK1057" i="47"/>
  <c r="AH1056" i="47"/>
  <c r="AI1056" i="47" s="1"/>
  <c r="AJ1056" i="47" s="1"/>
  <c r="Q1056" i="47"/>
  <c r="AK1056" i="47"/>
  <c r="AH1055" i="47"/>
  <c r="AI1055" i="47" s="1"/>
  <c r="AJ1055" i="47" s="1"/>
  <c r="AK1055" i="47"/>
  <c r="Q1055" i="47"/>
  <c r="AH1052" i="47"/>
  <c r="AI1052" i="47" s="1"/>
  <c r="AJ1052" i="47" s="1"/>
  <c r="Q1052" i="47"/>
  <c r="AK1052" i="47"/>
  <c r="AH1050" i="47"/>
  <c r="AI1050" i="47" s="1"/>
  <c r="AJ1050" i="47" s="1"/>
  <c r="Q1050" i="47"/>
  <c r="AH1048" i="47"/>
  <c r="AI1048" i="47" s="1"/>
  <c r="AJ1048" i="47" s="1"/>
  <c r="AK1048" i="47"/>
  <c r="Q1048" i="47"/>
  <c r="AH1047" i="47"/>
  <c r="AI1047" i="47" s="1"/>
  <c r="AJ1047" i="47" s="1"/>
  <c r="Q1047" i="47"/>
  <c r="AH1042" i="47"/>
  <c r="AI1042" i="47" s="1"/>
  <c r="AJ1042" i="47" s="1"/>
  <c r="Q1042" i="47"/>
  <c r="AK1042" i="47"/>
  <c r="AH1041" i="47"/>
  <c r="AI1041" i="47" s="1"/>
  <c r="AJ1041" i="47" s="1"/>
  <c r="AK1041" i="47"/>
  <c r="AH1038" i="47"/>
  <c r="AI1038" i="47" s="1"/>
  <c r="AJ1038" i="47" s="1"/>
  <c r="AK1038" i="47"/>
  <c r="Q1038" i="47"/>
  <c r="AH1037" i="47"/>
  <c r="AI1037" i="47" s="1"/>
  <c r="AJ1037" i="47" s="1"/>
  <c r="AK1037" i="47"/>
  <c r="Q1037" i="47"/>
  <c r="AH1036" i="47"/>
  <c r="AI1036" i="47" s="1"/>
  <c r="AJ1036" i="47" s="1"/>
  <c r="AK1036" i="47"/>
  <c r="Q1036" i="47"/>
  <c r="AH1035" i="47"/>
  <c r="AI1035" i="47" s="1"/>
  <c r="AJ1035" i="47" s="1"/>
  <c r="AK1035" i="47"/>
  <c r="Q1035" i="47"/>
  <c r="AH1033" i="47"/>
  <c r="AI1033" i="47" s="1"/>
  <c r="AJ1033" i="47" s="1"/>
  <c r="Q1033" i="47"/>
  <c r="AK1033" i="47"/>
  <c r="AH1032" i="47"/>
  <c r="AI1032" i="47" s="1"/>
  <c r="AJ1032" i="47" s="1"/>
  <c r="AK1032" i="47"/>
  <c r="Q1032" i="47"/>
  <c r="AH1030" i="47"/>
  <c r="AI1030" i="47" s="1"/>
  <c r="AJ1030" i="47" s="1"/>
  <c r="AK1030" i="47"/>
  <c r="Q1030" i="47"/>
  <c r="AH1029" i="47"/>
  <c r="AI1029" i="47" s="1"/>
  <c r="AJ1029" i="47" s="1"/>
  <c r="Q1029" i="47"/>
  <c r="AK1029" i="47"/>
  <c r="AH1026" i="47"/>
  <c r="AI1026" i="47" s="1"/>
  <c r="AJ1026" i="47" s="1"/>
  <c r="AK1026" i="47"/>
  <c r="Q1026" i="47"/>
  <c r="AH1025" i="47"/>
  <c r="AI1025" i="47" s="1"/>
  <c r="AJ1025" i="47" s="1"/>
  <c r="Q1025" i="47"/>
  <c r="AK1025" i="47"/>
  <c r="AH1023" i="47"/>
  <c r="AI1023" i="47" s="1"/>
  <c r="AJ1023" i="47" s="1"/>
  <c r="AK1023" i="47"/>
  <c r="Q1023" i="47"/>
  <c r="AH1022" i="47"/>
  <c r="AI1022" i="47" s="1"/>
  <c r="AJ1022" i="47" s="1"/>
  <c r="AK1022" i="47"/>
  <c r="Q1022" i="47"/>
  <c r="AH1021" i="47"/>
  <c r="AI1021" i="47" s="1"/>
  <c r="AJ1021" i="47" s="1"/>
  <c r="AK1021" i="47"/>
  <c r="Q1021" i="47"/>
  <c r="AH1019" i="47"/>
  <c r="AI1019" i="47" s="1"/>
  <c r="AJ1019" i="47" s="1"/>
  <c r="Q1019" i="47"/>
  <c r="AK1019" i="47"/>
  <c r="AH1018" i="47"/>
  <c r="AI1018" i="47" s="1"/>
  <c r="AJ1018" i="47" s="1"/>
  <c r="AK1018" i="47"/>
  <c r="AH1017" i="47"/>
  <c r="AI1017" i="47" s="1"/>
  <c r="AJ1017" i="47" s="1"/>
  <c r="AK1017" i="47"/>
  <c r="AH1016" i="47"/>
  <c r="AI1016" i="47" s="1"/>
  <c r="AJ1016" i="47" s="1"/>
  <c r="AK1016" i="47"/>
  <c r="Q1016" i="47"/>
  <c r="AH1015" i="47"/>
  <c r="AI1015" i="47" s="1"/>
  <c r="AJ1015" i="47" s="1"/>
  <c r="Q1015" i="47"/>
  <c r="AK1015" i="47"/>
  <c r="AH1013" i="47"/>
  <c r="AI1013" i="47" s="1"/>
  <c r="AJ1013" i="47" s="1"/>
  <c r="AK1013" i="47"/>
  <c r="Q1013" i="47"/>
  <c r="AH1012" i="47"/>
  <c r="AI1012" i="47" s="1"/>
  <c r="AJ1012" i="47" s="1"/>
  <c r="Q1012" i="47"/>
  <c r="AK1012" i="47"/>
  <c r="AH1011" i="47"/>
  <c r="AI1011" i="47" s="1"/>
  <c r="AJ1011" i="47" s="1"/>
  <c r="Q1011" i="47"/>
  <c r="AH1010" i="47"/>
  <c r="AI1010" i="47" s="1"/>
  <c r="AJ1010" i="47" s="1"/>
  <c r="Q1010" i="47"/>
  <c r="AK1010" i="47"/>
  <c r="AH1009" i="47"/>
  <c r="AI1009" i="47" s="1"/>
  <c r="AJ1009" i="47" s="1"/>
  <c r="AK1009" i="47"/>
  <c r="AH1008" i="47"/>
  <c r="AI1008" i="47" s="1"/>
  <c r="AJ1008" i="47" s="1"/>
  <c r="Q1008" i="47"/>
  <c r="AK1008" i="47"/>
  <c r="AH1007" i="47"/>
  <c r="AI1007" i="47" s="1"/>
  <c r="AJ1007" i="47" s="1"/>
  <c r="Q1007" i="47"/>
  <c r="AK1007" i="47"/>
  <c r="AH1004" i="47"/>
  <c r="AI1004" i="47" s="1"/>
  <c r="AJ1004" i="47" s="1"/>
  <c r="Q1004" i="47"/>
  <c r="AK1004" i="47"/>
  <c r="AH1003" i="47"/>
  <c r="AI1003" i="47" s="1"/>
  <c r="AJ1003" i="47" s="1"/>
  <c r="Q1003" i="47"/>
  <c r="AK1003" i="47"/>
  <c r="Q997" i="47"/>
  <c r="Q995" i="47"/>
  <c r="G989" i="47"/>
  <c r="L989" i="47"/>
  <c r="M989" i="47"/>
  <c r="E989" i="47"/>
  <c r="I989" i="47"/>
  <c r="N989" i="47"/>
  <c r="K989" i="47"/>
  <c r="H989" i="47"/>
  <c r="J989" i="47"/>
  <c r="E988" i="47"/>
  <c r="G988" i="47"/>
  <c r="M988" i="47"/>
  <c r="N988" i="47"/>
  <c r="L988" i="47"/>
  <c r="H988" i="47"/>
  <c r="I988" i="47"/>
  <c r="J988" i="47"/>
  <c r="K988" i="47"/>
  <c r="G987" i="47"/>
  <c r="E987" i="47"/>
  <c r="L987" i="47"/>
  <c r="N987" i="47"/>
  <c r="M987" i="47"/>
  <c r="K987" i="47"/>
  <c r="J987" i="47"/>
  <c r="I987" i="47"/>
  <c r="H987" i="47"/>
  <c r="I986" i="47"/>
  <c r="E986" i="47"/>
  <c r="H986" i="47"/>
  <c r="G986" i="47"/>
  <c r="J986" i="47"/>
  <c r="K986" i="47"/>
  <c r="L986" i="47"/>
  <c r="M986" i="47"/>
  <c r="N986" i="47"/>
  <c r="L985" i="47"/>
  <c r="J985" i="47"/>
  <c r="H985" i="47"/>
  <c r="N985" i="47"/>
  <c r="G985" i="47"/>
  <c r="M985" i="47"/>
  <c r="K985" i="47"/>
  <c r="I985" i="47"/>
  <c r="E985" i="47"/>
  <c r="N984" i="47"/>
  <c r="I984" i="47"/>
  <c r="M984" i="47"/>
  <c r="H984" i="47"/>
  <c r="E984" i="47"/>
  <c r="J984" i="47"/>
  <c r="L984" i="47"/>
  <c r="G984" i="47"/>
  <c r="K984" i="47"/>
  <c r="J983" i="47"/>
  <c r="H983" i="47"/>
  <c r="M983" i="47"/>
  <c r="K983" i="47"/>
  <c r="I983" i="47"/>
  <c r="G983" i="47"/>
  <c r="E983" i="47"/>
  <c r="L983" i="47"/>
  <c r="N983" i="47"/>
  <c r="J982" i="47"/>
  <c r="N982" i="47"/>
  <c r="I982" i="47"/>
  <c r="L982" i="47"/>
  <c r="M982" i="47"/>
  <c r="K982" i="47"/>
  <c r="H982" i="47"/>
  <c r="G982" i="47"/>
  <c r="E982" i="47"/>
  <c r="G981" i="47"/>
  <c r="E981" i="47"/>
  <c r="N981" i="47"/>
  <c r="I981" i="47"/>
  <c r="J981" i="47"/>
  <c r="K981" i="47"/>
  <c r="H981" i="47"/>
  <c r="L981" i="47"/>
  <c r="M981" i="47"/>
  <c r="N980" i="47"/>
  <c r="L980" i="47"/>
  <c r="K980" i="47"/>
  <c r="J980" i="47"/>
  <c r="I980" i="47"/>
  <c r="H980" i="47"/>
  <c r="G980" i="47"/>
  <c r="M980" i="47"/>
  <c r="E980" i="47"/>
  <c r="G979" i="47"/>
  <c r="H979" i="47"/>
  <c r="L979" i="47"/>
  <c r="I979" i="47"/>
  <c r="J979" i="47"/>
  <c r="M979" i="47"/>
  <c r="K979" i="47"/>
  <c r="E979" i="47"/>
  <c r="N979" i="47"/>
  <c r="E978" i="47"/>
  <c r="G978" i="47"/>
  <c r="H978" i="47"/>
  <c r="J978" i="47"/>
  <c r="K978" i="47"/>
  <c r="M978" i="47"/>
  <c r="N978" i="47"/>
  <c r="I978" i="47"/>
  <c r="L978" i="47"/>
  <c r="G977" i="47"/>
  <c r="E977" i="47"/>
  <c r="J977" i="47"/>
  <c r="N977" i="47"/>
  <c r="I977" i="47"/>
  <c r="K977" i="47"/>
  <c r="M977" i="47"/>
  <c r="H977" i="47"/>
  <c r="L977" i="47"/>
  <c r="J976" i="47"/>
  <c r="K976" i="47"/>
  <c r="L976" i="47"/>
  <c r="N976" i="47"/>
  <c r="E976" i="47"/>
  <c r="M976" i="47"/>
  <c r="G976" i="47"/>
  <c r="H976" i="47"/>
  <c r="I976" i="47"/>
  <c r="I975" i="47"/>
  <c r="G975" i="47"/>
  <c r="N975" i="47"/>
  <c r="M975" i="47"/>
  <c r="L975" i="47"/>
  <c r="K975" i="47"/>
  <c r="J975" i="47"/>
  <c r="E975" i="47"/>
  <c r="H975" i="47"/>
  <c r="M974" i="47"/>
  <c r="I974" i="47"/>
  <c r="E974" i="47"/>
  <c r="G974" i="47"/>
  <c r="H974" i="47"/>
  <c r="L974" i="47"/>
  <c r="N974" i="47"/>
  <c r="J974" i="47"/>
  <c r="K974" i="47"/>
  <c r="M973" i="47"/>
  <c r="G973" i="47"/>
  <c r="E973" i="47"/>
  <c r="N973" i="47"/>
  <c r="L973" i="47"/>
  <c r="H973" i="47"/>
  <c r="I973" i="47"/>
  <c r="J973" i="47"/>
  <c r="K973" i="47"/>
  <c r="I972" i="47"/>
  <c r="J972" i="47"/>
  <c r="E972" i="47"/>
  <c r="M972" i="47"/>
  <c r="L972" i="47"/>
  <c r="K972" i="47"/>
  <c r="N972" i="47"/>
  <c r="G972" i="47"/>
  <c r="H972" i="47"/>
  <c r="N971" i="47"/>
  <c r="M971" i="47"/>
  <c r="G971" i="47"/>
  <c r="H971" i="47"/>
  <c r="E971" i="47"/>
  <c r="L971" i="47"/>
  <c r="K971" i="47"/>
  <c r="I971" i="47"/>
  <c r="J971" i="47"/>
  <c r="E970" i="47"/>
  <c r="G970" i="47"/>
  <c r="H970" i="47"/>
  <c r="J970" i="47"/>
  <c r="K970" i="47"/>
  <c r="L970" i="47"/>
  <c r="I970" i="47"/>
  <c r="N970" i="47"/>
  <c r="M970" i="47"/>
  <c r="I969" i="47"/>
  <c r="H969" i="47"/>
  <c r="G969" i="47"/>
  <c r="E969" i="47"/>
  <c r="N969" i="47"/>
  <c r="M969" i="47"/>
  <c r="L969" i="47"/>
  <c r="K969" i="47"/>
  <c r="J969" i="47"/>
  <c r="M968" i="47"/>
  <c r="L968" i="47"/>
  <c r="K968" i="47"/>
  <c r="I968" i="47"/>
  <c r="H968" i="47"/>
  <c r="G968" i="47"/>
  <c r="J968" i="47"/>
  <c r="E968" i="47"/>
  <c r="N968" i="47"/>
  <c r="N967" i="47"/>
  <c r="L967" i="47"/>
  <c r="J967" i="47"/>
  <c r="H967" i="47"/>
  <c r="K967" i="47"/>
  <c r="E967" i="47"/>
  <c r="G967" i="47"/>
  <c r="M967" i="47"/>
  <c r="I967" i="47"/>
  <c r="N966" i="47"/>
  <c r="M966" i="47"/>
  <c r="L966" i="47"/>
  <c r="K966" i="47"/>
  <c r="J966" i="47"/>
  <c r="I966" i="47"/>
  <c r="H966" i="47"/>
  <c r="G966" i="47"/>
  <c r="E966" i="47"/>
  <c r="E965" i="47"/>
  <c r="M965" i="47"/>
  <c r="N965" i="47"/>
  <c r="I965" i="47"/>
  <c r="J965" i="47"/>
  <c r="K965" i="47"/>
  <c r="L965" i="47"/>
  <c r="H965" i="47"/>
  <c r="G965" i="47"/>
  <c r="G964" i="47"/>
  <c r="H964" i="47"/>
  <c r="J964" i="47"/>
  <c r="K964" i="47"/>
  <c r="L964" i="47"/>
  <c r="M964" i="47"/>
  <c r="N964" i="47"/>
  <c r="I964" i="47"/>
  <c r="E964" i="47"/>
  <c r="E963" i="47"/>
  <c r="G963" i="47"/>
  <c r="H963" i="47"/>
  <c r="I963" i="47"/>
  <c r="L963" i="47"/>
  <c r="J963" i="47"/>
  <c r="M963" i="47"/>
  <c r="N963" i="47"/>
  <c r="K963" i="47"/>
  <c r="N962" i="47"/>
  <c r="M962" i="47"/>
  <c r="L962" i="47"/>
  <c r="K962" i="47"/>
  <c r="J962" i="47"/>
  <c r="I962" i="47"/>
  <c r="H962" i="47"/>
  <c r="G962" i="47"/>
  <c r="E962" i="47"/>
  <c r="G961" i="47"/>
  <c r="H961" i="47"/>
  <c r="K961" i="47"/>
  <c r="M961" i="47"/>
  <c r="J961" i="47"/>
  <c r="I961" i="47"/>
  <c r="L961" i="47"/>
  <c r="N961" i="47"/>
  <c r="E961" i="47"/>
  <c r="E960" i="47"/>
  <c r="J960" i="47"/>
  <c r="G960" i="47"/>
  <c r="H960" i="47"/>
  <c r="I960" i="47"/>
  <c r="N960" i="47"/>
  <c r="M960" i="47"/>
  <c r="L960" i="47"/>
  <c r="K960" i="47"/>
  <c r="N959" i="47"/>
  <c r="K959" i="47"/>
  <c r="L959" i="47"/>
  <c r="M959" i="47"/>
  <c r="E959" i="47"/>
  <c r="J959" i="47"/>
  <c r="H959" i="47"/>
  <c r="G959" i="47"/>
  <c r="I959" i="47"/>
  <c r="L958" i="47"/>
  <c r="M958" i="47"/>
  <c r="N958" i="47"/>
  <c r="I958" i="47"/>
  <c r="E958" i="47"/>
  <c r="G958" i="47"/>
  <c r="H958" i="47"/>
  <c r="J958" i="47"/>
  <c r="K958" i="47"/>
  <c r="I957" i="47"/>
  <c r="L957" i="47"/>
  <c r="J957" i="47"/>
  <c r="K957" i="47"/>
  <c r="M957" i="47"/>
  <c r="N957" i="47"/>
  <c r="E957" i="47"/>
  <c r="G957" i="47"/>
  <c r="H957" i="47"/>
  <c r="I954" i="47"/>
  <c r="K954" i="47"/>
  <c r="M954" i="47"/>
  <c r="G954" i="47"/>
  <c r="H954" i="47"/>
  <c r="J954" i="47"/>
  <c r="L954" i="47"/>
  <c r="E954" i="47"/>
  <c r="N954" i="47"/>
  <c r="J952" i="47"/>
  <c r="H952" i="47"/>
  <c r="G952" i="47"/>
  <c r="E952" i="47"/>
  <c r="I952" i="47"/>
  <c r="K952" i="47"/>
  <c r="M952" i="47"/>
  <c r="N952" i="47"/>
  <c r="L952" i="47"/>
  <c r="L951" i="47"/>
  <c r="K951" i="47"/>
  <c r="M951" i="47"/>
  <c r="E951" i="47"/>
  <c r="G951" i="47"/>
  <c r="H951" i="47"/>
  <c r="I951" i="47"/>
  <c r="J951" i="47"/>
  <c r="N951" i="47"/>
  <c r="E950" i="47"/>
  <c r="I950" i="47"/>
  <c r="H950" i="47"/>
  <c r="G950" i="47"/>
  <c r="M950" i="47"/>
  <c r="K950" i="47"/>
  <c r="L950" i="47"/>
  <c r="N950" i="47"/>
  <c r="J950" i="47"/>
  <c r="M949" i="47"/>
  <c r="L949" i="47"/>
  <c r="K949" i="47"/>
  <c r="E949" i="47"/>
  <c r="I949" i="47"/>
  <c r="G949" i="47"/>
  <c r="H949" i="47"/>
  <c r="J949" i="47"/>
  <c r="N949" i="47"/>
  <c r="H948" i="47"/>
  <c r="I948" i="47"/>
  <c r="J948" i="47"/>
  <c r="K948" i="47"/>
  <c r="L948" i="47"/>
  <c r="M948" i="47"/>
  <c r="N948" i="47"/>
  <c r="E948" i="47"/>
  <c r="G948" i="47"/>
  <c r="J947" i="47"/>
  <c r="K947" i="47"/>
  <c r="H947" i="47"/>
  <c r="L947" i="47"/>
  <c r="E947" i="47"/>
  <c r="G947" i="47"/>
  <c r="M947" i="47"/>
  <c r="N947" i="47"/>
  <c r="I947" i="47"/>
  <c r="J946" i="47"/>
  <c r="I946" i="47"/>
  <c r="H946" i="47"/>
  <c r="M946" i="47"/>
  <c r="G946" i="47"/>
  <c r="E946" i="47"/>
  <c r="N946" i="47"/>
  <c r="L946" i="47"/>
  <c r="K946" i="47"/>
  <c r="E945" i="47"/>
  <c r="I945" i="47"/>
  <c r="J945" i="47"/>
  <c r="H945" i="47"/>
  <c r="K945" i="47"/>
  <c r="L945" i="47"/>
  <c r="G945" i="47"/>
  <c r="I944" i="47"/>
  <c r="H944" i="47"/>
  <c r="G944" i="47"/>
  <c r="E944" i="47"/>
  <c r="E943" i="47"/>
  <c r="H943" i="47"/>
  <c r="G943" i="47"/>
  <c r="L943" i="47"/>
  <c r="K943" i="47"/>
  <c r="J943" i="47"/>
  <c r="I943" i="47"/>
  <c r="N942" i="47"/>
  <c r="J942" i="47"/>
  <c r="K942" i="47"/>
  <c r="I942" i="47"/>
  <c r="H942" i="47"/>
  <c r="L942" i="47"/>
  <c r="E942" i="47"/>
  <c r="M942" i="47"/>
  <c r="G942" i="47"/>
  <c r="J941" i="47"/>
  <c r="E941" i="47"/>
  <c r="K940" i="47"/>
  <c r="E940" i="47"/>
  <c r="G940" i="47"/>
  <c r="H940" i="47"/>
  <c r="I940" i="47"/>
  <c r="J940" i="47"/>
  <c r="L940" i="47"/>
  <c r="N940" i="47"/>
  <c r="M940" i="47"/>
  <c r="L939" i="47"/>
  <c r="M939" i="47"/>
  <c r="E939" i="47"/>
  <c r="N939" i="47"/>
  <c r="N937" i="47"/>
  <c r="E937" i="47"/>
  <c r="M937" i="47"/>
  <c r="L937" i="47"/>
  <c r="K937" i="47"/>
  <c r="J937" i="47"/>
  <c r="I937" i="47"/>
  <c r="H937" i="47"/>
  <c r="G937" i="47"/>
  <c r="M935" i="47"/>
  <c r="J935" i="47"/>
  <c r="N935" i="47"/>
  <c r="E935" i="47"/>
  <c r="H935" i="47"/>
  <c r="I935" i="47"/>
  <c r="I934" i="47"/>
  <c r="J934" i="47"/>
  <c r="L934" i="47"/>
  <c r="M934" i="47"/>
  <c r="N934" i="47"/>
  <c r="E934" i="47"/>
  <c r="H934" i="47"/>
  <c r="K934" i="47"/>
  <c r="G934" i="47"/>
  <c r="M933" i="47"/>
  <c r="K933" i="47"/>
  <c r="E933" i="47"/>
  <c r="G933" i="47"/>
  <c r="I933" i="47"/>
  <c r="J933" i="47"/>
  <c r="L933" i="47"/>
  <c r="H933" i="47"/>
  <c r="N933" i="47"/>
  <c r="J932" i="47"/>
  <c r="E932" i="47"/>
  <c r="G932" i="47"/>
  <c r="H932" i="47"/>
  <c r="K932" i="47"/>
  <c r="I932" i="47"/>
  <c r="M932" i="47"/>
  <c r="N932" i="47"/>
  <c r="L932" i="47"/>
  <c r="I931" i="47"/>
  <c r="J931" i="47"/>
  <c r="H931" i="47"/>
  <c r="K931" i="47"/>
  <c r="G931" i="47"/>
  <c r="H929" i="47"/>
  <c r="N929" i="47"/>
  <c r="K929" i="47"/>
  <c r="G929" i="47"/>
  <c r="I929" i="47"/>
  <c r="J929" i="47"/>
  <c r="L929" i="47"/>
  <c r="G928" i="47"/>
  <c r="K928" i="47"/>
  <c r="H928" i="47"/>
  <c r="N928" i="47"/>
  <c r="L928" i="47"/>
  <c r="M928" i="47"/>
  <c r="E928" i="47"/>
  <c r="J928" i="47"/>
  <c r="I927" i="47"/>
  <c r="N927" i="47"/>
  <c r="L927" i="47"/>
  <c r="J927" i="47"/>
  <c r="K927" i="47"/>
  <c r="H927" i="47"/>
  <c r="E927" i="47"/>
  <c r="G927" i="47"/>
  <c r="M927" i="47"/>
  <c r="I926" i="47"/>
  <c r="J926" i="47"/>
  <c r="K926" i="47"/>
  <c r="L926" i="47"/>
  <c r="N926" i="47"/>
  <c r="M926" i="47"/>
  <c r="E926" i="47"/>
  <c r="G926" i="47"/>
  <c r="H926" i="47"/>
  <c r="H924" i="47"/>
  <c r="G924" i="47"/>
  <c r="I924" i="47"/>
  <c r="K924" i="47"/>
  <c r="E924" i="47"/>
  <c r="J924" i="47"/>
  <c r="H923" i="47"/>
  <c r="K923" i="47"/>
  <c r="M923" i="47"/>
  <c r="J923" i="47"/>
  <c r="L923" i="47"/>
  <c r="E923" i="47"/>
  <c r="G923" i="47"/>
  <c r="I923" i="47"/>
  <c r="L921" i="47"/>
  <c r="K921" i="47"/>
  <c r="J921" i="47"/>
  <c r="I921" i="47"/>
  <c r="G921" i="47"/>
  <c r="E921" i="47"/>
  <c r="H921" i="47"/>
  <c r="N921" i="47"/>
  <c r="M921" i="47"/>
  <c r="K919" i="47"/>
  <c r="N919" i="47"/>
  <c r="I919" i="47"/>
  <c r="J919" i="47"/>
  <c r="M919" i="47"/>
  <c r="E919" i="47"/>
  <c r="L919" i="47"/>
  <c r="G919" i="47"/>
  <c r="H919" i="47"/>
  <c r="E916" i="47"/>
  <c r="G916" i="47"/>
  <c r="J916" i="47"/>
  <c r="H916" i="47"/>
  <c r="K916" i="47"/>
  <c r="I916" i="47"/>
  <c r="N916" i="47"/>
  <c r="L916" i="47"/>
  <c r="M916" i="47"/>
  <c r="M915" i="47"/>
  <c r="J915" i="47"/>
  <c r="G915" i="47"/>
  <c r="I915" i="47"/>
  <c r="K915" i="47"/>
  <c r="N915" i="47"/>
  <c r="E915" i="47"/>
  <c r="L915" i="47"/>
  <c r="H915" i="47"/>
  <c r="E914" i="47"/>
  <c r="G914" i="47"/>
  <c r="I914" i="47"/>
  <c r="K914" i="47"/>
  <c r="M914" i="47"/>
  <c r="L914" i="47"/>
  <c r="J914" i="47"/>
  <c r="H914" i="47"/>
  <c r="N914" i="47"/>
  <c r="K911" i="47"/>
  <c r="M911" i="47"/>
  <c r="N911" i="47"/>
  <c r="J911" i="47"/>
  <c r="E911" i="47"/>
  <c r="I911" i="47"/>
  <c r="G911" i="47"/>
  <c r="H911" i="47"/>
  <c r="L911" i="47"/>
  <c r="K907" i="47"/>
  <c r="M907" i="47"/>
  <c r="I907" i="47"/>
  <c r="L907" i="47"/>
  <c r="N907" i="47"/>
  <c r="G907" i="47"/>
  <c r="H907" i="47"/>
  <c r="J907" i="47"/>
  <c r="K906" i="47"/>
  <c r="J906" i="47"/>
  <c r="G906" i="47"/>
  <c r="I906" i="47"/>
  <c r="E906" i="47"/>
  <c r="H906" i="47"/>
  <c r="N906" i="47"/>
  <c r="M906" i="47"/>
  <c r="L906" i="47"/>
  <c r="L905" i="47"/>
  <c r="N905" i="47"/>
  <c r="I905" i="47"/>
  <c r="J905" i="47"/>
  <c r="K905" i="47"/>
  <c r="M905" i="47"/>
  <c r="H905" i="47"/>
  <c r="G905" i="47"/>
  <c r="E905" i="47"/>
  <c r="E903" i="47"/>
  <c r="N903" i="47"/>
  <c r="M903" i="47"/>
  <c r="L903" i="47"/>
  <c r="J903" i="47"/>
  <c r="K903" i="47"/>
  <c r="I903" i="47"/>
  <c r="H903" i="47"/>
  <c r="G903" i="47"/>
  <c r="E901" i="47"/>
  <c r="N901" i="47"/>
  <c r="M901" i="47"/>
  <c r="L901" i="47"/>
  <c r="K901" i="47"/>
  <c r="J901" i="47"/>
  <c r="I901" i="47"/>
  <c r="H901" i="47"/>
  <c r="G901" i="47"/>
  <c r="I898" i="47"/>
  <c r="G898" i="47"/>
  <c r="J898" i="47"/>
  <c r="N898" i="47"/>
  <c r="H898" i="47"/>
  <c r="E898" i="47"/>
  <c r="M898" i="47"/>
  <c r="L898" i="47"/>
  <c r="K898" i="47"/>
  <c r="J896" i="47"/>
  <c r="K896" i="47"/>
  <c r="N896" i="47"/>
  <c r="H896" i="47"/>
  <c r="M896" i="47"/>
  <c r="E896" i="47"/>
  <c r="G896" i="47"/>
  <c r="L896" i="47"/>
  <c r="I896" i="47"/>
  <c r="M895" i="47"/>
  <c r="N895" i="47"/>
  <c r="K894" i="47"/>
  <c r="N894" i="47"/>
  <c r="N893" i="47"/>
  <c r="M893" i="47"/>
  <c r="L893" i="47"/>
  <c r="J893" i="47"/>
  <c r="I893" i="47"/>
  <c r="G893" i="47"/>
  <c r="E893" i="47"/>
  <c r="H893" i="47"/>
  <c r="K893" i="47"/>
  <c r="I891" i="47"/>
  <c r="K891" i="47"/>
  <c r="M891" i="47"/>
  <c r="G891" i="47"/>
  <c r="N891" i="47"/>
  <c r="L891" i="47"/>
  <c r="H891" i="47"/>
  <c r="E891" i="47"/>
  <c r="J891" i="47"/>
  <c r="Q890" i="47"/>
  <c r="M889" i="47"/>
  <c r="N889" i="47"/>
  <c r="J889" i="47"/>
  <c r="L889" i="47"/>
  <c r="K889" i="47"/>
  <c r="E889" i="47"/>
  <c r="I889" i="47"/>
  <c r="G889" i="47"/>
  <c r="H889" i="47"/>
  <c r="G888" i="47"/>
  <c r="E888" i="47"/>
  <c r="I887" i="47"/>
  <c r="G887" i="47"/>
  <c r="J887" i="47"/>
  <c r="M887" i="47"/>
  <c r="N887" i="47"/>
  <c r="K887" i="47"/>
  <c r="L887" i="47"/>
  <c r="H887" i="47"/>
  <c r="E887" i="47"/>
  <c r="M883" i="47"/>
  <c r="N883" i="47"/>
  <c r="G883" i="47"/>
  <c r="H883" i="47"/>
  <c r="I883" i="47"/>
  <c r="J883" i="47"/>
  <c r="K883" i="47"/>
  <c r="L883" i="47"/>
  <c r="J879" i="47"/>
  <c r="K879" i="47"/>
  <c r="L879" i="47"/>
  <c r="G879" i="47"/>
  <c r="N879" i="47"/>
  <c r="H879" i="47"/>
  <c r="I879" i="47"/>
  <c r="E879" i="47"/>
  <c r="M879" i="47"/>
  <c r="G875" i="47"/>
  <c r="E875" i="47"/>
  <c r="E873" i="47"/>
  <c r="N873" i="47"/>
  <c r="G873" i="47"/>
  <c r="H873" i="47"/>
  <c r="J873" i="47"/>
  <c r="K873" i="47"/>
  <c r="L873" i="47"/>
  <c r="M873" i="47"/>
  <c r="I873" i="47"/>
  <c r="J872" i="47"/>
  <c r="L872" i="47"/>
  <c r="K872" i="47"/>
  <c r="I872" i="47"/>
  <c r="H872" i="47"/>
  <c r="G872" i="47"/>
  <c r="M872" i="47"/>
  <c r="N872" i="47"/>
  <c r="E872" i="47"/>
  <c r="J870" i="47"/>
  <c r="K870" i="47"/>
  <c r="L870" i="47"/>
  <c r="M870" i="47"/>
  <c r="N870" i="47"/>
  <c r="I870" i="47"/>
  <c r="G870" i="47"/>
  <c r="E870" i="47"/>
  <c r="K869" i="47"/>
  <c r="L869" i="47"/>
  <c r="M869" i="47"/>
  <c r="N869" i="47"/>
  <c r="J869" i="47"/>
  <c r="E869" i="47"/>
  <c r="G869" i="47"/>
  <c r="H869" i="47"/>
  <c r="I869" i="47"/>
  <c r="N868" i="47"/>
  <c r="M868" i="47"/>
  <c r="L868" i="47"/>
  <c r="K868" i="47"/>
  <c r="J868" i="47"/>
  <c r="I868" i="47"/>
  <c r="H868" i="47"/>
  <c r="G868" i="47"/>
  <c r="E868" i="47"/>
  <c r="K867" i="47"/>
  <c r="E867" i="47"/>
  <c r="G867" i="47"/>
  <c r="H867" i="47"/>
  <c r="L867" i="47"/>
  <c r="N867" i="47"/>
  <c r="J867" i="47"/>
  <c r="I867" i="47"/>
  <c r="M867" i="47"/>
  <c r="H865" i="47"/>
  <c r="I865" i="47"/>
  <c r="J865" i="47"/>
  <c r="E865" i="47"/>
  <c r="J864" i="47"/>
  <c r="E864" i="47"/>
  <c r="G864" i="47"/>
  <c r="N864" i="47"/>
  <c r="M864" i="47"/>
  <c r="L864" i="47"/>
  <c r="K864" i="47"/>
  <c r="I864" i="47"/>
  <c r="H864" i="47"/>
  <c r="H861" i="47"/>
  <c r="G861" i="47"/>
  <c r="K861" i="47"/>
  <c r="M861" i="47"/>
  <c r="J861" i="47"/>
  <c r="I861" i="47"/>
  <c r="E861" i="47"/>
  <c r="N861" i="47"/>
  <c r="G859" i="47"/>
  <c r="J859" i="47"/>
  <c r="H859" i="47"/>
  <c r="K859" i="47"/>
  <c r="E859" i="47"/>
  <c r="I859" i="47"/>
  <c r="I858" i="47"/>
  <c r="J858" i="47"/>
  <c r="L858" i="47"/>
  <c r="N858" i="47"/>
  <c r="M858" i="47"/>
  <c r="H858" i="47"/>
  <c r="E857" i="47"/>
  <c r="G857" i="47"/>
  <c r="L857" i="47"/>
  <c r="Q857" i="47"/>
  <c r="M856" i="47"/>
  <c r="N856" i="47"/>
  <c r="H856" i="47"/>
  <c r="L856" i="47"/>
  <c r="I856" i="47"/>
  <c r="J856" i="47"/>
  <c r="K856" i="47"/>
  <c r="N855" i="47"/>
  <c r="M855" i="47"/>
  <c r="L855" i="47"/>
  <c r="K855" i="47"/>
  <c r="J855" i="47"/>
  <c r="H855" i="47"/>
  <c r="G855" i="47"/>
  <c r="I855" i="47"/>
  <c r="J854" i="47"/>
  <c r="G854" i="47"/>
  <c r="L854" i="47"/>
  <c r="H854" i="47"/>
  <c r="E854" i="47"/>
  <c r="K854" i="47"/>
  <c r="I854" i="47"/>
  <c r="M854" i="47"/>
  <c r="N854" i="47"/>
  <c r="M853" i="47"/>
  <c r="L853" i="47"/>
  <c r="H853" i="47"/>
  <c r="J853" i="47"/>
  <c r="N853" i="47"/>
  <c r="K853" i="47"/>
  <c r="I853" i="47"/>
  <c r="G853" i="47"/>
  <c r="E853" i="47"/>
  <c r="N852" i="47"/>
  <c r="E852" i="47"/>
  <c r="K851" i="47"/>
  <c r="E851" i="47"/>
  <c r="N851" i="47"/>
  <c r="I851" i="47"/>
  <c r="H851" i="47"/>
  <c r="J851" i="47"/>
  <c r="G851" i="47"/>
  <c r="M851" i="47"/>
  <c r="L851" i="47"/>
  <c r="M848" i="47"/>
  <c r="E848" i="47"/>
  <c r="G848" i="47"/>
  <c r="N848" i="47"/>
  <c r="I848" i="47"/>
  <c r="K848" i="47"/>
  <c r="L848" i="47"/>
  <c r="J848" i="47"/>
  <c r="H848" i="47"/>
  <c r="M846" i="47"/>
  <c r="E846" i="47"/>
  <c r="H845" i="47"/>
  <c r="J845" i="47"/>
  <c r="M845" i="47"/>
  <c r="L845" i="47"/>
  <c r="I845" i="47"/>
  <c r="N845" i="47"/>
  <c r="K845" i="47"/>
  <c r="E845" i="47"/>
  <c r="G845" i="47"/>
  <c r="H843" i="47"/>
  <c r="L843" i="47"/>
  <c r="K843" i="47"/>
  <c r="N843" i="47"/>
  <c r="I843" i="47"/>
  <c r="J843" i="47"/>
  <c r="G843" i="47"/>
  <c r="M843" i="47"/>
  <c r="E843" i="47"/>
  <c r="N842" i="47"/>
  <c r="M842" i="47"/>
  <c r="K842" i="47"/>
  <c r="J842" i="47"/>
  <c r="H842" i="47"/>
  <c r="E842" i="47"/>
  <c r="L842" i="47"/>
  <c r="I842" i="47"/>
  <c r="G842" i="47"/>
  <c r="M841" i="47"/>
  <c r="J841" i="47"/>
  <c r="L841" i="47"/>
  <c r="N841" i="47"/>
  <c r="K841" i="47"/>
  <c r="I841" i="47"/>
  <c r="E841" i="47"/>
  <c r="G841" i="47"/>
  <c r="H841" i="47"/>
  <c r="N840" i="47"/>
  <c r="H840" i="47"/>
  <c r="M840" i="47"/>
  <c r="G840" i="47"/>
  <c r="I840" i="47"/>
  <c r="L840" i="47"/>
  <c r="E840" i="47"/>
  <c r="K840" i="47"/>
  <c r="J840" i="47"/>
  <c r="N839" i="47"/>
  <c r="K839" i="47"/>
  <c r="E839" i="47"/>
  <c r="H839" i="47"/>
  <c r="G839" i="47"/>
  <c r="J839" i="47"/>
  <c r="I839" i="47"/>
  <c r="M839" i="47"/>
  <c r="L839" i="47"/>
  <c r="N838" i="47"/>
  <c r="M838" i="47"/>
  <c r="L838" i="47"/>
  <c r="K838" i="47"/>
  <c r="J838" i="47"/>
  <c r="H838" i="47"/>
  <c r="G838" i="47"/>
  <c r="I838" i="47"/>
  <c r="E838" i="47"/>
  <c r="J837" i="47"/>
  <c r="K837" i="47"/>
  <c r="L837" i="47"/>
  <c r="M837" i="47"/>
  <c r="N837" i="47"/>
  <c r="E837" i="47"/>
  <c r="G837" i="47"/>
  <c r="H837" i="47"/>
  <c r="I837" i="47"/>
  <c r="N836" i="47"/>
  <c r="J836" i="47"/>
  <c r="G836" i="47"/>
  <c r="I836" i="47"/>
  <c r="L836" i="47"/>
  <c r="M836" i="47"/>
  <c r="E836" i="47"/>
  <c r="H836" i="47"/>
  <c r="K836" i="47"/>
  <c r="L835" i="47"/>
  <c r="J835" i="47"/>
  <c r="E835" i="47"/>
  <c r="I835" i="47"/>
  <c r="G835" i="47"/>
  <c r="H835" i="47"/>
  <c r="M835" i="47"/>
  <c r="N835" i="47"/>
  <c r="K835" i="47"/>
  <c r="K834" i="47"/>
  <c r="J834" i="47"/>
  <c r="I834" i="47"/>
  <c r="H834" i="47"/>
  <c r="E834" i="47"/>
  <c r="G834" i="47"/>
  <c r="N834" i="47"/>
  <c r="M834" i="47"/>
  <c r="L834" i="47"/>
  <c r="M833" i="47"/>
  <c r="L833" i="47"/>
  <c r="J833" i="47"/>
  <c r="G833" i="47"/>
  <c r="N833" i="47"/>
  <c r="H833" i="47"/>
  <c r="K833" i="47"/>
  <c r="I833" i="47"/>
  <c r="E833" i="47"/>
  <c r="K832" i="47"/>
  <c r="N832" i="47"/>
  <c r="M832" i="47"/>
  <c r="L832" i="47"/>
  <c r="E832" i="47"/>
  <c r="G832" i="47"/>
  <c r="H832" i="47"/>
  <c r="I832" i="47"/>
  <c r="J832" i="47"/>
  <c r="L831" i="47"/>
  <c r="H831" i="47"/>
  <c r="K831" i="47"/>
  <c r="E831" i="47"/>
  <c r="G831" i="47"/>
  <c r="J831" i="47"/>
  <c r="M831" i="47"/>
  <c r="I831" i="47"/>
  <c r="N831" i="47"/>
  <c r="H830" i="47"/>
  <c r="M830" i="47"/>
  <c r="I830" i="47"/>
  <c r="E830" i="47"/>
  <c r="G830" i="47"/>
  <c r="J830" i="47"/>
  <c r="N830" i="47"/>
  <c r="K830" i="47"/>
  <c r="L830" i="47"/>
  <c r="J829" i="47"/>
  <c r="K829" i="47"/>
  <c r="M829" i="47"/>
  <c r="E829" i="47"/>
  <c r="H829" i="47"/>
  <c r="G829" i="47"/>
  <c r="N829" i="47"/>
  <c r="L829" i="47"/>
  <c r="I829" i="47"/>
  <c r="H828" i="47"/>
  <c r="M828" i="47"/>
  <c r="E828" i="47"/>
  <c r="G828" i="47"/>
  <c r="I828" i="47"/>
  <c r="L828" i="47"/>
  <c r="K828" i="47"/>
  <c r="N828" i="47"/>
  <c r="J828" i="47"/>
  <c r="K827" i="47"/>
  <c r="I827" i="47"/>
  <c r="J827" i="47"/>
  <c r="H827" i="47"/>
  <c r="G827" i="47"/>
  <c r="E827" i="47"/>
  <c r="N827" i="47"/>
  <c r="M827" i="47"/>
  <c r="L827" i="47"/>
  <c r="H826" i="47"/>
  <c r="G826" i="47"/>
  <c r="E826" i="47"/>
  <c r="K826" i="47"/>
  <c r="N826" i="47"/>
  <c r="M826" i="47"/>
  <c r="L826" i="47"/>
  <c r="J826" i="47"/>
  <c r="I826" i="47"/>
  <c r="E825" i="47"/>
  <c r="N825" i="47"/>
  <c r="I825" i="47"/>
  <c r="G825" i="47"/>
  <c r="J825" i="47"/>
  <c r="H825" i="47"/>
  <c r="M825" i="47"/>
  <c r="L825" i="47"/>
  <c r="K825" i="47"/>
  <c r="J824" i="47"/>
  <c r="M824" i="47"/>
  <c r="I824" i="47"/>
  <c r="G824" i="47"/>
  <c r="E824" i="47"/>
  <c r="K824" i="47"/>
  <c r="L824" i="47"/>
  <c r="N824" i="47"/>
  <c r="H824" i="47"/>
  <c r="N823" i="47"/>
  <c r="K823" i="47"/>
  <c r="I823" i="47"/>
  <c r="G823" i="47"/>
  <c r="H823" i="47"/>
  <c r="E823" i="47"/>
  <c r="J823" i="47"/>
  <c r="M823" i="47"/>
  <c r="L823" i="47"/>
  <c r="M822" i="47"/>
  <c r="K822" i="47"/>
  <c r="J822" i="47"/>
  <c r="E822" i="47"/>
  <c r="I822" i="47"/>
  <c r="G822" i="47"/>
  <c r="H822" i="47"/>
  <c r="N822" i="47"/>
  <c r="L822" i="47"/>
  <c r="G821" i="47"/>
  <c r="J821" i="47"/>
  <c r="L821" i="47"/>
  <c r="M821" i="47"/>
  <c r="K821" i="47"/>
  <c r="H821" i="47"/>
  <c r="N821" i="47"/>
  <c r="E820" i="47"/>
  <c r="H820" i="47"/>
  <c r="G820" i="47"/>
  <c r="K819" i="47"/>
  <c r="L819" i="47"/>
  <c r="H819" i="47"/>
  <c r="N819" i="47"/>
  <c r="J819" i="47"/>
  <c r="M819" i="47"/>
  <c r="E819" i="47"/>
  <c r="I819" i="47"/>
  <c r="E815" i="47"/>
  <c r="I815" i="47"/>
  <c r="H815" i="47"/>
  <c r="G815" i="47"/>
  <c r="M815" i="47"/>
  <c r="K815" i="47"/>
  <c r="N815" i="47"/>
  <c r="J815" i="47"/>
  <c r="L815" i="47"/>
  <c r="E813" i="47"/>
  <c r="I813" i="47"/>
  <c r="G813" i="47"/>
  <c r="H813" i="47"/>
  <c r="H811" i="47"/>
  <c r="J811" i="47"/>
  <c r="G811" i="47"/>
  <c r="E811" i="47"/>
  <c r="I811" i="47"/>
  <c r="K811" i="47"/>
  <c r="N811" i="47"/>
  <c r="M811" i="47"/>
  <c r="L811" i="47"/>
  <c r="H809" i="47"/>
  <c r="J809" i="47"/>
  <c r="E809" i="47"/>
  <c r="N809" i="47"/>
  <c r="K809" i="47"/>
  <c r="I809" i="47"/>
  <c r="G809" i="47"/>
  <c r="L808" i="47"/>
  <c r="K808" i="47"/>
  <c r="I808" i="47"/>
  <c r="G808" i="47"/>
  <c r="H808" i="47"/>
  <c r="E808" i="47"/>
  <c r="N808" i="47"/>
  <c r="M808" i="47"/>
  <c r="J808" i="47"/>
  <c r="H806" i="47"/>
  <c r="E806" i="47"/>
  <c r="I806" i="47"/>
  <c r="J806" i="47"/>
  <c r="N806" i="47"/>
  <c r="K806" i="47"/>
  <c r="L806" i="47"/>
  <c r="G806" i="47"/>
  <c r="E803" i="47"/>
  <c r="I803" i="47"/>
  <c r="H803" i="47"/>
  <c r="G803" i="47"/>
  <c r="H802" i="47"/>
  <c r="G802" i="47"/>
  <c r="I802" i="47"/>
  <c r="E802" i="47"/>
  <c r="E801" i="47"/>
  <c r="H801" i="47"/>
  <c r="I799" i="47"/>
  <c r="E799" i="47"/>
  <c r="G799" i="47"/>
  <c r="M798" i="47"/>
  <c r="J798" i="47"/>
  <c r="H798" i="47"/>
  <c r="I798" i="47"/>
  <c r="K798" i="47"/>
  <c r="E798" i="47"/>
  <c r="G798" i="47"/>
  <c r="N798" i="47"/>
  <c r="L798" i="47"/>
  <c r="N797" i="47"/>
  <c r="M797" i="47"/>
  <c r="H796" i="47"/>
  <c r="K796" i="47"/>
  <c r="J796" i="47"/>
  <c r="I796" i="47"/>
  <c r="G796" i="47"/>
  <c r="E796" i="47"/>
  <c r="L796" i="47"/>
  <c r="K795" i="47"/>
  <c r="G795" i="47"/>
  <c r="E795" i="47"/>
  <c r="N795" i="47"/>
  <c r="M795" i="47"/>
  <c r="L795" i="47"/>
  <c r="J795" i="47"/>
  <c r="I795" i="47"/>
  <c r="H795" i="47"/>
  <c r="G794" i="47"/>
  <c r="J794" i="47"/>
  <c r="K794" i="47"/>
  <c r="M794" i="47"/>
  <c r="N794" i="47"/>
  <c r="I794" i="47"/>
  <c r="L794" i="47"/>
  <c r="E794" i="47"/>
  <c r="H794" i="47"/>
  <c r="K793" i="47"/>
  <c r="G793" i="47"/>
  <c r="L793" i="47"/>
  <c r="M793" i="47"/>
  <c r="E793" i="47"/>
  <c r="H793" i="47"/>
  <c r="J793" i="47"/>
  <c r="N793" i="47"/>
  <c r="I793" i="47"/>
  <c r="G791" i="47"/>
  <c r="I791" i="47"/>
  <c r="N791" i="47"/>
  <c r="M791" i="47"/>
  <c r="L791" i="47"/>
  <c r="K791" i="47"/>
  <c r="J791" i="47"/>
  <c r="H791" i="47"/>
  <c r="E791" i="47"/>
  <c r="E788" i="47"/>
  <c r="M788" i="47"/>
  <c r="N788" i="47"/>
  <c r="H787" i="47"/>
  <c r="J787" i="47"/>
  <c r="E787" i="47"/>
  <c r="G786" i="47"/>
  <c r="E786" i="47"/>
  <c r="L786" i="47"/>
  <c r="H786" i="47"/>
  <c r="N785" i="47"/>
  <c r="M785" i="47"/>
  <c r="L785" i="47"/>
  <c r="K785" i="47"/>
  <c r="I785" i="47"/>
  <c r="H785" i="47"/>
  <c r="E785" i="47"/>
  <c r="M784" i="47"/>
  <c r="N784" i="47"/>
  <c r="H784" i="47"/>
  <c r="K784" i="47"/>
  <c r="E784" i="47"/>
  <c r="G784" i="47"/>
  <c r="I784" i="47"/>
  <c r="J784" i="47"/>
  <c r="L784" i="47"/>
  <c r="K783" i="47"/>
  <c r="L783" i="47"/>
  <c r="N783" i="47"/>
  <c r="E783" i="47"/>
  <c r="G783" i="47"/>
  <c r="M783" i="47"/>
  <c r="H783" i="47"/>
  <c r="I783" i="47"/>
  <c r="J783" i="47"/>
  <c r="G782" i="47"/>
  <c r="H782" i="47"/>
  <c r="I782" i="47"/>
  <c r="J782" i="47"/>
  <c r="K782" i="47"/>
  <c r="L782" i="47"/>
  <c r="M782" i="47"/>
  <c r="N782" i="47"/>
  <c r="N781" i="47"/>
  <c r="M781" i="47"/>
  <c r="L781" i="47"/>
  <c r="J781" i="47"/>
  <c r="I781" i="47"/>
  <c r="H781" i="47"/>
  <c r="G781" i="47"/>
  <c r="E781" i="47"/>
  <c r="K781" i="47"/>
  <c r="J780" i="47"/>
  <c r="N780" i="47"/>
  <c r="E780" i="47"/>
  <c r="H780" i="47"/>
  <c r="M780" i="47"/>
  <c r="I780" i="47"/>
  <c r="L780" i="47"/>
  <c r="K780" i="47"/>
  <c r="G780" i="47"/>
  <c r="M779" i="47"/>
  <c r="N779" i="47"/>
  <c r="K779" i="47"/>
  <c r="E779" i="47"/>
  <c r="G779" i="47"/>
  <c r="H779" i="47"/>
  <c r="I779" i="47"/>
  <c r="J779" i="47"/>
  <c r="L779" i="47"/>
  <c r="J778" i="47"/>
  <c r="K778" i="47"/>
  <c r="L778" i="47"/>
  <c r="M778" i="47"/>
  <c r="N778" i="47"/>
  <c r="G777" i="47"/>
  <c r="N777" i="47"/>
  <c r="M777" i="47"/>
  <c r="L777" i="47"/>
  <c r="K777" i="47"/>
  <c r="E777" i="47"/>
  <c r="J777" i="47"/>
  <c r="I777" i="47"/>
  <c r="H777" i="47"/>
  <c r="I775" i="47"/>
  <c r="N775" i="47"/>
  <c r="M775" i="47"/>
  <c r="L775" i="47"/>
  <c r="K775" i="47"/>
  <c r="J775" i="47"/>
  <c r="G775" i="47"/>
  <c r="E775" i="47"/>
  <c r="H775" i="47"/>
  <c r="L770" i="47"/>
  <c r="J770" i="47"/>
  <c r="I770" i="47"/>
  <c r="H770" i="47"/>
  <c r="G770" i="47"/>
  <c r="E770" i="47"/>
  <c r="M770" i="47"/>
  <c r="K770" i="47"/>
  <c r="N770" i="47"/>
  <c r="I769" i="47"/>
  <c r="K769" i="47"/>
  <c r="L769" i="47"/>
  <c r="M769" i="47"/>
  <c r="N769" i="47"/>
  <c r="J769" i="47"/>
  <c r="E768" i="47"/>
  <c r="H768" i="47"/>
  <c r="N768" i="47"/>
  <c r="M768" i="47"/>
  <c r="L768" i="47"/>
  <c r="K768" i="47"/>
  <c r="J768" i="47"/>
  <c r="I768" i="47"/>
  <c r="G768" i="47"/>
  <c r="H766" i="47"/>
  <c r="E766" i="47"/>
  <c r="I764" i="47"/>
  <c r="E764" i="47"/>
  <c r="G764" i="47"/>
  <c r="H764" i="47"/>
  <c r="J764" i="47"/>
  <c r="L764" i="47"/>
  <c r="N764" i="47"/>
  <c r="J762" i="47"/>
  <c r="M762" i="47"/>
  <c r="L762" i="47"/>
  <c r="K762" i="47"/>
  <c r="I762" i="47"/>
  <c r="H762" i="47"/>
  <c r="G762" i="47"/>
  <c r="E762" i="47"/>
  <c r="I760" i="47"/>
  <c r="H760" i="47"/>
  <c r="G760" i="47"/>
  <c r="E760" i="47"/>
  <c r="J760" i="47"/>
  <c r="N760" i="47"/>
  <c r="M760" i="47"/>
  <c r="L760" i="47"/>
  <c r="K760" i="47"/>
  <c r="H759" i="47"/>
  <c r="E759" i="47"/>
  <c r="N759" i="47"/>
  <c r="M759" i="47"/>
  <c r="L759" i="47"/>
  <c r="I759" i="47"/>
  <c r="G759" i="47"/>
  <c r="K759" i="47"/>
  <c r="J759" i="47"/>
  <c r="G758" i="47"/>
  <c r="L758" i="47"/>
  <c r="M758" i="47"/>
  <c r="K758" i="47"/>
  <c r="J758" i="47"/>
  <c r="I758" i="47"/>
  <c r="H758" i="47"/>
  <c r="E758" i="47"/>
  <c r="N758" i="47"/>
  <c r="I757" i="47"/>
  <c r="H757" i="47"/>
  <c r="G757" i="47"/>
  <c r="E757" i="47"/>
  <c r="M757" i="47"/>
  <c r="L757" i="47"/>
  <c r="K757" i="47"/>
  <c r="J757" i="47"/>
  <c r="N757" i="47"/>
  <c r="J756" i="47"/>
  <c r="K756" i="47"/>
  <c r="M756" i="47"/>
  <c r="N756" i="47"/>
  <c r="L756" i="47"/>
  <c r="I756" i="47"/>
  <c r="E756" i="47"/>
  <c r="G756" i="47"/>
  <c r="H756" i="47"/>
  <c r="G755" i="47"/>
  <c r="L755" i="47"/>
  <c r="E755" i="47"/>
  <c r="H755" i="47"/>
  <c r="N755" i="47"/>
  <c r="I755" i="47"/>
  <c r="K755" i="47"/>
  <c r="M755" i="47"/>
  <c r="J755" i="47"/>
  <c r="N754" i="47"/>
  <c r="M754" i="47"/>
  <c r="L754" i="47"/>
  <c r="K754" i="47"/>
  <c r="I754" i="47"/>
  <c r="E754" i="47"/>
  <c r="G754" i="47"/>
  <c r="J754" i="47"/>
  <c r="H754" i="47"/>
  <c r="G753" i="47"/>
  <c r="H753" i="47"/>
  <c r="M753" i="47"/>
  <c r="L753" i="47"/>
  <c r="J753" i="47"/>
  <c r="I753" i="47"/>
  <c r="K753" i="47"/>
  <c r="N753" i="47"/>
  <c r="E750" i="47"/>
  <c r="K750" i="47"/>
  <c r="I750" i="47"/>
  <c r="N750" i="47"/>
  <c r="G750" i="47"/>
  <c r="L750" i="47"/>
  <c r="M750" i="47"/>
  <c r="J750" i="47"/>
  <c r="H750" i="47"/>
  <c r="N748" i="47"/>
  <c r="M748" i="47"/>
  <c r="L748" i="47"/>
  <c r="K748" i="47"/>
  <c r="J748" i="47"/>
  <c r="E748" i="47"/>
  <c r="G748" i="47"/>
  <c r="I748" i="47"/>
  <c r="H748" i="47"/>
  <c r="E747" i="47"/>
  <c r="H747" i="47"/>
  <c r="G747" i="47"/>
  <c r="I747" i="47"/>
  <c r="J747" i="47"/>
  <c r="L747" i="47"/>
  <c r="M747" i="47"/>
  <c r="N747" i="47"/>
  <c r="K747" i="47"/>
  <c r="N746" i="47"/>
  <c r="K746" i="47"/>
  <c r="J746" i="47"/>
  <c r="G746" i="47"/>
  <c r="H746" i="47"/>
  <c r="L746" i="47"/>
  <c r="M746" i="47"/>
  <c r="I746" i="47"/>
  <c r="E746" i="47"/>
  <c r="G744" i="47"/>
  <c r="H744" i="47"/>
  <c r="E744" i="47"/>
  <c r="L744" i="47"/>
  <c r="N744" i="47"/>
  <c r="J744" i="47"/>
  <c r="M744" i="47"/>
  <c r="I744" i="47"/>
  <c r="K744" i="47"/>
  <c r="I743" i="47"/>
  <c r="H743" i="47"/>
  <c r="K743" i="47"/>
  <c r="N743" i="47"/>
  <c r="E743" i="47"/>
  <c r="G743" i="47"/>
  <c r="J743" i="47"/>
  <c r="L743" i="47"/>
  <c r="M743" i="47"/>
  <c r="H741" i="47"/>
  <c r="G741" i="47"/>
  <c r="E741" i="47"/>
  <c r="G740" i="47"/>
  <c r="I740" i="47"/>
  <c r="J740" i="47"/>
  <c r="K740" i="47"/>
  <c r="E740" i="47"/>
  <c r="N740" i="47"/>
  <c r="H740" i="47"/>
  <c r="M740" i="47"/>
  <c r="L740" i="47"/>
  <c r="L737" i="47"/>
  <c r="M737" i="47"/>
  <c r="K737" i="47"/>
  <c r="J737" i="47"/>
  <c r="H737" i="47"/>
  <c r="G737" i="47"/>
  <c r="N737" i="47"/>
  <c r="I737" i="47"/>
  <c r="J736" i="47"/>
  <c r="I736" i="47"/>
  <c r="G736" i="47"/>
  <c r="L736" i="47"/>
  <c r="E736" i="47"/>
  <c r="K736" i="47"/>
  <c r="H736" i="47"/>
  <c r="N735" i="47"/>
  <c r="G735" i="47"/>
  <c r="M735" i="47"/>
  <c r="L735" i="47"/>
  <c r="H735" i="47"/>
  <c r="E735" i="47"/>
  <c r="J735" i="47"/>
  <c r="I735" i="47"/>
  <c r="K735" i="47"/>
  <c r="L733" i="47"/>
  <c r="J733" i="47"/>
  <c r="H733" i="47"/>
  <c r="G733" i="47"/>
  <c r="E733" i="47"/>
  <c r="N733" i="47"/>
  <c r="K733" i="47"/>
  <c r="I733" i="47"/>
  <c r="M733" i="47"/>
  <c r="E731" i="47"/>
  <c r="I731" i="47"/>
  <c r="G731" i="47"/>
  <c r="G729" i="47"/>
  <c r="J729" i="47"/>
  <c r="N729" i="47"/>
  <c r="M729" i="47"/>
  <c r="K729" i="47"/>
  <c r="I729" i="47"/>
  <c r="L729" i="47"/>
  <c r="H729" i="47"/>
  <c r="E729" i="47"/>
  <c r="I728" i="47"/>
  <c r="L728" i="47"/>
  <c r="E728" i="47"/>
  <c r="M728" i="47"/>
  <c r="K728" i="47"/>
  <c r="N728" i="47"/>
  <c r="G728" i="47"/>
  <c r="H728" i="47"/>
  <c r="J728" i="47"/>
  <c r="M727" i="47"/>
  <c r="N727" i="47"/>
  <c r="L727" i="47"/>
  <c r="I727" i="47"/>
  <c r="G727" i="47"/>
  <c r="J727" i="47"/>
  <c r="E727" i="47"/>
  <c r="K727" i="47"/>
  <c r="H727" i="47"/>
  <c r="G726" i="47"/>
  <c r="H726" i="47"/>
  <c r="E726" i="47"/>
  <c r="I726" i="47"/>
  <c r="J726" i="47"/>
  <c r="H724" i="47"/>
  <c r="I724" i="47"/>
  <c r="M724" i="47"/>
  <c r="G724" i="47"/>
  <c r="N724" i="47"/>
  <c r="L724" i="47"/>
  <c r="J724" i="47"/>
  <c r="E724" i="47"/>
  <c r="K724" i="47"/>
  <c r="G723" i="47"/>
  <c r="L723" i="47"/>
  <c r="N723" i="47"/>
  <c r="M723" i="47"/>
  <c r="K723" i="47"/>
  <c r="E723" i="47"/>
  <c r="M722" i="47"/>
  <c r="N722" i="47"/>
  <c r="K722" i="47"/>
  <c r="H722" i="47"/>
  <c r="G722" i="47"/>
  <c r="I722" i="47"/>
  <c r="L722" i="47"/>
  <c r="J722" i="47"/>
  <c r="E722" i="47"/>
  <c r="M721" i="47"/>
  <c r="J721" i="47"/>
  <c r="L721" i="47"/>
  <c r="N721" i="47"/>
  <c r="K721" i="47"/>
  <c r="I721" i="47"/>
  <c r="E720" i="47"/>
  <c r="J720" i="47"/>
  <c r="G720" i="47"/>
  <c r="I720" i="47"/>
  <c r="N720" i="47"/>
  <c r="L720" i="47"/>
  <c r="H720" i="47"/>
  <c r="K720" i="47"/>
  <c r="M720" i="47"/>
  <c r="E719" i="47"/>
  <c r="G719" i="47"/>
  <c r="H719" i="47"/>
  <c r="I719" i="47"/>
  <c r="M719" i="47"/>
  <c r="J719" i="47"/>
  <c r="K719" i="47"/>
  <c r="L719" i="47"/>
  <c r="N719" i="47"/>
  <c r="G718" i="47"/>
  <c r="E718" i="47"/>
  <c r="H718" i="47"/>
  <c r="H717" i="47"/>
  <c r="I717" i="47"/>
  <c r="J717" i="47"/>
  <c r="K717" i="47"/>
  <c r="L717" i="47"/>
  <c r="N717" i="47"/>
  <c r="M717" i="47"/>
  <c r="G717" i="47"/>
  <c r="E717" i="47"/>
  <c r="I716" i="47"/>
  <c r="G716" i="47"/>
  <c r="K716" i="47"/>
  <c r="H716" i="47"/>
  <c r="J716" i="47"/>
  <c r="N716" i="47"/>
  <c r="E716" i="47"/>
  <c r="M716" i="47"/>
  <c r="L716" i="47"/>
  <c r="I715" i="47"/>
  <c r="J715" i="47"/>
  <c r="K715" i="47"/>
  <c r="M715" i="47"/>
  <c r="N715" i="47"/>
  <c r="E715" i="47"/>
  <c r="G715" i="47"/>
  <c r="L715" i="47"/>
  <c r="H715" i="47"/>
  <c r="E713" i="47"/>
  <c r="N713" i="47"/>
  <c r="H713" i="47"/>
  <c r="J713" i="47"/>
  <c r="M713" i="47"/>
  <c r="L713" i="47"/>
  <c r="I713" i="47"/>
  <c r="G713" i="47"/>
  <c r="K713" i="47"/>
  <c r="I712" i="47"/>
  <c r="H712" i="47"/>
  <c r="G712" i="47"/>
  <c r="N711" i="47"/>
  <c r="L711" i="47"/>
  <c r="K711" i="47"/>
  <c r="M711" i="47"/>
  <c r="L710" i="47"/>
  <c r="I710" i="47"/>
  <c r="E710" i="47"/>
  <c r="G710" i="47"/>
  <c r="H710" i="47"/>
  <c r="J710" i="47"/>
  <c r="L708" i="47"/>
  <c r="N708" i="47"/>
  <c r="K708" i="47"/>
  <c r="M708" i="47"/>
  <c r="E707" i="47"/>
  <c r="I707" i="47"/>
  <c r="L707" i="47"/>
  <c r="G707" i="47"/>
  <c r="H707" i="47"/>
  <c r="J707" i="47"/>
  <c r="M707" i="47"/>
  <c r="K707" i="47"/>
  <c r="N707" i="47"/>
  <c r="M705" i="47"/>
  <c r="K705" i="47"/>
  <c r="E705" i="47"/>
  <c r="N705" i="47"/>
  <c r="L705" i="47"/>
  <c r="H704" i="47"/>
  <c r="G704" i="47"/>
  <c r="L704" i="47"/>
  <c r="E704" i="47"/>
  <c r="J703" i="47"/>
  <c r="M703" i="47"/>
  <c r="K700" i="47"/>
  <c r="M700" i="47"/>
  <c r="H700" i="47"/>
  <c r="I700" i="47"/>
  <c r="E700" i="47"/>
  <c r="J700" i="47"/>
  <c r="G700" i="47"/>
  <c r="L700" i="47"/>
  <c r="K699" i="47"/>
  <c r="H699" i="47"/>
  <c r="I699" i="47"/>
  <c r="L699" i="47"/>
  <c r="E699" i="47"/>
  <c r="G699" i="47"/>
  <c r="N699" i="47"/>
  <c r="M699" i="47"/>
  <c r="J699" i="47"/>
  <c r="Q698" i="47"/>
  <c r="N698" i="47"/>
  <c r="M698" i="47"/>
  <c r="I698" i="47"/>
  <c r="G698" i="47"/>
  <c r="K698" i="47"/>
  <c r="H698" i="47"/>
  <c r="J698" i="47"/>
  <c r="E698" i="47"/>
  <c r="L698" i="47"/>
  <c r="M697" i="47"/>
  <c r="J697" i="47"/>
  <c r="N697" i="47"/>
  <c r="L697" i="47"/>
  <c r="E697" i="47"/>
  <c r="G697" i="47"/>
  <c r="I697" i="47"/>
  <c r="K697" i="47"/>
  <c r="H697" i="47"/>
  <c r="M696" i="47"/>
  <c r="G696" i="47"/>
  <c r="E696" i="47"/>
  <c r="H696" i="47"/>
  <c r="E695" i="47"/>
  <c r="I695" i="47"/>
  <c r="H695" i="47"/>
  <c r="N695" i="47"/>
  <c r="M695" i="47"/>
  <c r="L695" i="47"/>
  <c r="K695" i="47"/>
  <c r="J695" i="47"/>
  <c r="G695" i="47"/>
  <c r="L694" i="47"/>
  <c r="H694" i="47"/>
  <c r="E694" i="47"/>
  <c r="I694" i="47"/>
  <c r="K694" i="47"/>
  <c r="J694" i="47"/>
  <c r="K693" i="47"/>
  <c r="M693" i="47"/>
  <c r="N693" i="47"/>
  <c r="L693" i="47"/>
  <c r="J692" i="47"/>
  <c r="K692" i="47"/>
  <c r="H692" i="47"/>
  <c r="I692" i="47"/>
  <c r="L692" i="47"/>
  <c r="M692" i="47"/>
  <c r="N692" i="47"/>
  <c r="E692" i="47"/>
  <c r="G692" i="47"/>
  <c r="E691" i="47"/>
  <c r="H691" i="47"/>
  <c r="G691" i="47"/>
  <c r="M691" i="47"/>
  <c r="I691" i="47"/>
  <c r="L691" i="47"/>
  <c r="N691" i="47"/>
  <c r="E690" i="47"/>
  <c r="I690" i="47"/>
  <c r="J690" i="47"/>
  <c r="G690" i="47"/>
  <c r="M690" i="47"/>
  <c r="K690" i="47"/>
  <c r="N690" i="47"/>
  <c r="L690" i="47"/>
  <c r="H690" i="47"/>
  <c r="N689" i="47"/>
  <c r="J689" i="47"/>
  <c r="H689" i="47"/>
  <c r="E689" i="47"/>
  <c r="G689" i="47"/>
  <c r="M689" i="47"/>
  <c r="L689" i="47"/>
  <c r="K689" i="47"/>
  <c r="I689" i="47"/>
  <c r="E688" i="47"/>
  <c r="G688" i="47"/>
  <c r="M688" i="47"/>
  <c r="L688" i="47"/>
  <c r="J688" i="47"/>
  <c r="H688" i="47"/>
  <c r="K688" i="47"/>
  <c r="I688" i="47"/>
  <c r="N688" i="47"/>
  <c r="J687" i="47"/>
  <c r="M687" i="47"/>
  <c r="G687" i="47"/>
  <c r="E687" i="47"/>
  <c r="N687" i="47"/>
  <c r="L687" i="47"/>
  <c r="H687" i="47"/>
  <c r="K687" i="47"/>
  <c r="I687" i="47"/>
  <c r="M686" i="47"/>
  <c r="N686" i="47"/>
  <c r="E686" i="47"/>
  <c r="J686" i="47"/>
  <c r="H686" i="47"/>
  <c r="G686" i="47"/>
  <c r="K686" i="47"/>
  <c r="L686" i="47"/>
  <c r="I686" i="47"/>
  <c r="J685" i="47"/>
  <c r="I685" i="47"/>
  <c r="N685" i="47"/>
  <c r="H685" i="47"/>
  <c r="G685" i="47"/>
  <c r="E685" i="47"/>
  <c r="M685" i="47"/>
  <c r="L685" i="47"/>
  <c r="K685" i="47"/>
  <c r="L684" i="47"/>
  <c r="K684" i="47"/>
  <c r="J684" i="47"/>
  <c r="I684" i="47"/>
  <c r="H684" i="47"/>
  <c r="G684" i="47"/>
  <c r="E684" i="47"/>
  <c r="N684" i="47"/>
  <c r="M684" i="47"/>
  <c r="K683" i="47"/>
  <c r="N683" i="47"/>
  <c r="M683" i="47"/>
  <c r="L683" i="47"/>
  <c r="E683" i="47"/>
  <c r="J683" i="47"/>
  <c r="I683" i="47"/>
  <c r="G683" i="47"/>
  <c r="H683" i="47"/>
  <c r="M682" i="47"/>
  <c r="N682" i="47"/>
  <c r="E682" i="47"/>
  <c r="G682" i="47"/>
  <c r="H682" i="47"/>
  <c r="I682" i="47"/>
  <c r="J682" i="47"/>
  <c r="K682" i="47"/>
  <c r="L682" i="47"/>
  <c r="I681" i="47"/>
  <c r="N681" i="47"/>
  <c r="E681" i="47"/>
  <c r="G681" i="47"/>
  <c r="H681" i="47"/>
  <c r="J681" i="47"/>
  <c r="K681" i="47"/>
  <c r="L681" i="47"/>
  <c r="M681" i="47"/>
  <c r="G680" i="47"/>
  <c r="M680" i="47"/>
  <c r="I680" i="47"/>
  <c r="H680" i="47"/>
  <c r="J680" i="47"/>
  <c r="K680" i="47"/>
  <c r="L680" i="47"/>
  <c r="N680" i="47"/>
  <c r="N679" i="47"/>
  <c r="L679" i="47"/>
  <c r="K679" i="47"/>
  <c r="J679" i="47"/>
  <c r="I679" i="47"/>
  <c r="H679" i="47"/>
  <c r="G679" i="47"/>
  <c r="E679" i="47"/>
  <c r="M679" i="47"/>
  <c r="L678" i="47"/>
  <c r="G678" i="47"/>
  <c r="N678" i="47"/>
  <c r="M678" i="47"/>
  <c r="K678" i="47"/>
  <c r="J678" i="47"/>
  <c r="E678" i="47"/>
  <c r="I678" i="47"/>
  <c r="H678" i="47"/>
  <c r="E677" i="47"/>
  <c r="G677" i="47"/>
  <c r="N677" i="47"/>
  <c r="H677" i="47"/>
  <c r="I677" i="47"/>
  <c r="K677" i="47"/>
  <c r="L677" i="47"/>
  <c r="M677" i="47"/>
  <c r="J677" i="47"/>
  <c r="E676" i="47"/>
  <c r="G676" i="47"/>
  <c r="H676" i="47"/>
  <c r="I676" i="47"/>
  <c r="J676" i="47"/>
  <c r="K676" i="47"/>
  <c r="L676" i="47"/>
  <c r="M676" i="47"/>
  <c r="N676" i="47"/>
  <c r="K675" i="47"/>
  <c r="I675" i="47"/>
  <c r="E675" i="47"/>
  <c r="G675" i="47"/>
  <c r="N675" i="47"/>
  <c r="H675" i="47"/>
  <c r="M675" i="47"/>
  <c r="L675" i="47"/>
  <c r="J675" i="47"/>
  <c r="E674" i="47"/>
  <c r="I674" i="47"/>
  <c r="J674" i="47"/>
  <c r="K674" i="47"/>
  <c r="L674" i="47"/>
  <c r="M674" i="47"/>
  <c r="N674" i="47"/>
  <c r="H674" i="47"/>
  <c r="G674" i="47"/>
  <c r="E673" i="47"/>
  <c r="I673" i="47"/>
  <c r="K673" i="47"/>
  <c r="L673" i="47"/>
  <c r="J673" i="47"/>
  <c r="N673" i="47"/>
  <c r="M673" i="47"/>
  <c r="H673" i="47"/>
  <c r="G673" i="47"/>
  <c r="G672" i="47"/>
  <c r="H672" i="47"/>
  <c r="E672" i="47"/>
  <c r="I672" i="47"/>
  <c r="J672" i="47"/>
  <c r="N672" i="47"/>
  <c r="M672" i="47"/>
  <c r="L672" i="47"/>
  <c r="K672" i="47"/>
  <c r="G671" i="47"/>
  <c r="E671" i="47"/>
  <c r="L671" i="47"/>
  <c r="H671" i="47"/>
  <c r="I671" i="47"/>
  <c r="J671" i="47"/>
  <c r="K671" i="47"/>
  <c r="M671" i="47"/>
  <c r="N671" i="47"/>
  <c r="J670" i="47"/>
  <c r="E670" i="47"/>
  <c r="G670" i="47"/>
  <c r="H670" i="47"/>
  <c r="I670" i="47"/>
  <c r="K670" i="47"/>
  <c r="L670" i="47"/>
  <c r="M670" i="47"/>
  <c r="N670" i="47"/>
  <c r="N669" i="47"/>
  <c r="K669" i="47"/>
  <c r="J669" i="47"/>
  <c r="I669" i="47"/>
  <c r="M669" i="47"/>
  <c r="H669" i="47"/>
  <c r="G669" i="47"/>
  <c r="L669" i="47"/>
  <c r="E669" i="47"/>
  <c r="N668" i="47"/>
  <c r="E668" i="47"/>
  <c r="G668" i="47"/>
  <c r="H668" i="47"/>
  <c r="I668" i="47"/>
  <c r="J668" i="47"/>
  <c r="K668" i="47"/>
  <c r="L668" i="47"/>
  <c r="M668" i="47"/>
  <c r="M667" i="47"/>
  <c r="G667" i="47"/>
  <c r="E667" i="47"/>
  <c r="J667" i="47"/>
  <c r="L667" i="47"/>
  <c r="H667" i="47"/>
  <c r="K667" i="47"/>
  <c r="N667" i="47"/>
  <c r="I667" i="47"/>
  <c r="K666" i="47"/>
  <c r="J666" i="47"/>
  <c r="I666" i="47"/>
  <c r="L666" i="47"/>
  <c r="M666" i="47"/>
  <c r="H666" i="47"/>
  <c r="G666" i="47"/>
  <c r="N666" i="47"/>
  <c r="E666" i="47"/>
  <c r="N665" i="47"/>
  <c r="H665" i="47"/>
  <c r="K665" i="47"/>
  <c r="E665" i="47"/>
  <c r="G665" i="47"/>
  <c r="I665" i="47"/>
  <c r="J665" i="47"/>
  <c r="L665" i="47"/>
  <c r="M665" i="47"/>
  <c r="L664" i="47"/>
  <c r="J664" i="47"/>
  <c r="I664" i="47"/>
  <c r="M664" i="47"/>
  <c r="H664" i="47"/>
  <c r="K664" i="47"/>
  <c r="G664" i="47"/>
  <c r="E664" i="47"/>
  <c r="N664" i="47"/>
  <c r="L663" i="47"/>
  <c r="K663" i="47"/>
  <c r="M663" i="47"/>
  <c r="N663" i="47"/>
  <c r="I663" i="47"/>
  <c r="J663" i="47"/>
  <c r="H663" i="47"/>
  <c r="G663" i="47"/>
  <c r="E663" i="47"/>
  <c r="N662" i="47"/>
  <c r="M662" i="47"/>
  <c r="L662" i="47"/>
  <c r="K662" i="47"/>
  <c r="J662" i="47"/>
  <c r="I662" i="47"/>
  <c r="H662" i="47"/>
  <c r="G662" i="47"/>
  <c r="E662" i="47"/>
  <c r="E661" i="47"/>
  <c r="G661" i="47"/>
  <c r="H661" i="47"/>
  <c r="I661" i="47"/>
  <c r="K661" i="47"/>
  <c r="M661" i="47"/>
  <c r="L661" i="47"/>
  <c r="J661" i="47"/>
  <c r="N661" i="47"/>
  <c r="J660" i="47"/>
  <c r="I660" i="47"/>
  <c r="N660" i="47"/>
  <c r="M660" i="47"/>
  <c r="L660" i="47"/>
  <c r="K660" i="47"/>
  <c r="H660" i="47"/>
  <c r="G660" i="47"/>
  <c r="E660" i="47"/>
  <c r="J659" i="47"/>
  <c r="M659" i="47"/>
  <c r="E659" i="47"/>
  <c r="I659" i="47"/>
  <c r="K659" i="47"/>
  <c r="L659" i="47"/>
  <c r="H659" i="47"/>
  <c r="G659" i="47"/>
  <c r="N659" i="47"/>
  <c r="L658" i="47"/>
  <c r="M658" i="47"/>
  <c r="N658" i="47"/>
  <c r="E658" i="47"/>
  <c r="H658" i="47"/>
  <c r="K658" i="47"/>
  <c r="G658" i="47"/>
  <c r="J658" i="47"/>
  <c r="I658" i="47"/>
  <c r="N655" i="47"/>
  <c r="L655" i="47"/>
  <c r="K655" i="47"/>
  <c r="H655" i="47"/>
  <c r="G655" i="47"/>
  <c r="E655" i="47"/>
  <c r="I655" i="47"/>
  <c r="J655" i="47"/>
  <c r="M654" i="47"/>
  <c r="L654" i="47"/>
  <c r="N654" i="47"/>
  <c r="L653" i="47"/>
  <c r="K653" i="47"/>
  <c r="I653" i="47"/>
  <c r="H653" i="47"/>
  <c r="G653" i="47"/>
  <c r="E653" i="47"/>
  <c r="J653" i="47"/>
  <c r="N653" i="47"/>
  <c r="M653" i="47"/>
  <c r="L652" i="47"/>
  <c r="K652" i="47"/>
  <c r="J652" i="47"/>
  <c r="I652" i="47"/>
  <c r="H652" i="47"/>
  <c r="G652" i="47"/>
  <c r="M652" i="47"/>
  <c r="E652" i="47"/>
  <c r="N652" i="47"/>
  <c r="L649" i="47"/>
  <c r="K649" i="47"/>
  <c r="J649" i="47"/>
  <c r="I649" i="47"/>
  <c r="H649" i="47"/>
  <c r="G649" i="47"/>
  <c r="E649" i="47"/>
  <c r="N648" i="47"/>
  <c r="M648" i="47"/>
  <c r="K648" i="47"/>
  <c r="I648" i="47"/>
  <c r="J648" i="47"/>
  <c r="G648" i="47"/>
  <c r="E648" i="47"/>
  <c r="H648" i="47"/>
  <c r="L648" i="47"/>
  <c r="N647" i="47"/>
  <c r="J647" i="47"/>
  <c r="I647" i="47"/>
  <c r="H647" i="47"/>
  <c r="G647" i="47"/>
  <c r="K647" i="47"/>
  <c r="M647" i="47"/>
  <c r="L647" i="47"/>
  <c r="E647" i="47"/>
  <c r="J646" i="47"/>
  <c r="M646" i="47"/>
  <c r="K646" i="47"/>
  <c r="I646" i="47"/>
  <c r="H646" i="47"/>
  <c r="G646" i="47"/>
  <c r="E646" i="47"/>
  <c r="L646" i="47"/>
  <c r="N645" i="47"/>
  <c r="G645" i="47"/>
  <c r="E645" i="47"/>
  <c r="J645" i="47"/>
  <c r="M645" i="47"/>
  <c r="I645" i="47"/>
  <c r="L645" i="47"/>
  <c r="K645" i="47"/>
  <c r="H644" i="47"/>
  <c r="J644" i="47"/>
  <c r="I644" i="47"/>
  <c r="K644" i="47"/>
  <c r="L644" i="47"/>
  <c r="M644" i="47"/>
  <c r="N644" i="47"/>
  <c r="E644" i="47"/>
  <c r="G644" i="47"/>
  <c r="E643" i="47"/>
  <c r="L643" i="47"/>
  <c r="M643" i="47"/>
  <c r="N643" i="47"/>
  <c r="G643" i="47"/>
  <c r="H643" i="47"/>
  <c r="I643" i="47"/>
  <c r="K643" i="47"/>
  <c r="J643" i="47"/>
  <c r="K642" i="47"/>
  <c r="J642" i="47"/>
  <c r="H642" i="47"/>
  <c r="L642" i="47"/>
  <c r="G642" i="47"/>
  <c r="N642" i="47"/>
  <c r="I642" i="47"/>
  <c r="M642" i="47"/>
  <c r="E641" i="47"/>
  <c r="M641" i="47"/>
  <c r="E639" i="47"/>
  <c r="N639" i="47"/>
  <c r="L639" i="47"/>
  <c r="M639" i="47"/>
  <c r="I639" i="47"/>
  <c r="H639" i="47"/>
  <c r="G639" i="47"/>
  <c r="K639" i="47"/>
  <c r="J639" i="47"/>
  <c r="J637" i="47"/>
  <c r="I637" i="47"/>
  <c r="E637" i="47"/>
  <c r="N637" i="47"/>
  <c r="G637" i="47"/>
  <c r="H637" i="47"/>
  <c r="M637" i="47"/>
  <c r="L637" i="47"/>
  <c r="K637" i="47"/>
  <c r="L636" i="47"/>
  <c r="K636" i="47"/>
  <c r="J636" i="47"/>
  <c r="N636" i="47"/>
  <c r="E636" i="47"/>
  <c r="I636" i="47"/>
  <c r="H636" i="47"/>
  <c r="G636" i="47"/>
  <c r="M636" i="47"/>
  <c r="G635" i="47"/>
  <c r="L635" i="47"/>
  <c r="E635" i="47"/>
  <c r="J635" i="47"/>
  <c r="I635" i="47"/>
  <c r="N635" i="47"/>
  <c r="M635" i="47"/>
  <c r="H635" i="47"/>
  <c r="K635" i="47"/>
  <c r="G634" i="47"/>
  <c r="I634" i="47"/>
  <c r="L634" i="47"/>
  <c r="J634" i="47"/>
  <c r="K634" i="47"/>
  <c r="H634" i="47"/>
  <c r="N634" i="47"/>
  <c r="M634" i="47"/>
  <c r="E634" i="47"/>
  <c r="N633" i="47"/>
  <c r="L633" i="47"/>
  <c r="J633" i="47"/>
  <c r="I633" i="47"/>
  <c r="H633" i="47"/>
  <c r="G633" i="47"/>
  <c r="E633" i="47"/>
  <c r="M633" i="47"/>
  <c r="K633" i="47"/>
  <c r="I632" i="47"/>
  <c r="J632" i="47"/>
  <c r="K632" i="47"/>
  <c r="G632" i="47"/>
  <c r="M632" i="47"/>
  <c r="E632" i="47"/>
  <c r="N632" i="47"/>
  <c r="L632" i="47"/>
  <c r="G631" i="47"/>
  <c r="H631" i="47"/>
  <c r="I631" i="47"/>
  <c r="L631" i="47"/>
  <c r="M631" i="47"/>
  <c r="E631" i="47"/>
  <c r="K631" i="47"/>
  <c r="J631" i="47"/>
  <c r="N631" i="47"/>
  <c r="E630" i="47"/>
  <c r="L630" i="47"/>
  <c r="I630" i="47"/>
  <c r="H630" i="47"/>
  <c r="G630" i="47"/>
  <c r="N630" i="47"/>
  <c r="K630" i="47"/>
  <c r="J630" i="47"/>
  <c r="M629" i="47"/>
  <c r="K629" i="47"/>
  <c r="I629" i="47"/>
  <c r="G629" i="47"/>
  <c r="E629" i="47"/>
  <c r="J629" i="47"/>
  <c r="H629" i="47"/>
  <c r="L629" i="47"/>
  <c r="N629" i="47"/>
  <c r="G628" i="47"/>
  <c r="E628" i="47"/>
  <c r="L628" i="47"/>
  <c r="J628" i="47"/>
  <c r="K628" i="47"/>
  <c r="I628" i="47"/>
  <c r="H628" i="47"/>
  <c r="M627" i="47"/>
  <c r="N627" i="47"/>
  <c r="M625" i="47"/>
  <c r="K625" i="47"/>
  <c r="I625" i="47"/>
  <c r="J625" i="47"/>
  <c r="N625" i="47"/>
  <c r="L625" i="47"/>
  <c r="H625" i="47"/>
  <c r="E625" i="47"/>
  <c r="G625" i="47"/>
  <c r="G624" i="47"/>
  <c r="N624" i="47"/>
  <c r="J623" i="47"/>
  <c r="E623" i="47"/>
  <c r="K623" i="47"/>
  <c r="M623" i="47"/>
  <c r="L623" i="47"/>
  <c r="I623" i="47"/>
  <c r="H623" i="47"/>
  <c r="G623" i="47"/>
  <c r="E622" i="47"/>
  <c r="H622" i="47"/>
  <c r="M622" i="47"/>
  <c r="K622" i="47"/>
  <c r="N622" i="47"/>
  <c r="I622" i="47"/>
  <c r="L622" i="47"/>
  <c r="G622" i="47"/>
  <c r="H621" i="47"/>
  <c r="E621" i="47"/>
  <c r="I621" i="47"/>
  <c r="K621" i="47"/>
  <c r="M621" i="47"/>
  <c r="G621" i="47"/>
  <c r="N621" i="47"/>
  <c r="L621" i="47"/>
  <c r="J621" i="47"/>
  <c r="N620" i="47"/>
  <c r="M620" i="47"/>
  <c r="H620" i="47"/>
  <c r="G620" i="47"/>
  <c r="K620" i="47"/>
  <c r="E620" i="47"/>
  <c r="J620" i="47"/>
  <c r="L620" i="47"/>
  <c r="I620" i="47"/>
  <c r="G619" i="47"/>
  <c r="E619" i="47"/>
  <c r="E618" i="47"/>
  <c r="H618" i="47"/>
  <c r="G618" i="47"/>
  <c r="L617" i="47"/>
  <c r="K617" i="47"/>
  <c r="M617" i="47"/>
  <c r="I617" i="47"/>
  <c r="H617" i="47"/>
  <c r="E617" i="47"/>
  <c r="J617" i="47"/>
  <c r="G617" i="47"/>
  <c r="I616" i="47"/>
  <c r="K616" i="47"/>
  <c r="M616" i="47"/>
  <c r="H616" i="47"/>
  <c r="J616" i="47"/>
  <c r="L616" i="47"/>
  <c r="N616" i="47"/>
  <c r="E616" i="47"/>
  <c r="G616" i="47"/>
  <c r="J615" i="47"/>
  <c r="N615" i="47"/>
  <c r="M615" i="47"/>
  <c r="K615" i="47"/>
  <c r="I615" i="47"/>
  <c r="G615" i="47"/>
  <c r="L615" i="47"/>
  <c r="E615" i="47"/>
  <c r="H615" i="47"/>
  <c r="L614" i="47"/>
  <c r="N614" i="47"/>
  <c r="I614" i="47"/>
  <c r="K614" i="47"/>
  <c r="G614" i="47"/>
  <c r="E614" i="47"/>
  <c r="H614" i="47"/>
  <c r="J614" i="47"/>
  <c r="M614" i="47"/>
  <c r="N613" i="47"/>
  <c r="K613" i="47"/>
  <c r="G613" i="47"/>
  <c r="L613" i="47"/>
  <c r="J613" i="47"/>
  <c r="M613" i="47"/>
  <c r="I613" i="47"/>
  <c r="H613" i="47"/>
  <c r="E613" i="47"/>
  <c r="K611" i="47"/>
  <c r="N611" i="47"/>
  <c r="M611" i="47"/>
  <c r="L611" i="47"/>
  <c r="I611" i="47"/>
  <c r="G611" i="47"/>
  <c r="E611" i="47"/>
  <c r="J611" i="47"/>
  <c r="H611" i="47"/>
  <c r="N610" i="47"/>
  <c r="M610" i="47"/>
  <c r="L610" i="47"/>
  <c r="K610" i="47"/>
  <c r="J610" i="47"/>
  <c r="I610" i="47"/>
  <c r="G610" i="47"/>
  <c r="E610" i="47"/>
  <c r="H610" i="47"/>
  <c r="M608" i="47"/>
  <c r="L608" i="47"/>
  <c r="K608" i="47"/>
  <c r="H608" i="47"/>
  <c r="J608" i="47"/>
  <c r="E608" i="47"/>
  <c r="I608" i="47"/>
  <c r="G608" i="47"/>
  <c r="N608" i="47"/>
  <c r="L607" i="47"/>
  <c r="K607" i="47"/>
  <c r="J607" i="47"/>
  <c r="H607" i="47"/>
  <c r="G607" i="47"/>
  <c r="E607" i="47"/>
  <c r="I607" i="47"/>
  <c r="N607" i="47"/>
  <c r="M607" i="47"/>
  <c r="M605" i="47"/>
  <c r="E605" i="47"/>
  <c r="J605" i="47"/>
  <c r="H605" i="47"/>
  <c r="L605" i="47"/>
  <c r="I605" i="47"/>
  <c r="N605" i="47"/>
  <c r="G605" i="47"/>
  <c r="K605" i="47"/>
  <c r="I603" i="47"/>
  <c r="J603" i="47"/>
  <c r="K603" i="47"/>
  <c r="H603" i="47"/>
  <c r="N603" i="47"/>
  <c r="M603" i="47"/>
  <c r="L603" i="47"/>
  <c r="E603" i="47"/>
  <c r="G603" i="47"/>
  <c r="M602" i="47"/>
  <c r="K602" i="47"/>
  <c r="L602" i="47"/>
  <c r="N602" i="47"/>
  <c r="I601" i="47"/>
  <c r="M601" i="47"/>
  <c r="K601" i="47"/>
  <c r="H601" i="47"/>
  <c r="N601" i="47"/>
  <c r="G601" i="47"/>
  <c r="L601" i="47"/>
  <c r="E601" i="47"/>
  <c r="J601" i="47"/>
  <c r="N600" i="47"/>
  <c r="L600" i="47"/>
  <c r="H600" i="47"/>
  <c r="J600" i="47"/>
  <c r="G600" i="47"/>
  <c r="M600" i="47"/>
  <c r="K600" i="47"/>
  <c r="I600" i="47"/>
  <c r="Q600" i="47"/>
  <c r="G599" i="47"/>
  <c r="H599" i="47"/>
  <c r="L599" i="47"/>
  <c r="J599" i="47"/>
  <c r="N599" i="47"/>
  <c r="M599" i="47"/>
  <c r="I599" i="47"/>
  <c r="K599" i="47"/>
  <c r="E599" i="47"/>
  <c r="H598" i="47"/>
  <c r="L598" i="47"/>
  <c r="J598" i="47"/>
  <c r="M598" i="47"/>
  <c r="G598" i="47"/>
  <c r="K598" i="47"/>
  <c r="I598" i="47"/>
  <c r="N598" i="47"/>
  <c r="E597" i="47"/>
  <c r="N597" i="47"/>
  <c r="J594" i="47"/>
  <c r="M594" i="47"/>
  <c r="K594" i="47"/>
  <c r="L594" i="47"/>
  <c r="N594" i="47"/>
  <c r="I594" i="47"/>
  <c r="I593" i="47"/>
  <c r="H593" i="47"/>
  <c r="G593" i="47"/>
  <c r="E593" i="47"/>
  <c r="M593" i="47"/>
  <c r="J593" i="47"/>
  <c r="L593" i="47"/>
  <c r="K593" i="47"/>
  <c r="Q592" i="47"/>
  <c r="L592" i="47"/>
  <c r="I592" i="47"/>
  <c r="N592" i="47"/>
  <c r="E592" i="47"/>
  <c r="G592" i="47"/>
  <c r="H592" i="47"/>
  <c r="K592" i="47"/>
  <c r="M592" i="47"/>
  <c r="J592" i="47"/>
  <c r="L591" i="47"/>
  <c r="J591" i="47"/>
  <c r="N591" i="47"/>
  <c r="E591" i="47"/>
  <c r="I591" i="47"/>
  <c r="K591" i="47"/>
  <c r="M591" i="47"/>
  <c r="G591" i="47"/>
  <c r="H591" i="47"/>
  <c r="H590" i="47"/>
  <c r="G590" i="47"/>
  <c r="E590" i="47"/>
  <c r="Q586" i="47"/>
  <c r="G586" i="47"/>
  <c r="L586" i="47"/>
  <c r="K586" i="47"/>
  <c r="J586" i="47"/>
  <c r="E586" i="47"/>
  <c r="I586" i="47"/>
  <c r="H586" i="47"/>
  <c r="N586" i="47"/>
  <c r="M586" i="47"/>
  <c r="I585" i="47"/>
  <c r="H585" i="47"/>
  <c r="G585" i="47"/>
  <c r="N585" i="47"/>
  <c r="M585" i="47"/>
  <c r="E585" i="47"/>
  <c r="J585" i="47"/>
  <c r="L585" i="47"/>
  <c r="J582" i="47"/>
  <c r="K582" i="47"/>
  <c r="L582" i="47"/>
  <c r="I582" i="47"/>
  <c r="E582" i="47"/>
  <c r="N582" i="47"/>
  <c r="H582" i="47"/>
  <c r="M582" i="47"/>
  <c r="G582" i="47"/>
  <c r="M581" i="47"/>
  <c r="N581" i="47"/>
  <c r="I581" i="47"/>
  <c r="H581" i="47"/>
  <c r="G581" i="47"/>
  <c r="E581" i="47"/>
  <c r="K581" i="47"/>
  <c r="L581" i="47"/>
  <c r="J581" i="47"/>
  <c r="M580" i="47"/>
  <c r="I580" i="47"/>
  <c r="J580" i="47"/>
  <c r="K580" i="47"/>
  <c r="L580" i="47"/>
  <c r="H580" i="47"/>
  <c r="G580" i="47"/>
  <c r="E580" i="47"/>
  <c r="N580" i="47"/>
  <c r="N579" i="47"/>
  <c r="E579" i="47"/>
  <c r="I579" i="47"/>
  <c r="L579" i="47"/>
  <c r="H579" i="47"/>
  <c r="K579" i="47"/>
  <c r="J579" i="47"/>
  <c r="G579" i="47"/>
  <c r="M579" i="47"/>
  <c r="L578" i="47"/>
  <c r="I578" i="47"/>
  <c r="G578" i="47"/>
  <c r="E578" i="47"/>
  <c r="J578" i="47"/>
  <c r="K578" i="47"/>
  <c r="H578" i="47"/>
  <c r="J577" i="47"/>
  <c r="E577" i="47"/>
  <c r="G577" i="47"/>
  <c r="H577" i="47"/>
  <c r="I577" i="47"/>
  <c r="K577" i="47"/>
  <c r="M577" i="47"/>
  <c r="N577" i="47"/>
  <c r="L577" i="47"/>
  <c r="K576" i="47"/>
  <c r="L576" i="47"/>
  <c r="M576" i="47"/>
  <c r="E576" i="47"/>
  <c r="J576" i="47"/>
  <c r="H576" i="47"/>
  <c r="G576" i="47"/>
  <c r="I576" i="47"/>
  <c r="N576" i="47"/>
  <c r="K575" i="47"/>
  <c r="G575" i="47"/>
  <c r="H575" i="47"/>
  <c r="I575" i="47"/>
  <c r="J575" i="47"/>
  <c r="E575" i="47"/>
  <c r="H574" i="47"/>
  <c r="K574" i="47"/>
  <c r="I574" i="47"/>
  <c r="L574" i="47"/>
  <c r="E574" i="47"/>
  <c r="G574" i="47"/>
  <c r="M574" i="47"/>
  <c r="J574" i="47"/>
  <c r="N573" i="47"/>
  <c r="K573" i="47"/>
  <c r="J573" i="47"/>
  <c r="H573" i="47"/>
  <c r="I573" i="47"/>
  <c r="G573" i="47"/>
  <c r="M573" i="47"/>
  <c r="E573" i="47"/>
  <c r="L573" i="47"/>
  <c r="G572" i="47"/>
  <c r="E572" i="47"/>
  <c r="J572" i="47"/>
  <c r="K572" i="47"/>
  <c r="I572" i="47"/>
  <c r="H572" i="47"/>
  <c r="H571" i="47"/>
  <c r="E571" i="47"/>
  <c r="L571" i="47"/>
  <c r="K571" i="47"/>
  <c r="J571" i="47"/>
  <c r="I571" i="47"/>
  <c r="N571" i="47"/>
  <c r="M571" i="47"/>
  <c r="G571" i="47"/>
  <c r="H570" i="47"/>
  <c r="N570" i="47"/>
  <c r="M570" i="47"/>
  <c r="K570" i="47"/>
  <c r="L570" i="47"/>
  <c r="E570" i="47"/>
  <c r="G570" i="47"/>
  <c r="I570" i="47"/>
  <c r="J570" i="47"/>
  <c r="N569" i="47"/>
  <c r="K569" i="47"/>
  <c r="E569" i="47"/>
  <c r="G569" i="47"/>
  <c r="H569" i="47"/>
  <c r="I569" i="47"/>
  <c r="J569" i="47"/>
  <c r="L569" i="47"/>
  <c r="M569" i="47"/>
  <c r="J568" i="47"/>
  <c r="N568" i="47"/>
  <c r="K568" i="47"/>
  <c r="L568" i="47"/>
  <c r="M568" i="47"/>
  <c r="I568" i="47"/>
  <c r="H568" i="47"/>
  <c r="G568" i="47"/>
  <c r="E568" i="47"/>
  <c r="E567" i="47"/>
  <c r="G567" i="47"/>
  <c r="H567" i="47"/>
  <c r="I567" i="47"/>
  <c r="J567" i="47"/>
  <c r="K567" i="47"/>
  <c r="M567" i="47"/>
  <c r="N567" i="47"/>
  <c r="L567" i="47"/>
  <c r="L564" i="47"/>
  <c r="I564" i="47"/>
  <c r="N564" i="47"/>
  <c r="M564" i="47"/>
  <c r="K564" i="47"/>
  <c r="E564" i="47"/>
  <c r="G564" i="47"/>
  <c r="H564" i="47"/>
  <c r="J564" i="47"/>
  <c r="E563" i="47"/>
  <c r="I563" i="47"/>
  <c r="J563" i="47"/>
  <c r="H563" i="47"/>
  <c r="G563" i="47"/>
  <c r="H562" i="47"/>
  <c r="K562" i="47"/>
  <c r="L562" i="47"/>
  <c r="I562" i="47"/>
  <c r="M562" i="47"/>
  <c r="J562" i="47"/>
  <c r="N562" i="47"/>
  <c r="E562" i="47"/>
  <c r="G562" i="47"/>
  <c r="J559" i="47"/>
  <c r="I559" i="47"/>
  <c r="H559" i="47"/>
  <c r="M559" i="47"/>
  <c r="N559" i="47"/>
  <c r="K559" i="47"/>
  <c r="G559" i="47"/>
  <c r="L559" i="47"/>
  <c r="E559" i="47"/>
  <c r="N557" i="47"/>
  <c r="M557" i="47"/>
  <c r="K557" i="47"/>
  <c r="L557" i="47"/>
  <c r="J557" i="47"/>
  <c r="I557" i="47"/>
  <c r="J553" i="47"/>
  <c r="I553" i="47"/>
  <c r="H553" i="47"/>
  <c r="G553" i="47"/>
  <c r="E553" i="47"/>
  <c r="K553" i="47"/>
  <c r="N553" i="47"/>
  <c r="M553" i="47"/>
  <c r="L553" i="47"/>
  <c r="L552" i="47"/>
  <c r="K552" i="47"/>
  <c r="M552" i="47"/>
  <c r="N552" i="47"/>
  <c r="I552" i="47"/>
  <c r="H552" i="47"/>
  <c r="G552" i="47"/>
  <c r="E552" i="47"/>
  <c r="J552" i="47"/>
  <c r="J549" i="47"/>
  <c r="H549" i="47"/>
  <c r="I549" i="47"/>
  <c r="M549" i="47"/>
  <c r="N549" i="47"/>
  <c r="K549" i="47"/>
  <c r="L549" i="47"/>
  <c r="H548" i="47"/>
  <c r="E548" i="47"/>
  <c r="M547" i="47"/>
  <c r="L547" i="47"/>
  <c r="J547" i="47"/>
  <c r="G547" i="47"/>
  <c r="E547" i="47"/>
  <c r="H547" i="47"/>
  <c r="I547" i="47"/>
  <c r="K547" i="47"/>
  <c r="N547" i="47"/>
  <c r="M546" i="47"/>
  <c r="E546" i="47"/>
  <c r="I546" i="47"/>
  <c r="J546" i="47"/>
  <c r="L546" i="47"/>
  <c r="N546" i="47"/>
  <c r="H546" i="47"/>
  <c r="K546" i="47"/>
  <c r="G546" i="47"/>
  <c r="G545" i="47"/>
  <c r="E545" i="47"/>
  <c r="I544" i="47"/>
  <c r="N544" i="47"/>
  <c r="E544" i="47"/>
  <c r="M544" i="47"/>
  <c r="L544" i="47"/>
  <c r="K544" i="47"/>
  <c r="H544" i="47"/>
  <c r="J544" i="47"/>
  <c r="G544" i="47"/>
  <c r="H543" i="47"/>
  <c r="E543" i="47"/>
  <c r="G543" i="47"/>
  <c r="I543" i="47"/>
  <c r="K543" i="47"/>
  <c r="N543" i="47"/>
  <c r="L543" i="47"/>
  <c r="J543" i="47"/>
  <c r="N542" i="47"/>
  <c r="G542" i="47"/>
  <c r="I542" i="47"/>
  <c r="J542" i="47"/>
  <c r="K542" i="47"/>
  <c r="L542" i="47"/>
  <c r="M542" i="47"/>
  <c r="E542" i="47"/>
  <c r="H542" i="47"/>
  <c r="J540" i="47"/>
  <c r="G540" i="47"/>
  <c r="K540" i="47"/>
  <c r="E540" i="47"/>
  <c r="H540" i="47"/>
  <c r="N540" i="47"/>
  <c r="M540" i="47"/>
  <c r="L540" i="47"/>
  <c r="I540" i="47"/>
  <c r="J539" i="47"/>
  <c r="G539" i="47"/>
  <c r="E539" i="47"/>
  <c r="K539" i="47"/>
  <c r="H539" i="47"/>
  <c r="I539" i="47"/>
  <c r="N539" i="47"/>
  <c r="M539" i="47"/>
  <c r="L539" i="47"/>
  <c r="G538" i="47"/>
  <c r="H538" i="47"/>
  <c r="J538" i="47"/>
  <c r="K538" i="47"/>
  <c r="L538" i="47"/>
  <c r="N538" i="47"/>
  <c r="I538" i="47"/>
  <c r="E538" i="47"/>
  <c r="M538" i="47"/>
  <c r="K537" i="47"/>
  <c r="J537" i="47"/>
  <c r="I537" i="47"/>
  <c r="H537" i="47"/>
  <c r="E537" i="47"/>
  <c r="L537" i="47"/>
  <c r="G537" i="47"/>
  <c r="E535" i="47"/>
  <c r="M535" i="47"/>
  <c r="L535" i="47"/>
  <c r="G535" i="47"/>
  <c r="N535" i="47"/>
  <c r="K535" i="47"/>
  <c r="J535" i="47"/>
  <c r="I535" i="47"/>
  <c r="H535" i="47"/>
  <c r="G534" i="47"/>
  <c r="L534" i="47"/>
  <c r="H534" i="47"/>
  <c r="I534" i="47"/>
  <c r="J534" i="47"/>
  <c r="K534" i="47"/>
  <c r="N534" i="47"/>
  <c r="M534" i="47"/>
  <c r="E534" i="47"/>
  <c r="G533" i="47"/>
  <c r="K533" i="47"/>
  <c r="I533" i="47"/>
  <c r="H533" i="47"/>
  <c r="E533" i="47"/>
  <c r="L533" i="47"/>
  <c r="J533" i="47"/>
  <c r="I532" i="47"/>
  <c r="E532" i="47"/>
  <c r="K532" i="47"/>
  <c r="H532" i="47"/>
  <c r="J532" i="47"/>
  <c r="L532" i="47"/>
  <c r="N532" i="47"/>
  <c r="M532" i="47"/>
  <c r="G532" i="47"/>
  <c r="G530" i="47"/>
  <c r="E530" i="47"/>
  <c r="K530" i="47"/>
  <c r="J530" i="47"/>
  <c r="N530" i="47"/>
  <c r="I530" i="47"/>
  <c r="H530" i="47"/>
  <c r="E529" i="47"/>
  <c r="I529" i="47"/>
  <c r="M529" i="47"/>
  <c r="L529" i="47"/>
  <c r="K529" i="47"/>
  <c r="N529" i="47"/>
  <c r="H529" i="47"/>
  <c r="J529" i="47"/>
  <c r="G529" i="47"/>
  <c r="N527" i="47"/>
  <c r="M527" i="47"/>
  <c r="E527" i="47"/>
  <c r="H527" i="47"/>
  <c r="J527" i="47"/>
  <c r="K527" i="47"/>
  <c r="G527" i="47"/>
  <c r="L527" i="47"/>
  <c r="I527" i="47"/>
  <c r="H526" i="47"/>
  <c r="L526" i="47"/>
  <c r="E526" i="47"/>
  <c r="N526" i="47"/>
  <c r="I526" i="47"/>
  <c r="G526" i="47"/>
  <c r="J526" i="47"/>
  <c r="K526" i="47"/>
  <c r="M526" i="47"/>
  <c r="E525" i="47"/>
  <c r="H525" i="47"/>
  <c r="N525" i="47"/>
  <c r="G525" i="47"/>
  <c r="L524" i="47"/>
  <c r="J524" i="47"/>
  <c r="I524" i="47"/>
  <c r="N524" i="47"/>
  <c r="K524" i="47"/>
  <c r="M524" i="47"/>
  <c r="E524" i="47"/>
  <c r="G524" i="47"/>
  <c r="H524" i="47"/>
  <c r="N523" i="47"/>
  <c r="L523" i="47"/>
  <c r="J523" i="47"/>
  <c r="H523" i="47"/>
  <c r="E523" i="47"/>
  <c r="K523" i="47"/>
  <c r="M523" i="47"/>
  <c r="I523" i="47"/>
  <c r="G523" i="47"/>
  <c r="H522" i="47"/>
  <c r="N522" i="47"/>
  <c r="M522" i="47"/>
  <c r="G521" i="47"/>
  <c r="L521" i="47"/>
  <c r="N521" i="47"/>
  <c r="I521" i="47"/>
  <c r="K521" i="47"/>
  <c r="M521" i="47"/>
  <c r="E521" i="47"/>
  <c r="H521" i="47"/>
  <c r="J521" i="47"/>
  <c r="H520" i="47"/>
  <c r="G520" i="47"/>
  <c r="E520" i="47"/>
  <c r="I520" i="47"/>
  <c r="J520" i="47"/>
  <c r="K520" i="47"/>
  <c r="L520" i="47"/>
  <c r="G519" i="47"/>
  <c r="E519" i="47"/>
  <c r="J519" i="47"/>
  <c r="I519" i="47"/>
  <c r="H519" i="47"/>
  <c r="N519" i="47"/>
  <c r="M519" i="47"/>
  <c r="L519" i="47"/>
  <c r="K519" i="47"/>
  <c r="L517" i="47"/>
  <c r="E517" i="47"/>
  <c r="N517" i="47"/>
  <c r="M517" i="47"/>
  <c r="K517" i="47"/>
  <c r="G517" i="47"/>
  <c r="I517" i="47"/>
  <c r="J517" i="47"/>
  <c r="E515" i="47"/>
  <c r="G515" i="47"/>
  <c r="H515" i="47"/>
  <c r="E514" i="47"/>
  <c r="H514" i="47"/>
  <c r="M514" i="47"/>
  <c r="G514" i="47"/>
  <c r="N514" i="47"/>
  <c r="J514" i="47"/>
  <c r="L514" i="47"/>
  <c r="K514" i="47"/>
  <c r="I514" i="47"/>
  <c r="L513" i="47"/>
  <c r="K513" i="47"/>
  <c r="H513" i="47"/>
  <c r="G513" i="47"/>
  <c r="E513" i="47"/>
  <c r="I513" i="47"/>
  <c r="J513" i="47"/>
  <c r="I512" i="47"/>
  <c r="E512" i="47"/>
  <c r="L512" i="47"/>
  <c r="K512" i="47"/>
  <c r="H512" i="47"/>
  <c r="G512" i="47"/>
  <c r="J512" i="47"/>
  <c r="N511" i="47"/>
  <c r="M511" i="47"/>
  <c r="G511" i="47"/>
  <c r="I511" i="47"/>
  <c r="J511" i="47"/>
  <c r="H511" i="47"/>
  <c r="E511" i="47"/>
  <c r="K511" i="47"/>
  <c r="L511" i="47"/>
  <c r="G510" i="47"/>
  <c r="I510" i="47"/>
  <c r="H510" i="47"/>
  <c r="E510" i="47"/>
  <c r="E509" i="47"/>
  <c r="G509" i="47"/>
  <c r="K509" i="47"/>
  <c r="I509" i="47"/>
  <c r="J509" i="47"/>
  <c r="H509" i="47"/>
  <c r="E508" i="47"/>
  <c r="I508" i="47"/>
  <c r="J508" i="47"/>
  <c r="K508" i="47"/>
  <c r="L508" i="47"/>
  <c r="N508" i="47"/>
  <c r="M508" i="47"/>
  <c r="H507" i="47"/>
  <c r="G507" i="47"/>
  <c r="K507" i="47"/>
  <c r="E507" i="47"/>
  <c r="I507" i="47"/>
  <c r="M507" i="47"/>
  <c r="L507" i="47"/>
  <c r="J507" i="47"/>
  <c r="H506" i="47"/>
  <c r="G506" i="47"/>
  <c r="K506" i="47"/>
  <c r="E506" i="47"/>
  <c r="I506" i="47"/>
  <c r="M506" i="47"/>
  <c r="L506" i="47"/>
  <c r="J506" i="47"/>
  <c r="N506" i="47"/>
  <c r="J503" i="47"/>
  <c r="I503" i="47"/>
  <c r="E503" i="47"/>
  <c r="N503" i="47"/>
  <c r="L503" i="47"/>
  <c r="M503" i="47"/>
  <c r="K503" i="47"/>
  <c r="H503" i="47"/>
  <c r="G503" i="47"/>
  <c r="H502" i="47"/>
  <c r="I502" i="47"/>
  <c r="N502" i="47"/>
  <c r="J502" i="47"/>
  <c r="M502" i="47"/>
  <c r="E502" i="47"/>
  <c r="G502" i="47"/>
  <c r="L502" i="47"/>
  <c r="K502" i="47"/>
  <c r="N501" i="47"/>
  <c r="M501" i="47"/>
  <c r="K501" i="47"/>
  <c r="I501" i="47"/>
  <c r="G501" i="47"/>
  <c r="E501" i="47"/>
  <c r="J501" i="47"/>
  <c r="H501" i="47"/>
  <c r="L501" i="47"/>
  <c r="M500" i="47"/>
  <c r="H500" i="47"/>
  <c r="I500" i="47"/>
  <c r="J500" i="47"/>
  <c r="N500" i="47"/>
  <c r="G500" i="47"/>
  <c r="L500" i="47"/>
  <c r="K500" i="47"/>
  <c r="E500" i="47"/>
  <c r="J499" i="47"/>
  <c r="I499" i="47"/>
  <c r="E499" i="47"/>
  <c r="G499" i="47"/>
  <c r="H499" i="47"/>
  <c r="K499" i="47"/>
  <c r="E498" i="47"/>
  <c r="H498" i="47"/>
  <c r="M498" i="47"/>
  <c r="N498" i="47"/>
  <c r="L498" i="47"/>
  <c r="K498" i="47"/>
  <c r="J498" i="47"/>
  <c r="G498" i="47"/>
  <c r="I498" i="47"/>
  <c r="E497" i="47"/>
  <c r="G497" i="47"/>
  <c r="N496" i="47"/>
  <c r="E496" i="47"/>
  <c r="G495" i="47"/>
  <c r="M495" i="47"/>
  <c r="J495" i="47"/>
  <c r="H495" i="47"/>
  <c r="E495" i="47"/>
  <c r="I495" i="47"/>
  <c r="K495" i="47"/>
  <c r="L495" i="47"/>
  <c r="N495" i="47"/>
  <c r="M494" i="47"/>
  <c r="E494" i="47"/>
  <c r="H494" i="47"/>
  <c r="G494" i="47"/>
  <c r="N494" i="47"/>
  <c r="J494" i="47"/>
  <c r="H493" i="47"/>
  <c r="K493" i="47"/>
  <c r="M493" i="47"/>
  <c r="E493" i="47"/>
  <c r="G493" i="47"/>
  <c r="L493" i="47"/>
  <c r="N493" i="47"/>
  <c r="I493" i="47"/>
  <c r="J493" i="47"/>
  <c r="J492" i="47"/>
  <c r="H492" i="47"/>
  <c r="K492" i="47"/>
  <c r="I492" i="47"/>
  <c r="N492" i="47"/>
  <c r="E492" i="47"/>
  <c r="L492" i="47"/>
  <c r="G492" i="47"/>
  <c r="M492" i="47"/>
  <c r="Q491" i="47"/>
  <c r="M491" i="47"/>
  <c r="L491" i="47"/>
  <c r="H491" i="47"/>
  <c r="K491" i="47"/>
  <c r="I491" i="47"/>
  <c r="N491" i="47"/>
  <c r="E491" i="47"/>
  <c r="G491" i="47"/>
  <c r="E489" i="47"/>
  <c r="H489" i="47"/>
  <c r="G489" i="47"/>
  <c r="G487" i="47"/>
  <c r="E487" i="47"/>
  <c r="K487" i="47"/>
  <c r="M487" i="47"/>
  <c r="N487" i="47"/>
  <c r="L487" i="47"/>
  <c r="J487" i="47"/>
  <c r="I487" i="47"/>
  <c r="H487" i="47"/>
  <c r="J486" i="47"/>
  <c r="N486" i="47"/>
  <c r="M486" i="47"/>
  <c r="I486" i="47"/>
  <c r="K486" i="47"/>
  <c r="H486" i="47"/>
  <c r="G486" i="47"/>
  <c r="L486" i="47"/>
  <c r="E486" i="47"/>
  <c r="L484" i="47"/>
  <c r="J484" i="47"/>
  <c r="E484" i="47"/>
  <c r="I484" i="47"/>
  <c r="H484" i="47"/>
  <c r="G484" i="47"/>
  <c r="K484" i="47"/>
  <c r="N484" i="47"/>
  <c r="M484" i="47"/>
  <c r="J482" i="47"/>
  <c r="M482" i="47"/>
  <c r="N482" i="47"/>
  <c r="L482" i="47"/>
  <c r="E482" i="47"/>
  <c r="G482" i="47"/>
  <c r="H482" i="47"/>
  <c r="I482" i="47"/>
  <c r="K482" i="47"/>
  <c r="H481" i="47"/>
  <c r="K481" i="47"/>
  <c r="J481" i="47"/>
  <c r="L481" i="47"/>
  <c r="N481" i="47"/>
  <c r="M481" i="47"/>
  <c r="I481" i="47"/>
  <c r="G481" i="47"/>
  <c r="L480" i="47"/>
  <c r="M480" i="47"/>
  <c r="N480" i="47"/>
  <c r="J480" i="47"/>
  <c r="I480" i="47"/>
  <c r="H480" i="47"/>
  <c r="G480" i="47"/>
  <c r="K480" i="47"/>
  <c r="E480" i="47"/>
  <c r="G479" i="47"/>
  <c r="I479" i="47"/>
  <c r="J479" i="47"/>
  <c r="K479" i="47"/>
  <c r="L479" i="47"/>
  <c r="M479" i="47"/>
  <c r="N479" i="47"/>
  <c r="H479" i="47"/>
  <c r="E479" i="47"/>
  <c r="J478" i="47"/>
  <c r="N478" i="47"/>
  <c r="K478" i="47"/>
  <c r="L478" i="47"/>
  <c r="M478" i="47"/>
  <c r="G478" i="47"/>
  <c r="E478" i="47"/>
  <c r="H478" i="47"/>
  <c r="I478" i="47"/>
  <c r="Q477" i="47"/>
  <c r="I477" i="47"/>
  <c r="L477" i="47"/>
  <c r="M477" i="47"/>
  <c r="N477" i="47"/>
  <c r="G477" i="47"/>
  <c r="H477" i="47"/>
  <c r="J477" i="47"/>
  <c r="K477" i="47"/>
  <c r="E477" i="47"/>
  <c r="L476" i="47"/>
  <c r="M476" i="47"/>
  <c r="N476" i="47"/>
  <c r="K476" i="47"/>
  <c r="J476" i="47"/>
  <c r="I476" i="47"/>
  <c r="H476" i="47"/>
  <c r="G476" i="47"/>
  <c r="E476" i="47"/>
  <c r="N475" i="47"/>
  <c r="M475" i="47"/>
  <c r="G475" i="47"/>
  <c r="E475" i="47"/>
  <c r="K475" i="47"/>
  <c r="I475" i="47"/>
  <c r="H475" i="47"/>
  <c r="J475" i="47"/>
  <c r="L475" i="47"/>
  <c r="I474" i="47"/>
  <c r="H474" i="47"/>
  <c r="G474" i="47"/>
  <c r="E474" i="47"/>
  <c r="J474" i="47"/>
  <c r="N474" i="47"/>
  <c r="M474" i="47"/>
  <c r="L474" i="47"/>
  <c r="K474" i="47"/>
  <c r="K473" i="47"/>
  <c r="E473" i="47"/>
  <c r="G473" i="47"/>
  <c r="H473" i="47"/>
  <c r="I473" i="47"/>
  <c r="J473" i="47"/>
  <c r="N473" i="47"/>
  <c r="M473" i="47"/>
  <c r="L473" i="47"/>
  <c r="N472" i="47"/>
  <c r="M472" i="47"/>
  <c r="K472" i="47"/>
  <c r="J472" i="47"/>
  <c r="I472" i="47"/>
  <c r="H472" i="47"/>
  <c r="G472" i="47"/>
  <c r="E472" i="47"/>
  <c r="L472" i="47"/>
  <c r="L471" i="47"/>
  <c r="N471" i="47"/>
  <c r="M471" i="47"/>
  <c r="E471" i="47"/>
  <c r="G471" i="47"/>
  <c r="H471" i="47"/>
  <c r="I471" i="47"/>
  <c r="J471" i="47"/>
  <c r="K471" i="47"/>
  <c r="M470" i="47"/>
  <c r="L470" i="47"/>
  <c r="K470" i="47"/>
  <c r="J470" i="47"/>
  <c r="I470" i="47"/>
  <c r="H470" i="47"/>
  <c r="E470" i="47"/>
  <c r="G470" i="47"/>
  <c r="N470" i="47"/>
  <c r="E469" i="47"/>
  <c r="L469" i="47"/>
  <c r="H469" i="47"/>
  <c r="I469" i="47"/>
  <c r="J469" i="47"/>
  <c r="K469" i="47"/>
  <c r="M469" i="47"/>
  <c r="N469" i="47"/>
  <c r="G469" i="47"/>
  <c r="M468" i="47"/>
  <c r="J468" i="47"/>
  <c r="I468" i="47"/>
  <c r="K468" i="47"/>
  <c r="G468" i="47"/>
  <c r="H468" i="47"/>
  <c r="N468" i="47"/>
  <c r="L468" i="47"/>
  <c r="E468" i="47"/>
  <c r="K467" i="47"/>
  <c r="L467" i="47"/>
  <c r="M467" i="47"/>
  <c r="N467" i="47"/>
  <c r="I467" i="47"/>
  <c r="E467" i="47"/>
  <c r="G467" i="47"/>
  <c r="J467" i="47"/>
  <c r="H467" i="47"/>
  <c r="K466" i="47"/>
  <c r="L466" i="47"/>
  <c r="M466" i="47"/>
  <c r="N466" i="47"/>
  <c r="J466" i="47"/>
  <c r="H466" i="47"/>
  <c r="G466" i="47"/>
  <c r="E466" i="47"/>
  <c r="I466" i="47"/>
  <c r="M465" i="47"/>
  <c r="L465" i="47"/>
  <c r="E465" i="47"/>
  <c r="G465" i="47"/>
  <c r="H465" i="47"/>
  <c r="I465" i="47"/>
  <c r="J465" i="47"/>
  <c r="N465" i="47"/>
  <c r="K465" i="47"/>
  <c r="E464" i="47"/>
  <c r="L464" i="47"/>
  <c r="N464" i="47"/>
  <c r="M464" i="47"/>
  <c r="K464" i="47"/>
  <c r="J464" i="47"/>
  <c r="I464" i="47"/>
  <c r="H464" i="47"/>
  <c r="G464" i="47"/>
  <c r="M463" i="47"/>
  <c r="G463" i="47"/>
  <c r="J463" i="47"/>
  <c r="N463" i="47"/>
  <c r="H463" i="47"/>
  <c r="L463" i="47"/>
  <c r="K463" i="47"/>
  <c r="E463" i="47"/>
  <c r="I463" i="47"/>
  <c r="M462" i="47"/>
  <c r="E462" i="47"/>
  <c r="G462" i="47"/>
  <c r="H462" i="47"/>
  <c r="I462" i="47"/>
  <c r="J462" i="47"/>
  <c r="N462" i="47"/>
  <c r="K462" i="47"/>
  <c r="L462" i="47"/>
  <c r="G461" i="47"/>
  <c r="L461" i="47"/>
  <c r="N461" i="47"/>
  <c r="M461" i="47"/>
  <c r="E461" i="47"/>
  <c r="K461" i="47"/>
  <c r="J461" i="47"/>
  <c r="I461" i="47"/>
  <c r="H461" i="47"/>
  <c r="L460" i="47"/>
  <c r="H460" i="47"/>
  <c r="I460" i="47"/>
  <c r="M460" i="47"/>
  <c r="E460" i="47"/>
  <c r="G460" i="47"/>
  <c r="J460" i="47"/>
  <c r="K460" i="47"/>
  <c r="N460" i="47"/>
  <c r="I459" i="47"/>
  <c r="E459" i="47"/>
  <c r="L459" i="47"/>
  <c r="M459" i="47"/>
  <c r="N459" i="47"/>
  <c r="G459" i="47"/>
  <c r="H459" i="47"/>
  <c r="J459" i="47"/>
  <c r="K459" i="47"/>
  <c r="M458" i="47"/>
  <c r="L458" i="47"/>
  <c r="K458" i="47"/>
  <c r="J458" i="47"/>
  <c r="G458" i="47"/>
  <c r="I458" i="47"/>
  <c r="H458" i="47"/>
  <c r="N458" i="47"/>
  <c r="E458" i="47"/>
  <c r="I457" i="47"/>
  <c r="N457" i="47"/>
  <c r="E457" i="47"/>
  <c r="G457" i="47"/>
  <c r="H457" i="47"/>
  <c r="J457" i="47"/>
  <c r="K457" i="47"/>
  <c r="L457" i="47"/>
  <c r="M457" i="47"/>
  <c r="H456" i="47"/>
  <c r="M456" i="47"/>
  <c r="G456" i="47"/>
  <c r="E456" i="47"/>
  <c r="L456" i="47"/>
  <c r="I456" i="47"/>
  <c r="K456" i="47"/>
  <c r="J456" i="47"/>
  <c r="N456" i="47"/>
  <c r="K455" i="47"/>
  <c r="N455" i="47"/>
  <c r="M455" i="47"/>
  <c r="H455" i="47"/>
  <c r="G455" i="47"/>
  <c r="L455" i="47"/>
  <c r="E455" i="47"/>
  <c r="J455" i="47"/>
  <c r="I455" i="47"/>
  <c r="E454" i="47"/>
  <c r="G454" i="47"/>
  <c r="H454" i="47"/>
  <c r="I454" i="47"/>
  <c r="J454" i="47"/>
  <c r="K454" i="47"/>
  <c r="N454" i="47"/>
  <c r="M454" i="47"/>
  <c r="L454" i="47"/>
  <c r="E452" i="47"/>
  <c r="G452" i="47"/>
  <c r="H452" i="47"/>
  <c r="I452" i="47"/>
  <c r="J452" i="47"/>
  <c r="K452" i="47"/>
  <c r="L452" i="47"/>
  <c r="N449" i="47"/>
  <c r="M449" i="47"/>
  <c r="L449" i="47"/>
  <c r="K449" i="47"/>
  <c r="I449" i="47"/>
  <c r="H449" i="47"/>
  <c r="G449" i="47"/>
  <c r="E449" i="47"/>
  <c r="J449" i="47"/>
  <c r="L443" i="47"/>
  <c r="I443" i="47"/>
  <c r="K443" i="47"/>
  <c r="H443" i="47"/>
  <c r="J443" i="47"/>
  <c r="N443" i="47"/>
  <c r="M443" i="47"/>
  <c r="G443" i="47"/>
  <c r="E442" i="47"/>
  <c r="G442" i="47"/>
  <c r="H442" i="47"/>
  <c r="J442" i="47"/>
  <c r="K442" i="47"/>
  <c r="N442" i="47"/>
  <c r="L442" i="47"/>
  <c r="I442" i="47"/>
  <c r="H441" i="47"/>
  <c r="I441" i="47"/>
  <c r="E441" i="47"/>
  <c r="N441" i="47"/>
  <c r="G441" i="47"/>
  <c r="J441" i="47"/>
  <c r="K441" i="47"/>
  <c r="L441" i="47"/>
  <c r="M441" i="47"/>
  <c r="K440" i="47"/>
  <c r="G440" i="47"/>
  <c r="I440" i="47"/>
  <c r="J440" i="47"/>
  <c r="E440" i="47"/>
  <c r="L440" i="47"/>
  <c r="H440" i="47"/>
  <c r="M440" i="47"/>
  <c r="N440" i="47"/>
  <c r="H439" i="47"/>
  <c r="I439" i="47"/>
  <c r="K439" i="47"/>
  <c r="M439" i="47"/>
  <c r="N439" i="47"/>
  <c r="L439" i="47"/>
  <c r="J439" i="47"/>
  <c r="E439" i="47"/>
  <c r="G439" i="47"/>
  <c r="E437" i="47"/>
  <c r="N437" i="47"/>
  <c r="M437" i="47"/>
  <c r="J437" i="47"/>
  <c r="L437" i="47"/>
  <c r="K437" i="47"/>
  <c r="I437" i="47"/>
  <c r="G437" i="47"/>
  <c r="H437" i="47"/>
  <c r="J436" i="47"/>
  <c r="E436" i="47"/>
  <c r="H436" i="47"/>
  <c r="I436" i="47"/>
  <c r="G436" i="47"/>
  <c r="M435" i="47"/>
  <c r="K435" i="47"/>
  <c r="G435" i="47"/>
  <c r="I435" i="47"/>
  <c r="J435" i="47"/>
  <c r="H435" i="47"/>
  <c r="L435" i="47"/>
  <c r="E435" i="47"/>
  <c r="E434" i="47"/>
  <c r="K434" i="47"/>
  <c r="K433" i="47"/>
  <c r="J433" i="47"/>
  <c r="H433" i="47"/>
  <c r="G433" i="47"/>
  <c r="I433" i="47"/>
  <c r="L433" i="47"/>
  <c r="E433" i="47"/>
  <c r="N433" i="47"/>
  <c r="M433" i="47"/>
  <c r="M431" i="47"/>
  <c r="H431" i="47"/>
  <c r="N431" i="47"/>
  <c r="L431" i="47"/>
  <c r="K431" i="47"/>
  <c r="I431" i="47"/>
  <c r="G431" i="47"/>
  <c r="J431" i="47"/>
  <c r="E431" i="47"/>
  <c r="K430" i="47"/>
  <c r="L430" i="47"/>
  <c r="E430" i="47"/>
  <c r="J430" i="47"/>
  <c r="M430" i="47"/>
  <c r="N430" i="47"/>
  <c r="I430" i="47"/>
  <c r="H430" i="47"/>
  <c r="G430" i="47"/>
  <c r="K429" i="47"/>
  <c r="L429" i="47"/>
  <c r="N429" i="47"/>
  <c r="M429" i="47"/>
  <c r="I429" i="47"/>
  <c r="G429" i="47"/>
  <c r="E429" i="47"/>
  <c r="J429" i="47"/>
  <c r="H428" i="47"/>
  <c r="J428" i="47"/>
  <c r="L428" i="47"/>
  <c r="M428" i="47"/>
  <c r="G428" i="47"/>
  <c r="N428" i="47"/>
  <c r="I428" i="47"/>
  <c r="K428" i="47"/>
  <c r="K427" i="47"/>
  <c r="I427" i="47"/>
  <c r="G427" i="47"/>
  <c r="H427" i="47"/>
  <c r="N427" i="47"/>
  <c r="M427" i="47"/>
  <c r="L427" i="47"/>
  <c r="J427" i="47"/>
  <c r="E427" i="47"/>
  <c r="I426" i="47"/>
  <c r="M426" i="47"/>
  <c r="J426" i="47"/>
  <c r="G426" i="47"/>
  <c r="L426" i="47"/>
  <c r="E426" i="47"/>
  <c r="H426" i="47"/>
  <c r="N426" i="47"/>
  <c r="K426" i="47"/>
  <c r="I425" i="47"/>
  <c r="J425" i="47"/>
  <c r="G425" i="47"/>
  <c r="K425" i="47"/>
  <c r="L425" i="47"/>
  <c r="M425" i="47"/>
  <c r="E425" i="47"/>
  <c r="H425" i="47"/>
  <c r="N425" i="47"/>
  <c r="L424" i="47"/>
  <c r="K424" i="47"/>
  <c r="N424" i="47"/>
  <c r="I424" i="47"/>
  <c r="G424" i="47"/>
  <c r="E424" i="47"/>
  <c r="H424" i="47"/>
  <c r="J424" i="47"/>
  <c r="M424" i="47"/>
  <c r="I423" i="47"/>
  <c r="K423" i="47"/>
  <c r="G423" i="47"/>
  <c r="J423" i="47"/>
  <c r="L423" i="47"/>
  <c r="M423" i="47"/>
  <c r="H423" i="47"/>
  <c r="N423" i="47"/>
  <c r="E423" i="47"/>
  <c r="J422" i="47"/>
  <c r="L422" i="47"/>
  <c r="M422" i="47"/>
  <c r="N422" i="47"/>
  <c r="G422" i="47"/>
  <c r="K422" i="47"/>
  <c r="E422" i="47"/>
  <c r="I422" i="47"/>
  <c r="H422" i="47"/>
  <c r="N421" i="47"/>
  <c r="M421" i="47"/>
  <c r="K421" i="47"/>
  <c r="E421" i="47"/>
  <c r="L421" i="47"/>
  <c r="J421" i="47"/>
  <c r="K420" i="47"/>
  <c r="M420" i="47"/>
  <c r="H420" i="47"/>
  <c r="G420" i="47"/>
  <c r="J420" i="47"/>
  <c r="L420" i="47"/>
  <c r="E420" i="47"/>
  <c r="I420" i="47"/>
  <c r="N420" i="47"/>
  <c r="G419" i="47"/>
  <c r="E419" i="47"/>
  <c r="N419" i="47"/>
  <c r="L419" i="47"/>
  <c r="H419" i="47"/>
  <c r="M419" i="47"/>
  <c r="K419" i="47"/>
  <c r="J419" i="47"/>
  <c r="I419" i="47"/>
  <c r="N418" i="47"/>
  <c r="J418" i="47"/>
  <c r="I418" i="47"/>
  <c r="E418" i="47"/>
  <c r="G418" i="47"/>
  <c r="L418" i="47"/>
  <c r="K418" i="47"/>
  <c r="M418" i="47"/>
  <c r="M417" i="47"/>
  <c r="I417" i="47"/>
  <c r="L417" i="47"/>
  <c r="N417" i="47"/>
  <c r="J417" i="47"/>
  <c r="G417" i="47"/>
  <c r="E417" i="47"/>
  <c r="H417" i="47"/>
  <c r="K417" i="47"/>
  <c r="K414" i="47"/>
  <c r="N414" i="47"/>
  <c r="J414" i="47"/>
  <c r="L414" i="47"/>
  <c r="E414" i="47"/>
  <c r="I414" i="47"/>
  <c r="M414" i="47"/>
  <c r="E413" i="47"/>
  <c r="J413" i="47"/>
  <c r="N413" i="47"/>
  <c r="K413" i="47"/>
  <c r="M413" i="47"/>
  <c r="E412" i="47"/>
  <c r="G412" i="47"/>
  <c r="E411" i="47"/>
  <c r="G411" i="47"/>
  <c r="G409" i="47"/>
  <c r="H409" i="47"/>
  <c r="M409" i="47"/>
  <c r="E409" i="47"/>
  <c r="K409" i="47"/>
  <c r="L409" i="47"/>
  <c r="N409" i="47"/>
  <c r="J409" i="47"/>
  <c r="I409" i="47"/>
  <c r="E408" i="47"/>
  <c r="G408" i="47"/>
  <c r="J408" i="47"/>
  <c r="L408" i="47"/>
  <c r="I408" i="47"/>
  <c r="N408" i="47"/>
  <c r="M408" i="47"/>
  <c r="K408" i="47"/>
  <c r="M407" i="47"/>
  <c r="L407" i="47"/>
  <c r="J407" i="47"/>
  <c r="K407" i="47"/>
  <c r="G407" i="47"/>
  <c r="H407" i="47"/>
  <c r="I407" i="47"/>
  <c r="E407" i="47"/>
  <c r="N407" i="47"/>
  <c r="E406" i="47"/>
  <c r="G406" i="47"/>
  <c r="H406" i="47"/>
  <c r="I406" i="47"/>
  <c r="I405" i="47"/>
  <c r="M405" i="47"/>
  <c r="N405" i="47"/>
  <c r="K405" i="47"/>
  <c r="L405" i="47"/>
  <c r="H405" i="47"/>
  <c r="G405" i="47"/>
  <c r="E405" i="47"/>
  <c r="J405" i="47"/>
  <c r="L404" i="47"/>
  <c r="M404" i="47"/>
  <c r="J404" i="47"/>
  <c r="N404" i="47"/>
  <c r="G404" i="47"/>
  <c r="E404" i="47"/>
  <c r="H404" i="47"/>
  <c r="I404" i="47"/>
  <c r="K404" i="47"/>
  <c r="E403" i="47"/>
  <c r="H403" i="47"/>
  <c r="N403" i="47"/>
  <c r="M403" i="47"/>
  <c r="L403" i="47"/>
  <c r="K403" i="47"/>
  <c r="J403" i="47"/>
  <c r="I403" i="47"/>
  <c r="G403" i="47"/>
  <c r="H402" i="47"/>
  <c r="J402" i="47"/>
  <c r="E402" i="47"/>
  <c r="K402" i="47"/>
  <c r="I402" i="47"/>
  <c r="M402" i="47"/>
  <c r="N402" i="47"/>
  <c r="G402" i="47"/>
  <c r="L401" i="47"/>
  <c r="N401" i="47"/>
  <c r="M401" i="47"/>
  <c r="J401" i="47"/>
  <c r="I401" i="47"/>
  <c r="H401" i="47"/>
  <c r="E401" i="47"/>
  <c r="G401" i="47"/>
  <c r="K401" i="47"/>
  <c r="E399" i="47"/>
  <c r="L399" i="47"/>
  <c r="K399" i="47"/>
  <c r="J399" i="47"/>
  <c r="I399" i="47"/>
  <c r="G399" i="47"/>
  <c r="N399" i="47"/>
  <c r="H399" i="47"/>
  <c r="M399" i="47"/>
  <c r="G398" i="47"/>
  <c r="N398" i="47"/>
  <c r="J398" i="47"/>
  <c r="K398" i="47"/>
  <c r="I398" i="47"/>
  <c r="M398" i="47"/>
  <c r="H398" i="47"/>
  <c r="E398" i="47"/>
  <c r="L398" i="47"/>
  <c r="J397" i="47"/>
  <c r="G397" i="47"/>
  <c r="E397" i="47"/>
  <c r="I397" i="47"/>
  <c r="H397" i="47"/>
  <c r="L395" i="47"/>
  <c r="N395" i="47"/>
  <c r="K395" i="47"/>
  <c r="J395" i="47"/>
  <c r="M395" i="47"/>
  <c r="E395" i="47"/>
  <c r="G395" i="47"/>
  <c r="H395" i="47"/>
  <c r="I395" i="47"/>
  <c r="N393" i="47"/>
  <c r="K393" i="47"/>
  <c r="I393" i="47"/>
  <c r="G393" i="47"/>
  <c r="E393" i="47"/>
  <c r="J393" i="47"/>
  <c r="L393" i="47"/>
  <c r="M393" i="47"/>
  <c r="H393" i="47"/>
  <c r="H390" i="47"/>
  <c r="G390" i="47"/>
  <c r="K390" i="47"/>
  <c r="N390" i="47"/>
  <c r="M390" i="47"/>
  <c r="L390" i="47"/>
  <c r="I390" i="47"/>
  <c r="J390" i="47"/>
  <c r="E388" i="47"/>
  <c r="I388" i="47"/>
  <c r="G386" i="47"/>
  <c r="E386" i="47"/>
  <c r="H386" i="47"/>
  <c r="I386" i="47"/>
  <c r="J386" i="47"/>
  <c r="L386" i="47"/>
  <c r="M386" i="47"/>
  <c r="N386" i="47"/>
  <c r="K386" i="47"/>
  <c r="L383" i="47"/>
  <c r="E383" i="47"/>
  <c r="G383" i="47"/>
  <c r="H383" i="47"/>
  <c r="I383" i="47"/>
  <c r="J383" i="47"/>
  <c r="K383" i="47"/>
  <c r="M383" i="47"/>
  <c r="N383" i="47"/>
  <c r="M381" i="47"/>
  <c r="L381" i="47"/>
  <c r="K381" i="47"/>
  <c r="J381" i="47"/>
  <c r="N381" i="47"/>
  <c r="E381" i="47"/>
  <c r="G381" i="47"/>
  <c r="H381" i="47"/>
  <c r="I381" i="47"/>
  <c r="K380" i="47"/>
  <c r="L380" i="47"/>
  <c r="I380" i="47"/>
  <c r="M380" i="47"/>
  <c r="N380" i="47"/>
  <c r="E380" i="47"/>
  <c r="G380" i="47"/>
  <c r="H380" i="47"/>
  <c r="J380" i="47"/>
  <c r="K379" i="47"/>
  <c r="L379" i="47"/>
  <c r="M379" i="47"/>
  <c r="E379" i="47"/>
  <c r="G379" i="47"/>
  <c r="H379" i="47"/>
  <c r="I379" i="47"/>
  <c r="N379" i="47"/>
  <c r="J379" i="47"/>
  <c r="J378" i="47"/>
  <c r="H378" i="47"/>
  <c r="K378" i="47"/>
  <c r="L378" i="47"/>
  <c r="M378" i="47"/>
  <c r="N378" i="47"/>
  <c r="E378" i="47"/>
  <c r="G378" i="47"/>
  <c r="I378" i="47"/>
  <c r="E377" i="47"/>
  <c r="G377" i="47"/>
  <c r="I377" i="47"/>
  <c r="J377" i="47"/>
  <c r="K377" i="47"/>
  <c r="M377" i="47"/>
  <c r="N377" i="47"/>
  <c r="L377" i="47"/>
  <c r="H377" i="47"/>
  <c r="M376" i="47"/>
  <c r="L376" i="47"/>
  <c r="K376" i="47"/>
  <c r="J376" i="47"/>
  <c r="I376" i="47"/>
  <c r="H376" i="47"/>
  <c r="E376" i="47"/>
  <c r="G376" i="47"/>
  <c r="N376" i="47"/>
  <c r="H375" i="47"/>
  <c r="N375" i="47"/>
  <c r="M375" i="47"/>
  <c r="L375" i="47"/>
  <c r="K375" i="47"/>
  <c r="J375" i="47"/>
  <c r="I375" i="47"/>
  <c r="G375" i="47"/>
  <c r="E375" i="47"/>
  <c r="N374" i="47"/>
  <c r="M374" i="47"/>
  <c r="J374" i="47"/>
  <c r="L374" i="47"/>
  <c r="K374" i="47"/>
  <c r="L373" i="47"/>
  <c r="M373" i="47"/>
  <c r="N373" i="47"/>
  <c r="M371" i="47"/>
  <c r="N371" i="47"/>
  <c r="K371" i="47"/>
  <c r="N368" i="47"/>
  <c r="M368" i="47"/>
  <c r="L368" i="47"/>
  <c r="K368" i="47"/>
  <c r="J368" i="47"/>
  <c r="I368" i="47"/>
  <c r="H368" i="47"/>
  <c r="G368" i="47"/>
  <c r="E368" i="47"/>
  <c r="E366" i="47"/>
  <c r="H366" i="47"/>
  <c r="I366" i="47"/>
  <c r="J366" i="47"/>
  <c r="K366" i="47"/>
  <c r="L366" i="47"/>
  <c r="M366" i="47"/>
  <c r="N366" i="47"/>
  <c r="G366" i="47"/>
  <c r="I364" i="47"/>
  <c r="J364" i="47"/>
  <c r="K364" i="47"/>
  <c r="L364" i="47"/>
  <c r="M364" i="47"/>
  <c r="N364" i="47"/>
  <c r="H364" i="47"/>
  <c r="G364" i="47"/>
  <c r="E364" i="47"/>
  <c r="N363" i="47"/>
  <c r="M363" i="47"/>
  <c r="L363" i="47"/>
  <c r="K363" i="47"/>
  <c r="J363" i="47"/>
  <c r="H363" i="47"/>
  <c r="G363" i="47"/>
  <c r="E363" i="47"/>
  <c r="N360" i="47"/>
  <c r="M360" i="47"/>
  <c r="L360" i="47"/>
  <c r="K360" i="47"/>
  <c r="J360" i="47"/>
  <c r="I360" i="47"/>
  <c r="H360" i="47"/>
  <c r="G360" i="47"/>
  <c r="E360" i="47"/>
  <c r="M359" i="47"/>
  <c r="L359" i="47"/>
  <c r="K359" i="47"/>
  <c r="J359" i="47"/>
  <c r="I359" i="47"/>
  <c r="H359" i="47"/>
  <c r="G359" i="47"/>
  <c r="N359" i="47"/>
  <c r="E359" i="47"/>
  <c r="N358" i="47"/>
  <c r="M358" i="47"/>
  <c r="L358" i="47"/>
  <c r="K358" i="47"/>
  <c r="J358" i="47"/>
  <c r="I358" i="47"/>
  <c r="H358" i="47"/>
  <c r="G358" i="47"/>
  <c r="E358" i="47"/>
  <c r="N357" i="47"/>
  <c r="M357" i="47"/>
  <c r="L357" i="47"/>
  <c r="K357" i="47"/>
  <c r="J357" i="47"/>
  <c r="I357" i="47"/>
  <c r="H357" i="47"/>
  <c r="G357" i="47"/>
  <c r="E357" i="47"/>
  <c r="N355" i="47"/>
  <c r="M355" i="47"/>
  <c r="L355" i="47"/>
  <c r="K355" i="47"/>
  <c r="J355" i="47"/>
  <c r="I355" i="47"/>
  <c r="H355" i="47"/>
  <c r="G355" i="47"/>
  <c r="E355" i="47"/>
  <c r="J354" i="47"/>
  <c r="N354" i="47"/>
  <c r="M354" i="47"/>
  <c r="L354" i="47"/>
  <c r="K354" i="47"/>
  <c r="I354" i="47"/>
  <c r="H354" i="47"/>
  <c r="G354" i="47"/>
  <c r="E354" i="47"/>
  <c r="I350" i="47"/>
  <c r="M350" i="47"/>
  <c r="L350" i="47"/>
  <c r="J350" i="47"/>
  <c r="H350" i="47"/>
  <c r="G350" i="47"/>
  <c r="E350" i="47"/>
  <c r="N350" i="47"/>
  <c r="K350" i="47"/>
  <c r="E347" i="47"/>
  <c r="G347" i="47"/>
  <c r="I347" i="47"/>
  <c r="J347" i="47"/>
  <c r="K347" i="47"/>
  <c r="L347" i="47"/>
  <c r="H347" i="47"/>
  <c r="K346" i="47"/>
  <c r="H346" i="47"/>
  <c r="E346" i="47"/>
  <c r="I346" i="47"/>
  <c r="G346" i="47"/>
  <c r="J346" i="47"/>
  <c r="E345" i="47"/>
  <c r="G345" i="47"/>
  <c r="H345" i="47"/>
  <c r="H344" i="47"/>
  <c r="I344" i="47"/>
  <c r="K344" i="47"/>
  <c r="L344" i="47"/>
  <c r="J344" i="47"/>
  <c r="E344" i="47"/>
  <c r="G344" i="47"/>
  <c r="I342" i="47"/>
  <c r="J342" i="47"/>
  <c r="H342" i="47"/>
  <c r="G342" i="47"/>
  <c r="E342" i="47"/>
  <c r="N340" i="47"/>
  <c r="M340" i="47"/>
  <c r="K340" i="47"/>
  <c r="H340" i="47"/>
  <c r="E340" i="47"/>
  <c r="L340" i="47"/>
  <c r="I340" i="47"/>
  <c r="G340" i="47"/>
  <c r="J340" i="47"/>
  <c r="E339" i="47"/>
  <c r="J339" i="47"/>
  <c r="H339" i="47"/>
  <c r="G339" i="47"/>
  <c r="I339" i="47"/>
  <c r="N339" i="47"/>
  <c r="K339" i="47"/>
  <c r="M338" i="47"/>
  <c r="G338" i="47"/>
  <c r="I338" i="47"/>
  <c r="E338" i="47"/>
  <c r="L337" i="47"/>
  <c r="N337" i="47"/>
  <c r="E337" i="47"/>
  <c r="G337" i="47"/>
  <c r="K337" i="47"/>
  <c r="J337" i="47"/>
  <c r="I337" i="47"/>
  <c r="H337" i="47"/>
  <c r="M337" i="47"/>
  <c r="H336" i="47"/>
  <c r="E336" i="47"/>
  <c r="G336" i="47"/>
  <c r="E335" i="47"/>
  <c r="G335" i="47"/>
  <c r="I335" i="47"/>
  <c r="N335" i="47"/>
  <c r="J335" i="47"/>
  <c r="H335" i="47"/>
  <c r="L334" i="47"/>
  <c r="I334" i="47"/>
  <c r="E334" i="47"/>
  <c r="M334" i="47"/>
  <c r="K334" i="47"/>
  <c r="H334" i="47"/>
  <c r="G334" i="47"/>
  <c r="N334" i="47"/>
  <c r="J334" i="47"/>
  <c r="G333" i="47"/>
  <c r="I333" i="47"/>
  <c r="H333" i="47"/>
  <c r="J333" i="47"/>
  <c r="L333" i="47"/>
  <c r="K333" i="47"/>
  <c r="E333" i="47"/>
  <c r="E332" i="47"/>
  <c r="N332" i="47"/>
  <c r="G332" i="47"/>
  <c r="J332" i="47"/>
  <c r="L332" i="47"/>
  <c r="H332" i="47"/>
  <c r="M332" i="47"/>
  <c r="K332" i="47"/>
  <c r="I332" i="47"/>
  <c r="Q331" i="47"/>
  <c r="H329" i="47"/>
  <c r="E329" i="47"/>
  <c r="L329" i="47"/>
  <c r="N329" i="47"/>
  <c r="I329" i="47"/>
  <c r="G329" i="47"/>
  <c r="J329" i="47"/>
  <c r="K329" i="47"/>
  <c r="M329" i="47"/>
  <c r="J327" i="47"/>
  <c r="H327" i="47"/>
  <c r="E327" i="47"/>
  <c r="M327" i="47"/>
  <c r="K327" i="47"/>
  <c r="I327" i="47"/>
  <c r="G327" i="47"/>
  <c r="N327" i="47"/>
  <c r="L327" i="47"/>
  <c r="I325" i="47"/>
  <c r="G325" i="47"/>
  <c r="E325" i="47"/>
  <c r="N325" i="47"/>
  <c r="M325" i="47"/>
  <c r="L325" i="47"/>
  <c r="K325" i="47"/>
  <c r="J325" i="47"/>
  <c r="H325" i="47"/>
  <c r="H324" i="47"/>
  <c r="I324" i="47"/>
  <c r="E324" i="47"/>
  <c r="J324" i="47"/>
  <c r="K324" i="47"/>
  <c r="M324" i="47"/>
  <c r="N324" i="47"/>
  <c r="L324" i="47"/>
  <c r="G324" i="47"/>
  <c r="E323" i="47"/>
  <c r="L323" i="47"/>
  <c r="J323" i="47"/>
  <c r="N323" i="47"/>
  <c r="M323" i="47"/>
  <c r="K323" i="47"/>
  <c r="I323" i="47"/>
  <c r="G323" i="47"/>
  <c r="H323" i="47"/>
  <c r="I322" i="47"/>
  <c r="K322" i="47"/>
  <c r="E322" i="47"/>
  <c r="M322" i="47"/>
  <c r="G322" i="47"/>
  <c r="H322" i="47"/>
  <c r="J322" i="47"/>
  <c r="L322" i="47"/>
  <c r="N322" i="47"/>
  <c r="J321" i="47"/>
  <c r="G321" i="47"/>
  <c r="K321" i="47"/>
  <c r="H321" i="47"/>
  <c r="E321" i="47"/>
  <c r="L321" i="47"/>
  <c r="N321" i="47"/>
  <c r="M321" i="47"/>
  <c r="I321" i="47"/>
  <c r="G320" i="47"/>
  <c r="H320" i="47"/>
  <c r="I320" i="47"/>
  <c r="K320" i="47"/>
  <c r="J320" i="47"/>
  <c r="E320" i="47"/>
  <c r="M320" i="47"/>
  <c r="L320" i="47"/>
  <c r="N320" i="47"/>
  <c r="E319" i="47"/>
  <c r="J319" i="47"/>
  <c r="J317" i="47"/>
  <c r="G317" i="47"/>
  <c r="E317" i="47"/>
  <c r="N317" i="47"/>
  <c r="M317" i="47"/>
  <c r="K317" i="47"/>
  <c r="I317" i="47"/>
  <c r="L317" i="47"/>
  <c r="H317" i="47"/>
  <c r="M316" i="47"/>
  <c r="L316" i="47"/>
  <c r="K316" i="47"/>
  <c r="G316" i="47"/>
  <c r="J316" i="47"/>
  <c r="H316" i="47"/>
  <c r="I316" i="47"/>
  <c r="E316" i="47"/>
  <c r="N316" i="47"/>
  <c r="M315" i="47"/>
  <c r="G315" i="47"/>
  <c r="H315" i="47"/>
  <c r="I315" i="47"/>
  <c r="J315" i="47"/>
  <c r="K315" i="47"/>
  <c r="L315" i="47"/>
  <c r="N315" i="47"/>
  <c r="E315" i="47"/>
  <c r="H314" i="47"/>
  <c r="N314" i="47"/>
  <c r="L314" i="47"/>
  <c r="I314" i="47"/>
  <c r="M314" i="47"/>
  <c r="K314" i="47"/>
  <c r="J314" i="47"/>
  <c r="G314" i="47"/>
  <c r="E314" i="47"/>
  <c r="J313" i="47"/>
  <c r="M313" i="47"/>
  <c r="E313" i="47"/>
  <c r="G313" i="47"/>
  <c r="N313" i="47"/>
  <c r="L313" i="47"/>
  <c r="K313" i="47"/>
  <c r="H313" i="47"/>
  <c r="I313" i="47"/>
  <c r="L312" i="47"/>
  <c r="G312" i="47"/>
  <c r="I312" i="47"/>
  <c r="J312" i="47"/>
  <c r="N312" i="47"/>
  <c r="M312" i="47"/>
  <c r="K312" i="47"/>
  <c r="H312" i="47"/>
  <c r="E312" i="47"/>
  <c r="I311" i="47"/>
  <c r="N311" i="47"/>
  <c r="K311" i="47"/>
  <c r="L311" i="47"/>
  <c r="M311" i="47"/>
  <c r="H311" i="47"/>
  <c r="E311" i="47"/>
  <c r="J311" i="47"/>
  <c r="G311" i="47"/>
  <c r="G310" i="47"/>
  <c r="I310" i="47"/>
  <c r="E310" i="47"/>
  <c r="H310" i="47"/>
  <c r="N309" i="47"/>
  <c r="E309" i="47"/>
  <c r="G309" i="47"/>
  <c r="I309" i="47"/>
  <c r="K309" i="47"/>
  <c r="L309" i="47"/>
  <c r="H309" i="47"/>
  <c r="J309" i="47"/>
  <c r="M309" i="47"/>
  <c r="L308" i="47"/>
  <c r="E308" i="47"/>
  <c r="G308" i="47"/>
  <c r="I308" i="47"/>
  <c r="J308" i="47"/>
  <c r="K308" i="47"/>
  <c r="J307" i="47"/>
  <c r="I307" i="47"/>
  <c r="K307" i="47"/>
  <c r="G307" i="47"/>
  <c r="E307" i="47"/>
  <c r="H307" i="47"/>
  <c r="K306" i="47"/>
  <c r="E306" i="47"/>
  <c r="G306" i="47"/>
  <c r="I306" i="47"/>
  <c r="L306" i="47"/>
  <c r="J306" i="47"/>
  <c r="M306" i="47"/>
  <c r="H306" i="47"/>
  <c r="E305" i="47"/>
  <c r="N305" i="47"/>
  <c r="G305" i="47"/>
  <c r="H305" i="47"/>
  <c r="L305" i="47"/>
  <c r="J305" i="47"/>
  <c r="M305" i="47"/>
  <c r="I305" i="47"/>
  <c r="K305" i="47"/>
  <c r="N304" i="47"/>
  <c r="H304" i="47"/>
  <c r="L304" i="47"/>
  <c r="E304" i="47"/>
  <c r="I304" i="47"/>
  <c r="G304" i="47"/>
  <c r="K304" i="47"/>
  <c r="M304" i="47"/>
  <c r="J304" i="47"/>
  <c r="H303" i="47"/>
  <c r="E303" i="47"/>
  <c r="J303" i="47"/>
  <c r="K303" i="47"/>
  <c r="M303" i="47"/>
  <c r="I303" i="47"/>
  <c r="L303" i="47"/>
  <c r="G303" i="47"/>
  <c r="N303" i="47"/>
  <c r="I302" i="47"/>
  <c r="J302" i="47"/>
  <c r="L302" i="47"/>
  <c r="M302" i="47"/>
  <c r="K302" i="47"/>
  <c r="H302" i="47"/>
  <c r="E302" i="47"/>
  <c r="G302" i="47"/>
  <c r="J301" i="47"/>
  <c r="L301" i="47"/>
  <c r="E301" i="47"/>
  <c r="M301" i="47"/>
  <c r="G301" i="47"/>
  <c r="I301" i="47"/>
  <c r="K301" i="47"/>
  <c r="H301" i="47"/>
  <c r="J300" i="47"/>
  <c r="E300" i="47"/>
  <c r="G300" i="47"/>
  <c r="I300" i="47"/>
  <c r="K300" i="47"/>
  <c r="H300" i="47"/>
  <c r="L300" i="47"/>
  <c r="N300" i="47"/>
  <c r="M300" i="47"/>
  <c r="G299" i="47"/>
  <c r="E299" i="47"/>
  <c r="N298" i="47"/>
  <c r="M298" i="47"/>
  <c r="K298" i="47"/>
  <c r="I298" i="47"/>
  <c r="H298" i="47"/>
  <c r="J298" i="47"/>
  <c r="G298" i="47"/>
  <c r="L298" i="47"/>
  <c r="H297" i="47"/>
  <c r="L297" i="47"/>
  <c r="K297" i="47"/>
  <c r="J297" i="47"/>
  <c r="G297" i="47"/>
  <c r="E297" i="47"/>
  <c r="I297" i="47"/>
  <c r="L296" i="47"/>
  <c r="J296" i="47"/>
  <c r="K296" i="47"/>
  <c r="E296" i="47"/>
  <c r="I296" i="47"/>
  <c r="G296" i="47"/>
  <c r="H296" i="47"/>
  <c r="M295" i="47"/>
  <c r="G295" i="47"/>
  <c r="I295" i="47"/>
  <c r="N295" i="47"/>
  <c r="L295" i="47"/>
  <c r="H295" i="47"/>
  <c r="J295" i="47"/>
  <c r="E295" i="47"/>
  <c r="K295" i="47"/>
  <c r="L294" i="47"/>
  <c r="K294" i="47"/>
  <c r="G294" i="47"/>
  <c r="H294" i="47"/>
  <c r="E294" i="47"/>
  <c r="I294" i="47"/>
  <c r="J294" i="47"/>
  <c r="K292" i="47"/>
  <c r="H292" i="47"/>
  <c r="I292" i="47"/>
  <c r="J292" i="47"/>
  <c r="E292" i="47"/>
  <c r="L292" i="47"/>
  <c r="G292" i="47"/>
  <c r="N291" i="47"/>
  <c r="H291" i="47"/>
  <c r="E291" i="47"/>
  <c r="G291" i="47"/>
  <c r="J291" i="47"/>
  <c r="L291" i="47"/>
  <c r="I291" i="47"/>
  <c r="M291" i="47"/>
  <c r="K291" i="47"/>
  <c r="H290" i="47"/>
  <c r="G290" i="47"/>
  <c r="E290" i="47"/>
  <c r="M290" i="47"/>
  <c r="L290" i="47"/>
  <c r="K290" i="47"/>
  <c r="J290" i="47"/>
  <c r="I290" i="47"/>
  <c r="N290" i="47"/>
  <c r="H289" i="47"/>
  <c r="K289" i="47"/>
  <c r="E289" i="47"/>
  <c r="G289" i="47"/>
  <c r="J289" i="47"/>
  <c r="I289" i="47"/>
  <c r="L289" i="47"/>
  <c r="M288" i="47"/>
  <c r="N288" i="47"/>
  <c r="E288" i="47"/>
  <c r="I288" i="47"/>
  <c r="G288" i="47"/>
  <c r="H288" i="47"/>
  <c r="J288" i="47"/>
  <c r="K288" i="47"/>
  <c r="L288" i="47"/>
  <c r="M287" i="47"/>
  <c r="N287" i="47"/>
  <c r="L287" i="47"/>
  <c r="K287" i="47"/>
  <c r="J287" i="47"/>
  <c r="I287" i="47"/>
  <c r="E287" i="47"/>
  <c r="H287" i="47"/>
  <c r="G287" i="47"/>
  <c r="G286" i="47"/>
  <c r="N286" i="47"/>
  <c r="M286" i="47"/>
  <c r="H286" i="47"/>
  <c r="E286" i="47"/>
  <c r="I286" i="47"/>
  <c r="K286" i="47"/>
  <c r="J286" i="47"/>
  <c r="L286" i="47"/>
  <c r="G285" i="47"/>
  <c r="H285" i="47"/>
  <c r="M285" i="47"/>
  <c r="I285" i="47"/>
  <c r="J285" i="47"/>
  <c r="K285" i="47"/>
  <c r="L285" i="47"/>
  <c r="N285" i="47"/>
  <c r="E285" i="47"/>
  <c r="M284" i="47"/>
  <c r="L284" i="47"/>
  <c r="N284" i="47"/>
  <c r="K284" i="47"/>
  <c r="J284" i="47"/>
  <c r="I284" i="47"/>
  <c r="H284" i="47"/>
  <c r="G284" i="47"/>
  <c r="E284" i="47"/>
  <c r="J283" i="47"/>
  <c r="K283" i="47"/>
  <c r="L283" i="47"/>
  <c r="N283" i="47"/>
  <c r="M283" i="47"/>
  <c r="E283" i="47"/>
  <c r="G283" i="47"/>
  <c r="H283" i="47"/>
  <c r="I283" i="47"/>
  <c r="L282" i="47"/>
  <c r="N282" i="47"/>
  <c r="H282" i="47"/>
  <c r="I282" i="47"/>
  <c r="G282" i="47"/>
  <c r="J282" i="47"/>
  <c r="K282" i="47"/>
  <c r="E282" i="47"/>
  <c r="M282" i="47"/>
  <c r="E281" i="47"/>
  <c r="L281" i="47"/>
  <c r="K281" i="47"/>
  <c r="J281" i="47"/>
  <c r="I281" i="47"/>
  <c r="H281" i="47"/>
  <c r="G281" i="47"/>
  <c r="M281" i="47"/>
  <c r="N281" i="47"/>
  <c r="E280" i="47"/>
  <c r="K280" i="47"/>
  <c r="J280" i="47"/>
  <c r="I280" i="47"/>
  <c r="H280" i="47"/>
  <c r="G280" i="47"/>
  <c r="M280" i="47"/>
  <c r="L280" i="47"/>
  <c r="N280" i="47"/>
  <c r="K279" i="47"/>
  <c r="N279" i="47"/>
  <c r="L279" i="47"/>
  <c r="M279" i="47"/>
  <c r="G279" i="47"/>
  <c r="E279" i="47"/>
  <c r="H279" i="47"/>
  <c r="I279" i="47"/>
  <c r="J279" i="47"/>
  <c r="G278" i="47"/>
  <c r="H278" i="47"/>
  <c r="N278" i="47"/>
  <c r="M278" i="47"/>
  <c r="K278" i="47"/>
  <c r="J278" i="47"/>
  <c r="I278" i="47"/>
  <c r="E278" i="47"/>
  <c r="L278" i="47"/>
  <c r="L277" i="47"/>
  <c r="M277" i="47"/>
  <c r="N277" i="47"/>
  <c r="E277" i="47"/>
  <c r="G277" i="47"/>
  <c r="H277" i="47"/>
  <c r="I277" i="47"/>
  <c r="J277" i="47"/>
  <c r="K277" i="47"/>
  <c r="N276" i="47"/>
  <c r="G276" i="47"/>
  <c r="H276" i="47"/>
  <c r="M276" i="47"/>
  <c r="L276" i="47"/>
  <c r="K276" i="47"/>
  <c r="J276" i="47"/>
  <c r="I276" i="47"/>
  <c r="E276" i="47"/>
  <c r="I275" i="47"/>
  <c r="H275" i="47"/>
  <c r="G275" i="47"/>
  <c r="E275" i="47"/>
  <c r="J275" i="47"/>
  <c r="K275" i="47"/>
  <c r="L275" i="47"/>
  <c r="M275" i="47"/>
  <c r="N275" i="47"/>
  <c r="N274" i="47"/>
  <c r="L274" i="47"/>
  <c r="K274" i="47"/>
  <c r="J274" i="47"/>
  <c r="I274" i="47"/>
  <c r="H274" i="47"/>
  <c r="G274" i="47"/>
  <c r="E274" i="47"/>
  <c r="M274" i="47"/>
  <c r="N273" i="47"/>
  <c r="J273" i="47"/>
  <c r="E273" i="47"/>
  <c r="G273" i="47"/>
  <c r="H273" i="47"/>
  <c r="I273" i="47"/>
  <c r="K273" i="47"/>
  <c r="L273" i="47"/>
  <c r="M273" i="47"/>
  <c r="H272" i="47"/>
  <c r="E272" i="47"/>
  <c r="N272" i="47"/>
  <c r="K272" i="47"/>
  <c r="M272" i="47"/>
  <c r="L272" i="47"/>
  <c r="G272" i="47"/>
  <c r="J272" i="47"/>
  <c r="I272" i="47"/>
  <c r="L271" i="47"/>
  <c r="M271" i="47"/>
  <c r="I271" i="47"/>
  <c r="N271" i="47"/>
  <c r="E271" i="47"/>
  <c r="G271" i="47"/>
  <c r="H271" i="47"/>
  <c r="J271" i="47"/>
  <c r="K271" i="47"/>
  <c r="I270" i="47"/>
  <c r="H270" i="47"/>
  <c r="J270" i="47"/>
  <c r="L270" i="47"/>
  <c r="M270" i="47"/>
  <c r="N270" i="47"/>
  <c r="E270" i="47"/>
  <c r="G270" i="47"/>
  <c r="K270" i="47"/>
  <c r="H269" i="47"/>
  <c r="L269" i="47"/>
  <c r="K269" i="47"/>
  <c r="J269" i="47"/>
  <c r="N269" i="47"/>
  <c r="I269" i="47"/>
  <c r="M269" i="47"/>
  <c r="G269" i="47"/>
  <c r="E269" i="47"/>
  <c r="N268" i="47"/>
  <c r="K268" i="47"/>
  <c r="L268" i="47"/>
  <c r="M268" i="47"/>
  <c r="G267" i="47"/>
  <c r="E267" i="47"/>
  <c r="H267" i="47"/>
  <c r="I267" i="47"/>
  <c r="J267" i="47"/>
  <c r="K266" i="47"/>
  <c r="J266" i="47"/>
  <c r="N266" i="47"/>
  <c r="E266" i="47"/>
  <c r="L266" i="47"/>
  <c r="M266" i="47"/>
  <c r="N265" i="47"/>
  <c r="M265" i="47"/>
  <c r="L265" i="47"/>
  <c r="K265" i="47"/>
  <c r="J265" i="47"/>
  <c r="I265" i="47"/>
  <c r="H265" i="47"/>
  <c r="G265" i="47"/>
  <c r="E265" i="47"/>
  <c r="K263" i="47"/>
  <c r="L263" i="47"/>
  <c r="J263" i="47"/>
  <c r="G263" i="47"/>
  <c r="H263" i="47"/>
  <c r="E263" i="47"/>
  <c r="G261" i="47"/>
  <c r="E261" i="47"/>
  <c r="H261" i="47"/>
  <c r="M261" i="47"/>
  <c r="G260" i="47"/>
  <c r="E260" i="47"/>
  <c r="I260" i="47"/>
  <c r="N259" i="47"/>
  <c r="M259" i="47"/>
  <c r="L259" i="47"/>
  <c r="K259" i="47"/>
  <c r="J259" i="47"/>
  <c r="I259" i="47"/>
  <c r="H259" i="47"/>
  <c r="E259" i="47"/>
  <c r="G259" i="47"/>
  <c r="I258" i="47"/>
  <c r="G258" i="47"/>
  <c r="E258" i="47"/>
  <c r="H258" i="47"/>
  <c r="N258" i="47"/>
  <c r="M258" i="47"/>
  <c r="L258" i="47"/>
  <c r="K258" i="47"/>
  <c r="J258" i="47"/>
  <c r="E255" i="47"/>
  <c r="G255" i="47"/>
  <c r="H255" i="47"/>
  <c r="I255" i="47"/>
  <c r="J255" i="47"/>
  <c r="K255" i="47"/>
  <c r="L255" i="47"/>
  <c r="M255" i="47"/>
  <c r="N255" i="47"/>
  <c r="H253" i="47"/>
  <c r="G253" i="47"/>
  <c r="K252" i="47"/>
  <c r="E252" i="47"/>
  <c r="M252" i="47"/>
  <c r="N252" i="47"/>
  <c r="I252" i="47"/>
  <c r="H252" i="47"/>
  <c r="G252" i="47"/>
  <c r="L252" i="47"/>
  <c r="J252" i="47"/>
  <c r="L251" i="47"/>
  <c r="J251" i="47"/>
  <c r="I251" i="47"/>
  <c r="K251" i="47"/>
  <c r="G251" i="47"/>
  <c r="H251" i="47"/>
  <c r="M251" i="47"/>
  <c r="N250" i="47"/>
  <c r="H250" i="47"/>
  <c r="M250" i="47"/>
  <c r="L250" i="47"/>
  <c r="K250" i="47"/>
  <c r="J250" i="47"/>
  <c r="I250" i="47"/>
  <c r="G250" i="47"/>
  <c r="E250" i="47"/>
  <c r="I249" i="47"/>
  <c r="H249" i="47"/>
  <c r="E249" i="47"/>
  <c r="G249" i="47"/>
  <c r="J249" i="47"/>
  <c r="K249" i="47"/>
  <c r="L249" i="47"/>
  <c r="M249" i="47"/>
  <c r="N249" i="47"/>
  <c r="L248" i="47"/>
  <c r="K248" i="47"/>
  <c r="J248" i="47"/>
  <c r="I248" i="47"/>
  <c r="H248" i="47"/>
  <c r="G248" i="47"/>
  <c r="E248" i="47"/>
  <c r="E246" i="47"/>
  <c r="N246" i="47"/>
  <c r="M246" i="47"/>
  <c r="L246" i="47"/>
  <c r="K246" i="47"/>
  <c r="I246" i="47"/>
  <c r="H246" i="47"/>
  <c r="J246" i="47"/>
  <c r="G246" i="47"/>
  <c r="J244" i="47"/>
  <c r="K244" i="47"/>
  <c r="L244" i="47"/>
  <c r="M244" i="47"/>
  <c r="N244" i="47"/>
  <c r="I244" i="47"/>
  <c r="G244" i="47"/>
  <c r="H244" i="47"/>
  <c r="E244" i="47"/>
  <c r="I243" i="47"/>
  <c r="N243" i="47"/>
  <c r="E243" i="47"/>
  <c r="H243" i="47"/>
  <c r="M243" i="47"/>
  <c r="G243" i="47"/>
  <c r="J243" i="47"/>
  <c r="K243" i="47"/>
  <c r="L243" i="47"/>
  <c r="M242" i="47"/>
  <c r="H242" i="47"/>
  <c r="K242" i="47"/>
  <c r="G242" i="47"/>
  <c r="N242" i="47"/>
  <c r="L242" i="47"/>
  <c r="I242" i="47"/>
  <c r="E242" i="47"/>
  <c r="J242" i="47"/>
  <c r="Q241" i="47"/>
  <c r="E241" i="47"/>
  <c r="K241" i="47"/>
  <c r="N241" i="47"/>
  <c r="M241" i="47"/>
  <c r="J241" i="47"/>
  <c r="H241" i="47"/>
  <c r="L241" i="47"/>
  <c r="I241" i="47"/>
  <c r="G241" i="47"/>
  <c r="N240" i="47"/>
  <c r="H240" i="47"/>
  <c r="J240" i="47"/>
  <c r="M240" i="47"/>
  <c r="G240" i="47"/>
  <c r="E240" i="47"/>
  <c r="L240" i="47"/>
  <c r="I240" i="47"/>
  <c r="K240" i="47"/>
  <c r="E239" i="47"/>
  <c r="M239" i="47"/>
  <c r="K239" i="47"/>
  <c r="N239" i="47"/>
  <c r="I239" i="47"/>
  <c r="G239" i="47"/>
  <c r="H239" i="47"/>
  <c r="J239" i="47"/>
  <c r="L239" i="47"/>
  <c r="G238" i="47"/>
  <c r="H238" i="47"/>
  <c r="K238" i="47"/>
  <c r="E238" i="47"/>
  <c r="J238" i="47"/>
  <c r="N238" i="47"/>
  <c r="M238" i="47"/>
  <c r="I238" i="47"/>
  <c r="L238" i="47"/>
  <c r="I237" i="47"/>
  <c r="E237" i="47"/>
  <c r="H237" i="47"/>
  <c r="K237" i="47"/>
  <c r="N237" i="47"/>
  <c r="G237" i="47"/>
  <c r="J237" i="47"/>
  <c r="M237" i="47"/>
  <c r="L237" i="47"/>
  <c r="E236" i="47"/>
  <c r="I236" i="47"/>
  <c r="G236" i="47"/>
  <c r="H236" i="47"/>
  <c r="H234" i="47"/>
  <c r="E234" i="47"/>
  <c r="G234" i="47"/>
  <c r="M233" i="47"/>
  <c r="E233" i="47"/>
  <c r="G233" i="47"/>
  <c r="J233" i="47"/>
  <c r="I233" i="47"/>
  <c r="H233" i="47"/>
  <c r="L233" i="47"/>
  <c r="N233" i="47"/>
  <c r="K233" i="47"/>
  <c r="J232" i="47"/>
  <c r="I232" i="47"/>
  <c r="G232" i="47"/>
  <c r="M232" i="47"/>
  <c r="L232" i="47"/>
  <c r="N232" i="47"/>
  <c r="K232" i="47"/>
  <c r="H232" i="47"/>
  <c r="G231" i="47"/>
  <c r="I231" i="47"/>
  <c r="H231" i="47"/>
  <c r="E231" i="47"/>
  <c r="N230" i="47"/>
  <c r="E230" i="47"/>
  <c r="K230" i="47"/>
  <c r="J230" i="47"/>
  <c r="I230" i="47"/>
  <c r="G230" i="47"/>
  <c r="L230" i="47"/>
  <c r="H230" i="47"/>
  <c r="M230" i="47"/>
  <c r="K229" i="47"/>
  <c r="M229" i="47"/>
  <c r="L229" i="47"/>
  <c r="G229" i="47"/>
  <c r="I229" i="47"/>
  <c r="E229" i="47"/>
  <c r="J229" i="47"/>
  <c r="N229" i="47"/>
  <c r="H229" i="47"/>
  <c r="J228" i="47"/>
  <c r="L228" i="47"/>
  <c r="K228" i="47"/>
  <c r="N228" i="47"/>
  <c r="G228" i="47"/>
  <c r="E228" i="47"/>
  <c r="I228" i="47"/>
  <c r="M228" i="47"/>
  <c r="Q228" i="47"/>
  <c r="J227" i="47"/>
  <c r="L227" i="47"/>
  <c r="H227" i="47"/>
  <c r="G227" i="47"/>
  <c r="I227" i="47"/>
  <c r="K227" i="47"/>
  <c r="E227" i="47"/>
  <c r="M227" i="47"/>
  <c r="H226" i="47"/>
  <c r="J226" i="47"/>
  <c r="L226" i="47"/>
  <c r="N226" i="47"/>
  <c r="E226" i="47"/>
  <c r="K226" i="47"/>
  <c r="M226" i="47"/>
  <c r="I226" i="47"/>
  <c r="G226" i="47"/>
  <c r="I225" i="47"/>
  <c r="E225" i="47"/>
  <c r="M225" i="47"/>
  <c r="K225" i="47"/>
  <c r="G225" i="47"/>
  <c r="J225" i="47"/>
  <c r="H225" i="47"/>
  <c r="N225" i="47"/>
  <c r="L225" i="47"/>
  <c r="K224" i="47"/>
  <c r="I224" i="47"/>
  <c r="H224" i="47"/>
  <c r="G224" i="47"/>
  <c r="J224" i="47"/>
  <c r="L224" i="47"/>
  <c r="E224" i="47"/>
  <c r="G223" i="47"/>
  <c r="E223" i="47"/>
  <c r="Q223" i="47"/>
  <c r="E222" i="47"/>
  <c r="H222" i="47"/>
  <c r="I222" i="47"/>
  <c r="G222" i="47"/>
  <c r="J222" i="47"/>
  <c r="M221" i="47"/>
  <c r="G221" i="47"/>
  <c r="I221" i="47"/>
  <c r="K221" i="47"/>
  <c r="L221" i="47"/>
  <c r="J221" i="47"/>
  <c r="H221" i="47"/>
  <c r="E221" i="47"/>
  <c r="N221" i="47"/>
  <c r="N220" i="47"/>
  <c r="E220" i="47"/>
  <c r="J219" i="47"/>
  <c r="E219" i="47"/>
  <c r="I219" i="47"/>
  <c r="K219" i="47"/>
  <c r="G219" i="47"/>
  <c r="H219" i="47"/>
  <c r="M218" i="47"/>
  <c r="K218" i="47"/>
  <c r="G218" i="47"/>
  <c r="J218" i="47"/>
  <c r="L218" i="47"/>
  <c r="N218" i="47"/>
  <c r="H218" i="47"/>
  <c r="I218" i="47"/>
  <c r="E218" i="47"/>
  <c r="L217" i="47"/>
  <c r="G217" i="47"/>
  <c r="J217" i="47"/>
  <c r="K217" i="47"/>
  <c r="M217" i="47"/>
  <c r="N217" i="47"/>
  <c r="H217" i="47"/>
  <c r="E217" i="47"/>
  <c r="I216" i="47"/>
  <c r="G216" i="47"/>
  <c r="N216" i="47"/>
  <c r="M216" i="47"/>
  <c r="J216" i="47"/>
  <c r="L216" i="47"/>
  <c r="E216" i="47"/>
  <c r="K216" i="47"/>
  <c r="H216" i="47"/>
  <c r="N214" i="47"/>
  <c r="M214" i="47"/>
  <c r="K214" i="47"/>
  <c r="H214" i="47"/>
  <c r="L214" i="47"/>
  <c r="I214" i="47"/>
  <c r="G214" i="47"/>
  <c r="E214" i="47"/>
  <c r="J214" i="47"/>
  <c r="N213" i="47"/>
  <c r="M213" i="47"/>
  <c r="I213" i="47"/>
  <c r="K213" i="47"/>
  <c r="L213" i="47"/>
  <c r="H213" i="47"/>
  <c r="E213" i="47"/>
  <c r="J213" i="47"/>
  <c r="G213" i="47"/>
  <c r="L212" i="47"/>
  <c r="G212" i="47"/>
  <c r="J212" i="47"/>
  <c r="M212" i="47"/>
  <c r="I212" i="47"/>
  <c r="K212" i="47"/>
  <c r="N212" i="47"/>
  <c r="H212" i="47"/>
  <c r="J211" i="47"/>
  <c r="I211" i="47"/>
  <c r="H211" i="47"/>
  <c r="G211" i="47"/>
  <c r="E211" i="47"/>
  <c r="N211" i="47"/>
  <c r="M211" i="47"/>
  <c r="L211" i="47"/>
  <c r="K211" i="47"/>
  <c r="J210" i="47"/>
  <c r="E210" i="47"/>
  <c r="N210" i="47"/>
  <c r="M210" i="47"/>
  <c r="H210" i="47"/>
  <c r="K210" i="47"/>
  <c r="G210" i="47"/>
  <c r="I210" i="47"/>
  <c r="L210" i="47"/>
  <c r="N209" i="47"/>
  <c r="E209" i="47"/>
  <c r="H209" i="47"/>
  <c r="K209" i="47"/>
  <c r="L209" i="47"/>
  <c r="M209" i="47"/>
  <c r="G209" i="47"/>
  <c r="J209" i="47"/>
  <c r="I209" i="47"/>
  <c r="K208" i="47"/>
  <c r="M208" i="47"/>
  <c r="E208" i="47"/>
  <c r="N208" i="47"/>
  <c r="L208" i="47"/>
  <c r="I208" i="47"/>
  <c r="G208" i="47"/>
  <c r="H208" i="47"/>
  <c r="J208" i="47"/>
  <c r="M207" i="47"/>
  <c r="K207" i="47"/>
  <c r="H207" i="47"/>
  <c r="N207" i="47"/>
  <c r="L207" i="47"/>
  <c r="I207" i="47"/>
  <c r="G207" i="47"/>
  <c r="E207" i="47"/>
  <c r="J207" i="47"/>
  <c r="N206" i="47"/>
  <c r="L206" i="47"/>
  <c r="I206" i="47"/>
  <c r="E206" i="47"/>
  <c r="G206" i="47"/>
  <c r="M206" i="47"/>
  <c r="H206" i="47"/>
  <c r="K206" i="47"/>
  <c r="J206" i="47"/>
  <c r="I205" i="47"/>
  <c r="L205" i="47"/>
  <c r="E205" i="47"/>
  <c r="N205" i="47"/>
  <c r="M205" i="47"/>
  <c r="J205" i="47"/>
  <c r="G205" i="47"/>
  <c r="H205" i="47"/>
  <c r="K205" i="47"/>
  <c r="I203" i="47"/>
  <c r="N203" i="47"/>
  <c r="L203" i="47"/>
  <c r="M203" i="47"/>
  <c r="E203" i="47"/>
  <c r="G203" i="47"/>
  <c r="K203" i="47"/>
  <c r="J203" i="47"/>
  <c r="L202" i="47"/>
  <c r="I202" i="47"/>
  <c r="M202" i="47"/>
  <c r="J202" i="47"/>
  <c r="H202" i="47"/>
  <c r="G202" i="47"/>
  <c r="N202" i="47"/>
  <c r="E202" i="47"/>
  <c r="I201" i="47"/>
  <c r="H201" i="47"/>
  <c r="G201" i="47"/>
  <c r="L201" i="47"/>
  <c r="E201" i="47"/>
  <c r="K201" i="47"/>
  <c r="J201" i="47"/>
  <c r="M201" i="47"/>
  <c r="N201" i="47"/>
  <c r="H200" i="47"/>
  <c r="K200" i="47"/>
  <c r="I200" i="47"/>
  <c r="E200" i="47"/>
  <c r="J200" i="47"/>
  <c r="L200" i="47"/>
  <c r="G200" i="47"/>
  <c r="M200" i="47"/>
  <c r="N200" i="47"/>
  <c r="E199" i="47"/>
  <c r="G199" i="47"/>
  <c r="H199" i="47"/>
  <c r="I199" i="47"/>
  <c r="J199" i="47"/>
  <c r="K199" i="47"/>
  <c r="G198" i="47"/>
  <c r="E198" i="47"/>
  <c r="H198" i="47"/>
  <c r="L198" i="47"/>
  <c r="K198" i="47"/>
  <c r="M198" i="47"/>
  <c r="N198" i="47"/>
  <c r="J198" i="47"/>
  <c r="I198" i="47"/>
  <c r="N197" i="47"/>
  <c r="M197" i="47"/>
  <c r="E196" i="47"/>
  <c r="H196" i="47"/>
  <c r="J196" i="47"/>
  <c r="N196" i="47"/>
  <c r="M196" i="47"/>
  <c r="L196" i="47"/>
  <c r="I196" i="47"/>
  <c r="G196" i="47"/>
  <c r="K196" i="47"/>
  <c r="N195" i="47"/>
  <c r="M195" i="47"/>
  <c r="L195" i="47"/>
  <c r="K195" i="47"/>
  <c r="J195" i="47"/>
  <c r="I195" i="47"/>
  <c r="H195" i="47"/>
  <c r="G195" i="47"/>
  <c r="E195" i="47"/>
  <c r="N194" i="47"/>
  <c r="M194" i="47"/>
  <c r="L194" i="47"/>
  <c r="K194" i="47"/>
  <c r="J194" i="47"/>
  <c r="I194" i="47"/>
  <c r="H194" i="47"/>
  <c r="G194" i="47"/>
  <c r="E194" i="47"/>
  <c r="N193" i="47"/>
  <c r="M193" i="47"/>
  <c r="L193" i="47"/>
  <c r="K193" i="47"/>
  <c r="J193" i="47"/>
  <c r="I193" i="47"/>
  <c r="H193" i="47"/>
  <c r="G193" i="47"/>
  <c r="E193" i="47"/>
  <c r="E192" i="47"/>
  <c r="N192" i="47"/>
  <c r="M192" i="47"/>
  <c r="L192" i="47"/>
  <c r="K192" i="47"/>
  <c r="J192" i="47"/>
  <c r="I192" i="47"/>
  <c r="H192" i="47"/>
  <c r="G192" i="47"/>
  <c r="N191" i="47"/>
  <c r="M191" i="47"/>
  <c r="L191" i="47"/>
  <c r="K191" i="47"/>
  <c r="J191" i="47"/>
  <c r="I191" i="47"/>
  <c r="G191" i="47"/>
  <c r="E191" i="47"/>
  <c r="N189" i="47"/>
  <c r="M189" i="47"/>
  <c r="L189" i="47"/>
  <c r="K189" i="47"/>
  <c r="J189" i="47"/>
  <c r="I189" i="47"/>
  <c r="H189" i="47"/>
  <c r="G189" i="47"/>
  <c r="E189" i="47"/>
  <c r="N188" i="47"/>
  <c r="M188" i="47"/>
  <c r="L188" i="47"/>
  <c r="K188" i="47"/>
  <c r="J188" i="47"/>
  <c r="I188" i="47"/>
  <c r="G188" i="47"/>
  <c r="E188" i="47"/>
  <c r="N187" i="47"/>
  <c r="M187" i="47"/>
  <c r="L187" i="47"/>
  <c r="K187" i="47"/>
  <c r="J187" i="47"/>
  <c r="I187" i="47"/>
  <c r="H187" i="47"/>
  <c r="G187" i="47"/>
  <c r="E187" i="47"/>
  <c r="N186" i="47"/>
  <c r="M186" i="47"/>
  <c r="L186" i="47"/>
  <c r="K186" i="47"/>
  <c r="J186" i="47"/>
  <c r="I186" i="47"/>
  <c r="H186" i="47"/>
  <c r="G186" i="47"/>
  <c r="E186" i="47"/>
  <c r="N185" i="47"/>
  <c r="M185" i="47"/>
  <c r="L185" i="47"/>
  <c r="K185" i="47"/>
  <c r="J185" i="47"/>
  <c r="I185" i="47"/>
  <c r="H185" i="47"/>
  <c r="G185" i="47"/>
  <c r="E185" i="47"/>
  <c r="N184" i="47"/>
  <c r="M184" i="47"/>
  <c r="L184" i="47"/>
  <c r="K184" i="47"/>
  <c r="J184" i="47"/>
  <c r="I184" i="47"/>
  <c r="H184" i="47"/>
  <c r="G184" i="47"/>
  <c r="E184" i="47"/>
  <c r="N183" i="47"/>
  <c r="M183" i="47"/>
  <c r="L183" i="47"/>
  <c r="K183" i="47"/>
  <c r="J183" i="47"/>
  <c r="I183" i="47"/>
  <c r="H183" i="47"/>
  <c r="G183" i="47"/>
  <c r="E183" i="47"/>
  <c r="N182" i="47"/>
  <c r="M182" i="47"/>
  <c r="L182" i="47"/>
  <c r="K182" i="47"/>
  <c r="J182" i="47"/>
  <c r="I182" i="47"/>
  <c r="H182" i="47"/>
  <c r="G182" i="47"/>
  <c r="E182" i="47"/>
  <c r="Q181" i="47"/>
  <c r="N179" i="47"/>
  <c r="M179" i="47"/>
  <c r="L179" i="47"/>
  <c r="K179" i="47"/>
  <c r="J179" i="47"/>
  <c r="I179" i="47"/>
  <c r="H179" i="47"/>
  <c r="G179" i="47"/>
  <c r="E179" i="47"/>
  <c r="G173" i="47"/>
  <c r="N173" i="47"/>
  <c r="K173" i="47"/>
  <c r="M173" i="47"/>
  <c r="L173" i="47"/>
  <c r="J173" i="47"/>
  <c r="I173" i="47"/>
  <c r="H173" i="47"/>
  <c r="E173" i="47"/>
  <c r="L172" i="47"/>
  <c r="M172" i="47"/>
  <c r="N172" i="47"/>
  <c r="J172" i="47"/>
  <c r="H172" i="47"/>
  <c r="I172" i="47"/>
  <c r="K172" i="47"/>
  <c r="G172" i="47"/>
  <c r="E172" i="47"/>
  <c r="K170" i="47"/>
  <c r="G170" i="47"/>
  <c r="E170" i="47"/>
  <c r="I170" i="47"/>
  <c r="H170" i="47"/>
  <c r="N170" i="47"/>
  <c r="M170" i="47"/>
  <c r="L170" i="47"/>
  <c r="J170" i="47"/>
  <c r="L169" i="47"/>
  <c r="M169" i="47"/>
  <c r="H169" i="47"/>
  <c r="E169" i="47"/>
  <c r="I169" i="47"/>
  <c r="G169" i="47"/>
  <c r="K169" i="47"/>
  <c r="J169" i="47"/>
  <c r="N169" i="47"/>
  <c r="K166" i="47"/>
  <c r="L166" i="47"/>
  <c r="M166" i="47"/>
  <c r="N166" i="47"/>
  <c r="J166" i="47"/>
  <c r="E166" i="47"/>
  <c r="G166" i="47"/>
  <c r="H166" i="47"/>
  <c r="I166" i="47"/>
  <c r="L165" i="47"/>
  <c r="K165" i="47"/>
  <c r="J165" i="47"/>
  <c r="H165" i="47"/>
  <c r="G165" i="47"/>
  <c r="E165" i="47"/>
  <c r="I165" i="47"/>
  <c r="N165" i="47"/>
  <c r="M165" i="47"/>
  <c r="N164" i="47"/>
  <c r="H164" i="47"/>
  <c r="M164" i="47"/>
  <c r="L164" i="47"/>
  <c r="K164" i="47"/>
  <c r="J164" i="47"/>
  <c r="G164" i="47"/>
  <c r="E164" i="47"/>
  <c r="H162" i="47"/>
  <c r="E162" i="47"/>
  <c r="L162" i="47"/>
  <c r="M162" i="47"/>
  <c r="N162" i="47"/>
  <c r="G162" i="47"/>
  <c r="K162" i="47"/>
  <c r="J162" i="47"/>
  <c r="I162" i="47"/>
  <c r="M160" i="47"/>
  <c r="I160" i="47"/>
  <c r="H160" i="47"/>
  <c r="L160" i="47"/>
  <c r="K160" i="47"/>
  <c r="J160" i="47"/>
  <c r="N160" i="47"/>
  <c r="E160" i="47"/>
  <c r="G160" i="47"/>
  <c r="I157" i="47"/>
  <c r="J157" i="47"/>
  <c r="L157" i="47"/>
  <c r="K157" i="47"/>
  <c r="M157" i="47"/>
  <c r="H157" i="47"/>
  <c r="E157" i="47"/>
  <c r="G156" i="47"/>
  <c r="K156" i="47"/>
  <c r="M156" i="47"/>
  <c r="N156" i="47"/>
  <c r="I156" i="47"/>
  <c r="E156" i="47"/>
  <c r="J156" i="47"/>
  <c r="H156" i="47"/>
  <c r="L156" i="47"/>
  <c r="J151" i="47"/>
  <c r="I151" i="47"/>
  <c r="H151" i="47"/>
  <c r="E151" i="47"/>
  <c r="G151" i="47"/>
  <c r="L151" i="47"/>
  <c r="M151" i="47"/>
  <c r="K151" i="47"/>
  <c r="N151" i="47"/>
  <c r="N150" i="47"/>
  <c r="J150" i="47"/>
  <c r="E150" i="47"/>
  <c r="G150" i="47"/>
  <c r="H150" i="47"/>
  <c r="I150" i="47"/>
  <c r="K150" i="47"/>
  <c r="L150" i="47"/>
  <c r="M150" i="47"/>
  <c r="K148" i="47"/>
  <c r="N148" i="47"/>
  <c r="J148" i="47"/>
  <c r="I148" i="47"/>
  <c r="G148" i="47"/>
  <c r="E148" i="47"/>
  <c r="M148" i="47"/>
  <c r="H148" i="47"/>
  <c r="K143" i="47"/>
  <c r="J143" i="47"/>
  <c r="G143" i="47"/>
  <c r="E143" i="47"/>
  <c r="I143" i="47"/>
  <c r="N143" i="47"/>
  <c r="H143" i="47"/>
  <c r="M143" i="47"/>
  <c r="L143" i="47"/>
  <c r="K142" i="47"/>
  <c r="N142" i="47"/>
  <c r="M142" i="47"/>
  <c r="L142" i="47"/>
  <c r="J142" i="47"/>
  <c r="I142" i="47"/>
  <c r="H142" i="47"/>
  <c r="G142" i="47"/>
  <c r="E142" i="47"/>
  <c r="M141" i="47"/>
  <c r="N141" i="47"/>
  <c r="H140" i="47"/>
  <c r="I140" i="47"/>
  <c r="E140" i="47"/>
  <c r="G140" i="47"/>
  <c r="N137" i="47"/>
  <c r="I137" i="47"/>
  <c r="J137" i="47"/>
  <c r="K137" i="47"/>
  <c r="L137" i="47"/>
  <c r="M137" i="47"/>
  <c r="H137" i="47"/>
  <c r="G137" i="47"/>
  <c r="E137" i="47"/>
  <c r="L135" i="47"/>
  <c r="J135" i="47"/>
  <c r="N135" i="47"/>
  <c r="M135" i="47"/>
  <c r="K135" i="47"/>
  <c r="H134" i="47"/>
  <c r="L134" i="47"/>
  <c r="K134" i="47"/>
  <c r="J134" i="47"/>
  <c r="M134" i="47"/>
  <c r="I134" i="47"/>
  <c r="G134" i="47"/>
  <c r="N134" i="47"/>
  <c r="K133" i="47"/>
  <c r="N133" i="47"/>
  <c r="M133" i="47"/>
  <c r="L133" i="47"/>
  <c r="K132" i="47"/>
  <c r="M132" i="47"/>
  <c r="J132" i="47"/>
  <c r="N132" i="47"/>
  <c r="H132" i="47"/>
  <c r="G132" i="47"/>
  <c r="I132" i="47"/>
  <c r="L132" i="47"/>
  <c r="E132" i="47"/>
  <c r="L131" i="47"/>
  <c r="J131" i="47"/>
  <c r="E131" i="47"/>
  <c r="M131" i="47"/>
  <c r="I131" i="47"/>
  <c r="G131" i="47"/>
  <c r="K131" i="47"/>
  <c r="H131" i="47"/>
  <c r="N131" i="47"/>
  <c r="J130" i="47"/>
  <c r="N130" i="47"/>
  <c r="G130" i="47"/>
  <c r="L130" i="47"/>
  <c r="H130" i="47"/>
  <c r="K130" i="47"/>
  <c r="M130" i="47"/>
  <c r="E130" i="47"/>
  <c r="I130" i="47"/>
  <c r="K129" i="47"/>
  <c r="N129" i="47"/>
  <c r="G129" i="47"/>
  <c r="M129" i="47"/>
  <c r="J129" i="47"/>
  <c r="H129" i="47"/>
  <c r="E129" i="47"/>
  <c r="I129" i="47"/>
  <c r="L129" i="47"/>
  <c r="K128" i="47"/>
  <c r="G128" i="47"/>
  <c r="E128" i="47"/>
  <c r="N128" i="47"/>
  <c r="J128" i="47"/>
  <c r="L128" i="47"/>
  <c r="M128" i="47"/>
  <c r="H127" i="47"/>
  <c r="G127" i="47"/>
  <c r="Q127" i="47"/>
  <c r="K126" i="47"/>
  <c r="I126" i="47"/>
  <c r="H126" i="47"/>
  <c r="E126" i="47"/>
  <c r="N126" i="47"/>
  <c r="J126" i="47"/>
  <c r="M126" i="47"/>
  <c r="L126" i="47"/>
  <c r="G126" i="47"/>
  <c r="H125" i="47"/>
  <c r="G125" i="47"/>
  <c r="L125" i="47"/>
  <c r="K125" i="47"/>
  <c r="E125" i="47"/>
  <c r="M125" i="47"/>
  <c r="N125" i="47"/>
  <c r="K124" i="47"/>
  <c r="E124" i="47"/>
  <c r="G124" i="47"/>
  <c r="N124" i="47"/>
  <c r="M124" i="47"/>
  <c r="H124" i="47"/>
  <c r="I124" i="47"/>
  <c r="J124" i="47"/>
  <c r="L124" i="47"/>
  <c r="I123" i="47"/>
  <c r="M123" i="47"/>
  <c r="G123" i="47"/>
  <c r="E123" i="47"/>
  <c r="N123" i="47"/>
  <c r="H123" i="47"/>
  <c r="K123" i="47"/>
  <c r="L123" i="47"/>
  <c r="J123" i="47"/>
  <c r="N122" i="47"/>
  <c r="G122" i="47"/>
  <c r="J122" i="47"/>
  <c r="K122" i="47"/>
  <c r="M122" i="47"/>
  <c r="I122" i="47"/>
  <c r="E122" i="47"/>
  <c r="H122" i="47"/>
  <c r="L122" i="47"/>
  <c r="G121" i="47"/>
  <c r="M121" i="47"/>
  <c r="L121" i="47"/>
  <c r="N121" i="47"/>
  <c r="I121" i="47"/>
  <c r="E121" i="47"/>
  <c r="J121" i="47"/>
  <c r="H121" i="47"/>
  <c r="K121" i="47"/>
  <c r="K120" i="47"/>
  <c r="E120" i="47"/>
  <c r="M120" i="47"/>
  <c r="H120" i="47"/>
  <c r="G120" i="47"/>
  <c r="J120" i="47"/>
  <c r="N120" i="47"/>
  <c r="L120" i="47"/>
  <c r="I120" i="47"/>
  <c r="M119" i="47"/>
  <c r="E119" i="47"/>
  <c r="L119" i="47"/>
  <c r="K119" i="47"/>
  <c r="J119" i="47"/>
  <c r="H119" i="47"/>
  <c r="N119" i="47"/>
  <c r="I119" i="47"/>
  <c r="G119" i="47"/>
  <c r="M118" i="47"/>
  <c r="J118" i="47"/>
  <c r="G118" i="47"/>
  <c r="H118" i="47"/>
  <c r="I118" i="47"/>
  <c r="E118" i="47"/>
  <c r="K118" i="47"/>
  <c r="N118" i="47"/>
  <c r="L118" i="47"/>
  <c r="N116" i="47"/>
  <c r="G116" i="47"/>
  <c r="E116" i="47"/>
  <c r="E115" i="47"/>
  <c r="G115" i="47"/>
  <c r="N114" i="47"/>
  <c r="K114" i="47"/>
  <c r="J114" i="47"/>
  <c r="E114" i="47"/>
  <c r="G114" i="47"/>
  <c r="M113" i="47"/>
  <c r="H113" i="47"/>
  <c r="E113" i="47"/>
  <c r="L113" i="47"/>
  <c r="N113" i="47"/>
  <c r="I113" i="47"/>
  <c r="K113" i="47"/>
  <c r="G112" i="47"/>
  <c r="L112" i="47"/>
  <c r="N111" i="47"/>
  <c r="H111" i="47"/>
  <c r="J111" i="47"/>
  <c r="L111" i="47"/>
  <c r="N110" i="47"/>
  <c r="E110" i="47"/>
  <c r="I110" i="47"/>
  <c r="K110" i="47"/>
  <c r="J110" i="47"/>
  <c r="H110" i="47"/>
  <c r="M110" i="47"/>
  <c r="G110" i="47"/>
  <c r="K109" i="47"/>
  <c r="H109" i="47"/>
  <c r="L109" i="47"/>
  <c r="E109" i="47"/>
  <c r="N109" i="47"/>
  <c r="J109" i="47"/>
  <c r="N106" i="47"/>
  <c r="I106" i="47"/>
  <c r="L106" i="47"/>
  <c r="K106" i="47"/>
  <c r="H106" i="47"/>
  <c r="E106" i="47"/>
  <c r="J106" i="47"/>
  <c r="G106" i="47"/>
  <c r="M106" i="47"/>
  <c r="M105" i="47"/>
  <c r="N105" i="47"/>
  <c r="H105" i="47"/>
  <c r="I105" i="47"/>
  <c r="E103" i="47"/>
  <c r="K103" i="47"/>
  <c r="K102" i="47"/>
  <c r="J102" i="47"/>
  <c r="N102" i="47"/>
  <c r="I102" i="47"/>
  <c r="M102" i="47"/>
  <c r="H102" i="47"/>
  <c r="E102" i="47"/>
  <c r="E101" i="47"/>
  <c r="G101" i="47"/>
  <c r="I101" i="47"/>
  <c r="M101" i="47"/>
  <c r="K101" i="47"/>
  <c r="H101" i="47"/>
  <c r="N101" i="47"/>
  <c r="N100" i="47"/>
  <c r="K100" i="47"/>
  <c r="I100" i="47"/>
  <c r="E100" i="47"/>
  <c r="L100" i="47"/>
  <c r="H100" i="47"/>
  <c r="M100" i="47"/>
  <c r="N99" i="47"/>
  <c r="E99" i="47"/>
  <c r="L99" i="47"/>
  <c r="J99" i="47"/>
  <c r="M99" i="47"/>
  <c r="I99" i="47"/>
  <c r="M97" i="47"/>
  <c r="L97" i="47"/>
  <c r="E97" i="47"/>
  <c r="I97" i="47"/>
  <c r="N97" i="47"/>
  <c r="G97" i="47"/>
  <c r="K97" i="47"/>
  <c r="H97" i="47"/>
  <c r="N96" i="47"/>
  <c r="I96" i="47"/>
  <c r="J95" i="47"/>
  <c r="G95" i="47"/>
  <c r="E95" i="47"/>
  <c r="K95" i="47"/>
  <c r="K94" i="47"/>
  <c r="N94" i="47"/>
  <c r="L94" i="47"/>
  <c r="G94" i="47"/>
  <c r="J94" i="47"/>
  <c r="I94" i="47"/>
  <c r="H94" i="47"/>
  <c r="E94" i="47"/>
  <c r="M94" i="47"/>
  <c r="L93" i="47"/>
  <c r="N93" i="47"/>
  <c r="I93" i="47"/>
  <c r="E93" i="47"/>
  <c r="M93" i="47"/>
  <c r="H93" i="47"/>
  <c r="J93" i="47"/>
  <c r="K93" i="47"/>
  <c r="G93" i="47"/>
  <c r="E92" i="47"/>
  <c r="N92" i="47"/>
  <c r="N91" i="47"/>
  <c r="L91" i="47"/>
  <c r="E91" i="47"/>
  <c r="G91" i="47"/>
  <c r="I91" i="47"/>
  <c r="H91" i="47"/>
  <c r="K91" i="47"/>
  <c r="J91" i="47"/>
  <c r="M91" i="47"/>
  <c r="E89" i="47"/>
  <c r="I89" i="47"/>
  <c r="M89" i="47"/>
  <c r="H89" i="47"/>
  <c r="J89" i="47"/>
  <c r="M86" i="47"/>
  <c r="L86" i="47"/>
  <c r="N86" i="47"/>
  <c r="K86" i="47"/>
  <c r="J86" i="47"/>
  <c r="I86" i="47"/>
  <c r="H86" i="47"/>
  <c r="G86" i="47"/>
  <c r="E86" i="47"/>
  <c r="I85" i="47"/>
  <c r="K85" i="47"/>
  <c r="L85" i="47"/>
  <c r="M85" i="47"/>
  <c r="N85" i="47"/>
  <c r="J85" i="47"/>
  <c r="E85" i="47"/>
  <c r="G85" i="47"/>
  <c r="H85" i="47"/>
  <c r="N82" i="47"/>
  <c r="M82" i="47"/>
  <c r="L82" i="47"/>
  <c r="K82" i="47"/>
  <c r="J82" i="47"/>
  <c r="I82" i="47"/>
  <c r="H82" i="47"/>
  <c r="G82" i="47"/>
  <c r="E82" i="47"/>
  <c r="H80" i="47"/>
  <c r="G80" i="47"/>
  <c r="E80" i="47"/>
  <c r="N80" i="47"/>
  <c r="M80" i="47"/>
  <c r="L80" i="47"/>
  <c r="K80" i="47"/>
  <c r="J80" i="47"/>
  <c r="I80" i="47"/>
  <c r="Q78" i="47"/>
  <c r="N77" i="47"/>
  <c r="E77" i="47"/>
  <c r="M77" i="47"/>
  <c r="L77" i="47"/>
  <c r="K77" i="47"/>
  <c r="J77" i="47"/>
  <c r="I77" i="47"/>
  <c r="H77" i="47"/>
  <c r="G77" i="47"/>
  <c r="Q76" i="47"/>
  <c r="E75" i="47"/>
  <c r="G75" i="47"/>
  <c r="H75" i="47"/>
  <c r="I75" i="47"/>
  <c r="J75" i="47"/>
  <c r="K75" i="47"/>
  <c r="L75" i="47"/>
  <c r="M75" i="47"/>
  <c r="N75" i="47"/>
  <c r="M74" i="47"/>
  <c r="N74" i="47"/>
  <c r="L74" i="47"/>
  <c r="K74" i="47"/>
  <c r="J74" i="47"/>
  <c r="I74" i="47"/>
  <c r="H74" i="47"/>
  <c r="G74" i="47"/>
  <c r="E74" i="47"/>
  <c r="N72" i="47"/>
  <c r="M72" i="47"/>
  <c r="L72" i="47"/>
  <c r="K72" i="47"/>
  <c r="J72" i="47"/>
  <c r="I72" i="47"/>
  <c r="G72" i="47"/>
  <c r="E72" i="47"/>
  <c r="H72" i="47"/>
  <c r="M71" i="47"/>
  <c r="I71" i="47"/>
  <c r="E71" i="47"/>
  <c r="G71" i="47"/>
  <c r="H71" i="47"/>
  <c r="J71" i="47"/>
  <c r="K71" i="47"/>
  <c r="L71" i="47"/>
  <c r="N71" i="47"/>
  <c r="J70" i="47"/>
  <c r="H70" i="47"/>
  <c r="G70" i="47"/>
  <c r="E70" i="47"/>
  <c r="I70" i="47"/>
  <c r="N70" i="47"/>
  <c r="M70" i="47"/>
  <c r="L70" i="47"/>
  <c r="K70" i="47"/>
  <c r="N69" i="47"/>
  <c r="M69" i="47"/>
  <c r="L69" i="47"/>
  <c r="K69" i="47"/>
  <c r="J69" i="47"/>
  <c r="I69" i="47"/>
  <c r="H69" i="47"/>
  <c r="G69" i="47"/>
  <c r="E69" i="47"/>
  <c r="G68" i="47"/>
  <c r="N68" i="47"/>
  <c r="M68" i="47"/>
  <c r="L68" i="47"/>
  <c r="K68" i="47"/>
  <c r="J68" i="47"/>
  <c r="I68" i="47"/>
  <c r="H68" i="47"/>
  <c r="E68" i="47"/>
  <c r="K67" i="47"/>
  <c r="J67" i="47"/>
  <c r="E67" i="47"/>
  <c r="G67" i="47"/>
  <c r="H67" i="47"/>
  <c r="I67" i="47"/>
  <c r="M67" i="47"/>
  <c r="L67" i="47"/>
  <c r="N67" i="47"/>
  <c r="H66" i="47"/>
  <c r="I66" i="47"/>
  <c r="J66" i="47"/>
  <c r="K66" i="47"/>
  <c r="L66" i="47"/>
  <c r="M66" i="47"/>
  <c r="N66" i="47"/>
  <c r="G66" i="47"/>
  <c r="E66" i="47"/>
  <c r="Q65" i="47"/>
  <c r="E65" i="47"/>
  <c r="G65" i="47"/>
  <c r="N65" i="47"/>
  <c r="M65" i="47"/>
  <c r="L65" i="47"/>
  <c r="K65" i="47"/>
  <c r="J65" i="47"/>
  <c r="I65" i="47"/>
  <c r="H65" i="47"/>
  <c r="Q64" i="47"/>
  <c r="H63" i="47"/>
  <c r="I63" i="47"/>
  <c r="J63" i="47"/>
  <c r="K63" i="47"/>
  <c r="L63" i="47"/>
  <c r="N63" i="47"/>
  <c r="M63" i="47"/>
  <c r="E63" i="47"/>
  <c r="G63" i="47"/>
  <c r="Q62" i="47"/>
  <c r="N62" i="47"/>
  <c r="M62" i="47"/>
  <c r="K62" i="47"/>
  <c r="J62" i="47"/>
  <c r="I62" i="47"/>
  <c r="H62" i="47"/>
  <c r="G62" i="47"/>
  <c r="E62" i="47"/>
  <c r="L62" i="47"/>
  <c r="E59" i="47"/>
  <c r="N59" i="47"/>
  <c r="M59" i="47"/>
  <c r="L59" i="47"/>
  <c r="K59" i="47"/>
  <c r="J59" i="47"/>
  <c r="I59" i="47"/>
  <c r="H59" i="47"/>
  <c r="G59" i="47"/>
  <c r="Q58" i="47"/>
  <c r="E56" i="47"/>
  <c r="G56" i="47"/>
  <c r="H56" i="47"/>
  <c r="I56" i="47"/>
  <c r="N56" i="47"/>
  <c r="M56" i="47"/>
  <c r="L56" i="47"/>
  <c r="K56" i="47"/>
  <c r="J56" i="47"/>
  <c r="G54" i="47"/>
  <c r="H54" i="47"/>
  <c r="I54" i="47"/>
  <c r="K54" i="47"/>
  <c r="L54" i="47"/>
  <c r="N54" i="47"/>
  <c r="J54" i="47"/>
  <c r="M54" i="47"/>
  <c r="E54" i="47"/>
  <c r="N53" i="47"/>
  <c r="M53" i="47"/>
  <c r="L53" i="47"/>
  <c r="K53" i="47"/>
  <c r="J53" i="47"/>
  <c r="I53" i="47"/>
  <c r="H53" i="47"/>
  <c r="G53" i="47"/>
  <c r="E53" i="47"/>
  <c r="Q52" i="47"/>
  <c r="G52" i="47"/>
  <c r="E52" i="47"/>
  <c r="N52" i="47"/>
  <c r="M52" i="47"/>
  <c r="L52" i="47"/>
  <c r="K52" i="47"/>
  <c r="J52" i="47"/>
  <c r="I52" i="47"/>
  <c r="H52" i="47"/>
  <c r="Q51" i="47"/>
  <c r="E50" i="47"/>
  <c r="N50" i="47"/>
  <c r="M50" i="47"/>
  <c r="L50" i="47"/>
  <c r="K50" i="47"/>
  <c r="J50" i="47"/>
  <c r="I50" i="47"/>
  <c r="H50" i="47"/>
  <c r="G50" i="47"/>
  <c r="Q49" i="47"/>
  <c r="Q48" i="47"/>
  <c r="N46" i="47"/>
  <c r="M46" i="47"/>
  <c r="L46" i="47"/>
  <c r="K46" i="47"/>
  <c r="J46" i="47"/>
  <c r="I46" i="47"/>
  <c r="H46" i="47"/>
  <c r="G46" i="47"/>
  <c r="E46" i="47"/>
  <c r="N45" i="47"/>
  <c r="M45" i="47"/>
  <c r="L45" i="47"/>
  <c r="K45" i="47"/>
  <c r="J45" i="47"/>
  <c r="I45" i="47"/>
  <c r="H45" i="47"/>
  <c r="G45" i="47"/>
  <c r="E45" i="47"/>
  <c r="E44" i="47"/>
  <c r="J44" i="47"/>
  <c r="I44" i="47"/>
  <c r="H44" i="47"/>
  <c r="G44" i="47"/>
  <c r="N44" i="47"/>
  <c r="M44" i="47"/>
  <c r="L44" i="47"/>
  <c r="K44" i="47"/>
  <c r="Q43" i="47"/>
  <c r="Q41" i="47"/>
  <c r="L41" i="47"/>
  <c r="E41" i="47"/>
  <c r="M41" i="47"/>
  <c r="N41" i="47"/>
  <c r="I41" i="47"/>
  <c r="H41" i="47"/>
  <c r="K41" i="47"/>
  <c r="J41" i="47"/>
  <c r="G41" i="47"/>
  <c r="Q40" i="47"/>
  <c r="Q38" i="47"/>
  <c r="Q36" i="47"/>
  <c r="N36" i="47"/>
  <c r="M36" i="47"/>
  <c r="L36" i="47"/>
  <c r="K36" i="47"/>
  <c r="J36" i="47"/>
  <c r="I36" i="47"/>
  <c r="H36" i="47"/>
  <c r="G36" i="47"/>
  <c r="E36" i="47"/>
  <c r="L35" i="47"/>
  <c r="M35" i="47"/>
  <c r="E35" i="47"/>
  <c r="K35" i="47"/>
  <c r="J35" i="47"/>
  <c r="I35" i="47"/>
  <c r="N35" i="47"/>
  <c r="H35" i="47"/>
  <c r="G35" i="47"/>
  <c r="Q34" i="47"/>
  <c r="N34" i="47"/>
  <c r="I34" i="47"/>
  <c r="M34" i="47"/>
  <c r="H34" i="47"/>
  <c r="L34" i="47"/>
  <c r="K34" i="47"/>
  <c r="E34" i="47"/>
  <c r="J34" i="47"/>
  <c r="G34" i="47"/>
  <c r="Q32" i="47"/>
  <c r="M32" i="47"/>
  <c r="K32" i="47"/>
  <c r="N32" i="47"/>
  <c r="G32" i="47"/>
  <c r="J32" i="47"/>
  <c r="I32" i="47"/>
  <c r="E32" i="47"/>
  <c r="H32" i="47"/>
  <c r="L32" i="47"/>
  <c r="Q31" i="47"/>
  <c r="Q30" i="47"/>
  <c r="G29" i="47"/>
  <c r="M29" i="47"/>
  <c r="I29" i="47"/>
  <c r="J29" i="47"/>
  <c r="K29" i="47"/>
  <c r="H29" i="47"/>
  <c r="L29" i="47"/>
  <c r="N29" i="47"/>
  <c r="E29" i="47"/>
  <c r="Q28" i="47"/>
  <c r="E28" i="47"/>
  <c r="J28" i="47"/>
  <c r="N28" i="47"/>
  <c r="M28" i="47"/>
  <c r="H28" i="47"/>
  <c r="L28" i="47"/>
  <c r="I28" i="47"/>
  <c r="K28" i="47"/>
  <c r="G28" i="47"/>
  <c r="L27" i="47"/>
  <c r="H27" i="47"/>
  <c r="M27" i="47"/>
  <c r="N27" i="47"/>
  <c r="I27" i="47"/>
  <c r="J27" i="47"/>
  <c r="K27" i="47"/>
  <c r="E27" i="47"/>
  <c r="G27" i="47"/>
  <c r="M26" i="47"/>
  <c r="N26" i="47"/>
  <c r="G26" i="47"/>
  <c r="J26" i="47"/>
  <c r="H26" i="47"/>
  <c r="I26" i="47"/>
  <c r="E26" i="47"/>
  <c r="L26" i="47"/>
  <c r="K26" i="47"/>
  <c r="N25" i="47"/>
  <c r="M25" i="47"/>
  <c r="Q25" i="47"/>
  <c r="E23" i="47"/>
  <c r="G23" i="47"/>
  <c r="I23" i="47"/>
  <c r="K23" i="47"/>
  <c r="N23" i="47"/>
  <c r="M23" i="47"/>
  <c r="L23" i="47"/>
  <c r="J23" i="47"/>
  <c r="H23" i="47"/>
  <c r="I19" i="47"/>
  <c r="H19" i="47"/>
  <c r="K19" i="47"/>
  <c r="J19" i="47"/>
  <c r="N19" i="47"/>
  <c r="M19" i="47"/>
  <c r="E19" i="47"/>
  <c r="L19" i="47"/>
  <c r="G19" i="47"/>
  <c r="Q18" i="47"/>
  <c r="M18" i="47"/>
  <c r="H18" i="47"/>
  <c r="I18" i="47"/>
  <c r="N18" i="47"/>
  <c r="K18" i="47"/>
  <c r="E18" i="47"/>
  <c r="G18" i="47"/>
  <c r="J18" i="47"/>
  <c r="L18" i="47"/>
  <c r="K17" i="47"/>
  <c r="L17" i="47"/>
  <c r="N17" i="47"/>
  <c r="M17" i="47"/>
  <c r="J17" i="47"/>
  <c r="H17" i="47"/>
  <c r="E17" i="47"/>
  <c r="G17" i="47"/>
  <c r="I17" i="47"/>
  <c r="Q16" i="47"/>
  <c r="L16" i="47"/>
  <c r="G16" i="47"/>
  <c r="M16" i="47"/>
  <c r="K16" i="47"/>
  <c r="N16" i="47"/>
  <c r="J16" i="47"/>
  <c r="E16" i="47"/>
  <c r="I16" i="47"/>
  <c r="H16" i="47"/>
  <c r="L14" i="47"/>
  <c r="H14" i="47"/>
  <c r="I14" i="47"/>
  <c r="N14" i="47"/>
  <c r="E14" i="47"/>
  <c r="K14" i="47"/>
  <c r="J14" i="47"/>
  <c r="M14" i="47"/>
  <c r="G14" i="47"/>
  <c r="Q13" i="47"/>
  <c r="Q12" i="47"/>
  <c r="M11" i="47"/>
  <c r="N11" i="47"/>
  <c r="L11" i="47"/>
  <c r="N10" i="47"/>
  <c r="J10" i="47"/>
  <c r="H10" i="47"/>
  <c r="G10" i="47"/>
  <c r="K10" i="47"/>
  <c r="I10" i="47"/>
  <c r="E10" i="47"/>
  <c r="L10" i="47"/>
  <c r="M10" i="47"/>
  <c r="Q9" i="47"/>
  <c r="L9" i="47"/>
  <c r="K9" i="47"/>
  <c r="H9" i="47"/>
  <c r="M9" i="47"/>
  <c r="N9" i="47"/>
  <c r="J9" i="47"/>
  <c r="E9" i="47"/>
  <c r="G9" i="47"/>
  <c r="I9" i="47"/>
  <c r="K8" i="47"/>
  <c r="I8" i="47"/>
  <c r="G8" i="47"/>
  <c r="J8" i="47"/>
  <c r="E8" i="47"/>
  <c r="M8" i="47"/>
  <c r="H8" i="47"/>
  <c r="N8" i="47"/>
  <c r="L8" i="47"/>
  <c r="L7" i="47"/>
  <c r="N7" i="47"/>
  <c r="M7" i="47"/>
  <c r="H5" i="47"/>
  <c r="E5" i="47"/>
  <c r="K5" i="47"/>
  <c r="N5" i="47"/>
  <c r="J5" i="47"/>
  <c r="G5" i="47"/>
  <c r="M5" i="47"/>
  <c r="I5" i="47"/>
  <c r="L5" i="47"/>
  <c r="Q4" i="47"/>
  <c r="Q3" i="47"/>
  <c r="D514" i="47"/>
  <c r="D528" i="47"/>
  <c r="D531" i="47"/>
  <c r="D536" i="47"/>
  <c r="D286" i="47"/>
  <c r="D541" i="47"/>
  <c r="D594" i="47"/>
  <c r="D618" i="47"/>
  <c r="D619" i="47"/>
  <c r="D580" i="47"/>
  <c r="D624" i="47"/>
  <c r="D625" i="47"/>
  <c r="D629" i="47"/>
  <c r="D285" i="47"/>
  <c r="D640" i="47"/>
  <c r="D644" i="47"/>
  <c r="O644" i="47" s="1"/>
  <c r="D647" i="47"/>
  <c r="D688" i="47"/>
  <c r="D697" i="47"/>
  <c r="D579" i="47"/>
  <c r="D702" i="47"/>
  <c r="D706" i="47"/>
  <c r="D284" i="47"/>
  <c r="D714" i="47"/>
  <c r="D716" i="47"/>
  <c r="D724" i="47"/>
  <c r="D731" i="47"/>
  <c r="D578" i="47"/>
  <c r="D224" i="47"/>
  <c r="D218" i="47"/>
  <c r="O218" i="47" s="1"/>
  <c r="D753" i="47"/>
  <c r="D283" i="47"/>
  <c r="D201" i="47"/>
  <c r="D198" i="47"/>
  <c r="D197" i="47"/>
  <c r="D790" i="47"/>
  <c r="D132" i="47"/>
  <c r="D130" i="47"/>
  <c r="D577" i="47"/>
  <c r="D128" i="47"/>
  <c r="D282" i="47"/>
  <c r="D116" i="47"/>
  <c r="D111" i="47"/>
  <c r="D576" i="47"/>
  <c r="D281" i="47"/>
  <c r="D106" i="47"/>
  <c r="D102" i="47"/>
  <c r="D575" i="47"/>
  <c r="D100" i="47"/>
  <c r="O100" i="47" s="1"/>
  <c r="D280" i="47"/>
  <c r="D574" i="47"/>
  <c r="D810" i="47"/>
  <c r="D279" i="47"/>
  <c r="D883" i="47"/>
  <c r="D882" i="47"/>
  <c r="D881" i="47"/>
  <c r="D880" i="47"/>
  <c r="D573" i="47"/>
  <c r="D879" i="47"/>
  <c r="D278" i="47"/>
  <c r="D878" i="47"/>
  <c r="D877" i="47"/>
  <c r="AG877" i="47"/>
  <c r="D876" i="47"/>
  <c r="AG876" i="47"/>
  <c r="AK876" i="47" s="1"/>
  <c r="D572" i="47"/>
  <c r="D875" i="47"/>
  <c r="AG875" i="47"/>
  <c r="D874" i="47"/>
  <c r="AG874" i="47"/>
  <c r="AG873" i="47"/>
  <c r="D277" i="47"/>
  <c r="D873" i="47"/>
  <c r="D872" i="47"/>
  <c r="D871" i="47"/>
  <c r="AG871" i="47"/>
  <c r="AG870" i="47"/>
  <c r="D870" i="47"/>
  <c r="D869" i="47"/>
  <c r="D830" i="47"/>
  <c r="AG868" i="47"/>
  <c r="D571" i="47"/>
  <c r="D276" i="47"/>
  <c r="D868" i="47"/>
  <c r="AG867" i="47"/>
  <c r="D867" i="47"/>
  <c r="D866" i="47"/>
  <c r="AG866" i="47"/>
  <c r="D865" i="47"/>
  <c r="AG864" i="47"/>
  <c r="D864" i="47"/>
  <c r="AG863" i="47"/>
  <c r="AK863" i="47" s="1"/>
  <c r="D275" i="47"/>
  <c r="D863" i="47"/>
  <c r="D570" i="47"/>
  <c r="D862" i="47"/>
  <c r="D861" i="47"/>
  <c r="AG856" i="47"/>
  <c r="D851" i="47"/>
  <c r="D847" i="47"/>
  <c r="D622" i="47"/>
  <c r="D274" i="47"/>
  <c r="D698" i="47"/>
  <c r="O698" i="47" s="1"/>
  <c r="D700" i="47"/>
  <c r="D707" i="47"/>
  <c r="D569" i="47"/>
  <c r="D717" i="47"/>
  <c r="D721" i="47"/>
  <c r="D742" i="47"/>
  <c r="D751" i="47"/>
  <c r="D794" i="47"/>
  <c r="D273" i="47"/>
  <c r="D796" i="47"/>
  <c r="D800" i="47"/>
  <c r="D811" i="47"/>
  <c r="D568" i="47"/>
  <c r="D567" i="47"/>
  <c r="AG821" i="47"/>
  <c r="D833" i="47"/>
  <c r="D843" i="47"/>
  <c r="D272" i="47"/>
  <c r="D848" i="47"/>
  <c r="D852" i="47"/>
  <c r="D860" i="47"/>
  <c r="AG888" i="47"/>
  <c r="AG892" i="47"/>
  <c r="D894" i="47"/>
  <c r="AG895" i="47"/>
  <c r="D901" i="47"/>
  <c r="D905" i="47"/>
  <c r="D271" i="47"/>
  <c r="D913" i="47"/>
  <c r="D566" i="47"/>
  <c r="AG918" i="47"/>
  <c r="AG924" i="47"/>
  <c r="AK924" i="47" s="1"/>
  <c r="D931" i="47"/>
  <c r="AG932" i="47"/>
  <c r="D565" i="47"/>
  <c r="D934" i="47"/>
  <c r="D936" i="47"/>
  <c r="AG937" i="47"/>
  <c r="D270" i="47"/>
  <c r="AG938" i="47"/>
  <c r="D949" i="47"/>
  <c r="D952" i="47"/>
  <c r="AG961" i="47"/>
  <c r="AK961" i="47" s="1"/>
  <c r="AG940" i="47"/>
  <c r="AG966" i="47"/>
  <c r="AK966" i="47" s="1"/>
  <c r="D972" i="47"/>
  <c r="D973" i="47"/>
  <c r="D564" i="47"/>
  <c r="AG973" i="47"/>
  <c r="AK973" i="47" s="1"/>
  <c r="D974" i="47"/>
  <c r="D269" i="47"/>
  <c r="D975" i="47"/>
  <c r="AG975" i="47"/>
  <c r="D976" i="47"/>
  <c r="D563" i="47"/>
  <c r="AG976" i="47"/>
  <c r="AK976" i="47" s="1"/>
  <c r="D977" i="47"/>
  <c r="D268" i="47"/>
  <c r="AG977" i="47"/>
  <c r="D978" i="47"/>
  <c r="AG978" i="47"/>
  <c r="AK978" i="47" s="1"/>
  <c r="D979" i="47"/>
  <c r="AG979" i="47"/>
  <c r="D267" i="47"/>
  <c r="D980" i="47"/>
  <c r="AG980" i="47"/>
  <c r="D981" i="47"/>
  <c r="AG981" i="47"/>
  <c r="D562" i="47"/>
  <c r="D266" i="47"/>
  <c r="D561" i="47"/>
  <c r="D560" i="47"/>
  <c r="AG560" i="47"/>
  <c r="AG559" i="47"/>
  <c r="AK559" i="47" s="1"/>
  <c r="D888" i="47"/>
  <c r="D265" i="47"/>
  <c r="D891" i="47"/>
  <c r="D264" i="47"/>
  <c r="D896" i="47"/>
  <c r="D898" i="47"/>
  <c r="D899" i="47"/>
  <c r="D559" i="47"/>
  <c r="AG900" i="47"/>
  <c r="AK900" i="47" s="1"/>
  <c r="AG558" i="47"/>
  <c r="AK558" i="47" s="1"/>
  <c r="D14" i="47"/>
  <c r="D903" i="47"/>
  <c r="AG263" i="47"/>
  <c r="D263" i="47"/>
  <c r="AG907" i="47"/>
  <c r="AK907" i="47" s="1"/>
  <c r="D558" i="47"/>
  <c r="D262" i="47"/>
  <c r="AG909" i="47"/>
  <c r="AG262" i="47"/>
  <c r="AG557" i="47"/>
  <c r="AK557" i="47" s="1"/>
  <c r="AG261" i="47"/>
  <c r="AK261" i="47" s="1"/>
  <c r="D918" i="47"/>
  <c r="D484" i="47"/>
  <c r="AG920" i="47"/>
  <c r="AK920" i="47" s="1"/>
  <c r="AG483" i="47"/>
  <c r="D261" i="47"/>
  <c r="D927" i="47"/>
  <c r="AG930" i="47"/>
  <c r="D483" i="47"/>
  <c r="D933" i="47"/>
  <c r="D260" i="47"/>
  <c r="D557" i="47"/>
  <c r="D556" i="47"/>
  <c r="AG556" i="47"/>
  <c r="D555" i="47"/>
  <c r="AG482" i="47"/>
  <c r="AK482" i="47" s="1"/>
  <c r="D935" i="47"/>
  <c r="AG554" i="47"/>
  <c r="AK554" i="47" s="1"/>
  <c r="D946" i="47"/>
  <c r="D953" i="47"/>
  <c r="D954" i="47"/>
  <c r="D259" i="47"/>
  <c r="D554" i="47"/>
  <c r="D956" i="47"/>
  <c r="AG258" i="47"/>
  <c r="D958" i="47"/>
  <c r="D963" i="47"/>
  <c r="AG967" i="47"/>
  <c r="D971" i="47"/>
  <c r="AG972" i="47"/>
  <c r="AK972" i="47" s="1"/>
  <c r="D482" i="47"/>
  <c r="D989" i="47"/>
  <c r="D481" i="47"/>
  <c r="AG481" i="47"/>
  <c r="D258" i="47"/>
  <c r="D553" i="47"/>
  <c r="D552" i="47"/>
  <c r="AG257" i="47"/>
  <c r="AK257" i="47" s="1"/>
  <c r="AG480" i="47"/>
  <c r="D257" i="47"/>
  <c r="D105" i="47"/>
  <c r="D480" i="47"/>
  <c r="AG256" i="47"/>
  <c r="AG479" i="47"/>
  <c r="D256" i="47"/>
  <c r="D228" i="47"/>
  <c r="O228" i="47" s="1"/>
  <c r="AG255" i="47"/>
  <c r="AG294" i="47"/>
  <c r="AG297" i="47"/>
  <c r="AK297" i="47" s="1"/>
  <c r="D551" i="47"/>
  <c r="AG551" i="47"/>
  <c r="D299" i="47"/>
  <c r="D300" i="47"/>
  <c r="AG305" i="47"/>
  <c r="AG550" i="47"/>
  <c r="D312" i="47"/>
  <c r="AG323" i="47"/>
  <c r="AK323" i="47" s="1"/>
  <c r="D255" i="47"/>
  <c r="D550" i="47"/>
  <c r="D254" i="47"/>
  <c r="AG254" i="47"/>
  <c r="AG326" i="47"/>
  <c r="AK326" i="47" s="1"/>
  <c r="D331" i="47"/>
  <c r="O331" i="47" s="1"/>
  <c r="AG396" i="47"/>
  <c r="D397" i="47"/>
  <c r="D253" i="47"/>
  <c r="D401" i="47"/>
  <c r="D403" i="47"/>
  <c r="AG408" i="47"/>
  <c r="AG549" i="47"/>
  <c r="AG414" i="47"/>
  <c r="AK414" i="47" s="1"/>
  <c r="D252" i="47"/>
  <c r="D549" i="47"/>
  <c r="AG417" i="47"/>
  <c r="AG419" i="47"/>
  <c r="D424" i="47"/>
  <c r="D429" i="47"/>
  <c r="D438" i="47"/>
  <c r="AG252" i="47"/>
  <c r="AG494" i="47"/>
  <c r="AK494" i="47" s="1"/>
  <c r="D546" i="47"/>
  <c r="AG496" i="47"/>
  <c r="AG507" i="47"/>
  <c r="AG510" i="47"/>
  <c r="D511" i="47"/>
  <c r="D532" i="47"/>
  <c r="AG531" i="47"/>
  <c r="AK531" i="47" s="1"/>
  <c r="D251" i="47"/>
  <c r="AG513" i="47"/>
  <c r="AG515" i="47"/>
  <c r="AG251" i="47"/>
  <c r="D529" i="47"/>
  <c r="D515" i="47"/>
  <c r="AG250" i="47"/>
  <c r="AK250" i="47" s="1"/>
  <c r="AG518" i="47"/>
  <c r="AK518" i="47" s="1"/>
  <c r="D527" i="47"/>
  <c r="D525" i="47"/>
  <c r="D537" i="47"/>
  <c r="D540" i="47"/>
  <c r="D513" i="47"/>
  <c r="D590" i="47"/>
  <c r="AG501" i="47"/>
  <c r="AK501" i="47" s="1"/>
  <c r="D591" i="47"/>
  <c r="D600" i="47"/>
  <c r="O600" i="47" s="1"/>
  <c r="D250" i="47"/>
  <c r="D249" i="47"/>
  <c r="AG500" i="47"/>
  <c r="AK500" i="47" s="1"/>
  <c r="D604" i="47"/>
  <c r="D611" i="47"/>
  <c r="D616" i="47"/>
  <c r="AG636" i="47"/>
  <c r="AK636" i="47" s="1"/>
  <c r="D693" i="47"/>
  <c r="AG698" i="47"/>
  <c r="AG700" i="47"/>
  <c r="D708" i="47"/>
  <c r="AG249" i="47"/>
  <c r="D715" i="47"/>
  <c r="AG721" i="47"/>
  <c r="AK721" i="47" s="1"/>
  <c r="D723" i="47"/>
  <c r="AG726" i="47"/>
  <c r="AK726" i="47" s="1"/>
  <c r="AG439" i="47"/>
  <c r="AK439" i="47" s="1"/>
  <c r="D754" i="47"/>
  <c r="AG785" i="47"/>
  <c r="AK785" i="47" s="1"/>
  <c r="AG789" i="47"/>
  <c r="D248" i="47"/>
  <c r="AG248" i="47"/>
  <c r="D801" i="47"/>
  <c r="D247" i="47"/>
  <c r="D803" i="47"/>
  <c r="AG804" i="47"/>
  <c r="AG816" i="47"/>
  <c r="AK816" i="47" s="1"/>
  <c r="AG817" i="47"/>
  <c r="D821" i="47"/>
  <c r="AG823" i="47"/>
  <c r="AK823" i="47" s="1"/>
  <c r="AG824" i="47"/>
  <c r="AG829" i="47"/>
  <c r="AK829" i="47" s="1"/>
  <c r="AG838" i="47"/>
  <c r="AG246" i="47"/>
  <c r="AG841" i="47"/>
  <c r="D844" i="47"/>
  <c r="D246" i="47"/>
  <c r="D849" i="47"/>
  <c r="D245" i="47"/>
  <c r="AG854" i="47"/>
  <c r="AG425" i="47"/>
  <c r="D855" i="47"/>
  <c r="D237" i="47"/>
  <c r="D235" i="47"/>
  <c r="AG857" i="47"/>
  <c r="AG232" i="47"/>
  <c r="D859" i="47"/>
  <c r="AG861" i="47"/>
  <c r="AG885" i="47"/>
  <c r="AK885" i="47" s="1"/>
  <c r="AG894" i="47"/>
  <c r="AK894" i="47" s="1"/>
  <c r="AG904" i="47"/>
  <c r="AK904" i="47" s="1"/>
  <c r="D911" i="47"/>
  <c r="O911" i="47" s="1"/>
  <c r="D914" i="47"/>
  <c r="AG227" i="47"/>
  <c r="AK227" i="47" s="1"/>
  <c r="D223" i="47"/>
  <c r="O223" i="47" s="1"/>
  <c r="D222" i="47"/>
  <c r="D916" i="47"/>
  <c r="D917" i="47"/>
  <c r="AG926" i="47"/>
  <c r="D928" i="47"/>
  <c r="AG931" i="47"/>
  <c r="AK931" i="47" s="1"/>
  <c r="AG933" i="47"/>
  <c r="D943" i="47"/>
  <c r="AG949" i="47"/>
  <c r="D212" i="47"/>
  <c r="AG950" i="47"/>
  <c r="AG956" i="47"/>
  <c r="AG959" i="47"/>
  <c r="AK959" i="47" s="1"/>
  <c r="D961" i="47"/>
  <c r="AG202" i="47"/>
  <c r="AK202" i="47" s="1"/>
  <c r="AG963" i="47"/>
  <c r="AK963" i="47" s="1"/>
  <c r="AG964" i="47"/>
  <c r="D969" i="47"/>
  <c r="D405" i="47"/>
  <c r="AG982" i="47"/>
  <c r="D984" i="47"/>
  <c r="D987" i="47"/>
  <c r="D114" i="47"/>
  <c r="D131" i="47"/>
  <c r="AG119" i="47"/>
  <c r="AK119" i="47" s="1"/>
  <c r="D479" i="47"/>
  <c r="AG125" i="47"/>
  <c r="AG128" i="47"/>
  <c r="D478" i="47"/>
  <c r="AG197" i="47"/>
  <c r="AK197" i="47" s="1"/>
  <c r="D206" i="47"/>
  <c r="D207" i="47"/>
  <c r="D109" i="47"/>
  <c r="O109" i="47" s="1"/>
  <c r="D215" i="47"/>
  <c r="AG230" i="47"/>
  <c r="AG233" i="47"/>
  <c r="D233" i="47"/>
  <c r="AG237" i="47"/>
  <c r="D239" i="47"/>
  <c r="AG241" i="47"/>
  <c r="D477" i="47"/>
  <c r="O477" i="47" s="1"/>
  <c r="AG303" i="47"/>
  <c r="D311" i="47"/>
  <c r="AG476" i="47"/>
  <c r="AG315" i="47"/>
  <c r="AK315" i="47" s="1"/>
  <c r="AG318" i="47"/>
  <c r="D32" i="47"/>
  <c r="O32" i="47" s="1"/>
  <c r="AG324" i="47"/>
  <c r="D337" i="47"/>
  <c r="D340" i="47"/>
  <c r="AG400" i="47"/>
  <c r="AK400" i="47" s="1"/>
  <c r="D402" i="47"/>
  <c r="AG407" i="47"/>
  <c r="AK407" i="47" s="1"/>
  <c r="D417" i="47"/>
  <c r="D4" i="47"/>
  <c r="D418" i="47"/>
  <c r="D476" i="47"/>
  <c r="D398" i="47"/>
  <c r="D419" i="47"/>
  <c r="AG339" i="47"/>
  <c r="D338" i="47"/>
  <c r="AG426" i="47"/>
  <c r="D195" i="47"/>
  <c r="AG195" i="47"/>
  <c r="AG475" i="47"/>
  <c r="AG194" i="47"/>
  <c r="AG427" i="47"/>
  <c r="AK427" i="47" s="1"/>
  <c r="AG9" i="47"/>
  <c r="AG431" i="47"/>
  <c r="D433" i="47"/>
  <c r="D437" i="47"/>
  <c r="D499" i="47"/>
  <c r="D500" i="47"/>
  <c r="D330" i="47"/>
  <c r="D510" i="47"/>
  <c r="D521" i="47"/>
  <c r="D194" i="47"/>
  <c r="AG522" i="47"/>
  <c r="AK522" i="47" s="1"/>
  <c r="AG533" i="47"/>
  <c r="AK533" i="47" s="1"/>
  <c r="AG193" i="47"/>
  <c r="D475" i="47"/>
  <c r="AG535" i="47"/>
  <c r="AK535" i="47" s="1"/>
  <c r="AG19" i="47"/>
  <c r="AK19" i="47" s="1"/>
  <c r="D542" i="47"/>
  <c r="D26" i="47"/>
  <c r="AG474" i="47"/>
  <c r="AK474" i="47" s="1"/>
  <c r="AG591" i="47"/>
  <c r="AK591" i="47" s="1"/>
  <c r="D592" i="47"/>
  <c r="O592" i="47" s="1"/>
  <c r="D593" i="47"/>
  <c r="D596" i="47"/>
  <c r="D193" i="47"/>
  <c r="AG598" i="47"/>
  <c r="AG600" i="47"/>
  <c r="AG192" i="47"/>
  <c r="D602" i="47"/>
  <c r="D30" i="47"/>
  <c r="O30" i="47" s="1"/>
  <c r="D620" i="47"/>
  <c r="D626" i="47"/>
  <c r="D321" i="47"/>
  <c r="D627" i="47"/>
  <c r="D474" i="47"/>
  <c r="D104" i="47"/>
  <c r="D631" i="47"/>
  <c r="D192" i="47"/>
  <c r="AG108" i="47"/>
  <c r="D634" i="47"/>
  <c r="AG473" i="47"/>
  <c r="D636" i="47"/>
  <c r="D639" i="47"/>
  <c r="D641" i="47"/>
  <c r="D642" i="47"/>
  <c r="D645" i="47"/>
  <c r="AG646" i="47"/>
  <c r="D191" i="47"/>
  <c r="AG692" i="47"/>
  <c r="AG191" i="47"/>
  <c r="D190" i="47"/>
  <c r="D696" i="47"/>
  <c r="D703" i="47"/>
  <c r="AG704" i="47"/>
  <c r="D473" i="47"/>
  <c r="D705" i="47"/>
  <c r="D304" i="47"/>
  <c r="AG717" i="47"/>
  <c r="AG472" i="47"/>
  <c r="AK472" i="47" s="1"/>
  <c r="AG725" i="47"/>
  <c r="AG133" i="47"/>
  <c r="AG199" i="47"/>
  <c r="AK199" i="47" s="1"/>
  <c r="AG211" i="47"/>
  <c r="AK211" i="47" s="1"/>
  <c r="D189" i="47"/>
  <c r="AG212" i="47"/>
  <c r="D216" i="47"/>
  <c r="AG217" i="47"/>
  <c r="D229" i="47"/>
  <c r="D234" i="47"/>
  <c r="D240" i="47"/>
  <c r="AG308" i="47"/>
  <c r="AK308" i="47" s="1"/>
  <c r="AG314" i="47"/>
  <c r="D188" i="47"/>
  <c r="D315" i="47"/>
  <c r="AG325" i="47"/>
  <c r="AG188" i="47"/>
  <c r="AK188" i="47" s="1"/>
  <c r="AG336" i="47"/>
  <c r="AK336" i="47" s="1"/>
  <c r="D408" i="47"/>
  <c r="D422" i="47"/>
  <c r="AG238" i="47"/>
  <c r="AK238" i="47" s="1"/>
  <c r="AG234" i="47"/>
  <c r="AK234" i="47" s="1"/>
  <c r="D430" i="47"/>
  <c r="AG438" i="47"/>
  <c r="D227" i="47"/>
  <c r="AG491" i="47"/>
  <c r="D221" i="47"/>
  <c r="D493" i="47"/>
  <c r="AG214" i="47"/>
  <c r="AK214" i="47" s="1"/>
  <c r="D187" i="47"/>
  <c r="D508" i="47"/>
  <c r="AG201" i="47"/>
  <c r="AG186" i="47"/>
  <c r="D726" i="47"/>
  <c r="AG730" i="47"/>
  <c r="D732" i="47"/>
  <c r="D734" i="47"/>
  <c r="AG736" i="47"/>
  <c r="AK736" i="47" s="1"/>
  <c r="AG738" i="47"/>
  <c r="AK738" i="47" s="1"/>
  <c r="D741" i="47"/>
  <c r="D744" i="47"/>
  <c r="AG746" i="47"/>
  <c r="D122" i="47"/>
  <c r="D186" i="47"/>
  <c r="D472" i="47"/>
  <c r="D749" i="47"/>
  <c r="AG185" i="47"/>
  <c r="D752" i="47"/>
  <c r="D113" i="47"/>
  <c r="O113" i="47" s="1"/>
  <c r="AG753" i="47"/>
  <c r="D108" i="47"/>
  <c r="AG104" i="47"/>
  <c r="AG30" i="47"/>
  <c r="AG786" i="47"/>
  <c r="AK786" i="47" s="1"/>
  <c r="D788" i="47"/>
  <c r="AG799" i="47"/>
  <c r="D802" i="47"/>
  <c r="D185" i="47"/>
  <c r="D807" i="47"/>
  <c r="AG25" i="47"/>
  <c r="D809" i="47"/>
  <c r="AG20" i="47"/>
  <c r="AK20" i="47" s="1"/>
  <c r="AG811" i="47"/>
  <c r="AK811" i="47" s="1"/>
  <c r="D812" i="47"/>
  <c r="D471" i="47"/>
  <c r="D16" i="47"/>
  <c r="O16" i="47" s="1"/>
  <c r="D813" i="47"/>
  <c r="D831" i="47"/>
  <c r="AG470" i="47"/>
  <c r="AK470" i="47" s="1"/>
  <c r="D184" i="47"/>
  <c r="D834" i="47"/>
  <c r="AG844" i="47"/>
  <c r="AG183" i="47"/>
  <c r="AK183" i="47" s="1"/>
  <c r="D850" i="47"/>
  <c r="D887" i="47"/>
  <c r="AG891" i="47"/>
  <c r="AG8" i="47"/>
  <c r="AK8" i="47" s="1"/>
  <c r="D530" i="47"/>
  <c r="D535" i="47"/>
  <c r="AG490" i="47"/>
  <c r="D539" i="47"/>
  <c r="AG541" i="47"/>
  <c r="AG547" i="47"/>
  <c r="D183" i="47"/>
  <c r="D490" i="47"/>
  <c r="AG589" i="47"/>
  <c r="AG182" i="47"/>
  <c r="AG608" i="47"/>
  <c r="AK608" i="47" s="1"/>
  <c r="D610" i="47"/>
  <c r="D489" i="47"/>
  <c r="AG612" i="47"/>
  <c r="AG621" i="47"/>
  <c r="AG489" i="47"/>
  <c r="D623" i="47"/>
  <c r="D488" i="47"/>
  <c r="AG635" i="47"/>
  <c r="D487" i="47"/>
  <c r="D182" i="47"/>
  <c r="AG644" i="47"/>
  <c r="D687" i="47"/>
  <c r="AG181" i="47"/>
  <c r="AG690" i="47"/>
  <c r="AG487" i="47"/>
  <c r="D691" i="47"/>
  <c r="D181" i="47"/>
  <c r="O181" i="47" s="1"/>
  <c r="D180" i="47"/>
  <c r="AG697" i="47"/>
  <c r="AK697" i="47" s="1"/>
  <c r="D720" i="47"/>
  <c r="AG180" i="47"/>
  <c r="AG732" i="47"/>
  <c r="AK732" i="47" s="1"/>
  <c r="D179" i="47"/>
  <c r="D737" i="47"/>
  <c r="D738" i="47"/>
  <c r="D740" i="47"/>
  <c r="D755" i="47"/>
  <c r="D786" i="47"/>
  <c r="D789" i="47"/>
  <c r="AG794" i="47"/>
  <c r="D798" i="47"/>
  <c r="D804" i="47"/>
  <c r="D806" i="47"/>
  <c r="D816" i="47"/>
  <c r="D822" i="47"/>
  <c r="D178" i="47"/>
  <c r="AG178" i="47"/>
  <c r="D177" i="47"/>
  <c r="AG177" i="47"/>
  <c r="D823" i="47"/>
  <c r="D176" i="47"/>
  <c r="D825" i="47"/>
  <c r="D175" i="47"/>
  <c r="O175" i="47" s="1"/>
  <c r="AG826" i="47"/>
  <c r="D174" i="47"/>
  <c r="AG174" i="47"/>
  <c r="AG830" i="47"/>
  <c r="D486" i="47"/>
  <c r="D485" i="47"/>
  <c r="D832" i="47"/>
  <c r="D836" i="47"/>
  <c r="D841" i="47"/>
  <c r="AG485" i="47"/>
  <c r="AG843" i="47"/>
  <c r="AG484" i="47"/>
  <c r="AK484" i="47" s="1"/>
  <c r="D845" i="47"/>
  <c r="D965" i="47"/>
  <c r="D884" i="47"/>
  <c r="D173" i="47"/>
  <c r="D904" i="47"/>
  <c r="D908" i="47"/>
  <c r="AG172" i="47"/>
  <c r="AG911" i="47"/>
  <c r="AG916" i="47"/>
  <c r="AG922" i="47"/>
  <c r="D470" i="47"/>
  <c r="D922" i="47"/>
  <c r="AG923" i="47"/>
  <c r="D924" i="47"/>
  <c r="D929" i="47"/>
  <c r="D930" i="47"/>
  <c r="D937" i="47"/>
  <c r="D172" i="47"/>
  <c r="D171" i="47"/>
  <c r="AG171" i="47"/>
  <c r="AG939" i="47"/>
  <c r="AK939" i="47" s="1"/>
  <c r="D940" i="47"/>
  <c r="AG170" i="47"/>
  <c r="AG941" i="47"/>
  <c r="AK941" i="47" s="1"/>
  <c r="AG943" i="47"/>
  <c r="AK943" i="47" s="1"/>
  <c r="AG948" i="47"/>
  <c r="D469" i="47"/>
  <c r="D951" i="47"/>
  <c r="AG953" i="47"/>
  <c r="AG468" i="47"/>
  <c r="AK468" i="47" s="1"/>
  <c r="D957" i="47"/>
  <c r="AG958" i="47"/>
  <c r="AK958" i="47" s="1"/>
  <c r="AG960" i="47"/>
  <c r="AK960" i="47" s="1"/>
  <c r="D170" i="47"/>
  <c r="AG965" i="47"/>
  <c r="AK965" i="47" s="1"/>
  <c r="AG169" i="47"/>
  <c r="AK169" i="47" s="1"/>
  <c r="D968" i="47"/>
  <c r="D970" i="47"/>
  <c r="D983" i="47"/>
  <c r="D986" i="47"/>
  <c r="D988" i="47"/>
  <c r="D468" i="47"/>
  <c r="AG467" i="47"/>
  <c r="D11" i="47"/>
  <c r="D467" i="47"/>
  <c r="D19" i="47"/>
  <c r="D169" i="47"/>
  <c r="D20" i="47"/>
  <c r="AG168" i="47"/>
  <c r="D29" i="47"/>
  <c r="D33" i="47"/>
  <c r="D466" i="47"/>
  <c r="AG465" i="47"/>
  <c r="D168" i="47"/>
  <c r="D465" i="47"/>
  <c r="D167" i="47"/>
  <c r="AG115" i="47"/>
  <c r="AK115" i="47" s="1"/>
  <c r="AG464" i="47"/>
  <c r="D464" i="47"/>
  <c r="D129" i="47"/>
  <c r="AG463" i="47"/>
  <c r="D205" i="47"/>
  <c r="D208" i="47"/>
  <c r="AG222" i="47"/>
  <c r="D463" i="47"/>
  <c r="AG223" i="47"/>
  <c r="D231" i="47"/>
  <c r="AG462" i="47"/>
  <c r="AK462" i="47" s="1"/>
  <c r="D166" i="47"/>
  <c r="D165" i="47"/>
  <c r="D313" i="47"/>
  <c r="D319" i="47"/>
  <c r="AG165" i="47"/>
  <c r="AK165" i="47" s="1"/>
  <c r="D325" i="47"/>
  <c r="D327" i="47"/>
  <c r="AG333" i="47"/>
  <c r="AK333" i="47" s="1"/>
  <c r="AG340" i="47"/>
  <c r="AK340" i="47" s="1"/>
  <c r="AG399" i="47"/>
  <c r="AG404" i="47"/>
  <c r="AK404" i="47" s="1"/>
  <c r="D410" i="47"/>
  <c r="D414" i="47"/>
  <c r="D462" i="47"/>
  <c r="AG420" i="47"/>
  <c r="D423" i="47"/>
  <c r="AG461" i="47"/>
  <c r="AG164" i="47"/>
  <c r="AK164" i="47" s="1"/>
  <c r="AG424" i="47"/>
  <c r="D425" i="47"/>
  <c r="AG493" i="47"/>
  <c r="D495" i="47"/>
  <c r="AG512" i="47"/>
  <c r="AK512" i="47" s="1"/>
  <c r="D518" i="47"/>
  <c r="D520" i="47"/>
  <c r="AG523" i="47"/>
  <c r="D526" i="47"/>
  <c r="D164" i="47"/>
  <c r="AG528" i="47"/>
  <c r="AK528" i="47" s="1"/>
  <c r="D163" i="47"/>
  <c r="AG163" i="47"/>
  <c r="D461" i="47"/>
  <c r="AG534" i="47"/>
  <c r="AG536" i="47"/>
  <c r="AG460" i="47"/>
  <c r="AG162" i="47"/>
  <c r="AG542" i="47"/>
  <c r="AG593" i="47"/>
  <c r="AG604" i="47"/>
  <c r="AG605" i="47"/>
  <c r="AK605" i="47" s="1"/>
  <c r="D614" i="47"/>
  <c r="AG616" i="47"/>
  <c r="D617" i="47"/>
  <c r="AG619" i="47"/>
  <c r="AK619" i="47" s="1"/>
  <c r="AG638" i="47"/>
  <c r="AK638" i="47" s="1"/>
  <c r="D162" i="47"/>
  <c r="AG639" i="47"/>
  <c r="D161" i="47"/>
  <c r="D460" i="47"/>
  <c r="AG161" i="47"/>
  <c r="AG160" i="47"/>
  <c r="D643" i="47"/>
  <c r="D646" i="47"/>
  <c r="D690" i="47"/>
  <c r="D692" i="47"/>
  <c r="D694" i="47"/>
  <c r="D695" i="47"/>
  <c r="AG707" i="47"/>
  <c r="AG710" i="47"/>
  <c r="AK710" i="47" s="1"/>
  <c r="AG720" i="47"/>
  <c r="D725" i="47"/>
  <c r="D160" i="47"/>
  <c r="D728" i="47"/>
  <c r="D159" i="47"/>
  <c r="D459" i="47"/>
  <c r="D739" i="47"/>
  <c r="AG159" i="47"/>
  <c r="D158" i="47"/>
  <c r="AG745" i="47"/>
  <c r="AG158" i="47"/>
  <c r="D747" i="47"/>
  <c r="D157" i="47"/>
  <c r="D750" i="47"/>
  <c r="D791" i="47"/>
  <c r="D795" i="47"/>
  <c r="AG797" i="47"/>
  <c r="D799" i="47"/>
  <c r="AG815" i="47"/>
  <c r="AG822" i="47"/>
  <c r="AK822" i="47" s="1"/>
  <c r="AG827" i="47"/>
  <c r="AK827" i="47" s="1"/>
  <c r="AG157" i="47"/>
  <c r="AK157" i="47" s="1"/>
  <c r="D458" i="47"/>
  <c r="D829" i="47"/>
  <c r="AG834" i="47"/>
  <c r="AG457" i="47"/>
  <c r="AK457" i="47" s="1"/>
  <c r="AG836" i="47"/>
  <c r="AK836" i="47" s="1"/>
  <c r="D839" i="47"/>
  <c r="D846" i="47"/>
  <c r="AG852" i="47"/>
  <c r="D853" i="47"/>
  <c r="D854" i="47"/>
  <c r="D857" i="47"/>
  <c r="O857" i="47" s="1"/>
  <c r="AG859" i="47"/>
  <c r="AK859" i="47" s="1"/>
  <c r="D889" i="47"/>
  <c r="D156" i="47"/>
  <c r="D155" i="47"/>
  <c r="D890" i="47"/>
  <c r="O890" i="47" s="1"/>
  <c r="D457" i="47"/>
  <c r="AG155" i="47"/>
  <c r="AG154" i="47"/>
  <c r="AG893" i="47"/>
  <c r="D154" i="47"/>
  <c r="D895" i="47"/>
  <c r="AG456" i="47"/>
  <c r="AK456" i="47" s="1"/>
  <c r="D153" i="47"/>
  <c r="AG901" i="47"/>
  <c r="AG902" i="47"/>
  <c r="AK902" i="47" s="1"/>
  <c r="D906" i="47"/>
  <c r="D912" i="47"/>
  <c r="AG152" i="47"/>
  <c r="AK152" i="47" s="1"/>
  <c r="AG914" i="47"/>
  <c r="D152" i="47"/>
  <c r="D151" i="47"/>
  <c r="D919" i="47"/>
  <c r="D921" i="47"/>
  <c r="D926" i="47"/>
  <c r="AG927" i="47"/>
  <c r="D939" i="47"/>
  <c r="D456" i="47"/>
  <c r="AG942" i="47"/>
  <c r="D947" i="47"/>
  <c r="D960" i="47"/>
  <c r="AG151" i="47"/>
  <c r="AG984" i="47"/>
  <c r="AG985" i="47"/>
  <c r="AG987" i="47"/>
  <c r="AG150" i="47"/>
  <c r="AK150" i="47" s="1"/>
  <c r="AG989" i="47"/>
  <c r="D455" i="47"/>
  <c r="AG454" i="47"/>
  <c r="D5" i="47"/>
  <c r="D10" i="47"/>
  <c r="D454" i="47"/>
  <c r="D453" i="47"/>
  <c r="AG453" i="47"/>
  <c r="D23" i="47"/>
  <c r="D452" i="47"/>
  <c r="D150" i="47"/>
  <c r="D149" i="47"/>
  <c r="AG149" i="47"/>
  <c r="AG452" i="47"/>
  <c r="D451" i="47"/>
  <c r="AG451" i="47"/>
  <c r="D450" i="47"/>
  <c r="AG449" i="47"/>
  <c r="AK449" i="47" s="1"/>
  <c r="AG123" i="47"/>
  <c r="D196" i="47"/>
  <c r="D449" i="47"/>
  <c r="D448" i="47"/>
  <c r="D199" i="47"/>
  <c r="D148" i="47"/>
  <c r="O148" i="47" s="1"/>
  <c r="D217" i="47"/>
  <c r="AG148" i="47"/>
  <c r="AG448" i="47"/>
  <c r="AG218" i="47"/>
  <c r="AG147" i="47"/>
  <c r="AK147" i="47" s="1"/>
  <c r="AG447" i="47"/>
  <c r="D447" i="47"/>
  <c r="D309" i="47"/>
  <c r="D147" i="47"/>
  <c r="D146" i="47"/>
  <c r="AG146" i="47"/>
  <c r="AG312" i="47"/>
  <c r="AK312" i="47" s="1"/>
  <c r="D339" i="47"/>
  <c r="D145" i="47"/>
  <c r="O145" i="47" s="1"/>
  <c r="AG398" i="47"/>
  <c r="AG144" i="47"/>
  <c r="AK144" i="47" s="1"/>
  <c r="D446" i="47"/>
  <c r="AG405" i="47"/>
  <c r="D445" i="47"/>
  <c r="D144" i="47"/>
  <c r="D409" i="47"/>
  <c r="D412" i="47"/>
  <c r="AG143" i="47"/>
  <c r="AG445" i="47"/>
  <c r="AK445" i="47" s="1"/>
  <c r="D413" i="47"/>
  <c r="AG415" i="47"/>
  <c r="D492" i="47"/>
  <c r="D494" i="47"/>
  <c r="D444" i="47"/>
  <c r="AG495" i="47"/>
  <c r="AG443" i="47"/>
  <c r="AK443" i="47" s="1"/>
  <c r="D498" i="47"/>
  <c r="AG520" i="47"/>
  <c r="D143" i="47"/>
  <c r="AG526" i="47"/>
  <c r="AK526" i="47" s="1"/>
  <c r="AG142" i="47"/>
  <c r="D545" i="47"/>
  <c r="D547" i="47"/>
  <c r="D589" i="47"/>
  <c r="AG592" i="47"/>
  <c r="AG613" i="47"/>
  <c r="D615" i="47"/>
  <c r="D443" i="47"/>
  <c r="D628" i="47"/>
  <c r="D635" i="47"/>
  <c r="AG647" i="47"/>
  <c r="D142" i="47"/>
  <c r="D648" i="47"/>
  <c r="D689" i="47"/>
  <c r="AG696" i="47"/>
  <c r="D699" i="47"/>
  <c r="D141" i="47"/>
  <c r="O141" i="47" s="1"/>
  <c r="AG141" i="47"/>
  <c r="AG703" i="47"/>
  <c r="AG705" i="47"/>
  <c r="AK705" i="47" s="1"/>
  <c r="AG709" i="47"/>
  <c r="D710" i="47"/>
  <c r="D140" i="47"/>
  <c r="D442" i="47"/>
  <c r="D712" i="47"/>
  <c r="AG718" i="47"/>
  <c r="AK718" i="47" s="1"/>
  <c r="AG139" i="47"/>
  <c r="D139" i="47"/>
  <c r="AG441" i="47"/>
  <c r="AK441" i="47" s="1"/>
  <c r="D727" i="47"/>
  <c r="AG729" i="47"/>
  <c r="AG138" i="47"/>
  <c r="D730" i="47"/>
  <c r="D733" i="47"/>
  <c r="D735" i="47"/>
  <c r="D138" i="47"/>
  <c r="D736" i="47"/>
  <c r="AG751" i="47"/>
  <c r="AG137" i="47"/>
  <c r="AK137" i="47" s="1"/>
  <c r="D797" i="47"/>
  <c r="AG798" i="47"/>
  <c r="D815" i="47"/>
  <c r="D441" i="47"/>
  <c r="D440" i="47"/>
  <c r="D817" i="47"/>
  <c r="D818" i="47"/>
  <c r="D819" i="47"/>
  <c r="D824" i="47"/>
  <c r="AG828" i="47"/>
  <c r="AK828" i="47" s="1"/>
  <c r="D137" i="47"/>
  <c r="D835" i="47"/>
  <c r="D136" i="47"/>
  <c r="O136" i="47" s="1"/>
  <c r="AG136" i="47"/>
  <c r="AG135" i="47"/>
  <c r="D837" i="47"/>
  <c r="D838" i="47"/>
  <c r="AG839" i="47"/>
  <c r="AK839" i="47" s="1"/>
  <c r="D840" i="47"/>
  <c r="D842" i="47"/>
  <c r="AG855" i="47"/>
  <c r="AG434" i="47"/>
  <c r="AK434" i="47" s="1"/>
  <c r="D856" i="47"/>
  <c r="D135" i="47"/>
  <c r="D431" i="47"/>
  <c r="AG883" i="47"/>
  <c r="AG890" i="47"/>
  <c r="D892" i="47"/>
  <c r="AG430" i="47"/>
  <c r="D897" i="47"/>
  <c r="D900" i="47"/>
  <c r="D902" i="47"/>
  <c r="AG905" i="47"/>
  <c r="AK905" i="47" s="1"/>
  <c r="D134" i="47"/>
  <c r="AG912" i="47"/>
  <c r="AG919" i="47"/>
  <c r="D925" i="47"/>
  <c r="D941" i="47"/>
  <c r="AG944" i="47"/>
  <c r="D133" i="47"/>
  <c r="D948" i="47"/>
  <c r="D950" i="47"/>
  <c r="AG127" i="47"/>
  <c r="AG952" i="47"/>
  <c r="D959" i="47"/>
  <c r="D966" i="47"/>
  <c r="D967" i="47"/>
  <c r="AG970" i="47"/>
  <c r="AK970" i="47" s="1"/>
  <c r="D982" i="47"/>
  <c r="D985" i="47"/>
  <c r="AG14" i="47"/>
  <c r="AK14" i="47" s="1"/>
  <c r="D407" i="47"/>
  <c r="D15" i="47"/>
  <c r="D121" i="47"/>
  <c r="AG18" i="47"/>
  <c r="D18" i="47"/>
  <c r="O18" i="47" s="1"/>
  <c r="D399" i="47"/>
  <c r="D21" i="47"/>
  <c r="D22" i="47"/>
  <c r="D25" i="47"/>
  <c r="O25" i="47" s="1"/>
  <c r="AG102" i="47"/>
  <c r="D332" i="47"/>
  <c r="D328" i="47"/>
  <c r="D107" i="47"/>
  <c r="AG322" i="47"/>
  <c r="AK322" i="47" s="1"/>
  <c r="D123" i="47"/>
  <c r="D125" i="47"/>
  <c r="D200" i="47"/>
  <c r="AG100" i="47"/>
  <c r="AG32" i="47"/>
  <c r="D202" i="47"/>
  <c r="D211" i="47"/>
  <c r="AG224" i="47"/>
  <c r="D27" i="47"/>
  <c r="AG236" i="47"/>
  <c r="AG296" i="47"/>
  <c r="D297" i="47"/>
  <c r="D305" i="47"/>
  <c r="D334" i="47"/>
  <c r="D241" i="47"/>
  <c r="O241" i="47" s="1"/>
  <c r="D336" i="47"/>
  <c r="AG98" i="47"/>
  <c r="AG240" i="47"/>
  <c r="AG97" i="47"/>
  <c r="AG402" i="47"/>
  <c r="AK402" i="47" s="1"/>
  <c r="D236" i="47"/>
  <c r="AG403" i="47"/>
  <c r="AK403" i="47" s="1"/>
  <c r="D415" i="47"/>
  <c r="D421" i="47"/>
  <c r="D427" i="47"/>
  <c r="D436" i="47"/>
  <c r="AG440" i="47"/>
  <c r="AK440" i="47" s="1"/>
  <c r="D497" i="47"/>
  <c r="AG503" i="47"/>
  <c r="AK503" i="47" s="1"/>
  <c r="D97" i="47"/>
  <c r="AG231" i="47"/>
  <c r="AK231" i="47" s="1"/>
  <c r="D505" i="47"/>
  <c r="AG519" i="47"/>
  <c r="AG228" i="47"/>
  <c r="AG96" i="47"/>
  <c r="D96" i="47"/>
  <c r="AG530" i="47"/>
  <c r="D95" i="47"/>
  <c r="D538" i="47"/>
  <c r="AG95" i="47"/>
  <c r="AG594" i="47"/>
  <c r="AG596" i="47"/>
  <c r="AK596" i="47" s="1"/>
  <c r="D607" i="47"/>
  <c r="D609" i="47"/>
  <c r="AG611" i="47"/>
  <c r="AK611" i="47" s="1"/>
  <c r="D214" i="47"/>
  <c r="AG624" i="47"/>
  <c r="AG627" i="47"/>
  <c r="D632" i="47"/>
  <c r="AG94" i="47"/>
  <c r="AG641" i="47"/>
  <c r="AK641" i="47" s="1"/>
  <c r="D203" i="47"/>
  <c r="AG642" i="47"/>
  <c r="AK642" i="47" s="1"/>
  <c r="D701" i="47"/>
  <c r="D94" i="47"/>
  <c r="D704" i="47"/>
  <c r="AG708" i="47"/>
  <c r="AK708" i="47" s="1"/>
  <c r="AG715" i="47"/>
  <c r="D120" i="47"/>
  <c r="D115" i="47"/>
  <c r="D110" i="47"/>
  <c r="AG106" i="47"/>
  <c r="D99" i="47"/>
  <c r="AG33" i="47"/>
  <c r="AK33" i="47" s="1"/>
  <c r="D28" i="47"/>
  <c r="O28" i="47" s="1"/>
  <c r="D24" i="47"/>
  <c r="D93" i="47"/>
  <c r="AG716" i="47"/>
  <c r="AK716" i="47" s="1"/>
  <c r="AG392" i="47"/>
  <c r="AK392" i="47" s="1"/>
  <c r="D719" i="47"/>
  <c r="D722" i="47"/>
  <c r="D391" i="47"/>
  <c r="AG391" i="47"/>
  <c r="D92" i="47"/>
  <c r="O92" i="47" s="1"/>
  <c r="D729" i="47"/>
  <c r="AG739" i="47"/>
  <c r="AK739" i="47" s="1"/>
  <c r="AG744" i="47"/>
  <c r="D91" i="47"/>
  <c r="D745" i="47"/>
  <c r="D748" i="47"/>
  <c r="D787" i="47"/>
  <c r="AG790" i="47"/>
  <c r="AK790" i="47" s="1"/>
  <c r="D792" i="47"/>
  <c r="AG390" i="47"/>
  <c r="D793" i="47"/>
  <c r="D805" i="47"/>
  <c r="D390" i="47"/>
  <c r="D808" i="47"/>
  <c r="D814" i="47"/>
  <c r="AG90" i="47"/>
  <c r="D389" i="47"/>
  <c r="AG389" i="47"/>
  <c r="D90" i="47"/>
  <c r="O90" i="47" s="1"/>
  <c r="D820" i="47"/>
  <c r="D826" i="47"/>
  <c r="D388" i="47"/>
  <c r="D827" i="47"/>
  <c r="D828" i="47"/>
  <c r="D387" i="47"/>
  <c r="AG89" i="47"/>
  <c r="D89" i="47"/>
  <c r="O89" i="47" s="1"/>
  <c r="AG450" i="47"/>
  <c r="AG812" i="47"/>
  <c r="AG329" i="47"/>
  <c r="AG691" i="47"/>
  <c r="AG387" i="47"/>
  <c r="D88" i="47"/>
  <c r="D87" i="47"/>
  <c r="AG832" i="47"/>
  <c r="AG835" i="47"/>
  <c r="AK835" i="47" s="1"/>
  <c r="AG87" i="47"/>
  <c r="AG840" i="47"/>
  <c r="AG386" i="47"/>
  <c r="AK386" i="47" s="1"/>
  <c r="AG848" i="47"/>
  <c r="AG850" i="47"/>
  <c r="AG86" i="47"/>
  <c r="AG851" i="47"/>
  <c r="AK851" i="47" s="1"/>
  <c r="D858" i="47"/>
  <c r="AG862" i="47"/>
  <c r="D885" i="47"/>
  <c r="D886" i="47"/>
  <c r="AG887" i="47"/>
  <c r="AK887" i="47" s="1"/>
  <c r="AG889" i="47"/>
  <c r="D386" i="47"/>
  <c r="D893" i="47"/>
  <c r="AG899" i="47"/>
  <c r="D86" i="47"/>
  <c r="D385" i="47"/>
  <c r="AG385" i="47"/>
  <c r="AG85" i="47"/>
  <c r="AK85" i="47" s="1"/>
  <c r="D384" i="47"/>
  <c r="AG384" i="47"/>
  <c r="AG903" i="47"/>
  <c r="D907" i="47"/>
  <c r="AG908" i="47"/>
  <c r="AG383" i="47"/>
  <c r="D909" i="47"/>
  <c r="D910" i="47"/>
  <c r="D915" i="47"/>
  <c r="D920" i="47"/>
  <c r="D85" i="47"/>
  <c r="D84" i="47"/>
  <c r="D923" i="47"/>
  <c r="D932" i="47"/>
  <c r="O932" i="47" s="1"/>
  <c r="AG84" i="47"/>
  <c r="AK84" i="47" s="1"/>
  <c r="AG936" i="47"/>
  <c r="D938" i="47"/>
  <c r="D942" i="47"/>
  <c r="D944" i="47"/>
  <c r="D383" i="47"/>
  <c r="D83" i="47"/>
  <c r="D945" i="47"/>
  <c r="D382" i="47"/>
  <c r="AG382" i="47"/>
  <c r="AG947" i="47"/>
  <c r="AG954" i="47"/>
  <c r="D955" i="47"/>
  <c r="AG381" i="47"/>
  <c r="AK381" i="47" s="1"/>
  <c r="D962" i="47"/>
  <c r="AG659" i="47"/>
  <c r="AK659" i="47" s="1"/>
  <c r="D660" i="47"/>
  <c r="D661" i="47"/>
  <c r="D82" i="47"/>
  <c r="D81" i="47"/>
  <c r="D662" i="47"/>
  <c r="AG662" i="47"/>
  <c r="AK662" i="47" s="1"/>
  <c r="AG81" i="47"/>
  <c r="AK81" i="47" s="1"/>
  <c r="D663" i="47"/>
  <c r="D664" i="47"/>
  <c r="D665" i="47"/>
  <c r="AG665" i="47"/>
  <c r="AG80" i="47"/>
  <c r="D381" i="47"/>
  <c r="D666" i="47"/>
  <c r="AG666" i="47"/>
  <c r="AG380" i="47"/>
  <c r="AK380" i="47" s="1"/>
  <c r="D659" i="47"/>
  <c r="D667" i="47"/>
  <c r="AG667" i="47"/>
  <c r="AK667" i="47" s="1"/>
  <c r="AG658" i="47"/>
  <c r="D668" i="47"/>
  <c r="D669" i="47"/>
  <c r="D80" i="47"/>
  <c r="D79" i="47"/>
  <c r="AG669" i="47"/>
  <c r="D670" i="47"/>
  <c r="AG79" i="47"/>
  <c r="D671" i="47"/>
  <c r="D672" i="47"/>
  <c r="D380" i="47"/>
  <c r="D78" i="47"/>
  <c r="O78" i="47" s="1"/>
  <c r="D673" i="47"/>
  <c r="AG673" i="47"/>
  <c r="AK673" i="47" s="1"/>
  <c r="AG78" i="47"/>
  <c r="AG379" i="47"/>
  <c r="AK379" i="47" s="1"/>
  <c r="D674" i="47"/>
  <c r="AG674" i="47"/>
  <c r="D658" i="47"/>
  <c r="AG77" i="47"/>
  <c r="AK77" i="47" s="1"/>
  <c r="D675" i="47"/>
  <c r="D676" i="47"/>
  <c r="AG657" i="47"/>
  <c r="AK657" i="47" s="1"/>
  <c r="AG676" i="47"/>
  <c r="AK676" i="47" s="1"/>
  <c r="D677" i="47"/>
  <c r="D678" i="47"/>
  <c r="D657" i="47"/>
  <c r="D379" i="47"/>
  <c r="AG678" i="47"/>
  <c r="D656" i="47"/>
  <c r="D77" i="47"/>
  <c r="D76" i="47"/>
  <c r="O76" i="47" s="1"/>
  <c r="AG378" i="47"/>
  <c r="D679" i="47"/>
  <c r="AG76" i="47"/>
  <c r="AG679" i="47"/>
  <c r="AG656" i="47"/>
  <c r="D680" i="47"/>
  <c r="AG680" i="47"/>
  <c r="AG75" i="47"/>
  <c r="AK75" i="47" s="1"/>
  <c r="D681" i="47"/>
  <c r="AG681" i="47"/>
  <c r="D682" i="47"/>
  <c r="AG682" i="47"/>
  <c r="D683" i="47"/>
  <c r="D378" i="47"/>
  <c r="AG683" i="47"/>
  <c r="AK683" i="47" s="1"/>
  <c r="D684" i="47"/>
  <c r="AG377" i="47"/>
  <c r="AK377" i="47" s="1"/>
  <c r="AG684" i="47"/>
  <c r="AK684" i="47" s="1"/>
  <c r="D75" i="47"/>
  <c r="D685" i="47"/>
  <c r="D655" i="47"/>
  <c r="AG74" i="47"/>
  <c r="AK74" i="47" s="1"/>
  <c r="D686" i="47"/>
  <c r="AG686" i="47"/>
  <c r="AK686" i="47" s="1"/>
  <c r="AG654" i="47"/>
  <c r="D654" i="47"/>
  <c r="D377" i="47"/>
  <c r="AG12" i="47"/>
  <c r="AG28" i="47"/>
  <c r="D653" i="47"/>
  <c r="D376" i="47"/>
  <c r="D74" i="47"/>
  <c r="AG653" i="47"/>
  <c r="AG73" i="47"/>
  <c r="D652" i="47"/>
  <c r="D375" i="47"/>
  <c r="D73" i="47"/>
  <c r="D651" i="47"/>
  <c r="AG651" i="47"/>
  <c r="AG72" i="47"/>
  <c r="AK72" i="47" s="1"/>
  <c r="AG374" i="47"/>
  <c r="D650" i="47"/>
  <c r="AG650" i="47"/>
  <c r="D374" i="47"/>
  <c r="AG373" i="47"/>
  <c r="D118" i="47"/>
  <c r="D373" i="47"/>
  <c r="D372" i="47"/>
  <c r="D649" i="47"/>
  <c r="D72" i="47"/>
  <c r="AG124" i="47"/>
  <c r="D371" i="47"/>
  <c r="AG371" i="47"/>
  <c r="AG71" i="47"/>
  <c r="AG648" i="47"/>
  <c r="AK648" i="47" s="1"/>
  <c r="D370" i="47"/>
  <c r="D964" i="47"/>
  <c r="AG370" i="47"/>
  <c r="D369" i="47"/>
  <c r="AG369" i="47"/>
  <c r="AG645" i="47"/>
  <c r="D638" i="47"/>
  <c r="AG634" i="47"/>
  <c r="D71" i="47"/>
  <c r="D70" i="47"/>
  <c r="D127" i="47"/>
  <c r="O127" i="47" s="1"/>
  <c r="D633" i="47"/>
  <c r="AG70" i="47"/>
  <c r="AK70" i="47" s="1"/>
  <c r="AG628" i="47"/>
  <c r="AG625" i="47"/>
  <c r="AK625" i="47" s="1"/>
  <c r="D368" i="47"/>
  <c r="D367" i="47"/>
  <c r="AG618" i="47"/>
  <c r="D366" i="47"/>
  <c r="AG615" i="47"/>
  <c r="D213" i="47"/>
  <c r="D365" i="47"/>
  <c r="D605" i="47"/>
  <c r="D220" i="47"/>
  <c r="D226" i="47"/>
  <c r="AG69" i="47"/>
  <c r="AK69" i="47" s="1"/>
  <c r="D243" i="47"/>
  <c r="D295" i="47"/>
  <c r="D298" i="47"/>
  <c r="AG364" i="47"/>
  <c r="AG304" i="47"/>
  <c r="AK304" i="47" s="1"/>
  <c r="D308" i="47"/>
  <c r="D603" i="47"/>
  <c r="D323" i="47"/>
  <c r="D364" i="47"/>
  <c r="D601" i="47"/>
  <c r="D69" i="47"/>
  <c r="D68" i="47"/>
  <c r="D599" i="47"/>
  <c r="D335" i="47"/>
  <c r="AG68" i="47"/>
  <c r="AK68" i="47" s="1"/>
  <c r="AG337" i="47"/>
  <c r="AG597" i="47"/>
  <c r="D595" i="47"/>
  <c r="D396" i="47"/>
  <c r="AG413" i="47"/>
  <c r="AG433" i="47"/>
  <c r="D435" i="47"/>
  <c r="D363" i="47"/>
  <c r="AG437" i="47"/>
  <c r="D502" i="47"/>
  <c r="D362" i="47"/>
  <c r="D361" i="47"/>
  <c r="AG361" i="47"/>
  <c r="D548" i="47"/>
  <c r="AG360" i="47"/>
  <c r="AG517" i="47"/>
  <c r="D522" i="47"/>
  <c r="D524" i="47"/>
  <c r="D534" i="47"/>
  <c r="AG590" i="47"/>
  <c r="D597" i="47"/>
  <c r="D67" i="47"/>
  <c r="D598" i="47"/>
  <c r="AG539" i="47"/>
  <c r="AK539" i="47" s="1"/>
  <c r="AG66" i="47"/>
  <c r="D606" i="47"/>
  <c r="AG606" i="47"/>
  <c r="AK606" i="47" s="1"/>
  <c r="D360" i="47"/>
  <c r="AG537" i="47"/>
  <c r="AG607" i="47"/>
  <c r="AK607" i="47" s="1"/>
  <c r="AG610" i="47"/>
  <c r="D612" i="47"/>
  <c r="D613" i="47"/>
  <c r="AG623" i="47"/>
  <c r="D630" i="47"/>
  <c r="D66" i="47"/>
  <c r="AG632" i="47"/>
  <c r="D637" i="47"/>
  <c r="AG65" i="47"/>
  <c r="AG687" i="47"/>
  <c r="AK687" i="47" s="1"/>
  <c r="D709" i="47"/>
  <c r="D711" i="47"/>
  <c r="D359" i="47"/>
  <c r="D713" i="47"/>
  <c r="AG714" i="47"/>
  <c r="AK714" i="47" s="1"/>
  <c r="D517" i="47"/>
  <c r="D718" i="47"/>
  <c r="AG722" i="47"/>
  <c r="AG728" i="47"/>
  <c r="AK728" i="47" s="1"/>
  <c r="D65" i="47"/>
  <c r="O65" i="47" s="1"/>
  <c r="D64" i="47"/>
  <c r="O64" i="47" s="1"/>
  <c r="D743" i="47"/>
  <c r="D621" i="47"/>
  <c r="D506" i="47"/>
  <c r="D746" i="47"/>
  <c r="D358" i="47"/>
  <c r="AG502" i="47"/>
  <c r="AG63" i="47"/>
  <c r="AK63" i="47" s="1"/>
  <c r="D63" i="47"/>
  <c r="AG749" i="47"/>
  <c r="AK749" i="47" s="1"/>
  <c r="D496" i="47"/>
  <c r="AG750" i="47"/>
  <c r="AK750" i="47" s="1"/>
  <c r="AG755" i="47"/>
  <c r="AK755" i="47" s="1"/>
  <c r="D756" i="47"/>
  <c r="D608" i="47"/>
  <c r="D491" i="47"/>
  <c r="O491" i="47" s="1"/>
  <c r="D439" i="47"/>
  <c r="AG756" i="47"/>
  <c r="D62" i="47"/>
  <c r="O62" i="47" s="1"/>
  <c r="D357" i="47"/>
  <c r="D757" i="47"/>
  <c r="AG62" i="47"/>
  <c r="AG357" i="47"/>
  <c r="AG603" i="47"/>
  <c r="D356" i="47"/>
  <c r="AG601" i="47"/>
  <c r="AG355" i="47"/>
  <c r="D758" i="47"/>
  <c r="D428" i="47"/>
  <c r="AG758" i="47"/>
  <c r="AK758" i="47" s="1"/>
  <c r="D759" i="47"/>
  <c r="AG545" i="47"/>
  <c r="D544" i="47"/>
  <c r="D543" i="47"/>
  <c r="AG61" i="47"/>
  <c r="AK61" i="47" s="1"/>
  <c r="D760" i="47"/>
  <c r="D533" i="47"/>
  <c r="D61" i="47"/>
  <c r="D60" i="47"/>
  <c r="AG760" i="47"/>
  <c r="D761" i="47"/>
  <c r="D416" i="47"/>
  <c r="D355" i="47"/>
  <c r="AG524" i="47"/>
  <c r="AK524" i="47" s="1"/>
  <c r="AG761" i="47"/>
  <c r="D762" i="47"/>
  <c r="D523" i="47"/>
  <c r="AG762" i="47"/>
  <c r="AG409" i="47"/>
  <c r="AK409" i="47" s="1"/>
  <c r="D763" i="47"/>
  <c r="D764" i="47"/>
  <c r="D519" i="47"/>
  <c r="D516" i="47"/>
  <c r="D59" i="47"/>
  <c r="D58" i="47"/>
  <c r="O58" i="47" s="1"/>
  <c r="AG764" i="47"/>
  <c r="AK764" i="47" s="1"/>
  <c r="D354" i="47"/>
  <c r="AG58" i="47"/>
  <c r="AG511" i="47"/>
  <c r="AK511" i="47" s="1"/>
  <c r="D353" i="47"/>
  <c r="D57" i="47"/>
  <c r="AG765" i="47"/>
  <c r="D765" i="47"/>
  <c r="D509" i="47"/>
  <c r="AG766" i="47"/>
  <c r="AK766" i="47" s="1"/>
  <c r="D352" i="47"/>
  <c r="AG352" i="47"/>
  <c r="D351" i="47"/>
  <c r="AG351" i="47"/>
  <c r="D766" i="47"/>
  <c r="D350" i="47"/>
  <c r="D507" i="47"/>
  <c r="AG397" i="47"/>
  <c r="AG350" i="47"/>
  <c r="D767" i="47"/>
  <c r="AG395" i="47"/>
  <c r="D56" i="47"/>
  <c r="D55" i="47"/>
  <c r="AG393" i="47"/>
  <c r="AG768" i="47"/>
  <c r="AG505" i="47"/>
  <c r="D54" i="47"/>
  <c r="D504" i="47"/>
  <c r="D503" i="47"/>
  <c r="D501" i="47"/>
  <c r="D768" i="47"/>
  <c r="D769" i="47"/>
  <c r="AG770" i="47"/>
  <c r="AK770" i="47" s="1"/>
  <c r="D349" i="47"/>
  <c r="AG349" i="47"/>
  <c r="D770" i="47"/>
  <c r="D348" i="47"/>
  <c r="AG435" i="47"/>
  <c r="AK435" i="47" s="1"/>
  <c r="D53" i="47"/>
  <c r="D324" i="47"/>
  <c r="AG348" i="47"/>
  <c r="D434" i="47"/>
  <c r="AG432" i="47"/>
  <c r="AK432" i="47" s="1"/>
  <c r="D771" i="47"/>
  <c r="AG771" i="47"/>
  <c r="D772" i="47"/>
  <c r="D318" i="47"/>
  <c r="AG313" i="47"/>
  <c r="AK313" i="47" s="1"/>
  <c r="AG773" i="47"/>
  <c r="D347" i="47"/>
  <c r="AG428" i="47"/>
  <c r="AK428" i="47" s="1"/>
  <c r="D307" i="47"/>
  <c r="AG52" i="47"/>
  <c r="AG347" i="47"/>
  <c r="AK347" i="47" s="1"/>
  <c r="D773" i="47"/>
  <c r="D774" i="47"/>
  <c r="AG774" i="47"/>
  <c r="AG775" i="47"/>
  <c r="AK775" i="47" s="1"/>
  <c r="D775" i="47"/>
  <c r="D420" i="47"/>
  <c r="D776" i="47"/>
  <c r="D346" i="47"/>
  <c r="AG418" i="47"/>
  <c r="D52" i="47"/>
  <c r="O52" i="47" s="1"/>
  <c r="D51" i="47"/>
  <c r="O51" i="47" s="1"/>
  <c r="D777" i="47"/>
  <c r="D411" i="47"/>
  <c r="D345" i="47"/>
  <c r="D778" i="47"/>
  <c r="AG345" i="47"/>
  <c r="AG778" i="47"/>
  <c r="AG401" i="47"/>
  <c r="D302" i="47"/>
  <c r="D296" i="47"/>
  <c r="D779" i="47"/>
  <c r="AG779" i="47"/>
  <c r="AK779" i="47" s="1"/>
  <c r="D780" i="47"/>
  <c r="D344" i="47"/>
  <c r="D393" i="47"/>
  <c r="D50" i="47"/>
  <c r="D49" i="47"/>
  <c r="O49" i="47" s="1"/>
  <c r="D392" i="47"/>
  <c r="AG344" i="47"/>
  <c r="AG49" i="47"/>
  <c r="D781" i="47"/>
  <c r="AG319" i="47"/>
  <c r="AK319" i="47" s="1"/>
  <c r="D48" i="47"/>
  <c r="O48" i="47" s="1"/>
  <c r="AG317" i="47"/>
  <c r="AG343" i="47"/>
  <c r="AK343" i="47" s="1"/>
  <c r="AG48" i="47"/>
  <c r="AG781" i="47"/>
  <c r="D782" i="47"/>
  <c r="D225" i="47"/>
  <c r="D343" i="47"/>
  <c r="AG221" i="47"/>
  <c r="AK221" i="47" s="1"/>
  <c r="D47" i="47"/>
  <c r="D314" i="47"/>
  <c r="D310" i="47"/>
  <c r="AG46" i="47"/>
  <c r="AK46" i="47" s="1"/>
  <c r="D783" i="47"/>
  <c r="AG783" i="47"/>
  <c r="D342" i="47"/>
  <c r="AG342" i="47"/>
  <c r="D784" i="47"/>
  <c r="D303" i="47"/>
  <c r="AG301" i="47"/>
  <c r="AK301" i="47" s="1"/>
  <c r="AG341" i="47"/>
  <c r="AK341" i="47" s="1"/>
  <c r="D294" i="47"/>
  <c r="AG784" i="47"/>
  <c r="D46" i="47"/>
  <c r="D45" i="47"/>
  <c r="D341" i="47"/>
  <c r="D242" i="47"/>
  <c r="AG45" i="47"/>
  <c r="AK45" i="47" s="1"/>
  <c r="D785" i="47"/>
  <c r="AG7" i="47"/>
  <c r="AK7" i="47" s="1"/>
  <c r="AG335" i="47"/>
  <c r="AK335" i="47" s="1"/>
  <c r="AG331" i="47"/>
  <c r="AG209" i="47"/>
  <c r="D329" i="47"/>
  <c r="AG207" i="47"/>
  <c r="AK207" i="47" s="1"/>
  <c r="D317" i="47"/>
  <c r="D316" i="47"/>
  <c r="D101" i="47"/>
  <c r="D44" i="47"/>
  <c r="AG306" i="47"/>
  <c r="AK306" i="47" s="1"/>
  <c r="D301" i="47"/>
  <c r="AG44" i="47"/>
  <c r="AK44" i="47" s="1"/>
  <c r="AG126" i="47"/>
  <c r="AG120" i="47"/>
  <c r="AK120" i="47" s="1"/>
  <c r="D117" i="47"/>
  <c r="AG235" i="47"/>
  <c r="AG226" i="47"/>
  <c r="D219" i="47"/>
  <c r="D210" i="47"/>
  <c r="D204" i="47"/>
  <c r="D126" i="47"/>
  <c r="D124" i="47"/>
  <c r="D119" i="47"/>
  <c r="AG117" i="47"/>
  <c r="AK117" i="47" s="1"/>
  <c r="AG43" i="47"/>
  <c r="D112" i="47"/>
  <c r="D103" i="47"/>
  <c r="D43" i="47"/>
  <c r="O43" i="47" s="1"/>
  <c r="D42" i="47"/>
  <c r="D98" i="47"/>
  <c r="D34" i="47"/>
  <c r="O34" i="47" s="1"/>
  <c r="AG42" i="47"/>
  <c r="AK42" i="47" s="1"/>
  <c r="D31" i="47"/>
  <c r="O31" i="47" s="1"/>
  <c r="AG24" i="47"/>
  <c r="AK24" i="47" s="1"/>
  <c r="D17" i="47"/>
  <c r="AG16" i="47"/>
  <c r="AG41" i="47"/>
  <c r="AG293" i="47"/>
  <c r="AK293" i="47" s="1"/>
  <c r="D13" i="47"/>
  <c r="O13" i="47" s="1"/>
  <c r="D293" i="47"/>
  <c r="AG13" i="47"/>
  <c r="D8" i="47"/>
  <c r="D292" i="47"/>
  <c r="D7" i="47"/>
  <c r="AG292" i="47"/>
  <c r="AK292" i="47" s="1"/>
  <c r="D588" i="47"/>
  <c r="D41" i="47"/>
  <c r="O41" i="47" s="1"/>
  <c r="D40" i="47"/>
  <c r="O40" i="47" s="1"/>
  <c r="AG588" i="47"/>
  <c r="AG110" i="47"/>
  <c r="AG40" i="47"/>
  <c r="D587" i="47"/>
  <c r="AG587" i="47"/>
  <c r="D39" i="47"/>
  <c r="D291" i="47"/>
  <c r="AG291" i="47"/>
  <c r="AG39" i="47"/>
  <c r="AK39" i="47" s="1"/>
  <c r="AG586" i="47"/>
  <c r="AG290" i="47"/>
  <c r="AK290" i="47" s="1"/>
  <c r="D586" i="47"/>
  <c r="O586" i="47" s="1"/>
  <c r="D290" i="47"/>
  <c r="AG38" i="47"/>
  <c r="D585" i="47"/>
  <c r="AG203" i="47"/>
  <c r="AK203" i="47" s="1"/>
  <c r="D38" i="47"/>
  <c r="O38" i="47" s="1"/>
  <c r="D37" i="47"/>
  <c r="D209" i="47"/>
  <c r="AG219" i="47"/>
  <c r="AG37" i="47"/>
  <c r="AK37" i="47" s="1"/>
  <c r="D289" i="47"/>
  <c r="AG225" i="47"/>
  <c r="D36" i="47"/>
  <c r="O36" i="47" s="1"/>
  <c r="D230" i="47"/>
  <c r="AG289" i="47"/>
  <c r="AG36" i="47"/>
  <c r="AG585" i="47"/>
  <c r="D584" i="47"/>
  <c r="AG584" i="47"/>
  <c r="D232" i="47"/>
  <c r="D238" i="47"/>
  <c r="D583" i="47"/>
  <c r="AG583" i="47"/>
  <c r="D244" i="47"/>
  <c r="D306" i="47"/>
  <c r="AG310" i="47"/>
  <c r="D35" i="47"/>
  <c r="D320" i="47"/>
  <c r="D322" i="47"/>
  <c r="AG35" i="47"/>
  <c r="AK35" i="47" s="1"/>
  <c r="D288" i="47"/>
  <c r="D326" i="47"/>
  <c r="D333" i="47"/>
  <c r="AG287" i="47"/>
  <c r="AK287" i="47" s="1"/>
  <c r="AG334" i="47"/>
  <c r="AG338" i="47"/>
  <c r="D582" i="47"/>
  <c r="D394" i="47"/>
  <c r="D395" i="47"/>
  <c r="AG582" i="47"/>
  <c r="AG31" i="47"/>
  <c r="D400" i="47"/>
  <c r="D404" i="47"/>
  <c r="D406" i="47"/>
  <c r="AG411" i="47"/>
  <c r="D287" i="47"/>
  <c r="AG17" i="47"/>
  <c r="AK17" i="47" s="1"/>
  <c r="AG422" i="47"/>
  <c r="AK422" i="47" s="1"/>
  <c r="D426" i="47"/>
  <c r="AG286" i="47"/>
  <c r="D12" i="47"/>
  <c r="O12" i="47" s="1"/>
  <c r="D9" i="47"/>
  <c r="O9" i="47" s="1"/>
  <c r="AG429" i="47"/>
  <c r="D432" i="47"/>
  <c r="AG492" i="47"/>
  <c r="AK492" i="47" s="1"/>
  <c r="D581" i="47"/>
  <c r="D512" i="47"/>
  <c r="D6" i="47"/>
  <c r="Q2" i="47"/>
  <c r="K2" i="47"/>
  <c r="M2" i="47"/>
  <c r="N2" i="47"/>
  <c r="J2" i="47"/>
  <c r="L2" i="47"/>
  <c r="I2" i="47"/>
  <c r="G2" i="47"/>
  <c r="E2" i="47"/>
  <c r="H2" i="47"/>
  <c r="BG353" i="47" l="1"/>
  <c r="AG198" i="47"/>
  <c r="AK198" i="47" s="1"/>
  <c r="AC1986" i="47"/>
  <c r="AE1986" i="47" s="1"/>
  <c r="BG328" i="47"/>
  <c r="AC1712" i="47"/>
  <c r="AE1712" i="47" s="1"/>
  <c r="AE1582" i="47"/>
  <c r="BG341" i="47"/>
  <c r="AP758" i="47"/>
  <c r="AE1366" i="47"/>
  <c r="AP776" i="47"/>
  <c r="AP51" i="47"/>
  <c r="BG89" i="47" s="1"/>
  <c r="AP183" i="47"/>
  <c r="AP936" i="47"/>
  <c r="BG944" i="47"/>
  <c r="AP379" i="47"/>
  <c r="BG635" i="47" s="1"/>
  <c r="AP749" i="47"/>
  <c r="AP180" i="47"/>
  <c r="AP828" i="47"/>
  <c r="AP990" i="47"/>
  <c r="BG1605" i="47" s="1"/>
  <c r="AP736" i="47"/>
  <c r="BG1193" i="47" s="1"/>
  <c r="AP177" i="47"/>
  <c r="AP702" i="47"/>
  <c r="AP783" i="47"/>
  <c r="AG184" i="47"/>
  <c r="AK184" i="47" s="1"/>
  <c r="AP618" i="47"/>
  <c r="BG383" i="47"/>
  <c r="BG385" i="47"/>
  <c r="BG384" i="47"/>
  <c r="AP938" i="47"/>
  <c r="AP259" i="47"/>
  <c r="AP331" i="47"/>
  <c r="BG558" i="47" s="1"/>
  <c r="V2109" i="47"/>
  <c r="BG1550" i="47"/>
  <c r="AP906" i="47"/>
  <c r="AP830" i="47"/>
  <c r="BG1044" i="47"/>
  <c r="AG997" i="47"/>
  <c r="AP995" i="47"/>
  <c r="AP853" i="47"/>
  <c r="AP659" i="47"/>
  <c r="AP450" i="47"/>
  <c r="AP838" i="47"/>
  <c r="AP266" i="47"/>
  <c r="AP789" i="47"/>
  <c r="AP792" i="47"/>
  <c r="BG1285" i="47" s="1"/>
  <c r="AP767" i="47"/>
  <c r="AP277" i="47"/>
  <c r="AG579" i="47"/>
  <c r="AP304" i="47"/>
  <c r="AG543" i="47"/>
  <c r="AG200" i="47"/>
  <c r="AG820" i="47"/>
  <c r="AP808" i="47"/>
  <c r="AG229" i="47"/>
  <c r="AK229" i="47" s="1"/>
  <c r="AP369" i="47"/>
  <c r="AP406" i="47"/>
  <c r="AP839" i="47"/>
  <c r="BG1569" i="47"/>
  <c r="BG1568" i="47"/>
  <c r="BG1551" i="47"/>
  <c r="AP746" i="47"/>
  <c r="AP666" i="47"/>
  <c r="BG1192" i="47"/>
  <c r="BG1191" i="47"/>
  <c r="BG303" i="47"/>
  <c r="BG304" i="47"/>
  <c r="BG1617" i="47"/>
  <c r="BG1618" i="47"/>
  <c r="BG1616" i="47"/>
  <c r="AP814" i="47"/>
  <c r="AP539" i="47"/>
  <c r="BG1043" i="47"/>
  <c r="AP458" i="47"/>
  <c r="AP625" i="47"/>
  <c r="AP731" i="47"/>
  <c r="BG1178" i="47" s="1"/>
  <c r="AP317" i="47"/>
  <c r="BG1426" i="47"/>
  <c r="BG1440" i="47"/>
  <c r="BG1439" i="47"/>
  <c r="AP313" i="47"/>
  <c r="AP202" i="47"/>
  <c r="BG660" i="47"/>
  <c r="BG659" i="47"/>
  <c r="AQ643" i="47" s="1"/>
  <c r="AP597" i="47"/>
  <c r="BG973" i="47" s="1"/>
  <c r="AP603" i="47"/>
  <c r="AP923" i="47"/>
  <c r="AP931" i="47"/>
  <c r="AP306" i="47"/>
  <c r="AP310" i="47"/>
  <c r="AM310" i="47" s="1"/>
  <c r="AN310" i="47" s="1"/>
  <c r="AP433" i="47"/>
  <c r="AP434" i="47"/>
  <c r="AP454" i="47"/>
  <c r="AP460" i="47"/>
  <c r="BG745" i="47"/>
  <c r="AT581" i="47"/>
  <c r="AT582" i="47"/>
  <c r="BD581" i="47"/>
  <c r="BD582" i="47"/>
  <c r="AW581" i="47"/>
  <c r="AW582" i="47"/>
  <c r="AY581" i="47"/>
  <c r="AY582" i="47"/>
  <c r="BC581" i="47"/>
  <c r="BC582" i="47"/>
  <c r="AU581" i="47"/>
  <c r="AU582" i="47"/>
  <c r="BA581" i="47"/>
  <c r="BA582" i="47"/>
  <c r="AQ581" i="47"/>
  <c r="AQ582" i="47"/>
  <c r="AX581" i="47"/>
  <c r="AX582" i="47"/>
  <c r="AP581" i="47"/>
  <c r="AP582" i="47"/>
  <c r="BG946" i="47" s="1"/>
  <c r="BB581" i="47"/>
  <c r="BB582" i="47"/>
  <c r="AR581" i="47"/>
  <c r="AR582" i="47"/>
  <c r="AV581" i="47"/>
  <c r="AV582" i="47"/>
  <c r="AZ581" i="47"/>
  <c r="AZ582" i="47"/>
  <c r="AS581" i="47"/>
  <c r="AS582" i="47"/>
  <c r="AP184" i="47"/>
  <c r="AP188" i="47"/>
  <c r="BG324" i="47" s="1"/>
  <c r="AQ184" i="47"/>
  <c r="AQ188" i="47"/>
  <c r="AR184" i="47"/>
  <c r="AR188" i="47"/>
  <c r="AS184" i="47"/>
  <c r="AS188" i="47"/>
  <c r="AT184" i="47"/>
  <c r="AT188" i="47"/>
  <c r="AU184" i="47"/>
  <c r="AU188" i="47"/>
  <c r="AV184" i="47"/>
  <c r="AV188" i="47"/>
  <c r="AW184" i="47"/>
  <c r="AW188" i="47"/>
  <c r="AX184" i="47"/>
  <c r="AX188" i="47"/>
  <c r="AY184" i="47"/>
  <c r="AY188" i="47"/>
  <c r="AZ184" i="47"/>
  <c r="AZ188" i="47"/>
  <c r="BA184" i="47"/>
  <c r="BA188" i="47"/>
  <c r="BB184" i="47"/>
  <c r="BB188" i="47"/>
  <c r="BC184" i="47"/>
  <c r="BC188" i="47"/>
  <c r="BD184" i="47"/>
  <c r="BD188" i="47"/>
  <c r="AP691" i="47"/>
  <c r="AP692" i="47"/>
  <c r="AP193" i="47"/>
  <c r="AP194" i="47"/>
  <c r="AP765" i="47"/>
  <c r="AP773" i="47"/>
  <c r="BG1169" i="47"/>
  <c r="BG1167" i="47"/>
  <c r="AP646" i="47"/>
  <c r="AP647" i="47"/>
  <c r="BG1052" i="47" s="1"/>
  <c r="O647" i="47"/>
  <c r="Q647" i="47"/>
  <c r="O873" i="47"/>
  <c r="Q873" i="47"/>
  <c r="O862" i="47"/>
  <c r="Q862" i="47"/>
  <c r="O901" i="47"/>
  <c r="Q901" i="47"/>
  <c r="O271" i="47"/>
  <c r="Q271" i="47"/>
  <c r="O931" i="47"/>
  <c r="Q931" i="47"/>
  <c r="O936" i="47"/>
  <c r="Q936" i="47"/>
  <c r="O263" i="47"/>
  <c r="Q263" i="47"/>
  <c r="O258" i="47"/>
  <c r="Q258" i="47"/>
  <c r="O256" i="47"/>
  <c r="Q256" i="47"/>
  <c r="O551" i="47"/>
  <c r="Q551" i="47"/>
  <c r="O515" i="47"/>
  <c r="Q515" i="47"/>
  <c r="O249" i="47"/>
  <c r="Q249" i="47"/>
  <c r="O723" i="47"/>
  <c r="Q723" i="47"/>
  <c r="O245" i="47"/>
  <c r="Q245" i="47"/>
  <c r="O235" i="47"/>
  <c r="Q235" i="47"/>
  <c r="O222" i="47"/>
  <c r="Q222" i="47"/>
  <c r="O233" i="47"/>
  <c r="Q233" i="47"/>
  <c r="O240" i="47"/>
  <c r="Q240" i="47"/>
  <c r="O180" i="47"/>
  <c r="Q180" i="47"/>
  <c r="O178" i="47"/>
  <c r="Q178" i="47"/>
  <c r="O467" i="47"/>
  <c r="Q467" i="47"/>
  <c r="O425" i="47"/>
  <c r="Q425" i="47"/>
  <c r="O690" i="47"/>
  <c r="Q690" i="47"/>
  <c r="O725" i="47"/>
  <c r="Q725" i="47"/>
  <c r="O889" i="47"/>
  <c r="Q889" i="47"/>
  <c r="O217" i="47"/>
  <c r="Q217" i="47"/>
  <c r="O950" i="47"/>
  <c r="Q950" i="47"/>
  <c r="O967" i="47"/>
  <c r="Q967" i="47"/>
  <c r="O938" i="47"/>
  <c r="Q938" i="47"/>
  <c r="O666" i="47"/>
  <c r="Q666" i="47"/>
  <c r="O213" i="47"/>
  <c r="Q213" i="47"/>
  <c r="O597" i="47"/>
  <c r="Q597" i="47"/>
  <c r="O543" i="47"/>
  <c r="Q543" i="47"/>
  <c r="O523" i="47"/>
  <c r="Q523" i="47"/>
  <c r="O230" i="47"/>
  <c r="Q230" i="47"/>
  <c r="AM889" i="47"/>
  <c r="AN889" i="47" s="1"/>
  <c r="AM319" i="47"/>
  <c r="AN319" i="47" s="1"/>
  <c r="AM528" i="47"/>
  <c r="AN528" i="47" s="1"/>
  <c r="AM312" i="47"/>
  <c r="AN312" i="47" s="1"/>
  <c r="AM918" i="47"/>
  <c r="AN918" i="47" s="1"/>
  <c r="AM290" i="47"/>
  <c r="AN290" i="47" s="1"/>
  <c r="AM492" i="47"/>
  <c r="AN492" i="47" s="1"/>
  <c r="AC193" i="47"/>
  <c r="V168" i="47"/>
  <c r="V127" i="47"/>
  <c r="V1171" i="47"/>
  <c r="AC1148" i="47"/>
  <c r="AC1124" i="47"/>
  <c r="AE1124" i="47" s="1"/>
  <c r="AC1014" i="47"/>
  <c r="AC1012" i="47"/>
  <c r="V401" i="47"/>
  <c r="V163" i="47"/>
  <c r="V1421" i="47"/>
  <c r="V1415" i="47"/>
  <c r="AC1194" i="47"/>
  <c r="AC1190" i="47"/>
  <c r="AC1137" i="47"/>
  <c r="V1853" i="47"/>
  <c r="V1199" i="47"/>
  <c r="AC722" i="47"/>
  <c r="AE722" i="47" s="1"/>
  <c r="AC441" i="47"/>
  <c r="V1416" i="47"/>
  <c r="V195" i="47"/>
  <c r="V174" i="47"/>
  <c r="AC1537" i="47"/>
  <c r="V1201" i="47"/>
  <c r="AC1193" i="47"/>
  <c r="AC1162" i="47"/>
  <c r="AC1146" i="47"/>
  <c r="V447" i="47"/>
  <c r="V160" i="47"/>
  <c r="V132" i="47"/>
  <c r="AG813" i="47"/>
  <c r="AK813" i="47" s="1"/>
  <c r="AK997" i="47"/>
  <c r="AC644" i="47"/>
  <c r="AC1967" i="47"/>
  <c r="AE1967" i="47" s="1"/>
  <c r="AC1681" i="47"/>
  <c r="AE1681" i="47" s="1"/>
  <c r="AP340" i="47"/>
  <c r="AQ340" i="47"/>
  <c r="BH576" i="47" s="1"/>
  <c r="AP850" i="47"/>
  <c r="AP534" i="47"/>
  <c r="AP558" i="47"/>
  <c r="BG909" i="47" s="1"/>
  <c r="O996" i="47"/>
  <c r="Q996" i="47"/>
  <c r="AC176" i="47"/>
  <c r="AC177" i="47"/>
  <c r="V139" i="47"/>
  <c r="V1686" i="47"/>
  <c r="AC1151" i="47"/>
  <c r="AE1151" i="47" s="1"/>
  <c r="AC1093" i="47"/>
  <c r="AE1093" i="47" s="1"/>
  <c r="AC492" i="47"/>
  <c r="V158" i="47"/>
  <c r="AC1566" i="47"/>
  <c r="AC1565" i="47"/>
  <c r="V1504" i="47"/>
  <c r="AC1413" i="47"/>
  <c r="AC1024" i="47"/>
  <c r="AC694" i="47"/>
  <c r="V694" i="47"/>
  <c r="AC530" i="47"/>
  <c r="V398" i="47"/>
  <c r="AC1546" i="47"/>
  <c r="AE1546" i="47" s="1"/>
  <c r="AC1545" i="47"/>
  <c r="AC1523" i="47"/>
  <c r="AC1522" i="47"/>
  <c r="AC1410" i="47"/>
  <c r="AE1410" i="47" s="1"/>
  <c r="AC1154" i="47"/>
  <c r="V1152" i="47"/>
  <c r="AC1123" i="47"/>
  <c r="AE1123" i="47" s="1"/>
  <c r="AC656" i="47"/>
  <c r="AE656" i="47" s="1"/>
  <c r="V416" i="47"/>
  <c r="V408" i="47"/>
  <c r="AC174" i="47"/>
  <c r="AE174" i="47" s="1"/>
  <c r="AC173" i="47"/>
  <c r="AE173" i="47" s="1"/>
  <c r="AC160" i="47"/>
  <c r="AC154" i="47"/>
  <c r="AC1468" i="47"/>
  <c r="AE1468" i="47" s="1"/>
  <c r="AC1100" i="47"/>
  <c r="AC1081" i="47"/>
  <c r="AC1544" i="47"/>
  <c r="AE1544" i="47" s="1"/>
  <c r="AC1045" i="47"/>
  <c r="AE1045" i="47" s="1"/>
  <c r="AC730" i="47"/>
  <c r="AC695" i="47"/>
  <c r="AC655" i="47"/>
  <c r="AE655" i="47" s="1"/>
  <c r="AC163" i="47"/>
  <c r="AC1680" i="47"/>
  <c r="AE1680" i="47" s="1"/>
  <c r="AC1487" i="47"/>
  <c r="AE1487" i="47" s="1"/>
  <c r="V1468" i="47"/>
  <c r="V1436" i="47"/>
  <c r="AC1029" i="47"/>
  <c r="AC729" i="47"/>
  <c r="V680" i="47"/>
  <c r="AC514" i="47"/>
  <c r="V444" i="47"/>
  <c r="V167" i="47"/>
  <c r="V155" i="47"/>
  <c r="V152" i="47"/>
  <c r="V1172" i="47"/>
  <c r="AC1170" i="47"/>
  <c r="AC1155" i="47"/>
  <c r="V704" i="47"/>
  <c r="AC692" i="47"/>
  <c r="V438" i="47"/>
  <c r="AP148" i="47"/>
  <c r="BG255" i="47" s="1"/>
  <c r="V676" i="47"/>
  <c r="V419" i="47"/>
  <c r="V154" i="47"/>
  <c r="O994" i="47"/>
  <c r="Q994" i="47"/>
  <c r="V1680" i="47"/>
  <c r="AC118" i="47"/>
  <c r="AE118" i="47" s="1"/>
  <c r="AG282" i="47"/>
  <c r="AK282" i="47" s="1"/>
  <c r="AG309" i="47"/>
  <c r="AK309" i="47" s="1"/>
  <c r="AG122" i="47"/>
  <c r="AK122" i="47" s="1"/>
  <c r="AP517" i="47"/>
  <c r="AC2104" i="47"/>
  <c r="AE2104" i="47" s="1"/>
  <c r="AC728" i="47"/>
  <c r="AC1678" i="47"/>
  <c r="AE1678" i="47" s="1"/>
  <c r="AP815" i="47"/>
  <c r="AC390" i="47"/>
  <c r="AE390" i="47" s="1"/>
  <c r="AP95" i="47"/>
  <c r="AG458" i="47"/>
  <c r="AK458" i="47" s="1"/>
  <c r="AG955" i="47"/>
  <c r="AK955" i="47" s="1"/>
  <c r="AP955" i="47"/>
  <c r="AP900" i="47"/>
  <c r="BG1476" i="47" s="1"/>
  <c r="AG881" i="47"/>
  <c r="AK881" i="47" s="1"/>
  <c r="AG810" i="47"/>
  <c r="AK810" i="47" s="1"/>
  <c r="AG886" i="47"/>
  <c r="AK886" i="47" s="1"/>
  <c r="AP3" i="47"/>
  <c r="AG478" i="47"/>
  <c r="AK478" i="47" s="1"/>
  <c r="AG602" i="47"/>
  <c r="AK602" i="47" s="1"/>
  <c r="AG220" i="47"/>
  <c r="AK220" i="47" s="1"/>
  <c r="AG103" i="47"/>
  <c r="AK103" i="47" s="1"/>
  <c r="O992" i="47"/>
  <c r="Q992" i="47"/>
  <c r="O991" i="47"/>
  <c r="Q991" i="47"/>
  <c r="BG1139" i="47"/>
  <c r="BG1138" i="47"/>
  <c r="AP917" i="47"/>
  <c r="AE770" i="47"/>
  <c r="AG499" i="47"/>
  <c r="AK499" i="47" s="1"/>
  <c r="AP527" i="47"/>
  <c r="BG867" i="47" s="1"/>
  <c r="AC1925" i="47"/>
  <c r="AE1925" i="47" s="1"/>
  <c r="AE1368" i="47"/>
  <c r="AC1026" i="47"/>
  <c r="AC1775" i="47"/>
  <c r="AE1775" i="47" s="1"/>
  <c r="V1775" i="47"/>
  <c r="AP499" i="47"/>
  <c r="AP665" i="47"/>
  <c r="BG1047" i="47"/>
  <c r="AP777" i="47"/>
  <c r="AG527" i="47"/>
  <c r="AK527" i="47" s="1"/>
  <c r="AG614" i="47"/>
  <c r="AP679" i="47"/>
  <c r="AP459" i="47"/>
  <c r="AP705" i="47"/>
  <c r="AP826" i="47"/>
  <c r="BG1357" i="47" s="1"/>
  <c r="AP897" i="47"/>
  <c r="BG1464" i="47" s="1"/>
  <c r="AE787" i="47"/>
  <c r="AP991" i="47"/>
  <c r="BG1606" i="47" s="1"/>
  <c r="AP404" i="47"/>
  <c r="BG667" i="47" s="1"/>
  <c r="BG1380" i="47"/>
  <c r="AE649" i="47"/>
  <c r="AP378" i="47"/>
  <c r="AP710" i="47"/>
  <c r="AP676" i="47"/>
  <c r="AP449" i="47"/>
  <c r="AP688" i="47"/>
  <c r="AP761" i="47"/>
  <c r="BG1231" i="47" s="1"/>
  <c r="AP645" i="47"/>
  <c r="AP377" i="47"/>
  <c r="AG91" i="47"/>
  <c r="AK91" i="47" s="1"/>
  <c r="AP856" i="47"/>
  <c r="BG1398" i="47" s="1"/>
  <c r="AG567" i="47"/>
  <c r="AP829" i="47"/>
  <c r="BG1515" i="47"/>
  <c r="BG1517" i="47"/>
  <c r="BG1516" i="47"/>
  <c r="BG1371" i="47"/>
  <c r="BG1372" i="47"/>
  <c r="BG865" i="47"/>
  <c r="BG866" i="47"/>
  <c r="BG864" i="47"/>
  <c r="BG862" i="47"/>
  <c r="BG863" i="47"/>
  <c r="BG957" i="47"/>
  <c r="BG970" i="47"/>
  <c r="BG582" i="47"/>
  <c r="BG581" i="47"/>
  <c r="BG580" i="47"/>
  <c r="BG1332" i="47"/>
  <c r="BG1330" i="47"/>
  <c r="BG557" i="47"/>
  <c r="BG769" i="47"/>
  <c r="BG770" i="47"/>
  <c r="BG1271" i="47"/>
  <c r="BG1269" i="47"/>
  <c r="BG1270" i="47"/>
  <c r="BG1120" i="47"/>
  <c r="BG1121" i="47"/>
  <c r="BG1051" i="47"/>
  <c r="BG1046" i="47"/>
  <c r="AG795" i="47"/>
  <c r="AK795" i="47" s="1"/>
  <c r="AC2192" i="47"/>
  <c r="AE2192" i="47" s="1"/>
  <c r="AP546" i="47"/>
  <c r="AP941" i="47"/>
  <c r="BG1532" i="47" s="1"/>
  <c r="AP668" i="47"/>
  <c r="AP975" i="47"/>
  <c r="BG1587" i="47" s="1"/>
  <c r="AP865" i="47"/>
  <c r="AP701" i="47"/>
  <c r="AG996" i="47"/>
  <c r="AG992" i="47"/>
  <c r="AK992" i="47" s="1"/>
  <c r="AG990" i="47"/>
  <c r="AP693" i="47"/>
  <c r="BG1122" i="47" s="1"/>
  <c r="AG688" i="47"/>
  <c r="AE492" i="47" s="1"/>
  <c r="AP935" i="47"/>
  <c r="AP926" i="47"/>
  <c r="AP321" i="47"/>
  <c r="BG542" i="47" s="1"/>
  <c r="AP741" i="47"/>
  <c r="AG701" i="47"/>
  <c r="AK701" i="47" s="1"/>
  <c r="AP751" i="47"/>
  <c r="AP276" i="47"/>
  <c r="BG468" i="47" s="1"/>
  <c r="AG733" i="47"/>
  <c r="AK733" i="47" s="1"/>
  <c r="AP680" i="47"/>
  <c r="AG727" i="47"/>
  <c r="AG581" i="47"/>
  <c r="AG578" i="47"/>
  <c r="AP575" i="47"/>
  <c r="AG577" i="47"/>
  <c r="AE939" i="47" s="1"/>
  <c r="AP577" i="47"/>
  <c r="AG565" i="47"/>
  <c r="AK565" i="47" s="1"/>
  <c r="AP552" i="47"/>
  <c r="AP540" i="47"/>
  <c r="BG879" i="47" s="1"/>
  <c r="AC743" i="47"/>
  <c r="AP833" i="47"/>
  <c r="AG284" i="47"/>
  <c r="AP279" i="47"/>
  <c r="AP796" i="47"/>
  <c r="AP356" i="47"/>
  <c r="AP308" i="47"/>
  <c r="BG760" i="47"/>
  <c r="AP772" i="47"/>
  <c r="AP522" i="47"/>
  <c r="BG861" i="47" s="1"/>
  <c r="AP799" i="47"/>
  <c r="AP807" i="47"/>
  <c r="AP678" i="47"/>
  <c r="AP684" i="47"/>
  <c r="BG1111" i="47" s="1"/>
  <c r="BG1513" i="47"/>
  <c r="AP286" i="47"/>
  <c r="AP287" i="47"/>
  <c r="BG485" i="47" s="1"/>
  <c r="BG1467" i="47"/>
  <c r="AP913" i="47"/>
  <c r="BG1491" i="47" s="1"/>
  <c r="AP511" i="47"/>
  <c r="AQ913" i="47"/>
  <c r="AR913" i="47"/>
  <c r="AS913" i="47"/>
  <c r="AT913" i="47"/>
  <c r="AU913" i="47"/>
  <c r="AV913" i="47"/>
  <c r="AW913" i="47"/>
  <c r="AX913" i="47"/>
  <c r="AY913" i="47"/>
  <c r="AZ913" i="47"/>
  <c r="BA913" i="47"/>
  <c r="BB913" i="47"/>
  <c r="BC913" i="47"/>
  <c r="BD913" i="47"/>
  <c r="AP661" i="47"/>
  <c r="AP614" i="47"/>
  <c r="BG1000" i="47" s="1"/>
  <c r="AP414" i="47"/>
  <c r="AP417" i="47"/>
  <c r="BG691" i="47" s="1"/>
  <c r="BG663" i="47"/>
  <c r="BG664" i="47"/>
  <c r="AP373" i="47"/>
  <c r="AP721" i="47"/>
  <c r="AP727" i="47"/>
  <c r="BG1175" i="47" s="1"/>
  <c r="AP703" i="47"/>
  <c r="AP709" i="47"/>
  <c r="AP779" i="47"/>
  <c r="BG1264" i="47" s="1"/>
  <c r="AQ122" i="47" s="1"/>
  <c r="AP786" i="47"/>
  <c r="BG1272" i="47" s="1"/>
  <c r="AP744" i="47"/>
  <c r="AP750" i="47"/>
  <c r="BG1216" i="47" s="1"/>
  <c r="AP791" i="47"/>
  <c r="AP717" i="47"/>
  <c r="AP987" i="47"/>
  <c r="AP994" i="47"/>
  <c r="AP467" i="47"/>
  <c r="AP472" i="47"/>
  <c r="BG793" i="47" s="1"/>
  <c r="AP586" i="47"/>
  <c r="AP591" i="47"/>
  <c r="AQ586" i="47"/>
  <c r="AR586" i="47"/>
  <c r="AS586" i="47"/>
  <c r="AT586" i="47"/>
  <c r="AU586" i="47"/>
  <c r="AV586" i="47"/>
  <c r="AW586" i="47"/>
  <c r="AX586" i="47"/>
  <c r="AY586" i="47"/>
  <c r="AZ586" i="47"/>
  <c r="BA586" i="47"/>
  <c r="BB586" i="47"/>
  <c r="BC586" i="47"/>
  <c r="BD586" i="47"/>
  <c r="AP452" i="47"/>
  <c r="AP457" i="47"/>
  <c r="AQ452" i="47"/>
  <c r="AR452" i="47"/>
  <c r="AS452" i="47"/>
  <c r="AT452" i="47"/>
  <c r="AU452" i="47"/>
  <c r="AV452" i="47"/>
  <c r="AW452" i="47"/>
  <c r="AX452" i="47"/>
  <c r="AY452" i="47"/>
  <c r="AZ452" i="47"/>
  <c r="BA452" i="47"/>
  <c r="BB452" i="47"/>
  <c r="BC452" i="47"/>
  <c r="BD452" i="47"/>
  <c r="AP549" i="47"/>
  <c r="AP554" i="47"/>
  <c r="AP589" i="47"/>
  <c r="AP594" i="47"/>
  <c r="AP909" i="47"/>
  <c r="AP916" i="47"/>
  <c r="BG1493" i="47" s="1"/>
  <c r="AP418" i="47"/>
  <c r="AP422" i="47"/>
  <c r="AP722" i="47"/>
  <c r="AP728" i="47"/>
  <c r="BG1176" i="47" s="1"/>
  <c r="AQ716" i="47" s="1"/>
  <c r="BH1158" i="47" s="1"/>
  <c r="BG677" i="47"/>
  <c r="BG679" i="47"/>
  <c r="BG678" i="47"/>
  <c r="AP537" i="47"/>
  <c r="AP542" i="47"/>
  <c r="AP505" i="47"/>
  <c r="AP510" i="47"/>
  <c r="AQ505" i="47"/>
  <c r="AR505" i="47"/>
  <c r="AS505" i="47"/>
  <c r="AT505" i="47"/>
  <c r="AU505" i="47"/>
  <c r="AV505" i="47"/>
  <c r="AW505" i="47"/>
  <c r="AX505" i="47"/>
  <c r="AY505" i="47"/>
  <c r="AZ505" i="47"/>
  <c r="BA505" i="47"/>
  <c r="BB505" i="47"/>
  <c r="BC505" i="47"/>
  <c r="BD505" i="47"/>
  <c r="AP605" i="47"/>
  <c r="AP610" i="47"/>
  <c r="BG990" i="47" s="1"/>
  <c r="AP431" i="47"/>
  <c r="BG723" i="47" s="1"/>
  <c r="AP435" i="47"/>
  <c r="BG728" i="47" s="1"/>
  <c r="AQ431" i="47"/>
  <c r="AR431" i="47"/>
  <c r="AS431" i="47"/>
  <c r="AT431" i="47"/>
  <c r="AU431" i="47"/>
  <c r="AV431" i="47"/>
  <c r="AW431" i="47"/>
  <c r="AX431" i="47"/>
  <c r="AY431" i="47"/>
  <c r="AZ431" i="47"/>
  <c r="BA431" i="47"/>
  <c r="BB431" i="47"/>
  <c r="BC431" i="47"/>
  <c r="BD431" i="47"/>
  <c r="BG701" i="47"/>
  <c r="BG702" i="47"/>
  <c r="AP859" i="47"/>
  <c r="AP866" i="47"/>
  <c r="AP653" i="47"/>
  <c r="AP658" i="47"/>
  <c r="BG1066" i="47" s="1"/>
  <c r="AR653" i="47"/>
  <c r="AS653" i="47"/>
  <c r="AP496" i="47"/>
  <c r="BG827" i="47" s="1"/>
  <c r="AQ410" i="47" s="1"/>
  <c r="AP501" i="47"/>
  <c r="AP959" i="47"/>
  <c r="BG1567" i="47" s="1"/>
  <c r="AP966" i="47"/>
  <c r="AP361" i="47"/>
  <c r="AP364" i="47"/>
  <c r="AP359" i="47"/>
  <c r="AP832" i="47"/>
  <c r="BG1313" i="47"/>
  <c r="AP339" i="47"/>
  <c r="AP342" i="47"/>
  <c r="AQ342" i="47"/>
  <c r="BH578" i="47" s="1"/>
  <c r="AR342" i="47"/>
  <c r="BI578" i="47" s="1"/>
  <c r="AS342" i="47"/>
  <c r="BJ578" i="47" s="1"/>
  <c r="AT342" i="47"/>
  <c r="BK578" i="47" s="1"/>
  <c r="AU342" i="47"/>
  <c r="BL578" i="47" s="1"/>
  <c r="AV342" i="47"/>
  <c r="BM578" i="47" s="1"/>
  <c r="AW342" i="47"/>
  <c r="BN578" i="47" s="1"/>
  <c r="AX342" i="47"/>
  <c r="BO578" i="47" s="1"/>
  <c r="AY342" i="47"/>
  <c r="BP578" i="47" s="1"/>
  <c r="AZ342" i="47"/>
  <c r="BQ578" i="47" s="1"/>
  <c r="BA342" i="47"/>
  <c r="BR578" i="47" s="1"/>
  <c r="BB342" i="47"/>
  <c r="BS578" i="47" s="1"/>
  <c r="BC342" i="47"/>
  <c r="BT578" i="47" s="1"/>
  <c r="BD342" i="47"/>
  <c r="AP335" i="47"/>
  <c r="AP338" i="47"/>
  <c r="BG570" i="47" s="1"/>
  <c r="AQ335" i="47"/>
  <c r="AR335" i="47"/>
  <c r="AS335" i="47"/>
  <c r="AT335" i="47"/>
  <c r="AU335" i="47"/>
  <c r="AV335" i="47"/>
  <c r="AW335" i="47"/>
  <c r="AX335" i="47"/>
  <c r="AY335" i="47"/>
  <c r="AZ335" i="47"/>
  <c r="BA335" i="47"/>
  <c r="BB335" i="47"/>
  <c r="BC335" i="47"/>
  <c r="BD335" i="47"/>
  <c r="BG758" i="47"/>
  <c r="BG756" i="47"/>
  <c r="BG759" i="47"/>
  <c r="BG755" i="47"/>
  <c r="BG757" i="47"/>
  <c r="AP619" i="47"/>
  <c r="AP624" i="47"/>
  <c r="AP896" i="47"/>
  <c r="AP903" i="47"/>
  <c r="AP958" i="47"/>
  <c r="AP965" i="47"/>
  <c r="BG1573" i="47" s="1"/>
  <c r="BG961" i="47"/>
  <c r="BG962" i="47"/>
  <c r="BG959" i="47"/>
  <c r="BG958" i="47"/>
  <c r="BG960" i="47"/>
  <c r="BG1488" i="47"/>
  <c r="BG1486" i="47"/>
  <c r="AP301" i="47"/>
  <c r="AP303" i="47"/>
  <c r="AP820" i="47"/>
  <c r="AP827" i="47"/>
  <c r="AQ827" i="47"/>
  <c r="AR827" i="47"/>
  <c r="AS827" i="47"/>
  <c r="AT827" i="47"/>
  <c r="AU827" i="47"/>
  <c r="AV827" i="47"/>
  <c r="AW827" i="47"/>
  <c r="AX827" i="47"/>
  <c r="AY827" i="47"/>
  <c r="AZ827" i="47"/>
  <c r="BA827" i="47"/>
  <c r="BB827" i="47"/>
  <c r="BC827" i="47"/>
  <c r="BD827" i="47"/>
  <c r="AP982" i="47"/>
  <c r="AP989" i="47"/>
  <c r="BG1602" i="47" s="1"/>
  <c r="AP153" i="47"/>
  <c r="AP888" i="47"/>
  <c r="AQ153" i="47"/>
  <c r="BH261" i="47" s="1"/>
  <c r="AQ888" i="47"/>
  <c r="AR153" i="47"/>
  <c r="BI261" i="47" s="1"/>
  <c r="AR888" i="47"/>
  <c r="AS153" i="47"/>
  <c r="BJ261" i="47" s="1"/>
  <c r="AS888" i="47"/>
  <c r="AT153" i="47"/>
  <c r="BK261" i="47" s="1"/>
  <c r="AT888" i="47"/>
  <c r="AU153" i="47"/>
  <c r="BL261" i="47" s="1"/>
  <c r="AU888" i="47"/>
  <c r="AV153" i="47"/>
  <c r="BM261" i="47" s="1"/>
  <c r="AV888" i="47"/>
  <c r="AW153" i="47"/>
  <c r="BN261" i="47" s="1"/>
  <c r="AW888" i="47"/>
  <c r="AX153" i="47"/>
  <c r="BO261" i="47" s="1"/>
  <c r="AX888" i="47"/>
  <c r="AY153" i="47"/>
  <c r="BP261" i="47" s="1"/>
  <c r="AY888" i="47"/>
  <c r="AZ153" i="47"/>
  <c r="BQ261" i="47" s="1"/>
  <c r="AZ888" i="47"/>
  <c r="BA153" i="47"/>
  <c r="BR261" i="47" s="1"/>
  <c r="BA888" i="47"/>
  <c r="BB153" i="47"/>
  <c r="BS261" i="47" s="1"/>
  <c r="BB888" i="47"/>
  <c r="BC153" i="47"/>
  <c r="BT261" i="47" s="1"/>
  <c r="BC888" i="47"/>
  <c r="BD153" i="47"/>
  <c r="BD888" i="47"/>
  <c r="AP857" i="47"/>
  <c r="AP864" i="47"/>
  <c r="BG1412" i="47" s="1"/>
  <c r="AP886" i="47"/>
  <c r="AP905" i="47"/>
  <c r="BG1485" i="47" s="1"/>
  <c r="AP478" i="47"/>
  <c r="AP491" i="47"/>
  <c r="BG817" i="47" s="1"/>
  <c r="AQ478" i="47"/>
  <c r="AR478" i="47"/>
  <c r="AS478" i="47"/>
  <c r="AT478" i="47"/>
  <c r="AU478" i="47"/>
  <c r="AV478" i="47"/>
  <c r="AW478" i="47"/>
  <c r="AX478" i="47"/>
  <c r="AY478" i="47"/>
  <c r="AZ478" i="47"/>
  <c r="BA478" i="47"/>
  <c r="BB478" i="47"/>
  <c r="BC478" i="47"/>
  <c r="BD478" i="47"/>
  <c r="AP282" i="47"/>
  <c r="AP289" i="47"/>
  <c r="BG491" i="47" s="1"/>
  <c r="AQ289" i="47"/>
  <c r="AR289" i="47"/>
  <c r="AS289" i="47"/>
  <c r="AT289" i="47"/>
  <c r="AU289" i="47"/>
  <c r="AV289" i="47"/>
  <c r="AW289" i="47"/>
  <c r="AX289" i="47"/>
  <c r="AY289" i="47"/>
  <c r="AZ289" i="47"/>
  <c r="BA289" i="47"/>
  <c r="BB289" i="47"/>
  <c r="BC289" i="47"/>
  <c r="BD289" i="47"/>
  <c r="AP479" i="47"/>
  <c r="AP484" i="47"/>
  <c r="AP424" i="47"/>
  <c r="AP428" i="47"/>
  <c r="BG718" i="47" s="1"/>
  <c r="AP573" i="47"/>
  <c r="AP578" i="47"/>
  <c r="AP970" i="47"/>
  <c r="BG1575" i="47" s="1"/>
  <c r="AP977" i="47"/>
  <c r="AP291" i="47"/>
  <c r="AP292" i="47"/>
  <c r="BG497" i="47" s="1"/>
  <c r="AP323" i="47"/>
  <c r="AP326" i="47"/>
  <c r="AP794" i="47"/>
  <c r="AP801" i="47"/>
  <c r="BG1301" i="47" s="1"/>
  <c r="BG1154" i="47"/>
  <c r="BG1155" i="47"/>
  <c r="O594" i="47"/>
  <c r="Q594" i="47"/>
  <c r="O688" i="47"/>
  <c r="Q688" i="47"/>
  <c r="O284" i="47"/>
  <c r="Q284" i="47"/>
  <c r="O577" i="47"/>
  <c r="Q577" i="47"/>
  <c r="O279" i="47"/>
  <c r="Q279" i="47"/>
  <c r="O882" i="47"/>
  <c r="Q882" i="47"/>
  <c r="O874" i="47"/>
  <c r="Q874" i="47"/>
  <c r="O717" i="47"/>
  <c r="Q717" i="47"/>
  <c r="O852" i="47"/>
  <c r="Q852" i="47"/>
  <c r="O905" i="47"/>
  <c r="Q905" i="47"/>
  <c r="O913" i="47"/>
  <c r="Q913" i="47"/>
  <c r="O949" i="47"/>
  <c r="Q949" i="47"/>
  <c r="O977" i="47"/>
  <c r="Q977" i="47"/>
  <c r="O980" i="47"/>
  <c r="Q980" i="47"/>
  <c r="O560" i="47"/>
  <c r="Q560" i="47"/>
  <c r="O903" i="47"/>
  <c r="Q903" i="47"/>
  <c r="O927" i="47"/>
  <c r="Q927" i="47"/>
  <c r="O483" i="47"/>
  <c r="Q483" i="47"/>
  <c r="O550" i="47"/>
  <c r="Q550" i="47"/>
  <c r="O397" i="47"/>
  <c r="Q397" i="47"/>
  <c r="O438" i="47"/>
  <c r="Q438" i="47"/>
  <c r="O527" i="47"/>
  <c r="Q527" i="47"/>
  <c r="O604" i="47"/>
  <c r="Q604" i="47"/>
  <c r="O821" i="47"/>
  <c r="Q821" i="47"/>
  <c r="O844" i="47"/>
  <c r="Q844" i="47"/>
  <c r="O916" i="47"/>
  <c r="Q916" i="47"/>
  <c r="O338" i="47"/>
  <c r="Q338" i="47"/>
  <c r="O433" i="47"/>
  <c r="Q433" i="47"/>
  <c r="O499" i="47"/>
  <c r="Q499" i="47"/>
  <c r="O510" i="47"/>
  <c r="Q510" i="47"/>
  <c r="O475" i="47"/>
  <c r="Q475" i="47"/>
  <c r="O634" i="47"/>
  <c r="Q634" i="47"/>
  <c r="O645" i="47"/>
  <c r="Q645" i="47"/>
  <c r="O473" i="47"/>
  <c r="Q473" i="47"/>
  <c r="O809" i="47"/>
  <c r="Q809" i="47"/>
  <c r="O850" i="47"/>
  <c r="Q850" i="47"/>
  <c r="O623" i="47"/>
  <c r="Q623" i="47"/>
  <c r="O487" i="47"/>
  <c r="Q487" i="47"/>
  <c r="O832" i="47"/>
  <c r="Q832" i="47"/>
  <c r="O469" i="47"/>
  <c r="Q469" i="47"/>
  <c r="O325" i="47"/>
  <c r="Q325" i="47"/>
  <c r="O692" i="47"/>
  <c r="Q692" i="47"/>
  <c r="O459" i="47"/>
  <c r="Q459" i="47"/>
  <c r="O919" i="47"/>
  <c r="Q919" i="47"/>
  <c r="O450" i="47"/>
  <c r="Q450" i="47"/>
  <c r="O413" i="47"/>
  <c r="Q413" i="47"/>
  <c r="O689" i="47"/>
  <c r="Q689" i="47"/>
  <c r="O699" i="47"/>
  <c r="Q699" i="47"/>
  <c r="O727" i="47"/>
  <c r="Q727" i="47"/>
  <c r="O730" i="47"/>
  <c r="Q730" i="47"/>
  <c r="O838" i="47"/>
  <c r="Q838" i="47"/>
  <c r="O925" i="47"/>
  <c r="Q925" i="47"/>
  <c r="O722" i="47"/>
  <c r="Q722" i="47"/>
  <c r="O391" i="47"/>
  <c r="Q391" i="47"/>
  <c r="O390" i="47"/>
  <c r="Q390" i="47"/>
  <c r="O955" i="47"/>
  <c r="Q955" i="47"/>
  <c r="O656" i="47"/>
  <c r="Q656" i="47"/>
  <c r="O680" i="47"/>
  <c r="Q680" i="47"/>
  <c r="O378" i="47"/>
  <c r="Q378" i="47"/>
  <c r="O633" i="47"/>
  <c r="Q633" i="47"/>
  <c r="O603" i="47"/>
  <c r="Q603" i="47"/>
  <c r="O613" i="47"/>
  <c r="Q613" i="47"/>
  <c r="O709" i="47"/>
  <c r="Q709" i="47"/>
  <c r="O713" i="47"/>
  <c r="Q713" i="47"/>
  <c r="O506" i="47"/>
  <c r="Q506" i="47"/>
  <c r="O355" i="47"/>
  <c r="Q355" i="47"/>
  <c r="O507" i="47"/>
  <c r="Q507" i="47"/>
  <c r="O324" i="47"/>
  <c r="Q324" i="47"/>
  <c r="O771" i="47"/>
  <c r="Q771" i="47"/>
  <c r="O772" i="47"/>
  <c r="Q772" i="47"/>
  <c r="O302" i="47"/>
  <c r="Q302" i="47"/>
  <c r="O784" i="47"/>
  <c r="Q784" i="47"/>
  <c r="O317" i="47"/>
  <c r="Q317" i="47"/>
  <c r="AM581" i="47"/>
  <c r="AN581" i="47" s="1"/>
  <c r="AM644" i="47"/>
  <c r="AN644" i="47" s="1"/>
  <c r="AC1611" i="47"/>
  <c r="AC571" i="47"/>
  <c r="AE571" i="47" s="1"/>
  <c r="AC1762" i="47"/>
  <c r="AE1762" i="47" s="1"/>
  <c r="AC76" i="47"/>
  <c r="AC1773" i="47"/>
  <c r="AE1773" i="47" s="1"/>
  <c r="AC1587" i="47"/>
  <c r="AC1706" i="47"/>
  <c r="AE1706" i="47" s="1"/>
  <c r="AC589" i="47"/>
  <c r="AC108" i="47"/>
  <c r="AC105" i="47"/>
  <c r="AE105" i="47" s="1"/>
  <c r="V1270" i="47"/>
  <c r="V1608" i="47"/>
  <c r="V1307" i="47"/>
  <c r="AC1301" i="47"/>
  <c r="AC2031" i="47"/>
  <c r="AE2031" i="47" s="1"/>
  <c r="AK996" i="47"/>
  <c r="AC1608" i="47"/>
  <c r="V1607" i="47"/>
  <c r="V1706" i="47"/>
  <c r="V1725" i="47"/>
  <c r="AC88" i="47"/>
  <c r="V122" i="47"/>
  <c r="V1553" i="47"/>
  <c r="V118" i="47"/>
  <c r="AG995" i="47"/>
  <c r="AE1615" i="47" s="1"/>
  <c r="AC742" i="47"/>
  <c r="V1542" i="47"/>
  <c r="V884" i="47"/>
  <c r="V1595" i="47"/>
  <c r="V1541" i="47"/>
  <c r="AC1404" i="47"/>
  <c r="AC1705" i="47"/>
  <c r="AE1705" i="47" s="1"/>
  <c r="AC1867" i="47"/>
  <c r="AE1867" i="47" s="1"/>
  <c r="V1705" i="47"/>
  <c r="V2053" i="47"/>
  <c r="V2048" i="47"/>
  <c r="AG239" i="47"/>
  <c r="AK239" i="47" s="1"/>
  <c r="AC1176" i="47"/>
  <c r="V530" i="47"/>
  <c r="V529" i="47"/>
  <c r="AC1201" i="47"/>
  <c r="V1198" i="47"/>
  <c r="V787" i="47"/>
  <c r="AC1595" i="47"/>
  <c r="AC1610" i="47"/>
  <c r="AG994" i="47"/>
  <c r="AE1100" i="47" s="1"/>
  <c r="AC528" i="47"/>
  <c r="V1407" i="47"/>
  <c r="V1382" i="47"/>
  <c r="AC58" i="47"/>
  <c r="AE58" i="47" s="1"/>
  <c r="O993" i="47"/>
  <c r="Q993" i="47"/>
  <c r="AC1703" i="47"/>
  <c r="AE1703" i="47" s="1"/>
  <c r="V2040" i="47"/>
  <c r="V937" i="47"/>
  <c r="V1703" i="47"/>
  <c r="V1716" i="47"/>
  <c r="AC1542" i="47"/>
  <c r="AC1313" i="47"/>
  <c r="AC1602" i="47"/>
  <c r="AC585" i="47"/>
  <c r="AC1532" i="47"/>
  <c r="AE1532" i="47" s="1"/>
  <c r="AC629" i="47"/>
  <c r="AC1062" i="47"/>
  <c r="AC46" i="47"/>
  <c r="AE46" i="47" s="1"/>
  <c r="V1422" i="47"/>
  <c r="AP94" i="47"/>
  <c r="AC1318" i="47"/>
  <c r="AG809" i="47"/>
  <c r="V632" i="47"/>
  <c r="AC1594" i="47"/>
  <c r="V1389" i="47"/>
  <c r="AC1592" i="47"/>
  <c r="AC1407" i="47"/>
  <c r="V1594" i="47"/>
  <c r="AC1583" i="47"/>
  <c r="AC339" i="47"/>
  <c r="V1738" i="47"/>
  <c r="V1730" i="47"/>
  <c r="AC1585" i="47"/>
  <c r="AC1400" i="47"/>
  <c r="AE1400" i="47" s="1"/>
  <c r="AC628" i="47"/>
  <c r="V304" i="47"/>
  <c r="AC1607" i="47"/>
  <c r="AG993" i="47"/>
  <c r="AC1397" i="47"/>
  <c r="V1396" i="47"/>
  <c r="AC1529" i="47"/>
  <c r="V1400" i="47"/>
  <c r="AC87" i="47"/>
  <c r="V1388" i="47"/>
  <c r="V1395" i="47"/>
  <c r="V1391" i="47"/>
  <c r="V649" i="47"/>
  <c r="AC1863" i="47"/>
  <c r="AE1863" i="47" s="1"/>
  <c r="AP673" i="47"/>
  <c r="AP781" i="47"/>
  <c r="AP50" i="47"/>
  <c r="AC738" i="47"/>
  <c r="AP861" i="47"/>
  <c r="BG1408" i="47" s="1"/>
  <c r="AQ981" i="47" s="1"/>
  <c r="AP812" i="47"/>
  <c r="AP395" i="47"/>
  <c r="BG658" i="47" s="1"/>
  <c r="V2045" i="47"/>
  <c r="V2044" i="47"/>
  <c r="V2022" i="47"/>
  <c r="V1698" i="47"/>
  <c r="V334" i="47"/>
  <c r="AC2021" i="47"/>
  <c r="AE2021" i="47" s="1"/>
  <c r="AC1504" i="47"/>
  <c r="AE1504" i="47" s="1"/>
  <c r="AC736" i="47"/>
  <c r="AC652" i="47"/>
  <c r="V435" i="47"/>
  <c r="AC431" i="47"/>
  <c r="AC413" i="47"/>
  <c r="V411" i="47"/>
  <c r="V394" i="47"/>
  <c r="V391" i="47"/>
  <c r="V387" i="47"/>
  <c r="V301" i="47"/>
  <c r="V1356" i="47"/>
  <c r="V652" i="47"/>
  <c r="AC438" i="47"/>
  <c r="AC423" i="47"/>
  <c r="V423" i="47"/>
  <c r="AC420" i="47"/>
  <c r="V418" i="47"/>
  <c r="V400" i="47"/>
  <c r="V397" i="47"/>
  <c r="V393" i="47"/>
  <c r="V371" i="47"/>
  <c r="V433" i="47"/>
  <c r="V421" i="47"/>
  <c r="V420" i="47"/>
  <c r="AC419" i="47"/>
  <c r="AE419" i="47" s="1"/>
  <c r="AH250" i="47" s="1"/>
  <c r="AI250" i="47" s="1"/>
  <c r="AJ250" i="47" s="1"/>
  <c r="V417" i="47"/>
  <c r="AC1518" i="47"/>
  <c r="V436" i="47"/>
  <c r="AC421" i="47"/>
  <c r="V405" i="47"/>
  <c r="AC2020" i="47"/>
  <c r="AE2020" i="47" s="1"/>
  <c r="AC433" i="47"/>
  <c r="V431" i="47"/>
  <c r="V1858" i="47"/>
  <c r="AC1590" i="47"/>
  <c r="V1582" i="47"/>
  <c r="AC453" i="47"/>
  <c r="V407" i="47"/>
  <c r="V1586" i="47"/>
  <c r="V1585" i="47"/>
  <c r="AC416" i="47"/>
  <c r="V373" i="47"/>
  <c r="V422" i="47"/>
  <c r="AC397" i="47"/>
  <c r="V366" i="47"/>
  <c r="AC418" i="47"/>
  <c r="AE418" i="47" s="1"/>
  <c r="V413" i="47"/>
  <c r="V410" i="47"/>
  <c r="V437" i="47"/>
  <c r="V434" i="47"/>
  <c r="AC412" i="47"/>
  <c r="AC422" i="47"/>
  <c r="V390" i="47"/>
  <c r="V342" i="47"/>
  <c r="V311" i="47"/>
  <c r="V2020" i="47"/>
  <c r="AG833" i="47"/>
  <c r="AK833" i="47" s="1"/>
  <c r="V1739" i="47"/>
  <c r="AC1541" i="47"/>
  <c r="V843" i="47"/>
  <c r="V628" i="47"/>
  <c r="O990" i="47"/>
  <c r="Q990" i="47"/>
  <c r="V891" i="47"/>
  <c r="V767" i="47"/>
  <c r="AC4" i="47"/>
  <c r="AE4" i="47" s="1"/>
  <c r="AC1273" i="47"/>
  <c r="V1021" i="47"/>
  <c r="AC632" i="47"/>
  <c r="V1350" i="47"/>
  <c r="V768" i="47"/>
  <c r="AC766" i="47"/>
  <c r="V1145" i="47"/>
  <c r="V1142" i="47"/>
  <c r="V639" i="47"/>
  <c r="V8" i="47"/>
  <c r="V10" i="47"/>
  <c r="V87" i="47"/>
  <c r="V890" i="47"/>
  <c r="AC2019" i="47"/>
  <c r="AE2019" i="47" s="1"/>
  <c r="AC1857" i="47"/>
  <c r="AE1857" i="47" s="1"/>
  <c r="V1502" i="47"/>
  <c r="V640" i="47"/>
  <c r="V2019" i="47"/>
  <c r="V1857" i="47"/>
  <c r="AC221" i="47"/>
  <c r="V2031" i="47"/>
  <c r="AC1502" i="47"/>
  <c r="AC921" i="47"/>
  <c r="V917" i="47"/>
  <c r="V880" i="47"/>
  <c r="V622" i="47"/>
  <c r="V914" i="47"/>
  <c r="V908" i="47"/>
  <c r="V900" i="47"/>
  <c r="AC898" i="47"/>
  <c r="V898" i="47"/>
  <c r="AC1564" i="47"/>
  <c r="V1087" i="47"/>
  <c r="AC1016" i="47"/>
  <c r="V1570" i="47"/>
  <c r="V919" i="47"/>
  <c r="AC917" i="47"/>
  <c r="AC911" i="47"/>
  <c r="AC900" i="47"/>
  <c r="V1100" i="47"/>
  <c r="V922" i="47"/>
  <c r="V912" i="47"/>
  <c r="V895" i="47"/>
  <c r="AC1553" i="47"/>
  <c r="V913" i="47"/>
  <c r="V911" i="47"/>
  <c r="V889" i="47"/>
  <c r="V921" i="47"/>
  <c r="AC905" i="47"/>
  <c r="V2175" i="47"/>
  <c r="V2016" i="47"/>
  <c r="AC199" i="47"/>
  <c r="AC158" i="47"/>
  <c r="AC203" i="47"/>
  <c r="V733" i="47"/>
  <c r="AC2174" i="47"/>
  <c r="AE2174" i="47" s="1"/>
  <c r="AC2015" i="47"/>
  <c r="AE2015" i="47" s="1"/>
  <c r="AC1853" i="47"/>
  <c r="AE1853" i="47" s="1"/>
  <c r="AG538" i="47"/>
  <c r="AK538" i="47" s="1"/>
  <c r="AC1601" i="47"/>
  <c r="AG991" i="47"/>
  <c r="V1357" i="47"/>
  <c r="V124" i="47"/>
  <c r="AC1422" i="47"/>
  <c r="V1414" i="47"/>
  <c r="V1409" i="47"/>
  <c r="V1404" i="47"/>
  <c r="V1372" i="47"/>
  <c r="V1360" i="47"/>
  <c r="V1340" i="47"/>
  <c r="V91" i="47"/>
  <c r="AC1420" i="47"/>
  <c r="V1410" i="47"/>
  <c r="AC1396" i="47"/>
  <c r="AC1379" i="47"/>
  <c r="AC1342" i="47"/>
  <c r="AC1036" i="47"/>
  <c r="V138" i="47"/>
  <c r="V114" i="47"/>
  <c r="V2174" i="47"/>
  <c r="AC1421" i="47"/>
  <c r="AC1419" i="47"/>
  <c r="AC1416" i="47"/>
  <c r="V1386" i="47"/>
  <c r="V1368" i="47"/>
  <c r="AC1363" i="47"/>
  <c r="V1363" i="47"/>
  <c r="AC1340" i="47"/>
  <c r="V295" i="47"/>
  <c r="V2015" i="47"/>
  <c r="AC1852" i="47"/>
  <c r="AE1852" i="47" s="1"/>
  <c r="AC1525" i="47"/>
  <c r="AE1525" i="47" s="1"/>
  <c r="AC1423" i="47"/>
  <c r="V1423" i="47"/>
  <c r="V1413" i="47"/>
  <c r="V1397" i="47"/>
  <c r="AC1395" i="47"/>
  <c r="V1393" i="47"/>
  <c r="V1379" i="47"/>
  <c r="V1366" i="47"/>
  <c r="V296" i="47"/>
  <c r="AC1524" i="47"/>
  <c r="V1501" i="47"/>
  <c r="AC1415" i="47"/>
  <c r="V1383" i="47"/>
  <c r="V1338" i="47"/>
  <c r="AC1224" i="47"/>
  <c r="AP942" i="47"/>
  <c r="BG1538" i="47" s="1"/>
  <c r="V591" i="47"/>
  <c r="V561" i="47"/>
  <c r="V297" i="47"/>
  <c r="AC220" i="47"/>
  <c r="AE220" i="47" s="1"/>
  <c r="V886" i="47"/>
  <c r="AC881" i="47"/>
  <c r="V820" i="47"/>
  <c r="V58" i="47"/>
  <c r="V1322" i="47"/>
  <c r="V1309" i="47"/>
  <c r="V1274" i="47"/>
  <c r="AC880" i="47"/>
  <c r="V860" i="47"/>
  <c r="V1733" i="47"/>
  <c r="V1692" i="47"/>
  <c r="V1317" i="47"/>
  <c r="AC874" i="47"/>
  <c r="AC2013" i="47"/>
  <c r="AE2013" i="47" s="1"/>
  <c r="AC890" i="47"/>
  <c r="V774" i="47"/>
  <c r="V1731" i="47"/>
  <c r="AC594" i="47"/>
  <c r="AC529" i="47"/>
  <c r="AC1689" i="47"/>
  <c r="AE1689" i="47" s="1"/>
  <c r="AC891" i="47"/>
  <c r="AC886" i="47"/>
  <c r="V878" i="47"/>
  <c r="V610" i="47"/>
  <c r="V53" i="47"/>
  <c r="AC1491" i="47"/>
  <c r="AC894" i="47"/>
  <c r="V550" i="47"/>
  <c r="AC1223" i="47"/>
  <c r="AP770" i="47"/>
  <c r="AP221" i="47"/>
  <c r="AC889" i="47"/>
  <c r="AC887" i="47"/>
  <c r="V887" i="47"/>
  <c r="V874" i="47"/>
  <c r="V866" i="47"/>
  <c r="V894" i="47"/>
  <c r="V881" i="47"/>
  <c r="AC733" i="47"/>
  <c r="AC591" i="47"/>
  <c r="V228" i="47"/>
  <c r="V221" i="47"/>
  <c r="AC1274" i="47"/>
  <c r="V1272" i="47"/>
  <c r="V1218" i="47"/>
  <c r="AC1199" i="47"/>
  <c r="V818" i="47"/>
  <c r="AC689" i="47"/>
  <c r="V687" i="47"/>
  <c r="AC622" i="47"/>
  <c r="AC604" i="47"/>
  <c r="V604" i="47"/>
  <c r="AC599" i="47"/>
  <c r="V576" i="47"/>
  <c r="V528" i="47"/>
  <c r="V364" i="47"/>
  <c r="V351" i="47"/>
  <c r="AC319" i="47"/>
  <c r="AE319" i="47" s="1"/>
  <c r="V1329" i="47"/>
  <c r="V1315" i="47"/>
  <c r="AC1309" i="47"/>
  <c r="V1160" i="47"/>
  <c r="V1064" i="47"/>
  <c r="V853" i="47"/>
  <c r="V618" i="47"/>
  <c r="V617" i="47"/>
  <c r="AC602" i="47"/>
  <c r="V321" i="47"/>
  <c r="V1546" i="47"/>
  <c r="AC1331" i="47"/>
  <c r="V1313" i="47"/>
  <c r="V815" i="47"/>
  <c r="V683" i="47"/>
  <c r="AC624" i="47"/>
  <c r="AC618" i="47"/>
  <c r="AC606" i="47"/>
  <c r="V358" i="47"/>
  <c r="AC324" i="47"/>
  <c r="AC1357" i="47"/>
  <c r="AC1354" i="47"/>
  <c r="V1327" i="47"/>
  <c r="V1206" i="47"/>
  <c r="V1205" i="47"/>
  <c r="V1036" i="47"/>
  <c r="AC871" i="47"/>
  <c r="AC870" i="47"/>
  <c r="V870" i="47"/>
  <c r="V854" i="47"/>
  <c r="V729" i="47"/>
  <c r="V645" i="47"/>
  <c r="V641" i="47"/>
  <c r="AC601" i="47"/>
  <c r="AC600" i="47"/>
  <c r="V598" i="47"/>
  <c r="AC342" i="47"/>
  <c r="AC325" i="47"/>
  <c r="AC301" i="47"/>
  <c r="AC1500" i="47"/>
  <c r="V1354" i="47"/>
  <c r="V1342" i="47"/>
  <c r="V1333" i="47"/>
  <c r="AC1316" i="47"/>
  <c r="V1176" i="47"/>
  <c r="V1174" i="47"/>
  <c r="V849" i="47"/>
  <c r="V688" i="47"/>
  <c r="V624" i="47"/>
  <c r="AC603" i="47"/>
  <c r="V602" i="47"/>
  <c r="AC373" i="47"/>
  <c r="V328" i="47"/>
  <c r="AC311" i="47"/>
  <c r="AC1570" i="47"/>
  <c r="V1566" i="47"/>
  <c r="V1499" i="47"/>
  <c r="AC1361" i="47"/>
  <c r="V1361" i="47"/>
  <c r="V1332" i="47"/>
  <c r="V1330" i="47"/>
  <c r="AC1329" i="47"/>
  <c r="V1319" i="47"/>
  <c r="V1271" i="47"/>
  <c r="V1155" i="47"/>
  <c r="V650" i="47"/>
  <c r="V647" i="47"/>
  <c r="AC641" i="47"/>
  <c r="AC617" i="47"/>
  <c r="V614" i="47"/>
  <c r="V367" i="47"/>
  <c r="AC351" i="47"/>
  <c r="V349" i="47"/>
  <c r="V327" i="47"/>
  <c r="V325" i="47"/>
  <c r="AC323" i="47"/>
  <c r="AC321" i="47"/>
  <c r="AC1686" i="47"/>
  <c r="AE1686" i="47" s="1"/>
  <c r="AC1501" i="47"/>
  <c r="AC1338" i="47"/>
  <c r="V1336" i="47"/>
  <c r="V1331" i="47"/>
  <c r="AC1200" i="47"/>
  <c r="V1158" i="47"/>
  <c r="AC1157" i="47"/>
  <c r="V1157" i="47"/>
  <c r="V1154" i="47"/>
  <c r="V871" i="47"/>
  <c r="V864" i="47"/>
  <c r="AC860" i="47"/>
  <c r="AC686" i="47"/>
  <c r="AC685" i="47"/>
  <c r="V593" i="47"/>
  <c r="AC331" i="47"/>
  <c r="V324" i="47"/>
  <c r="V52" i="47"/>
  <c r="V1358" i="47"/>
  <c r="AC1336" i="47"/>
  <c r="V1318" i="47"/>
  <c r="AC1317" i="47"/>
  <c r="V1316" i="47"/>
  <c r="V1268" i="47"/>
  <c r="V857" i="47"/>
  <c r="AC820" i="47"/>
  <c r="V731" i="47"/>
  <c r="AC705" i="47"/>
  <c r="AE705" i="47" s="1"/>
  <c r="AC704" i="47"/>
  <c r="V689" i="47"/>
  <c r="AC676" i="47"/>
  <c r="AE676" i="47" s="1"/>
  <c r="AC610" i="47"/>
  <c r="V599" i="47"/>
  <c r="V594" i="47"/>
  <c r="AC366" i="47"/>
  <c r="AC358" i="47"/>
  <c r="V55" i="47"/>
  <c r="AC1198" i="47"/>
  <c r="AE1198" i="47" s="1"/>
  <c r="V867" i="47"/>
  <c r="V863" i="47"/>
  <c r="AC688" i="47"/>
  <c r="V686" i="47"/>
  <c r="V685" i="47"/>
  <c r="AC614" i="47"/>
  <c r="V606" i="47"/>
  <c r="AC593" i="47"/>
  <c r="V347" i="47"/>
  <c r="V345" i="47"/>
  <c r="V331" i="47"/>
  <c r="V26" i="47"/>
  <c r="AC854" i="47"/>
  <c r="V852" i="47"/>
  <c r="V644" i="47"/>
  <c r="V629" i="47"/>
  <c r="V600" i="47"/>
  <c r="AC371" i="47"/>
  <c r="AC360" i="47"/>
  <c r="V360" i="47"/>
  <c r="V348" i="47"/>
  <c r="AC344" i="47"/>
  <c r="AC327" i="47"/>
  <c r="AE327" i="47" s="1"/>
  <c r="V323" i="47"/>
  <c r="V35" i="47"/>
  <c r="AC364" i="47"/>
  <c r="V346" i="47"/>
  <c r="V344" i="47"/>
  <c r="V66" i="47"/>
  <c r="AP775" i="47"/>
  <c r="AP337" i="47"/>
  <c r="AC2170" i="47"/>
  <c r="AE2170" i="47" s="1"/>
  <c r="AC1486" i="47"/>
  <c r="AC731" i="47"/>
  <c r="AG281" i="47"/>
  <c r="AK281" i="47" s="1"/>
  <c r="AG107" i="47"/>
  <c r="AK107" i="47" s="1"/>
  <c r="AG562" i="47"/>
  <c r="AK562" i="47" s="1"/>
  <c r="AG807" i="47"/>
  <c r="AK807" i="47" s="1"/>
  <c r="V1681" i="47"/>
  <c r="V1525" i="47"/>
  <c r="V1524" i="47"/>
  <c r="V1500" i="47"/>
  <c r="V1544" i="47"/>
  <c r="V319" i="47"/>
  <c r="V298" i="47"/>
  <c r="AC843" i="47"/>
  <c r="AC1669" i="47"/>
  <c r="AE1669" i="47" s="1"/>
  <c r="AC2147" i="47"/>
  <c r="AE2147" i="47" s="1"/>
  <c r="AC1667" i="47"/>
  <c r="AE1667" i="47" s="1"/>
  <c r="AC717" i="47"/>
  <c r="AE717" i="47" s="1"/>
  <c r="AH430" i="47" s="1"/>
  <c r="AI430" i="47" s="1"/>
  <c r="AJ430" i="47" s="1"/>
  <c r="AG276" i="47"/>
  <c r="AK276" i="47" s="1"/>
  <c r="AG275" i="47"/>
  <c r="AK275" i="47" s="1"/>
  <c r="AG273" i="47"/>
  <c r="AK273" i="47" s="1"/>
  <c r="AP278" i="47"/>
  <c r="AP768" i="47"/>
  <c r="BG1224" i="47" s="1"/>
  <c r="AP429" i="47"/>
  <c r="AC10" i="47"/>
  <c r="AG858" i="47"/>
  <c r="AP858" i="47"/>
  <c r="AG934" i="47"/>
  <c r="AK934" i="47" s="1"/>
  <c r="BG8" i="47"/>
  <c r="BG9" i="47"/>
  <c r="BH8" i="47"/>
  <c r="BH9" i="47"/>
  <c r="AC1993" i="47"/>
  <c r="AE1993" i="47" s="1"/>
  <c r="AC1670" i="47"/>
  <c r="AE1670" i="47" s="1"/>
  <c r="AC924" i="47"/>
  <c r="AC119" i="47"/>
  <c r="AC1824" i="47"/>
  <c r="AE1824" i="47" s="1"/>
  <c r="AG872" i="47"/>
  <c r="AK872" i="47" s="1"/>
  <c r="AC687" i="47"/>
  <c r="AC647" i="47"/>
  <c r="AE647" i="47" s="1"/>
  <c r="AC645" i="47"/>
  <c r="AE645" i="47" s="1"/>
  <c r="AC1672" i="47"/>
  <c r="AE1672" i="47" s="1"/>
  <c r="AC853" i="47"/>
  <c r="AC577" i="47"/>
  <c r="AC922" i="47"/>
  <c r="AE922" i="47" s="1"/>
  <c r="AC683" i="47"/>
  <c r="AE683" i="47" s="1"/>
  <c r="AC598" i="47"/>
  <c r="AC19" i="47"/>
  <c r="AE19" i="47" s="1"/>
  <c r="L7" i="18"/>
  <c r="V2135" i="47"/>
  <c r="V1817" i="47"/>
  <c r="AP547" i="47"/>
  <c r="AC1658" i="47"/>
  <c r="AE1658" i="47" s="1"/>
  <c r="AP964" i="47"/>
  <c r="AC2134" i="47"/>
  <c r="AE2134" i="47" s="1"/>
  <c r="AC1327" i="47"/>
  <c r="V1658" i="47"/>
  <c r="AC944" i="47"/>
  <c r="AE944" i="47" s="1"/>
  <c r="AC28" i="47"/>
  <c r="AE28" i="47" s="1"/>
  <c r="AC1657" i="47"/>
  <c r="AE1657" i="47" s="1"/>
  <c r="AG740" i="47"/>
  <c r="AK740" i="47" s="1"/>
  <c r="AG734" i="47"/>
  <c r="AP572" i="47"/>
  <c r="AP682" i="47"/>
  <c r="AP729" i="47"/>
  <c r="BG1177" i="47" s="1"/>
  <c r="V205" i="47"/>
  <c r="AG3" i="47"/>
  <c r="AG320" i="47"/>
  <c r="AK320" i="47" s="1"/>
  <c r="V4" i="47"/>
  <c r="V1146" i="47"/>
  <c r="V1144" i="47"/>
  <c r="V1132" i="47"/>
  <c r="AC1130" i="47"/>
  <c r="V1035" i="47"/>
  <c r="V1547" i="47"/>
  <c r="V1509" i="47"/>
  <c r="V1184" i="47"/>
  <c r="V1115" i="47"/>
  <c r="V1080" i="47"/>
  <c r="V1049" i="47"/>
  <c r="V800" i="47"/>
  <c r="V766" i="47"/>
  <c r="V49" i="47"/>
  <c r="V1548" i="47"/>
  <c r="V1200" i="47"/>
  <c r="AC1132" i="47"/>
  <c r="V28" i="47"/>
  <c r="V1563" i="47"/>
  <c r="V1522" i="47"/>
  <c r="V1029" i="47"/>
  <c r="AC563" i="47"/>
  <c r="V563" i="47"/>
  <c r="V1491" i="47"/>
  <c r="V1273" i="47"/>
  <c r="AC1142" i="47"/>
  <c r="V1124" i="47"/>
  <c r="V1054" i="47"/>
  <c r="V1053" i="47"/>
  <c r="AC561" i="47"/>
  <c r="V543" i="47"/>
  <c r="AC1526" i="47"/>
  <c r="V1465" i="47"/>
  <c r="V1164" i="47"/>
  <c r="AC768" i="47"/>
  <c r="V492" i="47"/>
  <c r="V15" i="47"/>
  <c r="V1656" i="47"/>
  <c r="V1540" i="47"/>
  <c r="V1510" i="47"/>
  <c r="AC1164" i="47"/>
  <c r="V1162" i="47"/>
  <c r="V1151" i="47"/>
  <c r="V1130" i="47"/>
  <c r="V1123" i="47"/>
  <c r="AC1053" i="47"/>
  <c r="V480" i="47"/>
  <c r="AC1436" i="47"/>
  <c r="AC1160" i="47"/>
  <c r="V1148" i="47"/>
  <c r="V1062" i="47"/>
  <c r="V235" i="47"/>
  <c r="V1137" i="47"/>
  <c r="V1136" i="47"/>
  <c r="V1081" i="47"/>
  <c r="V552" i="47"/>
  <c r="V944" i="47"/>
  <c r="V572" i="47"/>
  <c r="V13" i="47"/>
  <c r="AP420" i="47"/>
  <c r="BG706" i="47" s="1"/>
  <c r="AG55" i="47"/>
  <c r="AP55" i="47"/>
  <c r="AC1021" i="47"/>
  <c r="V1006" i="47"/>
  <c r="V737" i="47"/>
  <c r="V730" i="47"/>
  <c r="V589" i="47"/>
  <c r="AC298" i="47"/>
  <c r="AC297" i="47"/>
  <c r="AC295" i="47"/>
  <c r="V266" i="47"/>
  <c r="V44" i="47"/>
  <c r="V40" i="47"/>
  <c r="V1564" i="47"/>
  <c r="AC1563" i="47"/>
  <c r="AC1499" i="47"/>
  <c r="V1471" i="47"/>
  <c r="V1455" i="47"/>
  <c r="V1451" i="47"/>
  <c r="V1267" i="47"/>
  <c r="V1195" i="47"/>
  <c r="AQ119" i="47"/>
  <c r="V722" i="47"/>
  <c r="V568" i="47"/>
  <c r="V538" i="47"/>
  <c r="V522" i="47"/>
  <c r="V519" i="47"/>
  <c r="V247" i="47"/>
  <c r="V1498" i="47"/>
  <c r="V1493" i="47"/>
  <c r="AC1267" i="47"/>
  <c r="V1074" i="47"/>
  <c r="V994" i="47"/>
  <c r="AC524" i="47"/>
  <c r="AC296" i="47"/>
  <c r="V24" i="47"/>
  <c r="V2132" i="47"/>
  <c r="V1545" i="47"/>
  <c r="V1472" i="47"/>
  <c r="AC1226" i="47"/>
  <c r="V1225" i="47"/>
  <c r="V1181" i="47"/>
  <c r="V781" i="47"/>
  <c r="V780" i="47"/>
  <c r="AC229" i="47"/>
  <c r="V1526" i="47"/>
  <c r="V1478" i="47"/>
  <c r="V1287" i="47"/>
  <c r="V1260" i="47"/>
  <c r="V769" i="47"/>
  <c r="V227" i="47"/>
  <c r="AC1457" i="47"/>
  <c r="V726" i="47"/>
  <c r="V556" i="47"/>
  <c r="AC214" i="47"/>
  <c r="V1562" i="47"/>
  <c r="V1443" i="47"/>
  <c r="AC1054" i="47"/>
  <c r="V1001" i="47"/>
  <c r="V950" i="47"/>
  <c r="V790" i="47"/>
  <c r="V770" i="47"/>
  <c r="V717" i="47"/>
  <c r="V72" i="47"/>
  <c r="V1435" i="47"/>
  <c r="V1228" i="47"/>
  <c r="V1014" i="47"/>
  <c r="V579" i="47"/>
  <c r="V246" i="47"/>
  <c r="V215" i="47"/>
  <c r="AC114" i="47"/>
  <c r="AE114" i="47" s="1"/>
  <c r="AC8" i="47"/>
  <c r="AC1177" i="47"/>
  <c r="V1177" i="47"/>
  <c r="V1093" i="47"/>
  <c r="V1089" i="47"/>
  <c r="AC1076" i="47"/>
  <c r="AE1076" i="47" s="1"/>
  <c r="V1068" i="47"/>
  <c r="AC6" i="47"/>
  <c r="AC943" i="47"/>
  <c r="V751" i="47"/>
  <c r="V735" i="47"/>
  <c r="V542" i="47"/>
  <c r="V524" i="47"/>
  <c r="V289" i="47"/>
  <c r="V22" i="47"/>
  <c r="V68" i="47"/>
  <c r="V46" i="47"/>
  <c r="V6" i="47"/>
  <c r="AC1184" i="47"/>
  <c r="V1183" i="47"/>
  <c r="V1097" i="47"/>
  <c r="AC1090" i="47"/>
  <c r="AC1066" i="47"/>
  <c r="AC1005" i="47"/>
  <c r="V1005" i="47"/>
  <c r="AC996" i="47"/>
  <c r="V808" i="47"/>
  <c r="AC791" i="47"/>
  <c r="V776" i="47"/>
  <c r="V483" i="47"/>
  <c r="AC266" i="47"/>
  <c r="V252" i="47"/>
  <c r="V208" i="47"/>
  <c r="V115" i="47"/>
  <c r="AC1562" i="47"/>
  <c r="V1537" i="47"/>
  <c r="V1535" i="47"/>
  <c r="AC1482" i="47"/>
  <c r="AC1455" i="47"/>
  <c r="AC1429" i="47"/>
  <c r="AC1427" i="47"/>
  <c r="AC1261" i="47"/>
  <c r="AC1089" i="47"/>
  <c r="AC802" i="47"/>
  <c r="AC799" i="47"/>
  <c r="V796" i="47"/>
  <c r="V772" i="47"/>
  <c r="V764" i="47"/>
  <c r="V743" i="47"/>
  <c r="V742" i="47"/>
  <c r="V738" i="47"/>
  <c r="V728" i="47"/>
  <c r="V727" i="47"/>
  <c r="AC544" i="47"/>
  <c r="V544" i="47"/>
  <c r="V541" i="47"/>
  <c r="V250" i="47"/>
  <c r="V231" i="47"/>
  <c r="V128" i="47"/>
  <c r="V102" i="47"/>
  <c r="V70" i="47"/>
  <c r="V67" i="47"/>
  <c r="AC1548" i="47"/>
  <c r="V1523" i="47"/>
  <c r="AC1493" i="47"/>
  <c r="V1487" i="47"/>
  <c r="AC1485" i="47"/>
  <c r="AC1437" i="47"/>
  <c r="V1427" i="47"/>
  <c r="V1304" i="47"/>
  <c r="V1303" i="47"/>
  <c r="V1298" i="47"/>
  <c r="AC1206" i="47"/>
  <c r="AC1205" i="47"/>
  <c r="V1011" i="47"/>
  <c r="AC804" i="47"/>
  <c r="V793" i="47"/>
  <c r="AC792" i="47"/>
  <c r="V771" i="47"/>
  <c r="V744" i="47"/>
  <c r="V566" i="47"/>
  <c r="AC505" i="47"/>
  <c r="V488" i="47"/>
  <c r="V481" i="47"/>
  <c r="AC264" i="47"/>
  <c r="V264" i="47"/>
  <c r="V256" i="47"/>
  <c r="V239" i="47"/>
  <c r="V97" i="47"/>
  <c r="V60" i="47"/>
  <c r="AC2128" i="47"/>
  <c r="AE2128" i="47" s="1"/>
  <c r="AC1510" i="47"/>
  <c r="V1486" i="47"/>
  <c r="V1482" i="47"/>
  <c r="V1466" i="47"/>
  <c r="AC1465" i="47"/>
  <c r="V1305" i="47"/>
  <c r="V1301" i="47"/>
  <c r="V1300" i="47"/>
  <c r="AC1265" i="47"/>
  <c r="AE1265" i="47" s="1"/>
  <c r="V1265" i="47"/>
  <c r="AC1228" i="47"/>
  <c r="AC1212" i="47"/>
  <c r="AC1183" i="47"/>
  <c r="AE1183" i="47" s="1"/>
  <c r="V1180" i="47"/>
  <c r="AC1097" i="47"/>
  <c r="V1090" i="47"/>
  <c r="AC1064" i="47"/>
  <c r="AC1035" i="47"/>
  <c r="V1034" i="47"/>
  <c r="V1026" i="47"/>
  <c r="AC1011" i="47"/>
  <c r="V1002" i="47"/>
  <c r="V795" i="47"/>
  <c r="V792" i="47"/>
  <c r="V741" i="47"/>
  <c r="AC727" i="47"/>
  <c r="AC726" i="47"/>
  <c r="AC550" i="47"/>
  <c r="AC1970" i="47"/>
  <c r="AE1970" i="47" s="1"/>
  <c r="AC1535" i="47"/>
  <c r="AE1535" i="47" s="1"/>
  <c r="AC1521" i="47"/>
  <c r="V1521" i="47"/>
  <c r="V1518" i="47"/>
  <c r="AC1498" i="47"/>
  <c r="AC1472" i="47"/>
  <c r="AC1466" i="47"/>
  <c r="V1461" i="47"/>
  <c r="AC1443" i="47"/>
  <c r="AC1296" i="47"/>
  <c r="V1296" i="47"/>
  <c r="V1285" i="47"/>
  <c r="V1223" i="47"/>
  <c r="V1212" i="47"/>
  <c r="V1202" i="47"/>
  <c r="AC1192" i="47"/>
  <c r="AC1180" i="47"/>
  <c r="V1045" i="47"/>
  <c r="AC1034" i="47"/>
  <c r="V1031" i="47"/>
  <c r="V1008" i="47"/>
  <c r="AC993" i="47"/>
  <c r="AC808" i="47"/>
  <c r="AE808" i="47" s="1"/>
  <c r="V799" i="47"/>
  <c r="AC796" i="47"/>
  <c r="AC780" i="47"/>
  <c r="AE780" i="47" s="1"/>
  <c r="AC741" i="47"/>
  <c r="V251" i="47"/>
  <c r="AC250" i="47"/>
  <c r="AE250" i="47" s="1"/>
  <c r="AC240" i="47"/>
  <c r="AE240" i="47" s="1"/>
  <c r="AC208" i="47"/>
  <c r="V141" i="47"/>
  <c r="AC96" i="47"/>
  <c r="V34" i="47"/>
  <c r="V16" i="47"/>
  <c r="AC1509" i="47"/>
  <c r="AC1478" i="47"/>
  <c r="AC1451" i="47"/>
  <c r="AC1450" i="47"/>
  <c r="V1437" i="47"/>
  <c r="V1295" i="47"/>
  <c r="V1261" i="47"/>
  <c r="AC1248" i="47"/>
  <c r="V1192" i="47"/>
  <c r="AC1087" i="47"/>
  <c r="V1076" i="47"/>
  <c r="AC1067" i="47"/>
  <c r="V1067" i="47"/>
  <c r="V1033" i="47"/>
  <c r="V1012" i="47"/>
  <c r="AC1008" i="47"/>
  <c r="V996" i="47"/>
  <c r="AC994" i="47"/>
  <c r="AE994" i="47" s="1"/>
  <c r="V940" i="47"/>
  <c r="V810" i="47"/>
  <c r="AC806" i="47"/>
  <c r="AE806" i="47" s="1"/>
  <c r="V804" i="47"/>
  <c r="V802" i="47"/>
  <c r="V791" i="47"/>
  <c r="AC790" i="47"/>
  <c r="AC774" i="47"/>
  <c r="AC767" i="47"/>
  <c r="V723" i="47"/>
  <c r="V547" i="47"/>
  <c r="V545" i="47"/>
  <c r="V514" i="47"/>
  <c r="V292" i="47"/>
  <c r="V248" i="47"/>
  <c r="AC246" i="47"/>
  <c r="V223" i="47"/>
  <c r="V129" i="47"/>
  <c r="AC102" i="47"/>
  <c r="AC97" i="47"/>
  <c r="V96" i="47"/>
  <c r="AC92" i="47"/>
  <c r="V33" i="47"/>
  <c r="V19" i="47"/>
  <c r="AC1648" i="47"/>
  <c r="AE1648" i="47" s="1"/>
  <c r="AC1547" i="47"/>
  <c r="AE1547" i="47" s="1"/>
  <c r="AC1540" i="47"/>
  <c r="AE1540" i="47" s="1"/>
  <c r="AC1489" i="47"/>
  <c r="V1489" i="47"/>
  <c r="AC1471" i="47"/>
  <c r="AC1260" i="47"/>
  <c r="AC1050" i="47"/>
  <c r="V1050" i="47"/>
  <c r="V1039" i="47"/>
  <c r="AC1033" i="47"/>
  <c r="V1016" i="47"/>
  <c r="V752" i="47"/>
  <c r="V551" i="47"/>
  <c r="AC543" i="47"/>
  <c r="AC488" i="47"/>
  <c r="AC239" i="47"/>
  <c r="AC233" i="47"/>
  <c r="V217" i="47"/>
  <c r="V214" i="47"/>
  <c r="V17" i="47"/>
  <c r="AC16" i="47"/>
  <c r="AC1424" i="47"/>
  <c r="V1424" i="47"/>
  <c r="AP11" i="47"/>
  <c r="AC1285" i="47"/>
  <c r="V1226" i="47"/>
  <c r="V1224" i="47"/>
  <c r="AC1208" i="47"/>
  <c r="V1208" i="47"/>
  <c r="AC1202" i="47"/>
  <c r="AC1195" i="47"/>
  <c r="AC1181" i="47"/>
  <c r="AC1096" i="47"/>
  <c r="AE1096" i="47" s="1"/>
  <c r="V1096" i="47"/>
  <c r="AC1074" i="47"/>
  <c r="AC1068" i="47"/>
  <c r="V1066" i="47"/>
  <c r="AC1049" i="47"/>
  <c r="V993" i="47"/>
  <c r="AC800" i="47"/>
  <c r="AC795" i="47"/>
  <c r="V577" i="47"/>
  <c r="V505" i="47"/>
  <c r="V494" i="47"/>
  <c r="AC31" i="47"/>
  <c r="AC15" i="47"/>
  <c r="V1170" i="47"/>
  <c r="AC1006" i="47"/>
  <c r="V1003" i="47"/>
  <c r="V951" i="47"/>
  <c r="V794" i="47"/>
  <c r="AC556" i="47"/>
  <c r="AC511" i="47"/>
  <c r="AC483" i="47"/>
  <c r="V238" i="47"/>
  <c r="AC215" i="47"/>
  <c r="V108" i="47"/>
  <c r="AC91" i="47"/>
  <c r="V85" i="47"/>
  <c r="AP159" i="47"/>
  <c r="V806" i="47"/>
  <c r="AC740" i="47"/>
  <c r="V740" i="47"/>
  <c r="V736" i="47"/>
  <c r="AC735" i="47"/>
  <c r="V588" i="47"/>
  <c r="V571" i="47"/>
  <c r="AC519" i="47"/>
  <c r="V502" i="47"/>
  <c r="AC494" i="47"/>
  <c r="V240" i="47"/>
  <c r="V233" i="47"/>
  <c r="V31" i="47"/>
  <c r="AP984" i="47"/>
  <c r="V585" i="47"/>
  <c r="AC555" i="47"/>
  <c r="V555" i="47"/>
  <c r="AC552" i="47"/>
  <c r="AC292" i="47"/>
  <c r="AC289" i="47"/>
  <c r="V260" i="47"/>
  <c r="V253" i="47"/>
  <c r="V244" i="47"/>
  <c r="AC231" i="47"/>
  <c r="AC223" i="47"/>
  <c r="AG748" i="47"/>
  <c r="AK748" i="47" s="1"/>
  <c r="AP748" i="47"/>
  <c r="BG1215" i="47" s="1"/>
  <c r="AP753" i="47"/>
  <c r="AC238" i="47"/>
  <c r="V229" i="47"/>
  <c r="AC227" i="47"/>
  <c r="V119" i="47"/>
  <c r="V93" i="47"/>
  <c r="V92" i="47"/>
  <c r="V76" i="47"/>
  <c r="V42" i="47"/>
  <c r="AC40" i="47"/>
  <c r="AC205" i="47"/>
  <c r="AE205" i="47" s="1"/>
  <c r="AP119" i="47"/>
  <c r="BG204" i="47" s="1"/>
  <c r="AQ117" i="47" s="1"/>
  <c r="AP265" i="47"/>
  <c r="V136" i="47"/>
  <c r="AC93" i="47"/>
  <c r="AP170" i="47"/>
  <c r="AP934" i="47"/>
  <c r="AG570" i="47"/>
  <c r="AK570" i="47" s="1"/>
  <c r="AP570" i="47"/>
  <c r="BI9" i="47"/>
  <c r="BI8" i="47"/>
  <c r="BJ9" i="47"/>
  <c r="BJ8" i="47"/>
  <c r="BK9" i="47"/>
  <c r="BK8" i="47"/>
  <c r="BL9" i="47"/>
  <c r="BL8" i="47"/>
  <c r="BM9" i="47"/>
  <c r="BM8" i="47"/>
  <c r="BN9" i="47"/>
  <c r="BN8" i="47"/>
  <c r="BO9" i="47"/>
  <c r="BO8" i="47"/>
  <c r="BP9" i="47"/>
  <c r="BP8" i="47"/>
  <c r="BQ9" i="47"/>
  <c r="BQ8" i="47"/>
  <c r="BR9" i="47"/>
  <c r="BR8" i="47"/>
  <c r="O870" i="47"/>
  <c r="Q870" i="47"/>
  <c r="O867" i="47"/>
  <c r="Q867" i="47"/>
  <c r="O861" i="47"/>
  <c r="Q861" i="47"/>
  <c r="V1457" i="47"/>
  <c r="V1646" i="47"/>
  <c r="V1485" i="47"/>
  <c r="V1629" i="47"/>
  <c r="V695" i="47"/>
  <c r="AC538" i="47"/>
  <c r="AC1789" i="47"/>
  <c r="AE1789" i="47" s="1"/>
  <c r="V1392" i="47"/>
  <c r="AP968" i="47"/>
  <c r="BG1574" i="47" s="1"/>
  <c r="AP366" i="47"/>
  <c r="AG825" i="47"/>
  <c r="AK825" i="47" s="1"/>
  <c r="AP825" i="47"/>
  <c r="AC1152" i="47"/>
  <c r="AG723" i="47"/>
  <c r="AG791" i="47"/>
  <c r="AK791" i="47" s="1"/>
  <c r="AP930" i="47"/>
  <c r="AC919" i="47"/>
  <c r="AG572" i="47"/>
  <c r="AP699" i="47"/>
  <c r="AG571" i="47"/>
  <c r="AK571" i="47" s="1"/>
  <c r="AP156" i="47"/>
  <c r="BG264" i="47" s="1"/>
  <c r="AQ156" i="47"/>
  <c r="BH264" i="47" s="1"/>
  <c r="AR156" i="47"/>
  <c r="BI264" i="47" s="1"/>
  <c r="AS156" i="47"/>
  <c r="BJ264" i="47" s="1"/>
  <c r="AT156" i="47"/>
  <c r="BK264" i="47" s="1"/>
  <c r="AU156" i="47"/>
  <c r="BL264" i="47" s="1"/>
  <c r="AV156" i="47"/>
  <c r="BM264" i="47" s="1"/>
  <c r="AW156" i="47"/>
  <c r="BN264" i="47" s="1"/>
  <c r="AX156" i="47"/>
  <c r="BO264" i="47" s="1"/>
  <c r="AY156" i="47"/>
  <c r="BP264" i="47" s="1"/>
  <c r="AZ156" i="47"/>
  <c r="BQ264" i="47" s="1"/>
  <c r="BA156" i="47"/>
  <c r="BR264" i="47" s="1"/>
  <c r="BB156" i="47"/>
  <c r="BS264" i="47" s="1"/>
  <c r="BC156" i="47"/>
  <c r="BT264" i="47" s="1"/>
  <c r="BD156" i="47"/>
  <c r="AP182" i="47"/>
  <c r="AP636" i="47"/>
  <c r="AP275" i="47"/>
  <c r="BG463" i="47" s="1"/>
  <c r="AP401" i="47"/>
  <c r="AP248" i="47"/>
  <c r="AP485" i="47"/>
  <c r="AP375" i="47"/>
  <c r="V511" i="47"/>
  <c r="AG279" i="47"/>
  <c r="AP512" i="47"/>
  <c r="AP463" i="47"/>
  <c r="AP143" i="47"/>
  <c r="AP258" i="47"/>
  <c r="AP704" i="47"/>
  <c r="AQ704" i="47"/>
  <c r="AR704" i="47"/>
  <c r="AS704" i="47"/>
  <c r="AT704" i="47"/>
  <c r="AU704" i="47"/>
  <c r="AV704" i="47"/>
  <c r="AW704" i="47"/>
  <c r="AX704" i="47"/>
  <c r="AY704" i="47"/>
  <c r="AZ704" i="47"/>
  <c r="BA704" i="47"/>
  <c r="BB704" i="47"/>
  <c r="BC704" i="47"/>
  <c r="BD704" i="47"/>
  <c r="AP318" i="47"/>
  <c r="BG541" i="47" s="1"/>
  <c r="AQ318" i="47"/>
  <c r="AR318" i="47"/>
  <c r="AS318" i="47"/>
  <c r="AT318" i="47"/>
  <c r="AU318" i="47"/>
  <c r="AV318" i="47"/>
  <c r="AW318" i="47"/>
  <c r="AX318" i="47"/>
  <c r="AY318" i="47"/>
  <c r="AZ318" i="47"/>
  <c r="BA318" i="47"/>
  <c r="BB318" i="47"/>
  <c r="BC318" i="47"/>
  <c r="BD318" i="47"/>
  <c r="AP250" i="47"/>
  <c r="AG356" i="47"/>
  <c r="AK356" i="47" s="1"/>
  <c r="AC198" i="47"/>
  <c r="V198" i="47"/>
  <c r="AP843" i="47"/>
  <c r="AP249" i="47"/>
  <c r="BG427" i="47" s="1"/>
  <c r="AP104" i="47"/>
  <c r="AP872" i="47"/>
  <c r="AG514" i="47"/>
  <c r="AK514" i="47" s="1"/>
  <c r="AP514" i="47"/>
  <c r="AG787" i="47"/>
  <c r="AK787" i="47" s="1"/>
  <c r="AP681" i="47"/>
  <c r="AP494" i="47"/>
  <c r="BG823" i="47" s="1"/>
  <c r="AQ494" i="47"/>
  <c r="BH823" i="47" s="1"/>
  <c r="AR494" i="47"/>
  <c r="BI823" i="47" s="1"/>
  <c r="AS494" i="47"/>
  <c r="BJ823" i="47" s="1"/>
  <c r="AT494" i="47"/>
  <c r="BK823" i="47" s="1"/>
  <c r="AU494" i="47"/>
  <c r="BL823" i="47" s="1"/>
  <c r="AV494" i="47"/>
  <c r="BM823" i="47" s="1"/>
  <c r="AW494" i="47"/>
  <c r="BN823" i="47" s="1"/>
  <c r="AX494" i="47"/>
  <c r="BO823" i="47" s="1"/>
  <c r="AY494" i="47"/>
  <c r="BP823" i="47" s="1"/>
  <c r="AZ494" i="47"/>
  <c r="BQ823" i="47" s="1"/>
  <c r="BA494" i="47"/>
  <c r="BR823" i="47" s="1"/>
  <c r="BB494" i="47"/>
  <c r="BS823" i="47" s="1"/>
  <c r="BC494" i="47"/>
  <c r="BT823" i="47" s="1"/>
  <c r="BD494" i="47"/>
  <c r="AP252" i="47"/>
  <c r="AP562" i="47"/>
  <c r="AP305" i="47"/>
  <c r="BG519" i="47" s="1"/>
  <c r="AP641" i="47"/>
  <c r="BG1042" i="47" s="1"/>
  <c r="AQ118" i="47" s="1"/>
  <c r="AP541" i="47"/>
  <c r="BG875" i="47" s="1"/>
  <c r="BG1115" i="47"/>
  <c r="BG1116" i="47"/>
  <c r="BG1336" i="47"/>
  <c r="BG1335" i="47"/>
  <c r="BG1337" i="47"/>
  <c r="BG1250" i="47"/>
  <c r="BG1251" i="47"/>
  <c r="AQ780" i="47" s="1"/>
  <c r="BG1249" i="47"/>
  <c r="BG1484" i="47"/>
  <c r="BS9" i="47"/>
  <c r="BS8" i="47"/>
  <c r="BT9" i="47"/>
  <c r="BT8" i="47"/>
  <c r="O800" i="47"/>
  <c r="Q800" i="47"/>
  <c r="O843" i="47"/>
  <c r="Q843" i="47"/>
  <c r="O848" i="47"/>
  <c r="Q848" i="47"/>
  <c r="AP363" i="47"/>
  <c r="BG612" i="47" s="1"/>
  <c r="AC2067" i="47"/>
  <c r="AE2067" i="47" s="1"/>
  <c r="AG576" i="47"/>
  <c r="AG706" i="47"/>
  <c r="AK706" i="47" s="1"/>
  <c r="V941" i="47"/>
  <c r="AP444" i="47"/>
  <c r="BG744" i="47" s="1"/>
  <c r="AP288" i="47"/>
  <c r="AC1730" i="47"/>
  <c r="AE1730" i="47" s="1"/>
  <c r="AG880" i="47"/>
  <c r="AK880" i="47" s="1"/>
  <c r="AG112" i="47"/>
  <c r="AK112" i="47" s="1"/>
  <c r="AP112" i="47"/>
  <c r="AP788" i="47"/>
  <c r="AC1533" i="47"/>
  <c r="BG1067" i="47"/>
  <c r="AP121" i="47"/>
  <c r="AP928" i="47"/>
  <c r="AP803" i="47"/>
  <c r="AP280" i="47"/>
  <c r="AP670" i="47"/>
  <c r="AG573" i="47"/>
  <c r="AK573" i="47" s="1"/>
  <c r="AP640" i="47"/>
  <c r="BG1041" i="47" s="1"/>
  <c r="AQ860" i="47" s="1"/>
  <c r="BH1409" i="47" s="1"/>
  <c r="AC42" i="47"/>
  <c r="AC1330" i="47"/>
  <c r="AP819" i="47"/>
  <c r="BG1338" i="47" s="1"/>
  <c r="AG792" i="47"/>
  <c r="AK792" i="47" s="1"/>
  <c r="AP711" i="47"/>
  <c r="AP735" i="47"/>
  <c r="BG1179" i="47"/>
  <c r="AG274" i="47"/>
  <c r="AK274" i="47" s="1"/>
  <c r="AG271" i="47"/>
  <c r="AG699" i="47"/>
  <c r="AG917" i="47"/>
  <c r="AK917" i="47" s="1"/>
  <c r="AG695" i="47"/>
  <c r="AG818" i="47"/>
  <c r="AK818" i="47" s="1"/>
  <c r="AG776" i="47"/>
  <c r="AK776" i="47" s="1"/>
  <c r="AP208" i="47"/>
  <c r="AG175" i="47"/>
  <c r="AG552" i="47"/>
  <c r="AG548" i="47"/>
  <c r="AK548" i="47" s="1"/>
  <c r="AG897" i="47"/>
  <c r="AK897" i="47" s="1"/>
  <c r="AG915" i="47"/>
  <c r="AK915" i="47" s="1"/>
  <c r="AG626" i="47"/>
  <c r="AG410" i="47"/>
  <c r="AK410" i="47" s="1"/>
  <c r="AP529" i="47"/>
  <c r="AG265" i="47"/>
  <c r="AK265" i="47" s="1"/>
  <c r="AG643" i="47"/>
  <c r="AK643" i="47" s="1"/>
  <c r="AG477" i="47"/>
  <c r="AP477" i="47"/>
  <c r="AP752" i="47"/>
  <c r="AG328" i="47"/>
  <c r="AK328" i="47" s="1"/>
  <c r="AP327" i="47"/>
  <c r="AP849" i="47"/>
  <c r="BG1393" i="47" s="1"/>
  <c r="AG267" i="47"/>
  <c r="AK267" i="47" s="1"/>
  <c r="AC444" i="47"/>
  <c r="AG910" i="47"/>
  <c r="AK910" i="47" s="1"/>
  <c r="AP910" i="47"/>
  <c r="BG1487" i="47" s="1"/>
  <c r="AC200" i="47"/>
  <c r="AE200" i="47" s="1"/>
  <c r="AP114" i="47"/>
  <c r="BG199" i="47" s="1"/>
  <c r="AG210" i="47"/>
  <c r="AP898" i="47"/>
  <c r="AC13" i="47"/>
  <c r="AE13" i="47" s="1"/>
  <c r="AG561" i="47"/>
  <c r="AK561" i="47" s="1"/>
  <c r="AP561" i="47"/>
  <c r="BG899" i="47" s="1"/>
  <c r="BG1492" i="47"/>
  <c r="BG1543" i="47"/>
  <c r="BG692" i="47"/>
  <c r="BG670" i="47"/>
  <c r="BG671" i="47"/>
  <c r="BG1130" i="47"/>
  <c r="BG1131" i="47"/>
  <c r="BG1259" i="47"/>
  <c r="BG1258" i="47"/>
  <c r="BG1063" i="47"/>
  <c r="AQ182" i="47" s="1"/>
  <c r="BG1188" i="47"/>
  <c r="BG1189" i="47"/>
  <c r="BG1181" i="47"/>
  <c r="BG1182" i="47"/>
  <c r="BG1183" i="47"/>
  <c r="BG1180" i="47"/>
  <c r="BG1280" i="47"/>
  <c r="BG780" i="47"/>
  <c r="AP497" i="47"/>
  <c r="BG831" i="47" s="1"/>
  <c r="AP632" i="47"/>
  <c r="BG1030" i="47" s="1"/>
  <c r="AQ497" i="47"/>
  <c r="AR497" i="47"/>
  <c r="AS497" i="47"/>
  <c r="AT497" i="47"/>
  <c r="AU497" i="47"/>
  <c r="AV497" i="47"/>
  <c r="AW497" i="47"/>
  <c r="AX497" i="47"/>
  <c r="AY497" i="47"/>
  <c r="AZ497" i="47"/>
  <c r="BA497" i="47"/>
  <c r="BB497" i="47"/>
  <c r="BC497" i="47"/>
  <c r="BD497" i="47"/>
  <c r="BG563" i="47"/>
  <c r="BG559" i="47"/>
  <c r="AP328" i="47"/>
  <c r="BG545" i="47" s="1"/>
  <c r="AP535" i="47"/>
  <c r="AQ328" i="47"/>
  <c r="AR328" i="47"/>
  <c r="AS328" i="47"/>
  <c r="AT328" i="47"/>
  <c r="AU328" i="47"/>
  <c r="AV328" i="47"/>
  <c r="AW328" i="47"/>
  <c r="AX328" i="47"/>
  <c r="AY328" i="47"/>
  <c r="AZ328" i="47"/>
  <c r="BA328" i="47"/>
  <c r="BB328" i="47"/>
  <c r="BC328" i="47"/>
  <c r="BD328" i="47"/>
  <c r="BG1168" i="47"/>
  <c r="BG1539" i="47"/>
  <c r="AP131" i="47"/>
  <c r="BG222" i="47" s="1"/>
  <c r="AP294" i="47"/>
  <c r="AP508" i="47"/>
  <c r="AP209" i="47"/>
  <c r="BG361" i="47" s="1"/>
  <c r="BG184" i="47"/>
  <c r="BG183" i="47"/>
  <c r="BG185" i="47"/>
  <c r="BH183" i="47"/>
  <c r="BH184" i="47"/>
  <c r="BH185" i="47"/>
  <c r="BI183" i="47"/>
  <c r="BI184" i="47"/>
  <c r="BI185" i="47"/>
  <c r="BJ183" i="47"/>
  <c r="BJ184" i="47"/>
  <c r="BJ185" i="47"/>
  <c r="BK185" i="47"/>
  <c r="BK184" i="47"/>
  <c r="BK183" i="47"/>
  <c r="BL183" i="47"/>
  <c r="BL185" i="47"/>
  <c r="BL184" i="47"/>
  <c r="BM183" i="47"/>
  <c r="BM185" i="47"/>
  <c r="BM184" i="47"/>
  <c r="BN185" i="47"/>
  <c r="BN184" i="47"/>
  <c r="BN183" i="47"/>
  <c r="BO184" i="47"/>
  <c r="BO185" i="47"/>
  <c r="BO183" i="47"/>
  <c r="BP185" i="47"/>
  <c r="BP184" i="47"/>
  <c r="BP183" i="47"/>
  <c r="BQ183" i="47"/>
  <c r="BQ185" i="47"/>
  <c r="BQ184" i="47"/>
  <c r="BR183" i="47"/>
  <c r="BR185" i="47"/>
  <c r="BR184" i="47"/>
  <c r="BS183" i="47"/>
  <c r="BS185" i="47"/>
  <c r="BS184" i="47"/>
  <c r="BT183" i="47"/>
  <c r="BT185" i="47"/>
  <c r="BT184" i="47"/>
  <c r="BG186" i="47"/>
  <c r="BG180" i="47"/>
  <c r="BG179" i="47"/>
  <c r="BG178" i="47"/>
  <c r="AP134" i="47"/>
  <c r="BG230" i="47" s="1"/>
  <c r="AP135" i="47"/>
  <c r="AP239" i="47"/>
  <c r="AP695" i="47"/>
  <c r="AP116" i="47"/>
  <c r="BG200" i="47" s="1"/>
  <c r="AP583" i="47"/>
  <c r="AP109" i="47"/>
  <c r="BG187" i="47" s="1"/>
  <c r="AP218" i="47"/>
  <c r="BG1265" i="47"/>
  <c r="BG1266" i="47"/>
  <c r="AC155" i="47"/>
  <c r="AG88" i="47"/>
  <c r="AK88" i="47" s="1"/>
  <c r="BG1273" i="47"/>
  <c r="BG1274" i="47"/>
  <c r="BG146" i="47"/>
  <c r="BG145" i="47"/>
  <c r="BG147" i="47"/>
  <c r="BH147" i="47"/>
  <c r="BH145" i="47"/>
  <c r="BH146" i="47"/>
  <c r="BI145" i="47"/>
  <c r="BI146" i="47"/>
  <c r="BI147" i="47"/>
  <c r="BJ146" i="47"/>
  <c r="BJ145" i="47"/>
  <c r="BJ147" i="47"/>
  <c r="BK146" i="47"/>
  <c r="BK147" i="47"/>
  <c r="BK145" i="47"/>
  <c r="BL146" i="47"/>
  <c r="BL145" i="47"/>
  <c r="BL147" i="47"/>
  <c r="BM145" i="47"/>
  <c r="BM146" i="47"/>
  <c r="BM147" i="47"/>
  <c r="BN147" i="47"/>
  <c r="BN146" i="47"/>
  <c r="BN145" i="47"/>
  <c r="BO147" i="47"/>
  <c r="BO146" i="47"/>
  <c r="BO145" i="47"/>
  <c r="BP145" i="47"/>
  <c r="BP146" i="47"/>
  <c r="BP147" i="47"/>
  <c r="BQ145" i="47"/>
  <c r="BQ147" i="47"/>
  <c r="BQ146" i="47"/>
  <c r="BR146" i="47"/>
  <c r="BR147" i="47"/>
  <c r="BR145" i="47"/>
  <c r="BS147" i="47"/>
  <c r="BS146" i="47"/>
  <c r="BS145" i="47"/>
  <c r="BT146" i="47"/>
  <c r="BT145" i="47"/>
  <c r="BT147" i="47"/>
  <c r="AP869" i="47"/>
  <c r="AP374" i="47"/>
  <c r="AP538" i="47"/>
  <c r="AP199" i="47"/>
  <c r="AP567" i="47"/>
  <c r="AP576" i="47"/>
  <c r="BG352" i="47"/>
  <c r="BG351" i="47"/>
  <c r="BC881" i="47"/>
  <c r="BC893" i="47"/>
  <c r="AQ881" i="47"/>
  <c r="AQ893" i="47"/>
  <c r="AW881" i="47"/>
  <c r="AW893" i="47"/>
  <c r="AP881" i="47"/>
  <c r="AP893" i="47"/>
  <c r="AY881" i="47"/>
  <c r="AY893" i="47"/>
  <c r="AU881" i="47"/>
  <c r="AU893" i="47"/>
  <c r="BA881" i="47"/>
  <c r="BA893" i="47"/>
  <c r="AT881" i="47"/>
  <c r="AT893" i="47"/>
  <c r="AZ881" i="47"/>
  <c r="AZ893" i="47"/>
  <c r="AV881" i="47"/>
  <c r="AV893" i="47"/>
  <c r="AX881" i="47"/>
  <c r="AX893" i="47"/>
  <c r="BB881" i="47"/>
  <c r="BB893" i="47"/>
  <c r="AS881" i="47"/>
  <c r="AS893" i="47"/>
  <c r="AR881" i="47"/>
  <c r="AR893" i="47"/>
  <c r="BD881" i="47"/>
  <c r="BD893" i="47"/>
  <c r="AP810" i="47"/>
  <c r="AP822" i="47"/>
  <c r="BG1347" i="47" s="1"/>
  <c r="BG1443" i="47"/>
  <c r="BG1441" i="47"/>
  <c r="BG1442" i="47"/>
  <c r="AP130" i="47"/>
  <c r="AP133" i="47"/>
  <c r="AQ130" i="47"/>
  <c r="AR130" i="47"/>
  <c r="AS130" i="47"/>
  <c r="AT130" i="47"/>
  <c r="AU130" i="47"/>
  <c r="AV130" i="47"/>
  <c r="AW130" i="47"/>
  <c r="AX130" i="47"/>
  <c r="AY130" i="47"/>
  <c r="AZ130" i="47"/>
  <c r="BA130" i="47"/>
  <c r="BB130" i="47"/>
  <c r="BC130" i="47"/>
  <c r="BD130" i="47"/>
  <c r="AP602" i="47"/>
  <c r="AP612" i="47"/>
  <c r="BG995" i="47" s="1"/>
  <c r="AP220" i="47"/>
  <c r="AP225" i="47"/>
  <c r="BG379" i="47" s="1"/>
  <c r="AP103" i="47"/>
  <c r="AP106" i="47"/>
  <c r="AP229" i="47"/>
  <c r="AP234" i="47"/>
  <c r="AP309" i="47"/>
  <c r="AP315" i="47"/>
  <c r="AQ315" i="47"/>
  <c r="BH531" i="47" s="1"/>
  <c r="AR315" i="47"/>
  <c r="BI531" i="47" s="1"/>
  <c r="AS315" i="47"/>
  <c r="BJ531" i="47" s="1"/>
  <c r="AT315" i="47"/>
  <c r="BK531" i="47" s="1"/>
  <c r="AU315" i="47"/>
  <c r="BL531" i="47" s="1"/>
  <c r="AV315" i="47"/>
  <c r="BM531" i="47" s="1"/>
  <c r="AW315" i="47"/>
  <c r="BN531" i="47" s="1"/>
  <c r="AX315" i="47"/>
  <c r="BO531" i="47" s="1"/>
  <c r="AY315" i="47"/>
  <c r="BP531" i="47" s="1"/>
  <c r="AZ315" i="47"/>
  <c r="BQ531" i="47" s="1"/>
  <c r="BA315" i="47"/>
  <c r="BR531" i="47" s="1"/>
  <c r="BB315" i="47"/>
  <c r="BS531" i="47" s="1"/>
  <c r="BC315" i="47"/>
  <c r="BT531" i="47" s="1"/>
  <c r="BD315" i="47"/>
  <c r="AP122" i="47"/>
  <c r="AP125" i="47"/>
  <c r="AP629" i="47"/>
  <c r="BG1028" i="47" s="1"/>
  <c r="AP639" i="47"/>
  <c r="BG1025" i="47" s="1"/>
  <c r="AQ629" i="47"/>
  <c r="AQ639" i="47"/>
  <c r="AR629" i="47"/>
  <c r="AR639" i="47"/>
  <c r="AS629" i="47"/>
  <c r="AS639" i="47"/>
  <c r="AT629" i="47"/>
  <c r="AT639" i="47"/>
  <c r="AU629" i="47"/>
  <c r="AU639" i="47"/>
  <c r="AV629" i="47"/>
  <c r="AV639" i="47"/>
  <c r="AW629" i="47"/>
  <c r="AW639" i="47"/>
  <c r="AX629" i="47"/>
  <c r="AX639" i="47"/>
  <c r="AY629" i="47"/>
  <c r="AY639" i="47"/>
  <c r="AZ629" i="47"/>
  <c r="AZ639" i="47"/>
  <c r="BA629" i="47"/>
  <c r="BA639" i="47"/>
  <c r="BB629" i="47"/>
  <c r="BB639" i="47"/>
  <c r="BC629" i="47"/>
  <c r="BC639" i="47"/>
  <c r="BD629" i="47"/>
  <c r="BD639" i="47"/>
  <c r="BG1164" i="47"/>
  <c r="AQ313" i="47" s="1"/>
  <c r="BG1163" i="47"/>
  <c r="AQ649" i="47" s="1"/>
  <c r="BG1162" i="47"/>
  <c r="AP652" i="47"/>
  <c r="AP662" i="47"/>
  <c r="O286" i="47"/>
  <c r="Q286" i="47"/>
  <c r="O541" i="47"/>
  <c r="Q541" i="47"/>
  <c r="O624" i="47"/>
  <c r="Q624" i="47"/>
  <c r="O629" i="47"/>
  <c r="Q629" i="47"/>
  <c r="O578" i="47"/>
  <c r="Q578" i="47"/>
  <c r="O106" i="47"/>
  <c r="Q106" i="47"/>
  <c r="O575" i="47"/>
  <c r="Q575" i="47"/>
  <c r="O573" i="47"/>
  <c r="Q573" i="47"/>
  <c r="O278" i="47"/>
  <c r="Q278" i="47"/>
  <c r="O878" i="47"/>
  <c r="Q878" i="47"/>
  <c r="O877" i="47"/>
  <c r="Q877" i="47"/>
  <c r="O572" i="47"/>
  <c r="Q572" i="47"/>
  <c r="O872" i="47"/>
  <c r="Q872" i="47"/>
  <c r="O871" i="47"/>
  <c r="Q871" i="47"/>
  <c r="O571" i="47"/>
  <c r="Q571" i="47"/>
  <c r="O707" i="47"/>
  <c r="Q707" i="47"/>
  <c r="O742" i="47"/>
  <c r="Q742" i="47"/>
  <c r="O794" i="47"/>
  <c r="Q794" i="47"/>
  <c r="O273" i="47"/>
  <c r="Q273" i="47"/>
  <c r="O568" i="47"/>
  <c r="Q568" i="47"/>
  <c r="O567" i="47"/>
  <c r="Q567" i="47"/>
  <c r="O565" i="47"/>
  <c r="Q565" i="47"/>
  <c r="O952" i="47"/>
  <c r="Q952" i="47"/>
  <c r="O975" i="47"/>
  <c r="Q975" i="47"/>
  <c r="O979" i="47"/>
  <c r="Q979" i="47"/>
  <c r="O981" i="47"/>
  <c r="Q981" i="47"/>
  <c r="O888" i="47"/>
  <c r="Q888" i="47"/>
  <c r="O891" i="47"/>
  <c r="Q891" i="47"/>
  <c r="O899" i="47"/>
  <c r="Q899" i="47"/>
  <c r="O918" i="47"/>
  <c r="Q918" i="47"/>
  <c r="O933" i="47"/>
  <c r="Q933" i="47"/>
  <c r="O953" i="47"/>
  <c r="Q953" i="47"/>
  <c r="O954" i="47"/>
  <c r="Q954" i="47"/>
  <c r="O956" i="47"/>
  <c r="Q956" i="47"/>
  <c r="O989" i="47"/>
  <c r="Q989" i="47"/>
  <c r="O255" i="47"/>
  <c r="Q255" i="47"/>
  <c r="O253" i="47"/>
  <c r="Q253" i="47"/>
  <c r="O401" i="47"/>
  <c r="Q401" i="47"/>
  <c r="O549" i="47"/>
  <c r="Q549" i="47"/>
  <c r="O424" i="47"/>
  <c r="Q424" i="47"/>
  <c r="O429" i="47"/>
  <c r="Q429" i="47"/>
  <c r="O251" i="47"/>
  <c r="Q251" i="47"/>
  <c r="O537" i="47"/>
  <c r="Q537" i="47"/>
  <c r="O513" i="47"/>
  <c r="Q513" i="47"/>
  <c r="O590" i="47"/>
  <c r="Q590" i="47"/>
  <c r="O715" i="47"/>
  <c r="Q715" i="47"/>
  <c r="O237" i="47"/>
  <c r="Q237" i="47"/>
  <c r="O914" i="47"/>
  <c r="Q914" i="47"/>
  <c r="O405" i="47"/>
  <c r="Q405" i="47"/>
  <c r="O984" i="47"/>
  <c r="Q984" i="47"/>
  <c r="O987" i="47"/>
  <c r="Q987" i="47"/>
  <c r="O479" i="47"/>
  <c r="Q479" i="47"/>
  <c r="O478" i="47"/>
  <c r="Q478" i="47"/>
  <c r="O206" i="47"/>
  <c r="Q206" i="47"/>
  <c r="O215" i="47"/>
  <c r="Q215" i="47"/>
  <c r="O417" i="47"/>
  <c r="Q417" i="47"/>
  <c r="O418" i="47"/>
  <c r="Q418" i="47"/>
  <c r="O476" i="47"/>
  <c r="Q476" i="47"/>
  <c r="O195" i="47"/>
  <c r="Q195" i="47"/>
  <c r="O194" i="47"/>
  <c r="Q194" i="47"/>
  <c r="O542" i="47"/>
  <c r="Q542" i="47"/>
  <c r="O593" i="47"/>
  <c r="Q593" i="47"/>
  <c r="O193" i="47"/>
  <c r="Q193" i="47"/>
  <c r="O626" i="47"/>
  <c r="Q626" i="47"/>
  <c r="O321" i="47"/>
  <c r="Q321" i="47"/>
  <c r="O696" i="47"/>
  <c r="Q696" i="47"/>
  <c r="O703" i="47"/>
  <c r="Q703" i="47"/>
  <c r="O408" i="47"/>
  <c r="Q408" i="47"/>
  <c r="O430" i="47"/>
  <c r="Q430" i="47"/>
  <c r="O744" i="47"/>
  <c r="Q744" i="47"/>
  <c r="O186" i="47"/>
  <c r="Q186" i="47"/>
  <c r="O185" i="47"/>
  <c r="Q185" i="47"/>
  <c r="O530" i="47"/>
  <c r="Q530" i="47"/>
  <c r="O489" i="47"/>
  <c r="Q489" i="47"/>
  <c r="O720" i="47"/>
  <c r="Q720" i="47"/>
  <c r="O177" i="47"/>
  <c r="Q177" i="47"/>
  <c r="O841" i="47"/>
  <c r="Q841" i="47"/>
  <c r="O845" i="47"/>
  <c r="Q845" i="47"/>
  <c r="O908" i="47"/>
  <c r="Q908" i="47"/>
  <c r="O930" i="47"/>
  <c r="Q930" i="47"/>
  <c r="O937" i="47"/>
  <c r="Q937" i="47"/>
  <c r="O172" i="47"/>
  <c r="Q172" i="47"/>
  <c r="O171" i="47"/>
  <c r="Q171" i="47"/>
  <c r="O170" i="47"/>
  <c r="Q170" i="47"/>
  <c r="O983" i="47"/>
  <c r="Q983" i="47"/>
  <c r="O986" i="47"/>
  <c r="Q986" i="47"/>
  <c r="O466" i="47"/>
  <c r="Q466" i="47"/>
  <c r="O465" i="47"/>
  <c r="Q465" i="47"/>
  <c r="O464" i="47"/>
  <c r="Q464" i="47"/>
  <c r="O208" i="47"/>
  <c r="Q208" i="47"/>
  <c r="O463" i="47"/>
  <c r="Q463" i="47"/>
  <c r="O520" i="47"/>
  <c r="Q520" i="47"/>
  <c r="O461" i="47"/>
  <c r="Q461" i="47"/>
  <c r="O162" i="47"/>
  <c r="Q162" i="47"/>
  <c r="O646" i="47"/>
  <c r="Q646" i="47"/>
  <c r="O695" i="47"/>
  <c r="Q695" i="47"/>
  <c r="O747" i="47"/>
  <c r="Q747" i="47"/>
  <c r="O799" i="47"/>
  <c r="Q799" i="47"/>
  <c r="O854" i="47"/>
  <c r="Q854" i="47"/>
  <c r="O154" i="47"/>
  <c r="Q154" i="47"/>
  <c r="O895" i="47"/>
  <c r="Q895" i="47"/>
  <c r="O906" i="47"/>
  <c r="Q906" i="47"/>
  <c r="O912" i="47"/>
  <c r="Q912" i="47"/>
  <c r="O926" i="47"/>
  <c r="Q926" i="47"/>
  <c r="O947" i="47"/>
  <c r="Q947" i="47"/>
  <c r="O454" i="47"/>
  <c r="Q454" i="47"/>
  <c r="O452" i="47"/>
  <c r="Q452" i="47"/>
  <c r="O149" i="47"/>
  <c r="Q149" i="47"/>
  <c r="O451" i="47"/>
  <c r="Q451" i="47"/>
  <c r="O448" i="47"/>
  <c r="Q448" i="47"/>
  <c r="O447" i="47"/>
  <c r="Q447" i="47"/>
  <c r="O339" i="47"/>
  <c r="Q339" i="47"/>
  <c r="O498" i="47"/>
  <c r="Q498" i="47"/>
  <c r="O143" i="47"/>
  <c r="Q143" i="47"/>
  <c r="O545" i="47"/>
  <c r="Q545" i="47"/>
  <c r="O547" i="47"/>
  <c r="Q547" i="47"/>
  <c r="O628" i="47"/>
  <c r="Q628" i="47"/>
  <c r="O635" i="47"/>
  <c r="Q635" i="47"/>
  <c r="O142" i="47"/>
  <c r="Q142" i="47"/>
  <c r="O442" i="47"/>
  <c r="Q442" i="47"/>
  <c r="O712" i="47"/>
  <c r="Q712" i="47"/>
  <c r="O138" i="47"/>
  <c r="Q138" i="47"/>
  <c r="O797" i="47"/>
  <c r="Q797" i="47"/>
  <c r="O815" i="47"/>
  <c r="Q815" i="47"/>
  <c r="O818" i="47"/>
  <c r="Q818" i="47"/>
  <c r="O824" i="47"/>
  <c r="Q824" i="47"/>
  <c r="O837" i="47"/>
  <c r="Q837" i="47"/>
  <c r="O840" i="47"/>
  <c r="Q840" i="47"/>
  <c r="O892" i="47"/>
  <c r="Q892" i="47"/>
  <c r="O133" i="47"/>
  <c r="Q133" i="47"/>
  <c r="O948" i="47"/>
  <c r="Q948" i="47"/>
  <c r="O982" i="47"/>
  <c r="Q982" i="47"/>
  <c r="O985" i="47"/>
  <c r="Q985" i="47"/>
  <c r="O399" i="47"/>
  <c r="Q399" i="47"/>
  <c r="O305" i="47"/>
  <c r="Q305" i="47"/>
  <c r="O334" i="47"/>
  <c r="Q334" i="47"/>
  <c r="O236" i="47"/>
  <c r="Q236" i="47"/>
  <c r="O415" i="47"/>
  <c r="Q415" i="47"/>
  <c r="O97" i="47"/>
  <c r="Q97" i="47"/>
  <c r="O632" i="47"/>
  <c r="Q632" i="47"/>
  <c r="O704" i="47"/>
  <c r="Q704" i="47"/>
  <c r="O110" i="47"/>
  <c r="Q110" i="47"/>
  <c r="O729" i="47"/>
  <c r="Q729" i="47"/>
  <c r="O745" i="47"/>
  <c r="Q745" i="47"/>
  <c r="O820" i="47"/>
  <c r="Q820" i="47"/>
  <c r="O826" i="47"/>
  <c r="Q826" i="47"/>
  <c r="O87" i="47"/>
  <c r="Q87" i="47"/>
  <c r="O893" i="47"/>
  <c r="Q893" i="47"/>
  <c r="O86" i="47"/>
  <c r="Q86" i="47"/>
  <c r="O384" i="47"/>
  <c r="Q384" i="47"/>
  <c r="O909" i="47"/>
  <c r="Q909" i="47"/>
  <c r="O923" i="47"/>
  <c r="Q923" i="47"/>
  <c r="O942" i="47"/>
  <c r="Q942" i="47"/>
  <c r="O383" i="47"/>
  <c r="Q383" i="47"/>
  <c r="O665" i="47"/>
  <c r="Q665" i="47"/>
  <c r="O79" i="47"/>
  <c r="Q79" i="47"/>
  <c r="O670" i="47"/>
  <c r="Q670" i="47"/>
  <c r="O674" i="47"/>
  <c r="Q674" i="47"/>
  <c r="O658" i="47"/>
  <c r="Q658" i="47"/>
  <c r="O678" i="47"/>
  <c r="Q678" i="47"/>
  <c r="O679" i="47"/>
  <c r="Q679" i="47"/>
  <c r="O681" i="47"/>
  <c r="Q681" i="47"/>
  <c r="O682" i="47"/>
  <c r="Q682" i="47"/>
  <c r="O651" i="47"/>
  <c r="Q651" i="47"/>
  <c r="O650" i="47"/>
  <c r="Q650" i="47"/>
  <c r="O374" i="47"/>
  <c r="Q374" i="47"/>
  <c r="O118" i="47"/>
  <c r="Q118" i="47"/>
  <c r="O373" i="47"/>
  <c r="Q373" i="47"/>
  <c r="O372" i="47"/>
  <c r="Q372" i="47"/>
  <c r="O371" i="47"/>
  <c r="Q371" i="47"/>
  <c r="O370" i="47"/>
  <c r="Q370" i="47"/>
  <c r="O964" i="47"/>
  <c r="Q964" i="47"/>
  <c r="O601" i="47"/>
  <c r="Q601" i="47"/>
  <c r="O396" i="47"/>
  <c r="Q396" i="47"/>
  <c r="O502" i="47"/>
  <c r="Q502" i="47"/>
  <c r="O534" i="47"/>
  <c r="Q534" i="47"/>
  <c r="O612" i="47"/>
  <c r="Q612" i="47"/>
  <c r="O637" i="47"/>
  <c r="Q637" i="47"/>
  <c r="O517" i="47"/>
  <c r="Q517" i="47"/>
  <c r="O621" i="47"/>
  <c r="Q621" i="47"/>
  <c r="O746" i="47"/>
  <c r="Q746" i="47"/>
  <c r="O496" i="47"/>
  <c r="Q496" i="47"/>
  <c r="O356" i="47"/>
  <c r="Q356" i="47"/>
  <c r="O760" i="47"/>
  <c r="Q760" i="47"/>
  <c r="O761" i="47"/>
  <c r="Q761" i="47"/>
  <c r="O519" i="47"/>
  <c r="Q519" i="47"/>
  <c r="O351" i="47"/>
  <c r="Q351" i="47"/>
  <c r="O350" i="47"/>
  <c r="Q350" i="47"/>
  <c r="O767" i="47"/>
  <c r="Q767" i="47"/>
  <c r="O768" i="47"/>
  <c r="Q768" i="47"/>
  <c r="O348" i="47"/>
  <c r="Q348" i="47"/>
  <c r="O318" i="47"/>
  <c r="Q318" i="47"/>
  <c r="O420" i="47"/>
  <c r="Q420" i="47"/>
  <c r="O776" i="47"/>
  <c r="Q776" i="47"/>
  <c r="O411" i="47"/>
  <c r="Q411" i="47"/>
  <c r="O296" i="47"/>
  <c r="Q296" i="47"/>
  <c r="O393" i="47"/>
  <c r="Q393" i="47"/>
  <c r="O225" i="47"/>
  <c r="Q225" i="47"/>
  <c r="O310" i="47"/>
  <c r="Q310" i="47"/>
  <c r="O329" i="47"/>
  <c r="Q329" i="47"/>
  <c r="O210" i="47"/>
  <c r="Q210" i="47"/>
  <c r="O204" i="47"/>
  <c r="Q204" i="47"/>
  <c r="O126" i="47"/>
  <c r="Q126" i="47"/>
  <c r="O124" i="47"/>
  <c r="Q124" i="47"/>
  <c r="O585" i="47"/>
  <c r="Q585" i="47"/>
  <c r="O289" i="47"/>
  <c r="Q289" i="47"/>
  <c r="O583" i="47"/>
  <c r="Q583" i="47"/>
  <c r="O244" i="47"/>
  <c r="Q244" i="47"/>
  <c r="O320" i="47"/>
  <c r="Q320" i="47"/>
  <c r="O288" i="47"/>
  <c r="Q288" i="47"/>
  <c r="O395" i="47"/>
  <c r="Q395" i="47"/>
  <c r="AM169" i="47"/>
  <c r="AN169" i="47" s="1"/>
  <c r="AM137" i="47"/>
  <c r="AN137" i="47" s="1"/>
  <c r="AM85" i="47"/>
  <c r="AN85" i="47" s="1"/>
  <c r="V1474" i="47"/>
  <c r="V1450" i="47"/>
  <c r="V441" i="47"/>
  <c r="AC56" i="47"/>
  <c r="V2291" i="47"/>
  <c r="AG788" i="47"/>
  <c r="AK788" i="47" s="1"/>
  <c r="AG661" i="47"/>
  <c r="AK661" i="47" s="1"/>
  <c r="V1663" i="47"/>
  <c r="AG777" i="47"/>
  <c r="AK777" i="47" s="1"/>
  <c r="AC1872" i="47"/>
  <c r="AE1872" i="47" s="1"/>
  <c r="V1872" i="47"/>
  <c r="AG655" i="47"/>
  <c r="AK655" i="47" s="1"/>
  <c r="AG670" i="47"/>
  <c r="AK670" i="47" s="1"/>
  <c r="V1248" i="47"/>
  <c r="AC1112" i="47"/>
  <c r="AE1112" i="47" s="1"/>
  <c r="AP988" i="47"/>
  <c r="AP442" i="47"/>
  <c r="BG738" i="47" s="1"/>
  <c r="AP488" i="47"/>
  <c r="AP986" i="47"/>
  <c r="AP15" i="47"/>
  <c r="AP166" i="47"/>
  <c r="AQ166" i="47"/>
  <c r="AR166" i="47"/>
  <c r="AS166" i="47"/>
  <c r="AT166" i="47"/>
  <c r="AU166" i="47"/>
  <c r="AV166" i="47"/>
  <c r="AW166" i="47"/>
  <c r="AX166" i="47"/>
  <c r="AY166" i="47"/>
  <c r="AZ166" i="47"/>
  <c r="BA166" i="47"/>
  <c r="BB166" i="47"/>
  <c r="BC166" i="47"/>
  <c r="BD166" i="47"/>
  <c r="AG983" i="47"/>
  <c r="AP983" i="47"/>
  <c r="AC1575" i="47"/>
  <c r="AC1573" i="47"/>
  <c r="AP630" i="47"/>
  <c r="BG1031" i="47" s="1"/>
  <c r="AP555" i="47"/>
  <c r="BG905" i="47" s="1"/>
  <c r="AQ555" i="47"/>
  <c r="AG298" i="47"/>
  <c r="AK298" i="47" s="1"/>
  <c r="AP298" i="47"/>
  <c r="BG507" i="47" s="1"/>
  <c r="AQ298" i="47"/>
  <c r="AR298" i="47"/>
  <c r="AS298" i="47"/>
  <c r="AT298" i="47"/>
  <c r="AU298" i="47"/>
  <c r="AV298" i="47"/>
  <c r="AW298" i="47"/>
  <c r="AX298" i="47"/>
  <c r="BC298" i="47"/>
  <c r="AG668" i="47"/>
  <c r="AK668" i="47" s="1"/>
  <c r="AG906" i="47"/>
  <c r="AE857" i="47" s="1"/>
  <c r="AG280" i="47"/>
  <c r="AK280" i="47" s="1"/>
  <c r="V1278" i="47"/>
  <c r="AC1409" i="47"/>
  <c r="AP21" i="47"/>
  <c r="AP599" i="47"/>
  <c r="AG47" i="47"/>
  <c r="AP47" i="47"/>
  <c r="AG968" i="47"/>
  <c r="AG406" i="47"/>
  <c r="AK406" i="47" s="1"/>
  <c r="AG266" i="47"/>
  <c r="AK266" i="47" s="1"/>
  <c r="AG56" i="47"/>
  <c r="AP56" i="47"/>
  <c r="AC1325" i="47"/>
  <c r="AC1311" i="47"/>
  <c r="V1094" i="47"/>
  <c r="AC84" i="47"/>
  <c r="AE84" i="47" s="1"/>
  <c r="AP466" i="47"/>
  <c r="BG782" i="47" s="1"/>
  <c r="AP759" i="47"/>
  <c r="AG759" i="47"/>
  <c r="AK759" i="47" s="1"/>
  <c r="AP216" i="47"/>
  <c r="AG747" i="47"/>
  <c r="AP878" i="47"/>
  <c r="AS878" i="47"/>
  <c r="AY878" i="47"/>
  <c r="AQ878" i="47"/>
  <c r="AV878" i="47"/>
  <c r="AX878" i="47"/>
  <c r="BA878" i="47"/>
  <c r="BC878" i="47"/>
  <c r="AG878" i="47"/>
  <c r="AT878" i="47"/>
  <c r="AR878" i="47"/>
  <c r="AU878" i="47"/>
  <c r="AW878" i="47"/>
  <c r="AZ878" i="47"/>
  <c r="BB878" i="47"/>
  <c r="BD878" i="47"/>
  <c r="AG649" i="47"/>
  <c r="AE1154" i="47"/>
  <c r="AG270" i="47"/>
  <c r="AK270" i="47" s="1"/>
  <c r="AG259" i="47"/>
  <c r="AG637" i="47"/>
  <c r="AG620" i="47"/>
  <c r="AK620" i="47" s="1"/>
  <c r="AP620" i="47"/>
  <c r="BG1011" i="47" s="1"/>
  <c r="AP617" i="47"/>
  <c r="AP59" i="47"/>
  <c r="AG663" i="47"/>
  <c r="AK663" i="47" s="1"/>
  <c r="AP663" i="47"/>
  <c r="AC936" i="47"/>
  <c r="AC927" i="47"/>
  <c r="AG156" i="47"/>
  <c r="AK156" i="47" s="1"/>
  <c r="AG640" i="47"/>
  <c r="AK640" i="47" s="1"/>
  <c r="AG742" i="47"/>
  <c r="AP742" i="47"/>
  <c r="BG1203" i="47" s="1"/>
  <c r="AC901" i="47"/>
  <c r="V901" i="47"/>
  <c r="AC73" i="47"/>
  <c r="AS410" i="47"/>
  <c r="BJ680" i="47" s="1"/>
  <c r="AT410" i="47"/>
  <c r="BK680" i="47" s="1"/>
  <c r="AU410" i="47"/>
  <c r="BL680" i="47" s="1"/>
  <c r="AV410" i="47"/>
  <c r="BM680" i="47" s="1"/>
  <c r="AW410" i="47"/>
  <c r="BN680" i="47" s="1"/>
  <c r="AX410" i="47"/>
  <c r="BO680" i="47" s="1"/>
  <c r="AY410" i="47"/>
  <c r="BP680" i="47" s="1"/>
  <c r="AZ410" i="47"/>
  <c r="BQ680" i="47" s="1"/>
  <c r="BA410" i="47"/>
  <c r="BR680" i="47" s="1"/>
  <c r="BB410" i="47"/>
  <c r="BS680" i="47" s="1"/>
  <c r="BC410" i="47"/>
  <c r="BT680" i="47" s="1"/>
  <c r="BD410" i="47"/>
  <c r="AP506" i="47"/>
  <c r="AG712" i="47"/>
  <c r="AP712" i="47"/>
  <c r="AQ712" i="47"/>
  <c r="AR712" i="47"/>
  <c r="AS712" i="47"/>
  <c r="AT712" i="47"/>
  <c r="AU712" i="47"/>
  <c r="AV712" i="47"/>
  <c r="AW712" i="47"/>
  <c r="AX712" i="47"/>
  <c r="AY712" i="47"/>
  <c r="AZ712" i="47"/>
  <c r="BA712" i="47"/>
  <c r="BB712" i="47"/>
  <c r="BC712" i="47"/>
  <c r="BD712" i="47"/>
  <c r="AG516" i="47"/>
  <c r="AK516" i="47" s="1"/>
  <c r="AP516" i="47"/>
  <c r="BG852" i="47" s="1"/>
  <c r="AG145" i="47"/>
  <c r="AG529" i="47"/>
  <c r="AC747" i="47"/>
  <c r="AE747" i="47" s="1"/>
  <c r="AG67" i="47"/>
  <c r="AP67" i="47"/>
  <c r="AG622" i="47"/>
  <c r="AP622" i="47"/>
  <c r="BG1013" i="47" s="1"/>
  <c r="V710" i="47"/>
  <c r="V527" i="47"/>
  <c r="AG92" i="47"/>
  <c r="AP92" i="47"/>
  <c r="AQ92" i="47"/>
  <c r="AR92" i="47"/>
  <c r="AS92" i="47"/>
  <c r="AT92" i="47"/>
  <c r="AU92" i="47"/>
  <c r="AV92" i="47"/>
  <c r="AW92" i="47"/>
  <c r="AX92" i="47"/>
  <c r="AY92" i="47"/>
  <c r="AZ92" i="47"/>
  <c r="BA92" i="47"/>
  <c r="BB92" i="47"/>
  <c r="BC92" i="47"/>
  <c r="BD92" i="47"/>
  <c r="AG946" i="47"/>
  <c r="AP946" i="47"/>
  <c r="AP54" i="47"/>
  <c r="AC611" i="47"/>
  <c r="AG368" i="47"/>
  <c r="AK368" i="47" s="1"/>
  <c r="AP368" i="47"/>
  <c r="AG752" i="47"/>
  <c r="AC574" i="47"/>
  <c r="AC564" i="47"/>
  <c r="AC562" i="47"/>
  <c r="AG879" i="47"/>
  <c r="AP879" i="47"/>
  <c r="BG1435" i="47" s="1"/>
  <c r="AC535" i="47"/>
  <c r="AC434" i="47"/>
  <c r="AG295" i="47"/>
  <c r="AK295" i="47" s="1"/>
  <c r="BA140" i="47"/>
  <c r="BB140" i="47"/>
  <c r="BC140" i="47"/>
  <c r="BD140" i="47"/>
  <c r="AG189" i="47"/>
  <c r="AG253" i="47"/>
  <c r="AP253" i="47"/>
  <c r="AG796" i="47"/>
  <c r="AK796" i="47" s="1"/>
  <c r="AP60" i="47"/>
  <c r="AG694" i="47"/>
  <c r="AE884" i="47" s="1"/>
  <c r="AP694" i="47"/>
  <c r="BG1123" i="47" s="1"/>
  <c r="AG311" i="47"/>
  <c r="AK311" i="47" s="1"/>
  <c r="AP311" i="47"/>
  <c r="BG521" i="47" s="1"/>
  <c r="AG245" i="47"/>
  <c r="AP245" i="47"/>
  <c r="AC354" i="47"/>
  <c r="AE354" i="47" s="1"/>
  <c r="AC352" i="47"/>
  <c r="AG951" i="47"/>
  <c r="AK951" i="47" s="1"/>
  <c r="AP951" i="47"/>
  <c r="BG1555" i="47" s="1"/>
  <c r="AQ951" i="47"/>
  <c r="BH1555" i="47" s="1"/>
  <c r="AR951" i="47"/>
  <c r="BI1555" i="47" s="1"/>
  <c r="AS951" i="47"/>
  <c r="BJ1555" i="47" s="1"/>
  <c r="AT951" i="47"/>
  <c r="BK1555" i="47" s="1"/>
  <c r="AU951" i="47"/>
  <c r="BL1555" i="47" s="1"/>
  <c r="AV951" i="47"/>
  <c r="BM1555" i="47" s="1"/>
  <c r="AW951" i="47"/>
  <c r="BN1555" i="47" s="1"/>
  <c r="AX951" i="47"/>
  <c r="BO1555" i="47" s="1"/>
  <c r="AY951" i="47"/>
  <c r="BP1555" i="47" s="1"/>
  <c r="AZ951" i="47"/>
  <c r="BQ1555" i="47" s="1"/>
  <c r="BA951" i="47"/>
  <c r="BR1555" i="47" s="1"/>
  <c r="BB951" i="47"/>
  <c r="BS1555" i="47" s="1"/>
  <c r="BC951" i="47"/>
  <c r="BT1555" i="47" s="1"/>
  <c r="BD951" i="47"/>
  <c r="AG508" i="47"/>
  <c r="AK508" i="47" s="1"/>
  <c r="V341" i="47"/>
  <c r="AE311" i="47"/>
  <c r="AC228" i="47"/>
  <c r="AG300" i="47"/>
  <c r="AK300" i="47" s="1"/>
  <c r="AP300" i="47"/>
  <c r="BG513" i="47" s="1"/>
  <c r="AG132" i="47"/>
  <c r="AP132" i="47"/>
  <c r="AG763" i="47"/>
  <c r="AK763" i="47" s="1"/>
  <c r="AP763" i="47"/>
  <c r="AG302" i="47"/>
  <c r="AG272" i="47"/>
  <c r="AP272" i="47"/>
  <c r="AP26" i="47"/>
  <c r="AG757" i="47"/>
  <c r="AK757" i="47" s="1"/>
  <c r="AP757" i="47"/>
  <c r="AG421" i="47"/>
  <c r="AK421" i="47" s="1"/>
  <c r="AP421" i="47"/>
  <c r="AG260" i="47"/>
  <c r="AP260" i="47"/>
  <c r="AG574" i="47"/>
  <c r="AE935" i="47" s="1"/>
  <c r="AP574" i="47"/>
  <c r="BG931" i="47" s="1"/>
  <c r="AQ650" i="47" s="1"/>
  <c r="AG446" i="47"/>
  <c r="AK446" i="47" s="1"/>
  <c r="AG831" i="47"/>
  <c r="AP831" i="47"/>
  <c r="AG244" i="47"/>
  <c r="AP244" i="47"/>
  <c r="BG420" i="47" s="1"/>
  <c r="AG213" i="47"/>
  <c r="AP213" i="47"/>
  <c r="AP101" i="47"/>
  <c r="AP27" i="47"/>
  <c r="BG43" i="47" s="1"/>
  <c r="AG860" i="47"/>
  <c r="AK860" i="47" s="1"/>
  <c r="AP860" i="47"/>
  <c r="BG1409" i="47" s="1"/>
  <c r="AG772" i="47"/>
  <c r="AC170" i="47"/>
  <c r="AG196" i="47"/>
  <c r="AP196" i="47"/>
  <c r="AC51" i="47"/>
  <c r="AE51" i="47" s="1"/>
  <c r="V51" i="47"/>
  <c r="AG509" i="47"/>
  <c r="AP509" i="47"/>
  <c r="BG849" i="47" s="1"/>
  <c r="AG471" i="47"/>
  <c r="AP471" i="47"/>
  <c r="BG794" i="47" s="1"/>
  <c r="AG57" i="47"/>
  <c r="AE119" i="47" s="1"/>
  <c r="AH69" i="47" s="1"/>
  <c r="AI69" i="47" s="1"/>
  <c r="AJ69" i="47" s="1"/>
  <c r="AP57" i="47"/>
  <c r="AG521" i="47"/>
  <c r="AK521" i="47" s="1"/>
  <c r="AP521" i="47"/>
  <c r="BG857" i="47" s="1"/>
  <c r="AG544" i="47"/>
  <c r="AP544" i="47"/>
  <c r="AG362" i="47"/>
  <c r="AK362" i="47" s="1"/>
  <c r="AP362" i="47"/>
  <c r="AG416" i="47"/>
  <c r="AP416" i="47"/>
  <c r="AG187" i="47"/>
  <c r="AP187" i="47"/>
  <c r="BG323" i="47" s="1"/>
  <c r="AG675" i="47"/>
  <c r="AK675" i="47" s="1"/>
  <c r="AP675" i="47"/>
  <c r="AQ675" i="47"/>
  <c r="AR675" i="47"/>
  <c r="AS675" i="47"/>
  <c r="AT675" i="47"/>
  <c r="AU675" i="47"/>
  <c r="AV675" i="47"/>
  <c r="AW675" i="47"/>
  <c r="AX675" i="47"/>
  <c r="AY675" i="47"/>
  <c r="AZ675" i="47"/>
  <c r="BA675" i="47"/>
  <c r="BB675" i="47"/>
  <c r="BC675" i="47"/>
  <c r="BD675" i="47"/>
  <c r="AG564" i="47"/>
  <c r="AP564" i="47"/>
  <c r="AG358" i="47"/>
  <c r="AP358" i="47"/>
  <c r="BG597" i="47" s="1"/>
  <c r="AG190" i="47"/>
  <c r="AP190" i="47"/>
  <c r="AG957" i="47"/>
  <c r="AP957" i="47"/>
  <c r="AG285" i="47"/>
  <c r="AP285" i="47"/>
  <c r="AG316" i="47"/>
  <c r="AP316" i="47"/>
  <c r="AG782" i="47"/>
  <c r="AP782" i="47"/>
  <c r="AG754" i="47"/>
  <c r="AP754" i="47"/>
  <c r="AG677" i="47"/>
  <c r="AP677" i="47"/>
  <c r="BG1094" i="47" s="1"/>
  <c r="V11" i="47"/>
  <c r="AG652" i="47"/>
  <c r="BG1407" i="47"/>
  <c r="BG1328" i="47"/>
  <c r="BG1329" i="47"/>
  <c r="BG1500" i="47"/>
  <c r="BG1498" i="47"/>
  <c r="BG1501" i="47"/>
  <c r="BG1502" i="47"/>
  <c r="AC1461" i="47"/>
  <c r="AE1461" i="47" s="1"/>
  <c r="AG882" i="47"/>
  <c r="BG1577" i="47"/>
  <c r="BG1576" i="47"/>
  <c r="BG1257" i="47"/>
  <c r="AQ930" i="47" s="1"/>
  <c r="BG1256" i="47"/>
  <c r="BG1267" i="47"/>
  <c r="AC1039" i="47"/>
  <c r="AE1039" i="47" s="1"/>
  <c r="AG633" i="47"/>
  <c r="AE1031" i="47" s="1"/>
  <c r="BG364" i="47"/>
  <c r="BG362" i="47"/>
  <c r="BG889" i="47"/>
  <c r="BG891" i="47"/>
  <c r="BG955" i="47"/>
  <c r="AQ457" i="47" s="1"/>
  <c r="BG956" i="47"/>
  <c r="BG1477" i="47"/>
  <c r="BG681" i="47"/>
  <c r="BG979" i="47"/>
  <c r="BG978" i="47"/>
  <c r="BL415" i="47"/>
  <c r="BM415" i="47"/>
  <c r="BN415" i="47"/>
  <c r="BO415" i="47"/>
  <c r="BP415" i="47"/>
  <c r="BQ415" i="47"/>
  <c r="BR415" i="47"/>
  <c r="BS415" i="47"/>
  <c r="BT415" i="47"/>
  <c r="BG162" i="47"/>
  <c r="BG163" i="47"/>
  <c r="BG562" i="47"/>
  <c r="BG561" i="47"/>
  <c r="BG816" i="47"/>
  <c r="BG1556" i="47"/>
  <c r="AQ815" i="47" s="1"/>
  <c r="AC481" i="47"/>
  <c r="AG278" i="47"/>
  <c r="AK278" i="47" s="1"/>
  <c r="AG283" i="47"/>
  <c r="AK283" i="47" s="1"/>
  <c r="AG277" i="47"/>
  <c r="AK277" i="47" s="1"/>
  <c r="AC447" i="47"/>
  <c r="AG264" i="47"/>
  <c r="AK264" i="47" s="1"/>
  <c r="BG1535" i="47"/>
  <c r="BG234" i="47"/>
  <c r="BG233" i="47"/>
  <c r="BH233" i="47"/>
  <c r="BH234" i="47"/>
  <c r="BG201" i="47"/>
  <c r="BG202" i="47"/>
  <c r="BG315" i="47"/>
  <c r="AQ572" i="47" s="1"/>
  <c r="BG397" i="47"/>
  <c r="BG477" i="47"/>
  <c r="O514" i="47"/>
  <c r="Q514" i="47"/>
  <c r="O528" i="47"/>
  <c r="Q528" i="47"/>
  <c r="O531" i="47"/>
  <c r="Q531" i="47"/>
  <c r="O536" i="47"/>
  <c r="Q536" i="47"/>
  <c r="O285" i="47"/>
  <c r="Q285" i="47"/>
  <c r="O224" i="47"/>
  <c r="Q224" i="47"/>
  <c r="O753" i="47"/>
  <c r="Q753" i="47"/>
  <c r="O198" i="47"/>
  <c r="Q198" i="47"/>
  <c r="O197" i="47"/>
  <c r="Q197" i="47"/>
  <c r="O790" i="47"/>
  <c r="Q790" i="47"/>
  <c r="O132" i="47"/>
  <c r="Q132" i="47"/>
  <c r="O130" i="47"/>
  <c r="Q130" i="47"/>
  <c r="AK801" i="47"/>
  <c r="O810" i="47"/>
  <c r="Q810" i="47"/>
  <c r="O881" i="47"/>
  <c r="Q881" i="47"/>
  <c r="O879" i="47"/>
  <c r="Q879" i="47"/>
  <c r="O876" i="47"/>
  <c r="Q876" i="47"/>
  <c r="AH874" i="47"/>
  <c r="AI874" i="47" s="1"/>
  <c r="AJ874" i="47" s="1"/>
  <c r="AK874" i="47"/>
  <c r="AK873" i="47"/>
  <c r="AK870" i="47"/>
  <c r="O869" i="47"/>
  <c r="Q869" i="47"/>
  <c r="O830" i="47"/>
  <c r="Q830" i="47"/>
  <c r="AK867" i="47"/>
  <c r="O865" i="47"/>
  <c r="Q865" i="47"/>
  <c r="O863" i="47"/>
  <c r="Q863" i="47"/>
  <c r="O851" i="47"/>
  <c r="Q851" i="47"/>
  <c r="O847" i="47"/>
  <c r="Q847" i="47"/>
  <c r="O796" i="47"/>
  <c r="Q796" i="47"/>
  <c r="O811" i="47"/>
  <c r="Q811" i="47"/>
  <c r="O833" i="47"/>
  <c r="Q833" i="47"/>
  <c r="O860" i="47"/>
  <c r="Q860" i="47"/>
  <c r="AK892" i="47"/>
  <c r="O894" i="47"/>
  <c r="Q894" i="47"/>
  <c r="AK895" i="47"/>
  <c r="O972" i="47"/>
  <c r="Q972" i="47"/>
  <c r="O973" i="47"/>
  <c r="Q973" i="47"/>
  <c r="O974" i="47"/>
  <c r="Q974" i="47"/>
  <c r="AK975" i="47"/>
  <c r="O976" i="47"/>
  <c r="Q976" i="47"/>
  <c r="AK977" i="47"/>
  <c r="O978" i="47"/>
  <c r="Q978" i="47"/>
  <c r="AK979" i="47"/>
  <c r="AK980" i="47"/>
  <c r="AK981" i="47"/>
  <c r="O896" i="47"/>
  <c r="Q896" i="47"/>
  <c r="AK909" i="47"/>
  <c r="AK930" i="47"/>
  <c r="AK945" i="47"/>
  <c r="AG4" i="47"/>
  <c r="AC5" i="47"/>
  <c r="AE5" i="47" s="1"/>
  <c r="AB2" i="47"/>
  <c r="AG376" i="47" s="1"/>
  <c r="AK376" i="47" s="1"/>
  <c r="BF2" i="47"/>
  <c r="AP376" i="47" s="1"/>
  <c r="BG629" i="47" s="1"/>
  <c r="BG2" i="47"/>
  <c r="BH2" i="47"/>
  <c r="BI2" i="47"/>
  <c r="BJ2" i="47"/>
  <c r="BK2" i="47"/>
  <c r="BL2" i="47"/>
  <c r="BM2" i="47"/>
  <c r="BN2" i="47"/>
  <c r="BO2" i="47"/>
  <c r="BP2" i="47"/>
  <c r="BQ2" i="47"/>
  <c r="BR2" i="47"/>
  <c r="BS2" i="47"/>
  <c r="BT2" i="47"/>
  <c r="U2" i="47"/>
  <c r="V2" i="47" s="1"/>
  <c r="AG2" i="47"/>
  <c r="Y11" i="18"/>
  <c r="Y5" i="18"/>
  <c r="Y9" i="18"/>
  <c r="Y8" i="18"/>
  <c r="Y6" i="18"/>
  <c r="Y7" i="18"/>
  <c r="Y16" i="18"/>
  <c r="Y10" i="18"/>
  <c r="Y13" i="18"/>
  <c r="Y14" i="18"/>
  <c r="Y15" i="18"/>
  <c r="Y18" i="18"/>
  <c r="Y21" i="18"/>
  <c r="Y23" i="18"/>
  <c r="Y24" i="18"/>
  <c r="Y26" i="18"/>
  <c r="Y20" i="18"/>
  <c r="Y19" i="18"/>
  <c r="Y22" i="18"/>
  <c r="Y30" i="18"/>
  <c r="Y17" i="18"/>
  <c r="Y27" i="18"/>
  <c r="Y28" i="18"/>
  <c r="Y29" i="18"/>
  <c r="Y25" i="18"/>
  <c r="Y12" i="18"/>
  <c r="Y31" i="18"/>
  <c r="Y32" i="18"/>
  <c r="Y33" i="18"/>
  <c r="Y34" i="18"/>
  <c r="Y35" i="18"/>
  <c r="Y36" i="18"/>
  <c r="Y37" i="18"/>
  <c r="Y38" i="18"/>
  <c r="Y39" i="18"/>
  <c r="Y40" i="18"/>
  <c r="Y41" i="18"/>
  <c r="Y42" i="18"/>
  <c r="Y43" i="18"/>
  <c r="Y44" i="18"/>
  <c r="Y45" i="18"/>
  <c r="Y46" i="18"/>
  <c r="Y47" i="18"/>
  <c r="Y48" i="18"/>
  <c r="Y49" i="18"/>
  <c r="Y50" i="18"/>
  <c r="Y51" i="18"/>
  <c r="Y52" i="18"/>
  <c r="Y53" i="18"/>
  <c r="B7" i="18"/>
  <c r="B10" i="18"/>
  <c r="L5" i="18"/>
  <c r="J9" i="18"/>
  <c r="O618" i="47"/>
  <c r="Q618" i="47"/>
  <c r="O579" i="47"/>
  <c r="Q579" i="47"/>
  <c r="AK579" i="47"/>
  <c r="O731" i="47"/>
  <c r="Q731" i="47"/>
  <c r="Q201" i="47"/>
  <c r="O201" i="47"/>
  <c r="Q128" i="47"/>
  <c r="O128" i="47"/>
  <c r="Q116" i="47"/>
  <c r="O116" i="47"/>
  <c r="Q102" i="47"/>
  <c r="O102" i="47"/>
  <c r="Q883" i="47"/>
  <c r="O883" i="47"/>
  <c r="Q880" i="47"/>
  <c r="O880" i="47"/>
  <c r="AK877" i="47"/>
  <c r="O875" i="47"/>
  <c r="Q875" i="47"/>
  <c r="AK875" i="47"/>
  <c r="AK871" i="47"/>
  <c r="AK868" i="47"/>
  <c r="O868" i="47"/>
  <c r="Q868" i="47"/>
  <c r="Q866" i="47"/>
  <c r="O866" i="47"/>
  <c r="AK866" i="47"/>
  <c r="AK864" i="47"/>
  <c r="Q864" i="47"/>
  <c r="O864" i="47"/>
  <c r="AK856" i="47"/>
  <c r="O751" i="47"/>
  <c r="Q751" i="47"/>
  <c r="AK820" i="47"/>
  <c r="AK821" i="47"/>
  <c r="AK888" i="47"/>
  <c r="AK918" i="47"/>
  <c r="AH932" i="47"/>
  <c r="AI932" i="47" s="1"/>
  <c r="AJ932" i="47" s="1"/>
  <c r="AK932" i="47"/>
  <c r="Q934" i="47"/>
  <c r="O934" i="47"/>
  <c r="AK937" i="47"/>
  <c r="AK938" i="47"/>
  <c r="AK940" i="47"/>
  <c r="AK268" i="47"/>
  <c r="Q268" i="47"/>
  <c r="O268" i="47"/>
  <c r="Q267" i="47"/>
  <c r="O267" i="47"/>
  <c r="Q562" i="47"/>
  <c r="O562" i="47"/>
  <c r="Q266" i="47"/>
  <c r="O266" i="47"/>
  <c r="Q561" i="47"/>
  <c r="O561" i="47"/>
  <c r="AK560" i="47"/>
  <c r="Q264" i="47"/>
  <c r="O264" i="47"/>
  <c r="Q898" i="47"/>
  <c r="O898" i="47"/>
  <c r="Q262" i="47"/>
  <c r="O262" i="47"/>
  <c r="AK262" i="47"/>
  <c r="AK483" i="47"/>
  <c r="Q260" i="47"/>
  <c r="O260" i="47"/>
  <c r="Q556" i="47"/>
  <c r="O556" i="47"/>
  <c r="AK556" i="47"/>
  <c r="Q555" i="47"/>
  <c r="O555" i="47"/>
  <c r="Q935" i="47"/>
  <c r="O935" i="47"/>
  <c r="Q259" i="47"/>
  <c r="O259" i="47"/>
  <c r="AK113" i="47"/>
  <c r="AH113" i="47"/>
  <c r="AI113" i="47" s="1"/>
  <c r="AJ113" i="47" s="1"/>
  <c r="Q481" i="47"/>
  <c r="O481" i="47"/>
  <c r="AK481" i="47"/>
  <c r="Q552" i="47"/>
  <c r="O552" i="47"/>
  <c r="O105" i="47"/>
  <c r="Q105" i="47"/>
  <c r="AK200" i="47"/>
  <c r="AH551" i="47"/>
  <c r="AI551" i="47" s="1"/>
  <c r="AJ551" i="47" s="1"/>
  <c r="AK551" i="47"/>
  <c r="Q254" i="47"/>
  <c r="O254" i="47"/>
  <c r="AK254" i="47"/>
  <c r="AK549" i="47"/>
  <c r="O252" i="47"/>
  <c r="Q252" i="47"/>
  <c r="AK419" i="47"/>
  <c r="AK252" i="47"/>
  <c r="AK510" i="47"/>
  <c r="AH510" i="47"/>
  <c r="AI510" i="47" s="1"/>
  <c r="AJ510" i="47" s="1"/>
  <c r="AK513" i="47"/>
  <c r="Q616" i="47"/>
  <c r="O616" i="47"/>
  <c r="AK249" i="47"/>
  <c r="Q248" i="47"/>
  <c r="O248" i="47"/>
  <c r="AK248" i="47"/>
  <c r="Q247" i="47"/>
  <c r="O247" i="47"/>
  <c r="AK804" i="47"/>
  <c r="AK817" i="47"/>
  <c r="AK838" i="47"/>
  <c r="AH246" i="47"/>
  <c r="AI246" i="47" s="1"/>
  <c r="AJ246" i="47" s="1"/>
  <c r="AK246" i="47"/>
  <c r="Q246" i="47"/>
  <c r="O246" i="47"/>
  <c r="Q855" i="47"/>
  <c r="O855" i="47"/>
  <c r="Q212" i="47"/>
  <c r="O212" i="47"/>
  <c r="AK125" i="47"/>
  <c r="AK128" i="47"/>
  <c r="AK318" i="47"/>
  <c r="Q337" i="47"/>
  <c r="O337" i="47"/>
  <c r="Q398" i="47"/>
  <c r="O398" i="47"/>
  <c r="O419" i="47"/>
  <c r="Q419" i="47"/>
  <c r="AK194" i="47"/>
  <c r="AK431" i="47"/>
  <c r="AK598" i="47"/>
  <c r="AK192" i="47"/>
  <c r="Q602" i="47"/>
  <c r="O602" i="47"/>
  <c r="O627" i="47"/>
  <c r="Q627" i="47"/>
  <c r="Q104" i="47"/>
  <c r="O104" i="47"/>
  <c r="O192" i="47"/>
  <c r="Q192" i="47"/>
  <c r="AK108" i="47"/>
  <c r="Q639" i="47"/>
  <c r="O639" i="47"/>
  <c r="AK646" i="47"/>
  <c r="Q191" i="47"/>
  <c r="O191" i="47"/>
  <c r="AK191" i="47"/>
  <c r="Q190" i="47"/>
  <c r="O190" i="47"/>
  <c r="AK717" i="47"/>
  <c r="AK212" i="47"/>
  <c r="Q216" i="47"/>
  <c r="O216" i="47"/>
  <c r="O493" i="47"/>
  <c r="Q493" i="47"/>
  <c r="O508" i="47"/>
  <c r="Q508" i="47"/>
  <c r="AK201" i="47"/>
  <c r="Q734" i="47"/>
  <c r="O734" i="47"/>
  <c r="Q752" i="47"/>
  <c r="O752" i="47"/>
  <c r="Q108" i="47"/>
  <c r="O108" i="47"/>
  <c r="AK104" i="47"/>
  <c r="Q788" i="47"/>
  <c r="O788" i="47"/>
  <c r="Q812" i="47"/>
  <c r="O812" i="47"/>
  <c r="AK490" i="47"/>
  <c r="Q490" i="47"/>
  <c r="O490" i="47"/>
  <c r="AK589" i="47"/>
  <c r="AK612" i="47"/>
  <c r="Q488" i="47"/>
  <c r="O488" i="47"/>
  <c r="AK644" i="47"/>
  <c r="AH644" i="47"/>
  <c r="AI644" i="47" s="1"/>
  <c r="AJ644" i="47" s="1"/>
  <c r="Q691" i="47"/>
  <c r="O691" i="47"/>
  <c r="AK180" i="47"/>
  <c r="Q798" i="47"/>
  <c r="O798" i="47"/>
  <c r="Q804" i="47"/>
  <c r="O804" i="47"/>
  <c r="AK178" i="47"/>
  <c r="AK177" i="47"/>
  <c r="Q176" i="47"/>
  <c r="O176" i="47"/>
  <c r="Q174" i="47"/>
  <c r="O174" i="47"/>
  <c r="AK174" i="47"/>
  <c r="Q173" i="47"/>
  <c r="O173" i="47"/>
  <c r="AH911" i="47"/>
  <c r="AI911" i="47" s="1"/>
  <c r="AJ911" i="47" s="1"/>
  <c r="AK911" i="47"/>
  <c r="AK922" i="47"/>
  <c r="O922" i="47"/>
  <c r="Q922" i="47"/>
  <c r="AH171" i="47"/>
  <c r="AI171" i="47" s="1"/>
  <c r="AJ171" i="47" s="1"/>
  <c r="AK171" i="47"/>
  <c r="Q940" i="47"/>
  <c r="O940" i="47"/>
  <c r="Q951" i="47"/>
  <c r="O951" i="47"/>
  <c r="Q988" i="47"/>
  <c r="O988" i="47"/>
  <c r="Q167" i="47"/>
  <c r="O167" i="47"/>
  <c r="Q129" i="47"/>
  <c r="O129" i="47"/>
  <c r="Q327" i="47"/>
  <c r="O327" i="47"/>
  <c r="AK399" i="47"/>
  <c r="AK493" i="47"/>
  <c r="Q495" i="47"/>
  <c r="O495" i="47"/>
  <c r="Q163" i="47"/>
  <c r="O163" i="47"/>
  <c r="AK163" i="47"/>
  <c r="AK593" i="47"/>
  <c r="AK616" i="47"/>
  <c r="AK639" i="47"/>
  <c r="Q161" i="47"/>
  <c r="O161" i="47"/>
  <c r="AK161" i="47"/>
  <c r="AK160" i="47"/>
  <c r="O643" i="47"/>
  <c r="Q643" i="47"/>
  <c r="Q160" i="47"/>
  <c r="O160" i="47"/>
  <c r="Q159" i="47"/>
  <c r="O159" i="47"/>
  <c r="AK159" i="47"/>
  <c r="Q158" i="47"/>
  <c r="O158" i="47"/>
  <c r="AK158" i="47"/>
  <c r="AK815" i="47"/>
  <c r="Q155" i="47"/>
  <c r="O155" i="47"/>
  <c r="AK155" i="47"/>
  <c r="AK154" i="47"/>
  <c r="AK893" i="47"/>
  <c r="Q153" i="47"/>
  <c r="O153" i="47"/>
  <c r="AK914" i="47"/>
  <c r="Q151" i="47"/>
  <c r="O151" i="47"/>
  <c r="AK151" i="47"/>
  <c r="Q453" i="47"/>
  <c r="O453" i="47"/>
  <c r="AK453" i="47"/>
  <c r="AK149" i="47"/>
  <c r="AK123" i="47"/>
  <c r="AH148" i="47"/>
  <c r="AI148" i="47" s="1"/>
  <c r="AJ148" i="47" s="1"/>
  <c r="AK148" i="47"/>
  <c r="AK448" i="47"/>
  <c r="AH218" i="47"/>
  <c r="AI218" i="47" s="1"/>
  <c r="AJ218" i="47" s="1"/>
  <c r="AK218" i="47"/>
  <c r="AK447" i="47"/>
  <c r="Q146" i="47"/>
  <c r="O146" i="47"/>
  <c r="AK146" i="47"/>
  <c r="AK398" i="47"/>
  <c r="AK405" i="47"/>
  <c r="AK415" i="47"/>
  <c r="AK495" i="47"/>
  <c r="Q589" i="47"/>
  <c r="O589" i="47"/>
  <c r="AK647" i="47"/>
  <c r="AH141" i="47"/>
  <c r="AI141" i="47" s="1"/>
  <c r="AJ141" i="47" s="1"/>
  <c r="AK141" i="47"/>
  <c r="AK703" i="47"/>
  <c r="AK139" i="47"/>
  <c r="Q139" i="47"/>
  <c r="O139" i="47"/>
  <c r="AK729" i="47"/>
  <c r="AK751" i="47"/>
  <c r="AK798" i="47"/>
  <c r="O817" i="47"/>
  <c r="Q817" i="47"/>
  <c r="AH136" i="47"/>
  <c r="AI136" i="47" s="1"/>
  <c r="AJ136" i="47" s="1"/>
  <c r="AK136" i="47"/>
  <c r="AK135" i="47"/>
  <c r="AK855" i="47"/>
  <c r="Q856" i="47"/>
  <c r="O856" i="47"/>
  <c r="Q135" i="47"/>
  <c r="O135" i="47"/>
  <c r="O431" i="47"/>
  <c r="Q431" i="47"/>
  <c r="AK883" i="47"/>
  <c r="Q134" i="47"/>
  <c r="O134" i="47"/>
  <c r="Q121" i="47"/>
  <c r="O121" i="47"/>
  <c r="AK102" i="47"/>
  <c r="Q107" i="47"/>
  <c r="O107" i="47"/>
  <c r="Q123" i="47"/>
  <c r="O123" i="47"/>
  <c r="Q125" i="47"/>
  <c r="O125" i="47"/>
  <c r="Q200" i="47"/>
  <c r="O200" i="47"/>
  <c r="AH100" i="47"/>
  <c r="AI100" i="47" s="1"/>
  <c r="AJ100" i="47" s="1"/>
  <c r="AK100" i="47"/>
  <c r="AK98" i="47"/>
  <c r="AK97" i="47"/>
  <c r="Q505" i="47"/>
  <c r="O505" i="47"/>
  <c r="AK96" i="47"/>
  <c r="Q96" i="47"/>
  <c r="O96" i="47"/>
  <c r="O95" i="47"/>
  <c r="Q95" i="47"/>
  <c r="AK95" i="47"/>
  <c r="O609" i="47"/>
  <c r="Q609" i="47"/>
  <c r="AK627" i="47"/>
  <c r="AK94" i="47"/>
  <c r="O94" i="47"/>
  <c r="Q94" i="47"/>
  <c r="AK106" i="47"/>
  <c r="AK391" i="47"/>
  <c r="AK744" i="47"/>
  <c r="Q91" i="47"/>
  <c r="O91" i="47"/>
  <c r="Q792" i="47"/>
  <c r="O792" i="47"/>
  <c r="AK390" i="47"/>
  <c r="Q805" i="47"/>
  <c r="O805" i="47"/>
  <c r="Q808" i="47"/>
  <c r="O808" i="47"/>
  <c r="AH90" i="47"/>
  <c r="AI90" i="47" s="1"/>
  <c r="AJ90" i="47" s="1"/>
  <c r="AK90" i="47"/>
  <c r="Q389" i="47"/>
  <c r="O389" i="47"/>
  <c r="AK389" i="47"/>
  <c r="Q388" i="47"/>
  <c r="O388" i="47"/>
  <c r="Q387" i="47"/>
  <c r="O387" i="47"/>
  <c r="AH89" i="47"/>
  <c r="AI89" i="47" s="1"/>
  <c r="AJ89" i="47" s="1"/>
  <c r="AK89" i="47"/>
  <c r="AK450" i="47"/>
  <c r="AK812" i="47"/>
  <c r="AK387" i="47"/>
  <c r="Q88" i="47"/>
  <c r="O88" i="47"/>
  <c r="AK850" i="47"/>
  <c r="Q858" i="47"/>
  <c r="O858" i="47"/>
  <c r="AK889" i="47"/>
  <c r="Q385" i="47"/>
  <c r="O385" i="47"/>
  <c r="AK385" i="47"/>
  <c r="AK384" i="47"/>
  <c r="Q945" i="47"/>
  <c r="O945" i="47"/>
  <c r="Q382" i="47"/>
  <c r="O382" i="47"/>
  <c r="AH382" i="47"/>
  <c r="AI382" i="47" s="1"/>
  <c r="AJ382" i="47" s="1"/>
  <c r="AK382" i="47"/>
  <c r="O655" i="47"/>
  <c r="Q655" i="47"/>
  <c r="AK654" i="47"/>
  <c r="O654" i="47"/>
  <c r="Q654" i="47"/>
  <c r="O653" i="47"/>
  <c r="Q653" i="47"/>
  <c r="AK653" i="47"/>
  <c r="Q652" i="47"/>
  <c r="O652" i="47"/>
  <c r="AK650" i="47"/>
  <c r="AK373" i="47"/>
  <c r="AK124" i="47"/>
  <c r="AK371" i="47"/>
  <c r="AK370" i="47"/>
  <c r="Q369" i="47"/>
  <c r="O369" i="47"/>
  <c r="AK369" i="47"/>
  <c r="AK628" i="47"/>
  <c r="Q367" i="47"/>
  <c r="O367" i="47"/>
  <c r="AK618" i="47"/>
  <c r="Q366" i="47"/>
  <c r="O366" i="47"/>
  <c r="Q365" i="47"/>
  <c r="O365" i="47"/>
  <c r="Q226" i="47"/>
  <c r="O226" i="47"/>
  <c r="AK364" i="47"/>
  <c r="Q364" i="47"/>
  <c r="O364" i="47"/>
  <c r="AK337" i="47"/>
  <c r="AK413" i="47"/>
  <c r="AK433" i="47"/>
  <c r="Q362" i="47"/>
  <c r="O362" i="47"/>
  <c r="Q361" i="47"/>
  <c r="O361" i="47"/>
  <c r="AK361" i="47"/>
  <c r="AK360" i="47"/>
  <c r="AK517" i="47"/>
  <c r="Q598" i="47"/>
  <c r="O598" i="47"/>
  <c r="Q360" i="47"/>
  <c r="O360" i="47"/>
  <c r="AK632" i="47"/>
  <c r="Q358" i="47"/>
  <c r="O358" i="47"/>
  <c r="O357" i="47"/>
  <c r="Q357" i="47"/>
  <c r="AK357" i="47"/>
  <c r="AK761" i="47"/>
  <c r="Q763" i="47"/>
  <c r="O763" i="47"/>
  <c r="AK765" i="47"/>
  <c r="Q765" i="47"/>
  <c r="O765" i="47"/>
  <c r="Q352" i="47"/>
  <c r="O352" i="47"/>
  <c r="AK352" i="47"/>
  <c r="AK351" i="47"/>
  <c r="AK393" i="47"/>
  <c r="AK768" i="47"/>
  <c r="AK505" i="47"/>
  <c r="Q769" i="47"/>
  <c r="O769" i="47"/>
  <c r="Q349" i="47"/>
  <c r="O349" i="47"/>
  <c r="AK349" i="47"/>
  <c r="AK771" i="47"/>
  <c r="AK773" i="47"/>
  <c r="Q773" i="47"/>
  <c r="O773" i="47"/>
  <c r="Q774" i="47"/>
  <c r="O774" i="47"/>
  <c r="AK774" i="47"/>
  <c r="O346" i="47"/>
  <c r="Q346" i="47"/>
  <c r="AK418" i="47"/>
  <c r="Q345" i="47"/>
  <c r="O345" i="47"/>
  <c r="Q778" i="47"/>
  <c r="O778" i="47"/>
  <c r="AK345" i="47"/>
  <c r="AK778" i="47"/>
  <c r="Q344" i="47"/>
  <c r="O344" i="47"/>
  <c r="AK344" i="47"/>
  <c r="O781" i="47"/>
  <c r="Q781" i="47"/>
  <c r="AK781" i="47"/>
  <c r="Q782" i="47"/>
  <c r="O782" i="47"/>
  <c r="O783" i="47"/>
  <c r="Q783" i="47"/>
  <c r="AK783" i="47"/>
  <c r="Q342" i="47"/>
  <c r="O342" i="47"/>
  <c r="AK342" i="47"/>
  <c r="AK209" i="47"/>
  <c r="Q101" i="47"/>
  <c r="O101" i="47"/>
  <c r="AK226" i="47"/>
  <c r="Q219" i="47"/>
  <c r="O219" i="47"/>
  <c r="Q112" i="47"/>
  <c r="O112" i="47"/>
  <c r="O103" i="47"/>
  <c r="Q103" i="47"/>
  <c r="Q98" i="47"/>
  <c r="O98" i="47"/>
  <c r="Q588" i="47"/>
  <c r="O588" i="47"/>
  <c r="AK588" i="47"/>
  <c r="Q587" i="47"/>
  <c r="O587" i="47"/>
  <c r="AK587" i="47"/>
  <c r="AH587" i="47"/>
  <c r="AI587" i="47" s="1"/>
  <c r="AJ587" i="47" s="1"/>
  <c r="Q209" i="47"/>
  <c r="O209" i="47"/>
  <c r="AK219" i="47"/>
  <c r="AH585" i="47"/>
  <c r="AI585" i="47" s="1"/>
  <c r="AJ585" i="47" s="1"/>
  <c r="AK585" i="47"/>
  <c r="Q584" i="47"/>
  <c r="O584" i="47"/>
  <c r="AK584" i="47"/>
  <c r="AK583" i="47"/>
  <c r="AK334" i="47"/>
  <c r="O582" i="47"/>
  <c r="Q582" i="47"/>
  <c r="AK582" i="47"/>
  <c r="AH582" i="47"/>
  <c r="AI582" i="47" s="1"/>
  <c r="AJ582" i="47" s="1"/>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1568" i="47"/>
  <c r="AC1561" i="47"/>
  <c r="V1561" i="47"/>
  <c r="AC1560" i="47"/>
  <c r="AC1558" i="47"/>
  <c r="AC1557" i="47"/>
  <c r="AC1556" i="47"/>
  <c r="V1556" i="47"/>
  <c r="V1552" i="47"/>
  <c r="AC1551" i="47"/>
  <c r="V1550" i="47"/>
  <c r="AC1543" i="47"/>
  <c r="V1543" i="47"/>
  <c r="AC1538" i="47"/>
  <c r="V1536" i="47"/>
  <c r="V1533" i="47"/>
  <c r="V1527" i="47"/>
  <c r="AC1519" i="47"/>
  <c r="AC1513" i="47"/>
  <c r="AC1512" i="47"/>
  <c r="AE1512" i="47" s="1"/>
  <c r="AC1511" i="47"/>
  <c r="AC1505" i="47"/>
  <c r="AC1497" i="47"/>
  <c r="AC1496" i="47"/>
  <c r="AC1490" i="47"/>
  <c r="V1475" i="47"/>
  <c r="V1385" i="47"/>
  <c r="AC1381" i="47"/>
  <c r="AC1378" i="47"/>
  <c r="V1375" i="47"/>
  <c r="AC1374" i="47"/>
  <c r="V1374" i="47"/>
  <c r="AC1371" i="47"/>
  <c r="V1370" i="47"/>
  <c r="V1369" i="47"/>
  <c r="AC1359" i="47"/>
  <c r="V1351" i="47"/>
  <c r="V1346" i="47"/>
  <c r="AC1337" i="47"/>
  <c r="AC1334" i="47"/>
  <c r="V1334" i="47"/>
  <c r="V1328" i="47"/>
  <c r="AC1306" i="47"/>
  <c r="AC1294" i="47"/>
  <c r="AC1293" i="47"/>
  <c r="AC1291" i="47"/>
  <c r="AC1289" i="47"/>
  <c r="AC1288" i="47"/>
  <c r="V1283" i="47"/>
  <c r="AC1282" i="47"/>
  <c r="V1279" i="47"/>
  <c r="AG735" i="47"/>
  <c r="AE1186" i="47" s="1"/>
  <c r="V1175" i="47"/>
  <c r="V1166" i="47"/>
  <c r="AC1165" i="47"/>
  <c r="V1163" i="47"/>
  <c r="AC1153" i="47"/>
  <c r="AC1147" i="47"/>
  <c r="AE1147" i="47" s="1"/>
  <c r="V1134" i="47"/>
  <c r="AC1121" i="47"/>
  <c r="AC1119" i="47"/>
  <c r="AC1116" i="47"/>
  <c r="V1110" i="47"/>
  <c r="V1103" i="47"/>
  <c r="AC1102" i="47"/>
  <c r="V1101" i="47"/>
  <c r="AC1094" i="47"/>
  <c r="V960" i="47"/>
  <c r="V954" i="47"/>
  <c r="AC949" i="47"/>
  <c r="AE949" i="47" s="1"/>
  <c r="V948" i="47"/>
  <c r="AC933" i="47"/>
  <c r="V931" i="47"/>
  <c r="V927" i="47"/>
  <c r="AC918" i="47"/>
  <c r="AC915" i="47"/>
  <c r="V904" i="47"/>
  <c r="V779" i="47"/>
  <c r="V775" i="47"/>
  <c r="V765" i="47"/>
  <c r="AC761" i="47"/>
  <c r="V756" i="47"/>
  <c r="V747" i="47"/>
  <c r="AC746" i="47"/>
  <c r="AC745" i="47"/>
  <c r="V739" i="47"/>
  <c r="AC725" i="47"/>
  <c r="AC714" i="47"/>
  <c r="AC711" i="47"/>
  <c r="AE711" i="47" s="1"/>
  <c r="AC633" i="47"/>
  <c r="AE633" i="47" s="1"/>
  <c r="AC630" i="47"/>
  <c r="AC619" i="47"/>
  <c r="V611" i="47"/>
  <c r="AC607" i="47"/>
  <c r="V605" i="47"/>
  <c r="AC596" i="47"/>
  <c r="V595" i="47"/>
  <c r="AC583" i="47"/>
  <c r="AC549" i="47"/>
  <c r="V549" i="47"/>
  <c r="V548" i="47"/>
  <c r="V539" i="47"/>
  <c r="AC350" i="47"/>
  <c r="V343" i="47"/>
  <c r="AG114" i="47"/>
  <c r="AC61" i="47"/>
  <c r="AE61" i="47" s="1"/>
  <c r="AC32" i="47"/>
  <c r="V29" i="47"/>
  <c r="V18"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2233" i="47"/>
  <c r="AE2233" i="47" s="1"/>
  <c r="V2233" i="47"/>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3" i="47"/>
  <c r="AE2193" i="47" s="1"/>
  <c r="V2193"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3" i="47"/>
  <c r="AE2173" i="47" s="1"/>
  <c r="V2173" i="47"/>
  <c r="AC2172" i="47"/>
  <c r="AE2172" i="47" s="1"/>
  <c r="V2172" i="47"/>
  <c r="AC2171" i="47"/>
  <c r="AE2171" i="47" s="1"/>
  <c r="V2171" i="47"/>
  <c r="AC2167" i="47"/>
  <c r="AE2167" i="47" s="1"/>
  <c r="V2167" i="47"/>
  <c r="AC2164" i="47"/>
  <c r="AE2164" i="47" s="1"/>
  <c r="V2164" i="47"/>
  <c r="AC2161" i="47"/>
  <c r="AE2161" i="47" s="1"/>
  <c r="V2161" i="47"/>
  <c r="AC2160" i="47"/>
  <c r="AE2160" i="47" s="1"/>
  <c r="V2160" i="47"/>
  <c r="AC2158" i="47"/>
  <c r="AE2158" i="47" s="1"/>
  <c r="V2158" i="47"/>
  <c r="AC2153" i="47"/>
  <c r="AE2153" i="47" s="1"/>
  <c r="V2153" i="47"/>
  <c r="AC2152" i="47"/>
  <c r="AE2152" i="47" s="1"/>
  <c r="V2152" i="47"/>
  <c r="AC2151" i="47"/>
  <c r="AE2151" i="47" s="1"/>
  <c r="V2151" i="47"/>
  <c r="AC2150" i="47"/>
  <c r="AE2150" i="47" s="1"/>
  <c r="V2150" i="47"/>
  <c r="AC2148" i="47"/>
  <c r="AE2148" i="47" s="1"/>
  <c r="V2148" i="47"/>
  <c r="AC2139" i="47"/>
  <c r="AE2139" i="47" s="1"/>
  <c r="V2139" i="47"/>
  <c r="AC2137" i="47"/>
  <c r="AE2137" i="47" s="1"/>
  <c r="V2137" i="47"/>
  <c r="AC2133" i="47"/>
  <c r="AE2133" i="47" s="1"/>
  <c r="V2133" i="47"/>
  <c r="AC2129" i="47"/>
  <c r="AE2129" i="47" s="1"/>
  <c r="V2129" i="47"/>
  <c r="AC2127" i="47"/>
  <c r="AE2127" i="47" s="1"/>
  <c r="V2127" i="47"/>
  <c r="AC2126" i="47"/>
  <c r="AE2126" i="47" s="1"/>
  <c r="V2126" i="47"/>
  <c r="AC2125" i="47"/>
  <c r="AE2125" i="47" s="1"/>
  <c r="V2125" i="47"/>
  <c r="AC2120" i="47"/>
  <c r="AE2120" i="47" s="1"/>
  <c r="V2120" i="47"/>
  <c r="AC2119" i="47"/>
  <c r="AE2119" i="47" s="1"/>
  <c r="V2119" i="47"/>
  <c r="AC2117" i="47"/>
  <c r="AE2117" i="47" s="1"/>
  <c r="V2117" i="47"/>
  <c r="AC2112" i="47"/>
  <c r="AE2112" i="47" s="1"/>
  <c r="V2112" i="47"/>
  <c r="AC2108" i="47"/>
  <c r="AE2108" i="47" s="1"/>
  <c r="V2108" i="47"/>
  <c r="AC2107" i="47"/>
  <c r="AE2107" i="47" s="1"/>
  <c r="V2107" i="47"/>
  <c r="AC2106" i="47"/>
  <c r="AE2106" i="47" s="1"/>
  <c r="V2106" i="47"/>
  <c r="AC2105" i="47"/>
  <c r="AE2105" i="47" s="1"/>
  <c r="V2105" i="47"/>
  <c r="AC2103" i="47"/>
  <c r="AE2103" i="47" s="1"/>
  <c r="V2103" i="47"/>
  <c r="AC2102" i="47"/>
  <c r="AE2102" i="47" s="1"/>
  <c r="V2102" i="47"/>
  <c r="AC2100" i="47"/>
  <c r="AE2100" i="47" s="1"/>
  <c r="V2100" i="47"/>
  <c r="AC2099" i="47"/>
  <c r="AE2099" i="47" s="1"/>
  <c r="V2099" i="47"/>
  <c r="AC2091" i="47"/>
  <c r="AE2091" i="47" s="1"/>
  <c r="V2091" i="47"/>
  <c r="AC2090" i="47"/>
  <c r="AE2090" i="47" s="1"/>
  <c r="V2090" i="47"/>
  <c r="AC2087" i="47"/>
  <c r="AE2087" i="47" s="1"/>
  <c r="V2087" i="47"/>
  <c r="AC1897" i="47"/>
  <c r="AE1897" i="47" s="1"/>
  <c r="AC1896" i="47"/>
  <c r="AE1896" i="47" s="1"/>
  <c r="V1895" i="47"/>
  <c r="AC1894" i="47"/>
  <c r="AE1894" i="47" s="1"/>
  <c r="AC1893" i="47"/>
  <c r="AE1893" i="47" s="1"/>
  <c r="AC1892" i="47"/>
  <c r="AE1892" i="47" s="1"/>
  <c r="V1891" i="47"/>
  <c r="AC1884" i="47"/>
  <c r="AE1884" i="47" s="1"/>
  <c r="AC1883" i="47"/>
  <c r="AE1883" i="47" s="1"/>
  <c r="V1883" i="47"/>
  <c r="AC1882" i="47"/>
  <c r="AE1882" i="47" s="1"/>
  <c r="V1882" i="47"/>
  <c r="AC1881" i="47"/>
  <c r="AE1881" i="47" s="1"/>
  <c r="V1881" i="47"/>
  <c r="V1880" i="47"/>
  <c r="AC1879" i="47"/>
  <c r="AE1879" i="47" s="1"/>
  <c r="V1879" i="47"/>
  <c r="AC1877" i="47"/>
  <c r="AE1877" i="47" s="1"/>
  <c r="V1877" i="47"/>
  <c r="AC1876" i="47"/>
  <c r="AE1876" i="47" s="1"/>
  <c r="V1876" i="47"/>
  <c r="V1874" i="47"/>
  <c r="AC1873" i="47"/>
  <c r="AE1873" i="47" s="1"/>
  <c r="V1873" i="47"/>
  <c r="AC1581" i="47"/>
  <c r="AC1579" i="47"/>
  <c r="V1578" i="47"/>
  <c r="V1576" i="47"/>
  <c r="AG630" i="47"/>
  <c r="AG546" i="47"/>
  <c r="V1560" i="47"/>
  <c r="V1559" i="47"/>
  <c r="V1558" i="47"/>
  <c r="AG853" i="47"/>
  <c r="V1551" i="47"/>
  <c r="AC1539" i="47"/>
  <c r="AE1539" i="47" s="1"/>
  <c r="V1538" i="47"/>
  <c r="AC1531" i="47"/>
  <c r="AE1531" i="47" s="1"/>
  <c r="V1531" i="47"/>
  <c r="AC1530" i="47"/>
  <c r="AE1530" i="47" s="1"/>
  <c r="AG121" i="47"/>
  <c r="V1517" i="47"/>
  <c r="AC1515" i="47"/>
  <c r="V1512" i="47"/>
  <c r="AC1507" i="47"/>
  <c r="V1506" i="47"/>
  <c r="V1497" i="47"/>
  <c r="V1495" i="47"/>
  <c r="AC1494" i="47"/>
  <c r="V1494" i="47"/>
  <c r="V1490" i="47"/>
  <c r="AC1484" i="47"/>
  <c r="AC1481" i="47"/>
  <c r="V1477" i="47"/>
  <c r="AC1385" i="47"/>
  <c r="AC1384" i="47"/>
  <c r="AE1384" i="47" s="1"/>
  <c r="V1378" i="47"/>
  <c r="V1373" i="47"/>
  <c r="V1367" i="47"/>
  <c r="AC1352" i="47"/>
  <c r="AC1347" i="47"/>
  <c r="AC1345" i="47"/>
  <c r="AC1344" i="47"/>
  <c r="AC1343" i="47"/>
  <c r="V1326" i="47"/>
  <c r="V1325" i="47"/>
  <c r="AC1324" i="47"/>
  <c r="V1320" i="47"/>
  <c r="V1286" i="47"/>
  <c r="V1284" i="47"/>
  <c r="V1282" i="47"/>
  <c r="V1182" i="47"/>
  <c r="AC1179" i="47"/>
  <c r="V1178" i="47"/>
  <c r="AC1169" i="47"/>
  <c r="V1169" i="47"/>
  <c r="V1168" i="47"/>
  <c r="AC1167" i="47"/>
  <c r="AE1167" i="47" s="1"/>
  <c r="AC1159" i="47"/>
  <c r="V1156" i="47"/>
  <c r="AC1133" i="47"/>
  <c r="AC1129" i="47"/>
  <c r="AE1129" i="47" s="1"/>
  <c r="V1119" i="47"/>
  <c r="V1117" i="47"/>
  <c r="V1111" i="47"/>
  <c r="V1109" i="47"/>
  <c r="V1102" i="47"/>
  <c r="AC1101" i="47"/>
  <c r="AE1101" i="47" s="1"/>
  <c r="V1095" i="47"/>
  <c r="AC959" i="47"/>
  <c r="AE959" i="47" s="1"/>
  <c r="V947" i="47"/>
  <c r="V936" i="47"/>
  <c r="AC928" i="47"/>
  <c r="V918" i="47"/>
  <c r="V906" i="47"/>
  <c r="AC904" i="47"/>
  <c r="V903" i="47"/>
  <c r="V902" i="47"/>
  <c r="AC807" i="47"/>
  <c r="AC798" i="47"/>
  <c r="AC797" i="47"/>
  <c r="AC789" i="47"/>
  <c r="V788" i="47"/>
  <c r="AC784" i="47"/>
  <c r="V758" i="47"/>
  <c r="V757" i="47"/>
  <c r="AC754" i="47"/>
  <c r="AC724" i="47"/>
  <c r="V714" i="47"/>
  <c r="V712" i="47"/>
  <c r="V623" i="47"/>
  <c r="AG54" i="47"/>
  <c r="V615" i="47"/>
  <c r="AC605" i="47"/>
  <c r="V603" i="47"/>
  <c r="V581" i="47"/>
  <c r="AC578" i="47"/>
  <c r="V573" i="47"/>
  <c r="V567" i="47"/>
  <c r="AC554" i="47"/>
  <c r="AC546" i="47"/>
  <c r="AC532" i="47"/>
  <c r="AC531" i="47"/>
  <c r="V531" i="47"/>
  <c r="AC363" i="47"/>
  <c r="AE363" i="47" s="1"/>
  <c r="AC362" i="47"/>
  <c r="AE362" i="47" s="1"/>
  <c r="V361" i="47"/>
  <c r="V355" i="47"/>
  <c r="V353" i="47"/>
  <c r="V350" i="47"/>
  <c r="AC186" i="47"/>
  <c r="AC182" i="47"/>
  <c r="AC181" i="47"/>
  <c r="AC180" i="47"/>
  <c r="V179" i="47"/>
  <c r="AC175" i="47"/>
  <c r="AE175" i="47" s="1"/>
  <c r="AC78" i="47"/>
  <c r="V73" i="47"/>
  <c r="AC47" i="47"/>
  <c r="AE47" i="47" s="1"/>
  <c r="V47" i="47"/>
  <c r="AC45" i="47"/>
  <c r="AE45" i="47" s="1"/>
  <c r="V23" i="47"/>
  <c r="V20" i="47"/>
  <c r="V2082" i="47"/>
  <c r="AC2079" i="47"/>
  <c r="AE2079" i="47" s="1"/>
  <c r="V2079" i="47"/>
  <c r="AC2078" i="47"/>
  <c r="AE2078" i="47" s="1"/>
  <c r="V2078" i="47"/>
  <c r="AC2077" i="47"/>
  <c r="AE2077" i="47" s="1"/>
  <c r="V2077" i="47"/>
  <c r="AC2076" i="47"/>
  <c r="AE2076" i="47" s="1"/>
  <c r="V2076" i="47"/>
  <c r="AC2075" i="47"/>
  <c r="AE2075" i="47" s="1"/>
  <c r="V2075" i="47"/>
  <c r="AC2074" i="47"/>
  <c r="AE2074" i="47" s="1"/>
  <c r="V2074" i="47"/>
  <c r="AC2073" i="47"/>
  <c r="AE2073" i="47" s="1"/>
  <c r="V2073" i="47"/>
  <c r="AC2072" i="47"/>
  <c r="AE2072" i="47" s="1"/>
  <c r="V2072" i="47"/>
  <c r="AC2071" i="47"/>
  <c r="AE2071" i="47" s="1"/>
  <c r="V2071" i="47"/>
  <c r="AC2070" i="47"/>
  <c r="AE2070" i="47" s="1"/>
  <c r="V2070" i="47"/>
  <c r="AC2066" i="47"/>
  <c r="AE2066" i="47" s="1"/>
  <c r="V2066" i="47"/>
  <c r="AC2063" i="47"/>
  <c r="AE2063" i="47" s="1"/>
  <c r="V2063" i="47"/>
  <c r="AC2062" i="47"/>
  <c r="AE2062" i="47" s="1"/>
  <c r="V2062" i="47"/>
  <c r="AC2061" i="47"/>
  <c r="AE2061" i="47" s="1"/>
  <c r="V2061" i="47"/>
  <c r="AC2060" i="47"/>
  <c r="AE2060" i="47" s="1"/>
  <c r="V2060" i="47"/>
  <c r="AC2059" i="47"/>
  <c r="AE2059" i="47" s="1"/>
  <c r="V2059" i="47"/>
  <c r="AC2058" i="47"/>
  <c r="AE2058" i="47" s="1"/>
  <c r="V2058" i="47"/>
  <c r="AC2057" i="47"/>
  <c r="AE2057" i="47" s="1"/>
  <c r="V2057" i="47"/>
  <c r="AC2056" i="47"/>
  <c r="AE2056" i="47" s="1"/>
  <c r="V2056" i="47"/>
  <c r="AC2055" i="47"/>
  <c r="AE2055" i="47" s="1"/>
  <c r="V2055" i="47"/>
  <c r="AC2054" i="47"/>
  <c r="AE2054" i="47" s="1"/>
  <c r="V2054" i="47"/>
  <c r="AC2052" i="47"/>
  <c r="AE2052" i="47" s="1"/>
  <c r="V2052" i="47"/>
  <c r="AC2042" i="47"/>
  <c r="AE2042" i="47" s="1"/>
  <c r="V2042" i="47"/>
  <c r="AC2039" i="47"/>
  <c r="AE2039" i="47" s="1"/>
  <c r="V2039" i="47"/>
  <c r="AC2038" i="47"/>
  <c r="AE2038" i="47" s="1"/>
  <c r="V2038" i="47"/>
  <c r="AC2037" i="47"/>
  <c r="AE2037" i="47" s="1"/>
  <c r="V2037" i="47"/>
  <c r="AC2033" i="47"/>
  <c r="AE2033" i="47" s="1"/>
  <c r="V2033" i="47"/>
  <c r="AC2032" i="47"/>
  <c r="AE2032" i="47" s="1"/>
  <c r="V2032" i="47"/>
  <c r="AC2030" i="47"/>
  <c r="AE2030" i="47" s="1"/>
  <c r="V2030" i="47"/>
  <c r="AC2029" i="47"/>
  <c r="AE2029" i="47" s="1"/>
  <c r="V2029" i="47"/>
  <c r="AC2028" i="47"/>
  <c r="AE2028" i="47" s="1"/>
  <c r="V2028" i="47"/>
  <c r="AC2027" i="47"/>
  <c r="AE2027" i="47" s="1"/>
  <c r="V2027" i="47"/>
  <c r="AC2026" i="47"/>
  <c r="AE2026" i="47" s="1"/>
  <c r="V2026" i="47"/>
  <c r="AC2025" i="47"/>
  <c r="AE2025" i="47" s="1"/>
  <c r="V2025" i="47"/>
  <c r="AC2024" i="47"/>
  <c r="AE2024" i="47" s="1"/>
  <c r="V2024" i="47"/>
  <c r="AC2018" i="47"/>
  <c r="AE2018" i="47" s="1"/>
  <c r="V2018" i="47"/>
  <c r="AC2011" i="47"/>
  <c r="AE2011" i="47" s="1"/>
  <c r="V2011" i="47"/>
  <c r="AC2008" i="47"/>
  <c r="AE2008" i="47" s="1"/>
  <c r="V2008" i="47"/>
  <c r="AC2007" i="47"/>
  <c r="AE2007" i="47" s="1"/>
  <c r="V2007" i="47"/>
  <c r="AC2003" i="47"/>
  <c r="AE2003" i="47" s="1"/>
  <c r="V2003" i="47"/>
  <c r="AC2000" i="47"/>
  <c r="AE2000" i="47" s="1"/>
  <c r="V2000" i="47"/>
  <c r="AC1995" i="47"/>
  <c r="AE1995" i="47" s="1"/>
  <c r="V1995" i="47"/>
  <c r="AC1992" i="47"/>
  <c r="AE1992" i="47" s="1"/>
  <c r="V1992" i="47"/>
  <c r="AC1990" i="47"/>
  <c r="AE1990" i="47" s="1"/>
  <c r="V1990" i="47"/>
  <c r="AC1989" i="47"/>
  <c r="AE1989" i="47" s="1"/>
  <c r="V1989" i="47"/>
  <c r="AC1988" i="47"/>
  <c r="AE1988" i="47" s="1"/>
  <c r="V1988" i="47"/>
  <c r="AC1987" i="47"/>
  <c r="AE1987" i="47" s="1"/>
  <c r="V1987" i="47"/>
  <c r="AC1979" i="47"/>
  <c r="AE1979" i="47" s="1"/>
  <c r="V1979" i="47"/>
  <c r="AC1978" i="47"/>
  <c r="AE1978" i="47" s="1"/>
  <c r="V1978" i="47"/>
  <c r="AC1977" i="47"/>
  <c r="AE1977" i="47" s="1"/>
  <c r="V1977" i="47"/>
  <c r="AC1976" i="47"/>
  <c r="AE1976" i="47" s="1"/>
  <c r="V1976" i="47"/>
  <c r="AC1975" i="47"/>
  <c r="AE1975" i="47" s="1"/>
  <c r="V1975" i="47"/>
  <c r="AC1974" i="47"/>
  <c r="AE1974" i="47" s="1"/>
  <c r="V1974" i="47"/>
  <c r="AC1969" i="47"/>
  <c r="AE1969" i="47" s="1"/>
  <c r="V1969" i="47"/>
  <c r="AC1968" i="47"/>
  <c r="AE1968" i="47" s="1"/>
  <c r="V1968" i="47"/>
  <c r="AC1966" i="47"/>
  <c r="AE1966" i="47" s="1"/>
  <c r="V1966" i="47"/>
  <c r="AC1964" i="47"/>
  <c r="AE1964" i="47" s="1"/>
  <c r="V1964" i="47"/>
  <c r="AC1962" i="47"/>
  <c r="AE1962" i="47" s="1"/>
  <c r="V1962" i="47"/>
  <c r="AC1961" i="47"/>
  <c r="AE1961" i="47" s="1"/>
  <c r="V1961" i="47"/>
  <c r="AC1960" i="47"/>
  <c r="AE1960" i="47" s="1"/>
  <c r="V1960" i="47"/>
  <c r="AC1959" i="47"/>
  <c r="AE1959" i="47" s="1"/>
  <c r="V1959" i="47"/>
  <c r="AC1958" i="47"/>
  <c r="AE1958" i="47" s="1"/>
  <c r="V1958" i="47"/>
  <c r="AC1957" i="47"/>
  <c r="AE1957" i="47" s="1"/>
  <c r="V1957" i="47"/>
  <c r="AC1955" i="47"/>
  <c r="AE1955" i="47" s="1"/>
  <c r="V1955" i="47"/>
  <c r="AC1953" i="47"/>
  <c r="AE1953" i="47" s="1"/>
  <c r="V1953" i="47"/>
  <c r="AC1952" i="47"/>
  <c r="AE1952" i="47" s="1"/>
  <c r="V1952" i="47"/>
  <c r="AC1951" i="47"/>
  <c r="AE1951" i="47" s="1"/>
  <c r="V1951" i="47"/>
  <c r="AC1950" i="47"/>
  <c r="AE1950" i="47" s="1"/>
  <c r="V1950" i="47"/>
  <c r="AC1949" i="47"/>
  <c r="AE1949" i="47" s="1"/>
  <c r="V1949" i="47"/>
  <c r="AC1947" i="47"/>
  <c r="AE1947" i="47" s="1"/>
  <c r="V1947" i="47"/>
  <c r="AC1946" i="47"/>
  <c r="AE1946" i="47" s="1"/>
  <c r="V1946" i="47"/>
  <c r="AC1945" i="47"/>
  <c r="AE1945" i="47" s="1"/>
  <c r="V1945" i="47"/>
  <c r="AC1942" i="47"/>
  <c r="AE1942" i="47" s="1"/>
  <c r="V1942" i="47"/>
  <c r="AC1940" i="47"/>
  <c r="AE1940" i="47" s="1"/>
  <c r="V1940" i="47"/>
  <c r="AC1939" i="47"/>
  <c r="AE1939" i="47" s="1"/>
  <c r="V1939" i="47"/>
  <c r="AC1937" i="47"/>
  <c r="AE1937" i="47" s="1"/>
  <c r="V1937" i="47"/>
  <c r="AC1936" i="47"/>
  <c r="AE1936" i="47" s="1"/>
  <c r="V1936" i="47"/>
  <c r="AC1935" i="47"/>
  <c r="AE1935" i="47" s="1"/>
  <c r="V1935" i="47"/>
  <c r="AC1934" i="47"/>
  <c r="AE1934" i="47" s="1"/>
  <c r="V1934" i="47"/>
  <c r="AC1933" i="47"/>
  <c r="AE1933" i="47" s="1"/>
  <c r="V1933" i="47"/>
  <c r="AC1932" i="47"/>
  <c r="AE1932" i="47" s="1"/>
  <c r="V1932" i="47"/>
  <c r="AC1931" i="47"/>
  <c r="AE1931" i="47" s="1"/>
  <c r="V1931" i="47"/>
  <c r="AC1930" i="47"/>
  <c r="AE1930" i="47" s="1"/>
  <c r="V1930" i="47"/>
  <c r="AC1929" i="47"/>
  <c r="AE1929" i="47" s="1"/>
  <c r="V1929" i="47"/>
  <c r="AC1928" i="47"/>
  <c r="AE1928" i="47" s="1"/>
  <c r="V1928" i="47"/>
  <c r="AC1927" i="47"/>
  <c r="AE1927" i="47" s="1"/>
  <c r="V1927" i="47"/>
  <c r="AC1926" i="47"/>
  <c r="AE1926" i="47" s="1"/>
  <c r="V1926" i="47"/>
  <c r="AC1918" i="47"/>
  <c r="AE1918" i="47" s="1"/>
  <c r="V1918" i="47"/>
  <c r="AC1917" i="47"/>
  <c r="AE1917" i="47" s="1"/>
  <c r="V1917" i="47"/>
  <c r="AC1915" i="47"/>
  <c r="AE1915" i="47" s="1"/>
  <c r="V1915" i="47"/>
  <c r="AC1914" i="47"/>
  <c r="AE1914" i="47" s="1"/>
  <c r="V1914" i="47"/>
  <c r="AC1913" i="47"/>
  <c r="AE1913" i="47" s="1"/>
  <c r="V1913" i="47"/>
  <c r="AC1912" i="47"/>
  <c r="AE1912" i="47" s="1"/>
  <c r="V1912" i="47"/>
  <c r="AC1902" i="47"/>
  <c r="AE1902" i="47" s="1"/>
  <c r="V1902" i="47"/>
  <c r="AC1901" i="47"/>
  <c r="AE1901" i="47" s="1"/>
  <c r="V1901" i="47"/>
  <c r="AC1900" i="47"/>
  <c r="AE1900" i="47" s="1"/>
  <c r="V1900" i="47"/>
  <c r="V1897" i="47"/>
  <c r="V1896" i="47"/>
  <c r="AC1895" i="47"/>
  <c r="AE1895" i="47" s="1"/>
  <c r="V1894" i="47"/>
  <c r="V1893" i="47"/>
  <c r="V1892" i="47"/>
  <c r="AC1891" i="47"/>
  <c r="AE1891" i="47" s="1"/>
  <c r="AC1890" i="47"/>
  <c r="AE1890" i="47" s="1"/>
  <c r="V1890" i="47"/>
  <c r="AC1889" i="47"/>
  <c r="AE1889" i="47" s="1"/>
  <c r="V1889" i="47"/>
  <c r="AC1888" i="47"/>
  <c r="AE1888" i="47" s="1"/>
  <c r="V1888" i="47"/>
  <c r="V1884" i="47"/>
  <c r="AC1880" i="47"/>
  <c r="AE1880" i="47" s="1"/>
  <c r="AC1878" i="47"/>
  <c r="AE1878" i="47" s="1"/>
  <c r="V1878" i="47"/>
  <c r="AC1875" i="47"/>
  <c r="AE1875" i="47" s="1"/>
  <c r="V1875" i="47"/>
  <c r="AC1874" i="47"/>
  <c r="AE1874" i="47" s="1"/>
  <c r="AC1572" i="47"/>
  <c r="V1557" i="47"/>
  <c r="AC1555" i="47"/>
  <c r="V1555" i="47"/>
  <c r="V1554" i="47"/>
  <c r="V1549" i="47"/>
  <c r="V1539" i="47"/>
  <c r="AC1536" i="47"/>
  <c r="AC1520" i="47"/>
  <c r="V1516" i="47"/>
  <c r="AC1514" i="47"/>
  <c r="V1511" i="47"/>
  <c r="V1505" i="47"/>
  <c r="V1503" i="47"/>
  <c r="V1496" i="47"/>
  <c r="AG925" i="47"/>
  <c r="AC1492" i="47"/>
  <c r="AE1492" i="47" s="1"/>
  <c r="AC1483" i="47"/>
  <c r="V1481" i="47"/>
  <c r="AC1480" i="47"/>
  <c r="AC1477" i="47"/>
  <c r="V1476" i="47"/>
  <c r="AG599" i="47"/>
  <c r="V1384" i="47"/>
  <c r="V1371" i="47"/>
  <c r="AC1370" i="47"/>
  <c r="V1362" i="47"/>
  <c r="V1359" i="47"/>
  <c r="AC1353" i="47"/>
  <c r="AC1349" i="47"/>
  <c r="V1348" i="47"/>
  <c r="V1345" i="47"/>
  <c r="V1341" i="47"/>
  <c r="AC1339" i="47"/>
  <c r="V1339" i="47"/>
  <c r="AG366" i="47"/>
  <c r="AC1326" i="47"/>
  <c r="AG819" i="47"/>
  <c r="AC1308" i="47"/>
  <c r="V1292" i="47"/>
  <c r="V1288" i="47"/>
  <c r="AC1284" i="47"/>
  <c r="V1281" i="47"/>
  <c r="AC1280" i="47"/>
  <c r="AC1279" i="47"/>
  <c r="AC1278" i="47"/>
  <c r="AC1189" i="47"/>
  <c r="AC1187" i="47"/>
  <c r="AC1178" i="47"/>
  <c r="AC1175" i="47"/>
  <c r="AC1161" i="47"/>
  <c r="AE1161" i="47" s="1"/>
  <c r="AC1156" i="47"/>
  <c r="AE1156" i="47" s="1"/>
  <c r="V1153" i="47"/>
  <c r="AC1150" i="47"/>
  <c r="AC1149" i="47"/>
  <c r="AE1149" i="47" s="1"/>
  <c r="V1149" i="47"/>
  <c r="AC1140" i="47"/>
  <c r="AC1134" i="47"/>
  <c r="AC1128" i="47"/>
  <c r="AE1128" i="47" s="1"/>
  <c r="AC1114" i="47"/>
  <c r="V1113" i="47"/>
  <c r="AC1107" i="47"/>
  <c r="AE1107" i="47" s="1"/>
  <c r="AC1106" i="47"/>
  <c r="V958" i="47"/>
  <c r="AC953" i="47"/>
  <c r="V952" i="47"/>
  <c r="V949" i="47"/>
  <c r="AC925" i="47"/>
  <c r="AG575" i="47"/>
  <c r="V920" i="47"/>
  <c r="AC909" i="47"/>
  <c r="AE909" i="47" s="1"/>
  <c r="V905" i="47"/>
  <c r="V803" i="47"/>
  <c r="V801" i="47"/>
  <c r="V785" i="47"/>
  <c r="AC783" i="47"/>
  <c r="AE783" i="47" s="1"/>
  <c r="AC782" i="47"/>
  <c r="AC779" i="47"/>
  <c r="V778" i="47"/>
  <c r="AC777" i="47"/>
  <c r="V773" i="47"/>
  <c r="AC763" i="47"/>
  <c r="AC759" i="47"/>
  <c r="AC755" i="47"/>
  <c r="V754" i="47"/>
  <c r="V748" i="47"/>
  <c r="AC734" i="47"/>
  <c r="V725" i="47"/>
  <c r="AC721" i="47"/>
  <c r="AE721" i="47" s="1"/>
  <c r="V719" i="47"/>
  <c r="V627" i="47"/>
  <c r="AC597" i="47"/>
  <c r="AC590" i="47"/>
  <c r="V586" i="47"/>
  <c r="AC580" i="47"/>
  <c r="V580" i="47"/>
  <c r="AC569" i="47"/>
  <c r="V564" i="47"/>
  <c r="AC557" i="47"/>
  <c r="AC553" i="47"/>
  <c r="AC548" i="47"/>
  <c r="AG327" i="47"/>
  <c r="AC190" i="47"/>
  <c r="AE190" i="47" s="1"/>
  <c r="V190" i="47"/>
  <c r="V188" i="47"/>
  <c r="AC184" i="47"/>
  <c r="AG101" i="47"/>
  <c r="V172" i="47"/>
  <c r="AC69" i="47"/>
  <c r="AC57" i="47"/>
  <c r="AE57" i="47" s="1"/>
  <c r="AC48" i="47"/>
  <c r="AE48" i="47" s="1"/>
  <c r="V45" i="47"/>
  <c r="V43" i="47"/>
  <c r="AC1871" i="47"/>
  <c r="AE1871" i="47" s="1"/>
  <c r="V1871" i="47"/>
  <c r="AC1870" i="47"/>
  <c r="AE1870" i="47" s="1"/>
  <c r="V1870" i="47"/>
  <c r="AC1869" i="47"/>
  <c r="AE1869" i="47" s="1"/>
  <c r="V1869" i="47"/>
  <c r="AC1868" i="47"/>
  <c r="AE1868" i="47" s="1"/>
  <c r="V1868" i="47"/>
  <c r="AC1866" i="47"/>
  <c r="AE1866" i="47" s="1"/>
  <c r="V1866" i="47"/>
  <c r="AC1865" i="47"/>
  <c r="AE1865" i="47" s="1"/>
  <c r="V1865" i="47"/>
  <c r="AC1864" i="47"/>
  <c r="AE1864" i="47" s="1"/>
  <c r="V1864" i="47"/>
  <c r="AC1862" i="47"/>
  <c r="AE1862" i="47" s="1"/>
  <c r="V1862" i="47"/>
  <c r="AC1861" i="47"/>
  <c r="AE1861" i="47" s="1"/>
  <c r="V1861" i="47"/>
  <c r="AC1860" i="47"/>
  <c r="AE1860" i="47" s="1"/>
  <c r="V1860" i="47"/>
  <c r="AC1859" i="47"/>
  <c r="AE1859" i="47" s="1"/>
  <c r="V1859" i="47"/>
  <c r="AC1856" i="47"/>
  <c r="AE1856" i="47" s="1"/>
  <c r="V1856" i="47"/>
  <c r="AC1855" i="47"/>
  <c r="AE1855" i="47" s="1"/>
  <c r="V1855" i="47"/>
  <c r="AC1854" i="47"/>
  <c r="AE1854" i="47" s="1"/>
  <c r="V1854" i="47"/>
  <c r="AC1851" i="47"/>
  <c r="AE1851" i="47" s="1"/>
  <c r="V1851" i="47"/>
  <c r="AC1850" i="47"/>
  <c r="AE1850" i="47" s="1"/>
  <c r="V1850" i="47"/>
  <c r="AC1849" i="47"/>
  <c r="AE1849" i="47" s="1"/>
  <c r="V1849" i="47"/>
  <c r="AC1848" i="47"/>
  <c r="AE1848" i="47" s="1"/>
  <c r="V1848" i="47"/>
  <c r="AC1847" i="47"/>
  <c r="AE1847" i="47" s="1"/>
  <c r="V1847" i="47"/>
  <c r="AC1846" i="47"/>
  <c r="AE1846" i="47" s="1"/>
  <c r="V1846" i="47"/>
  <c r="AC1845" i="47"/>
  <c r="AE1845" i="47" s="1"/>
  <c r="V1845" i="47"/>
  <c r="AC1835" i="47"/>
  <c r="AE1835" i="47" s="1"/>
  <c r="V1835" i="47"/>
  <c r="AC1834" i="47"/>
  <c r="AE1834" i="47" s="1"/>
  <c r="V1834" i="47"/>
  <c r="AC1833" i="47"/>
  <c r="AE1833" i="47" s="1"/>
  <c r="V1833" i="47"/>
  <c r="AC1831" i="47"/>
  <c r="AE1831" i="47" s="1"/>
  <c r="V1831" i="47"/>
  <c r="AC1830" i="47"/>
  <c r="AE1830" i="47" s="1"/>
  <c r="V1830" i="47"/>
  <c r="AC1829" i="47"/>
  <c r="AE1829" i="47" s="1"/>
  <c r="V1829" i="47"/>
  <c r="AC1828" i="47"/>
  <c r="AE1828" i="47" s="1"/>
  <c r="V1828" i="47"/>
  <c r="AC1826" i="47"/>
  <c r="AE1826" i="47" s="1"/>
  <c r="V1826" i="47"/>
  <c r="AC1825" i="47"/>
  <c r="AE1825" i="47" s="1"/>
  <c r="V1825" i="47"/>
  <c r="AC1823" i="47"/>
  <c r="AE1823" i="47" s="1"/>
  <c r="V1823" i="47"/>
  <c r="AC1822" i="47"/>
  <c r="AE1822" i="47" s="1"/>
  <c r="V1822" i="47"/>
  <c r="AC1821" i="47"/>
  <c r="AE1821" i="47" s="1"/>
  <c r="V1821" i="47"/>
  <c r="AC1820" i="47"/>
  <c r="AE1820" i="47" s="1"/>
  <c r="V1820" i="47"/>
  <c r="AC1818" i="47"/>
  <c r="AE1818" i="47" s="1"/>
  <c r="V1818" i="47"/>
  <c r="AC1816" i="47"/>
  <c r="AE1816" i="47" s="1"/>
  <c r="V1816" i="47"/>
  <c r="AC1814" i="47"/>
  <c r="AE1814" i="47" s="1"/>
  <c r="V1814" i="47"/>
  <c r="AC1813" i="47"/>
  <c r="AE1813" i="47" s="1"/>
  <c r="V1813" i="47"/>
  <c r="AC1811" i="47"/>
  <c r="AE1811" i="47" s="1"/>
  <c r="V1811" i="47"/>
  <c r="AC1810" i="47"/>
  <c r="AE1810" i="47" s="1"/>
  <c r="V1810" i="47"/>
  <c r="AC1809" i="47"/>
  <c r="AE1809" i="47" s="1"/>
  <c r="V1809" i="47"/>
  <c r="AC1808" i="47"/>
  <c r="AE1808" i="47" s="1"/>
  <c r="V1808" i="47"/>
  <c r="AC1807" i="47"/>
  <c r="AE1807" i="47" s="1"/>
  <c r="V1807" i="47"/>
  <c r="AC1806" i="47"/>
  <c r="AE1806" i="47" s="1"/>
  <c r="V1806" i="47"/>
  <c r="AC1805" i="47"/>
  <c r="AE1805" i="47" s="1"/>
  <c r="V1805" i="47"/>
  <c r="AC1803" i="47"/>
  <c r="AE1803" i="47" s="1"/>
  <c r="V1803" i="47"/>
  <c r="AC1802" i="47"/>
  <c r="AE1802" i="47" s="1"/>
  <c r="V1802" i="47"/>
  <c r="AC1801" i="47"/>
  <c r="AE1801" i="47" s="1"/>
  <c r="V1801" i="47"/>
  <c r="AC1797" i="47"/>
  <c r="AE1797" i="47" s="1"/>
  <c r="V1797" i="47"/>
  <c r="AC1796" i="47"/>
  <c r="AE1796" i="47" s="1"/>
  <c r="V1796" i="47"/>
  <c r="AC1795" i="47"/>
  <c r="AE1795" i="47" s="1"/>
  <c r="V1795" i="47"/>
  <c r="AC1794" i="47"/>
  <c r="AE1794" i="47" s="1"/>
  <c r="V1794" i="47"/>
  <c r="AC1793" i="47"/>
  <c r="AE1793" i="47" s="1"/>
  <c r="V1793" i="47"/>
  <c r="AC1792" i="47"/>
  <c r="AE1792" i="47" s="1"/>
  <c r="V1792" i="47"/>
  <c r="AC1791" i="47"/>
  <c r="AE1791" i="47" s="1"/>
  <c r="V1791" i="47"/>
  <c r="AC1785" i="47"/>
  <c r="AE1785" i="47" s="1"/>
  <c r="V1785" i="47"/>
  <c r="AC1784" i="47"/>
  <c r="AE1784" i="47" s="1"/>
  <c r="V1784" i="47"/>
  <c r="AC1779" i="47"/>
  <c r="AE1779" i="47" s="1"/>
  <c r="V1779" i="47"/>
  <c r="AC1778" i="47"/>
  <c r="AE1778" i="47" s="1"/>
  <c r="V1778" i="47"/>
  <c r="AC1777" i="47"/>
  <c r="AE1777" i="47" s="1"/>
  <c r="V1777" i="47"/>
  <c r="AC1776" i="47"/>
  <c r="AE1776" i="47" s="1"/>
  <c r="V1776" i="47"/>
  <c r="AC1774" i="47"/>
  <c r="AE1774" i="47" s="1"/>
  <c r="V1774" i="47"/>
  <c r="AC1771" i="47"/>
  <c r="AE1771" i="47" s="1"/>
  <c r="V1771" i="47"/>
  <c r="AC1769" i="47"/>
  <c r="AE1769" i="47" s="1"/>
  <c r="V1769" i="47"/>
  <c r="AC1768" i="47"/>
  <c r="AE1768" i="47" s="1"/>
  <c r="V1768" i="47"/>
  <c r="AC1767" i="47"/>
  <c r="AE1767" i="47" s="1"/>
  <c r="V1767" i="47"/>
  <c r="AC1766" i="47"/>
  <c r="AE1766" i="47" s="1"/>
  <c r="V1766" i="47"/>
  <c r="AC1765" i="47"/>
  <c r="AE1765" i="47" s="1"/>
  <c r="V1765" i="47"/>
  <c r="AC1761" i="47"/>
  <c r="AE1761" i="47" s="1"/>
  <c r="V1761" i="47"/>
  <c r="AC1759" i="47"/>
  <c r="AE1759" i="47" s="1"/>
  <c r="V1759" i="47"/>
  <c r="AC1758" i="47"/>
  <c r="AE1758" i="47" s="1"/>
  <c r="V1758" i="47"/>
  <c r="AC1754" i="47"/>
  <c r="AE1754" i="47" s="1"/>
  <c r="V1754" i="47"/>
  <c r="AC1752" i="47"/>
  <c r="AE1752" i="47" s="1"/>
  <c r="V1752" i="47"/>
  <c r="AC1751" i="47"/>
  <c r="AE1751" i="47" s="1"/>
  <c r="V1751" i="47"/>
  <c r="AC1749" i="47"/>
  <c r="AE1749" i="47" s="1"/>
  <c r="V1749" i="47"/>
  <c r="AC1748" i="47"/>
  <c r="AE1748" i="47" s="1"/>
  <c r="V1748" i="47"/>
  <c r="AC1747" i="47"/>
  <c r="AE1747" i="47" s="1"/>
  <c r="V1747" i="47"/>
  <c r="AC1746" i="47"/>
  <c r="AE1746" i="47" s="1"/>
  <c r="V1746" i="47"/>
  <c r="AC1745" i="47"/>
  <c r="AE1745" i="47" s="1"/>
  <c r="V1745" i="47"/>
  <c r="AC1744" i="47"/>
  <c r="AE1744" i="47" s="1"/>
  <c r="V1744" i="47"/>
  <c r="AC1743" i="47"/>
  <c r="AE1743" i="47" s="1"/>
  <c r="V1743" i="47"/>
  <c r="AC1741" i="47"/>
  <c r="AE1741" i="47" s="1"/>
  <c r="V1741" i="47"/>
  <c r="AC1740" i="47"/>
  <c r="AE1740" i="47" s="1"/>
  <c r="V1740" i="47"/>
  <c r="AC1735" i="47"/>
  <c r="AE1735" i="47" s="1"/>
  <c r="V1735" i="47"/>
  <c r="AC1734" i="47"/>
  <c r="AE1734" i="47" s="1"/>
  <c r="V1734" i="47"/>
  <c r="AC1729" i="47"/>
  <c r="AE1729" i="47" s="1"/>
  <c r="V1729" i="47"/>
  <c r="AC1728" i="47"/>
  <c r="AE1728" i="47" s="1"/>
  <c r="V1728" i="47"/>
  <c r="AC1727" i="47"/>
  <c r="AE1727" i="47" s="1"/>
  <c r="V1727" i="47"/>
  <c r="AC1726" i="47"/>
  <c r="AE1726" i="47" s="1"/>
  <c r="V1726" i="47"/>
  <c r="AC1724" i="47"/>
  <c r="AE1724" i="47" s="1"/>
  <c r="V1724" i="47"/>
  <c r="AC1721" i="47"/>
  <c r="AE1721" i="47" s="1"/>
  <c r="V1721" i="47"/>
  <c r="AC1720" i="47"/>
  <c r="AE1720" i="47" s="1"/>
  <c r="V1720" i="47"/>
  <c r="AC1719" i="47"/>
  <c r="AE1719" i="47" s="1"/>
  <c r="V1719" i="47"/>
  <c r="AC1718" i="47"/>
  <c r="AE1718" i="47" s="1"/>
  <c r="V1718" i="47"/>
  <c r="AC1717" i="47"/>
  <c r="AE1717" i="47" s="1"/>
  <c r="V1717" i="47"/>
  <c r="AC1715" i="47"/>
  <c r="AE1715" i="47" s="1"/>
  <c r="V1715" i="47"/>
  <c r="AC1714" i="47"/>
  <c r="AE1714" i="47" s="1"/>
  <c r="V1714" i="47"/>
  <c r="AC1711" i="47"/>
  <c r="AE1711" i="47" s="1"/>
  <c r="V1711" i="47"/>
  <c r="AC1708" i="47"/>
  <c r="AE1708" i="47" s="1"/>
  <c r="V1708" i="47"/>
  <c r="AC1704" i="47"/>
  <c r="AE1704" i="47" s="1"/>
  <c r="V1704" i="47"/>
  <c r="AC1702" i="47"/>
  <c r="AE1702" i="47" s="1"/>
  <c r="V1702" i="47"/>
  <c r="AC1701" i="47"/>
  <c r="AE1701" i="47" s="1"/>
  <c r="V1701" i="47"/>
  <c r="AC1700" i="47"/>
  <c r="AE1700" i="47" s="1"/>
  <c r="V1700" i="47"/>
  <c r="AC1699" i="47"/>
  <c r="AE1699" i="47" s="1"/>
  <c r="V1699" i="47"/>
  <c r="AC1697" i="47"/>
  <c r="AE1697" i="47" s="1"/>
  <c r="V1697" i="47"/>
  <c r="AC1695" i="47"/>
  <c r="AE1695" i="47" s="1"/>
  <c r="V1695" i="47"/>
  <c r="AC1694" i="47"/>
  <c r="AE1694" i="47" s="1"/>
  <c r="V1694" i="47"/>
  <c r="AC1693" i="47"/>
  <c r="AE1693" i="47" s="1"/>
  <c r="V1693" i="47"/>
  <c r="AC1691" i="47"/>
  <c r="AE1691" i="47" s="1"/>
  <c r="V1691" i="47"/>
  <c r="AC1690" i="47"/>
  <c r="AE1690" i="47" s="1"/>
  <c r="V1690" i="47"/>
  <c r="AC1687" i="47"/>
  <c r="AE1687" i="47" s="1"/>
  <c r="V1687" i="47"/>
  <c r="AC1685" i="47"/>
  <c r="AE1685" i="47" s="1"/>
  <c r="V1685" i="47"/>
  <c r="AC1684" i="47"/>
  <c r="AE1684" i="47" s="1"/>
  <c r="V1684" i="47"/>
  <c r="AC1683" i="47"/>
  <c r="AE1683" i="47" s="1"/>
  <c r="V1683" i="47"/>
  <c r="AC1682" i="47"/>
  <c r="AE1682" i="47" s="1"/>
  <c r="V1682" i="47"/>
  <c r="AC1677" i="47"/>
  <c r="AE1677" i="47" s="1"/>
  <c r="V1677" i="47"/>
  <c r="AC1676" i="47"/>
  <c r="AE1676" i="47" s="1"/>
  <c r="V1676" i="47"/>
  <c r="AC1673" i="47"/>
  <c r="AE1673" i="47" s="1"/>
  <c r="V1673" i="47"/>
  <c r="AC1671" i="47"/>
  <c r="AE1671" i="47" s="1"/>
  <c r="V1671" i="47"/>
  <c r="AC1663" i="47"/>
  <c r="AE1663" i="47" s="1"/>
  <c r="AC1588" i="47"/>
  <c r="V1588" i="47"/>
  <c r="AG166" i="47"/>
  <c r="V1584" i="47"/>
  <c r="V1581" i="47"/>
  <c r="V1579" i="47"/>
  <c r="AC1578" i="47"/>
  <c r="AC1577" i="47"/>
  <c r="AC1576" i="47"/>
  <c r="V1575" i="47"/>
  <c r="AC1574" i="47"/>
  <c r="V1573" i="47"/>
  <c r="V1569" i="47"/>
  <c r="AC1568" i="47"/>
  <c r="AG363" i="47"/>
  <c r="AC1550" i="47"/>
  <c r="V1534" i="47"/>
  <c r="V1530" i="47"/>
  <c r="AC1528" i="47"/>
  <c r="AE1528" i="47" s="1"/>
  <c r="V1528" i="47"/>
  <c r="AG928" i="47"/>
  <c r="AG803" i="47"/>
  <c r="AC1516" i="47"/>
  <c r="V1515" i="47"/>
  <c r="V1513" i="47"/>
  <c r="AG935" i="47"/>
  <c r="V1508" i="47"/>
  <c r="AC1506" i="47"/>
  <c r="V1492" i="47"/>
  <c r="AC1488" i="47"/>
  <c r="AE1488" i="47" s="1"/>
  <c r="V1488" i="47"/>
  <c r="V1483" i="47"/>
  <c r="V1480" i="47"/>
  <c r="AC1479" i="47"/>
  <c r="AC1476" i="47"/>
  <c r="AC1475" i="47"/>
  <c r="AC1474" i="47"/>
  <c r="V1390" i="47"/>
  <c r="V1377" i="47"/>
  <c r="AC1364" i="47"/>
  <c r="AC1362" i="47"/>
  <c r="AC1355" i="47"/>
  <c r="V1347" i="47"/>
  <c r="AC1346" i="47"/>
  <c r="V1344" i="47"/>
  <c r="V1337" i="47"/>
  <c r="V1335" i="47"/>
  <c r="AC1328" i="47"/>
  <c r="V1324" i="47"/>
  <c r="AC1320" i="47"/>
  <c r="AC1314" i="47"/>
  <c r="V1312" i="47"/>
  <c r="V1308" i="47"/>
  <c r="V1302" i="47"/>
  <c r="V1299" i="47"/>
  <c r="AC1297" i="47"/>
  <c r="AC1292" i="47"/>
  <c r="AC1290" i="47"/>
  <c r="V1289" i="47"/>
  <c r="AC1286" i="47"/>
  <c r="AC1283" i="47"/>
  <c r="AC1281" i="47"/>
  <c r="AC1188" i="47"/>
  <c r="AC1182" i="47"/>
  <c r="V1161" i="47"/>
  <c r="V1143" i="47"/>
  <c r="V1141" i="47"/>
  <c r="AC1127" i="47"/>
  <c r="AE1127" i="47" s="1"/>
  <c r="V1125" i="47"/>
  <c r="AC1120" i="47"/>
  <c r="V1116" i="47"/>
  <c r="AC1103" i="47"/>
  <c r="V1099" i="47"/>
  <c r="AC958" i="47"/>
  <c r="AC955" i="47"/>
  <c r="AC954" i="47"/>
  <c r="AG459" i="47"/>
  <c r="AG444" i="47"/>
  <c r="V910" i="47"/>
  <c r="V798" i="47"/>
  <c r="V789" i="47"/>
  <c r="AC786" i="47"/>
  <c r="AE786" i="47" s="1"/>
  <c r="V786" i="47"/>
  <c r="V782" i="47"/>
  <c r="AC765" i="47"/>
  <c r="AC756" i="47"/>
  <c r="V753" i="47"/>
  <c r="AE744" i="47"/>
  <c r="V734" i="47"/>
  <c r="V720" i="47"/>
  <c r="V718" i="47"/>
  <c r="AC713" i="47"/>
  <c r="AC712" i="47"/>
  <c r="V619" i="47"/>
  <c r="AC613" i="47"/>
  <c r="V596" i="47"/>
  <c r="AC595" i="47"/>
  <c r="V592" i="47"/>
  <c r="V540" i="47"/>
  <c r="AC357" i="47"/>
  <c r="AE357" i="47" s="1"/>
  <c r="V352" i="47"/>
  <c r="AC187" i="47"/>
  <c r="AE187" i="47" s="1"/>
  <c r="AC183" i="47"/>
  <c r="V183" i="47"/>
  <c r="AG27" i="47"/>
  <c r="AQ320" i="47"/>
  <c r="AC75" i="47"/>
  <c r="AM29" i="47"/>
  <c r="AN29" i="47" s="1"/>
  <c r="AC41" i="47"/>
  <c r="V32" i="47"/>
  <c r="AC1654" i="47"/>
  <c r="AE1654" i="47" s="1"/>
  <c r="V1654" i="47"/>
  <c r="AC1650" i="47"/>
  <c r="AE1650" i="47" s="1"/>
  <c r="V1650" i="47"/>
  <c r="V1640" i="47"/>
  <c r="AC1640" i="47"/>
  <c r="AE1640" i="47" s="1"/>
  <c r="AC1638" i="47"/>
  <c r="AE1638" i="47" s="1"/>
  <c r="V1638" i="47"/>
  <c r="V1636" i="47"/>
  <c r="AC1636" i="47"/>
  <c r="AE1636" i="47" s="1"/>
  <c r="V1635" i="47"/>
  <c r="AC1635" i="47"/>
  <c r="AE1635" i="47" s="1"/>
  <c r="AC1632" i="47"/>
  <c r="AE1632" i="47" s="1"/>
  <c r="V1632" i="47"/>
  <c r="V1631" i="47"/>
  <c r="AC1631" i="47"/>
  <c r="AE1631" i="47" s="1"/>
  <c r="AC1630" i="47"/>
  <c r="AE1630" i="47" s="1"/>
  <c r="V1630" i="47"/>
  <c r="V1628" i="47"/>
  <c r="AC1628" i="47"/>
  <c r="AE1628" i="47" s="1"/>
  <c r="AC1627" i="47"/>
  <c r="AE1627" i="47" s="1"/>
  <c r="V1627" i="47"/>
  <c r="V1626" i="47"/>
  <c r="AC1626" i="47"/>
  <c r="AE1626" i="47" s="1"/>
  <c r="AC1624" i="47"/>
  <c r="AE1624" i="47" s="1"/>
  <c r="V1624" i="47"/>
  <c r="AC1622" i="47"/>
  <c r="AE1622" i="47" s="1"/>
  <c r="V1622" i="47"/>
  <c r="V1618" i="47"/>
  <c r="AC1618" i="47"/>
  <c r="AC1616" i="47"/>
  <c r="V1616" i="47"/>
  <c r="V1614" i="47"/>
  <c r="AC1614" i="47"/>
  <c r="AC1613" i="47"/>
  <c r="V1613" i="47"/>
  <c r="V1609" i="47"/>
  <c r="AC1609" i="47"/>
  <c r="V1606" i="47"/>
  <c r="AC1606" i="47"/>
  <c r="V1604" i="47"/>
  <c r="AC1604" i="47"/>
  <c r="AC1603" i="47"/>
  <c r="V1603" i="47"/>
  <c r="AC1600" i="47"/>
  <c r="V1600" i="47"/>
  <c r="AC1598" i="47"/>
  <c r="V1598" i="47"/>
  <c r="AC1597" i="47"/>
  <c r="V1597" i="47"/>
  <c r="AG988" i="47"/>
  <c r="AC1596" i="47"/>
  <c r="V1596" i="47"/>
  <c r="AG442" i="47"/>
  <c r="AC1593" i="47"/>
  <c r="V1593" i="47"/>
  <c r="AC1591" i="47"/>
  <c r="V1591" i="47"/>
  <c r="AG488" i="47"/>
  <c r="AG986" i="47"/>
  <c r="AG15" i="47"/>
  <c r="AC1584" i="47"/>
  <c r="V1577" i="47"/>
  <c r="V1574" i="47"/>
  <c r="V1572" i="47"/>
  <c r="AC1571" i="47"/>
  <c r="V1571" i="47"/>
  <c r="AC1569" i="47"/>
  <c r="AG555" i="47"/>
  <c r="AC1559" i="47"/>
  <c r="AC1554" i="47"/>
  <c r="AC1552" i="47"/>
  <c r="AE1552" i="47" s="1"/>
  <c r="AC1549" i="47"/>
  <c r="AC1534" i="47"/>
  <c r="AC1527" i="47"/>
  <c r="V1520" i="47"/>
  <c r="V1519" i="47"/>
  <c r="AC1517" i="47"/>
  <c r="V1514" i="47"/>
  <c r="AC1508" i="47"/>
  <c r="AE1508" i="47" s="1"/>
  <c r="V1507" i="47"/>
  <c r="AC1503" i="47"/>
  <c r="AE1503" i="47" s="1"/>
  <c r="AC1495" i="47"/>
  <c r="V1484" i="47"/>
  <c r="V1479" i="47"/>
  <c r="AC1387" i="47"/>
  <c r="V1380" i="47"/>
  <c r="AC1377" i="47"/>
  <c r="AC1373" i="47"/>
  <c r="AC1369" i="47"/>
  <c r="AC1367" i="47"/>
  <c r="AE1367" i="47" s="1"/>
  <c r="V1352" i="47"/>
  <c r="AC1348" i="47"/>
  <c r="AC1323" i="47"/>
  <c r="V1323" i="47"/>
  <c r="AC1321" i="47"/>
  <c r="V1311" i="47"/>
  <c r="V1291" i="47"/>
  <c r="V1280" i="47"/>
  <c r="V1188" i="47"/>
  <c r="V1187" i="47"/>
  <c r="V1167" i="47"/>
  <c r="V1165" i="47"/>
  <c r="AC1163" i="47"/>
  <c r="V1159" i="47"/>
  <c r="V1140" i="47"/>
  <c r="AC1139" i="47"/>
  <c r="V1138" i="47"/>
  <c r="V1135" i="47"/>
  <c r="V1131" i="47"/>
  <c r="V1128" i="47"/>
  <c r="AC1126" i="47"/>
  <c r="AE1126" i="47" s="1"/>
  <c r="V1118" i="47"/>
  <c r="AC1117" i="47"/>
  <c r="V1114" i="47"/>
  <c r="V1112" i="47"/>
  <c r="AC1111" i="47"/>
  <c r="AC1110" i="47"/>
  <c r="AC1108" i="47"/>
  <c r="AE1108" i="47" s="1"/>
  <c r="V1108" i="47"/>
  <c r="V1105" i="47"/>
  <c r="AC1104" i="47"/>
  <c r="AC1095" i="47"/>
  <c r="V957" i="47"/>
  <c r="AC952" i="47"/>
  <c r="AC948" i="47"/>
  <c r="AC946" i="47"/>
  <c r="AC931" i="47"/>
  <c r="V915" i="47"/>
  <c r="AC910" i="47"/>
  <c r="AC907" i="47"/>
  <c r="AC903" i="47"/>
  <c r="AC902" i="47"/>
  <c r="V784" i="47"/>
  <c r="V783" i="47"/>
  <c r="V763" i="47"/>
  <c r="AC757" i="47"/>
  <c r="AE757" i="47" s="1"/>
  <c r="AC720" i="47"/>
  <c r="AC715" i="47"/>
  <c r="V711" i="47"/>
  <c r="AC710" i="47"/>
  <c r="V613" i="47"/>
  <c r="AC609" i="47"/>
  <c r="AC608" i="47"/>
  <c r="V607" i="47"/>
  <c r="AC584" i="47"/>
  <c r="V583" i="47"/>
  <c r="AG346" i="47"/>
  <c r="AC560" i="47"/>
  <c r="AC558" i="47"/>
  <c r="AE558" i="47" s="1"/>
  <c r="V558" i="47"/>
  <c r="V557" i="47"/>
  <c r="V194" i="47"/>
  <c r="V184" i="47"/>
  <c r="V182" i="47"/>
  <c r="V180" i="47"/>
  <c r="AC178" i="47"/>
  <c r="V170" i="47"/>
  <c r="AC169" i="47"/>
  <c r="AE169" i="47" s="1"/>
  <c r="V78" i="47"/>
  <c r="AE72" i="47"/>
  <c r="AC65" i="47"/>
  <c r="AE65" i="47" s="1"/>
  <c r="V41" i="47"/>
  <c r="V36" i="47"/>
  <c r="AC20" i="47"/>
  <c r="AC1473" i="47"/>
  <c r="V1473" i="47"/>
  <c r="AC1470" i="47"/>
  <c r="V1470" i="47"/>
  <c r="AC1469" i="47"/>
  <c r="V1469" i="47"/>
  <c r="AG913" i="47"/>
  <c r="AC1467" i="47"/>
  <c r="V1467" i="47"/>
  <c r="AC1464" i="47"/>
  <c r="V1464" i="47"/>
  <c r="AC1463" i="47"/>
  <c r="V1463" i="47"/>
  <c r="AC1462" i="47"/>
  <c r="V1462" i="47"/>
  <c r="AC1460" i="47"/>
  <c r="V1460" i="47"/>
  <c r="AC1459" i="47"/>
  <c r="V1459" i="47"/>
  <c r="AC1458" i="47"/>
  <c r="V1458" i="47"/>
  <c r="AC1456" i="47"/>
  <c r="V1456" i="47"/>
  <c r="AC1454" i="47"/>
  <c r="V1454" i="47"/>
  <c r="AC1453" i="47"/>
  <c r="V1453" i="47"/>
  <c r="AC1452" i="47"/>
  <c r="V1452" i="47"/>
  <c r="AC1449" i="47"/>
  <c r="V1449" i="47"/>
  <c r="AC1448" i="47"/>
  <c r="V1448" i="47"/>
  <c r="AC1447" i="47"/>
  <c r="V1447" i="47"/>
  <c r="AC1446" i="47"/>
  <c r="V1446" i="47"/>
  <c r="AC1445" i="47"/>
  <c r="V1445" i="47"/>
  <c r="AC1444" i="47"/>
  <c r="V1444" i="47"/>
  <c r="AC1442" i="47"/>
  <c r="V1442" i="47"/>
  <c r="AC1441" i="47"/>
  <c r="V1441" i="47"/>
  <c r="V1440" i="47"/>
  <c r="AC1440" i="47"/>
  <c r="AE1439" i="47"/>
  <c r="AC1438" i="47"/>
  <c r="V1438" i="47"/>
  <c r="AG498" i="47"/>
  <c r="AG321" i="47"/>
  <c r="AC1434" i="47"/>
  <c r="V1434" i="47"/>
  <c r="V1433" i="47"/>
  <c r="AC1433" i="47"/>
  <c r="AC1431" i="47"/>
  <c r="V1431" i="47"/>
  <c r="V1430" i="47"/>
  <c r="AC1430" i="47"/>
  <c r="V1428" i="47"/>
  <c r="AC1428" i="47"/>
  <c r="V1426" i="47"/>
  <c r="AC1426" i="47"/>
  <c r="V1425" i="47"/>
  <c r="AC1425" i="47"/>
  <c r="AC1418" i="47"/>
  <c r="V1418" i="47"/>
  <c r="AC1417" i="47"/>
  <c r="V1417" i="47"/>
  <c r="AG11" i="47"/>
  <c r="AC1412" i="47"/>
  <c r="V1412" i="47"/>
  <c r="AC1411" i="47"/>
  <c r="V1411" i="47"/>
  <c r="AG741" i="47"/>
  <c r="AC1408" i="47"/>
  <c r="V1408" i="47"/>
  <c r="AC1406" i="47"/>
  <c r="V1406" i="47"/>
  <c r="AC1405" i="47"/>
  <c r="V1405" i="47"/>
  <c r="AC1403" i="47"/>
  <c r="V1403" i="47"/>
  <c r="AC1402" i="47"/>
  <c r="V1402" i="47"/>
  <c r="AC1401" i="47"/>
  <c r="V1401" i="47"/>
  <c r="AC1399" i="47"/>
  <c r="V1399" i="47"/>
  <c r="AC1398" i="47"/>
  <c r="V1398" i="47"/>
  <c r="AC1394" i="47"/>
  <c r="V1394" i="47"/>
  <c r="AG21" i="47"/>
  <c r="AC1390" i="47"/>
  <c r="V1387" i="47"/>
  <c r="V1381" i="47"/>
  <c r="AC1380" i="47"/>
  <c r="AC1376" i="47"/>
  <c r="V1376" i="47"/>
  <c r="AC1375" i="47"/>
  <c r="V1364" i="47"/>
  <c r="V1355" i="47"/>
  <c r="V1353" i="47"/>
  <c r="AC1351" i="47"/>
  <c r="V1349" i="47"/>
  <c r="V1343" i="47"/>
  <c r="AC1341" i="47"/>
  <c r="AE1341" i="47" s="1"/>
  <c r="AC1335" i="47"/>
  <c r="V1321" i="47"/>
  <c r="V1314" i="47"/>
  <c r="AC1312" i="47"/>
  <c r="V1306" i="47"/>
  <c r="AC1302" i="47"/>
  <c r="AC1299" i="47"/>
  <c r="V1297" i="47"/>
  <c r="V1294" i="47"/>
  <c r="V1293" i="47"/>
  <c r="V1290" i="47"/>
  <c r="V1189" i="47"/>
  <c r="V1150" i="47"/>
  <c r="V1147" i="47"/>
  <c r="AC1143" i="47"/>
  <c r="V1139" i="47"/>
  <c r="AC1135" i="47"/>
  <c r="V1129" i="47"/>
  <c r="V1126" i="47"/>
  <c r="AC1125" i="47"/>
  <c r="AC1122" i="47"/>
  <c r="V1121" i="47"/>
  <c r="V1120" i="47"/>
  <c r="AC1113" i="47"/>
  <c r="V1104" i="47"/>
  <c r="AC1099" i="47"/>
  <c r="V1098" i="47"/>
  <c r="V953" i="47"/>
  <c r="AC934" i="47"/>
  <c r="V925" i="47"/>
  <c r="V923" i="47"/>
  <c r="V807" i="47"/>
  <c r="AC803" i="47"/>
  <c r="AE803" i="47" s="1"/>
  <c r="AC801" i="47"/>
  <c r="V777" i="47"/>
  <c r="V759" i="47"/>
  <c r="AC749" i="47"/>
  <c r="V749" i="47"/>
  <c r="AC748" i="47"/>
  <c r="V724" i="47"/>
  <c r="AC716" i="47"/>
  <c r="V631" i="47"/>
  <c r="V626" i="47"/>
  <c r="AC621" i="47"/>
  <c r="V621" i="47"/>
  <c r="AC620" i="47"/>
  <c r="V616" i="47"/>
  <c r="V570" i="47"/>
  <c r="AC536" i="47"/>
  <c r="AC341" i="47"/>
  <c r="AC188" i="47"/>
  <c r="AE188" i="47" s="1"/>
  <c r="AC185" i="47"/>
  <c r="V171" i="47"/>
  <c r="V84" i="47"/>
  <c r="V83" i="47"/>
  <c r="V63" i="47"/>
  <c r="AC54" i="47"/>
  <c r="AE54" i="47" s="1"/>
  <c r="AC30" i="47"/>
  <c r="AC29" i="47"/>
  <c r="V27" i="47"/>
  <c r="AC14" i="47"/>
  <c r="AC1277" i="47"/>
  <c r="V1277" i="47"/>
  <c r="AC1276" i="47"/>
  <c r="V1276" i="47"/>
  <c r="AG711" i="47"/>
  <c r="AC1275" i="47"/>
  <c r="V1275" i="47"/>
  <c r="AG693" i="47"/>
  <c r="AC1269" i="47"/>
  <c r="V1269" i="47"/>
  <c r="AE1268" i="47"/>
  <c r="AC1266" i="47"/>
  <c r="V1266" i="47"/>
  <c r="AC1264" i="47"/>
  <c r="AE1264" i="47" s="1"/>
  <c r="V1264" i="47"/>
  <c r="AC1263" i="47"/>
  <c r="V1263" i="47"/>
  <c r="AC1262" i="47"/>
  <c r="V1262" i="47"/>
  <c r="AC1259" i="47"/>
  <c r="V1259" i="47"/>
  <c r="AC1258" i="47"/>
  <c r="V1258" i="47"/>
  <c r="AC1257" i="47"/>
  <c r="V1257" i="47"/>
  <c r="AG962" i="47"/>
  <c r="AC1256" i="47"/>
  <c r="V1256" i="47"/>
  <c r="AC1255" i="47"/>
  <c r="V1255" i="47"/>
  <c r="AC1254" i="47"/>
  <c r="V1254" i="47"/>
  <c r="AC1253" i="47"/>
  <c r="V1253" i="47"/>
  <c r="AC1252" i="47"/>
  <c r="V1252" i="47"/>
  <c r="AC1251" i="47"/>
  <c r="V1251" i="47"/>
  <c r="AG780" i="47"/>
  <c r="AC1250" i="47"/>
  <c r="V1250" i="47"/>
  <c r="AC1249" i="47"/>
  <c r="V1249" i="47"/>
  <c r="AC1247" i="47"/>
  <c r="V1247" i="47"/>
  <c r="AC1246" i="47"/>
  <c r="V1246" i="47"/>
  <c r="AC1245" i="47"/>
  <c r="V1245" i="47"/>
  <c r="AC1244" i="47"/>
  <c r="V1244" i="47"/>
  <c r="AC1243" i="47"/>
  <c r="V1243" i="47"/>
  <c r="AC1242" i="47"/>
  <c r="V1242" i="47"/>
  <c r="AC1241" i="47"/>
  <c r="V1241" i="47"/>
  <c r="AC1240" i="47"/>
  <c r="V1240" i="47"/>
  <c r="AC1239" i="47"/>
  <c r="V1239" i="47"/>
  <c r="AG353" i="47"/>
  <c r="AP353" i="47"/>
  <c r="AC1238" i="47"/>
  <c r="V1238" i="47"/>
  <c r="AC1237" i="47"/>
  <c r="V1237" i="47"/>
  <c r="AC1236" i="47"/>
  <c r="V1236" i="47"/>
  <c r="AC1235" i="47"/>
  <c r="V1235" i="47"/>
  <c r="AC1234" i="47"/>
  <c r="V1234" i="47"/>
  <c r="AC1233" i="47"/>
  <c r="V1233" i="47"/>
  <c r="AC1232" i="47"/>
  <c r="V1232" i="47"/>
  <c r="AC1231" i="47"/>
  <c r="V1231" i="47"/>
  <c r="AC1230" i="47"/>
  <c r="V1230" i="47"/>
  <c r="AC1229" i="47"/>
  <c r="V1229" i="47"/>
  <c r="AC1227" i="47"/>
  <c r="V1227" i="47"/>
  <c r="AG767" i="47"/>
  <c r="AC1222" i="47"/>
  <c r="V1222" i="47"/>
  <c r="AC1221" i="47"/>
  <c r="V1221" i="47"/>
  <c r="AC1219" i="47"/>
  <c r="V1219" i="47"/>
  <c r="AE1218" i="47"/>
  <c r="AC1217" i="47"/>
  <c r="AE1217" i="47" s="1"/>
  <c r="V1217" i="47"/>
  <c r="AC1216" i="47"/>
  <c r="V1216" i="47"/>
  <c r="AC1215" i="47"/>
  <c r="V1215" i="47"/>
  <c r="AC1214" i="47"/>
  <c r="V1214" i="47"/>
  <c r="AC1213" i="47"/>
  <c r="V1213" i="47"/>
  <c r="AC1211" i="47"/>
  <c r="V1211" i="47"/>
  <c r="AG466" i="47"/>
  <c r="AC1210" i="47"/>
  <c r="V1210" i="47"/>
  <c r="AC1209" i="47"/>
  <c r="V1209" i="47"/>
  <c r="AG769" i="47"/>
  <c r="AP769" i="47"/>
  <c r="AC1207" i="47"/>
  <c r="V1207" i="47"/>
  <c r="AC1204" i="47"/>
  <c r="V1204" i="47"/>
  <c r="AC1203" i="47"/>
  <c r="AE1203" i="47" s="1"/>
  <c r="V1203" i="47"/>
  <c r="AC1197" i="47"/>
  <c r="AE1197" i="47" s="1"/>
  <c r="V1197" i="47"/>
  <c r="AC1196" i="47"/>
  <c r="AE1196" i="47" s="1"/>
  <c r="V1196" i="47"/>
  <c r="AQ929" i="47"/>
  <c r="AU929" i="47"/>
  <c r="AV929" i="47"/>
  <c r="AZ929" i="47"/>
  <c r="BC929" i="47"/>
  <c r="AR929" i="47"/>
  <c r="AT929" i="47"/>
  <c r="AW929" i="47"/>
  <c r="AY929" i="47"/>
  <c r="BB929" i="47"/>
  <c r="AP929" i="47"/>
  <c r="AG929" i="47"/>
  <c r="AS929" i="47"/>
  <c r="AX929" i="47"/>
  <c r="BA929" i="47"/>
  <c r="BD929" i="47"/>
  <c r="V1191" i="47"/>
  <c r="AC1191" i="47"/>
  <c r="AG216" i="47"/>
  <c r="V1179" i="47"/>
  <c r="AG737" i="47"/>
  <c r="AC1168" i="47"/>
  <c r="AC1166" i="47"/>
  <c r="AC1141" i="47"/>
  <c r="AC1138" i="47"/>
  <c r="V1133" i="47"/>
  <c r="AC1131" i="47"/>
  <c r="V1127" i="47"/>
  <c r="V1122" i="47"/>
  <c r="AC1118" i="47"/>
  <c r="AC1109" i="47"/>
  <c r="AE1109" i="47" s="1"/>
  <c r="V1107" i="47"/>
  <c r="V1106" i="47"/>
  <c r="AC1105" i="47"/>
  <c r="AC1098" i="47"/>
  <c r="V959" i="47"/>
  <c r="AC957" i="47"/>
  <c r="V955" i="47"/>
  <c r="V946" i="47"/>
  <c r="V928" i="47"/>
  <c r="AC916" i="47"/>
  <c r="V909" i="47"/>
  <c r="V907" i="47"/>
  <c r="AC906" i="47"/>
  <c r="V760" i="47"/>
  <c r="AC758" i="47"/>
  <c r="V755" i="47"/>
  <c r="AC750" i="47"/>
  <c r="V721" i="47"/>
  <c r="AC627" i="47"/>
  <c r="AC612" i="47"/>
  <c r="V597" i="47"/>
  <c r="AC592" i="47"/>
  <c r="V582" i="47"/>
  <c r="V546" i="47"/>
  <c r="V537" i="47"/>
  <c r="AC533" i="47"/>
  <c r="V533" i="47"/>
  <c r="V532" i="47"/>
  <c r="V363" i="47"/>
  <c r="V362" i="47"/>
  <c r="AC359" i="47"/>
  <c r="V354" i="47"/>
  <c r="AC179" i="47"/>
  <c r="AC171" i="47"/>
  <c r="AC81" i="47"/>
  <c r="AE81" i="47" s="1"/>
  <c r="V80" i="47"/>
  <c r="AC77" i="47"/>
  <c r="AC50" i="47"/>
  <c r="AE50" i="47" s="1"/>
  <c r="AC37" i="47"/>
  <c r="AE37" i="47" s="1"/>
  <c r="AC36" i="47"/>
  <c r="AC27" i="47"/>
  <c r="AC25" i="47"/>
  <c r="AC21" i="47"/>
  <c r="AC1092" i="47"/>
  <c r="V1092" i="47"/>
  <c r="AC1091" i="47"/>
  <c r="V1091" i="47"/>
  <c r="AC1088" i="47"/>
  <c r="V1088" i="47"/>
  <c r="AC1086" i="47"/>
  <c r="V1086" i="47"/>
  <c r="AC1085" i="47"/>
  <c r="V1085" i="47"/>
  <c r="AC1084" i="47"/>
  <c r="V1084" i="47"/>
  <c r="AC1083" i="47"/>
  <c r="V1083" i="47"/>
  <c r="AC1082" i="47"/>
  <c r="V1082" i="47"/>
  <c r="AC1079" i="47"/>
  <c r="AE1079" i="47" s="1"/>
  <c r="V1079" i="47"/>
  <c r="AC1078" i="47"/>
  <c r="V1078" i="47"/>
  <c r="AC1077" i="47"/>
  <c r="V1077" i="47"/>
  <c r="AC1075" i="47"/>
  <c r="V1075" i="47"/>
  <c r="AC1073" i="47"/>
  <c r="V1073" i="47"/>
  <c r="AC1072" i="47"/>
  <c r="V1072" i="47"/>
  <c r="AC1071" i="47"/>
  <c r="V1071" i="47"/>
  <c r="AC1070" i="47"/>
  <c r="V1070" i="47"/>
  <c r="AC1069" i="47"/>
  <c r="V1069" i="47"/>
  <c r="AC1065" i="47"/>
  <c r="V1065" i="47"/>
  <c r="AC1063" i="47"/>
  <c r="V1063" i="47"/>
  <c r="AG664" i="47"/>
  <c r="AC1061" i="47"/>
  <c r="V1061" i="47"/>
  <c r="AC1060" i="47"/>
  <c r="V1060" i="47"/>
  <c r="AC1059" i="47"/>
  <c r="V1059" i="47"/>
  <c r="AC1058" i="47"/>
  <c r="V1058" i="47"/>
  <c r="AC1057" i="47"/>
  <c r="AE1057" i="47" s="1"/>
  <c r="V1057" i="47"/>
  <c r="AC1056" i="47"/>
  <c r="V1056" i="47"/>
  <c r="AG974" i="47"/>
  <c r="AC1055" i="47"/>
  <c r="V1055" i="47"/>
  <c r="AC1051" i="47"/>
  <c r="V1051" i="47"/>
  <c r="AC1048" i="47"/>
  <c r="V1048" i="47"/>
  <c r="AC1047" i="47"/>
  <c r="V1047" i="47"/>
  <c r="AC1046" i="47"/>
  <c r="V1046" i="47"/>
  <c r="AC1044" i="47"/>
  <c r="V1044" i="47"/>
  <c r="AC1043" i="47"/>
  <c r="V1043" i="47"/>
  <c r="AC1042" i="47"/>
  <c r="V1042" i="47"/>
  <c r="AG118" i="47"/>
  <c r="AC1041" i="47"/>
  <c r="V1041" i="47"/>
  <c r="AC1040" i="47"/>
  <c r="AE1040" i="47" s="1"/>
  <c r="V1040" i="47"/>
  <c r="AC1038" i="47"/>
  <c r="V1038" i="47"/>
  <c r="AC1037" i="47"/>
  <c r="V1037" i="47"/>
  <c r="AC1032" i="47"/>
  <c r="V1032" i="47"/>
  <c r="AG208" i="47"/>
  <c r="AC1030" i="47"/>
  <c r="V1030" i="47"/>
  <c r="AC1028" i="47"/>
  <c r="V1028" i="47"/>
  <c r="AC1027" i="47"/>
  <c r="AE1027" i="47" s="1"/>
  <c r="V1027" i="47"/>
  <c r="AC1025" i="47"/>
  <c r="V1025" i="47"/>
  <c r="AG51" i="47"/>
  <c r="AC1023" i="47"/>
  <c r="V1023" i="47"/>
  <c r="AC1022" i="47"/>
  <c r="V1022" i="47"/>
  <c r="AC1020" i="47"/>
  <c r="V1020" i="47"/>
  <c r="AC1019" i="47"/>
  <c r="V1019" i="47"/>
  <c r="AC1018" i="47"/>
  <c r="V1018" i="47"/>
  <c r="AC1017" i="47"/>
  <c r="V1017" i="47"/>
  <c r="AC1015" i="47"/>
  <c r="V1015" i="47"/>
  <c r="AC1013" i="47"/>
  <c r="AE1013" i="47" s="1"/>
  <c r="V1013" i="47"/>
  <c r="AC1010" i="47"/>
  <c r="V1010" i="47"/>
  <c r="AC1009" i="47"/>
  <c r="V1009" i="47"/>
  <c r="AC1007" i="47"/>
  <c r="V1007" i="47"/>
  <c r="AC1004" i="47"/>
  <c r="V1004" i="47"/>
  <c r="AE1003" i="47"/>
  <c r="AC1000" i="47"/>
  <c r="V1000" i="47"/>
  <c r="AC999" i="47"/>
  <c r="V999" i="47"/>
  <c r="AC998" i="47"/>
  <c r="AE998" i="47" s="1"/>
  <c r="V998" i="47"/>
  <c r="AC997" i="47"/>
  <c r="AE997" i="47" s="1"/>
  <c r="V997" i="47"/>
  <c r="AC995" i="47"/>
  <c r="AE995" i="47" s="1"/>
  <c r="V995" i="47"/>
  <c r="AC992" i="47"/>
  <c r="AE992" i="47" s="1"/>
  <c r="V992" i="47"/>
  <c r="AC991" i="47"/>
  <c r="V991" i="47"/>
  <c r="AG617" i="47"/>
  <c r="AC990" i="47"/>
  <c r="AE990" i="47" s="1"/>
  <c r="V990" i="47"/>
  <c r="AC989" i="47"/>
  <c r="AE989" i="47" s="1"/>
  <c r="V989" i="47"/>
  <c r="AC988" i="47"/>
  <c r="V988" i="47"/>
  <c r="AC987" i="47"/>
  <c r="V987" i="47"/>
  <c r="AC986" i="47"/>
  <c r="V986" i="47"/>
  <c r="AC985" i="47"/>
  <c r="AE985" i="47" s="1"/>
  <c r="V985" i="47"/>
  <c r="AC984" i="47"/>
  <c r="V984" i="47"/>
  <c r="AC983" i="47"/>
  <c r="AE983" i="47" s="1"/>
  <c r="V983" i="47"/>
  <c r="AC982" i="47"/>
  <c r="V982" i="47"/>
  <c r="AC981" i="47"/>
  <c r="V981" i="47"/>
  <c r="AC980" i="47"/>
  <c r="V980" i="47"/>
  <c r="AC979" i="47"/>
  <c r="V979" i="47"/>
  <c r="AC978" i="47"/>
  <c r="V978" i="47"/>
  <c r="AC977" i="47"/>
  <c r="V977" i="47"/>
  <c r="AG50" i="47"/>
  <c r="AC976" i="47"/>
  <c r="AE976" i="47" s="1"/>
  <c r="V976" i="47"/>
  <c r="AC975" i="47"/>
  <c r="AE975" i="47" s="1"/>
  <c r="V975" i="47"/>
  <c r="AC974" i="47"/>
  <c r="AE974" i="47" s="1"/>
  <c r="V974" i="47"/>
  <c r="AC973" i="47"/>
  <c r="V973" i="47"/>
  <c r="AC972" i="47"/>
  <c r="V972" i="47"/>
  <c r="AC971" i="47"/>
  <c r="V971" i="47"/>
  <c r="AG59" i="47"/>
  <c r="AC970" i="47"/>
  <c r="V970" i="47"/>
  <c r="AC969" i="47"/>
  <c r="V969" i="47"/>
  <c r="AC968" i="47"/>
  <c r="AE968" i="47" s="1"/>
  <c r="V968" i="47"/>
  <c r="AC967" i="47"/>
  <c r="V967" i="47"/>
  <c r="AC966" i="47"/>
  <c r="V966" i="47"/>
  <c r="AC965" i="47"/>
  <c r="AE965" i="47" s="1"/>
  <c r="V965" i="47"/>
  <c r="AC964" i="47"/>
  <c r="AE964" i="47" s="1"/>
  <c r="V964" i="47"/>
  <c r="AC963" i="47"/>
  <c r="AE963" i="47" s="1"/>
  <c r="V963" i="47"/>
  <c r="AC962" i="47"/>
  <c r="AE962" i="47" s="1"/>
  <c r="V962" i="47"/>
  <c r="AC961" i="47"/>
  <c r="V961" i="47"/>
  <c r="AC960" i="47"/>
  <c r="AE960" i="47" s="1"/>
  <c r="AC947" i="47"/>
  <c r="AE947" i="47" s="1"/>
  <c r="V934" i="47"/>
  <c r="V933" i="47"/>
  <c r="AC923" i="47"/>
  <c r="AC920" i="47"/>
  <c r="V916" i="47"/>
  <c r="AC805" i="47"/>
  <c r="AE805" i="47" s="1"/>
  <c r="V805" i="47"/>
  <c r="V797" i="47"/>
  <c r="AC788" i="47"/>
  <c r="AC785" i="47"/>
  <c r="AC778" i="47"/>
  <c r="AC762" i="47"/>
  <c r="V762" i="47"/>
  <c r="V761" i="47"/>
  <c r="AC760" i="47"/>
  <c r="AC753" i="47"/>
  <c r="V750" i="47"/>
  <c r="V746" i="47"/>
  <c r="AC739" i="47"/>
  <c r="AC732" i="47"/>
  <c r="V732" i="47"/>
  <c r="AC719" i="47"/>
  <c r="AC718" i="47"/>
  <c r="V716" i="47"/>
  <c r="V713" i="47"/>
  <c r="V633" i="47"/>
  <c r="AC631" i="47"/>
  <c r="V630" i="47"/>
  <c r="AC625" i="47"/>
  <c r="AC623" i="47"/>
  <c r="V620" i="47"/>
  <c r="V609" i="47"/>
  <c r="V608" i="47"/>
  <c r="AC587" i="47"/>
  <c r="V587" i="47"/>
  <c r="AC586" i="47"/>
  <c r="AC581" i="47"/>
  <c r="V578" i="47"/>
  <c r="AC575" i="47"/>
  <c r="AC573" i="47"/>
  <c r="AC559" i="47"/>
  <c r="AE559" i="47" s="1"/>
  <c r="V559" i="47"/>
  <c r="AC540" i="47"/>
  <c r="V535" i="47"/>
  <c r="AC534" i="47"/>
  <c r="AE534" i="47" s="1"/>
  <c r="V534" i="47"/>
  <c r="AC527" i="47"/>
  <c r="AC361" i="47"/>
  <c r="V359" i="47"/>
  <c r="AC356" i="47"/>
  <c r="AE356" i="47" s="1"/>
  <c r="AC355" i="47"/>
  <c r="V186" i="47"/>
  <c r="AC172" i="47"/>
  <c r="V81" i="47"/>
  <c r="V57" i="47"/>
  <c r="AC43" i="47"/>
  <c r="AC23" i="47"/>
  <c r="AE23" i="47" s="1"/>
  <c r="AC11" i="47"/>
  <c r="AC899" i="47"/>
  <c r="V899" i="47"/>
  <c r="AC897" i="47"/>
  <c r="V897" i="47"/>
  <c r="AC893" i="47"/>
  <c r="AE893" i="47" s="1"/>
  <c r="V893" i="47"/>
  <c r="AC892" i="47"/>
  <c r="V892" i="47"/>
  <c r="AG689" i="47"/>
  <c r="AP689" i="47"/>
  <c r="AC888" i="47"/>
  <c r="V888" i="47"/>
  <c r="AG814" i="47"/>
  <c r="AC885" i="47"/>
  <c r="V885" i="47"/>
  <c r="AC883" i="47"/>
  <c r="V883" i="47"/>
  <c r="AC882" i="47"/>
  <c r="V882" i="47"/>
  <c r="AC879" i="47"/>
  <c r="V879" i="47"/>
  <c r="AC877" i="47"/>
  <c r="V877" i="47"/>
  <c r="AC876" i="47"/>
  <c r="V876" i="47"/>
  <c r="AC875" i="47"/>
  <c r="V875" i="47"/>
  <c r="AG179" i="47"/>
  <c r="AP179" i="47"/>
  <c r="AC873" i="47"/>
  <c r="V873" i="47"/>
  <c r="AC872" i="47"/>
  <c r="V872" i="47"/>
  <c r="AG540" i="47"/>
  <c r="AC869" i="47"/>
  <c r="V869" i="47"/>
  <c r="AC868" i="47"/>
  <c r="V868" i="47"/>
  <c r="AE867" i="47"/>
  <c r="AC865" i="47"/>
  <c r="V865" i="47"/>
  <c r="AC862" i="47"/>
  <c r="V862" i="47"/>
  <c r="AC861" i="47"/>
  <c r="V861" i="47"/>
  <c r="AC859" i="47"/>
  <c r="V859" i="47"/>
  <c r="AC858" i="47"/>
  <c r="V858" i="47"/>
  <c r="AG580" i="47"/>
  <c r="AC856" i="47"/>
  <c r="V856" i="47"/>
  <c r="AC855" i="47"/>
  <c r="AE855" i="47" s="1"/>
  <c r="V855" i="47"/>
  <c r="AG525" i="47"/>
  <c r="AE866" i="47" s="1"/>
  <c r="AC851" i="47"/>
  <c r="V851" i="47"/>
  <c r="AC850" i="47"/>
  <c r="V850" i="47"/>
  <c r="AC848" i="47"/>
  <c r="V848" i="47"/>
  <c r="AC847" i="47"/>
  <c r="V847" i="47"/>
  <c r="AC846" i="47"/>
  <c r="V846" i="47"/>
  <c r="AC845" i="47"/>
  <c r="V845" i="47"/>
  <c r="AC844" i="47"/>
  <c r="V844" i="47"/>
  <c r="AC842" i="47"/>
  <c r="V842" i="47"/>
  <c r="AC841" i="47"/>
  <c r="V841" i="47"/>
  <c r="AC840" i="47"/>
  <c r="V840" i="47"/>
  <c r="AC839" i="47"/>
  <c r="V839" i="47"/>
  <c r="AC838" i="47"/>
  <c r="V838" i="47"/>
  <c r="AC837" i="47"/>
  <c r="V837" i="47"/>
  <c r="AC836" i="47"/>
  <c r="AE836" i="47" s="1"/>
  <c r="V836" i="47"/>
  <c r="AC835" i="47"/>
  <c r="V835" i="47"/>
  <c r="AC834" i="47"/>
  <c r="V834" i="47"/>
  <c r="AG22" i="47"/>
  <c r="AC833" i="47"/>
  <c r="V833" i="47"/>
  <c r="AC832" i="47"/>
  <c r="V832" i="47"/>
  <c r="AC831" i="47"/>
  <c r="V831" i="47"/>
  <c r="AC830" i="47"/>
  <c r="V830" i="47"/>
  <c r="AC829" i="47"/>
  <c r="V829" i="47"/>
  <c r="AC828" i="47"/>
  <c r="AE828" i="47" s="1"/>
  <c r="V828" i="47"/>
  <c r="AC827" i="47"/>
  <c r="V827" i="47"/>
  <c r="AC826" i="47"/>
  <c r="AE826" i="47" s="1"/>
  <c r="V826" i="47"/>
  <c r="AC825" i="47"/>
  <c r="V825" i="47"/>
  <c r="AC824" i="47"/>
  <c r="V824" i="47"/>
  <c r="AG506" i="47"/>
  <c r="AC823" i="47"/>
  <c r="AE823" i="47" s="1"/>
  <c r="V823" i="47"/>
  <c r="AC822" i="47"/>
  <c r="V822" i="47"/>
  <c r="AC821" i="47"/>
  <c r="V821" i="47"/>
  <c r="AC819" i="47"/>
  <c r="V819" i="47"/>
  <c r="AC817" i="47"/>
  <c r="AE817" i="47" s="1"/>
  <c r="V817" i="47"/>
  <c r="AC816" i="47"/>
  <c r="V816" i="47"/>
  <c r="AC814" i="47"/>
  <c r="V814" i="47"/>
  <c r="AC813" i="47"/>
  <c r="V813" i="47"/>
  <c r="AC812" i="47"/>
  <c r="V812" i="47"/>
  <c r="AC811" i="47"/>
  <c r="V811" i="47"/>
  <c r="AC809" i="47"/>
  <c r="V809" i="47"/>
  <c r="AC775" i="47"/>
  <c r="AC773" i="47"/>
  <c r="V745" i="47"/>
  <c r="V715" i="47"/>
  <c r="AC615" i="47"/>
  <c r="V584" i="47"/>
  <c r="AC582" i="47"/>
  <c r="V575" i="47"/>
  <c r="V574" i="47"/>
  <c r="AC570" i="47"/>
  <c r="AC567" i="47"/>
  <c r="V553" i="47"/>
  <c r="AC539" i="47"/>
  <c r="AC537" i="47"/>
  <c r="AC353" i="47"/>
  <c r="AG109" i="47"/>
  <c r="V178" i="47"/>
  <c r="V169" i="47"/>
  <c r="AC83" i="47"/>
  <c r="AC79" i="47"/>
  <c r="AE79" i="47" s="1"/>
  <c r="V69" i="47"/>
  <c r="V65" i="47"/>
  <c r="AC59" i="47"/>
  <c r="V59" i="47"/>
  <c r="AE52" i="47"/>
  <c r="AC12" i="47"/>
  <c r="AE12" i="47" s="1"/>
  <c r="V12" i="47"/>
  <c r="AC709" i="47"/>
  <c r="V709" i="47"/>
  <c r="AC708" i="47"/>
  <c r="AE708" i="47" s="1"/>
  <c r="V708" i="47"/>
  <c r="AC707" i="47"/>
  <c r="V707" i="47"/>
  <c r="AC706" i="47"/>
  <c r="V706" i="47"/>
  <c r="AG595" i="47"/>
  <c r="AE951" i="47" s="1"/>
  <c r="AC703" i="47"/>
  <c r="V703" i="47"/>
  <c r="AC702" i="47"/>
  <c r="V702" i="47"/>
  <c r="AC701" i="47"/>
  <c r="V701" i="47"/>
  <c r="AC700" i="47"/>
  <c r="V700" i="47"/>
  <c r="AC699" i="47"/>
  <c r="V699" i="47"/>
  <c r="AC698" i="47"/>
  <c r="V698" i="47"/>
  <c r="AC697" i="47"/>
  <c r="V697" i="47"/>
  <c r="AC696" i="47"/>
  <c r="V696" i="47"/>
  <c r="AC693" i="47"/>
  <c r="V693" i="47"/>
  <c r="AC691" i="47"/>
  <c r="V691" i="47"/>
  <c r="AC690" i="47"/>
  <c r="V690" i="47"/>
  <c r="AC684" i="47"/>
  <c r="V684" i="47"/>
  <c r="AC682" i="47"/>
  <c r="AE682" i="47" s="1"/>
  <c r="V682" i="47"/>
  <c r="AC681" i="47"/>
  <c r="AE681" i="47" s="1"/>
  <c r="V681" i="47"/>
  <c r="AC679" i="47"/>
  <c r="AE679" i="47" s="1"/>
  <c r="V679" i="47"/>
  <c r="AC678" i="47"/>
  <c r="V678" i="47"/>
  <c r="AC677" i="47"/>
  <c r="AE677" i="47" s="1"/>
  <c r="AH407" i="47" s="1"/>
  <c r="AI407" i="47" s="1"/>
  <c r="AJ407" i="47" s="1"/>
  <c r="V677" i="47"/>
  <c r="AC675" i="47"/>
  <c r="AE675" i="47" s="1"/>
  <c r="V675" i="47"/>
  <c r="AC674" i="47"/>
  <c r="AE674" i="47" s="1"/>
  <c r="V674" i="47"/>
  <c r="AC673" i="47"/>
  <c r="V673" i="47"/>
  <c r="AC672" i="47"/>
  <c r="V672" i="47"/>
  <c r="AC671" i="47"/>
  <c r="AE671" i="47" s="1"/>
  <c r="V671" i="47"/>
  <c r="AC670" i="47"/>
  <c r="V670" i="47"/>
  <c r="AG971" i="47"/>
  <c r="AP971" i="47"/>
  <c r="AC669" i="47"/>
  <c r="V669" i="47"/>
  <c r="AC668" i="47"/>
  <c r="V668" i="47"/>
  <c r="AC667" i="47"/>
  <c r="AE667" i="47" s="1"/>
  <c r="V667" i="47"/>
  <c r="AC666" i="47"/>
  <c r="V666" i="47"/>
  <c r="AC665" i="47"/>
  <c r="V665" i="47"/>
  <c r="AG847" i="47"/>
  <c r="AC664" i="47"/>
  <c r="AE664" i="47" s="1"/>
  <c r="V664" i="47"/>
  <c r="AC663" i="47"/>
  <c r="AE663" i="47" s="1"/>
  <c r="V663" i="47"/>
  <c r="AG269" i="47"/>
  <c r="AP269" i="47"/>
  <c r="BG447" i="47" s="1"/>
  <c r="AQ269" i="47"/>
  <c r="AR269" i="47"/>
  <c r="AS269" i="47"/>
  <c r="AT269" i="47"/>
  <c r="AU269" i="47"/>
  <c r="AV269" i="47"/>
  <c r="AW269" i="47"/>
  <c r="AX269" i="47"/>
  <c r="AY269" i="47"/>
  <c r="AZ269" i="47"/>
  <c r="BA269" i="47"/>
  <c r="BB269" i="47"/>
  <c r="BC269" i="47"/>
  <c r="BD269" i="47"/>
  <c r="AC662" i="47"/>
  <c r="AE662" i="47" s="1"/>
  <c r="V662" i="47"/>
  <c r="AC661" i="47"/>
  <c r="V661" i="47"/>
  <c r="AC660" i="47"/>
  <c r="AE660" i="47" s="1"/>
  <c r="V660" i="47"/>
  <c r="AC659" i="47"/>
  <c r="V659" i="47"/>
  <c r="AC658" i="47"/>
  <c r="V658" i="47"/>
  <c r="AC657" i="47"/>
  <c r="V657" i="47"/>
  <c r="AG394" i="47"/>
  <c r="AP394" i="47"/>
  <c r="AC654" i="47"/>
  <c r="V654" i="47"/>
  <c r="AC653" i="47"/>
  <c r="V653" i="47"/>
  <c r="AC651" i="47"/>
  <c r="V651" i="47"/>
  <c r="AG243" i="47"/>
  <c r="AC648" i="47"/>
  <c r="V648" i="47"/>
  <c r="AC646" i="47"/>
  <c r="V646" i="47"/>
  <c r="AC643" i="47"/>
  <c r="V643" i="47"/>
  <c r="AC642" i="47"/>
  <c r="V642" i="47"/>
  <c r="AG129" i="47"/>
  <c r="AM129" i="47"/>
  <c r="AN129" i="47" s="1"/>
  <c r="AC638" i="47"/>
  <c r="V638" i="47"/>
  <c r="AC637" i="47"/>
  <c r="V637" i="47"/>
  <c r="AC636" i="47"/>
  <c r="V636" i="47"/>
  <c r="AC635" i="47"/>
  <c r="AE635" i="47" s="1"/>
  <c r="V635" i="47"/>
  <c r="AC634" i="47"/>
  <c r="AE634" i="47" s="1"/>
  <c r="V634" i="47"/>
  <c r="AC626" i="47"/>
  <c r="V625" i="47"/>
  <c r="AC616" i="47"/>
  <c r="V612" i="47"/>
  <c r="V601" i="47"/>
  <c r="V590" i="47"/>
  <c r="V569" i="47"/>
  <c r="V562" i="47"/>
  <c r="V560" i="47"/>
  <c r="V554" i="47"/>
  <c r="V536" i="47"/>
  <c r="V79" i="47"/>
  <c r="V77" i="47"/>
  <c r="V64" i="47"/>
  <c r="AC63" i="47"/>
  <c r="V61" i="47"/>
  <c r="V56" i="47"/>
  <c r="V50" i="47"/>
  <c r="V21" i="47"/>
  <c r="AC526" i="47"/>
  <c r="V526" i="47"/>
  <c r="AC525" i="47"/>
  <c r="V525" i="47"/>
  <c r="AC523" i="47"/>
  <c r="V523" i="47"/>
  <c r="AC521" i="47"/>
  <c r="V521" i="47"/>
  <c r="AC520" i="47"/>
  <c r="V520" i="47"/>
  <c r="AC518" i="47"/>
  <c r="V518" i="47"/>
  <c r="AC517" i="47"/>
  <c r="V517" i="47"/>
  <c r="AG307" i="47"/>
  <c r="AP307" i="47"/>
  <c r="AC516" i="47"/>
  <c r="V516" i="47"/>
  <c r="AC515" i="47"/>
  <c r="V515" i="47"/>
  <c r="AC513" i="47"/>
  <c r="V513" i="47"/>
  <c r="AC512" i="47"/>
  <c r="V512" i="47"/>
  <c r="AC510" i="47"/>
  <c r="V510" i="47"/>
  <c r="AC509" i="47"/>
  <c r="V509" i="47"/>
  <c r="AC508" i="47"/>
  <c r="V508" i="47"/>
  <c r="AC507" i="47"/>
  <c r="V507" i="47"/>
  <c r="AC506" i="47"/>
  <c r="V506" i="47"/>
  <c r="AG131" i="47"/>
  <c r="AC504" i="47"/>
  <c r="V504" i="47"/>
  <c r="AC503" i="47"/>
  <c r="V503" i="47"/>
  <c r="AE502" i="47"/>
  <c r="AC501" i="47"/>
  <c r="AE501" i="47" s="1"/>
  <c r="V501" i="47"/>
  <c r="AC500" i="47"/>
  <c r="AE500" i="47" s="1"/>
  <c r="V500" i="47"/>
  <c r="AC499" i="47"/>
  <c r="V499" i="47"/>
  <c r="AC498" i="47"/>
  <c r="AE498" i="47" s="1"/>
  <c r="V498" i="47"/>
  <c r="AC497" i="47"/>
  <c r="AE497" i="47" s="1"/>
  <c r="V497" i="47"/>
  <c r="AC496" i="47"/>
  <c r="V496" i="47"/>
  <c r="AC495" i="47"/>
  <c r="V495" i="47"/>
  <c r="AC493" i="47"/>
  <c r="AE493" i="47" s="1"/>
  <c r="V493" i="47"/>
  <c r="AG288" i="47"/>
  <c r="AC491" i="47"/>
  <c r="V491" i="47"/>
  <c r="AC490" i="47"/>
  <c r="V490" i="47"/>
  <c r="AG849" i="47"/>
  <c r="AC489" i="47"/>
  <c r="V489" i="47"/>
  <c r="AG800" i="47"/>
  <c r="AP800" i="47"/>
  <c r="AG388" i="47"/>
  <c r="AP388" i="47"/>
  <c r="AC487" i="47"/>
  <c r="V487" i="47"/>
  <c r="AC486" i="47"/>
  <c r="V486" i="47"/>
  <c r="AC485" i="47"/>
  <c r="V485" i="47"/>
  <c r="AC484" i="47"/>
  <c r="V484" i="47"/>
  <c r="AC482" i="47"/>
  <c r="V482" i="47"/>
  <c r="AC479" i="47"/>
  <c r="V479" i="47"/>
  <c r="AC478" i="47"/>
  <c r="V478" i="47"/>
  <c r="AC477" i="47"/>
  <c r="V477" i="47"/>
  <c r="AC476" i="47"/>
  <c r="V476" i="47"/>
  <c r="AC475" i="47"/>
  <c r="V475" i="47"/>
  <c r="AC474" i="47"/>
  <c r="V474" i="47"/>
  <c r="AC473" i="47"/>
  <c r="AE473" i="47" s="1"/>
  <c r="V473" i="47"/>
  <c r="AC472" i="47"/>
  <c r="V472" i="47"/>
  <c r="AC471" i="47"/>
  <c r="V471" i="47"/>
  <c r="AC470" i="47"/>
  <c r="AE470" i="47" s="1"/>
  <c r="V470" i="47"/>
  <c r="AC469" i="47"/>
  <c r="V469" i="47"/>
  <c r="AC468" i="47"/>
  <c r="V468" i="47"/>
  <c r="AC467" i="47"/>
  <c r="V467" i="47"/>
  <c r="AC466" i="47"/>
  <c r="V466" i="47"/>
  <c r="AC465" i="47"/>
  <c r="V465" i="47"/>
  <c r="AC464" i="47"/>
  <c r="V464" i="47"/>
  <c r="AC463" i="47"/>
  <c r="V463" i="47"/>
  <c r="AC462" i="47"/>
  <c r="V462" i="47"/>
  <c r="AC461" i="47"/>
  <c r="V461" i="47"/>
  <c r="AC460" i="47"/>
  <c r="AE460" i="47" s="1"/>
  <c r="V460" i="47"/>
  <c r="AC459" i="47"/>
  <c r="V459" i="47"/>
  <c r="AC458" i="47"/>
  <c r="V458" i="47"/>
  <c r="AC457" i="47"/>
  <c r="AE457" i="47" s="1"/>
  <c r="V457" i="47"/>
  <c r="AC456" i="47"/>
  <c r="V456" i="47"/>
  <c r="AC455" i="47"/>
  <c r="V455" i="47"/>
  <c r="AC454" i="47"/>
  <c r="V454" i="47"/>
  <c r="AG469" i="47"/>
  <c r="AE1052" i="47" s="1"/>
  <c r="AP469" i="47"/>
  <c r="AC452" i="47"/>
  <c r="V452" i="47"/>
  <c r="AC451" i="47"/>
  <c r="V451" i="47"/>
  <c r="V450" i="47"/>
  <c r="AC450" i="47"/>
  <c r="AC449" i="47"/>
  <c r="V449" i="47"/>
  <c r="AC448" i="47"/>
  <c r="V448" i="47"/>
  <c r="AC446" i="47"/>
  <c r="V446" i="47"/>
  <c r="AC445" i="47"/>
  <c r="V445" i="47"/>
  <c r="AC443" i="47"/>
  <c r="V443" i="47"/>
  <c r="AC442" i="47"/>
  <c r="V442" i="47"/>
  <c r="AG111" i="47"/>
  <c r="AC440" i="47"/>
  <c r="V440" i="47"/>
  <c r="AC439" i="47"/>
  <c r="V439" i="47"/>
  <c r="AE437" i="47"/>
  <c r="AG504" i="47"/>
  <c r="AP504" i="47"/>
  <c r="AQ504" i="47"/>
  <c r="AC432" i="47"/>
  <c r="V432" i="47"/>
  <c r="AG455" i="47"/>
  <c r="AP455" i="47"/>
  <c r="AC430" i="47"/>
  <c r="AE430" i="47" s="1"/>
  <c r="V430" i="47"/>
  <c r="AC429" i="47"/>
  <c r="AE429" i="47" s="1"/>
  <c r="V429" i="47"/>
  <c r="AC428" i="47"/>
  <c r="V428" i="47"/>
  <c r="AC427" i="47"/>
  <c r="AE427" i="47" s="1"/>
  <c r="V427" i="47"/>
  <c r="AC426" i="47"/>
  <c r="V426" i="47"/>
  <c r="AC425" i="47"/>
  <c r="V425" i="47"/>
  <c r="AC424" i="47"/>
  <c r="V424" i="47"/>
  <c r="AE417" i="47"/>
  <c r="AC415" i="47"/>
  <c r="V415" i="47"/>
  <c r="AC414" i="47"/>
  <c r="AE414" i="47" s="1"/>
  <c r="V414" i="47"/>
  <c r="AG140" i="47"/>
  <c r="AP140" i="47"/>
  <c r="AQ140" i="47"/>
  <c r="AR140" i="47"/>
  <c r="AS140" i="47"/>
  <c r="AT140" i="47"/>
  <c r="AU140" i="47"/>
  <c r="AV140" i="47"/>
  <c r="AW140" i="47"/>
  <c r="AX140" i="47"/>
  <c r="AY140" i="47"/>
  <c r="AZ140" i="47"/>
  <c r="AE411" i="47"/>
  <c r="AC406" i="47"/>
  <c r="AE406" i="47" s="1"/>
  <c r="V406" i="47"/>
  <c r="AC404" i="47"/>
  <c r="V404" i="47"/>
  <c r="AC403" i="47"/>
  <c r="V403" i="47"/>
  <c r="AC402" i="47"/>
  <c r="AE402" i="47" s="1"/>
  <c r="V402" i="47"/>
  <c r="AC399" i="47"/>
  <c r="V399" i="47"/>
  <c r="AC396" i="47"/>
  <c r="V396" i="47"/>
  <c r="AC395" i="47"/>
  <c r="V395" i="47"/>
  <c r="AG60" i="47"/>
  <c r="AC392" i="47"/>
  <c r="AE392" i="47" s="1"/>
  <c r="V392" i="47"/>
  <c r="AE391" i="47"/>
  <c r="AC389" i="47"/>
  <c r="AE389" i="47" s="1"/>
  <c r="V389" i="47"/>
  <c r="AC388" i="47"/>
  <c r="AE388" i="47" s="1"/>
  <c r="V388" i="47"/>
  <c r="AE387" i="47"/>
  <c r="AC386" i="47"/>
  <c r="AE386" i="47" s="1"/>
  <c r="V386" i="47"/>
  <c r="AC385" i="47"/>
  <c r="V385" i="47"/>
  <c r="AC384" i="47"/>
  <c r="V384" i="47"/>
  <c r="AC383" i="47"/>
  <c r="AE383" i="47" s="1"/>
  <c r="V383" i="47"/>
  <c r="AC382" i="47"/>
  <c r="V382" i="47"/>
  <c r="AC381" i="47"/>
  <c r="V381" i="47"/>
  <c r="AC380" i="47"/>
  <c r="V380" i="47"/>
  <c r="AC379" i="47"/>
  <c r="AE379" i="47" s="1"/>
  <c r="V379" i="47"/>
  <c r="AC378" i="47"/>
  <c r="AE378" i="47" s="1"/>
  <c r="V378" i="47"/>
  <c r="AC377" i="47"/>
  <c r="AE377" i="47" s="1"/>
  <c r="V377" i="47"/>
  <c r="AC376" i="47"/>
  <c r="V376" i="47"/>
  <c r="AC375" i="47"/>
  <c r="AE375" i="47" s="1"/>
  <c r="V375" i="47"/>
  <c r="AC374" i="47"/>
  <c r="AE374" i="47" s="1"/>
  <c r="V374" i="47"/>
  <c r="AC372" i="47"/>
  <c r="AE372" i="47" s="1"/>
  <c r="V372" i="47"/>
  <c r="AC370" i="47"/>
  <c r="V370" i="47"/>
  <c r="AC369" i="47"/>
  <c r="V369" i="47"/>
  <c r="AC368" i="47"/>
  <c r="V368" i="47"/>
  <c r="AC365" i="47"/>
  <c r="V365" i="47"/>
  <c r="V357" i="47"/>
  <c r="V356" i="47"/>
  <c r="AE347" i="47"/>
  <c r="AC343" i="47"/>
  <c r="AC195" i="47"/>
  <c r="AE195" i="47" s="1"/>
  <c r="V185" i="47"/>
  <c r="AC64" i="47"/>
  <c r="AE64" i="47" s="1"/>
  <c r="AC62" i="47"/>
  <c r="AE62" i="47" s="1"/>
  <c r="V54" i="47"/>
  <c r="V48" i="47"/>
  <c r="AC39" i="47"/>
  <c r="AE39" i="47" s="1"/>
  <c r="AC38" i="47"/>
  <c r="AE38" i="47" s="1"/>
  <c r="AC340" i="47"/>
  <c r="V340" i="47"/>
  <c r="AC338" i="47"/>
  <c r="V338" i="47"/>
  <c r="AC337" i="47"/>
  <c r="AE337" i="47" s="1"/>
  <c r="V337" i="47"/>
  <c r="AC336" i="47"/>
  <c r="AE336" i="47" s="1"/>
  <c r="V336" i="47"/>
  <c r="AG206" i="47"/>
  <c r="AC335" i="47"/>
  <c r="V335" i="47"/>
  <c r="AC333" i="47"/>
  <c r="V333" i="47"/>
  <c r="AC332" i="47"/>
  <c r="V332" i="47"/>
  <c r="AC330" i="47"/>
  <c r="V330" i="47"/>
  <c r="AC329" i="47"/>
  <c r="V329" i="47"/>
  <c r="AC326" i="47"/>
  <c r="V326" i="47"/>
  <c r="AE322" i="47"/>
  <c r="AC320" i="47"/>
  <c r="V320" i="47"/>
  <c r="AC318" i="47"/>
  <c r="AE318" i="47" s="1"/>
  <c r="V318" i="47"/>
  <c r="AC317" i="47"/>
  <c r="AE317" i="47" s="1"/>
  <c r="V317" i="47"/>
  <c r="AG660" i="47"/>
  <c r="AP660" i="47"/>
  <c r="AQ660" i="47"/>
  <c r="AC316" i="47"/>
  <c r="AE316" i="47" s="1"/>
  <c r="V316" i="47"/>
  <c r="AC315" i="47"/>
  <c r="AE315" i="47" s="1"/>
  <c r="V315" i="47"/>
  <c r="AC314" i="47"/>
  <c r="AE314" i="47" s="1"/>
  <c r="V314" i="47"/>
  <c r="AC313" i="47"/>
  <c r="AE313" i="47" s="1"/>
  <c r="V313" i="47"/>
  <c r="AC312" i="47"/>
  <c r="V312" i="47"/>
  <c r="AC310" i="47"/>
  <c r="V310" i="47"/>
  <c r="AG563" i="47"/>
  <c r="AP563" i="47"/>
  <c r="AQ563" i="47"/>
  <c r="AR563" i="47"/>
  <c r="AS563" i="47"/>
  <c r="AT563" i="47"/>
  <c r="AU563" i="47"/>
  <c r="AV563" i="47"/>
  <c r="AW563" i="47"/>
  <c r="AX563" i="47"/>
  <c r="AY563" i="47"/>
  <c r="AZ563" i="47"/>
  <c r="BA563" i="47"/>
  <c r="BB563" i="47"/>
  <c r="BC563" i="47"/>
  <c r="BD563" i="47"/>
  <c r="AC309" i="47"/>
  <c r="AE309" i="47" s="1"/>
  <c r="V309" i="47"/>
  <c r="AC308" i="47"/>
  <c r="AE308" i="47" s="1"/>
  <c r="V308" i="47"/>
  <c r="AC307" i="47"/>
  <c r="V307" i="47"/>
  <c r="AC306" i="47"/>
  <c r="V306" i="47"/>
  <c r="AC305" i="47"/>
  <c r="V305" i="47"/>
  <c r="AC303" i="47"/>
  <c r="V303" i="47"/>
  <c r="AC302" i="47"/>
  <c r="V302" i="47"/>
  <c r="AG176" i="47"/>
  <c r="AP176" i="47"/>
  <c r="AC300" i="47"/>
  <c r="V300" i="47"/>
  <c r="AC299" i="47"/>
  <c r="V299" i="47"/>
  <c r="AG808" i="47"/>
  <c r="AC294" i="47"/>
  <c r="V294" i="47"/>
  <c r="AG242" i="47"/>
  <c r="AP242" i="47"/>
  <c r="BG417" i="47" s="1"/>
  <c r="AC293" i="47"/>
  <c r="V293" i="47"/>
  <c r="AC291" i="47"/>
  <c r="V291" i="47"/>
  <c r="AC290" i="47"/>
  <c r="V290" i="47"/>
  <c r="AG969" i="47"/>
  <c r="AP969" i="47"/>
  <c r="AC288" i="47"/>
  <c r="V288" i="47"/>
  <c r="AC287" i="47"/>
  <c r="V287" i="47"/>
  <c r="AC286" i="47"/>
  <c r="V286" i="47"/>
  <c r="AC285" i="47"/>
  <c r="AE285" i="47" s="1"/>
  <c r="AH110" i="47" s="1"/>
  <c r="AI110" i="47" s="1"/>
  <c r="AJ110" i="47" s="1"/>
  <c r="V285" i="47"/>
  <c r="AC284" i="47"/>
  <c r="AE284" i="47" s="1"/>
  <c r="V284" i="47"/>
  <c r="AC283" i="47"/>
  <c r="V283" i="47"/>
  <c r="AC282" i="47"/>
  <c r="AE282" i="47" s="1"/>
  <c r="V282" i="47"/>
  <c r="AC281" i="47"/>
  <c r="V281" i="47"/>
  <c r="AC280" i="47"/>
  <c r="V280" i="47"/>
  <c r="AM107" i="47"/>
  <c r="AN107" i="47" s="1"/>
  <c r="AC279" i="47"/>
  <c r="AE279" i="47" s="1"/>
  <c r="V279" i="47"/>
  <c r="AC278" i="47"/>
  <c r="V278" i="47"/>
  <c r="AC277" i="47"/>
  <c r="V277" i="47"/>
  <c r="AC276" i="47"/>
  <c r="V276" i="47"/>
  <c r="AC275" i="47"/>
  <c r="V275" i="47"/>
  <c r="AC274" i="47"/>
  <c r="V274" i="47"/>
  <c r="AC273" i="47"/>
  <c r="V273" i="47"/>
  <c r="AC272" i="47"/>
  <c r="V272" i="47"/>
  <c r="AC271" i="47"/>
  <c r="V271" i="47"/>
  <c r="AC270" i="47"/>
  <c r="V270" i="47"/>
  <c r="AG436" i="47"/>
  <c r="AP436" i="47"/>
  <c r="AC269" i="47"/>
  <c r="V269" i="47"/>
  <c r="AC268" i="47"/>
  <c r="V268" i="47"/>
  <c r="AC267" i="47"/>
  <c r="V267" i="47"/>
  <c r="AG672" i="47"/>
  <c r="AP672" i="47"/>
  <c r="AC265" i="47"/>
  <c r="V265" i="47"/>
  <c r="AC263" i="47"/>
  <c r="V263" i="47"/>
  <c r="AC262" i="47"/>
  <c r="V262" i="47"/>
  <c r="AC261" i="47"/>
  <c r="V261" i="47"/>
  <c r="AG719" i="47"/>
  <c r="AP719" i="47"/>
  <c r="BG1159" i="47" s="1"/>
  <c r="AU719" i="47"/>
  <c r="BL1159" i="47" s="1"/>
  <c r="AV719" i="47"/>
  <c r="BM1159" i="47" s="1"/>
  <c r="AW719" i="47"/>
  <c r="BN1159" i="47" s="1"/>
  <c r="AX719" i="47"/>
  <c r="BO1159" i="47" s="1"/>
  <c r="AY719" i="47"/>
  <c r="BP1159" i="47" s="1"/>
  <c r="AZ719" i="47"/>
  <c r="BQ1159" i="47" s="1"/>
  <c r="BA719" i="47"/>
  <c r="BR1159" i="47" s="1"/>
  <c r="BB719" i="47"/>
  <c r="BS1159" i="47" s="1"/>
  <c r="BC719" i="47"/>
  <c r="BT1159" i="47" s="1"/>
  <c r="BD719" i="47"/>
  <c r="AC259" i="47"/>
  <c r="AE259" i="47" s="1"/>
  <c r="V259" i="47"/>
  <c r="AC258" i="47"/>
  <c r="AE258" i="47" s="1"/>
  <c r="V258" i="47"/>
  <c r="AC257" i="47"/>
  <c r="V257" i="47"/>
  <c r="AC255" i="47"/>
  <c r="AE255" i="47" s="1"/>
  <c r="V255" i="47"/>
  <c r="AC254" i="47"/>
  <c r="V254" i="47"/>
  <c r="AC249" i="47"/>
  <c r="AE249" i="47" s="1"/>
  <c r="V249" i="47"/>
  <c r="AE248" i="47"/>
  <c r="AC245" i="47"/>
  <c r="V245" i="47"/>
  <c r="AC243" i="47"/>
  <c r="V243" i="47"/>
  <c r="AC242" i="47"/>
  <c r="V242" i="47"/>
  <c r="AC241" i="47"/>
  <c r="V241" i="47"/>
  <c r="AG105" i="47"/>
  <c r="AG553" i="47"/>
  <c r="AP553" i="47"/>
  <c r="AC237" i="47"/>
  <c r="AE237" i="47" s="1"/>
  <c r="V237" i="47"/>
  <c r="AC236" i="47"/>
  <c r="AE236" i="47" s="1"/>
  <c r="V236" i="47"/>
  <c r="AG173" i="47"/>
  <c r="AP173" i="47"/>
  <c r="BB173" i="47"/>
  <c r="BC173" i="47"/>
  <c r="BD173" i="47"/>
  <c r="AC234" i="47"/>
  <c r="V234" i="47"/>
  <c r="AC232" i="47"/>
  <c r="AE232" i="47" s="1"/>
  <c r="V232" i="47"/>
  <c r="AC230" i="47"/>
  <c r="V230" i="47"/>
  <c r="AG134" i="47"/>
  <c r="AC226" i="47"/>
  <c r="V226" i="47"/>
  <c r="AC225" i="47"/>
  <c r="V225" i="47"/>
  <c r="AC224" i="47"/>
  <c r="V224" i="47"/>
  <c r="AG685" i="47"/>
  <c r="AP685" i="47"/>
  <c r="AC222" i="47"/>
  <c r="V222" i="47"/>
  <c r="AC219" i="47"/>
  <c r="AE219" i="47" s="1"/>
  <c r="V219" i="47"/>
  <c r="AC218" i="47"/>
  <c r="V218" i="47"/>
  <c r="AC216" i="47"/>
  <c r="V216" i="47"/>
  <c r="AC213" i="47"/>
  <c r="V213" i="47"/>
  <c r="AG330" i="47"/>
  <c r="AP330" i="47"/>
  <c r="AC212" i="47"/>
  <c r="V212" i="47"/>
  <c r="AC211" i="47"/>
  <c r="V211" i="47"/>
  <c r="AC210" i="47"/>
  <c r="V210" i="47"/>
  <c r="AC209" i="47"/>
  <c r="V209" i="47"/>
  <c r="AG26" i="47"/>
  <c r="AC207" i="47"/>
  <c r="AE207" i="47" s="1"/>
  <c r="V207" i="47"/>
  <c r="AC206" i="47"/>
  <c r="AE206" i="47" s="1"/>
  <c r="V206" i="47"/>
  <c r="AC204" i="47"/>
  <c r="AE204" i="47" s="1"/>
  <c r="V204" i="47"/>
  <c r="AC197" i="47"/>
  <c r="V197" i="47"/>
  <c r="AC196" i="47"/>
  <c r="V196" i="47"/>
  <c r="AC194" i="47"/>
  <c r="AE194" i="47" s="1"/>
  <c r="V187" i="47"/>
  <c r="V181" i="47"/>
  <c r="V175" i="47"/>
  <c r="V82" i="47"/>
  <c r="V71" i="47"/>
  <c r="V39" i="47"/>
  <c r="V38" i="47"/>
  <c r="V37" i="47"/>
  <c r="V30" i="47"/>
  <c r="V25" i="47"/>
  <c r="AC18" i="47"/>
  <c r="AE18" i="47" s="1"/>
  <c r="AC166" i="47"/>
  <c r="V166" i="47"/>
  <c r="AC165" i="47"/>
  <c r="V165" i="47"/>
  <c r="AC164" i="47"/>
  <c r="V164" i="47"/>
  <c r="AG898" i="47"/>
  <c r="AE956" i="47" s="1"/>
  <c r="AC162" i="47"/>
  <c r="V162" i="47"/>
  <c r="AC161" i="47"/>
  <c r="V161" i="47"/>
  <c r="AC159" i="47"/>
  <c r="V159" i="47"/>
  <c r="AG53" i="47"/>
  <c r="AP53" i="47"/>
  <c r="AC157" i="47"/>
  <c r="AE157" i="47" s="1"/>
  <c r="V157" i="47"/>
  <c r="AC156" i="47"/>
  <c r="AE156" i="47" s="1"/>
  <c r="V156" i="47"/>
  <c r="AC153" i="47"/>
  <c r="V153" i="47"/>
  <c r="AC150" i="47"/>
  <c r="V150" i="47"/>
  <c r="AC149" i="47"/>
  <c r="V149" i="47"/>
  <c r="AC148" i="47"/>
  <c r="V148" i="47"/>
  <c r="AG671" i="47"/>
  <c r="AP671" i="47"/>
  <c r="AC147" i="47"/>
  <c r="V147" i="47"/>
  <c r="AG486" i="47"/>
  <c r="AP486" i="47"/>
  <c r="AQ486" i="47"/>
  <c r="AR486" i="47"/>
  <c r="AS486" i="47"/>
  <c r="AT486" i="47"/>
  <c r="AU486" i="47"/>
  <c r="AV486" i="47"/>
  <c r="AW486" i="47"/>
  <c r="AX486" i="47"/>
  <c r="AY486" i="47"/>
  <c r="AZ486" i="47"/>
  <c r="BA486" i="47"/>
  <c r="BB486" i="47"/>
  <c r="BC486" i="47"/>
  <c r="BD486" i="47"/>
  <c r="AC146" i="47"/>
  <c r="V146" i="47"/>
  <c r="AG247" i="47"/>
  <c r="AP247" i="47"/>
  <c r="AC145" i="47"/>
  <c r="V145" i="47"/>
  <c r="AG5" i="47"/>
  <c r="AP5" i="47"/>
  <c r="AC144" i="47"/>
  <c r="AE144" i="47" s="1"/>
  <c r="V144" i="47"/>
  <c r="AM83" i="47"/>
  <c r="AN83" i="47" s="1"/>
  <c r="AC143" i="47"/>
  <c r="AE143" i="47" s="1"/>
  <c r="V143" i="47"/>
  <c r="AC142" i="47"/>
  <c r="AE142" i="47" s="1"/>
  <c r="V142" i="47"/>
  <c r="AE141" i="47"/>
  <c r="AC140" i="47"/>
  <c r="AE140" i="47" s="1"/>
  <c r="V140" i="47"/>
  <c r="AC137" i="47"/>
  <c r="V137" i="47"/>
  <c r="AC135" i="47"/>
  <c r="AE135" i="47" s="1"/>
  <c r="V135" i="47"/>
  <c r="AC134" i="47"/>
  <c r="V134" i="47"/>
  <c r="AG743" i="47"/>
  <c r="AP743" i="47"/>
  <c r="BG1204" i="47" s="1"/>
  <c r="AQ743" i="47"/>
  <c r="AR743" i="47"/>
  <c r="AS743" i="47"/>
  <c r="AT743" i="47"/>
  <c r="AU743" i="47"/>
  <c r="AV743" i="47"/>
  <c r="AW743" i="47"/>
  <c r="AX743" i="47"/>
  <c r="AY743" i="47"/>
  <c r="AZ743" i="47"/>
  <c r="BA743" i="47"/>
  <c r="BB743" i="47"/>
  <c r="BC743" i="47"/>
  <c r="BD743" i="47"/>
  <c r="AC133" i="47"/>
  <c r="V133" i="47"/>
  <c r="AC131" i="47"/>
  <c r="V131" i="47"/>
  <c r="AC130" i="47"/>
  <c r="V130" i="47"/>
  <c r="AC126" i="47"/>
  <c r="V126" i="47"/>
  <c r="AC125" i="47"/>
  <c r="V125" i="47"/>
  <c r="AG153" i="47"/>
  <c r="AC123" i="47"/>
  <c r="V123" i="47"/>
  <c r="AC121" i="47"/>
  <c r="V121" i="47"/>
  <c r="AC120" i="47"/>
  <c r="V120" i="47"/>
  <c r="AG367" i="47"/>
  <c r="AE122" i="47" s="1"/>
  <c r="AP367" i="47"/>
  <c r="AM91" i="47"/>
  <c r="AN91" i="47" s="1"/>
  <c r="AC117" i="47"/>
  <c r="AE117" i="47" s="1"/>
  <c r="V117" i="47"/>
  <c r="AC116" i="47"/>
  <c r="V116" i="47"/>
  <c r="AG845" i="47"/>
  <c r="AE752" i="47" s="1"/>
  <c r="AP845" i="47"/>
  <c r="AG837" i="47"/>
  <c r="AP837" i="47"/>
  <c r="V112" i="47"/>
  <c r="AC112" i="47"/>
  <c r="AE112" i="47" s="1"/>
  <c r="AC111" i="47"/>
  <c r="AE111" i="47" s="1"/>
  <c r="V111" i="47"/>
  <c r="AP64" i="47"/>
  <c r="AG64" i="47"/>
  <c r="AC110" i="47"/>
  <c r="AE110" i="47" s="1"/>
  <c r="V110" i="47"/>
  <c r="AC109" i="47"/>
  <c r="AE109" i="47" s="1"/>
  <c r="V109" i="47"/>
  <c r="AC107" i="47"/>
  <c r="V107" i="47"/>
  <c r="AC104" i="47"/>
  <c r="V104" i="47"/>
  <c r="AC103" i="47"/>
  <c r="V103" i="47"/>
  <c r="AC101" i="47"/>
  <c r="V101" i="47"/>
  <c r="AG205" i="47"/>
  <c r="AC100" i="47"/>
  <c r="AE100" i="47" s="1"/>
  <c r="V100" i="47"/>
  <c r="V99" i="47"/>
  <c r="AC99" i="47"/>
  <c r="V98" i="47"/>
  <c r="AC98" i="47"/>
  <c r="AC95" i="47"/>
  <c r="V95" i="47"/>
  <c r="AC94" i="47"/>
  <c r="V94" i="47"/>
  <c r="AG412" i="47"/>
  <c r="AP412" i="47"/>
  <c r="V90" i="47"/>
  <c r="AC90" i="47"/>
  <c r="V89" i="47"/>
  <c r="AC89" i="47"/>
  <c r="AE89" i="47" s="1"/>
  <c r="AC86" i="47"/>
  <c r="V86" i="47"/>
  <c r="AC82" i="47"/>
  <c r="AC80" i="47"/>
  <c r="V75" i="47"/>
  <c r="AC71" i="47"/>
  <c r="AE71" i="47" s="1"/>
  <c r="V62" i="47"/>
  <c r="V14" i="47"/>
  <c r="AG6" i="47"/>
  <c r="AM6" i="47"/>
  <c r="AN6" i="47" s="1"/>
  <c r="AC9" i="47"/>
  <c r="V9" i="47"/>
  <c r="AG846" i="47"/>
  <c r="AP846" i="47"/>
  <c r="BG1369" i="47" s="1"/>
  <c r="AG167" i="47"/>
  <c r="AP167" i="47"/>
  <c r="AC7" i="47"/>
  <c r="V7" i="47"/>
  <c r="AG921" i="47"/>
  <c r="AP921" i="47"/>
  <c r="V5" i="47"/>
  <c r="AG299" i="47"/>
  <c r="AP299" i="47"/>
  <c r="AQ299" i="47"/>
  <c r="AR299" i="47"/>
  <c r="AS299" i="47"/>
  <c r="AT299" i="47"/>
  <c r="AU299" i="47"/>
  <c r="AV299" i="47"/>
  <c r="AW299" i="47"/>
  <c r="AX299" i="47"/>
  <c r="AY299" i="47"/>
  <c r="AZ299" i="47"/>
  <c r="BA299" i="47"/>
  <c r="BB299" i="47"/>
  <c r="BC299" i="47"/>
  <c r="BD299" i="47"/>
  <c r="AG631" i="47"/>
  <c r="AP631" i="47"/>
  <c r="BG1029" i="47" s="1"/>
  <c r="AC3" i="47"/>
  <c r="AE3" i="47" s="1"/>
  <c r="V3" i="47"/>
  <c r="AG532" i="47"/>
  <c r="AP532" i="47"/>
  <c r="BG876" i="47" s="1"/>
  <c r="B36" i="18"/>
  <c r="K9" i="18"/>
  <c r="L6" i="18"/>
  <c r="L8" i="18"/>
  <c r="BG1584" i="47"/>
  <c r="AQ684" i="47" s="1"/>
  <c r="BG676" i="47"/>
  <c r="BG674" i="47"/>
  <c r="BG672" i="47"/>
  <c r="BG673" i="47"/>
  <c r="BG675" i="47"/>
  <c r="BH675" i="47"/>
  <c r="BH676" i="47"/>
  <c r="BH674" i="47"/>
  <c r="BI674" i="47"/>
  <c r="BI675" i="47"/>
  <c r="BI676" i="47"/>
  <c r="AC1358" i="47"/>
  <c r="AG842" i="47"/>
  <c r="BG448" i="47"/>
  <c r="BG440" i="47"/>
  <c r="BG442" i="47"/>
  <c r="AQ111" i="47" s="1"/>
  <c r="BG446" i="47"/>
  <c r="BG443" i="47"/>
  <c r="BG444" i="47"/>
  <c r="BG445" i="47"/>
  <c r="AC1303" i="47"/>
  <c r="AG806" i="47"/>
  <c r="AC1300" i="47"/>
  <c r="AG805" i="47"/>
  <c r="AC1295" i="47"/>
  <c r="AG802" i="47"/>
  <c r="AK793" i="47"/>
  <c r="BG1209" i="47"/>
  <c r="AK713" i="47"/>
  <c r="BG430" i="47"/>
  <c r="BG429" i="47"/>
  <c r="BH429" i="47"/>
  <c r="BI429" i="47"/>
  <c r="BJ429" i="47"/>
  <c r="BK429" i="47"/>
  <c r="BL429" i="47"/>
  <c r="BM429" i="47"/>
  <c r="BN429" i="47"/>
  <c r="BO429" i="47"/>
  <c r="BP429" i="47"/>
  <c r="BQ429" i="47"/>
  <c r="BR429" i="47"/>
  <c r="BS429" i="47"/>
  <c r="BT429" i="47"/>
  <c r="AC1115" i="47"/>
  <c r="AG702" i="47"/>
  <c r="BG267" i="47"/>
  <c r="BG266" i="47"/>
  <c r="BG265" i="47"/>
  <c r="BG263" i="47"/>
  <c r="BH266" i="47"/>
  <c r="BH267" i="47"/>
  <c r="BH263" i="47"/>
  <c r="BH265" i="47"/>
  <c r="BI265" i="47"/>
  <c r="BI263" i="47"/>
  <c r="BI266" i="47"/>
  <c r="BI267" i="47"/>
  <c r="BJ266" i="47"/>
  <c r="BJ267" i="47"/>
  <c r="BJ263" i="47"/>
  <c r="BJ265" i="47"/>
  <c r="BK263" i="47"/>
  <c r="BK265" i="47"/>
  <c r="BK267" i="47"/>
  <c r="BK266" i="47"/>
  <c r="BL263" i="47"/>
  <c r="BL267" i="47"/>
  <c r="BL265" i="47"/>
  <c r="BL266" i="47"/>
  <c r="BM263" i="47"/>
  <c r="BM265" i="47"/>
  <c r="BM267" i="47"/>
  <c r="BM266" i="47"/>
  <c r="BN263" i="47"/>
  <c r="BN266" i="47"/>
  <c r="BN267" i="47"/>
  <c r="BN265" i="47"/>
  <c r="BO266" i="47"/>
  <c r="BO263" i="47"/>
  <c r="BO265" i="47"/>
  <c r="BO267" i="47"/>
  <c r="BP265" i="47"/>
  <c r="BP263" i="47"/>
  <c r="BP266" i="47"/>
  <c r="BP267" i="47"/>
  <c r="BQ266" i="47"/>
  <c r="BQ267" i="47"/>
  <c r="BQ263" i="47"/>
  <c r="BQ265" i="47"/>
  <c r="BR263" i="47"/>
  <c r="BR267" i="47"/>
  <c r="BR265" i="47"/>
  <c r="BR266" i="47"/>
  <c r="BS263" i="47"/>
  <c r="BS265" i="47"/>
  <c r="BS266" i="47"/>
  <c r="BS267" i="47"/>
  <c r="BT263" i="47"/>
  <c r="BT266" i="47"/>
  <c r="BT265" i="47"/>
  <c r="BT267" i="47"/>
  <c r="AC913" i="47"/>
  <c r="AG569" i="47"/>
  <c r="AC912" i="47"/>
  <c r="AG568" i="47"/>
  <c r="AC908" i="47"/>
  <c r="AG566" i="47"/>
  <c r="AK543" i="47"/>
  <c r="AK497" i="47"/>
  <c r="BG157" i="47"/>
  <c r="BG158" i="47"/>
  <c r="BH158" i="47"/>
  <c r="BH157" i="47"/>
  <c r="BI158" i="47"/>
  <c r="BI157" i="47"/>
  <c r="BJ158" i="47"/>
  <c r="BJ157" i="47"/>
  <c r="BK158" i="47"/>
  <c r="BK157" i="47"/>
  <c r="BL158" i="47"/>
  <c r="BL157" i="47"/>
  <c r="BM157" i="47"/>
  <c r="BM158" i="47"/>
  <c r="BN157" i="47"/>
  <c r="BN158" i="47"/>
  <c r="BO157" i="47"/>
  <c r="BO158" i="47"/>
  <c r="BP157" i="47"/>
  <c r="BP158" i="47"/>
  <c r="BQ157" i="47"/>
  <c r="BQ158" i="47"/>
  <c r="BR157" i="47"/>
  <c r="BR158" i="47"/>
  <c r="BS157" i="47"/>
  <c r="BS158" i="47"/>
  <c r="BT157" i="47"/>
  <c r="BT158" i="47"/>
  <c r="BG1421" i="47"/>
  <c r="BG1420" i="47"/>
  <c r="BG1419" i="47"/>
  <c r="BG1425" i="47"/>
  <c r="AK332" i="47"/>
  <c r="AK731" i="47"/>
  <c r="AK609" i="47"/>
  <c r="AK884" i="47"/>
  <c r="BG337" i="47"/>
  <c r="BG469" i="47"/>
  <c r="BR241" i="47"/>
  <c r="BR240" i="47"/>
  <c r="BS240" i="47"/>
  <c r="BS241" i="47"/>
  <c r="BT240" i="47"/>
  <c r="BT241" i="47"/>
  <c r="AK215" i="47"/>
  <c r="AC348" i="47"/>
  <c r="AG204" i="47"/>
  <c r="BG1529" i="47"/>
  <c r="BG1527" i="47"/>
  <c r="BG1526" i="47"/>
  <c r="BG1528" i="47"/>
  <c r="BG1525" i="47"/>
  <c r="AK116" i="47"/>
  <c r="AC167" i="47"/>
  <c r="AG99" i="47"/>
  <c r="BG155" i="47"/>
  <c r="BG154" i="47"/>
  <c r="BI154" i="47"/>
  <c r="BI155" i="47"/>
  <c r="BJ155" i="47"/>
  <c r="BJ154" i="47"/>
  <c r="BK154" i="47"/>
  <c r="BK155" i="47"/>
  <c r="BM155" i="47"/>
  <c r="BM154" i="47"/>
  <c r="BN155" i="47"/>
  <c r="BN154" i="47"/>
  <c r="BO154" i="47"/>
  <c r="BO155" i="47"/>
  <c r="BP154" i="47"/>
  <c r="BP155" i="47"/>
  <c r="BQ155" i="47"/>
  <c r="BQ154" i="47"/>
  <c r="BR154" i="47"/>
  <c r="BR155" i="47"/>
  <c r="BS154" i="47"/>
  <c r="BS155" i="47"/>
  <c r="BT155" i="47"/>
  <c r="BT154" i="47"/>
  <c r="BH155" i="47"/>
  <c r="BH154" i="47"/>
  <c r="BL155" i="47"/>
  <c r="BL154" i="47"/>
  <c r="AK130" i="47"/>
  <c r="BG177" i="47"/>
  <c r="AQ214" i="47" s="1"/>
  <c r="AK34" i="47"/>
  <c r="AH34" i="47"/>
  <c r="AI34" i="47" s="1"/>
  <c r="AJ34" i="47" s="1"/>
  <c r="AH29" i="47"/>
  <c r="AI29" i="47" s="1"/>
  <c r="AJ29" i="47" s="1"/>
  <c r="AK29" i="47"/>
  <c r="AC33" i="47"/>
  <c r="AG23" i="47"/>
  <c r="AK629" i="47"/>
  <c r="BG325" i="47"/>
  <c r="O619" i="47"/>
  <c r="Q619" i="47"/>
  <c r="O580" i="47"/>
  <c r="Q580" i="47"/>
  <c r="O625" i="47"/>
  <c r="Q625" i="47"/>
  <c r="O640" i="47"/>
  <c r="Q640" i="47"/>
  <c r="O697" i="47"/>
  <c r="Q697" i="47"/>
  <c r="O702" i="47"/>
  <c r="Q702" i="47"/>
  <c r="O706" i="47"/>
  <c r="Q706" i="47"/>
  <c r="O714" i="47"/>
  <c r="Q714" i="47"/>
  <c r="O716" i="47"/>
  <c r="Q716" i="47"/>
  <c r="O724" i="47"/>
  <c r="Q724" i="47"/>
  <c r="O283" i="47"/>
  <c r="Q283" i="47"/>
  <c r="O282" i="47"/>
  <c r="Q282" i="47"/>
  <c r="O111" i="47"/>
  <c r="Q111" i="47"/>
  <c r="O576" i="47"/>
  <c r="Q576" i="47"/>
  <c r="O281" i="47"/>
  <c r="Q281" i="47"/>
  <c r="O280" i="47"/>
  <c r="Q280" i="47"/>
  <c r="O574" i="47"/>
  <c r="Q574" i="47"/>
  <c r="O277" i="47"/>
  <c r="Q277" i="47"/>
  <c r="O276" i="47"/>
  <c r="Q276" i="47"/>
  <c r="O275" i="47"/>
  <c r="Q275" i="47"/>
  <c r="O570" i="47"/>
  <c r="Q570" i="47"/>
  <c r="O622" i="47"/>
  <c r="Q622" i="47"/>
  <c r="O274" i="47"/>
  <c r="Q274" i="47"/>
  <c r="O700" i="47"/>
  <c r="Q700" i="47"/>
  <c r="O569" i="47"/>
  <c r="Q569" i="47"/>
  <c r="O721" i="47"/>
  <c r="Q721" i="47"/>
  <c r="O272" i="47"/>
  <c r="Q272" i="47"/>
  <c r="O566" i="47"/>
  <c r="Q566" i="47"/>
  <c r="O270" i="47"/>
  <c r="Q270" i="47"/>
  <c r="O564" i="47"/>
  <c r="Q564" i="47"/>
  <c r="O269" i="47"/>
  <c r="Q269" i="47"/>
  <c r="O563" i="47"/>
  <c r="Q563" i="47"/>
  <c r="O265" i="47"/>
  <c r="Q265" i="47"/>
  <c r="O559" i="47"/>
  <c r="Q559" i="47"/>
  <c r="O14" i="47"/>
  <c r="Q14" i="47"/>
  <c r="AK263" i="47"/>
  <c r="O558" i="47"/>
  <c r="Q558" i="47"/>
  <c r="O484" i="47"/>
  <c r="Q484" i="47"/>
  <c r="O261" i="47"/>
  <c r="Q261" i="47"/>
  <c r="O557" i="47"/>
  <c r="Q557" i="47"/>
  <c r="O946" i="47"/>
  <c r="Q946" i="47"/>
  <c r="O554" i="47"/>
  <c r="Q554" i="47"/>
  <c r="AK258" i="47"/>
  <c r="O958" i="47"/>
  <c r="Q958" i="47"/>
  <c r="O963" i="47"/>
  <c r="Q963" i="47"/>
  <c r="AH967" i="47"/>
  <c r="AI967" i="47" s="1"/>
  <c r="AJ967" i="47" s="1"/>
  <c r="AK967" i="47"/>
  <c r="O971" i="47"/>
  <c r="Q971" i="47"/>
  <c r="O482" i="47"/>
  <c r="Q482" i="47"/>
  <c r="O553" i="47"/>
  <c r="Q553" i="47"/>
  <c r="AK480" i="47"/>
  <c r="O257" i="47"/>
  <c r="Q257" i="47"/>
  <c r="O480" i="47"/>
  <c r="Q480" i="47"/>
  <c r="AK256" i="47"/>
  <c r="AK479" i="47"/>
  <c r="AK255" i="47"/>
  <c r="AK294" i="47"/>
  <c r="O299" i="47"/>
  <c r="Q299" i="47"/>
  <c r="O300" i="47"/>
  <c r="Q300" i="47"/>
  <c r="AK305" i="47"/>
  <c r="AK550" i="47"/>
  <c r="O312" i="47"/>
  <c r="Q312" i="47"/>
  <c r="AK396" i="47"/>
  <c r="O403" i="47"/>
  <c r="Q403" i="47"/>
  <c r="AK408" i="47"/>
  <c r="AK417" i="47"/>
  <c r="O546" i="47"/>
  <c r="Q546" i="47"/>
  <c r="AK496" i="47"/>
  <c r="AK507" i="47"/>
  <c r="O511" i="47"/>
  <c r="Q511" i="47"/>
  <c r="O532" i="47"/>
  <c r="Q532" i="47"/>
  <c r="AK515" i="47"/>
  <c r="AH251" i="47"/>
  <c r="AI251" i="47" s="1"/>
  <c r="AJ251" i="47" s="1"/>
  <c r="AK251" i="47"/>
  <c r="O529" i="47"/>
  <c r="Q529" i="47"/>
  <c r="O525" i="47"/>
  <c r="Q525" i="47"/>
  <c r="O540" i="47"/>
  <c r="Q540" i="47"/>
  <c r="O591" i="47"/>
  <c r="Q591" i="47"/>
  <c r="O250" i="47"/>
  <c r="Q250" i="47"/>
  <c r="O611" i="47"/>
  <c r="Q611" i="47"/>
  <c r="O693" i="47"/>
  <c r="Q693" i="47"/>
  <c r="AH698" i="47"/>
  <c r="AI698" i="47" s="1"/>
  <c r="AJ698" i="47" s="1"/>
  <c r="AK698" i="47"/>
  <c r="AK700" i="47"/>
  <c r="O708" i="47"/>
  <c r="Q708" i="47"/>
  <c r="O754" i="47"/>
  <c r="Q754" i="47"/>
  <c r="AK789" i="47"/>
  <c r="O801" i="47"/>
  <c r="Q801" i="47"/>
  <c r="O803" i="47"/>
  <c r="Q803" i="47"/>
  <c r="AK824" i="47"/>
  <c r="AK841" i="47"/>
  <c r="O849" i="47"/>
  <c r="Q849" i="47"/>
  <c r="AK854" i="47"/>
  <c r="AK425" i="47"/>
  <c r="AH857" i="47"/>
  <c r="AI857" i="47" s="1"/>
  <c r="AJ857" i="47" s="1"/>
  <c r="AK857" i="47"/>
  <c r="AK232" i="47"/>
  <c r="O859" i="47"/>
  <c r="Q859" i="47"/>
  <c r="AK861" i="47"/>
  <c r="O917" i="47"/>
  <c r="Q917" i="47"/>
  <c r="AK926" i="47"/>
  <c r="O928" i="47"/>
  <c r="Q928" i="47"/>
  <c r="AK933" i="47"/>
  <c r="O943" i="47"/>
  <c r="Q943" i="47"/>
  <c r="AK949" i="47"/>
  <c r="AK950" i="47"/>
  <c r="AK956" i="47"/>
  <c r="O961" i="47"/>
  <c r="Q961" i="47"/>
  <c r="AK964" i="47"/>
  <c r="O969" i="47"/>
  <c r="Q969" i="47"/>
  <c r="AK982" i="47"/>
  <c r="O114" i="47"/>
  <c r="Q114" i="47"/>
  <c r="O131" i="47"/>
  <c r="Q131" i="47"/>
  <c r="O207" i="47"/>
  <c r="Q207" i="47"/>
  <c r="AH230" i="47"/>
  <c r="AI230" i="47" s="1"/>
  <c r="AJ230" i="47" s="1"/>
  <c r="AK230" i="47"/>
  <c r="AK233" i="47"/>
  <c r="AK237" i="47"/>
  <c r="O239" i="47"/>
  <c r="Q239" i="47"/>
  <c r="AH241" i="47"/>
  <c r="AI241" i="47" s="1"/>
  <c r="AJ241" i="47" s="1"/>
  <c r="AK241" i="47"/>
  <c r="AK303" i="47"/>
  <c r="O311" i="47"/>
  <c r="Q311" i="47"/>
  <c r="AK476" i="47"/>
  <c r="AK324" i="47"/>
  <c r="O340" i="47"/>
  <c r="Q340" i="47"/>
  <c r="O402" i="47"/>
  <c r="Q402" i="47"/>
  <c r="O4" i="47"/>
  <c r="F6" i="18"/>
  <c r="F8" i="18"/>
  <c r="F12" i="18"/>
  <c r="F9" i="18"/>
  <c r="F10" i="18"/>
  <c r="B11" i="18"/>
  <c r="B12" i="18"/>
  <c r="F7" i="18"/>
  <c r="F11" i="18"/>
  <c r="B14" i="18"/>
  <c r="F13" i="18"/>
  <c r="B13" i="18"/>
  <c r="B15" i="18" s="1"/>
  <c r="F5" i="18"/>
  <c r="AK339" i="47"/>
  <c r="AK426" i="47"/>
  <c r="AK195" i="47"/>
  <c r="AK475" i="47"/>
  <c r="AH9" i="47"/>
  <c r="AI9" i="47" s="1"/>
  <c r="AJ9" i="47" s="1"/>
  <c r="AK9" i="47"/>
  <c r="O437" i="47"/>
  <c r="Q437" i="47"/>
  <c r="O500" i="47"/>
  <c r="Q500" i="47"/>
  <c r="O330" i="47"/>
  <c r="Q330" i="47"/>
  <c r="O521" i="47"/>
  <c r="Q521" i="47"/>
  <c r="AK193" i="47"/>
  <c r="O26" i="47"/>
  <c r="Q26" i="47"/>
  <c r="O596" i="47"/>
  <c r="Q596" i="47"/>
  <c r="AH600" i="47"/>
  <c r="AI600" i="47" s="1"/>
  <c r="AJ600" i="47" s="1"/>
  <c r="AK600" i="47"/>
  <c r="O620" i="47"/>
  <c r="Q620" i="47"/>
  <c r="O474" i="47"/>
  <c r="Q474" i="47"/>
  <c r="O631" i="47"/>
  <c r="Q631" i="47"/>
  <c r="AH473" i="47"/>
  <c r="AI473" i="47" s="1"/>
  <c r="AJ473" i="47" s="1"/>
  <c r="AK473" i="47"/>
  <c r="O636" i="47"/>
  <c r="Q636" i="47"/>
  <c r="O641" i="47"/>
  <c r="Q641" i="47"/>
  <c r="O642" i="47"/>
  <c r="Q642" i="47"/>
  <c r="AK692" i="47"/>
  <c r="AK704" i="47"/>
  <c r="O705" i="47"/>
  <c r="Q705" i="47"/>
  <c r="O304" i="47"/>
  <c r="Q304" i="47"/>
  <c r="AK725" i="47"/>
  <c r="AK133" i="47"/>
  <c r="O189" i="47"/>
  <c r="Q189" i="47"/>
  <c r="AK217" i="47"/>
  <c r="O229" i="47"/>
  <c r="Q229" i="47"/>
  <c r="O234" i="47"/>
  <c r="Q234" i="47"/>
  <c r="AK314" i="47"/>
  <c r="O188" i="47"/>
  <c r="Q188" i="47"/>
  <c r="O315" i="47"/>
  <c r="Q315" i="47"/>
  <c r="AK325" i="47"/>
  <c r="O422" i="47"/>
  <c r="Q422" i="47"/>
  <c r="AH438" i="47"/>
  <c r="AI438" i="47" s="1"/>
  <c r="AJ438" i="47" s="1"/>
  <c r="AK438" i="47"/>
  <c r="O227" i="47"/>
  <c r="Q227" i="47"/>
  <c r="AH491" i="47"/>
  <c r="AI491" i="47" s="1"/>
  <c r="AJ491" i="47" s="1"/>
  <c r="AK491" i="47"/>
  <c r="O221" i="47"/>
  <c r="Q221" i="47"/>
  <c r="O187" i="47"/>
  <c r="Q187" i="47"/>
  <c r="AK186" i="47"/>
  <c r="O726" i="47"/>
  <c r="Q726" i="47"/>
  <c r="AK730" i="47"/>
  <c r="O732" i="47"/>
  <c r="Q732" i="47"/>
  <c r="O741" i="47"/>
  <c r="Q741" i="47"/>
  <c r="AK746" i="47"/>
  <c r="O122" i="47"/>
  <c r="Q122" i="47"/>
  <c r="O472" i="47"/>
  <c r="Q472" i="47"/>
  <c r="O749" i="47"/>
  <c r="Q749" i="47"/>
  <c r="AH185" i="47"/>
  <c r="AI185" i="47" s="1"/>
  <c r="AJ185" i="47" s="1"/>
  <c r="AK185" i="47"/>
  <c r="AK753" i="47"/>
  <c r="AH30" i="47"/>
  <c r="AI30" i="47" s="1"/>
  <c r="AJ30" i="47" s="1"/>
  <c r="AK30" i="47"/>
  <c r="AK799" i="47"/>
  <c r="O802" i="47"/>
  <c r="Q802" i="47"/>
  <c r="O807" i="47"/>
  <c r="Q807" i="47"/>
  <c r="AH25" i="47"/>
  <c r="AI25" i="47" s="1"/>
  <c r="AJ25" i="47" s="1"/>
  <c r="AK25" i="47"/>
  <c r="O471" i="47"/>
  <c r="Q471" i="47"/>
  <c r="O813" i="47"/>
  <c r="Q813" i="47"/>
  <c r="O831" i="47"/>
  <c r="Q831" i="47"/>
  <c r="O184" i="47"/>
  <c r="Q184" i="47"/>
  <c r="O834" i="47"/>
  <c r="Q834" i="47"/>
  <c r="AK844" i="47"/>
  <c r="O887" i="47"/>
  <c r="Q887" i="47"/>
  <c r="AK891" i="47"/>
  <c r="O535" i="47"/>
  <c r="Q535" i="47"/>
  <c r="O539" i="47"/>
  <c r="Q539" i="47"/>
  <c r="AK541" i="47"/>
  <c r="AK547" i="47"/>
  <c r="O183" i="47"/>
  <c r="Q183" i="47"/>
  <c r="AK182" i="47"/>
  <c r="O610" i="47"/>
  <c r="Q610" i="47"/>
  <c r="AK621" i="47"/>
  <c r="AK489" i="47"/>
  <c r="AK635" i="47"/>
  <c r="O182" i="47"/>
  <c r="Q182" i="47"/>
  <c r="O687" i="47"/>
  <c r="Q687" i="47"/>
  <c r="AH181" i="47"/>
  <c r="AI181" i="47" s="1"/>
  <c r="AJ181" i="47" s="1"/>
  <c r="AK181" i="47"/>
  <c r="AK690" i="47"/>
  <c r="AK487" i="47"/>
  <c r="O179" i="47"/>
  <c r="Q179" i="47"/>
  <c r="O737" i="47"/>
  <c r="Q737" i="47"/>
  <c r="O738" i="47"/>
  <c r="Q738" i="47"/>
  <c r="O740" i="47"/>
  <c r="Q740" i="47"/>
  <c r="O755" i="47"/>
  <c r="Q755" i="47"/>
  <c r="O786" i="47"/>
  <c r="Q786" i="47"/>
  <c r="O789" i="47"/>
  <c r="Q789" i="47"/>
  <c r="AK794" i="47"/>
  <c r="O806" i="47"/>
  <c r="Q806" i="47"/>
  <c r="O816" i="47"/>
  <c r="Q816" i="47"/>
  <c r="O822" i="47"/>
  <c r="Q822" i="47"/>
  <c r="O823" i="47"/>
  <c r="Q823" i="47"/>
  <c r="O825" i="47"/>
  <c r="Q825" i="47"/>
  <c r="AK826" i="47"/>
  <c r="AK830" i="47"/>
  <c r="O486" i="47"/>
  <c r="Q486" i="47"/>
  <c r="O485" i="47"/>
  <c r="Q485" i="47"/>
  <c r="O836" i="47"/>
  <c r="Q836" i="47"/>
  <c r="AK485" i="47"/>
  <c r="AK843" i="47"/>
  <c r="O965" i="47"/>
  <c r="Q965" i="47"/>
  <c r="O884" i="47"/>
  <c r="Q884" i="47"/>
  <c r="O904" i="47"/>
  <c r="Q904" i="47"/>
  <c r="AK172" i="47"/>
  <c r="AK916" i="47"/>
  <c r="O470" i="47"/>
  <c r="Q470" i="47"/>
  <c r="AK923" i="47"/>
  <c r="O924" i="47"/>
  <c r="Q924" i="47"/>
  <c r="O929" i="47"/>
  <c r="Q929" i="47"/>
  <c r="AK170" i="47"/>
  <c r="AK948" i="47"/>
  <c r="AK953" i="47"/>
  <c r="O957" i="47"/>
  <c r="Q957" i="47"/>
  <c r="O968" i="47"/>
  <c r="Q968" i="47"/>
  <c r="O970" i="47"/>
  <c r="Q970" i="47"/>
  <c r="O468" i="47"/>
  <c r="Q468" i="47"/>
  <c r="AK467" i="47"/>
  <c r="O11" i="47"/>
  <c r="Q11" i="47"/>
  <c r="O19" i="47"/>
  <c r="Q19" i="47"/>
  <c r="O169" i="47"/>
  <c r="Q169" i="47"/>
  <c r="O20" i="47"/>
  <c r="Q20" i="47"/>
  <c r="AK168" i="47"/>
  <c r="O29" i="47"/>
  <c r="Q29" i="47"/>
  <c r="O33" i="47"/>
  <c r="Q33" i="47"/>
  <c r="AK465" i="47"/>
  <c r="O168" i="47"/>
  <c r="Q168" i="47"/>
  <c r="AK464" i="47"/>
  <c r="AK463" i="47"/>
  <c r="O205" i="47"/>
  <c r="Q205" i="47"/>
  <c r="AK222" i="47"/>
  <c r="AH223" i="47"/>
  <c r="AI223" i="47" s="1"/>
  <c r="AJ223" i="47" s="1"/>
  <c r="AK223" i="47"/>
  <c r="O231" i="47"/>
  <c r="Q231" i="47"/>
  <c r="O166" i="47"/>
  <c r="Q166" i="47"/>
  <c r="O165" i="47"/>
  <c r="Q165" i="47"/>
  <c r="O313" i="47"/>
  <c r="Q313" i="47"/>
  <c r="O319" i="47"/>
  <c r="Q319" i="47"/>
  <c r="O410" i="47"/>
  <c r="Q410" i="47"/>
  <c r="O414" i="47"/>
  <c r="Q414" i="47"/>
  <c r="O462" i="47"/>
  <c r="Q462" i="47"/>
  <c r="AK420" i="47"/>
  <c r="O423" i="47"/>
  <c r="Q423" i="47"/>
  <c r="AK461" i="47"/>
  <c r="AK424" i="47"/>
  <c r="O518" i="47"/>
  <c r="Q518" i="47"/>
  <c r="AK523" i="47"/>
  <c r="O526" i="47"/>
  <c r="Q526" i="47"/>
  <c r="O164" i="47"/>
  <c r="Q164" i="47"/>
  <c r="AK534" i="47"/>
  <c r="AK536" i="47"/>
  <c r="AK460" i="47"/>
  <c r="AK162" i="47"/>
  <c r="AK542" i="47"/>
  <c r="AK604" i="47"/>
  <c r="O614" i="47"/>
  <c r="Q614" i="47"/>
  <c r="O617" i="47"/>
  <c r="Q617" i="47"/>
  <c r="O460" i="47"/>
  <c r="Q460" i="47"/>
  <c r="O694" i="47"/>
  <c r="Q694" i="47"/>
  <c r="AK707" i="47"/>
  <c r="AK720" i="47"/>
  <c r="O728" i="47"/>
  <c r="Q728" i="47"/>
  <c r="O739" i="47"/>
  <c r="Q739" i="47"/>
  <c r="AK745" i="47"/>
  <c r="O157" i="47"/>
  <c r="Q157" i="47"/>
  <c r="O750" i="47"/>
  <c r="Q750" i="47"/>
  <c r="O791" i="47"/>
  <c r="Q791" i="47"/>
  <c r="O795" i="47"/>
  <c r="Q795" i="47"/>
  <c r="AK797" i="47"/>
  <c r="O458" i="47"/>
  <c r="Q458" i="47"/>
  <c r="O829" i="47"/>
  <c r="Q829" i="47"/>
  <c r="AK834" i="47"/>
  <c r="O839" i="47"/>
  <c r="Q839" i="47"/>
  <c r="O846" i="47"/>
  <c r="Q846" i="47"/>
  <c r="AK852" i="47"/>
  <c r="O853" i="47"/>
  <c r="Q853" i="47"/>
  <c r="O156" i="47"/>
  <c r="Q156" i="47"/>
  <c r="O457" i="47"/>
  <c r="Q457" i="47"/>
  <c r="AK901" i="47"/>
  <c r="O152" i="47"/>
  <c r="Q152" i="47"/>
  <c r="O921" i="47"/>
  <c r="Q921" i="47"/>
  <c r="AK927" i="47"/>
  <c r="O939" i="47"/>
  <c r="Q939" i="47"/>
  <c r="O456" i="47"/>
  <c r="Q456" i="47"/>
  <c r="AK942" i="47"/>
  <c r="O960" i="47"/>
  <c r="Q960" i="47"/>
  <c r="AK984" i="47"/>
  <c r="AK985" i="47"/>
  <c r="AK987" i="47"/>
  <c r="AK989" i="47"/>
  <c r="O455" i="47"/>
  <c r="Q455" i="47"/>
  <c r="AK454" i="47"/>
  <c r="O5" i="47"/>
  <c r="B17" i="18"/>
  <c r="B16" i="18"/>
  <c r="G7" i="18"/>
  <c r="Q5" i="47"/>
  <c r="G12" i="18"/>
  <c r="G8" i="18"/>
  <c r="G6" i="18"/>
  <c r="G11" i="18"/>
  <c r="G13" i="18"/>
  <c r="G10" i="18"/>
  <c r="G9" i="18"/>
  <c r="G5" i="18"/>
  <c r="O10" i="47"/>
  <c r="Q10" i="47"/>
  <c r="O23" i="47"/>
  <c r="Q23" i="47"/>
  <c r="O150" i="47"/>
  <c r="Q150" i="47"/>
  <c r="AK452" i="47"/>
  <c r="AK451" i="47"/>
  <c r="O196" i="47"/>
  <c r="Q196" i="47"/>
  <c r="O449" i="47"/>
  <c r="Q449" i="47"/>
  <c r="O199" i="47"/>
  <c r="Q199" i="47"/>
  <c r="O309" i="47"/>
  <c r="Q309" i="47"/>
  <c r="O147" i="47"/>
  <c r="Q147" i="47"/>
  <c r="O446" i="47"/>
  <c r="Q446" i="47"/>
  <c r="O445" i="47"/>
  <c r="Q445" i="47"/>
  <c r="O144" i="47"/>
  <c r="Q144" i="47"/>
  <c r="O409" i="47"/>
  <c r="Q409" i="47"/>
  <c r="O412" i="47"/>
  <c r="Q412" i="47"/>
  <c r="AK143" i="47"/>
  <c r="O492" i="47"/>
  <c r="Q492" i="47"/>
  <c r="O494" i="47"/>
  <c r="Q494" i="47"/>
  <c r="O444" i="47"/>
  <c r="Q444" i="47"/>
  <c r="AK520" i="47"/>
  <c r="AK142" i="47"/>
  <c r="AH592" i="47"/>
  <c r="AI592" i="47" s="1"/>
  <c r="AJ592" i="47" s="1"/>
  <c r="AK592" i="47"/>
  <c r="AK613" i="47"/>
  <c r="O615" i="47"/>
  <c r="Q615" i="47"/>
  <c r="O443" i="47"/>
  <c r="Q443" i="47"/>
  <c r="O648" i="47"/>
  <c r="Q648" i="47"/>
  <c r="AK696" i="47"/>
  <c r="AK709" i="47"/>
  <c r="O710" i="47"/>
  <c r="Q710" i="47"/>
  <c r="O140" i="47"/>
  <c r="Q140" i="47"/>
  <c r="AK138" i="47"/>
  <c r="O733" i="47"/>
  <c r="Q733" i="47"/>
  <c r="O735" i="47"/>
  <c r="Q735" i="47"/>
  <c r="O736" i="47"/>
  <c r="Q736" i="47"/>
  <c r="O441" i="47"/>
  <c r="Q441" i="47"/>
  <c r="O440" i="47"/>
  <c r="Q440" i="47"/>
  <c r="O819" i="47"/>
  <c r="Q819" i="47"/>
  <c r="O137" i="47"/>
  <c r="Q137" i="47"/>
  <c r="O835" i="47"/>
  <c r="Q835" i="47"/>
  <c r="O842" i="47"/>
  <c r="Q842" i="47"/>
  <c r="AH890" i="47"/>
  <c r="AI890" i="47" s="1"/>
  <c r="AJ890" i="47" s="1"/>
  <c r="AK890" i="47"/>
  <c r="AK430" i="47"/>
  <c r="O897" i="47"/>
  <c r="Q897" i="47"/>
  <c r="O900" i="47"/>
  <c r="Q900" i="47"/>
  <c r="O902" i="47"/>
  <c r="Q902" i="47"/>
  <c r="AK912" i="47"/>
  <c r="AK919" i="47"/>
  <c r="O941" i="47"/>
  <c r="Q941" i="47"/>
  <c r="AK944" i="47"/>
  <c r="AH127" i="47"/>
  <c r="AI127" i="47" s="1"/>
  <c r="AJ127" i="47" s="1"/>
  <c r="AK127" i="47"/>
  <c r="AK952" i="47"/>
  <c r="O959" i="47"/>
  <c r="Q959" i="47"/>
  <c r="O966" i="47"/>
  <c r="Q966" i="47"/>
  <c r="O407" i="47"/>
  <c r="Q407" i="47"/>
  <c r="O15" i="47"/>
  <c r="Q15" i="47"/>
  <c r="AH18" i="47"/>
  <c r="AI18" i="47" s="1"/>
  <c r="AJ18" i="47" s="1"/>
  <c r="AK18" i="47"/>
  <c r="O21" i="47"/>
  <c r="Q21" i="47"/>
  <c r="O22" i="47"/>
  <c r="Q22" i="47"/>
  <c r="O332" i="47"/>
  <c r="Q332" i="47"/>
  <c r="O328" i="47"/>
  <c r="Q328" i="47"/>
  <c r="AH32" i="47"/>
  <c r="AI32" i="47" s="1"/>
  <c r="AJ32" i="47" s="1"/>
  <c r="AK32" i="47"/>
  <c r="O202" i="47"/>
  <c r="Q202" i="47"/>
  <c r="O211" i="47"/>
  <c r="Q211" i="47"/>
  <c r="AH224" i="47"/>
  <c r="AI224" i="47" s="1"/>
  <c r="AJ224" i="47" s="1"/>
  <c r="AK224" i="47"/>
  <c r="O27" i="47"/>
  <c r="Q27" i="47"/>
  <c r="AK236" i="47"/>
  <c r="AK296" i="47"/>
  <c r="O297" i="47"/>
  <c r="Q297" i="47"/>
  <c r="O336" i="47"/>
  <c r="Q336" i="47"/>
  <c r="AK240" i="47"/>
  <c r="O421" i="47"/>
  <c r="Q421" i="47"/>
  <c r="O427" i="47"/>
  <c r="Q427" i="47"/>
  <c r="O436" i="47"/>
  <c r="Q436" i="47"/>
  <c r="O497" i="47"/>
  <c r="Q497" i="47"/>
  <c r="AK519" i="47"/>
  <c r="AH228" i="47"/>
  <c r="AI228" i="47" s="1"/>
  <c r="AJ228" i="47" s="1"/>
  <c r="AK228" i="47"/>
  <c r="AK530" i="47"/>
  <c r="O538" i="47"/>
  <c r="Q538" i="47"/>
  <c r="AK594" i="47"/>
  <c r="O607" i="47"/>
  <c r="Q607" i="47"/>
  <c r="O214" i="47"/>
  <c r="Q214" i="47"/>
  <c r="AK624" i="47"/>
  <c r="O203" i="47"/>
  <c r="Q203" i="47"/>
  <c r="O701" i="47"/>
  <c r="Q701" i="47"/>
  <c r="AK715" i="47"/>
  <c r="O120" i="47"/>
  <c r="Q120" i="47"/>
  <c r="O115" i="47"/>
  <c r="Q115" i="47"/>
  <c r="O99" i="47"/>
  <c r="Q99" i="47"/>
  <c r="O24" i="47"/>
  <c r="Q24" i="47"/>
  <c r="O93" i="47"/>
  <c r="Q93" i="47"/>
  <c r="O719" i="47"/>
  <c r="Q719" i="47"/>
  <c r="O748" i="47"/>
  <c r="Q748" i="47"/>
  <c r="O787" i="47"/>
  <c r="Q787" i="47"/>
  <c r="O793" i="47"/>
  <c r="Q793" i="47"/>
  <c r="O814" i="47"/>
  <c r="Q814" i="47"/>
  <c r="O827" i="47"/>
  <c r="Q827" i="47"/>
  <c r="O828" i="47"/>
  <c r="Q828" i="47"/>
  <c r="AK329" i="47"/>
  <c r="AK691" i="47"/>
  <c r="AK832" i="47"/>
  <c r="AK87" i="47"/>
  <c r="AK840" i="47"/>
  <c r="AK848" i="47"/>
  <c r="AK86" i="47"/>
  <c r="AK862" i="47"/>
  <c r="O885" i="47"/>
  <c r="Q885" i="47"/>
  <c r="O886" i="47"/>
  <c r="Q886" i="47"/>
  <c r="O386" i="47"/>
  <c r="Q386" i="47"/>
  <c r="AK899" i="47"/>
  <c r="AK903" i="47"/>
  <c r="O907" i="47"/>
  <c r="Q907" i="47"/>
  <c r="AK908" i="47"/>
  <c r="AK383" i="47"/>
  <c r="O910" i="47"/>
  <c r="Q910" i="47"/>
  <c r="O915" i="47"/>
  <c r="Q915" i="47"/>
  <c r="O920" i="47"/>
  <c r="Q920" i="47"/>
  <c r="O85" i="47"/>
  <c r="Q85" i="47"/>
  <c r="O84" i="47"/>
  <c r="Q84" i="47"/>
  <c r="AK936" i="47"/>
  <c r="O944" i="47"/>
  <c r="Q944" i="47"/>
  <c r="O83" i="47"/>
  <c r="Q83" i="47"/>
  <c r="AK947" i="47"/>
  <c r="AK954" i="47"/>
  <c r="O962" i="47"/>
  <c r="Q962" i="47"/>
  <c r="O660" i="47"/>
  <c r="Q660" i="47"/>
  <c r="O661" i="47"/>
  <c r="Q661" i="47"/>
  <c r="O82" i="47"/>
  <c r="Q82" i="47"/>
  <c r="O81" i="47"/>
  <c r="Q81" i="47"/>
  <c r="O662" i="47"/>
  <c r="Q662" i="47"/>
  <c r="O663" i="47"/>
  <c r="Q663" i="47"/>
  <c r="O664" i="47"/>
  <c r="Q664" i="47"/>
  <c r="AK665" i="47"/>
  <c r="AH80" i="47"/>
  <c r="AI80" i="47" s="1"/>
  <c r="AJ80" i="47" s="1"/>
  <c r="AK80" i="47"/>
  <c r="O381" i="47"/>
  <c r="Q381" i="47"/>
  <c r="AK666" i="47"/>
  <c r="O659" i="47"/>
  <c r="Q659" i="47"/>
  <c r="O667" i="47"/>
  <c r="Q667" i="47"/>
  <c r="AK658" i="47"/>
  <c r="O668" i="47"/>
  <c r="Q668" i="47"/>
  <c r="O669" i="47"/>
  <c r="Q669" i="47"/>
  <c r="O80" i="47"/>
  <c r="Q80" i="47"/>
  <c r="AK669" i="47"/>
  <c r="AK79" i="47"/>
  <c r="O671" i="47"/>
  <c r="Q671" i="47"/>
  <c r="O672" i="47"/>
  <c r="Q672" i="47"/>
  <c r="O380" i="47"/>
  <c r="Q380" i="47"/>
  <c r="O673" i="47"/>
  <c r="Q673" i="47"/>
  <c r="AH78" i="47"/>
  <c r="AI78" i="47" s="1"/>
  <c r="AJ78" i="47" s="1"/>
  <c r="AK78" i="47"/>
  <c r="AK674" i="47"/>
  <c r="O675" i="47"/>
  <c r="Q675" i="47"/>
  <c r="O676" i="47"/>
  <c r="Q676" i="47"/>
  <c r="O677" i="47"/>
  <c r="Q677" i="47"/>
  <c r="O657" i="47"/>
  <c r="Q657" i="47"/>
  <c r="O379" i="47"/>
  <c r="Q379" i="47"/>
  <c r="AK678" i="47"/>
  <c r="O77" i="47"/>
  <c r="Q77" i="47"/>
  <c r="AK378" i="47"/>
  <c r="AH76" i="47"/>
  <c r="AI76" i="47" s="1"/>
  <c r="AJ76" i="47" s="1"/>
  <c r="AK76" i="47"/>
  <c r="AK679" i="47"/>
  <c r="AK656" i="47"/>
  <c r="AK680" i="47"/>
  <c r="AK681" i="47"/>
  <c r="AK682" i="47"/>
  <c r="O683" i="47"/>
  <c r="Q683" i="47"/>
  <c r="O684" i="47"/>
  <c r="Q684" i="47"/>
  <c r="O75" i="47"/>
  <c r="Q75" i="47"/>
  <c r="O685" i="47"/>
  <c r="Q685" i="47"/>
  <c r="O686" i="47"/>
  <c r="Q686" i="47"/>
  <c r="O377" i="47"/>
  <c r="Q377" i="47"/>
  <c r="AH12" i="47"/>
  <c r="AI12" i="47" s="1"/>
  <c r="AJ12" i="47" s="1"/>
  <c r="AK12" i="47"/>
  <c r="AH28" i="47"/>
  <c r="AI28" i="47" s="1"/>
  <c r="AJ28" i="47" s="1"/>
  <c r="AK28" i="47"/>
  <c r="O376" i="47"/>
  <c r="Q376" i="47"/>
  <c r="O74" i="47"/>
  <c r="Q74" i="47"/>
  <c r="AK73" i="47"/>
  <c r="O375" i="47"/>
  <c r="Q375" i="47"/>
  <c r="O73" i="47"/>
  <c r="Q73" i="47"/>
  <c r="AK651" i="47"/>
  <c r="AK374" i="47"/>
  <c r="O649" i="47"/>
  <c r="Q649" i="47"/>
  <c r="O72" i="47"/>
  <c r="Q72" i="47"/>
  <c r="AK71" i="47"/>
  <c r="AK645" i="47"/>
  <c r="O638" i="47"/>
  <c r="Q638" i="47"/>
  <c r="AK634" i="47"/>
  <c r="O71" i="47"/>
  <c r="Q71" i="47"/>
  <c r="O70" i="47"/>
  <c r="Q70" i="47"/>
  <c r="O368" i="47"/>
  <c r="Q368" i="47"/>
  <c r="AK615" i="47"/>
  <c r="O605" i="47"/>
  <c r="Q605" i="47"/>
  <c r="O220" i="47"/>
  <c r="Q220" i="47"/>
  <c r="O243" i="47"/>
  <c r="Q243" i="47"/>
  <c r="O295" i="47"/>
  <c r="Q295" i="47"/>
  <c r="O298" i="47"/>
  <c r="Q298" i="47"/>
  <c r="O308" i="47"/>
  <c r="Q308" i="47"/>
  <c r="O323" i="47"/>
  <c r="Q323" i="47"/>
  <c r="O69" i="47"/>
  <c r="Q69" i="47"/>
  <c r="O68" i="47"/>
  <c r="Q68" i="47"/>
  <c r="O599" i="47"/>
  <c r="Q599" i="47"/>
  <c r="O335" i="47"/>
  <c r="Q335" i="47"/>
  <c r="AH597" i="47"/>
  <c r="AI597" i="47" s="1"/>
  <c r="AJ597" i="47" s="1"/>
  <c r="AK597" i="47"/>
  <c r="O595" i="47"/>
  <c r="Q595" i="47"/>
  <c r="O435" i="47"/>
  <c r="Q435" i="47"/>
  <c r="O363" i="47"/>
  <c r="Q363" i="47"/>
  <c r="AH437" i="47"/>
  <c r="AI437" i="47" s="1"/>
  <c r="AJ437" i="47" s="1"/>
  <c r="AK437" i="47"/>
  <c r="O548" i="47"/>
  <c r="Q548" i="47"/>
  <c r="O522" i="47"/>
  <c r="Q522" i="47"/>
  <c r="O524" i="47"/>
  <c r="Q524" i="47"/>
  <c r="AK590" i="47"/>
  <c r="O67" i="47"/>
  <c r="Q67" i="47"/>
  <c r="AH66" i="47"/>
  <c r="AI66" i="47" s="1"/>
  <c r="AJ66" i="47" s="1"/>
  <c r="AK66" i="47"/>
  <c r="O606" i="47"/>
  <c r="Q606" i="47"/>
  <c r="AK537" i="47"/>
  <c r="AK610" i="47"/>
  <c r="AK623" i="47"/>
  <c r="O630" i="47"/>
  <c r="Q630" i="47"/>
  <c r="O66" i="47"/>
  <c r="Q66" i="47"/>
  <c r="AH65" i="47"/>
  <c r="AI65" i="47" s="1"/>
  <c r="AJ65" i="47" s="1"/>
  <c r="AK65" i="47"/>
  <c r="O711" i="47"/>
  <c r="Q711" i="47"/>
  <c r="O359" i="47"/>
  <c r="Q359" i="47"/>
  <c r="O718" i="47"/>
  <c r="Q718" i="47"/>
  <c r="AK722" i="47"/>
  <c r="O743" i="47"/>
  <c r="Q743" i="47"/>
  <c r="AK502" i="47"/>
  <c r="O63" i="47"/>
  <c r="Q63" i="47"/>
  <c r="O756" i="47"/>
  <c r="Q756" i="47"/>
  <c r="O608" i="47"/>
  <c r="Q608" i="47"/>
  <c r="O439" i="47"/>
  <c r="Q439" i="47"/>
  <c r="AK756" i="47"/>
  <c r="O757" i="47"/>
  <c r="Q757" i="47"/>
  <c r="AH62" i="47"/>
  <c r="AI62" i="47" s="1"/>
  <c r="AJ62" i="47" s="1"/>
  <c r="AK62" i="47"/>
  <c r="AK603" i="47"/>
  <c r="AK601" i="47"/>
  <c r="AK355" i="47"/>
  <c r="O758" i="47"/>
  <c r="Q758" i="47"/>
  <c r="O428" i="47"/>
  <c r="Q428" i="47"/>
  <c r="O759" i="47"/>
  <c r="Q759" i="47"/>
  <c r="AK545" i="47"/>
  <c r="O544" i="47"/>
  <c r="Q544" i="47"/>
  <c r="O533" i="47"/>
  <c r="Q533" i="47"/>
  <c r="O61" i="47"/>
  <c r="Q61" i="47"/>
  <c r="O60" i="47"/>
  <c r="Q60" i="47"/>
  <c r="AK760" i="47"/>
  <c r="O416" i="47"/>
  <c r="Q416" i="47"/>
  <c r="O762" i="47"/>
  <c r="Q762" i="47"/>
  <c r="AK762" i="47"/>
  <c r="O764" i="47"/>
  <c r="Q764" i="47"/>
  <c r="O516" i="47"/>
  <c r="Q516" i="47"/>
  <c r="O59" i="47"/>
  <c r="Q59" i="47"/>
  <c r="O354" i="47"/>
  <c r="Q354" i="47"/>
  <c r="AH58" i="47"/>
  <c r="AI58" i="47" s="1"/>
  <c r="AJ58" i="47" s="1"/>
  <c r="AK58" i="47"/>
  <c r="O353" i="47"/>
  <c r="Q353" i="47"/>
  <c r="O57" i="47"/>
  <c r="Q57" i="47"/>
  <c r="O509" i="47"/>
  <c r="Q509" i="47"/>
  <c r="O766" i="47"/>
  <c r="Q766" i="47"/>
  <c r="AK397" i="47"/>
  <c r="AK350" i="47"/>
  <c r="AK395" i="47"/>
  <c r="O56" i="47"/>
  <c r="Q56" i="47"/>
  <c r="O55" i="47"/>
  <c r="Q55" i="47"/>
  <c r="O54" i="47"/>
  <c r="Q54" i="47"/>
  <c r="O504" i="47"/>
  <c r="Q504" i="47"/>
  <c r="O503" i="47"/>
  <c r="Q503" i="47"/>
  <c r="O501" i="47"/>
  <c r="Q501" i="47"/>
  <c r="O770" i="47"/>
  <c r="Q770" i="47"/>
  <c r="O53" i="47"/>
  <c r="Q53" i="47"/>
  <c r="AK348" i="47"/>
  <c r="O434" i="47"/>
  <c r="Q434" i="47"/>
  <c r="O347" i="47"/>
  <c r="Q347" i="47"/>
  <c r="O307" i="47"/>
  <c r="Q307" i="47"/>
  <c r="AH52" i="47"/>
  <c r="AI52" i="47" s="1"/>
  <c r="AJ52" i="47" s="1"/>
  <c r="AK52" i="47"/>
  <c r="O775" i="47"/>
  <c r="Q775" i="47"/>
  <c r="O777" i="47"/>
  <c r="Q777" i="47"/>
  <c r="AK401" i="47"/>
  <c r="O779" i="47"/>
  <c r="Q779" i="47"/>
  <c r="O780" i="47"/>
  <c r="Q780" i="47"/>
  <c r="O50" i="47"/>
  <c r="Q50" i="47"/>
  <c r="O392" i="47"/>
  <c r="Q392" i="47"/>
  <c r="AH49" i="47"/>
  <c r="AI49" i="47" s="1"/>
  <c r="AJ49" i="47" s="1"/>
  <c r="AK49" i="47"/>
  <c r="AK317" i="47"/>
  <c r="AH48" i="47"/>
  <c r="AI48" i="47" s="1"/>
  <c r="AJ48" i="47" s="1"/>
  <c r="AK48" i="47"/>
  <c r="O343" i="47"/>
  <c r="Q343" i="47"/>
  <c r="O47" i="47"/>
  <c r="Q47" i="47"/>
  <c r="O314" i="47"/>
  <c r="Q314" i="47"/>
  <c r="O303" i="47"/>
  <c r="Q303" i="47"/>
  <c r="O294" i="47"/>
  <c r="Q294" i="47"/>
  <c r="AK784" i="47"/>
  <c r="O46" i="47"/>
  <c r="Q46" i="47"/>
  <c r="O45" i="47"/>
  <c r="Q45" i="47"/>
  <c r="O341" i="47"/>
  <c r="Q341" i="47"/>
  <c r="O242" i="47"/>
  <c r="Q242" i="47"/>
  <c r="O785" i="47"/>
  <c r="Q785" i="47"/>
  <c r="AH331" i="47"/>
  <c r="AI331" i="47" s="1"/>
  <c r="AJ331" i="47" s="1"/>
  <c r="AK331" i="47"/>
  <c r="O316" i="47"/>
  <c r="Q316" i="47"/>
  <c r="O44" i="47"/>
  <c r="Q44" i="47"/>
  <c r="O301" i="47"/>
  <c r="Q301" i="47"/>
  <c r="AK126" i="47"/>
  <c r="O117" i="47"/>
  <c r="Q117" i="47"/>
  <c r="AK235" i="47"/>
  <c r="O119" i="47"/>
  <c r="Q119" i="47"/>
  <c r="AH43" i="47"/>
  <c r="AI43" i="47" s="1"/>
  <c r="AJ43" i="47" s="1"/>
  <c r="AK43" i="47"/>
  <c r="O42" i="47"/>
  <c r="Q42" i="47"/>
  <c r="O17" i="47"/>
  <c r="Q17" i="47"/>
  <c r="AH16" i="47"/>
  <c r="AI16" i="47" s="1"/>
  <c r="AJ16" i="47" s="1"/>
  <c r="AK16" i="47"/>
  <c r="AH41" i="47"/>
  <c r="AI41" i="47" s="1"/>
  <c r="AJ41" i="47" s="1"/>
  <c r="AK41" i="47"/>
  <c r="O293" i="47"/>
  <c r="Q293" i="47"/>
  <c r="AH13" i="47"/>
  <c r="AI13" i="47" s="1"/>
  <c r="AJ13" i="47" s="1"/>
  <c r="AK13" i="47"/>
  <c r="O8" i="47"/>
  <c r="Q8" i="47"/>
  <c r="O292" i="47"/>
  <c r="Q292" i="47"/>
  <c r="O7" i="47"/>
  <c r="Q7" i="47"/>
  <c r="AK110" i="47"/>
  <c r="AH40" i="47"/>
  <c r="AI40" i="47" s="1"/>
  <c r="AJ40" i="47" s="1"/>
  <c r="AK40" i="47"/>
  <c r="O39" i="47"/>
  <c r="Q39" i="47"/>
  <c r="O291" i="47"/>
  <c r="Q291" i="47"/>
  <c r="AK291" i="47"/>
  <c r="AH586" i="47"/>
  <c r="AI586" i="47" s="1"/>
  <c r="AJ586" i="47" s="1"/>
  <c r="AK586" i="47"/>
  <c r="O290" i="47"/>
  <c r="Q290" i="47"/>
  <c r="AH38" i="47"/>
  <c r="AI38" i="47" s="1"/>
  <c r="AJ38" i="47" s="1"/>
  <c r="AK38" i="47"/>
  <c r="O37" i="47"/>
  <c r="Q37" i="47"/>
  <c r="AK225" i="47"/>
  <c r="AK289" i="47"/>
  <c r="AH36" i="47"/>
  <c r="AI36" i="47" s="1"/>
  <c r="AJ36" i="47" s="1"/>
  <c r="AK36" i="47"/>
  <c r="O232" i="47"/>
  <c r="Q232" i="47"/>
  <c r="O238" i="47"/>
  <c r="Q238" i="47"/>
  <c r="O306" i="47"/>
  <c r="Q306" i="47"/>
  <c r="AK310" i="47"/>
  <c r="O35" i="47"/>
  <c r="Q35" i="47"/>
  <c r="O322" i="47"/>
  <c r="Q322" i="47"/>
  <c r="O326" i="47"/>
  <c r="Q326" i="47"/>
  <c r="O333" i="47"/>
  <c r="Q333" i="47"/>
  <c r="AK338" i="47"/>
  <c r="O394" i="47"/>
  <c r="Q394" i="47"/>
  <c r="AH31" i="47"/>
  <c r="AI31" i="47" s="1"/>
  <c r="AJ31" i="47" s="1"/>
  <c r="AK31" i="47"/>
  <c r="O400" i="47"/>
  <c r="Q400" i="47"/>
  <c r="O404" i="47"/>
  <c r="Q404" i="47"/>
  <c r="O406" i="47"/>
  <c r="Q406" i="47"/>
  <c r="AK411" i="47"/>
  <c r="O287" i="47"/>
  <c r="Q287" i="47"/>
  <c r="O426" i="47"/>
  <c r="Q426" i="47"/>
  <c r="AK286" i="47"/>
  <c r="AK429" i="47"/>
  <c r="O432" i="47"/>
  <c r="Q432" i="47"/>
  <c r="O581" i="47"/>
  <c r="Q581" i="47"/>
  <c r="O512" i="47"/>
  <c r="Q512" i="47"/>
  <c r="O6" i="47"/>
  <c r="Q6" i="47"/>
  <c r="AQ615" i="47" l="1"/>
  <c r="BG896" i="47"/>
  <c r="AQ456" i="47"/>
  <c r="BH763" i="47" s="1"/>
  <c r="BG1403" i="47"/>
  <c r="BG1415" i="47"/>
  <c r="AQ823" i="47"/>
  <c r="BH1348" i="47" s="1"/>
  <c r="AE905" i="47"/>
  <c r="BG1536" i="47"/>
  <c r="AE874" i="47"/>
  <c r="BG1243" i="47"/>
  <c r="AE606" i="47"/>
  <c r="AE1357" i="47"/>
  <c r="AE342" i="47"/>
  <c r="AE323" i="47"/>
  <c r="AE1486" i="47"/>
  <c r="BG1402" i="47"/>
  <c r="BG895" i="47"/>
  <c r="BG1040" i="47"/>
  <c r="AE1066" i="47"/>
  <c r="AE996" i="47"/>
  <c r="AE792" i="47"/>
  <c r="AE1451" i="47"/>
  <c r="AE1450" i="47"/>
  <c r="AE1067" i="47"/>
  <c r="BG1597" i="47"/>
  <c r="BG1222" i="47"/>
  <c r="BG813" i="47"/>
  <c r="BG844" i="47"/>
  <c r="AQ519" i="47" s="1"/>
  <c r="BG949" i="47"/>
  <c r="BG371" i="47"/>
  <c r="BG1436" i="47"/>
  <c r="AQ498" i="47" s="1"/>
  <c r="BG815" i="47"/>
  <c r="AE728" i="47"/>
  <c r="BG368" i="47"/>
  <c r="BG1414" i="47"/>
  <c r="AE557" i="47"/>
  <c r="AE1571" i="47"/>
  <c r="AE1434" i="47"/>
  <c r="AE916" i="47"/>
  <c r="AE1048" i="47"/>
  <c r="AE972" i="47"/>
  <c r="AE848" i="47"/>
  <c r="AE847" i="47"/>
  <c r="AE471" i="47"/>
  <c r="AE415" i="47"/>
  <c r="BG1392" i="47"/>
  <c r="AE1497" i="47"/>
  <c r="AE630" i="47"/>
  <c r="AE549" i="47"/>
  <c r="AE1527" i="47"/>
  <c r="AE948" i="47"/>
  <c r="AE1449" i="47"/>
  <c r="AE1401" i="47"/>
  <c r="AE1138" i="47"/>
  <c r="AE1059" i="47"/>
  <c r="AE961" i="47"/>
  <c r="AE762" i="47"/>
  <c r="AE631" i="47"/>
  <c r="AE355" i="47"/>
  <c r="BG1113" i="47"/>
  <c r="BG893" i="47"/>
  <c r="AE1520" i="47"/>
  <c r="AE1514" i="47"/>
  <c r="AE1480" i="47"/>
  <c r="AE1441" i="47"/>
  <c r="AE1408" i="47"/>
  <c r="AE1077" i="47"/>
  <c r="AE1065" i="47"/>
  <c r="AE1058" i="47"/>
  <c r="AE892" i="47"/>
  <c r="BG1114" i="47"/>
  <c r="AE376" i="47"/>
  <c r="AE368" i="47"/>
  <c r="AE434" i="47"/>
  <c r="AE712" i="47"/>
  <c r="BH541" i="47"/>
  <c r="AE1618" i="47"/>
  <c r="AH997" i="47" s="1"/>
  <c r="AI997" i="47" s="1"/>
  <c r="AJ997" i="47" s="1"/>
  <c r="AE1616" i="47"/>
  <c r="AE1417" i="47"/>
  <c r="AE484" i="47"/>
  <c r="AE482" i="47"/>
  <c r="AE472" i="47"/>
  <c r="AE1358" i="47"/>
  <c r="BG1413" i="47"/>
  <c r="BG538" i="47"/>
  <c r="BG423" i="47"/>
  <c r="AE1125" i="47"/>
  <c r="AE1245" i="47"/>
  <c r="AE1191" i="47"/>
  <c r="AE451" i="47"/>
  <c r="AE1356" i="47"/>
  <c r="AE816" i="47"/>
  <c r="AE814" i="47"/>
  <c r="AE702" i="47"/>
  <c r="AE701" i="47"/>
  <c r="AE690" i="47"/>
  <c r="AE499" i="47"/>
  <c r="AE449" i="47"/>
  <c r="BG329" i="47"/>
  <c r="BG1024" i="47"/>
  <c r="AQ175" i="47" s="1"/>
  <c r="AE304" i="47"/>
  <c r="BG814" i="47"/>
  <c r="AE530" i="47"/>
  <c r="BG632" i="47"/>
  <c r="BG1317" i="47"/>
  <c r="BG347" i="47"/>
  <c r="BG345" i="47"/>
  <c r="BG346" i="47"/>
  <c r="BG318" i="47"/>
  <c r="AM184" i="47"/>
  <c r="AN184" i="47" s="1"/>
  <c r="BG319" i="47"/>
  <c r="BH318" i="47"/>
  <c r="BH319" i="47"/>
  <c r="BI319" i="47"/>
  <c r="BI318" i="47"/>
  <c r="BJ319" i="47"/>
  <c r="BJ318" i="47"/>
  <c r="BK319" i="47"/>
  <c r="BK318" i="47"/>
  <c r="BL319" i="47"/>
  <c r="BL318" i="47"/>
  <c r="BM318" i="47"/>
  <c r="BM319" i="47"/>
  <c r="BN318" i="47"/>
  <c r="BN319" i="47"/>
  <c r="BO319" i="47"/>
  <c r="BO318" i="47"/>
  <c r="BP318" i="47"/>
  <c r="BP319" i="47"/>
  <c r="BQ318" i="47"/>
  <c r="BQ319" i="47"/>
  <c r="BR319" i="47"/>
  <c r="BR318" i="47"/>
  <c r="BS319" i="47"/>
  <c r="BS318" i="47"/>
  <c r="BT318" i="47"/>
  <c r="BT319" i="47"/>
  <c r="BG334" i="47"/>
  <c r="BG333" i="47"/>
  <c r="BG574" i="47"/>
  <c r="BG576" i="47"/>
  <c r="AQ343" i="47" s="1"/>
  <c r="BG1079" i="47"/>
  <c r="BG1080" i="47"/>
  <c r="AK614" i="47"/>
  <c r="AE1002" i="47"/>
  <c r="BG633" i="47"/>
  <c r="BG634" i="47"/>
  <c r="AK578" i="47"/>
  <c r="AE941" i="47"/>
  <c r="BG1417" i="47"/>
  <c r="AQ812" i="47" s="1"/>
  <c r="BG1416" i="47"/>
  <c r="BG836" i="47"/>
  <c r="BG839" i="47"/>
  <c r="BG575" i="47"/>
  <c r="BG578" i="47"/>
  <c r="AQ341" i="47" s="1"/>
  <c r="BH577" i="47" s="1"/>
  <c r="BG1356" i="47"/>
  <c r="BG1358" i="47"/>
  <c r="BG712" i="47"/>
  <c r="BG715" i="47"/>
  <c r="BG662" i="47"/>
  <c r="BG665" i="47"/>
  <c r="BG778" i="47"/>
  <c r="BG781" i="47"/>
  <c r="BG475" i="47"/>
  <c r="BG478" i="47"/>
  <c r="BG548" i="47"/>
  <c r="BG553" i="47"/>
  <c r="BG411" i="47"/>
  <c r="BG414" i="47"/>
  <c r="BG373" i="47"/>
  <c r="BG376" i="47"/>
  <c r="BG389" i="47"/>
  <c r="BG392" i="47"/>
  <c r="BG407" i="47"/>
  <c r="BG408" i="47"/>
  <c r="AK622" i="47"/>
  <c r="AE1024" i="47"/>
  <c r="BG426" i="47"/>
  <c r="BG428" i="47"/>
  <c r="BG435" i="47"/>
  <c r="BG436" i="47"/>
  <c r="BG1263" i="47"/>
  <c r="BG1268" i="47"/>
  <c r="AE1389" i="47"/>
  <c r="AE1393" i="47"/>
  <c r="BG644" i="47"/>
  <c r="BG647" i="47"/>
  <c r="BG1370" i="47"/>
  <c r="BG1373" i="47"/>
  <c r="AQ839" i="47" s="1"/>
  <c r="BH1044" i="47"/>
  <c r="BG947" i="47"/>
  <c r="AQ656" i="47" s="1"/>
  <c r="AM582" i="47"/>
  <c r="AN582" i="47" s="1"/>
  <c r="BG317" i="47"/>
  <c r="BG316" i="47"/>
  <c r="BG313" i="47"/>
  <c r="BG314" i="47"/>
  <c r="BH316" i="47"/>
  <c r="BH317" i="47"/>
  <c r="BI316" i="47"/>
  <c r="BI317" i="47"/>
  <c r="BJ316" i="47"/>
  <c r="BJ317" i="47"/>
  <c r="BK316" i="47"/>
  <c r="BK317" i="47"/>
  <c r="BL317" i="47"/>
  <c r="BL316" i="47"/>
  <c r="BM317" i="47"/>
  <c r="BM316" i="47"/>
  <c r="BN317" i="47"/>
  <c r="BN316" i="47"/>
  <c r="BO316" i="47"/>
  <c r="BO317" i="47"/>
  <c r="BP316" i="47"/>
  <c r="BP317" i="47"/>
  <c r="BQ316" i="47"/>
  <c r="BQ317" i="47"/>
  <c r="BR316" i="47"/>
  <c r="BR317" i="47"/>
  <c r="BS316" i="47"/>
  <c r="BS317" i="47"/>
  <c r="BT316" i="47"/>
  <c r="BT317" i="47"/>
  <c r="BG433" i="47"/>
  <c r="AQ931" i="47" s="1"/>
  <c r="AM188" i="47"/>
  <c r="AN188" i="47" s="1"/>
  <c r="BG1148" i="47"/>
  <c r="BG1612" i="47"/>
  <c r="AQ995" i="47" s="1"/>
  <c r="BG1494" i="47"/>
  <c r="AE1313" i="47"/>
  <c r="AE1602" i="47"/>
  <c r="BG1078" i="47"/>
  <c r="AE632" i="47"/>
  <c r="AE1601" i="47"/>
  <c r="AE1605" i="47"/>
  <c r="AE1420" i="47"/>
  <c r="AE1419" i="47"/>
  <c r="AE1395" i="47"/>
  <c r="AE854" i="47"/>
  <c r="BG711" i="47"/>
  <c r="BG1404" i="47"/>
  <c r="AE550" i="47"/>
  <c r="AE741" i="47"/>
  <c r="AE767" i="47"/>
  <c r="AE519" i="47"/>
  <c r="BG1520" i="47"/>
  <c r="BG424" i="47"/>
  <c r="AE1432" i="47"/>
  <c r="BG1601" i="47"/>
  <c r="BG512" i="47"/>
  <c r="BG534" i="47"/>
  <c r="AE1315" i="47"/>
  <c r="AE481" i="47"/>
  <c r="AE1041" i="47"/>
  <c r="AE969" i="47"/>
  <c r="AE527" i="47"/>
  <c r="AE1220" i="47"/>
  <c r="BG1300" i="47"/>
  <c r="AE1515" i="47"/>
  <c r="AE1324" i="47"/>
  <c r="AE904" i="47"/>
  <c r="AE1323" i="47"/>
  <c r="AE903" i="47"/>
  <c r="BG1101" i="47"/>
  <c r="AQ818" i="47" s="1"/>
  <c r="BG1220" i="47"/>
  <c r="AQ890" i="47" s="1"/>
  <c r="BG939" i="47"/>
  <c r="BG523" i="47"/>
  <c r="BG551" i="47"/>
  <c r="AE1290" i="47"/>
  <c r="AE1447" i="47"/>
  <c r="AE1390" i="47"/>
  <c r="AE934" i="47"/>
  <c r="AE773" i="47"/>
  <c r="BG1242" i="47"/>
  <c r="AQ474" i="47" s="1"/>
  <c r="BG1514" i="47"/>
  <c r="BG1106" i="47"/>
  <c r="AE646" i="47"/>
  <c r="BG522" i="47"/>
  <c r="BG1145" i="47"/>
  <c r="BG1149" i="47"/>
  <c r="BG1281" i="47"/>
  <c r="BG1282" i="47"/>
  <c r="BH203" i="47"/>
  <c r="AR119" i="47" s="1"/>
  <c r="BI204" i="47" s="1"/>
  <c r="AS117" i="47" s="1"/>
  <c r="BG344" i="47"/>
  <c r="BG343" i="47"/>
  <c r="BG342" i="47"/>
  <c r="BO948" i="47"/>
  <c r="AY584" i="47" s="1"/>
  <c r="BG1050" i="47"/>
  <c r="BG1048" i="47"/>
  <c r="BG1049" i="47"/>
  <c r="BG907" i="47"/>
  <c r="BG906" i="47"/>
  <c r="BG1334" i="47"/>
  <c r="BG1333" i="47"/>
  <c r="BG1604" i="47"/>
  <c r="BG1603" i="47"/>
  <c r="BG752" i="47"/>
  <c r="AQ852" i="47" s="1"/>
  <c r="BG750" i="47"/>
  <c r="BG751" i="47"/>
  <c r="AK990" i="47"/>
  <c r="AE1392" i="47"/>
  <c r="BG1524" i="47"/>
  <c r="BG1521" i="47"/>
  <c r="AQ287" i="47" s="1"/>
  <c r="BG1198" i="47"/>
  <c r="BG1197" i="47"/>
  <c r="BG1196" i="47"/>
  <c r="BG471" i="47"/>
  <c r="BG472" i="47"/>
  <c r="BG470" i="47"/>
  <c r="BG473" i="47"/>
  <c r="BG1297" i="47"/>
  <c r="BG1298" i="47"/>
  <c r="BG1100" i="47"/>
  <c r="BG1166" i="47"/>
  <c r="BG1165" i="47"/>
  <c r="BG1611" i="47"/>
  <c r="BG1608" i="47"/>
  <c r="BG1607" i="47"/>
  <c r="BG1610" i="47"/>
  <c r="AM586" i="47"/>
  <c r="AN586" i="47" s="1"/>
  <c r="BG952" i="47"/>
  <c r="BG766" i="47"/>
  <c r="BG765" i="47"/>
  <c r="AQ853" i="47" s="1"/>
  <c r="BG764" i="47"/>
  <c r="BG763" i="47"/>
  <c r="BG762" i="47"/>
  <c r="BG699" i="47"/>
  <c r="BG700" i="47"/>
  <c r="BG972" i="47"/>
  <c r="BG984" i="47"/>
  <c r="BH724" i="47"/>
  <c r="BI724" i="47"/>
  <c r="BJ724" i="47"/>
  <c r="BK724" i="47"/>
  <c r="BL724" i="47"/>
  <c r="BM724" i="47"/>
  <c r="BN724" i="47"/>
  <c r="BO724" i="47"/>
  <c r="BP724" i="47"/>
  <c r="BQ724" i="47"/>
  <c r="BR724" i="47"/>
  <c r="BS724" i="47"/>
  <c r="BT724" i="47"/>
  <c r="BH677" i="47"/>
  <c r="BH679" i="47"/>
  <c r="BH678" i="47"/>
  <c r="BH680" i="47"/>
  <c r="AQ891" i="47"/>
  <c r="BH1460" i="47" s="1"/>
  <c r="AM335" i="47"/>
  <c r="AN335" i="47" s="1"/>
  <c r="BG564" i="47"/>
  <c r="BH1618" i="47"/>
  <c r="BH1617" i="47"/>
  <c r="BG1463" i="47"/>
  <c r="BG1462" i="47"/>
  <c r="BG1481" i="47"/>
  <c r="BG1480" i="47"/>
  <c r="AQ591" i="47"/>
  <c r="BG1444" i="47"/>
  <c r="BG1445" i="47"/>
  <c r="BG812" i="47"/>
  <c r="BG811" i="47"/>
  <c r="BG547" i="47"/>
  <c r="BG546" i="47"/>
  <c r="BG1287" i="47"/>
  <c r="BG1286" i="47"/>
  <c r="BG1288" i="47"/>
  <c r="BG1289" i="47"/>
  <c r="BG1318" i="47"/>
  <c r="BG1319" i="47"/>
  <c r="BG438" i="47"/>
  <c r="BG439" i="47"/>
  <c r="BG1349" i="47"/>
  <c r="BG1350" i="47"/>
  <c r="BG309" i="47"/>
  <c r="BG308" i="47"/>
  <c r="BG851" i="47"/>
  <c r="BG850" i="47"/>
  <c r="BG743" i="47"/>
  <c r="BG741" i="47"/>
  <c r="BG739" i="47"/>
  <c r="BG740" i="47"/>
  <c r="BG486" i="47"/>
  <c r="BG488" i="47"/>
  <c r="BG487" i="47"/>
  <c r="BG1276" i="47"/>
  <c r="BG1275" i="47"/>
  <c r="BG1512" i="47"/>
  <c r="BG1511" i="47"/>
  <c r="BG1299" i="47"/>
  <c r="BG1302" i="47"/>
  <c r="BG1190" i="47"/>
  <c r="AQ811" i="47" s="1"/>
  <c r="BH1319" i="47" s="1"/>
  <c r="BG1184" i="47"/>
  <c r="BG358" i="47"/>
  <c r="BG357" i="47"/>
  <c r="BG355" i="47"/>
  <c r="BG354" i="47"/>
  <c r="BG356" i="47"/>
  <c r="BG798" i="47"/>
  <c r="BG797" i="47"/>
  <c r="BG796" i="47"/>
  <c r="BG1374" i="47"/>
  <c r="BG1389" i="47"/>
  <c r="BH309" i="47"/>
  <c r="BG499" i="47"/>
  <c r="BG502" i="47"/>
  <c r="AQ399" i="47" s="1"/>
  <c r="BG501" i="47"/>
  <c r="BG500" i="47"/>
  <c r="BG498" i="47"/>
  <c r="AQ964" i="47"/>
  <c r="AQ972" i="47"/>
  <c r="BG1315" i="47"/>
  <c r="BG1314" i="47"/>
  <c r="BG406" i="47"/>
  <c r="BG405" i="47"/>
  <c r="AQ816" i="47" s="1"/>
  <c r="BG402" i="47"/>
  <c r="BG404" i="47"/>
  <c r="BG403" i="47"/>
  <c r="BG537" i="47"/>
  <c r="BG531" i="47"/>
  <c r="AQ202" i="47" s="1"/>
  <c r="BG1057" i="47"/>
  <c r="BG1056" i="47"/>
  <c r="AQ974" i="47" s="1"/>
  <c r="BH1586" i="47" s="1"/>
  <c r="BG1055" i="47"/>
  <c r="BG1599" i="47"/>
  <c r="BG1598" i="47"/>
  <c r="BG1595" i="47"/>
  <c r="BG1594" i="47"/>
  <c r="AQ360" i="47" s="1"/>
  <c r="BG1530" i="47"/>
  <c r="BG1544" i="47"/>
  <c r="BG1554" i="47"/>
  <c r="BG1552" i="47"/>
  <c r="BG1553" i="47"/>
  <c r="BG450" i="47"/>
  <c r="BG449" i="47"/>
  <c r="BG434" i="47"/>
  <c r="BG431" i="47"/>
  <c r="BG1360" i="47"/>
  <c r="BG1359" i="47"/>
  <c r="BG365" i="47"/>
  <c r="BG366" i="47"/>
  <c r="BG1390" i="47"/>
  <c r="BG1406" i="47"/>
  <c r="BG336" i="47"/>
  <c r="AQ206" i="47" s="1"/>
  <c r="BG335" i="47"/>
  <c r="BG878" i="47"/>
  <c r="AQ936" i="47" s="1"/>
  <c r="BG890" i="47"/>
  <c r="BG690" i="47"/>
  <c r="BG694" i="47"/>
  <c r="AQ867" i="47" s="1"/>
  <c r="BG695" i="47"/>
  <c r="BG693" i="47"/>
  <c r="BG696" i="47"/>
  <c r="BG321" i="47"/>
  <c r="BG320" i="47"/>
  <c r="AQ569" i="47" s="1"/>
  <c r="BG1081" i="47"/>
  <c r="BG1096" i="47"/>
  <c r="BG332" i="47"/>
  <c r="BG326" i="47"/>
  <c r="BG327" i="47"/>
  <c r="BG481" i="47"/>
  <c r="BG479" i="47"/>
  <c r="BG480" i="47"/>
  <c r="BH764" i="47"/>
  <c r="BH765" i="47"/>
  <c r="BG586" i="47"/>
  <c r="BG589" i="47"/>
  <c r="BG654" i="47"/>
  <c r="BG651" i="47"/>
  <c r="AQ243" i="47" s="1"/>
  <c r="AR196" i="47"/>
  <c r="AQ923" i="47"/>
  <c r="AE1288" i="47"/>
  <c r="AE1215" i="47"/>
  <c r="BG1489" i="47"/>
  <c r="BG1490" i="47"/>
  <c r="AE835" i="47"/>
  <c r="AE769" i="47"/>
  <c r="AE165" i="47"/>
  <c r="AH527" i="47" s="1"/>
  <c r="AI527" i="47" s="1"/>
  <c r="AJ527" i="47" s="1"/>
  <c r="AE151" i="47"/>
  <c r="BG872" i="47"/>
  <c r="BG1405" i="47"/>
  <c r="BG1424" i="47"/>
  <c r="BG1423" i="47"/>
  <c r="BG1422" i="47"/>
  <c r="AE1325" i="47"/>
  <c r="AE936" i="47"/>
  <c r="AM452" i="47"/>
  <c r="AN452" i="47" s="1"/>
  <c r="AM478" i="47"/>
  <c r="AN478" i="47" s="1"/>
  <c r="AE943" i="47"/>
  <c r="AE834" i="47"/>
  <c r="AE1113" i="47"/>
  <c r="AE1258" i="47"/>
  <c r="AE1326" i="47"/>
  <c r="AE1612" i="47"/>
  <c r="AE1440" i="47"/>
  <c r="AE1257" i="47"/>
  <c r="AE1256" i="47"/>
  <c r="AE1000" i="47"/>
  <c r="AQ971" i="47"/>
  <c r="BG742" i="47"/>
  <c r="BG3" i="47"/>
  <c r="BG4" i="47"/>
  <c r="BG1609" i="47"/>
  <c r="AQ993" i="47" s="1"/>
  <c r="BG842" i="47"/>
  <c r="AM505" i="47"/>
  <c r="AN505" i="47" s="1"/>
  <c r="BG724" i="47"/>
  <c r="AM431" i="47"/>
  <c r="AN431" i="47" s="1"/>
  <c r="BG1255" i="47"/>
  <c r="BG1254" i="47"/>
  <c r="BG1253" i="47"/>
  <c r="BG773" i="47"/>
  <c r="BG768" i="47"/>
  <c r="BG1468" i="47"/>
  <c r="BG1465" i="47"/>
  <c r="BG630" i="47"/>
  <c r="BG631" i="47"/>
  <c r="BG932" i="47"/>
  <c r="BG476" i="47"/>
  <c r="AE529" i="47"/>
  <c r="BG882" i="47"/>
  <c r="BG1161" i="47"/>
  <c r="AQ264" i="47" s="1"/>
  <c r="BH437" i="47" s="1"/>
  <c r="AE768" i="47"/>
  <c r="AE1184" i="47"/>
  <c r="AE1493" i="47"/>
  <c r="AE1064" i="47"/>
  <c r="AE1248" i="47"/>
  <c r="AE795" i="47"/>
  <c r="AE740" i="47"/>
  <c r="BG1579" i="47"/>
  <c r="BG767" i="47"/>
  <c r="BG1341" i="47"/>
  <c r="BG1015" i="47"/>
  <c r="BG803" i="47"/>
  <c r="BG1581" i="47"/>
  <c r="BG1578" i="47"/>
  <c r="AE1511" i="47"/>
  <c r="AE1496" i="47"/>
  <c r="AE1490" i="47"/>
  <c r="AE1359" i="47"/>
  <c r="AE933" i="47"/>
  <c r="AE1247" i="47"/>
  <c r="AE1246" i="47"/>
  <c r="AE845" i="47"/>
  <c r="AE698" i="47"/>
  <c r="AE696" i="47"/>
  <c r="AE648" i="47"/>
  <c r="BG888" i="47"/>
  <c r="BG1150" i="47"/>
  <c r="AQ270" i="47" s="1"/>
  <c r="AE1610" i="47"/>
  <c r="AE1579" i="47"/>
  <c r="AE1179" i="47"/>
  <c r="AE1133" i="47"/>
  <c r="AE928" i="47"/>
  <c r="AE789" i="47"/>
  <c r="AE784" i="47"/>
  <c r="AE1606" i="47"/>
  <c r="AE1554" i="47"/>
  <c r="AE1495" i="47"/>
  <c r="AE1110" i="47"/>
  <c r="AE1399" i="47"/>
  <c r="AE1266" i="47"/>
  <c r="AE825" i="47"/>
  <c r="AE657" i="47"/>
  <c r="AE525" i="47"/>
  <c r="BG1470" i="47"/>
  <c r="AE1536" i="47"/>
  <c r="AE1349" i="47"/>
  <c r="AE1187" i="47"/>
  <c r="AE1178" i="47"/>
  <c r="AE1175" i="47"/>
  <c r="AE1114" i="47"/>
  <c r="AH690" i="47" s="1"/>
  <c r="AI690" i="47" s="1"/>
  <c r="AJ690" i="47" s="1"/>
  <c r="AE779" i="47"/>
  <c r="AE734" i="47"/>
  <c r="AE597" i="47"/>
  <c r="AE1568" i="47"/>
  <c r="AE1604" i="47"/>
  <c r="AE1596" i="47"/>
  <c r="AE1348" i="47"/>
  <c r="AE1111" i="47"/>
  <c r="AE1469" i="47"/>
  <c r="AE1448" i="47"/>
  <c r="AE1442" i="47"/>
  <c r="AE1433" i="47"/>
  <c r="AE521" i="47"/>
  <c r="AE513" i="47"/>
  <c r="BG1075" i="47"/>
  <c r="BG829" i="47"/>
  <c r="AE1518" i="47"/>
  <c r="AE1475" i="47"/>
  <c r="AE1474" i="47"/>
  <c r="AE1362" i="47"/>
  <c r="AE1320" i="47"/>
  <c r="AE958" i="47"/>
  <c r="AE1470" i="47"/>
  <c r="AE1135" i="47"/>
  <c r="AE1122" i="47"/>
  <c r="AE1166" i="47"/>
  <c r="AE865" i="47"/>
  <c r="AE1060" i="47"/>
  <c r="AE1046" i="47"/>
  <c r="AE1025" i="47"/>
  <c r="AE1017" i="47"/>
  <c r="AE967" i="47"/>
  <c r="AE966" i="47"/>
  <c r="AE788" i="47"/>
  <c r="AE785" i="47"/>
  <c r="AE540" i="47"/>
  <c r="AE899" i="47"/>
  <c r="AE883" i="47"/>
  <c r="BG1283" i="47"/>
  <c r="AQ792" i="47" s="1"/>
  <c r="BH1285" i="47" s="1"/>
  <c r="AE469" i="47"/>
  <c r="AE466" i="47"/>
  <c r="BG828" i="47"/>
  <c r="AE1611" i="47"/>
  <c r="BG1391" i="47"/>
  <c r="AE603" i="47"/>
  <c r="BG511" i="47"/>
  <c r="AE1407" i="47"/>
  <c r="BG1016" i="47"/>
  <c r="AQ501" i="47"/>
  <c r="BH839" i="47" s="1"/>
  <c r="BT566" i="47"/>
  <c r="AQ988" i="47"/>
  <c r="AE815" i="47"/>
  <c r="AK567" i="47"/>
  <c r="BG1523" i="47"/>
  <c r="BG1522" i="47"/>
  <c r="AE942" i="47"/>
  <c r="AE940" i="47"/>
  <c r="BG1244" i="47"/>
  <c r="BG1246" i="47"/>
  <c r="BG1247" i="47"/>
  <c r="BG1245" i="47"/>
  <c r="BG1482" i="47"/>
  <c r="AM913" i="47"/>
  <c r="AN913" i="47" s="1"/>
  <c r="BG1147" i="47"/>
  <c r="BG1146" i="47"/>
  <c r="BG1208" i="47"/>
  <c r="AQ737" i="47" s="1"/>
  <c r="BG1206" i="47"/>
  <c r="BG1582" i="47"/>
  <c r="BG1600" i="47"/>
  <c r="BG954" i="47"/>
  <c r="BG953" i="47"/>
  <c r="BI954" i="47"/>
  <c r="BI953" i="47"/>
  <c r="BJ954" i="47"/>
  <c r="BJ953" i="47"/>
  <c r="BK954" i="47"/>
  <c r="BK953" i="47"/>
  <c r="BL954" i="47"/>
  <c r="BL953" i="47"/>
  <c r="BM954" i="47"/>
  <c r="BM953" i="47"/>
  <c r="BN953" i="47"/>
  <c r="BN954" i="47"/>
  <c r="BO953" i="47"/>
  <c r="BO954" i="47"/>
  <c r="BP954" i="47"/>
  <c r="BP953" i="47"/>
  <c r="BQ954" i="47"/>
  <c r="BQ953" i="47"/>
  <c r="BR953" i="47"/>
  <c r="BR954" i="47"/>
  <c r="BR948" i="47"/>
  <c r="BB584" i="47" s="1"/>
  <c r="BS948" i="47"/>
  <c r="BC584" i="47" s="1"/>
  <c r="BT948" i="47"/>
  <c r="BD584" i="47" s="1"/>
  <c r="BG883" i="47"/>
  <c r="BG884" i="47"/>
  <c r="BG991" i="47"/>
  <c r="BG992" i="47"/>
  <c r="BG1059" i="47"/>
  <c r="BG1060" i="47"/>
  <c r="BG1566" i="47"/>
  <c r="BG1565" i="47"/>
  <c r="BG571" i="47"/>
  <c r="BG573" i="47"/>
  <c r="BG572" i="47"/>
  <c r="BG565" i="47"/>
  <c r="BG566" i="47"/>
  <c r="AQ736" i="47" s="1"/>
  <c r="BH565" i="47"/>
  <c r="BH566" i="47"/>
  <c r="BG1012" i="47"/>
  <c r="BG1014" i="47"/>
  <c r="BH948" i="47"/>
  <c r="AR584" i="47" s="1"/>
  <c r="BI948" i="47"/>
  <c r="AS584" i="47" s="1"/>
  <c r="BJ948" i="47"/>
  <c r="AT584" i="47" s="1"/>
  <c r="BK948" i="47"/>
  <c r="AU584" i="47" s="1"/>
  <c r="BL948" i="47"/>
  <c r="AV584" i="47" s="1"/>
  <c r="BM948" i="47"/>
  <c r="AW584" i="47" s="1"/>
  <c r="BN948" i="47"/>
  <c r="AX584" i="47" s="1"/>
  <c r="BP948" i="47"/>
  <c r="AZ584" i="47" s="1"/>
  <c r="BQ948" i="47"/>
  <c r="BA584" i="47" s="1"/>
  <c r="BG261" i="47"/>
  <c r="AM153" i="47"/>
  <c r="AN153" i="47" s="1"/>
  <c r="BG714" i="47"/>
  <c r="BG713" i="47"/>
  <c r="BG941" i="47"/>
  <c r="BG943" i="47"/>
  <c r="BG942" i="47"/>
  <c r="BG940" i="47"/>
  <c r="BG1291" i="47"/>
  <c r="BG1290" i="47"/>
  <c r="BG1321" i="47"/>
  <c r="BG1322" i="47"/>
  <c r="BG1327" i="47"/>
  <c r="AQ797" i="47" s="1"/>
  <c r="BG1323" i="47"/>
  <c r="BG1320" i="47"/>
  <c r="BG569" i="47"/>
  <c r="BG568" i="47"/>
  <c r="AK734" i="47"/>
  <c r="AE1185" i="47"/>
  <c r="BG1331" i="47"/>
  <c r="BG1353" i="47"/>
  <c r="BG1352" i="47"/>
  <c r="BG626" i="47"/>
  <c r="BG627" i="47"/>
  <c r="BG628" i="47"/>
  <c r="BG539" i="47"/>
  <c r="BG540" i="47"/>
  <c r="BG1278" i="47"/>
  <c r="BG1277" i="47"/>
  <c r="BG1279" i="47"/>
  <c r="AQ787" i="47" s="1"/>
  <c r="BG1026" i="47"/>
  <c r="BG1039" i="47"/>
  <c r="BG1205" i="47"/>
  <c r="BG1221" i="47"/>
  <c r="AQ750" i="47" s="1"/>
  <c r="BH1216" i="47" s="1"/>
  <c r="BG1473" i="47"/>
  <c r="AQ678" i="47" s="1"/>
  <c r="BG1474" i="47"/>
  <c r="AQ398" i="47" s="1"/>
  <c r="BG1475" i="47"/>
  <c r="BG1471" i="47"/>
  <c r="BG1469" i="47"/>
  <c r="BG1472" i="47"/>
  <c r="BG1125" i="47"/>
  <c r="BG1124" i="47"/>
  <c r="BG1126" i="47"/>
  <c r="BG950" i="47"/>
  <c r="BG951" i="47"/>
  <c r="BH1459" i="47"/>
  <c r="BG1460" i="47"/>
  <c r="BG1459" i="47"/>
  <c r="BG982" i="47"/>
  <c r="BG981" i="47"/>
  <c r="BG980" i="47"/>
  <c r="BG1045" i="47"/>
  <c r="BG1058" i="47"/>
  <c r="BG976" i="47"/>
  <c r="BG977" i="47"/>
  <c r="BG1004" i="47"/>
  <c r="BG1019" i="47"/>
  <c r="BG1018" i="47"/>
  <c r="AQ627" i="47" s="1"/>
  <c r="BG1153" i="47"/>
  <c r="BG1152" i="47"/>
  <c r="BG1151" i="47"/>
  <c r="BG840" i="47"/>
  <c r="BG853" i="47"/>
  <c r="BG707" i="47"/>
  <c r="BG708" i="47"/>
  <c r="AE1599" i="47"/>
  <c r="AE1146" i="47"/>
  <c r="AE1148" i="47"/>
  <c r="AE1319" i="47"/>
  <c r="AE950" i="47"/>
  <c r="AE1386" i="47"/>
  <c r="AE1029" i="47"/>
  <c r="BG838" i="47"/>
  <c r="BG847" i="47"/>
  <c r="BG1227" i="47"/>
  <c r="AQ755" i="47" s="1"/>
  <c r="BG1223" i="47"/>
  <c r="AE1522" i="47"/>
  <c r="AE878" i="47"/>
  <c r="AH936" i="47" s="1"/>
  <c r="AI936" i="47" s="1"/>
  <c r="AJ936" i="47" s="1"/>
  <c r="AE1523" i="47"/>
  <c r="BG1572" i="47"/>
  <c r="BG1580" i="47"/>
  <c r="BG648" i="47"/>
  <c r="BG655" i="47"/>
  <c r="AQ967" i="47" s="1"/>
  <c r="BG638" i="47"/>
  <c r="BG645" i="47"/>
  <c r="BG911" i="47"/>
  <c r="AQ183" i="47" s="1"/>
  <c r="BG915" i="47"/>
  <c r="BG729" i="47"/>
  <c r="BG730" i="47"/>
  <c r="BG731" i="47"/>
  <c r="BG1382" i="47"/>
  <c r="AQ845" i="47" s="1"/>
  <c r="BG1381" i="47"/>
  <c r="BG1383" i="47"/>
  <c r="BH1572" i="47"/>
  <c r="BG1095" i="47"/>
  <c r="BG622" i="47"/>
  <c r="BG948" i="47"/>
  <c r="AQ653" i="47"/>
  <c r="BG999" i="47"/>
  <c r="BG997" i="47"/>
  <c r="BG1001" i="47"/>
  <c r="BG998" i="47"/>
  <c r="BG1002" i="47"/>
  <c r="BG1003" i="47"/>
  <c r="BG1446" i="47"/>
  <c r="BG1447" i="47"/>
  <c r="AQ467" i="47"/>
  <c r="AR467" i="47"/>
  <c r="AS467" i="47"/>
  <c r="AT467" i="47"/>
  <c r="AU467" i="47"/>
  <c r="AV467" i="47"/>
  <c r="AW467" i="47"/>
  <c r="AX467" i="47"/>
  <c r="AY467" i="47"/>
  <c r="AZ467" i="47"/>
  <c r="BA467" i="47"/>
  <c r="BB467" i="47"/>
  <c r="BC467" i="47"/>
  <c r="BD467" i="47"/>
  <c r="BG787" i="47"/>
  <c r="BG788" i="47"/>
  <c r="AQ145" i="47" s="1"/>
  <c r="BG919" i="47"/>
  <c r="AQ566" i="47" s="1"/>
  <c r="BH924" i="47" s="1"/>
  <c r="BG920" i="47"/>
  <c r="BG918" i="47"/>
  <c r="BG492" i="47"/>
  <c r="BG493" i="47"/>
  <c r="BG1519" i="47"/>
  <c r="AM827" i="47"/>
  <c r="AN827" i="47" s="1"/>
  <c r="AM888" i="47"/>
  <c r="AN888" i="47" s="1"/>
  <c r="AM289" i="47"/>
  <c r="AN289" i="47" s="1"/>
  <c r="AQ274" i="47"/>
  <c r="BH462" i="47" s="1"/>
  <c r="AE1205" i="47"/>
  <c r="BG1207" i="47"/>
  <c r="BG845" i="47"/>
  <c r="AQ915" i="47" s="1"/>
  <c r="BG1027" i="47"/>
  <c r="BG993" i="47"/>
  <c r="AQ620" i="47" s="1"/>
  <c r="BG533" i="47"/>
  <c r="AQ884" i="47" s="1"/>
  <c r="BH532" i="47"/>
  <c r="BI532" i="47"/>
  <c r="AE1578" i="47"/>
  <c r="AE1158" i="47"/>
  <c r="AE1036" i="47"/>
  <c r="AE1310" i="47"/>
  <c r="AE743" i="47"/>
  <c r="AE832" i="47"/>
  <c r="AM342" i="47"/>
  <c r="AN342" i="47" s="1"/>
  <c r="AE957" i="47"/>
  <c r="AH590" i="47" s="1"/>
  <c r="AI590" i="47" s="1"/>
  <c r="AJ590" i="47" s="1"/>
  <c r="BG1082" i="47"/>
  <c r="AE1614" i="47"/>
  <c r="AE1613" i="47"/>
  <c r="AE1589" i="47"/>
  <c r="AE1162" i="47"/>
  <c r="AE913" i="47"/>
  <c r="AQ655" i="47"/>
  <c r="BH1063" i="47" s="1"/>
  <c r="AK688" i="47"/>
  <c r="AK727" i="47"/>
  <c r="AK581" i="47"/>
  <c r="AK577" i="47"/>
  <c r="BG936" i="47"/>
  <c r="BG1346" i="47"/>
  <c r="AK284" i="47"/>
  <c r="BG598" i="47"/>
  <c r="BG1316" i="47"/>
  <c r="AR334" i="47"/>
  <c r="AS334" i="47"/>
  <c r="AT334" i="47"/>
  <c r="AU334" i="47"/>
  <c r="AV334" i="47"/>
  <c r="AW334" i="47"/>
  <c r="AX334" i="47"/>
  <c r="AY334" i="47"/>
  <c r="AZ334" i="47"/>
  <c r="BA334" i="47"/>
  <c r="BB334" i="47"/>
  <c r="BC334" i="47"/>
  <c r="BD334" i="47"/>
  <c r="BG1340" i="47"/>
  <c r="BG1339" i="47"/>
  <c r="BG1304" i="47"/>
  <c r="BG1311" i="47"/>
  <c r="BG1310" i="47"/>
  <c r="BG1308" i="47"/>
  <c r="BG1305" i="47"/>
  <c r="BG1306" i="47"/>
  <c r="BG1303" i="47"/>
  <c r="BG1309" i="47"/>
  <c r="BG1307" i="47"/>
  <c r="AQ491" i="47" s="1"/>
  <c r="BG1312" i="47"/>
  <c r="BG649" i="47"/>
  <c r="BG650" i="47"/>
  <c r="BG1386" i="47"/>
  <c r="BG1387" i="47"/>
  <c r="AQ560" i="47" s="1"/>
  <c r="BG1388" i="47"/>
  <c r="BG1093" i="47"/>
  <c r="BG1092" i="47"/>
  <c r="BG1504" i="47"/>
  <c r="BG1503" i="47"/>
  <c r="BG914" i="47"/>
  <c r="BG913" i="47"/>
  <c r="BG657" i="47"/>
  <c r="BG656" i="47"/>
  <c r="AQ96" i="47" s="1"/>
  <c r="BG809" i="47"/>
  <c r="BG810" i="47"/>
  <c r="BG514" i="47"/>
  <c r="BG515" i="47"/>
  <c r="BG753" i="47"/>
  <c r="BG732" i="47"/>
  <c r="BG733" i="47"/>
  <c r="BG490" i="47"/>
  <c r="BG489" i="47"/>
  <c r="BG1073" i="47"/>
  <c r="BG1074" i="47"/>
  <c r="BG1160" i="47"/>
  <c r="AQ718" i="47" s="1"/>
  <c r="BG1133" i="47"/>
  <c r="BG786" i="47"/>
  <c r="BG785" i="47"/>
  <c r="AQ744" i="47"/>
  <c r="BH1208" i="47" s="1"/>
  <c r="AR737" i="47" s="1"/>
  <c r="AQ896" i="47"/>
  <c r="BH1462" i="47" s="1"/>
  <c r="AQ779" i="47"/>
  <c r="AQ786" i="47"/>
  <c r="BH1272" i="47" s="1"/>
  <c r="BG818" i="47"/>
  <c r="BG819" i="47"/>
  <c r="BH818" i="47"/>
  <c r="BH819" i="47"/>
  <c r="BI819" i="47"/>
  <c r="BJ819" i="47"/>
  <c r="BK819" i="47"/>
  <c r="BL819" i="47"/>
  <c r="BM819" i="47"/>
  <c r="BN819" i="47"/>
  <c r="BO819" i="47"/>
  <c r="BP819" i="47"/>
  <c r="BQ819" i="47"/>
  <c r="BR819" i="47"/>
  <c r="BS819" i="47"/>
  <c r="BT819" i="47"/>
  <c r="AQ334" i="47"/>
  <c r="AQ337" i="47"/>
  <c r="BH567" i="47" s="1"/>
  <c r="BG874" i="47"/>
  <c r="BG869" i="47"/>
  <c r="BG837" i="47"/>
  <c r="BG833" i="47"/>
  <c r="BG832" i="47"/>
  <c r="BG937" i="47"/>
  <c r="BG938" i="47"/>
  <c r="BG923" i="47"/>
  <c r="AQ577" i="47" s="1"/>
  <c r="BG922" i="47"/>
  <c r="AQ834" i="47" s="1"/>
  <c r="BG985" i="47"/>
  <c r="BG983" i="47"/>
  <c r="BG529" i="47"/>
  <c r="BG530" i="47"/>
  <c r="BG528" i="47"/>
  <c r="AQ783" i="47" s="1"/>
  <c r="BJ532" i="47"/>
  <c r="BK532" i="47"/>
  <c r="BL532" i="47"/>
  <c r="BM532" i="47"/>
  <c r="BN532" i="47"/>
  <c r="BO532" i="47"/>
  <c r="BP532" i="47"/>
  <c r="BQ532" i="47"/>
  <c r="BR532" i="47"/>
  <c r="BS532" i="47"/>
  <c r="BT532" i="47"/>
  <c r="BG1596" i="47"/>
  <c r="BG1583" i="47"/>
  <c r="AQ471" i="47" s="1"/>
  <c r="BH794" i="47" s="1"/>
  <c r="BG898" i="47"/>
  <c r="BG892" i="47"/>
  <c r="AS549" i="47"/>
  <c r="AT549" i="47"/>
  <c r="AU549" i="47"/>
  <c r="AV549" i="47"/>
  <c r="AW549" i="47"/>
  <c r="AX549" i="47"/>
  <c r="AY549" i="47"/>
  <c r="AZ549" i="47"/>
  <c r="BA549" i="47"/>
  <c r="BB549" i="47"/>
  <c r="BC549" i="47"/>
  <c r="BD549" i="47"/>
  <c r="BG508" i="47"/>
  <c r="BG506" i="47"/>
  <c r="AQ296" i="47" s="1"/>
  <c r="BH508" i="47" s="1"/>
  <c r="BG971" i="47"/>
  <c r="AQ10" i="47" s="1"/>
  <c r="BG966" i="47"/>
  <c r="BG963" i="47"/>
  <c r="AQ592" i="47" s="1"/>
  <c r="BG964" i="47"/>
  <c r="AQ590" i="47" s="1"/>
  <c r="BH962" i="47" s="1"/>
  <c r="BG965" i="47"/>
  <c r="BG772" i="47"/>
  <c r="BG771" i="47"/>
  <c r="BG1062" i="47"/>
  <c r="BG1061" i="47"/>
  <c r="BG1199" i="47"/>
  <c r="BG1185" i="47"/>
  <c r="BG1187" i="47"/>
  <c r="BG1186" i="47"/>
  <c r="BJ678" i="47"/>
  <c r="BJ677" i="47"/>
  <c r="BJ674" i="47"/>
  <c r="BJ679" i="47"/>
  <c r="BJ675" i="47"/>
  <c r="BJ676" i="47"/>
  <c r="BK679" i="47"/>
  <c r="BK677" i="47"/>
  <c r="BK678" i="47"/>
  <c r="BK676" i="47"/>
  <c r="BK674" i="47"/>
  <c r="BK675" i="47"/>
  <c r="BL675" i="47"/>
  <c r="BL676" i="47"/>
  <c r="BL679" i="47"/>
  <c r="BL677" i="47"/>
  <c r="BL678" i="47"/>
  <c r="BL674" i="47"/>
  <c r="BM676" i="47"/>
  <c r="BM679" i="47"/>
  <c r="BM674" i="47"/>
  <c r="BM678" i="47"/>
  <c r="BM677" i="47"/>
  <c r="BM675" i="47"/>
  <c r="BN675" i="47"/>
  <c r="BN676" i="47"/>
  <c r="BN677" i="47"/>
  <c r="BN679" i="47"/>
  <c r="BN678" i="47"/>
  <c r="BN674" i="47"/>
  <c r="BO675" i="47"/>
  <c r="BO674" i="47"/>
  <c r="BO676" i="47"/>
  <c r="BO679" i="47"/>
  <c r="BO677" i="47"/>
  <c r="BO678" i="47"/>
  <c r="BP678" i="47"/>
  <c r="BP674" i="47"/>
  <c r="BP675" i="47"/>
  <c r="BP679" i="47"/>
  <c r="BP677" i="47"/>
  <c r="BP676" i="47"/>
  <c r="BQ678" i="47"/>
  <c r="BQ675" i="47"/>
  <c r="BQ674" i="47"/>
  <c r="BQ676" i="47"/>
  <c r="BQ679" i="47"/>
  <c r="BQ677" i="47"/>
  <c r="BR678" i="47"/>
  <c r="BR674" i="47"/>
  <c r="BR676" i="47"/>
  <c r="BR677" i="47"/>
  <c r="BR675" i="47"/>
  <c r="BR679" i="47"/>
  <c r="BS678" i="47"/>
  <c r="BS674" i="47"/>
  <c r="BS676" i="47"/>
  <c r="BS675" i="47"/>
  <c r="BS677" i="47"/>
  <c r="BS679" i="47"/>
  <c r="BT677" i="47"/>
  <c r="BT676" i="47"/>
  <c r="BT678" i="47"/>
  <c r="BT679" i="47"/>
  <c r="BT675" i="47"/>
  <c r="BT674" i="47"/>
  <c r="BG835" i="47"/>
  <c r="BG830" i="47"/>
  <c r="BG1134" i="47"/>
  <c r="BG1137" i="47"/>
  <c r="BG1136" i="47"/>
  <c r="BG1135" i="47"/>
  <c r="AQ301" i="47"/>
  <c r="BH511" i="47" s="1"/>
  <c r="AQ303" i="47"/>
  <c r="BH512" i="47" s="1"/>
  <c r="BG1117" i="47"/>
  <c r="BG1107" i="47"/>
  <c r="BG1547" i="47"/>
  <c r="AQ946" i="47" s="1"/>
  <c r="BG1537" i="47"/>
  <c r="AQ159" i="47" s="1"/>
  <c r="BG1226" i="47"/>
  <c r="BG1218" i="47"/>
  <c r="AQ625" i="47" s="1"/>
  <c r="BG1217" i="47"/>
  <c r="BG1219" i="47"/>
  <c r="BG1210" i="47"/>
  <c r="BG705" i="47"/>
  <c r="BG698" i="47"/>
  <c r="AQ423" i="47" s="1"/>
  <c r="BG1343" i="47"/>
  <c r="BG1344" i="47"/>
  <c r="BG1345" i="47"/>
  <c r="AQ458" i="47" s="1"/>
  <c r="BH766" i="47" s="1"/>
  <c r="BG904" i="47"/>
  <c r="BG903" i="47"/>
  <c r="BG1546" i="47"/>
  <c r="BG1545" i="47"/>
  <c r="AC2" i="47"/>
  <c r="AE2" i="47" s="1"/>
  <c r="AG375" i="47"/>
  <c r="BG1234" i="47"/>
  <c r="BG1225" i="47"/>
  <c r="BG1497" i="47"/>
  <c r="BG1496" i="47"/>
  <c r="BG1099" i="47"/>
  <c r="BG1098" i="47"/>
  <c r="AQ959" i="47"/>
  <c r="BH1567" i="47" s="1"/>
  <c r="BG520" i="47"/>
  <c r="BG1614" i="47"/>
  <c r="BG1613" i="47"/>
  <c r="BG1615" i="47"/>
  <c r="BG776" i="47"/>
  <c r="BG777" i="47"/>
  <c r="AQ722" i="47"/>
  <c r="BG1571" i="47"/>
  <c r="AQ927" i="47" s="1"/>
  <c r="BH1513" i="47" s="1"/>
  <c r="BG1558" i="47"/>
  <c r="BG722" i="47"/>
  <c r="BG721" i="47"/>
  <c r="BG720" i="47"/>
  <c r="BG719" i="47"/>
  <c r="BG1076" i="47"/>
  <c r="BG1077" i="47"/>
  <c r="BG1365" i="47"/>
  <c r="BG1367" i="47"/>
  <c r="BG1366" i="47"/>
  <c r="BG1368" i="47"/>
  <c r="BG682" i="47"/>
  <c r="AQ502" i="47" s="1"/>
  <c r="BG683" i="47"/>
  <c r="BH1308" i="47"/>
  <c r="BK1308" i="47"/>
  <c r="BQ1308" i="47"/>
  <c r="BI1308" i="47"/>
  <c r="BN1308" i="47"/>
  <c r="BP1308" i="47"/>
  <c r="BS1308" i="47"/>
  <c r="BH1488" i="47"/>
  <c r="BI1488" i="47"/>
  <c r="BJ1488" i="47"/>
  <c r="BK1488" i="47"/>
  <c r="BL1488" i="47"/>
  <c r="BM1488" i="47"/>
  <c r="BN1488" i="47"/>
  <c r="BO1488" i="47"/>
  <c r="BP1488" i="47"/>
  <c r="BQ1488" i="47"/>
  <c r="BR1488" i="47"/>
  <c r="BS1488" i="47"/>
  <c r="BT1488" i="47"/>
  <c r="AQ599" i="47"/>
  <c r="BH976" i="47" s="1"/>
  <c r="AQ614" i="47"/>
  <c r="AR599" i="47"/>
  <c r="BI976" i="47" s="1"/>
  <c r="AR614" i="47"/>
  <c r="AS599" i="47"/>
  <c r="BJ976" i="47" s="1"/>
  <c r="AT599" i="47"/>
  <c r="AU599" i="47"/>
  <c r="BL976" i="47" s="1"/>
  <c r="AV599" i="47"/>
  <c r="BM976" i="47" s="1"/>
  <c r="AW599" i="47"/>
  <c r="BN976" i="47" s="1"/>
  <c r="AX599" i="47"/>
  <c r="BO976" i="47" s="1"/>
  <c r="AY599" i="47"/>
  <c r="BP976" i="47" s="1"/>
  <c r="AZ599" i="47"/>
  <c r="BQ976" i="47" s="1"/>
  <c r="BA599" i="47"/>
  <c r="BR976" i="47" s="1"/>
  <c r="BB599" i="47"/>
  <c r="BS976" i="47" s="1"/>
  <c r="BC599" i="47"/>
  <c r="BT976" i="47" s="1"/>
  <c r="BD599" i="47"/>
  <c r="AK995" i="47"/>
  <c r="BG159" i="47"/>
  <c r="BG160" i="47"/>
  <c r="AQ514" i="47" s="1"/>
  <c r="AK994" i="47"/>
  <c r="AK809" i="47"/>
  <c r="AE203" i="47"/>
  <c r="AH118" i="47" s="1"/>
  <c r="AI118" i="47" s="1"/>
  <c r="AJ118" i="47" s="1"/>
  <c r="AE1609" i="47"/>
  <c r="AE412" i="47"/>
  <c r="AH240" i="47" s="1"/>
  <c r="AI240" i="47" s="1"/>
  <c r="AJ240" i="47" s="1"/>
  <c r="AE1607" i="47"/>
  <c r="AK858" i="47"/>
  <c r="AE1608" i="47"/>
  <c r="AK993" i="47"/>
  <c r="BG86" i="47"/>
  <c r="BG87" i="47"/>
  <c r="BG88" i="47"/>
  <c r="AE574" i="47"/>
  <c r="AE1223" i="47"/>
  <c r="AH744" i="47"/>
  <c r="AI744" i="47" s="1"/>
  <c r="AJ744" i="47" s="1"/>
  <c r="BG274" i="47"/>
  <c r="BG270" i="47"/>
  <c r="AQ568" i="47" s="1"/>
  <c r="BG271" i="47"/>
  <c r="AQ689" i="47" s="1"/>
  <c r="BG272" i="47"/>
  <c r="BG273" i="47"/>
  <c r="AE1423" i="47"/>
  <c r="AK991" i="47"/>
  <c r="AQ143" i="47"/>
  <c r="AE1285" i="47"/>
  <c r="AE637" i="47"/>
  <c r="AH384" i="47" s="1"/>
  <c r="AI384" i="47" s="1"/>
  <c r="AJ384" i="47" s="1"/>
  <c r="AE93" i="47"/>
  <c r="AE198" i="47"/>
  <c r="AE295" i="47"/>
  <c r="AH172" i="47" s="1"/>
  <c r="AI172" i="47" s="1"/>
  <c r="AJ172" i="47" s="1"/>
  <c r="AE1598" i="47"/>
  <c r="AE1261" i="47"/>
  <c r="BG95" i="47"/>
  <c r="BG96" i="47"/>
  <c r="BG97" i="47"/>
  <c r="BG93" i="47"/>
  <c r="AQ235" i="47" s="1"/>
  <c r="BH409" i="47" s="1"/>
  <c r="BG94" i="47"/>
  <c r="BG15" i="47"/>
  <c r="AQ741" i="47" s="1"/>
  <c r="BG16" i="47"/>
  <c r="BG268" i="47"/>
  <c r="BG269" i="47"/>
  <c r="BG1509" i="47"/>
  <c r="BG1510" i="47"/>
  <c r="BG206" i="47"/>
  <c r="AQ434" i="47" s="1"/>
  <c r="BG207" i="47"/>
  <c r="AK175" i="47"/>
  <c r="AH175" i="47"/>
  <c r="AI175" i="47" s="1"/>
  <c r="AJ175" i="47" s="1"/>
  <c r="AK552" i="47"/>
  <c r="BG1211" i="47"/>
  <c r="AQ466" i="47" s="1"/>
  <c r="BG1212" i="47"/>
  <c r="AM881" i="47"/>
  <c r="AN881" i="47" s="1"/>
  <c r="AE804" i="47"/>
  <c r="AE511" i="47"/>
  <c r="AK723" i="47"/>
  <c r="AE924" i="47"/>
  <c r="AK572" i="47"/>
  <c r="AE1600" i="47"/>
  <c r="AH3" i="47"/>
  <c r="AI3" i="47" s="1"/>
  <c r="AJ3" i="47" s="1"/>
  <c r="AK3" i="47"/>
  <c r="AM156" i="47"/>
  <c r="AN156" i="47" s="1"/>
  <c r="AE563" i="47"/>
  <c r="AK55" i="47"/>
  <c r="AE528" i="47"/>
  <c r="AE1181" i="47"/>
  <c r="BG897" i="47"/>
  <c r="AE1311" i="47"/>
  <c r="AE447" i="47"/>
  <c r="AE1253" i="47"/>
  <c r="BG1548" i="47"/>
  <c r="BG1570" i="47"/>
  <c r="BG194" i="47"/>
  <c r="BG193" i="47"/>
  <c r="BG192" i="47"/>
  <c r="BG191" i="47"/>
  <c r="AQ446" i="47" s="1"/>
  <c r="BG595" i="47"/>
  <c r="BG594" i="47"/>
  <c r="BG593" i="47"/>
  <c r="AM704" i="47"/>
  <c r="AN704" i="47" s="1"/>
  <c r="AM130" i="47"/>
  <c r="AN130" i="47" s="1"/>
  <c r="AQ745" i="47"/>
  <c r="BH1209" i="47" s="1"/>
  <c r="AQ872" i="47"/>
  <c r="AM166" i="47"/>
  <c r="AN166" i="47" s="1"/>
  <c r="AE277" i="47"/>
  <c r="AM318" i="47"/>
  <c r="AN318" i="47" s="1"/>
  <c r="AM494" i="47"/>
  <c r="AN494" i="47" s="1"/>
  <c r="AK576" i="47"/>
  <c r="BG877" i="47"/>
  <c r="BG935" i="47"/>
  <c r="BG934" i="47"/>
  <c r="BG933" i="47"/>
  <c r="BG1438" i="47"/>
  <c r="BG1437" i="47"/>
  <c r="BG229" i="47"/>
  <c r="BG228" i="47"/>
  <c r="BG227" i="47"/>
  <c r="AQ300" i="47" s="1"/>
  <c r="BG381" i="47"/>
  <c r="BG382" i="47"/>
  <c r="AQ64" i="47" s="1"/>
  <c r="BG380" i="47"/>
  <c r="BG182" i="47"/>
  <c r="BG181" i="47"/>
  <c r="AQ784" i="47" s="1"/>
  <c r="BG804" i="47"/>
  <c r="BG805" i="47"/>
  <c r="BG806" i="47"/>
  <c r="BG1032" i="47"/>
  <c r="BG910" i="47"/>
  <c r="AE596" i="47"/>
  <c r="AH112" i="47"/>
  <c r="AI112" i="47" s="1"/>
  <c r="AJ112" i="47" s="1"/>
  <c r="BG425" i="47"/>
  <c r="AE428" i="47"/>
  <c r="AE827" i="47"/>
  <c r="AE380" i="47"/>
  <c r="AK279" i="47"/>
  <c r="BG212" i="47"/>
  <c r="BG208" i="47"/>
  <c r="AK271" i="47"/>
  <c r="BG825" i="47"/>
  <c r="AM497" i="47"/>
  <c r="AN497" i="47" s="1"/>
  <c r="AM328" i="47"/>
  <c r="AN328" i="47" s="1"/>
  <c r="BG549" i="47"/>
  <c r="BG550" i="47"/>
  <c r="BG412" i="47"/>
  <c r="BG413" i="47"/>
  <c r="BG210" i="47"/>
  <c r="AQ768" i="47" s="1"/>
  <c r="BG209" i="47"/>
  <c r="BG1020" i="47"/>
  <c r="AM629" i="47"/>
  <c r="AN629" i="47" s="1"/>
  <c r="BG1054" i="47"/>
  <c r="BG1053" i="47"/>
  <c r="AQ51" i="47" s="1"/>
  <c r="BH89" i="47" s="1"/>
  <c r="BG1586" i="47"/>
  <c r="BG1585" i="47"/>
  <c r="BH1585" i="47"/>
  <c r="BG1355" i="47"/>
  <c r="BG1354" i="47"/>
  <c r="AE1594" i="47"/>
  <c r="AE594" i="47"/>
  <c r="BH1296" i="47"/>
  <c r="BG188" i="47"/>
  <c r="BG189" i="47"/>
  <c r="BG190" i="47"/>
  <c r="BG1213" i="47"/>
  <c r="BG1214" i="47"/>
  <c r="BG1195" i="47"/>
  <c r="BG1478" i="47"/>
  <c r="BG1479" i="47"/>
  <c r="AQ909" i="47"/>
  <c r="AQ919" i="47"/>
  <c r="AQ112" i="47"/>
  <c r="AQ135" i="47"/>
  <c r="BG1411" i="47"/>
  <c r="BG1410" i="47"/>
  <c r="BG917" i="47"/>
  <c r="BG916" i="47"/>
  <c r="BG975" i="47"/>
  <c r="BG974" i="47"/>
  <c r="BG175" i="47"/>
  <c r="BG174" i="47"/>
  <c r="BG173" i="47"/>
  <c r="BG532" i="47"/>
  <c r="AM315" i="47"/>
  <c r="AN315" i="47" s="1"/>
  <c r="BG1068" i="47"/>
  <c r="BG1022" i="47"/>
  <c r="BG856" i="47"/>
  <c r="AM893" i="47"/>
  <c r="AN893" i="47" s="1"/>
  <c r="AM639" i="47"/>
  <c r="AN639" i="47" s="1"/>
  <c r="AE73" i="47"/>
  <c r="AE1575" i="47"/>
  <c r="AM878" i="47"/>
  <c r="AN878" i="47" s="1"/>
  <c r="AE446" i="47"/>
  <c r="AE1592" i="47"/>
  <c r="AE1484" i="47"/>
  <c r="AE1597" i="47"/>
  <c r="BG795" i="47"/>
  <c r="AE553" i="47"/>
  <c r="AE1591" i="47"/>
  <c r="AE1427" i="47"/>
  <c r="AE444" i="47"/>
  <c r="AM951" i="47"/>
  <c r="AN951" i="47" s="1"/>
  <c r="AE479" i="47"/>
  <c r="AM712" i="47"/>
  <c r="AN712" i="47" s="1"/>
  <c r="AM675" i="47"/>
  <c r="AN675" i="47" s="1"/>
  <c r="AE1073" i="47"/>
  <c r="AE242" i="47"/>
  <c r="AE1049" i="47"/>
  <c r="AE1485" i="47"/>
  <c r="AE642" i="47"/>
  <c r="AE1354" i="47"/>
  <c r="AE138" i="47"/>
  <c r="BG1384" i="47"/>
  <c r="AE1115" i="47"/>
  <c r="AM92" i="47"/>
  <c r="AN92" i="47" s="1"/>
  <c r="BG1533" i="47"/>
  <c r="BG1506" i="47"/>
  <c r="BG1507" i="47"/>
  <c r="BG1505" i="47"/>
  <c r="AK699" i="47"/>
  <c r="AK695" i="47"/>
  <c r="AK626" i="47"/>
  <c r="AK477" i="47"/>
  <c r="AH477" i="47"/>
  <c r="AI477" i="47" s="1"/>
  <c r="AJ477" i="47" s="1"/>
  <c r="BG197" i="47"/>
  <c r="BG196" i="47"/>
  <c r="BG198" i="47"/>
  <c r="AK210" i="47"/>
  <c r="BG1466" i="47"/>
  <c r="BG360" i="47"/>
  <c r="BG359" i="47"/>
  <c r="BG213" i="47"/>
  <c r="BG214" i="47"/>
  <c r="AQ280" i="47" s="1"/>
  <c r="BH478" i="47" s="1"/>
  <c r="BG215" i="47"/>
  <c r="AQ302" i="47" s="1"/>
  <c r="BG747" i="47"/>
  <c r="BG735" i="47"/>
  <c r="AQ611" i="47" s="1"/>
  <c r="BG824" i="47"/>
  <c r="AQ506" i="47" s="1"/>
  <c r="BH842" i="47" s="1"/>
  <c r="BG808" i="47"/>
  <c r="BG1248" i="47"/>
  <c r="BG1589" i="47"/>
  <c r="AQ115" i="47" s="1"/>
  <c r="BG1590" i="47"/>
  <c r="BG1591" i="47"/>
  <c r="BG1592" i="47"/>
  <c r="BG1593" i="47"/>
  <c r="BG1588" i="47"/>
  <c r="BG290" i="47"/>
  <c r="BG285" i="47"/>
  <c r="AQ110" i="47" s="1"/>
  <c r="BH290" i="47"/>
  <c r="BH285" i="47"/>
  <c r="AR110" i="47" s="1"/>
  <c r="BI290" i="47"/>
  <c r="BI285" i="47"/>
  <c r="AS110" i="47" s="1"/>
  <c r="BJ290" i="47"/>
  <c r="BJ285" i="47"/>
  <c r="AT110" i="47" s="1"/>
  <c r="BK290" i="47"/>
  <c r="BK285" i="47"/>
  <c r="AU110" i="47" s="1"/>
  <c r="BL290" i="47"/>
  <c r="BL285" i="47"/>
  <c r="AV110" i="47" s="1"/>
  <c r="BM290" i="47"/>
  <c r="BM285" i="47"/>
  <c r="AW110" i="47" s="1"/>
  <c r="BN290" i="47"/>
  <c r="BN285" i="47"/>
  <c r="AX110" i="47" s="1"/>
  <c r="BO290" i="47"/>
  <c r="BO285" i="47"/>
  <c r="AY110" i="47" s="1"/>
  <c r="BP290" i="47"/>
  <c r="BP285" i="47"/>
  <c r="AZ110" i="47" s="1"/>
  <c r="BQ290" i="47"/>
  <c r="BQ285" i="47"/>
  <c r="BA110" i="47" s="1"/>
  <c r="BR290" i="47"/>
  <c r="BR285" i="47"/>
  <c r="BB110" i="47" s="1"/>
  <c r="BS290" i="47"/>
  <c r="BS285" i="47"/>
  <c r="BC110" i="47" s="1"/>
  <c r="BT290" i="47"/>
  <c r="BT285" i="47"/>
  <c r="BD110" i="47" s="1"/>
  <c r="BG510" i="47"/>
  <c r="AQ198" i="47" s="1"/>
  <c r="BH337" i="47" s="1"/>
  <c r="BG509" i="47"/>
  <c r="BG1429" i="47"/>
  <c r="BG1431" i="47"/>
  <c r="BG1427" i="47"/>
  <c r="BG1430" i="47"/>
  <c r="BG1428" i="47"/>
  <c r="BJ1428" i="47"/>
  <c r="BJ1430" i="47"/>
  <c r="BJ1429" i="47"/>
  <c r="BP1429" i="47"/>
  <c r="BP1428" i="47"/>
  <c r="BP1430" i="47"/>
  <c r="BH1429" i="47"/>
  <c r="BH1428" i="47"/>
  <c r="BH1430" i="47"/>
  <c r="BM1429" i="47"/>
  <c r="BM1430" i="47"/>
  <c r="BM1428" i="47"/>
  <c r="BO1428" i="47"/>
  <c r="BO1429" i="47"/>
  <c r="BO1430" i="47"/>
  <c r="BR1428" i="47"/>
  <c r="BR1430" i="47"/>
  <c r="BR1429" i="47"/>
  <c r="BT1430" i="47"/>
  <c r="BT1429" i="47"/>
  <c r="BT1428" i="47"/>
  <c r="BK1430" i="47"/>
  <c r="BK1429" i="47"/>
  <c r="BK1428" i="47"/>
  <c r="BI1428" i="47"/>
  <c r="BI1430" i="47"/>
  <c r="BI1429" i="47"/>
  <c r="BL1428" i="47"/>
  <c r="BL1430" i="47"/>
  <c r="BL1429" i="47"/>
  <c r="BN1429" i="47"/>
  <c r="BN1428" i="47"/>
  <c r="BN1430" i="47"/>
  <c r="BQ1428" i="47"/>
  <c r="BQ1430" i="47"/>
  <c r="BQ1429" i="47"/>
  <c r="BS1430" i="47"/>
  <c r="BS1429" i="47"/>
  <c r="BS1428" i="47"/>
  <c r="BG1071" i="47"/>
  <c r="BG1072" i="47"/>
  <c r="BG1070" i="47"/>
  <c r="AQ626" i="47"/>
  <c r="BH1025" i="47" s="1"/>
  <c r="BG1541" i="47"/>
  <c r="BG1540" i="47"/>
  <c r="BH1541" i="47"/>
  <c r="BH1540" i="47"/>
  <c r="BI1541" i="47"/>
  <c r="BI1540" i="47"/>
  <c r="BJ1540" i="47"/>
  <c r="BJ1541" i="47"/>
  <c r="BK1540" i="47"/>
  <c r="BK1541" i="47"/>
  <c r="BL1540" i="47"/>
  <c r="BL1541" i="47"/>
  <c r="BM1540" i="47"/>
  <c r="BM1541" i="47"/>
  <c r="BN1541" i="47"/>
  <c r="BN1540" i="47"/>
  <c r="BO1541" i="47"/>
  <c r="BO1540" i="47"/>
  <c r="BP1541" i="47"/>
  <c r="BP1540" i="47"/>
  <c r="BQ1540" i="47"/>
  <c r="BQ1541" i="47"/>
  <c r="BR1541" i="47"/>
  <c r="BR1540" i="47"/>
  <c r="BS1540" i="47"/>
  <c r="BS1541" i="47"/>
  <c r="BT1540" i="47"/>
  <c r="BT1541" i="47"/>
  <c r="BG1432" i="47"/>
  <c r="BG1433" i="47"/>
  <c r="BG1434" i="47"/>
  <c r="BR239" i="47"/>
  <c r="BR238" i="47"/>
  <c r="BS238" i="47"/>
  <c r="BS239" i="47"/>
  <c r="BT239" i="47"/>
  <c r="BT238" i="47"/>
  <c r="BG525" i="47"/>
  <c r="BG527" i="47"/>
  <c r="BG524" i="47"/>
  <c r="AQ201" i="47" s="1"/>
  <c r="BG526" i="47"/>
  <c r="BG224" i="47"/>
  <c r="BG223" i="47"/>
  <c r="BG225" i="47"/>
  <c r="BG457" i="47"/>
  <c r="BG456" i="47"/>
  <c r="BG459" i="47"/>
  <c r="BG455" i="47"/>
  <c r="BG460" i="47"/>
  <c r="BG458" i="47"/>
  <c r="AE514" i="47"/>
  <c r="AE422" i="47"/>
  <c r="AE849" i="47"/>
  <c r="BG421" i="47"/>
  <c r="BG422" i="47"/>
  <c r="BG176" i="47"/>
  <c r="BG170" i="47"/>
  <c r="BG1400" i="47"/>
  <c r="BG1399" i="47"/>
  <c r="BG1401" i="47"/>
  <c r="BG784" i="47"/>
  <c r="BG783" i="47"/>
  <c r="BG854" i="47"/>
  <c r="AQ22" i="47" s="1"/>
  <c r="BH32" i="47" s="1"/>
  <c r="BG855" i="47"/>
  <c r="AQ518" i="47" s="1"/>
  <c r="BG886" i="47"/>
  <c r="AQ539" i="47" s="1"/>
  <c r="BG885" i="47"/>
  <c r="AQ916" i="47" s="1"/>
  <c r="BG483" i="47"/>
  <c r="BG482" i="47"/>
  <c r="BG484" i="47"/>
  <c r="AQ406" i="47"/>
  <c r="AQ414" i="47"/>
  <c r="BH685" i="47" s="1"/>
  <c r="AR658" i="47" s="1"/>
  <c r="AQ286" i="47"/>
  <c r="AQ508" i="47"/>
  <c r="AQ459" i="47"/>
  <c r="AQ239" i="47"/>
  <c r="AG365" i="47"/>
  <c r="AG372" i="47"/>
  <c r="AP365" i="47"/>
  <c r="AP372" i="47"/>
  <c r="BG611" i="47" s="1"/>
  <c r="BG591" i="47"/>
  <c r="BG590" i="47"/>
  <c r="BG1534" i="47"/>
  <c r="BG1508" i="47"/>
  <c r="AQ928" i="47" s="1"/>
  <c r="BH1514" i="47" s="1"/>
  <c r="BG1108" i="47"/>
  <c r="BG1110" i="47"/>
  <c r="BG1109" i="47"/>
  <c r="AE771" i="47"/>
  <c r="AE652" i="47"/>
  <c r="BG652" i="47"/>
  <c r="AQ378" i="47" s="1"/>
  <c r="BG653" i="47"/>
  <c r="AR986" i="47"/>
  <c r="AS986" i="47"/>
  <c r="AT986" i="47"/>
  <c r="AU986" i="47"/>
  <c r="AV986" i="47"/>
  <c r="AW986" i="47"/>
  <c r="AX986" i="47"/>
  <c r="AY986" i="47"/>
  <c r="AZ986" i="47"/>
  <c r="BA986" i="47"/>
  <c r="BB986" i="47"/>
  <c r="BC986" i="47"/>
  <c r="BD986" i="47"/>
  <c r="BG1295" i="47"/>
  <c r="BG1296" i="47"/>
  <c r="BG641" i="47"/>
  <c r="AQ93" i="47" s="1"/>
  <c r="BG642" i="47"/>
  <c r="BG643" i="47"/>
  <c r="BG841" i="47"/>
  <c r="AQ728" i="47" s="1"/>
  <c r="BG834" i="47"/>
  <c r="BG774" i="47"/>
  <c r="BG761" i="47"/>
  <c r="BG238" i="47"/>
  <c r="BG239" i="47"/>
  <c r="BH238" i="47"/>
  <c r="BH239" i="47"/>
  <c r="BI238" i="47"/>
  <c r="BI239" i="47"/>
  <c r="BJ238" i="47"/>
  <c r="BJ239" i="47"/>
  <c r="BK239" i="47"/>
  <c r="BK238" i="47"/>
  <c r="BL239" i="47"/>
  <c r="BL238" i="47"/>
  <c r="BM238" i="47"/>
  <c r="BM239" i="47"/>
  <c r="BN239" i="47"/>
  <c r="BN238" i="47"/>
  <c r="BO238" i="47"/>
  <c r="BO239" i="47"/>
  <c r="BP238" i="47"/>
  <c r="BP239" i="47"/>
  <c r="BQ238" i="47"/>
  <c r="BQ239" i="47"/>
  <c r="BG1064" i="47"/>
  <c r="BG1065" i="47"/>
  <c r="AQ178" i="47" s="1"/>
  <c r="BH1065" i="47"/>
  <c r="AR178" i="47" s="1"/>
  <c r="BI306" i="47" s="1"/>
  <c r="BH1064" i="47"/>
  <c r="BG419" i="47"/>
  <c r="BG418" i="47"/>
  <c r="BG727" i="47"/>
  <c r="AQ435" i="47" s="1"/>
  <c r="BG726" i="47"/>
  <c r="BG725" i="47"/>
  <c r="BG1097" i="47"/>
  <c r="BG1084" i="47"/>
  <c r="BG1083" i="47"/>
  <c r="AQ766" i="47" s="1"/>
  <c r="BG1157" i="47"/>
  <c r="BG1156" i="47"/>
  <c r="BL1156" i="47"/>
  <c r="BL1157" i="47"/>
  <c r="BM1156" i="47"/>
  <c r="BM1157" i="47"/>
  <c r="BN1157" i="47"/>
  <c r="BN1156" i="47"/>
  <c r="BO1157" i="47"/>
  <c r="BO1156" i="47"/>
  <c r="BP1157" i="47"/>
  <c r="BP1156" i="47"/>
  <c r="BQ1156" i="47"/>
  <c r="BQ1157" i="47"/>
  <c r="BR1156" i="47"/>
  <c r="BR1157" i="47"/>
  <c r="BS1157" i="47"/>
  <c r="BS1156" i="47"/>
  <c r="BT1156" i="47"/>
  <c r="BT1157" i="47"/>
  <c r="BG567" i="47"/>
  <c r="BG556" i="47"/>
  <c r="BG555" i="47"/>
  <c r="AQ904" i="47" s="1"/>
  <c r="BG554" i="47"/>
  <c r="AQ332" i="47" s="1"/>
  <c r="BH560" i="47" s="1"/>
  <c r="BG1202" i="47"/>
  <c r="BG1201" i="47"/>
  <c r="AQ282" i="47" s="1"/>
  <c r="BG1200" i="47"/>
  <c r="BG1379" i="47"/>
  <c r="BG1378" i="47"/>
  <c r="BG1377" i="47"/>
  <c r="BG686" i="47"/>
  <c r="BG689" i="47"/>
  <c r="BG687" i="47"/>
  <c r="BG688" i="47"/>
  <c r="BG1518" i="47"/>
  <c r="BG1495" i="47"/>
  <c r="AQ925" i="47" s="1"/>
  <c r="BH1491" i="47" s="1"/>
  <c r="BG870" i="47"/>
  <c r="BG871" i="47"/>
  <c r="AQ540" i="47" s="1"/>
  <c r="AQ488" i="47"/>
  <c r="AQ496" i="47"/>
  <c r="AR740" i="47"/>
  <c r="AU740" i="47"/>
  <c r="AX740" i="47"/>
  <c r="BA740" i="47"/>
  <c r="BD740" i="47"/>
  <c r="AS740" i="47"/>
  <c r="AT740" i="47"/>
  <c r="AW740" i="47"/>
  <c r="AZ740" i="47"/>
  <c r="BB740" i="47"/>
  <c r="AQ740" i="47"/>
  <c r="AV740" i="47"/>
  <c r="AY740" i="47"/>
  <c r="BC740" i="47"/>
  <c r="AS812" i="47"/>
  <c r="AV812" i="47"/>
  <c r="AX812" i="47"/>
  <c r="BA812" i="47"/>
  <c r="BC812" i="47"/>
  <c r="BB196" i="47"/>
  <c r="BC196" i="47"/>
  <c r="BD196" i="47"/>
  <c r="AQ388" i="47"/>
  <c r="AQ395" i="47"/>
  <c r="BH658" i="47" s="1"/>
  <c r="AR388" i="47"/>
  <c r="AR395" i="47"/>
  <c r="BI658" i="47" s="1"/>
  <c r="AS388" i="47"/>
  <c r="AS395" i="47"/>
  <c r="BJ658" i="47" s="1"/>
  <c r="AT388" i="47"/>
  <c r="AT395" i="47"/>
  <c r="BK658" i="47" s="1"/>
  <c r="AU388" i="47"/>
  <c r="AU395" i="47"/>
  <c r="BL658" i="47" s="1"/>
  <c r="AV388" i="47"/>
  <c r="AV395" i="47"/>
  <c r="BM658" i="47" s="1"/>
  <c r="AW388" i="47"/>
  <c r="AW395" i="47"/>
  <c r="BN658" i="47" s="1"/>
  <c r="AX388" i="47"/>
  <c r="AX395" i="47"/>
  <c r="BO658" i="47" s="1"/>
  <c r="AY388" i="47"/>
  <c r="AY395" i="47"/>
  <c r="BP658" i="47" s="1"/>
  <c r="AZ388" i="47"/>
  <c r="AZ395" i="47"/>
  <c r="BQ658" i="47" s="1"/>
  <c r="BA388" i="47"/>
  <c r="BA395" i="47"/>
  <c r="BR658" i="47" s="1"/>
  <c r="BB388" i="47"/>
  <c r="BB395" i="47"/>
  <c r="BS658" i="47" s="1"/>
  <c r="BC388" i="47"/>
  <c r="BC395" i="47"/>
  <c r="BT658" i="47" s="1"/>
  <c r="BD388" i="47"/>
  <c r="BD395" i="47"/>
  <c r="AQ719" i="47"/>
  <c r="BH1159" i="47" s="1"/>
  <c r="AR719" i="47"/>
  <c r="BI1159" i="47" s="1"/>
  <c r="AS719" i="47"/>
  <c r="BJ1159" i="47" s="1"/>
  <c r="AT719" i="47"/>
  <c r="BK1159" i="47" s="1"/>
  <c r="AQ763" i="47"/>
  <c r="AQ775" i="47"/>
  <c r="AU814" i="47"/>
  <c r="AU826" i="47"/>
  <c r="AX814" i="47"/>
  <c r="AX826" i="47"/>
  <c r="AZ814" i="47"/>
  <c r="AZ826" i="47"/>
  <c r="BD814" i="47"/>
  <c r="BD826" i="47"/>
  <c r="AV814" i="47"/>
  <c r="AV826" i="47"/>
  <c r="BB814" i="47"/>
  <c r="BB826" i="47"/>
  <c r="AR814" i="47"/>
  <c r="AR826" i="47"/>
  <c r="AY814" i="47"/>
  <c r="AY826" i="47"/>
  <c r="AQ814" i="47"/>
  <c r="BH1333" i="47" s="1"/>
  <c r="AQ826" i="47"/>
  <c r="BH1356" i="47" s="1"/>
  <c r="BC814" i="47"/>
  <c r="BC826" i="47"/>
  <c r="AS814" i="47"/>
  <c r="AS826" i="47"/>
  <c r="AW814" i="47"/>
  <c r="AW826" i="47"/>
  <c r="BA814" i="47"/>
  <c r="BA826" i="47"/>
  <c r="AT814" i="47"/>
  <c r="AT826" i="47"/>
  <c r="AQ986" i="47"/>
  <c r="AQ774" i="47"/>
  <c r="AQ757" i="47"/>
  <c r="BH1431" i="47"/>
  <c r="BG369" i="47"/>
  <c r="BG370" i="47"/>
  <c r="AK983" i="47"/>
  <c r="BG967" i="47"/>
  <c r="BG968" i="47"/>
  <c r="BG969" i="47"/>
  <c r="AK906" i="47"/>
  <c r="BG30" i="47"/>
  <c r="BG31" i="47"/>
  <c r="BG987" i="47"/>
  <c r="BG988" i="47"/>
  <c r="BG789" i="47"/>
  <c r="BG790" i="47"/>
  <c r="BG791" i="47"/>
  <c r="AQ731" i="47" s="1"/>
  <c r="BG792" i="47"/>
  <c r="BG1240" i="47"/>
  <c r="AQ950" i="47" s="1"/>
  <c r="BH1554" i="47" s="1"/>
  <c r="BG1239" i="47"/>
  <c r="BG1235" i="47"/>
  <c r="BG1236" i="47"/>
  <c r="BG1237" i="47"/>
  <c r="AQ897" i="47" s="1"/>
  <c r="BG1238" i="47"/>
  <c r="AQ222" i="47" s="1"/>
  <c r="BG1241" i="47"/>
  <c r="BG374" i="47"/>
  <c r="AQ215" i="47" s="1"/>
  <c r="BG375" i="47"/>
  <c r="AQ251" i="47" s="1"/>
  <c r="BG1451" i="47"/>
  <c r="BG1449" i="47"/>
  <c r="BG1448" i="47"/>
  <c r="AQ11" i="47" s="1"/>
  <c r="BG1450" i="47"/>
  <c r="AK878" i="47"/>
  <c r="BG1021" i="47"/>
  <c r="BG994" i="47"/>
  <c r="BG101" i="47"/>
  <c r="AQ209" i="47" s="1"/>
  <c r="BG102" i="47"/>
  <c r="BG1087" i="47"/>
  <c r="BG1086" i="47"/>
  <c r="BG1085" i="47"/>
  <c r="AQ101" i="47" s="1"/>
  <c r="BH170" i="47" s="1"/>
  <c r="BG1089" i="47"/>
  <c r="AQ831" i="47" s="1"/>
  <c r="BG1088" i="47"/>
  <c r="AE1414" i="47"/>
  <c r="AK67" i="47"/>
  <c r="BG1023" i="47"/>
  <c r="BG996" i="47"/>
  <c r="BG161" i="47"/>
  <c r="AQ226" i="47" s="1"/>
  <c r="BG156" i="47"/>
  <c r="BH156" i="47"/>
  <c r="BI156" i="47"/>
  <c r="BJ156" i="47"/>
  <c r="BK156" i="47"/>
  <c r="BL156" i="47"/>
  <c r="BM156" i="47"/>
  <c r="BN156" i="47"/>
  <c r="BO156" i="47"/>
  <c r="BP156" i="47"/>
  <c r="BQ156" i="47"/>
  <c r="BR156" i="47"/>
  <c r="BS156" i="47"/>
  <c r="BT156" i="47"/>
  <c r="BG91" i="47"/>
  <c r="BG92" i="47"/>
  <c r="AQ830" i="47" s="1"/>
  <c r="AE1413" i="47"/>
  <c r="AK879" i="47"/>
  <c r="BG1454" i="47"/>
  <c r="BG1456" i="47"/>
  <c r="AQ661" i="47" s="1"/>
  <c r="BG1453" i="47"/>
  <c r="BG1452" i="47"/>
  <c r="AQ710" i="47" s="1"/>
  <c r="BG1455" i="47"/>
  <c r="AE398" i="47"/>
  <c r="AE1435" i="47"/>
  <c r="AK694" i="47"/>
  <c r="BG1132" i="47"/>
  <c r="BG1104" i="47"/>
  <c r="BG536" i="47"/>
  <c r="BG535" i="47"/>
  <c r="AQ527" i="47" s="1"/>
  <c r="BG1562" i="47"/>
  <c r="BG1563" i="47"/>
  <c r="BG1564" i="47"/>
  <c r="BG1559" i="47"/>
  <c r="BG1561" i="47"/>
  <c r="BG1560" i="47"/>
  <c r="BH1561" i="47"/>
  <c r="BG231" i="47"/>
  <c r="BG226" i="47"/>
  <c r="AE214" i="47"/>
  <c r="AK272" i="47"/>
  <c r="BG40" i="47"/>
  <c r="BG41" i="47"/>
  <c r="BG42" i="47"/>
  <c r="BG716" i="47"/>
  <c r="BG697" i="47"/>
  <c r="BH201" i="47"/>
  <c r="AR421" i="47" s="1"/>
  <c r="BH202" i="47"/>
  <c r="AE202" i="47"/>
  <c r="AH117" i="47" s="1"/>
  <c r="AI117" i="47" s="1"/>
  <c r="AJ117" i="47" s="1"/>
  <c r="AE1590" i="47"/>
  <c r="AE215" i="47"/>
  <c r="AE694" i="47"/>
  <c r="AE1510" i="47"/>
  <c r="AK574" i="47"/>
  <c r="BG945" i="47"/>
  <c r="BG921" i="47"/>
  <c r="BG1375" i="47"/>
  <c r="BG1342" i="47"/>
  <c r="BG339" i="47"/>
  <c r="BG340" i="47"/>
  <c r="AE397" i="47"/>
  <c r="AK509" i="47"/>
  <c r="BG846" i="47"/>
  <c r="BG826" i="47"/>
  <c r="AE1155" i="47"/>
  <c r="AK471" i="47"/>
  <c r="BG799" i="47"/>
  <c r="BG779" i="47"/>
  <c r="AE136" i="47"/>
  <c r="AE420" i="47"/>
  <c r="AE1012" i="47"/>
  <c r="AE1152" i="47"/>
  <c r="AH708" i="47" s="1"/>
  <c r="AI708" i="47" s="1"/>
  <c r="AJ708" i="47" s="1"/>
  <c r="AE1225" i="47"/>
  <c r="AK57" i="47"/>
  <c r="BG868" i="47"/>
  <c r="BG848" i="47"/>
  <c r="AE880" i="47"/>
  <c r="AE1226" i="47"/>
  <c r="AE1509" i="47"/>
  <c r="AE1068" i="47"/>
  <c r="AK544" i="47"/>
  <c r="BG894" i="47"/>
  <c r="BG873" i="47"/>
  <c r="BG596" i="47"/>
  <c r="AE253" i="47"/>
  <c r="AE772" i="47"/>
  <c r="AE1360" i="47"/>
  <c r="AE1415" i="47"/>
  <c r="BG709" i="47"/>
  <c r="BG710" i="47"/>
  <c r="AE321" i="47"/>
  <c r="AH184" i="47" s="1"/>
  <c r="AI184" i="47" s="1"/>
  <c r="AJ184" i="47" s="1"/>
  <c r="AE764" i="47"/>
  <c r="AE796" i="47"/>
  <c r="AE641" i="47"/>
  <c r="AE1212" i="47"/>
  <c r="AK187" i="47"/>
  <c r="BG1105" i="47"/>
  <c r="BG1102" i="47"/>
  <c r="BG1103" i="47"/>
  <c r="AE227" i="47"/>
  <c r="AE1332" i="47"/>
  <c r="AE886" i="47"/>
  <c r="AK564" i="47"/>
  <c r="BG927" i="47"/>
  <c r="BG928" i="47"/>
  <c r="BG929" i="47"/>
  <c r="BG930" i="47"/>
  <c r="BG592" i="47"/>
  <c r="BG330" i="47"/>
  <c r="BG331" i="47"/>
  <c r="AE555" i="47"/>
  <c r="AE591" i="47"/>
  <c r="AE686" i="47"/>
  <c r="AE1437" i="47"/>
  <c r="AK285" i="47"/>
  <c r="BG494" i="47"/>
  <c r="BG496" i="47"/>
  <c r="BG495" i="47"/>
  <c r="AE898" i="47"/>
  <c r="AE1533" i="47"/>
  <c r="AE1478" i="47"/>
  <c r="AK316" i="47"/>
  <c r="BG543" i="47"/>
  <c r="BG544" i="47"/>
  <c r="AQ965" i="47" s="1"/>
  <c r="AE244" i="47"/>
  <c r="AE400" i="47"/>
  <c r="AE543" i="47"/>
  <c r="AE1327" i="47"/>
  <c r="AE640" i="47"/>
  <c r="AE1224" i="47"/>
  <c r="BG1284" i="47"/>
  <c r="BG1252" i="47"/>
  <c r="AE349" i="47"/>
  <c r="AE351" i="47"/>
  <c r="AE367" i="47"/>
  <c r="AH215" i="47" s="1"/>
  <c r="AI215" i="47" s="1"/>
  <c r="AJ215" i="47" s="1"/>
  <c r="AE410" i="47"/>
  <c r="AE589" i="47"/>
  <c r="AE704" i="47"/>
  <c r="AE726" i="47"/>
  <c r="AE766" i="47"/>
  <c r="AE917" i="47"/>
  <c r="AE937" i="47"/>
  <c r="AE1317" i="47"/>
  <c r="AE1586" i="47"/>
  <c r="AE1416" i="47"/>
  <c r="AE1287" i="47"/>
  <c r="AE1501" i="47"/>
  <c r="AE1436" i="47"/>
  <c r="AE176" i="47"/>
  <c r="AK677" i="47"/>
  <c r="AK882" i="47"/>
  <c r="AQ962" i="47"/>
  <c r="AQ813" i="47"/>
  <c r="AQ363" i="47"/>
  <c r="BH204" i="47"/>
  <c r="AR117" i="47" s="1"/>
  <c r="AE1573" i="47"/>
  <c r="AE1409" i="47"/>
  <c r="AE927" i="47"/>
  <c r="AQ910" i="47"/>
  <c r="BH1487" i="47" s="1"/>
  <c r="AQ421" i="47"/>
  <c r="AE1555" i="47"/>
  <c r="AE777" i="47"/>
  <c r="AE759" i="47"/>
  <c r="AE1139" i="47"/>
  <c r="AE1117" i="47"/>
  <c r="AE1262" i="47"/>
  <c r="AE1237" i="47"/>
  <c r="AE1236" i="47"/>
  <c r="AE1235" i="47"/>
  <c r="AE1234" i="47"/>
  <c r="AE1233" i="47"/>
  <c r="AE1232" i="47"/>
  <c r="AE1231" i="47"/>
  <c r="AE1227" i="47"/>
  <c r="AE1213" i="47"/>
  <c r="AE533" i="47"/>
  <c r="AE171" i="47"/>
  <c r="AE77" i="47"/>
  <c r="AE850" i="47"/>
  <c r="AE709" i="47"/>
  <c r="AE396" i="47"/>
  <c r="AE243" i="47"/>
  <c r="AE197" i="47"/>
  <c r="AE685" i="47"/>
  <c r="AE1561" i="47"/>
  <c r="AE1556" i="47"/>
  <c r="AE1551" i="47"/>
  <c r="AE1543" i="47"/>
  <c r="AE1519" i="47"/>
  <c r="AE1505" i="47"/>
  <c r="AE1337" i="47"/>
  <c r="AE1334" i="47"/>
  <c r="AE1294" i="47"/>
  <c r="AE1293" i="47"/>
  <c r="AE1291" i="47"/>
  <c r="AE1282" i="47"/>
  <c r="AE1174" i="47"/>
  <c r="AE1165" i="47"/>
  <c r="AE1153" i="47"/>
  <c r="AE1121" i="47"/>
  <c r="AH697" i="47" s="1"/>
  <c r="AI697" i="47" s="1"/>
  <c r="AJ697" i="47" s="1"/>
  <c r="AE1119" i="47"/>
  <c r="AE1094" i="47"/>
  <c r="AE918" i="47"/>
  <c r="AE915" i="47"/>
  <c r="AH566" i="47" s="1"/>
  <c r="AI566" i="47" s="1"/>
  <c r="AJ566" i="47" s="1"/>
  <c r="AE746" i="47"/>
  <c r="AE725" i="47"/>
  <c r="AE350" i="47"/>
  <c r="AE1353" i="47"/>
  <c r="AE1150" i="47"/>
  <c r="AE1106" i="47"/>
  <c r="AE953" i="47"/>
  <c r="AE925" i="47"/>
  <c r="AE1584" i="47"/>
  <c r="AE1387" i="47"/>
  <c r="AE1377" i="47"/>
  <c r="AE1163" i="47"/>
  <c r="AE1095" i="47"/>
  <c r="AE1269" i="47"/>
  <c r="AE1211" i="47"/>
  <c r="AE758" i="47"/>
  <c r="AE872" i="47"/>
  <c r="AE869" i="47"/>
  <c r="AE868" i="47"/>
  <c r="AE837" i="47"/>
  <c r="AE819" i="47"/>
  <c r="AE489" i="47"/>
  <c r="AE485" i="47"/>
  <c r="AE477" i="47"/>
  <c r="AH282" i="47" s="1"/>
  <c r="AI282" i="47" s="1"/>
  <c r="AJ282" i="47" s="1"/>
  <c r="AE463" i="47"/>
  <c r="AE445" i="47"/>
  <c r="AE211" i="47"/>
  <c r="AH120" i="47" s="1"/>
  <c r="AI120" i="47" s="1"/>
  <c r="AJ120" i="47" s="1"/>
  <c r="AE137" i="47"/>
  <c r="AE82" i="47"/>
  <c r="AE1581" i="47"/>
  <c r="AE1507" i="47"/>
  <c r="AE1494" i="47"/>
  <c r="AE1352" i="47"/>
  <c r="AE1343" i="47"/>
  <c r="AE1159" i="47"/>
  <c r="AH720" i="47" s="1"/>
  <c r="AI720" i="47" s="1"/>
  <c r="AJ720" i="47" s="1"/>
  <c r="AE798" i="47"/>
  <c r="AE797" i="47"/>
  <c r="AE554" i="47"/>
  <c r="AE531" i="47"/>
  <c r="AE186" i="47"/>
  <c r="AE182" i="47"/>
  <c r="AE180" i="47"/>
  <c r="AE78" i="47"/>
  <c r="AH45" i="47" s="1"/>
  <c r="AI45" i="47" s="1"/>
  <c r="AJ45" i="47" s="1"/>
  <c r="AE1572" i="47"/>
  <c r="AH963" i="47" s="1"/>
  <c r="AI963" i="47" s="1"/>
  <c r="AJ963" i="47" s="1"/>
  <c r="AE1483" i="47"/>
  <c r="AE1477" i="47"/>
  <c r="AE1278" i="47"/>
  <c r="AE1189" i="47"/>
  <c r="AE763" i="47"/>
  <c r="AE184" i="47"/>
  <c r="AE1241" i="47"/>
  <c r="AE1168" i="47"/>
  <c r="AH725" i="47" s="1"/>
  <c r="AI725" i="47" s="1"/>
  <c r="AJ725" i="47" s="1"/>
  <c r="AE873" i="47"/>
  <c r="AE809" i="47"/>
  <c r="AE775" i="47"/>
  <c r="AE582" i="47"/>
  <c r="AE567" i="47"/>
  <c r="AE539" i="47"/>
  <c r="AE476" i="47"/>
  <c r="AE462" i="47"/>
  <c r="AE448" i="47"/>
  <c r="AH271" i="47" s="1"/>
  <c r="AI271" i="47" s="1"/>
  <c r="AJ271" i="47" s="1"/>
  <c r="AE399" i="47"/>
  <c r="AE254" i="47"/>
  <c r="AE245" i="47"/>
  <c r="AE213" i="47"/>
  <c r="AE107" i="47"/>
  <c r="AE1588" i="47"/>
  <c r="AE1577" i="47"/>
  <c r="AE1576" i="47"/>
  <c r="AH975" i="47" s="1"/>
  <c r="AI975" i="47" s="1"/>
  <c r="AJ975" i="47" s="1"/>
  <c r="AE1574" i="47"/>
  <c r="AE1516" i="47"/>
  <c r="AE1506" i="47"/>
  <c r="AE1479" i="47"/>
  <c r="AE1476" i="47"/>
  <c r="AH908" i="47" s="1"/>
  <c r="AI908" i="47" s="1"/>
  <c r="AJ908" i="47" s="1"/>
  <c r="AE1346" i="47"/>
  <c r="AE1328" i="47"/>
  <c r="AE1297" i="47"/>
  <c r="AH809" i="47" s="1"/>
  <c r="AI809" i="47" s="1"/>
  <c r="AJ809" i="47" s="1"/>
  <c r="AE1286" i="47"/>
  <c r="AE1283" i="47"/>
  <c r="AE1281" i="47"/>
  <c r="AE1188" i="47"/>
  <c r="AE1120" i="47"/>
  <c r="AH696" i="47" s="1"/>
  <c r="AI696" i="47" s="1"/>
  <c r="AJ696" i="47" s="1"/>
  <c r="AE955" i="47"/>
  <c r="AE954" i="47"/>
  <c r="AE765" i="47"/>
  <c r="AE756" i="47"/>
  <c r="AE595" i="47"/>
  <c r="AE183" i="47"/>
  <c r="AE1593" i="47"/>
  <c r="AE1534" i="47"/>
  <c r="AE1517" i="47"/>
  <c r="AE1373" i="47"/>
  <c r="AE1255" i="47"/>
  <c r="AE1254" i="47"/>
  <c r="AE1221" i="47"/>
  <c r="AE1214" i="47"/>
  <c r="AE1131" i="47"/>
  <c r="AE1118" i="47"/>
  <c r="AE1105" i="47"/>
  <c r="AE1098" i="47"/>
  <c r="AE862" i="47"/>
  <c r="AE461" i="47"/>
  <c r="AE458" i="47"/>
  <c r="AE443" i="47"/>
  <c r="AE439" i="47"/>
  <c r="AE381" i="47"/>
  <c r="AE370" i="47"/>
  <c r="AE332" i="47"/>
  <c r="AE329" i="47"/>
  <c r="AE224" i="47"/>
  <c r="AE86" i="47"/>
  <c r="AE80" i="47"/>
  <c r="AE910" i="47"/>
  <c r="AE715" i="47"/>
  <c r="AE608" i="47"/>
  <c r="AE584" i="47"/>
  <c r="AE560" i="47"/>
  <c r="AE178" i="47"/>
  <c r="AE1473" i="47"/>
  <c r="AE1466" i="47"/>
  <c r="AE1462" i="47"/>
  <c r="AE1460" i="47"/>
  <c r="AH893" i="47" s="1"/>
  <c r="AI893" i="47" s="1"/>
  <c r="AJ893" i="47" s="1"/>
  <c r="AE1458" i="47"/>
  <c r="AE1456" i="47"/>
  <c r="AE1453" i="47"/>
  <c r="AE1452" i="47"/>
  <c r="AE1431" i="47"/>
  <c r="AE1428" i="47"/>
  <c r="AE1426" i="47"/>
  <c r="AE1418" i="47"/>
  <c r="AE1406" i="47"/>
  <c r="AE1403" i="47"/>
  <c r="AE1402" i="47"/>
  <c r="AE31" i="47"/>
  <c r="AE1380" i="47"/>
  <c r="AE1375" i="47"/>
  <c r="AE1351" i="47"/>
  <c r="AE1335" i="47"/>
  <c r="AE1299" i="47"/>
  <c r="AE1143" i="47"/>
  <c r="AE1099" i="47"/>
  <c r="AE749" i="47"/>
  <c r="AE716" i="47"/>
  <c r="AE341" i="47"/>
  <c r="AE185" i="47"/>
  <c r="AE29" i="47"/>
  <c r="AH20" i="47" s="1"/>
  <c r="AI20" i="47" s="1"/>
  <c r="AJ20" i="47" s="1"/>
  <c r="AE14" i="47"/>
  <c r="AE1252" i="47"/>
  <c r="AE1250" i="47"/>
  <c r="AE1249" i="47"/>
  <c r="AE1207" i="47"/>
  <c r="AE750" i="47"/>
  <c r="AE612" i="47"/>
  <c r="AE592" i="47"/>
  <c r="AE841" i="47"/>
  <c r="AE829" i="47"/>
  <c r="AE812" i="47"/>
  <c r="AE707" i="47"/>
  <c r="AE465" i="47"/>
  <c r="AE426" i="47"/>
  <c r="AE395" i="47"/>
  <c r="AE385" i="47"/>
  <c r="AE382" i="47"/>
  <c r="AE369" i="47"/>
  <c r="AE225" i="47"/>
  <c r="AE222" i="47"/>
  <c r="AE212" i="47"/>
  <c r="AE210" i="47"/>
  <c r="AE209" i="47"/>
  <c r="AE104" i="47"/>
  <c r="AH61" i="47" s="1"/>
  <c r="AI61" i="47" s="1"/>
  <c r="AJ61" i="47" s="1"/>
  <c r="AE36" i="47"/>
  <c r="AE27" i="47"/>
  <c r="AE21" i="47"/>
  <c r="AE1086" i="47"/>
  <c r="AE1085" i="47"/>
  <c r="AE1084" i="47"/>
  <c r="AE1083" i="47"/>
  <c r="AE1082" i="47"/>
  <c r="AE1078" i="47"/>
  <c r="AE1075" i="47"/>
  <c r="AE1072" i="47"/>
  <c r="AE1062" i="47"/>
  <c r="AE1061" i="47"/>
  <c r="AE1051" i="47"/>
  <c r="AE1047" i="47"/>
  <c r="AE1044" i="47"/>
  <c r="AE1043" i="47"/>
  <c r="AE1038" i="47"/>
  <c r="AE1037" i="47"/>
  <c r="AE1032" i="47"/>
  <c r="AE1030" i="47"/>
  <c r="AE1028" i="47"/>
  <c r="AE1023" i="47"/>
  <c r="AE1020" i="47"/>
  <c r="AE1019" i="47"/>
  <c r="AE1018" i="47"/>
  <c r="AH628" i="47" s="1"/>
  <c r="AI628" i="47" s="1"/>
  <c r="AJ628" i="47" s="1"/>
  <c r="AE1004" i="47"/>
  <c r="AE987" i="47"/>
  <c r="AE986" i="47"/>
  <c r="AE980" i="47"/>
  <c r="AE978" i="47"/>
  <c r="AE973" i="47"/>
  <c r="AH601" i="47" s="1"/>
  <c r="AI601" i="47" s="1"/>
  <c r="AJ601" i="47" s="1"/>
  <c r="AE971" i="47"/>
  <c r="AE970" i="47"/>
  <c r="AH603" i="47" s="1"/>
  <c r="AI603" i="47" s="1"/>
  <c r="AJ603" i="47" s="1"/>
  <c r="AE923" i="47"/>
  <c r="AE920" i="47"/>
  <c r="AE778" i="47"/>
  <c r="AH465" i="47" s="1"/>
  <c r="AI465" i="47" s="1"/>
  <c r="AJ465" i="47" s="1"/>
  <c r="AE760" i="47"/>
  <c r="AE753" i="47"/>
  <c r="AE739" i="47"/>
  <c r="AE732" i="47"/>
  <c r="AE361" i="47"/>
  <c r="AH210" i="47" s="1"/>
  <c r="AI210" i="47" s="1"/>
  <c r="AJ210" i="47" s="1"/>
  <c r="AE172" i="47"/>
  <c r="AE43" i="47"/>
  <c r="AE11" i="47"/>
  <c r="AE885" i="47"/>
  <c r="AE882" i="47"/>
  <c r="AE879" i="47"/>
  <c r="AE876" i="47"/>
  <c r="AE875" i="47"/>
  <c r="AE846" i="47"/>
  <c r="AE840" i="47"/>
  <c r="AE537" i="47"/>
  <c r="AE353" i="47"/>
  <c r="AE491" i="47"/>
  <c r="AE468" i="47"/>
  <c r="AE459" i="47"/>
  <c r="AE456" i="47"/>
  <c r="BH821" i="47"/>
  <c r="AE425" i="47"/>
  <c r="AE384" i="47"/>
  <c r="AE365" i="47"/>
  <c r="AE343" i="47"/>
  <c r="AE338" i="47"/>
  <c r="AE335" i="47"/>
  <c r="AE330" i="47"/>
  <c r="AE234" i="47"/>
  <c r="AE164" i="47"/>
  <c r="AE126" i="47"/>
  <c r="AE121" i="47"/>
  <c r="AE170" i="47"/>
  <c r="AH101" i="47" s="1"/>
  <c r="AI101" i="47" s="1"/>
  <c r="AJ101" i="47" s="1"/>
  <c r="AE703" i="47"/>
  <c r="AE700" i="47"/>
  <c r="AE699" i="47"/>
  <c r="AE697" i="47"/>
  <c r="AE693" i="47"/>
  <c r="AE669" i="47"/>
  <c r="AE659" i="47"/>
  <c r="AE653" i="47"/>
  <c r="AE520" i="47"/>
  <c r="AE518" i="47"/>
  <c r="AE516" i="47"/>
  <c r="AE515" i="47"/>
  <c r="AH302" i="47" s="1"/>
  <c r="AI302" i="47" s="1"/>
  <c r="AJ302" i="47" s="1"/>
  <c r="AE512" i="47"/>
  <c r="AE510" i="47"/>
  <c r="AE509" i="47"/>
  <c r="AE507" i="47"/>
  <c r="AE495" i="47"/>
  <c r="AE454" i="47"/>
  <c r="AE340" i="47"/>
  <c r="AE216" i="47"/>
  <c r="AE196" i="47"/>
  <c r="AH460" i="47" s="1"/>
  <c r="AI460" i="47" s="1"/>
  <c r="AJ460" i="47" s="1"/>
  <c r="AE125" i="47"/>
  <c r="AE99" i="47"/>
  <c r="AE98" i="47"/>
  <c r="AE95" i="47"/>
  <c r="AE320" i="47"/>
  <c r="AH186" i="47" s="1"/>
  <c r="AI186" i="47" s="1"/>
  <c r="AJ186" i="47" s="1"/>
  <c r="AE310" i="47"/>
  <c r="AE900" i="47"/>
  <c r="AE303" i="47"/>
  <c r="AH178" i="47" s="1"/>
  <c r="AI178" i="47" s="1"/>
  <c r="AJ178" i="47" s="1"/>
  <c r="AE302" i="47"/>
  <c r="AE300" i="47"/>
  <c r="AE291" i="47"/>
  <c r="AE281" i="47"/>
  <c r="AE280" i="47"/>
  <c r="AE278" i="47"/>
  <c r="AH162" i="47" s="1"/>
  <c r="AI162" i="47" s="1"/>
  <c r="AJ162" i="47" s="1"/>
  <c r="AE276" i="47"/>
  <c r="AE274" i="47"/>
  <c r="AE272" i="47"/>
  <c r="AE267" i="47"/>
  <c r="AE263" i="47"/>
  <c r="AH152" i="47" s="1"/>
  <c r="AI152" i="47" s="1"/>
  <c r="AJ152" i="47" s="1"/>
  <c r="AE262" i="47"/>
  <c r="AH154" i="47" s="1"/>
  <c r="AI154" i="47" s="1"/>
  <c r="AJ154" i="47" s="1"/>
  <c r="AE261" i="47"/>
  <c r="AE1144" i="47"/>
  <c r="AE226" i="47"/>
  <c r="AE149" i="47"/>
  <c r="AE800" i="47"/>
  <c r="AE131" i="47"/>
  <c r="AE1303" i="47"/>
  <c r="AE1295" i="47"/>
  <c r="AQ367" i="47"/>
  <c r="AE912" i="47"/>
  <c r="AE348" i="47"/>
  <c r="AE167" i="47"/>
  <c r="AQ229" i="47"/>
  <c r="AQ412" i="47"/>
  <c r="AQ631" i="47"/>
  <c r="BG21" i="47"/>
  <c r="BG912" i="47"/>
  <c r="AH47" i="47"/>
  <c r="AI47" i="47" s="1"/>
  <c r="AJ47" i="47" s="1"/>
  <c r="AK47" i="47"/>
  <c r="AK968" i="47"/>
  <c r="AE1583" i="47"/>
  <c r="AK56" i="47"/>
  <c r="AH56" i="47"/>
  <c r="AI56" i="47" s="1"/>
  <c r="AJ56" i="47" s="1"/>
  <c r="AK747" i="47"/>
  <c r="AK649" i="47"/>
  <c r="AE1194" i="47"/>
  <c r="AK259" i="47"/>
  <c r="AE438" i="47"/>
  <c r="AK637" i="47"/>
  <c r="BG1017" i="47"/>
  <c r="AK742" i="47"/>
  <c r="BG843" i="47"/>
  <c r="AH712" i="47"/>
  <c r="AI712" i="47" s="1"/>
  <c r="AJ712" i="47" s="1"/>
  <c r="AK712" i="47"/>
  <c r="BG858" i="47"/>
  <c r="AQ580" i="47" s="1"/>
  <c r="BH947" i="47" s="1"/>
  <c r="AH145" i="47"/>
  <c r="AI145" i="47" s="1"/>
  <c r="AJ145" i="47" s="1"/>
  <c r="AK145" i="47"/>
  <c r="AK529" i="47"/>
  <c r="AE820" i="47"/>
  <c r="AH499" i="47" s="1"/>
  <c r="AI499" i="47" s="1"/>
  <c r="AJ499" i="47" s="1"/>
  <c r="AH92" i="47"/>
  <c r="AI92" i="47" s="1"/>
  <c r="AJ92" i="47" s="1"/>
  <c r="AK92" i="47"/>
  <c r="AH946" i="47"/>
  <c r="AI946" i="47" s="1"/>
  <c r="AJ946" i="47" s="1"/>
  <c r="AK946" i="47"/>
  <c r="BG625" i="47"/>
  <c r="AK752" i="47"/>
  <c r="BG1457" i="47"/>
  <c r="BG1458" i="47"/>
  <c r="AK189" i="47"/>
  <c r="AH189" i="47"/>
  <c r="AI189" i="47" s="1"/>
  <c r="AJ189" i="47" s="1"/>
  <c r="AK253" i="47"/>
  <c r="BG103" i="47"/>
  <c r="AK245" i="47"/>
  <c r="BG505" i="47"/>
  <c r="BG518" i="47"/>
  <c r="AK132" i="47"/>
  <c r="AE231" i="47"/>
  <c r="AK302" i="47"/>
  <c r="BG461" i="47"/>
  <c r="BG474" i="47"/>
  <c r="BG1232" i="47"/>
  <c r="BG1233" i="47"/>
  <c r="AK260" i="47"/>
  <c r="AE1087" i="47"/>
  <c r="BG432" i="47"/>
  <c r="BG441" i="47"/>
  <c r="AK831" i="47"/>
  <c r="AE695" i="47"/>
  <c r="AK244" i="47"/>
  <c r="AK213" i="47"/>
  <c r="BG363" i="47"/>
  <c r="BG372" i="47"/>
  <c r="BG1385" i="47"/>
  <c r="BG1418" i="47"/>
  <c r="AK772" i="47"/>
  <c r="AK196" i="47"/>
  <c r="BG338" i="47"/>
  <c r="AE1201" i="47"/>
  <c r="AE1472" i="47"/>
  <c r="AE818" i="47"/>
  <c r="AE96" i="47"/>
  <c r="BG98" i="47"/>
  <c r="BG99" i="47"/>
  <c r="AE731" i="47"/>
  <c r="AE864" i="47"/>
  <c r="AE572" i="47"/>
  <c r="AE1422" i="47"/>
  <c r="AE344" i="47"/>
  <c r="AK416" i="47"/>
  <c r="AE53" i="47"/>
  <c r="AH33" i="47" s="1"/>
  <c r="AI33" i="47" s="1"/>
  <c r="AJ33" i="47" s="1"/>
  <c r="AE35" i="47"/>
  <c r="AE421" i="47"/>
  <c r="AE598" i="47"/>
  <c r="AE346" i="47"/>
  <c r="AE1537" i="47"/>
  <c r="AH944" i="47" s="1"/>
  <c r="AI944" i="47" s="1"/>
  <c r="AJ944" i="47" s="1"/>
  <c r="AE87" i="47"/>
  <c r="AE26" i="47"/>
  <c r="AE776" i="47"/>
  <c r="AK358" i="47"/>
  <c r="AE1498" i="47"/>
  <c r="AK190" i="47"/>
  <c r="AE298" i="47"/>
  <c r="AE889" i="47"/>
  <c r="AE431" i="47"/>
  <c r="AE115" i="47"/>
  <c r="AE24" i="47"/>
  <c r="AE74" i="47"/>
  <c r="AK957" i="47"/>
  <c r="AE132" i="47"/>
  <c r="AE55" i="47"/>
  <c r="AE1193" i="47"/>
  <c r="AE1273" i="47"/>
  <c r="AE544" i="47"/>
  <c r="AE345" i="47"/>
  <c r="AE1397" i="47"/>
  <c r="AE108" i="47"/>
  <c r="AE688" i="47"/>
  <c r="AK782" i="47"/>
  <c r="AE929" i="47"/>
  <c r="AE1382" i="47"/>
  <c r="AE401" i="47"/>
  <c r="AE239" i="47"/>
  <c r="AE88" i="47"/>
  <c r="AE127" i="47"/>
  <c r="AE56" i="47"/>
  <c r="AE1595" i="47"/>
  <c r="AE1130" i="47"/>
  <c r="AE1016" i="47"/>
  <c r="AE97" i="47"/>
  <c r="AE76" i="47"/>
  <c r="AK754" i="47"/>
  <c r="AE993" i="47"/>
  <c r="AE128" i="47"/>
  <c r="AK652" i="47"/>
  <c r="AQ442" i="47"/>
  <c r="AK633" i="47"/>
  <c r="AE781" i="47"/>
  <c r="AE1489" i="47"/>
  <c r="AE1011" i="47"/>
  <c r="AE1548" i="47"/>
  <c r="AE863" i="47"/>
  <c r="AE692" i="47"/>
  <c r="AE1034" i="47"/>
  <c r="BG1262" i="47"/>
  <c r="AQ480" i="47" s="1"/>
  <c r="BH806" i="47" s="1"/>
  <c r="BG1261" i="47"/>
  <c r="BG1260" i="47"/>
  <c r="BG311" i="47"/>
  <c r="BG310" i="47"/>
  <c r="BG312" i="47"/>
  <c r="AE1587" i="47"/>
  <c r="AE689" i="47"/>
  <c r="BG467" i="47"/>
  <c r="BG464" i="47"/>
  <c r="BG465" i="47"/>
  <c r="BG466" i="47"/>
  <c r="BG1326" i="47"/>
  <c r="BG1324" i="47"/>
  <c r="BG1325" i="47"/>
  <c r="BG246" i="47"/>
  <c r="AQ108" i="47" s="1"/>
  <c r="BG245" i="47"/>
  <c r="BG926" i="47"/>
  <c r="BG924" i="47"/>
  <c r="BG925" i="47"/>
  <c r="AQ307" i="47" s="1"/>
  <c r="AE1270" i="47"/>
  <c r="AE1404" i="47"/>
  <c r="AE1170" i="47"/>
  <c r="AE556" i="47"/>
  <c r="BG1171" i="47"/>
  <c r="BG1173" i="47"/>
  <c r="BG1172" i="47"/>
  <c r="AQ734" i="47" s="1"/>
  <c r="BG1170" i="47"/>
  <c r="BG1174" i="47"/>
  <c r="AQ472" i="47" s="1"/>
  <c r="BH793" i="47" s="1"/>
  <c r="AE887" i="47"/>
  <c r="AE1336" i="47"/>
  <c r="BG300" i="47"/>
  <c r="BG299" i="47"/>
  <c r="AQ808" i="47" s="1"/>
  <c r="BG298" i="47"/>
  <c r="BG302" i="47"/>
  <c r="BG301" i="47"/>
  <c r="AE233" i="47"/>
  <c r="AE235" i="47"/>
  <c r="AH138" i="47" s="1"/>
  <c r="AI138" i="47" s="1"/>
  <c r="AJ138" i="47" s="1"/>
  <c r="AE1338" i="47"/>
  <c r="AE1500" i="47"/>
  <c r="AE547" i="47"/>
  <c r="AE292" i="47"/>
  <c r="AE1274" i="47"/>
  <c r="AE331" i="47"/>
  <c r="BG1118" i="47"/>
  <c r="BG1119" i="47"/>
  <c r="AE561" i="47"/>
  <c r="AE453" i="47"/>
  <c r="AE152" i="47"/>
  <c r="AE1363" i="47"/>
  <c r="AE1097" i="47"/>
  <c r="AE1195" i="47"/>
  <c r="BG822" i="47"/>
  <c r="BG820" i="47"/>
  <c r="BH820" i="47"/>
  <c r="BH822" i="47"/>
  <c r="AE416" i="47"/>
  <c r="AE1172" i="47"/>
  <c r="BG623" i="47"/>
  <c r="BG624" i="47"/>
  <c r="BG1394" i="47"/>
  <c r="AQ273" i="47" s="1"/>
  <c r="BG1395" i="47"/>
  <c r="AE252" i="47"/>
  <c r="AE1429" i="47"/>
  <c r="AE538" i="47"/>
  <c r="AH320" i="47" s="1"/>
  <c r="AI320" i="47" s="1"/>
  <c r="AJ320" i="47" s="1"/>
  <c r="AE1330" i="47"/>
  <c r="BG703" i="47"/>
  <c r="BG704" i="47"/>
  <c r="AE1383" i="47"/>
  <c r="AE1564" i="47"/>
  <c r="AE488" i="47"/>
  <c r="AE1502" i="47"/>
  <c r="AE433" i="47"/>
  <c r="AE217" i="47"/>
  <c r="AE1202" i="47"/>
  <c r="AE585" i="47"/>
  <c r="AE921" i="47"/>
  <c r="AE919" i="47"/>
  <c r="AE1457" i="47"/>
  <c r="AE810" i="47"/>
  <c r="AE930" i="47"/>
  <c r="AE938" i="47"/>
  <c r="BG1396" i="47"/>
  <c r="BG1397" i="47"/>
  <c r="BG292" i="47"/>
  <c r="BG291" i="47"/>
  <c r="AE733" i="47"/>
  <c r="AE926" i="47"/>
  <c r="AE601" i="47"/>
  <c r="AE680" i="47"/>
  <c r="AE1081" i="47"/>
  <c r="AE1580" i="47"/>
  <c r="AE911" i="47"/>
  <c r="AE358" i="47"/>
  <c r="AE160" i="47"/>
  <c r="AE163" i="47"/>
  <c r="AE154" i="47"/>
  <c r="AE871" i="47"/>
  <c r="AE1026" i="47"/>
  <c r="AE373" i="47"/>
  <c r="AH219" i="47" s="1"/>
  <c r="AI219" i="47" s="1"/>
  <c r="AJ219" i="47" s="1"/>
  <c r="AE480" i="47"/>
  <c r="AE742" i="47"/>
  <c r="AE1160" i="47"/>
  <c r="BG517" i="47"/>
  <c r="BG516" i="47"/>
  <c r="BG1037" i="47"/>
  <c r="BG1036" i="47"/>
  <c r="BG1033" i="47"/>
  <c r="BG1038" i="47"/>
  <c r="BG1034" i="47"/>
  <c r="AQ633" i="47" s="1"/>
  <c r="BG1035" i="47"/>
  <c r="AE860" i="47"/>
  <c r="AE881" i="47"/>
  <c r="AE551" i="47"/>
  <c r="BG881" i="47"/>
  <c r="BG880" i="47"/>
  <c r="AK4" i="47"/>
  <c r="AH4" i="47"/>
  <c r="AI4" i="47" s="1"/>
  <c r="AJ4" i="47" s="1"/>
  <c r="AE129" i="47"/>
  <c r="AE246" i="47"/>
  <c r="AE264" i="47"/>
  <c r="AE296" i="47"/>
  <c r="AE423" i="47"/>
  <c r="AE565" i="47"/>
  <c r="AE1014" i="47"/>
  <c r="AE568" i="47"/>
  <c r="AE791" i="47"/>
  <c r="AE1228" i="47"/>
  <c r="AE908" i="47"/>
  <c r="AE1421" i="47"/>
  <c r="AE774" i="47"/>
  <c r="AE1329" i="47"/>
  <c r="AE360" i="47"/>
  <c r="BG601" i="47"/>
  <c r="BG603" i="47"/>
  <c r="BG602" i="47"/>
  <c r="BG605" i="47"/>
  <c r="BG606" i="47"/>
  <c r="AQ957" i="47" s="1"/>
  <c r="BG600" i="47"/>
  <c r="BG599" i="47"/>
  <c r="AK2" i="47"/>
  <c r="AH2" i="47"/>
  <c r="AB12" i="18"/>
  <c r="AB10" i="18"/>
  <c r="AB6" i="18"/>
  <c r="AB15" i="18"/>
  <c r="AB17" i="18"/>
  <c r="AB11" i="18"/>
  <c r="B19" i="18"/>
  <c r="B20" i="18"/>
  <c r="AB16" i="18"/>
  <c r="AB13" i="18"/>
  <c r="AB14" i="18"/>
  <c r="AB5" i="18"/>
  <c r="AB7" i="18"/>
  <c r="AB8" i="18"/>
  <c r="AB9" i="18"/>
  <c r="B18" i="18"/>
  <c r="AK735" i="47"/>
  <c r="AK114" i="47"/>
  <c r="AE199" i="47"/>
  <c r="AH116" i="47" s="1"/>
  <c r="AI116" i="47" s="1"/>
  <c r="AJ116" i="47" s="1"/>
  <c r="BH171" i="47"/>
  <c r="AK630" i="47"/>
  <c r="AK546" i="47"/>
  <c r="AE1565" i="47"/>
  <c r="AK853" i="47"/>
  <c r="AH121" i="47"/>
  <c r="AI121" i="47" s="1"/>
  <c r="AJ121" i="47" s="1"/>
  <c r="AE1524" i="47"/>
  <c r="AK121" i="47"/>
  <c r="AK54" i="47"/>
  <c r="AE91" i="47"/>
  <c r="AE92" i="47"/>
  <c r="AH925" i="47"/>
  <c r="AI925" i="47" s="1"/>
  <c r="AJ925" i="47" s="1"/>
  <c r="AK925" i="47"/>
  <c r="AK599" i="47"/>
  <c r="AK366" i="47"/>
  <c r="AK819" i="47"/>
  <c r="AH819" i="47"/>
  <c r="AI819" i="47" s="1"/>
  <c r="AJ819" i="47" s="1"/>
  <c r="AK575" i="47"/>
  <c r="AK327" i="47"/>
  <c r="AE730" i="47"/>
  <c r="AK101" i="47"/>
  <c r="AE843" i="47"/>
  <c r="AH506" i="47" s="1"/>
  <c r="AI506" i="47" s="1"/>
  <c r="AJ506" i="47" s="1"/>
  <c r="AK166" i="47"/>
  <c r="AK363" i="47"/>
  <c r="AK928" i="47"/>
  <c r="AK803" i="47"/>
  <c r="AE1521" i="47"/>
  <c r="AK935" i="47"/>
  <c r="AK459" i="47"/>
  <c r="AK444" i="47"/>
  <c r="AE1562" i="47"/>
  <c r="AH976" i="47" s="1"/>
  <c r="AI976" i="47" s="1"/>
  <c r="AJ976" i="47" s="1"/>
  <c r="AE1553" i="47"/>
  <c r="AH973" i="47" s="1"/>
  <c r="AI973" i="47" s="1"/>
  <c r="AJ973" i="47" s="1"/>
  <c r="AK27" i="47"/>
  <c r="AE371" i="47"/>
  <c r="AH217" i="47" s="1"/>
  <c r="AI217" i="47" s="1"/>
  <c r="AJ217" i="47" s="1"/>
  <c r="AE441" i="47"/>
  <c r="AE1006" i="47"/>
  <c r="AE1372" i="47"/>
  <c r="AE737" i="47"/>
  <c r="BH533" i="47"/>
  <c r="AR884" i="47" s="1"/>
  <c r="AK988" i="47"/>
  <c r="AK442" i="47"/>
  <c r="AH488" i="47"/>
  <c r="AI488" i="47" s="1"/>
  <c r="AJ488" i="47" s="1"/>
  <c r="AK488" i="47"/>
  <c r="AK986" i="47"/>
  <c r="AK15" i="47"/>
  <c r="AE1567" i="47"/>
  <c r="AE1566" i="47"/>
  <c r="AK555" i="47"/>
  <c r="AK346" i="47"/>
  <c r="AK913" i="47"/>
  <c r="AK498" i="47"/>
  <c r="AK321" i="47"/>
  <c r="AK11" i="47"/>
  <c r="AK741" i="47"/>
  <c r="AK21" i="47"/>
  <c r="AH706" i="47"/>
  <c r="AI706" i="47" s="1"/>
  <c r="AJ706" i="47" s="1"/>
  <c r="AK711" i="47"/>
  <c r="AK693" i="47"/>
  <c r="AK962" i="47"/>
  <c r="AK780" i="47"/>
  <c r="AK353" i="47"/>
  <c r="BG587" i="47"/>
  <c r="AK767" i="47"/>
  <c r="AK466" i="47"/>
  <c r="AK769" i="47"/>
  <c r="BG1228" i="47"/>
  <c r="BG1229" i="47"/>
  <c r="AQ316" i="47" s="1"/>
  <c r="BG1230" i="47"/>
  <c r="BG1499" i="47"/>
  <c r="AM929" i="47"/>
  <c r="AN929" i="47" s="1"/>
  <c r="AK929" i="47"/>
  <c r="AE1192" i="47"/>
  <c r="AH723" i="47" s="1"/>
  <c r="AI723" i="47" s="1"/>
  <c r="AJ723" i="47" s="1"/>
  <c r="AE1206" i="47"/>
  <c r="AE1190" i="47"/>
  <c r="AK216" i="47"/>
  <c r="AE1177" i="47"/>
  <c r="AK737" i="47"/>
  <c r="AK664" i="47"/>
  <c r="AK974" i="47"/>
  <c r="AK118" i="47"/>
  <c r="AK208" i="47"/>
  <c r="AK51" i="47"/>
  <c r="AH51" i="47"/>
  <c r="AI51" i="47" s="1"/>
  <c r="AJ51" i="47" s="1"/>
  <c r="AK617" i="47"/>
  <c r="AK50" i="47"/>
  <c r="AK59" i="47"/>
  <c r="AK689" i="47"/>
  <c r="AK814" i="47"/>
  <c r="AE1035" i="47"/>
  <c r="AK179" i="47"/>
  <c r="BG305" i="47"/>
  <c r="BG306" i="47"/>
  <c r="AQ180" i="47" s="1"/>
  <c r="BG307" i="47"/>
  <c r="AK540" i="47"/>
  <c r="AK580" i="47"/>
  <c r="AK525" i="47"/>
  <c r="AE852" i="47"/>
  <c r="AE853" i="47"/>
  <c r="AK22" i="47"/>
  <c r="AK506" i="47"/>
  <c r="AH109" i="47"/>
  <c r="AI109" i="47" s="1"/>
  <c r="AJ109" i="47" s="1"/>
  <c r="AK109" i="47"/>
  <c r="AK595" i="47"/>
  <c r="AK971" i="47"/>
  <c r="AK847" i="47"/>
  <c r="AE1021" i="47"/>
  <c r="AH639" i="47" s="1"/>
  <c r="AI639" i="47" s="1"/>
  <c r="AJ639" i="47" s="1"/>
  <c r="AK269" i="47"/>
  <c r="BG451" i="47"/>
  <c r="BG452" i="47"/>
  <c r="AQ760" i="47" s="1"/>
  <c r="BG453" i="47"/>
  <c r="BG454" i="47"/>
  <c r="AM269" i="47"/>
  <c r="AN269" i="47" s="1"/>
  <c r="AE751" i="47"/>
  <c r="AK394" i="47"/>
  <c r="AK243" i="47"/>
  <c r="AK129" i="47"/>
  <c r="AE1136" i="47"/>
  <c r="AK307" i="47"/>
  <c r="AK131" i="47"/>
  <c r="AE505" i="47"/>
  <c r="AK288" i="47"/>
  <c r="AK849" i="47"/>
  <c r="AK800" i="47"/>
  <c r="BG1293" i="47"/>
  <c r="BG1292" i="47"/>
  <c r="BG1294" i="47"/>
  <c r="AE639" i="47"/>
  <c r="AH389" i="47" s="1"/>
  <c r="AI389" i="47" s="1"/>
  <c r="AJ389" i="47" s="1"/>
  <c r="AK388" i="47"/>
  <c r="AK469" i="47"/>
  <c r="BG775" i="47"/>
  <c r="AK111" i="47"/>
  <c r="AK504" i="47"/>
  <c r="AE435" i="47"/>
  <c r="BG821" i="47"/>
  <c r="AE1008" i="47"/>
  <c r="AE1296" i="47"/>
  <c r="AK455" i="47"/>
  <c r="BG754" i="47"/>
  <c r="AK140" i="47"/>
  <c r="BG240" i="47"/>
  <c r="AQ177" i="47" s="1"/>
  <c r="BG241" i="47"/>
  <c r="AQ105" i="47" s="1"/>
  <c r="BH177" i="47" s="1"/>
  <c r="AR214" i="47" s="1"/>
  <c r="AM140" i="47"/>
  <c r="AN140" i="47" s="1"/>
  <c r="BH240" i="47"/>
  <c r="BH241" i="47"/>
  <c r="AR105" i="47" s="1"/>
  <c r="BI177" i="47" s="1"/>
  <c r="AS214" i="47" s="1"/>
  <c r="BI240" i="47"/>
  <c r="BI241" i="47"/>
  <c r="AS105" i="47" s="1"/>
  <c r="BJ177" i="47" s="1"/>
  <c r="AT214" i="47" s="1"/>
  <c r="BJ240" i="47"/>
  <c r="BJ241" i="47"/>
  <c r="AT105" i="47" s="1"/>
  <c r="BK177" i="47" s="1"/>
  <c r="AU214" i="47" s="1"/>
  <c r="BK240" i="47"/>
  <c r="BK241" i="47"/>
  <c r="AU105" i="47" s="1"/>
  <c r="BL240" i="47"/>
  <c r="BL241" i="47"/>
  <c r="AV105" i="47" s="1"/>
  <c r="BM177" i="47" s="1"/>
  <c r="AW214" i="47" s="1"/>
  <c r="BM240" i="47"/>
  <c r="BM241" i="47"/>
  <c r="AW105" i="47" s="1"/>
  <c r="BN240" i="47"/>
  <c r="BN241" i="47"/>
  <c r="AX105" i="47" s="1"/>
  <c r="BO240" i="47"/>
  <c r="BO241" i="47"/>
  <c r="AY105" i="47" s="1"/>
  <c r="BP240" i="47"/>
  <c r="BP241" i="47"/>
  <c r="AZ105" i="47" s="1"/>
  <c r="BQ240" i="47"/>
  <c r="BQ241" i="47"/>
  <c r="BA105" i="47" s="1"/>
  <c r="AK60" i="47"/>
  <c r="AK206" i="47"/>
  <c r="AE1305" i="47"/>
  <c r="AK660" i="47"/>
  <c r="AH660" i="47"/>
  <c r="AI660" i="47" s="1"/>
  <c r="AJ660" i="47" s="1"/>
  <c r="AK563" i="47"/>
  <c r="BG900" i="47"/>
  <c r="BG902" i="47"/>
  <c r="BG901" i="47"/>
  <c r="AM563" i="47"/>
  <c r="AN563" i="47" s="1"/>
  <c r="AE687" i="47"/>
  <c r="AK176" i="47"/>
  <c r="AK808" i="47"/>
  <c r="AE1307" i="47"/>
  <c r="AK242" i="47"/>
  <c r="AE1342" i="47"/>
  <c r="AK969" i="47"/>
  <c r="BG1549" i="47"/>
  <c r="AE413" i="47"/>
  <c r="AE1033" i="47"/>
  <c r="AK436" i="47"/>
  <c r="AE494" i="47"/>
  <c r="AE566" i="47"/>
  <c r="AE545" i="47"/>
  <c r="AH324" i="47" s="1"/>
  <c r="AI324" i="47" s="1"/>
  <c r="AJ324" i="47" s="1"/>
  <c r="AK672" i="47"/>
  <c r="AE266" i="47"/>
  <c r="BG1069" i="47"/>
  <c r="AE541" i="47"/>
  <c r="AK719" i="47"/>
  <c r="BG1144" i="47"/>
  <c r="BG1140" i="47"/>
  <c r="BG1141" i="47"/>
  <c r="BG1142" i="47"/>
  <c r="BG1143" i="47"/>
  <c r="AK105" i="47"/>
  <c r="AE1304" i="47"/>
  <c r="AK553" i="47"/>
  <c r="AE238" i="47"/>
  <c r="BG887" i="47"/>
  <c r="AQ330" i="47" s="1"/>
  <c r="AK173" i="47"/>
  <c r="BG293" i="47"/>
  <c r="BG294" i="47"/>
  <c r="BG295" i="47"/>
  <c r="BG296" i="47"/>
  <c r="BG297" i="47"/>
  <c r="BH295" i="47"/>
  <c r="BI295" i="47"/>
  <c r="BJ295" i="47"/>
  <c r="BK295" i="47"/>
  <c r="BL295" i="47"/>
  <c r="BM295" i="47"/>
  <c r="BN295" i="47"/>
  <c r="BO295" i="47"/>
  <c r="BP295" i="47"/>
  <c r="BQ295" i="47"/>
  <c r="BR295" i="47"/>
  <c r="BS295" i="47"/>
  <c r="BT295" i="47"/>
  <c r="AE228" i="47"/>
  <c r="AK134" i="47"/>
  <c r="AE325" i="47"/>
  <c r="AE1089" i="47"/>
  <c r="AE1465" i="47"/>
  <c r="AE602" i="47"/>
  <c r="AK685" i="47"/>
  <c r="AE223" i="47"/>
  <c r="BG1090" i="47"/>
  <c r="BG1091" i="47"/>
  <c r="AK330" i="47"/>
  <c r="BG552" i="47"/>
  <c r="AQ624" i="47" s="1"/>
  <c r="AE524" i="47"/>
  <c r="AE1005" i="47"/>
  <c r="AE736" i="47"/>
  <c r="AE1157" i="47"/>
  <c r="AK26" i="47"/>
  <c r="AE208" i="47"/>
  <c r="AK898" i="47"/>
  <c r="AE729" i="47"/>
  <c r="AE1322" i="47"/>
  <c r="AK53" i="47"/>
  <c r="BG90" i="47"/>
  <c r="AE324" i="47"/>
  <c r="AE1164" i="47"/>
  <c r="AE1331" i="47"/>
  <c r="AE1526" i="47"/>
  <c r="AK671" i="47"/>
  <c r="AK486" i="47"/>
  <c r="BG800" i="47"/>
  <c r="BG801" i="47"/>
  <c r="BG802" i="47"/>
  <c r="AM486" i="47"/>
  <c r="AN486" i="47" s="1"/>
  <c r="AE1443" i="47"/>
  <c r="AE1142" i="47"/>
  <c r="AE1570" i="47"/>
  <c r="AK247" i="47"/>
  <c r="BG416" i="47"/>
  <c r="AE1271" i="47"/>
  <c r="AK5" i="47"/>
  <c r="AE6" i="47"/>
  <c r="AH576" i="47" s="1"/>
  <c r="AI576" i="47" s="1"/>
  <c r="AJ576" i="47" s="1"/>
  <c r="BG6" i="47"/>
  <c r="AQ576" i="47" s="1"/>
  <c r="BG7" i="47"/>
  <c r="AE1391" i="47"/>
  <c r="AK743" i="47"/>
  <c r="AK153" i="47"/>
  <c r="AE124" i="47"/>
  <c r="AE1208" i="47"/>
  <c r="AK367" i="47"/>
  <c r="BG608" i="47"/>
  <c r="BG609" i="47"/>
  <c r="AK845" i="47"/>
  <c r="BG1361" i="47"/>
  <c r="BG1362" i="47"/>
  <c r="AK837" i="47"/>
  <c r="BG1351" i="47"/>
  <c r="BG109" i="47"/>
  <c r="BG110" i="47"/>
  <c r="AK64" i="47"/>
  <c r="AH64" i="47"/>
  <c r="AI64" i="47" s="1"/>
  <c r="AJ64" i="47" s="1"/>
  <c r="AK205" i="47"/>
  <c r="AE247" i="47"/>
  <c r="AE1001" i="47"/>
  <c r="AE1396" i="47"/>
  <c r="AE1298" i="47"/>
  <c r="AK412" i="47"/>
  <c r="BG684" i="47"/>
  <c r="BG685" i="47"/>
  <c r="AK6" i="47"/>
  <c r="AE10" i="47"/>
  <c r="AH7" i="47" s="1"/>
  <c r="AI7" i="47" s="1"/>
  <c r="AJ7" i="47" s="1"/>
  <c r="AE256" i="47"/>
  <c r="AH149" i="47" s="1"/>
  <c r="AI149" i="47" s="1"/>
  <c r="AJ149" i="47" s="1"/>
  <c r="AE289" i="47"/>
  <c r="AE297" i="47"/>
  <c r="AE328" i="47"/>
  <c r="AE483" i="47"/>
  <c r="AE522" i="47"/>
  <c r="AE793" i="47"/>
  <c r="AE870" i="47"/>
  <c r="AE890" i="47"/>
  <c r="AE895" i="47"/>
  <c r="AE735" i="47"/>
  <c r="AH442" i="47" s="1"/>
  <c r="AI442" i="47" s="1"/>
  <c r="AJ442" i="47" s="1"/>
  <c r="AE1054" i="47"/>
  <c r="AE1171" i="47"/>
  <c r="AE1199" i="47"/>
  <c r="AE1267" i="47"/>
  <c r="AE1379" i="47"/>
  <c r="AE1424" i="47"/>
  <c r="AE790" i="47"/>
  <c r="AE914" i="47"/>
  <c r="AH565" i="47" s="1"/>
  <c r="AI565" i="47" s="1"/>
  <c r="AJ565" i="47" s="1"/>
  <c r="AE901" i="47"/>
  <c r="AE1350" i="47"/>
  <c r="AE1529" i="47"/>
  <c r="AE1365" i="47"/>
  <c r="AK846" i="47"/>
  <c r="BG1364" i="47"/>
  <c r="BG1363" i="47"/>
  <c r="AE588" i="47"/>
  <c r="AE1563" i="47"/>
  <c r="AE1180" i="47"/>
  <c r="AE8" i="47"/>
  <c r="AK167" i="47"/>
  <c r="BG286" i="47"/>
  <c r="BG287" i="47"/>
  <c r="BG288" i="47"/>
  <c r="BG289" i="47"/>
  <c r="BH286" i="47"/>
  <c r="BH287" i="47"/>
  <c r="BH289" i="47"/>
  <c r="BI286" i="47"/>
  <c r="BI287" i="47"/>
  <c r="BI289" i="47"/>
  <c r="BJ286" i="47"/>
  <c r="BJ287" i="47"/>
  <c r="BJ289" i="47"/>
  <c r="BK286" i="47"/>
  <c r="BK287" i="47"/>
  <c r="BK289" i="47"/>
  <c r="BL286" i="47"/>
  <c r="BL287" i="47"/>
  <c r="BL289" i="47"/>
  <c r="BM286" i="47"/>
  <c r="BM287" i="47"/>
  <c r="BM289" i="47"/>
  <c r="BN286" i="47"/>
  <c r="BN287" i="47"/>
  <c r="BN289" i="47"/>
  <c r="BO286" i="47"/>
  <c r="BO287" i="47"/>
  <c r="BO289" i="47"/>
  <c r="BP286" i="47"/>
  <c r="BP287" i="47"/>
  <c r="BP289" i="47"/>
  <c r="BQ286" i="47"/>
  <c r="BQ287" i="47"/>
  <c r="BQ289" i="47"/>
  <c r="BR286" i="47"/>
  <c r="BR287" i="47"/>
  <c r="BR289" i="47"/>
  <c r="BS286" i="47"/>
  <c r="BS287" i="47"/>
  <c r="BS289" i="47"/>
  <c r="BT286" i="47"/>
  <c r="BT287" i="47"/>
  <c r="BT289" i="47"/>
  <c r="AE102" i="47"/>
  <c r="AE155" i="47"/>
  <c r="AE158" i="47"/>
  <c r="AE221" i="47"/>
  <c r="AE229" i="47"/>
  <c r="AE334" i="47"/>
  <c r="AE352" i="47"/>
  <c r="AE644" i="47"/>
  <c r="AE891" i="47"/>
  <c r="AE896" i="47"/>
  <c r="AE364" i="47"/>
  <c r="AE799" i="47"/>
  <c r="AE1053" i="47"/>
  <c r="AE723" i="47"/>
  <c r="AE802" i="47"/>
  <c r="AE1137" i="47"/>
  <c r="AE552" i="47"/>
  <c r="AE564" i="47"/>
  <c r="AE1482" i="47"/>
  <c r="AE1491" i="47"/>
  <c r="AE1499" i="47"/>
  <c r="AE177" i="47"/>
  <c r="AE593" i="47"/>
  <c r="AE1318" i="47"/>
  <c r="AE1340" i="47"/>
  <c r="AE1132" i="47"/>
  <c r="AE1545" i="47"/>
  <c r="AK921" i="47"/>
  <c r="BG1483" i="47"/>
  <c r="AE727" i="47"/>
  <c r="AK299" i="47"/>
  <c r="BG503" i="47"/>
  <c r="BG504" i="47"/>
  <c r="AM299" i="47"/>
  <c r="AN299" i="47" s="1"/>
  <c r="AK631" i="47"/>
  <c r="BG1005" i="47"/>
  <c r="AQ103" i="47" s="1"/>
  <c r="BG1006" i="47"/>
  <c r="BG1007" i="47"/>
  <c r="BG1008" i="47"/>
  <c r="BG1009" i="47"/>
  <c r="AQ521" i="47" s="1"/>
  <c r="BG1010" i="47"/>
  <c r="AE436" i="47"/>
  <c r="AE1173" i="47"/>
  <c r="AE1176" i="47"/>
  <c r="AK532" i="47"/>
  <c r="BG859" i="47"/>
  <c r="BG860" i="47"/>
  <c r="AQ520" i="47" s="1"/>
  <c r="BH209" i="47"/>
  <c r="BH210" i="47"/>
  <c r="AK842" i="47"/>
  <c r="AK806" i="47"/>
  <c r="AK805" i="47"/>
  <c r="AK802" i="47"/>
  <c r="BH966" i="47"/>
  <c r="AK702" i="47"/>
  <c r="AK569" i="47"/>
  <c r="AK568" i="47"/>
  <c r="AK566" i="47"/>
  <c r="BH445" i="47"/>
  <c r="BH446" i="47"/>
  <c r="BI445" i="47"/>
  <c r="BI446" i="47"/>
  <c r="BJ445" i="47"/>
  <c r="BJ446" i="47"/>
  <c r="BK445" i="47"/>
  <c r="BK446" i="47"/>
  <c r="BL445" i="47"/>
  <c r="BL446" i="47"/>
  <c r="BM445" i="47"/>
  <c r="BM446" i="47"/>
  <c r="BN445" i="47"/>
  <c r="BN446" i="47"/>
  <c r="BO445" i="47"/>
  <c r="BO446" i="47"/>
  <c r="BP445" i="47"/>
  <c r="BP446" i="47"/>
  <c r="BQ445" i="47"/>
  <c r="BQ446" i="47"/>
  <c r="BR445" i="47"/>
  <c r="BR446" i="47"/>
  <c r="BS445" i="47"/>
  <c r="BS446" i="47"/>
  <c r="BT445" i="47"/>
  <c r="BT446" i="47"/>
  <c r="AK204" i="47"/>
  <c r="AK99" i="47"/>
  <c r="BH397" i="47"/>
  <c r="BH684" i="47"/>
  <c r="AK23" i="47"/>
  <c r="P11" i="18"/>
  <c r="O19" i="18"/>
  <c r="O9" i="18"/>
  <c r="P6" i="18"/>
  <c r="O11" i="18"/>
  <c r="P5" i="18"/>
  <c r="P19" i="18"/>
  <c r="O6" i="18"/>
  <c r="O20" i="18"/>
  <c r="P9" i="18"/>
  <c r="O13" i="18"/>
  <c r="P16" i="18"/>
  <c r="O7" i="18"/>
  <c r="P20" i="18"/>
  <c r="O24" i="18"/>
  <c r="O12" i="18"/>
  <c r="O5" i="18"/>
  <c r="O10" i="18"/>
  <c r="P22" i="18"/>
  <c r="P10" i="18"/>
  <c r="P18" i="18"/>
  <c r="P23" i="18"/>
  <c r="O17" i="18"/>
  <c r="P8" i="18"/>
  <c r="O23" i="18"/>
  <c r="P17" i="18"/>
  <c r="O16" i="18"/>
  <c r="P14" i="18"/>
  <c r="P13" i="18"/>
  <c r="P15" i="18"/>
  <c r="P24" i="18"/>
  <c r="O14" i="18"/>
  <c r="O22" i="18"/>
  <c r="P12" i="18"/>
  <c r="O21" i="18"/>
  <c r="P21" i="18"/>
  <c r="O8" i="18"/>
  <c r="P7" i="18"/>
  <c r="O15" i="18"/>
  <c r="O18" i="18"/>
  <c r="L9" i="18"/>
  <c r="AE1376" i="47"/>
  <c r="AE1141" i="47"/>
  <c r="AH719" i="47" s="1"/>
  <c r="AI719" i="47" s="1"/>
  <c r="AJ719" i="47" s="1"/>
  <c r="AE1071" i="47"/>
  <c r="AE1069" i="47"/>
  <c r="AE813" i="47"/>
  <c r="AE478" i="47"/>
  <c r="AH284" i="47" s="1"/>
  <c r="AI284" i="47" s="1"/>
  <c r="AJ284" i="47" s="1"/>
  <c r="AE257" i="47"/>
  <c r="AH151" i="47" s="1"/>
  <c r="AI151" i="47" s="1"/>
  <c r="AJ151" i="47" s="1"/>
  <c r="AE1560" i="47"/>
  <c r="AE1558" i="47"/>
  <c r="AE1557" i="47"/>
  <c r="AE1538" i="47"/>
  <c r="AE1513" i="47"/>
  <c r="AE1374" i="47"/>
  <c r="AH631" i="47" s="1"/>
  <c r="AI631" i="47" s="1"/>
  <c r="AJ631" i="47" s="1"/>
  <c r="AE1371" i="47"/>
  <c r="AE1306" i="47"/>
  <c r="AH803" i="47" s="1"/>
  <c r="AI803" i="47" s="1"/>
  <c r="AJ803" i="47" s="1"/>
  <c r="AE1116" i="47"/>
  <c r="AH699" i="47" s="1"/>
  <c r="AI699" i="47" s="1"/>
  <c r="AJ699" i="47" s="1"/>
  <c r="AE1102" i="47"/>
  <c r="AE761" i="47"/>
  <c r="AH462" i="47" s="1"/>
  <c r="AI462" i="47" s="1"/>
  <c r="AJ462" i="47" s="1"/>
  <c r="AE745" i="47"/>
  <c r="AE714" i="47"/>
  <c r="AH419" i="47" s="1"/>
  <c r="AI419" i="47" s="1"/>
  <c r="AJ419" i="47" s="1"/>
  <c r="AE32" i="47"/>
  <c r="AH22" i="47" s="1"/>
  <c r="AI22" i="47" s="1"/>
  <c r="AJ22" i="47" s="1"/>
  <c r="AE1549" i="47"/>
  <c r="AE1369" i="47"/>
  <c r="AE952" i="47"/>
  <c r="AE946" i="47"/>
  <c r="AH591" i="47" s="1"/>
  <c r="AI591" i="47" s="1"/>
  <c r="AJ591" i="47" s="1"/>
  <c r="AE931" i="47"/>
  <c r="AE609" i="47"/>
  <c r="AE1430" i="47"/>
  <c r="AE1425" i="47"/>
  <c r="AH988" i="47" s="1"/>
  <c r="AI988" i="47" s="1"/>
  <c r="AJ988" i="47" s="1"/>
  <c r="AE1412" i="47"/>
  <c r="AE1394" i="47"/>
  <c r="AE153" i="47"/>
  <c r="AH88" i="47" s="1"/>
  <c r="AI88" i="47" s="1"/>
  <c r="AJ88" i="47" s="1"/>
  <c r="AE150" i="47"/>
  <c r="AE148" i="47"/>
  <c r="AH86" i="47" s="1"/>
  <c r="AI86" i="47" s="1"/>
  <c r="AJ86" i="47" s="1"/>
  <c r="AE1481" i="47"/>
  <c r="AH919" i="47" s="1"/>
  <c r="AI919" i="47" s="1"/>
  <c r="AJ919" i="47" s="1"/>
  <c r="AE1385" i="47"/>
  <c r="AE1347" i="47"/>
  <c r="AE1345" i="47"/>
  <c r="AE1169" i="47"/>
  <c r="AE754" i="47"/>
  <c r="AE724" i="47"/>
  <c r="AE605" i="47"/>
  <c r="AE578" i="47"/>
  <c r="AE546" i="47"/>
  <c r="AE532" i="47"/>
  <c r="AE181" i="47"/>
  <c r="AE1559" i="47"/>
  <c r="AE1467" i="47"/>
  <c r="AE1464" i="47"/>
  <c r="AE1459" i="47"/>
  <c r="AE83" i="47"/>
  <c r="AE424" i="47"/>
  <c r="AE404" i="47"/>
  <c r="AE147" i="47"/>
  <c r="AE7" i="47"/>
  <c r="AE1370" i="47"/>
  <c r="AE1339" i="47"/>
  <c r="AH820" i="47" s="1"/>
  <c r="AI820" i="47" s="1"/>
  <c r="AJ820" i="47" s="1"/>
  <c r="AE1308" i="47"/>
  <c r="AE1284" i="47"/>
  <c r="AE1280" i="47"/>
  <c r="AH779" i="47" s="1"/>
  <c r="AI779" i="47" s="1"/>
  <c r="AJ779" i="47" s="1"/>
  <c r="AE1279" i="47"/>
  <c r="AE1140" i="47"/>
  <c r="AE1134" i="47"/>
  <c r="AE782" i="47"/>
  <c r="AE755" i="47"/>
  <c r="AE548" i="47"/>
  <c r="AE69" i="47"/>
  <c r="AE720" i="47"/>
  <c r="AE710" i="47"/>
  <c r="AE1446" i="47"/>
  <c r="AE1445" i="47"/>
  <c r="AE1444" i="47"/>
  <c r="AE1411" i="47"/>
  <c r="AH862" i="47" s="1"/>
  <c r="AI862" i="47" s="1"/>
  <c r="AJ862" i="47" s="1"/>
  <c r="AE1204" i="47"/>
  <c r="AE1070" i="47"/>
  <c r="AE833" i="47"/>
  <c r="AE830" i="47"/>
  <c r="AE59" i="47"/>
  <c r="AE464" i="47"/>
  <c r="AE241" i="47"/>
  <c r="AE166" i="47"/>
  <c r="AE145" i="47"/>
  <c r="AH81" i="47" s="1"/>
  <c r="AI81" i="47" s="1"/>
  <c r="AJ81" i="47" s="1"/>
  <c r="AE1550" i="47"/>
  <c r="AE1364" i="47"/>
  <c r="AE1355" i="47"/>
  <c r="AE1314" i="47"/>
  <c r="AE1182" i="47"/>
  <c r="AE1103" i="47"/>
  <c r="AE713" i="47"/>
  <c r="AE41" i="47"/>
  <c r="AE1569" i="47"/>
  <c r="AE1321" i="47"/>
  <c r="AE902" i="47"/>
  <c r="AE20" i="47"/>
  <c r="AE1463" i="47"/>
  <c r="AE1056" i="47"/>
  <c r="AE822" i="47"/>
  <c r="AE821" i="47"/>
  <c r="AE455" i="47"/>
  <c r="AE440" i="47"/>
  <c r="AE162" i="47"/>
  <c r="AE161" i="47"/>
  <c r="AE146" i="47"/>
  <c r="AE1312" i="47"/>
  <c r="AE1302" i="47"/>
  <c r="AE801" i="47"/>
  <c r="AE536" i="47"/>
  <c r="AE30" i="47"/>
  <c r="AE1276" i="47"/>
  <c r="AE1275" i="47"/>
  <c r="AE1263" i="47"/>
  <c r="AE1259" i="47"/>
  <c r="AE1251" i="47"/>
  <c r="AE1244" i="47"/>
  <c r="AE1243" i="47"/>
  <c r="AE1242" i="47"/>
  <c r="AE1240" i="47"/>
  <c r="AE1239" i="47"/>
  <c r="AE1238" i="47"/>
  <c r="AE1230" i="47"/>
  <c r="AE1229" i="47"/>
  <c r="AE1222" i="47"/>
  <c r="AE1219" i="47"/>
  <c r="AE1210" i="47"/>
  <c r="AE1209" i="47"/>
  <c r="AE906" i="47"/>
  <c r="AE359" i="47"/>
  <c r="AE179" i="47"/>
  <c r="AE1092" i="47"/>
  <c r="AE1091" i="47"/>
  <c r="AE1088" i="47"/>
  <c r="AE467" i="47"/>
  <c r="AE230" i="47"/>
  <c r="AE1022" i="47"/>
  <c r="AE1015" i="47"/>
  <c r="AE1010" i="47"/>
  <c r="AE1009" i="47"/>
  <c r="AE1007" i="47"/>
  <c r="AE999" i="47"/>
  <c r="AE991" i="47"/>
  <c r="AE988" i="47"/>
  <c r="AE984" i="47"/>
  <c r="AE982" i="47"/>
  <c r="AH607" i="47" s="1"/>
  <c r="AI607" i="47" s="1"/>
  <c r="AJ607" i="47" s="1"/>
  <c r="AE981" i="47"/>
  <c r="AE979" i="47"/>
  <c r="AE977" i="47"/>
  <c r="AE719" i="47"/>
  <c r="AE718" i="47"/>
  <c r="AE586" i="47"/>
  <c r="AE581" i="47"/>
  <c r="AE575" i="47"/>
  <c r="AE573" i="47"/>
  <c r="AE897" i="47"/>
  <c r="AE888" i="47"/>
  <c r="AE877" i="47"/>
  <c r="AE861" i="47"/>
  <c r="AE859" i="47"/>
  <c r="AE858" i="47"/>
  <c r="AE856" i="47"/>
  <c r="AE851" i="47"/>
  <c r="AH515" i="47" s="1"/>
  <c r="AI515" i="47" s="1"/>
  <c r="AJ515" i="47" s="1"/>
  <c r="AE842" i="47"/>
  <c r="AE839" i="47"/>
  <c r="AE838" i="47"/>
  <c r="AE570" i="47"/>
  <c r="AE706" i="47"/>
  <c r="AE442" i="47"/>
  <c r="AE403" i="47"/>
  <c r="AE691" i="47"/>
  <c r="AE684" i="47"/>
  <c r="AH413" i="47" s="1"/>
  <c r="AI413" i="47" s="1"/>
  <c r="AJ413" i="47" s="1"/>
  <c r="AE678" i="47"/>
  <c r="AE673" i="47"/>
  <c r="AE672" i="47"/>
  <c r="AE670" i="47"/>
  <c r="AE668" i="47"/>
  <c r="AE666" i="47"/>
  <c r="AE665" i="47"/>
  <c r="AE661" i="47"/>
  <c r="AH400" i="47" s="1"/>
  <c r="AI400" i="47" s="1"/>
  <c r="AJ400" i="47" s="1"/>
  <c r="AE654" i="47"/>
  <c r="AE638" i="47"/>
  <c r="AE63" i="47"/>
  <c r="AH39" i="47" s="1"/>
  <c r="AI39" i="47" s="1"/>
  <c r="AJ39" i="47" s="1"/>
  <c r="AE526" i="47"/>
  <c r="AE523" i="47"/>
  <c r="AE517" i="47"/>
  <c r="AE508" i="47"/>
  <c r="AE506" i="47"/>
  <c r="AE504" i="47"/>
  <c r="AE503" i="47"/>
  <c r="AE496" i="47"/>
  <c r="AE490" i="47"/>
  <c r="AE452" i="47"/>
  <c r="AE450" i="47"/>
  <c r="AE333" i="47"/>
  <c r="AE326" i="47"/>
  <c r="AE307" i="47"/>
  <c r="AE306" i="47"/>
  <c r="AH180" i="47" s="1"/>
  <c r="AI180" i="47" s="1"/>
  <c r="AJ180" i="47" s="1"/>
  <c r="AE305" i="47"/>
  <c r="AE299" i="47"/>
  <c r="AE294" i="47"/>
  <c r="AE293" i="47"/>
  <c r="AE290" i="47"/>
  <c r="AE288" i="47"/>
  <c r="AE287" i="47"/>
  <c r="AE286" i="47"/>
  <c r="AE283" i="47"/>
  <c r="AE275" i="47"/>
  <c r="AE273" i="47"/>
  <c r="AE271" i="47"/>
  <c r="AE270" i="47"/>
  <c r="AH157" i="47" s="1"/>
  <c r="AI157" i="47" s="1"/>
  <c r="AJ157" i="47" s="1"/>
  <c r="AE265" i="47"/>
  <c r="AE218" i="47"/>
  <c r="AE159" i="47"/>
  <c r="AE134" i="47"/>
  <c r="AM743" i="47"/>
  <c r="AN743" i="47" s="1"/>
  <c r="AE130" i="47"/>
  <c r="AE123" i="47"/>
  <c r="AE120" i="47"/>
  <c r="AE103" i="47"/>
  <c r="AE101" i="47"/>
  <c r="AE94" i="47"/>
  <c r="AE90" i="47"/>
  <c r="AE9" i="47"/>
  <c r="AQ358" i="47"/>
  <c r="AQ416" i="47"/>
  <c r="BH696" i="47" s="1"/>
  <c r="AQ532" i="47"/>
  <c r="AQ564" i="47"/>
  <c r="AQ544" i="47"/>
  <c r="BH878" i="47" s="1"/>
  <c r="AQ574" i="47"/>
  <c r="AE600" i="47"/>
  <c r="AE599" i="47"/>
  <c r="AE604" i="47"/>
  <c r="AE579" i="47"/>
  <c r="AE577" i="47"/>
  <c r="AE576" i="47"/>
  <c r="AE16" i="47"/>
  <c r="AE15" i="47"/>
  <c r="AE1542" i="47"/>
  <c r="AH947" i="47" s="1"/>
  <c r="AI947" i="47" s="1"/>
  <c r="AJ947" i="47" s="1"/>
  <c r="AE1541" i="47"/>
  <c r="AH962" i="47" s="1"/>
  <c r="AI962" i="47" s="1"/>
  <c r="AJ962" i="47" s="1"/>
  <c r="AE193" i="47"/>
  <c r="AE191" i="47"/>
  <c r="AE192" i="47"/>
  <c r="AE42" i="47"/>
  <c r="AE1301" i="47"/>
  <c r="AE1300" i="47"/>
  <c r="AE34" i="47"/>
  <c r="AE33" i="47"/>
  <c r="S9" i="18"/>
  <c r="T12" i="18"/>
  <c r="T17" i="18"/>
  <c r="S5" i="18"/>
  <c r="S23" i="18"/>
  <c r="T6" i="18"/>
  <c r="S10" i="18"/>
  <c r="T11" i="18"/>
  <c r="T23" i="18"/>
  <c r="S24" i="18"/>
  <c r="T18" i="18"/>
  <c r="S18" i="18"/>
  <c r="S20" i="18"/>
  <c r="T20" i="18"/>
  <c r="S6" i="18"/>
  <c r="S13" i="18"/>
  <c r="T13" i="18"/>
  <c r="S14" i="18"/>
  <c r="T14" i="18"/>
  <c r="S15" i="18"/>
  <c r="T15" i="18"/>
  <c r="S16" i="18"/>
  <c r="T16" i="18"/>
  <c r="S8" i="18"/>
  <c r="T9" i="18"/>
  <c r="T10" i="18"/>
  <c r="T24" i="18"/>
  <c r="S7" i="18"/>
  <c r="S12" i="18"/>
  <c r="S17" i="18"/>
  <c r="T21" i="18"/>
  <c r="S19" i="18"/>
  <c r="T19" i="18"/>
  <c r="S21" i="18"/>
  <c r="S22" i="18"/>
  <c r="T22" i="18"/>
  <c r="T7" i="18"/>
  <c r="T5" i="18"/>
  <c r="S11" i="18"/>
  <c r="T8" i="18"/>
  <c r="AQ217" i="47" l="1"/>
  <c r="AQ317" i="47"/>
  <c r="AQ976" i="47"/>
  <c r="AQ3" i="47"/>
  <c r="AQ559" i="47"/>
  <c r="AQ379" i="47"/>
  <c r="BH635" i="47" s="1"/>
  <c r="AQ800" i="47"/>
  <c r="AQ838" i="47"/>
  <c r="AQ210" i="47"/>
  <c r="AQ917" i="47"/>
  <c r="AQ873" i="47"/>
  <c r="AQ473" i="47"/>
  <c r="AQ248" i="47"/>
  <c r="AH995" i="47"/>
  <c r="AI995" i="47" s="1"/>
  <c r="AJ995" i="47" s="1"/>
  <c r="BH1580" i="47"/>
  <c r="AQ547" i="47"/>
  <c r="AQ647" i="47"/>
  <c r="BH1052" i="47" s="1"/>
  <c r="AQ331" i="47"/>
  <c r="AQ500" i="47"/>
  <c r="AH873" i="47"/>
  <c r="AI873" i="47" s="1"/>
  <c r="AJ873" i="47" s="1"/>
  <c r="AH467" i="47"/>
  <c r="AI467" i="47" s="1"/>
  <c r="AJ467" i="47" s="1"/>
  <c r="BH1601" i="47"/>
  <c r="AH235" i="47"/>
  <c r="AI235" i="47" s="1"/>
  <c r="AJ235" i="47" s="1"/>
  <c r="AQ978" i="47"/>
  <c r="AQ669" i="47"/>
  <c r="AQ938" i="47"/>
  <c r="BH1530" i="47" s="1"/>
  <c r="AH584" i="47"/>
  <c r="AI584" i="47" s="1"/>
  <c r="AJ584" i="47" s="1"/>
  <c r="AQ425" i="47"/>
  <c r="BH717" i="47" s="1"/>
  <c r="AQ983" i="47"/>
  <c r="BH1598" i="47" s="1"/>
  <c r="AQ133" i="47"/>
  <c r="AQ212" i="47"/>
  <c r="BH367" i="47" s="1"/>
  <c r="AQ405" i="47"/>
  <c r="AQ851" i="47"/>
  <c r="AQ702" i="47"/>
  <c r="AQ530" i="47"/>
  <c r="BH874" i="47" s="1"/>
  <c r="AR320" i="47" s="1"/>
  <c r="BI541" i="47" s="1"/>
  <c r="AQ219" i="47"/>
  <c r="AQ692" i="47"/>
  <c r="AQ309" i="47"/>
  <c r="AQ899" i="47"/>
  <c r="AQ762" i="47"/>
  <c r="AQ132" i="47"/>
  <c r="AQ114" i="47"/>
  <c r="BH199" i="47" s="1"/>
  <c r="AQ450" i="47"/>
  <c r="AQ275" i="47"/>
  <c r="AQ277" i="47"/>
  <c r="AQ642" i="47"/>
  <c r="BH1043" i="47" s="1"/>
  <c r="AH834" i="47"/>
  <c r="AI834" i="47" s="1"/>
  <c r="AJ834" i="47" s="1"/>
  <c r="AH543" i="47"/>
  <c r="AI543" i="47" s="1"/>
  <c r="AJ543" i="47" s="1"/>
  <c r="AH550" i="47"/>
  <c r="AI550" i="47" s="1"/>
  <c r="AJ550" i="47" s="1"/>
  <c r="AH901" i="47"/>
  <c r="AI901" i="47" s="1"/>
  <c r="AJ901" i="47" s="1"/>
  <c r="AH923" i="47"/>
  <c r="AI923" i="47" s="1"/>
  <c r="AJ923" i="47" s="1"/>
  <c r="AH767" i="47"/>
  <c r="AI767" i="47" s="1"/>
  <c r="AJ767" i="47" s="1"/>
  <c r="AH295" i="47"/>
  <c r="AI295" i="47" s="1"/>
  <c r="AJ295" i="47" s="1"/>
  <c r="AQ327" i="47"/>
  <c r="AQ50" i="47"/>
  <c r="AH233" i="47"/>
  <c r="AI233" i="47" s="1"/>
  <c r="AJ233" i="47" s="1"/>
  <c r="AQ483" i="47"/>
  <c r="AQ194" i="47"/>
  <c r="AH245" i="47"/>
  <c r="AI245" i="47" s="1"/>
  <c r="AJ245" i="47" s="1"/>
  <c r="AH514" i="47"/>
  <c r="AI514" i="47" s="1"/>
  <c r="AJ514" i="47" s="1"/>
  <c r="AQ618" i="47"/>
  <c r="AQ523" i="47"/>
  <c r="AQ820" i="47"/>
  <c r="BH1344" i="47" s="1"/>
  <c r="AQ869" i="47"/>
  <c r="AH950" i="47"/>
  <c r="AI950" i="47" s="1"/>
  <c r="AJ950" i="47" s="1"/>
  <c r="AH222" i="47"/>
  <c r="AI222" i="47" s="1"/>
  <c r="AJ222" i="47" s="1"/>
  <c r="AH666" i="47"/>
  <c r="AI666" i="47" s="1"/>
  <c r="AJ666" i="47" s="1"/>
  <c r="AH867" i="47"/>
  <c r="AI867" i="47" s="1"/>
  <c r="AJ867" i="47" s="1"/>
  <c r="AH249" i="47"/>
  <c r="AI249" i="47" s="1"/>
  <c r="AJ249" i="47" s="1"/>
  <c r="AH60" i="47"/>
  <c r="AI60" i="47" s="1"/>
  <c r="AJ60" i="47" s="1"/>
  <c r="AH425" i="47"/>
  <c r="AI425" i="47" s="1"/>
  <c r="AJ425" i="47" s="1"/>
  <c r="AH813" i="47"/>
  <c r="AI813" i="47" s="1"/>
  <c r="AJ813" i="47" s="1"/>
  <c r="BH1616" i="47"/>
  <c r="BH1615" i="47"/>
  <c r="BH345" i="47"/>
  <c r="BH346" i="47"/>
  <c r="BH347" i="47"/>
  <c r="BS953" i="47"/>
  <c r="BS954" i="47"/>
  <c r="BT954" i="47"/>
  <c r="BT953" i="47"/>
  <c r="BH314" i="47"/>
  <c r="BH313" i="47"/>
  <c r="BH315" i="47"/>
  <c r="AR572" i="47" s="1"/>
  <c r="BI564" i="47"/>
  <c r="BI565" i="47"/>
  <c r="BI566" i="47"/>
  <c r="BJ564" i="47"/>
  <c r="BJ565" i="47"/>
  <c r="BJ566" i="47"/>
  <c r="BK564" i="47"/>
  <c r="BK566" i="47"/>
  <c r="BK565" i="47"/>
  <c r="BL564" i="47"/>
  <c r="BL566" i="47"/>
  <c r="BL565" i="47"/>
  <c r="BM564" i="47"/>
  <c r="BM566" i="47"/>
  <c r="BM565" i="47"/>
  <c r="BN564" i="47"/>
  <c r="BN566" i="47"/>
  <c r="BN565" i="47"/>
  <c r="BO564" i="47"/>
  <c r="BO566" i="47"/>
  <c r="BO565" i="47"/>
  <c r="BP564" i="47"/>
  <c r="BP566" i="47"/>
  <c r="BP565" i="47"/>
  <c r="BQ564" i="47"/>
  <c r="BQ565" i="47"/>
  <c r="BQ566" i="47"/>
  <c r="BR564" i="47"/>
  <c r="BR566" i="47"/>
  <c r="BR565" i="47"/>
  <c r="BS564" i="47"/>
  <c r="BS565" i="47"/>
  <c r="BS566" i="47"/>
  <c r="BT564" i="47"/>
  <c r="BT565" i="47"/>
  <c r="BH110" i="47"/>
  <c r="BH109" i="47"/>
  <c r="AQ15" i="47"/>
  <c r="BH21" i="47" s="1"/>
  <c r="AQ723" i="47"/>
  <c r="BH411" i="47"/>
  <c r="BH414" i="47"/>
  <c r="AE610" i="47"/>
  <c r="AE613" i="47"/>
  <c r="AH170" i="47" s="1"/>
  <c r="AI170" i="47" s="1"/>
  <c r="AJ170" i="47" s="1"/>
  <c r="BG610" i="47"/>
  <c r="BG613" i="47"/>
  <c r="AQ170" i="47" s="1"/>
  <c r="BH633" i="47"/>
  <c r="BH634" i="47"/>
  <c r="BH307" i="47"/>
  <c r="BH306" i="47"/>
  <c r="BH644" i="47"/>
  <c r="BH647" i="47"/>
  <c r="BI644" i="47"/>
  <c r="BI647" i="47"/>
  <c r="BJ644" i="47"/>
  <c r="BJ647" i="47"/>
  <c r="BK644" i="47"/>
  <c r="BK647" i="47"/>
  <c r="BL644" i="47"/>
  <c r="BL647" i="47"/>
  <c r="BM644" i="47"/>
  <c r="BM647" i="47"/>
  <c r="BN644" i="47"/>
  <c r="BN647" i="47"/>
  <c r="BO644" i="47"/>
  <c r="BO647" i="47"/>
  <c r="BP644" i="47"/>
  <c r="BP647" i="47"/>
  <c r="BQ644" i="47"/>
  <c r="BQ647" i="47"/>
  <c r="BR644" i="47"/>
  <c r="BR647" i="47"/>
  <c r="BS644" i="47"/>
  <c r="BS647" i="47"/>
  <c r="BT644" i="47"/>
  <c r="BT647" i="47"/>
  <c r="BH378" i="47"/>
  <c r="BH377" i="47"/>
  <c r="BH385" i="47"/>
  <c r="BH383" i="47"/>
  <c r="BH384" i="47"/>
  <c r="BH389" i="47"/>
  <c r="BH392" i="47"/>
  <c r="AH261" i="47"/>
  <c r="AI261" i="47" s="1"/>
  <c r="AJ261" i="47" s="1"/>
  <c r="AH258" i="47"/>
  <c r="AI258" i="47" s="1"/>
  <c r="AJ258" i="47" s="1"/>
  <c r="BH540" i="47"/>
  <c r="BH539" i="47"/>
  <c r="AQ200" i="47"/>
  <c r="BH341" i="47" s="1"/>
  <c r="AQ828" i="47"/>
  <c r="AR591" i="47"/>
  <c r="BH1334" i="47"/>
  <c r="AQ603" i="47"/>
  <c r="AQ597" i="47"/>
  <c r="BI336" i="47"/>
  <c r="AS206" i="47" s="1"/>
  <c r="BH1440" i="47"/>
  <c r="AQ638" i="47"/>
  <c r="AQ543" i="47"/>
  <c r="AQ992" i="47"/>
  <c r="BH556" i="47"/>
  <c r="AH961" i="47"/>
  <c r="AI961" i="47" s="1"/>
  <c r="AJ961" i="47" s="1"/>
  <c r="AQ706" i="47"/>
  <c r="AQ807" i="47"/>
  <c r="AQ759" i="47"/>
  <c r="AQ758" i="47"/>
  <c r="BH1463" i="47"/>
  <c r="AQ767" i="47"/>
  <c r="AQ966" i="47"/>
  <c r="BH1573" i="47" s="1"/>
  <c r="AQ906" i="47"/>
  <c r="AQ259" i="47"/>
  <c r="AQ752" i="47"/>
  <c r="AQ751" i="47"/>
  <c r="BH1219" i="47" s="1"/>
  <c r="AQ266" i="47"/>
  <c r="BH444" i="47" s="1"/>
  <c r="AQ535" i="47"/>
  <c r="AQ436" i="47"/>
  <c r="AQ636" i="47"/>
  <c r="BH1494" i="47"/>
  <c r="BH1200" i="47"/>
  <c r="AH869" i="47"/>
  <c r="AI869" i="47" s="1"/>
  <c r="AJ869" i="47" s="1"/>
  <c r="AH390" i="47"/>
  <c r="AI390" i="47" s="1"/>
  <c r="AJ390" i="47" s="1"/>
  <c r="AH733" i="47"/>
  <c r="AI733" i="47" s="1"/>
  <c r="AJ733" i="47" s="1"/>
  <c r="AH204" i="47"/>
  <c r="AI204" i="47" s="1"/>
  <c r="AJ204" i="47" s="1"/>
  <c r="AH274" i="47"/>
  <c r="AI274" i="47" s="1"/>
  <c r="AJ274" i="47" s="1"/>
  <c r="AH273" i="47"/>
  <c r="AI273" i="47" s="1"/>
  <c r="AJ273" i="47" s="1"/>
  <c r="AH253" i="47"/>
  <c r="AI253" i="47" s="1"/>
  <c r="AJ253" i="47" s="1"/>
  <c r="AH633" i="47"/>
  <c r="AI633" i="47" s="1"/>
  <c r="AJ633" i="47" s="1"/>
  <c r="AH289" i="47"/>
  <c r="AI289" i="47" s="1"/>
  <c r="AJ289" i="47" s="1"/>
  <c r="AH195" i="47"/>
  <c r="AI195" i="47" s="1"/>
  <c r="AJ195" i="47" s="1"/>
  <c r="AH97" i="47"/>
  <c r="AI97" i="47" s="1"/>
  <c r="AJ97" i="47" s="1"/>
  <c r="AH405" i="47"/>
  <c r="AI405" i="47" s="1"/>
  <c r="AJ405" i="47" s="1"/>
  <c r="AH459" i="47"/>
  <c r="AI459" i="47" s="1"/>
  <c r="AJ459" i="47" s="1"/>
  <c r="AH232" i="47"/>
  <c r="AI232" i="47" s="1"/>
  <c r="AJ232" i="47" s="1"/>
  <c r="BH555" i="47"/>
  <c r="AQ245" i="47"/>
  <c r="AH577" i="47"/>
  <c r="AI577" i="47" s="1"/>
  <c r="AJ577" i="47" s="1"/>
  <c r="AH774" i="47"/>
  <c r="AI774" i="47" s="1"/>
  <c r="AJ774" i="47" s="1"/>
  <c r="AH746" i="47"/>
  <c r="AI746" i="47" s="1"/>
  <c r="AJ746" i="47" s="1"/>
  <c r="AH209" i="47"/>
  <c r="AI209" i="47" s="1"/>
  <c r="AJ209" i="47" s="1"/>
  <c r="AH625" i="47"/>
  <c r="AI625" i="47" s="1"/>
  <c r="AJ625" i="47" s="1"/>
  <c r="AH618" i="47"/>
  <c r="AI618" i="47" s="1"/>
  <c r="AJ618" i="47" s="1"/>
  <c r="AH574" i="47"/>
  <c r="AI574" i="47" s="1"/>
  <c r="AJ574" i="47" s="1"/>
  <c r="AQ417" i="47"/>
  <c r="AQ418" i="47"/>
  <c r="BH895" i="47"/>
  <c r="BH448" i="47"/>
  <c r="BH447" i="47"/>
  <c r="AQ338" i="47"/>
  <c r="AQ339" i="47"/>
  <c r="BH1100" i="47"/>
  <c r="BH659" i="47"/>
  <c r="AR643" i="47" s="1"/>
  <c r="BI1041" i="47" s="1"/>
  <c r="BH660" i="47"/>
  <c r="AQ321" i="47"/>
  <c r="AQ322" i="47"/>
  <c r="BH1426" i="47"/>
  <c r="BH1439" i="47"/>
  <c r="BH909" i="47"/>
  <c r="BH908" i="47"/>
  <c r="BH564" i="47"/>
  <c r="BH562" i="47"/>
  <c r="BH561" i="47"/>
  <c r="BH936" i="47"/>
  <c r="BH935" i="47"/>
  <c r="AQ594" i="47"/>
  <c r="BH970" i="47" s="1"/>
  <c r="AQ595" i="47"/>
  <c r="BH971" i="47" s="1"/>
  <c r="AQ746" i="47"/>
  <c r="AQ666" i="47"/>
  <c r="BH1114" i="47"/>
  <c r="BH745" i="47"/>
  <c r="BH744" i="47"/>
  <c r="AQ748" i="47"/>
  <c r="BH1217" i="47" s="1"/>
  <c r="AQ749" i="47"/>
  <c r="BH1218" i="47" s="1"/>
  <c r="AH255" i="47"/>
  <c r="AI255" i="47" s="1"/>
  <c r="AJ255" i="47" s="1"/>
  <c r="AH256" i="47"/>
  <c r="AI256" i="47" s="1"/>
  <c r="AJ256" i="47" s="1"/>
  <c r="AQ879" i="47"/>
  <c r="AQ880" i="47"/>
  <c r="BH1438" i="47" s="1"/>
  <c r="AQ900" i="47"/>
  <c r="AQ901" i="47"/>
  <c r="BH1477" i="47" s="1"/>
  <c r="AQ454" i="47"/>
  <c r="BH746" i="47" s="1"/>
  <c r="AQ460" i="47"/>
  <c r="AQ510" i="47"/>
  <c r="BH850" i="47" s="1"/>
  <c r="AQ511" i="47"/>
  <c r="BH668" i="47"/>
  <c r="BH669" i="47"/>
  <c r="BH1512" i="47"/>
  <c r="BH1511" i="47"/>
  <c r="BH303" i="47"/>
  <c r="BH304" i="47"/>
  <c r="AR828" i="47" s="1"/>
  <c r="AQ729" i="47"/>
  <c r="BH1177" i="47" s="1"/>
  <c r="AQ513" i="47"/>
  <c r="BH828" i="47"/>
  <c r="BH825" i="47"/>
  <c r="BS336" i="47"/>
  <c r="BC206" i="47" s="1"/>
  <c r="BT336" i="47"/>
  <c r="BD206" i="47" s="1"/>
  <c r="AQ374" i="47"/>
  <c r="AQ778" i="47"/>
  <c r="BH1259" i="47" s="1"/>
  <c r="AQ955" i="47"/>
  <c r="AQ956" i="47"/>
  <c r="BH1563" i="47" s="1"/>
  <c r="AH236" i="47"/>
  <c r="AI236" i="47" s="1"/>
  <c r="AJ236" i="47" s="1"/>
  <c r="AH237" i="47"/>
  <c r="AI237" i="47" s="1"/>
  <c r="AJ237" i="47" s="1"/>
  <c r="BH1569" i="47"/>
  <c r="BH1568" i="47"/>
  <c r="BH1321" i="47"/>
  <c r="BH1323" i="47"/>
  <c r="BH1320" i="47"/>
  <c r="BH1322" i="47"/>
  <c r="BH735" i="47"/>
  <c r="AR611" i="47" s="1"/>
  <c r="BH738" i="47"/>
  <c r="AQ167" i="47"/>
  <c r="BH288" i="47" s="1"/>
  <c r="AQ357" i="47"/>
  <c r="BI1439" i="47"/>
  <c r="BH534" i="47"/>
  <c r="AR202" i="47" s="1"/>
  <c r="BH537" i="47"/>
  <c r="AQ989" i="47"/>
  <c r="AQ990" i="47"/>
  <c r="BI1618" i="47"/>
  <c r="BI1617" i="47"/>
  <c r="AQ658" i="47"/>
  <c r="AQ659" i="47"/>
  <c r="BH857" i="47"/>
  <c r="AH257" i="47"/>
  <c r="AI257" i="47" s="1"/>
  <c r="AJ257" i="47" s="1"/>
  <c r="AH263" i="47"/>
  <c r="AI263" i="47" s="1"/>
  <c r="AJ263" i="47" s="1"/>
  <c r="AH166" i="47"/>
  <c r="AI166" i="47" s="1"/>
  <c r="AJ166" i="47" s="1"/>
  <c r="AH523" i="47"/>
  <c r="AI523" i="47" s="1"/>
  <c r="AJ523" i="47" s="1"/>
  <c r="AH757" i="47"/>
  <c r="AI757" i="47" s="1"/>
  <c r="AJ757" i="47" s="1"/>
  <c r="AQ134" i="47"/>
  <c r="AQ281" i="47"/>
  <c r="AQ832" i="47"/>
  <c r="AH15" i="47"/>
  <c r="AI15" i="47" s="1"/>
  <c r="AJ15" i="47" s="1"/>
  <c r="AQ844" i="47"/>
  <c r="BH1382" i="47" s="1"/>
  <c r="AR845" i="47" s="1"/>
  <c r="AQ94" i="47"/>
  <c r="AQ567" i="47"/>
  <c r="BH923" i="47" s="1"/>
  <c r="AR577" i="47" s="1"/>
  <c r="AH355" i="47"/>
  <c r="AI355" i="47" s="1"/>
  <c r="AJ355" i="47" s="1"/>
  <c r="AQ482" i="47"/>
  <c r="BH807" i="47" s="1"/>
  <c r="AH709" i="47"/>
  <c r="AI709" i="47" s="1"/>
  <c r="AJ709" i="47" s="1"/>
  <c r="AH688" i="47"/>
  <c r="AI688" i="47" s="1"/>
  <c r="AJ688" i="47" s="1"/>
  <c r="AH734" i="47"/>
  <c r="AI734" i="47" s="1"/>
  <c r="AJ734" i="47" s="1"/>
  <c r="AQ903" i="47"/>
  <c r="AQ499" i="47"/>
  <c r="AQ788" i="47"/>
  <c r="AH927" i="47"/>
  <c r="AI927" i="47" s="1"/>
  <c r="AJ927" i="47" s="1"/>
  <c r="AH469" i="47"/>
  <c r="AI469" i="47" s="1"/>
  <c r="AJ469" i="47" s="1"/>
  <c r="AH850" i="47"/>
  <c r="AI850" i="47" s="1"/>
  <c r="AJ850" i="47" s="1"/>
  <c r="AH434" i="47"/>
  <c r="AI434" i="47" s="1"/>
  <c r="AJ434" i="47" s="1"/>
  <c r="AH784" i="47"/>
  <c r="AI784" i="47" s="1"/>
  <c r="AJ784" i="47" s="1"/>
  <c r="AH994" i="47"/>
  <c r="AI994" i="47" s="1"/>
  <c r="AJ994" i="47" s="1"/>
  <c r="AQ468" i="47"/>
  <c r="BH787" i="47" s="1"/>
  <c r="AH717" i="47"/>
  <c r="AI717" i="47" s="1"/>
  <c r="AJ717" i="47" s="1"/>
  <c r="AH830" i="47"/>
  <c r="AI830" i="47" s="1"/>
  <c r="AJ830" i="47" s="1"/>
  <c r="AH487" i="47"/>
  <c r="AI487" i="47" s="1"/>
  <c r="AJ487" i="47" s="1"/>
  <c r="AH727" i="47"/>
  <c r="AI727" i="47" s="1"/>
  <c r="AJ727" i="47" s="1"/>
  <c r="BH1140" i="47"/>
  <c r="BH1141" i="47"/>
  <c r="BH1142" i="47"/>
  <c r="BH1143" i="47"/>
  <c r="AE1405" i="47"/>
  <c r="AE1398" i="47"/>
  <c r="AE748" i="47"/>
  <c r="AE1063" i="47"/>
  <c r="AH656" i="47" s="1"/>
  <c r="AI656" i="47" s="1"/>
  <c r="AJ656" i="47" s="1"/>
  <c r="AE1090" i="47"/>
  <c r="BH1608" i="47"/>
  <c r="AQ211" i="47"/>
  <c r="BH361" i="47" s="1"/>
  <c r="AH935" i="47"/>
  <c r="AI935" i="47" s="1"/>
  <c r="AJ935" i="47" s="1"/>
  <c r="AH730" i="47"/>
  <c r="AI730" i="47" s="1"/>
  <c r="AJ730" i="47" s="1"/>
  <c r="AQ949" i="47"/>
  <c r="BH1553" i="47" s="1"/>
  <c r="AQ777" i="47"/>
  <c r="AQ67" i="47"/>
  <c r="AQ676" i="47"/>
  <c r="AQ691" i="47"/>
  <c r="AQ368" i="47"/>
  <c r="AH325" i="47"/>
  <c r="AI325" i="47" s="1"/>
  <c r="AJ325" i="47" s="1"/>
  <c r="AH637" i="47"/>
  <c r="AI637" i="47" s="1"/>
  <c r="AJ637" i="47" s="1"/>
  <c r="AH980" i="47"/>
  <c r="AI980" i="47" s="1"/>
  <c r="AJ980" i="47" s="1"/>
  <c r="AH433" i="47"/>
  <c r="AI433" i="47" s="1"/>
  <c r="AJ433" i="47" s="1"/>
  <c r="AH10" i="47"/>
  <c r="AI10" i="47" s="1"/>
  <c r="AJ10" i="47" s="1"/>
  <c r="AQ326" i="47"/>
  <c r="BH552" i="47" s="1"/>
  <c r="AH399" i="47"/>
  <c r="AI399" i="47" s="1"/>
  <c r="AJ399" i="47" s="1"/>
  <c r="AQ856" i="47"/>
  <c r="AH753" i="47"/>
  <c r="AI753" i="47" s="1"/>
  <c r="AJ753" i="47" s="1"/>
  <c r="AQ717" i="47"/>
  <c r="AQ679" i="47"/>
  <c r="AQ56" i="47"/>
  <c r="AQ546" i="47"/>
  <c r="BH892" i="47" s="1"/>
  <c r="AH680" i="47"/>
  <c r="AI680" i="47" s="1"/>
  <c r="AJ680" i="47" s="1"/>
  <c r="AH552" i="47"/>
  <c r="AI552" i="47" s="1"/>
  <c r="AJ552" i="47" s="1"/>
  <c r="AE1455" i="47"/>
  <c r="AE1333" i="47"/>
  <c r="AH815" i="47" s="1"/>
  <c r="AI815" i="47" s="1"/>
  <c r="AJ815" i="47" s="1"/>
  <c r="AE650" i="47"/>
  <c r="AH385" i="47" s="1"/>
  <c r="AI385" i="47" s="1"/>
  <c r="AJ385" i="47" s="1"/>
  <c r="AE945" i="47"/>
  <c r="AE590" i="47"/>
  <c r="AH353" i="47" s="1"/>
  <c r="AI353" i="47" s="1"/>
  <c r="AJ353" i="47" s="1"/>
  <c r="AE628" i="47"/>
  <c r="AH978" i="47" s="1"/>
  <c r="AI978" i="47" s="1"/>
  <c r="AJ978" i="47" s="1"/>
  <c r="BK976" i="47"/>
  <c r="AM599" i="47"/>
  <c r="AN599" i="47" s="1"/>
  <c r="BH1360" i="47"/>
  <c r="BH1361" i="47"/>
  <c r="BH1139" i="47"/>
  <c r="BH1138" i="47"/>
  <c r="BH570" i="47"/>
  <c r="BH563" i="47"/>
  <c r="BI563" i="47"/>
  <c r="BJ563" i="47"/>
  <c r="BK563" i="47"/>
  <c r="BL563" i="47"/>
  <c r="BM563" i="47"/>
  <c r="BN563" i="47"/>
  <c r="BO563" i="47"/>
  <c r="BP563" i="47"/>
  <c r="BQ563" i="47"/>
  <c r="BR563" i="47"/>
  <c r="BS563" i="47"/>
  <c r="BT563" i="47"/>
  <c r="AQ665" i="47"/>
  <c r="BH1081" i="47" s="1"/>
  <c r="AQ552" i="47"/>
  <c r="AQ95" i="47"/>
  <c r="BH161" i="47" s="1"/>
  <c r="AQ244" i="47"/>
  <c r="BH420" i="47" s="1"/>
  <c r="AQ833" i="47"/>
  <c r="AQ937" i="47"/>
  <c r="AQ428" i="47"/>
  <c r="AQ850" i="47"/>
  <c r="BH1392" i="47" s="1"/>
  <c r="AH658" i="47"/>
  <c r="AI658" i="47" s="1"/>
  <c r="AJ658" i="47" s="1"/>
  <c r="AQ377" i="47"/>
  <c r="BH632" i="47" s="1"/>
  <c r="AH949" i="47"/>
  <c r="AI949" i="47" s="1"/>
  <c r="AJ949" i="47" s="1"/>
  <c r="AQ688" i="47"/>
  <c r="BH1113" i="47" s="1"/>
  <c r="AQ484" i="47"/>
  <c r="BH814" i="47" s="1"/>
  <c r="AQ646" i="47"/>
  <c r="BH1046" i="47" s="1"/>
  <c r="AR903" i="47"/>
  <c r="AQ534" i="47"/>
  <c r="BH882" i="47" s="1"/>
  <c r="AH357" i="47"/>
  <c r="AI357" i="47" s="1"/>
  <c r="AJ357" i="47" s="1"/>
  <c r="AQ53" i="47"/>
  <c r="BH90" i="47" s="1"/>
  <c r="AQ975" i="47"/>
  <c r="AQ542" i="47"/>
  <c r="AH989" i="47"/>
  <c r="AI989" i="47" s="1"/>
  <c r="AJ989" i="47" s="1"/>
  <c r="AH332" i="47"/>
  <c r="AI332" i="47" s="1"/>
  <c r="AJ332" i="47" s="1"/>
  <c r="BH1207" i="47"/>
  <c r="AH838" i="47"/>
  <c r="AI838" i="47" s="1"/>
  <c r="AJ838" i="47" s="1"/>
  <c r="AQ588" i="47"/>
  <c r="BH1161" i="47"/>
  <c r="AR264" i="47" s="1"/>
  <c r="BI437" i="47" s="1"/>
  <c r="AQ668" i="47"/>
  <c r="AQ637" i="47"/>
  <c r="AQ375" i="47"/>
  <c r="AQ55" i="47"/>
  <c r="AQ829" i="47"/>
  <c r="BH1358" i="47" s="1"/>
  <c r="AQ558" i="47"/>
  <c r="AQ60" i="47"/>
  <c r="BH103" i="47" s="1"/>
  <c r="AQ538" i="47"/>
  <c r="AQ356" i="47"/>
  <c r="AQ404" i="47"/>
  <c r="BH667" i="47" s="1"/>
  <c r="AH415" i="47"/>
  <c r="AI415" i="47" s="1"/>
  <c r="AJ415" i="47" s="1"/>
  <c r="AH411" i="47"/>
  <c r="AI411" i="47" s="1"/>
  <c r="AJ411" i="47" s="1"/>
  <c r="AH955" i="47"/>
  <c r="AI955" i="47" s="1"/>
  <c r="AJ955" i="47" s="1"/>
  <c r="AH610" i="47"/>
  <c r="AI610" i="47" s="1"/>
  <c r="AJ610" i="47" s="1"/>
  <c r="AH692" i="47"/>
  <c r="AI692" i="47" s="1"/>
  <c r="AJ692" i="47" s="1"/>
  <c r="AH852" i="47"/>
  <c r="AI852" i="47" s="1"/>
  <c r="AJ852" i="47" s="1"/>
  <c r="AH458" i="47"/>
  <c r="AI458" i="47" s="1"/>
  <c r="AJ458" i="47" s="1"/>
  <c r="AH916" i="47"/>
  <c r="AI916" i="47" s="1"/>
  <c r="AJ916" i="47" s="1"/>
  <c r="AH613" i="47"/>
  <c r="AI613" i="47" s="1"/>
  <c r="AJ613" i="47" s="1"/>
  <c r="AH604" i="47"/>
  <c r="AI604" i="47" s="1"/>
  <c r="AJ604" i="47" s="1"/>
  <c r="AH571" i="47"/>
  <c r="AI571" i="47" s="1"/>
  <c r="AJ571" i="47" s="1"/>
  <c r="AH542" i="47"/>
  <c r="AI542" i="47" s="1"/>
  <c r="AJ542" i="47" s="1"/>
  <c r="AH297" i="47"/>
  <c r="AI297" i="47" s="1"/>
  <c r="AJ297" i="47" s="1"/>
  <c r="AQ279" i="47"/>
  <c r="AQ819" i="47"/>
  <c r="BH1338" i="47" s="1"/>
  <c r="AQ84" i="47"/>
  <c r="AQ617" i="47"/>
  <c r="BH1006" i="47" s="1"/>
  <c r="AQ905" i="47"/>
  <c r="AQ522" i="47"/>
  <c r="AQ868" i="47"/>
  <c r="BH1421" i="47" s="1"/>
  <c r="AH722" i="47"/>
  <c r="AI722" i="47" s="1"/>
  <c r="AJ722" i="47" s="1"/>
  <c r="AH560" i="47"/>
  <c r="AI560" i="47" s="1"/>
  <c r="AJ560" i="47" s="1"/>
  <c r="AH756" i="47"/>
  <c r="AI756" i="47" s="1"/>
  <c r="AJ756" i="47" s="1"/>
  <c r="AH623" i="47"/>
  <c r="AI623" i="47" s="1"/>
  <c r="AJ623" i="47" s="1"/>
  <c r="AH521" i="47"/>
  <c r="AI521" i="47" s="1"/>
  <c r="AJ521" i="47" s="1"/>
  <c r="AH679" i="47"/>
  <c r="AI679" i="47" s="1"/>
  <c r="AJ679" i="47" s="1"/>
  <c r="AH426" i="47"/>
  <c r="AI426" i="47" s="1"/>
  <c r="AJ426" i="47" s="1"/>
  <c r="AH645" i="47"/>
  <c r="AI645" i="47" s="1"/>
  <c r="AJ645" i="47" s="1"/>
  <c r="AH446" i="47"/>
  <c r="AI446" i="47" s="1"/>
  <c r="AJ446" i="47" s="1"/>
  <c r="BH1019" i="47"/>
  <c r="BH1018" i="47"/>
  <c r="AR627" i="47" s="1"/>
  <c r="BH1551" i="47"/>
  <c r="BH569" i="47"/>
  <c r="BH568" i="47"/>
  <c r="BH14" i="47"/>
  <c r="BH3" i="47"/>
  <c r="BH4" i="47"/>
  <c r="BH269" i="47"/>
  <c r="BH271" i="47"/>
  <c r="BH272" i="47"/>
  <c r="BH274" i="47"/>
  <c r="BH268" i="47"/>
  <c r="BH270" i="47"/>
  <c r="BH273" i="47"/>
  <c r="BH770" i="47"/>
  <c r="BH769" i="47"/>
  <c r="AK375" i="47"/>
  <c r="AE824" i="47"/>
  <c r="AH496" i="47" s="1"/>
  <c r="AI496" i="47" s="1"/>
  <c r="AJ496" i="47" s="1"/>
  <c r="AE1055" i="47"/>
  <c r="AH652" i="47" s="1"/>
  <c r="AI652" i="47" s="1"/>
  <c r="AJ652" i="47" s="1"/>
  <c r="AE658" i="47"/>
  <c r="AE1277" i="47"/>
  <c r="AH938" i="47" s="1"/>
  <c r="AI938" i="47" s="1"/>
  <c r="AJ938" i="47" s="1"/>
  <c r="AE629" i="47"/>
  <c r="AE844" i="47"/>
  <c r="AH508" i="47" s="1"/>
  <c r="AI508" i="47" s="1"/>
  <c r="AJ508" i="47" s="1"/>
  <c r="AE1603" i="47"/>
  <c r="AH991" i="47" s="1"/>
  <c r="AI991" i="47" s="1"/>
  <c r="AJ991" i="47" s="1"/>
  <c r="AE807" i="47"/>
  <c r="AH482" i="47" s="1"/>
  <c r="AI482" i="47" s="1"/>
  <c r="AJ482" i="47" s="1"/>
  <c r="AE1289" i="47"/>
  <c r="AE1471" i="47"/>
  <c r="AE1309" i="47"/>
  <c r="AH805" i="47" s="1"/>
  <c r="AI805" i="47" s="1"/>
  <c r="AJ805" i="47" s="1"/>
  <c r="AE627" i="47"/>
  <c r="AH866" i="47" s="1"/>
  <c r="AI866" i="47" s="1"/>
  <c r="AJ866" i="47" s="1"/>
  <c r="AE542" i="47"/>
  <c r="AE1378" i="47"/>
  <c r="AH843" i="47" s="1"/>
  <c r="AI843" i="47" s="1"/>
  <c r="AJ843" i="47" s="1"/>
  <c r="AE487" i="47"/>
  <c r="AE625" i="47"/>
  <c r="AH380" i="47" s="1"/>
  <c r="AI380" i="47" s="1"/>
  <c r="AJ380" i="47" s="1"/>
  <c r="AE623" i="47"/>
  <c r="AE626" i="47"/>
  <c r="AH378" i="47" s="1"/>
  <c r="AI378" i="47" s="1"/>
  <c r="AJ378" i="47" s="1"/>
  <c r="AE624" i="47"/>
  <c r="AH702" i="47" s="1"/>
  <c r="AI702" i="47" s="1"/>
  <c r="AJ702" i="47" s="1"/>
  <c r="AE1216" i="47"/>
  <c r="AE587" i="47"/>
  <c r="AH351" i="47" s="1"/>
  <c r="AI351" i="47" s="1"/>
  <c r="AJ351" i="47" s="1"/>
  <c r="BH1565" i="47"/>
  <c r="BH1566" i="47"/>
  <c r="BI936" i="47"/>
  <c r="BH1418" i="47"/>
  <c r="BH1424" i="47"/>
  <c r="BH1422" i="47"/>
  <c r="BH1423" i="47"/>
  <c r="AR418" i="47" s="1"/>
  <c r="BI705" i="47" s="1"/>
  <c r="BH1269" i="47"/>
  <c r="BH1270" i="47"/>
  <c r="BH1271" i="47"/>
  <c r="BH869" i="47"/>
  <c r="BH730" i="47"/>
  <c r="AR436" i="47" s="1"/>
  <c r="BH729" i="47"/>
  <c r="BH731" i="47"/>
  <c r="BH1205" i="47"/>
  <c r="BH1221" i="47"/>
  <c r="AR750" i="47" s="1"/>
  <c r="BI1216" i="47" s="1"/>
  <c r="AE569" i="47"/>
  <c r="AH338" i="47" s="1"/>
  <c r="AI338" i="47" s="1"/>
  <c r="AJ338" i="47" s="1"/>
  <c r="AE907" i="47"/>
  <c r="AE475" i="47"/>
  <c r="BH305" i="47"/>
  <c r="BH728" i="47"/>
  <c r="BH829" i="47"/>
  <c r="BH827" i="47"/>
  <c r="AR410" i="47" s="1"/>
  <c r="BH638" i="47"/>
  <c r="BH645" i="47"/>
  <c r="BI638" i="47"/>
  <c r="BI645" i="47"/>
  <c r="BJ638" i="47"/>
  <c r="BJ645" i="47"/>
  <c r="BK638" i="47"/>
  <c r="BK645" i="47"/>
  <c r="BL638" i="47"/>
  <c r="BL645" i="47"/>
  <c r="BM638" i="47"/>
  <c r="BM645" i="47"/>
  <c r="BN638" i="47"/>
  <c r="BN645" i="47"/>
  <c r="BO638" i="47"/>
  <c r="BO645" i="47"/>
  <c r="BP638" i="47"/>
  <c r="BP645" i="47"/>
  <c r="BQ638" i="47"/>
  <c r="BQ645" i="47"/>
  <c r="BR638" i="47"/>
  <c r="BR645" i="47"/>
  <c r="BS638" i="47"/>
  <c r="BS645" i="47"/>
  <c r="BT638" i="47"/>
  <c r="BT645" i="47"/>
  <c r="BH1581" i="47"/>
  <c r="BH1330" i="47"/>
  <c r="BH1332" i="47"/>
  <c r="BH1383" i="47"/>
  <c r="BI869" i="47"/>
  <c r="AQ524" i="47"/>
  <c r="AQ422" i="47"/>
  <c r="BH707" i="47" s="1"/>
  <c r="BH916" i="47"/>
  <c r="BH917" i="47"/>
  <c r="BH1056" i="47"/>
  <c r="AR974" i="47" s="1"/>
  <c r="BH1055" i="47"/>
  <c r="AM467" i="47"/>
  <c r="AN467" i="47" s="1"/>
  <c r="BH773" i="47"/>
  <c r="BH250" i="47"/>
  <c r="BH1467" i="47"/>
  <c r="BH463" i="47"/>
  <c r="AQ796" i="47"/>
  <c r="AQ789" i="47"/>
  <c r="AQ727" i="47"/>
  <c r="BH1178" i="47" s="1"/>
  <c r="AQ721" i="47"/>
  <c r="AQ709" i="47"/>
  <c r="BH1148" i="47" s="1"/>
  <c r="AQ703" i="47"/>
  <c r="AQ933" i="47"/>
  <c r="AQ926" i="47"/>
  <c r="BH1508" i="47" s="1"/>
  <c r="AR928" i="47" s="1"/>
  <c r="BH163" i="47"/>
  <c r="BH162" i="47"/>
  <c r="BH1191" i="47"/>
  <c r="BH1192" i="47"/>
  <c r="BH1446" i="47"/>
  <c r="BH557" i="47"/>
  <c r="AM334" i="47"/>
  <c r="AN334" i="47" s="1"/>
  <c r="AR630" i="47"/>
  <c r="BI1031" i="47" s="1"/>
  <c r="AS630" i="47"/>
  <c r="BJ1031" i="47" s="1"/>
  <c r="AT630" i="47"/>
  <c r="BK1031" i="47" s="1"/>
  <c r="AU630" i="47"/>
  <c r="BL1031" i="47" s="1"/>
  <c r="AV630" i="47"/>
  <c r="BM1031" i="47" s="1"/>
  <c r="AW630" i="47"/>
  <c r="BN1031" i="47" s="1"/>
  <c r="AX630" i="47"/>
  <c r="BO1031" i="47" s="1"/>
  <c r="AY630" i="47"/>
  <c r="BP1031" i="47" s="1"/>
  <c r="AZ630" i="47"/>
  <c r="BQ1031" i="47" s="1"/>
  <c r="BA630" i="47"/>
  <c r="BR1031" i="47" s="1"/>
  <c r="BB630" i="47"/>
  <c r="BS1031" i="47" s="1"/>
  <c r="BC630" i="47"/>
  <c r="BT1031" i="47" s="1"/>
  <c r="BD630" i="47"/>
  <c r="AQ554" i="47"/>
  <c r="AQ549" i="47"/>
  <c r="AR549" i="47"/>
  <c r="BL1308" i="47"/>
  <c r="AT653" i="47"/>
  <c r="AU653" i="47"/>
  <c r="AV653" i="47"/>
  <c r="AW653" i="47"/>
  <c r="AX653" i="47"/>
  <c r="AY653" i="47"/>
  <c r="AZ653" i="47"/>
  <c r="BA653" i="47"/>
  <c r="BB653" i="47"/>
  <c r="BC653" i="47"/>
  <c r="BD653" i="47"/>
  <c r="BH708" i="47"/>
  <c r="BH756" i="47"/>
  <c r="BH758" i="47"/>
  <c r="BH757" i="47"/>
  <c r="BH767" i="47"/>
  <c r="AQ948" i="47"/>
  <c r="BH1552" i="47" s="1"/>
  <c r="AQ795" i="47"/>
  <c r="BH1295" i="47" s="1"/>
  <c r="AQ776" i="47"/>
  <c r="AQ376" i="47"/>
  <c r="AQ373" i="47"/>
  <c r="AR703" i="47"/>
  <c r="AR721" i="47"/>
  <c r="AU721" i="47"/>
  <c r="AU703" i="47"/>
  <c r="BA721" i="47"/>
  <c r="BA703" i="47"/>
  <c r="AS703" i="47"/>
  <c r="AS721" i="47"/>
  <c r="AX721" i="47"/>
  <c r="AX703" i="47"/>
  <c r="AZ721" i="47"/>
  <c r="AZ703" i="47"/>
  <c r="BC703" i="47"/>
  <c r="BC721" i="47"/>
  <c r="BH964" i="47"/>
  <c r="BH965" i="47"/>
  <c r="BH963" i="47"/>
  <c r="AR592" i="47" s="1"/>
  <c r="BI964" i="47" s="1"/>
  <c r="BI963" i="47"/>
  <c r="AQ59" i="47"/>
  <c r="AH996" i="47"/>
  <c r="AI996" i="47" s="1"/>
  <c r="AJ996" i="47" s="1"/>
  <c r="AQ276" i="47"/>
  <c r="AQ935" i="47"/>
  <c r="AQ641" i="47"/>
  <c r="BH1210" i="47"/>
  <c r="AH959" i="47"/>
  <c r="AI959" i="47" s="1"/>
  <c r="AJ959" i="47" s="1"/>
  <c r="AQ125" i="47"/>
  <c r="AH758" i="47"/>
  <c r="AI758" i="47" s="1"/>
  <c r="AJ758" i="47" s="1"/>
  <c r="AH948" i="47"/>
  <c r="AI948" i="47" s="1"/>
  <c r="AJ948" i="47" s="1"/>
  <c r="AH922" i="47"/>
  <c r="AI922" i="47" s="1"/>
  <c r="AJ922" i="47" s="1"/>
  <c r="AH971" i="47"/>
  <c r="AI971" i="47" s="1"/>
  <c r="AJ971" i="47" s="1"/>
  <c r="AH417" i="47"/>
  <c r="AI417" i="47" s="1"/>
  <c r="AJ417" i="47" s="1"/>
  <c r="AH761" i="47"/>
  <c r="AI761" i="47" s="1"/>
  <c r="AJ761" i="47" s="1"/>
  <c r="AH345" i="47"/>
  <c r="AI345" i="47" s="1"/>
  <c r="AJ345" i="47" s="1"/>
  <c r="AH954" i="47"/>
  <c r="AI954" i="47" s="1"/>
  <c r="AJ954" i="47" s="1"/>
  <c r="AH797" i="47"/>
  <c r="AI797" i="47" s="1"/>
  <c r="AJ797" i="47" s="1"/>
  <c r="AH826" i="47"/>
  <c r="AI826" i="47" s="1"/>
  <c r="AJ826" i="47" s="1"/>
  <c r="AH877" i="47"/>
  <c r="AI877" i="47" s="1"/>
  <c r="AJ877" i="47" s="1"/>
  <c r="AH872" i="47"/>
  <c r="AI872" i="47" s="1"/>
  <c r="AJ872" i="47" s="1"/>
  <c r="AH665" i="47"/>
  <c r="AI665" i="47" s="1"/>
  <c r="AJ665" i="47" s="1"/>
  <c r="AH981" i="47"/>
  <c r="AI981" i="47" s="1"/>
  <c r="AJ981" i="47" s="1"/>
  <c r="AQ575" i="47"/>
  <c r="BH934" i="47" s="1"/>
  <c r="AH408" i="47"/>
  <c r="AI408" i="47" s="1"/>
  <c r="AJ408" i="47" s="1"/>
  <c r="AH635" i="47"/>
  <c r="AI635" i="47" s="1"/>
  <c r="AJ635" i="47" s="1"/>
  <c r="AH468" i="47"/>
  <c r="AI468" i="47" s="1"/>
  <c r="AJ468" i="47" s="1"/>
  <c r="AH684" i="47"/>
  <c r="AI684" i="47" s="1"/>
  <c r="AJ684" i="47" s="1"/>
  <c r="AH885" i="47"/>
  <c r="AI885" i="47" s="1"/>
  <c r="AJ885" i="47" s="1"/>
  <c r="AH937" i="47"/>
  <c r="AI937" i="47" s="1"/>
  <c r="AJ937" i="47" s="1"/>
  <c r="AH854" i="47"/>
  <c r="AI854" i="47" s="1"/>
  <c r="AJ854" i="47" s="1"/>
  <c r="AH965" i="47"/>
  <c r="AI965" i="47" s="1"/>
  <c r="AJ965" i="47" s="1"/>
  <c r="AH505" i="47"/>
  <c r="AI505" i="47" s="1"/>
  <c r="AJ505" i="47" s="1"/>
  <c r="AH277" i="47"/>
  <c r="AI277" i="47" s="1"/>
  <c r="AJ277" i="47" s="1"/>
  <c r="AH624" i="47"/>
  <c r="AI624" i="47" s="1"/>
  <c r="AJ624" i="47" s="1"/>
  <c r="AH350" i="47"/>
  <c r="AI350" i="47" s="1"/>
  <c r="AJ350" i="47" s="1"/>
  <c r="AH513" i="47"/>
  <c r="AI513" i="47" s="1"/>
  <c r="AJ513" i="47" s="1"/>
  <c r="AH402" i="47"/>
  <c r="AI402" i="47" s="1"/>
  <c r="AJ402" i="47" s="1"/>
  <c r="AQ584" i="47"/>
  <c r="AQ589" i="47"/>
  <c r="BH961" i="47" s="1"/>
  <c r="AR590" i="47" s="1"/>
  <c r="BI962" i="47" s="1"/>
  <c r="BH1004" i="47"/>
  <c r="BH1005" i="47"/>
  <c r="AH993" i="47"/>
  <c r="AI993" i="47" s="1"/>
  <c r="AJ993" i="47" s="1"/>
  <c r="AH115" i="47"/>
  <c r="AI115" i="47" s="1"/>
  <c r="AJ115" i="47" s="1"/>
  <c r="BI562" i="47"/>
  <c r="BI561" i="47"/>
  <c r="BH1238" i="47"/>
  <c r="BH1235" i="47"/>
  <c r="BH1240" i="47"/>
  <c r="AQ799" i="47"/>
  <c r="AQ806" i="47"/>
  <c r="AQ429" i="47"/>
  <c r="BH723" i="47" s="1"/>
  <c r="AQ433" i="47"/>
  <c r="BH772" i="47"/>
  <c r="BH771" i="47"/>
  <c r="BH1195" i="47"/>
  <c r="BH1193" i="47"/>
  <c r="BH1194" i="47"/>
  <c r="AR779" i="47"/>
  <c r="AQ640" i="47"/>
  <c r="BH1041" i="47" s="1"/>
  <c r="AQ645" i="47"/>
  <c r="AQ857" i="47"/>
  <c r="AQ864" i="47"/>
  <c r="BH510" i="47"/>
  <c r="BH509" i="47"/>
  <c r="AQ507" i="47"/>
  <c r="BH843" i="47" s="1"/>
  <c r="AQ512" i="47"/>
  <c r="BH722" i="47"/>
  <c r="AQ630" i="47"/>
  <c r="AQ635" i="47"/>
  <c r="AU699" i="47"/>
  <c r="BL1132" i="47" s="1"/>
  <c r="AX699" i="47"/>
  <c r="BO1132" i="47" s="1"/>
  <c r="AZ699" i="47"/>
  <c r="BQ1132" i="47" s="1"/>
  <c r="BD699" i="47"/>
  <c r="AV699" i="47"/>
  <c r="BM1132" i="47" s="1"/>
  <c r="BB699" i="47"/>
  <c r="BS1132" i="47" s="1"/>
  <c r="AR699" i="47"/>
  <c r="BI1132" i="47" s="1"/>
  <c r="AY699" i="47"/>
  <c r="BP1132" i="47" s="1"/>
  <c r="AQ699" i="47"/>
  <c r="AQ705" i="47"/>
  <c r="BC699" i="47"/>
  <c r="BT1132" i="47" s="1"/>
  <c r="AS699" i="47"/>
  <c r="BJ1132" i="47" s="1"/>
  <c r="AW699" i="47"/>
  <c r="BN1132" i="47" s="1"/>
  <c r="BA699" i="47"/>
  <c r="BR1132" i="47" s="1"/>
  <c r="AT699" i="47"/>
  <c r="BK1132" i="47" s="1"/>
  <c r="AR744" i="47"/>
  <c r="BH830" i="47"/>
  <c r="AQ305" i="47"/>
  <c r="AQ308" i="47"/>
  <c r="AQ754" i="47"/>
  <c r="BH1223" i="47" s="1"/>
  <c r="AQ761" i="47"/>
  <c r="BH1231" i="47" s="1"/>
  <c r="AQ444" i="47"/>
  <c r="BH739" i="47" s="1"/>
  <c r="AQ449" i="47"/>
  <c r="BH837" i="47"/>
  <c r="BH832" i="47"/>
  <c r="AE562" i="47"/>
  <c r="AE611" i="47"/>
  <c r="AE894" i="47"/>
  <c r="AE474" i="47"/>
  <c r="AE40" i="47"/>
  <c r="BG607" i="47"/>
  <c r="AQ773" i="47" s="1"/>
  <c r="BG604" i="47"/>
  <c r="AQ942" i="47" s="1"/>
  <c r="AQ605" i="47"/>
  <c r="AQ610" i="47"/>
  <c r="AQ987" i="47"/>
  <c r="AQ994" i="47"/>
  <c r="AQ984" i="47"/>
  <c r="AQ991" i="47"/>
  <c r="AQ485" i="47"/>
  <c r="AQ490" i="47"/>
  <c r="BH808" i="47"/>
  <c r="BH824" i="47"/>
  <c r="AR506" i="47" s="1"/>
  <c r="BH817" i="47"/>
  <c r="BH816" i="47"/>
  <c r="BH815" i="47"/>
  <c r="BJ1308" i="47"/>
  <c r="BM1308" i="47"/>
  <c r="BO1308" i="47"/>
  <c r="BR1308" i="47"/>
  <c r="BT1308" i="47"/>
  <c r="BH650" i="47"/>
  <c r="BH649" i="47"/>
  <c r="BI649" i="47"/>
  <c r="BI650" i="47"/>
  <c r="BJ650" i="47"/>
  <c r="BJ649" i="47"/>
  <c r="BK650" i="47"/>
  <c r="BK649" i="47"/>
  <c r="BL650" i="47"/>
  <c r="BL649" i="47"/>
  <c r="BM650" i="47"/>
  <c r="BM649" i="47"/>
  <c r="BN650" i="47"/>
  <c r="BN649" i="47"/>
  <c r="BO650" i="47"/>
  <c r="BO649" i="47"/>
  <c r="BP650" i="47"/>
  <c r="BP649" i="47"/>
  <c r="BQ650" i="47"/>
  <c r="BQ649" i="47"/>
  <c r="BR649" i="47"/>
  <c r="BR650" i="47"/>
  <c r="BS650" i="47"/>
  <c r="BS649" i="47"/>
  <c r="BT649" i="47"/>
  <c r="BT650" i="47"/>
  <c r="BH1226" i="47"/>
  <c r="BH877" i="47"/>
  <c r="AH707" i="47"/>
  <c r="AI707" i="47" s="1"/>
  <c r="AJ707" i="47" s="1"/>
  <c r="AH713" i="47"/>
  <c r="AI713" i="47" s="1"/>
  <c r="AJ713" i="47" s="1"/>
  <c r="AH700" i="47"/>
  <c r="AI700" i="47" s="1"/>
  <c r="AJ700" i="47" s="1"/>
  <c r="AH957" i="47"/>
  <c r="AI957" i="47" s="1"/>
  <c r="AJ957" i="47" s="1"/>
  <c r="AH314" i="47"/>
  <c r="AI314" i="47" s="1"/>
  <c r="AJ314" i="47" s="1"/>
  <c r="AH317" i="47"/>
  <c r="AI317" i="47" s="1"/>
  <c r="AJ317" i="47" s="1"/>
  <c r="AH675" i="47"/>
  <c r="AI675" i="47" s="1"/>
  <c r="AJ675" i="47" s="1"/>
  <c r="AH629" i="47"/>
  <c r="AI629" i="47" s="1"/>
  <c r="AJ629" i="47" s="1"/>
  <c r="AH634" i="47"/>
  <c r="AI634" i="47" s="1"/>
  <c r="AJ634" i="47" s="1"/>
  <c r="AH594" i="47"/>
  <c r="AI594" i="47" s="1"/>
  <c r="AJ594" i="47" s="1"/>
  <c r="AH545" i="47"/>
  <c r="AI545" i="47" s="1"/>
  <c r="AJ545" i="47" s="1"/>
  <c r="AH206" i="47"/>
  <c r="AI206" i="47" s="1"/>
  <c r="AJ206" i="47" s="1"/>
  <c r="BL1367" i="47"/>
  <c r="BO1367" i="47"/>
  <c r="BQ1367" i="47"/>
  <c r="BM1367" i="47"/>
  <c r="BS1367" i="47"/>
  <c r="BI1367" i="47"/>
  <c r="BP1367" i="47"/>
  <c r="BH1366" i="47"/>
  <c r="BH1365" i="47"/>
  <c r="BH1367" i="47"/>
  <c r="BT1367" i="47"/>
  <c r="BJ1367" i="47"/>
  <c r="BN1367" i="47"/>
  <c r="BR1367" i="47"/>
  <c r="BK1367" i="47"/>
  <c r="BH682" i="47"/>
  <c r="AR502" i="47" s="1"/>
  <c r="BH681" i="47"/>
  <c r="AR456" i="47" s="1"/>
  <c r="BH683" i="47"/>
  <c r="AQ304" i="47"/>
  <c r="AQ306" i="47"/>
  <c r="AQ294" i="47"/>
  <c r="BH506" i="47" s="1"/>
  <c r="AR296" i="47" s="1"/>
  <c r="BI508" i="47" s="1"/>
  <c r="AQ295" i="47"/>
  <c r="AR294" i="47"/>
  <c r="BI506" i="47" s="1"/>
  <c r="AR295" i="47"/>
  <c r="AS294" i="47"/>
  <c r="BJ506" i="47" s="1"/>
  <c r="AS295" i="47"/>
  <c r="AT294" i="47"/>
  <c r="BK506" i="47" s="1"/>
  <c r="AT295" i="47"/>
  <c r="AU294" i="47"/>
  <c r="BL506" i="47" s="1"/>
  <c r="AU295" i="47"/>
  <c r="AV294" i="47"/>
  <c r="BM506" i="47" s="1"/>
  <c r="AV295" i="47"/>
  <c r="AW294" i="47"/>
  <c r="BN506" i="47" s="1"/>
  <c r="AW295" i="47"/>
  <c r="AX294" i="47"/>
  <c r="BO506" i="47" s="1"/>
  <c r="AX295" i="47"/>
  <c r="AY294" i="47"/>
  <c r="AY295" i="47"/>
  <c r="AZ294" i="47"/>
  <c r="BA294" i="47"/>
  <c r="BB294" i="47"/>
  <c r="BC294" i="47"/>
  <c r="BT506" i="47" s="1"/>
  <c r="BD294" i="47"/>
  <c r="BD295" i="47"/>
  <c r="AH985" i="47"/>
  <c r="AI985" i="47" s="1"/>
  <c r="AJ985" i="47" s="1"/>
  <c r="AH992" i="47"/>
  <c r="AI992" i="47" s="1"/>
  <c r="AJ992" i="47" s="1"/>
  <c r="AH984" i="47"/>
  <c r="AI984" i="47" s="1"/>
  <c r="AJ984" i="47" s="1"/>
  <c r="BH1326" i="47"/>
  <c r="BH1325" i="47"/>
  <c r="AR727" i="47" s="1"/>
  <c r="BI1175" i="47" s="1"/>
  <c r="BH1324" i="47"/>
  <c r="AR709" i="47" s="1"/>
  <c r="AQ680" i="47"/>
  <c r="AQ686" i="47"/>
  <c r="AH837" i="47"/>
  <c r="AI837" i="47" s="1"/>
  <c r="AJ837" i="47" s="1"/>
  <c r="AH844" i="47"/>
  <c r="AI844" i="47" s="1"/>
  <c r="AJ844" i="47" s="1"/>
  <c r="BH1017" i="47"/>
  <c r="AQ859" i="47"/>
  <c r="AQ866" i="47"/>
  <c r="AH593" i="47"/>
  <c r="AI593" i="47" s="1"/>
  <c r="AJ593" i="47" s="1"/>
  <c r="AH328" i="47"/>
  <c r="AI328" i="47" s="1"/>
  <c r="AJ328" i="47" s="1"/>
  <c r="AH903" i="47"/>
  <c r="AI903" i="47" s="1"/>
  <c r="AJ903" i="47" s="1"/>
  <c r="AH294" i="47"/>
  <c r="AI294" i="47" s="1"/>
  <c r="AJ294" i="47" s="1"/>
  <c r="AR304" i="47"/>
  <c r="AR306" i="47"/>
  <c r="AH678" i="47"/>
  <c r="AI678" i="47" s="1"/>
  <c r="AJ678" i="47" s="1"/>
  <c r="AE75" i="47"/>
  <c r="AH44" i="47" s="1"/>
  <c r="AI44" i="47" s="1"/>
  <c r="AJ44" i="47" s="1"/>
  <c r="AE622" i="47"/>
  <c r="AH298" i="47"/>
  <c r="AI298" i="47" s="1"/>
  <c r="AJ298" i="47" s="1"/>
  <c r="AH444" i="47"/>
  <c r="AI444" i="47" s="1"/>
  <c r="AJ444" i="47" s="1"/>
  <c r="AQ420" i="47"/>
  <c r="BH706" i="47" s="1"/>
  <c r="AQ234" i="47"/>
  <c r="AH795" i="47"/>
  <c r="AI795" i="47" s="1"/>
  <c r="AJ795" i="47" s="1"/>
  <c r="AH269" i="47"/>
  <c r="AI269" i="47" s="1"/>
  <c r="AJ269" i="47" s="1"/>
  <c r="BH246" i="47"/>
  <c r="AR108" i="47" s="1"/>
  <c r="BI186" i="47" s="1"/>
  <c r="BH245" i="47"/>
  <c r="AQ724" i="47"/>
  <c r="BH1169" i="47" s="1"/>
  <c r="AQ735" i="47"/>
  <c r="BH1184" i="47" s="1"/>
  <c r="AR562" i="47" s="1"/>
  <c r="BH740" i="47"/>
  <c r="BH741" i="47"/>
  <c r="AQ249" i="47"/>
  <c r="AH334" i="47"/>
  <c r="AI334" i="47" s="1"/>
  <c r="AJ334" i="47" s="1"/>
  <c r="AH875" i="47"/>
  <c r="AI875" i="47" s="1"/>
  <c r="AJ875" i="47" s="1"/>
  <c r="AQ54" i="47"/>
  <c r="AH226" i="47"/>
  <c r="AI226" i="47" s="1"/>
  <c r="AJ226" i="47" s="1"/>
  <c r="AH156" i="47"/>
  <c r="AI156" i="47" s="1"/>
  <c r="AJ156" i="47" s="1"/>
  <c r="AQ148" i="47"/>
  <c r="BH255" i="47" s="1"/>
  <c r="AH859" i="47"/>
  <c r="AI859" i="47" s="1"/>
  <c r="AJ859" i="47" s="1"/>
  <c r="AH463" i="47"/>
  <c r="AI463" i="47" s="1"/>
  <c r="AJ463" i="47" s="1"/>
  <c r="AH742" i="47"/>
  <c r="AI742" i="47" s="1"/>
  <c r="AJ742" i="47" s="1"/>
  <c r="AH752" i="47"/>
  <c r="AI752" i="47" s="1"/>
  <c r="AJ752" i="47" s="1"/>
  <c r="AH124" i="47"/>
  <c r="AI124" i="47" s="1"/>
  <c r="AJ124" i="47" s="1"/>
  <c r="AH721" i="47"/>
  <c r="AI721" i="47" s="1"/>
  <c r="AJ721" i="47" s="1"/>
  <c r="AH427" i="47"/>
  <c r="AI427" i="47" s="1"/>
  <c r="AJ427" i="47" s="1"/>
  <c r="AH140" i="47"/>
  <c r="AI140" i="47" s="1"/>
  <c r="AJ140" i="47" s="1"/>
  <c r="AH214" i="47"/>
  <c r="AI214" i="47" s="1"/>
  <c r="AJ214" i="47" s="1"/>
  <c r="AE268" i="47"/>
  <c r="AE607" i="47"/>
  <c r="AE621" i="47"/>
  <c r="AE580" i="47"/>
  <c r="AH346" i="47" s="1"/>
  <c r="AI346" i="47" s="1"/>
  <c r="AJ346" i="47" s="1"/>
  <c r="AE432" i="47"/>
  <c r="AH259" i="47" s="1"/>
  <c r="AI259" i="47" s="1"/>
  <c r="AJ259" i="47" s="1"/>
  <c r="AQ346" i="47"/>
  <c r="BH579" i="47" s="1"/>
  <c r="AR343" i="47" s="1"/>
  <c r="AQ353" i="47"/>
  <c r="AH59" i="47"/>
  <c r="AI59" i="47" s="1"/>
  <c r="AJ59" i="47" s="1"/>
  <c r="AH208" i="47"/>
  <c r="AI208" i="47" s="1"/>
  <c r="AJ208" i="47" s="1"/>
  <c r="AH454" i="47"/>
  <c r="AI454" i="47" s="1"/>
  <c r="AJ454" i="47" s="1"/>
  <c r="AQ176" i="47"/>
  <c r="AH800" i="47"/>
  <c r="AI800" i="47" s="1"/>
  <c r="AJ800" i="47" s="1"/>
  <c r="AH96" i="47"/>
  <c r="AI96" i="47" s="1"/>
  <c r="AJ96" i="47" s="1"/>
  <c r="AH422" i="47"/>
  <c r="AI422" i="47" s="1"/>
  <c r="AJ422" i="47" s="1"/>
  <c r="BH768" i="47"/>
  <c r="AR853" i="47" s="1"/>
  <c r="AH142" i="47"/>
  <c r="AI142" i="47" s="1"/>
  <c r="AJ142" i="47" s="1"/>
  <c r="AM388" i="47"/>
  <c r="AN388" i="47" s="1"/>
  <c r="AH928" i="47"/>
  <c r="AI928" i="47" s="1"/>
  <c r="AJ928" i="47" s="1"/>
  <c r="AH252" i="47"/>
  <c r="AI252" i="47" s="1"/>
  <c r="AJ252" i="47" s="1"/>
  <c r="AH572" i="47"/>
  <c r="AI572" i="47" s="1"/>
  <c r="AJ572" i="47" s="1"/>
  <c r="AH677" i="47"/>
  <c r="AI677" i="47" s="1"/>
  <c r="AJ677" i="47" s="1"/>
  <c r="AH564" i="47"/>
  <c r="AI564" i="47" s="1"/>
  <c r="AJ564" i="47" s="1"/>
  <c r="AQ252" i="47"/>
  <c r="AM719" i="47"/>
  <c r="AN719" i="47" s="1"/>
  <c r="AM740" i="47"/>
  <c r="AN740" i="47" s="1"/>
  <c r="AH982" i="47"/>
  <c r="AI982" i="47" s="1"/>
  <c r="AJ982" i="47" s="1"/>
  <c r="AH768" i="47"/>
  <c r="AI768" i="47" s="1"/>
  <c r="AJ768" i="47" s="1"/>
  <c r="AH987" i="47"/>
  <c r="AI987" i="47" s="1"/>
  <c r="AJ987" i="47" s="1"/>
  <c r="AH126" i="47"/>
  <c r="AI126" i="47" s="1"/>
  <c r="AJ126" i="47" s="1"/>
  <c r="AH537" i="47"/>
  <c r="AI537" i="47" s="1"/>
  <c r="AJ537" i="47" s="1"/>
  <c r="AH108" i="47"/>
  <c r="AI108" i="47" s="1"/>
  <c r="AJ108" i="47" s="1"/>
  <c r="AH143" i="47"/>
  <c r="AI143" i="47" s="1"/>
  <c r="AJ143" i="47" s="1"/>
  <c r="AQ272" i="47"/>
  <c r="AQ982" i="47"/>
  <c r="BH1593" i="47" s="1"/>
  <c r="AQ562" i="47"/>
  <c r="BH915" i="47" s="1"/>
  <c r="AE1104" i="47"/>
  <c r="AE25" i="47"/>
  <c r="AK365" i="47"/>
  <c r="AE339" i="47"/>
  <c r="AH199" i="47" s="1"/>
  <c r="AI199" i="47" s="1"/>
  <c r="AJ199" i="47" s="1"/>
  <c r="AE116" i="47"/>
  <c r="AH68" i="47" s="1"/>
  <c r="AH238" i="47"/>
  <c r="AI238" i="47" s="1"/>
  <c r="AJ238" i="47" s="1"/>
  <c r="AH243" i="47"/>
  <c r="AI243" i="47" s="1"/>
  <c r="AJ243" i="47" s="1"/>
  <c r="AQ278" i="47"/>
  <c r="AQ47" i="47"/>
  <c r="AQ424" i="47"/>
  <c r="AQ5" i="47"/>
  <c r="AM986" i="47"/>
  <c r="AN986" i="47" s="1"/>
  <c r="AQ553" i="47"/>
  <c r="AH871" i="47"/>
  <c r="AI871" i="47" s="1"/>
  <c r="AJ871" i="47" s="1"/>
  <c r="AQ225" i="47"/>
  <c r="BH379" i="47" s="1"/>
  <c r="AQ372" i="47"/>
  <c r="AQ822" i="47"/>
  <c r="BH1347" i="47" s="1"/>
  <c r="AH704" i="47"/>
  <c r="AI704" i="47" s="1"/>
  <c r="AJ704" i="47" s="1"/>
  <c r="AQ687" i="47"/>
  <c r="AH667" i="47"/>
  <c r="AI667" i="47" s="1"/>
  <c r="AJ667" i="47" s="1"/>
  <c r="AH451" i="47"/>
  <c r="AI451" i="47" s="1"/>
  <c r="AJ451" i="47" s="1"/>
  <c r="AH583" i="47"/>
  <c r="AI583" i="47" s="1"/>
  <c r="AJ583" i="47" s="1"/>
  <c r="AQ968" i="47"/>
  <c r="AH79" i="47"/>
  <c r="AI79" i="47" s="1"/>
  <c r="AJ79" i="47" s="1"/>
  <c r="AH461" i="47"/>
  <c r="AI461" i="47" s="1"/>
  <c r="AJ461" i="47" s="1"/>
  <c r="AH478" i="47"/>
  <c r="AI478" i="47" s="1"/>
  <c r="AJ478" i="47" s="1"/>
  <c r="AH133" i="47"/>
  <c r="AI133" i="47" s="1"/>
  <c r="AJ133" i="47" s="1"/>
  <c r="AQ681" i="47"/>
  <c r="BH1107" i="47" s="1"/>
  <c r="AQ573" i="47"/>
  <c r="AQ323" i="47"/>
  <c r="AQ27" i="47"/>
  <c r="BH43" i="47" s="1"/>
  <c r="AH305" i="47"/>
  <c r="AI305" i="47" s="1"/>
  <c r="AJ305" i="47" s="1"/>
  <c r="AH845" i="47"/>
  <c r="AI845" i="47" s="1"/>
  <c r="AJ845" i="47" s="1"/>
  <c r="AH909" i="47"/>
  <c r="AI909" i="47" s="1"/>
  <c r="AJ909" i="47" s="1"/>
  <c r="AH500" i="47"/>
  <c r="AI500" i="47" s="1"/>
  <c r="AJ500" i="47" s="1"/>
  <c r="AH489" i="47"/>
  <c r="AI489" i="47" s="1"/>
  <c r="AJ489" i="47" s="1"/>
  <c r="AH464" i="47"/>
  <c r="AI464" i="47" s="1"/>
  <c r="AJ464" i="47" s="1"/>
  <c r="AH933" i="47"/>
  <c r="AI933" i="47" s="1"/>
  <c r="AJ933" i="47" s="1"/>
  <c r="AH760" i="47"/>
  <c r="AI760" i="47" s="1"/>
  <c r="AJ760" i="47" s="1"/>
  <c r="AH895" i="47"/>
  <c r="AI895" i="47" s="1"/>
  <c r="AJ895" i="47" s="1"/>
  <c r="AH632" i="47"/>
  <c r="AI632" i="47" s="1"/>
  <c r="AJ632" i="47" s="1"/>
  <c r="AH264" i="47"/>
  <c r="AI264" i="47" s="1"/>
  <c r="AJ264" i="47" s="1"/>
  <c r="AH615" i="47"/>
  <c r="AI615" i="47" s="1"/>
  <c r="AJ615" i="47" s="1"/>
  <c r="AH452" i="47"/>
  <c r="AI452" i="47" s="1"/>
  <c r="AJ452" i="47" s="1"/>
  <c r="AH748" i="47"/>
  <c r="AI748" i="47" s="1"/>
  <c r="AJ748" i="47" s="1"/>
  <c r="AH161" i="47"/>
  <c r="AI161" i="47" s="1"/>
  <c r="AJ161" i="47" s="1"/>
  <c r="AH107" i="47"/>
  <c r="AI107" i="47" s="1"/>
  <c r="AJ107" i="47" s="1"/>
  <c r="AH87" i="47"/>
  <c r="AI87" i="47" s="1"/>
  <c r="AJ87" i="47" s="1"/>
  <c r="AQ843" i="47"/>
  <c r="AQ463" i="47"/>
  <c r="AH479" i="47"/>
  <c r="AI479" i="47" s="1"/>
  <c r="AJ479" i="47" s="1"/>
  <c r="AQ479" i="47"/>
  <c r="AH335" i="47"/>
  <c r="AI335" i="47" s="1"/>
  <c r="AJ335" i="47" s="1"/>
  <c r="AH356" i="47"/>
  <c r="AI356" i="47" s="1"/>
  <c r="AJ356" i="47" s="1"/>
  <c r="AH200" i="47"/>
  <c r="AI200" i="47" s="1"/>
  <c r="AJ200" i="47" s="1"/>
  <c r="AH926" i="47"/>
  <c r="AI926" i="47" s="1"/>
  <c r="AJ926" i="47" s="1"/>
  <c r="AH952" i="47"/>
  <c r="AI952" i="47" s="1"/>
  <c r="AJ952" i="47" s="1"/>
  <c r="AH681" i="47"/>
  <c r="AI681" i="47" s="1"/>
  <c r="AJ681" i="47" s="1"/>
  <c r="AH329" i="47"/>
  <c r="AI329" i="47" s="1"/>
  <c r="AJ329" i="47" s="1"/>
  <c r="AH703" i="47"/>
  <c r="AI703" i="47" s="1"/>
  <c r="AJ703" i="47" s="1"/>
  <c r="AH729" i="47"/>
  <c r="AI729" i="47" s="1"/>
  <c r="AJ729" i="47" s="1"/>
  <c r="AQ898" i="47"/>
  <c r="AH825" i="47"/>
  <c r="AI825" i="47" s="1"/>
  <c r="AJ825" i="47" s="1"/>
  <c r="AH964" i="47"/>
  <c r="AI964" i="47" s="1"/>
  <c r="AJ964" i="47" s="1"/>
  <c r="AR861" i="47"/>
  <c r="AH841" i="47"/>
  <c r="AI841" i="47" s="1"/>
  <c r="AJ841" i="47" s="1"/>
  <c r="AH466" i="47"/>
  <c r="AI466" i="47" s="1"/>
  <c r="AJ466" i="47" s="1"/>
  <c r="AH974" i="47"/>
  <c r="AI974" i="47" s="1"/>
  <c r="AJ974" i="47" s="1"/>
  <c r="AH570" i="47"/>
  <c r="AI570" i="47" s="1"/>
  <c r="AJ570" i="47" s="1"/>
  <c r="AQ934" i="47"/>
  <c r="AH737" i="47"/>
  <c r="AI737" i="47" s="1"/>
  <c r="AJ737" i="47" s="1"/>
  <c r="AH310" i="47"/>
  <c r="AI310" i="47" s="1"/>
  <c r="AJ310" i="47" s="1"/>
  <c r="AQ517" i="47"/>
  <c r="AQ541" i="47"/>
  <c r="AQ477" i="47"/>
  <c r="AH401" i="47"/>
  <c r="AI401" i="47" s="1"/>
  <c r="AJ401" i="47" s="1"/>
  <c r="AH512" i="47"/>
  <c r="AI512" i="47" s="1"/>
  <c r="AJ512" i="47" s="1"/>
  <c r="AH114" i="47"/>
  <c r="AI114" i="47" s="1"/>
  <c r="AJ114" i="47" s="1"/>
  <c r="AH674" i="47"/>
  <c r="AI674" i="47" s="1"/>
  <c r="AJ674" i="47" s="1"/>
  <c r="AH683" i="47"/>
  <c r="AI683" i="47" s="1"/>
  <c r="AJ683" i="47" s="1"/>
  <c r="AH520" i="47"/>
  <c r="AI520" i="47" s="1"/>
  <c r="AJ520" i="47" s="1"/>
  <c r="AH296" i="47"/>
  <c r="AI296" i="47" s="1"/>
  <c r="AJ296" i="47" s="1"/>
  <c r="AH861" i="47"/>
  <c r="AI861" i="47" s="1"/>
  <c r="AJ861" i="47" s="1"/>
  <c r="AH541" i="47"/>
  <c r="AI541" i="47" s="1"/>
  <c r="AJ541" i="47" s="1"/>
  <c r="AH517" i="47"/>
  <c r="AI517" i="47" s="1"/>
  <c r="AJ517" i="47" s="1"/>
  <c r="AH799" i="47"/>
  <c r="AI799" i="47" s="1"/>
  <c r="AJ799" i="47" s="1"/>
  <c r="AH71" i="47"/>
  <c r="AI71" i="47" s="1"/>
  <c r="AJ71" i="47" s="1"/>
  <c r="AH420" i="47"/>
  <c r="AI420" i="47" s="1"/>
  <c r="AJ420" i="47" s="1"/>
  <c r="BH725" i="47"/>
  <c r="BH727" i="47"/>
  <c r="AR435" i="47" s="1"/>
  <c r="BH192" i="47"/>
  <c r="BH191" i="47"/>
  <c r="AR446" i="47" s="1"/>
  <c r="BH193" i="47"/>
  <c r="BH194" i="47"/>
  <c r="AH986" i="47"/>
  <c r="AI986" i="47" s="1"/>
  <c r="AJ986" i="47" s="1"/>
  <c r="BH1327" i="47"/>
  <c r="AR797" i="47" s="1"/>
  <c r="AM814" i="47"/>
  <c r="AN814" i="47" s="1"/>
  <c r="AQ218" i="47"/>
  <c r="AQ109" i="47"/>
  <c r="BH1492" i="47"/>
  <c r="BH1493" i="47"/>
  <c r="BH188" i="47"/>
  <c r="BH189" i="47"/>
  <c r="BH190" i="47"/>
  <c r="BH231" i="47"/>
  <c r="AR919" i="47"/>
  <c r="AR112" i="47"/>
  <c r="BH1211" i="47"/>
  <c r="AR466" i="47" s="1"/>
  <c r="AQ583" i="47"/>
  <c r="AQ116" i="47"/>
  <c r="BH200" i="47" s="1"/>
  <c r="AR507" i="47"/>
  <c r="AR626" i="47"/>
  <c r="BH1000" i="47"/>
  <c r="BH343" i="47"/>
  <c r="BH344" i="47"/>
  <c r="BH342" i="47"/>
  <c r="BH223" i="47"/>
  <c r="BH224" i="47"/>
  <c r="BH226" i="47"/>
  <c r="BH198" i="47"/>
  <c r="BH197" i="47"/>
  <c r="BH196" i="47"/>
  <c r="AR460" i="47" s="1"/>
  <c r="AH303" i="47"/>
  <c r="AI303" i="47" s="1"/>
  <c r="AJ303" i="47" s="1"/>
  <c r="AH306" i="47"/>
  <c r="AI306" i="47" s="1"/>
  <c r="AJ306" i="47" s="1"/>
  <c r="BH753" i="47"/>
  <c r="BH1027" i="47"/>
  <c r="BH671" i="47"/>
  <c r="BH670" i="47"/>
  <c r="BH673" i="47"/>
  <c r="BH672" i="47"/>
  <c r="AR501" i="47" s="1"/>
  <c r="BI839" i="47" s="1"/>
  <c r="BH412" i="47"/>
  <c r="BH413" i="47"/>
  <c r="AE133" i="47"/>
  <c r="AH77" i="47" s="1"/>
  <c r="AI77" i="47" s="1"/>
  <c r="AJ77" i="47" s="1"/>
  <c r="AE1200" i="47"/>
  <c r="AH278" i="47" s="1"/>
  <c r="AI278" i="47" s="1"/>
  <c r="AJ278" i="47" s="1"/>
  <c r="AE486" i="47"/>
  <c r="AE251" i="47"/>
  <c r="AH147" i="47" s="1"/>
  <c r="AI147" i="47" s="1"/>
  <c r="AJ147" i="47" s="1"/>
  <c r="AE831" i="47"/>
  <c r="AH498" i="47" s="1"/>
  <c r="AI498" i="47" s="1"/>
  <c r="AJ498" i="47" s="1"/>
  <c r="AE1272" i="47"/>
  <c r="AH327" i="47" s="1"/>
  <c r="AI327" i="47" s="1"/>
  <c r="AJ327" i="47" s="1"/>
  <c r="AE811" i="47"/>
  <c r="AH776" i="47" s="1"/>
  <c r="AI776" i="47" s="1"/>
  <c r="AJ776" i="47" s="1"/>
  <c r="AE932" i="47"/>
  <c r="AK372" i="47"/>
  <c r="BH978" i="47"/>
  <c r="BH979" i="47"/>
  <c r="BH558" i="47"/>
  <c r="BH559" i="47"/>
  <c r="BI559" i="47"/>
  <c r="BH641" i="47"/>
  <c r="AR93" i="47" s="1"/>
  <c r="BH642" i="47"/>
  <c r="BH643" i="47"/>
  <c r="BI641" i="47"/>
  <c r="AS93" i="47" s="1"/>
  <c r="BI642" i="47"/>
  <c r="BI643" i="47"/>
  <c r="BJ641" i="47"/>
  <c r="AT93" i="47" s="1"/>
  <c r="BJ643" i="47"/>
  <c r="BJ642" i="47"/>
  <c r="BK641" i="47"/>
  <c r="AU93" i="47" s="1"/>
  <c r="BK643" i="47"/>
  <c r="BK642" i="47"/>
  <c r="BL641" i="47"/>
  <c r="AV93" i="47" s="1"/>
  <c r="BL642" i="47"/>
  <c r="BL643" i="47"/>
  <c r="BM642" i="47"/>
  <c r="BM641" i="47"/>
  <c r="AW93" i="47" s="1"/>
  <c r="BM643" i="47"/>
  <c r="BN642" i="47"/>
  <c r="BN643" i="47"/>
  <c r="BN641" i="47"/>
  <c r="AX93" i="47" s="1"/>
  <c r="BO642" i="47"/>
  <c r="BO643" i="47"/>
  <c r="BO641" i="47"/>
  <c r="AY93" i="47" s="1"/>
  <c r="BP643" i="47"/>
  <c r="BP642" i="47"/>
  <c r="BP641" i="47"/>
  <c r="AZ93" i="47" s="1"/>
  <c r="BQ643" i="47"/>
  <c r="BQ641" i="47"/>
  <c r="BA93" i="47" s="1"/>
  <c r="BQ642" i="47"/>
  <c r="BR641" i="47"/>
  <c r="BB93" i="47" s="1"/>
  <c r="BR643" i="47"/>
  <c r="BR642" i="47"/>
  <c r="BS641" i="47"/>
  <c r="BC93" i="47" s="1"/>
  <c r="BS643" i="47"/>
  <c r="BS642" i="47"/>
  <c r="BT642" i="47"/>
  <c r="BT643" i="47"/>
  <c r="BT641" i="47"/>
  <c r="BD93" i="47" s="1"/>
  <c r="BH1156" i="47"/>
  <c r="BH1157" i="47"/>
  <c r="BI1156" i="47"/>
  <c r="BI1157" i="47"/>
  <c r="BJ1157" i="47"/>
  <c r="BJ1156" i="47"/>
  <c r="BK1156" i="47"/>
  <c r="BK1157" i="47"/>
  <c r="BH1591" i="47"/>
  <c r="BH1590" i="47"/>
  <c r="AQ104" i="47"/>
  <c r="AM110" i="47"/>
  <c r="AN110" i="47" s="1"/>
  <c r="AH519" i="47"/>
  <c r="AI519" i="47" s="1"/>
  <c r="AJ519" i="47" s="1"/>
  <c r="AQ682" i="47"/>
  <c r="AQ537" i="47"/>
  <c r="AQ106" i="47"/>
  <c r="AM395" i="47"/>
  <c r="AN395" i="47" s="1"/>
  <c r="AM826" i="47"/>
  <c r="AN826" i="47" s="1"/>
  <c r="AH203" i="47"/>
  <c r="AI203" i="47" s="1"/>
  <c r="AJ203" i="47" s="1"/>
  <c r="AH134" i="47"/>
  <c r="AI134" i="47" s="1"/>
  <c r="AJ134" i="47" s="1"/>
  <c r="AH98" i="47"/>
  <c r="AI98" i="47" s="1"/>
  <c r="AJ98" i="47" s="1"/>
  <c r="AH687" i="47"/>
  <c r="AI687" i="47" s="1"/>
  <c r="AJ687" i="47" s="1"/>
  <c r="AH201" i="47"/>
  <c r="AI201" i="47" s="1"/>
  <c r="AJ201" i="47" s="1"/>
  <c r="AH275" i="47"/>
  <c r="AI275" i="47" s="1"/>
  <c r="AJ275" i="47" s="1"/>
  <c r="AH728" i="47"/>
  <c r="AI728" i="47" s="1"/>
  <c r="AJ728" i="47" s="1"/>
  <c r="AH501" i="47"/>
  <c r="AI501" i="47" s="1"/>
  <c r="AJ501" i="47" s="1"/>
  <c r="AH470" i="47"/>
  <c r="AI470" i="47" s="1"/>
  <c r="AJ470" i="47" s="1"/>
  <c r="AH67" i="47"/>
  <c r="AI67" i="47" s="1"/>
  <c r="AJ67" i="47" s="1"/>
  <c r="AH492" i="47"/>
  <c r="AI492" i="47" s="1"/>
  <c r="AJ492" i="47" s="1"/>
  <c r="AH267" i="47"/>
  <c r="AI267" i="47" s="1"/>
  <c r="AJ267" i="47" s="1"/>
  <c r="AH63" i="47"/>
  <c r="AI63" i="47" s="1"/>
  <c r="AJ63" i="47" s="1"/>
  <c r="AH766" i="47"/>
  <c r="AI766" i="47" s="1"/>
  <c r="AJ766" i="47" s="1"/>
  <c r="AH216" i="47"/>
  <c r="AI216" i="47" s="1"/>
  <c r="AJ216" i="47" s="1"/>
  <c r="AH265" i="47"/>
  <c r="AI265" i="47" s="1"/>
  <c r="AJ265" i="47" s="1"/>
  <c r="AH847" i="47"/>
  <c r="AI847" i="47" s="1"/>
  <c r="AJ847" i="47" s="1"/>
  <c r="AH248" i="47"/>
  <c r="AI248" i="47" s="1"/>
  <c r="AJ248" i="47" s="1"/>
  <c r="AH128" i="47"/>
  <c r="AI128" i="47" s="1"/>
  <c r="AJ128" i="47" s="1"/>
  <c r="AH50" i="47"/>
  <c r="AI50" i="47" s="1"/>
  <c r="AJ50" i="47" s="1"/>
  <c r="AH598" i="47"/>
  <c r="AI598" i="47" s="1"/>
  <c r="AJ598" i="47" s="1"/>
  <c r="AH589" i="47"/>
  <c r="AI589" i="47" s="1"/>
  <c r="AJ589" i="47" s="1"/>
  <c r="AH588" i="47"/>
  <c r="AI588" i="47" s="1"/>
  <c r="AJ588" i="47" s="1"/>
  <c r="AH562" i="47"/>
  <c r="AI562" i="47" s="1"/>
  <c r="AJ562" i="47" s="1"/>
  <c r="AH361" i="47"/>
  <c r="AI361" i="47" s="1"/>
  <c r="AJ361" i="47" s="1"/>
  <c r="AH958" i="47"/>
  <c r="AI958" i="47" s="1"/>
  <c r="AJ958" i="47" s="1"/>
  <c r="AH155" i="47"/>
  <c r="AI155" i="47" s="1"/>
  <c r="AJ155" i="47" s="1"/>
  <c r="AH972" i="47"/>
  <c r="AI972" i="47" s="1"/>
  <c r="AJ972" i="47" s="1"/>
  <c r="AQ21" i="47"/>
  <c r="AQ179" i="47"/>
  <c r="BH308" i="47" s="1"/>
  <c r="AH823" i="47"/>
  <c r="AI823" i="47" s="1"/>
  <c r="AJ823" i="47" s="1"/>
  <c r="AH122" i="47"/>
  <c r="AI122" i="47" s="1"/>
  <c r="AJ122" i="47" s="1"/>
  <c r="AQ529" i="47"/>
  <c r="BH873" i="47" s="1"/>
  <c r="AH896" i="47"/>
  <c r="AI896" i="47" s="1"/>
  <c r="AJ896" i="47" s="1"/>
  <c r="AH804" i="47"/>
  <c r="AI804" i="47" s="1"/>
  <c r="AJ804" i="47" s="1"/>
  <c r="AH125" i="47"/>
  <c r="AI125" i="47" s="1"/>
  <c r="AJ125" i="47" s="1"/>
  <c r="AH439" i="47"/>
  <c r="AI439" i="47" s="1"/>
  <c r="AJ439" i="47" s="1"/>
  <c r="AH816" i="47"/>
  <c r="AI816" i="47" s="1"/>
  <c r="AJ816" i="47" s="1"/>
  <c r="AH777" i="47"/>
  <c r="AI777" i="47" s="1"/>
  <c r="AJ777" i="47" s="1"/>
  <c r="AH735" i="47"/>
  <c r="AI735" i="47" s="1"/>
  <c r="AJ735" i="47" s="1"/>
  <c r="AH686" i="47"/>
  <c r="AI686" i="47" s="1"/>
  <c r="AJ686" i="47" s="1"/>
  <c r="AH135" i="47"/>
  <c r="AI135" i="47" s="1"/>
  <c r="AJ135" i="47" s="1"/>
  <c r="AH640" i="47"/>
  <c r="AI640" i="47" s="1"/>
  <c r="AJ640" i="47" s="1"/>
  <c r="AH608" i="47"/>
  <c r="AI608" i="47" s="1"/>
  <c r="AJ608" i="47" s="1"/>
  <c r="AH553" i="47"/>
  <c r="AI553" i="47" s="1"/>
  <c r="AJ553" i="47" s="1"/>
  <c r="AH605" i="47"/>
  <c r="AI605" i="47" s="1"/>
  <c r="AJ605" i="47" s="1"/>
  <c r="AH313" i="47"/>
  <c r="AI313" i="47" s="1"/>
  <c r="AJ313" i="47" s="1"/>
  <c r="AH163" i="47"/>
  <c r="AI163" i="47" s="1"/>
  <c r="AJ163" i="47" s="1"/>
  <c r="AH934" i="47"/>
  <c r="AI934" i="47" s="1"/>
  <c r="AJ934" i="47" s="1"/>
  <c r="BH516" i="47"/>
  <c r="BH464" i="47"/>
  <c r="BH695" i="47"/>
  <c r="BH692" i="47"/>
  <c r="BH693" i="47"/>
  <c r="BH694" i="47"/>
  <c r="BH488" i="47"/>
  <c r="BH485" i="47"/>
  <c r="BH486" i="47"/>
  <c r="BH487" i="47"/>
  <c r="BH359" i="47"/>
  <c r="BH360" i="47"/>
  <c r="AE1042" i="47"/>
  <c r="AH641" i="47" s="1"/>
  <c r="AI641" i="47" s="1"/>
  <c r="AJ641" i="47" s="1"/>
  <c r="AE312" i="47"/>
  <c r="AH942" i="47" s="1"/>
  <c r="AI942" i="47" s="1"/>
  <c r="AJ942" i="47" s="1"/>
  <c r="AE68" i="47"/>
  <c r="AE1260" i="47"/>
  <c r="AE1074" i="47"/>
  <c r="AE1361" i="47"/>
  <c r="AE738" i="47"/>
  <c r="AE614" i="47"/>
  <c r="AE535" i="47"/>
  <c r="AE366" i="47"/>
  <c r="AE618" i="47"/>
  <c r="AE651" i="47"/>
  <c r="AH393" i="47" s="1"/>
  <c r="AI393" i="47" s="1"/>
  <c r="AJ393" i="47" s="1"/>
  <c r="AE1388" i="47"/>
  <c r="AH669" i="47" s="1"/>
  <c r="AI669" i="47" s="1"/>
  <c r="AJ669" i="47" s="1"/>
  <c r="AE1585" i="47"/>
  <c r="AE1316" i="47"/>
  <c r="AE1050" i="47"/>
  <c r="AE794" i="47"/>
  <c r="AE301" i="47"/>
  <c r="AE617" i="47"/>
  <c r="AE1381" i="47"/>
  <c r="AE619" i="47"/>
  <c r="AE583" i="47"/>
  <c r="AE1344" i="47"/>
  <c r="AH822" i="47" s="1"/>
  <c r="AI822" i="47" s="1"/>
  <c r="AJ822" i="47" s="1"/>
  <c r="AE643" i="47"/>
  <c r="AE636" i="47"/>
  <c r="AE616" i="47"/>
  <c r="AE269" i="47"/>
  <c r="B27" i="18"/>
  <c r="AE615" i="47"/>
  <c r="AH941" i="47" s="1"/>
  <c r="AI941" i="47" s="1"/>
  <c r="AJ941" i="47" s="1"/>
  <c r="AE1292" i="47"/>
  <c r="AH798" i="47" s="1"/>
  <c r="AI798" i="47" s="1"/>
  <c r="AJ798" i="47" s="1"/>
  <c r="AE1454" i="47"/>
  <c r="AH889" i="47" s="1"/>
  <c r="AI889" i="47" s="1"/>
  <c r="AJ889" i="47" s="1"/>
  <c r="AE1438" i="47"/>
  <c r="AH880" i="47" s="1"/>
  <c r="AI880" i="47" s="1"/>
  <c r="AJ880" i="47" s="1"/>
  <c r="AE620" i="47"/>
  <c r="BG615" i="47"/>
  <c r="AQ193" i="47" s="1"/>
  <c r="BG614" i="47"/>
  <c r="BG621" i="47"/>
  <c r="AQ191" i="47" s="1"/>
  <c r="BG616" i="47"/>
  <c r="AQ802" i="47" s="1"/>
  <c r="BG617" i="47"/>
  <c r="BG618" i="47"/>
  <c r="BG619" i="47"/>
  <c r="BG620" i="47"/>
  <c r="BH1232" i="47"/>
  <c r="BH1233" i="47"/>
  <c r="AQ652" i="47"/>
  <c r="AQ662" i="47"/>
  <c r="AR716" i="47"/>
  <c r="AQ769" i="47"/>
  <c r="BH1241" i="47" s="1"/>
  <c r="AQ781" i="47"/>
  <c r="AQ216" i="47"/>
  <c r="AQ221" i="47"/>
  <c r="AQ311" i="47"/>
  <c r="AQ250" i="47"/>
  <c r="AQ622" i="47"/>
  <c r="BH1024" i="47" s="1"/>
  <c r="AR175" i="47" s="1"/>
  <c r="AQ632" i="47"/>
  <c r="AQ205" i="47"/>
  <c r="AQ208" i="47"/>
  <c r="BH1067" i="47"/>
  <c r="BH1066" i="47"/>
  <c r="BI1067" i="47"/>
  <c r="AQ121" i="47"/>
  <c r="BH207" i="47" s="1"/>
  <c r="AQ124" i="47"/>
  <c r="BH212" i="47" s="1"/>
  <c r="AH611" i="47"/>
  <c r="AI611" i="47" s="1"/>
  <c r="AJ611" i="47" s="1"/>
  <c r="AH621" i="47"/>
  <c r="AI621" i="47" s="1"/>
  <c r="AJ621" i="47" s="1"/>
  <c r="AH751" i="47"/>
  <c r="AI751" i="47" s="1"/>
  <c r="AJ751" i="47" s="1"/>
  <c r="AH762" i="47"/>
  <c r="AI762" i="47" s="1"/>
  <c r="AJ762" i="47" s="1"/>
  <c r="AQ525" i="47"/>
  <c r="AQ533" i="47"/>
  <c r="BH879" i="47" s="1"/>
  <c r="AQ394" i="47"/>
  <c r="AQ401" i="47"/>
  <c r="AH381" i="47"/>
  <c r="AI381" i="47" s="1"/>
  <c r="AJ381" i="47" s="1"/>
  <c r="AQ945" i="47"/>
  <c r="BH1543" i="47" s="1"/>
  <c r="AQ958" i="47"/>
  <c r="AH569" i="47"/>
  <c r="AI569" i="47" s="1"/>
  <c r="AJ569" i="47" s="1"/>
  <c r="BH1489" i="47"/>
  <c r="BH1490" i="47"/>
  <c r="AR622" i="47"/>
  <c r="BI1020" i="47" s="1"/>
  <c r="BH1478" i="47"/>
  <c r="AH943" i="47"/>
  <c r="AI943" i="47" s="1"/>
  <c r="AJ943" i="47" s="1"/>
  <c r="AH956" i="47"/>
  <c r="AI956" i="47" s="1"/>
  <c r="AJ956" i="47" s="1"/>
  <c r="AH705" i="47"/>
  <c r="AI705" i="47" s="1"/>
  <c r="AJ705" i="47" s="1"/>
  <c r="AH715" i="47"/>
  <c r="AI715" i="47" s="1"/>
  <c r="AJ715" i="47" s="1"/>
  <c r="AH522" i="47"/>
  <c r="AI522" i="47" s="1"/>
  <c r="AJ522" i="47" s="1"/>
  <c r="AH530" i="47"/>
  <c r="AI530" i="47" s="1"/>
  <c r="AJ530" i="47" s="1"/>
  <c r="AH966" i="47"/>
  <c r="AI966" i="47" s="1"/>
  <c r="AJ966" i="47" s="1"/>
  <c r="AH979" i="47"/>
  <c r="AI979" i="47" s="1"/>
  <c r="AJ979" i="47" s="1"/>
  <c r="AH902" i="47"/>
  <c r="AI902" i="47" s="1"/>
  <c r="AJ902" i="47" s="1"/>
  <c r="AH914" i="47"/>
  <c r="AI914" i="47" s="1"/>
  <c r="AJ914" i="47" s="1"/>
  <c r="AH429" i="47"/>
  <c r="AI429" i="47" s="1"/>
  <c r="AJ429" i="47" s="1"/>
  <c r="AH818" i="47"/>
  <c r="AI818" i="47" s="1"/>
  <c r="AJ818" i="47" s="1"/>
  <c r="AH8" i="47"/>
  <c r="AI8" i="47" s="1"/>
  <c r="AJ8" i="47" s="1"/>
  <c r="AH528" i="47"/>
  <c r="AI528" i="47" s="1"/>
  <c r="AJ528" i="47" s="1"/>
  <c r="AH536" i="47"/>
  <c r="AI536" i="47" s="1"/>
  <c r="AJ536" i="47" s="1"/>
  <c r="AH221" i="47"/>
  <c r="AI221" i="47" s="1"/>
  <c r="AJ221" i="47" s="1"/>
  <c r="AH74" i="47"/>
  <c r="AI74" i="47" s="1"/>
  <c r="AJ74" i="47" s="1"/>
  <c r="AH73" i="47"/>
  <c r="AI73" i="47" s="1"/>
  <c r="AJ73" i="47" s="1"/>
  <c r="AH410" i="47"/>
  <c r="AI410" i="47" s="1"/>
  <c r="AJ410" i="47" s="1"/>
  <c r="AH418" i="47"/>
  <c r="AI418" i="47" s="1"/>
  <c r="AJ418" i="47" s="1"/>
  <c r="AH472" i="47"/>
  <c r="AI472" i="47" s="1"/>
  <c r="AJ472" i="47" s="1"/>
  <c r="AH480" i="47"/>
  <c r="AI480" i="47" s="1"/>
  <c r="AJ480" i="47" s="1"/>
  <c r="BL1377" i="47"/>
  <c r="AV47" i="47" s="1"/>
  <c r="BO1377" i="47"/>
  <c r="AY47" i="47" s="1"/>
  <c r="BQ1377" i="47"/>
  <c r="BA47" i="47" s="1"/>
  <c r="BM1377" i="47"/>
  <c r="AW47" i="47" s="1"/>
  <c r="BS1377" i="47"/>
  <c r="BC47" i="47" s="1"/>
  <c r="BI1377" i="47"/>
  <c r="AS47" i="47" s="1"/>
  <c r="BP1377" i="47"/>
  <c r="AZ47" i="47" s="1"/>
  <c r="BH1377" i="47"/>
  <c r="BH1378" i="47"/>
  <c r="BT1377" i="47"/>
  <c r="BD47" i="47" s="1"/>
  <c r="BJ1377" i="47"/>
  <c r="AT47" i="47" s="1"/>
  <c r="BN1377" i="47"/>
  <c r="AX47" i="47" s="1"/>
  <c r="BR1377" i="47"/>
  <c r="BB47" i="47" s="1"/>
  <c r="BK1377" i="47"/>
  <c r="AU47" i="47" s="1"/>
  <c r="BH686" i="47"/>
  <c r="BH689" i="47"/>
  <c r="BH687" i="47"/>
  <c r="BH688" i="47"/>
  <c r="AQ260" i="47"/>
  <c r="AQ265" i="47"/>
  <c r="AH894" i="47"/>
  <c r="AI894" i="47" s="1"/>
  <c r="AJ894" i="47" s="1"/>
  <c r="AH906" i="47"/>
  <c r="AI906" i="47" s="1"/>
  <c r="AJ906" i="47" s="1"/>
  <c r="AH24" i="47"/>
  <c r="AI24" i="47" s="1"/>
  <c r="AJ24" i="47" s="1"/>
  <c r="AH424" i="47"/>
  <c r="AI424" i="47" s="1"/>
  <c r="AJ424" i="47" s="1"/>
  <c r="AH910" i="47"/>
  <c r="AI910" i="47" s="1"/>
  <c r="AJ910" i="47" s="1"/>
  <c r="AH244" i="47"/>
  <c r="AI244" i="47" s="1"/>
  <c r="AJ244" i="47" s="1"/>
  <c r="AH540" i="47"/>
  <c r="AI540" i="47" s="1"/>
  <c r="AJ540" i="47" s="1"/>
  <c r="AH549" i="47"/>
  <c r="AI549" i="47" s="1"/>
  <c r="AJ549" i="47" s="1"/>
  <c r="AH17" i="47"/>
  <c r="AI17" i="47" s="1"/>
  <c r="AJ17" i="47" s="1"/>
  <c r="AH616" i="47"/>
  <c r="AI616" i="47" s="1"/>
  <c r="AJ616" i="47" s="1"/>
  <c r="AH626" i="47"/>
  <c r="AI626" i="47" s="1"/>
  <c r="AJ626" i="47" s="1"/>
  <c r="BH186" i="47"/>
  <c r="BH1180" i="47"/>
  <c r="AQ733" i="47"/>
  <c r="BH1181" i="47" s="1"/>
  <c r="AQ803" i="47"/>
  <c r="BH1307" i="47" s="1"/>
  <c r="AQ354" i="47"/>
  <c r="AQ361" i="47"/>
  <c r="AH945" i="47"/>
  <c r="AI945" i="47" s="1"/>
  <c r="AJ945" i="47" s="1"/>
  <c r="AQ253" i="47"/>
  <c r="AQ258" i="47"/>
  <c r="BH430" i="47" s="1"/>
  <c r="AR640" i="47"/>
  <c r="AH736" i="47"/>
  <c r="AI736" i="47" s="1"/>
  <c r="AJ736" i="47" s="1"/>
  <c r="AH745" i="47"/>
  <c r="AI745" i="47" s="1"/>
  <c r="AJ745" i="47" s="1"/>
  <c r="AH747" i="47"/>
  <c r="AI747" i="47" s="1"/>
  <c r="AJ747" i="47" s="1"/>
  <c r="AQ196" i="47"/>
  <c r="AQ199" i="47"/>
  <c r="AQ742" i="47"/>
  <c r="AQ753" i="47"/>
  <c r="BH1224" i="47" s="1"/>
  <c r="AQ469" i="47"/>
  <c r="BH788" i="47" s="1"/>
  <c r="AR145" i="47" s="1"/>
  <c r="AQ26" i="47"/>
  <c r="BH178" i="47"/>
  <c r="BH179" i="47"/>
  <c r="BH180" i="47"/>
  <c r="AR173" i="47"/>
  <c r="BI179" i="47"/>
  <c r="BI178" i="47"/>
  <c r="BI180" i="47"/>
  <c r="AS173" i="47"/>
  <c r="BJ178" i="47"/>
  <c r="BJ179" i="47"/>
  <c r="BJ180" i="47"/>
  <c r="AT173" i="47"/>
  <c r="BK178" i="47"/>
  <c r="BK179" i="47"/>
  <c r="BK180" i="47"/>
  <c r="AU173" i="47"/>
  <c r="BL178" i="47"/>
  <c r="BL179" i="47"/>
  <c r="BL180" i="47"/>
  <c r="BL177" i="47"/>
  <c r="AV214" i="47" s="1"/>
  <c r="AV173" i="47"/>
  <c r="BM179" i="47"/>
  <c r="BM178" i="47"/>
  <c r="BM180" i="47"/>
  <c r="AW173" i="47"/>
  <c r="BN180" i="47"/>
  <c r="BN177" i="47"/>
  <c r="AX214" i="47" s="1"/>
  <c r="BN178" i="47"/>
  <c r="BN179" i="47"/>
  <c r="AX173" i="47"/>
  <c r="BO180" i="47"/>
  <c r="BO179" i="47"/>
  <c r="BO178" i="47"/>
  <c r="BO177" i="47"/>
  <c r="AY214" i="47" s="1"/>
  <c r="AY173" i="47"/>
  <c r="BP180" i="47"/>
  <c r="BP178" i="47"/>
  <c r="BP177" i="47"/>
  <c r="AZ214" i="47" s="1"/>
  <c r="BP179" i="47"/>
  <c r="AZ173" i="47"/>
  <c r="BQ178" i="47"/>
  <c r="BQ177" i="47"/>
  <c r="BA214" i="47" s="1"/>
  <c r="BQ180" i="47"/>
  <c r="BQ179" i="47"/>
  <c r="BA173" i="47"/>
  <c r="BR177" i="47"/>
  <c r="BB214" i="47" s="1"/>
  <c r="BR178" i="47"/>
  <c r="BR179" i="47"/>
  <c r="BR180" i="47"/>
  <c r="AQ701" i="47"/>
  <c r="AQ711" i="47"/>
  <c r="BH1151" i="47" s="1"/>
  <c r="AQ242" i="47"/>
  <c r="BH417" i="47" s="1"/>
  <c r="AQ602" i="47"/>
  <c r="AQ612" i="47"/>
  <c r="AR602" i="47"/>
  <c r="AR612" i="47"/>
  <c r="AQ663" i="47"/>
  <c r="AQ673" i="47"/>
  <c r="AQ664" i="47"/>
  <c r="AQ674" i="47"/>
  <c r="BH1095" i="47" s="1"/>
  <c r="AQ609" i="47"/>
  <c r="BH989" i="47" s="1"/>
  <c r="AQ619" i="47"/>
  <c r="AQ189" i="47"/>
  <c r="AQ192" i="47"/>
  <c r="AQ561" i="47"/>
  <c r="AQ570" i="47"/>
  <c r="AQ359" i="47"/>
  <c r="AQ366" i="47"/>
  <c r="BH613" i="47" s="1"/>
  <c r="BD860" i="47"/>
  <c r="AH165" i="47"/>
  <c r="AI165" i="47" s="1"/>
  <c r="AJ165" i="47" s="1"/>
  <c r="AH168" i="47"/>
  <c r="AI168" i="47" s="1"/>
  <c r="AJ168" i="47" s="1"/>
  <c r="AH602" i="47"/>
  <c r="AI602" i="47" s="1"/>
  <c r="AJ602" i="47" s="1"/>
  <c r="AH612" i="47"/>
  <c r="AI612" i="47" s="1"/>
  <c r="AJ612" i="47" s="1"/>
  <c r="AH917" i="47"/>
  <c r="AI917" i="47" s="1"/>
  <c r="AJ917" i="47" s="1"/>
  <c r="AH930" i="47"/>
  <c r="AI930" i="47" s="1"/>
  <c r="AJ930" i="47" s="1"/>
  <c r="AH924" i="47"/>
  <c r="AI924" i="47" s="1"/>
  <c r="AJ924" i="47" s="1"/>
  <c r="AH918" i="47"/>
  <c r="AI918" i="47" s="1"/>
  <c r="AJ918" i="47" s="1"/>
  <c r="AQ849" i="47"/>
  <c r="BH1393" i="47" s="1"/>
  <c r="AQ861" i="47"/>
  <c r="BH1407" i="47" s="1"/>
  <c r="BH173" i="47"/>
  <c r="BH174" i="47"/>
  <c r="BH175" i="47"/>
  <c r="AR860" i="47"/>
  <c r="BI1409" i="47" s="1"/>
  <c r="AS860" i="47"/>
  <c r="BJ1409" i="47" s="1"/>
  <c r="AT860" i="47"/>
  <c r="BK1409" i="47" s="1"/>
  <c r="AU860" i="47"/>
  <c r="BL1409" i="47" s="1"/>
  <c r="AV860" i="47"/>
  <c r="BM1409" i="47" s="1"/>
  <c r="AW860" i="47"/>
  <c r="BN1409" i="47" s="1"/>
  <c r="AX860" i="47"/>
  <c r="BO1409" i="47" s="1"/>
  <c r="AY860" i="47"/>
  <c r="BP1409" i="47" s="1"/>
  <c r="AZ860" i="47"/>
  <c r="BQ1409" i="47" s="1"/>
  <c r="BA860" i="47"/>
  <c r="BR1409" i="47" s="1"/>
  <c r="BB860" i="47"/>
  <c r="BS1409" i="47" s="1"/>
  <c r="BC860" i="47"/>
  <c r="BT1409" i="47" s="1"/>
  <c r="AR768" i="47"/>
  <c r="AR504" i="47"/>
  <c r="AS504" i="47"/>
  <c r="AT504" i="47"/>
  <c r="AU504" i="47"/>
  <c r="AV504" i="47"/>
  <c r="AW504" i="47"/>
  <c r="AX504" i="47"/>
  <c r="AY504" i="47"/>
  <c r="AZ504" i="47"/>
  <c r="BA504" i="47"/>
  <c r="BB504" i="47"/>
  <c r="BC504" i="47"/>
  <c r="BD504" i="47"/>
  <c r="AR847" i="47"/>
  <c r="AR859" i="47"/>
  <c r="AH448" i="47"/>
  <c r="AI448" i="47" s="1"/>
  <c r="AJ448" i="47" s="1"/>
  <c r="AH360" i="47"/>
  <c r="AI360" i="47" s="1"/>
  <c r="AJ360" i="47" s="1"/>
  <c r="AH366" i="47"/>
  <c r="AI366" i="47" s="1"/>
  <c r="AJ366" i="47" s="1"/>
  <c r="AH883" i="47"/>
  <c r="AI883" i="47" s="1"/>
  <c r="AJ883" i="47" s="1"/>
  <c r="AH878" i="47"/>
  <c r="AI878" i="47" s="1"/>
  <c r="AJ878" i="47" s="1"/>
  <c r="AH876" i="47"/>
  <c r="AI876" i="47" s="1"/>
  <c r="AJ876" i="47" s="1"/>
  <c r="AH870" i="47"/>
  <c r="AI870" i="47" s="1"/>
  <c r="AJ870" i="47" s="1"/>
  <c r="AH900" i="47"/>
  <c r="AI900" i="47" s="1"/>
  <c r="AJ900" i="47" s="1"/>
  <c r="AH912" i="47"/>
  <c r="AI912" i="47" s="1"/>
  <c r="AJ912" i="47" s="1"/>
  <c r="AH887" i="47"/>
  <c r="AI887" i="47" s="1"/>
  <c r="AJ887" i="47" s="1"/>
  <c r="AH892" i="47"/>
  <c r="AI892" i="47" s="1"/>
  <c r="AJ892" i="47" s="1"/>
  <c r="AH840" i="47"/>
  <c r="AI840" i="47" s="1"/>
  <c r="AJ840" i="47" s="1"/>
  <c r="AH555" i="47"/>
  <c r="AI555" i="47" s="1"/>
  <c r="AJ555" i="47" s="1"/>
  <c r="AH940" i="47"/>
  <c r="AI940" i="47" s="1"/>
  <c r="AJ940" i="47" s="1"/>
  <c r="AH953" i="47"/>
  <c r="AI953" i="47" s="1"/>
  <c r="AJ953" i="47" s="1"/>
  <c r="AH95" i="47"/>
  <c r="AI95" i="47" s="1"/>
  <c r="AJ95" i="47" s="1"/>
  <c r="AH225" i="47"/>
  <c r="AI225" i="47" s="1"/>
  <c r="AJ225" i="47" s="1"/>
  <c r="AH395" i="47"/>
  <c r="AI395" i="47" s="1"/>
  <c r="AJ395" i="47" s="1"/>
  <c r="AH158" i="47"/>
  <c r="AI158" i="47" s="1"/>
  <c r="AJ158" i="47" s="1"/>
  <c r="AH682" i="47"/>
  <c r="AI682" i="47" s="1"/>
  <c r="AJ682" i="47" s="1"/>
  <c r="AH330" i="47"/>
  <c r="AI330" i="47" s="1"/>
  <c r="AJ330" i="47" s="1"/>
  <c r="BH783" i="47"/>
  <c r="BH784" i="47"/>
  <c r="AH362" i="47"/>
  <c r="AI362" i="47" s="1"/>
  <c r="AJ362" i="47" s="1"/>
  <c r="BH1168" i="47"/>
  <c r="BH536" i="47"/>
  <c r="BH535" i="47"/>
  <c r="AR527" i="47" s="1"/>
  <c r="BH1583" i="47"/>
  <c r="BH1548" i="47"/>
  <c r="AR962" i="47"/>
  <c r="AR442" i="47"/>
  <c r="BI738" i="47" s="1"/>
  <c r="AS442" i="47"/>
  <c r="BJ738" i="47" s="1"/>
  <c r="AT442" i="47"/>
  <c r="BK738" i="47" s="1"/>
  <c r="AU442" i="47"/>
  <c r="BL738" i="47" s="1"/>
  <c r="AV442" i="47"/>
  <c r="BM738" i="47" s="1"/>
  <c r="AW442" i="47"/>
  <c r="BN738" i="47" s="1"/>
  <c r="AX442" i="47"/>
  <c r="BO738" i="47" s="1"/>
  <c r="AY442" i="47"/>
  <c r="BP738" i="47" s="1"/>
  <c r="AZ442" i="47"/>
  <c r="BQ738" i="47" s="1"/>
  <c r="BA442" i="47"/>
  <c r="BR738" i="47" s="1"/>
  <c r="BB442" i="47"/>
  <c r="BS738" i="47" s="1"/>
  <c r="BC442" i="47"/>
  <c r="BT738" i="47" s="1"/>
  <c r="BD442" i="47"/>
  <c r="BI201" i="47"/>
  <c r="AS421" i="47" s="1"/>
  <c r="BI202" i="47"/>
  <c r="BH697" i="47"/>
  <c r="AH755" i="47"/>
  <c r="AI755" i="47" s="1"/>
  <c r="AJ755" i="47" s="1"/>
  <c r="AH960" i="47"/>
  <c r="AI960" i="47" s="1"/>
  <c r="AJ960" i="47" s="1"/>
  <c r="AH119" i="47"/>
  <c r="AI119" i="47" s="1"/>
  <c r="AJ119" i="47" s="1"/>
  <c r="AH272" i="47"/>
  <c r="AI272" i="47" s="1"/>
  <c r="AJ272" i="47" s="1"/>
  <c r="AH207" i="47"/>
  <c r="AI207" i="47" s="1"/>
  <c r="AJ207" i="47" s="1"/>
  <c r="AH211" i="47"/>
  <c r="AI211" i="47" s="1"/>
  <c r="AJ211" i="47" s="1"/>
  <c r="AH192" i="47"/>
  <c r="AI192" i="47" s="1"/>
  <c r="AJ192" i="47" s="1"/>
  <c r="AH197" i="47"/>
  <c r="AI197" i="47" s="1"/>
  <c r="AJ197" i="47" s="1"/>
  <c r="AH123" i="47"/>
  <c r="AI123" i="47" s="1"/>
  <c r="AJ123" i="47" s="1"/>
  <c r="AH763" i="47"/>
  <c r="AI763" i="47" s="1"/>
  <c r="AJ763" i="47" s="1"/>
  <c r="BH1038" i="47"/>
  <c r="BH1035" i="47"/>
  <c r="BH1033" i="47"/>
  <c r="BH1037" i="47"/>
  <c r="BH956" i="47"/>
  <c r="BH955" i="47"/>
  <c r="AR457" i="47" s="1"/>
  <c r="AQ131" i="47"/>
  <c r="BH222" i="47" s="1"/>
  <c r="AQ288" i="47"/>
  <c r="BH491" i="47" s="1"/>
  <c r="AH227" i="47"/>
  <c r="AI227" i="47" s="1"/>
  <c r="AJ227" i="47" s="1"/>
  <c r="AH231" i="47"/>
  <c r="AI231" i="47" s="1"/>
  <c r="AJ231" i="47" s="1"/>
  <c r="AR239" i="47"/>
  <c r="AR655" i="47"/>
  <c r="AR131" i="47"/>
  <c r="BI222" i="47" s="1"/>
  <c r="AS131" i="47"/>
  <c r="BJ222" i="47" s="1"/>
  <c r="AT131" i="47"/>
  <c r="BK222" i="47" s="1"/>
  <c r="AU131" i="47"/>
  <c r="BL222" i="47" s="1"/>
  <c r="AV131" i="47"/>
  <c r="BM222" i="47" s="1"/>
  <c r="AW131" i="47"/>
  <c r="BN222" i="47" s="1"/>
  <c r="AX131" i="47"/>
  <c r="BO222" i="47" s="1"/>
  <c r="AY131" i="47"/>
  <c r="BP222" i="47" s="1"/>
  <c r="AZ131" i="47"/>
  <c r="BQ222" i="47" s="1"/>
  <c r="BA131" i="47"/>
  <c r="BR222" i="47" s="1"/>
  <c r="BB131" i="47"/>
  <c r="BS222" i="47" s="1"/>
  <c r="BC131" i="47"/>
  <c r="BT222" i="47" s="1"/>
  <c r="BD131" i="47"/>
  <c r="BH1355" i="47"/>
  <c r="BH922" i="47"/>
  <c r="BH1204" i="47"/>
  <c r="BH1339" i="47"/>
  <c r="BH1340" i="47"/>
  <c r="BH310" i="47"/>
  <c r="BH311" i="47"/>
  <c r="BH312" i="47"/>
  <c r="BI507" i="47"/>
  <c r="AQ516" i="47"/>
  <c r="BH855" i="47" s="1"/>
  <c r="AH596" i="47"/>
  <c r="AI596" i="47" s="1"/>
  <c r="AJ596" i="47" s="1"/>
  <c r="AH868" i="47"/>
  <c r="AI868" i="47" s="1"/>
  <c r="AJ868" i="47" s="1"/>
  <c r="AQ969" i="47"/>
  <c r="AH198" i="47"/>
  <c r="AI198" i="47" s="1"/>
  <c r="AJ198" i="47" s="1"/>
  <c r="AH951" i="47"/>
  <c r="AI951" i="47" s="1"/>
  <c r="AJ951" i="47" s="1"/>
  <c r="AH884" i="47"/>
  <c r="AI884" i="47" s="1"/>
  <c r="AJ884" i="47" s="1"/>
  <c r="AH796" i="47"/>
  <c r="AI796" i="47" s="1"/>
  <c r="AJ796" i="47" s="1"/>
  <c r="AH915" i="47"/>
  <c r="AI915" i="47" s="1"/>
  <c r="AJ915" i="47" s="1"/>
  <c r="AH827" i="47"/>
  <c r="AI827" i="47" s="1"/>
  <c r="AJ827" i="47" s="1"/>
  <c r="AH457" i="47"/>
  <c r="AI457" i="47" s="1"/>
  <c r="AJ457" i="47" s="1"/>
  <c r="AH311" i="47"/>
  <c r="AI311" i="47" s="1"/>
  <c r="AJ311" i="47" s="1"/>
  <c r="AH281" i="47"/>
  <c r="AI281" i="47" s="1"/>
  <c r="AJ281" i="47" s="1"/>
  <c r="AH790" i="47"/>
  <c r="AI790" i="47" s="1"/>
  <c r="AJ790" i="47" s="1"/>
  <c r="AH783" i="47"/>
  <c r="AI783" i="47" s="1"/>
  <c r="AJ783" i="47" s="1"/>
  <c r="AH968" i="47"/>
  <c r="AI968" i="47" s="1"/>
  <c r="AJ968" i="47" s="1"/>
  <c r="AH132" i="47"/>
  <c r="AI132" i="47" s="1"/>
  <c r="AJ132" i="47" s="1"/>
  <c r="AH676" i="47"/>
  <c r="AI676" i="47" s="1"/>
  <c r="AJ676" i="47" s="1"/>
  <c r="AH653" i="47"/>
  <c r="AI653" i="47" s="1"/>
  <c r="AJ653" i="47" s="1"/>
  <c r="AH102" i="47"/>
  <c r="AI102" i="47" s="1"/>
  <c r="AJ102" i="47" s="1"/>
  <c r="AH421" i="47"/>
  <c r="AI421" i="47" s="1"/>
  <c r="AJ421" i="47" s="1"/>
  <c r="AH503" i="47"/>
  <c r="AI503" i="47" s="1"/>
  <c r="AJ503" i="47" s="1"/>
  <c r="AH622" i="47"/>
  <c r="AI622" i="47" s="1"/>
  <c r="AJ622" i="47" s="1"/>
  <c r="AH35" i="47"/>
  <c r="AI35" i="47" s="1"/>
  <c r="AJ35" i="47" s="1"/>
  <c r="AH202" i="47"/>
  <c r="AI202" i="47" s="1"/>
  <c r="AJ202" i="47" s="1"/>
  <c r="AH710" i="47"/>
  <c r="AI710" i="47" s="1"/>
  <c r="AJ710" i="47" s="1"/>
  <c r="AH863" i="47"/>
  <c r="AI863" i="47" s="1"/>
  <c r="AJ863" i="47" s="1"/>
  <c r="AH657" i="47"/>
  <c r="AI657" i="47" s="1"/>
  <c r="AJ657" i="47" s="1"/>
  <c r="AH137" i="47"/>
  <c r="AI137" i="47" s="1"/>
  <c r="AJ137" i="47" s="1"/>
  <c r="AH731" i="47"/>
  <c r="AI731" i="47" s="1"/>
  <c r="AJ731" i="47" s="1"/>
  <c r="AH931" i="47"/>
  <c r="AI931" i="47" s="1"/>
  <c r="AJ931" i="47" s="1"/>
  <c r="AH379" i="47"/>
  <c r="AI379" i="47" s="1"/>
  <c r="AJ379" i="47" s="1"/>
  <c r="AH787" i="47"/>
  <c r="AI787" i="47" s="1"/>
  <c r="AJ787" i="47" s="1"/>
  <c r="AH738" i="47"/>
  <c r="AI738" i="47" s="1"/>
  <c r="AJ738" i="47" s="1"/>
  <c r="AH649" i="47"/>
  <c r="AI649" i="47" s="1"/>
  <c r="AJ649" i="47" s="1"/>
  <c r="AQ187" i="47"/>
  <c r="AQ220" i="47"/>
  <c r="BH376" i="47" s="1"/>
  <c r="AH897" i="47"/>
  <c r="AI897" i="47" s="1"/>
  <c r="AJ897" i="47" s="1"/>
  <c r="AQ455" i="47"/>
  <c r="BH762" i="47" s="1"/>
  <c r="AH453" i="47"/>
  <c r="AI453" i="47" s="1"/>
  <c r="AJ453" i="47" s="1"/>
  <c r="AQ362" i="47"/>
  <c r="AQ810" i="47"/>
  <c r="AH414" i="47"/>
  <c r="AI414" i="47" s="1"/>
  <c r="AJ414" i="47" s="1"/>
  <c r="AH648" i="47"/>
  <c r="AI648" i="47" s="1"/>
  <c r="AJ648" i="47" s="1"/>
  <c r="AH290" i="47"/>
  <c r="AI290" i="47" s="1"/>
  <c r="AJ290" i="47" s="1"/>
  <c r="AQ671" i="47"/>
  <c r="AH323" i="47"/>
  <c r="AI323" i="47" s="1"/>
  <c r="AJ323" i="47" s="1"/>
  <c r="AQ791" i="47"/>
  <c r="AQ82" i="47"/>
  <c r="AQ247" i="47"/>
  <c r="AQ670" i="47"/>
  <c r="AR82" i="47"/>
  <c r="AS82" i="47"/>
  <c r="AT82" i="47"/>
  <c r="AU82" i="47"/>
  <c r="AV82" i="47"/>
  <c r="AW82" i="47"/>
  <c r="AX82" i="47"/>
  <c r="AY82" i="47"/>
  <c r="AZ82" i="47"/>
  <c r="BA82" i="47"/>
  <c r="BB82" i="47"/>
  <c r="BC82" i="47"/>
  <c r="BD82" i="47"/>
  <c r="AH806" i="47"/>
  <c r="AI806" i="47" s="1"/>
  <c r="AJ806" i="47" s="1"/>
  <c r="AH139" i="47"/>
  <c r="AI139" i="47" s="1"/>
  <c r="AJ139" i="47" s="1"/>
  <c r="AQ285" i="47"/>
  <c r="AQ365" i="47"/>
  <c r="AH239" i="47"/>
  <c r="AI239" i="47" s="1"/>
  <c r="AJ239" i="47" s="1"/>
  <c r="AH939" i="47"/>
  <c r="AI939" i="47" s="1"/>
  <c r="AJ939" i="47" s="1"/>
  <c r="AH726" i="47"/>
  <c r="AI726" i="47" s="1"/>
  <c r="AJ726" i="47" s="1"/>
  <c r="AH561" i="47"/>
  <c r="AI561" i="47" s="1"/>
  <c r="AJ561" i="47" s="1"/>
  <c r="AH864" i="47"/>
  <c r="AI864" i="47" s="1"/>
  <c r="AJ864" i="47" s="1"/>
  <c r="AH627" i="47"/>
  <c r="AI627" i="47" s="1"/>
  <c r="AJ627" i="47" s="1"/>
  <c r="AH312" i="47"/>
  <c r="AI312" i="47" s="1"/>
  <c r="AJ312" i="47" s="1"/>
  <c r="AH595" i="47"/>
  <c r="AI595" i="47" s="1"/>
  <c r="AJ595" i="47" s="1"/>
  <c r="AH556" i="47"/>
  <c r="AI556" i="47" s="1"/>
  <c r="AJ556" i="47" s="1"/>
  <c r="AH661" i="47"/>
  <c r="AI661" i="47" s="1"/>
  <c r="AJ661" i="47" s="1"/>
  <c r="AH791" i="47"/>
  <c r="AI791" i="47" s="1"/>
  <c r="AJ791" i="47" s="1"/>
  <c r="AH563" i="47"/>
  <c r="AI563" i="47" s="1"/>
  <c r="AJ563" i="47" s="1"/>
  <c r="AH836" i="47"/>
  <c r="AI836" i="47" s="1"/>
  <c r="AJ836" i="47" s="1"/>
  <c r="AQ213" i="47"/>
  <c r="AH354" i="47"/>
  <c r="AI354" i="47" s="1"/>
  <c r="AJ354" i="47" s="1"/>
  <c r="AH741" i="47"/>
  <c r="AI741" i="47" s="1"/>
  <c r="AJ741" i="47" s="1"/>
  <c r="AQ685" i="47"/>
  <c r="BH1111" i="47" s="1"/>
  <c r="AH91" i="47"/>
  <c r="AI91" i="47" s="1"/>
  <c r="AJ91" i="47" s="1"/>
  <c r="AH129" i="47"/>
  <c r="AI129" i="47" s="1"/>
  <c r="AJ129" i="47" s="1"/>
  <c r="AH205" i="47"/>
  <c r="AI205" i="47" s="1"/>
  <c r="AJ205" i="47" s="1"/>
  <c r="AH392" i="47"/>
  <c r="AI392" i="47" s="1"/>
  <c r="AJ392" i="47" s="1"/>
  <c r="AH557" i="47"/>
  <c r="AI557" i="47" s="1"/>
  <c r="AJ557" i="47" s="1"/>
  <c r="AH716" i="47"/>
  <c r="AI716" i="47" s="1"/>
  <c r="AJ716" i="47" s="1"/>
  <c r="AH340" i="47"/>
  <c r="AI340" i="47" s="1"/>
  <c r="AJ340" i="47" s="1"/>
  <c r="AH103" i="47"/>
  <c r="AI103" i="47" s="1"/>
  <c r="AJ103" i="47" s="1"/>
  <c r="AH441" i="47"/>
  <c r="AI441" i="47" s="1"/>
  <c r="AJ441" i="47" s="1"/>
  <c r="AR969" i="47"/>
  <c r="AR574" i="47"/>
  <c r="AR111" i="47"/>
  <c r="AR831" i="47"/>
  <c r="AS111" i="47"/>
  <c r="AT111" i="47"/>
  <c r="AU111" i="47"/>
  <c r="AV111" i="47"/>
  <c r="AW111" i="47"/>
  <c r="AX111" i="47"/>
  <c r="AY111" i="47"/>
  <c r="AZ111" i="47"/>
  <c r="BA111" i="47"/>
  <c r="AH920" i="47"/>
  <c r="AI920" i="47" s="1"/>
  <c r="AJ920" i="47" s="1"/>
  <c r="AH860" i="47"/>
  <c r="AI860" i="47" s="1"/>
  <c r="AJ860" i="47" s="1"/>
  <c r="AH833" i="47"/>
  <c r="AI833" i="47" s="1"/>
  <c r="AJ833" i="47" s="1"/>
  <c r="AH732" i="47"/>
  <c r="AI732" i="47" s="1"/>
  <c r="AJ732" i="47" s="1"/>
  <c r="AH440" i="47"/>
  <c r="AI440" i="47" s="1"/>
  <c r="AJ440" i="47" s="1"/>
  <c r="AH907" i="47"/>
  <c r="AI907" i="47" s="1"/>
  <c r="AJ907" i="47" s="1"/>
  <c r="AH486" i="47"/>
  <c r="AI486" i="47" s="1"/>
  <c r="AJ486" i="47" s="1"/>
  <c r="AH82" i="47"/>
  <c r="AI82" i="47" s="1"/>
  <c r="AJ82" i="47" s="1"/>
  <c r="AH474" i="47"/>
  <c r="AI474" i="47" s="1"/>
  <c r="AJ474" i="47" s="1"/>
  <c r="AH456" i="47"/>
  <c r="AI456" i="47" s="1"/>
  <c r="AJ456" i="47" s="1"/>
  <c r="AH431" i="47"/>
  <c r="AI431" i="47" s="1"/>
  <c r="AJ431" i="47" s="1"/>
  <c r="AH276" i="47"/>
  <c r="AI276" i="47" s="1"/>
  <c r="AJ276" i="47" s="1"/>
  <c r="AH839" i="47"/>
  <c r="AI839" i="47" s="1"/>
  <c r="AJ839" i="47" s="1"/>
  <c r="AH718" i="47"/>
  <c r="AI718" i="47" s="1"/>
  <c r="AJ718" i="47" s="1"/>
  <c r="AH817" i="47"/>
  <c r="AI817" i="47" s="1"/>
  <c r="AJ817" i="47" s="1"/>
  <c r="AH913" i="47"/>
  <c r="AI913" i="47" s="1"/>
  <c r="AJ913" i="47" s="1"/>
  <c r="AH270" i="47"/>
  <c r="AI270" i="47" s="1"/>
  <c r="AJ270" i="47" s="1"/>
  <c r="AH247" i="47"/>
  <c r="AI247" i="47" s="1"/>
  <c r="AJ247" i="47" s="1"/>
  <c r="AH187" i="47"/>
  <c r="AI187" i="47" s="1"/>
  <c r="AJ187" i="47" s="1"/>
  <c r="AH533" i="47"/>
  <c r="AI533" i="47" s="1"/>
  <c r="AJ533" i="47" s="1"/>
  <c r="AH531" i="47"/>
  <c r="AI531" i="47" s="1"/>
  <c r="AJ531" i="47" s="1"/>
  <c r="AH524" i="47"/>
  <c r="AI524" i="47" s="1"/>
  <c r="AJ524" i="47" s="1"/>
  <c r="AH516" i="47"/>
  <c r="AI516" i="47" s="1"/>
  <c r="AJ516" i="47" s="1"/>
  <c r="AH428" i="47"/>
  <c r="AI428" i="47" s="1"/>
  <c r="AJ428" i="47" s="1"/>
  <c r="AH111" i="47"/>
  <c r="AI111" i="47" s="1"/>
  <c r="AJ111" i="47" s="1"/>
  <c r="AH5" i="47"/>
  <c r="AI5" i="47" s="1"/>
  <c r="AJ5" i="47" s="1"/>
  <c r="AH394" i="47"/>
  <c r="AI394" i="47" s="1"/>
  <c r="AJ394" i="47" s="1"/>
  <c r="AH509" i="47"/>
  <c r="AI509" i="47" s="1"/>
  <c r="AJ509" i="47" s="1"/>
  <c r="AH409" i="47"/>
  <c r="AI409" i="47" s="1"/>
  <c r="AJ409" i="47" s="1"/>
  <c r="AH406" i="47"/>
  <c r="AI406" i="47" s="1"/>
  <c r="AJ406" i="47" s="1"/>
  <c r="AH404" i="47"/>
  <c r="AI404" i="47" s="1"/>
  <c r="AJ404" i="47" s="1"/>
  <c r="AH403" i="47"/>
  <c r="AI403" i="47" s="1"/>
  <c r="AJ403" i="47" s="1"/>
  <c r="AH398" i="47"/>
  <c r="AI398" i="47" s="1"/>
  <c r="AJ398" i="47" s="1"/>
  <c r="AH387" i="47"/>
  <c r="AI387" i="47" s="1"/>
  <c r="AJ387" i="47" s="1"/>
  <c r="AH304" i="47"/>
  <c r="AI304" i="47" s="1"/>
  <c r="AJ304" i="47" s="1"/>
  <c r="AH301" i="47"/>
  <c r="AI301" i="47" s="1"/>
  <c r="AJ301" i="47" s="1"/>
  <c r="AH299" i="47"/>
  <c r="AI299" i="47" s="1"/>
  <c r="AJ299" i="47" s="1"/>
  <c r="AH268" i="47"/>
  <c r="AI268" i="47" s="1"/>
  <c r="AJ268" i="47" s="1"/>
  <c r="AH179" i="47"/>
  <c r="AI179" i="47" s="1"/>
  <c r="AJ179" i="47" s="1"/>
  <c r="AH242" i="47"/>
  <c r="AI242" i="47" s="1"/>
  <c r="AJ242" i="47" s="1"/>
  <c r="AH173" i="47"/>
  <c r="AI173" i="47" s="1"/>
  <c r="AJ173" i="47" s="1"/>
  <c r="AH94" i="47"/>
  <c r="AI94" i="47" s="1"/>
  <c r="AJ94" i="47" s="1"/>
  <c r="BH15" i="47"/>
  <c r="AR741" i="47" s="1"/>
  <c r="BI1200" i="47" s="1"/>
  <c r="BH16" i="47"/>
  <c r="AH619" i="47"/>
  <c r="AI619" i="47" s="1"/>
  <c r="AJ619" i="47" s="1"/>
  <c r="AH620" i="47"/>
  <c r="AI620" i="47" s="1"/>
  <c r="AJ620" i="47" s="1"/>
  <c r="AH638" i="47"/>
  <c r="AI638" i="47" s="1"/>
  <c r="AJ638" i="47" s="1"/>
  <c r="AH617" i="47"/>
  <c r="AI617" i="47" s="1"/>
  <c r="AJ617" i="47" s="1"/>
  <c r="AQ57" i="47"/>
  <c r="AQ173" i="47"/>
  <c r="AQ837" i="47"/>
  <c r="AQ825" i="47"/>
  <c r="AQ509" i="47"/>
  <c r="AQ847" i="47"/>
  <c r="AH150" i="47"/>
  <c r="AI150" i="47" s="1"/>
  <c r="AJ150" i="47" s="1"/>
  <c r="AH146" i="47"/>
  <c r="AI146" i="47" s="1"/>
  <c r="AJ146" i="47" s="1"/>
  <c r="AH188" i="47"/>
  <c r="AI188" i="47" s="1"/>
  <c r="AJ188" i="47" s="1"/>
  <c r="AH659" i="47"/>
  <c r="AI659" i="47" s="1"/>
  <c r="AJ659" i="47" s="1"/>
  <c r="AH671" i="47"/>
  <c r="AI671" i="47" s="1"/>
  <c r="AJ671" i="47" s="1"/>
  <c r="AH84" i="47"/>
  <c r="AI84" i="47" s="1"/>
  <c r="AJ84" i="47" s="1"/>
  <c r="AH83" i="47"/>
  <c r="AI83" i="47" s="1"/>
  <c r="AJ83" i="47" s="1"/>
  <c r="AH309" i="47"/>
  <c r="AI309" i="47" s="1"/>
  <c r="AJ309" i="47" s="1"/>
  <c r="AH511" i="47"/>
  <c r="AI511" i="47" s="1"/>
  <c r="AJ511" i="47" s="1"/>
  <c r="AH493" i="47"/>
  <c r="AI493" i="47" s="1"/>
  <c r="AJ493" i="47" s="1"/>
  <c r="AH812" i="47"/>
  <c r="AI812" i="47" s="1"/>
  <c r="AJ812" i="47" s="1"/>
  <c r="AH929" i="47"/>
  <c r="AI929" i="47" s="1"/>
  <c r="AJ929" i="47" s="1"/>
  <c r="AH764" i="47"/>
  <c r="AI764" i="47" s="1"/>
  <c r="AJ764" i="47" s="1"/>
  <c r="AH769" i="47"/>
  <c r="AI769" i="47" s="1"/>
  <c r="AJ769" i="47" s="1"/>
  <c r="AH740" i="47"/>
  <c r="AI740" i="47" s="1"/>
  <c r="AJ740" i="47" s="1"/>
  <c r="AH739" i="47"/>
  <c r="AI739" i="47" s="1"/>
  <c r="AJ739" i="47" s="1"/>
  <c r="AH104" i="47"/>
  <c r="AI104" i="47" s="1"/>
  <c r="AJ104" i="47" s="1"/>
  <c r="AH471" i="47"/>
  <c r="AI471" i="47" s="1"/>
  <c r="AJ471" i="47" s="1"/>
  <c r="AH614" i="47"/>
  <c r="AI614" i="47" s="1"/>
  <c r="AJ614" i="47" s="1"/>
  <c r="AH599" i="47"/>
  <c r="AI599" i="47" s="1"/>
  <c r="AJ599" i="47" s="1"/>
  <c r="AH606" i="47"/>
  <c r="AI606" i="47" s="1"/>
  <c r="AJ606" i="47" s="1"/>
  <c r="AH663" i="47"/>
  <c r="AI663" i="47" s="1"/>
  <c r="AJ663" i="47" s="1"/>
  <c r="AH435" i="47"/>
  <c r="AI435" i="47" s="1"/>
  <c r="AJ435" i="47" s="1"/>
  <c r="AH423" i="47"/>
  <c r="AI423" i="47" s="1"/>
  <c r="AJ423" i="47" s="1"/>
  <c r="AH343" i="47"/>
  <c r="AI343" i="47" s="1"/>
  <c r="AJ343" i="47" s="1"/>
  <c r="AH344" i="47"/>
  <c r="AI344" i="47" s="1"/>
  <c r="AJ344" i="47" s="1"/>
  <c r="AH336" i="47"/>
  <c r="AI336" i="47" s="1"/>
  <c r="AJ336" i="47" s="1"/>
  <c r="AH554" i="47"/>
  <c r="AI554" i="47" s="1"/>
  <c r="AJ554" i="47" s="1"/>
  <c r="AH539" i="47"/>
  <c r="AI539" i="47" s="1"/>
  <c r="AJ539" i="47" s="1"/>
  <c r="AH538" i="47"/>
  <c r="AI538" i="47" s="1"/>
  <c r="AJ538" i="47" s="1"/>
  <c r="AH548" i="47"/>
  <c r="AI548" i="47" s="1"/>
  <c r="AJ548" i="47" s="1"/>
  <c r="AH630" i="47"/>
  <c r="AI630" i="47" s="1"/>
  <c r="AJ630" i="47" s="1"/>
  <c r="AH160" i="47"/>
  <c r="AI160" i="47" s="1"/>
  <c r="AJ160" i="47" s="1"/>
  <c r="AH436" i="47"/>
  <c r="AI436" i="47" s="1"/>
  <c r="AJ436" i="47" s="1"/>
  <c r="BH887" i="47"/>
  <c r="AH792" i="47"/>
  <c r="AI792" i="47" s="1"/>
  <c r="AJ792" i="47" s="1"/>
  <c r="AI2" i="47"/>
  <c r="BH373" i="47"/>
  <c r="BH371" i="47"/>
  <c r="BH1309" i="47"/>
  <c r="BH1267" i="47"/>
  <c r="BH324" i="47"/>
  <c r="BH325" i="47"/>
  <c r="BH481" i="47"/>
  <c r="BH856" i="47"/>
  <c r="AH416" i="47"/>
  <c r="AI416" i="47" s="1"/>
  <c r="AJ416" i="47" s="1"/>
  <c r="AH280" i="47"/>
  <c r="AI280" i="47" s="1"/>
  <c r="AJ280" i="47" s="1"/>
  <c r="AH229" i="47"/>
  <c r="AI229" i="47" s="1"/>
  <c r="AJ229" i="47" s="1"/>
  <c r="AH93" i="47"/>
  <c r="AI93" i="47" s="1"/>
  <c r="AJ93" i="47" s="1"/>
  <c r="AH609" i="47"/>
  <c r="AI609" i="47" s="1"/>
  <c r="AJ609" i="47" s="1"/>
  <c r="AH782" i="47"/>
  <c r="AI782" i="47" s="1"/>
  <c r="AJ782" i="47" s="1"/>
  <c r="AH130" i="47"/>
  <c r="AI130" i="47" s="1"/>
  <c r="AJ130" i="47" s="1"/>
  <c r="AH529" i="47"/>
  <c r="AI529" i="47" s="1"/>
  <c r="AJ529" i="47" s="1"/>
  <c r="AH220" i="47"/>
  <c r="AI220" i="47" s="1"/>
  <c r="AJ220" i="47" s="1"/>
  <c r="BH826" i="47"/>
  <c r="BH691" i="47"/>
  <c r="BH690" i="47"/>
  <c r="BH1198" i="47"/>
  <c r="BH1197" i="47"/>
  <c r="BH1196" i="47"/>
  <c r="BH905" i="47"/>
  <c r="AH75" i="47"/>
  <c r="AI75" i="47" s="1"/>
  <c r="AJ75" i="47" s="1"/>
  <c r="AH144" i="47"/>
  <c r="AI144" i="47" s="1"/>
  <c r="AJ144" i="47" s="1"/>
  <c r="AH254" i="47"/>
  <c r="AI254" i="47" s="1"/>
  <c r="AJ254" i="47" s="1"/>
  <c r="AH341" i="47"/>
  <c r="AI341" i="47" s="1"/>
  <c r="AJ341" i="47" s="1"/>
  <c r="AH636" i="47"/>
  <c r="AI636" i="47" s="1"/>
  <c r="AJ636" i="47" s="1"/>
  <c r="AH342" i="47"/>
  <c r="AI342" i="47" s="1"/>
  <c r="AJ342" i="47" s="1"/>
  <c r="AH445" i="47"/>
  <c r="AI445" i="47" s="1"/>
  <c r="AJ445" i="47" s="1"/>
  <c r="AQ886" i="47"/>
  <c r="BH1447" i="47" s="1"/>
  <c r="AQ672" i="47"/>
  <c r="AQ921" i="47"/>
  <c r="AQ677" i="47"/>
  <c r="BH1098" i="47" s="1"/>
  <c r="AQ782" i="47"/>
  <c r="BH1268" i="47" s="1"/>
  <c r="AQ846" i="47"/>
  <c r="AH829" i="47"/>
  <c r="AI829" i="47" s="1"/>
  <c r="AJ829" i="47" s="1"/>
  <c r="AH714" i="47"/>
  <c r="AI714" i="47" s="1"/>
  <c r="AJ714" i="47" s="1"/>
  <c r="AH759" i="47"/>
  <c r="AI759" i="47" s="1"/>
  <c r="AJ759" i="47" s="1"/>
  <c r="AH673" i="47"/>
  <c r="AI673" i="47" s="1"/>
  <c r="AJ673" i="47" s="1"/>
  <c r="AH85" i="47"/>
  <c r="AI85" i="47" s="1"/>
  <c r="AJ85" i="47" s="1"/>
  <c r="AH432" i="47"/>
  <c r="AI432" i="47" s="1"/>
  <c r="AJ432" i="47" s="1"/>
  <c r="AH544" i="47"/>
  <c r="AI544" i="47" s="1"/>
  <c r="AJ544" i="47" s="1"/>
  <c r="AH266" i="47"/>
  <c r="AI266" i="47" s="1"/>
  <c r="AJ266" i="47" s="1"/>
  <c r="AH662" i="47"/>
  <c r="AI662" i="47" s="1"/>
  <c r="AJ662" i="47" s="1"/>
  <c r="AH518" i="47"/>
  <c r="AI518" i="47" s="1"/>
  <c r="AJ518" i="47" s="1"/>
  <c r="AH234" i="47"/>
  <c r="AI234" i="47" s="1"/>
  <c r="AJ234" i="47" s="1"/>
  <c r="AH886" i="47"/>
  <c r="AI886" i="47" s="1"/>
  <c r="AJ886" i="47" s="1"/>
  <c r="AH754" i="47"/>
  <c r="AI754" i="47" s="1"/>
  <c r="AJ754" i="47" s="1"/>
  <c r="AH828" i="47"/>
  <c r="AI828" i="47" s="1"/>
  <c r="AJ828" i="47" s="1"/>
  <c r="AH46" i="47"/>
  <c r="AI46" i="47" s="1"/>
  <c r="AJ46" i="47" s="1"/>
  <c r="AH526" i="47"/>
  <c r="AI526" i="47" s="1"/>
  <c r="AJ526" i="47" s="1"/>
  <c r="AH525" i="47"/>
  <c r="AI525" i="47" s="1"/>
  <c r="AJ525" i="47" s="1"/>
  <c r="AH300" i="47"/>
  <c r="AI300" i="47" s="1"/>
  <c r="AJ300" i="47" s="1"/>
  <c r="AH131" i="47"/>
  <c r="AI131" i="47" s="1"/>
  <c r="AJ131" i="47" s="1"/>
  <c r="AH262" i="47"/>
  <c r="AI262" i="47" s="1"/>
  <c r="AJ262" i="47" s="1"/>
  <c r="AH504" i="47"/>
  <c r="AI504" i="47" s="1"/>
  <c r="AJ504" i="47" s="1"/>
  <c r="AH196" i="47"/>
  <c r="AI196" i="47" s="1"/>
  <c r="AJ196" i="47" s="1"/>
  <c r="AH879" i="47"/>
  <c r="AI879" i="47" s="1"/>
  <c r="AJ879" i="47" s="1"/>
  <c r="AH72" i="47"/>
  <c r="AI72" i="47" s="1"/>
  <c r="AJ72" i="47" s="1"/>
  <c r="AH153" i="47"/>
  <c r="AI153" i="47" s="1"/>
  <c r="AJ153" i="47" s="1"/>
  <c r="AH6" i="47"/>
  <c r="AI6" i="47" s="1"/>
  <c r="AJ6" i="47" s="1"/>
  <c r="AH167" i="47"/>
  <c r="AI167" i="47" s="1"/>
  <c r="AJ167" i="47" s="1"/>
  <c r="BH848" i="47"/>
  <c r="AH283" i="47"/>
  <c r="AI283" i="47" s="1"/>
  <c r="AJ283" i="47" s="1"/>
  <c r="AH672" i="47"/>
  <c r="AI672" i="47" s="1"/>
  <c r="AJ672" i="47" s="1"/>
  <c r="AH21" i="47"/>
  <c r="AI21" i="47" s="1"/>
  <c r="AJ21" i="47" s="1"/>
  <c r="AH260" i="47"/>
  <c r="AI260" i="47" s="1"/>
  <c r="AJ260" i="47" s="1"/>
  <c r="AH455" i="47"/>
  <c r="AI455" i="47" s="1"/>
  <c r="AJ455" i="47" s="1"/>
  <c r="AH53" i="47"/>
  <c r="AI53" i="47" s="1"/>
  <c r="AJ53" i="47" s="1"/>
  <c r="AH412" i="47"/>
  <c r="AI412" i="47" s="1"/>
  <c r="AJ412" i="47" s="1"/>
  <c r="AH105" i="47"/>
  <c r="AI105" i="47" s="1"/>
  <c r="AJ105" i="47" s="1"/>
  <c r="AH37" i="47"/>
  <c r="AI37" i="47" s="1"/>
  <c r="AJ37" i="47" s="1"/>
  <c r="AH921" i="47"/>
  <c r="AI921" i="47" s="1"/>
  <c r="AJ921" i="47" s="1"/>
  <c r="AH316" i="47"/>
  <c r="AI316" i="47" s="1"/>
  <c r="AJ316" i="47" s="1"/>
  <c r="AH99" i="47"/>
  <c r="AI99" i="47" s="1"/>
  <c r="AJ99" i="47" s="1"/>
  <c r="AH14" i="47"/>
  <c r="AI14" i="47" s="1"/>
  <c r="AJ14" i="47" s="1"/>
  <c r="AH846" i="47"/>
  <c r="AI846" i="47" s="1"/>
  <c r="AJ846" i="47" s="1"/>
  <c r="AH780" i="47"/>
  <c r="AI780" i="47" s="1"/>
  <c r="AJ780" i="47" s="1"/>
  <c r="AH347" i="47"/>
  <c r="AI347" i="47" s="1"/>
  <c r="AJ347" i="47" s="1"/>
  <c r="AH308" i="47"/>
  <c r="AI308" i="47" s="1"/>
  <c r="AJ308" i="47" s="1"/>
  <c r="AH307" i="47"/>
  <c r="AI307" i="47" s="1"/>
  <c r="AJ307" i="47" s="1"/>
  <c r="AH849" i="47"/>
  <c r="AI849" i="47" s="1"/>
  <c r="AJ849" i="47" s="1"/>
  <c r="AH174" i="47"/>
  <c r="AI174" i="47" s="1"/>
  <c r="AJ174" i="47" s="1"/>
  <c r="AH808" i="47"/>
  <c r="AI808" i="47" s="1"/>
  <c r="AJ808" i="47" s="1"/>
  <c r="AH169" i="47"/>
  <c r="AI169" i="47" s="1"/>
  <c r="AJ169" i="47" s="1"/>
  <c r="AH969" i="47"/>
  <c r="AI969" i="47" s="1"/>
  <c r="AJ969" i="47" s="1"/>
  <c r="AH164" i="47"/>
  <c r="AI164" i="47" s="1"/>
  <c r="AJ164" i="47" s="1"/>
  <c r="AH532" i="47"/>
  <c r="AI532" i="47" s="1"/>
  <c r="AJ532" i="47" s="1"/>
  <c r="AH70" i="47"/>
  <c r="AI70" i="47" s="1"/>
  <c r="AJ70" i="47" s="1"/>
  <c r="AH367" i="47"/>
  <c r="AI367" i="47" s="1"/>
  <c r="AJ367" i="47" s="1"/>
  <c r="AH724" i="47"/>
  <c r="AI724" i="47" s="1"/>
  <c r="AJ724" i="47" s="1"/>
  <c r="AH11" i="47"/>
  <c r="AI11" i="47" s="1"/>
  <c r="AJ11" i="47" s="1"/>
  <c r="AH285" i="47"/>
  <c r="AI285" i="47" s="1"/>
  <c r="AJ285" i="47" s="1"/>
  <c r="AH23" i="47"/>
  <c r="AI23" i="47" s="1"/>
  <c r="AJ23" i="47" s="1"/>
  <c r="BH1497" i="47" l="1"/>
  <c r="BH1496" i="47"/>
  <c r="BH1425" i="47"/>
  <c r="BH1427" i="47"/>
  <c r="BH333" i="47"/>
  <c r="BH334" i="47"/>
  <c r="BH1359" i="47"/>
  <c r="BH1357" i="47"/>
  <c r="BH1312" i="47"/>
  <c r="BH423" i="47"/>
  <c r="BH476" i="47"/>
  <c r="BI935" i="47"/>
  <c r="BH1480" i="47"/>
  <c r="BH1036" i="47"/>
  <c r="BH625" i="47"/>
  <c r="AR647" i="47"/>
  <c r="AH789" i="47"/>
  <c r="AI789" i="47" s="1"/>
  <c r="AJ789" i="47" s="1"/>
  <c r="BH1293" i="47"/>
  <c r="BI1028" i="47"/>
  <c r="BH1032" i="47"/>
  <c r="BH1410" i="47"/>
  <c r="AH26" i="47"/>
  <c r="AI26" i="47" s="1"/>
  <c r="AJ26" i="47" s="1"/>
  <c r="BH972" i="47"/>
  <c r="AH773" i="47"/>
  <c r="AI773" i="47" s="1"/>
  <c r="AJ773" i="47" s="1"/>
  <c r="AH191" i="47"/>
  <c r="AI191" i="47" s="1"/>
  <c r="AJ191" i="47" s="1"/>
  <c r="BI1408" i="47"/>
  <c r="AS981" i="47" s="1"/>
  <c r="BH875" i="47"/>
  <c r="AR210" i="47"/>
  <c r="AH194" i="47"/>
  <c r="AI194" i="47" s="1"/>
  <c r="AJ194" i="47" s="1"/>
  <c r="AH293" i="47"/>
  <c r="AI293" i="47" s="1"/>
  <c r="AJ293" i="47" s="1"/>
  <c r="AH579" i="47"/>
  <c r="AI579" i="47" s="1"/>
  <c r="AJ579" i="47" s="1"/>
  <c r="AH57" i="47"/>
  <c r="AI57" i="47" s="1"/>
  <c r="AJ57" i="47" s="1"/>
  <c r="AQ293" i="47"/>
  <c r="AQ579" i="47"/>
  <c r="BH944" i="47" s="1"/>
  <c r="AR656" i="47" s="1"/>
  <c r="BI1066" i="47" s="1"/>
  <c r="BH1248" i="47"/>
  <c r="BH368" i="47"/>
  <c r="BH603" i="47"/>
  <c r="BH335" i="47"/>
  <c r="BH759" i="47"/>
  <c r="AR309" i="47" s="1"/>
  <c r="BI1359" i="47"/>
  <c r="AR867" i="47"/>
  <c r="AR512" i="47"/>
  <c r="BH227" i="47"/>
  <c r="BH229" i="47"/>
  <c r="BH228" i="47"/>
  <c r="BH554" i="47"/>
  <c r="AR332" i="47" s="1"/>
  <c r="BI560" i="47" s="1"/>
  <c r="BH553" i="47"/>
  <c r="BH88" i="47"/>
  <c r="BH87" i="47"/>
  <c r="BH86" i="47"/>
  <c r="BH1484" i="47"/>
  <c r="BH1486" i="47"/>
  <c r="BH705" i="47"/>
  <c r="BH701" i="47"/>
  <c r="BH702" i="47"/>
  <c r="BH572" i="47"/>
  <c r="AR339" i="47" s="1"/>
  <c r="BH571" i="47"/>
  <c r="BH1212" i="47"/>
  <c r="BH1213" i="47"/>
  <c r="AR666" i="47" s="1"/>
  <c r="BH1214" i="47"/>
  <c r="BH1436" i="47"/>
  <c r="AR498" i="47" s="1"/>
  <c r="BH1437" i="47"/>
  <c r="BH1476" i="47"/>
  <c r="BH1479" i="47"/>
  <c r="BH1559" i="47"/>
  <c r="BH1562" i="47"/>
  <c r="BI346" i="47"/>
  <c r="BI345" i="47"/>
  <c r="BI347" i="47"/>
  <c r="AH856" i="47"/>
  <c r="AI856" i="47" s="1"/>
  <c r="AJ856" i="47" s="1"/>
  <c r="AH853" i="47"/>
  <c r="AI853" i="47" s="1"/>
  <c r="AJ853" i="47" s="1"/>
  <c r="AH547" i="47"/>
  <c r="AI547" i="47" s="1"/>
  <c r="AJ547" i="47" s="1"/>
  <c r="AH888" i="47"/>
  <c r="AI888" i="47" s="1"/>
  <c r="AJ888" i="47" s="1"/>
  <c r="AH711" i="47"/>
  <c r="AI711" i="47" s="1"/>
  <c r="AJ711" i="47" s="1"/>
  <c r="BH718" i="47"/>
  <c r="BH721" i="47"/>
  <c r="BH957" i="47"/>
  <c r="BH960" i="47"/>
  <c r="AR736" i="47" s="1"/>
  <c r="BH475" i="47"/>
  <c r="BH477" i="47"/>
  <c r="BH1482" i="47"/>
  <c r="BH1485" i="47"/>
  <c r="AR904" i="47" s="1"/>
  <c r="AH377" i="47"/>
  <c r="AI377" i="47" s="1"/>
  <c r="AJ377" i="47" s="1"/>
  <c r="AH802" i="47"/>
  <c r="AI802" i="47" s="1"/>
  <c r="AJ802" i="47" s="1"/>
  <c r="AH322" i="47"/>
  <c r="AI322" i="47" s="1"/>
  <c r="AJ322" i="47" s="1"/>
  <c r="AH319" i="47"/>
  <c r="AI319" i="47" s="1"/>
  <c r="AJ319" i="47" s="1"/>
  <c r="AH288" i="47"/>
  <c r="AI288" i="47" s="1"/>
  <c r="AJ288" i="47" s="1"/>
  <c r="AH27" i="47"/>
  <c r="AI27" i="47" s="1"/>
  <c r="AJ27" i="47" s="1"/>
  <c r="AH750" i="47"/>
  <c r="AI750" i="47" s="1"/>
  <c r="AJ750" i="47" s="1"/>
  <c r="AH689" i="47"/>
  <c r="AI689" i="47" s="1"/>
  <c r="AJ689" i="47" s="1"/>
  <c r="BH1040" i="47"/>
  <c r="BH1042" i="47"/>
  <c r="AR118" i="47" s="1"/>
  <c r="BI203" i="47" s="1"/>
  <c r="AS119" i="47" s="1"/>
  <c r="AM584" i="47"/>
  <c r="AN584" i="47" s="1"/>
  <c r="BH953" i="47"/>
  <c r="BH954" i="47"/>
  <c r="BH1310" i="47"/>
  <c r="BH1313" i="47"/>
  <c r="BH1028" i="47"/>
  <c r="BH1031" i="47"/>
  <c r="BH754" i="47"/>
  <c r="BH755" i="47"/>
  <c r="AH364" i="47"/>
  <c r="AI364" i="47" s="1"/>
  <c r="AJ364" i="47" s="1"/>
  <c r="AH363" i="47"/>
  <c r="AI363" i="47" s="1"/>
  <c r="AJ363" i="47" s="1"/>
  <c r="BH1609" i="47"/>
  <c r="AR993" i="47" s="1"/>
  <c r="BH1611" i="47"/>
  <c r="BH1614" i="47"/>
  <c r="BH1610" i="47"/>
  <c r="AR873" i="47" s="1"/>
  <c r="BH1596" i="47"/>
  <c r="BH1599" i="47"/>
  <c r="AR672" i="47" s="1"/>
  <c r="BH1603" i="47"/>
  <c r="BH1607" i="47"/>
  <c r="BH505" i="47"/>
  <c r="BH507" i="47"/>
  <c r="BH408" i="47"/>
  <c r="BH407" i="47"/>
  <c r="BH424" i="47"/>
  <c r="BH427" i="47"/>
  <c r="BH712" i="47"/>
  <c r="BH715" i="47"/>
  <c r="BH1379" i="47"/>
  <c r="BH1381" i="47"/>
  <c r="BH781" i="47"/>
  <c r="BH782" i="47"/>
  <c r="BH949" i="47"/>
  <c r="BH952" i="47"/>
  <c r="AH485" i="47"/>
  <c r="AI485" i="47" s="1"/>
  <c r="AJ485" i="47" s="1"/>
  <c r="AH778" i="47"/>
  <c r="AI778" i="47" s="1"/>
  <c r="AJ778" i="47" s="1"/>
  <c r="BH1059" i="47"/>
  <c r="BH1060" i="47"/>
  <c r="BI1158" i="47"/>
  <c r="BI1161" i="47"/>
  <c r="AS264" i="47" s="1"/>
  <c r="BJ437" i="47" s="1"/>
  <c r="BH529" i="47"/>
  <c r="BH530" i="47"/>
  <c r="BH350" i="47"/>
  <c r="BH353" i="47"/>
  <c r="BH662" i="47"/>
  <c r="BH665" i="47"/>
  <c r="BH435" i="47"/>
  <c r="BH436" i="47"/>
  <c r="BH442" i="47"/>
  <c r="BH443" i="47"/>
  <c r="BH426" i="47"/>
  <c r="BH428" i="47"/>
  <c r="BI411" i="47"/>
  <c r="BI414" i="47"/>
  <c r="BH1318" i="47"/>
  <c r="BH1317" i="47"/>
  <c r="BH1368" i="47"/>
  <c r="BH1371" i="47"/>
  <c r="BH1372" i="47"/>
  <c r="BH1373" i="47"/>
  <c r="AR839" i="47" s="1"/>
  <c r="BH973" i="47"/>
  <c r="AR513" i="47"/>
  <c r="BH700" i="47"/>
  <c r="BI1044" i="47"/>
  <c r="BH542" i="47"/>
  <c r="BH1215" i="47"/>
  <c r="AR625" i="47" s="1"/>
  <c r="BH1435" i="47"/>
  <c r="BI1356" i="47"/>
  <c r="BI1357" i="47"/>
  <c r="BJ1357" i="47"/>
  <c r="BJ1356" i="47"/>
  <c r="BH1560" i="47"/>
  <c r="BH1602" i="47"/>
  <c r="BH812" i="47"/>
  <c r="BH958" i="47"/>
  <c r="BH1251" i="47"/>
  <c r="BH629" i="47"/>
  <c r="BH1311" i="47"/>
  <c r="BH711" i="47"/>
  <c r="AR379" i="47" s="1"/>
  <c r="BI635" i="47" s="1"/>
  <c r="BH1385" i="47"/>
  <c r="BH1034" i="47"/>
  <c r="BH1106" i="47"/>
  <c r="BH1112" i="47"/>
  <c r="BH901" i="47"/>
  <c r="BI1025" i="47"/>
  <c r="AH374" i="47"/>
  <c r="AI374" i="47" s="1"/>
  <c r="AJ374" i="47" s="1"/>
  <c r="BH1369" i="47"/>
  <c r="BH699" i="47"/>
  <c r="BH698" i="47"/>
  <c r="BH1120" i="47"/>
  <c r="BH1117" i="47"/>
  <c r="BH549" i="47"/>
  <c r="BH546" i="47"/>
  <c r="BH548" i="47"/>
  <c r="BH547" i="47"/>
  <c r="BH1401" i="47"/>
  <c r="BH1400" i="47"/>
  <c r="BH1399" i="47"/>
  <c r="BH1101" i="47"/>
  <c r="AR818" i="47" s="1"/>
  <c r="BH1099" i="47"/>
  <c r="AH580" i="47"/>
  <c r="AI580" i="47" s="1"/>
  <c r="AJ580" i="47" s="1"/>
  <c r="AH581" i="47"/>
  <c r="AI581" i="47" s="1"/>
  <c r="AJ581" i="47" s="1"/>
  <c r="AR337" i="47"/>
  <c r="BH1526" i="47"/>
  <c r="BH1525" i="47"/>
  <c r="BH811" i="47"/>
  <c r="BH810" i="47"/>
  <c r="BH809" i="47"/>
  <c r="BH1588" i="47"/>
  <c r="BH1587" i="47"/>
  <c r="AR275" i="47" s="1"/>
  <c r="BH907" i="47"/>
  <c r="BH906" i="47"/>
  <c r="BH1417" i="47"/>
  <c r="AR812" i="47" s="1"/>
  <c r="BH1416" i="47"/>
  <c r="AR148" i="47" s="1"/>
  <c r="BI255" i="47" s="1"/>
  <c r="AH396" i="47"/>
  <c r="AI396" i="47" s="1"/>
  <c r="AJ396" i="47" s="1"/>
  <c r="AH397" i="47"/>
  <c r="AI397" i="47" s="1"/>
  <c r="AJ397" i="47" s="1"/>
  <c r="AH898" i="47"/>
  <c r="AI898" i="47" s="1"/>
  <c r="AJ898" i="47" s="1"/>
  <c r="AH899" i="47"/>
  <c r="AI899" i="47" s="1"/>
  <c r="AJ899" i="47" s="1"/>
  <c r="AM410" i="47"/>
  <c r="AN410" i="47" s="1"/>
  <c r="BI678" i="47"/>
  <c r="BI680" i="47"/>
  <c r="BI677" i="47"/>
  <c r="BI679" i="47"/>
  <c r="BI1586" i="47"/>
  <c r="BI1585" i="47"/>
  <c r="BH1279" i="47"/>
  <c r="BH1278" i="47"/>
  <c r="BH1277" i="47"/>
  <c r="BH1176" i="47"/>
  <c r="BH1175" i="47"/>
  <c r="BH1165" i="47"/>
  <c r="BH1163" i="47"/>
  <c r="AR649" i="47" s="1"/>
  <c r="BI1052" i="47" s="1"/>
  <c r="BH1162" i="47"/>
  <c r="BH1164" i="47"/>
  <c r="AR313" i="47" s="1"/>
  <c r="BH1145" i="47"/>
  <c r="AR838" i="47" s="1"/>
  <c r="BH1144" i="47"/>
  <c r="BH1137" i="47"/>
  <c r="BH1136" i="47"/>
  <c r="AR722" i="47"/>
  <c r="AR723" i="47"/>
  <c r="BH898" i="47"/>
  <c r="BH897" i="47"/>
  <c r="BH896" i="47"/>
  <c r="BH1250" i="47"/>
  <c r="BH1249" i="47"/>
  <c r="BI1165" i="47"/>
  <c r="BL1165" i="47"/>
  <c r="BR1165" i="47"/>
  <c r="BJ1165" i="47"/>
  <c r="BO1165" i="47"/>
  <c r="BQ1165" i="47"/>
  <c r="BT1165" i="47"/>
  <c r="AR746" i="47"/>
  <c r="BH1297" i="47"/>
  <c r="BH1298" i="47"/>
  <c r="AR198" i="47"/>
  <c r="BI337" i="47" s="1"/>
  <c r="BH523" i="47"/>
  <c r="BH522" i="47"/>
  <c r="BH520" i="47"/>
  <c r="BH752" i="47"/>
  <c r="BH751" i="47"/>
  <c r="BH750" i="47"/>
  <c r="BI843" i="47"/>
  <c r="BI842" i="47"/>
  <c r="BH502" i="47"/>
  <c r="BH501" i="47"/>
  <c r="BI503" i="47"/>
  <c r="BI502" i="47"/>
  <c r="BI501" i="47"/>
  <c r="BJ503" i="47"/>
  <c r="BJ502" i="47"/>
  <c r="BJ501" i="47"/>
  <c r="BK503" i="47"/>
  <c r="BK502" i="47"/>
  <c r="BK501" i="47"/>
  <c r="BL503" i="47"/>
  <c r="BL501" i="47"/>
  <c r="BL502" i="47"/>
  <c r="BM503" i="47"/>
  <c r="BM502" i="47"/>
  <c r="BM501" i="47"/>
  <c r="BN503" i="47"/>
  <c r="BN501" i="47"/>
  <c r="BN502" i="47"/>
  <c r="BO503" i="47"/>
  <c r="BO501" i="47"/>
  <c r="BO502" i="47"/>
  <c r="BP503" i="47"/>
  <c r="BP501" i="47"/>
  <c r="BP502" i="47"/>
  <c r="BQ503" i="47"/>
  <c r="BQ502" i="47"/>
  <c r="BQ501" i="47"/>
  <c r="BR503" i="47"/>
  <c r="BR501" i="47"/>
  <c r="BR502" i="47"/>
  <c r="BS503" i="47"/>
  <c r="BS502" i="47"/>
  <c r="BS501" i="47"/>
  <c r="BT503" i="47"/>
  <c r="BT501" i="47"/>
  <c r="BT502" i="47"/>
  <c r="BI1145" i="47"/>
  <c r="BI1144" i="47"/>
  <c r="BH406" i="47"/>
  <c r="BH405" i="47"/>
  <c r="BH402" i="47"/>
  <c r="BH403" i="47"/>
  <c r="BH404" i="47"/>
  <c r="BH586" i="47"/>
  <c r="BH589" i="47"/>
  <c r="BH297" i="47"/>
  <c r="BH296" i="47"/>
  <c r="BH450" i="47"/>
  <c r="BH451" i="47"/>
  <c r="BH449" i="47"/>
  <c r="BH452" i="47"/>
  <c r="BH1570" i="47"/>
  <c r="BH1574" i="47"/>
  <c r="BH780" i="47"/>
  <c r="BH779" i="47"/>
  <c r="BH778" i="47"/>
  <c r="BH803" i="47"/>
  <c r="BH801" i="47"/>
  <c r="BH1465" i="47"/>
  <c r="AR896" i="47" s="1"/>
  <c r="BI1462" i="47" s="1"/>
  <c r="BH1468" i="47"/>
  <c r="BH798" i="47"/>
  <c r="BH797" i="47"/>
  <c r="BH796" i="47"/>
  <c r="BI745" i="47"/>
  <c r="AH567" i="47"/>
  <c r="AI567" i="47" s="1"/>
  <c r="AJ567" i="47" s="1"/>
  <c r="AH568" i="47"/>
  <c r="AI568" i="47" s="1"/>
  <c r="AJ568" i="47" s="1"/>
  <c r="AH642" i="47"/>
  <c r="AI642" i="47" s="1"/>
  <c r="AJ642" i="47" s="1"/>
  <c r="AH643" i="47"/>
  <c r="AI643" i="47" s="1"/>
  <c r="AJ643" i="47" s="1"/>
  <c r="AH182" i="47"/>
  <c r="AI182" i="47" s="1"/>
  <c r="AJ182" i="47" s="1"/>
  <c r="AH183" i="47"/>
  <c r="AI183" i="47" s="1"/>
  <c r="AJ183" i="47" s="1"/>
  <c r="AH449" i="47"/>
  <c r="AI449" i="47" s="1"/>
  <c r="AJ449" i="47" s="1"/>
  <c r="AH450" i="47"/>
  <c r="AI450" i="47" s="1"/>
  <c r="AJ450" i="47" s="1"/>
  <c r="AH831" i="47"/>
  <c r="AI831" i="47" s="1"/>
  <c r="AJ831" i="47" s="1"/>
  <c r="AH832" i="47"/>
  <c r="AI832" i="47" s="1"/>
  <c r="AJ832" i="47" s="1"/>
  <c r="AH212" i="47"/>
  <c r="AI212" i="47" s="1"/>
  <c r="AJ212" i="47" s="1"/>
  <c r="AH213" i="47"/>
  <c r="AI213" i="47" s="1"/>
  <c r="AJ213" i="47" s="1"/>
  <c r="AH693" i="47"/>
  <c r="AI693" i="47" s="1"/>
  <c r="AJ693" i="47" s="1"/>
  <c r="AH694" i="47"/>
  <c r="AI694" i="47" s="1"/>
  <c r="AJ694" i="47" s="1"/>
  <c r="AH810" i="47"/>
  <c r="AI810" i="47" s="1"/>
  <c r="AJ810" i="47" s="1"/>
  <c r="AH811" i="47"/>
  <c r="AI811" i="47" s="1"/>
  <c r="AJ811" i="47" s="1"/>
  <c r="AH534" i="47"/>
  <c r="AI534" i="47" s="1"/>
  <c r="AJ534" i="47" s="1"/>
  <c r="AH535" i="47"/>
  <c r="AI535" i="47" s="1"/>
  <c r="AJ535" i="47" s="1"/>
  <c r="AH647" i="47"/>
  <c r="AI647" i="47" s="1"/>
  <c r="AJ647" i="47" s="1"/>
  <c r="AH176" i="47"/>
  <c r="AI176" i="47" s="1"/>
  <c r="AJ176" i="47" s="1"/>
  <c r="AH177" i="47"/>
  <c r="AI177" i="47" s="1"/>
  <c r="AJ177" i="47" s="1"/>
  <c r="AH770" i="47"/>
  <c r="AI770" i="47" s="1"/>
  <c r="AJ770" i="47" s="1"/>
  <c r="AH771" i="47"/>
  <c r="AI771" i="47" s="1"/>
  <c r="AJ771" i="47" s="1"/>
  <c r="AQ369" i="47"/>
  <c r="BH617" i="47" s="1"/>
  <c r="AQ370" i="47"/>
  <c r="BH618" i="47" s="1"/>
  <c r="AQ693" i="47"/>
  <c r="BH1122" i="47" s="1"/>
  <c r="AQ694" i="47"/>
  <c r="AQ770" i="47"/>
  <c r="AQ771" i="47"/>
  <c r="BH1058" i="47"/>
  <c r="AR322" i="47" s="1"/>
  <c r="BH1057" i="47"/>
  <c r="BH1022" i="47"/>
  <c r="BH1020" i="47"/>
  <c r="AR50" i="47" s="1"/>
  <c r="BH1030" i="47"/>
  <c r="BH1029" i="47"/>
  <c r="BH356" i="47"/>
  <c r="AR692" i="47" s="1"/>
  <c r="BH354" i="47"/>
  <c r="BH355" i="47"/>
  <c r="BH357" i="47"/>
  <c r="AR976" i="47" s="1"/>
  <c r="BI1591" i="47" s="1"/>
  <c r="BH654" i="47"/>
  <c r="BH651" i="47"/>
  <c r="AR243" i="47" s="1"/>
  <c r="AR900" i="47"/>
  <c r="BI1479" i="47" s="1"/>
  <c r="AR901" i="47"/>
  <c r="BI1480" i="47" s="1"/>
  <c r="BH434" i="47"/>
  <c r="BH433" i="47"/>
  <c r="BH432" i="47"/>
  <c r="BH431" i="47"/>
  <c r="BH438" i="47"/>
  <c r="BH439" i="47"/>
  <c r="BH440" i="47"/>
  <c r="BH1304" i="47"/>
  <c r="BH1302" i="47"/>
  <c r="BH1303" i="47"/>
  <c r="AR167" i="47"/>
  <c r="BI288" i="47" s="1"/>
  <c r="AR357" i="47"/>
  <c r="AR931" i="47"/>
  <c r="AR923" i="47"/>
  <c r="BI1505" i="47" s="1"/>
  <c r="BH996" i="47"/>
  <c r="BH994" i="47"/>
  <c r="AR680" i="47" s="1"/>
  <c r="BH995" i="47"/>
  <c r="BI996" i="47"/>
  <c r="AS602" i="47" s="1"/>
  <c r="BI995" i="47"/>
  <c r="BH1016" i="47"/>
  <c r="BH1008" i="47"/>
  <c r="BH1007" i="47"/>
  <c r="BH322" i="47"/>
  <c r="BH323" i="47"/>
  <c r="BH329" i="47"/>
  <c r="BH328" i="47"/>
  <c r="BH912" i="47"/>
  <c r="BH911" i="47"/>
  <c r="BH926" i="47"/>
  <c r="BH925" i="47"/>
  <c r="BH1374" i="47"/>
  <c r="BH1390" i="47"/>
  <c r="AR510" i="47"/>
  <c r="AR511" i="47"/>
  <c r="BI1569" i="47"/>
  <c r="BI1568" i="47"/>
  <c r="AR635" i="47"/>
  <c r="AR636" i="47"/>
  <c r="BI762" i="47"/>
  <c r="BI764" i="47"/>
  <c r="BI765" i="47"/>
  <c r="BI763" i="47"/>
  <c r="BH321" i="47"/>
  <c r="BH320" i="47"/>
  <c r="AR569" i="47" s="1"/>
  <c r="BH1316" i="47"/>
  <c r="BH1314" i="47"/>
  <c r="BH1315" i="47"/>
  <c r="BH480" i="47"/>
  <c r="BH479" i="47"/>
  <c r="BH366" i="47"/>
  <c r="BH365" i="47"/>
  <c r="BH1354" i="47"/>
  <c r="BH1350" i="47"/>
  <c r="BH1349" i="47"/>
  <c r="AR554" i="47"/>
  <c r="AR555" i="47"/>
  <c r="BI905" i="47" s="1"/>
  <c r="BH1448" i="47"/>
  <c r="AR11" i="47" s="1"/>
  <c r="BH1445" i="47"/>
  <c r="BH1444" i="47"/>
  <c r="AR595" i="47"/>
  <c r="BI971" i="47" s="1"/>
  <c r="AH371" i="47"/>
  <c r="AI371" i="47" s="1"/>
  <c r="AJ371" i="47" s="1"/>
  <c r="AH578" i="47"/>
  <c r="AI578" i="47" s="1"/>
  <c r="AJ578" i="47" s="1"/>
  <c r="BH893" i="47"/>
  <c r="AH373" i="47"/>
  <c r="AI373" i="47" s="1"/>
  <c r="AJ373" i="47" s="1"/>
  <c r="BH160" i="47"/>
  <c r="AR514" i="47" s="1"/>
  <c r="BH159" i="47"/>
  <c r="AR806" i="47" s="1"/>
  <c r="BH1509" i="47"/>
  <c r="AR935" i="47" s="1"/>
  <c r="BH1510" i="47"/>
  <c r="AH55" i="47"/>
  <c r="AI55" i="47" s="1"/>
  <c r="AJ55" i="47" s="1"/>
  <c r="AH315" i="47"/>
  <c r="AI315" i="47" s="1"/>
  <c r="AJ315" i="47" s="1"/>
  <c r="AH370" i="47"/>
  <c r="AI370" i="47" s="1"/>
  <c r="AJ370" i="47" s="1"/>
  <c r="AH369" i="47"/>
  <c r="AI369" i="47" s="1"/>
  <c r="AJ369" i="47" s="1"/>
  <c r="BH503" i="47"/>
  <c r="AM294" i="47"/>
  <c r="AN294" i="47" s="1"/>
  <c r="BH1464" i="47"/>
  <c r="BH1481" i="47"/>
  <c r="BH835" i="47"/>
  <c r="BH833" i="47"/>
  <c r="AR542" i="47" s="1"/>
  <c r="BH1594" i="47"/>
  <c r="AR360" i="47" s="1"/>
  <c r="BH1595" i="47"/>
  <c r="AH977" i="47"/>
  <c r="AI977" i="47" s="1"/>
  <c r="AJ977" i="47" s="1"/>
  <c r="BH612" i="47"/>
  <c r="AR763" i="47" s="1"/>
  <c r="BH607" i="47"/>
  <c r="AH326" i="47"/>
  <c r="AI326" i="47" s="1"/>
  <c r="AJ326" i="47" s="1"/>
  <c r="AH785" i="47"/>
  <c r="AI785" i="47" s="1"/>
  <c r="AJ785" i="47" s="1"/>
  <c r="AH575" i="47"/>
  <c r="AI575" i="47" s="1"/>
  <c r="AJ575" i="47" s="1"/>
  <c r="AH573" i="47"/>
  <c r="AI573" i="47" s="1"/>
  <c r="AJ573" i="47" s="1"/>
  <c r="AH475" i="47"/>
  <c r="AI475" i="47" s="1"/>
  <c r="AJ475" i="47" s="1"/>
  <c r="AH54" i="47"/>
  <c r="AI54" i="47" s="1"/>
  <c r="AJ54" i="47" s="1"/>
  <c r="AM630" i="47"/>
  <c r="AN630" i="47" s="1"/>
  <c r="AR872" i="47"/>
  <c r="AR115" i="47"/>
  <c r="AH670" i="47"/>
  <c r="AI670" i="47" s="1"/>
  <c r="AJ670" i="47" s="1"/>
  <c r="BH1096" i="47"/>
  <c r="BH363" i="47"/>
  <c r="BH364" i="47"/>
  <c r="BH362" i="47"/>
  <c r="BH1256" i="47"/>
  <c r="BH1257" i="47"/>
  <c r="BH1253" i="47"/>
  <c r="BH1254" i="47"/>
  <c r="AR222" i="47" s="1"/>
  <c r="BH550" i="47"/>
  <c r="BH551" i="47"/>
  <c r="BH719" i="47"/>
  <c r="BH720" i="47"/>
  <c r="AR405" i="47" s="1"/>
  <c r="AH339" i="47"/>
  <c r="AI339" i="47" s="1"/>
  <c r="AJ339" i="47" s="1"/>
  <c r="AH337" i="47"/>
  <c r="AI337" i="47" s="1"/>
  <c r="AJ337" i="47" s="1"/>
  <c r="AH358" i="47"/>
  <c r="AI358" i="47" s="1"/>
  <c r="AJ358" i="47" s="1"/>
  <c r="AH359" i="47"/>
  <c r="AI359" i="47" s="1"/>
  <c r="AJ359" i="47" s="1"/>
  <c r="AH497" i="47"/>
  <c r="AI497" i="47" s="1"/>
  <c r="AJ497" i="47" s="1"/>
  <c r="AH484" i="47"/>
  <c r="AI484" i="47" s="1"/>
  <c r="AJ484" i="47" s="1"/>
  <c r="AH483" i="47"/>
  <c r="AI483" i="47" s="1"/>
  <c r="AJ483" i="47" s="1"/>
  <c r="AH775" i="47"/>
  <c r="AI775" i="47" s="1"/>
  <c r="AJ775" i="47" s="1"/>
  <c r="AH851" i="47"/>
  <c r="AI851" i="47" s="1"/>
  <c r="AJ851" i="47" s="1"/>
  <c r="AH668" i="47"/>
  <c r="AI668" i="47" s="1"/>
  <c r="AJ668" i="47" s="1"/>
  <c r="BH1258" i="47"/>
  <c r="BH1255" i="47"/>
  <c r="AH865" i="47"/>
  <c r="AI865" i="47" s="1"/>
  <c r="AJ865" i="47" s="1"/>
  <c r="AH279" i="47"/>
  <c r="AI279" i="47" s="1"/>
  <c r="AJ279" i="47" s="1"/>
  <c r="BH93" i="47"/>
  <c r="BH96" i="47"/>
  <c r="BH97" i="47"/>
  <c r="BH95" i="47"/>
  <c r="BH94" i="47"/>
  <c r="AH348" i="47"/>
  <c r="AI348" i="47" s="1"/>
  <c r="AJ348" i="47" s="1"/>
  <c r="AH106" i="47"/>
  <c r="AI106" i="47" s="1"/>
  <c r="AJ106" i="47" s="1"/>
  <c r="BH1345" i="47"/>
  <c r="BH1346" i="47"/>
  <c r="BH664" i="47"/>
  <c r="BH663" i="47"/>
  <c r="BH747" i="47"/>
  <c r="BH760" i="47"/>
  <c r="BH1450" i="47"/>
  <c r="BH1451" i="47"/>
  <c r="BH1449" i="47"/>
  <c r="BI568" i="47"/>
  <c r="BI569" i="47"/>
  <c r="BH630" i="47"/>
  <c r="BH631" i="47"/>
  <c r="BH1050" i="47"/>
  <c r="BH1051" i="47"/>
  <c r="BH1047" i="47"/>
  <c r="BH1049" i="47"/>
  <c r="BH1048" i="47"/>
  <c r="BH626" i="47"/>
  <c r="BH627" i="47"/>
  <c r="BH628" i="47"/>
  <c r="BH1420" i="47"/>
  <c r="BH1419" i="47"/>
  <c r="BH863" i="47"/>
  <c r="BH862" i="47"/>
  <c r="AH368" i="47"/>
  <c r="AI368" i="47" s="1"/>
  <c r="AJ368" i="47" s="1"/>
  <c r="BI1481" i="47"/>
  <c r="AH495" i="47"/>
  <c r="AI495" i="47" s="1"/>
  <c r="AJ495" i="47" s="1"/>
  <c r="BH859" i="47"/>
  <c r="AH375" i="47"/>
  <c r="AI375" i="47" s="1"/>
  <c r="AJ375" i="47" s="1"/>
  <c r="AH190" i="47"/>
  <c r="AI190" i="47" s="1"/>
  <c r="AJ190" i="47" s="1"/>
  <c r="AH193" i="47"/>
  <c r="AI193" i="47" s="1"/>
  <c r="AJ193" i="47" s="1"/>
  <c r="AQ190" i="47"/>
  <c r="BH330" i="47" s="1"/>
  <c r="BH1045" i="47"/>
  <c r="AR321" i="47" s="1"/>
  <c r="BI542" i="47" s="1"/>
  <c r="AR646" i="47"/>
  <c r="BI1026" i="47"/>
  <c r="BH1078" i="47"/>
  <c r="BH899" i="47"/>
  <c r="AR691" i="47"/>
  <c r="BI1117" i="47" s="1"/>
  <c r="BI1571" i="47"/>
  <c r="AR60" i="47"/>
  <c r="BI103" i="47" s="1"/>
  <c r="BH1094" i="47"/>
  <c r="BH421" i="47"/>
  <c r="AR910" i="47" s="1"/>
  <c r="BH422" i="47"/>
  <c r="BH623" i="47"/>
  <c r="BH624" i="47"/>
  <c r="BH597" i="47"/>
  <c r="BH598" i="47"/>
  <c r="BH602" i="47"/>
  <c r="BH600" i="47"/>
  <c r="BH599" i="47"/>
  <c r="BH1342" i="47"/>
  <c r="BH1343" i="47"/>
  <c r="BH1146" i="47"/>
  <c r="BH1147" i="47"/>
  <c r="BH1516" i="47"/>
  <c r="BH1517" i="47"/>
  <c r="BH1515" i="47"/>
  <c r="BH904" i="47"/>
  <c r="BH903" i="47"/>
  <c r="BH902" i="47"/>
  <c r="BH1533" i="47"/>
  <c r="BH1550" i="47"/>
  <c r="BI1147" i="47"/>
  <c r="BI1146" i="47"/>
  <c r="BH468" i="47"/>
  <c r="BH467" i="47"/>
  <c r="AR483" i="47" s="1"/>
  <c r="BH466" i="47"/>
  <c r="AR482" i="47" s="1"/>
  <c r="BH465" i="47"/>
  <c r="BH1523" i="47"/>
  <c r="BH1522" i="47"/>
  <c r="BH1524" i="47"/>
  <c r="BH213" i="47"/>
  <c r="BH214" i="47"/>
  <c r="BH215" i="47"/>
  <c r="BH946" i="47"/>
  <c r="BH959" i="47"/>
  <c r="BH716" i="47"/>
  <c r="BH726" i="47"/>
  <c r="BH1026" i="47"/>
  <c r="BH1039" i="47"/>
  <c r="BH831" i="47"/>
  <c r="BH844" i="47"/>
  <c r="AR519" i="47" s="1"/>
  <c r="BH836" i="47"/>
  <c r="BH849" i="47"/>
  <c r="AR330" i="47" s="1"/>
  <c r="AM699" i="47"/>
  <c r="AN699" i="47" s="1"/>
  <c r="BH1132" i="47"/>
  <c r="BH518" i="47"/>
  <c r="BH519" i="47"/>
  <c r="AR774" i="47" s="1"/>
  <c r="BH742" i="47"/>
  <c r="BH743" i="47"/>
  <c r="AH292" i="47"/>
  <c r="AI292" i="47" s="1"/>
  <c r="AJ292" i="47" s="1"/>
  <c r="AH333" i="47"/>
  <c r="AI333" i="47" s="1"/>
  <c r="AJ333" i="47" s="1"/>
  <c r="AH546" i="47"/>
  <c r="AI546" i="47" s="1"/>
  <c r="AJ546" i="47" s="1"/>
  <c r="AH905" i="47"/>
  <c r="AI905" i="47" s="1"/>
  <c r="AJ905" i="47" s="1"/>
  <c r="AQ364" i="47"/>
  <c r="AQ941" i="47"/>
  <c r="BI793" i="47"/>
  <c r="BH992" i="47"/>
  <c r="BH991" i="47"/>
  <c r="BH1582" i="47"/>
  <c r="BH1600" i="47"/>
  <c r="BH1612" i="47"/>
  <c r="AR374" i="47" s="1"/>
  <c r="BH1613" i="47"/>
  <c r="BH1579" i="47"/>
  <c r="BH1597" i="47"/>
  <c r="BH800" i="47"/>
  <c r="BH813" i="47"/>
  <c r="BH513" i="47"/>
  <c r="BH517" i="47"/>
  <c r="BI505" i="47"/>
  <c r="BJ505" i="47"/>
  <c r="BK505" i="47"/>
  <c r="BL505" i="47"/>
  <c r="BM505" i="47"/>
  <c r="BN505" i="47"/>
  <c r="BO505" i="47"/>
  <c r="BP505" i="47"/>
  <c r="BH1389" i="47"/>
  <c r="BH1406" i="47"/>
  <c r="AR417" i="47" s="1"/>
  <c r="BH1190" i="47"/>
  <c r="AR811" i="47" s="1"/>
  <c r="BH1188" i="47"/>
  <c r="BH1189" i="47"/>
  <c r="BH582" i="47"/>
  <c r="BH580" i="47"/>
  <c r="BH581" i="47"/>
  <c r="AR472" i="47" s="1"/>
  <c r="BH713" i="47"/>
  <c r="BH714" i="47"/>
  <c r="BH931" i="47"/>
  <c r="AR650" i="47" s="1"/>
  <c r="BH933" i="47"/>
  <c r="BH538" i="47"/>
  <c r="BH545" i="47"/>
  <c r="BH805" i="47"/>
  <c r="BH804" i="47"/>
  <c r="AR749" i="47" s="1"/>
  <c r="BH802" i="47"/>
  <c r="BH1475" i="47"/>
  <c r="BH1474" i="47"/>
  <c r="AR398" i="47" s="1"/>
  <c r="BH1472" i="47"/>
  <c r="BH1471" i="47"/>
  <c r="BH1473" i="47"/>
  <c r="AR678" i="47" s="1"/>
  <c r="BH1470" i="47"/>
  <c r="BH1469" i="47"/>
  <c r="BH1520" i="47"/>
  <c r="BH1521" i="47"/>
  <c r="BH841" i="47"/>
  <c r="BH854" i="47"/>
  <c r="BI728" i="47"/>
  <c r="BH950" i="47"/>
  <c r="BH951" i="47"/>
  <c r="BH883" i="47"/>
  <c r="BH884" i="47"/>
  <c r="AH824" i="47"/>
  <c r="AI824" i="47" s="1"/>
  <c r="AJ824" i="47" s="1"/>
  <c r="AH821" i="47"/>
  <c r="AI821" i="47" s="1"/>
  <c r="AJ821" i="47" s="1"/>
  <c r="AH881" i="47"/>
  <c r="AI881" i="47" s="1"/>
  <c r="AJ881" i="47" s="1"/>
  <c r="AH882" i="47"/>
  <c r="AI882" i="47" s="1"/>
  <c r="AJ882" i="47" s="1"/>
  <c r="AQ695" i="47"/>
  <c r="AQ578" i="47"/>
  <c r="BI1141" i="47"/>
  <c r="BI1142" i="47"/>
  <c r="BI1140" i="47"/>
  <c r="BI1139" i="47"/>
  <c r="BI1143" i="47"/>
  <c r="BH1225" i="47"/>
  <c r="AR757" i="47" s="1"/>
  <c r="BH1242" i="47"/>
  <c r="AR474" i="47" s="1"/>
  <c r="BH521" i="47"/>
  <c r="BH528" i="47"/>
  <c r="BH865" i="47"/>
  <c r="BH864" i="47"/>
  <c r="BH648" i="47"/>
  <c r="BH655" i="47"/>
  <c r="AR967" i="47" s="1"/>
  <c r="BH1546" i="47"/>
  <c r="BH1545" i="47"/>
  <c r="BH1544" i="47"/>
  <c r="BH1547" i="47"/>
  <c r="BH1564" i="47"/>
  <c r="AR956" i="47" s="1"/>
  <c r="BI730" i="47"/>
  <c r="BI729" i="47"/>
  <c r="BI731" i="47"/>
  <c r="BH1183" i="47"/>
  <c r="BH1182" i="47"/>
  <c r="BH1305" i="47"/>
  <c r="BH1306" i="47"/>
  <c r="BH1203" i="47"/>
  <c r="BH1202" i="47"/>
  <c r="BH1201" i="47"/>
  <c r="AR282" i="47" s="1"/>
  <c r="BH1206" i="47"/>
  <c r="BH1222" i="47"/>
  <c r="AR751" i="47" s="1"/>
  <c r="BI250" i="47"/>
  <c r="BH1134" i="47"/>
  <c r="BH1135" i="47"/>
  <c r="BH1133" i="47"/>
  <c r="BH1149" i="47"/>
  <c r="BH981" i="47"/>
  <c r="BH980" i="47"/>
  <c r="BH982" i="47"/>
  <c r="BH977" i="47"/>
  <c r="BH990" i="47"/>
  <c r="BH1010" i="47"/>
  <c r="BH1015" i="47"/>
  <c r="AR500" i="47" s="1"/>
  <c r="BH1014" i="47"/>
  <c r="BH1012" i="47"/>
  <c r="BH606" i="47"/>
  <c r="BH605" i="47"/>
  <c r="BH1391" i="47"/>
  <c r="BH1408" i="47"/>
  <c r="AR981" i="47" s="1"/>
  <c r="BH1283" i="47"/>
  <c r="BH1282" i="47"/>
  <c r="BH1353" i="47"/>
  <c r="BH1352" i="47"/>
  <c r="BH834" i="47"/>
  <c r="BH847" i="47"/>
  <c r="AR394" i="47"/>
  <c r="BH1276" i="47"/>
  <c r="BH1150" i="47"/>
  <c r="BH1131" i="47"/>
  <c r="BH1130" i="47"/>
  <c r="BH1121" i="47"/>
  <c r="BH1499" i="47"/>
  <c r="BH1500" i="47"/>
  <c r="BH1501" i="47"/>
  <c r="BH1502" i="47"/>
  <c r="BH1498" i="47"/>
  <c r="BH889" i="47"/>
  <c r="BH890" i="47"/>
  <c r="AR645" i="47" s="1"/>
  <c r="BH891" i="47"/>
  <c r="AV703" i="47"/>
  <c r="AV721" i="47"/>
  <c r="BI1131" i="47"/>
  <c r="BI1130" i="47"/>
  <c r="BL1130" i="47"/>
  <c r="BL1131" i="47"/>
  <c r="BR1130" i="47"/>
  <c r="BR1131" i="47"/>
  <c r="BJ1130" i="47"/>
  <c r="BJ1131" i="47"/>
  <c r="BO1130" i="47"/>
  <c r="BO1131" i="47"/>
  <c r="BQ1131" i="47"/>
  <c r="BQ1130" i="47"/>
  <c r="BT1131" i="47"/>
  <c r="BT1130" i="47"/>
  <c r="BH102" i="47"/>
  <c r="BH101" i="47"/>
  <c r="AR799" i="47"/>
  <c r="BI1298" i="47" s="1"/>
  <c r="AR300" i="47"/>
  <c r="AR930" i="47"/>
  <c r="BH1294" i="47"/>
  <c r="AR665" i="47"/>
  <c r="BI1081" i="47" s="1"/>
  <c r="AR659" i="47"/>
  <c r="BH1115" i="47"/>
  <c r="BH1116" i="47"/>
  <c r="BH515" i="47"/>
  <c r="BH514" i="47"/>
  <c r="BH733" i="47"/>
  <c r="BH732" i="47"/>
  <c r="AT703" i="47"/>
  <c r="AT721" i="47"/>
  <c r="BK1165" i="47" s="1"/>
  <c r="AW703" i="47"/>
  <c r="AW721" i="47"/>
  <c r="AY703" i="47"/>
  <c r="AY721" i="47"/>
  <c r="BB703" i="47"/>
  <c r="BB721" i="47"/>
  <c r="BD703" i="47"/>
  <c r="BD721" i="47"/>
  <c r="BI758" i="47"/>
  <c r="BI756" i="47"/>
  <c r="BI757" i="47"/>
  <c r="AM549" i="47"/>
  <c r="AN549" i="47" s="1"/>
  <c r="AH858" i="47"/>
  <c r="AI858" i="47" s="1"/>
  <c r="AJ858" i="47" s="1"/>
  <c r="BH1234" i="47"/>
  <c r="AR777" i="47" s="1"/>
  <c r="BJ1160" i="47"/>
  <c r="BL1160" i="47"/>
  <c r="BO1160" i="47"/>
  <c r="BQ1160" i="47"/>
  <c r="BR1160" i="47"/>
  <c r="BT1160" i="47"/>
  <c r="BH921" i="47"/>
  <c r="BH601" i="47"/>
  <c r="BH608" i="47"/>
  <c r="BI1558" i="47"/>
  <c r="BI735" i="47"/>
  <c r="AS611" i="47" s="1"/>
  <c r="AR455" i="47"/>
  <c r="BH885" i="47"/>
  <c r="BH886" i="47"/>
  <c r="AM653" i="47"/>
  <c r="AN653" i="47" s="1"/>
  <c r="BI1218" i="47"/>
  <c r="BH1519" i="47"/>
  <c r="BH1507" i="47"/>
  <c r="AR864" i="47" s="1"/>
  <c r="BI1410" i="47" s="1"/>
  <c r="BH1506" i="47"/>
  <c r="BH1505" i="47"/>
  <c r="BH932" i="47"/>
  <c r="BH1395" i="47"/>
  <c r="AR990" i="47" s="1"/>
  <c r="BH1394" i="47"/>
  <c r="BH1021" i="47"/>
  <c r="AH559" i="47"/>
  <c r="AI559" i="47" s="1"/>
  <c r="AJ559" i="47" s="1"/>
  <c r="AH558" i="47"/>
  <c r="AI558" i="47" s="1"/>
  <c r="AJ558" i="47" s="1"/>
  <c r="BH1152" i="47"/>
  <c r="BH1153" i="47"/>
  <c r="BH1154" i="47"/>
  <c r="AR274" i="47" s="1"/>
  <c r="BH1155" i="47"/>
  <c r="BH1174" i="47"/>
  <c r="BH1170" i="47"/>
  <c r="BH1171" i="47"/>
  <c r="BH1173" i="47"/>
  <c r="BH1172" i="47"/>
  <c r="AR734" i="47" s="1"/>
  <c r="BH575" i="47"/>
  <c r="AR341" i="47" s="1"/>
  <c r="BI577" i="47" s="1"/>
  <c r="BH573" i="47"/>
  <c r="AR338" i="47" s="1"/>
  <c r="BH574" i="47"/>
  <c r="BH1576" i="47"/>
  <c r="BH1577" i="47"/>
  <c r="BH910" i="47"/>
  <c r="BH900" i="47"/>
  <c r="AH685" i="47"/>
  <c r="AI685" i="47" s="1"/>
  <c r="AJ685" i="47" s="1"/>
  <c r="AH691" i="47"/>
  <c r="AI691" i="47" s="1"/>
  <c r="AJ691" i="47" s="1"/>
  <c r="BH474" i="47"/>
  <c r="BH472" i="47"/>
  <c r="BH469" i="47"/>
  <c r="BH473" i="47"/>
  <c r="BH470" i="47"/>
  <c r="BH471" i="47"/>
  <c r="BH894" i="47"/>
  <c r="BH888" i="47"/>
  <c r="AR552" i="47" s="1"/>
  <c r="BI900" i="47" s="1"/>
  <c r="BH1328" i="47"/>
  <c r="BH1329" i="47"/>
  <c r="BH918" i="47"/>
  <c r="BH919" i="47"/>
  <c r="AR566" i="47" s="1"/>
  <c r="BI922" i="47" s="1"/>
  <c r="BH920" i="47"/>
  <c r="BH1375" i="47"/>
  <c r="AR989" i="47" s="1"/>
  <c r="BH1362" i="47"/>
  <c r="AR844" i="47" s="1"/>
  <c r="BI1380" i="47" s="1"/>
  <c r="BH799" i="47"/>
  <c r="BH790" i="47"/>
  <c r="BH791" i="47"/>
  <c r="AR731" i="47" s="1"/>
  <c r="BH792" i="47"/>
  <c r="BH789" i="47"/>
  <c r="BH1456" i="47"/>
  <c r="AR661" i="47" s="1"/>
  <c r="BH1457" i="47"/>
  <c r="BH1458" i="47"/>
  <c r="BH1453" i="47"/>
  <c r="BH1454" i="47"/>
  <c r="BH1452" i="47"/>
  <c r="BH1455" i="47"/>
  <c r="BH1503" i="47"/>
  <c r="BH1504" i="47"/>
  <c r="BH795" i="47"/>
  <c r="BH786" i="47"/>
  <c r="BH785" i="47"/>
  <c r="AR605" i="47"/>
  <c r="AR610" i="47"/>
  <c r="BI836" i="47"/>
  <c r="BI831" i="47"/>
  <c r="AR454" i="47"/>
  <c r="AR459" i="47"/>
  <c r="BI773" i="47" s="1"/>
  <c r="AH743" i="47"/>
  <c r="AI743" i="47" s="1"/>
  <c r="AJ743" i="47" s="1"/>
  <c r="AH749" i="47"/>
  <c r="AI749" i="47" s="1"/>
  <c r="AJ749" i="47" s="1"/>
  <c r="AH286" i="47"/>
  <c r="AI286" i="47" s="1"/>
  <c r="AJ286" i="47" s="1"/>
  <c r="AH287" i="47"/>
  <c r="AI287" i="47" s="1"/>
  <c r="AJ287" i="47" s="1"/>
  <c r="AH502" i="47"/>
  <c r="AI502" i="47" s="1"/>
  <c r="AJ502" i="47" s="1"/>
  <c r="AH507" i="47"/>
  <c r="AI507" i="47" s="1"/>
  <c r="AJ507" i="47" s="1"/>
  <c r="AH786" i="47"/>
  <c r="AI786" i="47" s="1"/>
  <c r="AJ786" i="47" s="1"/>
  <c r="AH793" i="47"/>
  <c r="AI793" i="47" s="1"/>
  <c r="AJ793" i="47" s="1"/>
  <c r="AR594" i="47"/>
  <c r="BI970" i="47" s="1"/>
  <c r="AS779" i="47"/>
  <c r="AS786" i="47"/>
  <c r="BJ1272" i="47" s="1"/>
  <c r="AT779" i="47"/>
  <c r="AT786" i="47"/>
  <c r="BK1272" i="47" s="1"/>
  <c r="AU779" i="47"/>
  <c r="AV779" i="47"/>
  <c r="AV786" i="47"/>
  <c r="BM1272" i="47" s="1"/>
  <c r="AW779" i="47"/>
  <c r="AW786" i="47"/>
  <c r="BN1272" i="47" s="1"/>
  <c r="AX779" i="47"/>
  <c r="AY779" i="47"/>
  <c r="AZ779" i="47"/>
  <c r="BA779" i="47"/>
  <c r="BA786" i="47"/>
  <c r="BR1272" i="47" s="1"/>
  <c r="BB779" i="47"/>
  <c r="BB786" i="47"/>
  <c r="BS1272" i="47" s="1"/>
  <c r="BC779" i="47"/>
  <c r="BD779" i="47"/>
  <c r="BD786" i="47"/>
  <c r="BH1093" i="47"/>
  <c r="BH1092" i="47"/>
  <c r="BH870" i="47"/>
  <c r="BH871" i="47"/>
  <c r="AR540" i="47" s="1"/>
  <c r="AH646" i="47"/>
  <c r="AI646" i="47" s="1"/>
  <c r="AJ646" i="47" s="1"/>
  <c r="AH651" i="47"/>
  <c r="AI651" i="47" s="1"/>
  <c r="AJ651" i="47" s="1"/>
  <c r="AH781" i="47"/>
  <c r="AI781" i="47" s="1"/>
  <c r="AJ781" i="47" s="1"/>
  <c r="AH788" i="47"/>
  <c r="AI788" i="47" s="1"/>
  <c r="AJ788" i="47" s="1"/>
  <c r="AH835" i="47"/>
  <c r="AI835" i="47" s="1"/>
  <c r="AJ835" i="47" s="1"/>
  <c r="AH842" i="47"/>
  <c r="AI842" i="47" s="1"/>
  <c r="AJ842" i="47" s="1"/>
  <c r="AH443" i="47"/>
  <c r="AI443" i="47" s="1"/>
  <c r="AJ443" i="47" s="1"/>
  <c r="AH447" i="47"/>
  <c r="AI447" i="47" s="1"/>
  <c r="AJ447" i="47" s="1"/>
  <c r="AH318" i="47"/>
  <c r="AI318" i="47" s="1"/>
  <c r="AJ318" i="47" s="1"/>
  <c r="AH321" i="47"/>
  <c r="AI321" i="47" s="1"/>
  <c r="AJ321" i="47" s="1"/>
  <c r="AH765" i="47"/>
  <c r="AI765" i="47" s="1"/>
  <c r="AJ765" i="47" s="1"/>
  <c r="AH772" i="47"/>
  <c r="AI772" i="47" s="1"/>
  <c r="AJ772" i="47" s="1"/>
  <c r="AH983" i="47"/>
  <c r="AI983" i="47" s="1"/>
  <c r="AJ983" i="47" s="1"/>
  <c r="AH990" i="47"/>
  <c r="AI990" i="47" s="1"/>
  <c r="AJ990" i="47" s="1"/>
  <c r="AH807" i="47"/>
  <c r="AI807" i="47" s="1"/>
  <c r="AJ807" i="47" s="1"/>
  <c r="AH814" i="47"/>
  <c r="AI814" i="47" s="1"/>
  <c r="AJ814" i="47" s="1"/>
  <c r="AH650" i="47"/>
  <c r="AI650" i="47" s="1"/>
  <c r="AJ650" i="47" s="1"/>
  <c r="AH655" i="47"/>
  <c r="AI655" i="47" s="1"/>
  <c r="AJ655" i="47" s="1"/>
  <c r="AH476" i="47"/>
  <c r="AI476" i="47" s="1"/>
  <c r="AJ476" i="47" s="1"/>
  <c r="AH481" i="47"/>
  <c r="AI481" i="47" s="1"/>
  <c r="AJ481" i="47" s="1"/>
  <c r="AH695" i="47"/>
  <c r="AI695" i="47" s="1"/>
  <c r="AJ695" i="47" s="1"/>
  <c r="AH701" i="47"/>
  <c r="AI701" i="47" s="1"/>
  <c r="AJ701" i="47" s="1"/>
  <c r="AH848" i="47"/>
  <c r="AI848" i="47" s="1"/>
  <c r="AJ848" i="47" s="1"/>
  <c r="AH855" i="47"/>
  <c r="AI855" i="47" s="1"/>
  <c r="AJ855" i="47" s="1"/>
  <c r="AH794" i="47"/>
  <c r="AI794" i="47" s="1"/>
  <c r="AJ794" i="47" s="1"/>
  <c r="AH801" i="47"/>
  <c r="AI801" i="47" s="1"/>
  <c r="AJ801" i="47" s="1"/>
  <c r="AH349" i="47"/>
  <c r="AI349" i="47" s="1"/>
  <c r="AJ349" i="47" s="1"/>
  <c r="AH352" i="47"/>
  <c r="AI352" i="47" s="1"/>
  <c r="AJ352" i="47" s="1"/>
  <c r="AH388" i="47"/>
  <c r="AI388" i="47" s="1"/>
  <c r="AJ388" i="47" s="1"/>
  <c r="AH391" i="47"/>
  <c r="AI391" i="47" s="1"/>
  <c r="AJ391" i="47" s="1"/>
  <c r="AQ970" i="47"/>
  <c r="AQ977" i="47"/>
  <c r="AQ291" i="47"/>
  <c r="AQ292" i="47"/>
  <c r="BH497" i="47" s="1"/>
  <c r="BH1108" i="47"/>
  <c r="BH1109" i="47"/>
  <c r="BH1110" i="47"/>
  <c r="AQ765" i="47"/>
  <c r="AQ772" i="47"/>
  <c r="AQ794" i="47"/>
  <c r="AQ801" i="47"/>
  <c r="BH1300" i="47" s="1"/>
  <c r="AQ858" i="47"/>
  <c r="AQ865" i="47"/>
  <c r="BH1415" i="47" s="1"/>
  <c r="BI1127" i="47"/>
  <c r="BH1013" i="47"/>
  <c r="BH1009" i="47"/>
  <c r="BH852" i="47"/>
  <c r="BH851" i="47"/>
  <c r="BH853" i="47"/>
  <c r="BH872" i="47"/>
  <c r="BH866" i="47"/>
  <c r="BH867" i="47"/>
  <c r="AR959" i="47"/>
  <c r="BI1567" i="47" s="1"/>
  <c r="BH657" i="47"/>
  <c r="BH656" i="47"/>
  <c r="BH1528" i="47"/>
  <c r="BH1529" i="47"/>
  <c r="BH1527" i="47"/>
  <c r="AR984" i="47"/>
  <c r="BH1179" i="47"/>
  <c r="AR15" i="47" s="1"/>
  <c r="BI21" i="47" s="1"/>
  <c r="BH1167" i="47"/>
  <c r="BH1166" i="47"/>
  <c r="BH1289" i="47"/>
  <c r="AR975" i="47" s="1"/>
  <c r="BI1590" i="47" s="1"/>
  <c r="BH1288" i="47"/>
  <c r="BH596" i="47"/>
  <c r="AR356" i="47" s="1"/>
  <c r="BH588" i="47"/>
  <c r="AR301" i="47"/>
  <c r="BI511" i="47" s="1"/>
  <c r="AR303" i="47"/>
  <c r="BH1199" i="47"/>
  <c r="AR624" i="47" s="1"/>
  <c r="BI1024" i="47" s="1"/>
  <c r="AS175" i="47" s="1"/>
  <c r="BH1185" i="47"/>
  <c r="AR281" i="47" s="1"/>
  <c r="BH1186" i="47"/>
  <c r="BH1187" i="47"/>
  <c r="BH775" i="47"/>
  <c r="BH777" i="47"/>
  <c r="BH776" i="47"/>
  <c r="BI1160" i="47"/>
  <c r="BH968" i="47"/>
  <c r="BH967" i="47"/>
  <c r="BH969" i="47"/>
  <c r="BH993" i="47"/>
  <c r="AR620" i="47" s="1"/>
  <c r="BH984" i="47"/>
  <c r="BH985" i="47"/>
  <c r="AR638" i="47" s="1"/>
  <c r="BH983" i="47"/>
  <c r="BI967" i="47"/>
  <c r="BI993" i="47"/>
  <c r="AS620" i="47" s="1"/>
  <c r="BH1062" i="47"/>
  <c r="BH1061" i="47"/>
  <c r="BH1606" i="47"/>
  <c r="BH1604" i="47"/>
  <c r="BH1605" i="47"/>
  <c r="AR991" i="47" s="1"/>
  <c r="BH1090" i="47"/>
  <c r="BH1079" i="47"/>
  <c r="BH1080" i="47"/>
  <c r="BH1011" i="47"/>
  <c r="BH998" i="47"/>
  <c r="BH1001" i="47"/>
  <c r="BH999" i="47"/>
  <c r="BH1002" i="47"/>
  <c r="AR177" i="47" s="1"/>
  <c r="BH997" i="47"/>
  <c r="AR568" i="47" s="1"/>
  <c r="BH1003" i="47"/>
  <c r="BH914" i="47"/>
  <c r="BH913" i="47"/>
  <c r="AR537" i="47"/>
  <c r="BH490" i="47"/>
  <c r="BH489" i="47"/>
  <c r="AR745" i="47"/>
  <c r="AS745" i="47"/>
  <c r="BH845" i="47"/>
  <c r="BH840" i="47"/>
  <c r="BH1571" i="47"/>
  <c r="AR927" i="47" s="1"/>
  <c r="BI1512" i="47" s="1"/>
  <c r="BH1558" i="47"/>
  <c r="BH1082" i="47"/>
  <c r="BH1075" i="47"/>
  <c r="BH1264" i="47"/>
  <c r="AR122" i="47" s="1"/>
  <c r="BH1266" i="47"/>
  <c r="BH1265" i="47"/>
  <c r="AR660" i="47"/>
  <c r="BH1335" i="47"/>
  <c r="BH1337" i="47"/>
  <c r="BH1336" i="47"/>
  <c r="BH1380" i="47"/>
  <c r="BH1370" i="47"/>
  <c r="AS959" i="47"/>
  <c r="BJ1567" i="47" s="1"/>
  <c r="AS301" i="47"/>
  <c r="BJ511" i="47" s="1"/>
  <c r="AS303" i="47"/>
  <c r="BJ512" i="47" s="1"/>
  <c r="BH1434" i="47"/>
  <c r="BH1432" i="47"/>
  <c r="BH1077" i="47"/>
  <c r="BH1076" i="47"/>
  <c r="BH703" i="47"/>
  <c r="BH704" i="47"/>
  <c r="BI209" i="47"/>
  <c r="BI210" i="47"/>
  <c r="AS768" i="47" s="1"/>
  <c r="BH92" i="47"/>
  <c r="BH91" i="47"/>
  <c r="AH376" i="47"/>
  <c r="AI376" i="47" s="1"/>
  <c r="AJ376" i="47" s="1"/>
  <c r="AH970" i="47"/>
  <c r="AI970" i="47" s="1"/>
  <c r="AJ970" i="47" s="1"/>
  <c r="AH291" i="47"/>
  <c r="AI291" i="47" s="1"/>
  <c r="AJ291" i="47" s="1"/>
  <c r="AH159" i="47"/>
  <c r="AI159" i="47" s="1"/>
  <c r="AJ159" i="47" s="1"/>
  <c r="BH587" i="47"/>
  <c r="BH591" i="47"/>
  <c r="BH590" i="47"/>
  <c r="BH593" i="47"/>
  <c r="BH594" i="47"/>
  <c r="BH595" i="47"/>
  <c r="BH592" i="47"/>
  <c r="BH461" i="47"/>
  <c r="BH454" i="47"/>
  <c r="BH460" i="47"/>
  <c r="BH455" i="47"/>
  <c r="BH457" i="47"/>
  <c r="BH459" i="47"/>
  <c r="BH456" i="47"/>
  <c r="BH453" i="47"/>
  <c r="BH458" i="47"/>
  <c r="BH1341" i="47"/>
  <c r="AH19" i="47"/>
  <c r="AI19" i="47" s="1"/>
  <c r="AJ19" i="47" s="1"/>
  <c r="AH365" i="47"/>
  <c r="AI365" i="47" s="1"/>
  <c r="AJ365" i="47" s="1"/>
  <c r="AR632" i="47"/>
  <c r="AM860" i="47"/>
  <c r="AN860" i="47" s="1"/>
  <c r="BH372" i="47"/>
  <c r="BH7" i="47"/>
  <c r="BH6" i="47"/>
  <c r="AR576" i="47" s="1"/>
  <c r="BH543" i="47"/>
  <c r="BH544" i="47"/>
  <c r="BI978" i="47"/>
  <c r="AH654" i="47"/>
  <c r="AI654" i="47" s="1"/>
  <c r="AJ654" i="47" s="1"/>
  <c r="AH664" i="47"/>
  <c r="AI664" i="47" s="1"/>
  <c r="AJ664" i="47" s="1"/>
  <c r="BH1068" i="47"/>
  <c r="BH336" i="47"/>
  <c r="AR444" i="47"/>
  <c r="AR420" i="47"/>
  <c r="BI706" i="47" s="1"/>
  <c r="AS612" i="47"/>
  <c r="BH710" i="47"/>
  <c r="BH709" i="47"/>
  <c r="BH929" i="47"/>
  <c r="BH930" i="47"/>
  <c r="BH928" i="47"/>
  <c r="AR753" i="47" s="1"/>
  <c r="BH927" i="47"/>
  <c r="BH880" i="47"/>
  <c r="BH881" i="47"/>
  <c r="BI740" i="47"/>
  <c r="BI741" i="47"/>
  <c r="BI193" i="47"/>
  <c r="BI192" i="47"/>
  <c r="BI191" i="47"/>
  <c r="BI194" i="47"/>
  <c r="BH1053" i="47"/>
  <c r="BH1054" i="47"/>
  <c r="AR631" i="47"/>
  <c r="BI1029" i="47" s="1"/>
  <c r="BH861" i="47"/>
  <c r="BH860" i="47"/>
  <c r="AR520" i="47" s="1"/>
  <c r="BH340" i="47"/>
  <c r="BH338" i="47"/>
  <c r="BH339" i="47"/>
  <c r="BH327" i="47"/>
  <c r="BH326" i="47"/>
  <c r="AR358" i="47" s="1"/>
  <c r="BH1402" i="47"/>
  <c r="AM504" i="47"/>
  <c r="AN504" i="47" s="1"/>
  <c r="BH484" i="47"/>
  <c r="BH483" i="47"/>
  <c r="BH482" i="47"/>
  <c r="AR724" i="47"/>
  <c r="AR735" i="47"/>
  <c r="AU724" i="47"/>
  <c r="BA724" i="47"/>
  <c r="AX724" i="47"/>
  <c r="AZ724" i="47"/>
  <c r="BC724" i="47"/>
  <c r="AW724" i="47"/>
  <c r="BD724" i="47"/>
  <c r="BH187" i="47"/>
  <c r="AR109" i="47"/>
  <c r="BI188" i="47"/>
  <c r="BI189" i="47"/>
  <c r="BI190" i="47"/>
  <c r="BH945" i="47"/>
  <c r="AR414" i="47"/>
  <c r="BI685" i="47" s="1"/>
  <c r="AS658" i="47" s="1"/>
  <c r="AR406" i="47"/>
  <c r="AR508" i="47"/>
  <c r="BI844" i="47" s="1"/>
  <c r="AS519" i="47" s="1"/>
  <c r="AR583" i="47"/>
  <c r="AR116" i="47"/>
  <c r="BI200" i="47" s="1"/>
  <c r="AR496" i="47"/>
  <c r="BI825" i="47" s="1"/>
  <c r="AR488" i="47"/>
  <c r="BI818" i="47" s="1"/>
  <c r="AH490" i="47"/>
  <c r="AI490" i="47" s="1"/>
  <c r="AJ490" i="47" s="1"/>
  <c r="AH494" i="47"/>
  <c r="AI494" i="47" s="1"/>
  <c r="AJ494" i="47" s="1"/>
  <c r="BI1406" i="47"/>
  <c r="BI1407" i="47"/>
  <c r="BH176" i="47"/>
  <c r="BH868" i="47"/>
  <c r="BH876" i="47"/>
  <c r="AH383" i="47"/>
  <c r="AH386" i="47"/>
  <c r="AI386" i="47" s="1"/>
  <c r="AJ386" i="47" s="1"/>
  <c r="AH891" i="47"/>
  <c r="AI891" i="47" s="1"/>
  <c r="AJ891" i="47" s="1"/>
  <c r="AH904" i="47"/>
  <c r="AI904" i="47" s="1"/>
  <c r="AJ904" i="47" s="1"/>
  <c r="AS507" i="47"/>
  <c r="AS626" i="47"/>
  <c r="BH1262" i="47"/>
  <c r="AR480" i="47" s="1"/>
  <c r="BH370" i="47"/>
  <c r="BH369" i="47"/>
  <c r="BH524" i="47"/>
  <c r="AR201" i="47" s="1"/>
  <c r="BH527" i="47"/>
  <c r="BH525" i="47"/>
  <c r="BH526" i="47"/>
  <c r="AR781" i="47" s="1"/>
  <c r="BH1023" i="47"/>
  <c r="BH352" i="47"/>
  <c r="BH351" i="47"/>
  <c r="AR955" i="47" s="1"/>
  <c r="BH206" i="47"/>
  <c r="AR434" i="47" s="1"/>
  <c r="BH208" i="47"/>
  <c r="BH652" i="47"/>
  <c r="BH653" i="47"/>
  <c r="BH1539" i="47"/>
  <c r="BH1538" i="47"/>
  <c r="BH1556" i="47"/>
  <c r="BI725" i="47"/>
  <c r="BI727" i="47"/>
  <c r="AS435" i="47" s="1"/>
  <c r="AR968" i="47"/>
  <c r="BH441" i="47"/>
  <c r="BI512" i="47"/>
  <c r="BH1160" i="47"/>
  <c r="BH418" i="47"/>
  <c r="BH419" i="47"/>
  <c r="BH975" i="47"/>
  <c r="BH974" i="47"/>
  <c r="BI974" i="47"/>
  <c r="BI975" i="47"/>
  <c r="BH1070" i="47"/>
  <c r="BH1072" i="47"/>
  <c r="BH1071" i="47"/>
  <c r="BH1074" i="47"/>
  <c r="BH1073" i="47"/>
  <c r="BH988" i="47"/>
  <c r="BH987" i="47"/>
  <c r="BH622" i="47"/>
  <c r="AM93" i="47"/>
  <c r="AN93" i="47" s="1"/>
  <c r="AM82" i="47"/>
  <c r="AN82" i="47" s="1"/>
  <c r="BH1097" i="47"/>
  <c r="AE18" i="18"/>
  <c r="AF17" i="18"/>
  <c r="AE20" i="18"/>
  <c r="AF5" i="18"/>
  <c r="AE15" i="18"/>
  <c r="AE13" i="18"/>
  <c r="AF24" i="18"/>
  <c r="AE5" i="18"/>
  <c r="AE17" i="18"/>
  <c r="AE16" i="18"/>
  <c r="AF15" i="18"/>
  <c r="AF13" i="18"/>
  <c r="AE19" i="18"/>
  <c r="AF12" i="18"/>
  <c r="AE24" i="18"/>
  <c r="AF23" i="18"/>
  <c r="AE23" i="18"/>
  <c r="AE22" i="18"/>
  <c r="AE14" i="18"/>
  <c r="AF16" i="18"/>
  <c r="AF14" i="18"/>
  <c r="AE12" i="18"/>
  <c r="AE21" i="18"/>
  <c r="AE8" i="18"/>
  <c r="AF11" i="18"/>
  <c r="AE7" i="18"/>
  <c r="AF9" i="18"/>
  <c r="AF10" i="18"/>
  <c r="AE11" i="18"/>
  <c r="AE9" i="18"/>
  <c r="B35" i="18"/>
  <c r="AF7" i="18"/>
  <c r="AE10" i="18"/>
  <c r="AF6" i="18"/>
  <c r="AF8" i="18"/>
  <c r="AE6" i="18"/>
  <c r="AF22" i="18"/>
  <c r="AF21" i="18"/>
  <c r="AF20" i="18"/>
  <c r="AF19" i="18"/>
  <c r="AF18" i="18"/>
  <c r="BH292" i="47"/>
  <c r="BH294" i="47"/>
  <c r="BH293" i="47"/>
  <c r="BH291" i="47"/>
  <c r="BH182" i="47"/>
  <c r="BH181" i="47"/>
  <c r="BH30" i="47"/>
  <c r="BH31" i="47"/>
  <c r="AH42" i="47"/>
  <c r="AI42" i="47" s="1"/>
  <c r="AJ42" i="47" s="1"/>
  <c r="AH372" i="47"/>
  <c r="AI372" i="47" s="1"/>
  <c r="AJ372" i="47" s="1"/>
  <c r="BH1227" i="47"/>
  <c r="AR755" i="47" s="1"/>
  <c r="BH1230" i="47"/>
  <c r="BH1229" i="47"/>
  <c r="BH1228" i="47"/>
  <c r="AR733" i="47"/>
  <c r="AR803" i="47"/>
  <c r="BI1307" i="47" s="1"/>
  <c r="BH1260" i="47"/>
  <c r="BH1261" i="47"/>
  <c r="BH374" i="47"/>
  <c r="AR217" i="47" s="1"/>
  <c r="BH375" i="47"/>
  <c r="BH358" i="47"/>
  <c r="AR909" i="47"/>
  <c r="AR47" i="47"/>
  <c r="AM47" i="47" s="1"/>
  <c r="AN47" i="47" s="1"/>
  <c r="BH41" i="47"/>
  <c r="BH40" i="47"/>
  <c r="BH42" i="47"/>
  <c r="BH1085" i="47"/>
  <c r="BH1088" i="47"/>
  <c r="BH1087" i="47"/>
  <c r="BH1086" i="47"/>
  <c r="BH1089" i="47"/>
  <c r="AR673" i="47"/>
  <c r="AR663" i="47"/>
  <c r="AS311" i="47"/>
  <c r="AR416" i="47"/>
  <c r="BI696" i="47" s="1"/>
  <c r="BI1489" i="47"/>
  <c r="BI1490" i="47"/>
  <c r="BJ974" i="47"/>
  <c r="BJ975" i="47"/>
  <c r="AR837" i="47"/>
  <c r="AR849" i="47"/>
  <c r="AR509" i="47"/>
  <c r="AR532" i="47"/>
  <c r="BI877" i="47" s="1"/>
  <c r="AR541" i="47"/>
  <c r="BI413" i="47"/>
  <c r="BI412" i="47"/>
  <c r="BI504" i="47"/>
  <c r="BJ504" i="47"/>
  <c r="BK504" i="47"/>
  <c r="BL504" i="47"/>
  <c r="BM504" i="47"/>
  <c r="BN504" i="47"/>
  <c r="BO504" i="47"/>
  <c r="BP504" i="47"/>
  <c r="AR670" i="47"/>
  <c r="AR915" i="47"/>
  <c r="BH774" i="47"/>
  <c r="BH761" i="47"/>
  <c r="BH611" i="47"/>
  <c r="BH604" i="47"/>
  <c r="BH1299" i="47"/>
  <c r="BH1281" i="47"/>
  <c r="BH1280" i="47"/>
  <c r="BH1102" i="47"/>
  <c r="BH1104" i="47"/>
  <c r="BH1103" i="47"/>
  <c r="BH1105" i="47"/>
  <c r="BI1355" i="47"/>
  <c r="AS724" i="47"/>
  <c r="AV724" i="47"/>
  <c r="AT724" i="47"/>
  <c r="AY724" i="47"/>
  <c r="BB724" i="47"/>
  <c r="BH99" i="47"/>
  <c r="BH98" i="47"/>
  <c r="BI1065" i="47"/>
  <c r="AS178" i="47" s="1"/>
  <c r="BJ306" i="47" s="1"/>
  <c r="BI1064" i="47"/>
  <c r="BH846" i="47"/>
  <c r="BH838" i="47"/>
  <c r="AR988" i="47"/>
  <c r="BI1601" i="47" s="1"/>
  <c r="AR216" i="47"/>
  <c r="AR346" i="47"/>
  <c r="BI579" i="47" s="1"/>
  <c r="AR353" i="47"/>
  <c r="AR769" i="47"/>
  <c r="AR103" i="47"/>
  <c r="AR822" i="47"/>
  <c r="BI1347" i="47" s="1"/>
  <c r="BI652" i="47"/>
  <c r="BI653" i="47"/>
  <c r="AR609" i="47"/>
  <c r="BI989" i="47" s="1"/>
  <c r="AR619" i="47"/>
  <c r="AR367" i="47"/>
  <c r="AR516" i="47"/>
  <c r="BI840" i="47" s="1"/>
  <c r="AR525" i="47"/>
  <c r="AR533" i="47"/>
  <c r="BH1466" i="47"/>
  <c r="BH1442" i="47"/>
  <c r="BH1441" i="47"/>
  <c r="AR761" i="47" s="1"/>
  <c r="BH1443" i="47"/>
  <c r="AR615" i="47" s="1"/>
  <c r="BH1083" i="47"/>
  <c r="BH1084" i="47"/>
  <c r="BH1518" i="47"/>
  <c r="BH1495" i="47"/>
  <c r="AR925" i="47" s="1"/>
  <c r="BH1263" i="47"/>
  <c r="BI533" i="47"/>
  <c r="AS884" i="47" s="1"/>
  <c r="AR813" i="47"/>
  <c r="AR359" i="47"/>
  <c r="BI1543" i="47"/>
  <c r="AS655" i="47" s="1"/>
  <c r="BI1195" i="47"/>
  <c r="AM131" i="47"/>
  <c r="AN131" i="47" s="1"/>
  <c r="BH230" i="47"/>
  <c r="BH225" i="47"/>
  <c r="BH504" i="47"/>
  <c r="BJ507" i="47"/>
  <c r="BH858" i="47"/>
  <c r="BH1549" i="47"/>
  <c r="BH1584" i="47"/>
  <c r="BH380" i="47"/>
  <c r="BH381" i="47"/>
  <c r="BH382" i="47"/>
  <c r="BH425" i="47"/>
  <c r="BH416" i="47"/>
  <c r="BH332" i="47"/>
  <c r="BH331" i="47"/>
  <c r="BH614" i="47"/>
  <c r="BH615" i="47"/>
  <c r="BH616" i="47"/>
  <c r="BH619" i="47"/>
  <c r="BH620" i="47"/>
  <c r="BH621" i="47"/>
  <c r="BH1118" i="47"/>
  <c r="BH1119" i="47"/>
  <c r="BH1091" i="47"/>
  <c r="BI826" i="47"/>
  <c r="AM173" i="47"/>
  <c r="AN173" i="47" s="1"/>
  <c r="BH298" i="47"/>
  <c r="AR530" i="47" s="1"/>
  <c r="BH299" i="47"/>
  <c r="BH301" i="47"/>
  <c r="BH302" i="47"/>
  <c r="BH300" i="47"/>
  <c r="BI1021" i="47"/>
  <c r="BI994" i="47"/>
  <c r="BH1384" i="47"/>
  <c r="BH1351" i="47"/>
  <c r="BH1331" i="47"/>
  <c r="BH1398" i="47"/>
  <c r="AU516" i="47"/>
  <c r="AV516" i="47"/>
  <c r="AW516" i="47"/>
  <c r="AX516" i="47"/>
  <c r="AY516" i="47"/>
  <c r="BA516" i="47"/>
  <c r="BB516" i="47"/>
  <c r="BC516" i="47"/>
  <c r="AR229" i="47"/>
  <c r="AR101" i="47"/>
  <c r="BI170" i="47" s="1"/>
  <c r="AR921" i="47"/>
  <c r="BD446" i="47"/>
  <c r="AR742" i="47"/>
  <c r="AR362" i="47"/>
  <c r="AM442" i="47"/>
  <c r="AN442" i="47" s="1"/>
  <c r="AI68" i="47"/>
  <c r="AR412" i="47"/>
  <c r="AJ2" i="47"/>
  <c r="BI684" i="47"/>
  <c r="BI416" i="47"/>
  <c r="BS684" i="47"/>
  <c r="BO684" i="47"/>
  <c r="BK684" i="47"/>
  <c r="BR684" i="47"/>
  <c r="BL684" i="47"/>
  <c r="BP684" i="47"/>
  <c r="BT684" i="47"/>
  <c r="BM684" i="47"/>
  <c r="BI1297" i="47"/>
  <c r="BI1296" i="47"/>
  <c r="BH1433" i="47"/>
  <c r="BH1069" i="47"/>
  <c r="BH1483" i="47"/>
  <c r="BH1252" i="47"/>
  <c r="BH1363" i="47"/>
  <c r="BH1364" i="47"/>
  <c r="AR56" i="47" s="1"/>
  <c r="AR677" i="47"/>
  <c r="BI1196" i="47"/>
  <c r="BI1197" i="47"/>
  <c r="BI1198" i="47"/>
  <c r="BI1427" i="47" l="1"/>
  <c r="BI1425" i="47"/>
  <c r="BI1426" i="47"/>
  <c r="AR473" i="47"/>
  <c r="AR633" i="47"/>
  <c r="AR936" i="47"/>
  <c r="AR399" i="47"/>
  <c r="AR816" i="47"/>
  <c r="AR543" i="47"/>
  <c r="AR820" i="47"/>
  <c r="AR458" i="47"/>
  <c r="AR200" i="47"/>
  <c r="BI341" i="47" s="1"/>
  <c r="AR978" i="47"/>
  <c r="AR450" i="47"/>
  <c r="AR995" i="47"/>
  <c r="AR253" i="47"/>
  <c r="AR899" i="47"/>
  <c r="BI1477" i="47" s="1"/>
  <c r="AR317" i="47"/>
  <c r="AR783" i="47"/>
  <c r="AR209" i="47"/>
  <c r="BI1184" i="47"/>
  <c r="AS562" i="47" s="1"/>
  <c r="AR796" i="47"/>
  <c r="BI1293" i="47" s="1"/>
  <c r="AR800" i="47"/>
  <c r="BI1302" i="47" s="1"/>
  <c r="AR143" i="47"/>
  <c r="AR589" i="47"/>
  <c r="BI961" i="47" s="1"/>
  <c r="AS590" i="47" s="1"/>
  <c r="BJ962" i="47" s="1"/>
  <c r="BI1603" i="47"/>
  <c r="AR114" i="47"/>
  <c r="AR51" i="47"/>
  <c r="BI89" i="47" s="1"/>
  <c r="AR972" i="47"/>
  <c r="BI1583" i="47" s="1"/>
  <c r="AR378" i="47"/>
  <c r="AR767" i="47"/>
  <c r="BI1181" i="47"/>
  <c r="AR373" i="47"/>
  <c r="AR694" i="47"/>
  <c r="AR869" i="47"/>
  <c r="BI890" i="47"/>
  <c r="AR370" i="47"/>
  <c r="AR293" i="47"/>
  <c r="BI1495" i="47"/>
  <c r="AS925" i="47" s="1"/>
  <c r="BH498" i="47"/>
  <c r="BH500" i="47"/>
  <c r="BH499" i="47"/>
  <c r="BI1191" i="47"/>
  <c r="BI1192" i="47"/>
  <c r="AS723" i="47" s="1"/>
  <c r="BI567" i="47"/>
  <c r="BI570" i="47"/>
  <c r="AS337" i="47" s="1"/>
  <c r="AR307" i="47"/>
  <c r="AR834" i="47"/>
  <c r="BI1366" i="47" s="1"/>
  <c r="BI378" i="47"/>
  <c r="BI377" i="47"/>
  <c r="BI556" i="47"/>
  <c r="BI557" i="47"/>
  <c r="BH1536" i="47"/>
  <c r="AR789" i="47" s="1"/>
  <c r="BI1280" i="47" s="1"/>
  <c r="BH1537" i="47"/>
  <c r="AR124" i="47"/>
  <c r="BI212" i="47" s="1"/>
  <c r="AR823" i="47"/>
  <c r="BI1348" i="47" s="1"/>
  <c r="BH1575" i="47"/>
  <c r="BH1578" i="47"/>
  <c r="AR949" i="47" s="1"/>
  <c r="BI1553" i="47" s="1"/>
  <c r="BH1589" i="47"/>
  <c r="BH1592" i="47"/>
  <c r="BH1236" i="47"/>
  <c r="BH1239" i="47"/>
  <c r="AR27" i="47" s="1"/>
  <c r="BI43" i="47" s="1"/>
  <c r="BI304" i="47"/>
  <c r="BI303" i="47"/>
  <c r="BI1030" i="47"/>
  <c r="BI1032" i="47"/>
  <c r="BI739" i="47"/>
  <c r="BI744" i="47"/>
  <c r="BI1206" i="47"/>
  <c r="BI1224" i="47"/>
  <c r="BI949" i="47"/>
  <c r="BI952" i="47"/>
  <c r="BI807" i="47"/>
  <c r="BI806" i="47"/>
  <c r="AR775" i="47"/>
  <c r="AR10" i="47"/>
  <c r="BI1373" i="47"/>
  <c r="AS839" i="47" s="1"/>
  <c r="BI1371" i="47"/>
  <c r="BI1372" i="47"/>
  <c r="AR580" i="47"/>
  <c r="BI947" i="47" s="1"/>
  <c r="AR518" i="47"/>
  <c r="AR544" i="47"/>
  <c r="AR64" i="47"/>
  <c r="BI874" i="47"/>
  <c r="BI875" i="47"/>
  <c r="BI389" i="47"/>
  <c r="BI392" i="47"/>
  <c r="AS592" i="47"/>
  <c r="BJ964" i="47" s="1"/>
  <c r="AS591" i="47"/>
  <c r="BJ963" i="47" s="1"/>
  <c r="AR778" i="47"/>
  <c r="AR780" i="47"/>
  <c r="BI1319" i="47"/>
  <c r="BJ447" i="47"/>
  <c r="BJ448" i="47"/>
  <c r="BM447" i="47"/>
  <c r="BM448" i="47"/>
  <c r="BS447" i="47"/>
  <c r="BS448" i="47"/>
  <c r="BK447" i="47"/>
  <c r="BK448" i="47"/>
  <c r="BP447" i="47"/>
  <c r="BP448" i="47"/>
  <c r="BR447" i="47"/>
  <c r="BR448" i="47"/>
  <c r="AR992" i="47"/>
  <c r="AR852" i="47"/>
  <c r="AR603" i="47"/>
  <c r="AR597" i="47"/>
  <c r="BH1123" i="47"/>
  <c r="BH1243" i="47"/>
  <c r="AR950" i="47" s="1"/>
  <c r="BI1554" i="47" s="1"/>
  <c r="BI924" i="47"/>
  <c r="BI902" i="47"/>
  <c r="AR762" i="47"/>
  <c r="AR423" i="47"/>
  <c r="AR259" i="47"/>
  <c r="AR917" i="47"/>
  <c r="AR618" i="47"/>
  <c r="BI1009" i="47" s="1"/>
  <c r="AR331" i="47"/>
  <c r="BI889" i="47"/>
  <c r="AR535" i="47"/>
  <c r="AR807" i="47"/>
  <c r="BI1314" i="47" s="1"/>
  <c r="AR966" i="47"/>
  <c r="AR792" i="47"/>
  <c r="BI1285" i="47" s="1"/>
  <c r="AR248" i="47"/>
  <c r="BI424" i="47" s="1"/>
  <c r="BI1045" i="47"/>
  <c r="AR906" i="47"/>
  <c r="BI1486" i="47" s="1"/>
  <c r="BI887" i="47"/>
  <c r="AR833" i="47"/>
  <c r="AR469" i="47"/>
  <c r="BI788" i="47" s="1"/>
  <c r="AS145" i="47" s="1"/>
  <c r="BJ250" i="47" s="1"/>
  <c r="AR364" i="47"/>
  <c r="BI1013" i="47"/>
  <c r="BI16" i="47"/>
  <c r="BI15" i="47"/>
  <c r="AS741" i="47" s="1"/>
  <c r="BJ1200" i="47" s="1"/>
  <c r="BI1309" i="47"/>
  <c r="BI1310" i="47"/>
  <c r="BI766" i="47"/>
  <c r="BI767" i="47"/>
  <c r="AR179" i="47"/>
  <c r="BI305" i="47" s="1"/>
  <c r="AR180" i="47"/>
  <c r="BH610" i="47"/>
  <c r="BH609" i="47"/>
  <c r="AR226" i="47" s="1"/>
  <c r="BH1535" i="47"/>
  <c r="AR491" i="47" s="1"/>
  <c r="BH1532" i="47"/>
  <c r="BH1534" i="47"/>
  <c r="BI660" i="47"/>
  <c r="BI659" i="47"/>
  <c r="AS643" i="47" s="1"/>
  <c r="BI1098" i="47"/>
  <c r="AR728" i="47"/>
  <c r="AR729" i="47"/>
  <c r="BI1177" i="47" s="1"/>
  <c r="BH938" i="47"/>
  <c r="BH937" i="47"/>
  <c r="BH939" i="47"/>
  <c r="AR945" i="47"/>
  <c r="AR946" i="47"/>
  <c r="AR982" i="47"/>
  <c r="BI1596" i="47" s="1"/>
  <c r="AS672" i="47" s="1"/>
  <c r="AR983" i="47"/>
  <c r="BI1204" i="47"/>
  <c r="BI1219" i="47"/>
  <c r="BI651" i="47"/>
  <c r="AS243" i="47" s="1"/>
  <c r="BI654" i="47"/>
  <c r="AR786" i="47"/>
  <c r="BI1272" i="47" s="1"/>
  <c r="AR787" i="47"/>
  <c r="BM1165" i="47"/>
  <c r="BI1513" i="47"/>
  <c r="BI1514" i="47"/>
  <c r="BN1165" i="47"/>
  <c r="BP1165" i="47"/>
  <c r="BS1165" i="47"/>
  <c r="AT717" i="47"/>
  <c r="AT718" i="47"/>
  <c r="AV717" i="47"/>
  <c r="AV718" i="47"/>
  <c r="AY717" i="47"/>
  <c r="AY718" i="47"/>
  <c r="BA717" i="47"/>
  <c r="BA718" i="47"/>
  <c r="BB717" i="47"/>
  <c r="BB718" i="47"/>
  <c r="BD717" i="47"/>
  <c r="BD718" i="47"/>
  <c r="AR538" i="47"/>
  <c r="AR539" i="47"/>
  <c r="BI885" i="47" s="1"/>
  <c r="BI1180" i="47"/>
  <c r="BI1178" i="47"/>
  <c r="AR710" i="47"/>
  <c r="BI1150" i="47" s="1"/>
  <c r="AS270" i="47" s="1"/>
  <c r="AR711" i="47"/>
  <c r="BI966" i="47"/>
  <c r="BI965" i="47"/>
  <c r="BH1286" i="47"/>
  <c r="BH1287" i="47"/>
  <c r="BH1411" i="47"/>
  <c r="AR251" i="47" s="1"/>
  <c r="BH1412" i="47"/>
  <c r="AR857" i="47" s="1"/>
  <c r="BI1588" i="47"/>
  <c r="BI1587" i="47"/>
  <c r="BJ1617" i="47"/>
  <c r="BJ1618" i="47"/>
  <c r="AS717" i="47"/>
  <c r="AS718" i="47"/>
  <c r="AR276" i="47"/>
  <c r="BI467" i="47" s="1"/>
  <c r="AR277" i="47"/>
  <c r="BI468" i="47" s="1"/>
  <c r="AR182" i="47"/>
  <c r="AR183" i="47"/>
  <c r="BI1209" i="47"/>
  <c r="BI1208" i="47"/>
  <c r="AS737" i="47" s="1"/>
  <c r="BJ1194" i="47" s="1"/>
  <c r="AR260" i="47"/>
  <c r="AS900" i="47"/>
  <c r="AS901" i="47"/>
  <c r="BJ994" i="47"/>
  <c r="BJ995" i="47"/>
  <c r="AR705" i="47"/>
  <c r="AR706" i="47"/>
  <c r="AR879" i="47"/>
  <c r="AR880" i="47"/>
  <c r="BI1438" i="47" s="1"/>
  <c r="BJ1067" i="47"/>
  <c r="BI668" i="47"/>
  <c r="BI669" i="47"/>
  <c r="AR641" i="47"/>
  <c r="AR642" i="47"/>
  <c r="BI1043" i="47" s="1"/>
  <c r="AR94" i="47"/>
  <c r="AR288" i="47"/>
  <c r="BI1570" i="47"/>
  <c r="BI1574" i="47"/>
  <c r="AS927" i="47" s="1"/>
  <c r="AR717" i="47"/>
  <c r="AR718" i="47"/>
  <c r="AR211" i="47"/>
  <c r="AR212" i="47"/>
  <c r="BI1370" i="47"/>
  <c r="BI1368" i="47"/>
  <c r="BI1389" i="47"/>
  <c r="BI1390" i="47"/>
  <c r="BI586" i="47"/>
  <c r="BI589" i="47"/>
  <c r="BI1345" i="47"/>
  <c r="BI1344" i="47"/>
  <c r="BI1007" i="47"/>
  <c r="BI1008" i="47"/>
  <c r="BI1507" i="47"/>
  <c r="BI1506" i="47"/>
  <c r="BJ1439" i="47"/>
  <c r="BI1321" i="47"/>
  <c r="BI1326" i="47"/>
  <c r="BI1320" i="47"/>
  <c r="BI1324" i="47"/>
  <c r="AS709" i="47" s="1"/>
  <c r="BI1322" i="47"/>
  <c r="BI1325" i="47"/>
  <c r="AS727" i="47" s="1"/>
  <c r="BI1323" i="47"/>
  <c r="BI1327" i="47"/>
  <c r="AR770" i="47"/>
  <c r="AR771" i="47"/>
  <c r="BI1243" i="47" s="1"/>
  <c r="AS554" i="47"/>
  <c r="BI1551" i="47"/>
  <c r="AR819" i="47"/>
  <c r="AR21" i="47"/>
  <c r="AR272" i="47"/>
  <c r="BI455" i="47" s="1"/>
  <c r="AR369" i="47"/>
  <c r="AR54" i="47"/>
  <c r="BI1524" i="47"/>
  <c r="BI1523" i="47"/>
  <c r="BI1522" i="47"/>
  <c r="AR244" i="47"/>
  <c r="BI420" i="47" s="1"/>
  <c r="AR856" i="47"/>
  <c r="BI88" i="47"/>
  <c r="BI87" i="47"/>
  <c r="BI86" i="47"/>
  <c r="BI972" i="47"/>
  <c r="AS473" i="47" s="1"/>
  <c r="BI985" i="47"/>
  <c r="AR788" i="47"/>
  <c r="BI1276" i="47" s="1"/>
  <c r="AR868" i="47"/>
  <c r="BI1421" i="47" s="1"/>
  <c r="AR377" i="47"/>
  <c r="AR679" i="47"/>
  <c r="BI1424" i="47"/>
  <c r="BI772" i="47"/>
  <c r="BI771" i="47"/>
  <c r="AR249" i="47"/>
  <c r="BI427" i="47" s="1"/>
  <c r="AS417" i="47"/>
  <c r="BI768" i="47"/>
  <c r="AS853" i="47" s="1"/>
  <c r="BI1048" i="47"/>
  <c r="BI1049" i="47"/>
  <c r="AM779" i="47"/>
  <c r="AN779" i="47" s="1"/>
  <c r="AR617" i="47"/>
  <c r="AR916" i="47"/>
  <c r="BI1494" i="47" s="1"/>
  <c r="AR567" i="47"/>
  <c r="BI923" i="47" s="1"/>
  <c r="AS577" i="47" s="1"/>
  <c r="AR176" i="47"/>
  <c r="AR199" i="47"/>
  <c r="AR286" i="47"/>
  <c r="BI485" i="47" s="1"/>
  <c r="AR534" i="47"/>
  <c r="AR977" i="47"/>
  <c r="AT993" i="47"/>
  <c r="BI701" i="47"/>
  <c r="BI702" i="47"/>
  <c r="BI969" i="47"/>
  <c r="BI968" i="47"/>
  <c r="AR245" i="47"/>
  <c r="BI425" i="47" s="1"/>
  <c r="BI14" i="47"/>
  <c r="BI1046" i="47"/>
  <c r="BI1051" i="47"/>
  <c r="BI1121" i="47"/>
  <c r="BI1120" i="47"/>
  <c r="BI1487" i="47"/>
  <c r="BJ1141" i="47"/>
  <c r="BJ1143" i="47"/>
  <c r="BJ1142" i="47"/>
  <c r="BJ1140" i="47"/>
  <c r="BJ1139" i="47"/>
  <c r="AR588" i="47"/>
  <c r="AR302" i="47"/>
  <c r="BI513" i="47" s="1"/>
  <c r="BI698" i="47"/>
  <c r="BI699" i="47"/>
  <c r="BI700" i="47"/>
  <c r="BH1124" i="47"/>
  <c r="BH1126" i="47"/>
  <c r="BH1125" i="47"/>
  <c r="BH943" i="47"/>
  <c r="BH942" i="47"/>
  <c r="BH941" i="47"/>
  <c r="BH940" i="47"/>
  <c r="BI1593" i="47"/>
  <c r="BI655" i="47"/>
  <c r="AS967" i="47" s="1"/>
  <c r="BI648" i="47"/>
  <c r="AR287" i="47"/>
  <c r="AR22" i="47"/>
  <c r="BI32" i="47" s="1"/>
  <c r="AR637" i="47"/>
  <c r="AR810" i="47"/>
  <c r="BI1318" i="47" s="1"/>
  <c r="AR84" i="47"/>
  <c r="AR686" i="47"/>
  <c r="AR766" i="47"/>
  <c r="BI1240" i="47" s="1"/>
  <c r="AR499" i="47"/>
  <c r="BI833" i="47" s="1"/>
  <c r="AR5" i="47"/>
  <c r="AR676" i="47"/>
  <c r="AR829" i="47"/>
  <c r="BI1358" i="47" s="1"/>
  <c r="AR55" i="47"/>
  <c r="AS903" i="47"/>
  <c r="BI1017" i="47"/>
  <c r="BI597" i="47"/>
  <c r="AR170" i="47"/>
  <c r="AR121" i="47"/>
  <c r="AR368" i="47"/>
  <c r="AR484" i="47"/>
  <c r="BI814" i="47" s="1"/>
  <c r="AR247" i="47"/>
  <c r="AR292" i="47"/>
  <c r="BI497" i="47" s="1"/>
  <c r="BI1094" i="47"/>
  <c r="BI1050" i="47"/>
  <c r="BI1047" i="47"/>
  <c r="AS684" i="47"/>
  <c r="AS652" i="47"/>
  <c r="AR270" i="47"/>
  <c r="BI447" i="47" s="1"/>
  <c r="AR125" i="47"/>
  <c r="AR891" i="47"/>
  <c r="BI1460" i="47" s="1"/>
  <c r="AR340" i="47"/>
  <c r="BI979" i="47"/>
  <c r="BI992" i="47"/>
  <c r="BI991" i="47"/>
  <c r="BI746" i="47"/>
  <c r="BI759" i="47"/>
  <c r="BH1220" i="47"/>
  <c r="AR547" i="47" s="1"/>
  <c r="BH1237" i="47"/>
  <c r="AR425" i="47" s="1"/>
  <c r="BH1247" i="47"/>
  <c r="BH1244" i="47"/>
  <c r="BH1245" i="47"/>
  <c r="AR258" i="47" s="1"/>
  <c r="BI430" i="47" s="1"/>
  <c r="BH1246" i="47"/>
  <c r="BH1291" i="47"/>
  <c r="AR702" i="47" s="1"/>
  <c r="BH1290" i="47"/>
  <c r="BH1292" i="47"/>
  <c r="BH1284" i="47"/>
  <c r="BH1301" i="47"/>
  <c r="BH1405" i="47"/>
  <c r="BH1403" i="47"/>
  <c r="BH1404" i="47"/>
  <c r="BH1413" i="47"/>
  <c r="AR219" i="47" s="1"/>
  <c r="BH1414" i="47"/>
  <c r="AR67" i="47" s="1"/>
  <c r="AR96" i="47"/>
  <c r="AR95" i="47"/>
  <c r="BI1019" i="47"/>
  <c r="BI1018" i="47"/>
  <c r="AS627" i="47" s="1"/>
  <c r="BJ1018" i="47"/>
  <c r="AT627" i="47" s="1"/>
  <c r="BK1028" i="47" s="1"/>
  <c r="BJ1019" i="47"/>
  <c r="BI466" i="47"/>
  <c r="BI465" i="47"/>
  <c r="AR449" i="47"/>
  <c r="AR3" i="47"/>
  <c r="BI883" i="47"/>
  <c r="BI1343" i="47"/>
  <c r="BI1342" i="47"/>
  <c r="BI742" i="47"/>
  <c r="BI743" i="47"/>
  <c r="BI1027" i="47"/>
  <c r="BI1040" i="47"/>
  <c r="AR524" i="47"/>
  <c r="BI864" i="47" s="1"/>
  <c r="AR422" i="47"/>
  <c r="BI1190" i="47"/>
  <c r="AS811" i="47" s="1"/>
  <c r="BJ1319" i="47" s="1"/>
  <c r="BI1189" i="47"/>
  <c r="BI1188" i="47"/>
  <c r="BI951" i="47"/>
  <c r="BI950" i="47"/>
  <c r="BI829" i="47"/>
  <c r="BI828" i="47"/>
  <c r="BI827" i="47"/>
  <c r="BI830" i="47"/>
  <c r="BJ831" i="47"/>
  <c r="BJ728" i="47"/>
  <c r="BI1182" i="47"/>
  <c r="BI1183" i="47"/>
  <c r="BI1305" i="47"/>
  <c r="BI1306" i="47"/>
  <c r="AS272" i="47"/>
  <c r="BI690" i="47"/>
  <c r="BI697" i="47"/>
  <c r="BI1374" i="47"/>
  <c r="BI1391" i="47"/>
  <c r="BI838" i="47"/>
  <c r="BI847" i="47"/>
  <c r="BI580" i="47"/>
  <c r="BI582" i="47"/>
  <c r="BI581" i="47"/>
  <c r="BI1242" i="47"/>
  <c r="AS474" i="47" s="1"/>
  <c r="BI977" i="47"/>
  <c r="BI990" i="47"/>
  <c r="BI1015" i="47"/>
  <c r="BI1010" i="47"/>
  <c r="BI1014" i="47"/>
  <c r="BI1012" i="47"/>
  <c r="BI865" i="47"/>
  <c r="BI1491" i="47"/>
  <c r="BI1330" i="47"/>
  <c r="BI1332" i="47"/>
  <c r="AR652" i="47"/>
  <c r="BI1059" i="47" s="1"/>
  <c r="AR684" i="47"/>
  <c r="BI878" i="47"/>
  <c r="BI891" i="47"/>
  <c r="BI1201" i="47"/>
  <c r="AS282" i="47" s="1"/>
  <c r="BI1203" i="47"/>
  <c r="BI1202" i="47"/>
  <c r="BJ902" i="47"/>
  <c r="BM1131" i="47"/>
  <c r="BM1130" i="47"/>
  <c r="BI1294" i="47"/>
  <c r="BI509" i="47"/>
  <c r="AS296" i="47" s="1"/>
  <c r="BJ508" i="47" s="1"/>
  <c r="BI510" i="47"/>
  <c r="AS198" i="47" s="1"/>
  <c r="BJ337" i="47" s="1"/>
  <c r="BI1057" i="47"/>
  <c r="BI1063" i="47"/>
  <c r="BI1346" i="47"/>
  <c r="BK1131" i="47"/>
  <c r="BK1130" i="47"/>
  <c r="BN1131" i="47"/>
  <c r="BN1130" i="47"/>
  <c r="BP1130" i="47"/>
  <c r="BP1131" i="47"/>
  <c r="BS1131" i="47"/>
  <c r="BS1130" i="47"/>
  <c r="AS948" i="47"/>
  <c r="BI1168" i="47"/>
  <c r="BI1169" i="47"/>
  <c r="BI1060" i="47"/>
  <c r="AR933" i="47"/>
  <c r="AR926" i="47"/>
  <c r="BI760" i="47"/>
  <c r="BH492" i="47"/>
  <c r="BH493" i="47"/>
  <c r="AR376" i="47" s="1"/>
  <c r="BI629" i="47" s="1"/>
  <c r="BI1440" i="47"/>
  <c r="BH1275" i="47"/>
  <c r="AR280" i="47" s="1"/>
  <c r="BI478" i="47" s="1"/>
  <c r="BH1273" i="47"/>
  <c r="BH1274" i="47"/>
  <c r="BH1387" i="47"/>
  <c r="BH1388" i="47"/>
  <c r="AR669" i="47" s="1"/>
  <c r="BH1386" i="47"/>
  <c r="AR59" i="47" s="1"/>
  <c r="BI598" i="47"/>
  <c r="AR668" i="47"/>
  <c r="BI1083" i="47" s="1"/>
  <c r="AR662" i="47"/>
  <c r="AS662" i="47"/>
  <c r="BI820" i="47"/>
  <c r="BI822" i="47"/>
  <c r="BI821" i="47"/>
  <c r="BI876" i="47"/>
  <c r="AT662" i="47"/>
  <c r="BI1193" i="47"/>
  <c r="BI1194" i="47"/>
  <c r="BI1210" i="47"/>
  <c r="BJ1195" i="47"/>
  <c r="AR948" i="47"/>
  <c r="BI1550" i="47" s="1"/>
  <c r="AR941" i="47"/>
  <c r="BI1537" i="47" s="1"/>
  <c r="BI898" i="47"/>
  <c r="AR795" i="47"/>
  <c r="BI1295" i="47" s="1"/>
  <c r="AR776" i="47"/>
  <c r="BI1251" i="47" s="1"/>
  <c r="AS780" i="47" s="1"/>
  <c r="AR252" i="47"/>
  <c r="BI1023" i="47"/>
  <c r="AM703" i="47"/>
  <c r="AN703" i="47" s="1"/>
  <c r="BK1160" i="47"/>
  <c r="AM721" i="47"/>
  <c r="AN721" i="47" s="1"/>
  <c r="BI761" i="47"/>
  <c r="BI747" i="47"/>
  <c r="BH494" i="47"/>
  <c r="BH495" i="47"/>
  <c r="BH496" i="47"/>
  <c r="BH1397" i="47"/>
  <c r="BH1396" i="47"/>
  <c r="AR517" i="47"/>
  <c r="BI841" i="47" s="1"/>
  <c r="AR825" i="47"/>
  <c r="AR832" i="47"/>
  <c r="BI1365" i="47" s="1"/>
  <c r="BI777" i="47"/>
  <c r="BI776" i="47"/>
  <c r="BI775" i="47"/>
  <c r="AR570" i="47"/>
  <c r="AR575" i="47"/>
  <c r="BI934" i="47" s="1"/>
  <c r="AR958" i="47"/>
  <c r="AR965" i="47"/>
  <c r="AR206" i="47"/>
  <c r="AR428" i="47"/>
  <c r="BI718" i="47" s="1"/>
  <c r="BI732" i="47"/>
  <c r="BI733" i="47"/>
  <c r="AR401" i="47"/>
  <c r="AR404" i="47"/>
  <c r="BJ1210" i="47"/>
  <c r="BI1022" i="47"/>
  <c r="BI1016" i="47"/>
  <c r="BI849" i="47"/>
  <c r="AS330" i="47" s="1"/>
  <c r="BI850" i="47"/>
  <c r="BI1152" i="47"/>
  <c r="BI1154" i="47"/>
  <c r="AS274" i="47" s="1"/>
  <c r="BI1153" i="47"/>
  <c r="BI1155" i="47"/>
  <c r="BI1173" i="47"/>
  <c r="BI1171" i="47"/>
  <c r="BI1170" i="47"/>
  <c r="BI1174" i="47"/>
  <c r="BI1172" i="47"/>
  <c r="AS734" i="47" s="1"/>
  <c r="BL1152" i="47"/>
  <c r="BL1153" i="47"/>
  <c r="BL1155" i="47"/>
  <c r="BL1154" i="47"/>
  <c r="AV274" i="47" s="1"/>
  <c r="BR1152" i="47"/>
  <c r="BR1153" i="47"/>
  <c r="BR1154" i="47"/>
  <c r="BB274" i="47" s="1"/>
  <c r="BR1155" i="47"/>
  <c r="BO1155" i="47"/>
  <c r="BO1154" i="47"/>
  <c r="AY274" i="47" s="1"/>
  <c r="BO1152" i="47"/>
  <c r="BO1153" i="47"/>
  <c r="BQ1155" i="47"/>
  <c r="BQ1152" i="47"/>
  <c r="BQ1154" i="47"/>
  <c r="BA274" i="47" s="1"/>
  <c r="BQ1153" i="47"/>
  <c r="BT1153" i="47"/>
  <c r="BT1155" i="47"/>
  <c r="BT1152" i="47"/>
  <c r="BT1154" i="47"/>
  <c r="BD274" i="47" s="1"/>
  <c r="BN1155" i="47"/>
  <c r="BN1154" i="47"/>
  <c r="AX274" i="47" s="1"/>
  <c r="BN1152" i="47"/>
  <c r="BN1153" i="47"/>
  <c r="BI832" i="47"/>
  <c r="BI817" i="47"/>
  <c r="BI816" i="47"/>
  <c r="BI899" i="47"/>
  <c r="AS735" i="47"/>
  <c r="AR305" i="47"/>
  <c r="AR308" i="47"/>
  <c r="AR964" i="47"/>
  <c r="AR971" i="47"/>
  <c r="AR429" i="47"/>
  <c r="AR433" i="47"/>
  <c r="BI726" i="47" s="1"/>
  <c r="AS605" i="47"/>
  <c r="AS610" i="47"/>
  <c r="AS861" i="47"/>
  <c r="AS868" i="47"/>
  <c r="BJ1421" i="47" s="1"/>
  <c r="AU861" i="47"/>
  <c r="AU868" i="47"/>
  <c r="BL1421" i="47" s="1"/>
  <c r="AV861" i="47"/>
  <c r="AV868" i="47"/>
  <c r="BM1421" i="47" s="1"/>
  <c r="AW861" i="47"/>
  <c r="AW868" i="47"/>
  <c r="BN1421" i="47" s="1"/>
  <c r="AY861" i="47"/>
  <c r="AY868" i="47"/>
  <c r="BP1421" i="47" s="1"/>
  <c r="AZ861" i="47"/>
  <c r="AZ868" i="47"/>
  <c r="BQ1421" i="47" s="1"/>
  <c r="BA861" i="47"/>
  <c r="BA868" i="47"/>
  <c r="BR1421" i="47" s="1"/>
  <c r="BB861" i="47"/>
  <c r="BB868" i="47"/>
  <c r="BS1421" i="47" s="1"/>
  <c r="BC861" i="47"/>
  <c r="BC868" i="47"/>
  <c r="BT1421" i="47" s="1"/>
  <c r="BD861" i="47"/>
  <c r="BD868" i="47"/>
  <c r="AT861" i="47"/>
  <c r="AT868" i="47"/>
  <c r="BK1421" i="47" s="1"/>
  <c r="AX861" i="47"/>
  <c r="AX868" i="47"/>
  <c r="BO1421" i="47" s="1"/>
  <c r="AR463" i="47"/>
  <c r="AR468" i="47"/>
  <c r="AS722" i="47"/>
  <c r="AR784" i="47"/>
  <c r="BI1267" i="47" s="1"/>
  <c r="AR791" i="47"/>
  <c r="BI1166" i="47"/>
  <c r="BI1167" i="47"/>
  <c r="BI1061" i="47"/>
  <c r="BI1062" i="47"/>
  <c r="AS594" i="47"/>
  <c r="BJ970" i="47" s="1"/>
  <c r="AS864" i="47"/>
  <c r="BJ1152" i="47"/>
  <c r="BJ1153" i="47"/>
  <c r="BJ1155" i="47"/>
  <c r="BJ1154" i="47"/>
  <c r="AT274" i="47" s="1"/>
  <c r="BM1153" i="47"/>
  <c r="BM1152" i="47"/>
  <c r="BM1154" i="47"/>
  <c r="AW274" i="47" s="1"/>
  <c r="BM1155" i="47"/>
  <c r="BK1155" i="47"/>
  <c r="BK1152" i="47"/>
  <c r="BK1153" i="47"/>
  <c r="BK1154" i="47"/>
  <c r="AU274" i="47" s="1"/>
  <c r="BP1152" i="47"/>
  <c r="BP1154" i="47"/>
  <c r="AZ274" i="47" s="1"/>
  <c r="BP1155" i="47"/>
  <c r="BP1153" i="47"/>
  <c r="BS1153" i="47"/>
  <c r="BS1155" i="47"/>
  <c r="BS1154" i="47"/>
  <c r="BS1152" i="47"/>
  <c r="AS987" i="47"/>
  <c r="AS994" i="47"/>
  <c r="BI1011" i="47"/>
  <c r="AS101" i="47" s="1"/>
  <c r="BJ170" i="47" s="1"/>
  <c r="BI1002" i="47"/>
  <c r="BI1000" i="47"/>
  <c r="BI997" i="47"/>
  <c r="BI999" i="47"/>
  <c r="BI998" i="47"/>
  <c r="BI1001" i="47"/>
  <c r="BI1003" i="47"/>
  <c r="BI852" i="47"/>
  <c r="BI851" i="47"/>
  <c r="BI853" i="47"/>
  <c r="BI867" i="47"/>
  <c r="BI866" i="47"/>
  <c r="AR752" i="47"/>
  <c r="AR758" i="47"/>
  <c r="BI1226" i="47" s="1"/>
  <c r="AR987" i="47"/>
  <c r="AR994" i="47"/>
  <c r="AR490" i="47"/>
  <c r="AS320" i="47"/>
  <c r="BJ541" i="47" s="1"/>
  <c r="BI601" i="47"/>
  <c r="BI600" i="47"/>
  <c r="BI599" i="47"/>
  <c r="BJ1507" i="47"/>
  <c r="BJ1506" i="47"/>
  <c r="AR886" i="47"/>
  <c r="AR905" i="47"/>
  <c r="BI1485" i="47" s="1"/>
  <c r="AS332" i="47" s="1"/>
  <c r="BI1187" i="47"/>
  <c r="BI1185" i="47"/>
  <c r="BI1186" i="47"/>
  <c r="BI681" i="47"/>
  <c r="AS456" i="47" s="1"/>
  <c r="BI683" i="47"/>
  <c r="BI682" i="47"/>
  <c r="AS502" i="47" s="1"/>
  <c r="AS275" i="47"/>
  <c r="AR843" i="47"/>
  <c r="AR748" i="47"/>
  <c r="BI1217" i="47" s="1"/>
  <c r="AR278" i="47"/>
  <c r="AR265" i="47"/>
  <c r="BI443" i="47" s="1"/>
  <c r="AR681" i="47"/>
  <c r="BI1106" i="47" s="1"/>
  <c r="AS930" i="47"/>
  <c r="AR424" i="47"/>
  <c r="BI715" i="47" s="1"/>
  <c r="AR695" i="47"/>
  <c r="BI1123" i="47" s="1"/>
  <c r="AR934" i="47"/>
  <c r="AR372" i="47"/>
  <c r="BI1162" i="47"/>
  <c r="BI1164" i="47"/>
  <c r="AS313" i="47" s="1"/>
  <c r="BJ530" i="47" s="1"/>
  <c r="BI1163" i="47"/>
  <c r="AS649" i="47" s="1"/>
  <c r="BL1162" i="47"/>
  <c r="BL1163" i="47"/>
  <c r="AV649" i="47" s="1"/>
  <c r="BL1164" i="47"/>
  <c r="AV313" i="47" s="1"/>
  <c r="BR1163" i="47"/>
  <c r="BB649" i="47" s="1"/>
  <c r="BR1162" i="47"/>
  <c r="BR1164" i="47"/>
  <c r="BB313" i="47" s="1"/>
  <c r="BO1163" i="47"/>
  <c r="AY649" i="47" s="1"/>
  <c r="BO1164" i="47"/>
  <c r="AY313" i="47" s="1"/>
  <c r="BO1162" i="47"/>
  <c r="BQ1163" i="47"/>
  <c r="BA649" i="47" s="1"/>
  <c r="BQ1164" i="47"/>
  <c r="BA313" i="47" s="1"/>
  <c r="BQ1162" i="47"/>
  <c r="BT1164" i="47"/>
  <c r="BD313" i="47" s="1"/>
  <c r="BT1163" i="47"/>
  <c r="BD649" i="47" s="1"/>
  <c r="BT1162" i="47"/>
  <c r="BN1162" i="47"/>
  <c r="BN1163" i="47"/>
  <c r="AX649" i="47" s="1"/>
  <c r="BN1164" i="47"/>
  <c r="AX313" i="47" s="1"/>
  <c r="BJ1174" i="47"/>
  <c r="BJ1173" i="47"/>
  <c r="BI1037" i="47"/>
  <c r="BI1034" i="47"/>
  <c r="AS633" i="47" s="1"/>
  <c r="BI1033" i="47"/>
  <c r="AS635" i="47" s="1"/>
  <c r="BI1035" i="47"/>
  <c r="AR682" i="47"/>
  <c r="AR323" i="47"/>
  <c r="AR291" i="47"/>
  <c r="AR57" i="47"/>
  <c r="AS109" i="47"/>
  <c r="BJ187" i="47" s="1"/>
  <c r="BI691" i="47"/>
  <c r="AS867" i="47" s="1"/>
  <c r="BI695" i="47"/>
  <c r="BI694" i="47"/>
  <c r="AS583" i="47" s="1"/>
  <c r="BI693" i="47"/>
  <c r="BI692" i="47"/>
  <c r="BI673" i="47"/>
  <c r="BI672" i="47"/>
  <c r="AS501" i="47" s="1"/>
  <c r="BJ839" i="47" s="1"/>
  <c r="BI671" i="47"/>
  <c r="BI837" i="47"/>
  <c r="BI808" i="47"/>
  <c r="BI824" i="47"/>
  <c r="AS506" i="47" s="1"/>
  <c r="BJ842" i="47" s="1"/>
  <c r="AT414" i="47"/>
  <c r="BK685" i="47" s="1"/>
  <c r="AU658" i="47" s="1"/>
  <c r="AT406" i="47"/>
  <c r="AU414" i="47"/>
  <c r="BL685" i="47" s="1"/>
  <c r="AV658" i="47" s="1"/>
  <c r="AU406" i="47"/>
  <c r="AV414" i="47"/>
  <c r="BM685" i="47" s="1"/>
  <c r="AW658" i="47" s="1"/>
  <c r="AV406" i="47"/>
  <c r="AW414" i="47"/>
  <c r="AW406" i="47"/>
  <c r="AX414" i="47"/>
  <c r="BO685" i="47" s="1"/>
  <c r="AY658" i="47" s="1"/>
  <c r="AX406" i="47"/>
  <c r="AY414" i="47"/>
  <c r="BP685" i="47" s="1"/>
  <c r="AZ658" i="47" s="1"/>
  <c r="AY406" i="47"/>
  <c r="AZ414" i="47"/>
  <c r="AZ406" i="47"/>
  <c r="BA414" i="47"/>
  <c r="BR685" i="47" s="1"/>
  <c r="BB658" i="47" s="1"/>
  <c r="BA406" i="47"/>
  <c r="BB414" i="47"/>
  <c r="BS685" i="47" s="1"/>
  <c r="BC658" i="47" s="1"/>
  <c r="BB406" i="47"/>
  <c r="BC414" i="47"/>
  <c r="BT685" i="47" s="1"/>
  <c r="BD658" i="47" s="1"/>
  <c r="BC406" i="47"/>
  <c r="BD414" i="47"/>
  <c r="BD406" i="47"/>
  <c r="AS414" i="47"/>
  <c r="BJ685" i="47" s="1"/>
  <c r="AT658" i="47" s="1"/>
  <c r="AS406" i="47"/>
  <c r="BJ1171" i="47"/>
  <c r="BJ1170" i="47"/>
  <c r="BI1238" i="47"/>
  <c r="BI1236" i="47"/>
  <c r="BI1237" i="47"/>
  <c r="BI1241" i="47"/>
  <c r="BI1235" i="47"/>
  <c r="BI1239" i="47"/>
  <c r="BI342" i="47"/>
  <c r="AS210" i="47" s="1"/>
  <c r="BI344" i="47"/>
  <c r="BI343" i="47"/>
  <c r="BI1552" i="47"/>
  <c r="BI160" i="47"/>
  <c r="AS514" i="47" s="1"/>
  <c r="BI159" i="47"/>
  <c r="AR815" i="47"/>
  <c r="AR363" i="47"/>
  <c r="BI608" i="47" s="1"/>
  <c r="BJ978" i="47"/>
  <c r="BJ979" i="47"/>
  <c r="AM861" i="47"/>
  <c r="AN861" i="47" s="1"/>
  <c r="BJ455" i="47"/>
  <c r="AR220" i="47"/>
  <c r="AR215" i="47"/>
  <c r="AR250" i="47"/>
  <c r="AR311" i="47"/>
  <c r="AS810" i="47"/>
  <c r="BJ1318" i="47" s="1"/>
  <c r="AS849" i="47"/>
  <c r="AS837" i="47"/>
  <c r="BI1070" i="47"/>
  <c r="BI1071" i="47"/>
  <c r="BI1072" i="47"/>
  <c r="AW716" i="47"/>
  <c r="BN1158" i="47" s="1"/>
  <c r="BB716" i="47"/>
  <c r="BS1158" i="47" s="1"/>
  <c r="BI1484" i="47"/>
  <c r="AR361" i="47"/>
  <c r="AR354" i="47"/>
  <c r="AM724" i="47"/>
  <c r="AN724" i="47" s="1"/>
  <c r="BJ1163" i="47"/>
  <c r="AT649" i="47" s="1"/>
  <c r="BJ1162" i="47"/>
  <c r="BJ1164" i="47"/>
  <c r="AT313" i="47" s="1"/>
  <c r="BM1164" i="47"/>
  <c r="AW313" i="47" s="1"/>
  <c r="BM1163" i="47"/>
  <c r="AW649" i="47" s="1"/>
  <c r="BM1162" i="47"/>
  <c r="BK1164" i="47"/>
  <c r="AU313" i="47" s="1"/>
  <c r="BK1162" i="47"/>
  <c r="BK1163" i="47"/>
  <c r="AU649" i="47" s="1"/>
  <c r="BP1162" i="47"/>
  <c r="BP1164" i="47"/>
  <c r="AZ313" i="47" s="1"/>
  <c r="BP1163" i="47"/>
  <c r="AZ649" i="47" s="1"/>
  <c r="BS1164" i="47"/>
  <c r="BC313" i="47" s="1"/>
  <c r="BS1162" i="47"/>
  <c r="BS1163" i="47"/>
  <c r="BC649" i="47" s="1"/>
  <c r="AR479" i="47"/>
  <c r="BI801" i="47" s="1"/>
  <c r="AR471" i="47"/>
  <c r="BI794" i="47" s="1"/>
  <c r="BI174" i="47"/>
  <c r="BI175" i="47"/>
  <c r="BI173" i="47"/>
  <c r="BI988" i="47"/>
  <c r="BI987" i="47"/>
  <c r="BI1212" i="47"/>
  <c r="BI1211" i="47"/>
  <c r="AS466" i="47" s="1"/>
  <c r="BI1213" i="47"/>
  <c r="BI1214" i="47"/>
  <c r="BI1595" i="47"/>
  <c r="BI1594" i="47"/>
  <c r="AS360" i="47" s="1"/>
  <c r="AR234" i="47"/>
  <c r="AR225" i="47"/>
  <c r="BI379" i="47" s="1"/>
  <c r="AR765" i="47"/>
  <c r="BI1220" i="47" s="1"/>
  <c r="AR553" i="47"/>
  <c r="BI901" i="47" s="1"/>
  <c r="AR687" i="47"/>
  <c r="BI1115" i="47" s="1"/>
  <c r="AR794" i="47"/>
  <c r="AR365" i="47"/>
  <c r="BI613" i="47" s="1"/>
  <c r="BI187" i="47"/>
  <c r="AI383" i="47"/>
  <c r="B33" i="18" s="1"/>
  <c r="B25" i="18"/>
  <c r="B26" i="18" s="1"/>
  <c r="AR858" i="47"/>
  <c r="AR898" i="47"/>
  <c r="BI1470" i="47" s="1"/>
  <c r="BI1089" i="47"/>
  <c r="BI1086" i="47"/>
  <c r="BI1088" i="47"/>
  <c r="BI1087" i="47"/>
  <c r="BI880" i="47"/>
  <c r="BI370" i="47"/>
  <c r="BI591" i="47"/>
  <c r="BI590" i="47"/>
  <c r="BI593" i="47"/>
  <c r="BI592" i="47"/>
  <c r="BI1261" i="47"/>
  <c r="BI1262" i="47"/>
  <c r="BI1260" i="47"/>
  <c r="AS896" i="47"/>
  <c r="BJ1462" i="47" s="1"/>
  <c r="AR134" i="47"/>
  <c r="BI230" i="47" s="1"/>
  <c r="AR135" i="47"/>
  <c r="BI1443" i="47"/>
  <c r="BI1442" i="47"/>
  <c r="BI1441" i="47"/>
  <c r="AS436" i="47"/>
  <c r="AS444" i="47"/>
  <c r="BJ739" i="47" s="1"/>
  <c r="BI1054" i="47"/>
  <c r="BI1053" i="47"/>
  <c r="AS51" i="47" s="1"/>
  <c r="AR521" i="47"/>
  <c r="AR529" i="47"/>
  <c r="BI870" i="47" s="1"/>
  <c r="BI886" i="47"/>
  <c r="AS539" i="47" s="1"/>
  <c r="AR189" i="47"/>
  <c r="AR192" i="47"/>
  <c r="AR564" i="47"/>
  <c r="BI915" i="47" s="1"/>
  <c r="AR573" i="47"/>
  <c r="AR957" i="47"/>
  <c r="AR970" i="47"/>
  <c r="BI1575" i="47" s="1"/>
  <c r="AR664" i="47"/>
  <c r="AR674" i="47"/>
  <c r="BI1096" i="47" s="1"/>
  <c r="AS446" i="47"/>
  <c r="BJ744" i="47" s="1"/>
  <c r="AS454" i="47"/>
  <c r="AS622" i="47"/>
  <c r="AS632" i="47"/>
  <c r="BJ1030" i="47" s="1"/>
  <c r="AT622" i="47"/>
  <c r="BI1556" i="47"/>
  <c r="BI1539" i="47"/>
  <c r="AS361" i="47"/>
  <c r="AS354" i="47"/>
  <c r="AJ68" i="47"/>
  <c r="BI688" i="47"/>
  <c r="BI689" i="47"/>
  <c r="BI687" i="47"/>
  <c r="BI686" i="47"/>
  <c r="AS909" i="47"/>
  <c r="AS847" i="47"/>
  <c r="AS859" i="47"/>
  <c r="BJ1406" i="47" s="1"/>
  <c r="AT417" i="47" s="1"/>
  <c r="AS189" i="47"/>
  <c r="AS192" i="47"/>
  <c r="BJ328" i="47" s="1"/>
  <c r="AS664" i="47"/>
  <c r="AS674" i="47"/>
  <c r="BC847" i="47"/>
  <c r="BC859" i="47"/>
  <c r="BT1406" i="47" s="1"/>
  <c r="AY847" i="47"/>
  <c r="AY859" i="47"/>
  <c r="BP1406" i="47" s="1"/>
  <c r="AU847" i="47"/>
  <c r="AU859" i="47"/>
  <c r="BL1406" i="47" s="1"/>
  <c r="BB847" i="47"/>
  <c r="BB859" i="47"/>
  <c r="BS1406" i="47" s="1"/>
  <c r="AV847" i="47"/>
  <c r="AV859" i="47"/>
  <c r="BM1406" i="47" s="1"/>
  <c r="AZ847" i="47"/>
  <c r="AZ859" i="47"/>
  <c r="BQ1406" i="47" s="1"/>
  <c r="BD847" i="47"/>
  <c r="BD859" i="47"/>
  <c r="AW847" i="47"/>
  <c r="AW859" i="47"/>
  <c r="BN1406" i="47" s="1"/>
  <c r="AS412" i="47"/>
  <c r="AS420" i="47"/>
  <c r="BJ706" i="47" s="1"/>
  <c r="AR205" i="47"/>
  <c r="AR208" i="47"/>
  <c r="AS367" i="47"/>
  <c r="AS609" i="47"/>
  <c r="BJ989" i="47" s="1"/>
  <c r="AS619" i="47"/>
  <c r="AS831" i="47"/>
  <c r="BJ533" i="47"/>
  <c r="BJ1431" i="47"/>
  <c r="BJ561" i="47"/>
  <c r="BJ562" i="47"/>
  <c r="BI233" i="47"/>
  <c r="BI234" i="47"/>
  <c r="AR754" i="47"/>
  <c r="BI1225" i="47" s="1"/>
  <c r="AS757" i="47" s="1"/>
  <c r="AR132" i="47"/>
  <c r="BI1433" i="47"/>
  <c r="BJ233" i="47"/>
  <c r="AT239" i="47" s="1"/>
  <c r="BJ234" i="47"/>
  <c r="BK234" i="47"/>
  <c r="BK233" i="47"/>
  <c r="BL234" i="47"/>
  <c r="BL233" i="47"/>
  <c r="BM234" i="47"/>
  <c r="BM233" i="47"/>
  <c r="BN234" i="47"/>
  <c r="BN233" i="47"/>
  <c r="BO234" i="47"/>
  <c r="BO233" i="47"/>
  <c r="BP234" i="47"/>
  <c r="BP233" i="47"/>
  <c r="BQ234" i="47"/>
  <c r="BQ233" i="47"/>
  <c r="BR233" i="47"/>
  <c r="BR234" i="47"/>
  <c r="BS233" i="47"/>
  <c r="BS234" i="47"/>
  <c r="BT233" i="47"/>
  <c r="BT234" i="47"/>
  <c r="AT733" i="47"/>
  <c r="AW733" i="47"/>
  <c r="AZ733" i="47"/>
  <c r="BC733" i="47"/>
  <c r="AU733" i="47"/>
  <c r="AV733" i="47"/>
  <c r="AY733" i="47"/>
  <c r="BB733" i="47"/>
  <c r="BD733" i="47"/>
  <c r="AS733" i="47"/>
  <c r="AX733" i="47"/>
  <c r="BA733" i="47"/>
  <c r="BI956" i="47"/>
  <c r="BI955" i="47"/>
  <c r="BI1069" i="47"/>
  <c r="BJ202" i="47"/>
  <c r="BJ201" i="47"/>
  <c r="AS574" i="47"/>
  <c r="AS116" i="47"/>
  <c r="BJ200" i="47" s="1"/>
  <c r="AT116" i="47"/>
  <c r="BK200" i="47" s="1"/>
  <c r="AU116" i="47"/>
  <c r="BL200" i="47" s="1"/>
  <c r="AV116" i="47"/>
  <c r="BM200" i="47" s="1"/>
  <c r="AW116" i="47"/>
  <c r="BN200" i="47" s="1"/>
  <c r="AX116" i="47"/>
  <c r="BO200" i="47" s="1"/>
  <c r="AY116" i="47"/>
  <c r="BP200" i="47" s="1"/>
  <c r="AZ116" i="47"/>
  <c r="BQ200" i="47" s="1"/>
  <c r="BA116" i="47"/>
  <c r="BR200" i="47" s="1"/>
  <c r="BB116" i="47"/>
  <c r="BS200" i="47" s="1"/>
  <c r="AR242" i="47"/>
  <c r="BI417" i="47" s="1"/>
  <c r="AR808" i="47"/>
  <c r="BJ996" i="47"/>
  <c r="AT311" i="47"/>
  <c r="AS962" i="47"/>
  <c r="BI397" i="47"/>
  <c r="BI171" i="47"/>
  <c r="BJ567" i="47"/>
  <c r="AS969" i="47"/>
  <c r="AS968" i="47"/>
  <c r="BJ1574" i="47" s="1"/>
  <c r="AS813" i="47"/>
  <c r="AS359" i="47"/>
  <c r="BJ171" i="47"/>
  <c r="AR685" i="47"/>
  <c r="AR285" i="47"/>
  <c r="AX769" i="47"/>
  <c r="BD769" i="47"/>
  <c r="AS229" i="47"/>
  <c r="AS416" i="47"/>
  <c r="BJ696" i="47" s="1"/>
  <c r="AR671" i="47"/>
  <c r="AR213" i="47"/>
  <c r="BI369" i="47" s="1"/>
  <c r="BJ416" i="47"/>
  <c r="AS769" i="47"/>
  <c r="AS803" i="47"/>
  <c r="BJ1307" i="47" s="1"/>
  <c r="BN684" i="47"/>
  <c r="BQ684" i="47"/>
  <c r="BJ397" i="47"/>
  <c r="BJ684" i="47"/>
  <c r="AR782" i="47"/>
  <c r="AR316" i="47"/>
  <c r="AR187" i="47"/>
  <c r="BI323" i="47" s="1"/>
  <c r="AR846" i="47"/>
  <c r="AR477" i="47"/>
  <c r="BI363" i="47"/>
  <c r="BI848" i="47"/>
  <c r="BI873" i="47"/>
  <c r="BI1616" i="47" l="1"/>
  <c r="BI1615" i="47"/>
  <c r="BI1614" i="47"/>
  <c r="BI428" i="47"/>
  <c r="BI426" i="47"/>
  <c r="BI1476" i="47"/>
  <c r="BI1478" i="47"/>
  <c r="BI633" i="47"/>
  <c r="BI634" i="47"/>
  <c r="BI632" i="47"/>
  <c r="BI499" i="47"/>
  <c r="BI498" i="47"/>
  <c r="BI500" i="47"/>
  <c r="BI109" i="47"/>
  <c r="BI110" i="47"/>
  <c r="AR866" i="47"/>
  <c r="AR830" i="47"/>
  <c r="BI1584" i="47"/>
  <c r="BI361" i="47"/>
  <c r="AS638" i="47"/>
  <c r="BI423" i="47"/>
  <c r="AR327" i="47"/>
  <c r="AR104" i="47"/>
  <c r="BI176" i="47" s="1"/>
  <c r="AS983" i="47"/>
  <c r="BJ1598" i="47" s="1"/>
  <c r="AS899" i="47"/>
  <c r="BJ1478" i="47" s="1"/>
  <c r="AS500" i="47"/>
  <c r="BJ836" i="47" s="1"/>
  <c r="AR579" i="47"/>
  <c r="BJ1184" i="47"/>
  <c r="AS3" i="47"/>
  <c r="BJ1410" i="47"/>
  <c r="BK530" i="47"/>
  <c r="BI1402" i="47"/>
  <c r="BI770" i="47"/>
  <c r="BI769" i="47"/>
  <c r="BI246" i="47"/>
  <c r="AS108" i="47" s="1"/>
  <c r="BJ186" i="47" s="1"/>
  <c r="BI245" i="47"/>
  <c r="BI198" i="47"/>
  <c r="BI196" i="47"/>
  <c r="AS460" i="47" s="1"/>
  <c r="BI197" i="47"/>
  <c r="BI199" i="47"/>
  <c r="BI1423" i="47"/>
  <c r="AS418" i="47" s="1"/>
  <c r="BJ705" i="47" s="1"/>
  <c r="BI1422" i="47"/>
  <c r="BI1259" i="47"/>
  <c r="AS480" i="47" s="1"/>
  <c r="BI1258" i="47"/>
  <c r="BI1257" i="47"/>
  <c r="BI1256" i="47"/>
  <c r="BI1255" i="47"/>
  <c r="BI983" i="47"/>
  <c r="BI984" i="47"/>
  <c r="BI1496" i="47"/>
  <c r="BI1497" i="47"/>
  <c r="BI555" i="47"/>
  <c r="BI558" i="47"/>
  <c r="BI882" i="47"/>
  <c r="BI884" i="47"/>
  <c r="BI384" i="47"/>
  <c r="BI383" i="47"/>
  <c r="BI385" i="47"/>
  <c r="AR106" i="47"/>
  <c r="AR266" i="47"/>
  <c r="BI1176" i="47"/>
  <c r="AS716" i="47" s="1"/>
  <c r="BJ1158" i="47" s="1"/>
  <c r="BI1179" i="47"/>
  <c r="AS15" i="47" s="1"/>
  <c r="BJ21" i="47" s="1"/>
  <c r="BI1549" i="47"/>
  <c r="BI1548" i="47"/>
  <c r="BI1598" i="47"/>
  <c r="BI1597" i="47"/>
  <c r="BI1148" i="47"/>
  <c r="AS838" i="47" s="1"/>
  <c r="BI1151" i="47"/>
  <c r="BI310" i="47"/>
  <c r="BI311" i="47"/>
  <c r="BI312" i="47"/>
  <c r="BI315" i="47"/>
  <c r="AS572" i="47" s="1"/>
  <c r="BI314" i="47"/>
  <c r="BI313" i="47"/>
  <c r="BI435" i="47"/>
  <c r="BI436" i="47"/>
  <c r="BI1431" i="47"/>
  <c r="BI1436" i="47"/>
  <c r="AS498" i="47" s="1"/>
  <c r="BI1437" i="47"/>
  <c r="BI1039" i="47"/>
  <c r="BI1042" i="47"/>
  <c r="AS118" i="47" s="1"/>
  <c r="BJ203" i="47" s="1"/>
  <c r="AT119" i="47" s="1"/>
  <c r="BK204" i="47" s="1"/>
  <c r="AU117" i="47" s="1"/>
  <c r="BI490" i="47"/>
  <c r="BI491" i="47"/>
  <c r="BI30" i="47"/>
  <c r="BI31" i="47"/>
  <c r="BI1589" i="47"/>
  <c r="BI1592" i="47"/>
  <c r="BI959" i="47"/>
  <c r="BI960" i="47"/>
  <c r="BI1036" i="47"/>
  <c r="BI1038" i="47"/>
  <c r="BI208" i="47"/>
  <c r="BI207" i="47"/>
  <c r="BI206" i="47"/>
  <c r="BI576" i="47"/>
  <c r="AS343" i="47" s="1"/>
  <c r="BI575" i="47"/>
  <c r="AS341" i="47" s="1"/>
  <c r="BJ577" i="47" s="1"/>
  <c r="BI897" i="47"/>
  <c r="BI896" i="47"/>
  <c r="BI716" i="47"/>
  <c r="BI717" i="47"/>
  <c r="BI1138" i="47"/>
  <c r="BI1137" i="47"/>
  <c r="BJ1025" i="47"/>
  <c r="BJ1028" i="47"/>
  <c r="BI754" i="47"/>
  <c r="BI753" i="47"/>
  <c r="BI755" i="47"/>
  <c r="BJ453" i="47"/>
  <c r="BJ454" i="47"/>
  <c r="BI1508" i="47"/>
  <c r="AS928" i="47" s="1"/>
  <c r="BI1511" i="47"/>
  <c r="AR26" i="47"/>
  <c r="AR235" i="47"/>
  <c r="BI409" i="47" s="1"/>
  <c r="BI102" i="47"/>
  <c r="BI101" i="47"/>
  <c r="AR559" i="47"/>
  <c r="AR485" i="47"/>
  <c r="BI815" i="47" s="1"/>
  <c r="AR53" i="47"/>
  <c r="BI90" i="47" s="1"/>
  <c r="AR273" i="47"/>
  <c r="BI1547" i="47"/>
  <c r="AS946" i="47" s="1"/>
  <c r="BI1565" i="47"/>
  <c r="BI1566" i="47"/>
  <c r="BI662" i="47"/>
  <c r="BI665" i="47"/>
  <c r="BI667" i="47"/>
  <c r="BI670" i="47"/>
  <c r="BI723" i="47"/>
  <c r="BI722" i="47"/>
  <c r="BI782" i="47"/>
  <c r="BI781" i="47"/>
  <c r="BI1599" i="47"/>
  <c r="BI1602" i="47"/>
  <c r="BJ559" i="47"/>
  <c r="BJ560" i="47"/>
  <c r="BJ949" i="47"/>
  <c r="BJ952" i="47"/>
  <c r="BI373" i="47"/>
  <c r="BI376" i="47"/>
  <c r="BI521" i="47"/>
  <c r="AS775" i="47" s="1"/>
  <c r="BI530" i="47"/>
  <c r="BJ1368" i="47"/>
  <c r="BJ1372" i="47"/>
  <c r="BJ1371" i="47"/>
  <c r="BJ1373" i="47"/>
  <c r="AT839" i="47" s="1"/>
  <c r="BI408" i="47"/>
  <c r="BI407" i="47"/>
  <c r="BI857" i="47"/>
  <c r="BI860" i="47"/>
  <c r="BI350" i="47"/>
  <c r="BI353" i="47"/>
  <c r="BI359" i="47"/>
  <c r="BI360" i="47"/>
  <c r="BK411" i="47"/>
  <c r="BK414" i="47"/>
  <c r="BI1313" i="47"/>
  <c r="BI1315" i="47"/>
  <c r="BJ1326" i="47"/>
  <c r="BJ1325" i="47"/>
  <c r="AT727" i="47" s="1"/>
  <c r="BK1175" i="47" s="1"/>
  <c r="BJ1324" i="47"/>
  <c r="AT709" i="47" s="1"/>
  <c r="BJ389" i="47"/>
  <c r="BJ392" i="47"/>
  <c r="BI1263" i="47"/>
  <c r="BI1268" i="47"/>
  <c r="BI539" i="47"/>
  <c r="BI540" i="47"/>
  <c r="BI1393" i="47"/>
  <c r="BI981" i="47"/>
  <c r="BI980" i="47"/>
  <c r="BI982" i="47"/>
  <c r="BI973" i="47"/>
  <c r="BI1311" i="47"/>
  <c r="BI1312" i="47"/>
  <c r="AR773" i="47"/>
  <c r="AR366" i="47"/>
  <c r="BJ1044" i="47"/>
  <c r="AR942" i="47"/>
  <c r="BI1538" i="47" s="1"/>
  <c r="AR159" i="47"/>
  <c r="BI1544" i="47"/>
  <c r="BN447" i="47"/>
  <c r="BN448" i="47"/>
  <c r="BO447" i="47"/>
  <c r="BO448" i="47"/>
  <c r="BQ447" i="47"/>
  <c r="BQ448" i="47"/>
  <c r="BT447" i="47"/>
  <c r="BT448" i="47"/>
  <c r="BI1149" i="47"/>
  <c r="BI307" i="47"/>
  <c r="AS828" i="47" s="1"/>
  <c r="BJ1359" i="47" s="1"/>
  <c r="BI309" i="47"/>
  <c r="BI308" i="47"/>
  <c r="BI432" i="47"/>
  <c r="BI433" i="47"/>
  <c r="AS931" i="47" s="1"/>
  <c r="BI431" i="47"/>
  <c r="BI434" i="47"/>
  <c r="BI1435" i="47"/>
  <c r="BK1356" i="47"/>
  <c r="BK1357" i="47"/>
  <c r="BJ1144" i="47"/>
  <c r="BJ1145" i="47"/>
  <c r="BJ1175" i="47"/>
  <c r="BJ1176" i="47"/>
  <c r="AT716" i="47" s="1"/>
  <c r="BK1158" i="47" s="1"/>
  <c r="AS797" i="47"/>
  <c r="AS796" i="47"/>
  <c r="BI712" i="47"/>
  <c r="AR802" i="47"/>
  <c r="BI1304" i="47" s="1"/>
  <c r="BI610" i="47"/>
  <c r="AS472" i="47"/>
  <c r="BJ793" i="47" s="1"/>
  <c r="AS143" i="47"/>
  <c r="AS423" i="47"/>
  <c r="BI1112" i="47"/>
  <c r="BI1573" i="47"/>
  <c r="BI787" i="47"/>
  <c r="BJ697" i="47"/>
  <c r="BI362" i="47"/>
  <c r="BI364" i="47"/>
  <c r="BI1341" i="47"/>
  <c r="BI1338" i="47"/>
  <c r="BI450" i="47"/>
  <c r="BI451" i="47"/>
  <c r="BI449" i="47"/>
  <c r="BI452" i="47"/>
  <c r="BI1401" i="47"/>
  <c r="BI1399" i="47"/>
  <c r="BI1400" i="47"/>
  <c r="BI1398" i="47"/>
  <c r="BI1418" i="47"/>
  <c r="BI1417" i="47"/>
  <c r="BI1416" i="47"/>
  <c r="BI1101" i="47"/>
  <c r="AS818" i="47" s="1"/>
  <c r="BI1100" i="47"/>
  <c r="BI1099" i="47"/>
  <c r="BJ699" i="47"/>
  <c r="BJ698" i="47"/>
  <c r="BJ702" i="47"/>
  <c r="BJ701" i="47"/>
  <c r="BJ700" i="47"/>
  <c r="BI1006" i="47"/>
  <c r="BI1004" i="47"/>
  <c r="BI1005" i="47"/>
  <c r="BJ935" i="47"/>
  <c r="BJ936" i="47"/>
  <c r="BI296" i="47"/>
  <c r="BI297" i="47"/>
  <c r="BI881" i="47"/>
  <c r="BI879" i="47"/>
  <c r="BI958" i="47"/>
  <c r="BI957" i="47"/>
  <c r="AS736" i="47" s="1"/>
  <c r="BJ1193" i="47" s="1"/>
  <c r="AR522" i="47"/>
  <c r="BI861" i="47" s="1"/>
  <c r="AR523" i="47"/>
  <c r="BI859" i="47" s="1"/>
  <c r="AR759" i="47"/>
  <c r="AR760" i="47"/>
  <c r="BJ1480" i="47"/>
  <c r="BJ1479" i="47"/>
  <c r="BI812" i="47"/>
  <c r="BI809" i="47"/>
  <c r="BI811" i="47"/>
  <c r="AS776" i="47" s="1"/>
  <c r="BI810" i="47"/>
  <c r="BJ1056" i="47"/>
  <c r="AT974" i="47" s="1"/>
  <c r="BJ1055" i="47"/>
  <c r="BI574" i="47"/>
  <c r="BI573" i="47"/>
  <c r="BI571" i="47"/>
  <c r="BI572" i="47"/>
  <c r="AR190" i="47"/>
  <c r="AR191" i="47"/>
  <c r="AS923" i="47"/>
  <c r="BJ1505" i="47" s="1"/>
  <c r="AR193" i="47"/>
  <c r="AR194" i="47"/>
  <c r="BI750" i="47"/>
  <c r="BI751" i="47"/>
  <c r="BI752" i="47"/>
  <c r="BI708" i="47"/>
  <c r="BI707" i="47"/>
  <c r="BJ449" i="47"/>
  <c r="BJ452" i="47"/>
  <c r="BJ450" i="47"/>
  <c r="BJ451" i="47"/>
  <c r="BI1058" i="47"/>
  <c r="BI1056" i="47"/>
  <c r="AS974" i="47" s="1"/>
  <c r="BI1055" i="47"/>
  <c r="BK1144" i="47"/>
  <c r="BK1145" i="47"/>
  <c r="BJ1512" i="47"/>
  <c r="AR688" i="47"/>
  <c r="AR689" i="47"/>
  <c r="BI1116" i="47" s="1"/>
  <c r="AS614" i="47"/>
  <c r="BJ1002" i="47" s="1"/>
  <c r="AS615" i="47"/>
  <c r="BJ1003" i="47" s="1"/>
  <c r="AR937" i="47"/>
  <c r="AR938" i="47"/>
  <c r="AR560" i="47"/>
  <c r="BI912" i="47" s="1"/>
  <c r="AR561" i="47"/>
  <c r="AS746" i="47"/>
  <c r="BJ1209" i="47" s="1"/>
  <c r="AS666" i="47"/>
  <c r="BI1534" i="47"/>
  <c r="BI1532" i="47"/>
  <c r="AU717" i="47"/>
  <c r="AU718" i="47"/>
  <c r="BL448" i="47"/>
  <c r="BL447" i="47"/>
  <c r="AR850" i="47"/>
  <c r="BI1394" i="47" s="1"/>
  <c r="AS273" i="47" s="1"/>
  <c r="AR851" i="47"/>
  <c r="BI1395" i="47" s="1"/>
  <c r="AS728" i="47"/>
  <c r="AS729" i="47"/>
  <c r="BI1351" i="47"/>
  <c r="BI1350" i="47"/>
  <c r="BI1349" i="47"/>
  <c r="BI1361" i="47"/>
  <c r="BI1360" i="47"/>
  <c r="BI926" i="47"/>
  <c r="BI925" i="47"/>
  <c r="AT746" i="47"/>
  <c r="BI523" i="47"/>
  <c r="BI520" i="47"/>
  <c r="BI522" i="47"/>
  <c r="BJ1408" i="47"/>
  <c r="AT981" i="47" s="1"/>
  <c r="BJ1407" i="47"/>
  <c r="BJ1418" i="47"/>
  <c r="BL1408" i="47"/>
  <c r="AV981" i="47" s="1"/>
  <c r="BL1407" i="47"/>
  <c r="BM1408" i="47"/>
  <c r="AW981" i="47" s="1"/>
  <c r="BM1407" i="47"/>
  <c r="BN1408" i="47"/>
  <c r="AX981" i="47" s="1"/>
  <c r="BN1407" i="47"/>
  <c r="BP1408" i="47"/>
  <c r="AZ981" i="47" s="1"/>
  <c r="BP1407" i="47"/>
  <c r="BQ1408" i="47"/>
  <c r="BA981" i="47" s="1"/>
  <c r="BQ1407" i="47"/>
  <c r="BS1408" i="47"/>
  <c r="BC981" i="47" s="1"/>
  <c r="BS1407" i="47"/>
  <c r="BT1408" i="47"/>
  <c r="BD981" i="47" s="1"/>
  <c r="BT1407" i="47"/>
  <c r="BI780" i="47"/>
  <c r="BI778" i="47"/>
  <c r="BI779" i="47"/>
  <c r="BJ967" i="47"/>
  <c r="BJ966" i="47"/>
  <c r="BJ965" i="47"/>
  <c r="BJ1609" i="47"/>
  <c r="BJ1610" i="47"/>
  <c r="BI1607" i="47"/>
  <c r="BI1610" i="47"/>
  <c r="BI1609" i="47"/>
  <c r="BI1608" i="47"/>
  <c r="BI1611" i="47"/>
  <c r="BI1448" i="47"/>
  <c r="BI1446" i="47"/>
  <c r="BI1447" i="47"/>
  <c r="BI1445" i="47"/>
  <c r="BI1444" i="47"/>
  <c r="AS21" i="47" s="1"/>
  <c r="BI1483" i="47"/>
  <c r="BI1482" i="47"/>
  <c r="BI1379" i="47"/>
  <c r="BI1378" i="47"/>
  <c r="AS459" i="47"/>
  <c r="BI441" i="47"/>
  <c r="BI439" i="47"/>
  <c r="BI440" i="47"/>
  <c r="BI438" i="47"/>
  <c r="BJ1514" i="47"/>
  <c r="BJ1513" i="47"/>
  <c r="BL1067" i="47"/>
  <c r="BK668" i="47"/>
  <c r="BK669" i="47"/>
  <c r="BM1067" i="47"/>
  <c r="BL669" i="47"/>
  <c r="BL668" i="47"/>
  <c r="BN1067" i="47"/>
  <c r="BM669" i="47"/>
  <c r="BM668" i="47"/>
  <c r="BN669" i="47"/>
  <c r="BN668" i="47"/>
  <c r="BP1067" i="47"/>
  <c r="BO669" i="47"/>
  <c r="BO668" i="47"/>
  <c r="BQ1067" i="47"/>
  <c r="BP668" i="47"/>
  <c r="BP669" i="47"/>
  <c r="BQ669" i="47"/>
  <c r="BQ668" i="47"/>
  <c r="BS1067" i="47"/>
  <c r="BR668" i="47"/>
  <c r="BR669" i="47"/>
  <c r="BT1067" i="47"/>
  <c r="BS669" i="47"/>
  <c r="BS668" i="47"/>
  <c r="BT669" i="47"/>
  <c r="BT668" i="47"/>
  <c r="BK1067" i="47"/>
  <c r="BJ668" i="47"/>
  <c r="BJ669" i="47"/>
  <c r="BI1334" i="47"/>
  <c r="BI1333" i="47"/>
  <c r="BI368" i="47"/>
  <c r="BI367" i="47"/>
  <c r="BJ1374" i="47"/>
  <c r="BJ1390" i="47"/>
  <c r="AS691" i="47"/>
  <c r="BJ707" i="47"/>
  <c r="BJ708" i="47"/>
  <c r="BI406" i="47"/>
  <c r="BI404" i="47"/>
  <c r="BI403" i="47"/>
  <c r="BI405" i="47"/>
  <c r="BI402" i="47"/>
  <c r="AS60" i="47" s="1"/>
  <c r="BJ103" i="47" s="1"/>
  <c r="BI1287" i="47"/>
  <c r="BI1288" i="47"/>
  <c r="BI1289" i="47"/>
  <c r="AS975" i="47" s="1"/>
  <c r="BJ1590" i="47" s="1"/>
  <c r="BI1286" i="47"/>
  <c r="AT900" i="47"/>
  <c r="AS879" i="47"/>
  <c r="AS880" i="47"/>
  <c r="BJ1438" i="47" s="1"/>
  <c r="BI322" i="47"/>
  <c r="BI324" i="47"/>
  <c r="BI325" i="47"/>
  <c r="BI329" i="47"/>
  <c r="BI328" i="47"/>
  <c r="BJ757" i="47"/>
  <c r="BJ756" i="47"/>
  <c r="BJ758" i="47"/>
  <c r="BJ1020" i="47"/>
  <c r="BJ1021" i="47"/>
  <c r="BK1020" i="47"/>
  <c r="BK1021" i="47"/>
  <c r="AS94" i="47"/>
  <c r="AS288" i="47"/>
  <c r="BJ1477" i="47"/>
  <c r="BJ322" i="47"/>
  <c r="BJ324" i="47"/>
  <c r="BJ325" i="47"/>
  <c r="BI358" i="47"/>
  <c r="BI354" i="47"/>
  <c r="BI356" i="47"/>
  <c r="BI357" i="47"/>
  <c r="AS976" i="47" s="1"/>
  <c r="BJ1591" i="47" s="1"/>
  <c r="BI355" i="47"/>
  <c r="BI1223" i="47"/>
  <c r="BI1222" i="47"/>
  <c r="AS457" i="47"/>
  <c r="BJ766" i="47" s="1"/>
  <c r="BJ1569" i="47"/>
  <c r="BJ1568" i="47"/>
  <c r="BJ1323" i="47"/>
  <c r="BJ1320" i="47"/>
  <c r="BJ1321" i="47"/>
  <c r="BJ1322" i="47"/>
  <c r="BJ1327" i="47"/>
  <c r="AT797" i="47" s="1"/>
  <c r="BI481" i="47"/>
  <c r="BI480" i="47"/>
  <c r="BI479" i="47"/>
  <c r="BI365" i="47"/>
  <c r="BI366" i="47"/>
  <c r="AU554" i="47"/>
  <c r="AV554" i="47"/>
  <c r="AW554" i="47"/>
  <c r="AX554" i="47"/>
  <c r="AY554" i="47"/>
  <c r="AZ554" i="47"/>
  <c r="BA554" i="47"/>
  <c r="BB554" i="47"/>
  <c r="BC554" i="47"/>
  <c r="BD554" i="47"/>
  <c r="AT554" i="47"/>
  <c r="AM554" i="47" s="1"/>
  <c r="AN554" i="47" s="1"/>
  <c r="BI534" i="47"/>
  <c r="BI536" i="47"/>
  <c r="BI535" i="47"/>
  <c r="BI537" i="47"/>
  <c r="BI321" i="47"/>
  <c r="BI320" i="47"/>
  <c r="AS569" i="47" s="1"/>
  <c r="BI1369" i="47"/>
  <c r="BI1381" i="47"/>
  <c r="BI1383" i="47"/>
  <c r="BI1382" i="47"/>
  <c r="BI1384" i="47"/>
  <c r="BI1385" i="47"/>
  <c r="BI798" i="47"/>
  <c r="BI797" i="47"/>
  <c r="BI796" i="47"/>
  <c r="AS543" i="47" s="1"/>
  <c r="AS512" i="47"/>
  <c r="AS513" i="47"/>
  <c r="AS637" i="47"/>
  <c r="BI461" i="47"/>
  <c r="BI453" i="47"/>
  <c r="BI454" i="47"/>
  <c r="BI91" i="47"/>
  <c r="BI92" i="47"/>
  <c r="BJ1338" i="47"/>
  <c r="BJ1340" i="47"/>
  <c r="BJ1339" i="47"/>
  <c r="AS84" i="47"/>
  <c r="BI1449" i="47"/>
  <c r="BI1451" i="47"/>
  <c r="BI1450" i="47"/>
  <c r="BI422" i="47"/>
  <c r="AS450" i="47" s="1"/>
  <c r="BI421" i="47"/>
  <c r="AS910" i="47" s="1"/>
  <c r="BJ1487" i="47" s="1"/>
  <c r="BI1278" i="47"/>
  <c r="BI1279" i="47"/>
  <c r="AS787" i="47" s="1"/>
  <c r="BI1277" i="47"/>
  <c r="BI1420" i="47"/>
  <c r="BI1419" i="47"/>
  <c r="BI340" i="47"/>
  <c r="AS692" i="47" s="1"/>
  <c r="BI338" i="47"/>
  <c r="BI339" i="47"/>
  <c r="AS281" i="47"/>
  <c r="AS249" i="47"/>
  <c r="BJ427" i="47" s="1"/>
  <c r="BI630" i="47"/>
  <c r="BI631" i="47"/>
  <c r="BI298" i="47"/>
  <c r="AS530" i="47" s="1"/>
  <c r="BI301" i="47"/>
  <c r="BI300" i="47"/>
  <c r="BI302" i="47"/>
  <c r="BI299" i="47"/>
  <c r="AS808" i="47" s="1"/>
  <c r="AR772" i="47"/>
  <c r="AU993" i="47"/>
  <c r="BI7" i="47"/>
  <c r="BI6" i="47"/>
  <c r="BI448" i="47"/>
  <c r="AR890" i="47"/>
  <c r="AR546" i="47"/>
  <c r="BI163" i="47"/>
  <c r="BI162" i="47"/>
  <c r="BI871" i="47"/>
  <c r="AS540" i="47" s="1"/>
  <c r="BI872" i="47"/>
  <c r="AS916" i="47" s="1"/>
  <c r="BI487" i="47"/>
  <c r="BI488" i="47"/>
  <c r="BI486" i="47"/>
  <c r="BI489" i="47"/>
  <c r="BI1316" i="47"/>
  <c r="AS125" i="47" s="1"/>
  <c r="BI1299" i="47"/>
  <c r="BI835" i="47"/>
  <c r="BI834" i="47"/>
  <c r="BI215" i="47"/>
  <c r="BI214" i="47"/>
  <c r="BI213" i="47"/>
  <c r="BK1143" i="47"/>
  <c r="BK1141" i="47"/>
  <c r="BK1140" i="47"/>
  <c r="BK1142" i="47"/>
  <c r="BK1139" i="47"/>
  <c r="AR897" i="47"/>
  <c r="AR221" i="47"/>
  <c r="BI161" i="47"/>
  <c r="BI3" i="47"/>
  <c r="BI4" i="47"/>
  <c r="BI862" i="47"/>
  <c r="BI863" i="47"/>
  <c r="BI1111" i="47"/>
  <c r="BI1095" i="47"/>
  <c r="BJ1045" i="47"/>
  <c r="AR375" i="47"/>
  <c r="AR558" i="47"/>
  <c r="AR701" i="47"/>
  <c r="AR133" i="47"/>
  <c r="AS50" i="47"/>
  <c r="AR578" i="47"/>
  <c r="AR865" i="47"/>
  <c r="AR218" i="47"/>
  <c r="AS179" i="47"/>
  <c r="BI611" i="47"/>
  <c r="AS482" i="47"/>
  <c r="BJ807" i="47" s="1"/>
  <c r="AS276" i="47"/>
  <c r="BJ690" i="47"/>
  <c r="BJ14" i="47"/>
  <c r="BI1247" i="47"/>
  <c r="BI1246" i="47"/>
  <c r="BI95" i="47"/>
  <c r="BI93" i="47"/>
  <c r="BI94" i="47"/>
  <c r="BI96" i="47"/>
  <c r="BI97" i="47"/>
  <c r="BI291" i="47"/>
  <c r="BI293" i="47"/>
  <c r="BI294" i="47"/>
  <c r="BI292" i="47"/>
  <c r="BI1519" i="47"/>
  <c r="BI1517" i="47"/>
  <c r="BI1516" i="47"/>
  <c r="BI1515" i="47"/>
  <c r="BI1510" i="47"/>
  <c r="BI1509" i="47"/>
  <c r="AS935" i="47" s="1"/>
  <c r="AR693" i="47"/>
  <c r="AR279" i="47"/>
  <c r="BI1085" i="47"/>
  <c r="BI1084" i="47"/>
  <c r="BI1352" i="47"/>
  <c r="AS434" i="47" s="1"/>
  <c r="BJ729" i="47" s="1"/>
  <c r="BI1354" i="47"/>
  <c r="BI1353" i="47"/>
  <c r="BI719" i="47"/>
  <c r="BI720" i="47"/>
  <c r="AS405" i="47" s="1"/>
  <c r="BI664" i="47"/>
  <c r="AS399" i="47" s="1"/>
  <c r="BI663" i="47"/>
  <c r="BJ1161" i="47"/>
  <c r="AT264" i="47" s="1"/>
  <c r="BK437" i="47" s="1"/>
  <c r="BJ1177" i="47"/>
  <c r="BJ1188" i="47"/>
  <c r="BJ1189" i="47"/>
  <c r="AT686" i="47" s="1"/>
  <c r="BI518" i="47"/>
  <c r="AS245" i="47" s="1"/>
  <c r="BI519" i="47"/>
  <c r="AS774" i="47" s="1"/>
  <c r="BI1577" i="47"/>
  <c r="BI1578" i="47"/>
  <c r="BI1580" i="47"/>
  <c r="BI1579" i="47"/>
  <c r="BI1581" i="47"/>
  <c r="BI1576" i="47"/>
  <c r="BI711" i="47"/>
  <c r="BI721" i="47"/>
  <c r="BJ992" i="47"/>
  <c r="BJ991" i="47"/>
  <c r="BJ1419" i="47"/>
  <c r="BJ1420" i="47"/>
  <c r="BL1420" i="47"/>
  <c r="BL1419" i="47"/>
  <c r="BM1419" i="47"/>
  <c r="BM1420" i="47"/>
  <c r="BN1419" i="47"/>
  <c r="BN1420" i="47"/>
  <c r="BP1420" i="47"/>
  <c r="BP1419" i="47"/>
  <c r="BQ1419" i="47"/>
  <c r="BQ1420" i="47"/>
  <c r="BK1419" i="47"/>
  <c r="BK1420" i="47"/>
  <c r="BO1420" i="47"/>
  <c r="BO1419" i="47"/>
  <c r="BI1269" i="47"/>
  <c r="BI1270" i="47"/>
  <c r="BI1271" i="47"/>
  <c r="BI1281" i="47"/>
  <c r="BI1283" i="47"/>
  <c r="BI1282" i="47"/>
  <c r="AS891" i="47"/>
  <c r="BJ1460" i="47" s="1"/>
  <c r="AS340" i="47"/>
  <c r="BJ576" i="47" s="1"/>
  <c r="AT343" i="47" s="1"/>
  <c r="BI1205" i="47"/>
  <c r="BI1221" i="47"/>
  <c r="AS750" i="47" s="1"/>
  <c r="BJ1216" i="47" s="1"/>
  <c r="BI1582" i="47"/>
  <c r="BI1600" i="47"/>
  <c r="AS807" i="47" s="1"/>
  <c r="BI1612" i="47"/>
  <c r="BI1613" i="47"/>
  <c r="BI800" i="47"/>
  <c r="BI813" i="47"/>
  <c r="BI40" i="47"/>
  <c r="BI41" i="47"/>
  <c r="BI42" i="47"/>
  <c r="BI1199" i="47"/>
  <c r="BI1215" i="47"/>
  <c r="BI1091" i="47"/>
  <c r="BI1107" i="47"/>
  <c r="AS680" i="47" s="1"/>
  <c r="BI713" i="47"/>
  <c r="BI714" i="47"/>
  <c r="BI1126" i="47"/>
  <c r="BI1124" i="47"/>
  <c r="BI1520" i="47"/>
  <c r="BI1521" i="47"/>
  <c r="BI538" i="47"/>
  <c r="AS317" i="47" s="1"/>
  <c r="BI545" i="47"/>
  <c r="BJ951" i="47"/>
  <c r="BJ950" i="47"/>
  <c r="BI602" i="47"/>
  <c r="BI609" i="47"/>
  <c r="AS366" i="47" s="1"/>
  <c r="BN1143" i="47"/>
  <c r="BN1141" i="47"/>
  <c r="BN1139" i="47"/>
  <c r="BN1142" i="47"/>
  <c r="BN1140" i="47"/>
  <c r="BS1140" i="47"/>
  <c r="BS1143" i="47"/>
  <c r="BS1142" i="47"/>
  <c r="BS1139" i="47"/>
  <c r="BS1141" i="47"/>
  <c r="BI594" i="47"/>
  <c r="BI595" i="47"/>
  <c r="BI803" i="47"/>
  <c r="BI805" i="47"/>
  <c r="BI802" i="47"/>
  <c r="BI804" i="47"/>
  <c r="BI1292" i="47"/>
  <c r="BI1290" i="47"/>
  <c r="BI1291" i="47"/>
  <c r="BI1403" i="47"/>
  <c r="BI1404" i="47"/>
  <c r="BI1405" i="47"/>
  <c r="BI1472" i="47"/>
  <c r="BI1473" i="47"/>
  <c r="AS678" i="47" s="1"/>
  <c r="BI1469" i="47"/>
  <c r="BI1471" i="47"/>
  <c r="BI1474" i="47"/>
  <c r="AS398" i="47" s="1"/>
  <c r="BI1475" i="47"/>
  <c r="BJ731" i="47"/>
  <c r="BJ730" i="47"/>
  <c r="BJ742" i="47"/>
  <c r="BJ743" i="47"/>
  <c r="BI916" i="47"/>
  <c r="BI917" i="47"/>
  <c r="BI933" i="47"/>
  <c r="BI931" i="47"/>
  <c r="AS650" i="47" s="1"/>
  <c r="BI1076" i="47"/>
  <c r="BI1077" i="47"/>
  <c r="BI1078" i="47"/>
  <c r="BJ735" i="47"/>
  <c r="AT611" i="47" s="1"/>
  <c r="BJ745" i="47"/>
  <c r="BJ746" i="47"/>
  <c r="BJ759" i="47"/>
  <c r="BJ977" i="47"/>
  <c r="BJ990" i="47"/>
  <c r="BJ1010" i="47"/>
  <c r="BJ1012" i="47"/>
  <c r="BJ1014" i="47"/>
  <c r="BJ1015" i="47"/>
  <c r="AT500" i="47" s="1"/>
  <c r="BJ1571" i="47"/>
  <c r="AT927" i="47" s="1"/>
  <c r="BJ1330" i="47"/>
  <c r="BJ1332" i="47"/>
  <c r="BJ1305" i="47"/>
  <c r="BJ1306" i="47"/>
  <c r="BI1499" i="47"/>
  <c r="BI1502" i="47"/>
  <c r="BI1501" i="47"/>
  <c r="BI1500" i="47"/>
  <c r="BI1498" i="47"/>
  <c r="BI1493" i="47"/>
  <c r="BI1492" i="47"/>
  <c r="BI1068" i="47"/>
  <c r="AS665" i="47"/>
  <c r="AS659" i="47"/>
  <c r="BJ1069" i="47" s="1"/>
  <c r="AT665" i="47"/>
  <c r="BK1081" i="47" s="1"/>
  <c r="BI1533" i="47"/>
  <c r="BI1234" i="47"/>
  <c r="BJ1017" i="47"/>
  <c r="AT50" i="47" s="1"/>
  <c r="BJ993" i="47"/>
  <c r="AT620" i="47" s="1"/>
  <c r="AR326" i="47"/>
  <c r="BI552" i="47" s="1"/>
  <c r="AR801" i="47"/>
  <c r="BI846" i="47"/>
  <c r="BI1336" i="47"/>
  <c r="BI1335" i="47"/>
  <c r="BI1337" i="47"/>
  <c r="AS617" i="47" s="1"/>
  <c r="BI1331" i="47"/>
  <c r="BI921" i="47"/>
  <c r="BI932" i="47"/>
  <c r="BI656" i="47"/>
  <c r="BI657" i="47"/>
  <c r="BJ1611" i="47"/>
  <c r="AS686" i="47"/>
  <c r="BJ1168" i="47"/>
  <c r="BJ1169" i="47"/>
  <c r="BI515" i="47"/>
  <c r="BI514" i="47"/>
  <c r="BI1572" i="47"/>
  <c r="BI774" i="47"/>
  <c r="BI1253" i="47"/>
  <c r="BI1254" i="47"/>
  <c r="AS744" i="47"/>
  <c r="BJ1295" i="47"/>
  <c r="BI1432" i="47"/>
  <c r="AS199" i="47" s="1"/>
  <c r="BI1434" i="47"/>
  <c r="AM868" i="47"/>
  <c r="AN868" i="47" s="1"/>
  <c r="BC274" i="47"/>
  <c r="AS982" i="47"/>
  <c r="BJ1593" i="47" s="1"/>
  <c r="BI1207" i="47"/>
  <c r="BI1518" i="47"/>
  <c r="BJ1023" i="47"/>
  <c r="BI1317" i="47"/>
  <c r="BJ1558" i="47"/>
  <c r="BJ1570" i="47"/>
  <c r="BI517" i="47"/>
  <c r="BI516" i="47"/>
  <c r="BI1564" i="47"/>
  <c r="BI1563" i="47"/>
  <c r="BI1562" i="47"/>
  <c r="BI1560" i="47"/>
  <c r="BI1559" i="47"/>
  <c r="BI1561" i="47"/>
  <c r="AS956" i="47" s="1"/>
  <c r="BI1264" i="47"/>
  <c r="AS122" i="47" s="1"/>
  <c r="BI1266" i="47"/>
  <c r="BI1265" i="47"/>
  <c r="AT896" i="47"/>
  <c r="BK1462" i="47" s="1"/>
  <c r="BI1375" i="47"/>
  <c r="AS989" i="47" s="1"/>
  <c r="BI1362" i="47"/>
  <c r="BJ1011" i="47"/>
  <c r="BI472" i="47"/>
  <c r="BI471" i="47"/>
  <c r="BI470" i="47"/>
  <c r="AS483" i="47" s="1"/>
  <c r="BI469" i="47"/>
  <c r="BI703" i="47"/>
  <c r="BI704" i="47"/>
  <c r="BI1109" i="47"/>
  <c r="BI1110" i="47"/>
  <c r="BI1108" i="47"/>
  <c r="BI1503" i="47"/>
  <c r="BI1504" i="47"/>
  <c r="BI1097" i="47"/>
  <c r="BI1093" i="47"/>
  <c r="AS795" i="47" s="1"/>
  <c r="BJ1294" i="47" s="1"/>
  <c r="BI1092" i="47"/>
  <c r="BI492" i="47"/>
  <c r="BI493" i="47"/>
  <c r="AS455" i="47"/>
  <c r="BN691" i="47"/>
  <c r="BN685" i="47"/>
  <c r="AX658" i="47" s="1"/>
  <c r="BQ691" i="47"/>
  <c r="BQ685" i="47"/>
  <c r="BA658" i="47" s="1"/>
  <c r="AS799" i="47"/>
  <c r="BJ1298" i="47" s="1"/>
  <c r="AS806" i="47"/>
  <c r="BJ775" i="47"/>
  <c r="BN1127" i="47"/>
  <c r="BS1127" i="47"/>
  <c r="AT305" i="47"/>
  <c r="AT308" i="47"/>
  <c r="BK520" i="47" s="1"/>
  <c r="BI596" i="47"/>
  <c r="BI588" i="47"/>
  <c r="BI587" i="47"/>
  <c r="BI791" i="47"/>
  <c r="AS731" i="47" s="1"/>
  <c r="BI792" i="47"/>
  <c r="BI789" i="47"/>
  <c r="BI790" i="47"/>
  <c r="BJ771" i="47"/>
  <c r="BJ772" i="47"/>
  <c r="AS897" i="47"/>
  <c r="BJ1463" i="47" s="1"/>
  <c r="AS890" i="47"/>
  <c r="BJ1459" i="47" s="1"/>
  <c r="BI888" i="47"/>
  <c r="AS552" i="47" s="1"/>
  <c r="BJ900" i="47" s="1"/>
  <c r="BI1274" i="47"/>
  <c r="BI1273" i="47"/>
  <c r="BI1275" i="47"/>
  <c r="BI607" i="47"/>
  <c r="BI604" i="47"/>
  <c r="AS833" i="47" s="1"/>
  <c r="BI1386" i="47"/>
  <c r="BI1387" i="47"/>
  <c r="AS560" i="47" s="1"/>
  <c r="BI1388" i="47"/>
  <c r="AS668" i="47" s="1"/>
  <c r="BI1453" i="47"/>
  <c r="BI1452" i="47"/>
  <c r="BI1458" i="47"/>
  <c r="BI1455" i="47"/>
  <c r="BI1456" i="47"/>
  <c r="AS661" i="47" s="1"/>
  <c r="BI1454" i="47"/>
  <c r="AS825" i="47"/>
  <c r="AS832" i="47"/>
  <c r="BJ1464" i="47"/>
  <c r="BJ733" i="47"/>
  <c r="BJ732" i="47"/>
  <c r="BI854" i="47"/>
  <c r="AS22" i="47" s="1"/>
  <c r="BJ32" i="47" s="1"/>
  <c r="BI845" i="47"/>
  <c r="AS915" i="47" s="1"/>
  <c r="BI858" i="47"/>
  <c r="AS580" i="47" s="1"/>
  <c r="BJ947" i="47" s="1"/>
  <c r="BI904" i="47"/>
  <c r="BI903" i="47"/>
  <c r="BI919" i="47"/>
  <c r="AS566" i="47" s="1"/>
  <c r="BJ922" i="47" s="1"/>
  <c r="BI920" i="47"/>
  <c r="BI918" i="47"/>
  <c r="BI1545" i="47"/>
  <c r="BI1546" i="47"/>
  <c r="BI1606" i="47"/>
  <c r="BI1605" i="47"/>
  <c r="BI1604" i="47"/>
  <c r="BI1090" i="47"/>
  <c r="AS679" i="47" s="1"/>
  <c r="BI1079" i="47"/>
  <c r="AS182" i="47" s="1"/>
  <c r="BI1080" i="47"/>
  <c r="BJ1013" i="47"/>
  <c r="BJ588" i="47"/>
  <c r="BJ587" i="47"/>
  <c r="AT735" i="47"/>
  <c r="AS984" i="47"/>
  <c r="BJ1599" i="47" s="1"/>
  <c r="AS991" i="47"/>
  <c r="BJ1607" i="47" s="1"/>
  <c r="AT115" i="47" s="1"/>
  <c r="BJ1370" i="47"/>
  <c r="BJ1389" i="47"/>
  <c r="BJ1604" i="47"/>
  <c r="BJ1606" i="47"/>
  <c r="BJ1076" i="47"/>
  <c r="BJ1077" i="47"/>
  <c r="BJ683" i="47"/>
  <c r="BJ682" i="47"/>
  <c r="AT502" i="47" s="1"/>
  <c r="BJ681" i="47"/>
  <c r="AT456" i="47" s="1"/>
  <c r="BJ998" i="47"/>
  <c r="BJ997" i="47"/>
  <c r="BJ999" i="47"/>
  <c r="BK1167" i="47"/>
  <c r="BN1167" i="47"/>
  <c r="BQ1167" i="47"/>
  <c r="BT1167" i="47"/>
  <c r="BL1167" i="47"/>
  <c r="BM1167" i="47"/>
  <c r="BP1167" i="47"/>
  <c r="BS1167" i="47"/>
  <c r="BJ1167" i="47"/>
  <c r="BJ1166" i="47"/>
  <c r="BO1167" i="47"/>
  <c r="BR1167" i="47"/>
  <c r="BJ1314" i="47"/>
  <c r="BI1082" i="47"/>
  <c r="BI1075" i="47"/>
  <c r="BI795" i="47"/>
  <c r="BI786" i="47"/>
  <c r="BI785" i="47"/>
  <c r="AS533" i="47"/>
  <c r="AS538" i="47"/>
  <c r="BI182" i="47"/>
  <c r="BI181" i="47"/>
  <c r="BI619" i="47"/>
  <c r="BI618" i="47"/>
  <c r="BI617" i="47"/>
  <c r="BI616" i="47"/>
  <c r="AS370" i="47" s="1"/>
  <c r="BI615" i="47"/>
  <c r="BI614" i="47"/>
  <c r="BI710" i="47"/>
  <c r="BI709" i="47"/>
  <c r="B34" i="18"/>
  <c r="AM649" i="47"/>
  <c r="AN649" i="47" s="1"/>
  <c r="AS843" i="47"/>
  <c r="BJ1378" i="47" s="1"/>
  <c r="AT562" i="47"/>
  <c r="AM406" i="47"/>
  <c r="AN406" i="47" s="1"/>
  <c r="BI99" i="47"/>
  <c r="BI98" i="47"/>
  <c r="BI327" i="47"/>
  <c r="BI326" i="47"/>
  <c r="BI927" i="47"/>
  <c r="BI928" i="47"/>
  <c r="BI929" i="47"/>
  <c r="BI930" i="47"/>
  <c r="BJ740" i="47"/>
  <c r="BJ741" i="47"/>
  <c r="AS496" i="47"/>
  <c r="AS488" i="47"/>
  <c r="BJ818" i="47" s="1"/>
  <c r="BJ747" i="47"/>
  <c r="BJ843" i="47"/>
  <c r="BK691" i="47"/>
  <c r="BK692" i="47"/>
  <c r="BK671" i="47"/>
  <c r="BK673" i="47"/>
  <c r="BK672" i="47"/>
  <c r="AU501" i="47" s="1"/>
  <c r="BL839" i="47" s="1"/>
  <c r="BL691" i="47"/>
  <c r="BL692" i="47"/>
  <c r="BL671" i="47"/>
  <c r="BL672" i="47"/>
  <c r="AV501" i="47" s="1"/>
  <c r="BM839" i="47" s="1"/>
  <c r="BL673" i="47"/>
  <c r="BM691" i="47"/>
  <c r="BM692" i="47"/>
  <c r="BM673" i="47"/>
  <c r="BM671" i="47"/>
  <c r="BM672" i="47"/>
  <c r="AW501" i="47" s="1"/>
  <c r="BN839" i="47" s="1"/>
  <c r="BN692" i="47"/>
  <c r="BN671" i="47"/>
  <c r="BN672" i="47"/>
  <c r="AX501" i="47" s="1"/>
  <c r="BO839" i="47" s="1"/>
  <c r="BN673" i="47"/>
  <c r="BO691" i="47"/>
  <c r="BO692" i="47"/>
  <c r="BO672" i="47"/>
  <c r="AY501" i="47" s="1"/>
  <c r="BP839" i="47" s="1"/>
  <c r="BO673" i="47"/>
  <c r="BO671" i="47"/>
  <c r="BP691" i="47"/>
  <c r="BP692" i="47"/>
  <c r="BP671" i="47"/>
  <c r="BP672" i="47"/>
  <c r="AZ501" i="47" s="1"/>
  <c r="BQ839" i="47" s="1"/>
  <c r="BP673" i="47"/>
  <c r="BQ692" i="47"/>
  <c r="BQ671" i="47"/>
  <c r="BQ673" i="47"/>
  <c r="BQ672" i="47"/>
  <c r="BA501" i="47" s="1"/>
  <c r="BR839" i="47" s="1"/>
  <c r="BR691" i="47"/>
  <c r="BR692" i="47"/>
  <c r="BR672" i="47"/>
  <c r="BB501" i="47" s="1"/>
  <c r="BS839" i="47" s="1"/>
  <c r="BR673" i="47"/>
  <c r="BR671" i="47"/>
  <c r="BS691" i="47"/>
  <c r="BS692" i="47"/>
  <c r="BS671" i="47"/>
  <c r="BS672" i="47"/>
  <c r="BC501" i="47" s="1"/>
  <c r="BT839" i="47" s="1"/>
  <c r="BS673" i="47"/>
  <c r="BT691" i="47"/>
  <c r="BT692" i="47"/>
  <c r="BT672" i="47"/>
  <c r="BD501" i="47" s="1"/>
  <c r="BT673" i="47"/>
  <c r="BT671" i="47"/>
  <c r="BJ695" i="47"/>
  <c r="BJ694" i="47"/>
  <c r="BJ693" i="47"/>
  <c r="BJ692" i="47"/>
  <c r="BJ673" i="47"/>
  <c r="BJ672" i="47"/>
  <c r="AT501" i="47" s="1"/>
  <c r="BK839" i="47" s="1"/>
  <c r="BJ671" i="47"/>
  <c r="AS216" i="47"/>
  <c r="AS508" i="47"/>
  <c r="BJ844" i="47" s="1"/>
  <c r="AT519" i="47" s="1"/>
  <c r="AS121" i="47"/>
  <c r="AS919" i="47"/>
  <c r="AS112" i="47"/>
  <c r="BI1328" i="47"/>
  <c r="BI1329" i="47"/>
  <c r="BI606" i="47"/>
  <c r="BI605" i="47"/>
  <c r="BI612" i="47"/>
  <c r="AS631" i="47"/>
  <c r="BI525" i="47"/>
  <c r="BI526" i="47"/>
  <c r="AS781" i="47" s="1"/>
  <c r="BI524" i="47"/>
  <c r="AS201" i="47" s="1"/>
  <c r="BI527" i="47"/>
  <c r="AS278" i="47"/>
  <c r="AT849" i="47"/>
  <c r="BK1390" i="47" s="1"/>
  <c r="AT837" i="47"/>
  <c r="BI603" i="47"/>
  <c r="BI784" i="47"/>
  <c r="BI783" i="47"/>
  <c r="BI799" i="47"/>
  <c r="AS524" i="47"/>
  <c r="AS516" i="47"/>
  <c r="BJ840" i="47" s="1"/>
  <c r="BI382" i="47"/>
  <c r="AS64" i="47" s="1"/>
  <c r="BI381" i="47"/>
  <c r="BI380" i="47"/>
  <c r="H5" i="18"/>
  <c r="B30" i="18"/>
  <c r="H6" i="18"/>
  <c r="H8" i="18"/>
  <c r="H10" i="18"/>
  <c r="H12" i="18"/>
  <c r="H13" i="18"/>
  <c r="H11" i="18"/>
  <c r="B28" i="18"/>
  <c r="B29" i="18" s="1"/>
  <c r="B31" i="18"/>
  <c r="H7" i="18"/>
  <c r="H9" i="18"/>
  <c r="B32" i="18"/>
  <c r="AJ383" i="47"/>
  <c r="AS394" i="47"/>
  <c r="AS570" i="47"/>
  <c r="AS561" i="47"/>
  <c r="BJ899" i="47" s="1"/>
  <c r="BJ1331" i="47"/>
  <c r="AT781" i="47"/>
  <c r="AT769" i="47"/>
  <c r="AT216" i="47"/>
  <c r="AS135" i="47"/>
  <c r="BJ725" i="47"/>
  <c r="BJ727" i="47"/>
  <c r="AT435" i="47" s="1"/>
  <c r="BJ89" i="47"/>
  <c r="BI856" i="47"/>
  <c r="BI855" i="47"/>
  <c r="BI868" i="47"/>
  <c r="AS642" i="47" s="1"/>
  <c r="BJ1043" i="47" s="1"/>
  <c r="BI1074" i="47"/>
  <c r="AS449" i="47" s="1"/>
  <c r="BI1073" i="47"/>
  <c r="AS673" i="47"/>
  <c r="AS663" i="47"/>
  <c r="AS815" i="47"/>
  <c r="BJ1333" i="47" s="1"/>
  <c r="BJ159" i="47"/>
  <c r="BJ160" i="47"/>
  <c r="AT514" i="47" s="1"/>
  <c r="BJ1074" i="47"/>
  <c r="BJ1083" i="47"/>
  <c r="BJ686" i="47"/>
  <c r="BJ687" i="47"/>
  <c r="BJ688" i="47"/>
  <c r="AT659" i="47" s="1"/>
  <c r="BJ689" i="47"/>
  <c r="BI351" i="47"/>
  <c r="BI352" i="47"/>
  <c r="AS972" i="47" s="1"/>
  <c r="BJ1582" i="47" s="1"/>
  <c r="BJ987" i="47"/>
  <c r="BJ988" i="47"/>
  <c r="BJ1355" i="47"/>
  <c r="AM313" i="47"/>
  <c r="AN313" i="47" s="1"/>
  <c r="AS285" i="47"/>
  <c r="AM414" i="47"/>
  <c r="AN414" i="47" s="1"/>
  <c r="BJ691" i="47"/>
  <c r="AS353" i="47"/>
  <c r="AS346" i="47"/>
  <c r="BJ579" i="47" s="1"/>
  <c r="AS239" i="47"/>
  <c r="BI225" i="47"/>
  <c r="BI224" i="47"/>
  <c r="AS762" i="47" s="1"/>
  <c r="BI223" i="47"/>
  <c r="AS205" i="47"/>
  <c r="AS208" i="47"/>
  <c r="BK413" i="47"/>
  <c r="BK412" i="47"/>
  <c r="AS532" i="47"/>
  <c r="AS541" i="47"/>
  <c r="AS660" i="47"/>
  <c r="BJ1059" i="47" s="1"/>
  <c r="AS670" i="47"/>
  <c r="AS742" i="47"/>
  <c r="BI419" i="47"/>
  <c r="BI418" i="47"/>
  <c r="AS957" i="47"/>
  <c r="AT602" i="47"/>
  <c r="AT612" i="47"/>
  <c r="AU602" i="47"/>
  <c r="AU612" i="47"/>
  <c r="BL996" i="47" s="1"/>
  <c r="BK525" i="47"/>
  <c r="BJ1489" i="47"/>
  <c r="BJ1490" i="47"/>
  <c r="AW205" i="47"/>
  <c r="AZ205" i="47"/>
  <c r="BA205" i="47"/>
  <c r="AU622" i="47"/>
  <c r="BL1020" i="47" s="1"/>
  <c r="BI1105" i="47"/>
  <c r="BI1104" i="47"/>
  <c r="BI1103" i="47"/>
  <c r="BI1102" i="47"/>
  <c r="BI484" i="47"/>
  <c r="BI483" i="47"/>
  <c r="BI482" i="47"/>
  <c r="AS521" i="47"/>
  <c r="AT189" i="47"/>
  <c r="AT192" i="47"/>
  <c r="BK328" i="47" s="1"/>
  <c r="AT660" i="47"/>
  <c r="AT670" i="47"/>
  <c r="AT664" i="47"/>
  <c r="AT674" i="47"/>
  <c r="AT663" i="47"/>
  <c r="AT673" i="47"/>
  <c r="BK1078" i="47" s="1"/>
  <c r="AU664" i="47"/>
  <c r="AU674" i="47"/>
  <c r="AV664" i="47"/>
  <c r="AV674" i="47"/>
  <c r="AW664" i="47"/>
  <c r="AW674" i="47"/>
  <c r="AX664" i="47"/>
  <c r="AX674" i="47"/>
  <c r="AY664" i="47"/>
  <c r="AY674" i="47"/>
  <c r="BA664" i="47"/>
  <c r="BA674" i="47"/>
  <c r="BB664" i="47"/>
  <c r="BB674" i="47"/>
  <c r="BC664" i="47"/>
  <c r="BC674" i="47"/>
  <c r="BD664" i="47"/>
  <c r="BD674" i="47"/>
  <c r="AX847" i="47"/>
  <c r="AX859" i="47"/>
  <c r="BA847" i="47"/>
  <c r="BA859" i="47"/>
  <c r="AT847" i="47"/>
  <c r="BK1370" i="47" s="1"/>
  <c r="AT859" i="47"/>
  <c r="AS640" i="47"/>
  <c r="BJ1041" i="47" s="1"/>
  <c r="AS499" i="47"/>
  <c r="BL533" i="47"/>
  <c r="BK533" i="47"/>
  <c r="AU884" i="47" s="1"/>
  <c r="BK561" i="47"/>
  <c r="BK562" i="47"/>
  <c r="BI1230" i="47"/>
  <c r="BI1229" i="47"/>
  <c r="BI1228" i="47"/>
  <c r="AS758" i="47" s="1"/>
  <c r="BI1227" i="47"/>
  <c r="AS755" i="47" s="1"/>
  <c r="BI231" i="47"/>
  <c r="BI226" i="47"/>
  <c r="BK1172" i="47"/>
  <c r="AU734" i="47" s="1"/>
  <c r="AM733" i="47"/>
  <c r="AN733" i="47" s="1"/>
  <c r="BJ1172" i="47"/>
  <c r="AT734" i="47" s="1"/>
  <c r="AT421" i="47"/>
  <c r="BJ204" i="47"/>
  <c r="AT117" i="47" s="1"/>
  <c r="BI1339" i="47"/>
  <c r="BI1340" i="47"/>
  <c r="BJ1549" i="47"/>
  <c r="BJ1548" i="47"/>
  <c r="AV311" i="47"/>
  <c r="BM530" i="47" s="1"/>
  <c r="AY311" i="47"/>
  <c r="BP530" i="47" s="1"/>
  <c r="BB311" i="47"/>
  <c r="BS530" i="47" s="1"/>
  <c r="AW311" i="47"/>
  <c r="BN530" i="47" s="1"/>
  <c r="AX311" i="47"/>
  <c r="BO530" i="47" s="1"/>
  <c r="BA311" i="47"/>
  <c r="BR530" i="47" s="1"/>
  <c r="BD311" i="47"/>
  <c r="AU311" i="47"/>
  <c r="BL530" i="47" s="1"/>
  <c r="AZ311" i="47"/>
  <c r="BQ530" i="47" s="1"/>
  <c r="BC311" i="47"/>
  <c r="BT530" i="47" s="1"/>
  <c r="BI1119" i="47"/>
  <c r="BI1118" i="47"/>
  <c r="BI331" i="47"/>
  <c r="BI330" i="47"/>
  <c r="BI332" i="47"/>
  <c r="BI495" i="47"/>
  <c r="BI494" i="47"/>
  <c r="BI496" i="47"/>
  <c r="BJ1262" i="47"/>
  <c r="AT884" i="47"/>
  <c r="AS509" i="47"/>
  <c r="BJ848" i="47" s="1"/>
  <c r="AT509" i="47" s="1"/>
  <c r="AS477" i="47"/>
  <c r="AT564" i="47"/>
  <c r="BK915" i="47" s="1"/>
  <c r="AT101" i="47"/>
  <c r="BK170" i="47" s="1"/>
  <c r="AT969" i="47"/>
  <c r="AS260" i="47"/>
  <c r="BI544" i="47"/>
  <c r="BI543" i="47"/>
  <c r="BI1397" i="47"/>
  <c r="BI1396" i="47"/>
  <c r="AS362" i="47"/>
  <c r="AS525" i="47"/>
  <c r="BJ529" i="47"/>
  <c r="BJ528" i="47"/>
  <c r="BJ1296" i="47"/>
  <c r="BJ1297" i="47"/>
  <c r="BI1252" i="47"/>
  <c r="BI529" i="47"/>
  <c r="BI528" i="47"/>
  <c r="BI1364" i="47"/>
  <c r="BI1363" i="47"/>
  <c r="BJ432" i="47"/>
  <c r="BJ1196" i="47"/>
  <c r="BJ1197" i="47"/>
  <c r="BJ1198" i="47"/>
  <c r="BI554" i="47" l="1"/>
  <c r="BI553" i="47"/>
  <c r="BI946" i="47"/>
  <c r="BI944" i="47"/>
  <c r="AS656" i="47" s="1"/>
  <c r="BJ1066" i="47" s="1"/>
  <c r="BI945" i="47"/>
  <c r="BJ806" i="47"/>
  <c r="BI444" i="47"/>
  <c r="BI442" i="47"/>
  <c r="BI464" i="47"/>
  <c r="AS851" i="47" s="1"/>
  <c r="BJ1395" i="47" s="1"/>
  <c r="BI460" i="47"/>
  <c r="BI459" i="47"/>
  <c r="BI457" i="47"/>
  <c r="BI458" i="47"/>
  <c r="AS114" i="47" s="1"/>
  <c r="BI456" i="47"/>
  <c r="BI463" i="47"/>
  <c r="BI462" i="47"/>
  <c r="AS280" i="47" s="1"/>
  <c r="AS520" i="47"/>
  <c r="AS422" i="47"/>
  <c r="BI1415" i="47"/>
  <c r="AS180" i="47"/>
  <c r="AS277" i="47"/>
  <c r="AS148" i="47"/>
  <c r="BJ255" i="47" s="1"/>
  <c r="AS917" i="47"/>
  <c r="AS115" i="47"/>
  <c r="AS904" i="47"/>
  <c r="AS845" i="47"/>
  <c r="AS59" i="47"/>
  <c r="AS816" i="47"/>
  <c r="BJ1337" i="47" s="1"/>
  <c r="AT617" i="47" s="1"/>
  <c r="BJ1588" i="47"/>
  <c r="AS209" i="47"/>
  <c r="AS377" i="47"/>
  <c r="AS226" i="47"/>
  <c r="AS547" i="47"/>
  <c r="AS235" i="47"/>
  <c r="BJ409" i="47" s="1"/>
  <c r="AS124" i="47"/>
  <c r="BJ212" i="47" s="1"/>
  <c r="AS792" i="47"/>
  <c r="BJ1285" i="47" s="1"/>
  <c r="AS694" i="47"/>
  <c r="AS177" i="47"/>
  <c r="BJ1073" i="47"/>
  <c r="AT212" i="47" s="1"/>
  <c r="AS523" i="47"/>
  <c r="BJ862" i="47" s="1"/>
  <c r="AS134" i="47"/>
  <c r="BJ230" i="47" s="1"/>
  <c r="AT867" i="47"/>
  <c r="BJ835" i="47"/>
  <c r="BJ4" i="47"/>
  <c r="BJ3" i="47"/>
  <c r="BI1249" i="47"/>
  <c r="BI1250" i="47"/>
  <c r="BI1248" i="47"/>
  <c r="AS10" i="47"/>
  <c r="AS458" i="47"/>
  <c r="BI1233" i="47"/>
  <c r="BI1232" i="47"/>
  <c r="AS429" i="47" s="1"/>
  <c r="BI1231" i="47"/>
  <c r="BI335" i="47"/>
  <c r="BI333" i="47"/>
  <c r="BI334" i="47"/>
  <c r="BI1525" i="47"/>
  <c r="BI1528" i="47"/>
  <c r="AS936" i="47" s="1"/>
  <c r="BI1529" i="47"/>
  <c r="BI1530" i="47"/>
  <c r="BI914" i="47"/>
  <c r="BI913" i="47"/>
  <c r="AS170" i="47" s="1"/>
  <c r="BJ463" i="47"/>
  <c r="BJ464" i="47"/>
  <c r="BJ461" i="47"/>
  <c r="BJ456" i="47"/>
  <c r="BJ457" i="47"/>
  <c r="BJ458" i="47"/>
  <c r="BJ459" i="47"/>
  <c r="BJ460" i="47"/>
  <c r="BJ462" i="47"/>
  <c r="AS307" i="47"/>
  <c r="AS834" i="47"/>
  <c r="BJ1366" i="47" s="1"/>
  <c r="BJ1436" i="47"/>
  <c r="AT498" i="47" s="1"/>
  <c r="BJ1437" i="47"/>
  <c r="BJ491" i="47"/>
  <c r="BJ490" i="47"/>
  <c r="AS645" i="47"/>
  <c r="AS202" i="47"/>
  <c r="AS527" i="47"/>
  <c r="AS309" i="47"/>
  <c r="BJ875" i="47"/>
  <c r="BJ874" i="47"/>
  <c r="AT320" i="47" s="1"/>
  <c r="BK541" i="47" s="1"/>
  <c r="BJ1315" i="47"/>
  <c r="BJ1316" i="47"/>
  <c r="BI1457" i="47"/>
  <c r="BI1459" i="47"/>
  <c r="BI892" i="47"/>
  <c r="BI895" i="47"/>
  <c r="AS595" i="47" s="1"/>
  <c r="BJ215" i="47"/>
  <c r="BJ214" i="47"/>
  <c r="BJ213" i="47"/>
  <c r="BI1133" i="47"/>
  <c r="BI1136" i="47"/>
  <c r="BI1122" i="47"/>
  <c r="BI1125" i="47"/>
  <c r="BI475" i="47"/>
  <c r="BI473" i="47"/>
  <c r="BI477" i="47"/>
  <c r="BI476" i="47"/>
  <c r="BI474" i="47"/>
  <c r="BJ1081" i="47"/>
  <c r="BJ1080" i="47"/>
  <c r="BI1300" i="47"/>
  <c r="BI1303" i="47"/>
  <c r="AS800" i="47" s="1"/>
  <c r="BJ1302" i="47" s="1"/>
  <c r="BJ1008" i="47"/>
  <c r="BJ1007" i="47"/>
  <c r="AS222" i="47"/>
  <c r="AS778" i="47"/>
  <c r="BJ1183" i="47"/>
  <c r="BJ1182" i="47"/>
  <c r="BJ1181" i="47"/>
  <c r="BJ1365" i="47"/>
  <c r="BJ1364" i="47"/>
  <c r="BK1368" i="47"/>
  <c r="BK1373" i="47"/>
  <c r="AU839" i="47" s="1"/>
  <c r="BK1371" i="47"/>
  <c r="BK1372" i="47"/>
  <c r="BJ109" i="47"/>
  <c r="BJ110" i="47"/>
  <c r="BJ755" i="47"/>
  <c r="BJ753" i="47"/>
  <c r="BJ754" i="47"/>
  <c r="BJ1078" i="47"/>
  <c r="BJ1095" i="47"/>
  <c r="BJ411" i="47"/>
  <c r="BJ414" i="47"/>
  <c r="BJ350" i="47"/>
  <c r="BJ353" i="47"/>
  <c r="BN350" i="47"/>
  <c r="AX367" i="47" s="1"/>
  <c r="BN353" i="47"/>
  <c r="BQ350" i="47"/>
  <c r="BA367" i="47" s="1"/>
  <c r="BQ353" i="47"/>
  <c r="BR350" i="47"/>
  <c r="BR353" i="47"/>
  <c r="BO1406" i="47"/>
  <c r="BO1407" i="47"/>
  <c r="BO1408" i="47"/>
  <c r="AY981" i="47" s="1"/>
  <c r="BR1406" i="47"/>
  <c r="BR1407" i="47"/>
  <c r="BR1408" i="47"/>
  <c r="BB981" i="47" s="1"/>
  <c r="BK1407" i="47"/>
  <c r="BK1408" i="47"/>
  <c r="AU981" i="47" s="1"/>
  <c r="BJ435" i="47"/>
  <c r="BJ436" i="47"/>
  <c r="AT592" i="47"/>
  <c r="BK964" i="47" s="1"/>
  <c r="AT591" i="47"/>
  <c r="BK963" i="47" s="1"/>
  <c r="BI1535" i="47"/>
  <c r="BI1536" i="47"/>
  <c r="BI274" i="47"/>
  <c r="BI273" i="47"/>
  <c r="BI272" i="47"/>
  <c r="BI271" i="47"/>
  <c r="BI270" i="47"/>
  <c r="BI269" i="47"/>
  <c r="BI268" i="47"/>
  <c r="AS369" i="47" s="1"/>
  <c r="AS200" i="47"/>
  <c r="BJ341" i="47" s="1"/>
  <c r="AS196" i="47"/>
  <c r="BJ1293" i="47"/>
  <c r="AS823" i="47"/>
  <c r="BJ1348" i="47" s="1"/>
  <c r="AS822" i="47"/>
  <c r="BJ1347" i="47" s="1"/>
  <c r="AS603" i="47"/>
  <c r="AS597" i="47"/>
  <c r="BK1585" i="47"/>
  <c r="BK1586" i="47"/>
  <c r="BK1587" i="47"/>
  <c r="AS339" i="47"/>
  <c r="AS338" i="47"/>
  <c r="AS992" i="47"/>
  <c r="AS852" i="47"/>
  <c r="AT603" i="47"/>
  <c r="AT597" i="47"/>
  <c r="BK973" i="47" s="1"/>
  <c r="AS322" i="47"/>
  <c r="AS321" i="47"/>
  <c r="BJ1585" i="47"/>
  <c r="BJ1586" i="47"/>
  <c r="BJ1587" i="47"/>
  <c r="BI1113" i="47"/>
  <c r="BI1114" i="47"/>
  <c r="BI909" i="47"/>
  <c r="BI908" i="47"/>
  <c r="BI1392" i="47"/>
  <c r="AS990" i="47" s="1"/>
  <c r="AT872" i="47"/>
  <c r="AS873" i="47"/>
  <c r="AS872" i="47"/>
  <c r="BJ31" i="47"/>
  <c r="BJ30" i="47"/>
  <c r="BJ768" i="47"/>
  <c r="BJ773" i="47"/>
  <c r="BJ1117" i="47"/>
  <c r="BJ765" i="47"/>
  <c r="AT853" i="47" s="1"/>
  <c r="BJ763" i="47"/>
  <c r="BJ762" i="47"/>
  <c r="BJ764" i="47"/>
  <c r="BL902" i="47"/>
  <c r="BM902" i="47"/>
  <c r="BN902" i="47"/>
  <c r="BO902" i="47"/>
  <c r="BP902" i="47"/>
  <c r="BQ902" i="47"/>
  <c r="BR902" i="47"/>
  <c r="BS902" i="47"/>
  <c r="BT902" i="47"/>
  <c r="BJ924" i="47"/>
  <c r="AS669" i="47"/>
  <c r="AS618" i="47"/>
  <c r="BJ1009" i="47" s="1"/>
  <c r="AS751" i="47"/>
  <c r="BJ1219" i="47" s="1"/>
  <c r="BJ887" i="47"/>
  <c r="BJ1494" i="47"/>
  <c r="AS906" i="47"/>
  <c r="BJ1486" i="47" s="1"/>
  <c r="BJ358" i="47"/>
  <c r="AS287" i="47"/>
  <c r="AS248" i="47"/>
  <c r="BJ424" i="47" s="1"/>
  <c r="BJ1079" i="47"/>
  <c r="BJ246" i="47"/>
  <c r="AT108" i="47" s="1"/>
  <c r="BK186" i="47" s="1"/>
  <c r="BJ245" i="47"/>
  <c r="BJ1584" i="47"/>
  <c r="AT684" i="47" s="1"/>
  <c r="BJ1583" i="47"/>
  <c r="BJ1000" i="47"/>
  <c r="BJ1001" i="47"/>
  <c r="BI1527" i="47"/>
  <c r="BI1526" i="47"/>
  <c r="BI910" i="47"/>
  <c r="AS373" i="47" s="1"/>
  <c r="BI911" i="47"/>
  <c r="AS993" i="47"/>
  <c r="BJ1608" i="47" s="1"/>
  <c r="AS374" i="47"/>
  <c r="BJ1121" i="47"/>
  <c r="BJ1120" i="47"/>
  <c r="BJ1435" i="47"/>
  <c r="AS575" i="47"/>
  <c r="AS576" i="47"/>
  <c r="BJ968" i="47"/>
  <c r="BJ969" i="47"/>
  <c r="BI1466" i="47"/>
  <c r="AS54" i="47" s="1"/>
  <c r="BI1463" i="47"/>
  <c r="BI1464" i="47"/>
  <c r="AS646" i="47"/>
  <c r="AS647" i="47"/>
  <c r="BJ1052" i="47" s="1"/>
  <c r="BI621" i="47"/>
  <c r="BI620" i="47"/>
  <c r="BI907" i="47"/>
  <c r="BI906" i="47"/>
  <c r="BI939" i="47"/>
  <c r="AS159" i="47" s="1"/>
  <c r="BI938" i="47"/>
  <c r="BI937" i="47"/>
  <c r="BI1412" i="47"/>
  <c r="BI1411" i="47"/>
  <c r="BI372" i="47"/>
  <c r="BI371" i="47"/>
  <c r="AS378" i="47"/>
  <c r="AS379" i="47"/>
  <c r="BJ635" i="47" s="1"/>
  <c r="AS624" i="47"/>
  <c r="BJ1026" i="47" s="1"/>
  <c r="AS625" i="47"/>
  <c r="AS748" i="47"/>
  <c r="AS749" i="47"/>
  <c r="BJ1100" i="47"/>
  <c r="BJ659" i="47"/>
  <c r="AT643" i="47" s="1"/>
  <c r="BJ660" i="47"/>
  <c r="AS788" i="47"/>
  <c r="AS789" i="47"/>
  <c r="BJ1280" i="47" s="1"/>
  <c r="BI548" i="47"/>
  <c r="AS425" i="47" s="1"/>
  <c r="BI546" i="47"/>
  <c r="BI547" i="47"/>
  <c r="BI549" i="47"/>
  <c r="BJ1299" i="47"/>
  <c r="BJ1004" i="47"/>
  <c r="BJ1005" i="47"/>
  <c r="BJ1208" i="47"/>
  <c r="AT737" i="47" s="1"/>
  <c r="BJ1204" i="47"/>
  <c r="AS819" i="47"/>
  <c r="AS820" i="47"/>
  <c r="BO1067" i="47"/>
  <c r="BR1067" i="47"/>
  <c r="BJ1311" i="47"/>
  <c r="BJ1310" i="47"/>
  <c r="BJ1309" i="47"/>
  <c r="AT983" i="47" s="1"/>
  <c r="BK1598" i="47" s="1"/>
  <c r="BJ1180" i="47"/>
  <c r="BJ1179" i="47"/>
  <c r="AT15" i="47" s="1"/>
  <c r="BK21" i="47" s="1"/>
  <c r="BJ1178" i="47"/>
  <c r="AS937" i="47"/>
  <c r="AS938" i="47"/>
  <c r="BJ908" i="47"/>
  <c r="AT555" i="47" s="1"/>
  <c r="BJ909" i="47"/>
  <c r="AS710" i="47"/>
  <c r="AS711" i="47"/>
  <c r="BJ1351" i="47"/>
  <c r="BJ1350" i="47"/>
  <c r="BJ1349" i="47"/>
  <c r="BJ1360" i="47"/>
  <c r="BJ1476" i="47"/>
  <c r="BJ1491" i="47"/>
  <c r="BJ1101" i="47"/>
  <c r="AT818" i="47" s="1"/>
  <c r="BJ1099" i="47"/>
  <c r="BJ309" i="47"/>
  <c r="BJ308" i="47"/>
  <c r="BJ307" i="47"/>
  <c r="BJ1597" i="47"/>
  <c r="BJ1596" i="47"/>
  <c r="AS705" i="47"/>
  <c r="AS706" i="47"/>
  <c r="BJ826" i="47"/>
  <c r="BJ825" i="47"/>
  <c r="BJ1481" i="47"/>
  <c r="AT901" i="47" s="1"/>
  <c r="BK1480" i="47" s="1"/>
  <c r="AS949" i="47"/>
  <c r="AS950" i="47"/>
  <c r="BJ1554" i="47" s="1"/>
  <c r="AT459" i="47"/>
  <c r="BK775" i="47" s="1"/>
  <c r="AS167" i="47"/>
  <c r="BJ288" i="47" s="1"/>
  <c r="AS357" i="47"/>
  <c r="BJ605" i="47" s="1"/>
  <c r="AS510" i="47"/>
  <c r="AS511" i="47"/>
  <c r="BJ654" i="47"/>
  <c r="BJ651" i="47"/>
  <c r="AT243" i="47" s="1"/>
  <c r="BJ925" i="47"/>
  <c r="AT834" i="47" s="1"/>
  <c r="BK1366" i="47" s="1"/>
  <c r="AS517" i="47"/>
  <c r="AS518" i="47"/>
  <c r="BJ751" i="47"/>
  <c r="BJ752" i="47"/>
  <c r="BJ750" i="47"/>
  <c r="AS211" i="47"/>
  <c r="BJ364" i="47" s="1"/>
  <c r="AS212" i="47"/>
  <c r="BJ481" i="47"/>
  <c r="BJ479" i="47"/>
  <c r="BJ480" i="47"/>
  <c r="BJ586" i="47"/>
  <c r="BJ589" i="47"/>
  <c r="BJ356" i="47"/>
  <c r="BJ357" i="47"/>
  <c r="AT976" i="47" s="1"/>
  <c r="BK1591" i="47" s="1"/>
  <c r="BJ355" i="47"/>
  <c r="BJ354" i="47"/>
  <c r="BK996" i="47"/>
  <c r="BK994" i="47"/>
  <c r="BK995" i="47"/>
  <c r="BK324" i="47"/>
  <c r="BK325" i="47"/>
  <c r="BK322" i="47"/>
  <c r="BL1439" i="47"/>
  <c r="BK1439" i="47"/>
  <c r="BJ798" i="47"/>
  <c r="BJ797" i="47"/>
  <c r="BJ796" i="47"/>
  <c r="BJ434" i="47"/>
  <c r="BJ433" i="47"/>
  <c r="BJ431" i="47"/>
  <c r="AS55" i="47"/>
  <c r="AS783" i="47"/>
  <c r="AS56" i="47"/>
  <c r="AS677" i="47"/>
  <c r="BI1244" i="47"/>
  <c r="BI1245" i="47"/>
  <c r="AS133" i="47"/>
  <c r="BI893" i="47"/>
  <c r="BI894" i="47"/>
  <c r="AS995" i="47"/>
  <c r="AS363" i="47"/>
  <c r="AS244" i="47"/>
  <c r="BJ423" i="47" s="1"/>
  <c r="AT143" i="47" s="1"/>
  <c r="BK524" i="47"/>
  <c r="AU201" i="47" s="1"/>
  <c r="BK523" i="47"/>
  <c r="AS265" i="47"/>
  <c r="AS433" i="47"/>
  <c r="BJ726" i="47" s="1"/>
  <c r="AS546" i="47"/>
  <c r="BJ895" i="47" s="1"/>
  <c r="AS252" i="47"/>
  <c r="BJ425" i="47" s="1"/>
  <c r="AS850" i="47"/>
  <c r="BJ1394" i="47" s="1"/>
  <c r="AS316" i="47"/>
  <c r="AV993" i="47"/>
  <c r="BJ1312" i="47"/>
  <c r="BJ1313" i="47"/>
  <c r="AT125" i="47" s="1"/>
  <c r="BJ210" i="47"/>
  <c r="AT775" i="47" s="1"/>
  <c r="BJ209" i="47"/>
  <c r="AS844" i="47"/>
  <c r="AS471" i="47"/>
  <c r="BJ794" i="47" s="1"/>
  <c r="BJ721" i="47"/>
  <c r="AS588" i="47"/>
  <c r="AS302" i="47"/>
  <c r="BI1465" i="47"/>
  <c r="BI1468" i="47"/>
  <c r="BI1467" i="47"/>
  <c r="AS829" i="47" s="1"/>
  <c r="BI374" i="47"/>
  <c r="AS221" i="47" s="1"/>
  <c r="BI375" i="47"/>
  <c r="BJ1050" i="47"/>
  <c r="BJ1051" i="47"/>
  <c r="BJ1046" i="47"/>
  <c r="BJ1047" i="47"/>
  <c r="BI622" i="47"/>
  <c r="AS771" i="47" s="1"/>
  <c r="BI625" i="47"/>
  <c r="AS772" i="47" s="1"/>
  <c r="BI626" i="47"/>
  <c r="BI627" i="47"/>
  <c r="BI628" i="47"/>
  <c r="BI624" i="47"/>
  <c r="AS191" i="47" s="1"/>
  <c r="BI623" i="47"/>
  <c r="BI1134" i="47"/>
  <c r="BI1135" i="47"/>
  <c r="AS869" i="47" s="1"/>
  <c r="BI940" i="47"/>
  <c r="AS326" i="47" s="1"/>
  <c r="BJ552" i="47" s="1"/>
  <c r="BI941" i="47"/>
  <c r="BI942" i="47"/>
  <c r="BI943" i="47"/>
  <c r="BI1414" i="47"/>
  <c r="AS67" i="47" s="1"/>
  <c r="BI1413" i="47"/>
  <c r="BL1142" i="47"/>
  <c r="BL1143" i="47"/>
  <c r="BL1141" i="47"/>
  <c r="BL1140" i="47"/>
  <c r="BL1139" i="47"/>
  <c r="BJ1484" i="47"/>
  <c r="BJ1524" i="47"/>
  <c r="BJ1522" i="47"/>
  <c r="BJ1523" i="47"/>
  <c r="BK793" i="47"/>
  <c r="BJ1053" i="47"/>
  <c r="AT51" i="47" s="1"/>
  <c r="BK89" i="47" s="1"/>
  <c r="BJ1054" i="47"/>
  <c r="AS53" i="47"/>
  <c r="BJ90" i="47" s="1"/>
  <c r="AS279" i="47"/>
  <c r="AS567" i="47"/>
  <c r="AS676" i="47"/>
  <c r="AS766" i="47"/>
  <c r="AS5" i="47"/>
  <c r="AS356" i="47"/>
  <c r="BJ596" i="47" s="1"/>
  <c r="AS364" i="47"/>
  <c r="BJ612" i="47" s="1"/>
  <c r="AT763" i="47" s="1"/>
  <c r="AT176" i="47"/>
  <c r="AT975" i="47"/>
  <c r="AS941" i="47"/>
  <c r="BJ1537" i="47" s="1"/>
  <c r="AS375" i="47"/>
  <c r="AS955" i="47"/>
  <c r="AS234" i="47"/>
  <c r="AS905" i="47"/>
  <c r="BJ1048" i="47"/>
  <c r="BJ1049" i="47"/>
  <c r="BI228" i="47"/>
  <c r="BI227" i="47"/>
  <c r="BI229" i="47"/>
  <c r="BJ88" i="47"/>
  <c r="BJ87" i="47"/>
  <c r="BJ86" i="47"/>
  <c r="BJ468" i="47"/>
  <c r="BJ467" i="47"/>
  <c r="BJ466" i="47"/>
  <c r="AT482" i="47" s="1"/>
  <c r="BJ465" i="47"/>
  <c r="BK86" i="47"/>
  <c r="BK87" i="47"/>
  <c r="BK88" i="47"/>
  <c r="BK1019" i="47"/>
  <c r="BK1018" i="47"/>
  <c r="AU627" i="47" s="1"/>
  <c r="BL1028" i="47" s="1"/>
  <c r="BI550" i="47"/>
  <c r="BI551" i="47"/>
  <c r="BI1284" i="47"/>
  <c r="AS104" i="47" s="1"/>
  <c r="BJ176" i="47" s="1"/>
  <c r="BI1301" i="47"/>
  <c r="AS558" i="47" s="1"/>
  <c r="AS96" i="47"/>
  <c r="AS95" i="47"/>
  <c r="BJ1090" i="47"/>
  <c r="BJ1203" i="47"/>
  <c r="BJ1343" i="47"/>
  <c r="BJ1341" i="47"/>
  <c r="BJ1342" i="47"/>
  <c r="BJ1594" i="47"/>
  <c r="AT360" i="47" s="1"/>
  <c r="BJ1595" i="47"/>
  <c r="BJ91" i="47"/>
  <c r="BJ92" i="47"/>
  <c r="AT532" i="47"/>
  <c r="AT457" i="47"/>
  <c r="BK768" i="47" s="1"/>
  <c r="BJ761" i="47"/>
  <c r="BJ760" i="47"/>
  <c r="BJ911" i="47"/>
  <c r="BJ898" i="47"/>
  <c r="BJ1068" i="47"/>
  <c r="BJ1354" i="47"/>
  <c r="BJ1353" i="47"/>
  <c r="BJ1352" i="47"/>
  <c r="BK1161" i="47"/>
  <c r="AU264" i="47" s="1"/>
  <c r="BL437" i="47" s="1"/>
  <c r="BK1177" i="47"/>
  <c r="BJ829" i="47"/>
  <c r="BJ830" i="47"/>
  <c r="BJ827" i="47"/>
  <c r="BJ1016" i="47"/>
  <c r="BJ1029" i="47"/>
  <c r="BK1374" i="47"/>
  <c r="BJ863" i="47"/>
  <c r="BJ648" i="47"/>
  <c r="BJ655" i="47"/>
  <c r="AT967" i="47" s="1"/>
  <c r="BJ362" i="47"/>
  <c r="BJ1317" i="47"/>
  <c r="BJ1334" i="47"/>
  <c r="BJ582" i="47"/>
  <c r="BJ580" i="47"/>
  <c r="BJ581" i="47"/>
  <c r="BJ1202" i="47"/>
  <c r="BJ1201" i="47"/>
  <c r="AS286" i="47"/>
  <c r="BK1389" i="47"/>
  <c r="BK1406" i="47"/>
  <c r="AU417" i="47" s="1"/>
  <c r="BK1095" i="47"/>
  <c r="BJ834" i="47"/>
  <c r="BJ847" i="47"/>
  <c r="BK916" i="47"/>
  <c r="BK917" i="47"/>
  <c r="BJ1094" i="47"/>
  <c r="BJ1098" i="47"/>
  <c r="BJ865" i="47"/>
  <c r="BJ864" i="47"/>
  <c r="AM658" i="47"/>
  <c r="AN658" i="47" s="1"/>
  <c r="AS300" i="47"/>
  <c r="BJ1057" i="47"/>
  <c r="BJ1058" i="47"/>
  <c r="BJ1063" i="47"/>
  <c r="AT182" i="47" s="1"/>
  <c r="AS777" i="47"/>
  <c r="BJ1251" i="47" s="1"/>
  <c r="AT780" i="47" s="1"/>
  <c r="AS770" i="47"/>
  <c r="BJ1096" i="47"/>
  <c r="BJ1190" i="47"/>
  <c r="BJ1191" i="47"/>
  <c r="BJ1192" i="47"/>
  <c r="AT723" i="47" s="1"/>
  <c r="AM274" i="47"/>
  <c r="AN274" i="47" s="1"/>
  <c r="AS490" i="47"/>
  <c r="AS485" i="47"/>
  <c r="AT948" i="47"/>
  <c r="BJ1363" i="47"/>
  <c r="AS933" i="47"/>
  <c r="AS926" i="47"/>
  <c r="BJ1448" i="47"/>
  <c r="BJ1465" i="47"/>
  <c r="AT903" i="47" s="1"/>
  <c r="BJ1440" i="47"/>
  <c r="BJ1060" i="47"/>
  <c r="AT211" i="47" s="1"/>
  <c r="BJ1335" i="47"/>
  <c r="BJ1336" i="47"/>
  <c r="AS306" i="47"/>
  <c r="AS304" i="47"/>
  <c r="BJ516" i="47" s="1"/>
  <c r="AS176" i="47"/>
  <c r="BK898" i="47"/>
  <c r="BK757" i="47"/>
  <c r="BK758" i="47"/>
  <c r="BK756" i="47"/>
  <c r="BJ866" i="47"/>
  <c r="BJ867" i="47"/>
  <c r="BJ877" i="47"/>
  <c r="AT645" i="47" s="1"/>
  <c r="AS428" i="47"/>
  <c r="BJ718" i="47" s="1"/>
  <c r="AS522" i="47"/>
  <c r="BJ861" i="47" s="1"/>
  <c r="AS693" i="47"/>
  <c r="BJ1122" i="47" s="1"/>
  <c r="AS687" i="47"/>
  <c r="AS225" i="47"/>
  <c r="BJ379" i="47" s="1"/>
  <c r="BJ1199" i="47"/>
  <c r="AT624" i="47" s="1"/>
  <c r="BK838" i="47"/>
  <c r="AT745" i="47"/>
  <c r="BK1209" i="47" s="1"/>
  <c r="BK1170" i="47"/>
  <c r="BK1174" i="47"/>
  <c r="BK1171" i="47"/>
  <c r="AS784" i="47"/>
  <c r="AS791" i="47"/>
  <c r="AS970" i="47"/>
  <c r="BJ1575" i="47" s="1"/>
  <c r="AS401" i="47"/>
  <c r="AS404" i="47"/>
  <c r="BJ1375" i="47"/>
  <c r="BJ1362" i="47"/>
  <c r="AT844" i="47" s="1"/>
  <c r="AS479" i="47"/>
  <c r="BJ801" i="47" s="1"/>
  <c r="AS484" i="47"/>
  <c r="AS358" i="47"/>
  <c r="BJ606" i="47" s="1"/>
  <c r="AS368" i="47"/>
  <c r="AS753" i="47"/>
  <c r="BJ816" i="47"/>
  <c r="BJ817" i="47"/>
  <c r="BJ814" i="47"/>
  <c r="BJ815" i="47"/>
  <c r="BJ833" i="47"/>
  <c r="BJ832" i="47"/>
  <c r="AS463" i="47"/>
  <c r="AS468" i="47"/>
  <c r="BJ786" i="47" s="1"/>
  <c r="AS305" i="47"/>
  <c r="AS308" i="47"/>
  <c r="BJ525" i="47" s="1"/>
  <c r="BJ474" i="47"/>
  <c r="BJ473" i="47"/>
  <c r="BJ472" i="47"/>
  <c r="AT766" i="47" s="1"/>
  <c r="BJ471" i="47"/>
  <c r="BJ470" i="47"/>
  <c r="BJ469" i="47"/>
  <c r="AT594" i="47"/>
  <c r="BK970" i="47" s="1"/>
  <c r="AS682" i="47"/>
  <c r="AS537" i="47"/>
  <c r="AS542" i="47"/>
  <c r="BJ850" i="47"/>
  <c r="BJ849" i="47"/>
  <c r="AT330" i="47" s="1"/>
  <c r="AS529" i="47"/>
  <c r="BJ870" i="47" s="1"/>
  <c r="AS534" i="47"/>
  <c r="AT959" i="47"/>
  <c r="BK1567" i="47" s="1"/>
  <c r="BJ921" i="47"/>
  <c r="BJ914" i="47"/>
  <c r="BJ913" i="47"/>
  <c r="AT605" i="47"/>
  <c r="AT610" i="47"/>
  <c r="AS636" i="47"/>
  <c r="AS641" i="47"/>
  <c r="BJ1061" i="47"/>
  <c r="AT3" i="47" s="1"/>
  <c r="BJ1062" i="47"/>
  <c r="AT799" i="47"/>
  <c r="BK1298" i="47" s="1"/>
  <c r="AT806" i="47"/>
  <c r="AT987" i="47"/>
  <c r="AT994" i="47"/>
  <c r="AT984" i="47"/>
  <c r="AT991" i="47"/>
  <c r="BK1059" i="47"/>
  <c r="AS964" i="47"/>
  <c r="AS971" i="47"/>
  <c r="BJ574" i="47"/>
  <c r="BJ575" i="47"/>
  <c r="AT341" i="47" s="1"/>
  <c r="BK577" i="47" s="1"/>
  <c r="BJ573" i="47"/>
  <c r="AS754" i="47"/>
  <c r="BJ1225" i="47" s="1"/>
  <c r="AS761" i="47"/>
  <c r="BJ1187" i="47"/>
  <c r="BJ1186" i="47"/>
  <c r="AT84" i="47" s="1"/>
  <c r="BJ1185" i="47"/>
  <c r="AT281" i="47" s="1"/>
  <c r="BK993" i="47"/>
  <c r="AU620" i="47" s="1"/>
  <c r="BK983" i="47"/>
  <c r="AU305" i="47"/>
  <c r="AT864" i="47"/>
  <c r="BK1410" i="47" s="1"/>
  <c r="BK1079" i="47"/>
  <c r="BK1080" i="47"/>
  <c r="BJ820" i="47"/>
  <c r="BJ822" i="47"/>
  <c r="BJ821" i="47"/>
  <c r="BL1168" i="47"/>
  <c r="BK1168" i="47"/>
  <c r="AU660" i="47"/>
  <c r="BJ795" i="47"/>
  <c r="BJ785" i="47"/>
  <c r="BK904" i="47"/>
  <c r="AS958" i="47"/>
  <c r="BJ853" i="47"/>
  <c r="BJ852" i="47"/>
  <c r="BJ851" i="47"/>
  <c r="AT353" i="47"/>
  <c r="AM501" i="47"/>
  <c r="AN501" i="47" s="1"/>
  <c r="AS190" i="47"/>
  <c r="AT477" i="47"/>
  <c r="AS291" i="47"/>
  <c r="AI15" i="18"/>
  <c r="AJ18" i="18"/>
  <c r="AJ23" i="18"/>
  <c r="AJ5" i="18"/>
  <c r="AI6" i="18"/>
  <c r="AI8" i="18"/>
  <c r="AI24" i="18"/>
  <c r="BJ422" i="47"/>
  <c r="AT450" i="47" s="1"/>
  <c r="AS372" i="47"/>
  <c r="AS365" i="47"/>
  <c r="BJ613" i="47" s="1"/>
  <c r="AJ14" i="18"/>
  <c r="AI17" i="18"/>
  <c r="AJ10" i="18"/>
  <c r="AJ8" i="18"/>
  <c r="AI5" i="18"/>
  <c r="AI21" i="18"/>
  <c r="AJ19" i="18"/>
  <c r="AJ7" i="18"/>
  <c r="AI9" i="18"/>
  <c r="AI13" i="18"/>
  <c r="AI14" i="18"/>
  <c r="AJ16" i="18"/>
  <c r="AJ6" i="18"/>
  <c r="AJ17" i="18"/>
  <c r="AI18" i="18"/>
  <c r="AI22" i="18"/>
  <c r="AI23" i="18"/>
  <c r="AI19" i="18"/>
  <c r="AJ20" i="18"/>
  <c r="AJ21" i="18"/>
  <c r="AJ24" i="18"/>
  <c r="AI7" i="18"/>
  <c r="AJ9" i="18"/>
  <c r="AJ12" i="18"/>
  <c r="AJ15" i="18"/>
  <c r="AI16" i="18"/>
  <c r="AI20" i="18"/>
  <c r="AI12" i="18"/>
  <c r="AJ22" i="18"/>
  <c r="AJ11" i="18"/>
  <c r="AJ13" i="18"/>
  <c r="AI10" i="18"/>
  <c r="AI11" i="18"/>
  <c r="AS323" i="47"/>
  <c r="AT583" i="47"/>
  <c r="AS681" i="47"/>
  <c r="BJ1106" i="47" s="1"/>
  <c r="AT679" i="47" s="1"/>
  <c r="AS858" i="47"/>
  <c r="AS794" i="47"/>
  <c r="AM847" i="47"/>
  <c r="AN847" i="47" s="1"/>
  <c r="AS242" i="47"/>
  <c r="BJ417" i="47" s="1"/>
  <c r="AS247" i="47"/>
  <c r="BJ808" i="47"/>
  <c r="AT148" i="47" s="1"/>
  <c r="BJ824" i="47"/>
  <c r="AT506" i="47" s="1"/>
  <c r="BK842" i="47" s="1"/>
  <c r="AT507" i="47"/>
  <c r="AT626" i="47"/>
  <c r="AU496" i="47"/>
  <c r="BL825" i="47" s="1"/>
  <c r="AU488" i="47"/>
  <c r="BL818" i="47" s="1"/>
  <c r="AV496" i="47"/>
  <c r="BM825" i="47" s="1"/>
  <c r="AV488" i="47"/>
  <c r="BM818" i="47" s="1"/>
  <c r="AW496" i="47"/>
  <c r="BN825" i="47" s="1"/>
  <c r="AW488" i="47"/>
  <c r="BN818" i="47" s="1"/>
  <c r="AX496" i="47"/>
  <c r="AX488" i="47"/>
  <c r="BO818" i="47" s="1"/>
  <c r="AY496" i="47"/>
  <c r="BP825" i="47" s="1"/>
  <c r="AY488" i="47"/>
  <c r="BP818" i="47" s="1"/>
  <c r="AZ496" i="47"/>
  <c r="BQ825" i="47" s="1"/>
  <c r="AZ488" i="47"/>
  <c r="BQ818" i="47" s="1"/>
  <c r="BA496" i="47"/>
  <c r="BR825" i="47" s="1"/>
  <c r="BA488" i="47"/>
  <c r="BR818" i="47" s="1"/>
  <c r="BB496" i="47"/>
  <c r="BS825" i="47" s="1"/>
  <c r="BB488" i="47"/>
  <c r="BS818" i="47" s="1"/>
  <c r="BC496" i="47"/>
  <c r="BT825" i="47" s="1"/>
  <c r="BC488" i="47"/>
  <c r="BT818" i="47" s="1"/>
  <c r="BD496" i="47"/>
  <c r="BD488" i="47"/>
  <c r="AT496" i="47"/>
  <c r="BK825" i="47" s="1"/>
  <c r="AT488" i="47"/>
  <c r="BK818" i="47" s="1"/>
  <c r="BJ359" i="47"/>
  <c r="BJ360" i="47"/>
  <c r="BJ837" i="47"/>
  <c r="BJ207" i="47"/>
  <c r="BJ206" i="47"/>
  <c r="AT434" i="47" s="1"/>
  <c r="BJ208" i="47"/>
  <c r="BJ191" i="47"/>
  <c r="BJ192" i="47"/>
  <c r="BJ194" i="47"/>
  <c r="BJ193" i="47"/>
  <c r="BJ188" i="47"/>
  <c r="BJ189" i="47"/>
  <c r="BJ190" i="47"/>
  <c r="AS763" i="47"/>
  <c r="AS752" i="47"/>
  <c r="BJ1205" i="47" s="1"/>
  <c r="BJ1033" i="47"/>
  <c r="AT635" i="47" s="1"/>
  <c r="BJ1038" i="47"/>
  <c r="BJ1036" i="47"/>
  <c r="BJ1037" i="47"/>
  <c r="BJ344" i="47"/>
  <c r="BJ342" i="47"/>
  <c r="BJ343" i="47"/>
  <c r="AT454" i="47"/>
  <c r="AT446" i="47"/>
  <c r="BJ1207" i="47"/>
  <c r="AU508" i="47"/>
  <c r="BJ1097" i="47"/>
  <c r="BJ858" i="47"/>
  <c r="AT580" i="47" s="1"/>
  <c r="BK947" i="47" s="1"/>
  <c r="BJ845" i="47"/>
  <c r="AT915" i="47" s="1"/>
  <c r="BJ652" i="47"/>
  <c r="BJ653" i="47"/>
  <c r="BJ231" i="47"/>
  <c r="BJ1085" i="47"/>
  <c r="BJ1088" i="47"/>
  <c r="BJ1086" i="47"/>
  <c r="BJ1070" i="47"/>
  <c r="BJ1071" i="47"/>
  <c r="BJ1072" i="47"/>
  <c r="BJ1552" i="47"/>
  <c r="BJ1561" i="47"/>
  <c r="BJ1563" i="47"/>
  <c r="BJ482" i="47"/>
  <c r="BJ592" i="47"/>
  <c r="AT982" i="47"/>
  <c r="BK1593" i="47" s="1"/>
  <c r="AT968" i="47"/>
  <c r="BK1574" i="47" s="1"/>
  <c r="BJ413" i="47"/>
  <c r="BJ412" i="47"/>
  <c r="AS765" i="47"/>
  <c r="BJ1220" i="47" s="1"/>
  <c r="AT890" i="47" s="1"/>
  <c r="BK1459" i="47" s="1"/>
  <c r="AS132" i="47"/>
  <c r="BJ351" i="47"/>
  <c r="AT955" i="47" s="1"/>
  <c r="BJ352" i="47"/>
  <c r="BJ1064" i="47"/>
  <c r="BJ1065" i="47"/>
  <c r="AT178" i="47" s="1"/>
  <c r="BK306" i="47" s="1"/>
  <c r="BK975" i="47"/>
  <c r="BK974" i="47"/>
  <c r="BL975" i="47"/>
  <c r="BL974" i="47"/>
  <c r="BL344" i="47"/>
  <c r="AT768" i="47"/>
  <c r="AT757" i="47"/>
  <c r="BJ855" i="47"/>
  <c r="BJ784" i="47"/>
  <c r="BJ783" i="47"/>
  <c r="BK1074" i="47"/>
  <c r="BK1070" i="47"/>
  <c r="BK1071" i="47"/>
  <c r="AV673" i="47"/>
  <c r="BM1095" i="47" s="1"/>
  <c r="AV663" i="47"/>
  <c r="AW673" i="47"/>
  <c r="AW663" i="47"/>
  <c r="AX673" i="47"/>
  <c r="AX663" i="47"/>
  <c r="AY673" i="47"/>
  <c r="AY663" i="47"/>
  <c r="BB673" i="47"/>
  <c r="BB663" i="47"/>
  <c r="BC673" i="47"/>
  <c r="BC663" i="47"/>
  <c r="BJ1032" i="47"/>
  <c r="BJ1022" i="47"/>
  <c r="BJ828" i="47"/>
  <c r="AS553" i="47"/>
  <c r="AS27" i="47"/>
  <c r="BJ43" i="47" s="1"/>
  <c r="AM311" i="47"/>
  <c r="AN311" i="47" s="1"/>
  <c r="BJ441" i="47"/>
  <c r="BJ1329" i="47"/>
  <c r="BJ1328" i="47"/>
  <c r="BJ590" i="47"/>
  <c r="BJ591" i="47"/>
  <c r="BJ593" i="47"/>
  <c r="BJ594" i="47"/>
  <c r="BJ595" i="47"/>
  <c r="AM859" i="47"/>
  <c r="AN859" i="47" s="1"/>
  <c r="AT436" i="47"/>
  <c r="BK728" i="47" s="1"/>
  <c r="AT640" i="47"/>
  <c r="AT499" i="47"/>
  <c r="BK834" i="47" s="1"/>
  <c r="AS253" i="47"/>
  <c r="AS258" i="47"/>
  <c r="BJ430" i="47" s="1"/>
  <c r="AS886" i="47"/>
  <c r="AS898" i="47"/>
  <c r="AS921" i="47"/>
  <c r="AS934" i="47"/>
  <c r="BJ1520" i="47" s="1"/>
  <c r="BK1184" i="47"/>
  <c r="AV602" i="47"/>
  <c r="AV612" i="47"/>
  <c r="AT652" i="47"/>
  <c r="AT272" i="47"/>
  <c r="AT957" i="47"/>
  <c r="AS685" i="47"/>
  <c r="BJ1111" i="47" s="1"/>
  <c r="AS695" i="47"/>
  <c r="BJ1123" i="47" s="1"/>
  <c r="AS564" i="47"/>
  <c r="BJ915" i="47" s="1"/>
  <c r="AS573" i="47"/>
  <c r="BJ932" i="47" s="1"/>
  <c r="BJ846" i="47"/>
  <c r="BJ838" i="47"/>
  <c r="AU663" i="47"/>
  <c r="AU673" i="47"/>
  <c r="BJ860" i="47"/>
  <c r="AT205" i="47"/>
  <c r="AT103" i="47"/>
  <c r="AS213" i="47"/>
  <c r="AS424" i="47"/>
  <c r="BJ715" i="47" s="1"/>
  <c r="AT367" i="47"/>
  <c r="AT609" i="47"/>
  <c r="BK989" i="47" s="1"/>
  <c r="AT619" i="47"/>
  <c r="BM561" i="47"/>
  <c r="BM562" i="47"/>
  <c r="BL561" i="47"/>
  <c r="BL562" i="47"/>
  <c r="AS187" i="47"/>
  <c r="BJ323" i="47" s="1"/>
  <c r="AS767" i="47"/>
  <c r="BK1173" i="47"/>
  <c r="AU686" i="47" s="1"/>
  <c r="BK201" i="47"/>
  <c r="BK202" i="47"/>
  <c r="BL201" i="47"/>
  <c r="BL202" i="47"/>
  <c r="BL1021" i="47"/>
  <c r="BK416" i="47"/>
  <c r="AT813" i="47"/>
  <c r="AT359" i="47"/>
  <c r="BK1068" i="47"/>
  <c r="AT574" i="47"/>
  <c r="AT302" i="47"/>
  <c r="BK826" i="47"/>
  <c r="BK1431" i="47"/>
  <c r="BK171" i="47"/>
  <c r="AU968" i="47"/>
  <c r="BL1574" i="47" s="1"/>
  <c r="AU969" i="47"/>
  <c r="AV884" i="47"/>
  <c r="AT886" i="47"/>
  <c r="AT285" i="47"/>
  <c r="AS671" i="47"/>
  <c r="BJ1089" i="47" s="1"/>
  <c r="AT831" i="47" s="1"/>
  <c r="AS846" i="47"/>
  <c r="AU886" i="47"/>
  <c r="BL1445" i="47" s="1"/>
  <c r="AS544" i="47"/>
  <c r="BJ890" i="47" s="1"/>
  <c r="AS57" i="47"/>
  <c r="AS945" i="47"/>
  <c r="AS103" i="47"/>
  <c r="BJ97" i="47"/>
  <c r="BJ96" i="47"/>
  <c r="BJ95" i="47"/>
  <c r="BJ94" i="47"/>
  <c r="BJ93" i="47"/>
  <c r="AT346" i="47"/>
  <c r="BK579" i="47" s="1"/>
  <c r="AT672" i="47"/>
  <c r="BK984" i="47"/>
  <c r="BJ873" i="47"/>
  <c r="BJ1521" i="47"/>
  <c r="BJ363" i="47"/>
  <c r="AT260" i="47" s="1"/>
  <c r="BR529" i="47"/>
  <c r="BR528" i="47"/>
  <c r="AS782" i="47"/>
  <c r="AT455" i="47"/>
  <c r="BJ199" i="47" l="1"/>
  <c r="AT114" i="47" s="1"/>
  <c r="BJ197" i="47"/>
  <c r="BJ196" i="47"/>
  <c r="AT460" i="47" s="1"/>
  <c r="BJ198" i="47"/>
  <c r="BJ478" i="47"/>
  <c r="BJ476" i="47"/>
  <c r="BJ384" i="47"/>
  <c r="BJ383" i="47"/>
  <c r="BJ385" i="47"/>
  <c r="BJ897" i="47"/>
  <c r="AT167" i="47" s="1"/>
  <c r="BK288" i="47" s="1"/>
  <c r="BJ896" i="47"/>
  <c r="BJ723" i="47"/>
  <c r="BJ722" i="47"/>
  <c r="BJ305" i="47"/>
  <c r="BJ304" i="47"/>
  <c r="AT828" i="47" s="1"/>
  <c r="BK1359" i="47" s="1"/>
  <c r="BJ303" i="47"/>
  <c r="BJ345" i="47"/>
  <c r="AT210" i="47" s="1"/>
  <c r="BJ347" i="47"/>
  <c r="BJ346" i="47"/>
  <c r="BJ526" i="47"/>
  <c r="BJ527" i="47"/>
  <c r="BJ971" i="47"/>
  <c r="BJ972" i="47"/>
  <c r="AT473" i="47" s="1"/>
  <c r="BJ378" i="47"/>
  <c r="BJ377" i="47"/>
  <c r="BJ1260" i="47"/>
  <c r="BJ1261" i="47"/>
  <c r="BJ1259" i="47"/>
  <c r="AT480" i="47" s="1"/>
  <c r="AM981" i="47"/>
  <c r="AN981" i="47" s="1"/>
  <c r="AS688" i="47"/>
  <c r="BJ1113" i="47" s="1"/>
  <c r="AS689" i="47"/>
  <c r="AS568" i="47"/>
  <c r="BJ926" i="47" s="1"/>
  <c r="BJ1344" i="47"/>
  <c r="AS259" i="47"/>
  <c r="AS589" i="47"/>
  <c r="BJ961" i="47" s="1"/>
  <c r="AT590" i="47" s="1"/>
  <c r="BK962" i="47" s="1"/>
  <c r="BJ1605" i="47"/>
  <c r="AS266" i="47"/>
  <c r="BJ444" i="47" s="1"/>
  <c r="AS469" i="47"/>
  <c r="AS26" i="47"/>
  <c r="BJ1525" i="47"/>
  <c r="BJ361" i="47"/>
  <c r="AS11" i="47"/>
  <c r="AS251" i="47"/>
  <c r="AS702" i="47"/>
  <c r="AS866" i="47"/>
  <c r="AT483" i="47"/>
  <c r="AT472" i="47"/>
  <c r="AT282" i="47"/>
  <c r="BJ859" i="47"/>
  <c r="BK1599" i="47"/>
  <c r="AT972" i="47"/>
  <c r="AT518" i="47"/>
  <c r="BJ1496" i="47"/>
  <c r="BJ1497" i="47"/>
  <c r="BJ101" i="47"/>
  <c r="AT209" i="47" s="1"/>
  <c r="BJ102" i="47"/>
  <c r="BK1418" i="47"/>
  <c r="BJ769" i="47"/>
  <c r="BJ770" i="47"/>
  <c r="AS491" i="47"/>
  <c r="AS106" i="47"/>
  <c r="BJ985" i="47"/>
  <c r="BJ984" i="47"/>
  <c r="BJ983" i="47"/>
  <c r="BJ571" i="47"/>
  <c r="BJ572" i="47"/>
  <c r="AS183" i="47"/>
  <c r="AS555" i="47"/>
  <c r="BJ1427" i="47"/>
  <c r="BJ1425" i="47"/>
  <c r="BJ1426" i="47"/>
  <c r="BJ1084" i="47"/>
  <c r="BJ1087" i="47"/>
  <c r="BJ489" i="47"/>
  <c r="BJ487" i="47"/>
  <c r="BJ488" i="47"/>
  <c r="BJ486" i="47"/>
  <c r="BJ633" i="47"/>
  <c r="BJ634" i="47"/>
  <c r="BJ716" i="47"/>
  <c r="BJ717" i="47"/>
  <c r="BK905" i="47"/>
  <c r="BK902" i="47"/>
  <c r="BJ1149" i="47"/>
  <c r="BJ1150" i="47"/>
  <c r="AT270" i="47" s="1"/>
  <c r="BJ1148" i="47"/>
  <c r="AT838" i="47" s="1"/>
  <c r="BJ1151" i="47"/>
  <c r="BJ1550" i="47"/>
  <c r="BJ1553" i="47"/>
  <c r="BJ841" i="47"/>
  <c r="AT729" i="47" s="1"/>
  <c r="BJ856" i="47"/>
  <c r="BJ854" i="47"/>
  <c r="BJ857" i="47"/>
  <c r="AT520" i="47" s="1"/>
  <c r="BJ1616" i="47"/>
  <c r="BJ1615" i="47"/>
  <c r="BK245" i="47"/>
  <c r="BK246" i="47"/>
  <c r="AU108" i="47" s="1"/>
  <c r="BL186" i="47" s="1"/>
  <c r="BJ443" i="47"/>
  <c r="BJ442" i="47"/>
  <c r="BJ539" i="47"/>
  <c r="BJ540" i="47"/>
  <c r="BJ959" i="47"/>
  <c r="BJ960" i="47"/>
  <c r="BJ475" i="47"/>
  <c r="BJ477" i="47"/>
  <c r="BK1588" i="47"/>
  <c r="BK1590" i="47"/>
  <c r="BJ1559" i="47"/>
  <c r="BJ1562" i="47"/>
  <c r="BJ407" i="47"/>
  <c r="BJ408" i="47"/>
  <c r="BJ1482" i="47"/>
  <c r="BJ1485" i="47"/>
  <c r="BJ1508" i="47"/>
  <c r="AT928" i="47" s="1"/>
  <c r="BJ1511" i="47"/>
  <c r="BJ1112" i="47"/>
  <c r="BJ1115" i="47"/>
  <c r="BJ662" i="47"/>
  <c r="BJ665" i="47"/>
  <c r="BJ667" i="47"/>
  <c r="BJ670" i="47"/>
  <c r="BJ1206" i="47"/>
  <c r="BJ1224" i="47"/>
  <c r="BJ782" i="47"/>
  <c r="BJ781" i="47"/>
  <c r="BJ1039" i="47"/>
  <c r="BJ1042" i="47"/>
  <c r="AT118" i="47" s="1"/>
  <c r="BK203" i="47" s="1"/>
  <c r="AU119" i="47" s="1"/>
  <c r="BL204" i="47" s="1"/>
  <c r="AV117" i="47" s="1"/>
  <c r="BJ1565" i="47"/>
  <c r="BJ1566" i="47"/>
  <c r="BK949" i="47"/>
  <c r="BK952" i="47"/>
  <c r="BJ426" i="47"/>
  <c r="BJ428" i="47"/>
  <c r="BK350" i="47"/>
  <c r="BK353" i="47"/>
  <c r="BK436" i="47"/>
  <c r="BK435" i="47"/>
  <c r="BJ336" i="47"/>
  <c r="AT206" i="47" s="1"/>
  <c r="BJ1345" i="47"/>
  <c r="BJ1346" i="47"/>
  <c r="BJ982" i="47"/>
  <c r="BJ981" i="47"/>
  <c r="BJ980" i="47"/>
  <c r="BJ973" i="47"/>
  <c r="BJ570" i="47"/>
  <c r="AT337" i="47" s="1"/>
  <c r="BJ569" i="47"/>
  <c r="BJ568" i="47"/>
  <c r="AT177" i="47" s="1"/>
  <c r="BJ1393" i="47"/>
  <c r="BJ542" i="47"/>
  <c r="BJ1602" i="47"/>
  <c r="BK1424" i="47"/>
  <c r="BJ1424" i="47"/>
  <c r="BJ1423" i="47"/>
  <c r="AT418" i="47" s="1"/>
  <c r="BK705" i="47" s="1"/>
  <c r="BJ1422" i="47"/>
  <c r="BJ1006" i="47"/>
  <c r="BJ934" i="47"/>
  <c r="BJ274" i="47"/>
  <c r="BJ273" i="47"/>
  <c r="BJ272" i="47"/>
  <c r="BJ271" i="47"/>
  <c r="BJ270" i="47"/>
  <c r="BJ268" i="47"/>
  <c r="BJ269" i="47"/>
  <c r="AS217" i="47"/>
  <c r="AS988" i="47"/>
  <c r="BJ1603" i="47" s="1"/>
  <c r="BJ632" i="47"/>
  <c r="AT339" i="47"/>
  <c r="BK573" i="47" s="1"/>
  <c r="AT338" i="47"/>
  <c r="BJ1024" i="47"/>
  <c r="AT175" i="47" s="1"/>
  <c r="BJ1215" i="47"/>
  <c r="AT625" i="47" s="1"/>
  <c r="BK1041" i="47"/>
  <c r="BK1044" i="47"/>
  <c r="BJ1276" i="47"/>
  <c r="BJ1526" i="47"/>
  <c r="BJ1530" i="47"/>
  <c r="BJ1147" i="47"/>
  <c r="BJ1146" i="47"/>
  <c r="AT196" i="47"/>
  <c r="BJ1551" i="47"/>
  <c r="AT992" i="47"/>
  <c r="AT852" i="47"/>
  <c r="AS802" i="47"/>
  <c r="BJ1304" i="47" s="1"/>
  <c r="AS773" i="47"/>
  <c r="AS376" i="47"/>
  <c r="AS327" i="47"/>
  <c r="AS942" i="47"/>
  <c r="AS830" i="47"/>
  <c r="BJ1361" i="47" s="1"/>
  <c r="AS857" i="47"/>
  <c r="AS559" i="47"/>
  <c r="BJ910" i="47" s="1"/>
  <c r="AT530" i="47"/>
  <c r="AT543" i="47"/>
  <c r="AS250" i="47"/>
  <c r="BJ923" i="47"/>
  <c r="AT577" i="47" s="1"/>
  <c r="BJ598" i="47"/>
  <c r="BJ603" i="47"/>
  <c r="AT275" i="47"/>
  <c r="BJ787" i="47"/>
  <c r="BK759" i="47"/>
  <c r="AT636" i="47"/>
  <c r="BJ340" i="47"/>
  <c r="BJ338" i="47"/>
  <c r="BJ339" i="47"/>
  <c r="BK981" i="47"/>
  <c r="BK980" i="47"/>
  <c r="BK982" i="47"/>
  <c r="BJ310" i="47"/>
  <c r="BJ311" i="47"/>
  <c r="BJ312" i="47"/>
  <c r="BJ1278" i="47"/>
  <c r="BJ1277" i="47"/>
  <c r="BJ1279" i="47"/>
  <c r="BK773" i="47"/>
  <c r="BJ227" i="47"/>
  <c r="BJ229" i="47"/>
  <c r="BJ228" i="47"/>
  <c r="BJ1614" i="47"/>
  <c r="BJ1612" i="47"/>
  <c r="BJ1613" i="47"/>
  <c r="AT873" i="47" s="1"/>
  <c r="BJ609" i="47"/>
  <c r="AT366" i="47" s="1"/>
  <c r="BJ608" i="47"/>
  <c r="BJ421" i="47"/>
  <c r="AT910" i="47" s="1"/>
  <c r="BK1487" i="47" s="1"/>
  <c r="BJ420" i="47"/>
  <c r="BJ439" i="47"/>
  <c r="BJ440" i="47"/>
  <c r="BJ438" i="47"/>
  <c r="BJ893" i="47"/>
  <c r="BJ892" i="47"/>
  <c r="AT595" i="47" s="1"/>
  <c r="BJ1392" i="47"/>
  <c r="AT990" i="47" s="1"/>
  <c r="BK1605" i="47" s="1"/>
  <c r="BJ1391" i="47"/>
  <c r="BJ534" i="47"/>
  <c r="AT202" i="47" s="1"/>
  <c r="BJ536" i="47"/>
  <c r="BJ537" i="47"/>
  <c r="BJ535" i="47"/>
  <c r="AT309" i="47" s="1"/>
  <c r="BJ1380" i="47"/>
  <c r="BJ1379" i="47"/>
  <c r="AT845" i="47" s="1"/>
  <c r="BJ958" i="47"/>
  <c r="AT10" i="47" s="1"/>
  <c r="BK14" i="47" s="1"/>
  <c r="BJ956" i="47"/>
  <c r="BJ957" i="47"/>
  <c r="AT736" i="47" s="1"/>
  <c r="BK1193" i="47" s="1"/>
  <c r="BJ955" i="47"/>
  <c r="AS193" i="47"/>
  <c r="BJ329" i="47" s="1"/>
  <c r="AS194" i="47"/>
  <c r="AS977" i="47"/>
  <c r="AS978" i="47"/>
  <c r="AS292" i="47"/>
  <c r="AS293" i="47"/>
  <c r="BJ549" i="47"/>
  <c r="BJ548" i="47"/>
  <c r="BJ547" i="47"/>
  <c r="BJ546" i="47"/>
  <c r="AS759" i="47"/>
  <c r="BJ1231" i="47" s="1"/>
  <c r="AS760" i="47"/>
  <c r="AS218" i="47"/>
  <c r="AS219" i="47"/>
  <c r="BJ375" i="47" s="1"/>
  <c r="AT879" i="47"/>
  <c r="AT880" i="47"/>
  <c r="BK1438" i="47" s="1"/>
  <c r="BJ1534" i="47"/>
  <c r="BJ1532" i="47"/>
  <c r="BJ1533" i="47"/>
  <c r="BJ406" i="47"/>
  <c r="BJ404" i="47"/>
  <c r="BJ405" i="47"/>
  <c r="BJ403" i="47"/>
  <c r="BJ402" i="47"/>
  <c r="AT60" i="47" s="1"/>
  <c r="BK103" i="47" s="1"/>
  <c r="AS578" i="47"/>
  <c r="AS579" i="47"/>
  <c r="BJ1415" i="47"/>
  <c r="AS965" i="47"/>
  <c r="AS966" i="47"/>
  <c r="BK763" i="47"/>
  <c r="BK765" i="47"/>
  <c r="AU853" i="47" s="1"/>
  <c r="BK764" i="47"/>
  <c r="BK762" i="47"/>
  <c r="AT321" i="47"/>
  <c r="AT322" i="47"/>
  <c r="BK309" i="47"/>
  <c r="BK308" i="47"/>
  <c r="BK307" i="47"/>
  <c r="BJ1243" i="47"/>
  <c r="BJ1242" i="47"/>
  <c r="AT474" i="47" s="1"/>
  <c r="AT810" i="47"/>
  <c r="BK1318" i="47" s="1"/>
  <c r="AT811" i="47"/>
  <c r="BK1319" i="47" s="1"/>
  <c r="BK1512" i="47"/>
  <c r="AT614" i="47"/>
  <c r="BK1002" i="47" s="1"/>
  <c r="AT615" i="47"/>
  <c r="BK1005" i="47"/>
  <c r="BK1004" i="47"/>
  <c r="BJ297" i="47"/>
  <c r="AT618" i="47" s="1"/>
  <c r="BK1009" i="47" s="1"/>
  <c r="BJ296" i="47"/>
  <c r="BJ1268" i="47"/>
  <c r="BJ1267" i="47"/>
  <c r="AT200" i="47" s="1"/>
  <c r="BJ812" i="47"/>
  <c r="BJ809" i="47"/>
  <c r="BJ810" i="47"/>
  <c r="BJ811" i="47"/>
  <c r="AT776" i="47" s="1"/>
  <c r="BJ778" i="47"/>
  <c r="BJ776" i="47"/>
  <c r="BJ777" i="47"/>
  <c r="BJ779" i="47"/>
  <c r="BJ522" i="47"/>
  <c r="BJ520" i="47"/>
  <c r="BJ521" i="47"/>
  <c r="AT523" i="47" s="1"/>
  <c r="BK966" i="47"/>
  <c r="BK967" i="47"/>
  <c r="BK965" i="47"/>
  <c r="BJ879" i="47"/>
  <c r="BJ880" i="47"/>
  <c r="BJ1035" i="47"/>
  <c r="BJ1034" i="47"/>
  <c r="AT276" i="47"/>
  <c r="AT277" i="47"/>
  <c r="BK1310" i="47"/>
  <c r="BK1309" i="47"/>
  <c r="BK1610" i="47"/>
  <c r="BK1609" i="47"/>
  <c r="BK1608" i="47"/>
  <c r="BK1607" i="47"/>
  <c r="BK1606" i="47"/>
  <c r="BK1611" i="47"/>
  <c r="BK1597" i="47"/>
  <c r="BK1596" i="47"/>
  <c r="BK586" i="47"/>
  <c r="BK589" i="47"/>
  <c r="BJ327" i="47"/>
  <c r="BJ326" i="47"/>
  <c r="AT358" i="47" s="1"/>
  <c r="BK798" i="47"/>
  <c r="BK797" i="47"/>
  <c r="BK1099" i="47"/>
  <c r="BJ1288" i="47"/>
  <c r="BJ1289" i="47"/>
  <c r="BJ1287" i="47"/>
  <c r="BJ1286" i="47"/>
  <c r="BO826" i="47"/>
  <c r="BO825" i="47"/>
  <c r="BJ1234" i="47"/>
  <c r="BJ1232" i="47"/>
  <c r="BJ1233" i="47"/>
  <c r="AT510" i="47"/>
  <c r="BK847" i="47" s="1"/>
  <c r="AT511" i="47"/>
  <c r="AT931" i="47"/>
  <c r="AT923" i="47"/>
  <c r="BK1505" i="47" s="1"/>
  <c r="BJ1444" i="47"/>
  <c r="BJ1445" i="47"/>
  <c r="BJ1447" i="47"/>
  <c r="BJ1446" i="47"/>
  <c r="BJ1468" i="47"/>
  <c r="BJ1467" i="47"/>
  <c r="AU459" i="47"/>
  <c r="BK1057" i="47"/>
  <c r="BK1056" i="47"/>
  <c r="AU974" i="47" s="1"/>
  <c r="BK1055" i="47"/>
  <c r="BK452" i="47"/>
  <c r="BK449" i="47"/>
  <c r="BK450" i="47"/>
  <c r="BK451" i="47"/>
  <c r="AT422" i="47"/>
  <c r="AT423" i="47"/>
  <c r="BJ365" i="47"/>
  <c r="BJ366" i="47"/>
  <c r="BJ712" i="47"/>
  <c r="BJ711" i="47"/>
  <c r="BK1007" i="47"/>
  <c r="BK1008" i="47"/>
  <c r="BJ321" i="47"/>
  <c r="BJ320" i="47"/>
  <c r="BK1325" i="47"/>
  <c r="AU727" i="47" s="1"/>
  <c r="BL1175" i="47" s="1"/>
  <c r="BK1324" i="47"/>
  <c r="AU709" i="47" s="1"/>
  <c r="BK1326" i="47"/>
  <c r="BK1327" i="47"/>
  <c r="BK1323" i="47"/>
  <c r="BM1439" i="47"/>
  <c r="BK1446" i="47"/>
  <c r="BK1445" i="47"/>
  <c r="BK1447" i="47"/>
  <c r="BK481" i="47"/>
  <c r="BK479" i="47"/>
  <c r="BK480" i="47"/>
  <c r="BJ1369" i="47"/>
  <c r="BJ1384" i="47"/>
  <c r="BJ1381" i="47"/>
  <c r="BJ1383" i="47"/>
  <c r="BJ1382" i="47"/>
  <c r="BK434" i="47"/>
  <c r="BK431" i="47"/>
  <c r="AT179" i="47"/>
  <c r="BJ381" i="47"/>
  <c r="AT521" i="47" s="1"/>
  <c r="BJ380" i="47"/>
  <c r="BJ382" i="47"/>
  <c r="AT64" i="47" s="1"/>
  <c r="BJ1451" i="47"/>
  <c r="AT856" i="47" s="1"/>
  <c r="BJ1449" i="47"/>
  <c r="BJ1450" i="47"/>
  <c r="AS701" i="47"/>
  <c r="AS865" i="47"/>
  <c r="AT989" i="47"/>
  <c r="BK1604" i="47" s="1"/>
  <c r="BJ597" i="47"/>
  <c r="BJ610" i="47"/>
  <c r="BJ611" i="47"/>
  <c r="AT22" i="47"/>
  <c r="BK32" i="47" s="1"/>
  <c r="BK215" i="47"/>
  <c r="BK214" i="47"/>
  <c r="BK213" i="47"/>
  <c r="AW993" i="47"/>
  <c r="BK300" i="47"/>
  <c r="BK299" i="47"/>
  <c r="AS535" i="47"/>
  <c r="AS801" i="47"/>
  <c r="BJ1303" i="47" s="1"/>
  <c r="BJ162" i="47"/>
  <c r="BJ163" i="47"/>
  <c r="BK968" i="47"/>
  <c r="BK969" i="47"/>
  <c r="BJ872" i="47"/>
  <c r="BJ871" i="47"/>
  <c r="BK985" i="47"/>
  <c r="BJ1544" i="47"/>
  <c r="BJ1545" i="47"/>
  <c r="AT56" i="47" s="1"/>
  <c r="BJ1546" i="47"/>
  <c r="AS856" i="47"/>
  <c r="AS331" i="47"/>
  <c r="AS220" i="47"/>
  <c r="BJ376" i="47" s="1"/>
  <c r="AS215" i="47"/>
  <c r="BJ6" i="47"/>
  <c r="BJ7" i="47"/>
  <c r="BJ601" i="47"/>
  <c r="BJ602" i="47"/>
  <c r="BJ599" i="47"/>
  <c r="BJ600" i="47"/>
  <c r="BM1143" i="47"/>
  <c r="BM1142" i="47"/>
  <c r="BM1141" i="47"/>
  <c r="BM1140" i="47"/>
  <c r="BM1139" i="47"/>
  <c r="BJ869" i="47"/>
  <c r="BJ161" i="47"/>
  <c r="AT676" i="47"/>
  <c r="AT249" i="47"/>
  <c r="BK427" i="47" s="1"/>
  <c r="AT534" i="47"/>
  <c r="AT468" i="47"/>
  <c r="BK786" i="47" s="1"/>
  <c r="BK830" i="47"/>
  <c r="BJ1543" i="47"/>
  <c r="AT655" i="47" s="1"/>
  <c r="BJ1560" i="47"/>
  <c r="BJ940" i="47"/>
  <c r="BJ941" i="47"/>
  <c r="BJ942" i="47"/>
  <c r="BJ943" i="47"/>
  <c r="BJ485" i="47"/>
  <c r="BJ484" i="47"/>
  <c r="BJ483" i="47"/>
  <c r="BM1160" i="47"/>
  <c r="BJ1255" i="47"/>
  <c r="BJ1258" i="47"/>
  <c r="BJ800" i="47"/>
  <c r="BJ813" i="47"/>
  <c r="BJ1519" i="47"/>
  <c r="BJ1517" i="47"/>
  <c r="BJ1516" i="47"/>
  <c r="BJ1515" i="47"/>
  <c r="BJ1509" i="47"/>
  <c r="BJ1510" i="47"/>
  <c r="BJ513" i="47"/>
  <c r="BJ517" i="47"/>
  <c r="BJ720" i="47"/>
  <c r="BJ719" i="47"/>
  <c r="BJ1269" i="47"/>
  <c r="BJ1271" i="47"/>
  <c r="BJ1270" i="47"/>
  <c r="BJ1283" i="47"/>
  <c r="BJ1281" i="47"/>
  <c r="BJ1282" i="47"/>
  <c r="BJ664" i="47"/>
  <c r="AT399" i="47" s="1"/>
  <c r="BJ663" i="47"/>
  <c r="BJ803" i="47"/>
  <c r="BJ805" i="47"/>
  <c r="BJ804" i="47"/>
  <c r="AT749" i="47" s="1"/>
  <c r="BJ802" i="47"/>
  <c r="BJ767" i="47"/>
  <c r="BJ780" i="47"/>
  <c r="BJ518" i="47"/>
  <c r="BJ519" i="47"/>
  <c r="AT774" i="47" s="1"/>
  <c r="BJ523" i="47"/>
  <c r="BJ524" i="47"/>
  <c r="AT201" i="47" s="1"/>
  <c r="BJ883" i="47"/>
  <c r="BJ884" i="47"/>
  <c r="BJ876" i="47"/>
  <c r="BJ889" i="47"/>
  <c r="BK991" i="47"/>
  <c r="BK992" i="47"/>
  <c r="BJ1027" i="47"/>
  <c r="BJ1040" i="47"/>
  <c r="BJ1578" i="47"/>
  <c r="BJ1580" i="47"/>
  <c r="BJ1581" i="47"/>
  <c r="BJ1577" i="47"/>
  <c r="BJ1579" i="47"/>
  <c r="AT891" i="47"/>
  <c r="BK1460" i="47" s="1"/>
  <c r="AT340" i="47"/>
  <c r="BK576" i="47" s="1"/>
  <c r="AU343" i="47" s="1"/>
  <c r="BL1018" i="47"/>
  <c r="AV627" i="47" s="1"/>
  <c r="BM1028" i="47" s="1"/>
  <c r="BL1019" i="47"/>
  <c r="BJ1547" i="47"/>
  <c r="AT946" i="47" s="1"/>
  <c r="BJ1564" i="47"/>
  <c r="AT956" i="47" s="1"/>
  <c r="BJ538" i="47"/>
  <c r="BJ545" i="47"/>
  <c r="BK951" i="47"/>
  <c r="BK950" i="47"/>
  <c r="BJ1091" i="47"/>
  <c r="BJ1107" i="47"/>
  <c r="BJ1405" i="47"/>
  <c r="BJ1291" i="47"/>
  <c r="BJ1290" i="47"/>
  <c r="BJ1292" i="47"/>
  <c r="BK831" i="47"/>
  <c r="BK1012" i="47"/>
  <c r="BK1025" i="47"/>
  <c r="BL829" i="47"/>
  <c r="BL827" i="47"/>
  <c r="BM829" i="47"/>
  <c r="BM827" i="47"/>
  <c r="BN827" i="47"/>
  <c r="BN829" i="47"/>
  <c r="BO827" i="47"/>
  <c r="BO829" i="47"/>
  <c r="BP827" i="47"/>
  <c r="BP829" i="47"/>
  <c r="BQ827" i="47"/>
  <c r="BQ829" i="47"/>
  <c r="BR827" i="47"/>
  <c r="BR829" i="47"/>
  <c r="BS829" i="47"/>
  <c r="BS827" i="47"/>
  <c r="BT829" i="47"/>
  <c r="BT827" i="47"/>
  <c r="BK829" i="47"/>
  <c r="BK827" i="47"/>
  <c r="BK735" i="47"/>
  <c r="AU611" i="47" s="1"/>
  <c r="BK745" i="47"/>
  <c r="BK899" i="47"/>
  <c r="BK1595" i="47"/>
  <c r="BK1594" i="47"/>
  <c r="AU360" i="47" s="1"/>
  <c r="BJ888" i="47"/>
  <c r="BJ901" i="47"/>
  <c r="AT552" i="47" s="1"/>
  <c r="BK729" i="47"/>
  <c r="BK731" i="47"/>
  <c r="BK730" i="47"/>
  <c r="BK1026" i="47"/>
  <c r="BJ1475" i="47"/>
  <c r="BJ1474" i="47"/>
  <c r="AT398" i="47" s="1"/>
  <c r="BJ1469" i="47"/>
  <c r="BJ1472" i="47"/>
  <c r="BJ1473" i="47"/>
  <c r="AT678" i="47" s="1"/>
  <c r="BJ1470" i="47"/>
  <c r="BJ1471" i="47"/>
  <c r="BK1045" i="47"/>
  <c r="BK1058" i="47"/>
  <c r="BJ1124" i="47"/>
  <c r="BJ1126" i="47"/>
  <c r="BJ1125" i="47"/>
  <c r="BJ917" i="47"/>
  <c r="BJ916" i="47"/>
  <c r="BJ931" i="47"/>
  <c r="AT650" i="47" s="1"/>
  <c r="BJ933" i="47"/>
  <c r="BJ713" i="47"/>
  <c r="BJ714" i="47"/>
  <c r="BK977" i="47"/>
  <c r="BK990" i="47"/>
  <c r="BK1013" i="47"/>
  <c r="BK1015" i="47"/>
  <c r="AU500" i="47" s="1"/>
  <c r="BL837" i="47" s="1"/>
  <c r="BK1014" i="47"/>
  <c r="BK1010" i="47"/>
  <c r="BK1330" i="47"/>
  <c r="BK1332" i="47"/>
  <c r="BJ878" i="47"/>
  <c r="BJ891" i="47"/>
  <c r="BK582" i="47"/>
  <c r="BK581" i="47"/>
  <c r="BK580" i="47"/>
  <c r="BJ510" i="47"/>
  <c r="AT198" i="47" s="1"/>
  <c r="BK337" i="47" s="1"/>
  <c r="BJ509" i="47"/>
  <c r="AT296" i="47" s="1"/>
  <c r="BK508" i="47" s="1"/>
  <c r="BJ1235" i="47"/>
  <c r="BJ1238" i="47"/>
  <c r="BJ1239" i="47"/>
  <c r="BJ1237" i="47"/>
  <c r="BJ1236" i="47"/>
  <c r="BJ1241" i="47"/>
  <c r="BJ1240" i="47"/>
  <c r="BJ1499" i="47"/>
  <c r="BJ1498" i="47"/>
  <c r="BJ1501" i="47"/>
  <c r="BJ1502" i="47"/>
  <c r="BJ1500" i="47"/>
  <c r="AT300" i="47"/>
  <c r="BK362" i="47"/>
  <c r="BK364" i="47"/>
  <c r="BJ298" i="47"/>
  <c r="BJ299" i="47"/>
  <c r="BJ301" i="47"/>
  <c r="BJ302" i="47"/>
  <c r="BJ300" i="47"/>
  <c r="BK1210" i="47"/>
  <c r="BK1194" i="47"/>
  <c r="BK1195" i="47"/>
  <c r="BJ1253" i="47"/>
  <c r="BJ1254" i="47"/>
  <c r="BJ657" i="47"/>
  <c r="BJ656" i="47"/>
  <c r="BJ792" i="47"/>
  <c r="BJ789" i="47"/>
  <c r="BJ791" i="47"/>
  <c r="BJ799" i="47"/>
  <c r="BJ774" i="47"/>
  <c r="BJ515" i="47"/>
  <c r="BJ514" i="47"/>
  <c r="BJ1093" i="47"/>
  <c r="BJ1092" i="47"/>
  <c r="BJ868" i="47"/>
  <c r="BJ1572" i="47"/>
  <c r="AU662" i="47"/>
  <c r="AV662" i="47"/>
  <c r="AU306" i="47"/>
  <c r="BJ1226" i="47"/>
  <c r="BJ1492" i="47"/>
  <c r="BJ1493" i="47"/>
  <c r="BJ1265" i="47"/>
  <c r="BJ1266" i="47"/>
  <c r="BJ1264" i="47"/>
  <c r="AT122" i="47" s="1"/>
  <c r="BK978" i="47"/>
  <c r="BK979" i="47"/>
  <c r="BJ493" i="47"/>
  <c r="BJ492" i="47"/>
  <c r="AT444" i="47"/>
  <c r="BK744" i="47" s="1"/>
  <c r="AT449" i="47"/>
  <c r="BK755" i="47" s="1"/>
  <c r="BJ607" i="47"/>
  <c r="BJ604" i="47"/>
  <c r="BK1096" i="47"/>
  <c r="BJ1386" i="47"/>
  <c r="BJ1387" i="47"/>
  <c r="BJ1388" i="47"/>
  <c r="AT668" i="47" s="1"/>
  <c r="BK1086" i="47" s="1"/>
  <c r="BJ1273" i="47"/>
  <c r="BJ1274" i="47"/>
  <c r="BJ1275" i="47"/>
  <c r="BL817" i="47"/>
  <c r="BL816" i="47"/>
  <c r="BM816" i="47"/>
  <c r="BM817" i="47"/>
  <c r="BN817" i="47"/>
  <c r="BN816" i="47"/>
  <c r="BO816" i="47"/>
  <c r="BO817" i="47"/>
  <c r="BP816" i="47"/>
  <c r="BP817" i="47"/>
  <c r="BQ816" i="47"/>
  <c r="BQ817" i="47"/>
  <c r="BR816" i="47"/>
  <c r="BR817" i="47"/>
  <c r="BS817" i="47"/>
  <c r="BS816" i="47"/>
  <c r="BT817" i="47"/>
  <c r="BT816" i="47"/>
  <c r="BK817" i="47"/>
  <c r="BK816" i="47"/>
  <c r="AT433" i="47"/>
  <c r="BK726" i="47" s="1"/>
  <c r="BJ1218" i="47"/>
  <c r="BJ1217" i="47"/>
  <c r="AT744" i="47"/>
  <c r="BK1208" i="47" s="1"/>
  <c r="AU737" i="47" s="1"/>
  <c r="BK760" i="47"/>
  <c r="BK746" i="47"/>
  <c r="AU308" i="47" s="1"/>
  <c r="BL525" i="47" s="1"/>
  <c r="BL832" i="47"/>
  <c r="BK1440" i="47"/>
  <c r="AT964" i="47"/>
  <c r="AT971" i="47"/>
  <c r="AX964" i="47"/>
  <c r="AX971" i="47"/>
  <c r="BA964" i="47"/>
  <c r="BA971" i="47"/>
  <c r="BB964" i="47"/>
  <c r="BB971" i="47"/>
  <c r="AT537" i="47"/>
  <c r="AT542" i="47"/>
  <c r="AT632" i="47"/>
  <c r="AT637" i="47"/>
  <c r="AT722" i="47"/>
  <c r="AT728" i="47"/>
  <c r="BK1176" i="47" s="1"/>
  <c r="AU716" i="47" s="1"/>
  <c r="BL1158" i="47" s="1"/>
  <c r="AT825" i="47"/>
  <c r="AT832" i="47"/>
  <c r="BK822" i="47"/>
  <c r="BK821" i="47"/>
  <c r="BK820" i="47"/>
  <c r="AT301" i="47"/>
  <c r="AT303" i="47"/>
  <c r="BJ1432" i="47"/>
  <c r="BJ1434" i="47"/>
  <c r="BJ1433" i="47"/>
  <c r="AT899" i="47" s="1"/>
  <c r="BK1476" i="47" s="1"/>
  <c r="BJ1457" i="47"/>
  <c r="BJ1453" i="47"/>
  <c r="BJ1456" i="47"/>
  <c r="BJ1455" i="47"/>
  <c r="BJ1454" i="47"/>
  <c r="BJ1452" i="47"/>
  <c r="BJ1458" i="47"/>
  <c r="BJ1495" i="47"/>
  <c r="AT925" i="47" s="1"/>
  <c r="BJ1483" i="47"/>
  <c r="BJ1503" i="47"/>
  <c r="BJ1504" i="47"/>
  <c r="AW305" i="47"/>
  <c r="AZ305" i="47"/>
  <c r="BC305" i="47"/>
  <c r="AX305" i="47"/>
  <c r="AY305" i="47"/>
  <c r="BB305" i="47"/>
  <c r="AV305" i="47"/>
  <c r="BA305" i="47"/>
  <c r="BD305" i="47"/>
  <c r="BJ1110" i="47"/>
  <c r="BJ1109" i="47"/>
  <c r="BJ1108" i="47"/>
  <c r="BJ912" i="47"/>
  <c r="BJ903" i="47"/>
  <c r="BJ904" i="47"/>
  <c r="BJ919" i="47"/>
  <c r="BJ920" i="47"/>
  <c r="BJ918" i="47"/>
  <c r="BJ703" i="47"/>
  <c r="BJ704" i="47"/>
  <c r="BK1011" i="47"/>
  <c r="AU101" i="47" s="1"/>
  <c r="BL170" i="47" s="1"/>
  <c r="BK997" i="47"/>
  <c r="BK1001" i="47"/>
  <c r="BK999" i="47"/>
  <c r="BK998" i="47"/>
  <c r="BJ1221" i="47"/>
  <c r="AT750" i="47" s="1"/>
  <c r="BJ1222" i="47"/>
  <c r="BJ1223" i="47"/>
  <c r="AU930" i="47"/>
  <c r="BK1432" i="47"/>
  <c r="BJ1082" i="47"/>
  <c r="AT183" i="47" s="1"/>
  <c r="BJ1075" i="47"/>
  <c r="BJ1527" i="47"/>
  <c r="BJ1529" i="47"/>
  <c r="BJ1528" i="47"/>
  <c r="BK575" i="47"/>
  <c r="AU341" i="47" s="1"/>
  <c r="BL577" i="47" s="1"/>
  <c r="AU301" i="47"/>
  <c r="AU303" i="47"/>
  <c r="BL512" i="47" s="1"/>
  <c r="BK1077" i="47"/>
  <c r="BK1076" i="47"/>
  <c r="BK877" i="47"/>
  <c r="BK761" i="47"/>
  <c r="BK747" i="47"/>
  <c r="BJ494" i="47"/>
  <c r="BJ620" i="47"/>
  <c r="BJ619" i="47"/>
  <c r="BJ618" i="47"/>
  <c r="BJ617" i="47"/>
  <c r="AT278" i="47"/>
  <c r="AU562" i="47"/>
  <c r="AU444" i="47"/>
  <c r="BL739" i="47" s="1"/>
  <c r="BK3" i="47"/>
  <c r="BK4" i="47"/>
  <c r="BJ616" i="47"/>
  <c r="AT370" i="47" s="1"/>
  <c r="BJ615" i="47"/>
  <c r="BJ614" i="47"/>
  <c r="BJ419" i="47"/>
  <c r="BJ418" i="47"/>
  <c r="AM496" i="47"/>
  <c r="AN496" i="47" s="1"/>
  <c r="AM488" i="47"/>
  <c r="AN488" i="47" s="1"/>
  <c r="BJ543" i="47"/>
  <c r="BJ544" i="47"/>
  <c r="AT646" i="47" s="1"/>
  <c r="BK255" i="47"/>
  <c r="BK835" i="47"/>
  <c r="BK843" i="47"/>
  <c r="BK836" i="47"/>
  <c r="BL824" i="47"/>
  <c r="AV506" i="47" s="1"/>
  <c r="BM824" i="47"/>
  <c r="AW506" i="47" s="1"/>
  <c r="BN824" i="47"/>
  <c r="AX506" i="47" s="1"/>
  <c r="BO824" i="47"/>
  <c r="AY506" i="47" s="1"/>
  <c r="BP824" i="47"/>
  <c r="AZ506" i="47" s="1"/>
  <c r="BQ824" i="47"/>
  <c r="BA506" i="47" s="1"/>
  <c r="BR824" i="47"/>
  <c r="BB506" i="47" s="1"/>
  <c r="BS824" i="47"/>
  <c r="BC506" i="47" s="1"/>
  <c r="BT824" i="47"/>
  <c r="BD506" i="47" s="1"/>
  <c r="BK808" i="47"/>
  <c r="BK824" i="47"/>
  <c r="AU506" i="47" s="1"/>
  <c r="AT220" i="47"/>
  <c r="BK376" i="47" s="1"/>
  <c r="AT215" i="47"/>
  <c r="BK367" i="47" s="1"/>
  <c r="AT631" i="47"/>
  <c r="BK1029" i="47" s="1"/>
  <c r="AT109" i="47"/>
  <c r="BJ1212" i="47"/>
  <c r="BJ1211" i="47"/>
  <c r="AT466" i="47" s="1"/>
  <c r="BJ1214" i="47"/>
  <c r="BJ1213" i="47"/>
  <c r="AT666" i="47" s="1"/>
  <c r="AT508" i="47"/>
  <c r="BK844" i="47" s="1"/>
  <c r="AU519" i="47" s="1"/>
  <c r="BK741" i="47"/>
  <c r="AT135" i="47"/>
  <c r="AT134" i="47"/>
  <c r="BK1355" i="47"/>
  <c r="AT919" i="47"/>
  <c r="AT112" i="47"/>
  <c r="AT124" i="47"/>
  <c r="AT121" i="47"/>
  <c r="BJ1230" i="47"/>
  <c r="BJ1229" i="47"/>
  <c r="BJ1228" i="47"/>
  <c r="BJ1227" i="47"/>
  <c r="AT767" i="47" s="1"/>
  <c r="BJ226" i="47"/>
  <c r="BJ223" i="47"/>
  <c r="BJ224" i="47"/>
  <c r="AT762" i="47" s="1"/>
  <c r="BJ225" i="47"/>
  <c r="AT132" i="47" s="1"/>
  <c r="BK1560" i="47"/>
  <c r="BK1561" i="47"/>
  <c r="BK1559" i="47"/>
  <c r="AV508" i="47"/>
  <c r="AU849" i="47"/>
  <c r="AU837" i="47"/>
  <c r="AZ781" i="47"/>
  <c r="AZ769" i="47"/>
  <c r="AZ216" i="47"/>
  <c r="AU216" i="47"/>
  <c r="AU781" i="47"/>
  <c r="AU769" i="47"/>
  <c r="BD673" i="47"/>
  <c r="BD663" i="47"/>
  <c r="BK1023" i="47"/>
  <c r="BJ292" i="47"/>
  <c r="BJ291" i="47"/>
  <c r="BJ293" i="47"/>
  <c r="BJ294" i="47"/>
  <c r="BK856" i="47"/>
  <c r="BK855" i="47"/>
  <c r="BK1331" i="47"/>
  <c r="AT671" i="47"/>
  <c r="BK725" i="47"/>
  <c r="BK727" i="47"/>
  <c r="BK753" i="47"/>
  <c r="BK1032" i="47"/>
  <c r="BJ1441" i="47"/>
  <c r="BJ1443" i="47"/>
  <c r="BJ1442" i="47"/>
  <c r="BJ1466" i="47"/>
  <c r="AT54" i="47" s="1"/>
  <c r="BJ1518" i="47"/>
  <c r="BL725" i="47"/>
  <c r="AU454" i="47"/>
  <c r="AU446" i="47"/>
  <c r="BL744" i="47" s="1"/>
  <c r="AU768" i="47"/>
  <c r="AU757" i="47"/>
  <c r="BM974" i="47"/>
  <c r="BM975" i="47"/>
  <c r="BK453" i="47"/>
  <c r="BK455" i="47"/>
  <c r="BK454" i="47"/>
  <c r="BJ1104" i="47"/>
  <c r="BJ1105" i="47"/>
  <c r="BJ1102" i="47"/>
  <c r="BJ1103" i="47"/>
  <c r="AT361" i="47"/>
  <c r="AT354" i="47"/>
  <c r="AT524" i="47"/>
  <c r="AT516" i="47"/>
  <c r="BK840" i="47" s="1"/>
  <c r="BK175" i="47"/>
  <c r="BK174" i="47"/>
  <c r="BK173" i="47"/>
  <c r="BJ709" i="47"/>
  <c r="BJ710" i="47"/>
  <c r="BK987" i="47"/>
  <c r="BK988" i="47"/>
  <c r="AT843" i="47"/>
  <c r="BK1378" i="47" s="1"/>
  <c r="AT517" i="47"/>
  <c r="AT682" i="47"/>
  <c r="AT529" i="47"/>
  <c r="AT463" i="47"/>
  <c r="BK781" i="47" s="1"/>
  <c r="BJ894" i="47"/>
  <c r="BK828" i="47"/>
  <c r="BJ1118" i="47"/>
  <c r="BJ1119" i="47"/>
  <c r="BJ927" i="47"/>
  <c r="BJ928" i="47"/>
  <c r="BJ929" i="47"/>
  <c r="AT705" i="47" s="1"/>
  <c r="BJ930" i="47"/>
  <c r="AT846" i="47" s="1"/>
  <c r="AT945" i="47"/>
  <c r="BK1543" i="47" s="1"/>
  <c r="AU670" i="47"/>
  <c r="AV622" i="47"/>
  <c r="AW622" i="47"/>
  <c r="BN1020" i="47" s="1"/>
  <c r="AU272" i="47"/>
  <c r="AU189" i="47"/>
  <c r="AU192" i="47"/>
  <c r="BL328" i="47" s="1"/>
  <c r="BK555" i="47"/>
  <c r="BK556" i="47"/>
  <c r="BL1355" i="47"/>
  <c r="AT909" i="47"/>
  <c r="BK1443" i="47"/>
  <c r="BK1441" i="47"/>
  <c r="BK1442" i="47"/>
  <c r="BL1442" i="47"/>
  <c r="BL1443" i="47"/>
  <c r="BL1441" i="47"/>
  <c r="AU416" i="47"/>
  <c r="AU412" i="47"/>
  <c r="AU420" i="47"/>
  <c r="BL706" i="47" s="1"/>
  <c r="BJ886" i="47"/>
  <c r="BJ885" i="47"/>
  <c r="AT916" i="47" s="1"/>
  <c r="BJ1556" i="47"/>
  <c r="AT822" i="47" s="1"/>
  <c r="BK1347" i="47" s="1"/>
  <c r="BJ1539" i="47"/>
  <c r="BJ1538" i="47"/>
  <c r="AT288" i="47" s="1"/>
  <c r="BJ174" i="47"/>
  <c r="BJ173" i="47"/>
  <c r="AT368" i="47" s="1"/>
  <c r="BJ175" i="47"/>
  <c r="AT692" i="47" s="1"/>
  <c r="AT416" i="47"/>
  <c r="AT412" i="47"/>
  <c r="AT420" i="47"/>
  <c r="BK706" i="47" s="1"/>
  <c r="AT229" i="47"/>
  <c r="BK1083" i="47"/>
  <c r="AT525" i="47"/>
  <c r="AT533" i="47"/>
  <c r="AT286" i="47"/>
  <c r="BJ1284" i="47"/>
  <c r="BJ1263" i="47"/>
  <c r="BJ1256" i="47"/>
  <c r="BJ1257" i="47"/>
  <c r="AV532" i="47"/>
  <c r="AY532" i="47"/>
  <c r="BB532" i="47"/>
  <c r="AW532" i="47"/>
  <c r="AX532" i="47"/>
  <c r="BA532" i="47"/>
  <c r="BD532" i="47"/>
  <c r="AU532" i="47"/>
  <c r="BL1096" i="47"/>
  <c r="AZ532" i="47"/>
  <c r="BC532" i="47"/>
  <c r="AU421" i="47"/>
  <c r="AV421" i="47"/>
  <c r="AW421" i="47"/>
  <c r="AX421" i="47"/>
  <c r="AY421" i="47"/>
  <c r="AZ421" i="47"/>
  <c r="BA421" i="47"/>
  <c r="BB421" i="47"/>
  <c r="BC421" i="47"/>
  <c r="BD421" i="47"/>
  <c r="BM996" i="47"/>
  <c r="BM533" i="47"/>
  <c r="AU239" i="47"/>
  <c r="AU655" i="47"/>
  <c r="AU302" i="47"/>
  <c r="BN1021" i="47"/>
  <c r="BK567" i="47"/>
  <c r="BK507" i="47"/>
  <c r="BK1444" i="47"/>
  <c r="AU21" i="47" s="1"/>
  <c r="AU962" i="47"/>
  <c r="BL1568" i="47" s="1"/>
  <c r="BK1433" i="47"/>
  <c r="BJ1397" i="47"/>
  <c r="AT273" i="47" s="1"/>
  <c r="BJ1396" i="47"/>
  <c r="BL1433" i="47"/>
  <c r="BJ98" i="47"/>
  <c r="BJ99" i="47"/>
  <c r="BJ182" i="47"/>
  <c r="BJ181" i="47"/>
  <c r="AT791" i="47" s="1"/>
  <c r="BK397" i="47"/>
  <c r="BK592" i="47"/>
  <c r="BK590" i="47"/>
  <c r="BK591" i="47"/>
  <c r="BK593" i="47"/>
  <c r="BK1069" i="47"/>
  <c r="BL171" i="47"/>
  <c r="AT782" i="47"/>
  <c r="BK1263" i="47" s="1"/>
  <c r="AT362" i="47"/>
  <c r="AT187" i="47"/>
  <c r="BK323" i="47" s="1"/>
  <c r="AT316" i="47"/>
  <c r="AT803" i="47"/>
  <c r="BK1307" i="47" s="1"/>
  <c r="BK432" i="47"/>
  <c r="BJ1252" i="47"/>
  <c r="BK754" i="47"/>
  <c r="BK196" i="47" l="1"/>
  <c r="AU460" i="47" s="1"/>
  <c r="BK198" i="47"/>
  <c r="BK197" i="47"/>
  <c r="BK199" i="47"/>
  <c r="BK807" i="47"/>
  <c r="BK806" i="47"/>
  <c r="BJ1116" i="47"/>
  <c r="BJ1114" i="47"/>
  <c r="BJ1138" i="47"/>
  <c r="BJ1137" i="47"/>
  <c r="BJ1417" i="47"/>
  <c r="AT812" i="47" s="1"/>
  <c r="BJ1416" i="47"/>
  <c r="BJ313" i="47"/>
  <c r="BJ315" i="47"/>
  <c r="AT572" i="47" s="1"/>
  <c r="BJ314" i="47"/>
  <c r="AT226" i="47" s="1"/>
  <c r="BJ906" i="47"/>
  <c r="BJ905" i="47"/>
  <c r="BK361" i="47"/>
  <c r="AT180" i="47"/>
  <c r="AT755" i="47"/>
  <c r="AT568" i="47"/>
  <c r="AT787" i="47"/>
  <c r="BJ907" i="47"/>
  <c r="AT816" i="47"/>
  <c r="AU115" i="47"/>
  <c r="AT21" i="47"/>
  <c r="BK341" i="47"/>
  <c r="AT59" i="47"/>
  <c r="BK857" i="47"/>
  <c r="AU520" i="47" s="1"/>
  <c r="BJ373" i="47"/>
  <c r="AT833" i="47"/>
  <c r="AT253" i="47"/>
  <c r="AT405" i="47"/>
  <c r="AT245" i="47"/>
  <c r="AT317" i="47"/>
  <c r="AT425" i="47"/>
  <c r="BK717" i="47" s="1"/>
  <c r="AT680" i="47"/>
  <c r="AT429" i="47"/>
  <c r="AU899" i="47"/>
  <c r="BL1478" i="47" s="1"/>
  <c r="AT222" i="47"/>
  <c r="AT778" i="47"/>
  <c r="AT950" i="47"/>
  <c r="AT280" i="47"/>
  <c r="AT547" i="47"/>
  <c r="AT235" i="47"/>
  <c r="BK409" i="47" s="1"/>
  <c r="AT851" i="47"/>
  <c r="BK1395" i="47" s="1"/>
  <c r="AT789" i="47"/>
  <c r="BK1280" i="47" s="1"/>
  <c r="BK796" i="47"/>
  <c r="BK795" i="47"/>
  <c r="BJ788" i="47"/>
  <c r="AT145" i="47" s="1"/>
  <c r="BK250" i="47" s="1"/>
  <c r="BJ790" i="47"/>
  <c r="AT783" i="47" s="1"/>
  <c r="BJ40" i="47"/>
  <c r="AT373" i="47" s="1"/>
  <c r="BJ41" i="47"/>
  <c r="BJ42" i="47"/>
  <c r="BJ15" i="47"/>
  <c r="AT741" i="47" s="1"/>
  <c r="BK1200" i="47" s="1"/>
  <c r="BJ16" i="47"/>
  <c r="BK1583" i="47"/>
  <c r="BK1584" i="47"/>
  <c r="BK1582" i="47"/>
  <c r="BK301" i="47"/>
  <c r="BK302" i="47"/>
  <c r="BK305" i="47"/>
  <c r="BK304" i="47"/>
  <c r="AU828" i="47" s="1"/>
  <c r="BK303" i="47"/>
  <c r="BK297" i="47"/>
  <c r="BK296" i="47"/>
  <c r="BK298" i="47"/>
  <c r="BJ1249" i="47"/>
  <c r="BJ1248" i="47"/>
  <c r="BJ1250" i="47"/>
  <c r="BJ631" i="47"/>
  <c r="BJ630" i="47"/>
  <c r="BJ629" i="47"/>
  <c r="BJ553" i="47"/>
  <c r="BJ554" i="47"/>
  <c r="AT332" i="47" s="1"/>
  <c r="BJ1385" i="47"/>
  <c r="BJ1404" i="47"/>
  <c r="AT995" i="47"/>
  <c r="BK1615" i="47" s="1"/>
  <c r="AT374" i="47"/>
  <c r="BK1427" i="47"/>
  <c r="BK1425" i="47"/>
  <c r="BK1426" i="47"/>
  <c r="BK972" i="47"/>
  <c r="AU473" i="47" s="1"/>
  <c r="BK971" i="47"/>
  <c r="BK345" i="47"/>
  <c r="BK346" i="47"/>
  <c r="BK347" i="47"/>
  <c r="BK527" i="47"/>
  <c r="BK526" i="47"/>
  <c r="BJ334" i="47"/>
  <c r="BJ335" i="47"/>
  <c r="BJ333" i="47"/>
  <c r="BJ1589" i="47"/>
  <c r="BJ1592" i="47"/>
  <c r="BJ498" i="47"/>
  <c r="BJ500" i="47"/>
  <c r="BJ499" i="47"/>
  <c r="BJ371" i="47"/>
  <c r="BJ374" i="47"/>
  <c r="AT217" i="47" s="1"/>
  <c r="BK373" i="47" s="1"/>
  <c r="BK1437" i="47"/>
  <c r="AU820" i="47" s="1"/>
  <c r="BK1436" i="47"/>
  <c r="AU498" i="47" s="1"/>
  <c r="BK1434" i="47"/>
  <c r="BJ945" i="47"/>
  <c r="BJ944" i="47"/>
  <c r="BJ946" i="47"/>
  <c r="BJ1573" i="47"/>
  <c r="AT647" i="47" s="1"/>
  <c r="BJ1576" i="47"/>
  <c r="AT823" i="47" s="1"/>
  <c r="BK1348" i="47" s="1"/>
  <c r="BK1000" i="47"/>
  <c r="BK1003" i="47"/>
  <c r="AT638" i="47"/>
  <c r="AT633" i="47"/>
  <c r="AT331" i="47"/>
  <c r="AT11" i="47"/>
  <c r="BK109" i="47"/>
  <c r="BK110" i="47"/>
  <c r="BJ1133" i="47"/>
  <c r="BJ1136" i="47"/>
  <c r="BJ1403" i="47"/>
  <c r="BJ1402" i="47"/>
  <c r="BJ555" i="47"/>
  <c r="BJ558" i="47"/>
  <c r="AT904" i="47" s="1"/>
  <c r="BK1065" i="47"/>
  <c r="AU178" i="47" s="1"/>
  <c r="BL306" i="47" s="1"/>
  <c r="BK1064" i="47"/>
  <c r="BK1549" i="47"/>
  <c r="BK1548" i="47"/>
  <c r="BL994" i="47"/>
  <c r="BL995" i="47"/>
  <c r="BK900" i="47"/>
  <c r="BK903" i="47"/>
  <c r="BK1166" i="47"/>
  <c r="BK1169" i="47"/>
  <c r="BK1365" i="47"/>
  <c r="BK1364" i="47"/>
  <c r="BK1363" i="47"/>
  <c r="BK313" i="47"/>
  <c r="BK314" i="47"/>
  <c r="BK315" i="47"/>
  <c r="AU572" i="47" s="1"/>
  <c r="BL1373" i="47"/>
  <c r="AV839" i="47" s="1"/>
  <c r="BL1371" i="47"/>
  <c r="BL1372" i="47"/>
  <c r="AT759" i="47"/>
  <c r="AT307" i="47"/>
  <c r="BK490" i="47"/>
  <c r="BK491" i="47"/>
  <c r="BK389" i="47"/>
  <c r="BK392" i="47"/>
  <c r="BL411" i="47"/>
  <c r="BL414" i="47"/>
  <c r="BL1065" i="47"/>
  <c r="AV178" i="47" s="1"/>
  <c r="BM306" i="47" s="1"/>
  <c r="BL1064" i="47"/>
  <c r="BK456" i="47"/>
  <c r="BK458" i="47"/>
  <c r="AU114" i="47" s="1"/>
  <c r="BK459" i="47"/>
  <c r="BK460" i="47"/>
  <c r="BK457" i="47"/>
  <c r="BK461" i="47"/>
  <c r="AU831" i="47" s="1"/>
  <c r="BL1359" i="47" s="1"/>
  <c r="BK462" i="47"/>
  <c r="BK539" i="47"/>
  <c r="BK540" i="47"/>
  <c r="AU592" i="47"/>
  <c r="BL964" i="47" s="1"/>
  <c r="AU591" i="47"/>
  <c r="BL963" i="47" s="1"/>
  <c r="BM202" i="47"/>
  <c r="BM201" i="47"/>
  <c r="BK1050" i="47"/>
  <c r="BK699" i="47"/>
  <c r="BK698" i="47"/>
  <c r="BK700" i="47"/>
  <c r="BK701" i="47"/>
  <c r="BK702" i="47"/>
  <c r="BK1114" i="47"/>
  <c r="BJ369" i="47"/>
  <c r="BJ370" i="47"/>
  <c r="BJ1600" i="47"/>
  <c r="AT807" i="47" s="1"/>
  <c r="BK1314" i="47" s="1"/>
  <c r="BJ1601" i="47"/>
  <c r="BK568" i="47"/>
  <c r="BK569" i="47"/>
  <c r="BK1616" i="47"/>
  <c r="BK1617" i="47"/>
  <c r="BK1618" i="47"/>
  <c r="BK336" i="47"/>
  <c r="AU206" i="47" s="1"/>
  <c r="BJ1535" i="47"/>
  <c r="AT491" i="47" s="1"/>
  <c r="BJ1536" i="47"/>
  <c r="BJ1358" i="47"/>
  <c r="AT357" i="47"/>
  <c r="BK601" i="47" s="1"/>
  <c r="AU832" i="47" s="1"/>
  <c r="BL1365" i="47" s="1"/>
  <c r="AT356" i="47"/>
  <c r="BK596" i="47" s="1"/>
  <c r="BK1380" i="47"/>
  <c r="BK1189" i="47"/>
  <c r="BK1188" i="47"/>
  <c r="BJ497" i="47"/>
  <c r="AT988" i="47"/>
  <c r="BK1603" i="47" s="1"/>
  <c r="AU808" i="47" s="1"/>
  <c r="BJ372" i="47"/>
  <c r="AT266" i="47" s="1"/>
  <c r="BK444" i="47" s="1"/>
  <c r="BK1435" i="47"/>
  <c r="BJ939" i="47"/>
  <c r="BJ938" i="47"/>
  <c r="BJ937" i="47"/>
  <c r="AU196" i="47"/>
  <c r="AU872" i="47"/>
  <c r="BL1356" i="47"/>
  <c r="BL1357" i="47"/>
  <c r="BM1356" i="47"/>
  <c r="BM1357" i="47"/>
  <c r="BL1585" i="47"/>
  <c r="BL1586" i="47"/>
  <c r="AU603" i="47"/>
  <c r="BL983" i="47" s="1"/>
  <c r="AU597" i="47"/>
  <c r="BN1356" i="47"/>
  <c r="BN1357" i="47"/>
  <c r="BK707" i="47"/>
  <c r="BK708" i="47"/>
  <c r="AT379" i="47"/>
  <c r="BK635" i="47" s="1"/>
  <c r="AT378" i="47"/>
  <c r="AT570" i="47"/>
  <c r="AT569" i="47"/>
  <c r="BL1144" i="47"/>
  <c r="BL1145" i="47"/>
  <c r="AU797" i="47"/>
  <c r="BL1296" i="47" s="1"/>
  <c r="AU796" i="47"/>
  <c r="AT458" i="47"/>
  <c r="AT669" i="47"/>
  <c r="AT938" i="47"/>
  <c r="AT706" i="47"/>
  <c r="AT866" i="47"/>
  <c r="AT702" i="47"/>
  <c r="BJ1401" i="47"/>
  <c r="BK787" i="47"/>
  <c r="AT792" i="47"/>
  <c r="BK1285" i="47" s="1"/>
  <c r="AT248" i="47"/>
  <c r="BK514" i="47"/>
  <c r="AT26" i="47"/>
  <c r="BK351" i="47"/>
  <c r="BK352" i="47"/>
  <c r="BL700" i="47"/>
  <c r="BK1048" i="47"/>
  <c r="BK1047" i="47"/>
  <c r="BK1046" i="47"/>
  <c r="BK570" i="47"/>
  <c r="AU337" i="47" s="1"/>
  <c r="BK1024" i="47"/>
  <c r="AU175" i="47" s="1"/>
  <c r="BK1393" i="47"/>
  <c r="BJ1247" i="47"/>
  <c r="BJ1244" i="47"/>
  <c r="BJ1245" i="47"/>
  <c r="AT259" i="47" s="1"/>
  <c r="BJ1246" i="47"/>
  <c r="BJ628" i="47"/>
  <c r="AT978" i="47" s="1"/>
  <c r="BJ623" i="47"/>
  <c r="BJ625" i="47"/>
  <c r="BJ622" i="47"/>
  <c r="AT194" i="47" s="1"/>
  <c r="BJ626" i="47"/>
  <c r="BJ627" i="47"/>
  <c r="BJ621" i="47"/>
  <c r="BJ624" i="47"/>
  <c r="BJ551" i="47"/>
  <c r="BJ550" i="47"/>
  <c r="AT535" i="47" s="1"/>
  <c r="BK312" i="47"/>
  <c r="BK311" i="47"/>
  <c r="BK310" i="47"/>
  <c r="BK935" i="47"/>
  <c r="BK936" i="47"/>
  <c r="BK464" i="47"/>
  <c r="BK463" i="47"/>
  <c r="BK1614" i="47"/>
  <c r="BK1613" i="47"/>
  <c r="AU873" i="47" s="1"/>
  <c r="BK1612" i="47"/>
  <c r="AU995" i="47" s="1"/>
  <c r="BL1615" i="47" s="1"/>
  <c r="AT527" i="47"/>
  <c r="BK872" i="47" s="1"/>
  <c r="AT55" i="47"/>
  <c r="BJ331" i="47"/>
  <c r="BJ330" i="47"/>
  <c r="AT376" i="47" s="1"/>
  <c r="BK629" i="47" s="1"/>
  <c r="BJ332" i="47"/>
  <c r="AT906" i="47" s="1"/>
  <c r="BJ495" i="47"/>
  <c r="BJ496" i="47"/>
  <c r="BK542" i="47"/>
  <c r="BK1006" i="47"/>
  <c r="BK467" i="47"/>
  <c r="BK465" i="47"/>
  <c r="BK468" i="47"/>
  <c r="BK466" i="47"/>
  <c r="BL773" i="47"/>
  <c r="BK1399" i="47"/>
  <c r="BK1400" i="47"/>
  <c r="BK1398" i="47"/>
  <c r="BJ1412" i="47"/>
  <c r="AT857" i="47" s="1"/>
  <c r="BK1401" i="47" s="1"/>
  <c r="BJ1411" i="47"/>
  <c r="BK1602" i="47"/>
  <c r="BK1601" i="47"/>
  <c r="BJ882" i="47"/>
  <c r="BJ881" i="47"/>
  <c r="AT936" i="47" s="1"/>
  <c r="BK1525" i="47" s="1"/>
  <c r="BJ1301" i="47"/>
  <c r="BJ1300" i="47"/>
  <c r="AT800" i="47" s="1"/>
  <c r="BK1299" i="47" s="1"/>
  <c r="BJ1398" i="47"/>
  <c r="BJ1399" i="47"/>
  <c r="BJ1400" i="47"/>
  <c r="AT53" i="47" s="1"/>
  <c r="BK90" i="47" s="1"/>
  <c r="BK1481" i="47"/>
  <c r="BJ368" i="47"/>
  <c r="BJ367" i="47"/>
  <c r="AT575" i="47"/>
  <c r="AT576" i="47"/>
  <c r="BK1063" i="47"/>
  <c r="AU182" i="47" s="1"/>
  <c r="BK1061" i="47"/>
  <c r="BK1062" i="47"/>
  <c r="AW717" i="47"/>
  <c r="AW718" i="47"/>
  <c r="BK423" i="47"/>
  <c r="BK574" i="47"/>
  <c r="BK572" i="47"/>
  <c r="BK571" i="47"/>
  <c r="BK660" i="47"/>
  <c r="BK659" i="47"/>
  <c r="AU643" i="47" s="1"/>
  <c r="BK1100" i="47"/>
  <c r="AU321" i="47"/>
  <c r="AU322" i="47"/>
  <c r="BL542" i="47" s="1"/>
  <c r="AT897" i="47"/>
  <c r="AT898" i="47"/>
  <c r="AU746" i="47"/>
  <c r="AU666" i="47"/>
  <c r="AT829" i="47"/>
  <c r="AT830" i="47"/>
  <c r="AT795" i="47"/>
  <c r="AT796" i="47"/>
  <c r="AT641" i="47"/>
  <c r="AT642" i="47"/>
  <c r="BK1043" i="47" s="1"/>
  <c r="BL518" i="47"/>
  <c r="BK740" i="47"/>
  <c r="BK739" i="47"/>
  <c r="BK751" i="47"/>
  <c r="BK750" i="47"/>
  <c r="BK752" i="47"/>
  <c r="AU852" i="47" s="1"/>
  <c r="AT560" i="47"/>
  <c r="AT561" i="47"/>
  <c r="BL522" i="47"/>
  <c r="BL520" i="47"/>
  <c r="AU614" i="47"/>
  <c r="AU615" i="47"/>
  <c r="BK1350" i="47"/>
  <c r="BK1351" i="47"/>
  <c r="BK1349" i="47"/>
  <c r="BK1360" i="47"/>
  <c r="BK1361" i="47"/>
  <c r="AT819" i="47"/>
  <c r="AT820" i="47"/>
  <c r="AT710" i="47"/>
  <c r="AT711" i="47"/>
  <c r="BK1506" i="47"/>
  <c r="BK1507" i="47"/>
  <c r="AT566" i="47"/>
  <c r="AT567" i="47"/>
  <c r="BK1216" i="47"/>
  <c r="BK1218" i="47"/>
  <c r="AU819" i="47"/>
  <c r="AT588" i="47"/>
  <c r="AT589" i="47"/>
  <c r="AT770" i="47"/>
  <c r="BK1242" i="47" s="1"/>
  <c r="AU474" i="47" s="1"/>
  <c r="AT771" i="47"/>
  <c r="BK1243" i="47" s="1"/>
  <c r="AV900" i="47"/>
  <c r="BM830" i="47"/>
  <c r="BM842" i="47"/>
  <c r="BN830" i="47"/>
  <c r="BN842" i="47"/>
  <c r="BO830" i="47"/>
  <c r="BO842" i="47"/>
  <c r="BP830" i="47"/>
  <c r="BP842" i="47"/>
  <c r="BQ830" i="47"/>
  <c r="BQ842" i="47"/>
  <c r="BR830" i="47"/>
  <c r="BR842" i="47"/>
  <c r="BS830" i="47"/>
  <c r="BS842" i="47"/>
  <c r="BT830" i="47"/>
  <c r="BT842" i="47"/>
  <c r="BL830" i="47"/>
  <c r="BL842" i="47"/>
  <c r="BK785" i="47"/>
  <c r="BK782" i="47"/>
  <c r="BL1390" i="47"/>
  <c r="BL1389" i="47"/>
  <c r="BL1368" i="47"/>
  <c r="BL1370" i="47"/>
  <c r="BK1090" i="47"/>
  <c r="BK1089" i="47"/>
  <c r="AU121" i="47" s="1"/>
  <c r="AU435" i="47"/>
  <c r="AU436" i="47"/>
  <c r="AU879" i="47"/>
  <c r="AU880" i="47"/>
  <c r="BL1438" i="47" s="1"/>
  <c r="AU691" i="47"/>
  <c r="BK780" i="47"/>
  <c r="BK778" i="47"/>
  <c r="BK779" i="47"/>
  <c r="BK777" i="47"/>
  <c r="BK776" i="47"/>
  <c r="BK1369" i="47"/>
  <c r="BK1381" i="47"/>
  <c r="BK1385" i="47"/>
  <c r="BK1382" i="47"/>
  <c r="BK1383" i="47"/>
  <c r="BK1384" i="47"/>
  <c r="BM1020" i="47"/>
  <c r="BM1021" i="47"/>
  <c r="BL452" i="47"/>
  <c r="BL451" i="47"/>
  <c r="BL449" i="47"/>
  <c r="BL322" i="47"/>
  <c r="BL324" i="47"/>
  <c r="BL325" i="47"/>
  <c r="BK1477" i="47"/>
  <c r="BL695" i="47"/>
  <c r="BL694" i="47"/>
  <c r="AV867" i="47" s="1"/>
  <c r="BM1418" i="47" s="1"/>
  <c r="BL693" i="47"/>
  <c r="BL696" i="47"/>
  <c r="AT538" i="47"/>
  <c r="AT539" i="47"/>
  <c r="BK697" i="47"/>
  <c r="BK693" i="47"/>
  <c r="BK694" i="47"/>
  <c r="AU867" i="47" s="1"/>
  <c r="BK695" i="47"/>
  <c r="BK696" i="47"/>
  <c r="BL1061" i="47"/>
  <c r="BL1062" i="47"/>
  <c r="BK321" i="47"/>
  <c r="BK320" i="47"/>
  <c r="BK534" i="47"/>
  <c r="BK535" i="47"/>
  <c r="BK536" i="47"/>
  <c r="BK537" i="47"/>
  <c r="BK1302" i="47"/>
  <c r="BK594" i="47"/>
  <c r="BK595" i="47"/>
  <c r="AT133" i="47"/>
  <c r="AT369" i="47"/>
  <c r="BK614" i="47" s="1"/>
  <c r="AT208" i="47"/>
  <c r="BK360" i="47" s="1"/>
  <c r="AT364" i="47"/>
  <c r="BK612" i="47" s="1"/>
  <c r="AT199" i="47"/>
  <c r="AT761" i="47"/>
  <c r="BJ1134" i="47"/>
  <c r="AT801" i="47" s="1"/>
  <c r="BK1303" i="47" s="1"/>
  <c r="BJ1135" i="47"/>
  <c r="AM305" i="47"/>
  <c r="AN305" i="47" s="1"/>
  <c r="BJ1414" i="47"/>
  <c r="AT67" i="47" s="1"/>
  <c r="BJ1413" i="47"/>
  <c r="BK16" i="47"/>
  <c r="BK15" i="47"/>
  <c r="AU741" i="47" s="1"/>
  <c r="AT225" i="47"/>
  <c r="BK379" i="47" s="1"/>
  <c r="AT27" i="47"/>
  <c r="BK43" i="47" s="1"/>
  <c r="AT935" i="47"/>
  <c r="AU176" i="47"/>
  <c r="AT850" i="47"/>
  <c r="BK1394" i="47" s="1"/>
  <c r="AT265" i="47"/>
  <c r="BK610" i="47"/>
  <c r="AT484" i="47"/>
  <c r="BK814" i="47" s="1"/>
  <c r="AT941" i="47"/>
  <c r="BK1537" i="47" s="1"/>
  <c r="AX993" i="47"/>
  <c r="BL511" i="47"/>
  <c r="BL515" i="47"/>
  <c r="BJ556" i="47"/>
  <c r="BJ557" i="47"/>
  <c r="BK882" i="47"/>
  <c r="BK869" i="47"/>
  <c r="BK343" i="47"/>
  <c r="BK342" i="47"/>
  <c r="BK344" i="47"/>
  <c r="AT424" i="47"/>
  <c r="BK715" i="47" s="1"/>
  <c r="AT252" i="47"/>
  <c r="AT377" i="47"/>
  <c r="AT788" i="47"/>
  <c r="AT244" i="47"/>
  <c r="AT279" i="47"/>
  <c r="AU679" i="47"/>
  <c r="BL1099" i="47" s="1"/>
  <c r="AT905" i="47"/>
  <c r="AT5" i="47"/>
  <c r="AT578" i="47"/>
  <c r="BK1091" i="47"/>
  <c r="AU148" i="47"/>
  <c r="BL255" i="47" s="1"/>
  <c r="AT258" i="47"/>
  <c r="AT701" i="47"/>
  <c r="AU955" i="47"/>
  <c r="BL1560" i="47" s="1"/>
  <c r="AT326" i="47"/>
  <c r="BK552" i="47" s="1"/>
  <c r="AT404" i="47"/>
  <c r="BL690" i="47"/>
  <c r="BK690" i="47"/>
  <c r="BN1160" i="47"/>
  <c r="AT96" i="47"/>
  <c r="AT95" i="47"/>
  <c r="AU652" i="47"/>
  <c r="BL1059" i="47" s="1"/>
  <c r="AU684" i="47"/>
  <c r="BK209" i="47"/>
  <c r="BK210" i="47"/>
  <c r="BK742" i="47"/>
  <c r="BK743" i="47"/>
  <c r="BK1084" i="47"/>
  <c r="BK1085" i="47"/>
  <c r="BL523" i="47"/>
  <c r="BL524" i="47"/>
  <c r="AV201" i="47" s="1"/>
  <c r="BK1572" i="47"/>
  <c r="BK1581" i="47"/>
  <c r="BK1578" i="47"/>
  <c r="BK1579" i="47"/>
  <c r="BK1580" i="47"/>
  <c r="BO1572" i="47"/>
  <c r="BR1572" i="47"/>
  <c r="BS1572" i="47"/>
  <c r="BK883" i="47"/>
  <c r="BK1017" i="47"/>
  <c r="AU50" i="47" s="1"/>
  <c r="BK1030" i="47"/>
  <c r="BK1352" i="47"/>
  <c r="BK1353" i="47"/>
  <c r="BK1354" i="47"/>
  <c r="BK511" i="47"/>
  <c r="BK515" i="47"/>
  <c r="BK512" i="47"/>
  <c r="BK1491" i="47"/>
  <c r="AT777" i="47"/>
  <c r="AT751" i="47"/>
  <c r="AT949" i="47"/>
  <c r="AT546" i="47"/>
  <c r="BK895" i="47" s="1"/>
  <c r="AU891" i="47"/>
  <c r="BL1460" i="47" s="1"/>
  <c r="AU340" i="47"/>
  <c r="BL576" i="47" s="1"/>
  <c r="AV343" i="47" s="1"/>
  <c r="BK1226" i="47"/>
  <c r="BL742" i="47"/>
  <c r="BL743" i="47"/>
  <c r="BK1027" i="47"/>
  <c r="BK1040" i="47"/>
  <c r="BL1374" i="47"/>
  <c r="BL1242" i="47"/>
  <c r="AV474" i="47" s="1"/>
  <c r="BK91" i="47"/>
  <c r="BK92" i="47"/>
  <c r="BL735" i="47"/>
  <c r="AV611" i="47" s="1"/>
  <c r="BL745" i="47"/>
  <c r="BK863" i="47"/>
  <c r="BK862" i="47"/>
  <c r="BK1362" i="47"/>
  <c r="AU472" i="47" s="1"/>
  <c r="BL793" i="47" s="1"/>
  <c r="BK1379" i="47"/>
  <c r="BK1474" i="47"/>
  <c r="BK1475" i="47"/>
  <c r="BK1473" i="47"/>
  <c r="AU678" i="47" s="1"/>
  <c r="BK1472" i="47"/>
  <c r="BK841" i="47"/>
  <c r="BK854" i="47"/>
  <c r="BK1545" i="47"/>
  <c r="BK1546" i="47"/>
  <c r="BK1544" i="47"/>
  <c r="AT94" i="47"/>
  <c r="AT287" i="47"/>
  <c r="BK864" i="47"/>
  <c r="BK865" i="47"/>
  <c r="BK880" i="47"/>
  <c r="BK879" i="47"/>
  <c r="AT553" i="47"/>
  <c r="AT104" i="47"/>
  <c r="BK176" i="47" s="1"/>
  <c r="BL30" i="47"/>
  <c r="BL31" i="47"/>
  <c r="BL1558" i="47"/>
  <c r="AV948" i="47" s="1"/>
  <c r="BL1569" i="47"/>
  <c r="BL1571" i="47"/>
  <c r="AV927" i="47" s="1"/>
  <c r="BK608" i="47"/>
  <c r="BK1305" i="47"/>
  <c r="BK1306" i="47"/>
  <c r="AU983" i="47" s="1"/>
  <c r="BL1598" i="47" s="1"/>
  <c r="BK1262" i="47"/>
  <c r="BK509" i="47"/>
  <c r="AU296" i="47" s="1"/>
  <c r="BL508" i="47" s="1"/>
  <c r="BK510" i="47"/>
  <c r="AU665" i="47"/>
  <c r="AU659" i="47"/>
  <c r="AT748" i="47"/>
  <c r="BK1217" i="47" s="1"/>
  <c r="AT731" i="47"/>
  <c r="BK733" i="47"/>
  <c r="BK732" i="47"/>
  <c r="BK716" i="47"/>
  <c r="BK1190" i="47"/>
  <c r="BK1191" i="47"/>
  <c r="BK1192" i="47"/>
  <c r="BL517" i="47"/>
  <c r="BL516" i="47"/>
  <c r="BL758" i="47"/>
  <c r="BL756" i="47"/>
  <c r="BL757" i="47"/>
  <c r="BK870" i="47"/>
  <c r="BK871" i="47"/>
  <c r="AU540" i="47" s="1"/>
  <c r="BK876" i="47"/>
  <c r="BK1337" i="47"/>
  <c r="AU617" i="47" s="1"/>
  <c r="BK1336" i="47"/>
  <c r="BK1335" i="47"/>
  <c r="BK340" i="47"/>
  <c r="BK338" i="47"/>
  <c r="BK339" i="47"/>
  <c r="AT677" i="47"/>
  <c r="BK1098" i="47" s="1"/>
  <c r="AT661" i="47"/>
  <c r="BK1075" i="47" s="1"/>
  <c r="AT933" i="47"/>
  <c r="AT926" i="47"/>
  <c r="AW662" i="47"/>
  <c r="AT306" i="47"/>
  <c r="AT304" i="47"/>
  <c r="BK516" i="47" s="1"/>
  <c r="BK1238" i="47"/>
  <c r="BK1240" i="47"/>
  <c r="BK1236" i="47"/>
  <c r="BK1239" i="47"/>
  <c r="BK1235" i="47"/>
  <c r="BK1241" i="47"/>
  <c r="AT250" i="47"/>
  <c r="AT292" i="47"/>
  <c r="BK497" i="47" s="1"/>
  <c r="AT428" i="47"/>
  <c r="AT558" i="47"/>
  <c r="AT693" i="47"/>
  <c r="BK1122" i="47" s="1"/>
  <c r="AT522" i="47"/>
  <c r="AT221" i="47"/>
  <c r="BK474" i="47"/>
  <c r="AT234" i="47"/>
  <c r="BK1097" i="47"/>
  <c r="AT808" i="47"/>
  <c r="AT247" i="47"/>
  <c r="AT970" i="47"/>
  <c r="BK1575" i="47" s="1"/>
  <c r="AT977" i="47"/>
  <c r="BK471" i="47"/>
  <c r="BK470" i="47"/>
  <c r="BK469" i="47"/>
  <c r="BK472" i="47"/>
  <c r="AU766" i="47" s="1"/>
  <c r="BL733" i="47"/>
  <c r="BL732" i="47"/>
  <c r="AT958" i="47"/>
  <c r="AT965" i="47"/>
  <c r="BK1573" i="47" s="1"/>
  <c r="BK1022" i="47"/>
  <c r="BK1016" i="47"/>
  <c r="BK771" i="47"/>
  <c r="BK772" i="47"/>
  <c r="BK833" i="47"/>
  <c r="BK832" i="47"/>
  <c r="AU594" i="47"/>
  <c r="BL970" i="47" s="1"/>
  <c r="BM832" i="47"/>
  <c r="AU605" i="47"/>
  <c r="AU610" i="47"/>
  <c r="BL993" i="47" s="1"/>
  <c r="AV620" i="47" s="1"/>
  <c r="AT752" i="47"/>
  <c r="AT758" i="47"/>
  <c r="AT485" i="47"/>
  <c r="BK815" i="47" s="1"/>
  <c r="AT490" i="47"/>
  <c r="AV605" i="47"/>
  <c r="AV610" i="47"/>
  <c r="BL746" i="47"/>
  <c r="BM993" i="47"/>
  <c r="AW620" i="47" s="1"/>
  <c r="BL775" i="47"/>
  <c r="BK587" i="47"/>
  <c r="BK588" i="47"/>
  <c r="BK850" i="47"/>
  <c r="AU964" i="47"/>
  <c r="AU971" i="47"/>
  <c r="BK1455" i="47"/>
  <c r="BK1453" i="47"/>
  <c r="BK1452" i="47"/>
  <c r="BK1456" i="47"/>
  <c r="AU661" i="47" s="1"/>
  <c r="BL1072" i="47" s="1"/>
  <c r="BK1457" i="47"/>
  <c r="BK1454" i="47"/>
  <c r="BK1458" i="47"/>
  <c r="BK1092" i="47"/>
  <c r="BK1093" i="47"/>
  <c r="AU795" i="47" s="1"/>
  <c r="BL1295" i="47" s="1"/>
  <c r="BK774" i="47"/>
  <c r="BK1528" i="47"/>
  <c r="BK1529" i="47"/>
  <c r="BL1074" i="47"/>
  <c r="AU729" i="47"/>
  <c r="AU735" i="47"/>
  <c r="BL1184" i="47" s="1"/>
  <c r="BK1465" i="47"/>
  <c r="BK1448" i="47"/>
  <c r="BK1451" i="47"/>
  <c r="BK1449" i="47"/>
  <c r="BK1450" i="47"/>
  <c r="AU208" i="47" s="1"/>
  <c r="BL683" i="47"/>
  <c r="BL681" i="47"/>
  <c r="AV456" i="47" s="1"/>
  <c r="BL682" i="47"/>
  <c r="AV502" i="47" s="1"/>
  <c r="BM840" i="47" s="1"/>
  <c r="AT372" i="47"/>
  <c r="AT375" i="47"/>
  <c r="BK620" i="47" s="1"/>
  <c r="AT685" i="47"/>
  <c r="BK1111" i="47" s="1"/>
  <c r="AT691" i="47"/>
  <c r="BK681" i="47"/>
  <c r="AU456" i="47" s="1"/>
  <c r="BK682" i="47"/>
  <c r="AU502" i="47" s="1"/>
  <c r="BK683" i="47"/>
  <c r="AU987" i="47"/>
  <c r="AU994" i="47"/>
  <c r="BL1614" i="47" s="1"/>
  <c r="BK853" i="47"/>
  <c r="BK867" i="47"/>
  <c r="BK866" i="47"/>
  <c r="BK482" i="47"/>
  <c r="AU286" i="47" s="1"/>
  <c r="AT930" i="47"/>
  <c r="AT937" i="47"/>
  <c r="BL698" i="47"/>
  <c r="BL699" i="47"/>
  <c r="AV660" i="47"/>
  <c r="AU825" i="47"/>
  <c r="AT365" i="47"/>
  <c r="AT695" i="47"/>
  <c r="BK1123" i="47" s="1"/>
  <c r="AT190" i="47"/>
  <c r="AT687" i="47"/>
  <c r="AM506" i="47"/>
  <c r="AN506" i="47" s="1"/>
  <c r="AT765" i="47"/>
  <c r="BK485" i="47"/>
  <c r="AT573" i="47"/>
  <c r="AT291" i="47"/>
  <c r="AT170" i="47"/>
  <c r="AT213" i="47"/>
  <c r="AU507" i="47"/>
  <c r="AU626" i="47"/>
  <c r="BL1025" i="47" s="1"/>
  <c r="BK368" i="47"/>
  <c r="BK1034" i="47"/>
  <c r="AU633" i="47" s="1"/>
  <c r="BK1036" i="47"/>
  <c r="BK1035" i="47"/>
  <c r="AU179" i="47" s="1"/>
  <c r="BK1033" i="47"/>
  <c r="BK1037" i="47"/>
  <c r="BK1038" i="47"/>
  <c r="BK187" i="47"/>
  <c r="BK359" i="47"/>
  <c r="BK837" i="47"/>
  <c r="BK231" i="47"/>
  <c r="BK230" i="47"/>
  <c r="BK194" i="47"/>
  <c r="BK193" i="47"/>
  <c r="BK192" i="47"/>
  <c r="BK191" i="47"/>
  <c r="BK188" i="47"/>
  <c r="BK189" i="47"/>
  <c r="BK190" i="47"/>
  <c r="BK212" i="47"/>
  <c r="BK207" i="47"/>
  <c r="BK206" i="47"/>
  <c r="AU434" i="47" s="1"/>
  <c r="BL729" i="47" s="1"/>
  <c r="BK208" i="47"/>
  <c r="BK226" i="47"/>
  <c r="BK224" i="47"/>
  <c r="BK223" i="47"/>
  <c r="BK225" i="47"/>
  <c r="AU919" i="47"/>
  <c r="AU112" i="47"/>
  <c r="AY919" i="47"/>
  <c r="AY112" i="47"/>
  <c r="BB919" i="47"/>
  <c r="BB112" i="47"/>
  <c r="BC919" i="47"/>
  <c r="BC112" i="47"/>
  <c r="BL1262" i="47"/>
  <c r="AT858" i="47"/>
  <c r="BK1402" i="47" s="1"/>
  <c r="AT242" i="47"/>
  <c r="BK417" i="47" s="1"/>
  <c r="AU177" i="47" s="1"/>
  <c r="BL1241" i="47"/>
  <c r="BL979" i="47"/>
  <c r="BL978" i="47"/>
  <c r="BK1213" i="47"/>
  <c r="BK1212" i="47"/>
  <c r="BK1211" i="47"/>
  <c r="AU466" i="47" s="1"/>
  <c r="BK1214" i="47"/>
  <c r="BM978" i="47"/>
  <c r="BM979" i="47"/>
  <c r="BL741" i="47"/>
  <c r="BL740" i="47"/>
  <c r="BL198" i="47"/>
  <c r="BL196" i="47"/>
  <c r="BL197" i="47"/>
  <c r="BL199" i="47"/>
  <c r="AX508" i="47"/>
  <c r="BA508" i="47"/>
  <c r="BD508" i="47"/>
  <c r="AY508" i="47"/>
  <c r="AZ508" i="47"/>
  <c r="BC508" i="47"/>
  <c r="AW508" i="47"/>
  <c r="BB508" i="47"/>
  <c r="BK603" i="47"/>
  <c r="BK858" i="47"/>
  <c r="BK845" i="47"/>
  <c r="BL1559" i="47"/>
  <c r="AT401" i="47"/>
  <c r="AT394" i="47"/>
  <c r="BK1375" i="47"/>
  <c r="BK846" i="47"/>
  <c r="BK868" i="47"/>
  <c r="AT753" i="47"/>
  <c r="BK1224" i="47" s="1"/>
  <c r="AT742" i="47"/>
  <c r="BK1539" i="47"/>
  <c r="BL453" i="47"/>
  <c r="BL455" i="47"/>
  <c r="BL454" i="47"/>
  <c r="BL689" i="47"/>
  <c r="BL688" i="47"/>
  <c r="BL686" i="47"/>
  <c r="BL687" i="47"/>
  <c r="AT815" i="47"/>
  <c r="BK1333" i="47" s="1"/>
  <c r="AT363" i="47"/>
  <c r="AT106" i="47"/>
  <c r="AT193" i="47"/>
  <c r="BK619" i="47"/>
  <c r="BK616" i="47"/>
  <c r="AU370" i="47" s="1"/>
  <c r="BK615" i="47"/>
  <c r="BK1103" i="47"/>
  <c r="BK1102" i="47"/>
  <c r="BK689" i="47"/>
  <c r="BK688" i="47"/>
  <c r="BK687" i="47"/>
  <c r="BK686" i="47"/>
  <c r="BK860" i="47"/>
  <c r="AT754" i="47"/>
  <c r="BK1225" i="47" s="1"/>
  <c r="AU285" i="47"/>
  <c r="BK611" i="47"/>
  <c r="AT794" i="47"/>
  <c r="AT323" i="47"/>
  <c r="BK704" i="47"/>
  <c r="BK703" i="47"/>
  <c r="AU909" i="47"/>
  <c r="AW602" i="47"/>
  <c r="AW612" i="47"/>
  <c r="AX602" i="47"/>
  <c r="AX612" i="47"/>
  <c r="BL413" i="47"/>
  <c r="BL412" i="47"/>
  <c r="BM1355" i="47"/>
  <c r="AX622" i="47"/>
  <c r="BO1020" i="47" s="1"/>
  <c r="BL1489" i="47"/>
  <c r="BL1490" i="47"/>
  <c r="AU205" i="47"/>
  <c r="AV205" i="47"/>
  <c r="AT471" i="47"/>
  <c r="BK794" i="47" s="1"/>
  <c r="AT479" i="47"/>
  <c r="BK801" i="47" s="1"/>
  <c r="AT921" i="47"/>
  <c r="AT934" i="47"/>
  <c r="AT772" i="47"/>
  <c r="AT784" i="47"/>
  <c r="AU509" i="47"/>
  <c r="AU247" i="47"/>
  <c r="AU361" i="47"/>
  <c r="AU354" i="47"/>
  <c r="AV367" i="47"/>
  <c r="AU346" i="47"/>
  <c r="BL579" i="47" s="1"/>
  <c r="AU353" i="47"/>
  <c r="AU640" i="47"/>
  <c r="AU499" i="47"/>
  <c r="AU803" i="47"/>
  <c r="BL1307" i="47" s="1"/>
  <c r="AU363" i="47"/>
  <c r="AT917" i="47"/>
  <c r="BK1497" i="47" s="1"/>
  <c r="AT962" i="47"/>
  <c r="BK1568" i="47" s="1"/>
  <c r="AM532" i="47"/>
  <c r="AN532" i="47" s="1"/>
  <c r="AM421" i="47"/>
  <c r="AN421" i="47" s="1"/>
  <c r="BL697" i="47"/>
  <c r="BN561" i="47"/>
  <c r="BN562" i="47"/>
  <c r="BL567" i="47"/>
  <c r="BL521" i="47"/>
  <c r="BL507" i="47"/>
  <c r="AU763" i="47"/>
  <c r="BO533" i="47"/>
  <c r="AY884" i="47" s="1"/>
  <c r="BR533" i="47"/>
  <c r="BB884" i="47" s="1"/>
  <c r="BP533" i="47"/>
  <c r="AZ884" i="47" s="1"/>
  <c r="BQ533" i="47"/>
  <c r="BT533" i="47"/>
  <c r="BD884" i="47" s="1"/>
  <c r="BN533" i="47"/>
  <c r="AX884" i="47" s="1"/>
  <c r="BS533" i="47"/>
  <c r="BC884" i="47" s="1"/>
  <c r="BK363" i="47"/>
  <c r="BL826" i="47"/>
  <c r="BL416" i="47"/>
  <c r="AU813" i="47"/>
  <c r="AU359" i="47"/>
  <c r="BL1444" i="47"/>
  <c r="AW884" i="47"/>
  <c r="AU921" i="47"/>
  <c r="AV969" i="47"/>
  <c r="AV122" i="47"/>
  <c r="AT544" i="47"/>
  <c r="AT57" i="47"/>
  <c r="BK1198" i="47"/>
  <c r="AU15" i="47" s="1"/>
  <c r="BL21" i="47" s="1"/>
  <c r="BK1197" i="47"/>
  <c r="BK1196" i="47"/>
  <c r="AU187" i="47" s="1"/>
  <c r="BL323" i="47" s="1"/>
  <c r="BK528" i="47"/>
  <c r="BK529" i="47"/>
  <c r="BK1296" i="47"/>
  <c r="BK1297" i="47"/>
  <c r="BK873" i="47"/>
  <c r="AU530" i="47" s="1"/>
  <c r="BK1320" i="47" l="1"/>
  <c r="BK1321" i="47"/>
  <c r="BK1322" i="47"/>
  <c r="BK383" i="47"/>
  <c r="BK384" i="47"/>
  <c r="BK385" i="47"/>
  <c r="BK102" i="47"/>
  <c r="BK101" i="47"/>
  <c r="BK428" i="47"/>
  <c r="BK426" i="47"/>
  <c r="BK723" i="47"/>
  <c r="BK722" i="47"/>
  <c r="BK378" i="47"/>
  <c r="BK377" i="47"/>
  <c r="BK478" i="47"/>
  <c r="BK476" i="47"/>
  <c r="BK897" i="47"/>
  <c r="AU167" i="47" s="1"/>
  <c r="BL288" i="47" s="1"/>
  <c r="BK896" i="47"/>
  <c r="BK559" i="47"/>
  <c r="BK560" i="47"/>
  <c r="AU541" i="47" s="1"/>
  <c r="BL875" i="47" s="1"/>
  <c r="AT760" i="47"/>
  <c r="AT656" i="47"/>
  <c r="BK1066" i="47" s="1"/>
  <c r="BK1052" i="47"/>
  <c r="BK1053" i="47"/>
  <c r="AU51" i="47" s="1"/>
  <c r="BL89" i="47" s="1"/>
  <c r="AV3" i="47" s="1"/>
  <c r="BK1054" i="47"/>
  <c r="BK558" i="47"/>
  <c r="AU904" i="47" s="1"/>
  <c r="BK557" i="47"/>
  <c r="BK1232" i="47"/>
  <c r="BK1233" i="47"/>
  <c r="AT559" i="47"/>
  <c r="BK910" i="47" s="1"/>
  <c r="BK613" i="47"/>
  <c r="BL1293" i="47"/>
  <c r="BK424" i="47"/>
  <c r="AT293" i="47"/>
  <c r="AT191" i="47"/>
  <c r="AT694" i="47"/>
  <c r="AU992" i="47"/>
  <c r="BK425" i="47"/>
  <c r="BK1276" i="47"/>
  <c r="BK420" i="47"/>
  <c r="AU642" i="47"/>
  <c r="BL1043" i="47" s="1"/>
  <c r="BK329" i="47"/>
  <c r="BK1223" i="47"/>
  <c r="BK30" i="47"/>
  <c r="BK31" i="47"/>
  <c r="BK1101" i="47"/>
  <c r="AU818" i="47" s="1"/>
  <c r="BL1338" i="47" s="1"/>
  <c r="BK1105" i="47"/>
  <c r="BK1104" i="47"/>
  <c r="BK1259" i="47"/>
  <c r="AU480" i="47" s="1"/>
  <c r="BK1261" i="47"/>
  <c r="BK1260" i="47"/>
  <c r="BK1051" i="47"/>
  <c r="BK1049" i="47"/>
  <c r="AU275" i="47" s="1"/>
  <c r="BK632" i="47"/>
  <c r="BK633" i="47"/>
  <c r="BK634" i="47"/>
  <c r="BK769" i="47"/>
  <c r="BK770" i="47"/>
  <c r="BK1088" i="47"/>
  <c r="BK1087" i="47"/>
  <c r="BK1417" i="47"/>
  <c r="AU812" i="47" s="1"/>
  <c r="BK1416" i="47"/>
  <c r="BK1138" i="47"/>
  <c r="BK1137" i="47"/>
  <c r="BK335" i="47"/>
  <c r="BK333" i="47"/>
  <c r="BK334" i="47"/>
  <c r="AT966" i="47"/>
  <c r="AT469" i="47"/>
  <c r="BK881" i="47"/>
  <c r="BK884" i="47"/>
  <c r="BL1426" i="47"/>
  <c r="BL1427" i="47"/>
  <c r="BL1425" i="47"/>
  <c r="BK96" i="47"/>
  <c r="BK95" i="47"/>
  <c r="AU429" i="47" s="1"/>
  <c r="BK94" i="47"/>
  <c r="BK93" i="47"/>
  <c r="BK97" i="47"/>
  <c r="BK1486" i="47"/>
  <c r="BK1484" i="47"/>
  <c r="AT579" i="47"/>
  <c r="AT689" i="47"/>
  <c r="BK1116" i="47" s="1"/>
  <c r="BK1469" i="47"/>
  <c r="BK1471" i="47"/>
  <c r="BK1470" i="47"/>
  <c r="BK1295" i="47"/>
  <c r="BK1294" i="47"/>
  <c r="BK1039" i="47"/>
  <c r="BK1042" i="47"/>
  <c r="AU118" i="47" s="1"/>
  <c r="BL203" i="47" s="1"/>
  <c r="AV119" i="47" s="1"/>
  <c r="BM204" i="47" s="1"/>
  <c r="AW117" i="47" s="1"/>
  <c r="BK912" i="47"/>
  <c r="BK911" i="47"/>
  <c r="BK914" i="47"/>
  <c r="BK913" i="47"/>
  <c r="BK1346" i="47"/>
  <c r="BK1345" i="47"/>
  <c r="BK1344" i="47"/>
  <c r="BK1149" i="47"/>
  <c r="BK1150" i="47"/>
  <c r="AU270" i="47" s="1"/>
  <c r="BK1148" i="47"/>
  <c r="AU838" i="47" s="1"/>
  <c r="BK1151" i="47"/>
  <c r="BK922" i="47"/>
  <c r="BK921" i="47"/>
  <c r="BK923" i="47"/>
  <c r="AU577" i="47" s="1"/>
  <c r="BK960" i="47"/>
  <c r="BK959" i="47"/>
  <c r="BK958" i="47"/>
  <c r="AU10" i="47" s="1"/>
  <c r="BL14" i="47" s="1"/>
  <c r="BK961" i="47"/>
  <c r="AU590" i="47" s="1"/>
  <c r="BL962" i="47" s="1"/>
  <c r="BL727" i="47"/>
  <c r="AV435" i="47" s="1"/>
  <c r="BL730" i="47"/>
  <c r="AV436" i="47" s="1"/>
  <c r="BM728" i="47" s="1"/>
  <c r="BL728" i="47"/>
  <c r="BL731" i="47"/>
  <c r="BL1437" i="47"/>
  <c r="BL1436" i="47"/>
  <c r="AV498" i="47" s="1"/>
  <c r="BL1418" i="47"/>
  <c r="AU645" i="47"/>
  <c r="AU202" i="47"/>
  <c r="AU527" i="47"/>
  <c r="AU309" i="47"/>
  <c r="BK1231" i="47"/>
  <c r="BK1234" i="47"/>
  <c r="AT865" i="47"/>
  <c r="BK1415" i="47" s="1"/>
  <c r="AT869" i="47"/>
  <c r="BK443" i="47"/>
  <c r="BK442" i="47"/>
  <c r="BK475" i="47"/>
  <c r="BK477" i="47"/>
  <c r="BK473" i="47"/>
  <c r="BK1482" i="47"/>
  <c r="BK1485" i="47"/>
  <c r="BK430" i="47"/>
  <c r="BK433" i="47"/>
  <c r="AU931" i="47" s="1"/>
  <c r="BK1133" i="47"/>
  <c r="BK1136" i="47"/>
  <c r="BK667" i="47"/>
  <c r="BK670" i="47"/>
  <c r="BM995" i="47"/>
  <c r="BM994" i="47"/>
  <c r="BL1078" i="47"/>
  <c r="BL1080" i="47"/>
  <c r="BL1081" i="47"/>
  <c r="BK1181" i="47"/>
  <c r="BK1183" i="47"/>
  <c r="BK1182" i="47"/>
  <c r="BK1508" i="47"/>
  <c r="AU928" i="47" s="1"/>
  <c r="BL1514" i="47" s="1"/>
  <c r="BK1511" i="47"/>
  <c r="BK521" i="47"/>
  <c r="BK522" i="47"/>
  <c r="BK718" i="47"/>
  <c r="BK721" i="47"/>
  <c r="BK859" i="47"/>
  <c r="BK861" i="47"/>
  <c r="BK408" i="47"/>
  <c r="BK407" i="47"/>
  <c r="BK1313" i="47"/>
  <c r="BK1315" i="47"/>
  <c r="BK1316" i="47"/>
  <c r="BK1589" i="47"/>
  <c r="BK1592" i="47"/>
  <c r="BK1565" i="47"/>
  <c r="BK1566" i="47"/>
  <c r="BM1019" i="47"/>
  <c r="BM1018" i="47"/>
  <c r="AW627" i="47" s="1"/>
  <c r="BN1028" i="47" s="1"/>
  <c r="BL840" i="47"/>
  <c r="BK1112" i="47"/>
  <c r="BK1115" i="47"/>
  <c r="BL305" i="47"/>
  <c r="BL304" i="47"/>
  <c r="BL303" i="47"/>
  <c r="AU580" i="47"/>
  <c r="BL947" i="47" s="1"/>
  <c r="AU518" i="47"/>
  <c r="BK662" i="47"/>
  <c r="BK665" i="47"/>
  <c r="AU132" i="47" s="1"/>
  <c r="BL350" i="47"/>
  <c r="BL353" i="47"/>
  <c r="BM350" i="47"/>
  <c r="BM353" i="47"/>
  <c r="BK1311" i="47"/>
  <c r="BK1312" i="47"/>
  <c r="BK600" i="47"/>
  <c r="BK599" i="47"/>
  <c r="BK598" i="47"/>
  <c r="BK597" i="47"/>
  <c r="BK369" i="47"/>
  <c r="BK370" i="47"/>
  <c r="AT942" i="47"/>
  <c r="BK1538" i="47" s="1"/>
  <c r="AT159" i="47"/>
  <c r="BL336" i="47"/>
  <c r="AV206" i="47" s="1"/>
  <c r="BL1424" i="47"/>
  <c r="BL982" i="47"/>
  <c r="BL980" i="47"/>
  <c r="BL981" i="47"/>
  <c r="BL973" i="47"/>
  <c r="BK925" i="47"/>
  <c r="AU834" i="47" s="1"/>
  <c r="BL1366" i="47" s="1"/>
  <c r="BK926" i="47"/>
  <c r="BK924" i="47"/>
  <c r="BK1530" i="47"/>
  <c r="BL1618" i="47"/>
  <c r="BL1617" i="47"/>
  <c r="BL1616" i="47"/>
  <c r="BK1300" i="47"/>
  <c r="AU800" i="47" s="1"/>
  <c r="BK934" i="47"/>
  <c r="BL308" i="47"/>
  <c r="BL309" i="47"/>
  <c r="BL307" i="47"/>
  <c r="AU339" i="47"/>
  <c r="BL573" i="47" s="1"/>
  <c r="AU338" i="47"/>
  <c r="BL1041" i="47"/>
  <c r="BL1044" i="47"/>
  <c r="BK1463" i="47"/>
  <c r="BK1464" i="47"/>
  <c r="BK1293" i="47"/>
  <c r="BK908" i="47"/>
  <c r="AU555" i="47" s="1"/>
  <c r="BK909" i="47"/>
  <c r="BK1340" i="47"/>
  <c r="BK1339" i="47"/>
  <c r="BK1338" i="47"/>
  <c r="BK1147" i="47"/>
  <c r="AU277" i="47" s="1"/>
  <c r="BK1146" i="47"/>
  <c r="AU706" i="47" s="1"/>
  <c r="BL1340" i="47"/>
  <c r="BL1339" i="47"/>
  <c r="BK955" i="47"/>
  <c r="BK956" i="47"/>
  <c r="BK957" i="47"/>
  <c r="BL1431" i="47"/>
  <c r="BL1434" i="47"/>
  <c r="BL1432" i="47"/>
  <c r="BL1117" i="47"/>
  <c r="AV603" i="47"/>
  <c r="BM983" i="47" s="1"/>
  <c r="AV597" i="47"/>
  <c r="AU423" i="47"/>
  <c r="AT327" i="47"/>
  <c r="AT802" i="47"/>
  <c r="BK1304" i="47" s="1"/>
  <c r="AT251" i="47"/>
  <c r="AU3" i="47"/>
  <c r="AU483" i="47"/>
  <c r="AT773" i="47"/>
  <c r="BL1079" i="47"/>
  <c r="AU365" i="47"/>
  <c r="BL1360" i="47"/>
  <c r="BK1600" i="47"/>
  <c r="BK766" i="47"/>
  <c r="AU638" i="47" s="1"/>
  <c r="BL1039" i="47" s="1"/>
  <c r="BK767" i="47"/>
  <c r="BK1281" i="47"/>
  <c r="BK1283" i="47"/>
  <c r="BK1282" i="47"/>
  <c r="BK40" i="47"/>
  <c r="BK42" i="47"/>
  <c r="BK41" i="47"/>
  <c r="AT681" i="47"/>
  <c r="AT688" i="47"/>
  <c r="BK1113" i="47" s="1"/>
  <c r="BK1468" i="47"/>
  <c r="AU11" i="47" s="1"/>
  <c r="BK1467" i="47"/>
  <c r="BK1466" i="47"/>
  <c r="BK1358" i="47"/>
  <c r="BL1393" i="47"/>
  <c r="BK1343" i="47"/>
  <c r="BK1341" i="47"/>
  <c r="BK1342" i="47"/>
  <c r="BL1342" i="47"/>
  <c r="BL1343" i="47"/>
  <c r="BL1341" i="47"/>
  <c r="BL1435" i="47"/>
  <c r="AU569" i="47"/>
  <c r="AU570" i="47"/>
  <c r="BK358" i="47"/>
  <c r="BK355" i="47"/>
  <c r="AU972" i="47" s="1"/>
  <c r="BK354" i="47"/>
  <c r="BK357" i="47"/>
  <c r="BK356" i="47"/>
  <c r="AU692" i="47" s="1"/>
  <c r="BK1411" i="47"/>
  <c r="BK1412" i="47"/>
  <c r="AT218" i="47"/>
  <c r="BK371" i="47" s="1"/>
  <c r="AT219" i="47"/>
  <c r="BL1198" i="47"/>
  <c r="BL1197" i="47"/>
  <c r="BL1196" i="47"/>
  <c r="BL1200" i="47"/>
  <c r="BL297" i="47"/>
  <c r="BL296" i="47"/>
  <c r="BK1392" i="47"/>
  <c r="AU990" i="47" s="1"/>
  <c r="BL1605" i="47" s="1"/>
  <c r="BK1391" i="47"/>
  <c r="BK441" i="47"/>
  <c r="BK440" i="47"/>
  <c r="BK439" i="47"/>
  <c r="AU618" i="47" s="1"/>
  <c r="BK438" i="47"/>
  <c r="BK812" i="47"/>
  <c r="BK809" i="47"/>
  <c r="BK811" i="47"/>
  <c r="BK810" i="47"/>
  <c r="BK1532" i="47"/>
  <c r="BK1533" i="47"/>
  <c r="BK1534" i="47"/>
  <c r="AT512" i="47"/>
  <c r="AT513" i="47"/>
  <c r="BK852" i="47" s="1"/>
  <c r="AT540" i="47"/>
  <c r="BK889" i="47" s="1"/>
  <c r="AT541" i="47"/>
  <c r="BK890" i="47" s="1"/>
  <c r="AU209" i="47"/>
  <c r="BL358" i="47" s="1"/>
  <c r="AU210" i="47"/>
  <c r="BK712" i="47"/>
  <c r="BK711" i="47"/>
  <c r="AU787" i="47"/>
  <c r="AU786" i="47"/>
  <c r="BK938" i="47"/>
  <c r="BK937" i="47"/>
  <c r="BK939" i="47"/>
  <c r="AU159" i="47" s="1"/>
  <c r="AU923" i="47"/>
  <c r="BK548" i="47"/>
  <c r="BK549" i="47"/>
  <c r="BK546" i="47"/>
  <c r="BK547" i="47"/>
  <c r="AX717" i="47"/>
  <c r="AX718" i="47"/>
  <c r="BK163" i="47"/>
  <c r="BK162" i="47"/>
  <c r="BL1056" i="47"/>
  <c r="AV974" i="47" s="1"/>
  <c r="BL1055" i="47"/>
  <c r="AU775" i="47"/>
  <c r="AU776" i="47"/>
  <c r="BK1252" i="47"/>
  <c r="BK1251" i="47"/>
  <c r="BK1204" i="47"/>
  <c r="BK1219" i="47"/>
  <c r="BK1551" i="47"/>
  <c r="BK1550" i="47"/>
  <c r="BK893" i="47"/>
  <c r="BK892" i="47"/>
  <c r="AU595" i="47" s="1"/>
  <c r="BL971" i="47" s="1"/>
  <c r="BL572" i="47"/>
  <c r="BL571" i="47"/>
  <c r="AU844" i="47"/>
  <c r="AU845" i="47"/>
  <c r="BK484" i="47"/>
  <c r="BK483" i="47"/>
  <c r="BK1180" i="47"/>
  <c r="BK1178" i="47"/>
  <c r="AU180" i="47" s="1"/>
  <c r="BK1179" i="47"/>
  <c r="AU810" i="47"/>
  <c r="BL1318" i="47" s="1"/>
  <c r="AU811" i="47"/>
  <c r="BL1319" i="47" s="1"/>
  <c r="AU722" i="47"/>
  <c r="AU723" i="47"/>
  <c r="BL1004" i="47"/>
  <c r="BL1005" i="47"/>
  <c r="BK1073" i="47"/>
  <c r="AU212" i="47" s="1"/>
  <c r="BK1072" i="47"/>
  <c r="BL1512" i="47"/>
  <c r="BK518" i="47"/>
  <c r="BK519" i="47"/>
  <c r="AU774" i="47" s="1"/>
  <c r="BK907" i="47"/>
  <c r="BK906" i="47"/>
  <c r="BK406" i="47"/>
  <c r="BK404" i="47"/>
  <c r="BK403" i="47"/>
  <c r="BK405" i="47"/>
  <c r="AU816" i="47" s="1"/>
  <c r="BL1337" i="47" s="1"/>
  <c r="AV617" i="47" s="1"/>
  <c r="BK402" i="47"/>
  <c r="AU60" i="47" s="1"/>
  <c r="BL103" i="47" s="1"/>
  <c r="BK1562" i="47"/>
  <c r="AU56" i="47" s="1"/>
  <c r="BK1563" i="47"/>
  <c r="BL965" i="47"/>
  <c r="BL966" i="47"/>
  <c r="BL967" i="47"/>
  <c r="AU710" i="47"/>
  <c r="AU711" i="47"/>
  <c r="BL356" i="47"/>
  <c r="BL354" i="47"/>
  <c r="BL357" i="47"/>
  <c r="BL355" i="47"/>
  <c r="BK618" i="47"/>
  <c r="BK617" i="47"/>
  <c r="BK1117" i="47"/>
  <c r="BL1611" i="47"/>
  <c r="BL1608" i="47"/>
  <c r="BL1609" i="47"/>
  <c r="BL1610" i="47"/>
  <c r="BK1513" i="47"/>
  <c r="BK1514" i="47"/>
  <c r="BL1351" i="47"/>
  <c r="BL1350" i="47"/>
  <c r="BK326" i="47"/>
  <c r="AU358" i="47" s="1"/>
  <c r="BK327" i="47"/>
  <c r="BK366" i="47"/>
  <c r="BK365" i="47"/>
  <c r="AU635" i="47"/>
  <c r="AU636" i="47"/>
  <c r="AU761" i="47"/>
  <c r="BL1234" i="47" s="1"/>
  <c r="AU762" i="47"/>
  <c r="AV459" i="47"/>
  <c r="AV460" i="47"/>
  <c r="BK654" i="47"/>
  <c r="BK651" i="47"/>
  <c r="AU243" i="47" s="1"/>
  <c r="AU94" i="47"/>
  <c r="AU288" i="47"/>
  <c r="AU770" i="47"/>
  <c r="AU771" i="47"/>
  <c r="BL481" i="47"/>
  <c r="BL480" i="47"/>
  <c r="BK1289" i="47"/>
  <c r="BK1287" i="47"/>
  <c r="BK1288" i="47"/>
  <c r="BK1286" i="47"/>
  <c r="BN996" i="47"/>
  <c r="BO996" i="47"/>
  <c r="BK1267" i="47"/>
  <c r="AU200" i="47" s="1"/>
  <c r="BK1268" i="47"/>
  <c r="BL586" i="47"/>
  <c r="BL589" i="47"/>
  <c r="BL1302" i="47"/>
  <c r="BK1496" i="47"/>
  <c r="BK1494" i="47"/>
  <c r="BP1439" i="47"/>
  <c r="BS1439" i="47"/>
  <c r="BQ1439" i="47"/>
  <c r="BO1439" i="47"/>
  <c r="BT1439" i="47"/>
  <c r="BL1324" i="47"/>
  <c r="AV709" i="47" s="1"/>
  <c r="BL1325" i="47"/>
  <c r="AV727" i="47" s="1"/>
  <c r="BM1175" i="47" s="1"/>
  <c r="BL1323" i="47"/>
  <c r="BL1327" i="47"/>
  <c r="AV797" i="47" s="1"/>
  <c r="BL1326" i="47"/>
  <c r="BN1439" i="47"/>
  <c r="BL321" i="47"/>
  <c r="BL320" i="47"/>
  <c r="AV569" i="47" s="1"/>
  <c r="BK229" i="47"/>
  <c r="BK227" i="47"/>
  <c r="BK228" i="47"/>
  <c r="BL1235" i="47"/>
  <c r="BK382" i="47"/>
  <c r="AU64" i="47" s="1"/>
  <c r="BK381" i="47"/>
  <c r="BK380" i="47"/>
  <c r="AV308" i="47"/>
  <c r="BM525" i="47" s="1"/>
  <c r="AV276" i="47"/>
  <c r="AU276" i="47"/>
  <c r="AU534" i="47"/>
  <c r="BK1523" i="47"/>
  <c r="BK1524" i="47"/>
  <c r="BK1522" i="47"/>
  <c r="BL300" i="47"/>
  <c r="BL299" i="47"/>
  <c r="BL302" i="47"/>
  <c r="BL298" i="47"/>
  <c r="BL301" i="47"/>
  <c r="AU398" i="47"/>
  <c r="AU482" i="47"/>
  <c r="BL807" i="47" s="1"/>
  <c r="AY993" i="47"/>
  <c r="BK160" i="47"/>
  <c r="BK159" i="47"/>
  <c r="BK489" i="47"/>
  <c r="BK486" i="47"/>
  <c r="BK487" i="47"/>
  <c r="BK488" i="47"/>
  <c r="BK874" i="47"/>
  <c r="AU320" i="47" s="1"/>
  <c r="BL541" i="47" s="1"/>
  <c r="BK713" i="47"/>
  <c r="BK714" i="47"/>
  <c r="BK630" i="47"/>
  <c r="BK631" i="47"/>
  <c r="BK1279" i="47"/>
  <c r="BK1278" i="47"/>
  <c r="BK1277" i="47"/>
  <c r="BK940" i="47"/>
  <c r="BK941" i="47"/>
  <c r="BK942" i="47"/>
  <c r="BK943" i="47"/>
  <c r="BK1135" i="47"/>
  <c r="AU869" i="47" s="1"/>
  <c r="BK1134" i="47"/>
  <c r="BK1414" i="47"/>
  <c r="AU67" i="47" s="1"/>
  <c r="BK1413" i="47"/>
  <c r="BO1141" i="47"/>
  <c r="BO1142" i="47"/>
  <c r="BO1143" i="47"/>
  <c r="BO1140" i="47"/>
  <c r="BO1139" i="47"/>
  <c r="BK161" i="47"/>
  <c r="BL1095" i="47"/>
  <c r="BM344" i="47"/>
  <c r="BL87" i="47"/>
  <c r="BL86" i="47"/>
  <c r="BL88" i="47"/>
  <c r="BK1257" i="47"/>
  <c r="BK1256" i="47"/>
  <c r="BK1258" i="47"/>
  <c r="BK1255" i="47"/>
  <c r="BK901" i="47"/>
  <c r="AU552" i="47" s="1"/>
  <c r="BL900" i="47" s="1"/>
  <c r="BK888" i="47"/>
  <c r="AU22" i="47"/>
  <c r="BL32" i="47" s="1"/>
  <c r="AU356" i="47"/>
  <c r="BL598" i="47" s="1"/>
  <c r="AU829" i="47"/>
  <c r="BL834" i="47"/>
  <c r="BK421" i="47"/>
  <c r="BK422" i="47"/>
  <c r="BK7" i="47"/>
  <c r="BK6" i="47"/>
  <c r="BL1070" i="47"/>
  <c r="BL1071" i="47"/>
  <c r="BK1207" i="47"/>
  <c r="BK1215" i="47"/>
  <c r="AU625" i="47" s="1"/>
  <c r="BK1519" i="47"/>
  <c r="BK1515" i="47"/>
  <c r="BK1516" i="47"/>
  <c r="BK1517" i="47"/>
  <c r="BK513" i="47"/>
  <c r="BK517" i="47"/>
  <c r="BK720" i="47"/>
  <c r="AU405" i="47" s="1"/>
  <c r="BK719" i="47"/>
  <c r="AU199" i="47" s="1"/>
  <c r="BK1547" i="47"/>
  <c r="BK1564" i="47"/>
  <c r="AU956" i="47" s="1"/>
  <c r="BL972" i="47"/>
  <c r="AV473" i="47" s="1"/>
  <c r="BL985" i="47"/>
  <c r="BL991" i="47"/>
  <c r="BK1205" i="47"/>
  <c r="AU589" i="47" s="1"/>
  <c r="BL961" i="47" s="1"/>
  <c r="AV590" i="47" s="1"/>
  <c r="BM962" i="47" s="1"/>
  <c r="BK1221" i="47"/>
  <c r="AU750" i="47" s="1"/>
  <c r="BL1216" i="47" s="1"/>
  <c r="BK800" i="47"/>
  <c r="BK813" i="47"/>
  <c r="BM985" i="47"/>
  <c r="BM991" i="47"/>
  <c r="BM992" i="47"/>
  <c r="BN1018" i="47"/>
  <c r="AX627" i="47" s="1"/>
  <c r="BO1028" i="47" s="1"/>
  <c r="BN1019" i="47"/>
  <c r="AU244" i="47"/>
  <c r="BL1578" i="47"/>
  <c r="BL1060" i="47"/>
  <c r="BL1073" i="47"/>
  <c r="BL1161" i="47"/>
  <c r="AV264" i="47" s="1"/>
  <c r="BM437" i="47" s="1"/>
  <c r="BL1177" i="47"/>
  <c r="BK621" i="47"/>
  <c r="BK623" i="47"/>
  <c r="BK624" i="47"/>
  <c r="BK625" i="47"/>
  <c r="BK627" i="47"/>
  <c r="BK622" i="47"/>
  <c r="BK628" i="47"/>
  <c r="BK626" i="47"/>
  <c r="BK1121" i="47"/>
  <c r="BK1120" i="47"/>
  <c r="AU368" i="47" s="1"/>
  <c r="BL1612" i="47"/>
  <c r="BL1613" i="47"/>
  <c r="BK1526" i="47"/>
  <c r="BK1527" i="47"/>
  <c r="BL1353" i="47"/>
  <c r="BL1352" i="47"/>
  <c r="BL1354" i="47"/>
  <c r="BK1125" i="47"/>
  <c r="BK1124" i="47"/>
  <c r="BK1126" i="47"/>
  <c r="BK1220" i="47"/>
  <c r="BK1237" i="47"/>
  <c r="BK931" i="47"/>
  <c r="AU650" i="47" s="1"/>
  <c r="BK933" i="47"/>
  <c r="BK932" i="47"/>
  <c r="BL831" i="47"/>
  <c r="BL844" i="47"/>
  <c r="AV519" i="47" s="1"/>
  <c r="BK1404" i="47"/>
  <c r="BK1405" i="47"/>
  <c r="BK1403" i="47"/>
  <c r="BK664" i="47"/>
  <c r="AU399" i="47" s="1"/>
  <c r="BK663" i="47"/>
  <c r="BK648" i="47"/>
  <c r="BK655" i="47"/>
  <c r="AU967" i="47" s="1"/>
  <c r="BK1206" i="47"/>
  <c r="BK1222" i="47"/>
  <c r="BK1203" i="47"/>
  <c r="BK1201" i="47"/>
  <c r="AU282" i="47" s="1"/>
  <c r="BK1202" i="47"/>
  <c r="BK1317" i="47"/>
  <c r="BK1334" i="47"/>
  <c r="BK602" i="47"/>
  <c r="BK609" i="47"/>
  <c r="AU366" i="47" s="1"/>
  <c r="AU524" i="47"/>
  <c r="AU422" i="47"/>
  <c r="AU546" i="47"/>
  <c r="BK1292" i="47"/>
  <c r="BK1291" i="47"/>
  <c r="BK1290" i="47"/>
  <c r="BK538" i="47"/>
  <c r="BK545" i="47"/>
  <c r="BK804" i="47"/>
  <c r="AU749" i="47" s="1"/>
  <c r="BL1218" i="47" s="1"/>
  <c r="BK805" i="47"/>
  <c r="BK802" i="47"/>
  <c r="BK803" i="47"/>
  <c r="BK1521" i="47"/>
  <c r="AU287" i="47" s="1"/>
  <c r="BK1520" i="47"/>
  <c r="BK1269" i="47"/>
  <c r="BK1271" i="47"/>
  <c r="BK1270" i="47"/>
  <c r="BL580" i="47"/>
  <c r="BL582" i="47"/>
  <c r="AV899" i="47" s="1"/>
  <c r="BL581" i="47"/>
  <c r="BL835" i="47"/>
  <c r="BL833" i="47"/>
  <c r="BL1305" i="47"/>
  <c r="BL1306" i="47"/>
  <c r="BK1570" i="47"/>
  <c r="AU647" i="47" s="1"/>
  <c r="BL1052" i="47" s="1"/>
  <c r="BK1569" i="47"/>
  <c r="BK1571" i="47"/>
  <c r="AU927" i="47" s="1"/>
  <c r="BL1513" i="47" s="1"/>
  <c r="BL1330" i="47"/>
  <c r="BL1331" i="47"/>
  <c r="BL1332" i="47"/>
  <c r="BK878" i="47"/>
  <c r="AU936" i="47" s="1"/>
  <c r="BK891" i="47"/>
  <c r="AU198" i="47"/>
  <c r="BL337" i="47" s="1"/>
  <c r="BL1057" i="47"/>
  <c r="BL1058" i="47"/>
  <c r="BL1063" i="47"/>
  <c r="AV182" i="47" s="1"/>
  <c r="AU910" i="47"/>
  <c r="AU300" i="47"/>
  <c r="AU745" i="47"/>
  <c r="BL874" i="47"/>
  <c r="AV320" i="47" s="1"/>
  <c r="BM541" i="47" s="1"/>
  <c r="BK1082" i="47"/>
  <c r="BK1094" i="47"/>
  <c r="BK1060" i="47"/>
  <c r="AU211" i="47" s="1"/>
  <c r="BK1499" i="47"/>
  <c r="BK1502" i="47"/>
  <c r="BK1500" i="47"/>
  <c r="BK1501" i="47"/>
  <c r="BK1498" i="47"/>
  <c r="BK375" i="47"/>
  <c r="AU251" i="47" s="1"/>
  <c r="BK374" i="47"/>
  <c r="BK1556" i="47"/>
  <c r="AU637" i="47"/>
  <c r="AU632" i="47"/>
  <c r="BL1032" i="47" s="1"/>
  <c r="AU744" i="47"/>
  <c r="BL1208" i="47" s="1"/>
  <c r="AV737" i="47" s="1"/>
  <c r="BL1572" i="47"/>
  <c r="AU903" i="47"/>
  <c r="AU896" i="47"/>
  <c r="BL1335" i="47"/>
  <c r="BL1570" i="47"/>
  <c r="AU856" i="47"/>
  <c r="AU676" i="47"/>
  <c r="BL1100" i="47" s="1"/>
  <c r="BK1199" i="47"/>
  <c r="BK1492" i="47"/>
  <c r="BK1493" i="47"/>
  <c r="BK710" i="47"/>
  <c r="AU523" i="47" s="1"/>
  <c r="BK709" i="47"/>
  <c r="BL1173" i="47"/>
  <c r="BL1172" i="47"/>
  <c r="AV734" i="47" s="1"/>
  <c r="BL1174" i="47"/>
  <c r="BL1170" i="47"/>
  <c r="BL1171" i="47"/>
  <c r="BK607" i="47"/>
  <c r="BK604" i="47"/>
  <c r="BK1110" i="47"/>
  <c r="BK1109" i="47"/>
  <c r="BK1108" i="47"/>
  <c r="AV744" i="47"/>
  <c r="AU897" i="47"/>
  <c r="AU890" i="47"/>
  <c r="BL1459" i="47" s="1"/>
  <c r="BK919" i="47"/>
  <c r="BK920" i="47"/>
  <c r="BK918" i="47"/>
  <c r="BK496" i="47"/>
  <c r="BK492" i="47"/>
  <c r="BK493" i="47"/>
  <c r="AU898" i="47"/>
  <c r="AU843" i="47"/>
  <c r="BL1378" i="47" s="1"/>
  <c r="AU433" i="47"/>
  <c r="BL726" i="47" s="1"/>
  <c r="BK1387" i="47"/>
  <c r="BK1388" i="47"/>
  <c r="BK1386" i="47"/>
  <c r="AU59" i="47" s="1"/>
  <c r="AV374" i="47"/>
  <c r="BL772" i="47"/>
  <c r="BL771" i="47"/>
  <c r="BO832" i="47"/>
  <c r="BR832" i="47"/>
  <c r="BP832" i="47"/>
  <c r="BQ832" i="47"/>
  <c r="BT832" i="47"/>
  <c r="BN832" i="47"/>
  <c r="BS832" i="47"/>
  <c r="BK657" i="47"/>
  <c r="BK656" i="47"/>
  <c r="AU95" i="47" s="1"/>
  <c r="AU959" i="47"/>
  <c r="BL1567" i="47" s="1"/>
  <c r="AU982" i="47"/>
  <c r="BL1593" i="47" s="1"/>
  <c r="AU989" i="47"/>
  <c r="BL1601" i="47" s="1"/>
  <c r="BK1187" i="47"/>
  <c r="BK1185" i="47"/>
  <c r="BK1186" i="47"/>
  <c r="AU84" i="47" s="1"/>
  <c r="BM775" i="47"/>
  <c r="AV984" i="47"/>
  <c r="AV991" i="47"/>
  <c r="AU799" i="47"/>
  <c r="AU984" i="47"/>
  <c r="AU991" i="47"/>
  <c r="BL849" i="47"/>
  <c r="BK1284" i="47"/>
  <c r="BK1273" i="47"/>
  <c r="BK1275" i="47"/>
  <c r="AU280" i="47" s="1"/>
  <c r="BL478" i="47" s="1"/>
  <c r="BK1274" i="47"/>
  <c r="AU937" i="47" s="1"/>
  <c r="BL1525" i="47" s="1"/>
  <c r="AU517" i="47"/>
  <c r="BL841" i="47" s="1"/>
  <c r="AV729" i="47"/>
  <c r="AV735" i="47"/>
  <c r="BK799" i="47"/>
  <c r="AU543" i="47" s="1"/>
  <c r="BL892" i="47" s="1"/>
  <c r="BK789" i="47"/>
  <c r="BK792" i="47"/>
  <c r="BK791" i="47"/>
  <c r="BK1495" i="47"/>
  <c r="AU925" i="47" s="1"/>
  <c r="BK1483" i="47"/>
  <c r="BK1518" i="47"/>
  <c r="BK1504" i="47"/>
  <c r="BK1503" i="47"/>
  <c r="BK1254" i="47"/>
  <c r="BK1253" i="47"/>
  <c r="BL587" i="47"/>
  <c r="BL588" i="47"/>
  <c r="BL575" i="47"/>
  <c r="AV341" i="47" s="1"/>
  <c r="BM577" i="47" s="1"/>
  <c r="BL574" i="47"/>
  <c r="BL821" i="47"/>
  <c r="AV148" i="47" s="1"/>
  <c r="BL822" i="47"/>
  <c r="BL820" i="47"/>
  <c r="BK1479" i="47"/>
  <c r="BK1478" i="47"/>
  <c r="BK1558" i="47"/>
  <c r="BK1554" i="47"/>
  <c r="BK1553" i="47"/>
  <c r="BK1552" i="47"/>
  <c r="BL1315" i="47"/>
  <c r="AU374" i="47"/>
  <c r="AU533" i="47"/>
  <c r="BK1119" i="47"/>
  <c r="BK1118" i="47"/>
  <c r="BL1212" i="47"/>
  <c r="BL1213" i="47"/>
  <c r="AU372" i="47"/>
  <c r="BK1230" i="47"/>
  <c r="BK1229" i="47"/>
  <c r="BK1228" i="47"/>
  <c r="AU758" i="47" s="1"/>
  <c r="BK1227" i="47"/>
  <c r="AU755" i="47" s="1"/>
  <c r="BL1226" i="47" s="1"/>
  <c r="BK927" i="47"/>
  <c r="BK928" i="47"/>
  <c r="BK929" i="47"/>
  <c r="AU705" i="47" s="1"/>
  <c r="BK930" i="47"/>
  <c r="BK494" i="47"/>
  <c r="BK495" i="47"/>
  <c r="BK292" i="47"/>
  <c r="BK291" i="47"/>
  <c r="BK293" i="47"/>
  <c r="BK294" i="47"/>
  <c r="AU529" i="47"/>
  <c r="BL836" i="47"/>
  <c r="AW507" i="47"/>
  <c r="BN844" i="47" s="1"/>
  <c r="AX519" i="47" s="1"/>
  <c r="AW626" i="47"/>
  <c r="BN1025" i="47" s="1"/>
  <c r="AX507" i="47"/>
  <c r="BO844" i="47" s="1"/>
  <c r="AY519" i="47" s="1"/>
  <c r="AX626" i="47"/>
  <c r="AY507" i="47"/>
  <c r="BP844" i="47" s="1"/>
  <c r="AZ519" i="47" s="1"/>
  <c r="AY626" i="47"/>
  <c r="AZ507" i="47"/>
  <c r="BQ844" i="47" s="1"/>
  <c r="BA519" i="47" s="1"/>
  <c r="AZ626" i="47"/>
  <c r="BA507" i="47"/>
  <c r="BR844" i="47" s="1"/>
  <c r="BB519" i="47" s="1"/>
  <c r="BA626" i="47"/>
  <c r="BB507" i="47"/>
  <c r="BS844" i="47" s="1"/>
  <c r="BC519" i="47" s="1"/>
  <c r="BB626" i="47"/>
  <c r="BC507" i="47"/>
  <c r="BT844" i="47" s="1"/>
  <c r="BD519" i="47" s="1"/>
  <c r="BC626" i="47"/>
  <c r="BD507" i="47"/>
  <c r="BD626" i="47"/>
  <c r="AV507" i="47"/>
  <c r="AV626" i="47"/>
  <c r="BM1025" i="47" s="1"/>
  <c r="AU135" i="47"/>
  <c r="AU134" i="47"/>
  <c r="AV982" i="47"/>
  <c r="BM1593" i="47" s="1"/>
  <c r="AV968" i="47"/>
  <c r="BM1574" i="47" s="1"/>
  <c r="AU109" i="47"/>
  <c r="AU641" i="47"/>
  <c r="BL1042" i="47" s="1"/>
  <c r="AV118" i="47" s="1"/>
  <c r="AU631" i="47"/>
  <c r="AU242" i="47"/>
  <c r="BL417" i="47" s="1"/>
  <c r="BL226" i="47"/>
  <c r="BL224" i="47"/>
  <c r="BL223" i="47"/>
  <c r="BL225" i="47"/>
  <c r="BL193" i="47"/>
  <c r="BL194" i="47"/>
  <c r="BL192" i="47"/>
  <c r="BL191" i="47"/>
  <c r="BL188" i="47"/>
  <c r="BL189" i="47"/>
  <c r="BL190" i="47"/>
  <c r="BL207" i="47"/>
  <c r="BL206" i="47"/>
  <c r="AV434" i="47" s="1"/>
  <c r="BL208" i="47"/>
  <c r="BP194" i="47"/>
  <c r="BP191" i="47"/>
  <c r="BP192" i="47"/>
  <c r="BP193" i="47"/>
  <c r="BP188" i="47"/>
  <c r="BP189" i="47"/>
  <c r="BP190" i="47"/>
  <c r="BS192" i="47"/>
  <c r="BS193" i="47"/>
  <c r="BS191" i="47"/>
  <c r="BS194" i="47"/>
  <c r="BS188" i="47"/>
  <c r="BS189" i="47"/>
  <c r="BS190" i="47"/>
  <c r="BT194" i="47"/>
  <c r="BT192" i="47"/>
  <c r="BT193" i="47"/>
  <c r="BT191" i="47"/>
  <c r="BT188" i="47"/>
  <c r="BT189" i="47"/>
  <c r="BT190" i="47"/>
  <c r="BK1397" i="47"/>
  <c r="BK1396" i="47"/>
  <c r="BK418" i="47"/>
  <c r="BK419" i="47"/>
  <c r="AV781" i="47"/>
  <c r="AV769" i="47"/>
  <c r="AV216" i="47"/>
  <c r="AV454" i="47"/>
  <c r="AV446" i="47"/>
  <c r="AU915" i="47"/>
  <c r="BL1495" i="47" s="1"/>
  <c r="AV925" i="47" s="1"/>
  <c r="AV919" i="47"/>
  <c r="AV112" i="47"/>
  <c r="BK652" i="47"/>
  <c r="BK653" i="47"/>
  <c r="AV670" i="47"/>
  <c r="AU742" i="47"/>
  <c r="BK606" i="47"/>
  <c r="BK605" i="47"/>
  <c r="BK182" i="47"/>
  <c r="BK181" i="47"/>
  <c r="BK331" i="47"/>
  <c r="BK330" i="47"/>
  <c r="BK332" i="47"/>
  <c r="AU514" i="47"/>
  <c r="BL838" i="47" s="1"/>
  <c r="AU970" i="47"/>
  <c r="BL1575" i="47" s="1"/>
  <c r="AU957" i="47"/>
  <c r="BL1561" i="47" s="1"/>
  <c r="BL483" i="47"/>
  <c r="BL484" i="47"/>
  <c r="BL482" i="47"/>
  <c r="AU401" i="47"/>
  <c r="AU394" i="47"/>
  <c r="AU564" i="47"/>
  <c r="BL915" i="47" s="1"/>
  <c r="BN974" i="47"/>
  <c r="BN975" i="47"/>
  <c r="BO974" i="47"/>
  <c r="BO975" i="47"/>
  <c r="BL351" i="47"/>
  <c r="AV955" i="47" s="1"/>
  <c r="BL352" i="47"/>
  <c r="BK783" i="47"/>
  <c r="BK784" i="47"/>
  <c r="BL828" i="47"/>
  <c r="AM508" i="47"/>
  <c r="AN508" i="47" s="1"/>
  <c r="BK1329" i="47"/>
  <c r="BK1328" i="47"/>
  <c r="AU728" i="47" s="1"/>
  <c r="BL1176" i="47" s="1"/>
  <c r="AV716" i="47" s="1"/>
  <c r="BM1158" i="47" s="1"/>
  <c r="BK543" i="47"/>
  <c r="BK544" i="47"/>
  <c r="BL485" i="47"/>
  <c r="BK1265" i="47"/>
  <c r="AU685" i="47" s="1"/>
  <c r="BL1111" i="47" s="1"/>
  <c r="BK1266" i="47"/>
  <c r="BK1264" i="47"/>
  <c r="BL592" i="47"/>
  <c r="BL590" i="47"/>
  <c r="BL591" i="47"/>
  <c r="AV285" i="47" s="1"/>
  <c r="BL593" i="47"/>
  <c r="BL594" i="47"/>
  <c r="BL595" i="47"/>
  <c r="BL606" i="47"/>
  <c r="BK1490" i="47"/>
  <c r="BK1489" i="47"/>
  <c r="AU512" i="47" s="1"/>
  <c r="BL848" i="47" s="1"/>
  <c r="BM1443" i="47"/>
  <c r="BM1442" i="47"/>
  <c r="BM1441" i="47"/>
  <c r="AV570" i="47"/>
  <c r="AV609" i="47"/>
  <c r="BM989" i="47" s="1"/>
  <c r="AY602" i="47"/>
  <c r="AY612" i="47"/>
  <c r="AU521" i="47"/>
  <c r="AU265" i="47"/>
  <c r="AV189" i="47"/>
  <c r="AV192" i="47"/>
  <c r="BM328" i="47" s="1"/>
  <c r="BM210" i="47"/>
  <c r="BM209" i="47"/>
  <c r="AU677" i="47"/>
  <c r="BK894" i="47"/>
  <c r="BK886" i="47"/>
  <c r="BK885" i="47"/>
  <c r="AU609" i="47"/>
  <c r="AU619" i="47"/>
  <c r="AU455" i="47"/>
  <c r="AU125" i="47"/>
  <c r="BK1509" i="47"/>
  <c r="BK1510" i="47"/>
  <c r="AU588" i="47" s="1"/>
  <c r="BK1576" i="47"/>
  <c r="AU823" i="47" s="1"/>
  <c r="BK1577" i="47"/>
  <c r="BO1021" i="47"/>
  <c r="BM984" i="47"/>
  <c r="BP561" i="47"/>
  <c r="BP562" i="47"/>
  <c r="BS561" i="47"/>
  <c r="BS562" i="47"/>
  <c r="BQ561" i="47"/>
  <c r="BQ562" i="47"/>
  <c r="BR561" i="47"/>
  <c r="BR562" i="47"/>
  <c r="BO561" i="47"/>
  <c r="BO562" i="47"/>
  <c r="BT561" i="47"/>
  <c r="BT562" i="47"/>
  <c r="AW239" i="47"/>
  <c r="AU122" i="47"/>
  <c r="AV813" i="47"/>
  <c r="AV359" i="47"/>
  <c r="BK98" i="47"/>
  <c r="BK99" i="47"/>
  <c r="BA884" i="47"/>
  <c r="BR1439" i="47" s="1"/>
  <c r="AU260" i="47"/>
  <c r="AU477" i="47"/>
  <c r="AU846" i="47"/>
  <c r="BL984" i="47"/>
  <c r="AU367" i="47"/>
  <c r="AU253" i="47"/>
  <c r="AU672" i="47"/>
  <c r="AU55" i="47"/>
  <c r="AU103" i="47"/>
  <c r="AU362" i="47"/>
  <c r="AU525" i="47"/>
  <c r="BL1363" i="47"/>
  <c r="BL1364" i="47"/>
  <c r="BL528" i="47"/>
  <c r="BL529" i="47"/>
  <c r="BL596" i="47"/>
  <c r="AV356" i="47" s="1"/>
  <c r="BL873" i="47"/>
  <c r="AU143" i="47" l="1"/>
  <c r="AU304" i="47"/>
  <c r="BL519" i="47" s="1"/>
  <c r="AV774" i="47" s="1"/>
  <c r="BK499" i="47"/>
  <c r="BK500" i="47"/>
  <c r="BK498" i="47"/>
  <c r="AU579" i="47" s="1"/>
  <c r="BL806" i="47"/>
  <c r="BK945" i="47"/>
  <c r="BK946" i="47"/>
  <c r="BK944" i="47"/>
  <c r="BL450" i="47"/>
  <c r="BL347" i="47"/>
  <c r="BL346" i="47"/>
  <c r="BL345" i="47"/>
  <c r="BL527" i="47"/>
  <c r="BL526" i="47"/>
  <c r="BK1423" i="47"/>
  <c r="AU418" i="47" s="1"/>
  <c r="BK1422" i="47"/>
  <c r="AV828" i="47"/>
  <c r="AU183" i="47"/>
  <c r="AU736" i="47"/>
  <c r="AU307" i="47"/>
  <c r="AU938" i="47"/>
  <c r="BL1530" i="47" s="1"/>
  <c r="AU373" i="47"/>
  <c r="AU830" i="47"/>
  <c r="BL1361" i="47" s="1"/>
  <c r="AU752" i="47"/>
  <c r="BL1205" i="47" s="1"/>
  <c r="AU245" i="47"/>
  <c r="AU702" i="47"/>
  <c r="AU194" i="47"/>
  <c r="AU226" i="47"/>
  <c r="AU942" i="47"/>
  <c r="BL958" i="47"/>
  <c r="AV10" i="47" s="1"/>
  <c r="BM14" i="47" s="1"/>
  <c r="AU978" i="47"/>
  <c r="AU547" i="47"/>
  <c r="AU425" i="47"/>
  <c r="AU219" i="47"/>
  <c r="AU235" i="47"/>
  <c r="BL409" i="47" s="1"/>
  <c r="AU222" i="47"/>
  <c r="AU646" i="47"/>
  <c r="AU377" i="47"/>
  <c r="BL629" i="47" s="1"/>
  <c r="AV972" i="47"/>
  <c r="AU54" i="47"/>
  <c r="BL1321" i="47"/>
  <c r="BL1320" i="47"/>
  <c r="BL1322" i="47"/>
  <c r="BK788" i="47"/>
  <c r="AU145" i="47" s="1"/>
  <c r="BL250" i="47" s="1"/>
  <c r="BK790" i="47"/>
  <c r="BL722" i="47"/>
  <c r="BL723" i="47"/>
  <c r="BL905" i="47"/>
  <c r="BK553" i="47"/>
  <c r="BK554" i="47"/>
  <c r="AU332" i="47" s="1"/>
  <c r="BK1248" i="47"/>
  <c r="BK1249" i="47"/>
  <c r="BK1250" i="47"/>
  <c r="BL15" i="47"/>
  <c r="AV741" i="47" s="1"/>
  <c r="BM1200" i="47" s="1"/>
  <c r="BL16" i="47"/>
  <c r="BL1582" i="47"/>
  <c r="BL1580" i="47"/>
  <c r="BL1581" i="47"/>
  <c r="BL1583" i="47"/>
  <c r="BK848" i="47"/>
  <c r="BK851" i="47"/>
  <c r="AU513" i="47" s="1"/>
  <c r="BL1166" i="47"/>
  <c r="BL1169" i="47"/>
  <c r="BL1149" i="47"/>
  <c r="BL1150" i="47"/>
  <c r="AV270" i="47" s="1"/>
  <c r="BL1148" i="47"/>
  <c r="AV838" i="47" s="1"/>
  <c r="BL1151" i="47"/>
  <c r="BL160" i="47"/>
  <c r="BL159" i="47"/>
  <c r="BL491" i="47"/>
  <c r="BL490" i="47"/>
  <c r="BL341" i="47"/>
  <c r="BL343" i="47"/>
  <c r="BL342" i="47"/>
  <c r="AV210" i="47" s="1"/>
  <c r="BL109" i="47"/>
  <c r="BL110" i="47"/>
  <c r="BL1422" i="47"/>
  <c r="BL1423" i="47"/>
  <c r="AU364" i="47"/>
  <c r="AU833" i="47"/>
  <c r="BL102" i="47"/>
  <c r="BL101" i="47"/>
  <c r="BL1596" i="47"/>
  <c r="BL1599" i="47"/>
  <c r="AV672" i="47" s="1"/>
  <c r="BL1606" i="47"/>
  <c r="BL1607" i="47"/>
  <c r="AV115" i="47" s="1"/>
  <c r="AU53" i="47"/>
  <c r="BL90" i="47" s="1"/>
  <c r="AU273" i="47"/>
  <c r="AU225" i="47"/>
  <c r="BL379" i="47" s="1"/>
  <c r="AU357" i="47"/>
  <c r="BL662" i="47"/>
  <c r="BL665" i="47"/>
  <c r="AV132" i="47" s="1"/>
  <c r="BL442" i="47"/>
  <c r="BL443" i="47"/>
  <c r="BL989" i="47"/>
  <c r="BL992" i="47"/>
  <c r="BL959" i="47"/>
  <c r="BL960" i="47"/>
  <c r="BL1349" i="47"/>
  <c r="BL1348" i="47"/>
  <c r="BN411" i="47"/>
  <c r="BN414" i="47"/>
  <c r="BL436" i="47"/>
  <c r="BL435" i="47"/>
  <c r="BL426" i="47"/>
  <c r="BL428" i="47"/>
  <c r="AV592" i="47"/>
  <c r="BM964" i="47" s="1"/>
  <c r="AV591" i="47"/>
  <c r="BM963" i="47" s="1"/>
  <c r="BN202" i="47"/>
  <c r="BN201" i="47"/>
  <c r="BK1535" i="47"/>
  <c r="BK1536" i="47"/>
  <c r="BK270" i="47"/>
  <c r="AU568" i="47" s="1"/>
  <c r="BK272" i="47"/>
  <c r="BK268" i="47"/>
  <c r="AU369" i="47" s="1"/>
  <c r="BK269" i="47"/>
  <c r="AU376" i="47" s="1"/>
  <c r="BK271" i="47"/>
  <c r="AU689" i="47" s="1"/>
  <c r="BL1116" i="47" s="1"/>
  <c r="BK273" i="47"/>
  <c r="BK274" i="47"/>
  <c r="AV418" i="47"/>
  <c r="BM705" i="47" s="1"/>
  <c r="AV417" i="47"/>
  <c r="BM700" i="47" s="1"/>
  <c r="AV196" i="47"/>
  <c r="BL570" i="47"/>
  <c r="AV337" i="47" s="1"/>
  <c r="BL568" i="47"/>
  <c r="BL569" i="47"/>
  <c r="BM203" i="47"/>
  <c r="AW119" i="47" s="1"/>
  <c r="BL310" i="47"/>
  <c r="BL311" i="47"/>
  <c r="BL312" i="47"/>
  <c r="AU458" i="47"/>
  <c r="AU457" i="47"/>
  <c r="AV820" i="47"/>
  <c r="AV819" i="47"/>
  <c r="BM980" i="47"/>
  <c r="BM982" i="47"/>
  <c r="BM981" i="47"/>
  <c r="BK1301" i="47"/>
  <c r="BL4" i="47"/>
  <c r="BL3" i="47"/>
  <c r="BK1107" i="47"/>
  <c r="BK1106" i="47"/>
  <c r="AU680" i="47" s="1"/>
  <c r="BL925" i="47"/>
  <c r="BL926" i="47"/>
  <c r="BL1121" i="47"/>
  <c r="BL1120" i="47"/>
  <c r="AU217" i="47"/>
  <c r="AU988" i="47"/>
  <c r="BL1603" i="47" s="1"/>
  <c r="BK372" i="47"/>
  <c r="AU266" i="47" s="1"/>
  <c r="BL444" i="47" s="1"/>
  <c r="BL1006" i="47"/>
  <c r="BK849" i="47"/>
  <c r="AU331" i="47" s="1"/>
  <c r="BL558" i="47" s="1"/>
  <c r="AU378" i="47"/>
  <c r="AU379" i="47"/>
  <c r="BL635" i="47" s="1"/>
  <c r="BL1272" i="47"/>
  <c r="BL274" i="47"/>
  <c r="BL273" i="47"/>
  <c r="BL272" i="47"/>
  <c r="BL271" i="47"/>
  <c r="BL270" i="47"/>
  <c r="BL269" i="47"/>
  <c r="BL268" i="47"/>
  <c r="BM1585" i="47"/>
  <c r="BM1586" i="47"/>
  <c r="AU778" i="47"/>
  <c r="AU780" i="47"/>
  <c r="AV339" i="47"/>
  <c r="AV338" i="47"/>
  <c r="BL1380" i="47"/>
  <c r="BL1316" i="47"/>
  <c r="BL423" i="47"/>
  <c r="BL1146" i="47"/>
  <c r="BL1147" i="47"/>
  <c r="AV277" i="47" s="1"/>
  <c r="BM468" i="47" s="1"/>
  <c r="AV873" i="47"/>
  <c r="AV872" i="47"/>
  <c r="BM773" i="47"/>
  <c r="BL420" i="47"/>
  <c r="BL1243" i="47"/>
  <c r="BO1356" i="47"/>
  <c r="BO1357" i="47"/>
  <c r="BM1144" i="47"/>
  <c r="BM1145" i="47"/>
  <c r="AU293" i="47"/>
  <c r="AU792" i="47"/>
  <c r="BL1285" i="47" s="1"/>
  <c r="AU694" i="47"/>
  <c r="AU976" i="47"/>
  <c r="BL1591" i="47" s="1"/>
  <c r="AU469" i="47"/>
  <c r="BL788" i="47" s="1"/>
  <c r="AV145" i="47" s="1"/>
  <c r="BM250" i="47" s="1"/>
  <c r="AU27" i="47"/>
  <c r="BL43" i="47" s="1"/>
  <c r="BL808" i="47"/>
  <c r="BL1358" i="47"/>
  <c r="AU906" i="47"/>
  <c r="BL1486" i="47" s="1"/>
  <c r="AV995" i="47"/>
  <c r="BM1615" i="47" s="1"/>
  <c r="BM1184" i="47"/>
  <c r="BL603" i="47"/>
  <c r="AV357" i="47" s="1"/>
  <c r="BL1468" i="47"/>
  <c r="BL1299" i="47"/>
  <c r="AU26" i="47"/>
  <c r="BL1526" i="47"/>
  <c r="AU170" i="47"/>
  <c r="BO1025" i="47"/>
  <c r="BL1029" i="47"/>
  <c r="BM352" i="47"/>
  <c r="BM351" i="47"/>
  <c r="BL1188" i="47"/>
  <c r="BM973" i="47"/>
  <c r="BK551" i="47"/>
  <c r="BK550" i="47"/>
  <c r="AU535" i="47" s="1"/>
  <c r="BL881" i="47" s="1"/>
  <c r="AV886" i="47" s="1"/>
  <c r="BM1445" i="47" s="1"/>
  <c r="BK1246" i="47"/>
  <c r="BK1247" i="47"/>
  <c r="BK1244" i="47"/>
  <c r="AU191" i="47" s="1"/>
  <c r="BK1245" i="47"/>
  <c r="BM3" i="47"/>
  <c r="BM4" i="47"/>
  <c r="BK875" i="47"/>
  <c r="BK887" i="47"/>
  <c r="AU330" i="47" s="1"/>
  <c r="BL361" i="47"/>
  <c r="BL359" i="47"/>
  <c r="BL360" i="47"/>
  <c r="AV976" i="47" s="1"/>
  <c r="BM1591" i="47" s="1"/>
  <c r="BL969" i="47"/>
  <c r="BL968" i="47"/>
  <c r="BM520" i="47"/>
  <c r="BL659" i="47"/>
  <c r="AV643" i="47" s="1"/>
  <c r="BL660" i="47"/>
  <c r="AU806" i="47"/>
  <c r="BL1313" i="47" s="1"/>
  <c r="AV125" i="47" s="1"/>
  <c r="AU807" i="47"/>
  <c r="BL1314" i="47" s="1"/>
  <c r="AU788" i="47"/>
  <c r="AU789" i="47"/>
  <c r="BL1280" i="47" s="1"/>
  <c r="AU449" i="47"/>
  <c r="AU450" i="47"/>
  <c r="AU575" i="47"/>
  <c r="AU576" i="47"/>
  <c r="AU945" i="47"/>
  <c r="BL1546" i="47" s="1"/>
  <c r="AU946" i="47"/>
  <c r="AV211" i="47"/>
  <c r="AV212" i="47"/>
  <c r="BL893" i="47"/>
  <c r="BL895" i="47"/>
  <c r="AV595" i="47" s="1"/>
  <c r="BL707" i="47"/>
  <c r="BL708" i="47"/>
  <c r="AU316" i="47"/>
  <c r="AU317" i="47"/>
  <c r="AV321" i="47"/>
  <c r="AV322" i="47"/>
  <c r="BM307" i="47"/>
  <c r="BM309" i="47"/>
  <c r="AU248" i="47"/>
  <c r="AU249" i="47"/>
  <c r="BL1481" i="47"/>
  <c r="AV901" i="47" s="1"/>
  <c r="BL1480" i="47"/>
  <c r="BL1479" i="47"/>
  <c r="BL1463" i="47"/>
  <c r="BL1462" i="47"/>
  <c r="BM1005" i="47"/>
  <c r="BL1400" i="47"/>
  <c r="BL1399" i="47"/>
  <c r="BL1398" i="47"/>
  <c r="AU566" i="47"/>
  <c r="AU567" i="47"/>
  <c r="BL923" i="47" s="1"/>
  <c r="AV577" i="47" s="1"/>
  <c r="AU560" i="47"/>
  <c r="AU561" i="47"/>
  <c r="AU668" i="47"/>
  <c r="BL1086" i="47" s="1"/>
  <c r="AU669" i="47"/>
  <c r="BM1596" i="47"/>
  <c r="BM1604" i="47"/>
  <c r="BL1298" i="47"/>
  <c r="BL1297" i="47"/>
  <c r="BL1604" i="47"/>
  <c r="AU782" i="47"/>
  <c r="AU783" i="47"/>
  <c r="AU900" i="47"/>
  <c r="BL1476" i="47" s="1"/>
  <c r="AU901" i="47"/>
  <c r="BM1507" i="47"/>
  <c r="BM1506" i="47"/>
  <c r="AV761" i="47"/>
  <c r="AV762" i="47"/>
  <c r="AU850" i="47"/>
  <c r="BL1391" i="47" s="1"/>
  <c r="AU851" i="47"/>
  <c r="BM758" i="47"/>
  <c r="BM757" i="47"/>
  <c r="BM756" i="47"/>
  <c r="BL651" i="47"/>
  <c r="AV243" i="47" s="1"/>
  <c r="BL654" i="47"/>
  <c r="AU510" i="47"/>
  <c r="AU511" i="47"/>
  <c r="AU949" i="47"/>
  <c r="BL1553" i="47" s="1"/>
  <c r="AU950" i="47"/>
  <c r="BL1554" i="47" s="1"/>
  <c r="BM481" i="47"/>
  <c r="BM480" i="47"/>
  <c r="BL845" i="47"/>
  <c r="AV915" i="47" s="1"/>
  <c r="BM1476" i="47" s="1"/>
  <c r="BL857" i="47"/>
  <c r="AV520" i="47" s="1"/>
  <c r="BL438" i="47"/>
  <c r="BL439" i="47"/>
  <c r="BL440" i="47"/>
  <c r="BM323" i="47"/>
  <c r="BM325" i="47"/>
  <c r="BM324" i="47"/>
  <c r="BM322" i="47"/>
  <c r="AU538" i="47"/>
  <c r="BL887" i="47" s="1"/>
  <c r="AU539" i="47"/>
  <c r="AU916" i="47"/>
  <c r="AU917" i="47"/>
  <c r="BL1497" i="47" s="1"/>
  <c r="BL1009" i="47"/>
  <c r="BL1008" i="47"/>
  <c r="BL1007" i="47"/>
  <c r="BL760" i="47"/>
  <c r="BL759" i="47"/>
  <c r="BL955" i="47"/>
  <c r="AV457" i="47" s="1"/>
  <c r="BL957" i="47"/>
  <c r="AV736" i="47" s="1"/>
  <c r="BL956" i="47"/>
  <c r="BM1320" i="47"/>
  <c r="BM1323" i="47"/>
  <c r="BM1321" i="47"/>
  <c r="BM1326" i="47"/>
  <c r="BM1325" i="47"/>
  <c r="AW727" i="47" s="1"/>
  <c r="BN1175" i="47" s="1"/>
  <c r="BM1324" i="47"/>
  <c r="AW709" i="47" s="1"/>
  <c r="BM1327" i="47"/>
  <c r="AW797" i="47" s="1"/>
  <c r="BM1322" i="47"/>
  <c r="BL434" i="47"/>
  <c r="BL431" i="47"/>
  <c r="BL433" i="47"/>
  <c r="BL798" i="47"/>
  <c r="BL797" i="47"/>
  <c r="BL796" i="47"/>
  <c r="BL1369" i="47"/>
  <c r="BL1382" i="47"/>
  <c r="BL1381" i="47"/>
  <c r="BL1383" i="47"/>
  <c r="BL609" i="47"/>
  <c r="AV366" i="47" s="1"/>
  <c r="BL612" i="47"/>
  <c r="AU104" i="47"/>
  <c r="BL176" i="47" s="1"/>
  <c r="BM467" i="47"/>
  <c r="BM465" i="47"/>
  <c r="BL466" i="47"/>
  <c r="BL465" i="47"/>
  <c r="BL467" i="47"/>
  <c r="BL468" i="47"/>
  <c r="AU250" i="47"/>
  <c r="AU428" i="47"/>
  <c r="AU221" i="47"/>
  <c r="AV512" i="47"/>
  <c r="AU624" i="47"/>
  <c r="AU404" i="47"/>
  <c r="AU133" i="47"/>
  <c r="AU578" i="47"/>
  <c r="BL939" i="47" s="1"/>
  <c r="BL489" i="47"/>
  <c r="BL487" i="47"/>
  <c r="BL486" i="47"/>
  <c r="BL488" i="47"/>
  <c r="AU977" i="47"/>
  <c r="AV686" i="47"/>
  <c r="AU252" i="47"/>
  <c r="AU258" i="47"/>
  <c r="BL430" i="47" s="1"/>
  <c r="AZ993" i="47"/>
  <c r="BL422" i="47"/>
  <c r="BL421" i="47"/>
  <c r="AV910" i="47" s="1"/>
  <c r="BM1487" i="47" s="1"/>
  <c r="BL1209" i="47"/>
  <c r="BL1211" i="47"/>
  <c r="AV466" i="47" s="1"/>
  <c r="BL1594" i="47"/>
  <c r="AV360" i="47" s="1"/>
  <c r="BL1595" i="47"/>
  <c r="BL882" i="47"/>
  <c r="BL869" i="47"/>
  <c r="BL1277" i="47"/>
  <c r="BL597" i="47"/>
  <c r="BP1143" i="47"/>
  <c r="BP1142" i="47"/>
  <c r="BP1140" i="47"/>
  <c r="BP1141" i="47"/>
  <c r="BP1139" i="47"/>
  <c r="BL338" i="47"/>
  <c r="BL339" i="47"/>
  <c r="BL340" i="47"/>
  <c r="BM793" i="47"/>
  <c r="BL1053" i="47"/>
  <c r="BL1054" i="47"/>
  <c r="BL862" i="47"/>
  <c r="BL863" i="47"/>
  <c r="BL1467" i="47"/>
  <c r="AU5" i="47"/>
  <c r="AU96" i="47"/>
  <c r="AU281" i="47"/>
  <c r="AU693" i="47"/>
  <c r="BL1122" i="47" s="1"/>
  <c r="AU424" i="47"/>
  <c r="BL715" i="47" s="1"/>
  <c r="BL613" i="47"/>
  <c r="AU701" i="47"/>
  <c r="AU687" i="47"/>
  <c r="AU801" i="47"/>
  <c r="AU865" i="47"/>
  <c r="BL1415" i="47" s="1"/>
  <c r="AU326" i="47"/>
  <c r="BL552" i="47" s="1"/>
  <c r="AU941" i="47"/>
  <c r="BL1537" i="47" s="1"/>
  <c r="BL608" i="47"/>
  <c r="AU484" i="47"/>
  <c r="BL814" i="47" s="1"/>
  <c r="AU772" i="47"/>
  <c r="BL599" i="47"/>
  <c r="BL720" i="47"/>
  <c r="BL719" i="47"/>
  <c r="AU777" i="47"/>
  <c r="AU751" i="47"/>
  <c r="BL1219" i="47" s="1"/>
  <c r="BP1160" i="47"/>
  <c r="BL1470" i="47"/>
  <c r="BL1487" i="47"/>
  <c r="BL513" i="47"/>
  <c r="BL514" i="47"/>
  <c r="BL1017" i="47"/>
  <c r="AV50" i="47" s="1"/>
  <c r="BL1030" i="47"/>
  <c r="BL1474" i="47"/>
  <c r="BL1469" i="47"/>
  <c r="BL1473" i="47"/>
  <c r="BL1472" i="47"/>
  <c r="BL1475" i="47"/>
  <c r="BL1471" i="47"/>
  <c r="BL1362" i="47"/>
  <c r="AV472" i="47" s="1"/>
  <c r="BL1379" i="47"/>
  <c r="BL911" i="47"/>
  <c r="BL898" i="47"/>
  <c r="BL1068" i="47"/>
  <c r="BL161" i="47"/>
  <c r="BL1566" i="47"/>
  <c r="BL1565" i="47"/>
  <c r="BL1584" i="47"/>
  <c r="AV684" i="47" s="1"/>
  <c r="BL1602" i="47"/>
  <c r="BL1294" i="47"/>
  <c r="BL1579" i="47"/>
  <c r="BL1597" i="47"/>
  <c r="BM1161" i="47"/>
  <c r="AW264" i="47" s="1"/>
  <c r="BN437" i="47" s="1"/>
  <c r="BM1177" i="47"/>
  <c r="BL1491" i="47"/>
  <c r="AV891" i="47"/>
  <c r="BM1460" i="47" s="1"/>
  <c r="AV340" i="47"/>
  <c r="BM576" i="47" s="1"/>
  <c r="AW343" i="47" s="1"/>
  <c r="BM255" i="47"/>
  <c r="BL1477" i="47"/>
  <c r="AU948" i="47"/>
  <c r="BL1552" i="47" s="1"/>
  <c r="AU975" i="47"/>
  <c r="BL1050" i="47"/>
  <c r="BL1051" i="47"/>
  <c r="BL1049" i="47"/>
  <c r="BL1047" i="47"/>
  <c r="BL1046" i="47"/>
  <c r="BM1491" i="47"/>
  <c r="BL879" i="47"/>
  <c r="BL880" i="47"/>
  <c r="BM831" i="47"/>
  <c r="BM844" i="47"/>
  <c r="AW519" i="47" s="1"/>
  <c r="AM519" i="47" s="1"/>
  <c r="AN519" i="47" s="1"/>
  <c r="BL1027" i="47"/>
  <c r="BL1040" i="47"/>
  <c r="BM735" i="47"/>
  <c r="AW611" i="47" s="1"/>
  <c r="BM745" i="47"/>
  <c r="BL1201" i="47"/>
  <c r="BL1202" i="47"/>
  <c r="BL664" i="47"/>
  <c r="BL663" i="47"/>
  <c r="BL648" i="47"/>
  <c r="BL655" i="47"/>
  <c r="AV967" i="47" s="1"/>
  <c r="BL916" i="47"/>
  <c r="BL917" i="47"/>
  <c r="BM730" i="47"/>
  <c r="BM731" i="47"/>
  <c r="BM729" i="47"/>
  <c r="BM977" i="47"/>
  <c r="BM990" i="47"/>
  <c r="BL1094" i="47"/>
  <c r="BL1098" i="47"/>
  <c r="AU905" i="47"/>
  <c r="BL1482" i="47" s="1"/>
  <c r="BL977" i="47"/>
  <c r="BL990" i="47"/>
  <c r="BL1013" i="47"/>
  <c r="BL1014" i="47"/>
  <c r="BL1012" i="47"/>
  <c r="BL1015" i="47"/>
  <c r="AV500" i="47" s="1"/>
  <c r="BM837" i="47" s="1"/>
  <c r="BL1010" i="47"/>
  <c r="AU229" i="47"/>
  <c r="AU124" i="47"/>
  <c r="BL212" i="47" s="1"/>
  <c r="AU292" i="47"/>
  <c r="BL497" i="47" s="1"/>
  <c r="AU522" i="47"/>
  <c r="BL861" i="47" s="1"/>
  <c r="BM1332" i="47"/>
  <c r="BM1330" i="47"/>
  <c r="BL865" i="47"/>
  <c r="BL864" i="47"/>
  <c r="BM878" i="47"/>
  <c r="BL509" i="47"/>
  <c r="AV296" i="47" s="1"/>
  <c r="BM508" i="47" s="1"/>
  <c r="BL510" i="47"/>
  <c r="BL1204" i="47"/>
  <c r="BL1210" i="47"/>
  <c r="BL1195" i="47"/>
  <c r="AV15" i="47" s="1"/>
  <c r="BL1193" i="47"/>
  <c r="BL1194" i="47"/>
  <c r="AV594" i="47"/>
  <c r="BM970" i="47" s="1"/>
  <c r="BL363" i="47"/>
  <c r="BL362" i="47"/>
  <c r="BL364" i="47"/>
  <c r="AU220" i="47"/>
  <c r="BL376" i="47" s="1"/>
  <c r="AU215" i="47"/>
  <c r="AU822" i="47"/>
  <c r="AU815" i="47"/>
  <c r="BL1023" i="47"/>
  <c r="BL1203" i="47"/>
  <c r="BL1464" i="47"/>
  <c r="BL1447" i="47"/>
  <c r="BL1446" i="47"/>
  <c r="BL1384" i="47"/>
  <c r="BL607" i="47"/>
  <c r="BL610" i="47"/>
  <c r="AU279" i="47"/>
  <c r="BL477" i="47" s="1"/>
  <c r="AU278" i="47"/>
  <c r="BM1168" i="47"/>
  <c r="AW745" i="47"/>
  <c r="BL1450" i="47"/>
  <c r="BL1448" i="47"/>
  <c r="BL1449" i="47"/>
  <c r="BL1451" i="47"/>
  <c r="BL1465" i="47"/>
  <c r="BL1440" i="47"/>
  <c r="BL1456" i="47"/>
  <c r="BL1458" i="47"/>
  <c r="BL1457" i="47"/>
  <c r="BL1452" i="47"/>
  <c r="BL1453" i="47"/>
  <c r="BL1454" i="47"/>
  <c r="BL1455" i="47"/>
  <c r="BL1466" i="47"/>
  <c r="BL1375" i="47"/>
  <c r="AV989" i="47" s="1"/>
  <c r="BL1577" i="47"/>
  <c r="BL846" i="47"/>
  <c r="AX662" i="47"/>
  <c r="AY662" i="47"/>
  <c r="AU748" i="47"/>
  <c r="AU731" i="47"/>
  <c r="AU490" i="47"/>
  <c r="AU485" i="47"/>
  <c r="BL815" i="47" s="1"/>
  <c r="AU933" i="47"/>
  <c r="AU926" i="47"/>
  <c r="BL866" i="47"/>
  <c r="AV676" i="47" s="1"/>
  <c r="BL867" i="47"/>
  <c r="BL877" i="47"/>
  <c r="AV645" i="47" s="1"/>
  <c r="AU375" i="47"/>
  <c r="AU558" i="47"/>
  <c r="BL906" i="47" s="1"/>
  <c r="BL710" i="47"/>
  <c r="BL709" i="47"/>
  <c r="BM1173" i="47"/>
  <c r="BM1172" i="47"/>
  <c r="AW734" i="47" s="1"/>
  <c r="BM1174" i="47"/>
  <c r="BM1170" i="47"/>
  <c r="BM1171" i="47"/>
  <c r="AU753" i="47"/>
  <c r="AU759" i="47"/>
  <c r="BL868" i="47"/>
  <c r="BN831" i="47"/>
  <c r="BO831" i="47"/>
  <c r="BP831" i="47"/>
  <c r="BQ831" i="47"/>
  <c r="BR831" i="47"/>
  <c r="BS831" i="47"/>
  <c r="BT831" i="47"/>
  <c r="BL1022" i="47"/>
  <c r="BL1016" i="47"/>
  <c r="AV843" i="47"/>
  <c r="BM1378" i="47" s="1"/>
  <c r="AV433" i="47"/>
  <c r="BM726" i="47" s="1"/>
  <c r="BM746" i="47"/>
  <c r="AW308" i="47" s="1"/>
  <c r="BN525" i="47" s="1"/>
  <c r="AV799" i="47"/>
  <c r="BM1298" i="47" s="1"/>
  <c r="AV806" i="47"/>
  <c r="BM1074" i="47"/>
  <c r="BL1186" i="47"/>
  <c r="BL1185" i="47"/>
  <c r="BL1187" i="47"/>
  <c r="AU784" i="47"/>
  <c r="AU791" i="47"/>
  <c r="BL1545" i="47"/>
  <c r="BL657" i="47"/>
  <c r="BL656" i="47"/>
  <c r="AV959" i="47"/>
  <c r="BM1567" i="47" s="1"/>
  <c r="BL912" i="47"/>
  <c r="BL904" i="47"/>
  <c r="BL903" i="47"/>
  <c r="AW594" i="47"/>
  <c r="BN970" i="47" s="1"/>
  <c r="AV964" i="47"/>
  <c r="AV971" i="47"/>
  <c r="AW964" i="47"/>
  <c r="AW971" i="47"/>
  <c r="AU537" i="47"/>
  <c r="AU542" i="47"/>
  <c r="AU682" i="47"/>
  <c r="AU688" i="47"/>
  <c r="AV722" i="47"/>
  <c r="AU463" i="47"/>
  <c r="AU468" i="47"/>
  <c r="AU958" i="47"/>
  <c r="AU965" i="47"/>
  <c r="AV825" i="47"/>
  <c r="AV832" i="47"/>
  <c r="BM1365" i="47" s="1"/>
  <c r="AU857" i="47"/>
  <c r="BL1401" i="47" s="1"/>
  <c r="AU864" i="47"/>
  <c r="BL1410" i="47" s="1"/>
  <c r="BL1011" i="47"/>
  <c r="AV101" i="47" s="1"/>
  <c r="BM170" i="47" s="1"/>
  <c r="BL1000" i="47"/>
  <c r="BL998" i="47"/>
  <c r="BL999" i="47"/>
  <c r="BL997" i="47"/>
  <c r="BL1003" i="47"/>
  <c r="BL1001" i="47"/>
  <c r="BL1002" i="47"/>
  <c r="AV177" i="47" s="1"/>
  <c r="BL747" i="47"/>
  <c r="AW660" i="47"/>
  <c r="AV930" i="47"/>
  <c r="AM884" i="47"/>
  <c r="AN884" i="47" s="1"/>
  <c r="AV444" i="47"/>
  <c r="BL795" i="47"/>
  <c r="BL785" i="47"/>
  <c r="AV562" i="47"/>
  <c r="AV301" i="47"/>
  <c r="AV303" i="47"/>
  <c r="BL1077" i="47"/>
  <c r="BL1076" i="47"/>
  <c r="BL1528" i="47"/>
  <c r="BL1527" i="47"/>
  <c r="BL1529" i="47"/>
  <c r="BL604" i="47"/>
  <c r="BL601" i="47"/>
  <c r="AV833" i="47" s="1"/>
  <c r="BL852" i="47"/>
  <c r="BL853" i="47"/>
  <c r="BL851" i="47"/>
  <c r="AU573" i="47"/>
  <c r="AU794" i="47"/>
  <c r="AU323" i="47"/>
  <c r="AU767" i="47"/>
  <c r="AU190" i="47"/>
  <c r="BL380" i="47"/>
  <c r="BL381" i="47"/>
  <c r="BL382" i="47"/>
  <c r="AV64" i="47" s="1"/>
  <c r="AU858" i="47"/>
  <c r="AU934" i="47"/>
  <c r="AU695" i="47"/>
  <c r="AU553" i="47"/>
  <c r="AM626" i="47"/>
  <c r="AN626" i="47" s="1"/>
  <c r="AU234" i="47"/>
  <c r="BL231" i="47"/>
  <c r="BL230" i="47"/>
  <c r="AV521" i="47"/>
  <c r="BL187" i="47"/>
  <c r="BL1037" i="47"/>
  <c r="BL1035" i="47"/>
  <c r="BL1034" i="47"/>
  <c r="AV633" i="47" s="1"/>
  <c r="BL1033" i="47"/>
  <c r="AV635" i="47" s="1"/>
  <c r="BL1036" i="47"/>
  <c r="BL1038" i="47"/>
  <c r="BL418" i="47"/>
  <c r="BL419" i="47"/>
  <c r="AV109" i="47"/>
  <c r="AV631" i="47"/>
  <c r="AZ109" i="47"/>
  <c r="BQ187" i="47" s="1"/>
  <c r="BC446" i="47"/>
  <c r="BC109" i="47"/>
  <c r="BT187" i="47" s="1"/>
  <c r="BD109" i="47"/>
  <c r="BB781" i="47"/>
  <c r="BB769" i="47"/>
  <c r="BB216" i="47"/>
  <c r="BM1262" i="47"/>
  <c r="AV401" i="47"/>
  <c r="BM665" i="47" s="1"/>
  <c r="AV394" i="47"/>
  <c r="BM741" i="47"/>
  <c r="BM740" i="47"/>
  <c r="AW446" i="47"/>
  <c r="BL1484" i="47"/>
  <c r="BL1485" i="47"/>
  <c r="BM194" i="47"/>
  <c r="BM193" i="47"/>
  <c r="BM192" i="47"/>
  <c r="BM191" i="47"/>
  <c r="BM188" i="47"/>
  <c r="BM189" i="47"/>
  <c r="BM190" i="47"/>
  <c r="AV652" i="47"/>
  <c r="AV514" i="47"/>
  <c r="BM843" i="47" s="1"/>
  <c r="BM1096" i="47"/>
  <c r="BL1265" i="47"/>
  <c r="BL1264" i="47"/>
  <c r="AU681" i="47"/>
  <c r="AU671" i="47"/>
  <c r="BL843" i="47"/>
  <c r="BL652" i="47"/>
  <c r="BL653" i="47"/>
  <c r="AW670" i="47"/>
  <c r="AW849" i="47"/>
  <c r="AW837" i="47"/>
  <c r="BM1552" i="47"/>
  <c r="AV957" i="47"/>
  <c r="BL1103" i="47"/>
  <c r="BL1102" i="47"/>
  <c r="BM1331" i="47"/>
  <c r="BM727" i="47"/>
  <c r="AW435" i="47" s="1"/>
  <c r="BM725" i="47"/>
  <c r="BM987" i="47"/>
  <c r="BM988" i="47"/>
  <c r="BP975" i="47"/>
  <c r="BP974" i="47"/>
  <c r="BL854" i="47"/>
  <c r="BL856" i="47"/>
  <c r="BL855" i="47"/>
  <c r="AW768" i="47"/>
  <c r="BL988" i="47"/>
  <c r="BL987" i="47"/>
  <c r="AW562" i="47"/>
  <c r="BL611" i="47"/>
  <c r="BM836" i="47"/>
  <c r="AM507" i="47"/>
  <c r="AN507" i="47" s="1"/>
  <c r="AU213" i="47"/>
  <c r="AU218" i="47"/>
  <c r="BL371" i="47" s="1"/>
  <c r="BN1443" i="47"/>
  <c r="BN1441" i="47"/>
  <c r="BN1442" i="47"/>
  <c r="AV763" i="47"/>
  <c r="AU574" i="47"/>
  <c r="AU583" i="47"/>
  <c r="AU291" i="47"/>
  <c r="AU193" i="47"/>
  <c r="AY622" i="47"/>
  <c r="AZ622" i="47"/>
  <c r="BQ1020" i="47" s="1"/>
  <c r="BN413" i="47"/>
  <c r="BN412" i="47"/>
  <c r="BL209" i="47"/>
  <c r="BL210" i="47"/>
  <c r="AV775" i="47" s="1"/>
  <c r="AW272" i="47"/>
  <c r="AU471" i="47"/>
  <c r="BL794" i="47" s="1"/>
  <c r="AU479" i="47"/>
  <c r="BL801" i="47" s="1"/>
  <c r="AU754" i="47"/>
  <c r="AU765" i="47"/>
  <c r="AV640" i="47"/>
  <c r="BL1084" i="47"/>
  <c r="BL1083" i="47"/>
  <c r="BL1556" i="47"/>
  <c r="BL1539" i="47"/>
  <c r="BL175" i="47"/>
  <c r="BL173" i="47"/>
  <c r="BL174" i="47"/>
  <c r="AV361" i="47"/>
  <c r="AV354" i="47"/>
  <c r="BL860" i="47"/>
  <c r="AV423" i="47" s="1"/>
  <c r="AV103" i="47"/>
  <c r="AV286" i="47"/>
  <c r="AV346" i="47"/>
  <c r="BM579" i="47" s="1"/>
  <c r="AV353" i="47"/>
  <c r="AV525" i="47"/>
  <c r="AV533" i="47"/>
  <c r="AU544" i="47"/>
  <c r="BL890" i="47" s="1"/>
  <c r="AU935" i="47"/>
  <c r="BL921" i="47"/>
  <c r="AV846" i="47" s="1"/>
  <c r="BL397" i="47"/>
  <c r="BP996" i="47"/>
  <c r="BN171" i="47"/>
  <c r="BQ1021" i="47"/>
  <c r="BL213" i="47"/>
  <c r="BL214" i="47"/>
  <c r="BL215" i="47"/>
  <c r="AW302" i="47"/>
  <c r="AV962" i="47"/>
  <c r="BM1568" i="47" s="1"/>
  <c r="BL779" i="47"/>
  <c r="BL432" i="47"/>
  <c r="BL441" i="47"/>
  <c r="BM171" i="47"/>
  <c r="BL1069" i="47"/>
  <c r="BL97" i="47"/>
  <c r="BL96" i="47"/>
  <c r="BL95" i="47"/>
  <c r="BL94" i="47"/>
  <c r="BL93" i="47"/>
  <c r="BL872" i="47"/>
  <c r="BM363" i="47"/>
  <c r="AV187" i="47"/>
  <c r="AV803" i="47"/>
  <c r="BM1307" i="47" s="1"/>
  <c r="BL245" i="47" l="1"/>
  <c r="BL246" i="47"/>
  <c r="AV108" i="47" s="1"/>
  <c r="BM186" i="47" s="1"/>
  <c r="BL944" i="47"/>
  <c r="AV656" i="47" s="1"/>
  <c r="BM1066" i="47" s="1"/>
  <c r="BL946" i="47"/>
  <c r="AU760" i="47"/>
  <c r="AU656" i="47"/>
  <c r="BL1066" i="47" s="1"/>
  <c r="BL705" i="47"/>
  <c r="BL702" i="47"/>
  <c r="BL701" i="47"/>
  <c r="BL314" i="47"/>
  <c r="BL313" i="47"/>
  <c r="BL315" i="47"/>
  <c r="AV572" i="47" s="1"/>
  <c r="BL1138" i="47"/>
  <c r="BL1137" i="47"/>
  <c r="BL335" i="47"/>
  <c r="BL334" i="47"/>
  <c r="BL333" i="47"/>
  <c r="BL383" i="47"/>
  <c r="AV27" i="47" s="1"/>
  <c r="BM43" i="47" s="1"/>
  <c r="BL384" i="47"/>
  <c r="BL385" i="47"/>
  <c r="BL897" i="47"/>
  <c r="AV167" i="47" s="1"/>
  <c r="BM288" i="47" s="1"/>
  <c r="BL896" i="47"/>
  <c r="BL377" i="47"/>
  <c r="BL378" i="47"/>
  <c r="BL559" i="47"/>
  <c r="BL560" i="47"/>
  <c r="AV541" i="47" s="1"/>
  <c r="BL464" i="47"/>
  <c r="BL463" i="47"/>
  <c r="BL462" i="47"/>
  <c r="BL461" i="47"/>
  <c r="AV831" i="47" s="1"/>
  <c r="BL456" i="47"/>
  <c r="BL460" i="47"/>
  <c r="BL458" i="47"/>
  <c r="AV114" i="47" s="1"/>
  <c r="BL459" i="47"/>
  <c r="BL457" i="47"/>
  <c r="AU559" i="47"/>
  <c r="AU773" i="47"/>
  <c r="BL1247" i="47" s="1"/>
  <c r="AV568" i="47"/>
  <c r="BM926" i="47" s="1"/>
  <c r="BM570" i="47"/>
  <c r="AW337" i="47" s="1"/>
  <c r="AU966" i="47"/>
  <c r="BL1576" i="47" s="1"/>
  <c r="AV124" i="47" s="1"/>
  <c r="BM212" i="47" s="1"/>
  <c r="AU327" i="47"/>
  <c r="AV834" i="47"/>
  <c r="BM1366" i="47" s="1"/>
  <c r="AV159" i="47"/>
  <c r="BL425" i="47"/>
  <c r="AV450" i="47" s="1"/>
  <c r="AV51" i="47"/>
  <c r="BM89" i="47" s="1"/>
  <c r="AV245" i="47"/>
  <c r="AV678" i="47"/>
  <c r="AV282" i="47"/>
  <c r="AV209" i="47"/>
  <c r="BM361" i="47" s="1"/>
  <c r="BL373" i="47"/>
  <c r="AV179" i="47"/>
  <c r="BL329" i="47"/>
  <c r="BL703" i="47"/>
  <c r="BL704" i="47"/>
  <c r="AV589" i="47" s="1"/>
  <c r="BM959" i="47" s="1"/>
  <c r="BL1192" i="47"/>
  <c r="AV723" i="47" s="1"/>
  <c r="BL1189" i="47"/>
  <c r="AV84" i="47" s="1"/>
  <c r="BL1190" i="47"/>
  <c r="AV811" i="47" s="1"/>
  <c r="BM1319" i="47" s="1"/>
  <c r="BL1191" i="47"/>
  <c r="BL1536" i="47"/>
  <c r="BL1538" i="47"/>
  <c r="BL717" i="47"/>
  <c r="BL716" i="47"/>
  <c r="BL1045" i="47"/>
  <c r="BL1048" i="47"/>
  <c r="BM1583" i="47"/>
  <c r="BM1584" i="47"/>
  <c r="BL92" i="47"/>
  <c r="BL91" i="47"/>
  <c r="BL605" i="47"/>
  <c r="BL602" i="47"/>
  <c r="BL600" i="47"/>
  <c r="BM226" i="47"/>
  <c r="BM224" i="47"/>
  <c r="BM223" i="47"/>
  <c r="BM225" i="47"/>
  <c r="AU491" i="47"/>
  <c r="AU106" i="47"/>
  <c r="BL630" i="47"/>
  <c r="BL631" i="47"/>
  <c r="BL769" i="47"/>
  <c r="BL770" i="47"/>
  <c r="BL761" i="47"/>
  <c r="BL768" i="47"/>
  <c r="BL1101" i="47"/>
  <c r="AV818" i="47" s="1"/>
  <c r="BL1105" i="47"/>
  <c r="BL1104" i="47"/>
  <c r="BL634" i="47"/>
  <c r="BL633" i="47"/>
  <c r="BL1259" i="47"/>
  <c r="AV480" i="47" s="1"/>
  <c r="BL1261" i="47"/>
  <c r="BL1260" i="47"/>
  <c r="BL1263" i="47"/>
  <c r="BL1266" i="47"/>
  <c r="BM1425" i="47"/>
  <c r="BM1427" i="47"/>
  <c r="BM1426" i="47"/>
  <c r="BL500" i="47"/>
  <c r="BL499" i="47"/>
  <c r="BL498" i="47"/>
  <c r="AU259" i="47"/>
  <c r="AU57" i="47"/>
  <c r="BL556" i="47"/>
  <c r="AV513" i="47" s="1"/>
  <c r="BL557" i="47"/>
  <c r="BM215" i="47"/>
  <c r="BM214" i="47"/>
  <c r="BM213" i="47"/>
  <c r="BL1279" i="47"/>
  <c r="BL1278" i="47"/>
  <c r="BL753" i="47"/>
  <c r="BL754" i="47"/>
  <c r="AV544" i="47" s="1"/>
  <c r="BL755" i="47"/>
  <c r="BL1548" i="47"/>
  <c r="BL1549" i="47"/>
  <c r="BM971" i="47"/>
  <c r="BM972" i="47"/>
  <c r="AW473" i="47" s="1"/>
  <c r="BL540" i="47"/>
  <c r="BL539" i="47"/>
  <c r="BL424" i="47"/>
  <c r="BL427" i="47"/>
  <c r="BL922" i="47"/>
  <c r="BL924" i="47"/>
  <c r="BL899" i="47"/>
  <c r="BL913" i="47"/>
  <c r="BL914" i="47"/>
  <c r="BL1085" i="47"/>
  <c r="BL1088" i="47"/>
  <c r="BL1087" i="47"/>
  <c r="BL847" i="47"/>
  <c r="BL850" i="47"/>
  <c r="BM1191" i="47"/>
  <c r="BM1192" i="47"/>
  <c r="BL718" i="47"/>
  <c r="BL721" i="47"/>
  <c r="BL1024" i="47"/>
  <c r="AV175" i="47" s="1"/>
  <c r="BL1026" i="47"/>
  <c r="BL667" i="47"/>
  <c r="BL670" i="47"/>
  <c r="BL1589" i="47"/>
  <c r="BL1592" i="47"/>
  <c r="BL476" i="47"/>
  <c r="BL479" i="47"/>
  <c r="BL1133" i="47"/>
  <c r="BL1136" i="47"/>
  <c r="BL1112" i="47"/>
  <c r="BL1115" i="47"/>
  <c r="BL1300" i="47"/>
  <c r="BL1303" i="47"/>
  <c r="AV800" i="47" s="1"/>
  <c r="BM1302" i="47" s="1"/>
  <c r="BL1587" i="47"/>
  <c r="BL1590" i="47"/>
  <c r="AV275" i="47" s="1"/>
  <c r="BM466" i="47" s="1"/>
  <c r="BN994" i="47"/>
  <c r="BN995" i="47"/>
  <c r="BL389" i="47"/>
  <c r="BL392" i="47"/>
  <c r="BL1344" i="47"/>
  <c r="BL1347" i="47"/>
  <c r="BL1333" i="47"/>
  <c r="BL1336" i="47"/>
  <c r="BL1214" i="47"/>
  <c r="BL1217" i="47"/>
  <c r="BL1181" i="47"/>
  <c r="BL1183" i="47"/>
  <c r="BL1182" i="47"/>
  <c r="BL1508" i="47"/>
  <c r="AV928" i="47" s="1"/>
  <c r="BL1511" i="47"/>
  <c r="BL1206" i="47"/>
  <c r="BL1224" i="47"/>
  <c r="BL1231" i="47"/>
  <c r="BL1233" i="47"/>
  <c r="BL1232" i="47"/>
  <c r="BM1166" i="47"/>
  <c r="BM1169" i="47"/>
  <c r="BL781" i="47"/>
  <c r="BL782" i="47"/>
  <c r="BM303" i="47"/>
  <c r="BM304" i="47"/>
  <c r="AW828" i="47" s="1"/>
  <c r="BM739" i="47"/>
  <c r="BM744" i="47"/>
  <c r="BM109" i="47"/>
  <c r="BM110" i="47"/>
  <c r="BL407" i="47"/>
  <c r="BL408" i="47"/>
  <c r="BN1372" i="47"/>
  <c r="BN1373" i="47"/>
  <c r="AX839" i="47" s="1"/>
  <c r="BN1371" i="47"/>
  <c r="BL936" i="47"/>
  <c r="BL935" i="47"/>
  <c r="BL949" i="47"/>
  <c r="BL952" i="47"/>
  <c r="BL1207" i="47"/>
  <c r="BL1225" i="47"/>
  <c r="BM961" i="47"/>
  <c r="AW590" i="47" s="1"/>
  <c r="BN962" i="47" s="1"/>
  <c r="BM960" i="47"/>
  <c r="BL1114" i="47"/>
  <c r="BM702" i="47"/>
  <c r="BM701" i="47"/>
  <c r="BM336" i="47"/>
  <c r="AW206" i="47" s="1"/>
  <c r="BN204" i="47"/>
  <c r="AX117" i="47" s="1"/>
  <c r="BL762" i="47"/>
  <c r="BL763" i="47"/>
  <c r="BL764" i="47"/>
  <c r="BL765" i="47"/>
  <c r="AV853" i="47" s="1"/>
  <c r="BL766" i="47"/>
  <c r="BM1342" i="47"/>
  <c r="AW969" i="47" s="1"/>
  <c r="BM1343" i="47"/>
  <c r="BM1339" i="47"/>
  <c r="BM1340" i="47"/>
  <c r="BM1338" i="47"/>
  <c r="BL369" i="47"/>
  <c r="BL370" i="47"/>
  <c r="BL1600" i="47"/>
  <c r="BM568" i="47"/>
  <c r="BM569" i="47"/>
  <c r="BM1424" i="47"/>
  <c r="BL1123" i="47"/>
  <c r="BM597" i="47"/>
  <c r="BL555" i="47"/>
  <c r="AV904" i="47" s="1"/>
  <c r="BM1044" i="47"/>
  <c r="BL1309" i="47"/>
  <c r="AV983" i="47" s="1"/>
  <c r="BL1310" i="47"/>
  <c r="BL1276" i="47"/>
  <c r="BL752" i="47"/>
  <c r="BL751" i="47"/>
  <c r="BL750" i="47"/>
  <c r="BL934" i="47"/>
  <c r="BL1544" i="47"/>
  <c r="BL535" i="47"/>
  <c r="BL537" i="47"/>
  <c r="AV618" i="47" s="1"/>
  <c r="BL536" i="47"/>
  <c r="BL534" i="47"/>
  <c r="AV202" i="47" s="1"/>
  <c r="BM542" i="47"/>
  <c r="AW196" i="47"/>
  <c r="BL908" i="47"/>
  <c r="BL909" i="47"/>
  <c r="BL1392" i="47"/>
  <c r="BL1551" i="47"/>
  <c r="BL1494" i="47"/>
  <c r="AV399" i="47" s="1"/>
  <c r="BL1496" i="47"/>
  <c r="BM762" i="47"/>
  <c r="BM763" i="47"/>
  <c r="BM764" i="47"/>
  <c r="BM765" i="47"/>
  <c r="BN1144" i="47"/>
  <c r="BN1145" i="47"/>
  <c r="AU802" i="47"/>
  <c r="BL1304" i="47" s="1"/>
  <c r="AU866" i="47"/>
  <c r="BL632" i="47"/>
  <c r="BL1588" i="47"/>
  <c r="BL1573" i="47"/>
  <c r="AV647" i="47" s="1"/>
  <c r="BL1483" i="47"/>
  <c r="BM598" i="47"/>
  <c r="BM600" i="47"/>
  <c r="BM599" i="47"/>
  <c r="BL42" i="47"/>
  <c r="BL41" i="47"/>
  <c r="BL40" i="47"/>
  <c r="BL292" i="47"/>
  <c r="BL291" i="47"/>
  <c r="BL293" i="47"/>
  <c r="BL294" i="47"/>
  <c r="BL1312" i="47"/>
  <c r="BL1311" i="47"/>
  <c r="BM362" i="47"/>
  <c r="BM364" i="47"/>
  <c r="BM524" i="47"/>
  <c r="AW201" i="47" s="1"/>
  <c r="BN344" i="47" s="1"/>
  <c r="BM523" i="47"/>
  <c r="BM1188" i="47"/>
  <c r="BM1189" i="47"/>
  <c r="BM1190" i="47"/>
  <c r="AV482" i="47"/>
  <c r="BM807" i="47" s="1"/>
  <c r="BM1618" i="47"/>
  <c r="BM1616" i="47"/>
  <c r="BM1617" i="47"/>
  <c r="AV931" i="47"/>
  <c r="AV923" i="47"/>
  <c r="BM1505" i="47" s="1"/>
  <c r="AV449" i="47"/>
  <c r="AV879" i="47"/>
  <c r="AV880" i="47"/>
  <c r="BM1438" i="47" s="1"/>
  <c r="BL712" i="47"/>
  <c r="BL711" i="47"/>
  <c r="BL547" i="47"/>
  <c r="BL548" i="47"/>
  <c r="BL546" i="47"/>
  <c r="BL549" i="47"/>
  <c r="BL1535" i="47"/>
  <c r="BL1532" i="47"/>
  <c r="BL1534" i="47"/>
  <c r="BL812" i="47"/>
  <c r="BL810" i="47"/>
  <c r="BL809" i="47"/>
  <c r="BL811" i="47"/>
  <c r="BL1252" i="47"/>
  <c r="BL1251" i="47"/>
  <c r="AV780" i="47" s="1"/>
  <c r="AZ717" i="47"/>
  <c r="AZ718" i="47"/>
  <c r="AV844" i="47"/>
  <c r="AV845" i="47"/>
  <c r="BM571" i="47"/>
  <c r="BM572" i="47"/>
  <c r="BL859" i="47"/>
  <c r="BL858" i="47"/>
  <c r="AV580" i="47" s="1"/>
  <c r="BM947" i="47" s="1"/>
  <c r="AV746" i="47"/>
  <c r="AV666" i="47"/>
  <c r="BM965" i="47"/>
  <c r="BM966" i="47"/>
  <c r="BM967" i="47"/>
  <c r="BL368" i="47"/>
  <c r="BL367" i="47"/>
  <c r="AV614" i="47"/>
  <c r="AV615" i="47"/>
  <c r="BM1004" i="47" s="1"/>
  <c r="AV710" i="47"/>
  <c r="AV711" i="47"/>
  <c r="BL1178" i="47"/>
  <c r="AV180" i="47" s="1"/>
  <c r="BL1179" i="47"/>
  <c r="BL1180" i="47"/>
  <c r="AV331" i="47" s="1"/>
  <c r="BM558" i="47" s="1"/>
  <c r="BM1512" i="47"/>
  <c r="AV641" i="47"/>
  <c r="BM1042" i="47" s="1"/>
  <c r="AW118" i="47" s="1"/>
  <c r="AV642" i="47"/>
  <c r="BM1043" i="47" s="1"/>
  <c r="BN520" i="47"/>
  <c r="BM1309" i="47"/>
  <c r="BM1310" i="47"/>
  <c r="BL1267" i="47"/>
  <c r="BL1268" i="47"/>
  <c r="BN966" i="47"/>
  <c r="BN965" i="47"/>
  <c r="BN967" i="47"/>
  <c r="BL776" i="47"/>
  <c r="BL777" i="47"/>
  <c r="BL778" i="47"/>
  <c r="BL787" i="47"/>
  <c r="BL786" i="47"/>
  <c r="BL1562" i="47"/>
  <c r="BL1563" i="47"/>
  <c r="BM1350" i="47"/>
  <c r="BM1351" i="47"/>
  <c r="BM1360" i="47"/>
  <c r="BM1513" i="47"/>
  <c r="BM1514" i="47"/>
  <c r="BL1289" i="47"/>
  <c r="AV975" i="47" s="1"/>
  <c r="BM1590" i="47" s="1"/>
  <c r="BL1287" i="47"/>
  <c r="BL1286" i="47"/>
  <c r="BL1288" i="47"/>
  <c r="BL326" i="47"/>
  <c r="AV358" i="47" s="1"/>
  <c r="BL327" i="47"/>
  <c r="BL406" i="47"/>
  <c r="BL402" i="47"/>
  <c r="BL404" i="47"/>
  <c r="BL405" i="47"/>
  <c r="AV816" i="47" s="1"/>
  <c r="BM1337" i="47" s="1"/>
  <c r="BL403" i="47"/>
  <c r="AW761" i="47"/>
  <c r="BM651" i="47"/>
  <c r="AW243" i="47" s="1"/>
  <c r="BM654" i="47"/>
  <c r="BM1056" i="47"/>
  <c r="AW974" i="47" s="1"/>
  <c r="BM1055" i="47"/>
  <c r="BL1107" i="47"/>
  <c r="BL1106" i="47"/>
  <c r="BL1090" i="47"/>
  <c r="AV679" i="47" s="1"/>
  <c r="BM1100" i="47" s="1"/>
  <c r="BL1089" i="47"/>
  <c r="AV121" i="47" s="1"/>
  <c r="BN1389" i="47"/>
  <c r="BN1390" i="47"/>
  <c r="BN1370" i="47"/>
  <c r="BN1368" i="47"/>
  <c r="AV636" i="47"/>
  <c r="BM1037" i="47" s="1"/>
  <c r="AV518" i="47"/>
  <c r="BM857" i="47" s="1"/>
  <c r="AW520" i="47" s="1"/>
  <c r="BL366" i="47"/>
  <c r="BL365" i="47"/>
  <c r="AV217" i="47"/>
  <c r="AV988" i="47"/>
  <c r="BP1020" i="47"/>
  <c r="BP1021" i="47"/>
  <c r="BN452" i="47"/>
  <c r="BN451" i="47"/>
  <c r="BN449" i="47"/>
  <c r="BL1237" i="47"/>
  <c r="BL1236" i="47"/>
  <c r="AV94" i="47"/>
  <c r="AV288" i="47"/>
  <c r="AV691" i="47"/>
  <c r="AV692" i="47"/>
  <c r="BM586" i="47"/>
  <c r="BM589" i="47"/>
  <c r="BM1385" i="47"/>
  <c r="BM1383" i="47"/>
  <c r="BM1382" i="47"/>
  <c r="BM1381" i="47"/>
  <c r="BM321" i="47"/>
  <c r="BM320" i="47"/>
  <c r="BL6" i="47"/>
  <c r="BL7" i="47"/>
  <c r="AV398" i="47"/>
  <c r="BM662" i="47" s="1"/>
  <c r="AW132" i="47" s="1"/>
  <c r="AV281" i="47"/>
  <c r="BM479" i="47" s="1"/>
  <c r="AV56" i="47"/>
  <c r="AV59" i="47"/>
  <c r="AV208" i="47"/>
  <c r="BL374" i="47"/>
  <c r="AV215" i="47" s="1"/>
  <c r="BL375" i="47"/>
  <c r="BM297" i="47"/>
  <c r="BM296" i="47"/>
  <c r="BL229" i="47"/>
  <c r="BL227" i="47"/>
  <c r="BL228" i="47"/>
  <c r="BL940" i="47"/>
  <c r="BL941" i="47"/>
  <c r="AV760" i="47" s="1"/>
  <c r="BL942" i="47"/>
  <c r="BL943" i="47"/>
  <c r="AV199" i="47"/>
  <c r="BM1045" i="47"/>
  <c r="BL931" i="47"/>
  <c r="AV650" i="47" s="1"/>
  <c r="BA993" i="47"/>
  <c r="BL714" i="47"/>
  <c r="BL713" i="47"/>
  <c r="BL1135" i="47"/>
  <c r="AV869" i="47" s="1"/>
  <c r="BL1134" i="47"/>
  <c r="BM1046" i="47"/>
  <c r="BL551" i="47"/>
  <c r="BL550" i="47"/>
  <c r="AV535" i="47" s="1"/>
  <c r="BL1246" i="47"/>
  <c r="BL1244" i="47"/>
  <c r="BL1245" i="47"/>
  <c r="BL1255" i="47"/>
  <c r="BL1258" i="47"/>
  <c r="BL1257" i="47"/>
  <c r="AV789" i="47" s="1"/>
  <c r="BM1280" i="47" s="1"/>
  <c r="BL1256" i="47"/>
  <c r="AV377" i="47" s="1"/>
  <c r="BQ1143" i="47"/>
  <c r="BQ1141" i="47"/>
  <c r="BQ1142" i="47"/>
  <c r="BQ1140" i="47"/>
  <c r="BQ1139" i="47"/>
  <c r="BM86" i="47"/>
  <c r="BM87" i="47"/>
  <c r="BM88" i="47"/>
  <c r="BL1550" i="47"/>
  <c r="BL1533" i="47"/>
  <c r="AV11" i="47"/>
  <c r="AW686" i="47"/>
  <c r="AW810" i="47"/>
  <c r="BN1318" i="47" s="1"/>
  <c r="AV143" i="47"/>
  <c r="AV364" i="47"/>
  <c r="BM612" i="47" s="1"/>
  <c r="AV534" i="47"/>
  <c r="BM879" i="47" s="1"/>
  <c r="BL1091" i="47"/>
  <c r="AV680" i="47" s="1"/>
  <c r="AV22" i="47"/>
  <c r="BM32" i="47" s="1"/>
  <c r="BL1220" i="47"/>
  <c r="AW538" i="47"/>
  <c r="BL162" i="47"/>
  <c r="BL163" i="47"/>
  <c r="BL182" i="47"/>
  <c r="BL181" i="47"/>
  <c r="AV791" i="47" s="1"/>
  <c r="BL98" i="47"/>
  <c r="BL99" i="47"/>
  <c r="BM21" i="47"/>
  <c r="BM968" i="47"/>
  <c r="BM969" i="47"/>
  <c r="BL1346" i="47"/>
  <c r="BL1345" i="47"/>
  <c r="AV458" i="47" s="1"/>
  <c r="BM766" i="47" s="1"/>
  <c r="BL1317" i="47"/>
  <c r="BL1334" i="47"/>
  <c r="AV677" i="47" s="1"/>
  <c r="BL1199" i="47"/>
  <c r="BL1215" i="47"/>
  <c r="BL800" i="47"/>
  <c r="BL813" i="47"/>
  <c r="BL1516" i="47"/>
  <c r="BL1517" i="47"/>
  <c r="BL1515" i="47"/>
  <c r="BL1509" i="47"/>
  <c r="AV935" i="47" s="1"/>
  <c r="BL1510" i="47"/>
  <c r="BL624" i="47"/>
  <c r="BL625" i="47"/>
  <c r="BL626" i="47"/>
  <c r="BL627" i="47"/>
  <c r="BL623" i="47"/>
  <c r="BL622" i="47"/>
  <c r="BL628" i="47"/>
  <c r="AV978" i="47" s="1"/>
  <c r="BM1379" i="47"/>
  <c r="BL1269" i="47"/>
  <c r="BL1271" i="47"/>
  <c r="BL1270" i="47"/>
  <c r="AV235" i="47" s="1"/>
  <c r="BM409" i="47" s="1"/>
  <c r="BL1283" i="47"/>
  <c r="BL1281" i="47"/>
  <c r="BL1282" i="47"/>
  <c r="AV96" i="47"/>
  <c r="AV95" i="47"/>
  <c r="BM1581" i="47"/>
  <c r="BM1579" i="47"/>
  <c r="BM1580" i="47"/>
  <c r="BL883" i="47"/>
  <c r="BL884" i="47"/>
  <c r="BL876" i="47"/>
  <c r="AV530" i="47" s="1"/>
  <c r="BM875" i="47" s="1"/>
  <c r="BL889" i="47"/>
  <c r="BL1097" i="47"/>
  <c r="BL1113" i="47"/>
  <c r="BL767" i="47"/>
  <c r="BL780" i="47"/>
  <c r="BL1547" i="47"/>
  <c r="BL1564" i="47"/>
  <c r="AV956" i="47" s="1"/>
  <c r="BM1352" i="47"/>
  <c r="BM1353" i="47"/>
  <c r="BM1354" i="47"/>
  <c r="BL1385" i="47"/>
  <c r="BL1402" i="47"/>
  <c r="BL1411" i="47"/>
  <c r="BL1412" i="47"/>
  <c r="AV499" i="47"/>
  <c r="AV176" i="47"/>
  <c r="BM742" i="47"/>
  <c r="BM743" i="47"/>
  <c r="BM511" i="47"/>
  <c r="BM512" i="47"/>
  <c r="BL933" i="47"/>
  <c r="BL932" i="47"/>
  <c r="BL1292" i="47"/>
  <c r="BL1290" i="47"/>
  <c r="BL1291" i="47"/>
  <c r="BL538" i="47"/>
  <c r="BL545" i="47"/>
  <c r="BL1240" i="47"/>
  <c r="BL1238" i="47"/>
  <c r="BL1239" i="47"/>
  <c r="AV778" i="47" s="1"/>
  <c r="BL1404" i="47"/>
  <c r="BL1405" i="47"/>
  <c r="BL1403" i="47"/>
  <c r="BL1520" i="47"/>
  <c r="BL1521" i="47"/>
  <c r="BL1125" i="47"/>
  <c r="BL1126" i="47"/>
  <c r="BL1124" i="47"/>
  <c r="BL888" i="47"/>
  <c r="BL901" i="47"/>
  <c r="AV552" i="47" s="1"/>
  <c r="BM900" i="47" s="1"/>
  <c r="BT735" i="47"/>
  <c r="BD611" i="47" s="1"/>
  <c r="BT745" i="47"/>
  <c r="BM664" i="47"/>
  <c r="BM663" i="47"/>
  <c r="BM648" i="47"/>
  <c r="BM655" i="47"/>
  <c r="AW967" i="47" s="1"/>
  <c r="BN735" i="47"/>
  <c r="AX611" i="47" s="1"/>
  <c r="BN745" i="47"/>
  <c r="AW652" i="47"/>
  <c r="AW684" i="47"/>
  <c r="BL951" i="47"/>
  <c r="BL950" i="47"/>
  <c r="BL803" i="47"/>
  <c r="BL805" i="47"/>
  <c r="BL804" i="47"/>
  <c r="AV749" i="47" s="1"/>
  <c r="BL802" i="47"/>
  <c r="AV524" i="47"/>
  <c r="AV422" i="47"/>
  <c r="BM581" i="47"/>
  <c r="AW472" i="47" s="1"/>
  <c r="BN793" i="47" s="1"/>
  <c r="BM582" i="47"/>
  <c r="BM580" i="47"/>
  <c r="BM864" i="47"/>
  <c r="BM865" i="47"/>
  <c r="BL878" i="47"/>
  <c r="AV936" i="47" s="1"/>
  <c r="BL891" i="47"/>
  <c r="BL1523" i="47"/>
  <c r="BL1524" i="47"/>
  <c r="BL1522" i="47"/>
  <c r="BM1558" i="47"/>
  <c r="AW948" i="47" s="1"/>
  <c r="BM1569" i="47"/>
  <c r="BM1571" i="47"/>
  <c r="AW927" i="47" s="1"/>
  <c r="BM1570" i="47"/>
  <c r="BM1305" i="47"/>
  <c r="BM1306" i="47"/>
  <c r="AW983" i="47" s="1"/>
  <c r="BN1598" i="47" s="1"/>
  <c r="AV198" i="47"/>
  <c r="BM337" i="47" s="1"/>
  <c r="AV665" i="47"/>
  <c r="AV659" i="47"/>
  <c r="BM1069" i="47" s="1"/>
  <c r="AV260" i="47"/>
  <c r="BL1329" i="47"/>
  <c r="BL1328" i="47"/>
  <c r="AV728" i="47" s="1"/>
  <c r="BM1176" i="47" s="1"/>
  <c r="AV745" i="47"/>
  <c r="BL475" i="47"/>
  <c r="BL471" i="47"/>
  <c r="BL470" i="47"/>
  <c r="BL469" i="47"/>
  <c r="BL473" i="47"/>
  <c r="BL472" i="47"/>
  <c r="BL474" i="47"/>
  <c r="AV903" i="47"/>
  <c r="BM1480" i="47" s="1"/>
  <c r="AV896" i="47"/>
  <c r="AV300" i="47"/>
  <c r="BM514" i="47" s="1"/>
  <c r="AV619" i="47"/>
  <c r="BL1499" i="47"/>
  <c r="BL1498" i="47"/>
  <c r="BL1502" i="47"/>
  <c r="BL1501" i="47"/>
  <c r="BL1500" i="47"/>
  <c r="BL1493" i="47"/>
  <c r="BL1492" i="47"/>
  <c r="BN1168" i="47"/>
  <c r="AV637" i="47"/>
  <c r="BM1038" i="47" s="1"/>
  <c r="AV632" i="47"/>
  <c r="BM1029" i="47" s="1"/>
  <c r="BL1253" i="47"/>
  <c r="BL1254" i="47"/>
  <c r="AV306" i="47"/>
  <c r="BM522" i="47" s="1"/>
  <c r="AV304" i="47"/>
  <c r="BM1572" i="47"/>
  <c r="BL870" i="47"/>
  <c r="BL871" i="47"/>
  <c r="AV540" i="47" s="1"/>
  <c r="BL1093" i="47"/>
  <c r="BL1092" i="47"/>
  <c r="BL774" i="47"/>
  <c r="BM1335" i="47"/>
  <c r="AZ662" i="47"/>
  <c r="BM733" i="47"/>
  <c r="BM732" i="47"/>
  <c r="AV776" i="47"/>
  <c r="AV368" i="47"/>
  <c r="AV661" i="47"/>
  <c r="BL621" i="47"/>
  <c r="BL614" i="47"/>
  <c r="AV365" i="47" s="1"/>
  <c r="BL615" i="47"/>
  <c r="BL616" i="47"/>
  <c r="BL617" i="47"/>
  <c r="BL618" i="47"/>
  <c r="BL619" i="47"/>
  <c r="BL620" i="47"/>
  <c r="BM1375" i="47"/>
  <c r="BM1561" i="47"/>
  <c r="BM1560" i="47"/>
  <c r="BM1559" i="47"/>
  <c r="BN1572" i="47"/>
  <c r="BL1395" i="47"/>
  <c r="BL1394" i="47"/>
  <c r="BM821" i="47"/>
  <c r="AW148" i="47" s="1"/>
  <c r="BM820" i="47"/>
  <c r="BM822" i="47"/>
  <c r="BL918" i="47"/>
  <c r="BL919" i="47"/>
  <c r="BL920" i="47"/>
  <c r="BL1284" i="47"/>
  <c r="BL1275" i="47"/>
  <c r="BL1274" i="47"/>
  <c r="BL1273" i="47"/>
  <c r="BL1223" i="47"/>
  <c r="BL1222" i="47"/>
  <c r="AV752" i="47" s="1"/>
  <c r="BM1205" i="47" s="1"/>
  <c r="BL1221" i="47"/>
  <c r="AV750" i="47" s="1"/>
  <c r="BM1216" i="47" s="1"/>
  <c r="AW454" i="47"/>
  <c r="AW459" i="47"/>
  <c r="BN773" i="47" s="1"/>
  <c r="BL1388" i="47"/>
  <c r="BL1386" i="47"/>
  <c r="AV133" i="47" s="1"/>
  <c r="BL1387" i="47"/>
  <c r="BL1518" i="47"/>
  <c r="AV490" i="47" s="1"/>
  <c r="BL1504" i="47"/>
  <c r="BL1503" i="47"/>
  <c r="BL1109" i="47"/>
  <c r="BL1110" i="47"/>
  <c r="BL1108" i="47"/>
  <c r="BM656" i="47"/>
  <c r="BM657" i="47"/>
  <c r="AW959" i="47"/>
  <c r="BN1567" i="47" s="1"/>
  <c r="BL1082" i="47"/>
  <c r="BL1075" i="47"/>
  <c r="BN1074" i="47"/>
  <c r="AW605" i="47"/>
  <c r="AW610" i="47"/>
  <c r="BN993" i="47" s="1"/>
  <c r="AX620" i="47" s="1"/>
  <c r="AW744" i="47"/>
  <c r="BN1208" i="47" s="1"/>
  <c r="AX737" i="47" s="1"/>
  <c r="BM1218" i="47"/>
  <c r="BM1040" i="47"/>
  <c r="BM1041" i="47"/>
  <c r="BL945" i="47"/>
  <c r="BL937" i="47"/>
  <c r="BL938" i="47"/>
  <c r="BL493" i="47"/>
  <c r="BL492" i="47"/>
  <c r="AW987" i="47"/>
  <c r="AW994" i="47"/>
  <c r="BL799" i="47"/>
  <c r="BL790" i="47"/>
  <c r="AV783" i="47" s="1"/>
  <c r="BL789" i="47"/>
  <c r="BL791" i="47"/>
  <c r="BL792" i="47"/>
  <c r="BM1440" i="47"/>
  <c r="AV987" i="47"/>
  <c r="BM1599" i="47" s="1"/>
  <c r="AV994" i="47"/>
  <c r="BM1614" i="47" s="1"/>
  <c r="BM588" i="47"/>
  <c r="BM587" i="47"/>
  <c r="BM484" i="47"/>
  <c r="BM483" i="47"/>
  <c r="BM482" i="47"/>
  <c r="BM575" i="47"/>
  <c r="AW341" i="47" s="1"/>
  <c r="BN577" i="47" s="1"/>
  <c r="BM573" i="47"/>
  <c r="BM574" i="47"/>
  <c r="BM851" i="47"/>
  <c r="BM852" i="47"/>
  <c r="BM867" i="47"/>
  <c r="BM866" i="47"/>
  <c r="BL1519" i="47"/>
  <c r="BL1506" i="47"/>
  <c r="BL1505" i="47"/>
  <c r="BL1507" i="47"/>
  <c r="AV864" i="47" s="1"/>
  <c r="BM1410" i="47" s="1"/>
  <c r="AV583" i="47"/>
  <c r="AV588" i="47"/>
  <c r="BM1479" i="47"/>
  <c r="BM1478" i="47"/>
  <c r="BN877" i="47"/>
  <c r="BL930" i="47"/>
  <c r="BL929" i="47"/>
  <c r="BL928" i="47"/>
  <c r="AV307" i="47" s="1"/>
  <c r="BL927" i="47"/>
  <c r="BL543" i="47"/>
  <c r="BL544" i="47"/>
  <c r="AV646" i="47" s="1"/>
  <c r="BM1048" i="47" s="1"/>
  <c r="BL1396" i="47"/>
  <c r="BL1397" i="47"/>
  <c r="BL1119" i="47"/>
  <c r="BL1118" i="47"/>
  <c r="AV529" i="47"/>
  <c r="BM873" i="47" s="1"/>
  <c r="AV553" i="47"/>
  <c r="AV213" i="47"/>
  <c r="AV765" i="47"/>
  <c r="AV135" i="47"/>
  <c r="AV134" i="47"/>
  <c r="BM855" i="47"/>
  <c r="AW968" i="47"/>
  <c r="BN1574" i="47" s="1"/>
  <c r="BM1033" i="47"/>
  <c r="AW635" i="47" s="1"/>
  <c r="BM1034" i="47"/>
  <c r="AW633" i="47" s="1"/>
  <c r="AW216" i="47"/>
  <c r="AW781" i="47"/>
  <c r="AW769" i="47"/>
  <c r="AW215" i="47"/>
  <c r="BM652" i="47"/>
  <c r="BM653" i="47"/>
  <c r="AW631" i="47"/>
  <c r="AW109" i="47"/>
  <c r="BN187" i="47" s="1"/>
  <c r="AV477" i="47"/>
  <c r="AV742" i="47"/>
  <c r="AW919" i="47"/>
  <c r="AW112" i="47"/>
  <c r="AX919" i="47"/>
  <c r="AX112" i="47"/>
  <c r="AV242" i="47"/>
  <c r="BM417" i="47" s="1"/>
  <c r="AV849" i="47"/>
  <c r="AV837" i="47"/>
  <c r="AV21" i="47"/>
  <c r="AV822" i="47"/>
  <c r="AV810" i="47"/>
  <c r="BM1318" i="47" s="1"/>
  <c r="BN978" i="47"/>
  <c r="BN979" i="47"/>
  <c r="BL372" i="47"/>
  <c r="BM1211" i="47"/>
  <c r="AW466" i="47" s="1"/>
  <c r="BM1212" i="47"/>
  <c r="BM1213" i="47"/>
  <c r="BL494" i="47"/>
  <c r="AV485" i="47" s="1"/>
  <c r="BM815" i="47" s="1"/>
  <c r="BL495" i="47"/>
  <c r="BL496" i="47"/>
  <c r="AV768" i="47"/>
  <c r="AV757" i="47"/>
  <c r="BL783" i="47"/>
  <c r="BL784" i="47"/>
  <c r="BM1032" i="47"/>
  <c r="BM1022" i="47"/>
  <c r="BM828" i="47"/>
  <c r="AV815" i="47"/>
  <c r="AV363" i="47"/>
  <c r="BM159" i="47"/>
  <c r="BM160" i="47"/>
  <c r="BM603" i="47"/>
  <c r="BM175" i="47"/>
  <c r="BM173" i="47"/>
  <c r="BM174" i="47"/>
  <c r="BM860" i="47"/>
  <c r="BM187" i="47"/>
  <c r="BL332" i="47"/>
  <c r="BL330" i="47"/>
  <c r="BL331" i="47"/>
  <c r="BL1230" i="47"/>
  <c r="BL1229" i="47"/>
  <c r="BL1228" i="47"/>
  <c r="BL1227" i="47"/>
  <c r="AV170" i="47" s="1"/>
  <c r="BM485" i="47"/>
  <c r="BM592" i="47"/>
  <c r="AW564" i="47" s="1"/>
  <c r="BN915" i="47" s="1"/>
  <c r="BM590" i="47"/>
  <c r="BM591" i="47"/>
  <c r="BM593" i="47"/>
  <c r="BM594" i="47"/>
  <c r="BM595" i="47"/>
  <c r="BL894" i="47"/>
  <c r="AV905" i="47" s="1"/>
  <c r="BL886" i="47"/>
  <c r="BL885" i="47"/>
  <c r="AV509" i="47"/>
  <c r="AV517" i="47"/>
  <c r="AZ602" i="47"/>
  <c r="AZ612" i="47"/>
  <c r="BA602" i="47"/>
  <c r="BA612" i="47"/>
  <c r="BA622" i="47"/>
  <c r="BR1020" i="47" s="1"/>
  <c r="AV278" i="47"/>
  <c r="AX205" i="47"/>
  <c r="BO1355" i="47"/>
  <c r="BM1490" i="47"/>
  <c r="AV247" i="47"/>
  <c r="AV455" i="47"/>
  <c r="AV463" i="47"/>
  <c r="AV945" i="47"/>
  <c r="BM1543" i="47" s="1"/>
  <c r="AV220" i="47"/>
  <c r="BM376" i="47" s="1"/>
  <c r="AV225" i="47"/>
  <c r="BM379" i="47" s="1"/>
  <c r="AV471" i="47"/>
  <c r="BM794" i="47" s="1"/>
  <c r="AV479" i="47"/>
  <c r="BM801" i="47" s="1"/>
  <c r="AV416" i="47"/>
  <c r="AV424" i="47"/>
  <c r="AV412" i="47"/>
  <c r="AV420" i="47"/>
  <c r="BM706" i="47" s="1"/>
  <c r="AV229" i="47"/>
  <c r="AV234" i="47"/>
  <c r="AV921" i="47"/>
  <c r="AV934" i="47"/>
  <c r="AV784" i="47"/>
  <c r="BM1267" i="47" s="1"/>
  <c r="AV897" i="47"/>
  <c r="AV909" i="47"/>
  <c r="BM1489" i="47" s="1"/>
  <c r="AW640" i="47"/>
  <c r="AW525" i="47"/>
  <c r="AW533" i="47"/>
  <c r="BM596" i="47"/>
  <c r="BL1543" i="47"/>
  <c r="BM826" i="47"/>
  <c r="AV330" i="47"/>
  <c r="AV574" i="47"/>
  <c r="AV302" i="47"/>
  <c r="BM515" i="47" s="1"/>
  <c r="BN507" i="47"/>
  <c r="BN567" i="47"/>
  <c r="BM1577" i="47"/>
  <c r="BM754" i="47"/>
  <c r="BM397" i="47"/>
  <c r="BM1444" i="47"/>
  <c r="AW762" i="47" s="1"/>
  <c r="BN1195" i="47"/>
  <c r="BN397" i="47"/>
  <c r="AW813" i="47"/>
  <c r="AW359" i="47"/>
  <c r="AV253" i="47"/>
  <c r="AW260" i="47"/>
  <c r="BM1198" i="47"/>
  <c r="BM1197" i="47"/>
  <c r="BM1196" i="47"/>
  <c r="BM1364" i="47"/>
  <c r="BM416" i="47"/>
  <c r="BM528" i="47"/>
  <c r="BM529" i="47"/>
  <c r="BM1297" i="47"/>
  <c r="BM1296" i="47"/>
  <c r="AW803" i="47"/>
  <c r="BN1307" i="47" s="1"/>
  <c r="AW187" i="47"/>
  <c r="BM199" i="47" l="1"/>
  <c r="BM197" i="47"/>
  <c r="BM198" i="47"/>
  <c r="BM196" i="47"/>
  <c r="AW460" i="47" s="1"/>
  <c r="BL910" i="47"/>
  <c r="BL907" i="47"/>
  <c r="BL1248" i="47"/>
  <c r="BL1249" i="47"/>
  <c r="BL1250" i="47"/>
  <c r="BM308" i="47"/>
  <c r="BM305" i="47"/>
  <c r="BM806" i="47"/>
  <c r="BM890" i="47"/>
  <c r="AV755" i="47"/>
  <c r="AV758" i="47"/>
  <c r="AV638" i="47"/>
  <c r="BM1039" i="47" s="1"/>
  <c r="AV787" i="47"/>
  <c r="AV823" i="47"/>
  <c r="AV990" i="47"/>
  <c r="BM1605" i="47" s="1"/>
  <c r="AV491" i="47"/>
  <c r="AV200" i="47"/>
  <c r="AV376" i="47"/>
  <c r="BM629" i="47" s="1"/>
  <c r="AV60" i="47"/>
  <c r="BM103" i="47" s="1"/>
  <c r="AV226" i="47"/>
  <c r="AV942" i="47"/>
  <c r="AV866" i="47"/>
  <c r="AV579" i="47"/>
  <c r="AV702" i="47"/>
  <c r="AV523" i="47"/>
  <c r="BM862" i="47" s="1"/>
  <c r="AW244" i="47" s="1"/>
  <c r="AV547" i="47"/>
  <c r="AV773" i="47"/>
  <c r="AV946" i="47"/>
  <c r="AV857" i="47"/>
  <c r="AV425" i="47"/>
  <c r="AV222" i="47"/>
  <c r="AV287" i="47"/>
  <c r="AV429" i="47"/>
  <c r="AV55" i="47"/>
  <c r="AV57" i="47"/>
  <c r="AV191" i="47"/>
  <c r="AV293" i="47"/>
  <c r="AV370" i="47"/>
  <c r="AV280" i="47"/>
  <c r="AV26" i="47"/>
  <c r="AV689" i="47"/>
  <c r="BM1116" i="47" s="1"/>
  <c r="AV54" i="47"/>
  <c r="AV53" i="47"/>
  <c r="BM90" i="47" s="1"/>
  <c r="BM373" i="47"/>
  <c r="BM1359" i="47"/>
  <c r="BM1362" i="47"/>
  <c r="BL554" i="47"/>
  <c r="BL553" i="47"/>
  <c r="BM271" i="47"/>
  <c r="BM268" i="47"/>
  <c r="BM269" i="47"/>
  <c r="BM272" i="47"/>
  <c r="BM273" i="47"/>
  <c r="BM274" i="47"/>
  <c r="BM270" i="47"/>
  <c r="BM1597" i="47"/>
  <c r="BM1598" i="47"/>
  <c r="AV527" i="47"/>
  <c r="AV309" i="47"/>
  <c r="BM346" i="47"/>
  <c r="BM345" i="47"/>
  <c r="BM347" i="47"/>
  <c r="AV183" i="47"/>
  <c r="AV555" i="47"/>
  <c r="BL1416" i="47"/>
  <c r="BL1417" i="47"/>
  <c r="BM1051" i="47"/>
  <c r="BM1049" i="47"/>
  <c r="BM1052" i="47"/>
  <c r="BM755" i="47"/>
  <c r="BM753" i="47"/>
  <c r="BM1436" i="47"/>
  <c r="AW498" i="47" s="1"/>
  <c r="BM1437" i="47"/>
  <c r="BM1149" i="47"/>
  <c r="BM1150" i="47"/>
  <c r="AW270" i="47" s="1"/>
  <c r="BM1148" i="47"/>
  <c r="AW838" i="47" s="1"/>
  <c r="BM1151" i="47"/>
  <c r="BM208" i="47"/>
  <c r="BM207" i="47"/>
  <c r="BM206" i="47"/>
  <c r="AW434" i="47" s="1"/>
  <c r="BM1601" i="47"/>
  <c r="BM1603" i="47"/>
  <c r="BM490" i="47"/>
  <c r="BM491" i="47"/>
  <c r="BN225" i="47"/>
  <c r="BN223" i="47"/>
  <c r="BN224" i="47"/>
  <c r="BN226" i="47"/>
  <c r="BM360" i="47"/>
  <c r="BM359" i="47"/>
  <c r="AW692" i="47" s="1"/>
  <c r="BM1422" i="47"/>
  <c r="BM1423" i="47"/>
  <c r="AV950" i="47"/>
  <c r="BM1554" i="47" s="1"/>
  <c r="AV898" i="47"/>
  <c r="BM1259" i="47"/>
  <c r="AW480" i="47" s="1"/>
  <c r="BM1260" i="47"/>
  <c r="BM1261" i="47"/>
  <c r="BO995" i="47"/>
  <c r="BO994" i="47"/>
  <c r="BM1081" i="47"/>
  <c r="BM1080" i="47"/>
  <c r="BM436" i="47"/>
  <c r="BM435" i="47"/>
  <c r="AV194" i="47"/>
  <c r="AV483" i="47"/>
  <c r="BM613" i="47"/>
  <c r="BM607" i="47"/>
  <c r="BO1018" i="47"/>
  <c r="AY627" i="47" s="1"/>
  <c r="BO1019" i="47"/>
  <c r="AV754" i="47"/>
  <c r="AV543" i="47"/>
  <c r="BM949" i="47"/>
  <c r="BM952" i="47"/>
  <c r="BM1371" i="47"/>
  <c r="BM1372" i="47"/>
  <c r="BM1373" i="47"/>
  <c r="AW839" i="47" s="1"/>
  <c r="BM1344" i="47"/>
  <c r="BM1347" i="47"/>
  <c r="BM1333" i="47"/>
  <c r="BM1336" i="47"/>
  <c r="BM1482" i="47"/>
  <c r="BM1485" i="47"/>
  <c r="BM849" i="47"/>
  <c r="BM848" i="47"/>
  <c r="BM853" i="47"/>
  <c r="BM856" i="47"/>
  <c r="BO350" i="47"/>
  <c r="AY367" i="47" s="1"/>
  <c r="BO353" i="47"/>
  <c r="BM782" i="47"/>
  <c r="BM781" i="47"/>
  <c r="BM698" i="47"/>
  <c r="BM699" i="47"/>
  <c r="BM712" i="47"/>
  <c r="BM715" i="47"/>
  <c r="BM389" i="47"/>
  <c r="BM392" i="47"/>
  <c r="BM408" i="47"/>
  <c r="BM407" i="47"/>
  <c r="BM936" i="47"/>
  <c r="BM935" i="47"/>
  <c r="BM426" i="47"/>
  <c r="BM428" i="47"/>
  <c r="BN435" i="47"/>
  <c r="BN436" i="47"/>
  <c r="AW592" i="47"/>
  <c r="BN964" i="47" s="1"/>
  <c r="AW591" i="47"/>
  <c r="BN963" i="47" s="1"/>
  <c r="BN352" i="47"/>
  <c r="BN351" i="47"/>
  <c r="BO202" i="47"/>
  <c r="BO201" i="47"/>
  <c r="AV808" i="47"/>
  <c r="BM1313" i="47" s="1"/>
  <c r="AV807" i="47"/>
  <c r="AW418" i="47"/>
  <c r="BN705" i="47" s="1"/>
  <c r="AW417" i="47"/>
  <c r="BN700" i="47" s="1"/>
  <c r="BN203" i="47"/>
  <c r="AX119" i="47" s="1"/>
  <c r="AV992" i="47"/>
  <c r="AV852" i="47"/>
  <c r="BM1006" i="47"/>
  <c r="BN336" i="47"/>
  <c r="AX206" i="47" s="1"/>
  <c r="BM310" i="47"/>
  <c r="BM311" i="47"/>
  <c r="BM312" i="47"/>
  <c r="BM1602" i="47"/>
  <c r="BL1301" i="47"/>
  <c r="BM808" i="47"/>
  <c r="BM751" i="47"/>
  <c r="BM752" i="47"/>
  <c r="AW852" i="47" s="1"/>
  <c r="BN1393" i="47" s="1"/>
  <c r="BM750" i="47"/>
  <c r="BM1432" i="47"/>
  <c r="BM1433" i="47"/>
  <c r="AW899" i="47" s="1"/>
  <c r="BN1476" i="47" s="1"/>
  <c r="BM1434" i="47"/>
  <c r="BM1431" i="47"/>
  <c r="BM1435" i="47"/>
  <c r="AV379" i="47"/>
  <c r="BM635" i="47" s="1"/>
  <c r="AV378" i="47"/>
  <c r="BM1380" i="47"/>
  <c r="AW339" i="47"/>
  <c r="AW338" i="47"/>
  <c r="BM1146" i="47"/>
  <c r="BM1147" i="47"/>
  <c r="BM1587" i="47"/>
  <c r="AW275" i="47" s="1"/>
  <c r="BM1588" i="47"/>
  <c r="BN1585" i="47"/>
  <c r="BN1586" i="47"/>
  <c r="BM1099" i="47"/>
  <c r="BM1101" i="47"/>
  <c r="AW818" i="47" s="1"/>
  <c r="BM369" i="47"/>
  <c r="BM370" i="47"/>
  <c r="BP1356" i="47"/>
  <c r="BP1357" i="47"/>
  <c r="AX597" i="47"/>
  <c r="BO973" i="47" s="1"/>
  <c r="BM1117" i="47"/>
  <c r="AW570" i="47"/>
  <c r="AW569" i="47"/>
  <c r="AW423" i="47"/>
  <c r="AV851" i="47"/>
  <c r="BM1395" i="47" s="1"/>
  <c r="AV327" i="47"/>
  <c r="AV917" i="47"/>
  <c r="AV694" i="47"/>
  <c r="AV559" i="47"/>
  <c r="AV373" i="47"/>
  <c r="AV469" i="47"/>
  <c r="AV259" i="47"/>
  <c r="AV792" i="47"/>
  <c r="BM1285" i="47" s="1"/>
  <c r="BM1079" i="47"/>
  <c r="BM1481" i="47"/>
  <c r="AV106" i="47"/>
  <c r="AV906" i="47"/>
  <c r="BM1486" i="47" s="1"/>
  <c r="AW511" i="47" s="1"/>
  <c r="AW636" i="47"/>
  <c r="BM1468" i="47"/>
  <c r="BM557" i="47"/>
  <c r="BL1414" i="47"/>
  <c r="AV251" i="47" s="1"/>
  <c r="BL1413" i="47"/>
  <c r="AV219" i="47" s="1"/>
  <c r="BM1121" i="47"/>
  <c r="BM1120" i="47"/>
  <c r="AV575" i="47"/>
  <c r="AV576" i="47"/>
  <c r="BM1536" i="47"/>
  <c r="BM659" i="47"/>
  <c r="BM660" i="47"/>
  <c r="BM102" i="47"/>
  <c r="BM101" i="47"/>
  <c r="BM358" i="47"/>
  <c r="BM354" i="47"/>
  <c r="BM355" i="47"/>
  <c r="AW972" i="47" s="1"/>
  <c r="BM357" i="47"/>
  <c r="AW976" i="47" s="1"/>
  <c r="BN1591" i="47" s="1"/>
  <c r="BM356" i="47"/>
  <c r="BM368" i="47"/>
  <c r="BM367" i="47"/>
  <c r="AV624" i="47"/>
  <c r="BM1026" i="47" s="1"/>
  <c r="AV625" i="47"/>
  <c r="BM1027" i="47" s="1"/>
  <c r="AW844" i="47"/>
  <c r="AW845" i="47"/>
  <c r="BN1380" i="47" s="1"/>
  <c r="BM406" i="47"/>
  <c r="AV316" i="47"/>
  <c r="AV317" i="47"/>
  <c r="BN1055" i="47"/>
  <c r="BN1056" i="47"/>
  <c r="AX974" i="47" s="1"/>
  <c r="AW379" i="47"/>
  <c r="BN635" i="47" s="1"/>
  <c r="BM707" i="47"/>
  <c r="BM708" i="47"/>
  <c r="BM1077" i="47"/>
  <c r="BM1076" i="47"/>
  <c r="BM1078" i="47"/>
  <c r="BM434" i="47"/>
  <c r="BM432" i="47"/>
  <c r="BM431" i="47"/>
  <c r="BM1209" i="47"/>
  <c r="BM1208" i="47"/>
  <c r="AW737" i="47" s="1"/>
  <c r="BN1194" i="47" s="1"/>
  <c r="BM1463" i="47"/>
  <c r="BM1462" i="47"/>
  <c r="BM1007" i="47"/>
  <c r="BM1008" i="47"/>
  <c r="BM1009" i="47"/>
  <c r="AV248" i="47"/>
  <c r="AV249" i="47"/>
  <c r="BM427" i="47" s="1"/>
  <c r="BM1036" i="47"/>
  <c r="BM1035" i="47"/>
  <c r="AW638" i="47" s="1"/>
  <c r="BM519" i="47"/>
  <c r="AW774" i="47" s="1"/>
  <c r="BM518" i="47"/>
  <c r="BM517" i="47"/>
  <c r="BM516" i="47"/>
  <c r="BM887" i="47"/>
  <c r="BM886" i="47"/>
  <c r="AV795" i="47"/>
  <c r="AV796" i="47"/>
  <c r="BM1073" i="47"/>
  <c r="AW212" i="47" s="1"/>
  <c r="BN367" i="47" s="1"/>
  <c r="BM1072" i="47"/>
  <c r="AV770" i="47"/>
  <c r="BM1242" i="47" s="1"/>
  <c r="AW474" i="47" s="1"/>
  <c r="AV771" i="47"/>
  <c r="AW955" i="47"/>
  <c r="BN1559" i="47" s="1"/>
  <c r="AV272" i="47"/>
  <c r="AV273" i="47"/>
  <c r="AV566" i="47"/>
  <c r="AV567" i="47"/>
  <c r="BM923" i="47" s="1"/>
  <c r="AW577" i="47" s="1"/>
  <c r="AV937" i="47"/>
  <c r="BM1525" i="47" s="1"/>
  <c r="AV938" i="47"/>
  <c r="BM1530" i="47" s="1"/>
  <c r="BN757" i="47"/>
  <c r="BN756" i="47"/>
  <c r="BN758" i="47"/>
  <c r="AV668" i="47"/>
  <c r="AV669" i="47"/>
  <c r="AV560" i="47"/>
  <c r="AV561" i="47"/>
  <c r="BM913" i="47" s="1"/>
  <c r="AV829" i="47"/>
  <c r="AV830" i="47"/>
  <c r="BM1361" i="47" s="1"/>
  <c r="BN1609" i="47"/>
  <c r="BN1611" i="47"/>
  <c r="BN1610" i="47"/>
  <c r="BN1608" i="47"/>
  <c r="AW614" i="47"/>
  <c r="AW615" i="47"/>
  <c r="BM1606" i="47"/>
  <c r="BM1609" i="47"/>
  <c r="AW374" i="47" s="1"/>
  <c r="BM1611" i="47"/>
  <c r="BM1607" i="47"/>
  <c r="BM1610" i="47"/>
  <c r="BM1608" i="47"/>
  <c r="BM958" i="47"/>
  <c r="AW10" i="47" s="1"/>
  <c r="BN14" i="47" s="1"/>
  <c r="BM957" i="47"/>
  <c r="AW736" i="47" s="1"/>
  <c r="BM955" i="47"/>
  <c r="AW457" i="47" s="1"/>
  <c r="BM956" i="47"/>
  <c r="AW900" i="47"/>
  <c r="AW901" i="47"/>
  <c r="AV705" i="47"/>
  <c r="AV706" i="47"/>
  <c r="BM366" i="47"/>
  <c r="BM365" i="47"/>
  <c r="AX761" i="47"/>
  <c r="BM798" i="47"/>
  <c r="BM797" i="47"/>
  <c r="BM796" i="47"/>
  <c r="AW543" i="47" s="1"/>
  <c r="BM1390" i="47"/>
  <c r="BM1389" i="47"/>
  <c r="BM1363" i="47"/>
  <c r="BM1369" i="47"/>
  <c r="BM1368" i="47"/>
  <c r="BM1370" i="47"/>
  <c r="BM1315" i="47"/>
  <c r="BM1314" i="47"/>
  <c r="AV265" i="47"/>
  <c r="BM443" i="47" s="1"/>
  <c r="AV266" i="47"/>
  <c r="BM444" i="47" s="1"/>
  <c r="AW754" i="47"/>
  <c r="AW755" i="47"/>
  <c r="BM1226" i="47"/>
  <c r="BM1225" i="47"/>
  <c r="AV510" i="47"/>
  <c r="BM850" i="47" s="1"/>
  <c r="AV511" i="47"/>
  <c r="AV404" i="47"/>
  <c r="AV405" i="47"/>
  <c r="AW691" i="47"/>
  <c r="AV538" i="47"/>
  <c r="AV539" i="47"/>
  <c r="BM885" i="47" s="1"/>
  <c r="BM847" i="47"/>
  <c r="BM845" i="47"/>
  <c r="AW915" i="47" s="1"/>
  <c r="BQ996" i="47"/>
  <c r="BR996" i="47"/>
  <c r="BM760" i="47"/>
  <c r="BM759" i="47"/>
  <c r="BM780" i="47"/>
  <c r="BM777" i="47"/>
  <c r="BM778" i="47"/>
  <c r="BM779" i="47"/>
  <c r="BM776" i="47"/>
  <c r="BM697" i="47"/>
  <c r="BM696" i="47"/>
  <c r="BM695" i="47"/>
  <c r="BM694" i="47"/>
  <c r="AW867" i="47" s="1"/>
  <c r="BM693" i="47"/>
  <c r="BM404" i="47"/>
  <c r="BM403" i="47"/>
  <c r="BM405" i="47"/>
  <c r="AW816" i="47" s="1"/>
  <c r="BM402" i="47"/>
  <c r="AW60" i="47" s="1"/>
  <c r="BM1477" i="47"/>
  <c r="BN1327" i="47"/>
  <c r="BN1323" i="47"/>
  <c r="BN1324" i="47"/>
  <c r="AX709" i="47" s="1"/>
  <c r="BN1325" i="47"/>
  <c r="AX727" i="47" s="1"/>
  <c r="BN1326" i="47"/>
  <c r="BN434" i="47"/>
  <c r="AX444" i="47" s="1"/>
  <c r="BN432" i="47"/>
  <c r="BN431" i="47"/>
  <c r="BN321" i="47"/>
  <c r="BN320" i="47"/>
  <c r="AX569" i="47" s="1"/>
  <c r="BM1203" i="47"/>
  <c r="AW617" i="47"/>
  <c r="BM489" i="47"/>
  <c r="AV687" i="47"/>
  <c r="AV522" i="47"/>
  <c r="BM861" i="47" s="1"/>
  <c r="BM340" i="47"/>
  <c r="BM339" i="47"/>
  <c r="BM338" i="47"/>
  <c r="BM162" i="47"/>
  <c r="BM163" i="47"/>
  <c r="AV777" i="47"/>
  <c r="BM1251" i="47" s="1"/>
  <c r="AW780" i="47" s="1"/>
  <c r="AV751" i="47"/>
  <c r="BM1220" i="47" s="1"/>
  <c r="AW890" i="47" s="1"/>
  <c r="BN1459" i="47" s="1"/>
  <c r="AV250" i="47"/>
  <c r="AV484" i="47"/>
  <c r="BM814" i="47" s="1"/>
  <c r="AV468" i="47"/>
  <c r="AW124" i="47"/>
  <c r="BN212" i="47" s="1"/>
  <c r="AV5" i="47"/>
  <c r="AV252" i="47"/>
  <c r="BM425" i="47" s="1"/>
  <c r="BM513" i="47"/>
  <c r="BM1054" i="47"/>
  <c r="BM1053" i="47"/>
  <c r="AW51" i="47" s="1"/>
  <c r="BN89" i="47" s="1"/>
  <c r="AV788" i="47"/>
  <c r="BM1276" i="47" s="1"/>
  <c r="AV193" i="47"/>
  <c r="AV766" i="47"/>
  <c r="BM1237" i="47" s="1"/>
  <c r="AW897" i="47" s="1"/>
  <c r="AW433" i="47"/>
  <c r="BB993" i="47"/>
  <c r="BM841" i="47"/>
  <c r="AW728" i="47" s="1"/>
  <c r="BN1176" i="47" s="1"/>
  <c r="AX716" i="47" s="1"/>
  <c r="BO1158" i="47" s="1"/>
  <c r="BM854" i="47"/>
  <c r="BM882" i="47"/>
  <c r="BM869" i="47"/>
  <c r="BM246" i="47"/>
  <c r="AW108" i="47" s="1"/>
  <c r="BN186" i="47" s="1"/>
  <c r="BM245" i="47"/>
  <c r="BM1106" i="47"/>
  <c r="BM1090" i="47"/>
  <c r="AW679" i="47" s="1"/>
  <c r="BN1099" i="47" s="1"/>
  <c r="BR1143" i="47"/>
  <c r="BR1142" i="47"/>
  <c r="BR1140" i="47"/>
  <c r="BR1141" i="47"/>
  <c r="BR1139" i="47"/>
  <c r="BM772" i="47"/>
  <c r="BM771" i="47"/>
  <c r="BM768" i="47"/>
  <c r="AW853" i="47" s="1"/>
  <c r="BM769" i="47"/>
  <c r="BM770" i="47"/>
  <c r="BM1524" i="47"/>
  <c r="BM1522" i="47"/>
  <c r="BM1523" i="47"/>
  <c r="BM161" i="47"/>
  <c r="BM833" i="47"/>
  <c r="BM835" i="47"/>
  <c r="BM298" i="47"/>
  <c r="AW530" i="47" s="1"/>
  <c r="BM299" i="47"/>
  <c r="BM301" i="47"/>
  <c r="BM302" i="47"/>
  <c r="BM300" i="47"/>
  <c r="BN1095" i="47"/>
  <c r="BM863" i="47"/>
  <c r="BN1047" i="47"/>
  <c r="BM690" i="47"/>
  <c r="AV941" i="47"/>
  <c r="BM1537" i="47" s="1"/>
  <c r="AV375" i="47"/>
  <c r="AV558" i="47"/>
  <c r="AV279" i="47"/>
  <c r="BM610" i="47"/>
  <c r="AV772" i="47"/>
  <c r="AV949" i="47"/>
  <c r="BM1553" i="47" s="1"/>
  <c r="AV221" i="47"/>
  <c r="BM1467" i="47"/>
  <c r="AV104" i="47"/>
  <c r="BM176" i="47" s="1"/>
  <c r="AV326" i="47"/>
  <c r="AW179" i="47"/>
  <c r="AV578" i="47"/>
  <c r="AV865" i="47"/>
  <c r="BM1415" i="47" s="1"/>
  <c r="AV701" i="47"/>
  <c r="AV258" i="47"/>
  <c r="BM15" i="47"/>
  <c r="AW741" i="47" s="1"/>
  <c r="BM16" i="47"/>
  <c r="AV890" i="47"/>
  <c r="BM1459" i="47" s="1"/>
  <c r="AV546" i="47"/>
  <c r="BM1070" i="47"/>
  <c r="BM1071" i="47"/>
  <c r="AV856" i="47"/>
  <c r="AV372" i="47"/>
  <c r="BM1016" i="47"/>
  <c r="BM1012" i="47"/>
  <c r="BM1013" i="47"/>
  <c r="BM1014" i="47"/>
  <c r="BM1010" i="47"/>
  <c r="BM1015" i="47"/>
  <c r="AW500" i="47" s="1"/>
  <c r="BM424" i="47"/>
  <c r="BM1017" i="47"/>
  <c r="AW50" i="47" s="1"/>
  <c r="BM1030" i="47"/>
  <c r="BM1094" i="47"/>
  <c r="BM1098" i="47"/>
  <c r="BN255" i="47"/>
  <c r="BN746" i="47"/>
  <c r="BM1068" i="47"/>
  <c r="BM898" i="47"/>
  <c r="AW96" i="47"/>
  <c r="BN991" i="47"/>
  <c r="AV428" i="47"/>
  <c r="AV782" i="47"/>
  <c r="BM1582" i="47"/>
  <c r="BM1600" i="47"/>
  <c r="AW807" i="47" s="1"/>
  <c r="BN1314" i="47" s="1"/>
  <c r="BM1613" i="47"/>
  <c r="BM1612" i="47"/>
  <c r="AW891" i="47"/>
  <c r="BN1460" i="47" s="1"/>
  <c r="AW340" i="47"/>
  <c r="BN576" i="47" s="1"/>
  <c r="AX343" i="47" s="1"/>
  <c r="BM951" i="47"/>
  <c r="BM950" i="47"/>
  <c r="AV218" i="47"/>
  <c r="BM371" i="47" s="1"/>
  <c r="AV850" i="47"/>
  <c r="BM868" i="47"/>
  <c r="BM872" i="47"/>
  <c r="BM1474" i="47"/>
  <c r="AW398" i="47" s="1"/>
  <c r="BM1475" i="47"/>
  <c r="BM1472" i="47"/>
  <c r="BM1473" i="47"/>
  <c r="AW678" i="47" s="1"/>
  <c r="BM1469" i="47"/>
  <c r="BM1470" i="47"/>
  <c r="BM1471" i="47"/>
  <c r="BM888" i="47"/>
  <c r="BM901" i="47"/>
  <c r="AW552" i="47" s="1"/>
  <c r="BN1242" i="47"/>
  <c r="AX474" i="47" s="1"/>
  <c r="BM800" i="47"/>
  <c r="BM813" i="47"/>
  <c r="BM1201" i="47"/>
  <c r="AW282" i="47" s="1"/>
  <c r="BM1202" i="47"/>
  <c r="BM1374" i="47"/>
  <c r="BM1345" i="47"/>
  <c r="BM1346" i="47"/>
  <c r="BM1299" i="47"/>
  <c r="BM1316" i="47"/>
  <c r="BM1317" i="47"/>
  <c r="BM1334" i="47"/>
  <c r="BM602" i="47"/>
  <c r="BM609" i="47"/>
  <c r="AW366" i="47" s="1"/>
  <c r="AW524" i="47"/>
  <c r="AW422" i="47"/>
  <c r="BM292" i="47"/>
  <c r="BM293" i="47"/>
  <c r="BM291" i="47"/>
  <c r="BM294" i="47"/>
  <c r="BN916" i="47"/>
  <c r="BN917" i="47"/>
  <c r="BM877" i="47"/>
  <c r="AV291" i="47"/>
  <c r="AV916" i="47"/>
  <c r="BM1545" i="47"/>
  <c r="BM1546" i="47"/>
  <c r="BM1544" i="47"/>
  <c r="BM802" i="47"/>
  <c r="BM803" i="47"/>
  <c r="BM805" i="47"/>
  <c r="BM804" i="47"/>
  <c r="AW749" i="47" s="1"/>
  <c r="BM713" i="47"/>
  <c r="BM714" i="47"/>
  <c r="BM1520" i="47"/>
  <c r="BM1521" i="47"/>
  <c r="BM1271" i="47"/>
  <c r="BM1269" i="47"/>
  <c r="BM1270" i="47"/>
  <c r="BN865" i="47"/>
  <c r="BN864" i="47"/>
  <c r="BN1332" i="47"/>
  <c r="BN1330" i="47"/>
  <c r="BN1306" i="47"/>
  <c r="BN1305" i="47"/>
  <c r="BM1058" i="47"/>
  <c r="BM1057" i="47"/>
  <c r="BM1204" i="47"/>
  <c r="BM1210" i="47"/>
  <c r="AW666" i="47" s="1"/>
  <c r="BM1195" i="47"/>
  <c r="BM1193" i="47"/>
  <c r="AW811" i="47" s="1"/>
  <c r="BN1319" i="47" s="1"/>
  <c r="BM1194" i="47"/>
  <c r="BM1464" i="47"/>
  <c r="BM1446" i="47"/>
  <c r="BM1447" i="47"/>
  <c r="AW21" i="47" s="1"/>
  <c r="BM509" i="47"/>
  <c r="AW296" i="47" s="1"/>
  <c r="BN508" i="47" s="1"/>
  <c r="BM510" i="47"/>
  <c r="BM1000" i="47"/>
  <c r="BM1001" i="47"/>
  <c r="BM1003" i="47"/>
  <c r="BM997" i="47"/>
  <c r="BM999" i="47"/>
  <c r="BM1002" i="47"/>
  <c r="BM998" i="47"/>
  <c r="BM1011" i="47"/>
  <c r="BM1023" i="47"/>
  <c r="BM874" i="47"/>
  <c r="BM1234" i="47"/>
  <c r="BM880" i="47"/>
  <c r="BM881" i="47"/>
  <c r="BM1060" i="47"/>
  <c r="AW211" i="47" s="1"/>
  <c r="AV977" i="47"/>
  <c r="AV970" i="47"/>
  <c r="BM1534" i="47"/>
  <c r="BM1235" i="47"/>
  <c r="BM1241" i="47"/>
  <c r="BM1236" i="47"/>
  <c r="BM229" i="47"/>
  <c r="BM228" i="47"/>
  <c r="BM227" i="47"/>
  <c r="AV933" i="47"/>
  <c r="AV926" i="47"/>
  <c r="AV748" i="47"/>
  <c r="BM1217" i="47" s="1"/>
  <c r="AV731" i="47"/>
  <c r="AV693" i="47"/>
  <c r="BM1122" i="47" s="1"/>
  <c r="AW676" i="47"/>
  <c r="BM846" i="47"/>
  <c r="BM474" i="47"/>
  <c r="BM1533" i="47"/>
  <c r="BM1595" i="47"/>
  <c r="BM1594" i="47"/>
  <c r="AW360" i="47" s="1"/>
  <c r="AW975" i="47"/>
  <c r="AW982" i="47"/>
  <c r="BN1593" i="47" s="1"/>
  <c r="AV753" i="47"/>
  <c r="AV759" i="47"/>
  <c r="AV958" i="47"/>
  <c r="AV965" i="47"/>
  <c r="BM1573" i="47" s="1"/>
  <c r="BM1466" i="47"/>
  <c r="BM1458" i="47"/>
  <c r="BM1455" i="47"/>
  <c r="BM1453" i="47"/>
  <c r="BM1452" i="47"/>
  <c r="BM1454" i="47"/>
  <c r="BN1440" i="47"/>
  <c r="BM795" i="47"/>
  <c r="BM786" i="47"/>
  <c r="BM785" i="47"/>
  <c r="BM1186" i="47"/>
  <c r="AW84" i="47" s="1"/>
  <c r="BM1185" i="47"/>
  <c r="BM1187" i="47"/>
  <c r="AV537" i="47"/>
  <c r="AV542" i="47"/>
  <c r="AV682" i="47"/>
  <c r="AV688" i="47"/>
  <c r="BM1113" i="47" s="1"/>
  <c r="AW632" i="47"/>
  <c r="BN1029" i="47" s="1"/>
  <c r="AW637" i="47"/>
  <c r="BN1035" i="47" s="1"/>
  <c r="AW722" i="47"/>
  <c r="AW799" i="47"/>
  <c r="BN1298" i="47" s="1"/>
  <c r="AW806" i="47"/>
  <c r="BN904" i="47"/>
  <c r="AW825" i="47"/>
  <c r="BM492" i="47"/>
  <c r="BM838" i="47"/>
  <c r="BM834" i="47"/>
  <c r="BM472" i="47"/>
  <c r="BM469" i="47"/>
  <c r="BM473" i="47"/>
  <c r="BM470" i="47"/>
  <c r="BM471" i="47"/>
  <c r="AX729" i="47"/>
  <c r="AX735" i="47"/>
  <c r="AW864" i="47"/>
  <c r="BN1410" i="47" s="1"/>
  <c r="BM761" i="47"/>
  <c r="BM747" i="47"/>
  <c r="BM774" i="47"/>
  <c r="BM767" i="47"/>
  <c r="BM1528" i="47"/>
  <c r="BM1527" i="47"/>
  <c r="BM1529" i="47"/>
  <c r="BM799" i="47"/>
  <c r="BM792" i="47"/>
  <c r="BM791" i="47"/>
  <c r="AW731" i="47" s="1"/>
  <c r="BM789" i="47"/>
  <c r="BM683" i="47"/>
  <c r="BM681" i="47"/>
  <c r="AW456" i="47" s="1"/>
  <c r="BM682" i="47"/>
  <c r="AW502" i="47" s="1"/>
  <c r="BM1495" i="47"/>
  <c r="AW925" i="47" s="1"/>
  <c r="BM1503" i="47"/>
  <c r="BM1504" i="47"/>
  <c r="BM1465" i="47"/>
  <c r="AW896" i="47" s="1"/>
  <c r="BN1462" i="47" s="1"/>
  <c r="BM1451" i="47"/>
  <c r="BM1450" i="47"/>
  <c r="BM1448" i="47"/>
  <c r="BM1449" i="47"/>
  <c r="BN866" i="47"/>
  <c r="AW353" i="47"/>
  <c r="AW356" i="47"/>
  <c r="AV801" i="47"/>
  <c r="AV292" i="47"/>
  <c r="BM497" i="47" s="1"/>
  <c r="AW650" i="47"/>
  <c r="AW655" i="47"/>
  <c r="BN1507" i="47"/>
  <c r="BN1506" i="47"/>
  <c r="AW930" i="47"/>
  <c r="AW301" i="47"/>
  <c r="AW303" i="47"/>
  <c r="BO733" i="47"/>
  <c r="BO732" i="47"/>
  <c r="AX301" i="47"/>
  <c r="AX303" i="47"/>
  <c r="AV323" i="47"/>
  <c r="BM1229" i="47"/>
  <c r="BM1228" i="47"/>
  <c r="BM1227" i="47"/>
  <c r="AV858" i="47"/>
  <c r="BM543" i="47"/>
  <c r="BM544" i="47"/>
  <c r="BM1329" i="47"/>
  <c r="BM1328" i="47"/>
  <c r="BB105" i="47"/>
  <c r="BC105" i="47"/>
  <c r="BD105" i="47"/>
  <c r="BM231" i="47"/>
  <c r="BM230" i="47"/>
  <c r="AW242" i="47"/>
  <c r="BN1038" i="47"/>
  <c r="BN1033" i="47"/>
  <c r="AX635" i="47" s="1"/>
  <c r="BN192" i="47"/>
  <c r="BN194" i="47"/>
  <c r="BN193" i="47"/>
  <c r="BN191" i="47"/>
  <c r="BN188" i="47"/>
  <c r="BN189" i="47"/>
  <c r="BN190" i="47"/>
  <c r="BO191" i="47"/>
  <c r="BO194" i="47"/>
  <c r="BO193" i="47"/>
  <c r="BO192" i="47"/>
  <c r="BO188" i="47"/>
  <c r="BO189" i="47"/>
  <c r="BO190" i="47"/>
  <c r="BM418" i="47"/>
  <c r="BM419" i="47"/>
  <c r="BM1384" i="47"/>
  <c r="BM31" i="47"/>
  <c r="BM30" i="47"/>
  <c r="BM1341" i="47"/>
  <c r="AV573" i="47"/>
  <c r="AV564" i="47"/>
  <c r="BM1233" i="47"/>
  <c r="BM1232" i="47"/>
  <c r="BM1219" i="47"/>
  <c r="BM876" i="47"/>
  <c r="BM1097" i="47"/>
  <c r="BM605" i="47"/>
  <c r="BM606" i="47"/>
  <c r="AW357" i="47" s="1"/>
  <c r="BN600" i="47" s="1"/>
  <c r="AW514" i="47"/>
  <c r="AW909" i="47"/>
  <c r="AW479" i="47"/>
  <c r="BN801" i="47" s="1"/>
  <c r="AW471" i="47"/>
  <c r="BN794" i="47" s="1"/>
  <c r="AW420" i="47"/>
  <c r="BN706" i="47" s="1"/>
  <c r="AW412" i="47"/>
  <c r="AV681" i="47"/>
  <c r="BM1107" i="47" s="1"/>
  <c r="AV671" i="47"/>
  <c r="AV695" i="47"/>
  <c r="AV685" i="47"/>
  <c r="AV190" i="47"/>
  <c r="AV767" i="47"/>
  <c r="BN1331" i="47"/>
  <c r="AV369" i="47"/>
  <c r="AV362" i="47"/>
  <c r="BM494" i="47"/>
  <c r="BM495" i="47"/>
  <c r="BM496" i="47"/>
  <c r="BQ975" i="47"/>
  <c r="BQ974" i="47"/>
  <c r="BR975" i="47"/>
  <c r="BR974" i="47"/>
  <c r="BO725" i="47"/>
  <c r="BO1173" i="47"/>
  <c r="BO1172" i="47"/>
  <c r="AY734" i="47" s="1"/>
  <c r="BO1170" i="47"/>
  <c r="BO1171" i="47"/>
  <c r="BM1539" i="47"/>
  <c r="BM1538" i="47"/>
  <c r="BM1556" i="47"/>
  <c r="BM784" i="47"/>
  <c r="BM783" i="47"/>
  <c r="AW510" i="47" s="1"/>
  <c r="BN850" i="47" s="1"/>
  <c r="BM687" i="47"/>
  <c r="BM689" i="47"/>
  <c r="BM688" i="47"/>
  <c r="BM686" i="47"/>
  <c r="BN1032" i="47"/>
  <c r="BN1022" i="47"/>
  <c r="BM619" i="47"/>
  <c r="BM616" i="47"/>
  <c r="AW370" i="47" s="1"/>
  <c r="BM382" i="47"/>
  <c r="AW64" i="47" s="1"/>
  <c r="BM381" i="47"/>
  <c r="BM380" i="47"/>
  <c r="BM710" i="47"/>
  <c r="BM709" i="47"/>
  <c r="BM703" i="47"/>
  <c r="BM704" i="47"/>
  <c r="BM1265" i="47"/>
  <c r="BM1266" i="47"/>
  <c r="BM1264" i="47"/>
  <c r="AW122" i="47" s="1"/>
  <c r="AX909" i="47"/>
  <c r="AV244" i="47"/>
  <c r="AV794" i="47"/>
  <c r="BB602" i="47"/>
  <c r="BB612" i="47"/>
  <c r="BM556" i="47"/>
  <c r="BM555" i="47"/>
  <c r="AW831" i="47"/>
  <c r="BN1359" i="47" s="1"/>
  <c r="AW843" i="47"/>
  <c r="AX609" i="47"/>
  <c r="BO989" i="47" s="1"/>
  <c r="AW574" i="47"/>
  <c r="AW583" i="47"/>
  <c r="AW509" i="47"/>
  <c r="BN847" i="47" s="1"/>
  <c r="AW517" i="47"/>
  <c r="AW367" i="47"/>
  <c r="AW189" i="47"/>
  <c r="AW192" i="47"/>
  <c r="BN328" i="47" s="1"/>
  <c r="AW103" i="47"/>
  <c r="AW455" i="47"/>
  <c r="AW125" i="47"/>
  <c r="AW346" i="47"/>
  <c r="BN579" i="47" s="1"/>
  <c r="AV239" i="47"/>
  <c r="AV655" i="47"/>
  <c r="BN103" i="47"/>
  <c r="BR1021" i="47"/>
  <c r="BM567" i="47"/>
  <c r="AW921" i="47" s="1"/>
  <c r="BM552" i="47"/>
  <c r="BM945" i="47"/>
  <c r="BM521" i="47"/>
  <c r="BM507" i="47"/>
  <c r="AX763" i="47"/>
  <c r="AW962" i="47"/>
  <c r="BN1568" i="47" s="1"/>
  <c r="BN826" i="47"/>
  <c r="AW685" i="47"/>
  <c r="BN1111" i="47" s="1"/>
  <c r="AW213" i="47"/>
  <c r="BN368" i="47" s="1"/>
  <c r="AW671" i="47"/>
  <c r="BN323" i="47"/>
  <c r="BN1297" i="47"/>
  <c r="BN1296" i="47"/>
  <c r="BN529" i="47"/>
  <c r="BN528" i="47"/>
  <c r="AW544" i="47"/>
  <c r="BN416" i="47"/>
  <c r="BM1348" i="47" l="1"/>
  <c r="BM1349" i="47"/>
  <c r="BM343" i="47"/>
  <c r="BM342" i="47"/>
  <c r="AW210" i="47" s="1"/>
  <c r="BM341" i="47"/>
  <c r="BM385" i="47"/>
  <c r="BM383" i="47"/>
  <c r="BM384" i="47"/>
  <c r="BM1417" i="47"/>
  <c r="AW812" i="47" s="1"/>
  <c r="BM1416" i="47"/>
  <c r="BM1138" i="47"/>
  <c r="BM1137" i="47"/>
  <c r="BM897" i="47"/>
  <c r="AW167" i="47" s="1"/>
  <c r="BN288" i="47" s="1"/>
  <c r="BM896" i="47"/>
  <c r="BM1548" i="47"/>
  <c r="BM1549" i="47"/>
  <c r="BM717" i="47"/>
  <c r="BM716" i="47"/>
  <c r="BM377" i="47"/>
  <c r="BM378" i="47"/>
  <c r="BM722" i="47"/>
  <c r="BM723" i="47"/>
  <c r="BM711" i="47"/>
  <c r="BM499" i="47"/>
  <c r="BM500" i="47"/>
  <c r="BM498" i="47"/>
  <c r="BM478" i="47"/>
  <c r="BM476" i="47"/>
  <c r="AV966" i="47"/>
  <c r="BM1576" i="47" s="1"/>
  <c r="AW229" i="47" s="1"/>
  <c r="AV332" i="47"/>
  <c r="BM527" i="47"/>
  <c r="BM526" i="47"/>
  <c r="BM314" i="47"/>
  <c r="BM315" i="47"/>
  <c r="AW572" i="47" s="1"/>
  <c r="BM313" i="47"/>
  <c r="BM905" i="47"/>
  <c r="BN450" i="47"/>
  <c r="BM333" i="47"/>
  <c r="BM334" i="47"/>
  <c r="BM335" i="47"/>
  <c r="BP1028" i="47"/>
  <c r="BP1025" i="47"/>
  <c r="BN1374" i="47"/>
  <c r="AW647" i="47"/>
  <c r="BN1191" i="47"/>
  <c r="AW245" i="47"/>
  <c r="AW936" i="47"/>
  <c r="AW115" i="47"/>
  <c r="AW917" i="47"/>
  <c r="BM329" i="47"/>
  <c r="AW886" i="47" s="1"/>
  <c r="AW483" i="47"/>
  <c r="BM906" i="47"/>
  <c r="AW200" i="47"/>
  <c r="AW568" i="47"/>
  <c r="AW177" i="47"/>
  <c r="AW589" i="47"/>
  <c r="BN961" i="47" s="1"/>
  <c r="AX590" i="47" s="1"/>
  <c r="BO962" i="47" s="1"/>
  <c r="BM1402" i="47"/>
  <c r="BM946" i="47"/>
  <c r="BM944" i="47"/>
  <c r="AW656" i="47" s="1"/>
  <c r="BN1066" i="47" s="1"/>
  <c r="BM1248" i="47"/>
  <c r="BM1250" i="47"/>
  <c r="BM1249" i="47"/>
  <c r="BM488" i="47"/>
  <c r="BM486" i="47"/>
  <c r="BM487" i="47"/>
  <c r="BM93" i="47"/>
  <c r="BM94" i="47"/>
  <c r="BM95" i="47"/>
  <c r="BM96" i="47"/>
  <c r="BM97" i="47"/>
  <c r="BM99" i="47"/>
  <c r="BM98" i="47"/>
  <c r="AW485" i="47" s="1"/>
  <c r="BN815" i="47" s="1"/>
  <c r="BM40" i="47"/>
  <c r="BM41" i="47"/>
  <c r="BM42" i="47"/>
  <c r="BM91" i="47"/>
  <c r="BM92" i="47"/>
  <c r="BN806" i="47"/>
  <c r="BM633" i="47"/>
  <c r="BM634" i="47"/>
  <c r="BM554" i="47"/>
  <c r="BM553" i="47"/>
  <c r="BM1496" i="47"/>
  <c r="BM1497" i="47"/>
  <c r="BM788" i="47"/>
  <c r="AW145" i="47" s="1"/>
  <c r="BN250" i="47" s="1"/>
  <c r="BM790" i="47"/>
  <c r="BN1034" i="47"/>
  <c r="AX633" i="47" s="1"/>
  <c r="BN1037" i="47"/>
  <c r="AW643" i="47"/>
  <c r="BN1046" i="47" s="1"/>
  <c r="AW95" i="47"/>
  <c r="BN1584" i="47"/>
  <c r="AX684" i="47" s="1"/>
  <c r="BN1582" i="47"/>
  <c r="BN1583" i="47"/>
  <c r="BN1581" i="47"/>
  <c r="BN1580" i="47"/>
  <c r="BM540" i="47"/>
  <c r="BM539" i="47"/>
  <c r="AW106" i="47" s="1"/>
  <c r="BM1294" i="47"/>
  <c r="BM1295" i="47"/>
  <c r="BM462" i="47"/>
  <c r="BM463" i="47"/>
  <c r="BM464" i="47"/>
  <c r="BM922" i="47"/>
  <c r="BM924" i="47"/>
  <c r="BM921" i="47"/>
  <c r="AW846" i="47" s="1"/>
  <c r="BM925" i="47"/>
  <c r="BM1083" i="47"/>
  <c r="BM1086" i="47"/>
  <c r="BM1088" i="47"/>
  <c r="BM1087" i="47"/>
  <c r="BN1192" i="47"/>
  <c r="AX723" i="47" s="1"/>
  <c r="BN1193" i="47"/>
  <c r="BM667" i="47"/>
  <c r="BM670" i="47"/>
  <c r="BN1418" i="47"/>
  <c r="BO739" i="47"/>
  <c r="BO743" i="47"/>
  <c r="BO742" i="47"/>
  <c r="BM1112" i="47"/>
  <c r="BM1115" i="47"/>
  <c r="BM475" i="47"/>
  <c r="BM477" i="47"/>
  <c r="BM1133" i="47"/>
  <c r="BM1136" i="47"/>
  <c r="BM430" i="47"/>
  <c r="BM433" i="47"/>
  <c r="BM892" i="47"/>
  <c r="BM895" i="47"/>
  <c r="AW595" i="47" s="1"/>
  <c r="BN836" i="47"/>
  <c r="BN837" i="47"/>
  <c r="BM718" i="47"/>
  <c r="BM721" i="47"/>
  <c r="BM1263" i="47"/>
  <c r="BM1268" i="47"/>
  <c r="BM1391" i="47"/>
  <c r="BM1394" i="47"/>
  <c r="BN900" i="47"/>
  <c r="BN903" i="47"/>
  <c r="AW15" i="47"/>
  <c r="AW723" i="47"/>
  <c r="BN31" i="47"/>
  <c r="BN30" i="47"/>
  <c r="BM1589" i="47"/>
  <c r="BM1592" i="47"/>
  <c r="BM1575" i="47"/>
  <c r="BM1578" i="47"/>
  <c r="BM1508" i="47"/>
  <c r="AW928" i="47" s="1"/>
  <c r="BM1511" i="47"/>
  <c r="BM1181" i="47"/>
  <c r="BM1183" i="47"/>
  <c r="BM1182" i="47"/>
  <c r="BN1587" i="47"/>
  <c r="BN1590" i="47"/>
  <c r="AX275" i="47" s="1"/>
  <c r="BM1206" i="47"/>
  <c r="BM1224" i="47"/>
  <c r="BM1230" i="47"/>
  <c r="AW170" i="47" s="1"/>
  <c r="BM1231" i="47"/>
  <c r="BM1566" i="47"/>
  <c r="BM1565" i="47"/>
  <c r="BM889" i="47"/>
  <c r="AW539" i="47" s="1"/>
  <c r="BM891" i="47"/>
  <c r="BN1166" i="47"/>
  <c r="BN1169" i="47"/>
  <c r="BN1182" i="47"/>
  <c r="BN1183" i="47"/>
  <c r="BN1181" i="47"/>
  <c r="BN840" i="47"/>
  <c r="BN597" i="47"/>
  <c r="BN599" i="47"/>
  <c r="BM1300" i="47"/>
  <c r="BM1303" i="47"/>
  <c r="AW800" i="47" s="1"/>
  <c r="BN1302" i="47" s="1"/>
  <c r="BN1064" i="47"/>
  <c r="BN1065" i="47"/>
  <c r="AX178" i="47" s="1"/>
  <c r="BO306" i="47" s="1"/>
  <c r="BN417" i="47"/>
  <c r="BN420" i="47"/>
  <c r="BM1111" i="47"/>
  <c r="BM1114" i="47"/>
  <c r="BN109" i="47"/>
  <c r="BN110" i="47"/>
  <c r="BM420" i="47"/>
  <c r="BM423" i="47"/>
  <c r="BN949" i="47"/>
  <c r="BN952" i="47"/>
  <c r="BM411" i="47"/>
  <c r="BM414" i="47"/>
  <c r="BM1064" i="47"/>
  <c r="BM1065" i="47"/>
  <c r="AW178" i="47" s="1"/>
  <c r="BN306" i="47" s="1"/>
  <c r="BN455" i="47"/>
  <c r="BN453" i="47"/>
  <c r="AX603" i="47" s="1"/>
  <c r="BO983" i="47" s="1"/>
  <c r="BN454" i="47"/>
  <c r="BM1311" i="47"/>
  <c r="BM1312" i="47"/>
  <c r="BN702" i="47"/>
  <c r="BN701" i="47"/>
  <c r="BO204" i="47"/>
  <c r="AY117" i="47" s="1"/>
  <c r="BM1393" i="47"/>
  <c r="AW820" i="47"/>
  <c r="AW819" i="47"/>
  <c r="BN570" i="47"/>
  <c r="AX337" i="47" s="1"/>
  <c r="BN569" i="47"/>
  <c r="BN568" i="47"/>
  <c r="BO982" i="47"/>
  <c r="BO981" i="47"/>
  <c r="BO980" i="47"/>
  <c r="BN926" i="47"/>
  <c r="BM1123" i="47"/>
  <c r="BM934" i="47"/>
  <c r="BN1042" i="47"/>
  <c r="AX118" i="47" s="1"/>
  <c r="BN1044" i="47"/>
  <c r="BM1024" i="47"/>
  <c r="AW175" i="47" s="1"/>
  <c r="BM536" i="47"/>
  <c r="BM537" i="47"/>
  <c r="BM535" i="47"/>
  <c r="BM534" i="47"/>
  <c r="BO1585" i="47"/>
  <c r="BO1586" i="47"/>
  <c r="BN423" i="47"/>
  <c r="BM1293" i="47"/>
  <c r="BM1243" i="47"/>
  <c r="BN1560" i="47"/>
  <c r="BM451" i="47"/>
  <c r="BM452" i="47"/>
  <c r="BM449" i="47"/>
  <c r="BM450" i="47"/>
  <c r="BM461" i="47"/>
  <c r="BN936" i="47"/>
  <c r="BN935" i="47"/>
  <c r="BM1526" i="47"/>
  <c r="BM909" i="47"/>
  <c r="BM908" i="47"/>
  <c r="AW555" i="47" s="1"/>
  <c r="BM1358" i="47"/>
  <c r="AX873" i="47"/>
  <c r="AX872" i="47"/>
  <c r="AW873" i="47"/>
  <c r="AW872" i="47"/>
  <c r="BN762" i="47"/>
  <c r="BN763" i="47"/>
  <c r="BN764" i="47"/>
  <c r="BN765" i="47"/>
  <c r="BM438" i="47"/>
  <c r="BM439" i="47"/>
  <c r="BM440" i="47"/>
  <c r="AW758" i="47"/>
  <c r="AW757" i="47"/>
  <c r="BN1225" i="47" s="1"/>
  <c r="BN1117" i="47"/>
  <c r="BN523" i="47"/>
  <c r="BN524" i="47"/>
  <c r="AX201" i="47" s="1"/>
  <c r="BO344" i="47" s="1"/>
  <c r="AX797" i="47"/>
  <c r="BO1144" i="47"/>
  <c r="BO1145" i="47"/>
  <c r="AW209" i="47"/>
  <c r="BN361" i="47" s="1"/>
  <c r="AW992" i="47"/>
  <c r="BM787" i="47"/>
  <c r="AW808" i="47"/>
  <c r="BM907" i="47"/>
  <c r="BM372" i="47"/>
  <c r="AW327" i="47" s="1"/>
  <c r="BN554" i="47" s="1"/>
  <c r="AX332" i="47" s="1"/>
  <c r="BO559" i="47" s="1"/>
  <c r="BM1392" i="47"/>
  <c r="AW458" i="47"/>
  <c r="BN766" i="47" s="1"/>
  <c r="BM493" i="47"/>
  <c r="BM1494" i="47"/>
  <c r="AW399" i="47" s="1"/>
  <c r="BO352" i="47"/>
  <c r="BO351" i="47"/>
  <c r="AY955" i="47" s="1"/>
  <c r="BP1559" i="47" s="1"/>
  <c r="BM632" i="47"/>
  <c r="BM631" i="47"/>
  <c r="BM630" i="47"/>
  <c r="BM1282" i="47"/>
  <c r="BM1281" i="47"/>
  <c r="BM1283" i="47"/>
  <c r="AW792" i="47" s="1"/>
  <c r="BN1285" i="47" s="1"/>
  <c r="BM182" i="47"/>
  <c r="BM181" i="47"/>
  <c r="BM1484" i="47"/>
  <c r="BM1483" i="47"/>
  <c r="AV67" i="47"/>
  <c r="AV802" i="47"/>
  <c r="BM1304" i="47" s="1"/>
  <c r="BM453" i="47"/>
  <c r="BM459" i="47"/>
  <c r="BM460" i="47"/>
  <c r="AW286" i="47" s="1"/>
  <c r="BM454" i="47"/>
  <c r="BM458" i="47"/>
  <c r="BM457" i="47"/>
  <c r="BM456" i="47"/>
  <c r="BM455" i="47"/>
  <c r="AW114" i="47" s="1"/>
  <c r="BN196" i="47" s="1"/>
  <c r="BM1084" i="47"/>
  <c r="BM1085" i="47"/>
  <c r="BM899" i="47"/>
  <c r="BM910" i="47"/>
  <c r="BM911" i="47"/>
  <c r="BM442" i="47"/>
  <c r="BM441" i="47"/>
  <c r="BN1120" i="47"/>
  <c r="BN1121" i="47"/>
  <c r="BO1175" i="47"/>
  <c r="BO1174" i="47"/>
  <c r="BN1004" i="47"/>
  <c r="BN1005" i="47"/>
  <c r="BM859" i="47"/>
  <c r="BM858" i="47"/>
  <c r="AW518" i="47" s="1"/>
  <c r="BM812" i="47"/>
  <c r="BM810" i="47"/>
  <c r="BM809" i="47"/>
  <c r="BM811" i="47"/>
  <c r="AW776" i="47" s="1"/>
  <c r="AW879" i="47"/>
  <c r="AW880" i="47"/>
  <c r="BN1438" i="47" s="1"/>
  <c r="BN1444" i="47"/>
  <c r="BN1445" i="47"/>
  <c r="BN808" i="47"/>
  <c r="BM1535" i="47"/>
  <c r="AW491" i="47" s="1"/>
  <c r="BM1532" i="47"/>
  <c r="BM621" i="47"/>
  <c r="BM620" i="47"/>
  <c r="BM1551" i="47"/>
  <c r="BM1550" i="47"/>
  <c r="BM547" i="47"/>
  <c r="BM548" i="47"/>
  <c r="BM549" i="47"/>
  <c r="BM546" i="47"/>
  <c r="BM939" i="47"/>
  <c r="AW159" i="47" s="1"/>
  <c r="BM938" i="47"/>
  <c r="BM937" i="47"/>
  <c r="AW830" i="47" s="1"/>
  <c r="BM1412" i="47"/>
  <c r="AW857" i="47" s="1"/>
  <c r="BM1411" i="47"/>
  <c r="AW931" i="47"/>
  <c r="AW923" i="47"/>
  <c r="BN1505" i="47" s="1"/>
  <c r="BN1198" i="47"/>
  <c r="AX15" i="47" s="1"/>
  <c r="BO21" i="47" s="1"/>
  <c r="BN1200" i="47"/>
  <c r="BM1457" i="47"/>
  <c r="BM1456" i="47"/>
  <c r="AW661" i="47" s="1"/>
  <c r="BN969" i="47"/>
  <c r="BN968" i="47"/>
  <c r="BM1401" i="47"/>
  <c r="BM1398" i="47"/>
  <c r="BM1399" i="47"/>
  <c r="BM1400" i="47"/>
  <c r="BM618" i="47"/>
  <c r="BM617" i="47"/>
  <c r="BN1612" i="47"/>
  <c r="BN1613" i="47"/>
  <c r="BN572" i="47"/>
  <c r="BN571" i="47"/>
  <c r="AW988" i="47"/>
  <c r="AW641" i="47"/>
  <c r="BN1039" i="47" s="1"/>
  <c r="BN659" i="47"/>
  <c r="AX643" i="47" s="1"/>
  <c r="BN660" i="47"/>
  <c r="BN1100" i="47"/>
  <c r="BN707" i="47"/>
  <c r="BN708" i="47"/>
  <c r="AW321" i="47"/>
  <c r="AW322" i="47"/>
  <c r="BN1512" i="47"/>
  <c r="BM1215" i="47"/>
  <c r="AW625" i="47" s="1"/>
  <c r="BN1027" i="47" s="1"/>
  <c r="BM1214" i="47"/>
  <c r="AW378" i="47" s="1"/>
  <c r="BM1180" i="47"/>
  <c r="AW331" i="47" s="1"/>
  <c r="BM1179" i="47"/>
  <c r="BM1178" i="47"/>
  <c r="BM1562" i="47"/>
  <c r="AW56" i="47" s="1"/>
  <c r="BM1563" i="47"/>
  <c r="AW822" i="47"/>
  <c r="BN1347" i="47" s="1"/>
  <c r="AW823" i="47"/>
  <c r="AW710" i="47"/>
  <c r="AW711" i="47"/>
  <c r="AX614" i="47"/>
  <c r="AX615" i="47"/>
  <c r="BN1311" i="47"/>
  <c r="BN1310" i="47"/>
  <c r="BN1309" i="47"/>
  <c r="AX983" i="47" s="1"/>
  <c r="BO1598" i="47" s="1"/>
  <c r="BN1349" i="47"/>
  <c r="BN1351" i="47"/>
  <c r="BN1350" i="47"/>
  <c r="BN1179" i="47"/>
  <c r="BN1180" i="47"/>
  <c r="BN1178" i="47"/>
  <c r="AW482" i="47"/>
  <c r="BN807" i="47" s="1"/>
  <c r="BN586" i="47"/>
  <c r="BN589" i="47"/>
  <c r="BN1299" i="47"/>
  <c r="BN1059" i="47"/>
  <c r="BN1061" i="47"/>
  <c r="AX3" i="47" s="1"/>
  <c r="BN1062" i="47"/>
  <c r="BN1514" i="47"/>
  <c r="BN1513" i="47"/>
  <c r="BM915" i="47"/>
  <c r="BM914" i="47"/>
  <c r="BM1082" i="47"/>
  <c r="BM1089" i="47"/>
  <c r="AW121" i="47" s="1"/>
  <c r="BM326" i="47"/>
  <c r="AW358" i="47" s="1"/>
  <c r="BM327" i="47"/>
  <c r="BM615" i="47"/>
  <c r="BM614" i="47"/>
  <c r="AW94" i="47"/>
  <c r="AW288" i="47"/>
  <c r="AW770" i="47"/>
  <c r="BM1287" i="47"/>
  <c r="BM1289" i="47"/>
  <c r="BM1288" i="47"/>
  <c r="BM1286" i="47"/>
  <c r="AW903" i="47"/>
  <c r="BN1480" i="47" s="1"/>
  <c r="AW904" i="47"/>
  <c r="BN1379" i="47"/>
  <c r="BN1378" i="47"/>
  <c r="BN841" i="47"/>
  <c r="BN853" i="47"/>
  <c r="BN325" i="47"/>
  <c r="BN324" i="47"/>
  <c r="BN322" i="47"/>
  <c r="BN760" i="47"/>
  <c r="BN759" i="47"/>
  <c r="BM1063" i="47"/>
  <c r="AW182" i="47" s="1"/>
  <c r="BM1061" i="47"/>
  <c r="AW3" i="47" s="1"/>
  <c r="BM1062" i="47"/>
  <c r="AW277" i="47" s="1"/>
  <c r="BN1369" i="47"/>
  <c r="BN1382" i="47"/>
  <c r="BN1381" i="47"/>
  <c r="BN1383" i="47"/>
  <c r="BN365" i="47"/>
  <c r="BN366" i="47"/>
  <c r="BN1075" i="47"/>
  <c r="BN1089" i="47"/>
  <c r="AX121" i="47" s="1"/>
  <c r="BO434" i="47"/>
  <c r="BO431" i="47"/>
  <c r="BM1257" i="47"/>
  <c r="AW789" i="47" s="1"/>
  <c r="BN1280" i="47" s="1"/>
  <c r="BM1256" i="47"/>
  <c r="BM1254" i="47"/>
  <c r="BM1253" i="47"/>
  <c r="BM1258" i="47"/>
  <c r="BM1255" i="47"/>
  <c r="BM1252" i="47"/>
  <c r="AW11" i="47"/>
  <c r="BN15" i="47" s="1"/>
  <c r="AX741" i="47" s="1"/>
  <c r="AW54" i="47"/>
  <c r="BM331" i="47"/>
  <c r="AW702" i="47" s="1"/>
  <c r="BM330" i="47"/>
  <c r="AW376" i="47" s="1"/>
  <c r="BM332" i="47"/>
  <c r="AW247" i="47"/>
  <c r="BM7" i="47"/>
  <c r="AW942" i="47" s="1"/>
  <c r="BN1538" i="47" s="1"/>
  <c r="BM6" i="47"/>
  <c r="AW276" i="47"/>
  <c r="AW856" i="47"/>
  <c r="AW829" i="47"/>
  <c r="AW468" i="47"/>
  <c r="AW372" i="47"/>
  <c r="BM1279" i="47"/>
  <c r="AW787" i="47" s="1"/>
  <c r="BM1277" i="47"/>
  <c r="BM1278" i="47"/>
  <c r="BC993" i="47"/>
  <c r="BM893" i="47"/>
  <c r="AW646" i="47" s="1"/>
  <c r="BN1048" i="47" s="1"/>
  <c r="BM894" i="47"/>
  <c r="AW905" i="47" s="1"/>
  <c r="BN162" i="47"/>
  <c r="BN163" i="47"/>
  <c r="BM625" i="47"/>
  <c r="BM622" i="47"/>
  <c r="AW771" i="47" s="1"/>
  <c r="BM623" i="47"/>
  <c r="BM624" i="47"/>
  <c r="BM626" i="47"/>
  <c r="BM627" i="47"/>
  <c r="BM628" i="47"/>
  <c r="BM1245" i="47"/>
  <c r="AW258" i="47" s="1"/>
  <c r="BM1244" i="47"/>
  <c r="AW190" i="47" s="1"/>
  <c r="BM551" i="47"/>
  <c r="AW469" i="47" s="1"/>
  <c r="BM550" i="47"/>
  <c r="BM940" i="47"/>
  <c r="BM941" i="47"/>
  <c r="BM942" i="47"/>
  <c r="BM943" i="47"/>
  <c r="BM1414" i="47"/>
  <c r="AW67" i="47" s="1"/>
  <c r="BM1413" i="47"/>
  <c r="AW219" i="47" s="1"/>
  <c r="BM1134" i="47"/>
  <c r="BM1135" i="47"/>
  <c r="AW869" i="47" s="1"/>
  <c r="BN86" i="47"/>
  <c r="BN87" i="47"/>
  <c r="BN88" i="47"/>
  <c r="BO793" i="47"/>
  <c r="BM720" i="47"/>
  <c r="BM719" i="47"/>
  <c r="AW199" i="47" s="1"/>
  <c r="BN1614" i="47"/>
  <c r="BN768" i="47"/>
  <c r="BN770" i="47"/>
  <c r="BN769" i="47"/>
  <c r="BN863" i="47"/>
  <c r="AW512" i="47"/>
  <c r="AW916" i="47"/>
  <c r="BN1494" i="47" s="1"/>
  <c r="AW287" i="47"/>
  <c r="AW567" i="47"/>
  <c r="AW143" i="47"/>
  <c r="AW208" i="47"/>
  <c r="AW281" i="47"/>
  <c r="AW766" i="47"/>
  <c r="BM1091" i="47"/>
  <c r="AW680" i="47" s="1"/>
  <c r="BM608" i="47"/>
  <c r="BN1495" i="47"/>
  <c r="AX925" i="47" s="1"/>
  <c r="BN422" i="47"/>
  <c r="BN421" i="47"/>
  <c r="AX910" i="47" s="1"/>
  <c r="BM1247" i="47"/>
  <c r="BM1246" i="47"/>
  <c r="BM374" i="47"/>
  <c r="BM375" i="47"/>
  <c r="BN161" i="47"/>
  <c r="BN771" i="47"/>
  <c r="BN772" i="47"/>
  <c r="BS1160" i="47"/>
  <c r="BN21" i="47"/>
  <c r="AW499" i="47"/>
  <c r="BN834" i="47" s="1"/>
  <c r="AW176" i="47"/>
  <c r="BM1519" i="47"/>
  <c r="BM1518" i="47"/>
  <c r="BM1515" i="47"/>
  <c r="BM1516" i="47"/>
  <c r="BM1517" i="47"/>
  <c r="BM1509" i="47"/>
  <c r="AW935" i="47" s="1"/>
  <c r="BM1510" i="47"/>
  <c r="AW588" i="47" s="1"/>
  <c r="BN1570" i="47"/>
  <c r="BN1588" i="47"/>
  <c r="BN1594" i="47"/>
  <c r="AX360" i="47" s="1"/>
  <c r="BN1595" i="47"/>
  <c r="BM1547" i="47"/>
  <c r="BM1564" i="47"/>
  <c r="BN1346" i="47"/>
  <c r="BN1341" i="47"/>
  <c r="BN1060" i="47"/>
  <c r="BN1073" i="47"/>
  <c r="BM884" i="47"/>
  <c r="BM883" i="47"/>
  <c r="AW689" i="47" s="1"/>
  <c r="BN1116" i="47" s="1"/>
  <c r="BN1017" i="47"/>
  <c r="AX50" i="47" s="1"/>
  <c r="BN1030" i="47"/>
  <c r="BN1023" i="47"/>
  <c r="BN1036" i="47"/>
  <c r="BN1353" i="47"/>
  <c r="BN1352" i="47"/>
  <c r="BO1161" i="47"/>
  <c r="AY264" i="47" s="1"/>
  <c r="BP437" i="47" s="1"/>
  <c r="BO1177" i="47"/>
  <c r="BN1385" i="47"/>
  <c r="BN1491" i="47"/>
  <c r="BN1463" i="47"/>
  <c r="BN1464" i="47"/>
  <c r="BN511" i="47"/>
  <c r="BN515" i="47"/>
  <c r="BN512" i="47"/>
  <c r="BO511" i="47"/>
  <c r="BO512" i="47"/>
  <c r="BM538" i="47"/>
  <c r="BM545" i="47"/>
  <c r="BM1403" i="47"/>
  <c r="BM1405" i="47"/>
  <c r="BM1404" i="47"/>
  <c r="BO1095" i="47"/>
  <c r="BM933" i="47"/>
  <c r="BM932" i="47"/>
  <c r="BM931" i="47"/>
  <c r="BM917" i="47"/>
  <c r="BM916" i="47"/>
  <c r="BN805" i="47"/>
  <c r="BN802" i="47"/>
  <c r="BN803" i="47"/>
  <c r="BN804" i="47"/>
  <c r="BM1124" i="47"/>
  <c r="BM1125" i="47"/>
  <c r="BM1126" i="47"/>
  <c r="BM1239" i="47"/>
  <c r="BM1240" i="47"/>
  <c r="BM1238" i="47"/>
  <c r="AX524" i="47"/>
  <c r="AX422" i="47"/>
  <c r="BM1291" i="47"/>
  <c r="BM1290" i="47"/>
  <c r="BM1292" i="47"/>
  <c r="BO977" i="47"/>
  <c r="BN951" i="47"/>
  <c r="BN950" i="47"/>
  <c r="BN581" i="47"/>
  <c r="BN582" i="47"/>
  <c r="BN580" i="47"/>
  <c r="BN1571" i="47"/>
  <c r="AX927" i="47" s="1"/>
  <c r="BN1569" i="47"/>
  <c r="BN878" i="47"/>
  <c r="BN891" i="47"/>
  <c r="AW746" i="47"/>
  <c r="AW665" i="47"/>
  <c r="AW659" i="47"/>
  <c r="BN1068" i="47" s="1"/>
  <c r="AX179" i="47" s="1"/>
  <c r="BO1057" i="47"/>
  <c r="AW198" i="47"/>
  <c r="BN337" i="47" s="1"/>
  <c r="BN821" i="47"/>
  <c r="AX148" i="47" s="1"/>
  <c r="BN820" i="47"/>
  <c r="BN822" i="47"/>
  <c r="BN828" i="47"/>
  <c r="AW101" i="47"/>
  <c r="BN170" i="47" s="1"/>
  <c r="AW330" i="47"/>
  <c r="AW320" i="47"/>
  <c r="BN541" i="47" s="1"/>
  <c r="BN364" i="47"/>
  <c r="AW578" i="47"/>
  <c r="AW300" i="47"/>
  <c r="BN514" i="47" s="1"/>
  <c r="BM1499" i="47"/>
  <c r="BM1502" i="47"/>
  <c r="BM1500" i="47"/>
  <c r="BM1501" i="47"/>
  <c r="BM1498" i="47"/>
  <c r="BM1493" i="47"/>
  <c r="BM1492" i="47"/>
  <c r="AX745" i="47"/>
  <c r="BM1199" i="47"/>
  <c r="AW624" i="47" s="1"/>
  <c r="BM1207" i="47"/>
  <c r="AW490" i="47"/>
  <c r="BN1210" i="47"/>
  <c r="BN1204" i="47"/>
  <c r="BM871" i="47"/>
  <c r="BM870" i="47"/>
  <c r="BM1092" i="47"/>
  <c r="BM1093" i="47"/>
  <c r="AX306" i="47"/>
  <c r="BN1337" i="47"/>
  <c r="AX617" i="47" s="1"/>
  <c r="BN1335" i="47"/>
  <c r="BN1336" i="47"/>
  <c r="BA662" i="47"/>
  <c r="BB662" i="47"/>
  <c r="BN785" i="47"/>
  <c r="BN786" i="47"/>
  <c r="BN795" i="47"/>
  <c r="AW933" i="47"/>
  <c r="AW926" i="47"/>
  <c r="BN1446" i="47"/>
  <c r="BN1384" i="47"/>
  <c r="BN16" i="47"/>
  <c r="BN598" i="47"/>
  <c r="BN1041" i="47"/>
  <c r="AW234" i="47"/>
  <c r="BN1262" i="47"/>
  <c r="AW784" i="47"/>
  <c r="AW791" i="47"/>
  <c r="BN1223" i="47"/>
  <c r="BM1386" i="47"/>
  <c r="AW59" i="47" s="1"/>
  <c r="BM1387" i="47"/>
  <c r="BM1388" i="47"/>
  <c r="AW958" i="47"/>
  <c r="AW898" i="47"/>
  <c r="AX843" i="47"/>
  <c r="BO1378" i="47" s="1"/>
  <c r="BM919" i="47"/>
  <c r="BM920" i="47"/>
  <c r="BM918" i="47"/>
  <c r="BM912" i="47"/>
  <c r="BM903" i="47"/>
  <c r="BM904" i="47"/>
  <c r="BN1465" i="47"/>
  <c r="AX896" i="47" s="1"/>
  <c r="BO1462" i="47" s="1"/>
  <c r="BN792" i="47"/>
  <c r="BN791" i="47"/>
  <c r="AX731" i="47" s="1"/>
  <c r="BN683" i="47"/>
  <c r="BN682" i="47"/>
  <c r="AX502" i="47" s="1"/>
  <c r="BN681" i="47"/>
  <c r="AX456" i="47" s="1"/>
  <c r="BN1090" i="47"/>
  <c r="BN1096" i="47"/>
  <c r="BM1110" i="47"/>
  <c r="BM1109" i="47"/>
  <c r="BM1108" i="47"/>
  <c r="BM1222" i="47"/>
  <c r="AW752" i="47" s="1"/>
  <c r="BM1221" i="47"/>
  <c r="BM1223" i="47"/>
  <c r="AW547" i="47" s="1"/>
  <c r="BM604" i="47"/>
  <c r="BM601" i="47"/>
  <c r="AY605" i="47"/>
  <c r="AY964" i="47"/>
  <c r="AY971" i="47"/>
  <c r="BP1168" i="47"/>
  <c r="AW537" i="47"/>
  <c r="AW542" i="47"/>
  <c r="BN889" i="47" s="1"/>
  <c r="AW984" i="47"/>
  <c r="AW991" i="47"/>
  <c r="AX632" i="47"/>
  <c r="AX637" i="47"/>
  <c r="BN846" i="47"/>
  <c r="BM1275" i="47"/>
  <c r="AW693" i="47" s="1"/>
  <c r="BN1122" i="47" s="1"/>
  <c r="BM1273" i="47"/>
  <c r="BM1274" i="47"/>
  <c r="AW729" i="47"/>
  <c r="AW735" i="47"/>
  <c r="BN1184" i="47" s="1"/>
  <c r="BN1344" i="47"/>
  <c r="BN1375" i="47"/>
  <c r="BN838" i="47"/>
  <c r="BN761" i="47"/>
  <c r="BN747" i="47"/>
  <c r="BN573" i="47"/>
  <c r="BN574" i="47"/>
  <c r="BN575" i="47"/>
  <c r="AX341" i="47" s="1"/>
  <c r="BO577" i="47" s="1"/>
  <c r="BM1059" i="47"/>
  <c r="BM1050" i="47"/>
  <c r="AW534" i="47" s="1"/>
  <c r="AW775" i="47"/>
  <c r="AW782" i="47"/>
  <c r="BN1263" i="47" s="1"/>
  <c r="BN1558" i="47"/>
  <c r="BN1552" i="47"/>
  <c r="AX930" i="47"/>
  <c r="AX660" i="47"/>
  <c r="AW681" i="47"/>
  <c r="BM1397" i="47"/>
  <c r="AW53" i="47" s="1"/>
  <c r="BN90" i="47" s="1"/>
  <c r="BM1396" i="47"/>
  <c r="AW695" i="47"/>
  <c r="BN1123" i="47" s="1"/>
  <c r="BN1265" i="47"/>
  <c r="AW765" i="47"/>
  <c r="AW463" i="47"/>
  <c r="AW285" i="47"/>
  <c r="AW682" i="47"/>
  <c r="AY896" i="47"/>
  <c r="BP1462" i="47" s="1"/>
  <c r="AM105" i="47"/>
  <c r="AN105" i="47" s="1"/>
  <c r="BS178" i="47"/>
  <c r="BS179" i="47"/>
  <c r="BS180" i="47"/>
  <c r="BS177" i="47"/>
  <c r="BC214" i="47" s="1"/>
  <c r="BT178" i="47"/>
  <c r="BT179" i="47"/>
  <c r="BT180" i="47"/>
  <c r="BT177" i="47"/>
  <c r="BD214" i="47" s="1"/>
  <c r="AW135" i="47"/>
  <c r="AW134" i="47"/>
  <c r="BN418" i="47"/>
  <c r="BN419" i="47"/>
  <c r="AX652" i="47"/>
  <c r="BD216" i="47"/>
  <c r="AX216" i="47"/>
  <c r="AY968" i="47"/>
  <c r="BP1574" i="47" s="1"/>
  <c r="AX109" i="47"/>
  <c r="AX631" i="47"/>
  <c r="AY109" i="47"/>
  <c r="BP187" i="47" s="1"/>
  <c r="BM930" i="47"/>
  <c r="BM929" i="47"/>
  <c r="BM928" i="47"/>
  <c r="BM927" i="47"/>
  <c r="BN843" i="47"/>
  <c r="BN1477" i="47"/>
  <c r="BN784" i="47"/>
  <c r="BN783" i="47"/>
  <c r="BN704" i="47"/>
  <c r="BN703" i="47"/>
  <c r="BN689" i="47"/>
  <c r="BN688" i="47"/>
  <c r="AX659" i="47" s="1"/>
  <c r="BN687" i="47"/>
  <c r="BN686" i="47"/>
  <c r="BM1118" i="47"/>
  <c r="BM1119" i="47"/>
  <c r="BM1105" i="47"/>
  <c r="BM1102" i="47"/>
  <c r="BM1103" i="47"/>
  <c r="AW995" i="47" s="1"/>
  <c r="BN1615" i="47" s="1"/>
  <c r="BM1104" i="47"/>
  <c r="BM611" i="47"/>
  <c r="AW361" i="47"/>
  <c r="AW354" i="47"/>
  <c r="BN593" i="47" s="1"/>
  <c r="BN199" i="47"/>
  <c r="BN197" i="47"/>
  <c r="BN198" i="47"/>
  <c r="AW278" i="47"/>
  <c r="AW748" i="47"/>
  <c r="AX849" i="47"/>
  <c r="AX837" i="47"/>
  <c r="BN159" i="47"/>
  <c r="BN160" i="47"/>
  <c r="AX514" i="47" s="1"/>
  <c r="AW815" i="47"/>
  <c r="BN1333" i="47" s="1"/>
  <c r="AW363" i="47"/>
  <c r="AX957" i="47"/>
  <c r="BO1561" i="47" s="1"/>
  <c r="AW970" i="47"/>
  <c r="AW957" i="47"/>
  <c r="BN1561" i="47" s="1"/>
  <c r="AW529" i="47"/>
  <c r="BN872" i="47" s="1"/>
  <c r="AW521" i="47"/>
  <c r="BN860" i="47" s="1"/>
  <c r="AW401" i="47"/>
  <c r="AW394" i="47"/>
  <c r="BN210" i="47"/>
  <c r="AX775" i="47" s="1"/>
  <c r="BN209" i="47"/>
  <c r="BM1284" i="47"/>
  <c r="BS974" i="47"/>
  <c r="BS975" i="47"/>
  <c r="BN1173" i="47"/>
  <c r="BN1172" i="47"/>
  <c r="AX734" i="47" s="1"/>
  <c r="BN1174" i="47"/>
  <c r="BN1171" i="47"/>
  <c r="BN1170" i="47"/>
  <c r="AW332" i="47"/>
  <c r="BN1354" i="47"/>
  <c r="BN1355" i="47"/>
  <c r="BO988" i="47"/>
  <c r="BN326" i="47"/>
  <c r="AX358" i="47" s="1"/>
  <c r="BN327" i="47"/>
  <c r="BN175" i="47"/>
  <c r="BN174" i="47"/>
  <c r="BN173" i="47"/>
  <c r="BO1442" i="47"/>
  <c r="BO1443" i="47"/>
  <c r="BO1441" i="47"/>
  <c r="AY761" i="47" s="1"/>
  <c r="BN213" i="47"/>
  <c r="BN214" i="47"/>
  <c r="BN215" i="47"/>
  <c r="BM413" i="47"/>
  <c r="BM412" i="47"/>
  <c r="BB622" i="47"/>
  <c r="BC622" i="47"/>
  <c r="AW362" i="47"/>
  <c r="BN601" i="47" s="1"/>
  <c r="AW369" i="47"/>
  <c r="AW609" i="47"/>
  <c r="AW619" i="47"/>
  <c r="AX968" i="47"/>
  <c r="BO1574" i="47" s="1"/>
  <c r="AX982" i="47"/>
  <c r="BO1593" i="47" s="1"/>
  <c r="BN1490" i="47"/>
  <c r="BN1489" i="47"/>
  <c r="BN1102" i="47"/>
  <c r="BN1103" i="47"/>
  <c r="BN1556" i="47"/>
  <c r="BN1539" i="47"/>
  <c r="AX416" i="47"/>
  <c r="AX412" i="47"/>
  <c r="AX420" i="47"/>
  <c r="BO706" i="47" s="1"/>
  <c r="AX122" i="47"/>
  <c r="AX103" i="47"/>
  <c r="BN885" i="47"/>
  <c r="AX189" i="47"/>
  <c r="BO322" i="47" s="1"/>
  <c r="AX192" i="47"/>
  <c r="BO328" i="47" s="1"/>
  <c r="BN592" i="47"/>
  <c r="AX564" i="47" s="1"/>
  <c r="BN590" i="47"/>
  <c r="BN591" i="47"/>
  <c r="BN594" i="47"/>
  <c r="BN595" i="47"/>
  <c r="AX846" i="47" s="1"/>
  <c r="BM421" i="47"/>
  <c r="BM422" i="47"/>
  <c r="BM1075" i="47"/>
  <c r="BM1047" i="47"/>
  <c r="BS996" i="47"/>
  <c r="AW672" i="47"/>
  <c r="AW763" i="47"/>
  <c r="BN1234" i="47" s="1"/>
  <c r="BO1069" i="47"/>
  <c r="AZ652" i="47"/>
  <c r="BP171" i="47"/>
  <c r="BN1577" i="47"/>
  <c r="AX754" i="47" s="1"/>
  <c r="AX574" i="47"/>
  <c r="AX302" i="47"/>
  <c r="BO515" i="47" s="1"/>
  <c r="AX962" i="47"/>
  <c r="AX655" i="47"/>
  <c r="AX239" i="47"/>
  <c r="BO397" i="47"/>
  <c r="AY813" i="47"/>
  <c r="AY359" i="47"/>
  <c r="AX969" i="47"/>
  <c r="AX544" i="47"/>
  <c r="AX455" i="47"/>
  <c r="BO432" i="47"/>
  <c r="AX187" i="47"/>
  <c r="BO323" i="47" s="1"/>
  <c r="BN873" i="47"/>
  <c r="BN1322" i="47" l="1"/>
  <c r="BN1320" i="47"/>
  <c r="BN1321" i="47"/>
  <c r="BN392" i="47"/>
  <c r="BN389" i="47"/>
  <c r="BM560" i="47"/>
  <c r="AW541" i="47" s="1"/>
  <c r="BM559" i="47"/>
  <c r="AW513" i="47" s="1"/>
  <c r="BN852" i="47" s="1"/>
  <c r="BN1050" i="47"/>
  <c r="BN1051" i="47"/>
  <c r="BN1049" i="47"/>
  <c r="BN1052" i="47"/>
  <c r="BN1497" i="47"/>
  <c r="BN1496" i="47"/>
  <c r="BN342" i="47"/>
  <c r="BN343" i="47"/>
  <c r="BN341" i="47"/>
  <c r="BN305" i="47"/>
  <c r="BN303" i="47"/>
  <c r="BN304" i="47"/>
  <c r="AX828" i="47" s="1"/>
  <c r="AW834" i="47"/>
  <c r="BN1366" i="47" s="1"/>
  <c r="AW307" i="47"/>
  <c r="BN971" i="47"/>
  <c r="BN972" i="47"/>
  <c r="AX473" i="47" s="1"/>
  <c r="BO795" i="47" s="1"/>
  <c r="AW767" i="47"/>
  <c r="AW783" i="47"/>
  <c r="AW273" i="47"/>
  <c r="AW235" i="47"/>
  <c r="BN409" i="47" s="1"/>
  <c r="BN1343" i="47"/>
  <c r="AW266" i="47"/>
  <c r="BN444" i="47" s="1"/>
  <c r="AW579" i="47"/>
  <c r="BN943" i="47" s="1"/>
  <c r="AW183" i="47"/>
  <c r="AX853" i="47"/>
  <c r="AW618" i="47"/>
  <c r="BN1009" i="47" s="1"/>
  <c r="AW373" i="47"/>
  <c r="BN1072" i="47"/>
  <c r="AW180" i="47"/>
  <c r="AX845" i="47"/>
  <c r="BO1383" i="47" s="1"/>
  <c r="AW866" i="47"/>
  <c r="AW194" i="47"/>
  <c r="AW802" i="47"/>
  <c r="BN1304" i="47" s="1"/>
  <c r="AW251" i="47"/>
  <c r="AW317" i="47"/>
  <c r="AW425" i="47"/>
  <c r="AW222" i="47"/>
  <c r="AW26" i="47"/>
  <c r="AW429" i="47"/>
  <c r="BN723" i="47" s="1"/>
  <c r="BN363" i="47"/>
  <c r="AX260" i="47" s="1"/>
  <c r="BN362" i="47"/>
  <c r="BN1053" i="47"/>
  <c r="AX51" i="47" s="1"/>
  <c r="BO89" i="47" s="1"/>
  <c r="BN1054" i="47"/>
  <c r="AX880" i="47" s="1"/>
  <c r="BO1438" i="47" s="1"/>
  <c r="BN1447" i="47"/>
  <c r="AX21" i="47" s="1"/>
  <c r="BN1450" i="47"/>
  <c r="BN1451" i="47"/>
  <c r="BN1449" i="47"/>
  <c r="BN1448" i="47"/>
  <c r="AW527" i="47"/>
  <c r="BN867" i="47" s="1"/>
  <c r="AW309" i="47"/>
  <c r="AW645" i="47"/>
  <c r="BN1045" i="47" s="1"/>
  <c r="AW202" i="47"/>
  <c r="BN905" i="47"/>
  <c r="BO1426" i="47"/>
  <c r="BO1427" i="47"/>
  <c r="BO1425" i="47"/>
  <c r="BN1426" i="47"/>
  <c r="BN1425" i="47"/>
  <c r="BN1427" i="47"/>
  <c r="BN1315" i="47"/>
  <c r="BN1316" i="47"/>
  <c r="BN1436" i="47"/>
  <c r="AX498" i="47" s="1"/>
  <c r="BN1437" i="47"/>
  <c r="BN634" i="47"/>
  <c r="BN633" i="47"/>
  <c r="BN1345" i="47"/>
  <c r="BN1348" i="47"/>
  <c r="BN1150" i="47"/>
  <c r="AX270" i="47" s="1"/>
  <c r="BN1149" i="47"/>
  <c r="BN1148" i="47"/>
  <c r="AX838" i="47" s="1"/>
  <c r="BN1151" i="47"/>
  <c r="BN208" i="47"/>
  <c r="BN206" i="47"/>
  <c r="AX434" i="47" s="1"/>
  <c r="BO729" i="47" s="1"/>
  <c r="BN207" i="47"/>
  <c r="BN491" i="47"/>
  <c r="BN490" i="47"/>
  <c r="BO208" i="47"/>
  <c r="BO206" i="47"/>
  <c r="BO207" i="47"/>
  <c r="AY631" i="47" s="1"/>
  <c r="BN1138" i="47"/>
  <c r="BN1137" i="47"/>
  <c r="BN1482" i="47"/>
  <c r="BN1485" i="47"/>
  <c r="BN430" i="47"/>
  <c r="BN433" i="47"/>
  <c r="AX931" i="47" s="1"/>
  <c r="BN848" i="47"/>
  <c r="AX509" i="47" s="1"/>
  <c r="BO847" i="47" s="1"/>
  <c r="BN851" i="47"/>
  <c r="BN360" i="47"/>
  <c r="BN359" i="47"/>
  <c r="BN1104" i="47"/>
  <c r="BN1105" i="47"/>
  <c r="AW220" i="47"/>
  <c r="BN376" i="47" s="1"/>
  <c r="AW217" i="47"/>
  <c r="BN373" i="47" s="1"/>
  <c r="BN959" i="47"/>
  <c r="BN960" i="47"/>
  <c r="AW523" i="47"/>
  <c r="BN862" i="47" s="1"/>
  <c r="AX244" i="47" s="1"/>
  <c r="AW956" i="47"/>
  <c r="BN1563" i="47" s="1"/>
  <c r="BN1081" i="47"/>
  <c r="BN1080" i="47"/>
  <c r="BN1024" i="47"/>
  <c r="AX175" i="47" s="1"/>
  <c r="BN1026" i="47"/>
  <c r="AW540" i="47"/>
  <c r="AW642" i="47"/>
  <c r="AW55" i="47"/>
  <c r="AW22" i="47"/>
  <c r="BN32" i="47" s="1"/>
  <c r="BN1508" i="47"/>
  <c r="AX928" i="47" s="1"/>
  <c r="BN1511" i="47"/>
  <c r="BN407" i="47"/>
  <c r="BN408" i="47"/>
  <c r="BN1566" i="47"/>
  <c r="BN1565" i="47"/>
  <c r="BO840" i="47"/>
  <c r="BN897" i="47"/>
  <c r="AX167" i="47" s="1"/>
  <c r="BO288" i="47" s="1"/>
  <c r="BN896" i="47"/>
  <c r="BN1596" i="47"/>
  <c r="BN1599" i="47"/>
  <c r="AX672" i="47" s="1"/>
  <c r="BN1606" i="47"/>
  <c r="BN1607" i="47"/>
  <c r="AX115" i="47" s="1"/>
  <c r="BN782" i="47"/>
  <c r="BN781" i="47"/>
  <c r="BO1373" i="47"/>
  <c r="AY839" i="47" s="1"/>
  <c r="BO1371" i="47"/>
  <c r="BO1372" i="47"/>
  <c r="BN1575" i="47"/>
  <c r="BN1578" i="47"/>
  <c r="BN662" i="47"/>
  <c r="BN665" i="47"/>
  <c r="AX132" i="47" s="1"/>
  <c r="BN989" i="47"/>
  <c r="BN992" i="47"/>
  <c r="BO1065" i="47"/>
  <c r="AY178" i="47" s="1"/>
  <c r="BP306" i="47" s="1"/>
  <c r="BO1064" i="47"/>
  <c r="BO411" i="47"/>
  <c r="BO414" i="47"/>
  <c r="AX592" i="47"/>
  <c r="BO964" i="47" s="1"/>
  <c r="AX591" i="47"/>
  <c r="BO963" i="47" s="1"/>
  <c r="AX831" i="47"/>
  <c r="BP202" i="47"/>
  <c r="BP201" i="47"/>
  <c r="BN1342" i="47"/>
  <c r="BN1339" i="47"/>
  <c r="BN1340" i="47"/>
  <c r="BN1338" i="47"/>
  <c r="BO203" i="47"/>
  <c r="AY119" i="47" s="1"/>
  <c r="BN1616" i="47"/>
  <c r="BN1617" i="47"/>
  <c r="BN1618" i="47"/>
  <c r="AW603" i="47"/>
  <c r="AW597" i="47"/>
  <c r="BO1424" i="47"/>
  <c r="BN1422" i="47"/>
  <c r="BN1424" i="47"/>
  <c r="BN1423" i="47"/>
  <c r="BN1006" i="47"/>
  <c r="BN1114" i="47"/>
  <c r="AW990" i="47"/>
  <c r="BN1605" i="47" s="1"/>
  <c r="AW989" i="47"/>
  <c r="AW694" i="47"/>
  <c r="AW477" i="47"/>
  <c r="BN799" i="47" s="1"/>
  <c r="BM1301" i="47"/>
  <c r="AW259" i="47"/>
  <c r="AW580" i="47"/>
  <c r="BN947" i="47" s="1"/>
  <c r="BN1434" i="47"/>
  <c r="BN1432" i="47"/>
  <c r="BN1431" i="47"/>
  <c r="BN1433" i="47"/>
  <c r="AX899" i="47" s="1"/>
  <c r="BO1478" i="47" s="1"/>
  <c r="BN1435" i="47"/>
  <c r="BN269" i="47"/>
  <c r="BN268" i="47"/>
  <c r="BN270" i="47"/>
  <c r="BN271" i="47"/>
  <c r="BN272" i="47"/>
  <c r="BN273" i="47"/>
  <c r="BN274" i="47"/>
  <c r="AX339" i="47"/>
  <c r="AX338" i="47"/>
  <c r="BN369" i="47"/>
  <c r="BN370" i="47"/>
  <c r="BN1600" i="47"/>
  <c r="AX807" i="47" s="1"/>
  <c r="BO1043" i="47"/>
  <c r="BO1044" i="47"/>
  <c r="BN542" i="47"/>
  <c r="BN1146" i="47"/>
  <c r="BN1147" i="47"/>
  <c r="BN1481" i="47"/>
  <c r="AX308" i="47"/>
  <c r="BN309" i="47"/>
  <c r="BN308" i="47"/>
  <c r="BN307" i="47"/>
  <c r="BN4" i="47"/>
  <c r="AX647" i="47" s="1"/>
  <c r="BO1052" i="47" s="1"/>
  <c r="BN3" i="47"/>
  <c r="AW760" i="47"/>
  <c r="AW851" i="47"/>
  <c r="BN1395" i="47" s="1"/>
  <c r="AW773" i="47"/>
  <c r="BN1248" i="47" s="1"/>
  <c r="AW280" i="47"/>
  <c r="BN478" i="47" s="1"/>
  <c r="BN485" i="47"/>
  <c r="AW226" i="47"/>
  <c r="AW191" i="47"/>
  <c r="AW559" i="47"/>
  <c r="AX995" i="47"/>
  <c r="AW293" i="47"/>
  <c r="BN1401" i="47"/>
  <c r="BN1358" i="47"/>
  <c r="BN787" i="47"/>
  <c r="AW535" i="47"/>
  <c r="BN358" i="47"/>
  <c r="AW250" i="47"/>
  <c r="AW906" i="47"/>
  <c r="BN406" i="47"/>
  <c r="AW249" i="47"/>
  <c r="BN427" i="47" s="1"/>
  <c r="BO1029" i="47"/>
  <c r="AW365" i="47"/>
  <c r="BN613" i="47" s="1"/>
  <c r="BO1369" i="47"/>
  <c r="BN310" i="47"/>
  <c r="BN311" i="47"/>
  <c r="BN312" i="47"/>
  <c r="BN1312" i="47"/>
  <c r="BN1313" i="47"/>
  <c r="BO3" i="47"/>
  <c r="BO4" i="47"/>
  <c r="BN1243" i="47"/>
  <c r="BN1276" i="47"/>
  <c r="BO1198" i="47"/>
  <c r="BO1200" i="47"/>
  <c r="AW575" i="47"/>
  <c r="AW576" i="47"/>
  <c r="BN937" i="47" s="1"/>
  <c r="BN291" i="47"/>
  <c r="BN294" i="47"/>
  <c r="BN293" i="47"/>
  <c r="BN292" i="47"/>
  <c r="BN1399" i="47"/>
  <c r="BN1400" i="47"/>
  <c r="BN1398" i="47"/>
  <c r="AW977" i="47"/>
  <c r="AW978" i="47"/>
  <c r="AX923" i="47"/>
  <c r="BO1505" i="47" s="1"/>
  <c r="AW965" i="47"/>
  <c r="AW966" i="47"/>
  <c r="AW404" i="47"/>
  <c r="AW405" i="47"/>
  <c r="BN354" i="47"/>
  <c r="BN355" i="47"/>
  <c r="AX972" i="47" s="1"/>
  <c r="BN356" i="47"/>
  <c r="BN357" i="47"/>
  <c r="AX976" i="47" s="1"/>
  <c r="BO1591" i="47" s="1"/>
  <c r="BN1106" i="47"/>
  <c r="BN1101" i="47"/>
  <c r="AX818" i="47" s="1"/>
  <c r="AX449" i="47"/>
  <c r="BC717" i="47"/>
  <c r="AM717" i="47" s="1"/>
  <c r="AN717" i="47" s="1"/>
  <c r="BC718" i="47"/>
  <c r="AM718" i="47" s="1"/>
  <c r="AN718" i="47" s="1"/>
  <c r="BN297" i="47"/>
  <c r="BN296" i="47"/>
  <c r="BN958" i="47"/>
  <c r="AX10" i="47" s="1"/>
  <c r="BN955" i="47"/>
  <c r="BN956" i="47"/>
  <c r="BN957" i="47"/>
  <c r="AX736" i="47" s="1"/>
  <c r="AW945" i="47"/>
  <c r="AW946" i="47"/>
  <c r="AX211" i="47"/>
  <c r="AX212" i="47"/>
  <c r="AW377" i="47"/>
  <c r="AW778" i="47"/>
  <c r="AW788" i="47"/>
  <c r="AW950" i="47"/>
  <c r="BN1554" i="47" s="1"/>
  <c r="BO707" i="47"/>
  <c r="BO708" i="47"/>
  <c r="BN1211" i="47"/>
  <c r="AX466" i="47" s="1"/>
  <c r="BN1209" i="47"/>
  <c r="BN1079" i="47"/>
  <c r="BN1078" i="47"/>
  <c r="BO560" i="47"/>
  <c r="BN938" i="47"/>
  <c r="AW252" i="47"/>
  <c r="AW253" i="47"/>
  <c r="BN428" i="47" s="1"/>
  <c r="BO1617" i="47"/>
  <c r="BO1618" i="47"/>
  <c r="AX665" i="47"/>
  <c r="BN887" i="47"/>
  <c r="BN886" i="47"/>
  <c r="AX539" i="47" s="1"/>
  <c r="AW795" i="47"/>
  <c r="AW796" i="47"/>
  <c r="BO518" i="47"/>
  <c r="BO1004" i="47"/>
  <c r="BO1005" i="47"/>
  <c r="BO1512" i="47"/>
  <c r="BN405" i="47"/>
  <c r="AX816" i="47" s="1"/>
  <c r="BN403" i="47"/>
  <c r="BN402" i="47"/>
  <c r="AX60" i="47" s="1"/>
  <c r="BO103" i="47" s="1"/>
  <c r="BN404" i="47"/>
  <c r="BN1268" i="47"/>
  <c r="BN1267" i="47"/>
  <c r="AW560" i="47"/>
  <c r="BN912" i="47" s="1"/>
  <c r="AW561" i="47"/>
  <c r="AW668" i="47"/>
  <c r="BN1086" i="47" s="1"/>
  <c r="AW669" i="47"/>
  <c r="BN1466" i="47"/>
  <c r="BN1468" i="47"/>
  <c r="BO1178" i="47"/>
  <c r="AW832" i="47"/>
  <c r="AW833" i="47"/>
  <c r="BN1603" i="47"/>
  <c r="BN1604" i="47"/>
  <c r="AW937" i="47"/>
  <c r="AW938" i="47"/>
  <c r="BN1529" i="47" s="1"/>
  <c r="BO1514" i="47"/>
  <c r="BO1513" i="47"/>
  <c r="BO1070" i="47"/>
  <c r="BO1071" i="47"/>
  <c r="BN780" i="47"/>
  <c r="BN778" i="47"/>
  <c r="BN779" i="47"/>
  <c r="BN481" i="47"/>
  <c r="BN479" i="47"/>
  <c r="BN480" i="47"/>
  <c r="BO1058" i="47"/>
  <c r="AY322" i="47" s="1"/>
  <c r="BO1055" i="47"/>
  <c r="BO1056" i="47"/>
  <c r="AY974" i="47" s="1"/>
  <c r="AW705" i="47"/>
  <c r="AW706" i="47"/>
  <c r="AX510" i="47"/>
  <c r="BO850" i="47" s="1"/>
  <c r="AX511" i="47"/>
  <c r="AX459" i="47"/>
  <c r="BO775" i="47" s="1"/>
  <c r="AX460" i="47"/>
  <c r="BN1215" i="47"/>
  <c r="BN1214" i="47"/>
  <c r="BO1389" i="47"/>
  <c r="BO1390" i="47"/>
  <c r="BO1370" i="47"/>
  <c r="BO1368" i="47"/>
  <c r="AX956" i="47"/>
  <c r="AX955" i="47"/>
  <c r="BN845" i="47"/>
  <c r="AX915" i="47" s="1"/>
  <c r="BN857" i="47"/>
  <c r="AX520" i="47" s="1"/>
  <c r="BO225" i="47"/>
  <c r="BO223" i="47"/>
  <c r="BO224" i="47"/>
  <c r="BO226" i="47"/>
  <c r="BN651" i="47"/>
  <c r="AX243" i="47" s="1"/>
  <c r="BN654" i="47"/>
  <c r="BN560" i="47"/>
  <c r="AX749" i="47" s="1"/>
  <c r="BN557" i="47"/>
  <c r="BN556" i="47"/>
  <c r="AX691" i="47"/>
  <c r="BS1020" i="47"/>
  <c r="BS1021" i="47"/>
  <c r="BT1021" i="47"/>
  <c r="BT1020" i="47"/>
  <c r="BN1007" i="47"/>
  <c r="BN1008" i="47"/>
  <c r="AX94" i="47"/>
  <c r="AX288" i="47"/>
  <c r="BO693" i="47"/>
  <c r="BO696" i="47"/>
  <c r="BO695" i="47"/>
  <c r="BO694" i="47"/>
  <c r="AY867" i="47" s="1"/>
  <c r="BO1381" i="47"/>
  <c r="AW449" i="47"/>
  <c r="AW450" i="47"/>
  <c r="BQ1055" i="47"/>
  <c r="BQ1056" i="47"/>
  <c r="BA974" i="47" s="1"/>
  <c r="BO1569" i="47"/>
  <c r="BO1568" i="47"/>
  <c r="BO1061" i="47"/>
  <c r="BO1062" i="47"/>
  <c r="BP1323" i="47"/>
  <c r="BP1327" i="47"/>
  <c r="BP1325" i="47"/>
  <c r="AZ727" i="47" s="1"/>
  <c r="BQ1175" i="47" s="1"/>
  <c r="BP1324" i="47"/>
  <c r="AZ709" i="47" s="1"/>
  <c r="BP1326" i="47"/>
  <c r="BO321" i="47"/>
  <c r="BO320" i="47"/>
  <c r="AM214" i="47"/>
  <c r="AN214" i="47" s="1"/>
  <c r="AW688" i="47"/>
  <c r="BN1113" i="47" s="1"/>
  <c r="AW949" i="47"/>
  <c r="BN1553" i="47" s="1"/>
  <c r="AX916" i="47"/>
  <c r="BN92" i="47"/>
  <c r="BN91" i="47"/>
  <c r="BN1205" i="47"/>
  <c r="AW133" i="47"/>
  <c r="AW364" i="47"/>
  <c r="AW225" i="47"/>
  <c r="BN379" i="47" s="1"/>
  <c r="BO1570" i="47"/>
  <c r="AW316" i="47"/>
  <c r="AW292" i="47"/>
  <c r="AX433" i="47"/>
  <c r="BO726" i="47" s="1"/>
  <c r="AX879" i="47"/>
  <c r="AY182" i="47"/>
  <c r="BN465" i="47"/>
  <c r="BN466" i="47"/>
  <c r="BN467" i="47"/>
  <c r="BN468" i="47"/>
  <c r="BD993" i="47"/>
  <c r="AM993" i="47" s="1"/>
  <c r="AN993" i="47" s="1"/>
  <c r="BN882" i="47"/>
  <c r="BN869" i="47"/>
  <c r="BN340" i="47"/>
  <c r="AX692" i="47" s="1"/>
  <c r="BN338" i="47"/>
  <c r="BN339" i="47"/>
  <c r="BN849" i="47"/>
  <c r="BN486" i="47"/>
  <c r="BN487" i="47"/>
  <c r="BN488" i="47"/>
  <c r="BN489" i="47"/>
  <c r="BO936" i="47"/>
  <c r="BO1491" i="47"/>
  <c r="BO1487" i="47"/>
  <c r="BT1143" i="47"/>
  <c r="BT1141" i="47"/>
  <c r="BT1140" i="47"/>
  <c r="BT1142" i="47"/>
  <c r="BT1139" i="47"/>
  <c r="BN833" i="47"/>
  <c r="AX542" i="47" s="1"/>
  <c r="BO891" i="47" s="1"/>
  <c r="BN835" i="47"/>
  <c r="AX512" i="47" s="1"/>
  <c r="BO848" i="47" s="1"/>
  <c r="BN298" i="47"/>
  <c r="BN299" i="47"/>
  <c r="AX808" i="47" s="1"/>
  <c r="BN301" i="47"/>
  <c r="BN302" i="47"/>
  <c r="BN300" i="47"/>
  <c r="BN1484" i="47"/>
  <c r="BN1467" i="47"/>
  <c r="BN1524" i="47"/>
  <c r="BN1523" i="47"/>
  <c r="BO14" i="47"/>
  <c r="BO86" i="47"/>
  <c r="BO87" i="47"/>
  <c r="BO88" i="47"/>
  <c r="BN630" i="47"/>
  <c r="BN631" i="47"/>
  <c r="BN1277" i="47"/>
  <c r="AW57" i="47"/>
  <c r="AW772" i="47"/>
  <c r="AW279" i="47"/>
  <c r="AW546" i="47"/>
  <c r="BN895" i="47" s="1"/>
  <c r="AX276" i="47"/>
  <c r="AX679" i="47"/>
  <c r="BO1099" i="47" s="1"/>
  <c r="AW218" i="47"/>
  <c r="AW801" i="47"/>
  <c r="BN1303" i="47" s="1"/>
  <c r="AW759" i="47"/>
  <c r="AW326" i="47"/>
  <c r="BN552" i="47" s="1"/>
  <c r="BO690" i="47"/>
  <c r="BN245" i="47"/>
  <c r="BN246" i="47"/>
  <c r="AX108" i="47" s="1"/>
  <c r="BO186" i="47" s="1"/>
  <c r="BN182" i="47"/>
  <c r="AX921" i="47" s="1"/>
  <c r="BN181" i="47"/>
  <c r="AX791" i="47" s="1"/>
  <c r="BN101" i="47"/>
  <c r="AX209" i="47" s="1"/>
  <c r="BN102" i="47"/>
  <c r="BO364" i="47"/>
  <c r="BN1212" i="47"/>
  <c r="BN1213" i="47"/>
  <c r="AX666" i="47" s="1"/>
  <c r="BN1070" i="47"/>
  <c r="BN1071" i="47"/>
  <c r="BO255" i="47"/>
  <c r="BN548" i="47"/>
  <c r="BN555" i="47"/>
  <c r="BN940" i="47"/>
  <c r="BN941" i="47"/>
  <c r="BN942" i="47"/>
  <c r="AW522" i="47"/>
  <c r="AW248" i="47"/>
  <c r="BO1211" i="47"/>
  <c r="AY466" i="47" s="1"/>
  <c r="BO1209" i="47"/>
  <c r="BN800" i="47"/>
  <c r="BN813" i="47"/>
  <c r="BN94" i="47"/>
  <c r="BN96" i="47"/>
  <c r="BN93" i="47"/>
  <c r="BN95" i="47"/>
  <c r="BN97" i="47"/>
  <c r="BN1516" i="47"/>
  <c r="BN1519" i="47"/>
  <c r="BN1510" i="47"/>
  <c r="BN1509" i="47"/>
  <c r="AX935" i="47" s="1"/>
  <c r="BN1269" i="47"/>
  <c r="BN1270" i="47"/>
  <c r="BN1271" i="47"/>
  <c r="BN1281" i="47"/>
  <c r="BN1282" i="47"/>
  <c r="BN1283" i="47"/>
  <c r="BN898" i="47"/>
  <c r="BN1564" i="47"/>
  <c r="BN1475" i="47"/>
  <c r="BN1471" i="47"/>
  <c r="BN1473" i="47"/>
  <c r="AX678" i="47" s="1"/>
  <c r="BN1472" i="47"/>
  <c r="BN1474" i="47"/>
  <c r="AX398" i="47" s="1"/>
  <c r="BN1469" i="47"/>
  <c r="AW865" i="47"/>
  <c r="BN1415" i="47" s="1"/>
  <c r="AW566" i="47"/>
  <c r="AW701" i="47"/>
  <c r="AW484" i="47"/>
  <c r="BN814" i="47" s="1"/>
  <c r="AW777" i="47"/>
  <c r="BN1251" i="47" s="1"/>
  <c r="AX780" i="47" s="1"/>
  <c r="AW751" i="47"/>
  <c r="AW221" i="47"/>
  <c r="AW750" i="47"/>
  <c r="BN1221" i="47" s="1"/>
  <c r="BN883" i="47"/>
  <c r="BN1579" i="47"/>
  <c r="BN1597" i="47"/>
  <c r="BO1017" i="47"/>
  <c r="AY50" i="47" s="1"/>
  <c r="BO1030" i="47"/>
  <c r="BN1527" i="47"/>
  <c r="AX588" i="47" s="1"/>
  <c r="BO957" i="47" s="1"/>
  <c r="BN1526" i="47"/>
  <c r="BN1161" i="47"/>
  <c r="AX264" i="47" s="1"/>
  <c r="BO437" i="47" s="1"/>
  <c r="BN1177" i="47"/>
  <c r="BN1189" i="47"/>
  <c r="AX686" i="47" s="1"/>
  <c r="BN1188" i="47"/>
  <c r="BN1190" i="47"/>
  <c r="BO771" i="47"/>
  <c r="BO772" i="47"/>
  <c r="AX891" i="47"/>
  <c r="BO1460" i="47" s="1"/>
  <c r="AX340" i="47"/>
  <c r="BO576" i="47" s="1"/>
  <c r="BN1250" i="47"/>
  <c r="BN1249" i="47"/>
  <c r="AX948" i="47"/>
  <c r="BO1552" i="47" s="1"/>
  <c r="AX975" i="47"/>
  <c r="BN1091" i="47"/>
  <c r="BN1107" i="47"/>
  <c r="BN1126" i="47"/>
  <c r="BN1124" i="47"/>
  <c r="BN1125" i="47"/>
  <c r="AW573" i="47"/>
  <c r="AW850" i="47"/>
  <c r="AW291" i="47"/>
  <c r="AW265" i="47"/>
  <c r="BN790" i="47"/>
  <c r="BN789" i="47"/>
  <c r="BN788" i="47"/>
  <c r="AX145" i="47" s="1"/>
  <c r="BO1374" i="47"/>
  <c r="BN1317" i="47"/>
  <c r="BN1334" i="47"/>
  <c r="BN602" i="47"/>
  <c r="BN1562" i="47"/>
  <c r="BN663" i="47"/>
  <c r="BN664" i="47"/>
  <c r="AX399" i="47" s="1"/>
  <c r="BN648" i="47"/>
  <c r="BN655" i="47"/>
  <c r="AX967" i="47" s="1"/>
  <c r="AW558" i="47"/>
  <c r="BN906" i="47" s="1"/>
  <c r="AW104" i="47"/>
  <c r="BN176" i="47" s="1"/>
  <c r="AX803" i="47"/>
  <c r="BO1307" i="47" s="1"/>
  <c r="AX471" i="47"/>
  <c r="BO794" i="47" s="1"/>
  <c r="BN977" i="47"/>
  <c r="BN990" i="47"/>
  <c r="BN1012" i="47"/>
  <c r="BN1013" i="47"/>
  <c r="BN1015" i="47"/>
  <c r="AX500" i="47" s="1"/>
  <c r="BN1016" i="47"/>
  <c r="BN1014" i="47"/>
  <c r="BN1010" i="47"/>
  <c r="BO917" i="47"/>
  <c r="BO916" i="47"/>
  <c r="AW677" i="47"/>
  <c r="BN1098" i="47" s="1"/>
  <c r="AW27" i="47"/>
  <c r="BN43" i="47" s="1"/>
  <c r="AX229" i="47"/>
  <c r="AX124" i="47"/>
  <c r="BO212" i="47" s="1"/>
  <c r="BP1330" i="47"/>
  <c r="BP1332" i="47"/>
  <c r="BO1571" i="47"/>
  <c r="AY927" i="47" s="1"/>
  <c r="BO878" i="47"/>
  <c r="AX750" i="47"/>
  <c r="AX744" i="47"/>
  <c r="BO1208" i="47" s="1"/>
  <c r="AY737" i="47" s="1"/>
  <c r="BN1196" i="47"/>
  <c r="BN1197" i="47"/>
  <c r="AX277" i="47" s="1"/>
  <c r="BN1058" i="47"/>
  <c r="BN1057" i="47"/>
  <c r="BN1063" i="47"/>
  <c r="AX182" i="47" s="1"/>
  <c r="AX728" i="47"/>
  <c r="AX722" i="47"/>
  <c r="BN538" i="47"/>
  <c r="AX317" i="47" s="1"/>
  <c r="BN510" i="47"/>
  <c r="BN509" i="47"/>
  <c r="AX296" i="47" s="1"/>
  <c r="BO508" i="47" s="1"/>
  <c r="BO1195" i="47"/>
  <c r="AY15" i="47" s="1"/>
  <c r="BO1193" i="47"/>
  <c r="BO1194" i="47"/>
  <c r="AX746" i="47"/>
  <c r="BN874" i="47"/>
  <c r="BN879" i="47"/>
  <c r="AX676" i="47" s="1"/>
  <c r="BN1499" i="47"/>
  <c r="BN1500" i="47"/>
  <c r="BN1502" i="47"/>
  <c r="BN1501" i="47"/>
  <c r="BN1498" i="47"/>
  <c r="BN1493" i="47"/>
  <c r="BN1492" i="47"/>
  <c r="BN1456" i="47"/>
  <c r="BN1458" i="47"/>
  <c r="BN1457" i="47"/>
  <c r="BN1453" i="47"/>
  <c r="BN1455" i="47"/>
  <c r="BN1454" i="47"/>
  <c r="BN1452" i="47"/>
  <c r="BO1375" i="47"/>
  <c r="AW306" i="47"/>
  <c r="AW304" i="47"/>
  <c r="BN516" i="47" s="1"/>
  <c r="BN1240" i="47"/>
  <c r="AX950" i="47" s="1"/>
  <c r="BN1236" i="47"/>
  <c r="BN1235" i="47"/>
  <c r="BN1239" i="47"/>
  <c r="BN1237" i="47"/>
  <c r="BN1238" i="47"/>
  <c r="BN1241" i="47"/>
  <c r="BN1534" i="47"/>
  <c r="BP1572" i="47"/>
  <c r="BN871" i="47"/>
  <c r="AX540" i="47" s="1"/>
  <c r="BN870" i="47"/>
  <c r="BN876" i="47"/>
  <c r="BC662" i="47"/>
  <c r="AW375" i="47"/>
  <c r="BN927" i="47"/>
  <c r="AW193" i="47"/>
  <c r="BN329" i="47" s="1"/>
  <c r="AW5" i="47"/>
  <c r="BN604" i="47"/>
  <c r="AX368" i="47"/>
  <c r="BN1011" i="47"/>
  <c r="BO1558" i="47"/>
  <c r="BN880" i="47"/>
  <c r="BN1264" i="47"/>
  <c r="BN1266" i="47"/>
  <c r="BP979" i="47"/>
  <c r="BP978" i="47"/>
  <c r="BN1109" i="47"/>
  <c r="BN1110" i="47"/>
  <c r="BN1108" i="47"/>
  <c r="AX897" i="47"/>
  <c r="AX890" i="47"/>
  <c r="BO1459" i="47" s="1"/>
  <c r="BN774" i="47"/>
  <c r="BN767" i="47"/>
  <c r="BN1092" i="47"/>
  <c r="BN1093" i="47"/>
  <c r="AX796" i="47" s="1"/>
  <c r="AX479" i="47"/>
  <c r="BO801" i="47" s="1"/>
  <c r="AY541" i="47"/>
  <c r="AX682" i="47"/>
  <c r="AX537" i="47"/>
  <c r="AX984" i="47"/>
  <c r="BO1596" i="47" s="1"/>
  <c r="AX991" i="47"/>
  <c r="BN918" i="47"/>
  <c r="BN920" i="47"/>
  <c r="BN919" i="47"/>
  <c r="AX566" i="47" s="1"/>
  <c r="BN492" i="47"/>
  <c r="BN587" i="47"/>
  <c r="BN588" i="47"/>
  <c r="BN775" i="47"/>
  <c r="BN777" i="47"/>
  <c r="BN776" i="47"/>
  <c r="BN472" i="47"/>
  <c r="BN470" i="47"/>
  <c r="BN471" i="47"/>
  <c r="BN469" i="47"/>
  <c r="AX799" i="47"/>
  <c r="BO1298" i="47" s="1"/>
  <c r="AX806" i="47"/>
  <c r="BO843" i="47"/>
  <c r="BO838" i="47"/>
  <c r="BN1545" i="47"/>
  <c r="BN858" i="47"/>
  <c r="AX580" i="47" s="1"/>
  <c r="BO947" i="47" s="1"/>
  <c r="BN656" i="47"/>
  <c r="BN657" i="47"/>
  <c r="AX959" i="47"/>
  <c r="BO1567" i="47" s="1"/>
  <c r="BO1168" i="47"/>
  <c r="BN553" i="47"/>
  <c r="AX748" i="47" s="1"/>
  <c r="BO1214" i="47" s="1"/>
  <c r="BO1495" i="47"/>
  <c r="AY925" i="47" s="1"/>
  <c r="AW934" i="47"/>
  <c r="BN1522" i="47" s="1"/>
  <c r="AW941" i="47"/>
  <c r="BN611" i="47"/>
  <c r="BN608" i="47"/>
  <c r="BN1000" i="47"/>
  <c r="BN1002" i="47"/>
  <c r="AX177" i="47" s="1"/>
  <c r="BN999" i="47"/>
  <c r="BN997" i="47"/>
  <c r="BN1003" i="47"/>
  <c r="BN1001" i="47"/>
  <c r="BN998" i="47"/>
  <c r="AY987" i="47"/>
  <c r="AY994" i="47"/>
  <c r="AX864" i="47"/>
  <c r="BO1410" i="47" s="1"/>
  <c r="BO682" i="47"/>
  <c r="AY502" i="47" s="1"/>
  <c r="BO683" i="47"/>
  <c r="BO681" i="47"/>
  <c r="AY456" i="47" s="1"/>
  <c r="BO904" i="47"/>
  <c r="AX825" i="47"/>
  <c r="AX832" i="47"/>
  <c r="BO1365" i="47" s="1"/>
  <c r="AW424" i="47"/>
  <c r="BN715" i="47" s="1"/>
  <c r="AW428" i="47"/>
  <c r="BN718" i="47" s="1"/>
  <c r="BN1094" i="47"/>
  <c r="BN1082" i="47"/>
  <c r="BO785" i="47"/>
  <c r="AX562" i="47"/>
  <c r="BO915" i="47" s="1"/>
  <c r="BN1077" i="47"/>
  <c r="BN1076" i="47"/>
  <c r="BN1226" i="47"/>
  <c r="BN1217" i="47"/>
  <c r="BN1218" i="47"/>
  <c r="BO1507" i="47"/>
  <c r="BO1506" i="47"/>
  <c r="AY930" i="47"/>
  <c r="BO1554" i="47"/>
  <c r="BO1059" i="47"/>
  <c r="AX533" i="47"/>
  <c r="AX538" i="47"/>
  <c r="BN1118" i="47"/>
  <c r="BN1119" i="47"/>
  <c r="AW323" i="47"/>
  <c r="BN545" i="47" s="1"/>
  <c r="BN484" i="47"/>
  <c r="BN482" i="47"/>
  <c r="AX286" i="47" s="1"/>
  <c r="BN483" i="47"/>
  <c r="AW794" i="47"/>
  <c r="AX583" i="47"/>
  <c r="AY660" i="47"/>
  <c r="AY670" i="47"/>
  <c r="BN231" i="47"/>
  <c r="BN230" i="47"/>
  <c r="BO1068" i="47"/>
  <c r="BO1235" i="47"/>
  <c r="BO187" i="47"/>
  <c r="BO1036" i="47"/>
  <c r="BO1033" i="47"/>
  <c r="AY635" i="47" s="1"/>
  <c r="AW753" i="47"/>
  <c r="BN1224" i="47" s="1"/>
  <c r="AW742" i="47"/>
  <c r="BO876" i="47"/>
  <c r="AW687" i="47"/>
  <c r="AW368" i="47"/>
  <c r="BN596" i="47"/>
  <c r="BN603" i="47"/>
  <c r="AX357" i="47" s="1"/>
  <c r="AX454" i="47"/>
  <c r="AX446" i="47"/>
  <c r="BN1207" i="47"/>
  <c r="AZ919" i="47"/>
  <c r="AZ112" i="47"/>
  <c r="BO1384" i="47"/>
  <c r="BN1328" i="47"/>
  <c r="BN1329" i="47"/>
  <c r="BN606" i="47"/>
  <c r="BN605" i="47"/>
  <c r="AX242" i="47"/>
  <c r="BO417" i="47" s="1"/>
  <c r="BN868" i="47"/>
  <c r="AX642" i="47" s="1"/>
  <c r="BN854" i="47"/>
  <c r="AX22" i="47" s="1"/>
  <c r="BN856" i="47"/>
  <c r="BN855" i="47"/>
  <c r="BN652" i="47"/>
  <c r="BN653" i="47"/>
  <c r="AX768" i="47"/>
  <c r="AX757" i="47"/>
  <c r="BO1225" i="47" s="1"/>
  <c r="AW553" i="47"/>
  <c r="BN901" i="47" s="1"/>
  <c r="AW858" i="47"/>
  <c r="BN1402" i="47" s="1"/>
  <c r="AX670" i="47"/>
  <c r="BO1180" i="47"/>
  <c r="BO1181" i="47"/>
  <c r="BO1182" i="47"/>
  <c r="BO1183" i="47"/>
  <c r="BO1184" i="47"/>
  <c r="BN558" i="47"/>
  <c r="BN559" i="47"/>
  <c r="AX529" i="47"/>
  <c r="AX521" i="47"/>
  <c r="AX784" i="47"/>
  <c r="BO1267" i="47" s="1"/>
  <c r="AX278" i="47"/>
  <c r="AX272" i="47"/>
  <c r="AX361" i="47"/>
  <c r="AX354" i="47"/>
  <c r="BN988" i="47"/>
  <c r="BN987" i="47"/>
  <c r="AX815" i="47"/>
  <c r="BO1333" i="47" s="1"/>
  <c r="AX363" i="47"/>
  <c r="BO159" i="47"/>
  <c r="BO160" i="47"/>
  <c r="BO783" i="47"/>
  <c r="BO784" i="47"/>
  <c r="BO686" i="47"/>
  <c r="BO689" i="47"/>
  <c r="BO687" i="47"/>
  <c r="BO688" i="47"/>
  <c r="BO210" i="47"/>
  <c r="BO209" i="47"/>
  <c r="BO173" i="47"/>
  <c r="BO174" i="47"/>
  <c r="BO175" i="47"/>
  <c r="BN928" i="47"/>
  <c r="BN929" i="47"/>
  <c r="AX705" i="47" s="1"/>
  <c r="BN930" i="47"/>
  <c r="BP1441" i="47"/>
  <c r="AZ761" i="47" s="1"/>
  <c r="BP1442" i="47"/>
  <c r="BP1443" i="47"/>
  <c r="AY298" i="47"/>
  <c r="AX285" i="47"/>
  <c r="AW436" i="47"/>
  <c r="BN728" i="47" s="1"/>
  <c r="AW444" i="47"/>
  <c r="BN744" i="47" s="1"/>
  <c r="AX640" i="47"/>
  <c r="AX499" i="47"/>
  <c r="BC602" i="47"/>
  <c r="BC612" i="47"/>
  <c r="BD602" i="47"/>
  <c r="BD612" i="47"/>
  <c r="BD622" i="47"/>
  <c r="AM622" i="47" s="1"/>
  <c r="AN622" i="47" s="1"/>
  <c r="AX101" i="47"/>
  <c r="BO170" i="47" s="1"/>
  <c r="BN1083" i="47"/>
  <c r="BO1489" i="47"/>
  <c r="BO1490" i="47"/>
  <c r="BO412" i="47"/>
  <c r="BO413" i="47"/>
  <c r="AY205" i="47"/>
  <c r="BO416" i="47"/>
  <c r="AX813" i="47"/>
  <c r="AX359" i="47"/>
  <c r="AW416" i="47"/>
  <c r="AW910" i="47"/>
  <c r="BO171" i="47"/>
  <c r="BN1069" i="47"/>
  <c r="BN1097" i="47"/>
  <c r="AX671" i="47" s="1"/>
  <c r="BO567" i="47"/>
  <c r="BO507" i="47"/>
  <c r="AY962" i="47"/>
  <c r="BP1568" i="47" s="1"/>
  <c r="BO1577" i="47"/>
  <c r="BO873" i="47"/>
  <c r="AY574" i="47"/>
  <c r="AY302" i="47"/>
  <c r="BP397" i="47"/>
  <c r="AY477" i="47"/>
  <c r="AY509" i="47"/>
  <c r="BP847" i="47" s="1"/>
  <c r="AX362" i="47"/>
  <c r="BO604" i="47" s="1"/>
  <c r="AX525" i="47"/>
  <c r="BO324" i="47"/>
  <c r="BO325" i="47"/>
  <c r="BO1364" i="47"/>
  <c r="BO529" i="47"/>
  <c r="BO528" i="47"/>
  <c r="BO1296" i="47"/>
  <c r="BO1297" i="47"/>
  <c r="AY187" i="47"/>
  <c r="AY846" i="47"/>
  <c r="BN890" i="47" l="1"/>
  <c r="BN875" i="47"/>
  <c r="BN463" i="47"/>
  <c r="BN462" i="47"/>
  <c r="BN464" i="47"/>
  <c r="BN461" i="47"/>
  <c r="BN456" i="47"/>
  <c r="BN459" i="47"/>
  <c r="BN458" i="47"/>
  <c r="AX114" i="47" s="1"/>
  <c r="BN457" i="47"/>
  <c r="BN460" i="47"/>
  <c r="BN946" i="47"/>
  <c r="BN945" i="47"/>
  <c r="BN314" i="47"/>
  <c r="BN313" i="47"/>
  <c r="BN315" i="47"/>
  <c r="AX572" i="47" s="1"/>
  <c r="BN1416" i="47"/>
  <c r="BN1417" i="47"/>
  <c r="BN335" i="47"/>
  <c r="BN334" i="47"/>
  <c r="BN333" i="47"/>
  <c r="BN716" i="47"/>
  <c r="BN717" i="47"/>
  <c r="BN377" i="47"/>
  <c r="BN378" i="47"/>
  <c r="BO435" i="47"/>
  <c r="BO436" i="47"/>
  <c r="BO30" i="47"/>
  <c r="BO31" i="47"/>
  <c r="BN527" i="47"/>
  <c r="BN526" i="47"/>
  <c r="BN345" i="47"/>
  <c r="AX210" i="47" s="1"/>
  <c r="BO362" i="47" s="1"/>
  <c r="BN346" i="47"/>
  <c r="BN347" i="47"/>
  <c r="BN1043" i="47"/>
  <c r="BN1040" i="47"/>
  <c r="AX638" i="47" s="1"/>
  <c r="AX11" i="47"/>
  <c r="BO1359" i="47"/>
  <c r="AX530" i="47"/>
  <c r="BO361" i="47"/>
  <c r="AX547" i="47"/>
  <c r="BO896" i="47" s="1"/>
  <c r="BN476" i="47"/>
  <c r="AX767" i="47" s="1"/>
  <c r="AX125" i="47"/>
  <c r="AX331" i="47"/>
  <c r="BO558" i="47" s="1"/>
  <c r="AX513" i="47"/>
  <c r="AY3" i="47"/>
  <c r="BN1220" i="47"/>
  <c r="AX680" i="47"/>
  <c r="BO886" i="47"/>
  <c r="AX541" i="47"/>
  <c r="BN42" i="47"/>
  <c r="BN41" i="47"/>
  <c r="BN40" i="47"/>
  <c r="BN983" i="47"/>
  <c r="BN985" i="47"/>
  <c r="BN984" i="47"/>
  <c r="BO521" i="47"/>
  <c r="BO525" i="47"/>
  <c r="BN385" i="47"/>
  <c r="BN384" i="47"/>
  <c r="BN383" i="47"/>
  <c r="BO1616" i="47"/>
  <c r="BO1615" i="47"/>
  <c r="BN498" i="47"/>
  <c r="BN500" i="47"/>
  <c r="BN499" i="47"/>
  <c r="BN881" i="47"/>
  <c r="BN884" i="47"/>
  <c r="BN1483" i="47"/>
  <c r="AX477" i="47" s="1"/>
  <c r="BN1486" i="47"/>
  <c r="BN1589" i="47"/>
  <c r="BN1592" i="47"/>
  <c r="BN1573" i="47"/>
  <c r="BN1576" i="47"/>
  <c r="AX823" i="47" s="1"/>
  <c r="BO1348" i="47" s="1"/>
  <c r="BN667" i="47"/>
  <c r="BN670" i="47"/>
  <c r="BO1584" i="47"/>
  <c r="AY684" i="47" s="1"/>
  <c r="BO1583" i="47"/>
  <c r="BO1581" i="47"/>
  <c r="BO1580" i="47"/>
  <c r="BO753" i="47"/>
  <c r="BO755" i="47"/>
  <c r="BO754" i="47"/>
  <c r="BN1543" i="47"/>
  <c r="BN1546" i="47"/>
  <c r="BN1547" i="47"/>
  <c r="BN1549" i="47"/>
  <c r="BN1548" i="47"/>
  <c r="BN629" i="47"/>
  <c r="BN632" i="47"/>
  <c r="BN1259" i="47"/>
  <c r="AX480" i="47" s="1"/>
  <c r="BO805" i="47" s="1"/>
  <c r="BN1261" i="47"/>
  <c r="BN1260" i="47"/>
  <c r="BN1279" i="47"/>
  <c r="BN1278" i="47"/>
  <c r="BO1081" i="47"/>
  <c r="BO1080" i="47"/>
  <c r="BN1295" i="47"/>
  <c r="BN1294" i="47"/>
  <c r="BN913" i="47"/>
  <c r="BN914" i="47"/>
  <c r="BN1084" i="47"/>
  <c r="BN1087" i="47"/>
  <c r="BN1088" i="47"/>
  <c r="BN1364" i="47"/>
  <c r="BN1363" i="47"/>
  <c r="BN1365" i="47"/>
  <c r="BN1525" i="47"/>
  <c r="BN1528" i="47"/>
  <c r="AX936" i="47" s="1"/>
  <c r="BO490" i="47"/>
  <c r="BO491" i="47"/>
  <c r="BN755" i="47"/>
  <c r="BN754" i="47"/>
  <c r="BN609" i="47"/>
  <c r="AX366" i="47" s="1"/>
  <c r="BN612" i="47"/>
  <c r="BN540" i="47"/>
  <c r="BN539" i="47"/>
  <c r="BO1437" i="47"/>
  <c r="BO1436" i="47"/>
  <c r="AY498" i="47" s="1"/>
  <c r="BN474" i="47"/>
  <c r="BN473" i="47"/>
  <c r="BN477" i="47"/>
  <c r="BN1231" i="47"/>
  <c r="BN1233" i="47"/>
  <c r="BN1232" i="47"/>
  <c r="BN859" i="47"/>
  <c r="BN861" i="47"/>
  <c r="BN924" i="47"/>
  <c r="BN925" i="47"/>
  <c r="AX307" i="47" s="1"/>
  <c r="BN923" i="47"/>
  <c r="AX577" i="47" s="1"/>
  <c r="BO935" i="47" s="1"/>
  <c r="BN1133" i="47"/>
  <c r="BN1136" i="47"/>
  <c r="BO1587" i="47"/>
  <c r="BO1590" i="47"/>
  <c r="BN1391" i="47"/>
  <c r="BN1394" i="47"/>
  <c r="BN443" i="47"/>
  <c r="BN442" i="47"/>
  <c r="BO836" i="47"/>
  <c r="BO837" i="47"/>
  <c r="BO389" i="47"/>
  <c r="BO392" i="47"/>
  <c r="BO1176" i="47"/>
  <c r="AY716" i="47" s="1"/>
  <c r="BP1158" i="47" s="1"/>
  <c r="BO1179" i="47"/>
  <c r="BO1166" i="47"/>
  <c r="BO1169" i="47"/>
  <c r="BN522" i="47"/>
  <c r="BN521" i="47"/>
  <c r="BO922" i="47"/>
  <c r="BO924" i="47"/>
  <c r="BN1537" i="47"/>
  <c r="BN1536" i="47"/>
  <c r="BO304" i="47"/>
  <c r="BO303" i="47"/>
  <c r="BO305" i="47"/>
  <c r="BP840" i="47"/>
  <c r="BO949" i="47"/>
  <c r="BO952" i="47"/>
  <c r="BN1112" i="47"/>
  <c r="BN1115" i="47"/>
  <c r="BO744" i="47"/>
  <c r="BO747" i="47"/>
  <c r="BO1038" i="47"/>
  <c r="BO1041" i="47"/>
  <c r="BP350" i="47"/>
  <c r="BP353" i="47"/>
  <c r="BN699" i="47"/>
  <c r="BN698" i="47"/>
  <c r="AX423" i="47" s="1"/>
  <c r="AY763" i="47"/>
  <c r="BO960" i="47"/>
  <c r="AY736" i="47" s="1"/>
  <c r="BP204" i="47"/>
  <c r="AZ117" i="47" s="1"/>
  <c r="BN982" i="47"/>
  <c r="BN981" i="47"/>
  <c r="BN980" i="47"/>
  <c r="BN973" i="47"/>
  <c r="AY418" i="47"/>
  <c r="BP705" i="47" s="1"/>
  <c r="AY417" i="47"/>
  <c r="AX418" i="47"/>
  <c r="BO705" i="47" s="1"/>
  <c r="AX417" i="47"/>
  <c r="BN796" i="47"/>
  <c r="AX543" i="47" s="1"/>
  <c r="BN797" i="47"/>
  <c r="BN798" i="47"/>
  <c r="BN944" i="47"/>
  <c r="BN939" i="47"/>
  <c r="AX159" i="47" s="1"/>
  <c r="AX820" i="47"/>
  <c r="AX819" i="47"/>
  <c r="BO570" i="47"/>
  <c r="AY337" i="47" s="1"/>
  <c r="BO569" i="47"/>
  <c r="BO568" i="47"/>
  <c r="BO523" i="47"/>
  <c r="BO524" i="47"/>
  <c r="AY201" i="47" s="1"/>
  <c r="BP344" i="47" s="1"/>
  <c r="BO522" i="47"/>
  <c r="BO520" i="47"/>
  <c r="AX196" i="47"/>
  <c r="BO797" i="47"/>
  <c r="BO796" i="47"/>
  <c r="AY543" i="47" s="1"/>
  <c r="BO798" i="47"/>
  <c r="AX787" i="47"/>
  <c r="AX786" i="47"/>
  <c r="BN934" i="47"/>
  <c r="BO750" i="47"/>
  <c r="BO752" i="47"/>
  <c r="BO751" i="47"/>
  <c r="AX458" i="47"/>
  <c r="AX457" i="47"/>
  <c r="BO768" i="47" s="1"/>
  <c r="BO1188" i="47"/>
  <c r="BO1189" i="47"/>
  <c r="AY686" i="47" s="1"/>
  <c r="BN1544" i="47"/>
  <c r="BO363" i="47"/>
  <c r="AY260" i="47" s="1"/>
  <c r="BN425" i="47"/>
  <c r="AX450" i="47" s="1"/>
  <c r="BN426" i="47"/>
  <c r="AX304" i="47" s="1"/>
  <c r="BO519" i="47" s="1"/>
  <c r="AY774" i="47" s="1"/>
  <c r="BO1078" i="47"/>
  <c r="BO1077" i="47"/>
  <c r="BO1076" i="47"/>
  <c r="BO1079" i="47"/>
  <c r="BN1293" i="47"/>
  <c r="BN909" i="47"/>
  <c r="BN908" i="47"/>
  <c r="BN1085" i="47"/>
  <c r="BN1362" i="47"/>
  <c r="BN1360" i="47"/>
  <c r="BN1361" i="47"/>
  <c r="BN1530" i="47"/>
  <c r="BP1585" i="47"/>
  <c r="BP1586" i="47"/>
  <c r="BO773" i="47"/>
  <c r="BO1559" i="47"/>
  <c r="BO1560" i="47"/>
  <c r="BO420" i="47"/>
  <c r="BO1117" i="47"/>
  <c r="BQ1356" i="47"/>
  <c r="BQ1357" i="47"/>
  <c r="BN750" i="47"/>
  <c r="BN751" i="47"/>
  <c r="BN752" i="47"/>
  <c r="AX852" i="47" s="1"/>
  <c r="BR1585" i="47"/>
  <c r="BR1586" i="47"/>
  <c r="AZ797" i="47"/>
  <c r="BQ1144" i="47"/>
  <c r="BQ1145" i="47"/>
  <c r="BO1312" i="47"/>
  <c r="BN475" i="47"/>
  <c r="BO1101" i="47"/>
  <c r="AY818" i="47" s="1"/>
  <c r="BO887" i="47"/>
  <c r="AX792" i="47"/>
  <c r="BO1285" i="47" s="1"/>
  <c r="BO1588" i="47"/>
  <c r="BN1392" i="47"/>
  <c r="BN907" i="47"/>
  <c r="BO1215" i="47"/>
  <c r="AX567" i="47"/>
  <c r="BO923" i="47" s="1"/>
  <c r="AY577" i="47" s="1"/>
  <c r="BO885" i="47"/>
  <c r="BO1089" i="47"/>
  <c r="BN1602" i="47"/>
  <c r="BN1601" i="47"/>
  <c r="BO895" i="47"/>
  <c r="BN899" i="47"/>
  <c r="BN910" i="47"/>
  <c r="BN911" i="47"/>
  <c r="BO1121" i="47"/>
  <c r="BO1120" i="47"/>
  <c r="AY569" i="47"/>
  <c r="AY570" i="47"/>
  <c r="BN1551" i="47"/>
  <c r="BN1550" i="47"/>
  <c r="BN534" i="47"/>
  <c r="BN535" i="47"/>
  <c r="AX309" i="47" s="1"/>
  <c r="BN537" i="47"/>
  <c r="BN536" i="47"/>
  <c r="BO1435" i="47"/>
  <c r="BO1431" i="47"/>
  <c r="BO1432" i="47"/>
  <c r="BO1434" i="47"/>
  <c r="BO1433" i="47"/>
  <c r="BP307" i="47"/>
  <c r="BP309" i="47"/>
  <c r="BN893" i="47"/>
  <c r="BN892" i="47"/>
  <c r="AX595" i="47" s="1"/>
  <c r="BO971" i="47" s="1"/>
  <c r="BN372" i="47"/>
  <c r="BN371" i="47"/>
  <c r="BN1301" i="47"/>
  <c r="BN1300" i="47"/>
  <c r="AX800" i="47" s="1"/>
  <c r="BO1299" i="47" s="1"/>
  <c r="BN1230" i="47"/>
  <c r="BN1229" i="47"/>
  <c r="BN1228" i="47"/>
  <c r="AX758" i="47" s="1"/>
  <c r="BN1227" i="47"/>
  <c r="AX755" i="47" s="1"/>
  <c r="BN546" i="47"/>
  <c r="BN549" i="47"/>
  <c r="BN547" i="47"/>
  <c r="AX903" i="47"/>
  <c r="AX904" i="47"/>
  <c r="BO1484" i="47" s="1"/>
  <c r="BO1100" i="47"/>
  <c r="BO660" i="47"/>
  <c r="BO659" i="47"/>
  <c r="AY643" i="47" s="1"/>
  <c r="BN1411" i="47"/>
  <c r="BN1412" i="47"/>
  <c r="AX857" i="47" s="1"/>
  <c r="BN922" i="47"/>
  <c r="AX834" i="47" s="1"/>
  <c r="BO1366" i="47" s="1"/>
  <c r="BN921" i="47"/>
  <c r="AX783" i="47" s="1"/>
  <c r="BN812" i="47"/>
  <c r="BN809" i="47"/>
  <c r="BN811" i="47"/>
  <c r="BN810" i="47"/>
  <c r="BN1219" i="47"/>
  <c r="BN1216" i="47"/>
  <c r="AX810" i="47"/>
  <c r="BO1318" i="47" s="1"/>
  <c r="AX811" i="47"/>
  <c r="BO1319" i="47" s="1"/>
  <c r="BO572" i="47"/>
  <c r="BO571" i="47"/>
  <c r="BN441" i="47"/>
  <c r="BN440" i="47"/>
  <c r="BN438" i="47"/>
  <c r="BN439" i="47"/>
  <c r="AX618" i="47" s="1"/>
  <c r="BO1302" i="47"/>
  <c r="BO1218" i="47"/>
  <c r="BO1217" i="47"/>
  <c r="BO1216" i="47"/>
  <c r="AX321" i="47"/>
  <c r="AX322" i="47"/>
  <c r="BO309" i="47"/>
  <c r="BO308" i="47"/>
  <c r="BO307" i="47"/>
  <c r="AX710" i="47"/>
  <c r="AX711" i="47"/>
  <c r="BO1151" i="47" s="1"/>
  <c r="BN519" i="47"/>
  <c r="AX774" i="47" s="1"/>
  <c r="BN518" i="47"/>
  <c r="AX374" i="47"/>
  <c r="AX886" i="47"/>
  <c r="BO1463" i="47"/>
  <c r="BO1464" i="47"/>
  <c r="BO1311" i="47"/>
  <c r="BO1310" i="47"/>
  <c r="BO1309" i="47"/>
  <c r="BN1517" i="47"/>
  <c r="BN1515" i="47"/>
  <c r="BN1533" i="47"/>
  <c r="BN1532" i="47"/>
  <c r="BP1611" i="47"/>
  <c r="BP1609" i="47"/>
  <c r="BP1610" i="47"/>
  <c r="BP1608" i="47"/>
  <c r="BO1351" i="47"/>
  <c r="BO1350" i="47"/>
  <c r="BO1349" i="47"/>
  <c r="BO1360" i="47"/>
  <c r="BO1362" i="47"/>
  <c r="BN711" i="47"/>
  <c r="BN712" i="47"/>
  <c r="BP1513" i="47"/>
  <c r="AY900" i="47"/>
  <c r="BN1288" i="47"/>
  <c r="BN1289" i="47"/>
  <c r="BN1286" i="47"/>
  <c r="BN1287" i="47"/>
  <c r="AY459" i="47"/>
  <c r="BO759" i="47"/>
  <c r="BO758" i="47"/>
  <c r="BO757" i="47"/>
  <c r="BO756" i="47"/>
  <c r="AX517" i="47"/>
  <c r="BO841" i="47" s="1"/>
  <c r="AX518" i="47"/>
  <c r="BO845" i="47"/>
  <c r="AY915" i="47" s="1"/>
  <c r="BO857" i="47"/>
  <c r="AY520" i="47" s="1"/>
  <c r="BO452" i="47"/>
  <c r="BO451" i="47"/>
  <c r="BO450" i="47"/>
  <c r="BO449" i="47"/>
  <c r="AY510" i="47"/>
  <c r="AY691" i="47"/>
  <c r="BO481" i="47"/>
  <c r="BO479" i="47"/>
  <c r="BO480" i="47"/>
  <c r="BN741" i="47"/>
  <c r="BN740" i="47"/>
  <c r="AX280" i="47" s="1"/>
  <c r="BO478" i="47" s="1"/>
  <c r="BN739" i="47"/>
  <c r="BT996" i="47"/>
  <c r="BO1327" i="47"/>
  <c r="BO1326" i="47"/>
  <c r="BO1324" i="47"/>
  <c r="AY709" i="47" s="1"/>
  <c r="BO1320" i="47"/>
  <c r="BO1322" i="47"/>
  <c r="BO1321" i="47"/>
  <c r="BO1325" i="47"/>
  <c r="AY727" i="47" s="1"/>
  <c r="BP1175" i="47" s="1"/>
  <c r="BO1323" i="47"/>
  <c r="BN693" i="47"/>
  <c r="BN694" i="47"/>
  <c r="AX867" i="47" s="1"/>
  <c r="BN695" i="47"/>
  <c r="BN696" i="47"/>
  <c r="BP798" i="47"/>
  <c r="BP797" i="47"/>
  <c r="BO863" i="47"/>
  <c r="BP321" i="47"/>
  <c r="BP320" i="47"/>
  <c r="AZ569" i="47" s="1"/>
  <c r="BN228" i="47"/>
  <c r="BN227" i="47"/>
  <c r="BN229" i="47"/>
  <c r="AX56" i="47"/>
  <c r="BN497" i="47"/>
  <c r="BN496" i="47"/>
  <c r="BN495" i="47"/>
  <c r="AX265" i="47"/>
  <c r="AX234" i="47"/>
  <c r="AY244" i="47"/>
  <c r="BN382" i="47"/>
  <c r="AX64" i="47" s="1"/>
  <c r="BN380" i="47"/>
  <c r="BN381" i="47"/>
  <c r="AX534" i="47" s="1"/>
  <c r="BO883" i="47" s="1"/>
  <c r="BO1050" i="47"/>
  <c r="BO1051" i="47"/>
  <c r="BO1049" i="47"/>
  <c r="AY275" i="47" s="1"/>
  <c r="BO1046" i="47"/>
  <c r="BO1047" i="47"/>
  <c r="AX949" i="47"/>
  <c r="BO1553" i="47" s="1"/>
  <c r="AX364" i="47"/>
  <c r="BO612" i="47" s="1"/>
  <c r="AX143" i="47"/>
  <c r="AX27" i="47"/>
  <c r="BO43" i="47" s="1"/>
  <c r="AX176" i="47"/>
  <c r="AX372" i="47"/>
  <c r="BO466" i="47"/>
  <c r="BO467" i="47"/>
  <c r="BO465" i="47"/>
  <c r="BO468" i="47"/>
  <c r="BN1254" i="47"/>
  <c r="AX778" i="47" s="1"/>
  <c r="BO1259" i="47" s="1"/>
  <c r="BN1253" i="47"/>
  <c r="AX106" i="47" s="1"/>
  <c r="BN374" i="47"/>
  <c r="AX220" i="47" s="1"/>
  <c r="BO376" i="47" s="1"/>
  <c r="BN375" i="47"/>
  <c r="BN493" i="47"/>
  <c r="BN494" i="47"/>
  <c r="BN332" i="47"/>
  <c r="BN330" i="47"/>
  <c r="BN331" i="47"/>
  <c r="BN99" i="47"/>
  <c r="BN98" i="47"/>
  <c r="BN1247" i="47"/>
  <c r="BN1246" i="47"/>
  <c r="BN1244" i="47"/>
  <c r="BN1245" i="47"/>
  <c r="BN424" i="47"/>
  <c r="BO1524" i="47"/>
  <c r="BO1523" i="47"/>
  <c r="BN1414" i="47"/>
  <c r="AX67" i="47" s="1"/>
  <c r="BN1413" i="47"/>
  <c r="AX219" i="47" s="1"/>
  <c r="BN1135" i="47"/>
  <c r="AX869" i="47" s="1"/>
  <c r="BN1134" i="47"/>
  <c r="BN1256" i="47"/>
  <c r="BN1255" i="47"/>
  <c r="BN1252" i="47"/>
  <c r="AX5" i="47" s="1"/>
  <c r="BN1258" i="47"/>
  <c r="BN1257" i="47"/>
  <c r="BP86" i="47"/>
  <c r="BP87" i="47"/>
  <c r="BP88" i="47"/>
  <c r="BN933" i="47"/>
  <c r="BN932" i="47"/>
  <c r="AX706" i="47" s="1"/>
  <c r="BN931" i="47"/>
  <c r="AX650" i="47" s="1"/>
  <c r="BO250" i="47"/>
  <c r="BO1305" i="47"/>
  <c r="BO1306" i="47"/>
  <c r="AX766" i="47"/>
  <c r="BO1240" i="47" s="1"/>
  <c r="BO1207" i="47"/>
  <c r="AX208" i="47"/>
  <c r="AX59" i="47"/>
  <c r="AX356" i="47"/>
  <c r="AX759" i="47"/>
  <c r="BO1231" i="47" s="1"/>
  <c r="AY775" i="47"/>
  <c r="BO849" i="47"/>
  <c r="BN550" i="47"/>
  <c r="BN551" i="47"/>
  <c r="AX966" i="47" s="1"/>
  <c r="BO1576" i="47" s="1"/>
  <c r="BP21" i="47"/>
  <c r="BO1212" i="47"/>
  <c r="BO1213" i="47"/>
  <c r="BO1148" i="47"/>
  <c r="AY838" i="47" s="1"/>
  <c r="BN513" i="47"/>
  <c r="BN517" i="47"/>
  <c r="BN622" i="47"/>
  <c r="BN623" i="47"/>
  <c r="BN624" i="47"/>
  <c r="BN628" i="47"/>
  <c r="AX978" i="47" s="1"/>
  <c r="BN627" i="47"/>
  <c r="BN626" i="47"/>
  <c r="BN625" i="47"/>
  <c r="BN6" i="47"/>
  <c r="BN7" i="47"/>
  <c r="BO804" i="47"/>
  <c r="BO803" i="47"/>
  <c r="BO802" i="47"/>
  <c r="BO1579" i="47"/>
  <c r="AY124" i="47" s="1"/>
  <c r="BP212" i="47" s="1"/>
  <c r="BO1597" i="47"/>
  <c r="AX96" i="47"/>
  <c r="AX95" i="47"/>
  <c r="BO1565" i="47"/>
  <c r="BO1566" i="47"/>
  <c r="BP1491" i="47"/>
  <c r="BN1521" i="47"/>
  <c r="BN1520" i="47"/>
  <c r="BN1518" i="47"/>
  <c r="BN1535" i="47"/>
  <c r="BO1385" i="47"/>
  <c r="BO1354" i="47"/>
  <c r="BO1352" i="47"/>
  <c r="AY434" i="47" s="1"/>
  <c r="BO1353" i="47"/>
  <c r="BN714" i="47"/>
  <c r="BN713" i="47"/>
  <c r="BN1292" i="47"/>
  <c r="BN1291" i="47"/>
  <c r="BN1290" i="47"/>
  <c r="BO950" i="47"/>
  <c r="BO951" i="47"/>
  <c r="BN1206" i="47"/>
  <c r="BN1222" i="47"/>
  <c r="AX752" i="47" s="1"/>
  <c r="BO1205" i="47" s="1"/>
  <c r="BN1202" i="47"/>
  <c r="BN1201" i="47"/>
  <c r="AX282" i="47" s="1"/>
  <c r="BN1203" i="47"/>
  <c r="AX568" i="47" s="1"/>
  <c r="BO735" i="47"/>
  <c r="BO745" i="47"/>
  <c r="BO1224" i="47"/>
  <c r="BO1241" i="47"/>
  <c r="BN1404" i="47"/>
  <c r="BN1405" i="47"/>
  <c r="BN1403" i="47"/>
  <c r="BO1090" i="47"/>
  <c r="BO1271" i="47"/>
  <c r="BO1269" i="47"/>
  <c r="BO1270" i="47"/>
  <c r="BO1317" i="47"/>
  <c r="BO1334" i="47"/>
  <c r="BO1238" i="47"/>
  <c r="BN729" i="47"/>
  <c r="BN730" i="47"/>
  <c r="BN731" i="47"/>
  <c r="BN743" i="47"/>
  <c r="BN742" i="47"/>
  <c r="BO835" i="47"/>
  <c r="AY512" i="47" s="1"/>
  <c r="BP848" i="47" s="1"/>
  <c r="BO833" i="47"/>
  <c r="BO834" i="47"/>
  <c r="BO1332" i="47"/>
  <c r="BO1330" i="47"/>
  <c r="BO1331" i="47"/>
  <c r="BN690" i="47"/>
  <c r="BN697" i="47"/>
  <c r="BN1470" i="47"/>
  <c r="BN1487" i="47"/>
  <c r="BP1569" i="47"/>
  <c r="BP1571" i="47"/>
  <c r="AZ927" i="47" s="1"/>
  <c r="AY229" i="47"/>
  <c r="BP1095" i="47"/>
  <c r="BO865" i="47"/>
  <c r="BO864" i="47"/>
  <c r="BO1190" i="47"/>
  <c r="AY811" i="47" s="1"/>
  <c r="BP1319" i="47" s="1"/>
  <c r="BO1191" i="47"/>
  <c r="BO1192" i="47"/>
  <c r="AY723" i="47" s="1"/>
  <c r="AX198" i="47"/>
  <c r="BO337" i="47" s="1"/>
  <c r="AY659" i="47"/>
  <c r="AY744" i="47"/>
  <c r="BO1197" i="47"/>
  <c r="BO1196" i="47"/>
  <c r="AX330" i="47"/>
  <c r="AX320" i="47"/>
  <c r="BO541" i="47" s="1"/>
  <c r="AX594" i="47"/>
  <c r="BO970" i="47" s="1"/>
  <c r="AX300" i="47"/>
  <c r="AX677" i="47"/>
  <c r="BO1098" i="47" s="1"/>
  <c r="AX661" i="47"/>
  <c r="BO1075" i="47" s="1"/>
  <c r="AX781" i="47"/>
  <c r="BO874" i="47"/>
  <c r="BO879" i="47"/>
  <c r="BN618" i="47"/>
  <c r="BN621" i="47"/>
  <c r="AX191" i="47" s="1"/>
  <c r="BN614" i="47"/>
  <c r="AX365" i="47" s="1"/>
  <c r="BO613" i="47" s="1"/>
  <c r="BN615" i="47"/>
  <c r="BN616" i="47"/>
  <c r="BN617" i="47"/>
  <c r="AX578" i="47" s="1"/>
  <c r="BN620" i="47"/>
  <c r="BN619" i="47"/>
  <c r="AY948" i="47"/>
  <c r="BO1451" i="47"/>
  <c r="BO1465" i="47"/>
  <c r="BO1440" i="47"/>
  <c r="BO792" i="47"/>
  <c r="BO791" i="47"/>
  <c r="AY731" i="47" s="1"/>
  <c r="BO799" i="47"/>
  <c r="BO1093" i="47"/>
  <c r="BO1092" i="47"/>
  <c r="BO846" i="47"/>
  <c r="AY975" i="47"/>
  <c r="BN1504" i="47"/>
  <c r="BN1503" i="47"/>
  <c r="BO1335" i="47"/>
  <c r="BO1337" i="47"/>
  <c r="BO1336" i="47"/>
  <c r="AX795" i="47"/>
  <c r="AX776" i="47"/>
  <c r="BO866" i="47"/>
  <c r="BO877" i="47"/>
  <c r="AX546" i="47"/>
  <c r="BO607" i="47"/>
  <c r="AX215" i="47"/>
  <c r="BN1284" i="47"/>
  <c r="AX104" i="47" s="1"/>
  <c r="BO176" i="47" s="1"/>
  <c r="BN1273" i="47"/>
  <c r="BN1275" i="47"/>
  <c r="AX279" i="47" s="1"/>
  <c r="BO477" i="47" s="1"/>
  <c r="BN1274" i="47"/>
  <c r="AX937" i="47" s="1"/>
  <c r="BO1525" i="47" s="1"/>
  <c r="BP1074" i="47"/>
  <c r="AX898" i="47"/>
  <c r="BP899" i="47"/>
  <c r="BO1210" i="47"/>
  <c r="BO1204" i="47"/>
  <c r="BN1199" i="47"/>
  <c r="BN1187" i="47"/>
  <c r="BN1186" i="47"/>
  <c r="AX84" i="47" s="1"/>
  <c r="BN1185" i="47"/>
  <c r="AX281" i="47" s="1"/>
  <c r="BN610" i="47"/>
  <c r="BN607" i="47"/>
  <c r="BO760" i="47"/>
  <c r="BO746" i="47"/>
  <c r="AY308" i="47" s="1"/>
  <c r="BP525" i="47" s="1"/>
  <c r="AX463" i="47"/>
  <c r="AX468" i="47"/>
  <c r="BO789" i="47" s="1"/>
  <c r="AX636" i="47"/>
  <c r="BO1037" i="47" s="1"/>
  <c r="AX641" i="47"/>
  <c r="BO1042" i="47" s="1"/>
  <c r="AY118" i="47" s="1"/>
  <c r="BP203" i="47" s="1"/>
  <c r="AZ119" i="47" s="1"/>
  <c r="BQ204" i="47" s="1"/>
  <c r="BA117" i="47" s="1"/>
  <c r="BN894" i="47"/>
  <c r="BN888" i="47"/>
  <c r="AX552" i="47" s="1"/>
  <c r="BN1388" i="47"/>
  <c r="AX668" i="47" s="1"/>
  <c r="BN1386" i="47"/>
  <c r="AX133" i="47" s="1"/>
  <c r="BN1387" i="47"/>
  <c r="BO1074" i="47"/>
  <c r="AY449" i="47" s="1"/>
  <c r="BP755" i="47" s="1"/>
  <c r="AY276" i="47"/>
  <c r="AY562" i="47"/>
  <c r="BO469" i="47"/>
  <c r="BO587" i="47"/>
  <c r="BO588" i="47"/>
  <c r="AX424" i="47"/>
  <c r="BO715" i="47" s="1"/>
  <c r="AX428" i="47"/>
  <c r="AY799" i="47"/>
  <c r="BP1298" i="47" s="1"/>
  <c r="AY806" i="47"/>
  <c r="AY537" i="47"/>
  <c r="AY542" i="47"/>
  <c r="AY984" i="47"/>
  <c r="BP1599" i="47" s="1"/>
  <c r="AY991" i="47"/>
  <c r="BO1223" i="47"/>
  <c r="BP506" i="47"/>
  <c r="BN722" i="47"/>
  <c r="AX54" i="47" s="1"/>
  <c r="BN720" i="47"/>
  <c r="AX405" i="47" s="1"/>
  <c r="BN719" i="47"/>
  <c r="BN721" i="47"/>
  <c r="BN733" i="47"/>
  <c r="AX226" i="47" s="1"/>
  <c r="BN732" i="47"/>
  <c r="BO820" i="47"/>
  <c r="BO821" i="47"/>
  <c r="BO822" i="47"/>
  <c r="AX987" i="47"/>
  <c r="BO1599" i="47" s="1"/>
  <c r="AX994" i="47"/>
  <c r="BO1614" i="47" s="1"/>
  <c r="AY729" i="47"/>
  <c r="AY735" i="47"/>
  <c r="BP1184" i="47" s="1"/>
  <c r="AY864" i="47"/>
  <c r="BP1410" i="47" s="1"/>
  <c r="BO1315" i="47"/>
  <c r="BO1314" i="47"/>
  <c r="BO1313" i="47"/>
  <c r="BP1558" i="47"/>
  <c r="AZ948" i="47" s="1"/>
  <c r="BP1552" i="47"/>
  <c r="BP1506" i="47"/>
  <c r="BP1507" i="47"/>
  <c r="AY533" i="47"/>
  <c r="AY538" i="47"/>
  <c r="BP877" i="47" s="1"/>
  <c r="AZ645" i="47" s="1"/>
  <c r="BP785" i="47"/>
  <c r="BO851" i="47"/>
  <c r="AY513" i="47" s="1"/>
  <c r="BO852" i="47"/>
  <c r="BO853" i="47"/>
  <c r="BN544" i="47"/>
  <c r="AX646" i="47" s="1"/>
  <c r="BO1048" i="47" s="1"/>
  <c r="BN543" i="47"/>
  <c r="AX782" i="47" s="1"/>
  <c r="AM602" i="47"/>
  <c r="AN602" i="47" s="1"/>
  <c r="BP1065" i="47"/>
  <c r="AZ178" i="47" s="1"/>
  <c r="BQ306" i="47" s="1"/>
  <c r="BP1064" i="47"/>
  <c r="AX553" i="47"/>
  <c r="BO901" i="47" s="1"/>
  <c r="AX135" i="47"/>
  <c r="AX134" i="47"/>
  <c r="AY216" i="47"/>
  <c r="AY781" i="47"/>
  <c r="AY769" i="47"/>
  <c r="AY215" i="47"/>
  <c r="AX353" i="47"/>
  <c r="AX346" i="47"/>
  <c r="BO579" i="47" s="1"/>
  <c r="AY343" i="47" s="1"/>
  <c r="AY454" i="47"/>
  <c r="AY446" i="47"/>
  <c r="BP744" i="47" s="1"/>
  <c r="BO741" i="47"/>
  <c r="BO740" i="47"/>
  <c r="AY479" i="47" s="1"/>
  <c r="BP801" i="47" s="1"/>
  <c r="BQ193" i="47"/>
  <c r="BQ192" i="47"/>
  <c r="BQ194" i="47"/>
  <c r="BQ191" i="47"/>
  <c r="BQ188" i="47"/>
  <c r="BQ189" i="47"/>
  <c r="BQ190" i="47"/>
  <c r="BO418" i="47"/>
  <c r="BO419" i="47"/>
  <c r="BO32" i="47"/>
  <c r="BO1232" i="47"/>
  <c r="BO1233" i="47"/>
  <c r="BN1397" i="47"/>
  <c r="BN1396" i="47"/>
  <c r="BO1096" i="47"/>
  <c r="AX695" i="47"/>
  <c r="AX685" i="47"/>
  <c r="BO1111" i="47" s="1"/>
  <c r="AY957" i="47"/>
  <c r="BP1561" i="47" s="1"/>
  <c r="BO854" i="47"/>
  <c r="BO856" i="47"/>
  <c r="BO855" i="47"/>
  <c r="BO1264" i="47"/>
  <c r="BO1266" i="47"/>
  <c r="BO454" i="47"/>
  <c r="BO455" i="47"/>
  <c r="BO453" i="47"/>
  <c r="AX570" i="47"/>
  <c r="BO709" i="47"/>
  <c r="BO710" i="47"/>
  <c r="AY849" i="47"/>
  <c r="AY837" i="47"/>
  <c r="AY810" i="47"/>
  <c r="BP1318" i="47" s="1"/>
  <c r="BO605" i="47"/>
  <c r="BO606" i="47"/>
  <c r="AY514" i="47"/>
  <c r="AY768" i="47"/>
  <c r="AY757" i="47"/>
  <c r="AX742" i="47"/>
  <c r="AX753" i="47"/>
  <c r="BO1221" i="47" s="1"/>
  <c r="AY750" i="47" s="1"/>
  <c r="AY420" i="47"/>
  <c r="BP706" i="47" s="1"/>
  <c r="AY412" i="47"/>
  <c r="BO483" i="47"/>
  <c r="BO484" i="47"/>
  <c r="BO482" i="47"/>
  <c r="BN727" i="47"/>
  <c r="BN726" i="47"/>
  <c r="BN725" i="47"/>
  <c r="BN753" i="47"/>
  <c r="AX291" i="47" s="1"/>
  <c r="BO1032" i="47"/>
  <c r="BO1022" i="47"/>
  <c r="AY632" i="47" s="1"/>
  <c r="BP1029" i="47" s="1"/>
  <c r="BO828" i="47"/>
  <c r="BT975" i="47"/>
  <c r="BT974" i="47"/>
  <c r="BO1595" i="47"/>
  <c r="BO1594" i="47"/>
  <c r="AY360" i="47" s="1"/>
  <c r="BP1173" i="47"/>
  <c r="BP1172" i="47"/>
  <c r="AZ734" i="47" s="1"/>
  <c r="BP1174" i="47"/>
  <c r="BP1171" i="47"/>
  <c r="BP1170" i="47"/>
  <c r="AY583" i="47"/>
  <c r="AX369" i="47"/>
  <c r="BO608" i="47" s="1"/>
  <c r="AY921" i="47" s="1"/>
  <c r="AX681" i="47"/>
  <c r="BO1106" i="47" s="1"/>
  <c r="AY679" i="47" s="1"/>
  <c r="AX573" i="47"/>
  <c r="AM612" i="47"/>
  <c r="AN612" i="47" s="1"/>
  <c r="BO603" i="47"/>
  <c r="AY357" i="47" s="1"/>
  <c r="BO596" i="47"/>
  <c r="AY356" i="47" s="1"/>
  <c r="AY189" i="47"/>
  <c r="AY192" i="47"/>
  <c r="BP328" i="47" s="1"/>
  <c r="BN1479" i="47"/>
  <c r="BN1478" i="47"/>
  <c r="AX945" i="47"/>
  <c r="BO1543" i="47" s="1"/>
  <c r="AX958" i="47"/>
  <c r="AY609" i="47"/>
  <c r="BP989" i="47" s="1"/>
  <c r="BP1490" i="47"/>
  <c r="AY444" i="47"/>
  <c r="BP739" i="47" s="1"/>
  <c r="AZ509" i="47"/>
  <c r="AY361" i="47"/>
  <c r="AY354" i="47"/>
  <c r="BO860" i="47"/>
  <c r="AY103" i="47"/>
  <c r="AY122" i="47"/>
  <c r="AZ640" i="47"/>
  <c r="BN710" i="47"/>
  <c r="BN709" i="47"/>
  <c r="AX316" i="47" s="1"/>
  <c r="AY239" i="47"/>
  <c r="AY655" i="47"/>
  <c r="AZ239" i="47"/>
  <c r="AZ655" i="47"/>
  <c r="AY416" i="47"/>
  <c r="AY910" i="47"/>
  <c r="BP1487" i="47" s="1"/>
  <c r="AY652" i="47"/>
  <c r="AY525" i="47"/>
  <c r="AY362" i="47"/>
  <c r="BP507" i="47"/>
  <c r="BP567" i="47"/>
  <c r="BQ826" i="47"/>
  <c r="BP826" i="47"/>
  <c r="AY685" i="47"/>
  <c r="BP1111" i="47" s="1"/>
  <c r="AY213" i="47"/>
  <c r="AY544" i="47"/>
  <c r="BP890" i="47" s="1"/>
  <c r="AY455" i="47"/>
  <c r="BP747" i="47" s="1"/>
  <c r="AY803" i="47"/>
  <c r="BP1307" i="47" s="1"/>
  <c r="AY671" i="47"/>
  <c r="BP1089" i="47" s="1"/>
  <c r="AY672" i="47"/>
  <c r="BP754" i="47"/>
  <c r="BP1297" i="47"/>
  <c r="BP528" i="47"/>
  <c r="BP529" i="47"/>
  <c r="BP416" i="47"/>
  <c r="BP1198" i="47"/>
  <c r="BO199" i="47" l="1"/>
  <c r="BO198" i="47"/>
  <c r="BO196" i="47"/>
  <c r="AY460" i="47" s="1"/>
  <c r="BP773" i="47" s="1"/>
  <c r="BO197" i="47"/>
  <c r="BO15" i="47"/>
  <c r="AY741" i="47" s="1"/>
  <c r="BP1200" i="47" s="1"/>
  <c r="BO16" i="47"/>
  <c r="BO213" i="47"/>
  <c r="BO214" i="47"/>
  <c r="BO215" i="47"/>
  <c r="BO890" i="47"/>
  <c r="BO875" i="47"/>
  <c r="BO806" i="47"/>
  <c r="AX946" i="47"/>
  <c r="BO1547" i="47" s="1"/>
  <c r="AY946" i="47" s="1"/>
  <c r="AX273" i="47"/>
  <c r="AY828" i="47"/>
  <c r="AX689" i="47"/>
  <c r="BO1116" i="47" s="1"/>
  <c r="AX917" i="47"/>
  <c r="BO1497" i="47" s="1"/>
  <c r="AY625" i="47"/>
  <c r="AX266" i="47"/>
  <c r="BO444" i="47" s="1"/>
  <c r="AX429" i="47"/>
  <c r="AX469" i="47"/>
  <c r="AX425" i="47"/>
  <c r="AY797" i="47"/>
  <c r="BP1296" i="47" s="1"/>
  <c r="AX992" i="47"/>
  <c r="AX702" i="47"/>
  <c r="AX579" i="47"/>
  <c r="AX866" i="47"/>
  <c r="AX559" i="47"/>
  <c r="AX251" i="47"/>
  <c r="AX376" i="47"/>
  <c r="AX773" i="47"/>
  <c r="AX485" i="47"/>
  <c r="BO815" i="47" s="1"/>
  <c r="AX194" i="47"/>
  <c r="BO335" i="47" s="1"/>
  <c r="AX942" i="47"/>
  <c r="BO1538" i="47" s="1"/>
  <c r="AX694" i="47"/>
  <c r="AX293" i="47"/>
  <c r="AX370" i="47"/>
  <c r="BO892" i="47"/>
  <c r="AY595" i="47" s="1"/>
  <c r="BO1039" i="47"/>
  <c r="AX523" i="47"/>
  <c r="BO862" i="47" s="1"/>
  <c r="BP4" i="47"/>
  <c r="BP3" i="47"/>
  <c r="AX762" i="47"/>
  <c r="AX625" i="47"/>
  <c r="BO1027" i="47" s="1"/>
  <c r="AY682" i="47" s="1"/>
  <c r="AX656" i="47"/>
  <c r="BO1066" i="47" s="1"/>
  <c r="AX760" i="47"/>
  <c r="BO770" i="47"/>
  <c r="BO769" i="47"/>
  <c r="BP435" i="47"/>
  <c r="BP436" i="47"/>
  <c r="AX183" i="47"/>
  <c r="AX555" i="47"/>
  <c r="AX938" i="47"/>
  <c r="AX589" i="47"/>
  <c r="BO961" i="47" s="1"/>
  <c r="AY590" i="47" s="1"/>
  <c r="BP962" i="47" s="1"/>
  <c r="AX645" i="47"/>
  <c r="BO1045" i="47" s="1"/>
  <c r="AY321" i="47" s="1"/>
  <c r="BP542" i="47" s="1"/>
  <c r="AX202" i="47"/>
  <c r="BO527" i="47"/>
  <c r="BO526" i="47"/>
  <c r="AX235" i="47"/>
  <c r="BO409" i="47" s="1"/>
  <c r="AX57" i="47"/>
  <c r="BO1150" i="47"/>
  <c r="AY270" i="47" s="1"/>
  <c r="BO1149" i="47"/>
  <c r="AX245" i="47"/>
  <c r="AX830" i="47"/>
  <c r="BO1361" i="47" s="1"/>
  <c r="BO1448" i="47"/>
  <c r="BO1450" i="47"/>
  <c r="BO1449" i="47"/>
  <c r="BO1418" i="47"/>
  <c r="BO443" i="47"/>
  <c r="BO442" i="47"/>
  <c r="BO407" i="47"/>
  <c r="BO408" i="47"/>
  <c r="BO109" i="47"/>
  <c r="BO110" i="47"/>
  <c r="BO1423" i="47"/>
  <c r="BO1422" i="47"/>
  <c r="BO360" i="47"/>
  <c r="BO359" i="47"/>
  <c r="AX253" i="47"/>
  <c r="AX200" i="47"/>
  <c r="BP389" i="47"/>
  <c r="BP392" i="47"/>
  <c r="BO556" i="47"/>
  <c r="BO557" i="47"/>
  <c r="BP1181" i="47"/>
  <c r="BP1182" i="47"/>
  <c r="BP1183" i="47"/>
  <c r="BP1587" i="47"/>
  <c r="BP1590" i="47"/>
  <c r="BO1294" i="47"/>
  <c r="BO1295" i="47"/>
  <c r="BO1293" i="47"/>
  <c r="BO781" i="47"/>
  <c r="BO782" i="47"/>
  <c r="BO900" i="47"/>
  <c r="BO903" i="47"/>
  <c r="BO1083" i="47"/>
  <c r="BO1086" i="47"/>
  <c r="AY121" i="47" s="1"/>
  <c r="BO718" i="47"/>
  <c r="BO721" i="47"/>
  <c r="BP1606" i="47"/>
  <c r="BP1607" i="47"/>
  <c r="AZ115" i="47" s="1"/>
  <c r="AX327" i="47"/>
  <c r="AX180" i="47"/>
  <c r="BO383" i="47"/>
  <c r="BO385" i="47"/>
  <c r="BO384" i="47"/>
  <c r="BO1263" i="47"/>
  <c r="BO1268" i="47"/>
  <c r="BP1373" i="47"/>
  <c r="AZ839" i="47" s="1"/>
  <c r="BP1371" i="47"/>
  <c r="BP1372" i="47"/>
  <c r="BP949" i="47"/>
  <c r="BP952" i="47"/>
  <c r="BO540" i="47"/>
  <c r="BO539" i="47"/>
  <c r="BP411" i="47"/>
  <c r="BP414" i="47"/>
  <c r="BQ411" i="47"/>
  <c r="BQ414" i="47"/>
  <c r="AY592" i="47"/>
  <c r="BP964" i="47" s="1"/>
  <c r="AY591" i="47"/>
  <c r="BP963" i="47" s="1"/>
  <c r="BQ202" i="47"/>
  <c r="BQ201" i="47"/>
  <c r="BP702" i="47"/>
  <c r="BP701" i="47"/>
  <c r="BP698" i="47"/>
  <c r="BP699" i="47"/>
  <c r="BP700" i="47"/>
  <c r="BO702" i="47"/>
  <c r="BO701" i="47"/>
  <c r="BO699" i="47"/>
  <c r="BO698" i="47"/>
  <c r="AY423" i="47" s="1"/>
  <c r="BO697" i="47"/>
  <c r="BO700" i="47"/>
  <c r="BO889" i="47"/>
  <c r="AY539" i="47" s="1"/>
  <c r="BO1114" i="47"/>
  <c r="BO1063" i="47"/>
  <c r="BO274" i="47"/>
  <c r="BO273" i="47"/>
  <c r="BO272" i="47"/>
  <c r="BO271" i="47"/>
  <c r="BO270" i="47"/>
  <c r="BO269" i="47"/>
  <c r="BO268" i="47"/>
  <c r="BO1342" i="47"/>
  <c r="AY969" i="47" s="1"/>
  <c r="BO1343" i="47"/>
  <c r="BO1339" i="47"/>
  <c r="BO1340" i="47"/>
  <c r="BO1338" i="47"/>
  <c r="BO336" i="47"/>
  <c r="AY206" i="47" s="1"/>
  <c r="BO1272" i="47"/>
  <c r="AY852" i="47"/>
  <c r="BO761" i="47"/>
  <c r="BO762" i="47"/>
  <c r="BO763" i="47"/>
  <c r="BO764" i="47"/>
  <c r="BO765" i="47"/>
  <c r="AY853" i="47" s="1"/>
  <c r="BO766" i="47"/>
  <c r="BP432" i="47"/>
  <c r="BP431" i="47"/>
  <c r="BP434" i="47"/>
  <c r="BO516" i="47"/>
  <c r="BO517" i="47"/>
  <c r="AX472" i="47"/>
  <c r="AX844" i="47"/>
  <c r="BO1382" i="47" s="1"/>
  <c r="BO1494" i="47"/>
  <c r="BO1496" i="47"/>
  <c r="BO1393" i="47"/>
  <c r="AX373" i="47"/>
  <c r="AX856" i="47"/>
  <c r="AX990" i="47"/>
  <c r="BO1605" i="47" s="1"/>
  <c r="AX989" i="47"/>
  <c r="BR201" i="47"/>
  <c r="BR202" i="47"/>
  <c r="AX55" i="47"/>
  <c r="AX527" i="47"/>
  <c r="AY820" i="47"/>
  <c r="AY819" i="47"/>
  <c r="AZ196" i="47"/>
  <c r="AX217" i="47"/>
  <c r="BO373" i="47" s="1"/>
  <c r="AX988" i="47"/>
  <c r="BO1481" i="47"/>
  <c r="AY901" i="47" s="1"/>
  <c r="BP1041" i="47"/>
  <c r="BP1044" i="47"/>
  <c r="BO1316" i="47"/>
  <c r="AY125" i="47" s="1"/>
  <c r="AY339" i="47"/>
  <c r="AY338" i="47"/>
  <c r="BO1006" i="47"/>
  <c r="BO542" i="47"/>
  <c r="AY196" i="47"/>
  <c r="BO1146" i="47"/>
  <c r="BO1147" i="47"/>
  <c r="AY277" i="47" s="1"/>
  <c r="BP468" i="47" s="1"/>
  <c r="BO422" i="47"/>
  <c r="AY450" i="47" s="1"/>
  <c r="BO421" i="47"/>
  <c r="BO423" i="47"/>
  <c r="BO1447" i="47"/>
  <c r="BO1446" i="47"/>
  <c r="BO1444" i="47"/>
  <c r="AY762" i="47" s="1"/>
  <c r="BO1445" i="47"/>
  <c r="AZ872" i="47"/>
  <c r="AX379" i="47"/>
  <c r="BO635" i="47" s="1"/>
  <c r="AX378" i="47"/>
  <c r="AY603" i="47"/>
  <c r="AY597" i="47"/>
  <c r="BP1117" i="47"/>
  <c r="BP1144" i="47"/>
  <c r="BP1145" i="47"/>
  <c r="AX669" i="47"/>
  <c r="AY917" i="47"/>
  <c r="BP1497" i="47" s="1"/>
  <c r="AX802" i="47"/>
  <c r="BO1304" i="47" s="1"/>
  <c r="BO476" i="47"/>
  <c r="AY245" i="47"/>
  <c r="AX26" i="47"/>
  <c r="BO475" i="47"/>
  <c r="BO1526" i="47"/>
  <c r="AX688" i="47"/>
  <c r="BO1113" i="47" s="1"/>
  <c r="AX170" i="47"/>
  <c r="BP759" i="47"/>
  <c r="BO311" i="47"/>
  <c r="BO312" i="47"/>
  <c r="BO310" i="47"/>
  <c r="AY200" i="47" s="1"/>
  <c r="BO1530" i="47"/>
  <c r="BO1282" i="47"/>
  <c r="BO1281" i="47"/>
  <c r="BO1283" i="47"/>
  <c r="AY792" i="47" s="1"/>
  <c r="BP1285" i="47" s="1"/>
  <c r="BP935" i="47"/>
  <c r="BP936" i="47"/>
  <c r="BO1415" i="47"/>
  <c r="BO441" i="47"/>
  <c r="BO440" i="47"/>
  <c r="BO439" i="47"/>
  <c r="BO438" i="47"/>
  <c r="BO406" i="47"/>
  <c r="BO405" i="47"/>
  <c r="BO404" i="47"/>
  <c r="BO402" i="47"/>
  <c r="BO403" i="47"/>
  <c r="BO1551" i="47"/>
  <c r="BO1550" i="47"/>
  <c r="BO610" i="47"/>
  <c r="BO609" i="47"/>
  <c r="AY366" i="47" s="1"/>
  <c r="BO297" i="47"/>
  <c r="BO296" i="47"/>
  <c r="AY482" i="47"/>
  <c r="AX221" i="47"/>
  <c r="AX222" i="47"/>
  <c r="AX258" i="47"/>
  <c r="AX259" i="47"/>
  <c r="AX247" i="47"/>
  <c r="AX248" i="47"/>
  <c r="AX788" i="47"/>
  <c r="AX789" i="47"/>
  <c r="BO1280" i="47" s="1"/>
  <c r="AY982" i="47"/>
  <c r="BP1593" i="47" s="1"/>
  <c r="AY983" i="47"/>
  <c r="BO358" i="47"/>
  <c r="BO355" i="47"/>
  <c r="AY972" i="47" s="1"/>
  <c r="BO356" i="47"/>
  <c r="BO354" i="47"/>
  <c r="BO357" i="47"/>
  <c r="AY976" i="47" s="1"/>
  <c r="BP1591" i="47" s="1"/>
  <c r="AX575" i="47"/>
  <c r="AX576" i="47"/>
  <c r="AX287" i="47"/>
  <c r="AX934" i="47"/>
  <c r="AX490" i="47"/>
  <c r="AX491" i="47"/>
  <c r="AY610" i="47"/>
  <c r="BP993" i="47" s="1"/>
  <c r="AZ620" i="47" s="1"/>
  <c r="AY611" i="47"/>
  <c r="AY754" i="47"/>
  <c r="BP1225" i="47" s="1"/>
  <c r="AX482" i="47"/>
  <c r="BO807" i="47" s="1"/>
  <c r="AY749" i="47" s="1"/>
  <c r="BP1218" i="47" s="1"/>
  <c r="AX483" i="47"/>
  <c r="BP1120" i="47"/>
  <c r="BO554" i="47"/>
  <c r="AY332" i="47" s="1"/>
  <c r="BP559" i="47" s="1"/>
  <c r="BO553" i="47"/>
  <c r="BO966" i="47"/>
  <c r="BO967" i="47"/>
  <c r="BO965" i="47"/>
  <c r="BO959" i="47"/>
  <c r="BO958" i="47"/>
  <c r="AY10" i="47" s="1"/>
  <c r="BP14" i="47" s="1"/>
  <c r="BO1073" i="47"/>
  <c r="AY212" i="47" s="1"/>
  <c r="BO1072" i="47"/>
  <c r="BO1123" i="47"/>
  <c r="BO937" i="47"/>
  <c r="BO938" i="47"/>
  <c r="BO939" i="47"/>
  <c r="AX770" i="47"/>
  <c r="BO1242" i="47" s="1"/>
  <c r="AY474" i="47" s="1"/>
  <c r="AX771" i="47"/>
  <c r="AY614" i="47"/>
  <c r="AY615" i="47"/>
  <c r="BP1180" i="47"/>
  <c r="BP1178" i="47"/>
  <c r="AY795" i="47"/>
  <c r="AY796" i="47"/>
  <c r="BO367" i="47"/>
  <c r="BO474" i="47"/>
  <c r="BO471" i="47"/>
  <c r="BO470" i="47"/>
  <c r="AY483" i="47" s="1"/>
  <c r="BO473" i="47"/>
  <c r="BO472" i="47"/>
  <c r="BO1467" i="47"/>
  <c r="BO1468" i="47"/>
  <c r="AY11" i="47" s="1"/>
  <c r="AY665" i="47"/>
  <c r="AY666" i="47"/>
  <c r="BP520" i="47"/>
  <c r="BO777" i="47"/>
  <c r="BO778" i="47"/>
  <c r="BO776" i="47"/>
  <c r="BO779" i="47"/>
  <c r="BO787" i="47"/>
  <c r="BO786" i="47"/>
  <c r="AY511" i="47" s="1"/>
  <c r="BO1035" i="47"/>
  <c r="AY179" i="47" s="1"/>
  <c r="BP308" i="47" s="1"/>
  <c r="BO1034" i="47"/>
  <c r="AY633" i="47" s="1"/>
  <c r="AX905" i="47"/>
  <c r="AX906" i="47"/>
  <c r="AX560" i="47"/>
  <c r="BO912" i="47" s="1"/>
  <c r="AY306" i="47" s="1"/>
  <c r="AX561" i="47"/>
  <c r="BP752" i="47"/>
  <c r="AZ852" i="47" s="1"/>
  <c r="BQ1393" i="47" s="1"/>
  <c r="BP751" i="47"/>
  <c r="BP750" i="47"/>
  <c r="BO712" i="47"/>
  <c r="BO711" i="47"/>
  <c r="BP1310" i="47"/>
  <c r="BP1309" i="47"/>
  <c r="AZ295" i="47"/>
  <c r="BQ504" i="47" s="1"/>
  <c r="BO1611" i="47"/>
  <c r="BO1609" i="47"/>
  <c r="AY374" i="47" s="1"/>
  <c r="BO1610" i="47"/>
  <c r="BO1608" i="47"/>
  <c r="AY992" i="47" s="1"/>
  <c r="BO1607" i="47"/>
  <c r="AY115" i="47" s="1"/>
  <c r="BO1606" i="47"/>
  <c r="BO586" i="47"/>
  <c r="BO589" i="47"/>
  <c r="BP757" i="47"/>
  <c r="BP758" i="47"/>
  <c r="BP756" i="47"/>
  <c r="AX850" i="47"/>
  <c r="AX851" i="47"/>
  <c r="BO1395" i="47" s="1"/>
  <c r="BO926" i="47"/>
  <c r="BO925" i="47"/>
  <c r="AY834" i="47" s="1"/>
  <c r="BP1366" i="47" s="1"/>
  <c r="BP1389" i="47"/>
  <c r="BP1390" i="47"/>
  <c r="BP1370" i="47"/>
  <c r="BP1369" i="47"/>
  <c r="BP1368" i="47"/>
  <c r="BP1216" i="47"/>
  <c r="BP1219" i="47"/>
  <c r="AX435" i="47"/>
  <c r="AX436" i="47"/>
  <c r="BP1099" i="47"/>
  <c r="BP323" i="47"/>
  <c r="BP322" i="47"/>
  <c r="BP324" i="47"/>
  <c r="BP325" i="47"/>
  <c r="AX900" i="47"/>
  <c r="AX901" i="47"/>
  <c r="BO1563" i="47"/>
  <c r="BO1562" i="47"/>
  <c r="AY56" i="47" s="1"/>
  <c r="BO534" i="47"/>
  <c r="BO535" i="47"/>
  <c r="BO536" i="47"/>
  <c r="BO537" i="47"/>
  <c r="BP1061" i="47"/>
  <c r="BP1062" i="47"/>
  <c r="BP697" i="47"/>
  <c r="BP695" i="47"/>
  <c r="BP694" i="47"/>
  <c r="AZ867" i="47" s="1"/>
  <c r="BP693" i="47"/>
  <c r="BP696" i="47"/>
  <c r="BP1056" i="47"/>
  <c r="AZ974" i="47" s="1"/>
  <c r="BP1055" i="47"/>
  <c r="AX701" i="47"/>
  <c r="AX865" i="47"/>
  <c r="BO1414" i="47" s="1"/>
  <c r="AY67" i="47" s="1"/>
  <c r="AX687" i="47"/>
  <c r="BP1046" i="47"/>
  <c r="BO162" i="47"/>
  <c r="BO163" i="47"/>
  <c r="AY433" i="47"/>
  <c r="AX225" i="47"/>
  <c r="BO379" i="47" s="1"/>
  <c r="AX199" i="47"/>
  <c r="AY234" i="47"/>
  <c r="AX558" i="47"/>
  <c r="BO246" i="47"/>
  <c r="AY108" i="47" s="1"/>
  <c r="BP186" i="47" s="1"/>
  <c r="BO245" i="47"/>
  <c r="BO375" i="47"/>
  <c r="AX484" i="47"/>
  <c r="AX250" i="47"/>
  <c r="AX252" i="47"/>
  <c r="BO425" i="47" s="1"/>
  <c r="AX190" i="47"/>
  <c r="AY617" i="47"/>
  <c r="BO300" i="47"/>
  <c r="BO302" i="47"/>
  <c r="BO301" i="47"/>
  <c r="BO299" i="47"/>
  <c r="AY247" i="47" s="1"/>
  <c r="BO298" i="47"/>
  <c r="AY530" i="47" s="1"/>
  <c r="BO101" i="47"/>
  <c r="BO102" i="47"/>
  <c r="BO598" i="47"/>
  <c r="BO601" i="47"/>
  <c r="AY833" i="47" s="1"/>
  <c r="BO600" i="47"/>
  <c r="BO599" i="47"/>
  <c r="AX535" i="47"/>
  <c r="BO884" i="47" s="1"/>
  <c r="AX801" i="47"/>
  <c r="BO1303" i="47" s="1"/>
  <c r="AY21" i="47"/>
  <c r="AY272" i="47"/>
  <c r="BO1053" i="47"/>
  <c r="AY51" i="47" s="1"/>
  <c r="BP89" i="47" s="1"/>
  <c r="AZ3" i="47" s="1"/>
  <c r="BO1054" i="47"/>
  <c r="BO597" i="47"/>
  <c r="BO602" i="47"/>
  <c r="BO869" i="47"/>
  <c r="BO161" i="47"/>
  <c r="BO489" i="47"/>
  <c r="AX751" i="47"/>
  <c r="AX777" i="47"/>
  <c r="BO1251" i="47" s="1"/>
  <c r="AY148" i="47"/>
  <c r="AX693" i="47"/>
  <c r="AY766" i="47"/>
  <c r="AX941" i="47"/>
  <c r="AX377" i="47"/>
  <c r="BO629" i="47" s="1"/>
  <c r="AX965" i="47"/>
  <c r="BO1573" i="47" s="1"/>
  <c r="AY286" i="47"/>
  <c r="BP690" i="47"/>
  <c r="BP1045" i="47"/>
  <c r="AZ321" i="47" s="1"/>
  <c r="BP601" i="47"/>
  <c r="BO7" i="47"/>
  <c r="BO6" i="47"/>
  <c r="BO1277" i="47"/>
  <c r="BP1070" i="47"/>
  <c r="BP1071" i="47"/>
  <c r="BO555" i="47"/>
  <c r="BO969" i="47"/>
  <c r="BO968" i="47"/>
  <c r="BO514" i="47"/>
  <c r="BO513" i="47"/>
  <c r="BO1265" i="47"/>
  <c r="BO940" i="47"/>
  <c r="BO941" i="47"/>
  <c r="BO942" i="47"/>
  <c r="BO1243" i="47"/>
  <c r="BO1226" i="47"/>
  <c r="BP1595" i="47"/>
  <c r="BP1594" i="47"/>
  <c r="AZ360" i="47" s="1"/>
  <c r="BO800" i="47"/>
  <c r="BO1135" i="47"/>
  <c r="AY869" i="47" s="1"/>
  <c r="BO1134" i="47"/>
  <c r="BO1413" i="47"/>
  <c r="BO1472" i="47"/>
  <c r="BO1475" i="47"/>
  <c r="BO1470" i="47"/>
  <c r="BO1474" i="47"/>
  <c r="AY398" i="47" s="1"/>
  <c r="BO1469" i="47"/>
  <c r="BO1473" i="47"/>
  <c r="BO1471" i="47"/>
  <c r="BO1466" i="47"/>
  <c r="BP524" i="47"/>
  <c r="AZ201" i="47" s="1"/>
  <c r="BP523" i="47"/>
  <c r="BO767" i="47"/>
  <c r="BO780" i="47"/>
  <c r="BO1040" i="47"/>
  <c r="BO898" i="47"/>
  <c r="BO713" i="47"/>
  <c r="BO714" i="47"/>
  <c r="BO719" i="47"/>
  <c r="BO720" i="47"/>
  <c r="BP876" i="47"/>
  <c r="BQ505" i="47"/>
  <c r="BO92" i="47"/>
  <c r="BO91" i="47"/>
  <c r="AX833" i="47"/>
  <c r="BO1363" i="47" s="1"/>
  <c r="AX249" i="47"/>
  <c r="BO427" i="47" s="1"/>
  <c r="BO1582" i="47"/>
  <c r="BO1612" i="47"/>
  <c r="BO1613" i="47"/>
  <c r="BP1161" i="47"/>
  <c r="AZ264" i="47" s="1"/>
  <c r="BQ437" i="47" s="1"/>
  <c r="BP1177" i="47"/>
  <c r="BP1188" i="47"/>
  <c r="BP1189" i="47"/>
  <c r="AZ686" i="47" s="1"/>
  <c r="BP1385" i="47"/>
  <c r="BO581" i="47"/>
  <c r="BO582" i="47"/>
  <c r="AY899" i="47" s="1"/>
  <c r="BO580" i="47"/>
  <c r="BP735" i="47"/>
  <c r="AZ611" i="47" s="1"/>
  <c r="BP745" i="47"/>
  <c r="BP802" i="47"/>
  <c r="BP803" i="47"/>
  <c r="BP804" i="47"/>
  <c r="AX794" i="47"/>
  <c r="AX53" i="47"/>
  <c r="BO90" i="47" s="1"/>
  <c r="BO1126" i="47"/>
  <c r="BO1124" i="47"/>
  <c r="BO899" i="47"/>
  <c r="BP1374" i="47"/>
  <c r="BO1203" i="47"/>
  <c r="BO1201" i="47"/>
  <c r="AY282" i="47" s="1"/>
  <c r="BO1202" i="47"/>
  <c r="BO1206" i="47"/>
  <c r="BP1030" i="47"/>
  <c r="BP950" i="47"/>
  <c r="BP951" i="47"/>
  <c r="BO1091" i="47"/>
  <c r="BO1107" i="47"/>
  <c r="BO932" i="47"/>
  <c r="BO933" i="47"/>
  <c r="BO931" i="47"/>
  <c r="AY650" i="47" s="1"/>
  <c r="BP600" i="47"/>
  <c r="BP597" i="47"/>
  <c r="BP599" i="47"/>
  <c r="BO1544" i="47"/>
  <c r="BO1546" i="47"/>
  <c r="BO1545" i="47"/>
  <c r="BO1564" i="47"/>
  <c r="AY956" i="47" s="1"/>
  <c r="BP1560" i="47" s="1"/>
  <c r="BP977" i="47"/>
  <c r="BP990" i="47"/>
  <c r="BP729" i="47"/>
  <c r="BP742" i="47"/>
  <c r="BP743" i="47"/>
  <c r="AY524" i="47"/>
  <c r="AY422" i="47"/>
  <c r="AX404" i="47"/>
  <c r="AX522" i="47"/>
  <c r="BO861" i="47" s="1"/>
  <c r="BP865" i="47"/>
  <c r="BP864" i="47"/>
  <c r="BP878" i="47"/>
  <c r="BP891" i="47"/>
  <c r="BP1306" i="47"/>
  <c r="BP1305" i="47"/>
  <c r="AY745" i="47"/>
  <c r="BP1208" i="47" s="1"/>
  <c r="AZ737" i="47" s="1"/>
  <c r="BP1058" i="47"/>
  <c r="BP1057" i="47"/>
  <c r="BP1063" i="47"/>
  <c r="AZ182" i="47" s="1"/>
  <c r="BP1190" i="47"/>
  <c r="BP1191" i="47"/>
  <c r="BP1192" i="47"/>
  <c r="BO956" i="47"/>
  <c r="BO955" i="47"/>
  <c r="AY457" i="47" s="1"/>
  <c r="BO509" i="47"/>
  <c r="AY296" i="47" s="1"/>
  <c r="BP508" i="47" s="1"/>
  <c r="BO510" i="47"/>
  <c r="AY199" i="47" s="1"/>
  <c r="BO1082" i="47"/>
  <c r="BO1094" i="47"/>
  <c r="BO1060" i="47"/>
  <c r="AY211" i="47" s="1"/>
  <c r="BO1261" i="47"/>
  <c r="BO1260" i="47"/>
  <c r="BO1262" i="47"/>
  <c r="AY480" i="47" s="1"/>
  <c r="AY330" i="47"/>
  <c r="AY320" i="47"/>
  <c r="BP541" i="47" s="1"/>
  <c r="AY594" i="47"/>
  <c r="BP970" i="47" s="1"/>
  <c r="AX977" i="47"/>
  <c r="AX970" i="47"/>
  <c r="BP879" i="47"/>
  <c r="BP1570" i="47"/>
  <c r="AX326" i="47"/>
  <c r="BO552" i="47" s="1"/>
  <c r="AX933" i="47"/>
  <c r="AX926" i="47"/>
  <c r="BO1234" i="47"/>
  <c r="AY777" i="47" s="1"/>
  <c r="BO1454" i="47"/>
  <c r="BO1456" i="47"/>
  <c r="BO1452" i="47"/>
  <c r="BO1453" i="47"/>
  <c r="BO1457" i="47"/>
  <c r="BO1458" i="47"/>
  <c r="BO1455" i="47"/>
  <c r="AY746" i="47"/>
  <c r="AX624" i="47"/>
  <c r="BO1026" i="47" s="1"/>
  <c r="AX619" i="47"/>
  <c r="BO1097" i="47"/>
  <c r="BO774" i="47"/>
  <c r="BO893" i="47"/>
  <c r="BO227" i="47"/>
  <c r="BO229" i="47"/>
  <c r="BO228" i="47"/>
  <c r="BP466" i="47"/>
  <c r="BP467" i="47"/>
  <c r="BP465" i="47"/>
  <c r="BO703" i="47"/>
  <c r="BO704" i="47"/>
  <c r="BP1294" i="47"/>
  <c r="BD662" i="47"/>
  <c r="AM662" i="47" s="1"/>
  <c r="AN662" i="47" s="1"/>
  <c r="BP1295" i="47"/>
  <c r="BP866" i="47"/>
  <c r="AX772" i="47"/>
  <c r="AX193" i="47"/>
  <c r="BO329" i="47" s="1"/>
  <c r="AY886" i="47" s="1"/>
  <c r="AY856" i="47"/>
  <c r="AY676" i="47"/>
  <c r="BP1577" i="47"/>
  <c r="AX292" i="47"/>
  <c r="BO493" i="47" s="1"/>
  <c r="AX375" i="47"/>
  <c r="BO880" i="47"/>
  <c r="BO181" i="47"/>
  <c r="BO182" i="47"/>
  <c r="BP1092" i="47"/>
  <c r="BP1093" i="47"/>
  <c r="BO382" i="47"/>
  <c r="BO380" i="47"/>
  <c r="BO381" i="47"/>
  <c r="AY534" i="47" s="1"/>
  <c r="BP883" i="47" s="1"/>
  <c r="AY301" i="47"/>
  <c r="BP517" i="47" s="1"/>
  <c r="AY303" i="47"/>
  <c r="BP516" i="47" s="1"/>
  <c r="BO1504" i="47"/>
  <c r="BO1503" i="47"/>
  <c r="BO894" i="47"/>
  <c r="BO888" i="47"/>
  <c r="AY552" i="47" s="1"/>
  <c r="BP900" i="47" s="1"/>
  <c r="BO575" i="47"/>
  <c r="AY341" i="47" s="1"/>
  <c r="BP577" i="47" s="1"/>
  <c r="BO573" i="47"/>
  <c r="BO574" i="47"/>
  <c r="BP760" i="47"/>
  <c r="BP746" i="47"/>
  <c r="AZ308" i="47" s="1"/>
  <c r="BQ525" i="47" s="1"/>
  <c r="BO1275" i="47"/>
  <c r="BO1273" i="47"/>
  <c r="BO1274" i="47"/>
  <c r="BO1108" i="47"/>
  <c r="BO1110" i="47"/>
  <c r="BO1109" i="47"/>
  <c r="AY636" i="47"/>
  <c r="AY641" i="47"/>
  <c r="BP1042" i="47" s="1"/>
  <c r="AZ118" i="47" s="1"/>
  <c r="BO1199" i="47"/>
  <c r="BO1187" i="47"/>
  <c r="BO1186" i="47"/>
  <c r="AY84" i="47" s="1"/>
  <c r="BO1185" i="47"/>
  <c r="BP683" i="47"/>
  <c r="BP681" i="47"/>
  <c r="AZ456" i="47" s="1"/>
  <c r="BP682" i="47"/>
  <c r="AZ502" i="47" s="1"/>
  <c r="AX822" i="47"/>
  <c r="AX829" i="47"/>
  <c r="BO1358" i="47" s="1"/>
  <c r="AX605" i="47"/>
  <c r="AX610" i="47"/>
  <c r="BO492" i="47"/>
  <c r="AY722" i="47"/>
  <c r="BQ1168" i="47"/>
  <c r="AZ964" i="47"/>
  <c r="AZ971" i="47"/>
  <c r="BP1495" i="47"/>
  <c r="AZ925" i="47" s="1"/>
  <c r="BP1090" i="47"/>
  <c r="BP1096" i="47"/>
  <c r="BO918" i="47"/>
  <c r="BO920" i="47"/>
  <c r="BO919" i="47"/>
  <c r="AY566" i="47" s="1"/>
  <c r="BP598" i="47"/>
  <c r="BO1528" i="47"/>
  <c r="BO1527" i="47"/>
  <c r="BO1529" i="47"/>
  <c r="AZ864" i="47"/>
  <c r="BQ1410" i="47" s="1"/>
  <c r="BP753" i="47"/>
  <c r="BP732" i="47"/>
  <c r="BP733" i="47"/>
  <c r="AZ735" i="47"/>
  <c r="BQ1184" i="47" s="1"/>
  <c r="AZ301" i="47"/>
  <c r="AZ303" i="47"/>
  <c r="BP588" i="47"/>
  <c r="BP587" i="47"/>
  <c r="BP849" i="47"/>
  <c r="AZ330" i="47" s="1"/>
  <c r="BP850" i="47"/>
  <c r="AZ660" i="47"/>
  <c r="BP1059" i="47"/>
  <c r="BQ1506" i="47"/>
  <c r="BQ1507" i="47"/>
  <c r="BQ1059" i="47"/>
  <c r="BP851" i="47"/>
  <c r="BP852" i="47"/>
  <c r="AZ930" i="47"/>
  <c r="BP1077" i="47"/>
  <c r="BP1076" i="47"/>
  <c r="BQ877" i="47"/>
  <c r="AY529" i="47"/>
  <c r="BP873" i="47" s="1"/>
  <c r="AY521" i="47"/>
  <c r="AY695" i="47"/>
  <c r="AX765" i="47"/>
  <c r="BO1239" i="47" s="1"/>
  <c r="BO231" i="47"/>
  <c r="BO230" i="47"/>
  <c r="BP1262" i="47"/>
  <c r="BP1234" i="47"/>
  <c r="BP368" i="47"/>
  <c r="BO595" i="47"/>
  <c r="BO594" i="47"/>
  <c r="BO593" i="47"/>
  <c r="BO591" i="47"/>
  <c r="BO590" i="47"/>
  <c r="BO592" i="47"/>
  <c r="AY242" i="47"/>
  <c r="BP417" i="47" s="1"/>
  <c r="BP741" i="47"/>
  <c r="BP740" i="47"/>
  <c r="BA109" i="47"/>
  <c r="AX218" i="47"/>
  <c r="AX213" i="47"/>
  <c r="BO368" i="47" s="1"/>
  <c r="BO1118" i="47"/>
  <c r="BO1119" i="47"/>
  <c r="BO1105" i="47"/>
  <c r="BO1102" i="47"/>
  <c r="BO1103" i="47"/>
  <c r="BO1104" i="47"/>
  <c r="AY843" i="47"/>
  <c r="AY831" i="47"/>
  <c r="BO921" i="47"/>
  <c r="BO897" i="47"/>
  <c r="AY401" i="47"/>
  <c r="BP665" i="47" s="1"/>
  <c r="AY394" i="47"/>
  <c r="BP843" i="47"/>
  <c r="BP784" i="47"/>
  <c r="BP783" i="47"/>
  <c r="AZ510" i="47" s="1"/>
  <c r="BQ847" i="47" s="1"/>
  <c r="BP689" i="47"/>
  <c r="BP686" i="47"/>
  <c r="BP687" i="47"/>
  <c r="BP688" i="47"/>
  <c r="AZ198" i="47"/>
  <c r="BQ337" i="47" s="1"/>
  <c r="BO1341" i="47"/>
  <c r="BO978" i="47"/>
  <c r="BO979" i="47"/>
  <c r="BO494" i="47"/>
  <c r="BP602" i="47"/>
  <c r="AZ670" i="47"/>
  <c r="AZ849" i="47"/>
  <c r="AZ837" i="47"/>
  <c r="BQ1552" i="47"/>
  <c r="BO611" i="47"/>
  <c r="BO1284" i="47"/>
  <c r="AY553" i="47" s="1"/>
  <c r="BO930" i="47"/>
  <c r="BO928" i="47"/>
  <c r="BO929" i="47"/>
  <c r="AY705" i="47" s="1"/>
  <c r="BO927" i="47"/>
  <c r="AY353" i="47"/>
  <c r="AY346" i="47"/>
  <c r="BP579" i="47" s="1"/>
  <c r="AX858" i="47"/>
  <c r="AX323" i="47"/>
  <c r="BO1539" i="47"/>
  <c r="BO1556" i="47"/>
  <c r="BP988" i="47"/>
  <c r="BP987" i="47"/>
  <c r="BP726" i="47"/>
  <c r="BP725" i="47"/>
  <c r="BP175" i="47"/>
  <c r="BP174" i="47"/>
  <c r="BP173" i="47"/>
  <c r="BP210" i="47"/>
  <c r="AZ775" i="47" s="1"/>
  <c r="BP209" i="47"/>
  <c r="AY765" i="47"/>
  <c r="AY748" i="47"/>
  <c r="BP1217" i="47" s="1"/>
  <c r="AY278" i="47"/>
  <c r="AZ101" i="47"/>
  <c r="BQ170" i="47" s="1"/>
  <c r="BQ1443" i="47"/>
  <c r="BQ1442" i="47"/>
  <c r="BQ1441" i="47"/>
  <c r="BA761" i="47" s="1"/>
  <c r="BQ1064" i="47"/>
  <c r="BQ1065" i="47"/>
  <c r="BA178" i="47" s="1"/>
  <c r="BR306" i="47" s="1"/>
  <c r="AX394" i="47"/>
  <c r="AX401" i="47"/>
  <c r="AY640" i="47"/>
  <c r="BP413" i="47"/>
  <c r="BP412" i="47"/>
  <c r="BQ413" i="47"/>
  <c r="BQ412" i="47"/>
  <c r="BP1479" i="47"/>
  <c r="AZ361" i="47"/>
  <c r="AZ354" i="47"/>
  <c r="AY909" i="47"/>
  <c r="BP1489" i="47" s="1"/>
  <c r="BP886" i="47"/>
  <c r="BP885" i="47"/>
  <c r="BP761" i="47"/>
  <c r="BP605" i="47"/>
  <c r="AZ412" i="47"/>
  <c r="AZ229" i="47"/>
  <c r="AZ664" i="47"/>
  <c r="AZ674" i="47"/>
  <c r="AZ663" i="47"/>
  <c r="AZ673" i="47"/>
  <c r="AZ525" i="47"/>
  <c r="AZ533" i="47"/>
  <c r="AZ103" i="47"/>
  <c r="AZ189" i="47"/>
  <c r="AZ192" i="47"/>
  <c r="BQ328" i="47" s="1"/>
  <c r="AZ367" i="47"/>
  <c r="AZ122" i="47"/>
  <c r="BP1047" i="47"/>
  <c r="BQ171" i="47"/>
  <c r="BA652" i="47"/>
  <c r="BP709" i="47"/>
  <c r="BP1068" i="47"/>
  <c r="BP596" i="47"/>
  <c r="AZ962" i="47"/>
  <c r="BQ1568" i="47" s="1"/>
  <c r="BP1069" i="47"/>
  <c r="BQ397" i="47"/>
  <c r="AZ574" i="47"/>
  <c r="AZ302" i="47"/>
  <c r="AZ813" i="47"/>
  <c r="AZ359" i="47"/>
  <c r="AZ609" i="47"/>
  <c r="BQ989" i="47" s="1"/>
  <c r="AZ754" i="47"/>
  <c r="AZ544" i="47"/>
  <c r="AZ260" i="47"/>
  <c r="AZ362" i="47"/>
  <c r="AZ213" i="47"/>
  <c r="AZ187" i="47"/>
  <c r="BQ323" i="47" s="1"/>
  <c r="AZ803" i="47"/>
  <c r="BQ1307" i="47" s="1"/>
  <c r="BO1548" i="47" l="1"/>
  <c r="AY101" i="47" s="1"/>
  <c r="BP170" i="47" s="1"/>
  <c r="BO1549" i="47"/>
  <c r="BO462" i="47"/>
  <c r="BO463" i="47"/>
  <c r="BO464" i="47"/>
  <c r="BO459" i="47"/>
  <c r="BO457" i="47"/>
  <c r="BO460" i="47"/>
  <c r="BO456" i="47"/>
  <c r="BO458" i="47"/>
  <c r="AY114" i="47" s="1"/>
  <c r="BO461" i="47"/>
  <c r="BO722" i="47"/>
  <c r="BO723" i="47"/>
  <c r="BO790" i="47"/>
  <c r="BO788" i="47"/>
  <c r="AY145" i="47" s="1"/>
  <c r="BP250" i="47" s="1"/>
  <c r="BO716" i="47"/>
  <c r="AY180" i="47" s="1"/>
  <c r="BO717" i="47"/>
  <c r="BO1138" i="47"/>
  <c r="BO1137" i="47"/>
  <c r="BO944" i="47"/>
  <c r="BO945" i="47"/>
  <c r="BO1417" i="47"/>
  <c r="AY812" i="47" s="1"/>
  <c r="BO1416" i="47"/>
  <c r="AY219" i="47" s="1"/>
  <c r="BO334" i="47"/>
  <c r="BO333" i="47"/>
  <c r="BO499" i="47"/>
  <c r="BO500" i="47"/>
  <c r="BO498" i="47"/>
  <c r="BP972" i="47"/>
  <c r="AZ473" i="47" s="1"/>
  <c r="BP971" i="47"/>
  <c r="BO314" i="47"/>
  <c r="BO315" i="47"/>
  <c r="AY572" i="47" s="1"/>
  <c r="BO313" i="47"/>
  <c r="BO905" i="47"/>
  <c r="BO347" i="47"/>
  <c r="BO345" i="47"/>
  <c r="BO346" i="47"/>
  <c r="BO428" i="47"/>
  <c r="BO426" i="47"/>
  <c r="AY304" i="47" s="1"/>
  <c r="BO341" i="47"/>
  <c r="BO343" i="47"/>
  <c r="BO342" i="47"/>
  <c r="AY210" i="47" s="1"/>
  <c r="BP207" i="47"/>
  <c r="AZ631" i="47" s="1"/>
  <c r="BP206" i="47"/>
  <c r="BP208" i="47"/>
  <c r="AY816" i="47"/>
  <c r="AY60" i="47"/>
  <c r="BP103" i="47" s="1"/>
  <c r="AY159" i="47"/>
  <c r="AY331" i="47"/>
  <c r="BP558" i="47" s="1"/>
  <c r="AY307" i="47"/>
  <c r="AY64" i="47"/>
  <c r="AZ796" i="47"/>
  <c r="AZ983" i="47"/>
  <c r="BQ1598" i="47" s="1"/>
  <c r="AZ322" i="47"/>
  <c r="BP1359" i="47"/>
  <c r="BP662" i="47"/>
  <c r="BO1402" i="47"/>
  <c r="BO946" i="47"/>
  <c r="BO943" i="47"/>
  <c r="BO1250" i="47"/>
  <c r="BO1249" i="47"/>
  <c r="BO1248" i="47"/>
  <c r="BO99" i="47"/>
  <c r="BO98" i="47"/>
  <c r="BO1602" i="47"/>
  <c r="BO1604" i="47"/>
  <c r="BO872" i="47"/>
  <c r="AY916" i="47" s="1"/>
  <c r="BO870" i="47"/>
  <c r="BO871" i="47"/>
  <c r="AY540" i="47" s="1"/>
  <c r="BO1600" i="47"/>
  <c r="BO1603" i="47"/>
  <c r="BP215" i="47"/>
  <c r="BP213" i="47"/>
  <c r="BP214" i="47"/>
  <c r="BO633" i="47"/>
  <c r="BO634" i="47"/>
  <c r="BP983" i="47"/>
  <c r="BP985" i="47"/>
  <c r="BP984" i="47"/>
  <c r="AZ562" i="47" s="1"/>
  <c r="BO1087" i="47"/>
  <c r="BO1088" i="47"/>
  <c r="BP341" i="47"/>
  <c r="BP343" i="47"/>
  <c r="BP342" i="47"/>
  <c r="BO378" i="47"/>
  <c r="BO377" i="47"/>
  <c r="BO430" i="47"/>
  <c r="BO433" i="47"/>
  <c r="BO1276" i="47"/>
  <c r="BO1278" i="47"/>
  <c r="BO1279" i="47"/>
  <c r="BP1597" i="47"/>
  <c r="BP1598" i="47"/>
  <c r="BP1584" i="47"/>
  <c r="AZ684" i="47" s="1"/>
  <c r="BP1579" i="47"/>
  <c r="BP1582" i="47"/>
  <c r="BP1583" i="47"/>
  <c r="BP1581" i="47"/>
  <c r="BP1580" i="47"/>
  <c r="BO485" i="47"/>
  <c r="BO487" i="47"/>
  <c r="BO486" i="47"/>
  <c r="BO488" i="47"/>
  <c r="BO1522" i="47"/>
  <c r="BO1521" i="47"/>
  <c r="BO1520" i="47"/>
  <c r="BQ1019" i="47"/>
  <c r="BQ1018" i="47"/>
  <c r="BA627" i="47" s="1"/>
  <c r="BP995" i="47"/>
  <c r="BP994" i="47"/>
  <c r="BP367" i="47"/>
  <c r="BP365" i="47"/>
  <c r="BP366" i="47"/>
  <c r="BP16" i="47"/>
  <c r="BP15" i="47"/>
  <c r="AZ741" i="47" s="1"/>
  <c r="BP1078" i="47"/>
  <c r="BP1080" i="47"/>
  <c r="BP1081" i="47"/>
  <c r="BP1033" i="47"/>
  <c r="AZ635" i="47" s="1"/>
  <c r="BO1482" i="47"/>
  <c r="BO1485" i="47"/>
  <c r="BO1483" i="47"/>
  <c r="BO1486" i="47"/>
  <c r="BP522" i="47"/>
  <c r="BP521" i="47"/>
  <c r="BO914" i="47"/>
  <c r="BO913" i="47"/>
  <c r="BO1391" i="47"/>
  <c r="BO1394" i="47"/>
  <c r="BO727" i="47"/>
  <c r="BO730" i="47"/>
  <c r="BO728" i="47"/>
  <c r="BO731" i="47"/>
  <c r="BO1476" i="47"/>
  <c r="AY678" i="47" s="1"/>
  <c r="BP1101" i="47" s="1"/>
  <c r="AZ818" i="47" s="1"/>
  <c r="BO1479" i="47"/>
  <c r="BO1477" i="47"/>
  <c r="BO1480" i="47"/>
  <c r="AY645" i="47"/>
  <c r="AY202" i="47"/>
  <c r="AY527" i="47"/>
  <c r="AY309" i="47"/>
  <c r="BQ1418" i="47"/>
  <c r="BO1133" i="47"/>
  <c r="BO1136" i="47"/>
  <c r="BO1112" i="47"/>
  <c r="BO1115" i="47"/>
  <c r="BP407" i="47"/>
  <c r="BP408" i="47"/>
  <c r="BO813" i="47"/>
  <c r="BO814" i="47"/>
  <c r="BP874" i="47"/>
  <c r="AZ320" i="47" s="1"/>
  <c r="BQ541" i="47" s="1"/>
  <c r="BP875" i="47"/>
  <c r="BO1219" i="47"/>
  <c r="BO1222" i="47"/>
  <c r="BO1122" i="47"/>
  <c r="BO1125" i="47"/>
  <c r="BO1537" i="47"/>
  <c r="BO1536" i="47"/>
  <c r="AY823" i="47"/>
  <c r="BP1348" i="47" s="1"/>
  <c r="AY647" i="47"/>
  <c r="BP1478" i="47"/>
  <c r="BP1476" i="47"/>
  <c r="BQ995" i="47"/>
  <c r="BQ994" i="47"/>
  <c r="BO667" i="47"/>
  <c r="BO670" i="47"/>
  <c r="BP805" i="47"/>
  <c r="BP807" i="47"/>
  <c r="BP806" i="47"/>
  <c r="BO1589" i="47"/>
  <c r="BO1592" i="47"/>
  <c r="BO1575" i="47"/>
  <c r="BO1578" i="47"/>
  <c r="BO1508" i="47"/>
  <c r="AY928" i="47" s="1"/>
  <c r="BP1514" i="47" s="1"/>
  <c r="BO1511" i="47"/>
  <c r="BP1034" i="47"/>
  <c r="AZ633" i="47" s="1"/>
  <c r="BP1037" i="47"/>
  <c r="BO1344" i="47"/>
  <c r="BO1347" i="47"/>
  <c r="BO984" i="47"/>
  <c r="BO987" i="47"/>
  <c r="BO990" i="47"/>
  <c r="BO993" i="47"/>
  <c r="AY620" i="47" s="1"/>
  <c r="BP1166" i="47"/>
  <c r="BP1169" i="47"/>
  <c r="BP925" i="47"/>
  <c r="BP924" i="47"/>
  <c r="BO371" i="47"/>
  <c r="BO374" i="47"/>
  <c r="BP1378" i="47"/>
  <c r="BP1381" i="47"/>
  <c r="BQ1373" i="47"/>
  <c r="BA839" i="47" s="1"/>
  <c r="BQ1372" i="47"/>
  <c r="BQ1371" i="47"/>
  <c r="BO662" i="47"/>
  <c r="BO665" i="47"/>
  <c r="AY132" i="47" s="1"/>
  <c r="BQ389" i="47"/>
  <c r="BQ392" i="47"/>
  <c r="BQ436" i="47"/>
  <c r="BQ435" i="47"/>
  <c r="BP808" i="47"/>
  <c r="BP961" i="47"/>
  <c r="AZ590" i="47" s="1"/>
  <c r="BQ962" i="47" s="1"/>
  <c r="BP960" i="47"/>
  <c r="BP352" i="47"/>
  <c r="BP351" i="47"/>
  <c r="AZ955" i="47" s="1"/>
  <c r="BO1379" i="47"/>
  <c r="BO1380" i="47"/>
  <c r="BO1398" i="47"/>
  <c r="BO1400" i="47"/>
  <c r="BO1399" i="47"/>
  <c r="BO1401" i="47"/>
  <c r="BO95" i="47"/>
  <c r="BO93" i="47"/>
  <c r="AY235" i="47" s="1"/>
  <c r="BP409" i="47" s="1"/>
  <c r="BO97" i="47"/>
  <c r="BO96" i="47"/>
  <c r="BO94" i="47"/>
  <c r="AY425" i="47" s="1"/>
  <c r="BO868" i="47"/>
  <c r="AY642" i="47" s="1"/>
  <c r="BO867" i="47"/>
  <c r="AY22" i="47" s="1"/>
  <c r="BP32" i="47" s="1"/>
  <c r="BP1339" i="47"/>
  <c r="BP1340" i="47"/>
  <c r="BP1338" i="47"/>
  <c r="BQ336" i="47"/>
  <c r="BA206" i="47" s="1"/>
  <c r="BO369" i="47"/>
  <c r="BO370" i="47"/>
  <c r="BO1601" i="47"/>
  <c r="BQ203" i="47"/>
  <c r="BA119" i="47" s="1"/>
  <c r="BP570" i="47"/>
  <c r="AZ337" i="47" s="1"/>
  <c r="BP569" i="47"/>
  <c r="BP568" i="47"/>
  <c r="BP336" i="47"/>
  <c r="AZ206" i="47" s="1"/>
  <c r="BQ1424" i="47"/>
  <c r="BO632" i="47"/>
  <c r="BP982" i="47"/>
  <c r="BP980" i="47"/>
  <c r="BP981" i="47"/>
  <c r="BP973" i="47"/>
  <c r="BP1494" i="47"/>
  <c r="BP1496" i="47"/>
  <c r="AY931" i="47"/>
  <c r="AY923" i="47"/>
  <c r="BP1505" i="47" s="1"/>
  <c r="AY787" i="47"/>
  <c r="AY786" i="47"/>
  <c r="BP1588" i="47"/>
  <c r="BO934" i="47"/>
  <c r="BO808" i="47"/>
  <c r="BP556" i="47"/>
  <c r="AZ513" i="47" s="1"/>
  <c r="BP557" i="47"/>
  <c r="BP560" i="47"/>
  <c r="AZ749" i="47" s="1"/>
  <c r="BP1293" i="47"/>
  <c r="BP1079" i="47"/>
  <c r="BO909" i="47"/>
  <c r="BO908" i="47"/>
  <c r="AY379" i="47"/>
  <c r="BP635" i="47" s="1"/>
  <c r="BR1420" i="47"/>
  <c r="BR1419" i="47"/>
  <c r="AY873" i="47"/>
  <c r="AY872" i="47"/>
  <c r="BR1357" i="47"/>
  <c r="BR1356" i="47"/>
  <c r="BO1392" i="47"/>
  <c r="AY436" i="47"/>
  <c r="BP731" i="47" s="1"/>
  <c r="AY435" i="47"/>
  <c r="BP730" i="47" s="1"/>
  <c r="BQ1585" i="47"/>
  <c r="BQ1586" i="47"/>
  <c r="AY706" i="47"/>
  <c r="BO424" i="47"/>
  <c r="AY55" i="47"/>
  <c r="BO1518" i="47"/>
  <c r="BQ515" i="47"/>
  <c r="BP1393" i="47"/>
  <c r="BP1342" i="47"/>
  <c r="AZ969" i="47" s="1"/>
  <c r="AY808" i="47"/>
  <c r="AY807" i="47"/>
  <c r="BO1085" i="47"/>
  <c r="BO1084" i="47"/>
  <c r="BP423" i="47"/>
  <c r="BO41" i="47"/>
  <c r="BO42" i="47"/>
  <c r="BO40" i="47"/>
  <c r="AY373" i="47" s="1"/>
  <c r="BO292" i="47"/>
  <c r="AY702" i="47" s="1"/>
  <c r="BO291" i="47"/>
  <c r="BO293" i="47"/>
  <c r="BO294" i="47"/>
  <c r="BP992" i="47"/>
  <c r="BP991" i="47"/>
  <c r="BO911" i="47"/>
  <c r="BO910" i="47"/>
  <c r="BO1412" i="47"/>
  <c r="BO1411" i="47"/>
  <c r="BP404" i="47"/>
  <c r="BP402" i="47"/>
  <c r="BP403" i="47"/>
  <c r="BP405" i="47"/>
  <c r="BO907" i="47"/>
  <c r="BO906" i="47"/>
  <c r="BO812" i="47"/>
  <c r="BO811" i="47"/>
  <c r="BO810" i="47"/>
  <c r="BO809" i="47"/>
  <c r="BO326" i="47"/>
  <c r="AY358" i="47" s="1"/>
  <c r="BO327" i="47"/>
  <c r="BP1005" i="47"/>
  <c r="BP1004" i="47"/>
  <c r="BO882" i="47"/>
  <c r="BO881" i="47"/>
  <c r="AY936" i="47" s="1"/>
  <c r="BP1525" i="47" s="1"/>
  <c r="BO1301" i="47"/>
  <c r="BO1300" i="47"/>
  <c r="AY800" i="47" s="1"/>
  <c r="BP1302" i="47" s="1"/>
  <c r="BP452" i="47"/>
  <c r="BP450" i="47"/>
  <c r="BP449" i="47"/>
  <c r="BP451" i="47"/>
  <c r="AY879" i="47"/>
  <c r="AY880" i="47"/>
  <c r="BP1220" i="47"/>
  <c r="AZ890" i="47" s="1"/>
  <c r="BP1205" i="47"/>
  <c r="AY780" i="47"/>
  <c r="BO1535" i="47"/>
  <c r="AY491" i="47" s="1"/>
  <c r="BO1533" i="47"/>
  <c r="BO1534" i="47"/>
  <c r="BO1532" i="47"/>
  <c r="AY575" i="47"/>
  <c r="AY576" i="47"/>
  <c r="AY903" i="47"/>
  <c r="BP1480" i="47" s="1"/>
  <c r="AY904" i="47"/>
  <c r="BP659" i="47"/>
  <c r="AZ643" i="47" s="1"/>
  <c r="BP660" i="47"/>
  <c r="BP1100" i="47"/>
  <c r="AY404" i="47"/>
  <c r="AY405" i="47"/>
  <c r="AY829" i="47"/>
  <c r="AY830" i="47"/>
  <c r="AY523" i="47"/>
  <c r="BP862" i="47" s="1"/>
  <c r="AZ244" i="47" s="1"/>
  <c r="BO1287" i="47"/>
  <c r="BO1288" i="47"/>
  <c r="BO1289" i="47"/>
  <c r="BO1286" i="47"/>
  <c r="BP518" i="47"/>
  <c r="BP519" i="47"/>
  <c r="AZ774" i="47" s="1"/>
  <c r="BP1103" i="47"/>
  <c r="BP1102" i="47"/>
  <c r="BP860" i="47"/>
  <c r="AZ423" i="47" s="1"/>
  <c r="BP710" i="47"/>
  <c r="BP708" i="47"/>
  <c r="BP707" i="47"/>
  <c r="BO859" i="47"/>
  <c r="BO858" i="47"/>
  <c r="AY518" i="47" s="1"/>
  <c r="BP857" i="47" s="1"/>
  <c r="AZ520" i="47" s="1"/>
  <c r="BQ542" i="47"/>
  <c r="BQ307" i="47"/>
  <c r="BQ309" i="47"/>
  <c r="AZ810" i="47"/>
  <c r="BQ1318" i="47" s="1"/>
  <c r="BP763" i="47"/>
  <c r="BP762" i="47"/>
  <c r="BP765" i="47"/>
  <c r="BP764" i="47"/>
  <c r="BP966" i="47"/>
  <c r="BP967" i="47"/>
  <c r="BP965" i="47"/>
  <c r="BQ1198" i="47"/>
  <c r="BQ1200" i="47"/>
  <c r="BO548" i="47"/>
  <c r="AY469" i="47" s="1"/>
  <c r="BO549" i="47"/>
  <c r="BO547" i="47"/>
  <c r="BO546" i="47"/>
  <c r="AY26" i="47" s="1"/>
  <c r="BP1512" i="47"/>
  <c r="AY710" i="47"/>
  <c r="AY711" i="47"/>
  <c r="BO1024" i="47"/>
  <c r="AY175" i="47" s="1"/>
  <c r="BO1023" i="47"/>
  <c r="BO1009" i="47"/>
  <c r="AY618" i="47" s="1"/>
  <c r="BO1007" i="47"/>
  <c r="AY57" i="47" s="1"/>
  <c r="BO1008" i="47"/>
  <c r="AY783" i="47" s="1"/>
  <c r="BP1444" i="47"/>
  <c r="BP1446" i="47"/>
  <c r="BP1447" i="47"/>
  <c r="BP1445" i="47"/>
  <c r="BP1400" i="47"/>
  <c r="BP1399" i="47"/>
  <c r="BP1398" i="47"/>
  <c r="BQ520" i="47"/>
  <c r="AY937" i="47"/>
  <c r="AY938" i="47"/>
  <c r="BP921" i="47"/>
  <c r="BP922" i="47"/>
  <c r="AY588" i="47"/>
  <c r="BP957" i="47" s="1"/>
  <c r="AY589" i="47"/>
  <c r="BQ1513" i="47"/>
  <c r="BO1237" i="47"/>
  <c r="BO1236" i="47"/>
  <c r="AY27" i="47" s="1"/>
  <c r="BP43" i="47" s="1"/>
  <c r="AY988" i="47"/>
  <c r="BP1603" i="47" s="1"/>
  <c r="BO366" i="47"/>
  <c r="BO365" i="47"/>
  <c r="AZ459" i="47"/>
  <c r="BP651" i="47"/>
  <c r="AZ243" i="47" s="1"/>
  <c r="BP654" i="47"/>
  <c r="BQ1390" i="47"/>
  <c r="BQ1389" i="47"/>
  <c r="BQ1370" i="47"/>
  <c r="BQ1368" i="47"/>
  <c r="BP586" i="47"/>
  <c r="BP589" i="47"/>
  <c r="AY94" i="47"/>
  <c r="AY288" i="47"/>
  <c r="BP1215" i="47"/>
  <c r="AZ625" i="47" s="1"/>
  <c r="BP1214" i="47"/>
  <c r="BO654" i="47"/>
  <c r="BO651" i="47"/>
  <c r="BP226" i="47"/>
  <c r="BP224" i="47"/>
  <c r="BP223" i="47"/>
  <c r="BP225" i="47"/>
  <c r="AZ132" i="47" s="1"/>
  <c r="AZ900" i="47"/>
  <c r="BP1477" i="47"/>
  <c r="AZ538" i="47"/>
  <c r="BQ325" i="47"/>
  <c r="BQ324" i="47"/>
  <c r="BQ322" i="47"/>
  <c r="BR1055" i="47"/>
  <c r="BR1056" i="47"/>
  <c r="BB974" i="47" s="1"/>
  <c r="BQ1325" i="47"/>
  <c r="BA727" i="47" s="1"/>
  <c r="BR1175" i="47" s="1"/>
  <c r="BQ1324" i="47"/>
  <c r="BA709" i="47" s="1"/>
  <c r="BQ1326" i="47"/>
  <c r="BQ1327" i="47"/>
  <c r="BQ1323" i="47"/>
  <c r="BQ434" i="47"/>
  <c r="BQ432" i="47"/>
  <c r="BQ431" i="47"/>
  <c r="BQ321" i="47"/>
  <c r="BQ320" i="47"/>
  <c r="BA569" i="47" s="1"/>
  <c r="AY372" i="47"/>
  <c r="BO339" i="47"/>
  <c r="BO340" i="47"/>
  <c r="AY692" i="47" s="1"/>
  <c r="BO338" i="47"/>
  <c r="AZ679" i="47"/>
  <c r="BQ1099" i="47" s="1"/>
  <c r="AZ179" i="47"/>
  <c r="BQ308" i="47" s="1"/>
  <c r="BP30" i="47"/>
  <c r="BP31" i="47"/>
  <c r="BQ3" i="47"/>
  <c r="BQ4" i="47"/>
  <c r="AY471" i="47"/>
  <c r="AY759" i="47"/>
  <c r="BP455" i="47"/>
  <c r="BP454" i="47"/>
  <c r="BP453" i="47"/>
  <c r="BP1054" i="47"/>
  <c r="BP1053" i="47"/>
  <c r="AZ51" i="47" s="1"/>
  <c r="BQ89" i="47" s="1"/>
  <c r="BA3" i="47" s="1"/>
  <c r="BO497" i="47"/>
  <c r="BO496" i="47"/>
  <c r="BO495" i="47"/>
  <c r="BO623" i="47"/>
  <c r="BO624" i="47"/>
  <c r="BP788" i="47"/>
  <c r="AZ145" i="47" s="1"/>
  <c r="BQ250" i="47" s="1"/>
  <c r="BP790" i="47"/>
  <c r="BP1418" i="47"/>
  <c r="BO1253" i="47"/>
  <c r="BO1254" i="47"/>
  <c r="AY778" i="47" s="1"/>
  <c r="BO1252" i="47"/>
  <c r="BO1258" i="47"/>
  <c r="BO1255" i="47"/>
  <c r="AY251" i="47" s="1"/>
  <c r="BO1257" i="47"/>
  <c r="BO1256" i="47"/>
  <c r="BP255" i="47"/>
  <c r="BO630" i="47"/>
  <c r="BO631" i="47"/>
  <c r="BQ344" i="47"/>
  <c r="AY363" i="47"/>
  <c r="BP609" i="47" s="1"/>
  <c r="AZ366" i="47" s="1"/>
  <c r="AY995" i="47"/>
  <c r="BP1615" i="47" s="1"/>
  <c r="BO1290" i="47"/>
  <c r="BO1291" i="47"/>
  <c r="BO1292" i="47"/>
  <c r="BP863" i="47"/>
  <c r="AY287" i="47"/>
  <c r="BP485" i="47" s="1"/>
  <c r="AZ482" i="47"/>
  <c r="AY281" i="47"/>
  <c r="AZ276" i="47"/>
  <c r="BO1220" i="47"/>
  <c r="BP1209" i="47"/>
  <c r="BP1211" i="47"/>
  <c r="AZ466" i="47" s="1"/>
  <c r="BP766" i="47"/>
  <c r="BP338" i="47"/>
  <c r="BP339" i="47"/>
  <c r="BP555" i="47"/>
  <c r="BP968" i="47"/>
  <c r="BP969" i="47"/>
  <c r="BO551" i="47"/>
  <c r="BO550" i="47"/>
  <c r="AY535" i="47" s="1"/>
  <c r="BP884" i="47" s="1"/>
  <c r="BO1519" i="47"/>
  <c r="BO1517" i="47"/>
  <c r="BO1515" i="47"/>
  <c r="BO1516" i="47"/>
  <c r="BO1510" i="47"/>
  <c r="BO1509" i="47"/>
  <c r="BP1213" i="47"/>
  <c r="BP1212" i="47"/>
  <c r="BO1014" i="47"/>
  <c r="AY209" i="47" s="1"/>
  <c r="BP361" i="47" s="1"/>
  <c r="BO1015" i="47"/>
  <c r="AY500" i="47" s="1"/>
  <c r="BO1016" i="47"/>
  <c r="BO1010" i="47"/>
  <c r="BO1013" i="47"/>
  <c r="BO1012" i="47"/>
  <c r="BO1246" i="47"/>
  <c r="BO1245" i="47"/>
  <c r="BO1244" i="47"/>
  <c r="BO1247" i="47"/>
  <c r="BP1384" i="47"/>
  <c r="BQ1095" i="47"/>
  <c r="BO625" i="47"/>
  <c r="BO628" i="47"/>
  <c r="BO627" i="47"/>
  <c r="BO626" i="47"/>
  <c r="BO622" i="47"/>
  <c r="BP511" i="47"/>
  <c r="BP515" i="47"/>
  <c r="AY891" i="47"/>
  <c r="BP1460" i="47" s="1"/>
  <c r="AY340" i="47"/>
  <c r="BP576" i="47" s="1"/>
  <c r="AZ343" i="47" s="1"/>
  <c r="BQ524" i="47"/>
  <c r="BA201" i="47" s="1"/>
  <c r="BQ523" i="47"/>
  <c r="BP1027" i="47"/>
  <c r="BO1345" i="47"/>
  <c r="AY458" i="47" s="1"/>
  <c r="BO1346" i="47"/>
  <c r="AY484" i="47" s="1"/>
  <c r="BP814" i="47" s="1"/>
  <c r="BO972" i="47"/>
  <c r="BO985" i="47"/>
  <c r="BO992" i="47"/>
  <c r="BO991" i="47"/>
  <c r="BQ1491" i="47"/>
  <c r="BQ1177" i="47"/>
  <c r="BP872" i="47"/>
  <c r="AZ916" i="47" s="1"/>
  <c r="BP871" i="47"/>
  <c r="AZ540" i="47" s="1"/>
  <c r="BP845" i="47"/>
  <c r="AZ915" i="47" s="1"/>
  <c r="BQ1495" i="47" s="1"/>
  <c r="BA925" i="47" s="1"/>
  <c r="BP1125" i="47"/>
  <c r="BP1126" i="47"/>
  <c r="BP663" i="47"/>
  <c r="BP664" i="47"/>
  <c r="AZ399" i="47" s="1"/>
  <c r="BP648" i="47"/>
  <c r="BP655" i="47"/>
  <c r="AZ967" i="47" s="1"/>
  <c r="BQ1374" i="47"/>
  <c r="BP888" i="47"/>
  <c r="AZ917" i="47" s="1"/>
  <c r="BP901" i="47"/>
  <c r="AZ552" i="47" s="1"/>
  <c r="BQ900" i="47" s="1"/>
  <c r="BP580" i="47"/>
  <c r="BP581" i="47"/>
  <c r="BP582" i="47"/>
  <c r="BO1404" i="47"/>
  <c r="BO1405" i="47"/>
  <c r="BO1403" i="47"/>
  <c r="BO538" i="47"/>
  <c r="BO545" i="47"/>
  <c r="AY424" i="47" s="1"/>
  <c r="BO648" i="47"/>
  <c r="BO655" i="47"/>
  <c r="BO663" i="47"/>
  <c r="BO664" i="47"/>
  <c r="AY399" i="47" s="1"/>
  <c r="AZ524" i="47"/>
  <c r="AZ422" i="47"/>
  <c r="BQ865" i="47"/>
  <c r="BQ864" i="47"/>
  <c r="BQ1558" i="47"/>
  <c r="BA948" i="47" s="1"/>
  <c r="BQ1569" i="47"/>
  <c r="BQ1571" i="47"/>
  <c r="AZ921" i="47"/>
  <c r="BQ1332" i="47"/>
  <c r="BQ1330" i="47"/>
  <c r="BQ977" i="47"/>
  <c r="BQ990" i="47"/>
  <c r="BQ878" i="47"/>
  <c r="BQ1305" i="47"/>
  <c r="BQ1306" i="47"/>
  <c r="BP1204" i="47"/>
  <c r="BP1210" i="47"/>
  <c r="BP1195" i="47"/>
  <c r="BP1193" i="47"/>
  <c r="AZ811" i="47" s="1"/>
  <c r="BQ1319" i="47" s="1"/>
  <c r="BP1194" i="47"/>
  <c r="BP880" i="47"/>
  <c r="BP881" i="47"/>
  <c r="AY198" i="47"/>
  <c r="BP363" i="47"/>
  <c r="BP362" i="47"/>
  <c r="BP364" i="47"/>
  <c r="BP956" i="47"/>
  <c r="BP955" i="47"/>
  <c r="AZ457" i="47" s="1"/>
  <c r="AZ594" i="47"/>
  <c r="BQ970" i="47" s="1"/>
  <c r="BO1499" i="47"/>
  <c r="BO1498" i="47"/>
  <c r="BO1500" i="47"/>
  <c r="AY54" i="47" s="1"/>
  <c r="BO1502" i="47"/>
  <c r="AY249" i="47" s="1"/>
  <c r="BP427" i="47" s="1"/>
  <c r="BO1501" i="47"/>
  <c r="AY225" i="47" s="1"/>
  <c r="BP379" i="47" s="1"/>
  <c r="BO1493" i="47"/>
  <c r="BO1492" i="47"/>
  <c r="AY677" i="47"/>
  <c r="BP1098" i="47" s="1"/>
  <c r="AY661" i="47"/>
  <c r="BP1075" i="47" s="1"/>
  <c r="AZ744" i="47"/>
  <c r="BP1196" i="47"/>
  <c r="BP1197" i="47"/>
  <c r="BO1011" i="47"/>
  <c r="AY104" i="47" s="1"/>
  <c r="BP176" i="47" s="1"/>
  <c r="BO1001" i="47"/>
  <c r="AY208" i="47" s="1"/>
  <c r="BO1002" i="47"/>
  <c r="AY177" i="47" s="1"/>
  <c r="BO1000" i="47"/>
  <c r="BO998" i="47"/>
  <c r="BO999" i="47"/>
  <c r="BO1003" i="47"/>
  <c r="AY689" i="47" s="1"/>
  <c r="BP1116" i="47" s="1"/>
  <c r="BO997" i="47"/>
  <c r="AY300" i="47"/>
  <c r="AY522" i="47"/>
  <c r="AY517" i="47"/>
  <c r="BQ1033" i="47"/>
  <c r="BA635" i="47" s="1"/>
  <c r="BO332" i="47"/>
  <c r="BO330" i="47"/>
  <c r="BO331" i="47"/>
  <c r="AY490" i="47"/>
  <c r="AY485" i="47"/>
  <c r="BP815" i="47" s="1"/>
  <c r="AZ745" i="47"/>
  <c r="BQ1209" i="47" s="1"/>
  <c r="BO614" i="47"/>
  <c r="BO616" i="47"/>
  <c r="AY802" i="47" s="1"/>
  <c r="BP1304" i="47" s="1"/>
  <c r="BO617" i="47"/>
  <c r="BO618" i="47"/>
  <c r="AY693" i="47" s="1"/>
  <c r="BO619" i="47"/>
  <c r="AY771" i="47" s="1"/>
  <c r="BO620" i="47"/>
  <c r="BO621" i="47"/>
  <c r="BO615" i="47"/>
  <c r="AY791" i="47"/>
  <c r="AY784" i="47"/>
  <c r="BP512" i="47"/>
  <c r="AY933" i="47"/>
  <c r="AY926" i="47"/>
  <c r="BQ840" i="47"/>
  <c r="AY624" i="47"/>
  <c r="AY619" i="47"/>
  <c r="BO1329" i="47"/>
  <c r="BO1328" i="47"/>
  <c r="AY728" i="47" s="1"/>
  <c r="BQ1572" i="47"/>
  <c r="AZ795" i="47"/>
  <c r="BQ1295" i="47" s="1"/>
  <c r="AY375" i="47"/>
  <c r="BP868" i="47"/>
  <c r="AZ642" i="47" s="1"/>
  <c r="BP611" i="47"/>
  <c r="BP1236" i="47"/>
  <c r="BP1237" i="47"/>
  <c r="AZ897" i="47" s="1"/>
  <c r="BP1235" i="47"/>
  <c r="BP1241" i="47"/>
  <c r="BQ1560" i="47"/>
  <c r="BQ1559" i="47"/>
  <c r="BQ1173" i="47"/>
  <c r="BA686" i="47" s="1"/>
  <c r="BQ1172" i="47"/>
  <c r="BA734" i="47" s="1"/>
  <c r="BQ1174" i="47"/>
  <c r="BQ1171" i="47"/>
  <c r="BQ1170" i="47"/>
  <c r="BP1110" i="47"/>
  <c r="AY897" i="47"/>
  <c r="AY890" i="47"/>
  <c r="BP1459" i="47" s="1"/>
  <c r="AY898" i="47"/>
  <c r="AY905" i="47"/>
  <c r="AY825" i="47"/>
  <c r="AY832" i="47"/>
  <c r="BP1344" i="47"/>
  <c r="BP1343" i="47"/>
  <c r="BP775" i="47"/>
  <c r="BP656" i="47"/>
  <c r="BP657" i="47"/>
  <c r="AZ959" i="47"/>
  <c r="BQ1567" i="47" s="1"/>
  <c r="AZ537" i="47"/>
  <c r="AZ984" i="47"/>
  <c r="AZ991" i="47"/>
  <c r="BQ1606" i="47" s="1"/>
  <c r="BQ775" i="47"/>
  <c r="BP575" i="47"/>
  <c r="AZ341" i="47" s="1"/>
  <c r="BQ577" i="47" s="1"/>
  <c r="BP574" i="47"/>
  <c r="BO1388" i="47"/>
  <c r="BO1386" i="47"/>
  <c r="BO1387" i="47"/>
  <c r="BP703" i="47"/>
  <c r="BP704" i="47"/>
  <c r="AY815" i="47"/>
  <c r="AY822" i="47"/>
  <c r="BP1347" i="47" s="1"/>
  <c r="AZ605" i="47"/>
  <c r="AZ610" i="47"/>
  <c r="BQ993" i="47" s="1"/>
  <c r="BA620" i="47" s="1"/>
  <c r="AZ685" i="47"/>
  <c r="BQ1111" i="47" s="1"/>
  <c r="AZ691" i="47"/>
  <c r="BP469" i="47"/>
  <c r="AY966" i="47"/>
  <c r="BP1576" i="47" s="1"/>
  <c r="AZ124" i="47" s="1"/>
  <c r="BQ212" i="47" s="1"/>
  <c r="AY959" i="47"/>
  <c r="BP1567" i="47" s="1"/>
  <c r="BO657" i="47"/>
  <c r="BO656" i="47"/>
  <c r="AY95" i="47" s="1"/>
  <c r="BQ587" i="47"/>
  <c r="BQ588" i="47"/>
  <c r="AZ987" i="47"/>
  <c r="AZ994" i="47"/>
  <c r="BQ1614" i="47" s="1"/>
  <c r="BQ683" i="47"/>
  <c r="BQ682" i="47"/>
  <c r="BA502" i="47" s="1"/>
  <c r="BQ681" i="47"/>
  <c r="BA456" i="47" s="1"/>
  <c r="AM664" i="47"/>
  <c r="AN664" i="47" s="1"/>
  <c r="BQ1061" i="47"/>
  <c r="BQ1062" i="47"/>
  <c r="BQ866" i="47"/>
  <c r="AZ353" i="47"/>
  <c r="AZ356" i="47"/>
  <c r="BQ596" i="47" s="1"/>
  <c r="BQ599" i="47"/>
  <c r="BA930" i="47"/>
  <c r="BA660" i="47"/>
  <c r="BR877" i="47"/>
  <c r="BO372" i="47"/>
  <c r="BO1227" i="47"/>
  <c r="AY755" i="47" s="1"/>
  <c r="BP1226" i="47" s="1"/>
  <c r="BO1228" i="47"/>
  <c r="BO1229" i="47"/>
  <c r="AY753" i="47" s="1"/>
  <c r="BO1230" i="47"/>
  <c r="BP855" i="47"/>
  <c r="AZ518" i="47" s="1"/>
  <c r="BO543" i="47"/>
  <c r="AY782" i="47" s="1"/>
  <c r="BO544" i="47"/>
  <c r="AY646" i="47" s="1"/>
  <c r="BP1048" i="47" s="1"/>
  <c r="AZ479" i="47"/>
  <c r="BQ801" i="47" s="1"/>
  <c r="AM674" i="47"/>
  <c r="AN674" i="47" s="1"/>
  <c r="AZ763" i="47"/>
  <c r="BP620" i="47"/>
  <c r="BP619" i="47"/>
  <c r="BP616" i="47"/>
  <c r="AZ370" i="47" s="1"/>
  <c r="AY135" i="47"/>
  <c r="AY134" i="47"/>
  <c r="AZ215" i="47"/>
  <c r="BP1331" i="47"/>
  <c r="AY291" i="47"/>
  <c r="AY285" i="47"/>
  <c r="BP418" i="47"/>
  <c r="BP419" i="47"/>
  <c r="BR187" i="47"/>
  <c r="AZ957" i="47"/>
  <c r="BQ1561" i="47" s="1"/>
  <c r="BP1317" i="47"/>
  <c r="BP1375" i="47"/>
  <c r="BP1355" i="47"/>
  <c r="AZ454" i="47"/>
  <c r="AZ446" i="47"/>
  <c r="AY167" i="47"/>
  <c r="BP652" i="47"/>
  <c r="BP653" i="47"/>
  <c r="AZ843" i="47"/>
  <c r="BQ1378" i="47" s="1"/>
  <c r="AZ831" i="47"/>
  <c r="AY767" i="47"/>
  <c r="AY573" i="47"/>
  <c r="AY564" i="47"/>
  <c r="BQ1096" i="47"/>
  <c r="BA919" i="47"/>
  <c r="BA112" i="47"/>
  <c r="AY368" i="47"/>
  <c r="AY742" i="47"/>
  <c r="AZ570" i="47"/>
  <c r="BP595" i="47"/>
  <c r="BP594" i="47"/>
  <c r="BP591" i="47"/>
  <c r="BP590" i="47"/>
  <c r="BP593" i="47"/>
  <c r="BP592" i="47"/>
  <c r="AZ564" i="47" s="1"/>
  <c r="BQ915" i="47" s="1"/>
  <c r="BO1397" i="47"/>
  <c r="AY53" i="47" s="1"/>
  <c r="BP90" i="47" s="1"/>
  <c r="BO1396" i="47"/>
  <c r="BP159" i="47"/>
  <c r="BP160" i="47"/>
  <c r="BA849" i="47"/>
  <c r="BA837" i="47"/>
  <c r="BA670" i="47"/>
  <c r="AZ768" i="47"/>
  <c r="AZ757" i="47"/>
  <c r="BQ1225" i="47" s="1"/>
  <c r="BP1207" i="47"/>
  <c r="AZ278" i="47"/>
  <c r="AZ272" i="47"/>
  <c r="BO652" i="47"/>
  <c r="BO653" i="47"/>
  <c r="BP1032" i="47"/>
  <c r="BP1022" i="47"/>
  <c r="BP828" i="47"/>
  <c r="AZ909" i="47"/>
  <c r="BQ1489" i="47" s="1"/>
  <c r="BQ689" i="47"/>
  <c r="BQ687" i="47"/>
  <c r="BQ686" i="47"/>
  <c r="BQ688" i="47"/>
  <c r="BQ1074" i="47"/>
  <c r="BQ860" i="47"/>
  <c r="BQ175" i="47"/>
  <c r="BQ174" i="47"/>
  <c r="BQ173" i="47"/>
  <c r="AZ583" i="47"/>
  <c r="AZ682" i="47"/>
  <c r="AY945" i="47"/>
  <c r="BP1543" i="47" s="1"/>
  <c r="BQ210" i="47"/>
  <c r="BQ209" i="47"/>
  <c r="AZ444" i="47"/>
  <c r="BQ739" i="47" s="1"/>
  <c r="BA640" i="47"/>
  <c r="BA444" i="47"/>
  <c r="BR739" i="47" s="1"/>
  <c r="AZ394" i="47"/>
  <c r="AZ401" i="47"/>
  <c r="BQ665" i="47" s="1"/>
  <c r="AZ521" i="47"/>
  <c r="AZ529" i="47"/>
  <c r="BQ873" i="47" s="1"/>
  <c r="BQ1490" i="47"/>
  <c r="BQ988" i="47"/>
  <c r="BQ987" i="47"/>
  <c r="BA361" i="47"/>
  <c r="BA354" i="47"/>
  <c r="BQ1539" i="47"/>
  <c r="BA663" i="47"/>
  <c r="BA909" i="47"/>
  <c r="BA412" i="47"/>
  <c r="BR1441" i="47"/>
  <c r="BB761" i="47" s="1"/>
  <c r="BR1442" i="47"/>
  <c r="BR1443" i="47"/>
  <c r="BA346" i="47"/>
  <c r="BA353" i="47"/>
  <c r="BA525" i="47"/>
  <c r="BA533" i="47"/>
  <c r="AZ416" i="47"/>
  <c r="AZ910" i="47"/>
  <c r="BQ1487" i="47" s="1"/>
  <c r="BA239" i="47"/>
  <c r="BA655" i="47"/>
  <c r="AZ346" i="47"/>
  <c r="BQ579" i="47" s="1"/>
  <c r="BQ1195" i="47"/>
  <c r="BA15" i="47" s="1"/>
  <c r="BR21" i="47" s="1"/>
  <c r="BR826" i="47"/>
  <c r="BQ567" i="47"/>
  <c r="BA962" i="47"/>
  <c r="BR1568" i="47" s="1"/>
  <c r="BR397" i="47"/>
  <c r="BA416" i="47"/>
  <c r="BQ529" i="47"/>
  <c r="BQ528" i="47"/>
  <c r="BQ416" i="47"/>
  <c r="BQ1296" i="47"/>
  <c r="BP197" i="47" l="1"/>
  <c r="BP196" i="47"/>
  <c r="AZ460" i="47" s="1"/>
  <c r="BP198" i="47"/>
  <c r="BP199" i="47"/>
  <c r="AY760" i="47"/>
  <c r="AY656" i="47"/>
  <c r="BP1066" i="47" s="1"/>
  <c r="BP1321" i="47"/>
  <c r="BP1322" i="47"/>
  <c r="BP1320" i="47"/>
  <c r="BP889" i="47"/>
  <c r="AZ539" i="47" s="1"/>
  <c r="BQ885" i="47" s="1"/>
  <c r="BP887" i="47"/>
  <c r="BR1028" i="47"/>
  <c r="BR1025" i="47"/>
  <c r="BP346" i="47"/>
  <c r="BP347" i="47"/>
  <c r="BP345" i="47"/>
  <c r="AZ210" i="47" s="1"/>
  <c r="BP870" i="47"/>
  <c r="BP867" i="47"/>
  <c r="BP526" i="47"/>
  <c r="BP527" i="47"/>
  <c r="AY752" i="47"/>
  <c r="BP1223" i="47" s="1"/>
  <c r="AZ547" i="47" s="1"/>
  <c r="AY751" i="47"/>
  <c r="BP1222" i="47" s="1"/>
  <c r="AZ752" i="47" s="1"/>
  <c r="BQ1205" i="47" s="1"/>
  <c r="BP1050" i="47"/>
  <c r="BP1049" i="47"/>
  <c r="AZ275" i="47" s="1"/>
  <c r="BP1051" i="47"/>
  <c r="BP1052" i="47"/>
  <c r="BP1017" i="47"/>
  <c r="AZ50" i="47" s="1"/>
  <c r="BP1018" i="47"/>
  <c r="AZ627" i="47" s="1"/>
  <c r="BP1019" i="47"/>
  <c r="BQ1293" i="47"/>
  <c r="AY559" i="47"/>
  <c r="AY273" i="47"/>
  <c r="AY851" i="47"/>
  <c r="BP1395" i="47" s="1"/>
  <c r="AY866" i="47"/>
  <c r="AY857" i="47"/>
  <c r="BP1401" i="47" s="1"/>
  <c r="AZ60" i="47"/>
  <c r="BQ103" i="47" s="1"/>
  <c r="AZ816" i="47"/>
  <c r="AY776" i="47"/>
  <c r="AY364" i="47"/>
  <c r="BP612" i="47" s="1"/>
  <c r="AZ21" i="47"/>
  <c r="AZ834" i="47"/>
  <c r="BQ1366" i="47" s="1"/>
  <c r="AZ736" i="47"/>
  <c r="AZ762" i="47"/>
  <c r="AY942" i="47"/>
  <c r="BP1538" i="47" s="1"/>
  <c r="AY226" i="47"/>
  <c r="AY579" i="47"/>
  <c r="BP358" i="47"/>
  <c r="AY978" i="47"/>
  <c r="AY194" i="47"/>
  <c r="BQ1494" i="47"/>
  <c r="BQ886" i="47"/>
  <c r="AY191" i="47"/>
  <c r="BQ1599" i="47"/>
  <c r="BA672" i="47" s="1"/>
  <c r="BQ744" i="47"/>
  <c r="BP268" i="47"/>
  <c r="BP269" i="47"/>
  <c r="BP270" i="47"/>
  <c r="BP271" i="47"/>
  <c r="BP272" i="47"/>
  <c r="BP273" i="47"/>
  <c r="BP274" i="47"/>
  <c r="BP110" i="47"/>
  <c r="BP109" i="47"/>
  <c r="AY220" i="47"/>
  <c r="AY217" i="47"/>
  <c r="BP716" i="47"/>
  <c r="BP717" i="47"/>
  <c r="BP1040" i="47"/>
  <c r="BP1043" i="47"/>
  <c r="AY183" i="47"/>
  <c r="AY555" i="47"/>
  <c r="BP1425" i="47"/>
  <c r="BP1427" i="47"/>
  <c r="BP1426" i="47"/>
  <c r="BP97" i="47"/>
  <c r="BP94" i="47"/>
  <c r="BP93" i="47"/>
  <c r="BP1316" i="47"/>
  <c r="BP1315" i="47"/>
  <c r="BP1311" i="47"/>
  <c r="BP1314" i="47"/>
  <c r="BP1138" i="47"/>
  <c r="BP1137" i="47"/>
  <c r="BP603" i="47"/>
  <c r="BP606" i="47"/>
  <c r="AZ357" i="47" s="1"/>
  <c r="BQ600" i="47" s="1"/>
  <c r="BP1436" i="47"/>
  <c r="AZ498" i="47" s="1"/>
  <c r="BP1437" i="47"/>
  <c r="BP1435" i="47"/>
  <c r="BP1438" i="47"/>
  <c r="BQ1440" i="47"/>
  <c r="BQ1459" i="47"/>
  <c r="BP667" i="47"/>
  <c r="BP670" i="47"/>
  <c r="BP1149" i="47"/>
  <c r="BP1150" i="47"/>
  <c r="AZ270" i="47" s="1"/>
  <c r="BP1148" i="47"/>
  <c r="AZ838" i="47" s="1"/>
  <c r="BP1151" i="47"/>
  <c r="BP490" i="47"/>
  <c r="BP491" i="47"/>
  <c r="BP1122" i="47"/>
  <c r="BP1124" i="47"/>
  <c r="BP1121" i="47"/>
  <c r="BP791" i="47"/>
  <c r="AZ731" i="47" s="1"/>
  <c r="BP794" i="47"/>
  <c r="BP1231" i="47"/>
  <c r="BP1233" i="47"/>
  <c r="BP1232" i="47"/>
  <c r="BP1261" i="47"/>
  <c r="BP1260" i="47"/>
  <c r="BP1259" i="47"/>
  <c r="AZ480" i="47" s="1"/>
  <c r="BQ805" i="47" s="1"/>
  <c r="BP836" i="47"/>
  <c r="BP838" i="47"/>
  <c r="BP837" i="47"/>
  <c r="BQ1497" i="47"/>
  <c r="BQ1496" i="47"/>
  <c r="BP712" i="47"/>
  <c r="BP715" i="47"/>
  <c r="AY967" i="47"/>
  <c r="AY378" i="47"/>
  <c r="AZ15" i="47"/>
  <c r="AZ723" i="47"/>
  <c r="BP337" i="47"/>
  <c r="BP340" i="47"/>
  <c r="BP91" i="47"/>
  <c r="BP92" i="47"/>
  <c r="BP359" i="47"/>
  <c r="BP360" i="47"/>
  <c r="BP304" i="47"/>
  <c r="AZ828" i="47" s="1"/>
  <c r="BQ1359" i="47" s="1"/>
  <c r="BP303" i="47"/>
  <c r="BP305" i="47"/>
  <c r="AY568" i="47"/>
  <c r="BP926" i="47" s="1"/>
  <c r="AY680" i="47"/>
  <c r="BP858" i="47"/>
  <c r="AZ580" i="47" s="1"/>
  <c r="BQ947" i="47" s="1"/>
  <c r="BP861" i="47"/>
  <c r="BP853" i="47"/>
  <c r="BP856" i="47"/>
  <c r="AY293" i="47"/>
  <c r="AY365" i="47"/>
  <c r="BP1508" i="47"/>
  <c r="AZ928" i="47" s="1"/>
  <c r="BQ1514" i="47" s="1"/>
  <c r="BP1511" i="47"/>
  <c r="BP1023" i="47"/>
  <c r="BP1026" i="47"/>
  <c r="BP1179" i="47"/>
  <c r="BP1176" i="47"/>
  <c r="AZ716" i="47" s="1"/>
  <c r="BP1482" i="47"/>
  <c r="BP1485" i="47"/>
  <c r="BP1365" i="47"/>
  <c r="BP1364" i="47"/>
  <c r="BP1363" i="47"/>
  <c r="BR1018" i="47"/>
  <c r="BB627" i="47" s="1"/>
  <c r="BR1019" i="47"/>
  <c r="BR840" i="47"/>
  <c r="AY258" i="47"/>
  <c r="AY758" i="47"/>
  <c r="BP1224" i="47"/>
  <c r="AZ755" i="47" s="1"/>
  <c r="BQ1226" i="47" s="1"/>
  <c r="BP1206" i="47"/>
  <c r="BR1371" i="47"/>
  <c r="BR1372" i="47"/>
  <c r="BR1373" i="47"/>
  <c r="BB839" i="47" s="1"/>
  <c r="BQ949" i="47"/>
  <c r="BQ952" i="47"/>
  <c r="BR411" i="47"/>
  <c r="BR414" i="47"/>
  <c r="BR1059" i="47"/>
  <c r="BR1064" i="47"/>
  <c r="BR1065" i="47"/>
  <c r="BB178" i="47" s="1"/>
  <c r="BS306" i="47" s="1"/>
  <c r="AZ592" i="47"/>
  <c r="BQ964" i="47" s="1"/>
  <c r="AZ591" i="47"/>
  <c r="BQ963" i="47" s="1"/>
  <c r="AY845" i="47"/>
  <c r="BP1383" i="47" s="1"/>
  <c r="AY844" i="47"/>
  <c r="BP1382" i="47" s="1"/>
  <c r="BP406" i="47"/>
  <c r="BR352" i="47"/>
  <c r="BR351" i="47"/>
  <c r="BR204" i="47"/>
  <c r="BB117" i="47" s="1"/>
  <c r="BQ351" i="47"/>
  <c r="BQ352" i="47"/>
  <c r="BA417" i="47"/>
  <c r="BP1272" i="47"/>
  <c r="BP311" i="47"/>
  <c r="BP310" i="47"/>
  <c r="BP312" i="47"/>
  <c r="BP1423" i="47"/>
  <c r="BP1424" i="47"/>
  <c r="BP1422" i="47"/>
  <c r="AY990" i="47"/>
  <c r="BP1605" i="47" s="1"/>
  <c r="AY989" i="47"/>
  <c r="BP1604" i="47" s="1"/>
  <c r="BP727" i="47"/>
  <c r="BP728" i="47"/>
  <c r="BP1114" i="47"/>
  <c r="BP1006" i="47"/>
  <c r="AZ449" i="47"/>
  <c r="BP1250" i="47"/>
  <c r="BP1249" i="47"/>
  <c r="BP1251" i="47"/>
  <c r="AZ780" i="47" s="1"/>
  <c r="BP1299" i="47"/>
  <c r="BP1300" i="47"/>
  <c r="AZ603" i="47"/>
  <c r="AZ597" i="47"/>
  <c r="BP1433" i="47"/>
  <c r="AZ899" i="47" s="1"/>
  <c r="BP1431" i="47"/>
  <c r="BP1434" i="47"/>
  <c r="BP1432" i="47"/>
  <c r="BA615" i="47"/>
  <c r="BA614" i="47"/>
  <c r="BP1481" i="47"/>
  <c r="AZ901" i="47" s="1"/>
  <c r="BQ1041" i="47"/>
  <c r="BQ1043" i="47"/>
  <c r="BQ1042" i="47"/>
  <c r="BA118" i="47" s="1"/>
  <c r="BQ1044" i="47"/>
  <c r="BP1358" i="47"/>
  <c r="AY259" i="47"/>
  <c r="AY580" i="47"/>
  <c r="BP947" i="47" s="1"/>
  <c r="BA196" i="47"/>
  <c r="BP1146" i="47"/>
  <c r="BP1147" i="47"/>
  <c r="AZ277" i="47" s="1"/>
  <c r="BP1616" i="47"/>
  <c r="BP1617" i="47"/>
  <c r="BP1618" i="47"/>
  <c r="BP1526" i="47"/>
  <c r="BP1530" i="47"/>
  <c r="BP958" i="47"/>
  <c r="AZ10" i="47" s="1"/>
  <c r="BP959" i="47"/>
  <c r="BP369" i="47"/>
  <c r="BP370" i="47"/>
  <c r="BP1600" i="47"/>
  <c r="AZ807" i="47" s="1"/>
  <c r="BQ1314" i="47" s="1"/>
  <c r="BQ773" i="47"/>
  <c r="BS1356" i="47"/>
  <c r="BS1357" i="47"/>
  <c r="BQ225" i="47"/>
  <c r="BA132" i="47" s="1"/>
  <c r="BQ224" i="47"/>
  <c r="BQ223" i="47"/>
  <c r="BQ226" i="47"/>
  <c r="BS1585" i="47"/>
  <c r="BS1586" i="47"/>
  <c r="BR1144" i="47"/>
  <c r="BR1145" i="47"/>
  <c r="BA797" i="47"/>
  <c r="BR1296" i="47" s="1"/>
  <c r="AY429" i="47"/>
  <c r="AY773" i="47"/>
  <c r="BP1248" i="47" s="1"/>
  <c r="AY327" i="47"/>
  <c r="AY694" i="47"/>
  <c r="AY250" i="47"/>
  <c r="AY906" i="47"/>
  <c r="AY248" i="47"/>
  <c r="AY688" i="47"/>
  <c r="BP1113" i="47" s="1"/>
  <c r="BP859" i="47"/>
  <c r="BP1468" i="47"/>
  <c r="AZ331" i="47" s="1"/>
  <c r="AY170" i="47"/>
  <c r="BP1263" i="47"/>
  <c r="BP632" i="47"/>
  <c r="BP95" i="47"/>
  <c r="BP96" i="47"/>
  <c r="BP1313" i="47"/>
  <c r="AZ125" i="47" s="1"/>
  <c r="BP1312" i="47"/>
  <c r="BP1255" i="47"/>
  <c r="BP1257" i="47"/>
  <c r="BP1256" i="47"/>
  <c r="BP1258" i="47"/>
  <c r="BP934" i="47"/>
  <c r="BQ1188" i="47"/>
  <c r="AY243" i="47"/>
  <c r="AY376" i="47"/>
  <c r="BP1536" i="47"/>
  <c r="BQ1178" i="47"/>
  <c r="BQ1180" i="47"/>
  <c r="AZ748" i="47"/>
  <c r="BQ1215" i="47" s="1"/>
  <c r="BQ481" i="47"/>
  <c r="BQ480" i="47"/>
  <c r="BQ479" i="47"/>
  <c r="AZ879" i="47"/>
  <c r="AZ880" i="47"/>
  <c r="BQ1438" i="47" s="1"/>
  <c r="AY221" i="47"/>
  <c r="AY222" i="47"/>
  <c r="AY788" i="47"/>
  <c r="BP1276" i="47" s="1"/>
  <c r="AY789" i="47"/>
  <c r="BP1612" i="47"/>
  <c r="BP1613" i="47"/>
  <c r="AZ873" i="47" s="1"/>
  <c r="BQ808" i="47"/>
  <c r="BQ807" i="47"/>
  <c r="AY546" i="47"/>
  <c r="BP892" i="47" s="1"/>
  <c r="AY547" i="47"/>
  <c r="AZ420" i="47"/>
  <c r="BQ706" i="47" s="1"/>
  <c r="BQ784" i="47"/>
  <c r="BQ782" i="47"/>
  <c r="BQ783" i="47"/>
  <c r="AY935" i="47"/>
  <c r="AY280" i="47"/>
  <c r="BP478" i="47" s="1"/>
  <c r="BP573" i="47"/>
  <c r="BP571" i="47"/>
  <c r="BP572" i="47"/>
  <c r="BP809" i="47"/>
  <c r="BP811" i="47"/>
  <c r="AZ776" i="47" s="1"/>
  <c r="BP810" i="47"/>
  <c r="AY472" i="47"/>
  <c r="AY473" i="47"/>
  <c r="AY637" i="47"/>
  <c r="AY638" i="47"/>
  <c r="BP1039" i="47" s="1"/>
  <c r="BA538" i="47"/>
  <c r="AY316" i="47"/>
  <c r="AY317" i="47"/>
  <c r="BQ708" i="47"/>
  <c r="BQ707" i="47"/>
  <c r="AZ746" i="47"/>
  <c r="AZ666" i="47"/>
  <c r="BQ763" i="47"/>
  <c r="BQ765" i="47"/>
  <c r="BQ764" i="47"/>
  <c r="BQ965" i="47"/>
  <c r="BQ967" i="47"/>
  <c r="BQ966" i="47"/>
  <c r="AY252" i="47"/>
  <c r="AY253" i="47"/>
  <c r="BP428" i="47" s="1"/>
  <c r="BP1073" i="47"/>
  <c r="AZ212" i="47" s="1"/>
  <c r="BP1072" i="47"/>
  <c r="BP355" i="47"/>
  <c r="AZ972" i="47" s="1"/>
  <c r="BP354" i="47"/>
  <c r="BP357" i="47"/>
  <c r="AZ976" i="47" s="1"/>
  <c r="BQ1591" i="47" s="1"/>
  <c r="BP356" i="47"/>
  <c r="AZ692" i="47" s="1"/>
  <c r="BQ1121" i="47" s="1"/>
  <c r="AY369" i="47"/>
  <c r="BP617" i="47" s="1"/>
  <c r="AY370" i="47"/>
  <c r="BP618" i="47" s="1"/>
  <c r="BP1268" i="47"/>
  <c r="BP1267" i="47"/>
  <c r="BQ1512" i="47"/>
  <c r="BP1008" i="47"/>
  <c r="BP1007" i="47"/>
  <c r="BP1009" i="47"/>
  <c r="AY949" i="47"/>
  <c r="AY950" i="47"/>
  <c r="BP1554" i="47" s="1"/>
  <c r="BR1182" i="47"/>
  <c r="BR1183" i="47"/>
  <c r="BP1463" i="47"/>
  <c r="BP1464" i="47"/>
  <c r="BP1354" i="47"/>
  <c r="BP1350" i="47"/>
  <c r="BP1351" i="47"/>
  <c r="BP1349" i="47"/>
  <c r="BP1361" i="47"/>
  <c r="BP1360" i="47"/>
  <c r="BP1362" i="47"/>
  <c r="AY668" i="47"/>
  <c r="AY669" i="47"/>
  <c r="AY560" i="47"/>
  <c r="BP912" i="47" s="1"/>
  <c r="AZ306" i="47" s="1"/>
  <c r="AY561" i="47"/>
  <c r="BP1334" i="47"/>
  <c r="BP1333" i="47"/>
  <c r="BQ1117" i="47"/>
  <c r="BQ1611" i="47"/>
  <c r="BQ1609" i="47"/>
  <c r="BQ1608" i="47"/>
  <c r="BQ1610" i="47"/>
  <c r="BQ1607" i="47"/>
  <c r="BA115" i="47" s="1"/>
  <c r="BQ586" i="47"/>
  <c r="BQ589" i="47"/>
  <c r="AY265" i="47"/>
  <c r="BP443" i="47" s="1"/>
  <c r="AY266" i="47"/>
  <c r="BP444" i="47" s="1"/>
  <c r="AZ923" i="47"/>
  <c r="BQ1505" i="47" s="1"/>
  <c r="AZ770" i="47"/>
  <c r="BQ1242" i="47" s="1"/>
  <c r="BA474" i="47" s="1"/>
  <c r="BP481" i="47"/>
  <c r="BP479" i="47"/>
  <c r="BP480" i="47"/>
  <c r="BA955" i="47"/>
  <c r="BP915" i="47"/>
  <c r="BQ925" i="47"/>
  <c r="BR1390" i="47"/>
  <c r="BR1389" i="47"/>
  <c r="BR1368" i="47"/>
  <c r="BR1370" i="47"/>
  <c r="BQ451" i="47"/>
  <c r="BQ450" i="47"/>
  <c r="BQ449" i="47"/>
  <c r="BQ452" i="47"/>
  <c r="BA691" i="47"/>
  <c r="BB900" i="47"/>
  <c r="BQ654" i="47"/>
  <c r="BQ651" i="47"/>
  <c r="BA243" i="47" s="1"/>
  <c r="BQ845" i="47"/>
  <c r="BA915" i="47" s="1"/>
  <c r="BQ857" i="47"/>
  <c r="BA520" i="47" s="1"/>
  <c r="BA94" i="47"/>
  <c r="BA288" i="47"/>
  <c r="BR580" i="47"/>
  <c r="BR579" i="47"/>
  <c r="BR586" i="47"/>
  <c r="BR589" i="47"/>
  <c r="BQ694" i="47"/>
  <c r="BA867" i="47" s="1"/>
  <c r="BQ696" i="47"/>
  <c r="BQ695" i="47"/>
  <c r="BQ693" i="47"/>
  <c r="BR694" i="47"/>
  <c r="BB867" i="47" s="1"/>
  <c r="BS1418" i="47" s="1"/>
  <c r="BR695" i="47"/>
  <c r="BR696" i="47"/>
  <c r="BR693" i="47"/>
  <c r="AZ904" i="47"/>
  <c r="AY59" i="47"/>
  <c r="AY558" i="47"/>
  <c r="BP41" i="47"/>
  <c r="BP42" i="47"/>
  <c r="BP40" i="47"/>
  <c r="AZ782" i="47"/>
  <c r="BA916" i="47"/>
  <c r="BP99" i="47"/>
  <c r="BP98" i="47"/>
  <c r="BQ1208" i="47"/>
  <c r="BA737" i="47" s="1"/>
  <c r="BQ1207" i="47"/>
  <c r="AY578" i="47"/>
  <c r="AY193" i="47"/>
  <c r="AY133" i="47"/>
  <c r="BP841" i="47"/>
  <c r="BP854" i="47"/>
  <c r="AY681" i="47"/>
  <c r="AY687" i="47"/>
  <c r="BQ597" i="47"/>
  <c r="BQ601" i="47"/>
  <c r="BP1614" i="47"/>
  <c r="BP1596" i="47"/>
  <c r="AZ672" i="47" s="1"/>
  <c r="BP489" i="47"/>
  <c r="BP487" i="47"/>
  <c r="BP486" i="47"/>
  <c r="BP488" i="47"/>
  <c r="BR1491" i="47"/>
  <c r="BP882" i="47"/>
  <c r="BP869" i="47"/>
  <c r="BP1484" i="47"/>
  <c r="BP1467" i="47"/>
  <c r="BP1524" i="47"/>
  <c r="BP1522" i="47"/>
  <c r="BP1523" i="47"/>
  <c r="BR344" i="47"/>
  <c r="BP772" i="47"/>
  <c r="BP771" i="47"/>
  <c r="BP768" i="47"/>
  <c r="AZ853" i="47" s="1"/>
  <c r="BP770" i="47"/>
  <c r="BP769" i="47"/>
  <c r="BP812" i="47"/>
  <c r="BP799" i="47"/>
  <c r="BP714" i="47"/>
  <c r="BP713" i="47"/>
  <c r="AZ522" i="47" s="1"/>
  <c r="BQ861" i="47" s="1"/>
  <c r="BQ863" i="47"/>
  <c r="AY772" i="47"/>
  <c r="AY279" i="47"/>
  <c r="BP1466" i="47"/>
  <c r="AY96" i="47"/>
  <c r="BA356" i="47"/>
  <c r="BA276" i="47"/>
  <c r="AY190" i="47"/>
  <c r="BQ1362" i="47"/>
  <c r="BA844" i="47" s="1"/>
  <c r="BQ21" i="47"/>
  <c r="BQ766" i="47"/>
  <c r="BP424" i="47"/>
  <c r="AY499" i="47"/>
  <c r="AY176" i="47"/>
  <c r="AY143" i="47"/>
  <c r="AY428" i="47"/>
  <c r="AY5" i="47"/>
  <c r="AY567" i="47"/>
  <c r="BP514" i="47"/>
  <c r="BP513" i="47"/>
  <c r="BP1091" i="47"/>
  <c r="BP1107" i="47"/>
  <c r="BP800" i="47"/>
  <c r="BP813" i="47"/>
  <c r="BP615" i="47"/>
  <c r="BP608" i="47"/>
  <c r="BP940" i="47"/>
  <c r="BP941" i="47"/>
  <c r="AY801" i="47"/>
  <c r="AY770" i="47"/>
  <c r="BP1283" i="47"/>
  <c r="BP1270" i="47"/>
  <c r="BP1269" i="47"/>
  <c r="BP1271" i="47"/>
  <c r="BP1519" i="47"/>
  <c r="BP1516" i="47"/>
  <c r="BP1517" i="47"/>
  <c r="BP1515" i="47"/>
  <c r="BP1509" i="47"/>
  <c r="AZ935" i="47" s="1"/>
  <c r="BP1510" i="47"/>
  <c r="BP1011" i="47"/>
  <c r="BP1024" i="47"/>
  <c r="AZ175" i="47" s="1"/>
  <c r="BP1016" i="47"/>
  <c r="BP1013" i="47"/>
  <c r="BP1010" i="47"/>
  <c r="BP1014" i="47"/>
  <c r="BP1015" i="47"/>
  <c r="AZ500" i="47" s="1"/>
  <c r="BP1012" i="47"/>
  <c r="BQ556" i="47"/>
  <c r="BQ557" i="47"/>
  <c r="BP1472" i="47"/>
  <c r="BP1475" i="47"/>
  <c r="BP1470" i="47"/>
  <c r="BP1474" i="47"/>
  <c r="AZ398" i="47" s="1"/>
  <c r="BP1471" i="47"/>
  <c r="BP1469" i="47"/>
  <c r="BP1473" i="47"/>
  <c r="AZ678" i="47" s="1"/>
  <c r="BP1352" i="47"/>
  <c r="AZ434" i="47" s="1"/>
  <c r="BQ729" i="47" s="1"/>
  <c r="BP1353" i="47"/>
  <c r="AZ96" i="47"/>
  <c r="AZ95" i="47"/>
  <c r="BQ161" i="47" s="1"/>
  <c r="BQ1597" i="47"/>
  <c r="AZ891" i="47"/>
  <c r="BQ1460" i="47" s="1"/>
  <c r="AZ340" i="47"/>
  <c r="BQ576" i="47" s="1"/>
  <c r="BA343" i="47" s="1"/>
  <c r="BP898" i="47"/>
  <c r="BP1345" i="47"/>
  <c r="BP1346" i="47"/>
  <c r="BQ992" i="47"/>
  <c r="BQ991" i="47"/>
  <c r="BQ1120" i="47"/>
  <c r="BP161" i="47"/>
  <c r="BQ803" i="47"/>
  <c r="BQ804" i="47"/>
  <c r="BQ802" i="47"/>
  <c r="BQ735" i="47"/>
  <c r="BA611" i="47" s="1"/>
  <c r="BQ745" i="47"/>
  <c r="BQ1360" i="47"/>
  <c r="BP1238" i="47"/>
  <c r="BP1239" i="47"/>
  <c r="BP1240" i="47"/>
  <c r="BP932" i="47"/>
  <c r="BP933" i="47"/>
  <c r="BP931" i="47"/>
  <c r="AZ650" i="47" s="1"/>
  <c r="BP917" i="47"/>
  <c r="BP916" i="47"/>
  <c r="BP1201" i="47"/>
  <c r="AZ282" i="47" s="1"/>
  <c r="BP1202" i="47"/>
  <c r="BP1203" i="47"/>
  <c r="BQ916" i="47"/>
  <c r="BQ917" i="47"/>
  <c r="AY218" i="47"/>
  <c r="BP371" i="47" s="1"/>
  <c r="AY850" i="47"/>
  <c r="BP1394" i="47" s="1"/>
  <c r="BR1374" i="47"/>
  <c r="AY106" i="47"/>
  <c r="AY377" i="47"/>
  <c r="BA524" i="47"/>
  <c r="BR864" i="47" s="1"/>
  <c r="BA422" i="47"/>
  <c r="BQ950" i="47"/>
  <c r="BQ951" i="47"/>
  <c r="BP1544" i="47"/>
  <c r="BP1545" i="47"/>
  <c r="AZ992" i="47" s="1"/>
  <c r="BP1546" i="47"/>
  <c r="BQ743" i="47"/>
  <c r="BQ742" i="47"/>
  <c r="BR743" i="47"/>
  <c r="BR742" i="47"/>
  <c r="BQ648" i="47"/>
  <c r="BQ655" i="47"/>
  <c r="BA967" i="47" s="1"/>
  <c r="BQ664" i="47"/>
  <c r="BA399" i="47" s="1"/>
  <c r="BR582" i="47"/>
  <c r="BR581" i="47"/>
  <c r="BR865" i="47"/>
  <c r="BQ690" i="47"/>
  <c r="BA482" i="47" s="1"/>
  <c r="BQ582" i="47"/>
  <c r="BQ581" i="47"/>
  <c r="BR1569" i="47"/>
  <c r="BR1571" i="47"/>
  <c r="BR690" i="47"/>
  <c r="BQ1196" i="47"/>
  <c r="BQ1197" i="47"/>
  <c r="AZ665" i="47"/>
  <c r="AZ659" i="47"/>
  <c r="BP1082" i="47"/>
  <c r="BP1094" i="47"/>
  <c r="BP1060" i="47"/>
  <c r="AZ211" i="47" s="1"/>
  <c r="BA301" i="47"/>
  <c r="BR515" i="47" s="1"/>
  <c r="BP821" i="47"/>
  <c r="AZ148" i="47" s="1"/>
  <c r="BP822" i="47"/>
  <c r="BP820" i="47"/>
  <c r="BP510" i="47"/>
  <c r="BP509" i="47"/>
  <c r="AZ296" i="47" s="1"/>
  <c r="BP846" i="47"/>
  <c r="BA594" i="47"/>
  <c r="BR970" i="47" s="1"/>
  <c r="BQ1194" i="47"/>
  <c r="BQ1204" i="47"/>
  <c r="BQ1210" i="47"/>
  <c r="AY977" i="47"/>
  <c r="AY970" i="47"/>
  <c r="BP1266" i="47"/>
  <c r="BP1265" i="47"/>
  <c r="BP1264" i="47"/>
  <c r="BP1254" i="47"/>
  <c r="BP1499" i="47"/>
  <c r="BP1500" i="47"/>
  <c r="BP1502" i="47"/>
  <c r="AZ249" i="47" s="1"/>
  <c r="BQ427" i="47" s="1"/>
  <c r="BP1498" i="47"/>
  <c r="BP1501" i="47"/>
  <c r="BP1493" i="47"/>
  <c r="BP1492" i="47"/>
  <c r="BP1003" i="47"/>
  <c r="BP997" i="47"/>
  <c r="BP1001" i="47"/>
  <c r="BP1000" i="47"/>
  <c r="BP999" i="47"/>
  <c r="BP998" i="47"/>
  <c r="BP1002" i="47"/>
  <c r="AY468" i="47"/>
  <c r="BP789" i="47" s="1"/>
  <c r="AY463" i="47"/>
  <c r="BQ1234" i="47"/>
  <c r="BP380" i="47"/>
  <c r="BP381" i="47"/>
  <c r="BP382" i="47"/>
  <c r="AZ64" i="47" s="1"/>
  <c r="BQ1262" i="47"/>
  <c r="BR1168" i="47"/>
  <c r="BP1449" i="47"/>
  <c r="BP1451" i="47"/>
  <c r="BP1448" i="47"/>
  <c r="BP1450" i="47"/>
  <c r="BP1465" i="47"/>
  <c r="BP1440" i="47"/>
  <c r="BP1457" i="47"/>
  <c r="BP1455" i="47"/>
  <c r="BP1454" i="47"/>
  <c r="BP1453" i="47"/>
  <c r="BP1452" i="47"/>
  <c r="BP1456" i="47"/>
  <c r="BP1458" i="47"/>
  <c r="BP1336" i="47"/>
  <c r="BP1335" i="47"/>
  <c r="BP1337" i="47"/>
  <c r="BQ756" i="47"/>
  <c r="BQ758" i="47"/>
  <c r="BQ757" i="47"/>
  <c r="BQ767" i="47"/>
  <c r="AZ517" i="47"/>
  <c r="BQ841" i="47" s="1"/>
  <c r="BP1097" i="47"/>
  <c r="BP1548" i="47"/>
  <c r="BP1549" i="47"/>
  <c r="BQ598" i="47"/>
  <c r="AY865" i="47"/>
  <c r="BP1415" i="47" s="1"/>
  <c r="AY701" i="47"/>
  <c r="AZ471" i="47"/>
  <c r="BQ794" i="47" s="1"/>
  <c r="BQ607" i="47"/>
  <c r="BA775" i="47"/>
  <c r="AY326" i="47"/>
  <c r="BP552" i="47" s="1"/>
  <c r="AY292" i="47"/>
  <c r="BP1230" i="47"/>
  <c r="BP1229" i="47"/>
  <c r="BP1228" i="47"/>
  <c r="AZ758" i="47" s="1"/>
  <c r="BP1227" i="47"/>
  <c r="BP614" i="47"/>
  <c r="AZ365" i="47" s="1"/>
  <c r="BP1341" i="47"/>
  <c r="BP1329" i="47"/>
  <c r="BP1328" i="47"/>
  <c r="BQ979" i="47"/>
  <c r="BQ978" i="47"/>
  <c r="BQ1595" i="47"/>
  <c r="BQ1594" i="47"/>
  <c r="BA360" i="47" s="1"/>
  <c r="AZ641" i="47"/>
  <c r="AY958" i="47"/>
  <c r="AY965" i="47"/>
  <c r="BP1573" i="47" s="1"/>
  <c r="BQ791" i="47"/>
  <c r="BA731" i="47" s="1"/>
  <c r="BR1181" i="47" s="1"/>
  <c r="BQ792" i="47"/>
  <c r="BA673" i="47"/>
  <c r="BA744" i="47"/>
  <c r="AZ970" i="47"/>
  <c r="BP492" i="47"/>
  <c r="BP493" i="47"/>
  <c r="BR1096" i="47"/>
  <c r="BQ746" i="47"/>
  <c r="BP1221" i="47"/>
  <c r="BP920" i="47"/>
  <c r="BP919" i="47"/>
  <c r="AZ566" i="47" s="1"/>
  <c r="BP918" i="47"/>
  <c r="BP903" i="47"/>
  <c r="BP904" i="47"/>
  <c r="BP610" i="47"/>
  <c r="BP607" i="47"/>
  <c r="BP1199" i="47"/>
  <c r="BP1187" i="47"/>
  <c r="BP1186" i="47"/>
  <c r="AZ84" i="47" s="1"/>
  <c r="BP1185" i="47"/>
  <c r="AZ281" i="47" s="1"/>
  <c r="AZ825" i="47"/>
  <c r="AZ832" i="47"/>
  <c r="BQ903" i="47"/>
  <c r="BQ904" i="47"/>
  <c r="AZ799" i="47"/>
  <c r="AZ806" i="47"/>
  <c r="BR1074" i="47"/>
  <c r="AY934" i="47"/>
  <c r="AY941" i="47"/>
  <c r="BP1537" i="47" s="1"/>
  <c r="AZ632" i="47"/>
  <c r="AZ637" i="47"/>
  <c r="BQ1038" i="47" s="1"/>
  <c r="AZ722" i="47"/>
  <c r="BA537" i="47"/>
  <c r="BA984" i="47"/>
  <c r="BA991" i="47"/>
  <c r="BP1528" i="47"/>
  <c r="AZ936" i="47" s="1"/>
  <c r="BP1527" i="47"/>
  <c r="AZ589" i="47" s="1"/>
  <c r="BP1529" i="47"/>
  <c r="BQ732" i="47"/>
  <c r="BQ733" i="47"/>
  <c r="BR733" i="47"/>
  <c r="BR732" i="47"/>
  <c r="BA959" i="47"/>
  <c r="BR1567" i="47" s="1"/>
  <c r="BQ657" i="47"/>
  <c r="BQ656" i="47"/>
  <c r="BQ858" i="47"/>
  <c r="BA580" i="47" s="1"/>
  <c r="BR947" i="47" s="1"/>
  <c r="BA987" i="47"/>
  <c r="BA994" i="47"/>
  <c r="BA864" i="47"/>
  <c r="BR1410" i="47" s="1"/>
  <c r="BA729" i="47"/>
  <c r="BA735" i="47"/>
  <c r="BR1184" i="47" s="1"/>
  <c r="BR587" i="47"/>
  <c r="BR588" i="47"/>
  <c r="BR1061" i="47"/>
  <c r="BR1062" i="47"/>
  <c r="BR681" i="47"/>
  <c r="BB456" i="47" s="1"/>
  <c r="BR682" i="47"/>
  <c r="BR683" i="47"/>
  <c r="BR866" i="47"/>
  <c r="BQ593" i="47"/>
  <c r="BQ574" i="47"/>
  <c r="BQ575" i="47"/>
  <c r="BA341" i="47" s="1"/>
  <c r="BR577" i="47" s="1"/>
  <c r="BR1507" i="47"/>
  <c r="BR1506" i="47"/>
  <c r="BR1558" i="47"/>
  <c r="BB948" i="47" s="1"/>
  <c r="BR1552" i="47"/>
  <c r="BA562" i="47"/>
  <c r="AY794" i="47"/>
  <c r="BQ1211" i="47"/>
  <c r="BA466" i="47" s="1"/>
  <c r="BQ1213" i="47"/>
  <c r="BQ1212" i="47"/>
  <c r="BQ1214" i="47"/>
  <c r="BA682" i="47"/>
  <c r="AZ765" i="47"/>
  <c r="BP231" i="47"/>
  <c r="BP230" i="47"/>
  <c r="BQ368" i="47"/>
  <c r="BP494" i="47"/>
  <c r="AZ573" i="47" s="1"/>
  <c r="BP484" i="47"/>
  <c r="BP482" i="47"/>
  <c r="AZ286" i="47" s="1"/>
  <c r="BP483" i="47"/>
  <c r="AZ982" i="47"/>
  <c r="AZ968" i="47"/>
  <c r="BA446" i="47"/>
  <c r="BR744" i="47" s="1"/>
  <c r="BQ741" i="47"/>
  <c r="BQ740" i="47"/>
  <c r="BA479" i="47" s="1"/>
  <c r="BR801" i="47" s="1"/>
  <c r="BP288" i="47"/>
  <c r="BQ1355" i="47"/>
  <c r="BP930" i="47"/>
  <c r="BP929" i="47"/>
  <c r="AZ705" i="47" s="1"/>
  <c r="BP928" i="47"/>
  <c r="AZ307" i="47" s="1"/>
  <c r="BP927" i="47"/>
  <c r="AZ298" i="47"/>
  <c r="BR194" i="47"/>
  <c r="BR193" i="47"/>
  <c r="BR191" i="47"/>
  <c r="BR192" i="47"/>
  <c r="BR188" i="47"/>
  <c r="BR189" i="47"/>
  <c r="BR190" i="47"/>
  <c r="BA298" i="47"/>
  <c r="AY323" i="47"/>
  <c r="AY858" i="47"/>
  <c r="BP1402" i="47" s="1"/>
  <c r="BP372" i="47"/>
  <c r="BQ1294" i="47"/>
  <c r="AZ514" i="47"/>
  <c r="BQ850" i="47" s="1"/>
  <c r="BA242" i="47"/>
  <c r="BR417" i="47" s="1"/>
  <c r="BQ455" i="47"/>
  <c r="BQ454" i="47"/>
  <c r="BQ453" i="47"/>
  <c r="BA570" i="47"/>
  <c r="BR4" i="47"/>
  <c r="BR3" i="47"/>
  <c r="BQ761" i="47"/>
  <c r="BA957" i="47"/>
  <c r="BR1561" i="47" s="1"/>
  <c r="BP1539" i="47"/>
  <c r="AZ368" i="47" s="1"/>
  <c r="BP1556" i="47"/>
  <c r="BA768" i="47"/>
  <c r="BA757" i="47"/>
  <c r="BQ725" i="47"/>
  <c r="BQ753" i="47"/>
  <c r="BR725" i="47"/>
  <c r="BQ653" i="47"/>
  <c r="BQ652" i="47"/>
  <c r="BQ856" i="47"/>
  <c r="BQ854" i="47"/>
  <c r="AM663" i="47"/>
  <c r="AN663" i="47" s="1"/>
  <c r="BR689" i="47"/>
  <c r="BR687" i="47"/>
  <c r="BR688" i="47"/>
  <c r="BR686" i="47"/>
  <c r="AZ463" i="47"/>
  <c r="BQ781" i="47" s="1"/>
  <c r="BQ1375" i="47"/>
  <c r="BA101" i="47"/>
  <c r="BR170" i="47" s="1"/>
  <c r="BQ1331" i="47"/>
  <c r="BR592" i="47"/>
  <c r="BR590" i="47"/>
  <c r="BR591" i="47"/>
  <c r="BR594" i="47"/>
  <c r="BR595" i="47"/>
  <c r="BB909" i="47"/>
  <c r="BA272" i="47"/>
  <c r="BR413" i="47"/>
  <c r="BR412" i="47"/>
  <c r="BA509" i="47"/>
  <c r="BA609" i="47"/>
  <c r="BR989" i="47" s="1"/>
  <c r="BR1490" i="47"/>
  <c r="BR1489" i="47"/>
  <c r="BB509" i="47"/>
  <c r="BB205" i="47"/>
  <c r="BA103" i="47"/>
  <c r="BA189" i="47"/>
  <c r="BA192" i="47"/>
  <c r="BR328" i="47" s="1"/>
  <c r="BB367" i="47"/>
  <c r="BA574" i="47"/>
  <c r="BA302" i="47"/>
  <c r="BQ592" i="47"/>
  <c r="BA564" i="47" s="1"/>
  <c r="BQ590" i="47"/>
  <c r="BQ591" i="47"/>
  <c r="BQ594" i="47"/>
  <c r="BQ595" i="47"/>
  <c r="BQ580" i="47"/>
  <c r="BA763" i="47"/>
  <c r="BR596" i="47"/>
  <c r="BR171" i="47"/>
  <c r="BA187" i="47"/>
  <c r="BA803" i="47"/>
  <c r="BR1307" i="47" s="1"/>
  <c r="BA363" i="47"/>
  <c r="BS826" i="47"/>
  <c r="BB813" i="47"/>
  <c r="BB359" i="47"/>
  <c r="BA846" i="47"/>
  <c r="BA671" i="47"/>
  <c r="BR1090" i="47" s="1"/>
  <c r="BA921" i="47"/>
  <c r="BR323" i="47"/>
  <c r="BA455" i="47"/>
  <c r="BA122" i="47"/>
  <c r="BS529" i="47"/>
  <c r="BS528" i="47"/>
  <c r="BA544" i="47"/>
  <c r="BQ88" i="47" l="1"/>
  <c r="BQ87" i="47"/>
  <c r="BQ86" i="47"/>
  <c r="BQ1028" i="47"/>
  <c r="BQ1025" i="47"/>
  <c r="BP462" i="47"/>
  <c r="BP463" i="47"/>
  <c r="BP464" i="47"/>
  <c r="BP456" i="47"/>
  <c r="BP460" i="47"/>
  <c r="AZ285" i="47" s="1"/>
  <c r="BQ482" i="47" s="1"/>
  <c r="BA286" i="47" s="1"/>
  <c r="BP458" i="47"/>
  <c r="AZ114" i="47" s="1"/>
  <c r="BP459" i="47"/>
  <c r="BP457" i="47"/>
  <c r="BP461" i="47"/>
  <c r="BP1417" i="47"/>
  <c r="AZ812" i="47" s="1"/>
  <c r="BP1416" i="47"/>
  <c r="BP385" i="47"/>
  <c r="BP383" i="47"/>
  <c r="BP384" i="47"/>
  <c r="BP946" i="47"/>
  <c r="BP945" i="47"/>
  <c r="BP335" i="47"/>
  <c r="BP334" i="47"/>
  <c r="BP333" i="47"/>
  <c r="BP373" i="47"/>
  <c r="BP376" i="47"/>
  <c r="BP315" i="47"/>
  <c r="AZ572" i="47" s="1"/>
  <c r="BP314" i="47"/>
  <c r="BP313" i="47"/>
  <c r="BP905" i="47"/>
  <c r="BQ1183" i="47"/>
  <c r="BQ1182" i="47"/>
  <c r="BQ1181" i="47"/>
  <c r="BQ806" i="47"/>
  <c r="BP633" i="47"/>
  <c r="BP634" i="47"/>
  <c r="BP1108" i="47"/>
  <c r="BP1104" i="47"/>
  <c r="BP1105" i="47"/>
  <c r="BP499" i="47"/>
  <c r="BP498" i="47"/>
  <c r="BP500" i="47"/>
  <c r="BP613" i="47"/>
  <c r="BP604" i="47"/>
  <c r="AZ833" i="47" s="1"/>
  <c r="BQ1161" i="47"/>
  <c r="BA264" i="47" s="1"/>
  <c r="BR437" i="47" s="1"/>
  <c r="BQ1158" i="47"/>
  <c r="BS1028" i="47"/>
  <c r="BS1025" i="47"/>
  <c r="BP433" i="47"/>
  <c r="AZ931" i="47" s="1"/>
  <c r="BP430" i="47"/>
  <c r="AZ647" i="47"/>
  <c r="BP476" i="47"/>
  <c r="BP329" i="47"/>
  <c r="AZ886" i="47" s="1"/>
  <c r="BQ1448" i="47" s="1"/>
  <c r="AZ22" i="47"/>
  <c r="BQ32" i="47" s="1"/>
  <c r="AZ680" i="47"/>
  <c r="AZ458" i="47"/>
  <c r="BA749" i="47"/>
  <c r="AZ222" i="47"/>
  <c r="BP629" i="47"/>
  <c r="AZ568" i="47"/>
  <c r="BQ926" i="47" s="1"/>
  <c r="AZ200" i="47"/>
  <c r="BA666" i="47"/>
  <c r="BA834" i="47"/>
  <c r="BR1366" i="47" s="1"/>
  <c r="BR1599" i="47"/>
  <c r="BR915" i="47"/>
  <c r="BQ896" i="47"/>
  <c r="BQ897" i="47"/>
  <c r="BP1253" i="47"/>
  <c r="BP1252" i="47"/>
  <c r="BQ30" i="47"/>
  <c r="BQ31" i="47"/>
  <c r="BQ1189" i="47"/>
  <c r="BQ1190" i="47"/>
  <c r="BQ1191" i="47"/>
  <c r="BQ1192" i="47"/>
  <c r="BA723" i="47" s="1"/>
  <c r="BQ1193" i="47"/>
  <c r="BQ755" i="47"/>
  <c r="BQ754" i="47"/>
  <c r="BQ985" i="47"/>
  <c r="BQ983" i="47"/>
  <c r="BQ984" i="47"/>
  <c r="BQ1478" i="47"/>
  <c r="BQ1477" i="47"/>
  <c r="BQ1476" i="47"/>
  <c r="BP711" i="47"/>
  <c r="BP722" i="47"/>
  <c r="BP723" i="47"/>
  <c r="BP553" i="47"/>
  <c r="BP554" i="47"/>
  <c r="AZ332" i="47" s="1"/>
  <c r="BP1483" i="47"/>
  <c r="BP1486" i="47"/>
  <c r="BQ555" i="47"/>
  <c r="BQ558" i="47"/>
  <c r="BP422" i="47"/>
  <c r="BP421" i="47"/>
  <c r="BQ1437" i="47"/>
  <c r="BQ1436" i="47"/>
  <c r="BA498" i="47" s="1"/>
  <c r="BP378" i="47"/>
  <c r="BP377" i="47"/>
  <c r="AZ221" i="47" s="1"/>
  <c r="BP1282" i="47"/>
  <c r="BP1281" i="47"/>
  <c r="BP1280" i="47"/>
  <c r="AZ995" i="47"/>
  <c r="BQ1615" i="47" s="1"/>
  <c r="AZ374" i="47"/>
  <c r="BQ1426" i="47"/>
  <c r="BA418" i="47" s="1"/>
  <c r="BQ1427" i="47"/>
  <c r="BQ1425" i="47"/>
  <c r="BP894" i="47"/>
  <c r="BP897" i="47"/>
  <c r="AZ167" i="47" s="1"/>
  <c r="BQ288" i="47" s="1"/>
  <c r="BP896" i="47"/>
  <c r="BP795" i="47"/>
  <c r="BP796" i="47"/>
  <c r="BP1035" i="47"/>
  <c r="BP1038" i="47"/>
  <c r="AZ638" i="47" s="1"/>
  <c r="BQ1039" i="47" s="1"/>
  <c r="BP540" i="47"/>
  <c r="BP539" i="47"/>
  <c r="BQ366" i="47"/>
  <c r="BQ367" i="47"/>
  <c r="BQ365" i="47"/>
  <c r="BQ1582" i="47"/>
  <c r="BQ1579" i="47"/>
  <c r="BQ1580" i="47"/>
  <c r="BQ1581" i="47"/>
  <c r="BQ1583" i="47"/>
  <c r="BP1550" i="47"/>
  <c r="BP1553" i="47"/>
  <c r="BP1083" i="47"/>
  <c r="BP1086" i="47"/>
  <c r="AZ121" i="47" s="1"/>
  <c r="BP1088" i="47"/>
  <c r="BP1087" i="47"/>
  <c r="BQ521" i="47"/>
  <c r="BQ522" i="47"/>
  <c r="BP911" i="47"/>
  <c r="BP914" i="47"/>
  <c r="BP913" i="47"/>
  <c r="BR160" i="47"/>
  <c r="BB514" i="47" s="1"/>
  <c r="BS843" i="47" s="1"/>
  <c r="BR159" i="47"/>
  <c r="BR491" i="47"/>
  <c r="BR490" i="47"/>
  <c r="BR1418" i="47"/>
  <c r="BP1106" i="47"/>
  <c r="BP1109" i="47"/>
  <c r="BP1112" i="47"/>
  <c r="BP1115" i="47"/>
  <c r="BP477" i="47"/>
  <c r="BP474" i="47"/>
  <c r="BP718" i="47"/>
  <c r="BP721" i="47"/>
  <c r="BP1301" i="47"/>
  <c r="BP1303" i="47"/>
  <c r="AZ800" i="47" s="1"/>
  <c r="BQ1302" i="47" s="1"/>
  <c r="BQ837" i="47"/>
  <c r="BQ836" i="47"/>
  <c r="BQ663" i="47"/>
  <c r="BQ662" i="47"/>
  <c r="BR994" i="47"/>
  <c r="BR995" i="47"/>
  <c r="BQ1080" i="47"/>
  <c r="BQ1081" i="47"/>
  <c r="BP1589" i="47"/>
  <c r="BP1592" i="47"/>
  <c r="BP1575" i="47"/>
  <c r="BP1578" i="47"/>
  <c r="BP781" i="47"/>
  <c r="BP782" i="47"/>
  <c r="BQ109" i="47"/>
  <c r="BQ110" i="47"/>
  <c r="BP1133" i="47"/>
  <c r="BP1136" i="47"/>
  <c r="BQ613" i="47"/>
  <c r="BQ604" i="47"/>
  <c r="BA833" i="47" s="1"/>
  <c r="BP1565" i="47"/>
  <c r="BP1566" i="47"/>
  <c r="BQ1575" i="47"/>
  <c r="BQ1578" i="47"/>
  <c r="BQ922" i="47"/>
  <c r="BQ924" i="47"/>
  <c r="BQ1365" i="47"/>
  <c r="BQ1364" i="47"/>
  <c r="BQ1363" i="47"/>
  <c r="BA213" i="47" s="1"/>
  <c r="BQ1029" i="47"/>
  <c r="BQ1032" i="47"/>
  <c r="BQ1166" i="47"/>
  <c r="BQ1169" i="47"/>
  <c r="BB276" i="47"/>
  <c r="BB502" i="47"/>
  <c r="BQ1593" i="47"/>
  <c r="BQ1596" i="47"/>
  <c r="BS350" i="47"/>
  <c r="BS353" i="47"/>
  <c r="BQ961" i="47"/>
  <c r="BA590" i="47" s="1"/>
  <c r="BR962" i="47" s="1"/>
  <c r="BP1379" i="47"/>
  <c r="AZ845" i="47" s="1"/>
  <c r="BP1380" i="47"/>
  <c r="BS202" i="47"/>
  <c r="BS201" i="47"/>
  <c r="BR699" i="47"/>
  <c r="BR700" i="47"/>
  <c r="BR698" i="47"/>
  <c r="BB423" i="47" s="1"/>
  <c r="AZ418" i="47"/>
  <c r="BQ705" i="47" s="1"/>
  <c r="AZ417" i="47"/>
  <c r="BQ697" i="47" s="1"/>
  <c r="BQ1046" i="47"/>
  <c r="BQ1047" i="47"/>
  <c r="AZ436" i="47"/>
  <c r="AZ435" i="47"/>
  <c r="BQ751" i="47"/>
  <c r="BQ752" i="47"/>
  <c r="BQ750" i="47"/>
  <c r="BQ982" i="47"/>
  <c r="BQ981" i="47"/>
  <c r="BQ980" i="47"/>
  <c r="BQ973" i="47"/>
  <c r="AZ820" i="47"/>
  <c r="AZ819" i="47"/>
  <c r="BR203" i="47"/>
  <c r="BB119" i="47" s="1"/>
  <c r="BP944" i="47"/>
  <c r="BP939" i="47"/>
  <c r="AZ159" i="47" s="1"/>
  <c r="AM196" i="47"/>
  <c r="AN196" i="47" s="1"/>
  <c r="BR336" i="47"/>
  <c r="BB206" i="47" s="1"/>
  <c r="AM206" i="47" s="1"/>
  <c r="AN206" i="47" s="1"/>
  <c r="AZ523" i="47"/>
  <c r="BQ862" i="47" s="1"/>
  <c r="BQ14" i="47"/>
  <c r="BR225" i="47"/>
  <c r="BR223" i="47"/>
  <c r="BR224" i="47"/>
  <c r="BR226" i="47"/>
  <c r="AZ378" i="47"/>
  <c r="AZ379" i="47"/>
  <c r="BQ635" i="47" s="1"/>
  <c r="BP1123" i="47"/>
  <c r="BQ423" i="47"/>
  <c r="BP420" i="47"/>
  <c r="BQ1432" i="47"/>
  <c r="BQ1434" i="47"/>
  <c r="BQ1433" i="47"/>
  <c r="BA899" i="47" s="1"/>
  <c r="BQ1431" i="47"/>
  <c r="BQ1435" i="47"/>
  <c r="AZ786" i="47"/>
  <c r="BP893" i="47"/>
  <c r="BP895" i="47"/>
  <c r="AZ595" i="47" s="1"/>
  <c r="BA510" i="47"/>
  <c r="BR847" i="47" s="1"/>
  <c r="AZ339" i="47"/>
  <c r="BQ573" i="47" s="1"/>
  <c r="AZ338" i="47"/>
  <c r="BP1036" i="47"/>
  <c r="AZ636" i="47" s="1"/>
  <c r="BP537" i="47"/>
  <c r="BP535" i="47"/>
  <c r="AZ309" i="47" s="1"/>
  <c r="BP536" i="47"/>
  <c r="BP534" i="47"/>
  <c r="AZ202" i="47" s="1"/>
  <c r="BP425" i="47"/>
  <c r="AZ450" i="47" s="1"/>
  <c r="BP426" i="47"/>
  <c r="AZ304" i="47" s="1"/>
  <c r="BP1551" i="47"/>
  <c r="AZ472" i="47"/>
  <c r="BQ793" i="47" s="1"/>
  <c r="AZ844" i="47"/>
  <c r="BP908" i="47"/>
  <c r="BP909" i="47"/>
  <c r="BA873" i="47"/>
  <c r="BA872" i="47"/>
  <c r="BP440" i="47"/>
  <c r="BP438" i="47"/>
  <c r="BP439" i="47"/>
  <c r="BP441" i="47"/>
  <c r="BP442" i="47"/>
  <c r="AZ429" i="47" s="1"/>
  <c r="BQ1243" i="47"/>
  <c r="BR1559" i="47"/>
  <c r="BR1560" i="47"/>
  <c r="BA603" i="47"/>
  <c r="BR983" i="47" s="1"/>
  <c r="BA597" i="47"/>
  <c r="BR973" i="47" s="1"/>
  <c r="BR1117" i="47"/>
  <c r="BT1357" i="47"/>
  <c r="BT1356" i="47"/>
  <c r="AZ706" i="47"/>
  <c r="BQ1263" i="47"/>
  <c r="BP475" i="47"/>
  <c r="BA472" i="47"/>
  <c r="BR793" i="47" s="1"/>
  <c r="BQ1079" i="47"/>
  <c r="BQ1311" i="47"/>
  <c r="BR702" i="47"/>
  <c r="BR697" i="47"/>
  <c r="BP1602" i="47"/>
  <c r="BP1601" i="47"/>
  <c r="AZ906" i="47" s="1"/>
  <c r="BQ421" i="47"/>
  <c r="BA910" i="47" s="1"/>
  <c r="BQ422" i="47"/>
  <c r="BP292" i="47"/>
  <c r="AZ695" i="47" s="1"/>
  <c r="BQ1126" i="47" s="1"/>
  <c r="BP294" i="47"/>
  <c r="BP293" i="47"/>
  <c r="BP291" i="47"/>
  <c r="BQ213" i="47"/>
  <c r="BQ214" i="47"/>
  <c r="BQ215" i="47"/>
  <c r="BP621" i="47"/>
  <c r="BP626" i="47"/>
  <c r="BP624" i="47"/>
  <c r="BP627" i="47"/>
  <c r="BP622" i="47"/>
  <c r="AZ771" i="47" s="1"/>
  <c r="BP623" i="47"/>
  <c r="BP625" i="47"/>
  <c r="BP628" i="47"/>
  <c r="BP374" i="47"/>
  <c r="AZ220" i="47" s="1"/>
  <c r="BQ376" i="47" s="1"/>
  <c r="BP375" i="47"/>
  <c r="AZ266" i="47" s="1"/>
  <c r="BQ444" i="47" s="1"/>
  <c r="BP1278" i="47"/>
  <c r="BP1277" i="47"/>
  <c r="BP1279" i="47"/>
  <c r="AZ787" i="47" s="1"/>
  <c r="BQ1277" i="47" s="1"/>
  <c r="BQ1612" i="47"/>
  <c r="BQ1613" i="47"/>
  <c r="BQ968" i="47"/>
  <c r="BQ969" i="47"/>
  <c r="BP792" i="47"/>
  <c r="BP793" i="47"/>
  <c r="AZ783" i="47" s="1"/>
  <c r="BP1085" i="47"/>
  <c r="BP1084" i="47"/>
  <c r="BP101" i="47"/>
  <c r="AZ209" i="47" s="1"/>
  <c r="BQ361" i="47" s="1"/>
  <c r="BP102" i="47"/>
  <c r="BP907" i="47"/>
  <c r="BP906" i="47"/>
  <c r="BP938" i="47"/>
  <c r="BP937" i="47"/>
  <c r="AZ830" i="47" s="1"/>
  <c r="BQ1361" i="47" s="1"/>
  <c r="BQ1444" i="47"/>
  <c r="BQ1445" i="47"/>
  <c r="AZ728" i="47"/>
  <c r="AZ729" i="47"/>
  <c r="BQ1101" i="47"/>
  <c r="BA818" i="47" s="1"/>
  <c r="BQ1102" i="47"/>
  <c r="BQ1103" i="47"/>
  <c r="BP471" i="47"/>
  <c r="BP473" i="47"/>
  <c r="AZ767" i="47" s="1"/>
  <c r="BP470" i="47"/>
  <c r="AZ483" i="47" s="1"/>
  <c r="BP472" i="47"/>
  <c r="AZ766" i="47" s="1"/>
  <c r="BP327" i="47"/>
  <c r="BP326" i="47"/>
  <c r="AZ677" i="47" s="1"/>
  <c r="BQ1098" i="47" s="1"/>
  <c r="BQ469" i="47"/>
  <c r="BQ467" i="47"/>
  <c r="BQ466" i="47"/>
  <c r="BQ468" i="47"/>
  <c r="BQ465" i="47"/>
  <c r="BP296" i="47"/>
  <c r="BP297" i="47"/>
  <c r="BP1243" i="47"/>
  <c r="BP1242" i="47"/>
  <c r="AZ474" i="47" s="1"/>
  <c r="BQ1617" i="47"/>
  <c r="BQ1618" i="47"/>
  <c r="BQ1616" i="47"/>
  <c r="BQ660" i="47"/>
  <c r="BQ659" i="47"/>
  <c r="BA643" i="47" s="1"/>
  <c r="AZ778" i="47"/>
  <c r="AZ788" i="47"/>
  <c r="AZ950" i="47"/>
  <c r="BQ1554" i="47" s="1"/>
  <c r="AZ217" i="47"/>
  <c r="AZ988" i="47"/>
  <c r="BQ1603" i="47" s="1"/>
  <c r="BP1392" i="47"/>
  <c r="BP1391" i="47"/>
  <c r="BR707" i="47"/>
  <c r="BR708" i="47"/>
  <c r="BQ1078" i="47"/>
  <c r="BQ1076" i="47"/>
  <c r="BQ1077" i="47"/>
  <c r="BQ1068" i="47"/>
  <c r="BQ1069" i="47"/>
  <c r="BA810" i="47"/>
  <c r="BR1318" i="47" s="1"/>
  <c r="BA811" i="47"/>
  <c r="BR1319" i="47" s="1"/>
  <c r="BR967" i="47"/>
  <c r="BR965" i="47"/>
  <c r="BR966" i="47"/>
  <c r="AZ176" i="47"/>
  <c r="AZ177" i="47"/>
  <c r="BP787" i="47"/>
  <c r="BP786" i="47"/>
  <c r="BP777" i="47"/>
  <c r="BP776" i="47"/>
  <c r="BP779" i="47"/>
  <c r="BP778" i="47"/>
  <c r="AZ614" i="47"/>
  <c r="AZ615" i="47"/>
  <c r="AZ710" i="47"/>
  <c r="AZ711" i="47"/>
  <c r="BQ1151" i="47" s="1"/>
  <c r="BP1412" i="47"/>
  <c r="BP1411" i="47"/>
  <c r="BP546" i="47"/>
  <c r="BP548" i="47"/>
  <c r="BP549" i="47"/>
  <c r="BP547" i="47"/>
  <c r="BP1563" i="47"/>
  <c r="AZ245" i="47" s="1"/>
  <c r="BQ424" i="47" s="1"/>
  <c r="BP1562" i="47"/>
  <c r="AZ56" i="47" s="1"/>
  <c r="AZ822" i="47"/>
  <c r="BQ1347" i="47" s="1"/>
  <c r="AZ823" i="47"/>
  <c r="BR1180" i="47"/>
  <c r="BR1178" i="47"/>
  <c r="BQ519" i="47"/>
  <c r="BA774" i="47" s="1"/>
  <c r="BQ518" i="47"/>
  <c r="BQ1351" i="47"/>
  <c r="BQ1350" i="47"/>
  <c r="BR518" i="47"/>
  <c r="BQ1297" i="47"/>
  <c r="BQ1298" i="47"/>
  <c r="BQ1309" i="47"/>
  <c r="BA983" i="47" s="1"/>
  <c r="BQ1310" i="47"/>
  <c r="BP1534" i="47"/>
  <c r="BP1532" i="47"/>
  <c r="BP1533" i="47"/>
  <c r="AZ789" i="47" s="1"/>
  <c r="BQ1280" i="47" s="1"/>
  <c r="BA795" i="47"/>
  <c r="BR1295" i="47" s="1"/>
  <c r="BA796" i="47"/>
  <c r="BR1611" i="47"/>
  <c r="BR1607" i="47"/>
  <c r="BR1610" i="47"/>
  <c r="BR1608" i="47"/>
  <c r="BR1609" i="47"/>
  <c r="BR1606" i="47"/>
  <c r="BP1289" i="47"/>
  <c r="AZ975" i="47" s="1"/>
  <c r="BQ1590" i="47" s="1"/>
  <c r="BP1287" i="47"/>
  <c r="BP1286" i="47"/>
  <c r="BP1288" i="47"/>
  <c r="BR784" i="47"/>
  <c r="BR783" i="47"/>
  <c r="BQ1570" i="47"/>
  <c r="BQ1574" i="47"/>
  <c r="BA927" i="47" s="1"/>
  <c r="BR1513" i="47" s="1"/>
  <c r="BB955" i="47"/>
  <c r="AZ94" i="47"/>
  <c r="AZ288" i="47"/>
  <c r="BA517" i="47"/>
  <c r="BA518" i="47"/>
  <c r="BQ780" i="47"/>
  <c r="BQ779" i="47"/>
  <c r="BQ778" i="47"/>
  <c r="BQ777" i="47"/>
  <c r="BQ776" i="47"/>
  <c r="BR452" i="47"/>
  <c r="BR449" i="47"/>
  <c r="BR451" i="47"/>
  <c r="BA900" i="47"/>
  <c r="BR324" i="47"/>
  <c r="BR325" i="47"/>
  <c r="BR322" i="47"/>
  <c r="BR321" i="47"/>
  <c r="BR320" i="47"/>
  <c r="BB569" i="47" s="1"/>
  <c r="BS1323" i="47"/>
  <c r="BS1324" i="47"/>
  <c r="BC709" i="47" s="1"/>
  <c r="BS1327" i="47"/>
  <c r="BS1326" i="47"/>
  <c r="BS1325" i="47"/>
  <c r="BC727" i="47" s="1"/>
  <c r="BT1175" i="47" s="1"/>
  <c r="BR1369" i="47"/>
  <c r="BR1382" i="47"/>
  <c r="BP943" i="47"/>
  <c r="BP942" i="47"/>
  <c r="AZ433" i="47"/>
  <c r="BQ726" i="47" s="1"/>
  <c r="BP330" i="47"/>
  <c r="AZ681" i="47" s="1"/>
  <c r="BP331" i="47"/>
  <c r="BP332" i="47"/>
  <c r="AZ759" i="47"/>
  <c r="BQ163" i="47"/>
  <c r="BQ162" i="47"/>
  <c r="AZ671" i="47"/>
  <c r="BA308" i="47"/>
  <c r="BR525" i="47" s="1"/>
  <c r="AZ949" i="47"/>
  <c r="BQ1553" i="47" s="1"/>
  <c r="AZ428" i="47"/>
  <c r="BP227" i="47"/>
  <c r="AZ579" i="47" s="1"/>
  <c r="BP229" i="47"/>
  <c r="BP228" i="47"/>
  <c r="BP245" i="47"/>
  <c r="BP246" i="47"/>
  <c r="AZ108" i="47" s="1"/>
  <c r="BQ186" i="47" s="1"/>
  <c r="AZ234" i="47"/>
  <c r="AZ54" i="47"/>
  <c r="AZ829" i="47"/>
  <c r="BQ1358" i="47" s="1"/>
  <c r="AZ567" i="47"/>
  <c r="BQ923" i="47" s="1"/>
  <c r="BA577" i="47" s="1"/>
  <c r="BP162" i="47"/>
  <c r="BP163" i="47"/>
  <c r="BR467" i="47"/>
  <c r="BR465" i="47"/>
  <c r="BP6" i="47"/>
  <c r="BP7" i="47"/>
  <c r="BP181" i="47"/>
  <c r="BP182" i="47"/>
  <c r="BR1487" i="47"/>
  <c r="BP1246" i="47"/>
  <c r="BP1247" i="47"/>
  <c r="BP1244" i="47"/>
  <c r="AZ190" i="47" s="1"/>
  <c r="BP1245" i="47"/>
  <c r="BP833" i="47"/>
  <c r="BP834" i="47"/>
  <c r="BP835" i="47"/>
  <c r="AZ512" i="47" s="1"/>
  <c r="BP298" i="47"/>
  <c r="BP299" i="47"/>
  <c r="BP301" i="47"/>
  <c r="AZ376" i="47" s="1"/>
  <c r="BP302" i="47"/>
  <c r="BP300" i="47"/>
  <c r="AZ293" i="47" s="1"/>
  <c r="BP720" i="47"/>
  <c r="BP719" i="47"/>
  <c r="BP923" i="47"/>
  <c r="AZ577" i="47" s="1"/>
  <c r="BQ935" i="47" s="1"/>
  <c r="BP910" i="47"/>
  <c r="BQ1091" i="47"/>
  <c r="BQ1484" i="47"/>
  <c r="BQ1524" i="47"/>
  <c r="BQ1523" i="47"/>
  <c r="BQ297" i="47"/>
  <c r="BQ296" i="47"/>
  <c r="BQ771" i="47"/>
  <c r="BQ772" i="47"/>
  <c r="BQ768" i="47"/>
  <c r="BA853" i="47" s="1"/>
  <c r="BR1614" i="47"/>
  <c r="BR1596" i="47"/>
  <c r="BP630" i="47"/>
  <c r="BP631" i="47"/>
  <c r="BR863" i="47"/>
  <c r="AZ484" i="47"/>
  <c r="BQ814" i="47" s="1"/>
  <c r="AZ208" i="47"/>
  <c r="AZ372" i="47"/>
  <c r="AZ252" i="47"/>
  <c r="AZ5" i="47"/>
  <c r="AZ143" i="47"/>
  <c r="AZ499" i="47"/>
  <c r="AZ534" i="47"/>
  <c r="AZ11" i="47"/>
  <c r="BA540" i="47"/>
  <c r="BR887" i="47" s="1"/>
  <c r="BA766" i="47"/>
  <c r="AZ265" i="47"/>
  <c r="BQ1070" i="47"/>
  <c r="BQ1071" i="47"/>
  <c r="BQ255" i="47"/>
  <c r="BQ298" i="47"/>
  <c r="BQ299" i="47"/>
  <c r="BQ301" i="47"/>
  <c r="BQ302" i="47"/>
  <c r="BQ300" i="47"/>
  <c r="BP767" i="47"/>
  <c r="BP780" i="47"/>
  <c r="BQ1148" i="47"/>
  <c r="BA838" i="47" s="1"/>
  <c r="AZ676" i="47"/>
  <c r="BQ1100" i="47" s="1"/>
  <c r="AZ617" i="47"/>
  <c r="BP1414" i="47"/>
  <c r="AZ67" i="47" s="1"/>
  <c r="BP1413" i="47"/>
  <c r="BP1134" i="47"/>
  <c r="BP1135" i="47"/>
  <c r="AZ869" i="47" s="1"/>
  <c r="BP551" i="47"/>
  <c r="AZ966" i="47" s="1"/>
  <c r="BQ1576" i="47" s="1"/>
  <c r="BP550" i="47"/>
  <c r="BP497" i="47"/>
  <c r="BP495" i="47"/>
  <c r="BP496" i="47"/>
  <c r="BQ1022" i="47"/>
  <c r="BQ1035" i="47"/>
  <c r="BQ1027" i="47"/>
  <c r="BQ1040" i="47"/>
  <c r="BP1547" i="47"/>
  <c r="BP1564" i="47"/>
  <c r="AZ956" i="47" s="1"/>
  <c r="BR1078" i="47"/>
  <c r="AM673" i="47"/>
  <c r="AN673" i="47" s="1"/>
  <c r="AZ750" i="47"/>
  <c r="AZ777" i="47"/>
  <c r="BQ1251" i="47" s="1"/>
  <c r="BA780" i="47" s="1"/>
  <c r="BR1263" i="47" s="1"/>
  <c r="AZ751" i="47"/>
  <c r="BQ1220" i="47" s="1"/>
  <c r="BQ1354" i="47"/>
  <c r="BQ1353" i="47"/>
  <c r="BQ1352" i="47"/>
  <c r="BQ1299" i="47"/>
  <c r="BP1520" i="47"/>
  <c r="BP1521" i="47"/>
  <c r="AZ287" i="47" s="1"/>
  <c r="BP1518" i="47"/>
  <c r="BP1535" i="47"/>
  <c r="BQ1017" i="47"/>
  <c r="BA50" i="47" s="1"/>
  <c r="BQ1030" i="47"/>
  <c r="BQ1023" i="47"/>
  <c r="BQ1036" i="47"/>
  <c r="AZ250" i="47"/>
  <c r="AZ588" i="47"/>
  <c r="BA96" i="47"/>
  <c r="BA95" i="47"/>
  <c r="BR1612" i="47"/>
  <c r="BR1613" i="47"/>
  <c r="BR1385" i="47"/>
  <c r="BR1161" i="47"/>
  <c r="BB264" i="47" s="1"/>
  <c r="BS437" i="47" s="1"/>
  <c r="BR1177" i="47"/>
  <c r="BB891" i="47"/>
  <c r="BS1460" i="47" s="1"/>
  <c r="BB340" i="47"/>
  <c r="BS576" i="47" s="1"/>
  <c r="BC343" i="47" s="1"/>
  <c r="BA891" i="47"/>
  <c r="BR1460" i="47" s="1"/>
  <c r="BA340" i="47"/>
  <c r="BP1292" i="47"/>
  <c r="BP1290" i="47"/>
  <c r="BP1291" i="47"/>
  <c r="BQ931" i="47"/>
  <c r="BA650" i="47" s="1"/>
  <c r="BQ933" i="47"/>
  <c r="BR735" i="47"/>
  <c r="BR745" i="47"/>
  <c r="BR802" i="47"/>
  <c r="BR803" i="47"/>
  <c r="BR804" i="47"/>
  <c r="BQ1124" i="47"/>
  <c r="BQ512" i="47"/>
  <c r="BQ511" i="47"/>
  <c r="BP538" i="47"/>
  <c r="BP545" i="47"/>
  <c r="BP1404" i="47"/>
  <c r="BP1405" i="47"/>
  <c r="BP1403" i="47"/>
  <c r="BQ838" i="47"/>
  <c r="BB524" i="47"/>
  <c r="BB422" i="47"/>
  <c r="BR977" i="47"/>
  <c r="BR916" i="47"/>
  <c r="BR917" i="47"/>
  <c r="BR1306" i="47"/>
  <c r="BR1305" i="47"/>
  <c r="BS1332" i="47"/>
  <c r="BS1330" i="47"/>
  <c r="BR878" i="47"/>
  <c r="BQ1057" i="47"/>
  <c r="BQ1058" i="47"/>
  <c r="BQ363" i="47"/>
  <c r="BA260" i="47" s="1"/>
  <c r="BQ362" i="47"/>
  <c r="BQ364" i="47"/>
  <c r="BA745" i="47"/>
  <c r="BR1208" i="47" s="1"/>
  <c r="BB737" i="47" s="1"/>
  <c r="BR511" i="47"/>
  <c r="BR512" i="47"/>
  <c r="BQ876" i="47"/>
  <c r="BQ921" i="47"/>
  <c r="BQ932" i="47"/>
  <c r="BA665" i="47"/>
  <c r="BA659" i="47"/>
  <c r="BR1068" i="47" s="1"/>
  <c r="BA746" i="47"/>
  <c r="BQ821" i="47"/>
  <c r="BA148" i="47" s="1"/>
  <c r="BQ822" i="47"/>
  <c r="BQ820" i="47"/>
  <c r="BQ828" i="47"/>
  <c r="BP774" i="47"/>
  <c r="AZ558" i="47" s="1"/>
  <c r="AZ903" i="47"/>
  <c r="AZ896" i="47"/>
  <c r="AZ661" i="47"/>
  <c r="AZ300" i="47"/>
  <c r="BQ1075" i="47"/>
  <c r="BP1118" i="47"/>
  <c r="BP1119" i="47"/>
  <c r="AZ468" i="47"/>
  <c r="BQ789" i="47" s="1"/>
  <c r="AZ455" i="47"/>
  <c r="BA637" i="47"/>
  <c r="BR1038" i="47" s="1"/>
  <c r="BA632" i="47"/>
  <c r="BR1032" i="47" s="1"/>
  <c r="BR517" i="47"/>
  <c r="AZ624" i="47"/>
  <c r="AZ619" i="47"/>
  <c r="BQ1335" i="47"/>
  <c r="BQ1337" i="47"/>
  <c r="BP1504" i="47"/>
  <c r="BP1503" i="47"/>
  <c r="BA903" i="47"/>
  <c r="BA896" i="47"/>
  <c r="BR1462" i="47" s="1"/>
  <c r="BA471" i="47"/>
  <c r="BR794" i="47" s="1"/>
  <c r="AZ27" i="47"/>
  <c r="BQ43" i="47" s="1"/>
  <c r="AZ687" i="47"/>
  <c r="BQ846" i="47"/>
  <c r="BR1089" i="47"/>
  <c r="BQ1235" i="47"/>
  <c r="BQ1238" i="47"/>
  <c r="BQ1241" i="47"/>
  <c r="BQ1239" i="47"/>
  <c r="BQ1236" i="47"/>
  <c r="BQ710" i="47"/>
  <c r="BQ709" i="47"/>
  <c r="BR1173" i="47"/>
  <c r="BR1172" i="47"/>
  <c r="BB734" i="47" s="1"/>
  <c r="BR1174" i="47"/>
  <c r="BR1171" i="47"/>
  <c r="BR1170" i="47"/>
  <c r="BP1284" i="47"/>
  <c r="AZ104" i="47" s="1"/>
  <c r="BQ176" i="47" s="1"/>
  <c r="BP1273" i="47"/>
  <c r="BP1275" i="47"/>
  <c r="AZ280" i="47" s="1"/>
  <c r="BQ478" i="47" s="1"/>
  <c r="BP1274" i="47"/>
  <c r="BR1092" i="47"/>
  <c r="BR1093" i="47"/>
  <c r="BB796" i="47" s="1"/>
  <c r="BA454" i="47"/>
  <c r="BA459" i="47"/>
  <c r="BR773" i="47" s="1"/>
  <c r="BA583" i="47"/>
  <c r="BA890" i="47"/>
  <c r="BR1459" i="47" s="1"/>
  <c r="AZ898" i="47"/>
  <c r="AZ905" i="47"/>
  <c r="BQ920" i="47"/>
  <c r="BQ919" i="47"/>
  <c r="BA566" i="47" s="1"/>
  <c r="BQ918" i="47"/>
  <c r="BQ1577" i="47"/>
  <c r="BA754" i="47" s="1"/>
  <c r="BR792" i="47"/>
  <c r="BR791" i="47"/>
  <c r="BB731" i="47" s="1"/>
  <c r="BQ1110" i="47"/>
  <c r="BQ1109" i="47"/>
  <c r="AZ541" i="47"/>
  <c r="BQ890" i="47" s="1"/>
  <c r="AZ546" i="47"/>
  <c r="BQ895" i="47" s="1"/>
  <c r="AZ323" i="47"/>
  <c r="BQ506" i="47"/>
  <c r="BQ508" i="47"/>
  <c r="BQ507" i="47"/>
  <c r="BR506" i="47"/>
  <c r="BQ704" i="47"/>
  <c r="BQ703" i="47"/>
  <c r="BP1388" i="47"/>
  <c r="AZ669" i="47" s="1"/>
  <c r="BP1387" i="47"/>
  <c r="BP1386" i="47"/>
  <c r="AZ59" i="47" s="1"/>
  <c r="BQ1223" i="47"/>
  <c r="BA546" i="47" s="1"/>
  <c r="BQ1221" i="47"/>
  <c r="BA750" i="47" s="1"/>
  <c r="BQ1504" i="47"/>
  <c r="BQ1503" i="47"/>
  <c r="BA605" i="47"/>
  <c r="BA610" i="47"/>
  <c r="BB605" i="47"/>
  <c r="BA636" i="47"/>
  <c r="BB799" i="47"/>
  <c r="BS1298" i="47" s="1"/>
  <c r="BB806" i="47"/>
  <c r="BB984" i="47"/>
  <c r="BB991" i="47"/>
  <c r="BB825" i="47"/>
  <c r="BB864" i="47"/>
  <c r="BS1410" i="47" s="1"/>
  <c r="BB537" i="47"/>
  <c r="BR904" i="47"/>
  <c r="BA825" i="47"/>
  <c r="BA832" i="47"/>
  <c r="BR1076" i="47"/>
  <c r="BR1077" i="47"/>
  <c r="BB353" i="47"/>
  <c r="BB356" i="47"/>
  <c r="BR1495" i="47"/>
  <c r="BB925" i="47" s="1"/>
  <c r="BB660" i="47"/>
  <c r="BR747" i="47"/>
  <c r="BA285" i="47"/>
  <c r="AZ553" i="47"/>
  <c r="BQ901" i="47" s="1"/>
  <c r="BB843" i="47"/>
  <c r="BS1378" i="47" s="1"/>
  <c r="BA748" i="47"/>
  <c r="BA278" i="47"/>
  <c r="BB896" i="47"/>
  <c r="BS1462" i="47" s="1"/>
  <c r="BQ1466" i="47"/>
  <c r="AZ135" i="47"/>
  <c r="AZ134" i="47"/>
  <c r="BA216" i="47"/>
  <c r="BA781" i="47"/>
  <c r="BA769" i="47"/>
  <c r="BQ927" i="47"/>
  <c r="BQ928" i="47"/>
  <c r="BA307" i="47" s="1"/>
  <c r="BQ929" i="47"/>
  <c r="BA705" i="47" s="1"/>
  <c r="BQ930" i="47"/>
  <c r="BA521" i="47"/>
  <c r="BR860" i="47" s="1"/>
  <c r="BQ1584" i="47"/>
  <c r="BA684" i="47" s="1"/>
  <c r="BR741" i="47"/>
  <c r="BR740" i="47"/>
  <c r="BQ1119" i="47"/>
  <c r="BQ1118" i="47"/>
  <c r="AZ858" i="47"/>
  <c r="AZ242" i="47"/>
  <c r="AZ753" i="47"/>
  <c r="BQ1224" i="47" s="1"/>
  <c r="AZ742" i="47"/>
  <c r="BB109" i="47"/>
  <c r="BA167" i="47"/>
  <c r="BP544" i="47"/>
  <c r="AZ646" i="47" s="1"/>
  <c r="BP543" i="47"/>
  <c r="BP1397" i="47"/>
  <c r="BP1396" i="47"/>
  <c r="AZ851" i="47" s="1"/>
  <c r="BQ1395" i="47" s="1"/>
  <c r="BQ843" i="47"/>
  <c r="BR418" i="47"/>
  <c r="BR419" i="47"/>
  <c r="BA843" i="47"/>
  <c r="BR1381" i="47" s="1"/>
  <c r="BA831" i="47"/>
  <c r="AZ784" i="47"/>
  <c r="AZ485" i="47"/>
  <c r="BQ815" i="47" s="1"/>
  <c r="AZ477" i="47"/>
  <c r="BQ159" i="47"/>
  <c r="BQ160" i="47"/>
  <c r="AZ291" i="47"/>
  <c r="AZ815" i="47"/>
  <c r="AZ363" i="47"/>
  <c r="BB849" i="47"/>
  <c r="BB837" i="47"/>
  <c r="BB670" i="47"/>
  <c r="BS1180" i="47"/>
  <c r="BS1181" i="47"/>
  <c r="BS1182" i="47"/>
  <c r="BS1183" i="47"/>
  <c r="BA968" i="47"/>
  <c r="BA982" i="47"/>
  <c r="BR1593" i="47" s="1"/>
  <c r="BR455" i="47"/>
  <c r="BR453" i="47"/>
  <c r="BR454" i="47"/>
  <c r="BR988" i="47"/>
  <c r="BS351" i="47"/>
  <c r="BC955" i="47" s="1"/>
  <c r="BS352" i="47"/>
  <c r="BR174" i="47"/>
  <c r="BR173" i="47"/>
  <c r="BR175" i="47"/>
  <c r="BB562" i="47"/>
  <c r="BS1442" i="47"/>
  <c r="BS1443" i="47"/>
  <c r="BS1441" i="47"/>
  <c r="BC761" i="47" s="1"/>
  <c r="BS1355" i="47"/>
  <c r="BA394" i="47"/>
  <c r="BA401" i="47"/>
  <c r="BR665" i="47" s="1"/>
  <c r="BB640" i="47"/>
  <c r="BB444" i="47"/>
  <c r="BS739" i="47" s="1"/>
  <c r="BB298" i="47"/>
  <c r="BB394" i="47"/>
  <c r="BR1539" i="47"/>
  <c r="BB416" i="47"/>
  <c r="BB412" i="47"/>
  <c r="BB420" i="47"/>
  <c r="BS706" i="47" s="1"/>
  <c r="BB229" i="47"/>
  <c r="BR209" i="47"/>
  <c r="BR210" i="47"/>
  <c r="BR885" i="47"/>
  <c r="BR886" i="47"/>
  <c r="BR416" i="47"/>
  <c r="BA813" i="47"/>
  <c r="BA359" i="47"/>
  <c r="BR607" i="47" s="1"/>
  <c r="BB239" i="47"/>
  <c r="BB655" i="47"/>
  <c r="BR1069" i="47"/>
  <c r="BB346" i="47"/>
  <c r="BS579" i="47" s="1"/>
  <c r="BS171" i="47"/>
  <c r="BS397" i="47"/>
  <c r="BB754" i="47"/>
  <c r="BB846" i="47"/>
  <c r="BB803" i="47"/>
  <c r="BS1307" i="47" s="1"/>
  <c r="BQ199" i="47" l="1"/>
  <c r="BQ197" i="47"/>
  <c r="BQ198" i="47"/>
  <c r="BQ196" i="47"/>
  <c r="BA460" i="47" s="1"/>
  <c r="BQ1320" i="47"/>
  <c r="BQ1322" i="47"/>
  <c r="BQ1321" i="47"/>
  <c r="BQ1449" i="47"/>
  <c r="BQ1451" i="47"/>
  <c r="BQ1450" i="47"/>
  <c r="BQ377" i="47"/>
  <c r="BQ378" i="47"/>
  <c r="BQ342" i="47"/>
  <c r="BQ343" i="47"/>
  <c r="BQ341" i="47"/>
  <c r="BQ559" i="47"/>
  <c r="BA513" i="47" s="1"/>
  <c r="BR852" i="47" s="1"/>
  <c r="BQ560" i="47"/>
  <c r="BA541" i="47" s="1"/>
  <c r="BQ207" i="47"/>
  <c r="BQ206" i="47"/>
  <c r="BA434" i="47" s="1"/>
  <c r="BR729" i="47" s="1"/>
  <c r="BQ208" i="47"/>
  <c r="BS840" i="47"/>
  <c r="AZ511" i="47"/>
  <c r="AZ559" i="47"/>
  <c r="AZ248" i="47"/>
  <c r="BQ1341" i="47"/>
  <c r="AZ106" i="47"/>
  <c r="AZ235" i="47"/>
  <c r="BQ409" i="47" s="1"/>
  <c r="AZ802" i="47"/>
  <c r="BQ1304" i="47" s="1"/>
  <c r="AZ694" i="47"/>
  <c r="AZ191" i="47"/>
  <c r="BQ373" i="47"/>
  <c r="BA995" i="47"/>
  <c r="AZ618" i="47"/>
  <c r="BQ1009" i="47" s="1"/>
  <c r="BA530" i="47"/>
  <c r="BR874" i="47" s="1"/>
  <c r="BB320" i="47" s="1"/>
  <c r="BS541" i="47" s="1"/>
  <c r="BB115" i="47"/>
  <c r="AZ364" i="47"/>
  <c r="AZ866" i="47"/>
  <c r="AZ702" i="47"/>
  <c r="AZ57" i="47"/>
  <c r="AZ773" i="47"/>
  <c r="AZ170" i="47"/>
  <c r="BQ611" i="47"/>
  <c r="AZ535" i="47"/>
  <c r="BQ884" i="47" s="1"/>
  <c r="BR1214" i="47"/>
  <c r="BQ1052" i="47"/>
  <c r="BQ1050" i="47"/>
  <c r="BQ1051" i="47"/>
  <c r="BQ1049" i="47"/>
  <c r="BQ1053" i="47"/>
  <c r="BA51" i="47" s="1"/>
  <c r="BR89" i="47" s="1"/>
  <c r="BB3" i="47" s="1"/>
  <c r="BQ1054" i="47"/>
  <c r="BQ1106" i="47"/>
  <c r="BA679" i="47" s="1"/>
  <c r="BQ1107" i="47"/>
  <c r="BQ1108" i="47"/>
  <c r="BQ1104" i="47"/>
  <c r="BQ1105" i="47"/>
  <c r="BQ770" i="47"/>
  <c r="BQ769" i="47"/>
  <c r="BR705" i="47"/>
  <c r="BR701" i="47"/>
  <c r="BQ728" i="47"/>
  <c r="BQ731" i="47"/>
  <c r="BQ727" i="47"/>
  <c r="BQ730" i="47"/>
  <c r="BA762" i="47"/>
  <c r="BQ1344" i="47"/>
  <c r="BQ1345" i="47"/>
  <c r="BQ1346" i="47"/>
  <c r="AZ656" i="47"/>
  <c r="AZ760" i="47"/>
  <c r="BQ634" i="47"/>
  <c r="BQ633" i="47"/>
  <c r="BR1476" i="47"/>
  <c r="BR1478" i="47"/>
  <c r="BQ971" i="47"/>
  <c r="BA10" i="47" s="1"/>
  <c r="BQ972" i="47"/>
  <c r="BA473" i="47" s="1"/>
  <c r="BQ572" i="47"/>
  <c r="BQ571" i="47"/>
  <c r="BQ1037" i="47"/>
  <c r="BA638" i="47" s="1"/>
  <c r="BQ1034" i="47"/>
  <c r="BA633" i="47" s="1"/>
  <c r="BQ526" i="47"/>
  <c r="BQ527" i="47"/>
  <c r="BQ345" i="47"/>
  <c r="BQ346" i="47"/>
  <c r="BQ347" i="47"/>
  <c r="AZ183" i="47"/>
  <c r="AZ555" i="47"/>
  <c r="BR1427" i="47"/>
  <c r="BR1426" i="47"/>
  <c r="BR1425" i="47"/>
  <c r="BQ723" i="47"/>
  <c r="BQ722" i="47"/>
  <c r="BQ1483" i="47"/>
  <c r="BQ1486" i="47"/>
  <c r="BQ1176" i="47"/>
  <c r="BA716" i="47" s="1"/>
  <c r="BR1158" i="47" s="1"/>
  <c r="BQ1179" i="47"/>
  <c r="BQ1237" i="47"/>
  <c r="BA897" i="47" s="1"/>
  <c r="BQ1240" i="47"/>
  <c r="BQ1260" i="47"/>
  <c r="BQ1261" i="47"/>
  <c r="BQ1259" i="47"/>
  <c r="BA480" i="47" s="1"/>
  <c r="BR808" i="47" s="1"/>
  <c r="BQ1279" i="47"/>
  <c r="BQ1278" i="47"/>
  <c r="BQ305" i="47"/>
  <c r="BQ303" i="47"/>
  <c r="BQ304" i="47"/>
  <c r="BA828" i="47" s="1"/>
  <c r="BQ1149" i="47"/>
  <c r="BQ1150" i="47"/>
  <c r="BA270" i="47" s="1"/>
  <c r="BQ1349" i="47"/>
  <c r="BQ1348" i="47"/>
  <c r="BR1597" i="47"/>
  <c r="BR1598" i="47"/>
  <c r="BQ491" i="47"/>
  <c r="BQ490" i="47"/>
  <c r="BQ1233" i="47"/>
  <c r="BQ1231" i="47"/>
  <c r="BQ1230" i="47"/>
  <c r="BQ1232" i="47"/>
  <c r="BQ1093" i="47"/>
  <c r="BQ1092" i="47"/>
  <c r="BQ718" i="47"/>
  <c r="BQ721" i="47"/>
  <c r="BQ944" i="47"/>
  <c r="BA656" i="47" s="1"/>
  <c r="BR1066" i="47" s="1"/>
  <c r="BQ946" i="47"/>
  <c r="BQ945" i="47"/>
  <c r="BQ408" i="47"/>
  <c r="BQ407" i="47"/>
  <c r="BQ848" i="47"/>
  <c r="BQ851" i="47"/>
  <c r="AZ194" i="47"/>
  <c r="AZ530" i="47"/>
  <c r="BQ631" i="47"/>
  <c r="BQ630" i="47"/>
  <c r="BQ498" i="47"/>
  <c r="BQ499" i="47"/>
  <c r="BQ500" i="47"/>
  <c r="AZ327" i="47"/>
  <c r="AZ180" i="47"/>
  <c r="BQ360" i="47"/>
  <c r="BQ359" i="47"/>
  <c r="BQ879" i="47"/>
  <c r="BQ883" i="47"/>
  <c r="BQ442" i="47"/>
  <c r="BQ443" i="47"/>
  <c r="AZ219" i="47"/>
  <c r="AZ689" i="47"/>
  <c r="BQ1116" i="47" s="1"/>
  <c r="BQ1423" i="47"/>
  <c r="BQ1422" i="47"/>
  <c r="BQ959" i="47"/>
  <c r="BQ960" i="47"/>
  <c r="BR576" i="47"/>
  <c r="BB343" i="47" s="1"/>
  <c r="BR575" i="47"/>
  <c r="BB341" i="47" s="1"/>
  <c r="BS577" i="47" s="1"/>
  <c r="BR435" i="47"/>
  <c r="BR436" i="47"/>
  <c r="BR1079" i="47"/>
  <c r="BR1080" i="47"/>
  <c r="BR1081" i="47"/>
  <c r="BQ759" i="47"/>
  <c r="BQ762" i="47"/>
  <c r="BQ1024" i="47"/>
  <c r="BA175" i="47" s="1"/>
  <c r="BQ1026" i="47"/>
  <c r="BQ1112" i="47"/>
  <c r="BQ1115" i="47"/>
  <c r="BR949" i="47"/>
  <c r="BR952" i="47"/>
  <c r="BQ1482" i="47"/>
  <c r="BQ1485" i="47"/>
  <c r="BA904" i="47" s="1"/>
  <c r="BR922" i="47"/>
  <c r="BR925" i="47"/>
  <c r="BR924" i="47"/>
  <c r="BR921" i="47"/>
  <c r="BQ1087" i="47"/>
  <c r="BQ1088" i="47"/>
  <c r="AZ561" i="47"/>
  <c r="AZ377" i="47"/>
  <c r="BQ629" i="47" s="1"/>
  <c r="BR984" i="47"/>
  <c r="BR987" i="47"/>
  <c r="BR990" i="47"/>
  <c r="BR993" i="47"/>
  <c r="BB620" i="47" s="1"/>
  <c r="BS1017" i="47" s="1"/>
  <c r="BC50" i="47" s="1"/>
  <c r="BR1034" i="47"/>
  <c r="BB633" i="47" s="1"/>
  <c r="BS1033" i="47" s="1"/>
  <c r="BC635" i="47" s="1"/>
  <c r="BR1037" i="47"/>
  <c r="BR1363" i="47"/>
  <c r="BR1364" i="47"/>
  <c r="BR1365" i="47"/>
  <c r="BQ417" i="47"/>
  <c r="BQ420" i="47"/>
  <c r="BQ1048" i="47"/>
  <c r="BQ1045" i="47"/>
  <c r="AZ53" i="47"/>
  <c r="BQ90" i="47" s="1"/>
  <c r="AZ273" i="47"/>
  <c r="BQ1333" i="47"/>
  <c r="BQ1336" i="47"/>
  <c r="BS1373" i="47"/>
  <c r="BC839" i="47" s="1"/>
  <c r="BS1371" i="47"/>
  <c r="BS1372" i="47"/>
  <c r="BS389" i="47"/>
  <c r="BS392" i="47"/>
  <c r="BS411" i="47"/>
  <c r="BS414" i="47"/>
  <c r="BS1064" i="47"/>
  <c r="BS1065" i="47"/>
  <c r="BC178" i="47" s="1"/>
  <c r="BT306" i="47" s="1"/>
  <c r="BA592" i="47"/>
  <c r="BR964" i="47" s="1"/>
  <c r="BA591" i="47"/>
  <c r="BR963" i="47" s="1"/>
  <c r="BQ700" i="47"/>
  <c r="BQ698" i="47"/>
  <c r="BA423" i="47" s="1"/>
  <c r="BR710" i="47" s="1"/>
  <c r="BQ699" i="47"/>
  <c r="BQ702" i="47"/>
  <c r="BQ701" i="47"/>
  <c r="BA436" i="47"/>
  <c r="BA435" i="47"/>
  <c r="BR1494" i="47"/>
  <c r="BR1496" i="47"/>
  <c r="BA852" i="47"/>
  <c r="BQ1343" i="47"/>
  <c r="BQ1342" i="47"/>
  <c r="BA969" i="47" s="1"/>
  <c r="BQ1339" i="47"/>
  <c r="BQ1340" i="47"/>
  <c r="BQ1338" i="47"/>
  <c r="BS204" i="47"/>
  <c r="BC117" i="47" s="1"/>
  <c r="BQ268" i="47"/>
  <c r="BQ269" i="47"/>
  <c r="BQ270" i="47"/>
  <c r="BA568" i="47" s="1"/>
  <c r="BR926" i="47" s="1"/>
  <c r="BQ271" i="47"/>
  <c r="BQ272" i="47"/>
  <c r="BQ273" i="47"/>
  <c r="BQ274" i="47"/>
  <c r="BQ859" i="47"/>
  <c r="BA820" i="47"/>
  <c r="BA819" i="47"/>
  <c r="BQ1272" i="47"/>
  <c r="BQ570" i="47"/>
  <c r="BA337" i="47" s="1"/>
  <c r="BQ569" i="47"/>
  <c r="BQ568" i="47"/>
  <c r="AZ55" i="47"/>
  <c r="AZ527" i="47"/>
  <c r="BQ516" i="47"/>
  <c r="BQ517" i="47"/>
  <c r="BQ1379" i="47"/>
  <c r="BQ1380" i="47"/>
  <c r="BQ310" i="47"/>
  <c r="BQ311" i="47"/>
  <c r="BQ312" i="47"/>
  <c r="BR1424" i="47"/>
  <c r="BR982" i="47"/>
  <c r="BR981" i="47"/>
  <c r="BR980" i="47"/>
  <c r="BQ1114" i="47"/>
  <c r="AZ373" i="47"/>
  <c r="AZ856" i="47"/>
  <c r="BB831" i="47"/>
  <c r="BA449" i="47"/>
  <c r="AZ978" i="47"/>
  <c r="AZ977" i="47"/>
  <c r="AZ253" i="47"/>
  <c r="BQ428" i="47" s="1"/>
  <c r="AZ516" i="47"/>
  <c r="BQ855" i="47" s="1"/>
  <c r="BR1099" i="47"/>
  <c r="AZ369" i="47"/>
  <c r="BQ617" i="47" s="1"/>
  <c r="AZ358" i="47"/>
  <c r="BQ603" i="47" s="1"/>
  <c r="BR1041" i="47"/>
  <c r="BR1044" i="47"/>
  <c r="BA339" i="47"/>
  <c r="BR573" i="47" s="1"/>
  <c r="BA338" i="47"/>
  <c r="BQ369" i="47"/>
  <c r="BQ370" i="47"/>
  <c r="BQ1600" i="47"/>
  <c r="BQ1601" i="47"/>
  <c r="AZ990" i="47"/>
  <c r="BQ1605" i="47" s="1"/>
  <c r="AZ989" i="47"/>
  <c r="BQ1604" i="47" s="1"/>
  <c r="BQ1146" i="47"/>
  <c r="BA706" i="47" s="1"/>
  <c r="BQ1147" i="47"/>
  <c r="BA277" i="47" s="1"/>
  <c r="BQ1276" i="47"/>
  <c r="BA787" i="47" s="1"/>
  <c r="BR1293" i="47"/>
  <c r="BB873" i="47"/>
  <c r="BB872" i="47"/>
  <c r="BB374" i="47"/>
  <c r="BQ1587" i="47"/>
  <c r="BA275" i="47" s="1"/>
  <c r="BR466" i="47" s="1"/>
  <c r="BB482" i="47" s="1"/>
  <c r="BQ1588" i="47"/>
  <c r="BB510" i="47"/>
  <c r="BA646" i="47"/>
  <c r="BS1559" i="47"/>
  <c r="BS1560" i="47"/>
  <c r="BR853" i="47"/>
  <c r="BR841" i="47"/>
  <c r="BB603" i="47"/>
  <c r="BB597" i="47"/>
  <c r="BT1144" i="47"/>
  <c r="BT1145" i="47"/>
  <c r="BC797" i="47"/>
  <c r="BQ632" i="47"/>
  <c r="AZ469" i="47"/>
  <c r="BQ790" i="47" s="1"/>
  <c r="AZ251" i="47"/>
  <c r="AZ857" i="47"/>
  <c r="BQ1404" i="47" s="1"/>
  <c r="BQ1219" i="47"/>
  <c r="BA752" i="47" s="1"/>
  <c r="BR1223" i="47" s="1"/>
  <c r="AZ934" i="47"/>
  <c r="AZ688" i="47"/>
  <c r="BQ1113" i="47" s="1"/>
  <c r="BA680" i="47"/>
  <c r="BQ1006" i="47"/>
  <c r="BR1463" i="47"/>
  <c r="AZ26" i="47"/>
  <c r="BR307" i="47"/>
  <c r="BR309" i="47"/>
  <c r="BQ1123" i="47"/>
  <c r="BQ1090" i="47"/>
  <c r="BQ1089" i="47"/>
  <c r="BA121" i="47" s="1"/>
  <c r="BR520" i="47"/>
  <c r="BQ1551" i="47"/>
  <c r="BQ1550" i="47"/>
  <c r="BQ406" i="47"/>
  <c r="BQ402" i="47"/>
  <c r="BQ404" i="47"/>
  <c r="BQ403" i="47"/>
  <c r="BQ405" i="47"/>
  <c r="BA816" i="47" s="1"/>
  <c r="BR936" i="47"/>
  <c r="BR935" i="47"/>
  <c r="AZ575" i="47"/>
  <c r="AZ576" i="47"/>
  <c r="AZ941" i="47"/>
  <c r="BQ1537" i="47" s="1"/>
  <c r="AZ942" i="47"/>
  <c r="BQ1538" i="47" s="1"/>
  <c r="AZ791" i="47"/>
  <c r="AZ792" i="47"/>
  <c r="BQ1285" i="47" s="1"/>
  <c r="BQ326" i="47"/>
  <c r="BA358" i="47" s="1"/>
  <c r="BQ327" i="47"/>
  <c r="AZ258" i="47"/>
  <c r="AZ259" i="47"/>
  <c r="AZ542" i="47"/>
  <c r="BQ891" i="47" s="1"/>
  <c r="AZ543" i="47"/>
  <c r="AZ404" i="47"/>
  <c r="AZ405" i="47"/>
  <c r="BA879" i="47"/>
  <c r="BA880" i="47"/>
  <c r="BR1438" i="47" s="1"/>
  <c r="AZ225" i="47"/>
  <c r="AZ226" i="47"/>
  <c r="BQ812" i="47"/>
  <c r="BQ810" i="47"/>
  <c r="BQ811" i="47"/>
  <c r="BA776" i="47" s="1"/>
  <c r="BQ809" i="47"/>
  <c r="BQ358" i="47"/>
  <c r="BQ356" i="47"/>
  <c r="BQ357" i="47"/>
  <c r="BA976" i="47" s="1"/>
  <c r="BR1591" i="47" s="1"/>
  <c r="BQ354" i="47"/>
  <c r="BQ355" i="47"/>
  <c r="BA972" i="47" s="1"/>
  <c r="BQ441" i="47"/>
  <c r="BQ438" i="47"/>
  <c r="BQ440" i="47"/>
  <c r="BQ439" i="47"/>
  <c r="BQ1004" i="47"/>
  <c r="BQ1005" i="47"/>
  <c r="BR1036" i="47"/>
  <c r="AZ945" i="47"/>
  <c r="BQ1543" i="47" s="1"/>
  <c r="AZ946" i="47"/>
  <c r="BQ1218" i="47"/>
  <c r="BA625" i="47" s="1"/>
  <c r="BR1027" i="47" s="1"/>
  <c r="BQ1216" i="47"/>
  <c r="BQ1217" i="47"/>
  <c r="BQ485" i="47"/>
  <c r="BQ484" i="47"/>
  <c r="BQ483" i="47"/>
  <c r="AZ490" i="47"/>
  <c r="AZ491" i="47"/>
  <c r="BQ958" i="47"/>
  <c r="BQ956" i="47"/>
  <c r="BQ955" i="47"/>
  <c r="BQ957" i="47"/>
  <c r="BB610" i="47"/>
  <c r="BS993" i="47" s="1"/>
  <c r="BC620" i="47" s="1"/>
  <c r="BB611" i="47"/>
  <c r="AZ316" i="47"/>
  <c r="AZ317" i="47"/>
  <c r="AZ424" i="47"/>
  <c r="BQ715" i="47" s="1"/>
  <c r="AZ425" i="47"/>
  <c r="BS708" i="47"/>
  <c r="BS707" i="47"/>
  <c r="BA321" i="47"/>
  <c r="BA322" i="47"/>
  <c r="BR434" i="47"/>
  <c r="BR431" i="47"/>
  <c r="BR432" i="47"/>
  <c r="BA782" i="47"/>
  <c r="BQ1481" i="47"/>
  <c r="BA901" i="47" s="1"/>
  <c r="BQ1479" i="47"/>
  <c r="BQ1480" i="47"/>
  <c r="BQ1463" i="47"/>
  <c r="BQ1462" i="47"/>
  <c r="BQ1073" i="47"/>
  <c r="BA212" i="47" s="1"/>
  <c r="BQ1072" i="47"/>
  <c r="BR1030" i="47"/>
  <c r="BR1029" i="47"/>
  <c r="BR1618" i="47"/>
  <c r="BR1617" i="47"/>
  <c r="BQ1007" i="47"/>
  <c r="BQ1008" i="47"/>
  <c r="BR1479" i="47"/>
  <c r="AZ937" i="47"/>
  <c r="AZ938" i="47"/>
  <c r="BQ1529" i="47" s="1"/>
  <c r="BR758" i="47"/>
  <c r="BR757" i="47"/>
  <c r="BR756" i="47"/>
  <c r="BQ1467" i="47"/>
  <c r="BQ1465" i="47"/>
  <c r="BQ1468" i="47"/>
  <c r="BR1481" i="47"/>
  <c r="BB901" i="47" s="1"/>
  <c r="BS1178" i="47"/>
  <c r="BQ875" i="47"/>
  <c r="BQ887" i="47"/>
  <c r="BQ893" i="47"/>
  <c r="BQ892" i="47"/>
  <c r="BA595" i="47" s="1"/>
  <c r="BA295" i="47"/>
  <c r="BA296" i="47"/>
  <c r="BR508" i="47" s="1"/>
  <c r="BB295" i="47"/>
  <c r="BS504" i="47" s="1"/>
  <c r="BR1216" i="47"/>
  <c r="BR1218" i="47"/>
  <c r="BR1217" i="47"/>
  <c r="BS1310" i="47"/>
  <c r="BS1309" i="47"/>
  <c r="BS1351" i="47"/>
  <c r="BS1350" i="47"/>
  <c r="BR1351" i="47"/>
  <c r="BR1350" i="47"/>
  <c r="BS586" i="47"/>
  <c r="BS589" i="47"/>
  <c r="BS1506" i="47"/>
  <c r="BS1507" i="47"/>
  <c r="BR481" i="47"/>
  <c r="BR480" i="47"/>
  <c r="BR845" i="47"/>
  <c r="BB915" i="47" s="1"/>
  <c r="BR857" i="47"/>
  <c r="BB520" i="47" s="1"/>
  <c r="BR1379" i="47"/>
  <c r="BB845" i="47" s="1"/>
  <c r="BR1378" i="47"/>
  <c r="BB459" i="47"/>
  <c r="BQ1267" i="47"/>
  <c r="BQ1268" i="47"/>
  <c r="BQ797" i="47"/>
  <c r="BQ796" i="47"/>
  <c r="BA543" i="47" s="1"/>
  <c r="BR892" i="47" s="1"/>
  <c r="BS1389" i="47"/>
  <c r="BS1390" i="47"/>
  <c r="BS1370" i="47"/>
  <c r="BS1368" i="47"/>
  <c r="BR1570" i="47"/>
  <c r="BR1574" i="47"/>
  <c r="BB927" i="47" s="1"/>
  <c r="BB691" i="47"/>
  <c r="BR651" i="47"/>
  <c r="BB243" i="47" s="1"/>
  <c r="BR654" i="47"/>
  <c r="BS654" i="47"/>
  <c r="BS651" i="47"/>
  <c r="BC243" i="47" s="1"/>
  <c r="BS696" i="47"/>
  <c r="BS695" i="47"/>
  <c r="BS693" i="47"/>
  <c r="BS694" i="47"/>
  <c r="BC867" i="47" s="1"/>
  <c r="BB775" i="47"/>
  <c r="BR1331" i="47"/>
  <c r="BR1327" i="47"/>
  <c r="BB797" i="47" s="1"/>
  <c r="BR1321" i="47"/>
  <c r="BR1326" i="47"/>
  <c r="BR1324" i="47"/>
  <c r="BB709" i="47" s="1"/>
  <c r="BR1322" i="47"/>
  <c r="BR1325" i="47"/>
  <c r="BB727" i="47" s="1"/>
  <c r="BS1175" i="47" s="1"/>
  <c r="BR1323" i="47"/>
  <c r="BR1320" i="47"/>
  <c r="BS1062" i="47"/>
  <c r="BS1061" i="47"/>
  <c r="BS1369" i="47"/>
  <c r="BS1381" i="47"/>
  <c r="BS1383" i="47"/>
  <c r="BA617" i="47"/>
  <c r="BR523" i="47"/>
  <c r="BR524" i="47"/>
  <c r="BB201" i="47" s="1"/>
  <c r="BR771" i="47"/>
  <c r="BR772" i="47"/>
  <c r="BQ375" i="47"/>
  <c r="AZ292" i="47"/>
  <c r="BQ497" i="47" s="1"/>
  <c r="AZ578" i="47"/>
  <c r="AZ701" i="47"/>
  <c r="BQ720" i="47"/>
  <c r="BQ719" i="47"/>
  <c r="BQ102" i="47"/>
  <c r="BQ101" i="47"/>
  <c r="BQ91" i="47"/>
  <c r="BQ92" i="47"/>
  <c r="BR162" i="47"/>
  <c r="BR163" i="47"/>
  <c r="BA433" i="47"/>
  <c r="BR726" i="47" s="1"/>
  <c r="BA676" i="47"/>
  <c r="BA404" i="47"/>
  <c r="BB686" i="47"/>
  <c r="BB810" i="47"/>
  <c r="BS1318" i="47" s="1"/>
  <c r="AZ801" i="47"/>
  <c r="BQ1303" i="47" s="1"/>
  <c r="BQ1282" i="47"/>
  <c r="BQ1281" i="47"/>
  <c r="BQ1283" i="47"/>
  <c r="AZ199" i="47"/>
  <c r="AZ326" i="47"/>
  <c r="BQ552" i="47" s="1"/>
  <c r="AZ133" i="47"/>
  <c r="AZ772" i="47"/>
  <c r="BS599" i="47"/>
  <c r="BQ1206" i="47"/>
  <c r="BQ1222" i="47"/>
  <c r="BR1594" i="47"/>
  <c r="BB360" i="47" s="1"/>
  <c r="BR1595" i="47"/>
  <c r="BR788" i="47"/>
  <c r="BB145" i="47" s="1"/>
  <c r="BS250" i="47" s="1"/>
  <c r="BR606" i="47"/>
  <c r="BQ849" i="47"/>
  <c r="AZ247" i="47"/>
  <c r="AZ808" i="47"/>
  <c r="BQ936" i="47"/>
  <c r="BA368" i="47"/>
  <c r="BR610" i="47" s="1"/>
  <c r="BQ834" i="47"/>
  <c r="BQ833" i="47"/>
  <c r="BA542" i="47" s="1"/>
  <c r="BR891" i="47" s="1"/>
  <c r="BQ835" i="47"/>
  <c r="BA512" i="47" s="1"/>
  <c r="BR848" i="47" s="1"/>
  <c r="BA247" i="47"/>
  <c r="BQ882" i="47"/>
  <c r="BQ1258" i="47"/>
  <c r="BQ1256" i="47"/>
  <c r="BQ1255" i="47"/>
  <c r="BQ1257" i="47"/>
  <c r="BQ488" i="47"/>
  <c r="BQ486" i="47"/>
  <c r="BQ487" i="47"/>
  <c r="BQ489" i="47"/>
  <c r="BR86" i="47"/>
  <c r="BR87" i="47"/>
  <c r="BR88" i="47"/>
  <c r="BR161" i="47"/>
  <c r="BS1614" i="47"/>
  <c r="BR574" i="47"/>
  <c r="BQ713" i="47"/>
  <c r="BQ714" i="47"/>
  <c r="BR1268" i="47"/>
  <c r="BA179" i="47"/>
  <c r="BR308" i="47" s="1"/>
  <c r="BR1464" i="47"/>
  <c r="BQ888" i="47"/>
  <c r="BR1362" i="47"/>
  <c r="BB844" i="47" s="1"/>
  <c r="BS1382" i="47" s="1"/>
  <c r="BQ7" i="47"/>
  <c r="BQ6" i="47"/>
  <c r="BQ245" i="47"/>
  <c r="BQ246" i="47"/>
  <c r="BA108" i="47" s="1"/>
  <c r="BR186" i="47" s="1"/>
  <c r="BQ16" i="47"/>
  <c r="BQ15" i="47"/>
  <c r="BR1211" i="47"/>
  <c r="BB466" i="47" s="1"/>
  <c r="BR1209" i="47"/>
  <c r="BR1070" i="47"/>
  <c r="BB121" i="47" s="1"/>
  <c r="BR1071" i="47"/>
  <c r="BR1205" i="47"/>
  <c r="BR1221" i="47"/>
  <c r="BB750" i="47" s="1"/>
  <c r="BS1216" i="47" s="1"/>
  <c r="BR1212" i="47"/>
  <c r="BR1213" i="47"/>
  <c r="BR255" i="47"/>
  <c r="BQ940" i="47"/>
  <c r="BQ941" i="47"/>
  <c r="BQ942" i="47"/>
  <c r="BQ943" i="47"/>
  <c r="BQ514" i="47"/>
  <c r="BQ513" i="47"/>
  <c r="BQ747" i="47"/>
  <c r="BQ760" i="47"/>
  <c r="BQ1012" i="47"/>
  <c r="BQ1016" i="47"/>
  <c r="BQ1013" i="47"/>
  <c r="BQ1010" i="47"/>
  <c r="BQ1014" i="47"/>
  <c r="BQ1015" i="47"/>
  <c r="BA500" i="47" s="1"/>
  <c r="AZ693" i="47"/>
  <c r="AZ279" i="47"/>
  <c r="BR746" i="47"/>
  <c r="BR759" i="47"/>
  <c r="BR951" i="47"/>
  <c r="BR950" i="47"/>
  <c r="BQ1475" i="47"/>
  <c r="BQ1474" i="47"/>
  <c r="BA398" i="47" s="1"/>
  <c r="BR662" i="47" s="1"/>
  <c r="BB132" i="47" s="1"/>
  <c r="BQ1469" i="47"/>
  <c r="BQ1470" i="47"/>
  <c r="BQ1471" i="47"/>
  <c r="BQ1473" i="47"/>
  <c r="BA678" i="47" s="1"/>
  <c r="BQ1472" i="47"/>
  <c r="BA229" i="47"/>
  <c r="BA124" i="47"/>
  <c r="BR212" i="47" s="1"/>
  <c r="BQ538" i="47"/>
  <c r="BQ545" i="47"/>
  <c r="BA424" i="47" s="1"/>
  <c r="BR505" i="47"/>
  <c r="BB399" i="47" s="1"/>
  <c r="BS505" i="47"/>
  <c r="AZ375" i="47"/>
  <c r="BQ621" i="47" s="1"/>
  <c r="AZ668" i="47"/>
  <c r="BQ1086" i="47" s="1"/>
  <c r="AZ193" i="47"/>
  <c r="BQ329" i="47" s="1"/>
  <c r="BA886" i="47" s="1"/>
  <c r="AZ560" i="47"/>
  <c r="BQ912" i="47" s="1"/>
  <c r="BA306" i="47" s="1"/>
  <c r="BR985" i="47"/>
  <c r="BR992" i="47"/>
  <c r="BR991" i="47"/>
  <c r="BS991" i="47"/>
  <c r="BS992" i="47"/>
  <c r="BR1022" i="47"/>
  <c r="BB632" i="47" s="1"/>
  <c r="BR1035" i="47"/>
  <c r="BS1354" i="47"/>
  <c r="BS1353" i="47"/>
  <c r="BS1352" i="47"/>
  <c r="BS1385" i="47"/>
  <c r="BR1352" i="47"/>
  <c r="BR1353" i="47"/>
  <c r="BS1491" i="47"/>
  <c r="BS1379" i="47"/>
  <c r="BR1207" i="47"/>
  <c r="BR1215" i="47"/>
  <c r="BR1225" i="47"/>
  <c r="BR1242" i="47"/>
  <c r="BB474" i="47" s="1"/>
  <c r="BR1095" i="47"/>
  <c r="BQ1405" i="47"/>
  <c r="BQ1202" i="47"/>
  <c r="BQ1201" i="47"/>
  <c r="BA282" i="47" s="1"/>
  <c r="BQ1203" i="47"/>
  <c r="AZ218" i="47"/>
  <c r="BQ374" i="47" s="1"/>
  <c r="BA220" i="47" s="1"/>
  <c r="AZ850" i="47"/>
  <c r="BQ1394" i="47" s="1"/>
  <c r="BA273" i="47" s="1"/>
  <c r="BQ1269" i="47"/>
  <c r="BQ1271" i="47"/>
  <c r="BQ1270" i="47"/>
  <c r="BQ800" i="47"/>
  <c r="BQ813" i="47"/>
  <c r="BQ798" i="47"/>
  <c r="BQ799" i="47"/>
  <c r="BQ1317" i="47"/>
  <c r="BQ1334" i="47"/>
  <c r="BQ602" i="47"/>
  <c r="BQ609" i="47"/>
  <c r="BA366" i="47" s="1"/>
  <c r="BS1374" i="47"/>
  <c r="BR648" i="47"/>
  <c r="BR655" i="47"/>
  <c r="BB967" i="47" s="1"/>
  <c r="BR664" i="47"/>
  <c r="BR663" i="47"/>
  <c r="BS743" i="47"/>
  <c r="BS742" i="47"/>
  <c r="BS648" i="47"/>
  <c r="BS655" i="47"/>
  <c r="BC967" i="47" s="1"/>
  <c r="BS690" i="47"/>
  <c r="BR1330" i="47"/>
  <c r="BR1332" i="47"/>
  <c r="BS582" i="47"/>
  <c r="BS581" i="47"/>
  <c r="BS1305" i="47"/>
  <c r="BS1306" i="47"/>
  <c r="BR1204" i="47"/>
  <c r="BR1210" i="47"/>
  <c r="BR1195" i="47"/>
  <c r="BR1194" i="47"/>
  <c r="BR1058" i="47"/>
  <c r="BR1057" i="47"/>
  <c r="BR1063" i="47"/>
  <c r="BB182" i="47" s="1"/>
  <c r="BB744" i="47"/>
  <c r="BR1196" i="47"/>
  <c r="BB103" i="47" s="1"/>
  <c r="BR1197" i="47"/>
  <c r="BA722" i="47"/>
  <c r="BQ1464" i="47"/>
  <c r="BQ1446" i="47"/>
  <c r="BQ1447" i="47"/>
  <c r="BA21" i="47" s="1"/>
  <c r="BQ1060" i="47"/>
  <c r="BA211" i="47" s="1"/>
  <c r="BB594" i="47"/>
  <c r="BS970" i="47" s="1"/>
  <c r="BR1017" i="47"/>
  <c r="BB50" i="47" s="1"/>
  <c r="BA215" i="47"/>
  <c r="BQ1011" i="47"/>
  <c r="BQ1003" i="47"/>
  <c r="BQ999" i="47"/>
  <c r="BQ1002" i="47"/>
  <c r="BQ1001" i="47"/>
  <c r="BQ997" i="47"/>
  <c r="BQ998" i="47"/>
  <c r="BQ1000" i="47"/>
  <c r="AZ933" i="47"/>
  <c r="AZ926" i="47"/>
  <c r="BQ1097" i="47"/>
  <c r="BQ615" i="47"/>
  <c r="BQ616" i="47"/>
  <c r="BQ618" i="47"/>
  <c r="BQ619" i="47"/>
  <c r="BQ620" i="47"/>
  <c r="BB745" i="47"/>
  <c r="BA374" i="47"/>
  <c r="BS1168" i="47"/>
  <c r="BR760" i="47"/>
  <c r="BR1440" i="47"/>
  <c r="BQ1456" i="47"/>
  <c r="BQ1452" i="47"/>
  <c r="BQ1455" i="47"/>
  <c r="BQ1458" i="47"/>
  <c r="BQ1457" i="47"/>
  <c r="BQ1453" i="47"/>
  <c r="BQ1454" i="47"/>
  <c r="BR1235" i="47"/>
  <c r="BR1241" i="47"/>
  <c r="BR1238" i="47"/>
  <c r="BR1240" i="47"/>
  <c r="BA926" i="47"/>
  <c r="BR1508" i="47" s="1"/>
  <c r="BB928" i="47" s="1"/>
  <c r="BS1336" i="47"/>
  <c r="BS1335" i="47"/>
  <c r="BS1331" i="47"/>
  <c r="BR1337" i="47"/>
  <c r="BR1335" i="47"/>
  <c r="BB795" i="47"/>
  <c r="BS1375" i="47"/>
  <c r="BB748" i="47"/>
  <c r="BS1215" i="47" s="1"/>
  <c r="BQ894" i="47"/>
  <c r="BQ1094" i="47"/>
  <c r="BQ510" i="47"/>
  <c r="BQ509" i="47"/>
  <c r="AZ846" i="47"/>
  <c r="AZ865" i="47"/>
  <c r="BQ1415" i="47" s="1"/>
  <c r="BQ774" i="47"/>
  <c r="BR1384" i="47"/>
  <c r="BQ881" i="47"/>
  <c r="BQ880" i="47"/>
  <c r="BQ543" i="47"/>
  <c r="BQ544" i="47"/>
  <c r="BR846" i="47"/>
  <c r="BR979" i="47"/>
  <c r="BR978" i="47"/>
  <c r="BS979" i="47"/>
  <c r="BS978" i="47"/>
  <c r="BB401" i="47"/>
  <c r="BS665" i="47" s="1"/>
  <c r="BQ1199" i="47"/>
  <c r="BQ1187" i="47"/>
  <c r="BQ1186" i="47"/>
  <c r="BA84" i="47" s="1"/>
  <c r="BQ1185" i="47"/>
  <c r="AZ958" i="47"/>
  <c r="AZ965" i="47"/>
  <c r="BQ1573" i="47" s="1"/>
  <c r="BA823" i="47" s="1"/>
  <c r="BQ1252" i="47"/>
  <c r="BQ1254" i="47"/>
  <c r="BA778" i="47" s="1"/>
  <c r="BQ1253" i="47"/>
  <c r="BQ1227" i="47"/>
  <c r="BA755" i="47" s="1"/>
  <c r="BR1226" i="47" s="1"/>
  <c r="BQ1229" i="47"/>
  <c r="BA753" i="47" s="1"/>
  <c r="BR1224" i="47" s="1"/>
  <c r="BQ1228" i="47"/>
  <c r="BA758" i="47" s="1"/>
  <c r="BQ795" i="47"/>
  <c r="BQ786" i="47"/>
  <c r="BA511" i="47" s="1"/>
  <c r="BQ785" i="47"/>
  <c r="BA799" i="47"/>
  <c r="BA806" i="47"/>
  <c r="BA784" i="47"/>
  <c r="BR1267" i="47" s="1"/>
  <c r="BQ493" i="47"/>
  <c r="BQ492" i="47"/>
  <c r="BS1074" i="47"/>
  <c r="BR1577" i="47"/>
  <c r="BS775" i="47"/>
  <c r="BC964" i="47"/>
  <c r="BC971" i="47"/>
  <c r="BR775" i="47"/>
  <c r="BB729" i="47"/>
  <c r="BB735" i="47"/>
  <c r="BS1184" i="47" s="1"/>
  <c r="BB959" i="47"/>
  <c r="BS1567" i="47" s="1"/>
  <c r="BR656" i="47"/>
  <c r="BR657" i="47"/>
  <c r="BS733" i="47"/>
  <c r="BS732" i="47"/>
  <c r="BS506" i="47"/>
  <c r="BB987" i="47"/>
  <c r="BS1599" i="47" s="1"/>
  <c r="BB994" i="47"/>
  <c r="BC959" i="47"/>
  <c r="BT1567" i="47" s="1"/>
  <c r="BS681" i="47"/>
  <c r="BC456" i="47" s="1"/>
  <c r="BS682" i="47"/>
  <c r="BS683" i="47"/>
  <c r="BR599" i="47"/>
  <c r="BR598" i="47"/>
  <c r="BC930" i="47"/>
  <c r="BS575" i="47"/>
  <c r="BC341" i="47" s="1"/>
  <c r="BT577" i="47" s="1"/>
  <c r="BS574" i="47"/>
  <c r="BB930" i="47"/>
  <c r="BB533" i="47"/>
  <c r="BB538" i="47"/>
  <c r="BR482" i="47"/>
  <c r="BB286" i="47" s="1"/>
  <c r="BB583" i="47"/>
  <c r="BQ231" i="47"/>
  <c r="BQ230" i="47"/>
  <c r="BB570" i="47"/>
  <c r="BR1262" i="47"/>
  <c r="BR1234" i="47"/>
  <c r="BB777" i="47" s="1"/>
  <c r="BA362" i="47"/>
  <c r="BR854" i="47"/>
  <c r="BR856" i="47"/>
  <c r="BR855" i="47"/>
  <c r="BQ1397" i="47"/>
  <c r="BQ1396" i="47"/>
  <c r="BA850" i="47" s="1"/>
  <c r="BQ418" i="47"/>
  <c r="BQ419" i="47"/>
  <c r="BB815" i="47"/>
  <c r="BS1333" i="47" s="1"/>
  <c r="BB363" i="47"/>
  <c r="BA291" i="47"/>
  <c r="BA198" i="47"/>
  <c r="BR337" i="47" s="1"/>
  <c r="AM109" i="47"/>
  <c r="AN109" i="47" s="1"/>
  <c r="BS187" i="47"/>
  <c r="BR288" i="47"/>
  <c r="BB198" i="47"/>
  <c r="BS337" i="47" s="1"/>
  <c r="BQ1556" i="47"/>
  <c r="BR1375" i="47"/>
  <c r="BR1354" i="47"/>
  <c r="BR1355" i="47"/>
  <c r="BB454" i="47"/>
  <c r="BB446" i="47"/>
  <c r="BS744" i="47" s="1"/>
  <c r="BQ1264" i="47"/>
  <c r="BQ1266" i="47"/>
  <c r="BQ1265" i="47"/>
  <c r="BA695" i="47" s="1"/>
  <c r="BR1294" i="47"/>
  <c r="BA514" i="47"/>
  <c r="BR850" i="47" s="1"/>
  <c r="BR1264" i="47"/>
  <c r="BB122" i="47" s="1"/>
  <c r="BR1266" i="47"/>
  <c r="BR1265" i="47"/>
  <c r="BQ380" i="47"/>
  <c r="BQ381" i="47"/>
  <c r="BQ494" i="47"/>
  <c r="BA573" i="47" s="1"/>
  <c r="BQ495" i="47"/>
  <c r="BQ496" i="47"/>
  <c r="BQ1328" i="47"/>
  <c r="BA728" i="47" s="1"/>
  <c r="BQ1329" i="47"/>
  <c r="BQ605" i="47"/>
  <c r="BQ606" i="47"/>
  <c r="BC420" i="47"/>
  <c r="BT706" i="47" s="1"/>
  <c r="BC412" i="47"/>
  <c r="BS1096" i="47"/>
  <c r="BC631" i="47"/>
  <c r="BC849" i="47"/>
  <c r="BC837" i="47"/>
  <c r="BA477" i="47"/>
  <c r="BB167" i="47"/>
  <c r="BS288" i="47" s="1"/>
  <c r="BR653" i="47"/>
  <c r="BR652" i="47"/>
  <c r="BS1022" i="47"/>
  <c r="BS828" i="47"/>
  <c r="BS725" i="47"/>
  <c r="BS653" i="47"/>
  <c r="BS652" i="47"/>
  <c r="BS689" i="47"/>
  <c r="BS686" i="47"/>
  <c r="BS688" i="47"/>
  <c r="BS687" i="47"/>
  <c r="BB768" i="47"/>
  <c r="BB757" i="47"/>
  <c r="BS1225" i="47" s="1"/>
  <c r="AZ794" i="47"/>
  <c r="BB609" i="47"/>
  <c r="BS989" i="47" s="1"/>
  <c r="BC968" i="47"/>
  <c r="BT1574" i="47" s="1"/>
  <c r="BC982" i="47"/>
  <c r="BT1593" i="47" s="1"/>
  <c r="BB189" i="47"/>
  <c r="BB192" i="47"/>
  <c r="BS328" i="47" s="1"/>
  <c r="BS412" i="47"/>
  <c r="BS413" i="47"/>
  <c r="BC272" i="47"/>
  <c r="BC205" i="47"/>
  <c r="BB272" i="47"/>
  <c r="BC640" i="47"/>
  <c r="BB672" i="47"/>
  <c r="BB763" i="47"/>
  <c r="BR593" i="47"/>
  <c r="BC962" i="47"/>
  <c r="BS592" i="47"/>
  <c r="BS590" i="47"/>
  <c r="BS591" i="47"/>
  <c r="BS580" i="47"/>
  <c r="BB962" i="47"/>
  <c r="BS1568" i="47" s="1"/>
  <c r="BC302" i="47"/>
  <c r="BB574" i="47"/>
  <c r="BB302" i="47"/>
  <c r="BS518" i="47" s="1"/>
  <c r="BC655" i="47"/>
  <c r="BC239" i="47"/>
  <c r="BB544" i="47"/>
  <c r="BC969" i="47"/>
  <c r="BC509" i="47"/>
  <c r="BB362" i="47"/>
  <c r="BB525" i="47"/>
  <c r="BS416" i="47"/>
  <c r="BS1296" i="47"/>
  <c r="BS1297" i="47"/>
  <c r="BR890" i="47" l="1"/>
  <c r="BR875" i="47"/>
  <c r="BQ612" i="47"/>
  <c r="BQ610" i="47"/>
  <c r="BQ1417" i="47"/>
  <c r="BQ1416" i="47"/>
  <c r="BQ1138" i="47"/>
  <c r="BQ1137" i="47"/>
  <c r="BQ1250" i="47"/>
  <c r="BQ1249" i="47"/>
  <c r="BQ1248" i="47"/>
  <c r="BQ1066" i="47"/>
  <c r="BQ1063" i="47"/>
  <c r="BA182" i="47" s="1"/>
  <c r="BR14" i="47"/>
  <c r="BR1033" i="47"/>
  <c r="BB635" i="47" s="1"/>
  <c r="BQ313" i="47"/>
  <c r="BQ314" i="47"/>
  <c r="BQ315" i="47"/>
  <c r="BA572" i="47" s="1"/>
  <c r="BQ905" i="47"/>
  <c r="BR805" i="47"/>
  <c r="BR807" i="47"/>
  <c r="BB749" i="47" s="1"/>
  <c r="BR806" i="47"/>
  <c r="BR450" i="47"/>
  <c r="BQ335" i="47"/>
  <c r="BQ333" i="47"/>
  <c r="BQ334" i="47"/>
  <c r="BQ874" i="47"/>
  <c r="BA320" i="47" s="1"/>
  <c r="BR541" i="47" s="1"/>
  <c r="BQ871" i="47"/>
  <c r="BQ553" i="47"/>
  <c r="BQ554" i="47"/>
  <c r="BA332" i="47" s="1"/>
  <c r="BB834" i="47"/>
  <c r="BS1366" i="47" s="1"/>
  <c r="BQ914" i="47"/>
  <c r="BQ913" i="47"/>
  <c r="BQ899" i="47"/>
  <c r="BS1019" i="47"/>
  <c r="BS1018" i="47"/>
  <c r="BC627" i="47" s="1"/>
  <c r="BQ464" i="47"/>
  <c r="BQ462" i="47"/>
  <c r="BQ463" i="47"/>
  <c r="BQ461" i="47"/>
  <c r="BQ458" i="47"/>
  <c r="BA114" i="47" s="1"/>
  <c r="BQ459" i="47"/>
  <c r="BQ456" i="47"/>
  <c r="BQ457" i="47"/>
  <c r="BQ460" i="47"/>
  <c r="BA250" i="47" s="1"/>
  <c r="BA210" i="47"/>
  <c r="BA357" i="47"/>
  <c r="BR602" i="47" s="1"/>
  <c r="BA60" i="47"/>
  <c r="BR103" i="47" s="1"/>
  <c r="BA736" i="47"/>
  <c r="BA936" i="47"/>
  <c r="BA11" i="47"/>
  <c r="BB94" i="47"/>
  <c r="BA209" i="47"/>
  <c r="BR361" i="47" s="1"/>
  <c r="BB625" i="47"/>
  <c r="BC983" i="47"/>
  <c r="BT1598" i="47" s="1"/>
  <c r="BB666" i="47"/>
  <c r="BA177" i="47"/>
  <c r="BA370" i="47"/>
  <c r="BS1207" i="47"/>
  <c r="BA631" i="47"/>
  <c r="BA647" i="47"/>
  <c r="BQ182" i="47"/>
  <c r="BQ181" i="47"/>
  <c r="BR1615" i="47"/>
  <c r="BR1616" i="47"/>
  <c r="BQ98" i="47"/>
  <c r="BA484" i="47" s="1"/>
  <c r="BQ99" i="47"/>
  <c r="BQ294" i="47"/>
  <c r="BQ293" i="47"/>
  <c r="BQ291" i="47"/>
  <c r="BQ292" i="47"/>
  <c r="BS3" i="47"/>
  <c r="BS4" i="47"/>
  <c r="BQ907" i="47"/>
  <c r="BQ906" i="47"/>
  <c r="BR1359" i="47"/>
  <c r="BR1360" i="47"/>
  <c r="BR728" i="47"/>
  <c r="BR731" i="47"/>
  <c r="BR727" i="47"/>
  <c r="BR730" i="47"/>
  <c r="BB436" i="47" s="1"/>
  <c r="BS731" i="47" s="1"/>
  <c r="BQ869" i="47"/>
  <c r="BQ872" i="47"/>
  <c r="BQ870" i="47"/>
  <c r="BQ1402" i="47"/>
  <c r="BQ1403" i="47"/>
  <c r="BR753" i="47"/>
  <c r="BR754" i="47"/>
  <c r="BR755" i="47"/>
  <c r="BQ1589" i="47"/>
  <c r="BQ1592" i="47"/>
  <c r="BR571" i="47"/>
  <c r="BR572" i="47"/>
  <c r="BR469" i="47"/>
  <c r="BR468" i="47"/>
  <c r="BS1426" i="47"/>
  <c r="BS1427" i="47"/>
  <c r="BS1425" i="47"/>
  <c r="BS847" i="47"/>
  <c r="BS850" i="47"/>
  <c r="BS985" i="47"/>
  <c r="BS983" i="47"/>
  <c r="BS984" i="47"/>
  <c r="BQ1520" i="47"/>
  <c r="BQ1521" i="47"/>
  <c r="BA934" i="47" s="1"/>
  <c r="BQ1522" i="47"/>
  <c r="BR207" i="47"/>
  <c r="BR206" i="47"/>
  <c r="BB434" i="47" s="1"/>
  <c r="BS729" i="47" s="1"/>
  <c r="BR208" i="47"/>
  <c r="BQ430" i="47"/>
  <c r="BQ433" i="47"/>
  <c r="BA931" i="47" s="1"/>
  <c r="BQ667" i="47"/>
  <c r="BQ670" i="47"/>
  <c r="BR1437" i="47"/>
  <c r="BR1436" i="47"/>
  <c r="BB498" i="47" s="1"/>
  <c r="BQ379" i="47"/>
  <c r="BQ382" i="47"/>
  <c r="BA64" i="47" s="1"/>
  <c r="BQ385" i="47"/>
  <c r="BQ384" i="47"/>
  <c r="BQ383" i="47"/>
  <c r="BR1584" i="47"/>
  <c r="BR1582" i="47"/>
  <c r="BR1579" i="47"/>
  <c r="BR1581" i="47"/>
  <c r="BR1580" i="47"/>
  <c r="BR1583" i="47"/>
  <c r="BQ1548" i="47"/>
  <c r="BQ1549" i="47"/>
  <c r="BT1018" i="47"/>
  <c r="BD627" i="47" s="1"/>
  <c r="BT1019" i="47"/>
  <c r="BS995" i="47"/>
  <c r="BS994" i="47"/>
  <c r="BQ539" i="47"/>
  <c r="BQ540" i="47"/>
  <c r="BQ717" i="47"/>
  <c r="BQ716" i="47"/>
  <c r="BR1480" i="47"/>
  <c r="BR1477" i="47"/>
  <c r="BR365" i="47"/>
  <c r="BR366" i="47"/>
  <c r="BQ1525" i="47"/>
  <c r="BQ1528" i="47"/>
  <c r="BR971" i="47"/>
  <c r="BB10" i="47" s="1"/>
  <c r="BR972" i="47"/>
  <c r="BR504" i="47"/>
  <c r="BR507" i="47"/>
  <c r="BT1418" i="47"/>
  <c r="BQ1133" i="47"/>
  <c r="BQ1136" i="47"/>
  <c r="BR667" i="47"/>
  <c r="BR670" i="47"/>
  <c r="BQ1315" i="47"/>
  <c r="BQ1316" i="47"/>
  <c r="BA552" i="47"/>
  <c r="BA917" i="47"/>
  <c r="BR1497" i="47" s="1"/>
  <c r="BR836" i="47"/>
  <c r="BR837" i="47"/>
  <c r="BQ1122" i="47"/>
  <c r="BQ1125" i="47"/>
  <c r="BQ476" i="47"/>
  <c r="BQ477" i="47"/>
  <c r="BS226" i="47"/>
  <c r="BS223" i="47"/>
  <c r="BS224" i="47"/>
  <c r="BS225" i="47"/>
  <c r="BR389" i="47"/>
  <c r="BR392" i="47"/>
  <c r="BR712" i="47"/>
  <c r="BR715" i="47"/>
  <c r="BR1450" i="47"/>
  <c r="BR1451" i="47"/>
  <c r="BR1449" i="47"/>
  <c r="BR522" i="47"/>
  <c r="BR521" i="47"/>
  <c r="BS1030" i="47"/>
  <c r="BS1032" i="47"/>
  <c r="BR376" i="47"/>
  <c r="BR463" i="47"/>
  <c r="BR460" i="47"/>
  <c r="BR459" i="47"/>
  <c r="BR457" i="47"/>
  <c r="BR456" i="47"/>
  <c r="BR458" i="47"/>
  <c r="BB114" i="47" s="1"/>
  <c r="BR461" i="47"/>
  <c r="BR462" i="47"/>
  <c r="BR464" i="47"/>
  <c r="BR1166" i="47"/>
  <c r="BR1169" i="47"/>
  <c r="BR31" i="47"/>
  <c r="BR30" i="47"/>
  <c r="BQ1508" i="47"/>
  <c r="BA928" i="47" s="1"/>
  <c r="BR1514" i="47" s="1"/>
  <c r="BQ1511" i="47"/>
  <c r="BS1295" i="47"/>
  <c r="BS1294" i="47"/>
  <c r="BQ1387" i="47"/>
  <c r="BQ1388" i="47"/>
  <c r="BQ1566" i="47"/>
  <c r="BQ1565" i="47"/>
  <c r="BR1348" i="47"/>
  <c r="BR1349" i="47"/>
  <c r="BR1259" i="47"/>
  <c r="BB480" i="47" s="1"/>
  <c r="BR1261" i="47"/>
  <c r="BB682" i="47" s="1"/>
  <c r="BR1260" i="47"/>
  <c r="BC276" i="47"/>
  <c r="BC502" i="47"/>
  <c r="BS949" i="47"/>
  <c r="BS952" i="47"/>
  <c r="BR1391" i="47"/>
  <c r="BR1394" i="47"/>
  <c r="BR1179" i="47"/>
  <c r="BR1176" i="47"/>
  <c r="BT1373" i="47"/>
  <c r="BD839" i="47" s="1"/>
  <c r="AM839" i="47" s="1"/>
  <c r="AN839" i="47" s="1"/>
  <c r="BT1371" i="47"/>
  <c r="BT1372" i="47"/>
  <c r="BT350" i="47"/>
  <c r="BD367" i="47" s="1"/>
  <c r="BT353" i="47"/>
  <c r="BT411" i="47"/>
  <c r="BT414" i="47"/>
  <c r="BB435" i="47"/>
  <c r="BS730" i="47" s="1"/>
  <c r="BR1393" i="47"/>
  <c r="BT202" i="47"/>
  <c r="BT201" i="47"/>
  <c r="BR1341" i="47"/>
  <c r="BR1342" i="47"/>
  <c r="BB969" i="47" s="1"/>
  <c r="BR1339" i="47"/>
  <c r="BR1340" i="47"/>
  <c r="BR1338" i="47"/>
  <c r="BR567" i="47"/>
  <c r="BQ93" i="47"/>
  <c r="BQ94" i="47"/>
  <c r="BQ97" i="47"/>
  <c r="BQ95" i="47"/>
  <c r="BQ96" i="47"/>
  <c r="BQ868" i="47"/>
  <c r="BQ867" i="47"/>
  <c r="BR1380" i="47"/>
  <c r="BB418" i="47"/>
  <c r="BS705" i="47" s="1"/>
  <c r="BB417" i="47"/>
  <c r="BS697" i="47" s="1"/>
  <c r="BQ1398" i="47"/>
  <c r="BA547" i="47" s="1"/>
  <c r="BQ1400" i="47"/>
  <c r="BA53" i="47" s="1"/>
  <c r="BR90" i="47" s="1"/>
  <c r="BQ1399" i="47"/>
  <c r="BQ1401" i="47"/>
  <c r="BA251" i="47" s="1"/>
  <c r="BR751" i="47"/>
  <c r="BR752" i="47"/>
  <c r="BR750" i="47"/>
  <c r="BQ425" i="47"/>
  <c r="BA450" i="47" s="1"/>
  <c r="BQ426" i="47"/>
  <c r="BQ852" i="47"/>
  <c r="BQ853" i="47"/>
  <c r="BR597" i="47"/>
  <c r="BR568" i="47"/>
  <c r="BR569" i="47"/>
  <c r="BQ1602" i="47"/>
  <c r="BS1424" i="47"/>
  <c r="BR1051" i="47"/>
  <c r="BR1048" i="47"/>
  <c r="BR1049" i="47"/>
  <c r="BR1050" i="47"/>
  <c r="BR1047" i="47"/>
  <c r="BR1046" i="47"/>
  <c r="BS980" i="47"/>
  <c r="BS982" i="47"/>
  <c r="BS981" i="47"/>
  <c r="BS973" i="47"/>
  <c r="BQ787" i="47"/>
  <c r="BA405" i="47" s="1"/>
  <c r="BQ788" i="47"/>
  <c r="BA145" i="47" s="1"/>
  <c r="BR250" i="47" s="1"/>
  <c r="BR895" i="47"/>
  <c r="BQ934" i="47"/>
  <c r="BQ1534" i="47"/>
  <c r="BQ1533" i="47"/>
  <c r="BQ1532" i="47"/>
  <c r="BQ1535" i="47"/>
  <c r="BA491" i="47" s="1"/>
  <c r="BQ1536" i="47"/>
  <c r="BA923" i="47"/>
  <c r="BQ889" i="47"/>
  <c r="BA539" i="47" s="1"/>
  <c r="BR1431" i="47"/>
  <c r="BR1432" i="47"/>
  <c r="BR1434" i="47"/>
  <c r="BR1433" i="47"/>
  <c r="BB899" i="47" s="1"/>
  <c r="BR1435" i="47"/>
  <c r="BR110" i="47"/>
  <c r="BR109" i="47"/>
  <c r="BR1120" i="47"/>
  <c r="BA458" i="47"/>
  <c r="BA457" i="47"/>
  <c r="BR768" i="47" s="1"/>
  <c r="BR1188" i="47"/>
  <c r="BC339" i="47"/>
  <c r="BB339" i="47"/>
  <c r="BS573" i="47" s="1"/>
  <c r="BB338" i="47"/>
  <c r="BQ535" i="47"/>
  <c r="BA309" i="47" s="1"/>
  <c r="BQ537" i="47"/>
  <c r="BA618" i="47" s="1"/>
  <c r="BQ536" i="47"/>
  <c r="BQ534" i="47"/>
  <c r="BQ711" i="47"/>
  <c r="BQ712" i="47"/>
  <c r="BR542" i="47"/>
  <c r="BQ1530" i="47"/>
  <c r="BR969" i="47"/>
  <c r="BR968" i="47"/>
  <c r="BS1420" i="47"/>
  <c r="BS1419" i="47"/>
  <c r="BT1420" i="47"/>
  <c r="BT1419" i="47"/>
  <c r="BS773" i="47"/>
  <c r="BS1117" i="47"/>
  <c r="BS420" i="47"/>
  <c r="BS1293" i="47"/>
  <c r="BS1144" i="47"/>
  <c r="BS1145" i="47"/>
  <c r="BA851" i="47"/>
  <c r="BR1395" i="47" s="1"/>
  <c r="BA331" i="47"/>
  <c r="BS1380" i="47"/>
  <c r="BS1208" i="47"/>
  <c r="BC737" i="47" s="1"/>
  <c r="BA369" i="47"/>
  <c r="BR617" i="47" s="1"/>
  <c r="BA27" i="47"/>
  <c r="BR43" i="47" s="1"/>
  <c r="BR1343" i="47"/>
  <c r="BQ608" i="47"/>
  <c r="BQ614" i="47"/>
  <c r="BA365" i="47" s="1"/>
  <c r="BR613" i="47" s="1"/>
  <c r="BR570" i="47"/>
  <c r="BB337" i="47" s="1"/>
  <c r="BA807" i="47"/>
  <c r="BA808" i="47"/>
  <c r="BS421" i="47"/>
  <c r="BS422" i="47"/>
  <c r="BR1101" i="47"/>
  <c r="BB818" i="47" s="1"/>
  <c r="BR1102" i="47"/>
  <c r="BR1104" i="47"/>
  <c r="BR1103" i="47"/>
  <c r="BR1105" i="47"/>
  <c r="BQ41" i="47"/>
  <c r="BQ42" i="47"/>
  <c r="BA694" i="47" s="1"/>
  <c r="BQ40" i="47"/>
  <c r="BA373" i="47" s="1"/>
  <c r="BS597" i="47"/>
  <c r="BS598" i="47"/>
  <c r="BQ1544" i="47"/>
  <c r="BQ1545" i="47"/>
  <c r="BA992" i="47" s="1"/>
  <c r="BQ1546" i="47"/>
  <c r="BQ1527" i="47"/>
  <c r="BQ1526" i="47"/>
  <c r="BR1005" i="47"/>
  <c r="BR1004" i="47"/>
  <c r="BS344" i="47"/>
  <c r="BQ937" i="47"/>
  <c r="BQ939" i="47"/>
  <c r="BA159" i="47" s="1"/>
  <c r="BQ938" i="47"/>
  <c r="BQ1301" i="47"/>
  <c r="BQ1300" i="47"/>
  <c r="BA800" i="47" s="1"/>
  <c r="BQ548" i="47"/>
  <c r="BA469" i="47" s="1"/>
  <c r="BR790" i="47" s="1"/>
  <c r="BQ546" i="47"/>
  <c r="BQ547" i="47"/>
  <c r="BQ549" i="47"/>
  <c r="BQ1312" i="47"/>
  <c r="BQ1313" i="47"/>
  <c r="BA125" i="47" s="1"/>
  <c r="BA788" i="47"/>
  <c r="BB879" i="47"/>
  <c r="BB880" i="47"/>
  <c r="BR809" i="47"/>
  <c r="BR810" i="47"/>
  <c r="BA575" i="47"/>
  <c r="BA576" i="47"/>
  <c r="BA741" i="47"/>
  <c r="BA742" i="47"/>
  <c r="BS784" i="47"/>
  <c r="BS783" i="47"/>
  <c r="BA759" i="47"/>
  <c r="BA760" i="47"/>
  <c r="BQ475" i="47"/>
  <c r="BA856" i="47" s="1"/>
  <c r="BQ470" i="47"/>
  <c r="BA483" i="47" s="1"/>
  <c r="BR811" i="47" s="1"/>
  <c r="BB776" i="47" s="1"/>
  <c r="BQ471" i="47"/>
  <c r="BQ472" i="47"/>
  <c r="BQ473" i="47"/>
  <c r="BQ474" i="47"/>
  <c r="BB308" i="47"/>
  <c r="BR659" i="47"/>
  <c r="BR660" i="47"/>
  <c r="BR1100" i="47"/>
  <c r="BB995" i="47" s="1"/>
  <c r="BS1615" i="47" s="1"/>
  <c r="BA316" i="47"/>
  <c r="BA317" i="47"/>
  <c r="BQ1082" i="47"/>
  <c r="BQ1083" i="47"/>
  <c r="BR1448" i="47"/>
  <c r="BR1447" i="47"/>
  <c r="BR1446" i="47"/>
  <c r="BR1444" i="47"/>
  <c r="BR1445" i="47"/>
  <c r="BQ909" i="47"/>
  <c r="BQ908" i="47"/>
  <c r="BA555" i="47" s="1"/>
  <c r="BB472" i="47"/>
  <c r="BB473" i="47"/>
  <c r="BC844" i="47"/>
  <c r="BC845" i="47"/>
  <c r="BQ372" i="47"/>
  <c r="BQ371" i="47"/>
  <c r="BQ1392" i="47"/>
  <c r="BQ1391" i="47"/>
  <c r="BA857" i="47" s="1"/>
  <c r="BB321" i="47"/>
  <c r="BB322" i="47"/>
  <c r="BS542" i="47" s="1"/>
  <c r="BS307" i="47"/>
  <c r="BS309" i="47"/>
  <c r="BS465" i="47"/>
  <c r="BS467" i="47"/>
  <c r="BS965" i="47"/>
  <c r="BS966" i="47"/>
  <c r="BS967" i="47"/>
  <c r="BR368" i="47"/>
  <c r="BR367" i="47"/>
  <c r="BR1511" i="47"/>
  <c r="BR1512" i="47"/>
  <c r="BA770" i="47"/>
  <c r="BA771" i="47"/>
  <c r="BB614" i="47"/>
  <c r="BB615" i="47"/>
  <c r="BA710" i="47"/>
  <c r="BA711" i="47"/>
  <c r="BR1151" i="47" s="1"/>
  <c r="BS1512" i="47"/>
  <c r="BA199" i="47"/>
  <c r="BA200" i="47"/>
  <c r="BQ1381" i="47"/>
  <c r="BQ1382" i="47"/>
  <c r="BA845" i="47" s="1"/>
  <c r="BR1383" i="47" s="1"/>
  <c r="BQ1383" i="47"/>
  <c r="BA59" i="47" s="1"/>
  <c r="BQ1385" i="47"/>
  <c r="BQ1384" i="47"/>
  <c r="BQ1412" i="47"/>
  <c r="BQ1411" i="47"/>
  <c r="BA560" i="47"/>
  <c r="BA561" i="47"/>
  <c r="BA668" i="47"/>
  <c r="BA669" i="47"/>
  <c r="BQ1562" i="47"/>
  <c r="BQ1563" i="47"/>
  <c r="BA245" i="47" s="1"/>
  <c r="BR423" i="47" s="1"/>
  <c r="BA221" i="47"/>
  <c r="BA222" i="47"/>
  <c r="BR1297" i="47"/>
  <c r="BR1298" i="47"/>
  <c r="BR1309" i="47"/>
  <c r="BB983" i="47" s="1"/>
  <c r="BR1310" i="47"/>
  <c r="BC295" i="47"/>
  <c r="BS1608" i="47"/>
  <c r="BS1607" i="47"/>
  <c r="BC115" i="47" s="1"/>
  <c r="BS1610" i="47"/>
  <c r="BS1609" i="47"/>
  <c r="BS1606" i="47"/>
  <c r="BS1611" i="47"/>
  <c r="BC482" i="47"/>
  <c r="BS1513" i="47"/>
  <c r="BS1514" i="47"/>
  <c r="BA949" i="47"/>
  <c r="BA950" i="47"/>
  <c r="BR1554" i="47" s="1"/>
  <c r="BT1390" i="47"/>
  <c r="BT1389" i="47"/>
  <c r="BT1368" i="47"/>
  <c r="BT1370" i="47"/>
  <c r="BR796" i="47"/>
  <c r="BR797" i="47"/>
  <c r="BQ1289" i="47"/>
  <c r="BA975" i="47" s="1"/>
  <c r="BR1590" i="47" s="1"/>
  <c r="BQ1288" i="47"/>
  <c r="BA364" i="47" s="1"/>
  <c r="BQ1287" i="47"/>
  <c r="BQ1286" i="47"/>
  <c r="BS324" i="47"/>
  <c r="BS325" i="47"/>
  <c r="BS322" i="47"/>
  <c r="BT449" i="47"/>
  <c r="BT451" i="47"/>
  <c r="BT452" i="47"/>
  <c r="BS451" i="47"/>
  <c r="BS449" i="47"/>
  <c r="BS452" i="47"/>
  <c r="BT1569" i="47"/>
  <c r="BT1568" i="47"/>
  <c r="BT1062" i="47"/>
  <c r="BT1061" i="47"/>
  <c r="BS863" i="47"/>
  <c r="BA829" i="47"/>
  <c r="BA208" i="47"/>
  <c r="BA143" i="47"/>
  <c r="BB433" i="47"/>
  <c r="BS726" i="47" s="1"/>
  <c r="BQ1134" i="47"/>
  <c r="BQ1135" i="47"/>
  <c r="BA869" i="47" s="1"/>
  <c r="BQ339" i="47"/>
  <c r="BA375" i="47" s="1"/>
  <c r="BQ338" i="47"/>
  <c r="BA226" i="47" s="1"/>
  <c r="BQ340" i="47"/>
  <c r="BA692" i="47" s="1"/>
  <c r="BQ227" i="47"/>
  <c r="BQ229" i="47"/>
  <c r="BA866" i="47" s="1"/>
  <c r="BQ228" i="47"/>
  <c r="BB179" i="47"/>
  <c r="BS308" i="47" s="1"/>
  <c r="BA567" i="47"/>
  <c r="BR923" i="47" s="1"/>
  <c r="BB577" i="47" s="1"/>
  <c r="BR608" i="47"/>
  <c r="BA281" i="47"/>
  <c r="BR479" i="47" s="1"/>
  <c r="BA287" i="47"/>
  <c r="BA933" i="47"/>
  <c r="BQ550" i="47"/>
  <c r="BQ551" i="47"/>
  <c r="BQ1244" i="47"/>
  <c r="BQ1245" i="47"/>
  <c r="BQ1246" i="47"/>
  <c r="BQ1247" i="47"/>
  <c r="BA777" i="47"/>
  <c r="BR1251" i="47" s="1"/>
  <c r="BA751" i="47"/>
  <c r="BR1219" i="47" s="1"/>
  <c r="BQ331" i="47"/>
  <c r="BA685" i="47" s="1"/>
  <c r="BR1111" i="47" s="1"/>
  <c r="BQ330" i="47"/>
  <c r="BQ332" i="47"/>
  <c r="BQ1369" i="47"/>
  <c r="BQ1386" i="47"/>
  <c r="BA133" i="47" s="1"/>
  <c r="BA330" i="47"/>
  <c r="BR556" i="47" s="1"/>
  <c r="BA244" i="47"/>
  <c r="BR420" i="47" s="1"/>
  <c r="BR889" i="47"/>
  <c r="BB539" i="47" s="1"/>
  <c r="BR876" i="47"/>
  <c r="BB631" i="47"/>
  <c r="BR934" i="47"/>
  <c r="BR932" i="47"/>
  <c r="BS207" i="47"/>
  <c r="BS206" i="47"/>
  <c r="BS208" i="47"/>
  <c r="BQ624" i="47"/>
  <c r="BQ626" i="47"/>
  <c r="BQ627" i="47"/>
  <c r="BQ622" i="47"/>
  <c r="BQ628" i="47"/>
  <c r="BQ625" i="47"/>
  <c r="BQ623" i="47"/>
  <c r="BQ1084" i="47"/>
  <c r="BQ1085" i="47"/>
  <c r="BQ910" i="47"/>
  <c r="BA170" i="47" s="1"/>
  <c r="BQ911" i="47"/>
  <c r="BQ898" i="47"/>
  <c r="BS793" i="47"/>
  <c r="BA522" i="47"/>
  <c r="BR861" i="47" s="1"/>
  <c r="BB637" i="47"/>
  <c r="BS1038" i="47" s="1"/>
  <c r="BA5" i="47"/>
  <c r="BA372" i="47"/>
  <c r="BR620" i="47" s="1"/>
  <c r="BB782" i="47"/>
  <c r="BR849" i="47"/>
  <c r="BB330" i="47" s="1"/>
  <c r="BS86" i="47"/>
  <c r="BS87" i="47"/>
  <c r="BS88" i="47"/>
  <c r="BA499" i="47"/>
  <c r="BA176" i="47"/>
  <c r="BQ1519" i="47"/>
  <c r="BQ1518" i="47"/>
  <c r="BA490" i="47" s="1"/>
  <c r="BQ1517" i="47"/>
  <c r="BQ1516" i="47"/>
  <c r="BQ1515" i="47"/>
  <c r="BQ1510" i="47"/>
  <c r="BQ1509" i="47"/>
  <c r="BA935" i="47" s="1"/>
  <c r="BS1211" i="47"/>
  <c r="BC466" i="47" s="1"/>
  <c r="BS1209" i="47"/>
  <c r="BR1148" i="47"/>
  <c r="BB838" i="47" s="1"/>
  <c r="BR1509" i="47"/>
  <c r="BB935" i="47" s="1"/>
  <c r="BR1510" i="47"/>
  <c r="BT86" i="47"/>
  <c r="BT87" i="47"/>
  <c r="BT88" i="47"/>
  <c r="BR338" i="47"/>
  <c r="BR339" i="47"/>
  <c r="BR340" i="47"/>
  <c r="BQ1414" i="47"/>
  <c r="BA67" i="47" s="1"/>
  <c r="BQ1413" i="47"/>
  <c r="BS664" i="47"/>
  <c r="BR898" i="47"/>
  <c r="BR1084" i="47"/>
  <c r="BQ1547" i="47"/>
  <c r="BQ1564" i="47"/>
  <c r="BA956" i="47" s="1"/>
  <c r="BR1270" i="47"/>
  <c r="BR1269" i="47"/>
  <c r="BR1271" i="47"/>
  <c r="BR1283" i="47"/>
  <c r="BS1161" i="47"/>
  <c r="BC264" i="47" s="1"/>
  <c r="BT437" i="47" s="1"/>
  <c r="BS1177" i="47"/>
  <c r="BB96" i="47"/>
  <c r="BC891" i="47"/>
  <c r="BT1460" i="47" s="1"/>
  <c r="BC340" i="47"/>
  <c r="BT576" i="47" s="1"/>
  <c r="BS950" i="47"/>
  <c r="BS951" i="47"/>
  <c r="BR1206" i="47"/>
  <c r="BR1222" i="47"/>
  <c r="BB751" i="47" s="1"/>
  <c r="BS1219" i="47" s="1"/>
  <c r="BS1317" i="47"/>
  <c r="BS735" i="47"/>
  <c r="BS745" i="47"/>
  <c r="BR1126" i="47"/>
  <c r="BR838" i="47"/>
  <c r="BR851" i="47"/>
  <c r="BR933" i="47"/>
  <c r="BR931" i="47"/>
  <c r="BB650" i="47" s="1"/>
  <c r="BT1374" i="47"/>
  <c r="BR799" i="47"/>
  <c r="BR798" i="47"/>
  <c r="BR800" i="47"/>
  <c r="BQ1290" i="47"/>
  <c r="BQ1291" i="47"/>
  <c r="BQ1292" i="47"/>
  <c r="BB652" i="47"/>
  <c r="BS1059" i="47" s="1"/>
  <c r="BB684" i="47"/>
  <c r="BS977" i="47"/>
  <c r="BS990" i="47"/>
  <c r="BS1569" i="47"/>
  <c r="BS1571" i="47"/>
  <c r="BS878" i="47"/>
  <c r="BT1571" i="47"/>
  <c r="BD927" i="47" s="1"/>
  <c r="BS864" i="47"/>
  <c r="BS865" i="47"/>
  <c r="BB746" i="47"/>
  <c r="BS1214" i="47" s="1"/>
  <c r="BB665" i="47"/>
  <c r="BB659" i="47"/>
  <c r="BS1068" i="47" s="1"/>
  <c r="BS175" i="47"/>
  <c r="BS173" i="47"/>
  <c r="BS174" i="47"/>
  <c r="BR364" i="47"/>
  <c r="BR821" i="47"/>
  <c r="BB148" i="47" s="1"/>
  <c r="BR822" i="47"/>
  <c r="BR820" i="47"/>
  <c r="BR828" i="47"/>
  <c r="BQ1499" i="47"/>
  <c r="BA428" i="47" s="1"/>
  <c r="BQ1500" i="47"/>
  <c r="BA54" i="47" s="1"/>
  <c r="BQ1501" i="47"/>
  <c r="BQ1502" i="47"/>
  <c r="BQ1498" i="47"/>
  <c r="BQ1493" i="47"/>
  <c r="BQ1492" i="47"/>
  <c r="BC594" i="47"/>
  <c r="BT970" i="47" s="1"/>
  <c r="BA970" i="47"/>
  <c r="BS1194" i="47"/>
  <c r="BS1204" i="47"/>
  <c r="BS1210" i="47"/>
  <c r="BA677" i="47"/>
  <c r="BR1098" i="47" s="1"/>
  <c r="BA661" i="47"/>
  <c r="BR1075" i="47" s="1"/>
  <c r="BA300" i="47"/>
  <c r="BS1262" i="47"/>
  <c r="BR1499" i="47"/>
  <c r="BR1501" i="47"/>
  <c r="BR1502" i="47"/>
  <c r="BR1498" i="47"/>
  <c r="BR1500" i="47"/>
  <c r="BR1493" i="47"/>
  <c r="BR1492" i="47"/>
  <c r="BS1234" i="47"/>
  <c r="BR703" i="47"/>
  <c r="BR704" i="47"/>
  <c r="BA958" i="47"/>
  <c r="BS657" i="47"/>
  <c r="BS656" i="47"/>
  <c r="BA624" i="47"/>
  <c r="BR1026" i="47" s="1"/>
  <c r="BA619" i="47"/>
  <c r="BB471" i="47"/>
  <c r="BS794" i="47" s="1"/>
  <c r="BT1572" i="47"/>
  <c r="BT1296" i="47"/>
  <c r="BS866" i="47"/>
  <c r="BC676" i="47" s="1"/>
  <c r="BS877" i="47"/>
  <c r="BC645" i="47" s="1"/>
  <c r="BB676" i="47"/>
  <c r="BA234" i="47"/>
  <c r="BT1570" i="47"/>
  <c r="BS710" i="47"/>
  <c r="BS709" i="47"/>
  <c r="BS1195" i="47"/>
  <c r="BA681" i="47"/>
  <c r="BR1106" i="47" s="1"/>
  <c r="BB679" i="47" s="1"/>
  <c r="BR1097" i="47"/>
  <c r="BB671" i="47" s="1"/>
  <c r="BS1089" i="47" s="1"/>
  <c r="BT1559" i="47"/>
  <c r="BS1173" i="47"/>
  <c r="BC686" i="47" s="1"/>
  <c r="BS1172" i="47"/>
  <c r="BC734" i="47" s="1"/>
  <c r="BS1174" i="47"/>
  <c r="BS1171" i="47"/>
  <c r="BS1170" i="47"/>
  <c r="BA898" i="47"/>
  <c r="BA905" i="47"/>
  <c r="BS1093" i="47"/>
  <c r="BC796" i="47" s="1"/>
  <c r="BS1092" i="47"/>
  <c r="BR1187" i="47"/>
  <c r="BR1185" i="47"/>
  <c r="BR1186" i="47"/>
  <c r="BR604" i="47"/>
  <c r="BR601" i="47"/>
  <c r="BB636" i="47"/>
  <c r="BR492" i="47"/>
  <c r="BA815" i="47"/>
  <c r="BA822" i="47"/>
  <c r="BS746" i="47"/>
  <c r="BR1110" i="47"/>
  <c r="BR1108" i="47"/>
  <c r="BR1109" i="47"/>
  <c r="BR1503" i="47"/>
  <c r="BA529" i="47"/>
  <c r="BR873" i="47" s="1"/>
  <c r="BA534" i="47"/>
  <c r="BR883" i="47" s="1"/>
  <c r="BR919" i="47"/>
  <c r="BB566" i="47" s="1"/>
  <c r="BR920" i="47"/>
  <c r="BR918" i="47"/>
  <c r="BA463" i="47"/>
  <c r="BA468" i="47"/>
  <c r="BR789" i="47" s="1"/>
  <c r="BA323" i="47"/>
  <c r="BT682" i="47"/>
  <c r="BD502" i="47" s="1"/>
  <c r="BT683" i="47"/>
  <c r="BT681" i="47"/>
  <c r="BD456" i="47" s="1"/>
  <c r="AM456" i="47" s="1"/>
  <c r="AN456" i="47" s="1"/>
  <c r="BT899" i="47"/>
  <c r="BR795" i="47"/>
  <c r="BR785" i="47"/>
  <c r="BC632" i="47"/>
  <c r="BT1029" i="47" s="1"/>
  <c r="BC605" i="47"/>
  <c r="BC799" i="47"/>
  <c r="BC806" i="47"/>
  <c r="BC537" i="47"/>
  <c r="BC984" i="47"/>
  <c r="BC991" i="47"/>
  <c r="BQ1273" i="47"/>
  <c r="BQ1274" i="47"/>
  <c r="BQ1275" i="47"/>
  <c r="BA280" i="47" s="1"/>
  <c r="BR478" i="47" s="1"/>
  <c r="BC562" i="47"/>
  <c r="BS1077" i="47"/>
  <c r="BS1076" i="47"/>
  <c r="BS1217" i="47"/>
  <c r="BS1218" i="47"/>
  <c r="BC660" i="47"/>
  <c r="BT1558" i="47"/>
  <c r="BC825" i="47"/>
  <c r="BS1558" i="47"/>
  <c r="BS1552" i="47"/>
  <c r="BA765" i="47"/>
  <c r="BA794" i="47"/>
  <c r="BB921" i="47"/>
  <c r="BA858" i="47"/>
  <c r="BR1402" i="47" s="1"/>
  <c r="BC896" i="47"/>
  <c r="BT1462" i="47" s="1"/>
  <c r="BA135" i="47"/>
  <c r="BA134" i="47"/>
  <c r="BB215" i="47"/>
  <c r="BR611" i="47"/>
  <c r="BB365" i="47" s="1"/>
  <c r="BS613" i="47" s="1"/>
  <c r="BB361" i="47"/>
  <c r="BB354" i="47"/>
  <c r="BS593" i="47" s="1"/>
  <c r="BS1027" i="47"/>
  <c r="BR614" i="47"/>
  <c r="BB187" i="47" s="1"/>
  <c r="BS323" i="47" s="1"/>
  <c r="BR615" i="47"/>
  <c r="BR616" i="47"/>
  <c r="BR619" i="47"/>
  <c r="BB101" i="47"/>
  <c r="BS170" i="47" s="1"/>
  <c r="BB242" i="47"/>
  <c r="BS417" i="47" s="1"/>
  <c r="BB982" i="47"/>
  <c r="BB968" i="47"/>
  <c r="BS741" i="47"/>
  <c r="BS740" i="47"/>
  <c r="BC479" i="47" s="1"/>
  <c r="BT801" i="47" s="1"/>
  <c r="AM446" i="47"/>
  <c r="AN446" i="47" s="1"/>
  <c r="BR843" i="47"/>
  <c r="BS210" i="47"/>
  <c r="BS209" i="47"/>
  <c r="BR930" i="47"/>
  <c r="BR929" i="47"/>
  <c r="BT687" i="47"/>
  <c r="BT686" i="47"/>
  <c r="BT689" i="47"/>
  <c r="BT688" i="47"/>
  <c r="BD919" i="47"/>
  <c r="AM919" i="47" s="1"/>
  <c r="AN919" i="47" s="1"/>
  <c r="BD112" i="47"/>
  <c r="AM112" i="47" s="1"/>
  <c r="AN112" i="47" s="1"/>
  <c r="BC670" i="47"/>
  <c r="BC198" i="47"/>
  <c r="BT337" i="47" s="1"/>
  <c r="BC514" i="47"/>
  <c r="BQ1284" i="47"/>
  <c r="BA104" i="47" s="1"/>
  <c r="BR176" i="47" s="1"/>
  <c r="BS199" i="47"/>
  <c r="BS198" i="47"/>
  <c r="BS197" i="47"/>
  <c r="BS196" i="47"/>
  <c r="BC460" i="47" s="1"/>
  <c r="BC401" i="47"/>
  <c r="BT665" i="47" s="1"/>
  <c r="BC394" i="47"/>
  <c r="BD420" i="47"/>
  <c r="BD412" i="47"/>
  <c r="AM412" i="47" s="1"/>
  <c r="AN412" i="47" s="1"/>
  <c r="BS987" i="47"/>
  <c r="BS988" i="47"/>
  <c r="BT352" i="47"/>
  <c r="BT351" i="47"/>
  <c r="BS453" i="47"/>
  <c r="BS454" i="47"/>
  <c r="BS455" i="47"/>
  <c r="BT828" i="47"/>
  <c r="BT1443" i="47"/>
  <c r="BT1442" i="47"/>
  <c r="BT1441" i="47"/>
  <c r="BD761" i="47" s="1"/>
  <c r="AM761" i="47" s="1"/>
  <c r="AN761" i="47" s="1"/>
  <c r="BT1064" i="47"/>
  <c r="BT1065" i="47"/>
  <c r="BD178" i="47" s="1"/>
  <c r="AM178" i="47" s="1"/>
  <c r="AN178" i="47" s="1"/>
  <c r="BC444" i="47"/>
  <c r="BT744" i="47" s="1"/>
  <c r="BT1490" i="47"/>
  <c r="BS1490" i="47"/>
  <c r="BS1489" i="47"/>
  <c r="BD831" i="47"/>
  <c r="BD843" i="47"/>
  <c r="BC831" i="47"/>
  <c r="BC843" i="47"/>
  <c r="BT1378" i="47" s="1"/>
  <c r="BT412" i="47"/>
  <c r="BT413" i="47"/>
  <c r="BS885" i="47"/>
  <c r="BC361" i="47"/>
  <c r="BC354" i="47"/>
  <c r="BC367" i="47"/>
  <c r="BC189" i="47"/>
  <c r="BC192" i="47"/>
  <c r="BT328" i="47" s="1"/>
  <c r="BT171" i="47"/>
  <c r="BS1069" i="47"/>
  <c r="BC416" i="47"/>
  <c r="BC910" i="47"/>
  <c r="BT1487" i="47" s="1"/>
  <c r="BT1577" i="47"/>
  <c r="BT416" i="47"/>
  <c r="BC813" i="47"/>
  <c r="BC359" i="47"/>
  <c r="BS1577" i="47"/>
  <c r="BC754" i="47" s="1"/>
  <c r="BT567" i="47"/>
  <c r="BS507" i="47"/>
  <c r="BS567" i="47"/>
  <c r="BC921" i="47" s="1"/>
  <c r="BC803" i="47"/>
  <c r="BT1307" i="47" s="1"/>
  <c r="BT826" i="47"/>
  <c r="BC564" i="47"/>
  <c r="BT915" i="47" s="1"/>
  <c r="BC846" i="47"/>
  <c r="BC187" i="47"/>
  <c r="BC213" i="47"/>
  <c r="BT323" i="47"/>
  <c r="BC455" i="47"/>
  <c r="BC122" i="47"/>
  <c r="BT528" i="47"/>
  <c r="BT529" i="47"/>
  <c r="BR559" i="47" l="1"/>
  <c r="BB513" i="47" s="1"/>
  <c r="BS852" i="47" s="1"/>
  <c r="BR560" i="47"/>
  <c r="BB541" i="47" s="1"/>
  <c r="BT1028" i="47"/>
  <c r="BT1025" i="47"/>
  <c r="BR198" i="47"/>
  <c r="BR196" i="47"/>
  <c r="BB460" i="47" s="1"/>
  <c r="BR199" i="47"/>
  <c r="BR197" i="47"/>
  <c r="BR600" i="47"/>
  <c r="BR605" i="47"/>
  <c r="BR603" i="47"/>
  <c r="BB357" i="47" s="1"/>
  <c r="BR1192" i="47"/>
  <c r="BB723" i="47" s="1"/>
  <c r="BR1191" i="47"/>
  <c r="BR1193" i="47"/>
  <c r="BS160" i="47"/>
  <c r="BS159" i="47"/>
  <c r="BR305" i="47"/>
  <c r="BR304" i="47"/>
  <c r="BB828" i="47" s="1"/>
  <c r="BS1359" i="47" s="1"/>
  <c r="BR303" i="47"/>
  <c r="BR1052" i="47"/>
  <c r="BR1053" i="47"/>
  <c r="BB51" i="47" s="1"/>
  <c r="BS89" i="47" s="1"/>
  <c r="BC3" i="47" s="1"/>
  <c r="BR1054" i="47"/>
  <c r="BA792" i="47"/>
  <c r="BA791" i="47"/>
  <c r="BA523" i="47"/>
  <c r="BR862" i="47" s="1"/>
  <c r="BB244" i="47" s="1"/>
  <c r="BS423" i="47" s="1"/>
  <c r="BA180" i="47"/>
  <c r="BR903" i="47"/>
  <c r="BR900" i="47"/>
  <c r="BS807" i="47"/>
  <c r="BS806" i="47"/>
  <c r="AM502" i="47"/>
  <c r="AN502" i="47" s="1"/>
  <c r="BT840" i="47"/>
  <c r="AM627" i="47"/>
  <c r="AN627" i="47" s="1"/>
  <c r="BA689" i="47"/>
  <c r="BR1116" i="47" s="1"/>
  <c r="BA235" i="47"/>
  <c r="BR409" i="47" s="1"/>
  <c r="BA429" i="47"/>
  <c r="BA485" i="47"/>
  <c r="BA22" i="47"/>
  <c r="BR32" i="47" s="1"/>
  <c r="BA789" i="47"/>
  <c r="BR766" i="47"/>
  <c r="BS570" i="47"/>
  <c r="BA106" i="47"/>
  <c r="BA56" i="47"/>
  <c r="BA830" i="47"/>
  <c r="BR1361" i="47" s="1"/>
  <c r="BA183" i="47"/>
  <c r="BR1401" i="47"/>
  <c r="BA942" i="47"/>
  <c r="BR1538" i="47" s="1"/>
  <c r="BB288" i="47" s="1"/>
  <c r="BS489" i="47" s="1"/>
  <c r="BA702" i="47"/>
  <c r="BB752" i="47"/>
  <c r="BS1205" i="47" s="1"/>
  <c r="BA327" i="47"/>
  <c r="BT1032" i="47"/>
  <c r="BR363" i="47"/>
  <c r="BR362" i="47"/>
  <c r="BR1190" i="47"/>
  <c r="BR1189" i="47"/>
  <c r="BB84" i="47" s="1"/>
  <c r="BR16" i="47"/>
  <c r="BR15" i="47"/>
  <c r="BB741" i="47" s="1"/>
  <c r="BR814" i="47"/>
  <c r="BR813" i="47"/>
  <c r="BS14" i="47"/>
  <c r="BR897" i="47"/>
  <c r="BR896" i="47"/>
  <c r="BR893" i="47"/>
  <c r="BR1504" i="47"/>
  <c r="BR1505" i="47"/>
  <c r="BB249" i="47" s="1"/>
  <c r="BS427" i="47" s="1"/>
  <c r="BS1478" i="47"/>
  <c r="BS1476" i="47"/>
  <c r="BS1477" i="47"/>
  <c r="BR770" i="47"/>
  <c r="BR769" i="47"/>
  <c r="BS571" i="47"/>
  <c r="BS572" i="47"/>
  <c r="BR527" i="47"/>
  <c r="BR526" i="47"/>
  <c r="BA645" i="47"/>
  <c r="BR1045" i="47" s="1"/>
  <c r="BA202" i="47"/>
  <c r="BR557" i="47"/>
  <c r="BR558" i="47"/>
  <c r="BR1311" i="47"/>
  <c r="BR1314" i="47"/>
  <c r="BR1315" i="47"/>
  <c r="BR1316" i="47"/>
  <c r="BR1299" i="47"/>
  <c r="BR1302" i="47"/>
  <c r="BS1436" i="47"/>
  <c r="BC498" i="47" s="1"/>
  <c r="BS1437" i="47"/>
  <c r="BS1435" i="47"/>
  <c r="BS1438" i="47"/>
  <c r="BR1199" i="47"/>
  <c r="BR1201" i="47"/>
  <c r="BB282" i="47" s="1"/>
  <c r="BR1202" i="47"/>
  <c r="BR1203" i="47"/>
  <c r="BR1232" i="47"/>
  <c r="BR1231" i="47"/>
  <c r="BR1233" i="47"/>
  <c r="BS523" i="47"/>
  <c r="BS525" i="47"/>
  <c r="BS524" i="47"/>
  <c r="BC201" i="47" s="1"/>
  <c r="BT344" i="47" s="1"/>
  <c r="BB643" i="47"/>
  <c r="BB95" i="47"/>
  <c r="BR539" i="47"/>
  <c r="BR540" i="47"/>
  <c r="BB21" i="47"/>
  <c r="BB762" i="47"/>
  <c r="BR905" i="47"/>
  <c r="BR1150" i="47"/>
  <c r="BB270" i="47" s="1"/>
  <c r="BR1149" i="47"/>
  <c r="BR343" i="47"/>
  <c r="BR342" i="47"/>
  <c r="BR341" i="47"/>
  <c r="BR911" i="47"/>
  <c r="BR912" i="47"/>
  <c r="BB306" i="47" s="1"/>
  <c r="BS521" i="47" s="1"/>
  <c r="BR913" i="47"/>
  <c r="BR914" i="47"/>
  <c r="BR1083" i="47"/>
  <c r="BR1085" i="47"/>
  <c r="BR1086" i="47"/>
  <c r="BR1088" i="47"/>
  <c r="BR1087" i="47"/>
  <c r="BR378" i="47"/>
  <c r="BR377" i="47"/>
  <c r="BS1597" i="47"/>
  <c r="BS1598" i="47"/>
  <c r="BT504" i="47"/>
  <c r="BT507" i="47"/>
  <c r="AM295" i="47"/>
  <c r="AN295" i="47" s="1"/>
  <c r="BR1550" i="47"/>
  <c r="BR1553" i="47"/>
  <c r="BR609" i="47"/>
  <c r="BB366" i="47" s="1"/>
  <c r="BR612" i="47"/>
  <c r="BR360" i="47"/>
  <c r="BR359" i="47"/>
  <c r="BR1422" i="47"/>
  <c r="BR1423" i="47"/>
  <c r="BR383" i="47"/>
  <c r="BR385" i="47"/>
  <c r="BR384" i="47"/>
  <c r="BR1124" i="47"/>
  <c r="BR1121" i="47"/>
  <c r="BR1416" i="47"/>
  <c r="BR1417" i="47"/>
  <c r="BB812" i="47" s="1"/>
  <c r="BS1080" i="47"/>
  <c r="BS1081" i="47"/>
  <c r="BR718" i="47"/>
  <c r="BR721" i="47"/>
  <c r="BR91" i="47"/>
  <c r="BR92" i="47"/>
  <c r="BR1575" i="47"/>
  <c r="BR1578" i="47"/>
  <c r="BR1566" i="47"/>
  <c r="BR1565" i="47"/>
  <c r="BR408" i="47"/>
  <c r="BR407" i="47"/>
  <c r="BR1482" i="47"/>
  <c r="BR1485" i="47"/>
  <c r="BS1034" i="47"/>
  <c r="BC633" i="47" s="1"/>
  <c r="BS1037" i="47"/>
  <c r="BR1333" i="47"/>
  <c r="BR1336" i="47"/>
  <c r="BR1344" i="47"/>
  <c r="BR1347" i="47"/>
  <c r="BS922" i="47"/>
  <c r="BS924" i="47"/>
  <c r="BS925" i="47"/>
  <c r="BR781" i="47"/>
  <c r="BR782" i="47"/>
  <c r="BR1236" i="47"/>
  <c r="BR1239" i="47"/>
  <c r="BS1593" i="47"/>
  <c r="BS1596" i="47"/>
  <c r="BB592" i="47"/>
  <c r="BS964" i="47" s="1"/>
  <c r="BB591" i="47"/>
  <c r="BS963" i="47" s="1"/>
  <c r="BS727" i="47"/>
  <c r="BS728" i="47"/>
  <c r="BA425" i="47"/>
  <c r="BA420" i="47"/>
  <c r="BR709" i="47" s="1"/>
  <c r="BA642" i="47"/>
  <c r="BR1043" i="47" s="1"/>
  <c r="BA641" i="47"/>
  <c r="BS700" i="47"/>
  <c r="BS698" i="47"/>
  <c r="BC423" i="47" s="1"/>
  <c r="BS699" i="47"/>
  <c r="BS701" i="47"/>
  <c r="BS702" i="47"/>
  <c r="BB852" i="47"/>
  <c r="BA303" i="47"/>
  <c r="BA304" i="47"/>
  <c r="BA293" i="47"/>
  <c r="BA783" i="47"/>
  <c r="BC418" i="47"/>
  <c r="BT705" i="47" s="1"/>
  <c r="BC417" i="47"/>
  <c r="BT697" i="47" s="1"/>
  <c r="BB820" i="47"/>
  <c r="BB819" i="47"/>
  <c r="BB780" i="47"/>
  <c r="BS1263" i="47" s="1"/>
  <c r="BR761" i="47"/>
  <c r="BR762" i="47"/>
  <c r="BR763" i="47"/>
  <c r="BR764" i="47"/>
  <c r="BR765" i="47"/>
  <c r="BB853" i="47" s="1"/>
  <c r="BS568" i="47"/>
  <c r="BS569" i="47"/>
  <c r="BA55" i="47"/>
  <c r="BA527" i="47"/>
  <c r="BR1006" i="47"/>
  <c r="BA379" i="47"/>
  <c r="BR635" i="47" s="1"/>
  <c r="BA378" i="47"/>
  <c r="BS1198" i="47"/>
  <c r="BC15" i="47" s="1"/>
  <c r="BT21" i="47" s="1"/>
  <c r="BS1200" i="47"/>
  <c r="BR1392" i="47"/>
  <c r="BR1114" i="47"/>
  <c r="BR1313" i="47"/>
  <c r="BB125" i="47" s="1"/>
  <c r="BR1312" i="47"/>
  <c r="BR1123" i="47"/>
  <c r="BA589" i="47"/>
  <c r="BA588" i="47"/>
  <c r="BR960" i="47" s="1"/>
  <c r="BR215" i="47"/>
  <c r="BR214" i="47"/>
  <c r="BR213" i="47"/>
  <c r="BR1276" i="47"/>
  <c r="BS1434" i="47"/>
  <c r="BS1433" i="47"/>
  <c r="BC899" i="47" s="1"/>
  <c r="BT1478" i="47" s="1"/>
  <c r="BS1432" i="47"/>
  <c r="BS1431" i="47"/>
  <c r="BR1198" i="47"/>
  <c r="BB15" i="47" s="1"/>
  <c r="BS21" i="47" s="1"/>
  <c r="BR1200" i="47"/>
  <c r="BB278" i="47" s="1"/>
  <c r="BC510" i="47"/>
  <c r="BR1398" i="47"/>
  <c r="BR1400" i="47"/>
  <c r="BR1399" i="47"/>
  <c r="BS520" i="47"/>
  <c r="BS522" i="47"/>
  <c r="BS1041" i="47"/>
  <c r="BS1044" i="47"/>
  <c r="BR535" i="47"/>
  <c r="BB309" i="47" s="1"/>
  <c r="BR537" i="47"/>
  <c r="BR536" i="47"/>
  <c r="BR534" i="47"/>
  <c r="BS30" i="47"/>
  <c r="BS31" i="47"/>
  <c r="BR310" i="47"/>
  <c r="BR311" i="47"/>
  <c r="BR312" i="47"/>
  <c r="BA266" i="47"/>
  <c r="BR444" i="47" s="1"/>
  <c r="BA265" i="47"/>
  <c r="BA217" i="47"/>
  <c r="BR373" i="47" s="1"/>
  <c r="BA988" i="47"/>
  <c r="BR1603" i="47" s="1"/>
  <c r="BA990" i="47"/>
  <c r="BR1605" i="47" s="1"/>
  <c r="BA989" i="47"/>
  <c r="BR1604" i="47" s="1"/>
  <c r="BR1243" i="47"/>
  <c r="BR1146" i="47"/>
  <c r="BR1147" i="47"/>
  <c r="BB277" i="47" s="1"/>
  <c r="BA377" i="47"/>
  <c r="BA376" i="47"/>
  <c r="BR909" i="47"/>
  <c r="BR908" i="47"/>
  <c r="BB555" i="47" s="1"/>
  <c r="BC872" i="47"/>
  <c r="BR1551" i="47"/>
  <c r="BR1587" i="47"/>
  <c r="BR1588" i="47"/>
  <c r="BD597" i="47"/>
  <c r="BC603" i="47"/>
  <c r="BC597" i="47"/>
  <c r="BC244" i="47"/>
  <c r="BA773" i="47"/>
  <c r="BA802" i="47"/>
  <c r="BR1304" i="47" s="1"/>
  <c r="BA938" i="47"/>
  <c r="BR1529" i="47" s="1"/>
  <c r="BA559" i="47"/>
  <c r="BR910" i="47" s="1"/>
  <c r="BA194" i="47"/>
  <c r="BA767" i="47"/>
  <c r="BR1358" i="47"/>
  <c r="BA57" i="47"/>
  <c r="BR618" i="47"/>
  <c r="BA906" i="47"/>
  <c r="BS1035" i="47"/>
  <c r="BR711" i="47"/>
  <c r="BR1278" i="47"/>
  <c r="BR1277" i="47"/>
  <c r="BR1279" i="47"/>
  <c r="BC337" i="47"/>
  <c r="BT570" i="47" s="1"/>
  <c r="BD337" i="47" s="1"/>
  <c r="AM337" i="47" s="1"/>
  <c r="AN337" i="47" s="1"/>
  <c r="BC338" i="47"/>
  <c r="BR274" i="47"/>
  <c r="BR273" i="47"/>
  <c r="BR272" i="47"/>
  <c r="BR271" i="47"/>
  <c r="BR270" i="47"/>
  <c r="BB568" i="47" s="1"/>
  <c r="BS926" i="47" s="1"/>
  <c r="BR269" i="47"/>
  <c r="BR268" i="47"/>
  <c r="BS1613" i="47"/>
  <c r="BC873" i="47" s="1"/>
  <c r="BS1612" i="47"/>
  <c r="BT1380" i="47"/>
  <c r="BR102" i="47"/>
  <c r="BR101" i="47"/>
  <c r="BB209" i="47" s="1"/>
  <c r="BR899" i="47"/>
  <c r="BT505" i="47"/>
  <c r="BR358" i="47"/>
  <c r="BR356" i="47"/>
  <c r="BR355" i="47"/>
  <c r="BB972" i="47" s="1"/>
  <c r="BR357" i="47"/>
  <c r="BR354" i="47"/>
  <c r="BA578" i="47"/>
  <c r="BA579" i="47"/>
  <c r="BS936" i="47"/>
  <c r="BS935" i="47"/>
  <c r="BR483" i="47"/>
  <c r="BR484" i="47"/>
  <c r="BR485" i="47"/>
  <c r="BA965" i="47"/>
  <c r="BA966" i="47"/>
  <c r="BA190" i="47"/>
  <c r="BA191" i="47"/>
  <c r="BA258" i="47"/>
  <c r="BA259" i="47"/>
  <c r="BA687" i="47"/>
  <c r="BA688" i="47"/>
  <c r="BR1113" i="47" s="1"/>
  <c r="BC433" i="47"/>
  <c r="BC434" i="47"/>
  <c r="BT729" i="47" s="1"/>
  <c r="BA977" i="47"/>
  <c r="BA978" i="47"/>
  <c r="BR297" i="47"/>
  <c r="BR296" i="47"/>
  <c r="BR1520" i="47"/>
  <c r="BR1521" i="47"/>
  <c r="BA218" i="47"/>
  <c r="BA219" i="47"/>
  <c r="BR375" i="47" s="1"/>
  <c r="BA945" i="47"/>
  <c r="BA946" i="47"/>
  <c r="BT572" i="47"/>
  <c r="BT571" i="47"/>
  <c r="BC610" i="47"/>
  <c r="BT993" i="47" s="1"/>
  <c r="BD620" i="47" s="1"/>
  <c r="AM620" i="47" s="1"/>
  <c r="AN620" i="47" s="1"/>
  <c r="BC611" i="47"/>
  <c r="BS1055" i="47"/>
  <c r="BS1056" i="47"/>
  <c r="BC974" i="47" s="1"/>
  <c r="BS1079" i="47"/>
  <c r="BS1078" i="47"/>
  <c r="BC722" i="47"/>
  <c r="BC723" i="47"/>
  <c r="BC691" i="47"/>
  <c r="BA248" i="47"/>
  <c r="BA249" i="47"/>
  <c r="BA252" i="47"/>
  <c r="BA253" i="47"/>
  <c r="BR428" i="47" s="1"/>
  <c r="BT967" i="47"/>
  <c r="BT966" i="47"/>
  <c r="BT965" i="47"/>
  <c r="BC746" i="47"/>
  <c r="BR1073" i="47"/>
  <c r="BB212" i="47" s="1"/>
  <c r="BS367" i="47" s="1"/>
  <c r="BR1072" i="47"/>
  <c r="BR1564" i="47"/>
  <c r="BB956" i="47" s="1"/>
  <c r="BR1562" i="47"/>
  <c r="BR1563" i="47"/>
  <c r="BB245" i="47" s="1"/>
  <c r="BR1024" i="47"/>
  <c r="BB175" i="47" s="1"/>
  <c r="BR1023" i="47"/>
  <c r="BR1009" i="47"/>
  <c r="BR1007" i="47"/>
  <c r="BR1008" i="47"/>
  <c r="BB783" i="47" s="1"/>
  <c r="BR406" i="47"/>
  <c r="BR405" i="47"/>
  <c r="BB816" i="47" s="1"/>
  <c r="BS1337" i="47" s="1"/>
  <c r="BR402" i="47"/>
  <c r="BB60" i="47" s="1"/>
  <c r="BS103" i="47" s="1"/>
  <c r="BR404" i="47"/>
  <c r="BR403" i="47"/>
  <c r="BS1099" i="47"/>
  <c r="BR1468" i="47"/>
  <c r="BB331" i="47" s="1"/>
  <c r="BS558" i="47" s="1"/>
  <c r="BR1466" i="47"/>
  <c r="BR1465" i="47"/>
  <c r="BB11" i="47" s="1"/>
  <c r="BT1293" i="47"/>
  <c r="BB832" i="47"/>
  <c r="BB833" i="47"/>
  <c r="BR880" i="47"/>
  <c r="BR879" i="47"/>
  <c r="BR776" i="47"/>
  <c r="BR777" i="47"/>
  <c r="BR778" i="47"/>
  <c r="BR779" i="47"/>
  <c r="BR787" i="47"/>
  <c r="BR786" i="47"/>
  <c r="BB511" i="47" s="1"/>
  <c r="BT1298" i="47"/>
  <c r="BT1297" i="47"/>
  <c r="BT1309" i="47"/>
  <c r="BT1310" i="47"/>
  <c r="BT1350" i="47"/>
  <c r="BT1351" i="47"/>
  <c r="BC900" i="47"/>
  <c r="BC832" i="47"/>
  <c r="BR1287" i="47"/>
  <c r="BR1288" i="47"/>
  <c r="BR1289" i="47"/>
  <c r="BB975" i="47" s="1"/>
  <c r="BS1590" i="47" s="1"/>
  <c r="BS321" i="47"/>
  <c r="BS320" i="47"/>
  <c r="BB285" i="47"/>
  <c r="BS482" i="47" s="1"/>
  <c r="BC286" i="47" s="1"/>
  <c r="BB370" i="47"/>
  <c r="BB770" i="47"/>
  <c r="BS1242" i="47" s="1"/>
  <c r="BC474" i="47" s="1"/>
  <c r="BB771" i="47"/>
  <c r="BS1570" i="47"/>
  <c r="BS1574" i="47"/>
  <c r="BC927" i="47" s="1"/>
  <c r="BB705" i="47"/>
  <c r="BB706" i="47"/>
  <c r="BT654" i="47"/>
  <c r="BT651" i="47"/>
  <c r="BD243" i="47" s="1"/>
  <c r="AM243" i="47" s="1"/>
  <c r="AN243" i="47" s="1"/>
  <c r="BT481" i="47"/>
  <c r="BT480" i="47"/>
  <c r="BT739" i="47"/>
  <c r="BT741" i="47"/>
  <c r="BT740" i="47"/>
  <c r="BT324" i="47"/>
  <c r="BT325" i="47"/>
  <c r="BT322" i="47"/>
  <c r="BT695" i="47"/>
  <c r="BT696" i="47"/>
  <c r="BT694" i="47"/>
  <c r="BD867" i="47" s="1"/>
  <c r="AM867" i="47" s="1"/>
  <c r="AN867" i="47" s="1"/>
  <c r="BT693" i="47"/>
  <c r="BT1322" i="47"/>
  <c r="BT1323" i="47"/>
  <c r="BT1326" i="47"/>
  <c r="BT1327" i="47"/>
  <c r="BD797" i="47" s="1"/>
  <c r="AM797" i="47" s="1"/>
  <c r="AN797" i="47" s="1"/>
  <c r="BT1325" i="47"/>
  <c r="BD727" i="47" s="1"/>
  <c r="AM727" i="47" s="1"/>
  <c r="AN727" i="47" s="1"/>
  <c r="BT1324" i="47"/>
  <c r="BD709" i="47" s="1"/>
  <c r="AM709" i="47" s="1"/>
  <c r="AN709" i="47" s="1"/>
  <c r="BT1321" i="47"/>
  <c r="BT1320" i="47"/>
  <c r="BT1369" i="47"/>
  <c r="BT1382" i="47"/>
  <c r="BT1381" i="47"/>
  <c r="BT1383" i="47"/>
  <c r="BT321" i="47"/>
  <c r="BT320" i="47"/>
  <c r="BD569" i="47" s="1"/>
  <c r="BA225" i="47"/>
  <c r="BR246" i="47"/>
  <c r="BB108" i="47" s="1"/>
  <c r="BR245" i="47"/>
  <c r="BA941" i="47"/>
  <c r="BR624" i="47"/>
  <c r="BR623" i="47"/>
  <c r="BR489" i="47"/>
  <c r="BR487" i="47"/>
  <c r="BR486" i="47"/>
  <c r="BR488" i="47"/>
  <c r="BA535" i="47"/>
  <c r="BR884" i="47" s="1"/>
  <c r="BA801" i="47"/>
  <c r="BR1252" i="47"/>
  <c r="BR1253" i="47"/>
  <c r="BB234" i="47" s="1"/>
  <c r="BR1254" i="47"/>
  <c r="BS162" i="47"/>
  <c r="BS163" i="47"/>
  <c r="BR1258" i="47"/>
  <c r="BR1256" i="47"/>
  <c r="BR1255" i="47"/>
  <c r="BR1257" i="47"/>
  <c r="BC766" i="47"/>
  <c r="BR1519" i="47"/>
  <c r="BR1516" i="47"/>
  <c r="BR1517" i="47"/>
  <c r="BR1515" i="47"/>
  <c r="BR1518" i="47"/>
  <c r="BR229" i="47"/>
  <c r="BR228" i="47"/>
  <c r="BR227" i="47"/>
  <c r="BS555" i="47"/>
  <c r="BC363" i="47"/>
  <c r="BR555" i="47"/>
  <c r="BR422" i="47"/>
  <c r="BR421" i="47"/>
  <c r="BS1047" i="47"/>
  <c r="BS1046" i="47"/>
  <c r="BS1029" i="47"/>
  <c r="BR293" i="47"/>
  <c r="BR291" i="47"/>
  <c r="BR292" i="47"/>
  <c r="BR294" i="47"/>
  <c r="BR833" i="47"/>
  <c r="BR834" i="47"/>
  <c r="BR835" i="47"/>
  <c r="BB512" i="47" s="1"/>
  <c r="BR300" i="47"/>
  <c r="BR302" i="47"/>
  <c r="BR301" i="47"/>
  <c r="BR299" i="47"/>
  <c r="BR298" i="47"/>
  <c r="BB530" i="47" s="1"/>
  <c r="BS874" i="47" s="1"/>
  <c r="BC320" i="47" s="1"/>
  <c r="BT541" i="47" s="1"/>
  <c r="BR1484" i="47"/>
  <c r="BB265" i="47" s="1"/>
  <c r="BR1467" i="47"/>
  <c r="BB829" i="47" s="1"/>
  <c r="BR1524" i="47"/>
  <c r="BR1522" i="47"/>
  <c r="BR1523" i="47"/>
  <c r="BR1545" i="47"/>
  <c r="BB992" i="47" s="1"/>
  <c r="BR1544" i="47"/>
  <c r="BS1268" i="47"/>
  <c r="BS161" i="47"/>
  <c r="BT1596" i="47"/>
  <c r="BD672" i="47" s="1"/>
  <c r="BS1111" i="47"/>
  <c r="BS1095" i="47"/>
  <c r="BA772" i="47"/>
  <c r="BA292" i="47"/>
  <c r="BR493" i="47" s="1"/>
  <c r="BA193" i="47"/>
  <c r="BA279" i="47"/>
  <c r="BC96" i="47"/>
  <c r="BB281" i="47"/>
  <c r="BD948" i="47"/>
  <c r="BD955" i="47"/>
  <c r="AM955" i="47" s="1"/>
  <c r="AN955" i="47" s="1"/>
  <c r="BR6" i="47"/>
  <c r="BR7" i="47"/>
  <c r="BR381" i="47"/>
  <c r="BB534" i="47" s="1"/>
  <c r="BR380" i="47"/>
  <c r="BS1213" i="47"/>
  <c r="BC666" i="47" s="1"/>
  <c r="BS1212" i="47"/>
  <c r="BS1071" i="47"/>
  <c r="BS1070" i="47"/>
  <c r="BS255" i="47"/>
  <c r="BR719" i="47"/>
  <c r="BR720" i="47"/>
  <c r="BR941" i="47"/>
  <c r="BR940" i="47"/>
  <c r="BR942" i="47"/>
  <c r="BR943" i="47"/>
  <c r="BR514" i="47"/>
  <c r="BR513" i="47"/>
  <c r="BR1015" i="47"/>
  <c r="BB500" i="47" s="1"/>
  <c r="BR1012" i="47"/>
  <c r="BR1010" i="47"/>
  <c r="BR1013" i="47"/>
  <c r="BR1014" i="47"/>
  <c r="BR1016" i="47"/>
  <c r="BS771" i="47"/>
  <c r="BS772" i="47"/>
  <c r="BR621" i="47"/>
  <c r="BR622" i="47"/>
  <c r="BR628" i="47"/>
  <c r="BR627" i="47"/>
  <c r="BR626" i="47"/>
  <c r="BR625" i="47"/>
  <c r="BR1091" i="47"/>
  <c r="BR1107" i="47"/>
  <c r="BC810" i="47"/>
  <c r="BT1318" i="47" s="1"/>
  <c r="BC471" i="47"/>
  <c r="BR1469" i="47"/>
  <c r="BB225" i="47" s="1"/>
  <c r="BS379" i="47" s="1"/>
  <c r="BR1472" i="47"/>
  <c r="BR1470" i="47"/>
  <c r="BR1474" i="47"/>
  <c r="BB398" i="47" s="1"/>
  <c r="BR1471" i="47"/>
  <c r="BR1475" i="47"/>
  <c r="BR1473" i="47"/>
  <c r="BB678" i="47" s="1"/>
  <c r="BS1101" i="47" s="1"/>
  <c r="BC818" i="47" s="1"/>
  <c r="BC637" i="47"/>
  <c r="BT1038" i="47" s="1"/>
  <c r="BC179" i="47"/>
  <c r="BR1317" i="47"/>
  <c r="BR1334" i="47"/>
  <c r="BR1345" i="47"/>
  <c r="BR1346" i="47"/>
  <c r="BR767" i="47"/>
  <c r="BR780" i="47"/>
  <c r="BR538" i="47"/>
  <c r="BR545" i="47"/>
  <c r="BB424" i="47" s="1"/>
  <c r="BT1017" i="47"/>
  <c r="BD50" i="47" s="1"/>
  <c r="AM50" i="47" s="1"/>
  <c r="AN50" i="47" s="1"/>
  <c r="BT1030" i="47"/>
  <c r="BT991" i="47"/>
  <c r="BT1597" i="47"/>
  <c r="BA326" i="47"/>
  <c r="BR552" i="47" s="1"/>
  <c r="BA26" i="47"/>
  <c r="BA701" i="47"/>
  <c r="BA937" i="47"/>
  <c r="BT1352" i="47"/>
  <c r="BT1353" i="47"/>
  <c r="BC948" i="47"/>
  <c r="BT1552" i="47" s="1"/>
  <c r="BC975" i="47"/>
  <c r="BT1590" i="47" s="1"/>
  <c r="BR1220" i="47"/>
  <c r="BR1237" i="47"/>
  <c r="BR1292" i="47"/>
  <c r="BR1291" i="47"/>
  <c r="BB364" i="47" s="1"/>
  <c r="BR1290" i="47"/>
  <c r="BR1405" i="47"/>
  <c r="BR1403" i="47"/>
  <c r="BR1404" i="47"/>
  <c r="BS1243" i="47"/>
  <c r="BS594" i="47"/>
  <c r="BS595" i="47"/>
  <c r="BS1595" i="47"/>
  <c r="BS1594" i="47"/>
  <c r="BC360" i="47" s="1"/>
  <c r="BT802" i="47"/>
  <c r="BT804" i="47"/>
  <c r="BT803" i="47"/>
  <c r="BT664" i="47"/>
  <c r="BT648" i="47"/>
  <c r="BT655" i="47"/>
  <c r="BD967" i="47" s="1"/>
  <c r="AM967" i="47" s="1"/>
  <c r="AN967" i="47" s="1"/>
  <c r="BT743" i="47"/>
  <c r="BT742" i="47"/>
  <c r="BT1362" i="47"/>
  <c r="BT1379" i="47"/>
  <c r="BC524" i="47"/>
  <c r="BC422" i="47"/>
  <c r="BT690" i="47"/>
  <c r="BD482" i="47" s="1"/>
  <c r="AM482" i="47" s="1"/>
  <c r="AN482" i="47" s="1"/>
  <c r="BT1331" i="47"/>
  <c r="BT1332" i="47"/>
  <c r="BT1330" i="47"/>
  <c r="BC229" i="47"/>
  <c r="BT392" i="47" s="1"/>
  <c r="BT1306" i="47"/>
  <c r="BT1305" i="47"/>
  <c r="BT917" i="47"/>
  <c r="BT916" i="47"/>
  <c r="BC744" i="47"/>
  <c r="BS1197" i="47"/>
  <c r="BS1196" i="47"/>
  <c r="BC103" i="47" s="1"/>
  <c r="BS1058" i="47"/>
  <c r="BS1057" i="47"/>
  <c r="BS1063" i="47"/>
  <c r="BC182" i="47" s="1"/>
  <c r="BC745" i="47"/>
  <c r="BB260" i="47"/>
  <c r="BS876" i="47"/>
  <c r="BB728" i="47"/>
  <c r="BB722" i="47"/>
  <c r="BS186" i="47"/>
  <c r="BC665" i="47"/>
  <c r="BC659" i="47"/>
  <c r="BT1068" i="47" s="1"/>
  <c r="BR1082" i="47"/>
  <c r="BR1094" i="47"/>
  <c r="BR1060" i="47"/>
  <c r="BB211" i="47" s="1"/>
  <c r="BR510" i="47"/>
  <c r="BB200" i="47" s="1"/>
  <c r="BR509" i="47"/>
  <c r="BB296" i="47" s="1"/>
  <c r="BS474" i="47"/>
  <c r="BD594" i="47"/>
  <c r="AM594" i="47" s="1"/>
  <c r="AN594" i="47" s="1"/>
  <c r="BB522" i="47"/>
  <c r="BS861" i="47" s="1"/>
  <c r="BB517" i="47"/>
  <c r="BS853" i="47" s="1"/>
  <c r="BR1556" i="47"/>
  <c r="BB300" i="47"/>
  <c r="BR1011" i="47"/>
  <c r="BR999" i="47"/>
  <c r="BR997" i="47"/>
  <c r="BR1000" i="47"/>
  <c r="BR1002" i="47"/>
  <c r="BB177" i="47" s="1"/>
  <c r="BR998" i="47"/>
  <c r="BR1001" i="47"/>
  <c r="BR1003" i="47"/>
  <c r="BS757" i="47"/>
  <c r="BS756" i="47"/>
  <c r="BS758" i="47"/>
  <c r="BB303" i="47"/>
  <c r="BB301" i="47"/>
  <c r="BS517" i="47" s="1"/>
  <c r="BB784" i="47"/>
  <c r="BS1267" i="47" s="1"/>
  <c r="BT1168" i="47"/>
  <c r="BR1455" i="47"/>
  <c r="BR1452" i="47"/>
  <c r="BR1453" i="47"/>
  <c r="BR1454" i="47"/>
  <c r="BR1456" i="47"/>
  <c r="BR1457" i="47"/>
  <c r="BR1458" i="47"/>
  <c r="BB624" i="47"/>
  <c r="BS1026" i="47" s="1"/>
  <c r="BB619" i="47"/>
  <c r="BB933" i="47"/>
  <c r="BB926" i="47"/>
  <c r="BR859" i="47"/>
  <c r="BR858" i="47"/>
  <c r="BR774" i="47"/>
  <c r="BC795" i="47"/>
  <c r="BT1335" i="47"/>
  <c r="BR1227" i="47"/>
  <c r="BB755" i="47" s="1"/>
  <c r="BS1226" i="47" s="1"/>
  <c r="BC529" i="47"/>
  <c r="BC775" i="47"/>
  <c r="BR494" i="47"/>
  <c r="BR928" i="47"/>
  <c r="BB307" i="47" s="1"/>
  <c r="BR927" i="47"/>
  <c r="BS880" i="47"/>
  <c r="BR1328" i="47"/>
  <c r="BR1329" i="47"/>
  <c r="BT978" i="47"/>
  <c r="BT979" i="47"/>
  <c r="BR544" i="47"/>
  <c r="BB646" i="47" s="1"/>
  <c r="BR543" i="47"/>
  <c r="BR1118" i="47"/>
  <c r="BR1119" i="47"/>
  <c r="BA693" i="47"/>
  <c r="BA865" i="47"/>
  <c r="BR1415" i="47" s="1"/>
  <c r="BT1033" i="47"/>
  <c r="BD635" i="47" s="1"/>
  <c r="AM635" i="47" s="1"/>
  <c r="AN635" i="47" s="1"/>
  <c r="BB890" i="47"/>
  <c r="BS1459" i="47" s="1"/>
  <c r="BR1274" i="47"/>
  <c r="BB937" i="47" s="1"/>
  <c r="BR1273" i="47"/>
  <c r="BR1275" i="47"/>
  <c r="BB279" i="47" s="1"/>
  <c r="BS477" i="47" s="1"/>
  <c r="BS1495" i="47"/>
  <c r="BC925" i="47" s="1"/>
  <c r="BS1503" i="47"/>
  <c r="BR1388" i="47"/>
  <c r="BR1387" i="47"/>
  <c r="BR1386" i="47"/>
  <c r="BS588" i="47"/>
  <c r="BS587" i="47"/>
  <c r="BB463" i="47"/>
  <c r="BT792" i="47"/>
  <c r="BD516" i="47" s="1"/>
  <c r="AM516" i="47" s="1"/>
  <c r="AN516" i="47" s="1"/>
  <c r="BB479" i="47"/>
  <c r="BS801" i="47" s="1"/>
  <c r="BD984" i="47"/>
  <c r="AM984" i="47" s="1"/>
  <c r="AN984" i="47" s="1"/>
  <c r="BD991" i="47"/>
  <c r="AM991" i="47" s="1"/>
  <c r="AN991" i="47" s="1"/>
  <c r="BT1074" i="47"/>
  <c r="BD276" i="47"/>
  <c r="AM276" i="47" s="1"/>
  <c r="AN276" i="47" s="1"/>
  <c r="BA553" i="47"/>
  <c r="BA558" i="47"/>
  <c r="BR906" i="47" s="1"/>
  <c r="BC454" i="47"/>
  <c r="BC459" i="47"/>
  <c r="BT657" i="47"/>
  <c r="BT656" i="47"/>
  <c r="BD959" i="47"/>
  <c r="AM959" i="47" s="1"/>
  <c r="AN959" i="47" s="1"/>
  <c r="BD964" i="47"/>
  <c r="AM964" i="47" s="1"/>
  <c r="AN964" i="47" s="1"/>
  <c r="BD971" i="47"/>
  <c r="AM971" i="47" s="1"/>
  <c r="AN971" i="47" s="1"/>
  <c r="BC987" i="47"/>
  <c r="BT1599" i="47" s="1"/>
  <c r="BC994" i="47"/>
  <c r="BT733" i="47"/>
  <c r="BT732" i="47"/>
  <c r="BC864" i="47"/>
  <c r="BT1410" i="47" s="1"/>
  <c r="BD735" i="47"/>
  <c r="BC735" i="47"/>
  <c r="BT1184" i="47" s="1"/>
  <c r="BT588" i="47"/>
  <c r="BT587" i="47"/>
  <c r="BC533" i="47"/>
  <c r="BC538" i="47"/>
  <c r="BD930" i="47"/>
  <c r="AM930" i="47" s="1"/>
  <c r="AN930" i="47" s="1"/>
  <c r="BT904" i="47"/>
  <c r="BD301" i="47"/>
  <c r="BD303" i="47"/>
  <c r="BD660" i="47"/>
  <c r="AM660" i="47" s="1"/>
  <c r="AN660" i="47" s="1"/>
  <c r="BT747" i="47"/>
  <c r="AM831" i="47"/>
  <c r="AN831" i="47" s="1"/>
  <c r="BT855" i="47"/>
  <c r="BB695" i="47"/>
  <c r="BC463" i="47"/>
  <c r="BR1228" i="47"/>
  <c r="BB758" i="47" s="1"/>
  <c r="BR1229" i="47"/>
  <c r="BR1230" i="47"/>
  <c r="BB858" i="47" s="1"/>
  <c r="BB765" i="47"/>
  <c r="BC682" i="47"/>
  <c r="AM367" i="47"/>
  <c r="AN367" i="47" s="1"/>
  <c r="BR231" i="47"/>
  <c r="BR230" i="47"/>
  <c r="BS1235" i="47"/>
  <c r="BS1236" i="47"/>
  <c r="BS1241" i="47"/>
  <c r="BB368" i="47"/>
  <c r="BS596" i="47"/>
  <c r="BC356" i="47" s="1"/>
  <c r="BB213" i="47"/>
  <c r="BS368" i="47" s="1"/>
  <c r="BS1102" i="47"/>
  <c r="BS1103" i="47"/>
  <c r="BB970" i="47"/>
  <c r="BB957" i="47"/>
  <c r="BS1561" i="47" s="1"/>
  <c r="BB529" i="47"/>
  <c r="BS873" i="47" s="1"/>
  <c r="BB521" i="47"/>
  <c r="BS860" i="47" s="1"/>
  <c r="BT1213" i="47"/>
  <c r="BT1212" i="47"/>
  <c r="BB573" i="47"/>
  <c r="BB564" i="47"/>
  <c r="BS418" i="47"/>
  <c r="BS419" i="47"/>
  <c r="BB291" i="47"/>
  <c r="BB477" i="47"/>
  <c r="BC768" i="47"/>
  <c r="BC757" i="47"/>
  <c r="BB742" i="47"/>
  <c r="BB958" i="47"/>
  <c r="BC242" i="47"/>
  <c r="BT417" i="47" s="1"/>
  <c r="BT1096" i="47"/>
  <c r="BC583" i="47"/>
  <c r="BC116" i="47"/>
  <c r="BC970" i="47"/>
  <c r="BC957" i="47"/>
  <c r="BT1561" i="47" s="1"/>
  <c r="BT652" i="47"/>
  <c r="BT653" i="47"/>
  <c r="BT784" i="47"/>
  <c r="BT783" i="47"/>
  <c r="BD510" i="47" s="1"/>
  <c r="AM510" i="47" s="1"/>
  <c r="AN510" i="47" s="1"/>
  <c r="BC358" i="47"/>
  <c r="BC278" i="47"/>
  <c r="BC101" i="47"/>
  <c r="BT170" i="47" s="1"/>
  <c r="BT1595" i="47"/>
  <c r="BT1594" i="47"/>
  <c r="BT726" i="47"/>
  <c r="BT725" i="47"/>
  <c r="BT1355" i="47"/>
  <c r="BT1354" i="47"/>
  <c r="BT843" i="47"/>
  <c r="AM843" i="47"/>
  <c r="AN843" i="47" s="1"/>
  <c r="BT1375" i="47"/>
  <c r="BD205" i="47"/>
  <c r="AM205" i="47" s="1"/>
  <c r="AN205" i="47" s="1"/>
  <c r="BC477" i="47"/>
  <c r="BD189" i="47"/>
  <c r="AM189" i="47" s="1"/>
  <c r="AN189" i="47" s="1"/>
  <c r="BD192" i="47"/>
  <c r="AM192" i="47" s="1"/>
  <c r="AN192" i="47" s="1"/>
  <c r="BD609" i="47"/>
  <c r="BC609" i="47"/>
  <c r="BT992" i="47" s="1"/>
  <c r="BD444" i="47"/>
  <c r="AM444" i="47" s="1"/>
  <c r="AN444" i="47" s="1"/>
  <c r="BC909" i="47"/>
  <c r="BT1489" i="47" s="1"/>
  <c r="BD298" i="47"/>
  <c r="AM298" i="47" s="1"/>
  <c r="AN298" i="47" s="1"/>
  <c r="BD640" i="47"/>
  <c r="AM640" i="47" s="1"/>
  <c r="AN640" i="47" s="1"/>
  <c r="BT209" i="47"/>
  <c r="BT210" i="47"/>
  <c r="BD775" i="47" s="1"/>
  <c r="BD103" i="47"/>
  <c r="BT397" i="47"/>
  <c r="BD455" i="47"/>
  <c r="BC672" i="47"/>
  <c r="BC763" i="47"/>
  <c r="BD416" i="47"/>
  <c r="AM416" i="47" s="1"/>
  <c r="AN416" i="47" s="1"/>
  <c r="BD910" i="47"/>
  <c r="BC525" i="47"/>
  <c r="BC362" i="47"/>
  <c r="BD652" i="47"/>
  <c r="BD962" i="47"/>
  <c r="AM962" i="47" s="1"/>
  <c r="AN962" i="47" s="1"/>
  <c r="BD813" i="47"/>
  <c r="AM813" i="47" s="1"/>
  <c r="AN813" i="47" s="1"/>
  <c r="BD359" i="47"/>
  <c r="AM359" i="47" s="1"/>
  <c r="AN359" i="47" s="1"/>
  <c r="BD564" i="47"/>
  <c r="BD969" i="47"/>
  <c r="AM969" i="47" s="1"/>
  <c r="AN969" i="47" s="1"/>
  <c r="BD846" i="47"/>
  <c r="AM846" i="47" s="1"/>
  <c r="AN846" i="47" s="1"/>
  <c r="BD921" i="47"/>
  <c r="AM921" i="47" s="1"/>
  <c r="AN921" i="47" s="1"/>
  <c r="BD754" i="47"/>
  <c r="AM754" i="47" s="1"/>
  <c r="AN754" i="47" s="1"/>
  <c r="BD285" i="47"/>
  <c r="BC935" i="47"/>
  <c r="BC544" i="47"/>
  <c r="BT873" i="47"/>
  <c r="BS890" i="47" l="1"/>
  <c r="BS875" i="47"/>
  <c r="BS605" i="47"/>
  <c r="BS601" i="47"/>
  <c r="BS604" i="47"/>
  <c r="BC833" i="47" s="1"/>
  <c r="BS602" i="47"/>
  <c r="BS600" i="47"/>
  <c r="BT3" i="47"/>
  <c r="BT4" i="47"/>
  <c r="BR722" i="47"/>
  <c r="BR723" i="47"/>
  <c r="BR815" i="47"/>
  <c r="BR812" i="47"/>
  <c r="BR1280" i="47"/>
  <c r="BR1281" i="47"/>
  <c r="BR1282" i="47"/>
  <c r="BR314" i="47"/>
  <c r="BR313" i="47"/>
  <c r="BR315" i="47"/>
  <c r="BB572" i="47" s="1"/>
  <c r="BS490" i="47"/>
  <c r="BS491" i="47"/>
  <c r="BR1138" i="47"/>
  <c r="BR1137" i="47"/>
  <c r="BR347" i="47"/>
  <c r="BR345" i="47"/>
  <c r="BB210" i="47" s="1"/>
  <c r="BR346" i="47"/>
  <c r="BS450" i="47"/>
  <c r="BS1322" i="47"/>
  <c r="BS1321" i="47"/>
  <c r="BS1320" i="47"/>
  <c r="BC834" i="47"/>
  <c r="BT1366" i="47" s="1"/>
  <c r="BB811" i="47"/>
  <c r="BS1319" i="47" s="1"/>
  <c r="BB787" i="47"/>
  <c r="BB280" i="47"/>
  <c r="BS478" i="47" s="1"/>
  <c r="BR441" i="47"/>
  <c r="BR629" i="47"/>
  <c r="BB183" i="47"/>
  <c r="BT420" i="47"/>
  <c r="BB692" i="47"/>
  <c r="BB976" i="47"/>
  <c r="BS1591" i="47" s="1"/>
  <c r="BB54" i="47"/>
  <c r="BB377" i="47"/>
  <c r="BB293" i="47"/>
  <c r="BR329" i="47"/>
  <c r="BB680" i="47"/>
  <c r="BS361" i="47"/>
  <c r="BD983" i="47"/>
  <c r="AM983" i="47" s="1"/>
  <c r="AN983" i="47" s="1"/>
  <c r="BR1285" i="47"/>
  <c r="BR1284" i="47"/>
  <c r="BR1286" i="47"/>
  <c r="BR182" i="47"/>
  <c r="BR181" i="47"/>
  <c r="BB792" i="47" s="1"/>
  <c r="BR554" i="47"/>
  <c r="BB332" i="47" s="1"/>
  <c r="BR553" i="47"/>
  <c r="BR716" i="47"/>
  <c r="BB180" i="47" s="1"/>
  <c r="BR717" i="47"/>
  <c r="BR1039" i="47"/>
  <c r="BR1042" i="47"/>
  <c r="BB118" i="47" s="1"/>
  <c r="BS203" i="47" s="1"/>
  <c r="BC119" i="47" s="1"/>
  <c r="BT204" i="47" s="1"/>
  <c r="BD117" i="47" s="1"/>
  <c r="AM117" i="47" s="1"/>
  <c r="AN117" i="47" s="1"/>
  <c r="BR516" i="47"/>
  <c r="BR519" i="47"/>
  <c r="BB774" i="47" s="1"/>
  <c r="BR500" i="47"/>
  <c r="BR498" i="47"/>
  <c r="BR499" i="47"/>
  <c r="BR870" i="47"/>
  <c r="BR872" i="47"/>
  <c r="BB916" i="47" s="1"/>
  <c r="BS1494" i="47" s="1"/>
  <c r="BC399" i="47" s="1"/>
  <c r="BR871" i="47"/>
  <c r="BB540" i="47" s="1"/>
  <c r="BR634" i="47"/>
  <c r="BR633" i="47"/>
  <c r="BR959" i="47"/>
  <c r="BR961" i="47"/>
  <c r="BB590" i="47" s="1"/>
  <c r="BS962" i="47" s="1"/>
  <c r="BT847" i="47"/>
  <c r="BT850" i="47"/>
  <c r="BS527" i="47"/>
  <c r="BS526" i="47"/>
  <c r="BB645" i="47"/>
  <c r="BB202" i="47"/>
  <c r="BR442" i="47"/>
  <c r="BB111" i="47" s="1"/>
  <c r="BR443" i="47"/>
  <c r="BS469" i="47"/>
  <c r="BS468" i="47"/>
  <c r="BS905" i="47"/>
  <c r="BB275" i="47"/>
  <c r="BS466" i="47" s="1"/>
  <c r="BB685" i="47"/>
  <c r="BT983" i="47"/>
  <c r="BT984" i="47"/>
  <c r="BT985" i="47"/>
  <c r="BR1248" i="47"/>
  <c r="BR1250" i="47"/>
  <c r="BR1249" i="47"/>
  <c r="BR334" i="47"/>
  <c r="BR333" i="47"/>
  <c r="BR335" i="47"/>
  <c r="BR1483" i="47"/>
  <c r="BR1486" i="47"/>
  <c r="BT1426" i="47"/>
  <c r="BT1427" i="47"/>
  <c r="BT1425" i="47"/>
  <c r="BS1584" i="47"/>
  <c r="BC684" i="47" s="1"/>
  <c r="BS1582" i="47"/>
  <c r="BS1579" i="47"/>
  <c r="BC124" i="47" s="1"/>
  <c r="BS1581" i="47"/>
  <c r="BS1580" i="47"/>
  <c r="BS1583" i="47"/>
  <c r="BR945" i="47"/>
  <c r="BR946" i="47"/>
  <c r="BR944" i="47"/>
  <c r="BR1573" i="47"/>
  <c r="BB647" i="47" s="1"/>
  <c r="BR1576" i="47"/>
  <c r="BR430" i="47"/>
  <c r="BR433" i="47"/>
  <c r="BR1112" i="47"/>
  <c r="BR1115" i="47"/>
  <c r="BR1589" i="47"/>
  <c r="BR1592" i="47"/>
  <c r="BR371" i="47"/>
  <c r="BR374" i="47"/>
  <c r="BB220" i="47" s="1"/>
  <c r="BR1543" i="47"/>
  <c r="BR1546" i="47"/>
  <c r="BR1547" i="47"/>
  <c r="BR1548" i="47"/>
  <c r="BR1549" i="47"/>
  <c r="AM611" i="47"/>
  <c r="AN611" i="47" s="1"/>
  <c r="BT994" i="47"/>
  <c r="BT995" i="47"/>
  <c r="BT1166" i="47"/>
  <c r="BT1169" i="47"/>
  <c r="BR424" i="47"/>
  <c r="BR427" i="47"/>
  <c r="BB248" i="47" s="1"/>
  <c r="BS424" i="47" s="1"/>
  <c r="BS1364" i="47"/>
  <c r="BS1363" i="47"/>
  <c r="BS1365" i="47"/>
  <c r="BT1364" i="47"/>
  <c r="BT1365" i="47"/>
  <c r="BT1363" i="47"/>
  <c r="AM927" i="47"/>
  <c r="AN927" i="47" s="1"/>
  <c r="BT1513" i="47"/>
  <c r="BR379" i="47"/>
  <c r="BR382" i="47"/>
  <c r="BB64" i="47" s="1"/>
  <c r="BR1536" i="47"/>
  <c r="BR1537" i="47"/>
  <c r="BR1300" i="47"/>
  <c r="BR1303" i="47"/>
  <c r="BB800" i="47" s="1"/>
  <c r="BS1302" i="47" s="1"/>
  <c r="BS407" i="47"/>
  <c r="BS408" i="47"/>
  <c r="BB222" i="47"/>
  <c r="BB778" i="47"/>
  <c r="BS848" i="47"/>
  <c r="BS851" i="47"/>
  <c r="BS442" i="47"/>
  <c r="BC111" i="47" s="1"/>
  <c r="BS443" i="47"/>
  <c r="BR476" i="47"/>
  <c r="BR477" i="47"/>
  <c r="BS879" i="47"/>
  <c r="BS883" i="47"/>
  <c r="BS837" i="47"/>
  <c r="BS838" i="47"/>
  <c r="BS836" i="47"/>
  <c r="BT791" i="47"/>
  <c r="BD731" i="47" s="1"/>
  <c r="BT794" i="47"/>
  <c r="BS662" i="47"/>
  <c r="BC132" i="47" s="1"/>
  <c r="BS663" i="47"/>
  <c r="BS712" i="47"/>
  <c r="BS715" i="47"/>
  <c r="BR1133" i="47"/>
  <c r="BR1136" i="47"/>
  <c r="BR1525" i="47"/>
  <c r="BR1528" i="47"/>
  <c r="BS612" i="47"/>
  <c r="BS609" i="47"/>
  <c r="BC366" i="47" s="1"/>
  <c r="BS436" i="47"/>
  <c r="BS435" i="47"/>
  <c r="BS1176" i="47"/>
  <c r="BC716" i="47" s="1"/>
  <c r="BT1158" i="47" s="1"/>
  <c r="BS1179" i="47"/>
  <c r="BS1166" i="47"/>
  <c r="BS1169" i="47"/>
  <c r="BT1080" i="47"/>
  <c r="BT1081" i="47"/>
  <c r="BS342" i="47"/>
  <c r="BS343" i="47"/>
  <c r="BS341" i="47"/>
  <c r="BS508" i="47"/>
  <c r="BS304" i="47"/>
  <c r="BC828" i="47" s="1"/>
  <c r="BS303" i="47"/>
  <c r="BS305" i="47"/>
  <c r="BS1508" i="47"/>
  <c r="BC928" i="47" s="1"/>
  <c r="BT1514" i="47" s="1"/>
  <c r="BS1511" i="47"/>
  <c r="BB580" i="47"/>
  <c r="BS947" i="47" s="1"/>
  <c r="BB518" i="47"/>
  <c r="BT1295" i="47"/>
  <c r="BT1294" i="47"/>
  <c r="BS1048" i="47"/>
  <c r="BS1045" i="47"/>
  <c r="BR1122" i="47"/>
  <c r="BR1125" i="47"/>
  <c r="BS781" i="47"/>
  <c r="BS782" i="47"/>
  <c r="BT781" i="47"/>
  <c r="BT782" i="47"/>
  <c r="BB323" i="47"/>
  <c r="BB753" i="47"/>
  <c r="BS1575" i="47"/>
  <c r="BS1578" i="47"/>
  <c r="BS1565" i="47"/>
  <c r="BS1566" i="47"/>
  <c r="BT949" i="47"/>
  <c r="BT952" i="47"/>
  <c r="BT1575" i="47"/>
  <c r="BT1578" i="47"/>
  <c r="BC436" i="47"/>
  <c r="BC435" i="47"/>
  <c r="BR714" i="47"/>
  <c r="BR713" i="47"/>
  <c r="AM420" i="47"/>
  <c r="AN420" i="47" s="1"/>
  <c r="BR706" i="47"/>
  <c r="BB595" i="47" s="1"/>
  <c r="BR1040" i="47"/>
  <c r="BB638" i="47" s="1"/>
  <c r="BS1393" i="47"/>
  <c r="BT700" i="47"/>
  <c r="BT698" i="47"/>
  <c r="BT699" i="47"/>
  <c r="BT701" i="47"/>
  <c r="BT702" i="47"/>
  <c r="BS1342" i="47"/>
  <c r="BS1343" i="47"/>
  <c r="BS1340" i="47"/>
  <c r="BS1338" i="47"/>
  <c r="BS1339" i="47"/>
  <c r="BS1257" i="47"/>
  <c r="BS1256" i="47"/>
  <c r="BS1255" i="47"/>
  <c r="BS1258" i="47"/>
  <c r="BS1036" i="47"/>
  <c r="BS1395" i="47"/>
  <c r="BR97" i="47"/>
  <c r="BR96" i="47"/>
  <c r="BR95" i="47"/>
  <c r="BR94" i="47"/>
  <c r="BR93" i="47"/>
  <c r="BR869" i="47"/>
  <c r="BR868" i="47"/>
  <c r="BR867" i="47"/>
  <c r="BR631" i="47"/>
  <c r="BB978" i="47" s="1"/>
  <c r="BR630" i="47"/>
  <c r="BR632" i="47"/>
  <c r="BB990" i="47"/>
  <c r="BS1605" i="47" s="1"/>
  <c r="BB989" i="47"/>
  <c r="BS213" i="47"/>
  <c r="BS214" i="47"/>
  <c r="BS215" i="47"/>
  <c r="BR956" i="47"/>
  <c r="BR955" i="47"/>
  <c r="BR957" i="47"/>
  <c r="BB736" i="47" s="1"/>
  <c r="BR958" i="47"/>
  <c r="BS1299" i="47"/>
  <c r="BC820" i="47"/>
  <c r="BC819" i="47"/>
  <c r="BB55" i="47"/>
  <c r="BB527" i="47"/>
  <c r="BR439" i="47"/>
  <c r="BR440" i="47"/>
  <c r="BR438" i="47"/>
  <c r="BB57" i="47" s="1"/>
  <c r="BR369" i="47"/>
  <c r="BR370" i="47"/>
  <c r="BR1600" i="47"/>
  <c r="BR1601" i="47"/>
  <c r="BR1602" i="47"/>
  <c r="BB27" i="47" s="1"/>
  <c r="BS43" i="47" s="1"/>
  <c r="BS310" i="47"/>
  <c r="BS311" i="47"/>
  <c r="BS312" i="47"/>
  <c r="BT1424" i="47"/>
  <c r="BT980" i="47"/>
  <c r="BT981" i="47"/>
  <c r="BT982" i="47"/>
  <c r="AM597" i="47"/>
  <c r="AN597" i="47" s="1"/>
  <c r="BT973" i="47"/>
  <c r="BT422" i="47"/>
  <c r="BT421" i="47"/>
  <c r="BT423" i="47"/>
  <c r="BR1530" i="47"/>
  <c r="BB938" i="47" s="1"/>
  <c r="BB378" i="47"/>
  <c r="BB379" i="47"/>
  <c r="BS635" i="47" s="1"/>
  <c r="BT569" i="47"/>
  <c r="BT568" i="47"/>
  <c r="BS1120" i="47"/>
  <c r="BR937" i="47"/>
  <c r="BB830" i="47" s="1"/>
  <c r="BR939" i="47"/>
  <c r="BR938" i="47"/>
  <c r="BR326" i="47"/>
  <c r="BB358" i="47" s="1"/>
  <c r="BR327" i="47"/>
  <c r="BB931" i="47"/>
  <c r="BB923" i="47"/>
  <c r="BS556" i="47"/>
  <c r="BS557" i="47"/>
  <c r="BB618" i="47"/>
  <c r="BB617" i="47"/>
  <c r="BB934" i="47"/>
  <c r="BB287" i="47"/>
  <c r="BB217" i="47"/>
  <c r="BB988" i="47"/>
  <c r="BS1603" i="47" s="1"/>
  <c r="BR372" i="47"/>
  <c r="BB266" i="47" s="1"/>
  <c r="BT1585" i="47"/>
  <c r="BT1586" i="47"/>
  <c r="BT1587" i="47"/>
  <c r="BT1117" i="47"/>
  <c r="BR425" i="47"/>
  <c r="BR426" i="47"/>
  <c r="BB304" i="47" s="1"/>
  <c r="BS1616" i="47"/>
  <c r="BS1617" i="47"/>
  <c r="BS1618" i="47"/>
  <c r="BS1334" i="47"/>
  <c r="BS1361" i="47"/>
  <c r="BS1360" i="47"/>
  <c r="BS1362" i="47"/>
  <c r="BC472" i="47" s="1"/>
  <c r="BT793" i="47" s="1"/>
  <c r="BS1587" i="47"/>
  <c r="BC275" i="47" s="1"/>
  <c r="BT466" i="47" s="1"/>
  <c r="BS1588" i="47"/>
  <c r="BC570" i="47"/>
  <c r="BC569" i="47"/>
  <c r="BS480" i="47"/>
  <c r="BS479" i="47"/>
  <c r="BS481" i="47"/>
  <c r="BS476" i="47"/>
  <c r="BR1301" i="47"/>
  <c r="BB56" i="47"/>
  <c r="BT1208" i="47"/>
  <c r="BD737" i="47" s="1"/>
  <c r="AM737" i="47" s="1"/>
  <c r="AN737" i="47" s="1"/>
  <c r="BS475" i="47"/>
  <c r="BR907" i="47"/>
  <c r="BR98" i="47"/>
  <c r="BB484" i="47" s="1"/>
  <c r="BS814" i="47" s="1"/>
  <c r="BR99" i="47"/>
  <c r="BS15" i="47"/>
  <c r="BC741" i="47" s="1"/>
  <c r="BS16" i="47"/>
  <c r="BR1535" i="47"/>
  <c r="BR1534" i="47"/>
  <c r="BR1532" i="47"/>
  <c r="BB106" i="47" s="1"/>
  <c r="BR1533" i="47"/>
  <c r="BB789" i="47" s="1"/>
  <c r="BS1280" i="47" s="1"/>
  <c r="BR882" i="47"/>
  <c r="BB677" i="47" s="1"/>
  <c r="BS1098" i="47" s="1"/>
  <c r="BR881" i="47"/>
  <c r="BB936" i="47" s="1"/>
  <c r="BS1525" i="47" s="1"/>
  <c r="BS403" i="47"/>
  <c r="BS405" i="47"/>
  <c r="BC816" i="47" s="1"/>
  <c r="BT1337" i="47" s="1"/>
  <c r="BS402" i="47"/>
  <c r="BC60" i="47" s="1"/>
  <c r="BT103" i="47" s="1"/>
  <c r="BS404" i="47"/>
  <c r="BC879" i="47"/>
  <c r="BC880" i="47"/>
  <c r="BT1438" i="47" s="1"/>
  <c r="BB788" i="47"/>
  <c r="BB791" i="47"/>
  <c r="BB903" i="47"/>
  <c r="BB904" i="47"/>
  <c r="BB449" i="47"/>
  <c r="BB450" i="47"/>
  <c r="BB542" i="47"/>
  <c r="BS891" i="47" s="1"/>
  <c r="BB543" i="47"/>
  <c r="BS440" i="47"/>
  <c r="BS439" i="47"/>
  <c r="BS438" i="47"/>
  <c r="BB886" i="47"/>
  <c r="BR475" i="47"/>
  <c r="BB856" i="47" s="1"/>
  <c r="BR472" i="47"/>
  <c r="BB766" i="47" s="1"/>
  <c r="BR470" i="47"/>
  <c r="BR473" i="47"/>
  <c r="BB767" i="47" s="1"/>
  <c r="BR471" i="47"/>
  <c r="BR474" i="47"/>
  <c r="BB575" i="47"/>
  <c r="BB576" i="47"/>
  <c r="BS1536" i="47"/>
  <c r="BB404" i="47"/>
  <c r="BB405" i="47"/>
  <c r="BS659" i="47"/>
  <c r="BS660" i="47"/>
  <c r="BS1100" i="47"/>
  <c r="BC995" i="47" s="1"/>
  <c r="BT1615" i="47" s="1"/>
  <c r="BS887" i="47"/>
  <c r="BS886" i="47"/>
  <c r="BB316" i="47"/>
  <c r="BB317" i="47"/>
  <c r="BR549" i="47"/>
  <c r="BR546" i="47"/>
  <c r="BB26" i="47" s="1"/>
  <c r="BR547" i="47"/>
  <c r="BR548" i="47"/>
  <c r="BS1523" i="47"/>
  <c r="BS1524" i="47"/>
  <c r="BC934" i="47" s="1"/>
  <c r="BB546" i="47"/>
  <c r="BB547" i="47"/>
  <c r="BT606" i="47"/>
  <c r="BD844" i="47"/>
  <c r="AM844" i="47" s="1"/>
  <c r="AN844" i="47" s="1"/>
  <c r="BD845" i="47"/>
  <c r="AM845" i="47" s="1"/>
  <c r="AN845" i="47" s="1"/>
  <c r="BT707" i="47"/>
  <c r="BT708" i="47"/>
  <c r="BT389" i="47"/>
  <c r="BT465" i="47"/>
  <c r="BT467" i="47"/>
  <c r="BC321" i="47"/>
  <c r="BC322" i="47"/>
  <c r="BT308" i="47"/>
  <c r="BT309" i="47"/>
  <c r="BT307" i="47"/>
  <c r="BS434" i="47"/>
  <c r="BS431" i="47"/>
  <c r="BS432" i="47"/>
  <c r="BT1079" i="47"/>
  <c r="BT1078" i="47"/>
  <c r="BB945" i="47"/>
  <c r="BB946" i="47"/>
  <c r="BB710" i="47"/>
  <c r="BB711" i="47"/>
  <c r="BS1151" i="47" s="1"/>
  <c r="BS1024" i="47"/>
  <c r="BS1023" i="47"/>
  <c r="BS1008" i="47"/>
  <c r="BS1007" i="47"/>
  <c r="BS1009" i="47"/>
  <c r="BT1511" i="47"/>
  <c r="BT1512" i="47"/>
  <c r="BB949" i="47"/>
  <c r="BB950" i="47"/>
  <c r="BR1412" i="47"/>
  <c r="BB857" i="47" s="1"/>
  <c r="BS1404" i="47" s="1"/>
  <c r="BR1411" i="47"/>
  <c r="BB251" i="47" s="1"/>
  <c r="BS472" i="47"/>
  <c r="BS470" i="47"/>
  <c r="BC483" i="47" s="1"/>
  <c r="BS471" i="47"/>
  <c r="BS473" i="47"/>
  <c r="BB668" i="47"/>
  <c r="BB669" i="47"/>
  <c r="BB560" i="47"/>
  <c r="BB561" i="47"/>
  <c r="BS780" i="47"/>
  <c r="BS777" i="47"/>
  <c r="BS779" i="47"/>
  <c r="BS778" i="47"/>
  <c r="BS776" i="47"/>
  <c r="BT758" i="47"/>
  <c r="BT757" i="47"/>
  <c r="BT756" i="47"/>
  <c r="BT1606" i="47"/>
  <c r="BT1610" i="47"/>
  <c r="BT1608" i="47"/>
  <c r="BT1609" i="47"/>
  <c r="BT1611" i="47"/>
  <c r="BT1607" i="47"/>
  <c r="BD115" i="47" s="1"/>
  <c r="AM115" i="47" s="1"/>
  <c r="AN115" i="47" s="1"/>
  <c r="BT779" i="47"/>
  <c r="BT778" i="47"/>
  <c r="BS365" i="47"/>
  <c r="BS366" i="47"/>
  <c r="BT1560" i="47"/>
  <c r="BS845" i="47"/>
  <c r="BC915" i="47" s="1"/>
  <c r="BS857" i="47"/>
  <c r="BC520" i="47" s="1"/>
  <c r="BS914" i="47"/>
  <c r="BS915" i="47"/>
  <c r="BS798" i="47"/>
  <c r="BS797" i="47"/>
  <c r="BS796" i="47"/>
  <c r="BT798" i="47"/>
  <c r="BT797" i="47"/>
  <c r="BD900" i="47"/>
  <c r="AM900" i="47" s="1"/>
  <c r="AN900" i="47" s="1"/>
  <c r="BT990" i="47"/>
  <c r="BT989" i="47"/>
  <c r="BT1477" i="47"/>
  <c r="BB59" i="47"/>
  <c r="BB688" i="47"/>
  <c r="BS1113" i="47" s="1"/>
  <c r="BB759" i="47"/>
  <c r="BT1209" i="47"/>
  <c r="BT1211" i="47"/>
  <c r="BD466" i="47" s="1"/>
  <c r="AM466" i="47" s="1"/>
  <c r="AN466" i="47" s="1"/>
  <c r="BB143" i="47"/>
  <c r="BB208" i="47"/>
  <c r="BB252" i="47"/>
  <c r="BD433" i="47"/>
  <c r="AM433" i="47" s="1"/>
  <c r="AN433" i="47" s="1"/>
  <c r="AM948" i="47"/>
  <c r="AN948" i="47" s="1"/>
  <c r="BB193" i="47"/>
  <c r="BT1047" i="47"/>
  <c r="BB104" i="47"/>
  <c r="BS176" i="47" s="1"/>
  <c r="BD748" i="47"/>
  <c r="BT162" i="47"/>
  <c r="BT163" i="47"/>
  <c r="BB221" i="47"/>
  <c r="BB897" i="47"/>
  <c r="BS1463" i="47" s="1"/>
  <c r="BS1481" i="47"/>
  <c r="BC901" i="47" s="1"/>
  <c r="BS1464" i="47"/>
  <c r="BB428" i="47"/>
  <c r="BB910" i="47"/>
  <c r="BS849" i="47"/>
  <c r="BC330" i="47" s="1"/>
  <c r="BB247" i="47"/>
  <c r="BS1097" i="47"/>
  <c r="BC671" i="47" s="1"/>
  <c r="BR1247" i="47"/>
  <c r="BR1246" i="47"/>
  <c r="BB326" i="47" s="1"/>
  <c r="BS552" i="47" s="1"/>
  <c r="BR1245" i="47"/>
  <c r="BR1244" i="47"/>
  <c r="BS934" i="47"/>
  <c r="BS921" i="47"/>
  <c r="BS1090" i="47"/>
  <c r="BR551" i="47"/>
  <c r="BR550" i="47"/>
  <c r="BR42" i="47"/>
  <c r="BR40" i="47"/>
  <c r="BB373" i="47" s="1"/>
  <c r="BR41" i="47"/>
  <c r="BR1134" i="47"/>
  <c r="BR1135" i="47"/>
  <c r="BB869" i="47" s="1"/>
  <c r="BR1527" i="47"/>
  <c r="BR1526" i="47"/>
  <c r="BT863" i="47"/>
  <c r="BT212" i="47"/>
  <c r="BB977" i="47"/>
  <c r="BB772" i="47"/>
  <c r="BB133" i="47"/>
  <c r="BR497" i="47"/>
  <c r="BR496" i="47"/>
  <c r="BR495" i="47"/>
  <c r="BR332" i="47"/>
  <c r="BB866" i="47" s="1"/>
  <c r="BR331" i="47"/>
  <c r="BR330" i="47"/>
  <c r="BB687" i="47" s="1"/>
  <c r="BT1070" i="47"/>
  <c r="BT1071" i="47"/>
  <c r="BB292" i="47"/>
  <c r="BS493" i="47" s="1"/>
  <c r="BB199" i="47"/>
  <c r="BS513" i="47"/>
  <c r="BS514" i="47"/>
  <c r="BB5" i="47"/>
  <c r="BB567" i="47"/>
  <c r="BS923" i="47" s="1"/>
  <c r="BC577" i="47" s="1"/>
  <c r="BB499" i="47"/>
  <c r="BB176" i="47"/>
  <c r="BS511" i="47"/>
  <c r="BS515" i="47"/>
  <c r="BS1281" i="47"/>
  <c r="BS1282" i="47"/>
  <c r="BS1283" i="47"/>
  <c r="BS1271" i="47"/>
  <c r="BS1270" i="47"/>
  <c r="BS1269" i="47"/>
  <c r="BS1148" i="47"/>
  <c r="BC838" i="47" s="1"/>
  <c r="BC175" i="47"/>
  <c r="BS1012" i="47"/>
  <c r="BS1016" i="47"/>
  <c r="BS1013" i="47"/>
  <c r="BS1015" i="47"/>
  <c r="BC500" i="47" s="1"/>
  <c r="BS1010" i="47"/>
  <c r="BS1014" i="47"/>
  <c r="BS1510" i="47"/>
  <c r="BC574" i="47" s="1"/>
  <c r="BS1509" i="47"/>
  <c r="BS714" i="47"/>
  <c r="BB170" i="47"/>
  <c r="BR1414" i="47"/>
  <c r="BB67" i="47" s="1"/>
  <c r="BR1413" i="47"/>
  <c r="BB219" i="47" s="1"/>
  <c r="BT1491" i="47"/>
  <c r="BS1084" i="47"/>
  <c r="BS1085" i="47"/>
  <c r="BS911" i="47"/>
  <c r="BS898" i="47"/>
  <c r="BS802" i="47"/>
  <c r="BS804" i="47"/>
  <c r="BS803" i="47"/>
  <c r="BS805" i="47"/>
  <c r="BR888" i="47"/>
  <c r="BB917" i="47" s="1"/>
  <c r="BR901" i="47"/>
  <c r="BT746" i="47"/>
  <c r="BT759" i="47"/>
  <c r="BT760" i="47"/>
  <c r="BT773" i="47"/>
  <c r="BD96" i="47"/>
  <c r="AM96" i="47" s="1"/>
  <c r="AN96" i="47" s="1"/>
  <c r="BT1385" i="47"/>
  <c r="BT1161" i="47"/>
  <c r="BD264" i="47" s="1"/>
  <c r="AM264" i="47" s="1"/>
  <c r="AN264" i="47" s="1"/>
  <c r="BT1177" i="47"/>
  <c r="BS1126" i="47"/>
  <c r="BS1124" i="47"/>
  <c r="BT780" i="47"/>
  <c r="BS545" i="47"/>
  <c r="BS1405" i="47"/>
  <c r="BS1220" i="47"/>
  <c r="BS1237" i="47"/>
  <c r="BC897" i="47" s="1"/>
  <c r="BT1463" i="47" s="1"/>
  <c r="BS1563" i="47"/>
  <c r="BC245" i="47" s="1"/>
  <c r="BS1562" i="47"/>
  <c r="BS933" i="47"/>
  <c r="BS931" i="47"/>
  <c r="BC650" i="47" s="1"/>
  <c r="BS932" i="47"/>
  <c r="BS916" i="47"/>
  <c r="BS917" i="47"/>
  <c r="BT1095" i="47"/>
  <c r="BS800" i="47"/>
  <c r="BS813" i="47"/>
  <c r="BS1203" i="47"/>
  <c r="BS1201" i="47"/>
  <c r="BC282" i="47" s="1"/>
  <c r="BS1202" i="47"/>
  <c r="BS1564" i="47"/>
  <c r="BC956" i="47" s="1"/>
  <c r="BT951" i="47"/>
  <c r="BT950" i="47"/>
  <c r="BT788" i="47"/>
  <c r="BD145" i="47" s="1"/>
  <c r="BS888" i="47"/>
  <c r="BS901" i="47"/>
  <c r="BC552" i="47" s="1"/>
  <c r="BT800" i="47"/>
  <c r="BT865" i="47"/>
  <c r="BT864" i="47"/>
  <c r="BT1523" i="47"/>
  <c r="BT1524" i="47"/>
  <c r="BT878" i="47"/>
  <c r="BT173" i="47"/>
  <c r="BT174" i="47"/>
  <c r="BT175" i="47"/>
  <c r="BT1204" i="47"/>
  <c r="BT1210" i="47"/>
  <c r="BD666" i="47" s="1"/>
  <c r="AM666" i="47" s="1"/>
  <c r="AN666" i="47" s="1"/>
  <c r="BT1195" i="47"/>
  <c r="BT1194" i="47"/>
  <c r="BS1384" i="47"/>
  <c r="BS363" i="47"/>
  <c r="BS362" i="47"/>
  <c r="BS364" i="47"/>
  <c r="BS841" i="47"/>
  <c r="BS846" i="47"/>
  <c r="BB375" i="47"/>
  <c r="BB822" i="47"/>
  <c r="BS509" i="47"/>
  <c r="BC296" i="47" s="1"/>
  <c r="BS510" i="47"/>
  <c r="BS821" i="47"/>
  <c r="BC148" i="47" s="1"/>
  <c r="BS820" i="47"/>
  <c r="BS822" i="47"/>
  <c r="BS512" i="47"/>
  <c r="BS1266" i="47"/>
  <c r="BS1265" i="47"/>
  <c r="BS1264" i="47"/>
  <c r="BS1253" i="47"/>
  <c r="BS1254" i="47"/>
  <c r="BS1252" i="47"/>
  <c r="BB661" i="47"/>
  <c r="BS1075" i="47" s="1"/>
  <c r="BS998" i="47"/>
  <c r="BS997" i="47"/>
  <c r="BS1001" i="47"/>
  <c r="BS999" i="47"/>
  <c r="BS1002" i="47"/>
  <c r="BS1000" i="47"/>
  <c r="BS1003" i="47"/>
  <c r="BS1499" i="47"/>
  <c r="BS1500" i="47"/>
  <c r="BS1498" i="47"/>
  <c r="BS1493" i="47"/>
  <c r="BS1492" i="47"/>
  <c r="BS381" i="47"/>
  <c r="BS382" i="47"/>
  <c r="BS380" i="47"/>
  <c r="BS703" i="47"/>
  <c r="BS704" i="47"/>
  <c r="BS1221" i="47"/>
  <c r="BC750" i="47" s="1"/>
  <c r="BS1222" i="47"/>
  <c r="BS1223" i="47"/>
  <c r="BD744" i="47"/>
  <c r="AM744" i="47" s="1"/>
  <c r="AN744" i="47" s="1"/>
  <c r="BS1440" i="47"/>
  <c r="BC933" i="47"/>
  <c r="BC926" i="47"/>
  <c r="BS792" i="47"/>
  <c r="BS791" i="47"/>
  <c r="BS799" i="47"/>
  <c r="BS893" i="47"/>
  <c r="BR894" i="47"/>
  <c r="BB905" i="47" s="1"/>
  <c r="BS1485" i="47" s="1"/>
  <c r="BT866" i="47"/>
  <c r="BD676" i="47" s="1"/>
  <c r="AM676" i="47" s="1"/>
  <c r="AN676" i="47" s="1"/>
  <c r="BT877" i="47"/>
  <c r="BD645" i="47" s="1"/>
  <c r="AM645" i="47" s="1"/>
  <c r="AN645" i="47" s="1"/>
  <c r="BB941" i="47"/>
  <c r="BS1537" i="47" s="1"/>
  <c r="AM735" i="47"/>
  <c r="AN735" i="47" s="1"/>
  <c r="AM103" i="47"/>
  <c r="AN103" i="47" s="1"/>
  <c r="BS1011" i="47"/>
  <c r="BB681" i="47"/>
  <c r="BS1109" i="47" s="1"/>
  <c r="BB455" i="47"/>
  <c r="BB468" i="47"/>
  <c r="BR1396" i="47"/>
  <c r="BB851" i="47" s="1"/>
  <c r="BR1397" i="47"/>
  <c r="BB273" i="47" s="1"/>
  <c r="BT1171" i="47"/>
  <c r="BT1170" i="47"/>
  <c r="BT1173" i="47"/>
  <c r="BT1172" i="47"/>
  <c r="BD734" i="47" s="1"/>
  <c r="AM734" i="47" s="1"/>
  <c r="AN734" i="47" s="1"/>
  <c r="BT1174" i="47"/>
  <c r="BS1110" i="47"/>
  <c r="BS1388" i="47"/>
  <c r="BS1387" i="47"/>
  <c r="BS1386" i="47"/>
  <c r="BC890" i="47"/>
  <c r="BB898" i="47"/>
  <c r="BC374" i="47"/>
  <c r="BC377" i="47"/>
  <c r="BT1503" i="47"/>
  <c r="BS610" i="47"/>
  <c r="BS607" i="47"/>
  <c r="BT598" i="47"/>
  <c r="BS1545" i="47"/>
  <c r="BS858" i="47"/>
  <c r="BC580" i="47" s="1"/>
  <c r="BT947" i="47" s="1"/>
  <c r="BS918" i="47"/>
  <c r="BS920" i="47"/>
  <c r="BS919" i="47"/>
  <c r="BC566" i="47" s="1"/>
  <c r="BT922" i="47" s="1"/>
  <c r="BS912" i="47"/>
  <c r="BS904" i="47"/>
  <c r="BS492" i="47"/>
  <c r="BS795" i="47"/>
  <c r="BS785" i="47"/>
  <c r="BS1199" i="47"/>
  <c r="BS1185" i="47"/>
  <c r="BS1528" i="47"/>
  <c r="BD537" i="47"/>
  <c r="AM537" i="47" s="1"/>
  <c r="AN537" i="47" s="1"/>
  <c r="BT776" i="47"/>
  <c r="BT777" i="47"/>
  <c r="BT775" i="47"/>
  <c r="BD360" i="47"/>
  <c r="AM360" i="47" s="1"/>
  <c r="AN360" i="47" s="1"/>
  <c r="BD605" i="47"/>
  <c r="AM605" i="47" s="1"/>
  <c r="AN605" i="47" s="1"/>
  <c r="BD610" i="47"/>
  <c r="AM610" i="47" s="1"/>
  <c r="AN610" i="47" s="1"/>
  <c r="BT785" i="47"/>
  <c r="AM609" i="47"/>
  <c r="AN609" i="47" s="1"/>
  <c r="BT977" i="47"/>
  <c r="BT1076" i="47"/>
  <c r="BT1077" i="47"/>
  <c r="BD562" i="47"/>
  <c r="AM562" i="47" s="1"/>
  <c r="AN562" i="47" s="1"/>
  <c r="BT1506" i="47"/>
  <c r="BT1507" i="47"/>
  <c r="BD864" i="47" s="1"/>
  <c r="AM864" i="47" s="1"/>
  <c r="AN864" i="47" s="1"/>
  <c r="AM775" i="47"/>
  <c r="AN775" i="47" s="1"/>
  <c r="BS1119" i="47"/>
  <c r="BS1118" i="47"/>
  <c r="BB253" i="47"/>
  <c r="BS544" i="47"/>
  <c r="BC646" i="47" s="1"/>
  <c r="BS543" i="47"/>
  <c r="BS1397" i="47"/>
  <c r="BS1396" i="47"/>
  <c r="BC850" i="47" s="1"/>
  <c r="BT1391" i="47" s="1"/>
  <c r="BS1229" i="47"/>
  <c r="BS1228" i="47"/>
  <c r="BC758" i="47" s="1"/>
  <c r="BS1227" i="47"/>
  <c r="BD763" i="47"/>
  <c r="AM763" i="47" s="1"/>
  <c r="AN763" i="47" s="1"/>
  <c r="BD896" i="47"/>
  <c r="AM896" i="47" s="1"/>
  <c r="AN896" i="47" s="1"/>
  <c r="BB135" i="47"/>
  <c r="BB134" i="47"/>
  <c r="BC781" i="47"/>
  <c r="BC769" i="47"/>
  <c r="BC216" i="47"/>
  <c r="BC353" i="47"/>
  <c r="BC346" i="47"/>
  <c r="BT579" i="47" s="1"/>
  <c r="BD343" i="47" s="1"/>
  <c r="AM343" i="47" s="1"/>
  <c r="AN343" i="47" s="1"/>
  <c r="BS854" i="47"/>
  <c r="BS856" i="47"/>
  <c r="BC765" i="47" s="1"/>
  <c r="BS855" i="47"/>
  <c r="BC518" i="47" s="1"/>
  <c r="BS930" i="47"/>
  <c r="BS929" i="47"/>
  <c r="BC705" i="47" s="1"/>
  <c r="BS928" i="47"/>
  <c r="BC307" i="47" s="1"/>
  <c r="BS927" i="47"/>
  <c r="BC291" i="47"/>
  <c r="BC652" i="47"/>
  <c r="BT1059" i="47" s="1"/>
  <c r="BS494" i="47"/>
  <c r="BC573" i="47" s="1"/>
  <c r="BC945" i="47"/>
  <c r="BS1556" i="47"/>
  <c r="BS1539" i="47"/>
  <c r="BT418" i="47"/>
  <c r="BT419" i="47"/>
  <c r="BD957" i="47"/>
  <c r="AM957" i="47" s="1"/>
  <c r="AN957" i="47" s="1"/>
  <c r="BD116" i="47"/>
  <c r="AM116" i="47" s="1"/>
  <c r="AN116" i="47" s="1"/>
  <c r="BT200" i="47"/>
  <c r="BD479" i="47" s="1"/>
  <c r="AM479" i="47" s="1"/>
  <c r="AN479" i="47" s="1"/>
  <c r="BT1207" i="47"/>
  <c r="BD849" i="47"/>
  <c r="AM849" i="47" s="1"/>
  <c r="AN849" i="47" s="1"/>
  <c r="BD837" i="47"/>
  <c r="AM837" i="47" s="1"/>
  <c r="AN837" i="47" s="1"/>
  <c r="BD670" i="47"/>
  <c r="AM670" i="47" s="1"/>
  <c r="AN670" i="47" s="1"/>
  <c r="BD982" i="47"/>
  <c r="AM982" i="47" s="1"/>
  <c r="AN982" i="47" s="1"/>
  <c r="BD968" i="47"/>
  <c r="AM968" i="47" s="1"/>
  <c r="AN968" i="47" s="1"/>
  <c r="BT988" i="47"/>
  <c r="BT987" i="47"/>
  <c r="BD768" i="47"/>
  <c r="AM768" i="47" s="1"/>
  <c r="AN768" i="47" s="1"/>
  <c r="AM564" i="47"/>
  <c r="AN564" i="47" s="1"/>
  <c r="BD260" i="47"/>
  <c r="BD358" i="47"/>
  <c r="BD394" i="47"/>
  <c r="AM394" i="47" s="1"/>
  <c r="AN394" i="47" s="1"/>
  <c r="BD401" i="47"/>
  <c r="AM401" i="47" s="1"/>
  <c r="AN401" i="47" s="1"/>
  <c r="BD509" i="47"/>
  <c r="AM509" i="47" s="1"/>
  <c r="AN509" i="47" s="1"/>
  <c r="BD517" i="47"/>
  <c r="BD361" i="47"/>
  <c r="AM361" i="47" s="1"/>
  <c r="AN361" i="47" s="1"/>
  <c r="BD354" i="47"/>
  <c r="AM354" i="47" s="1"/>
  <c r="AN354" i="47" s="1"/>
  <c r="BT886" i="47"/>
  <c r="BD525" i="47"/>
  <c r="AM525" i="47" s="1"/>
  <c r="AN525" i="47" s="1"/>
  <c r="BD533" i="47"/>
  <c r="AM533" i="47" s="1"/>
  <c r="AN533" i="47" s="1"/>
  <c r="BD187" i="47"/>
  <c r="AM187" i="47" s="1"/>
  <c r="AN187" i="47" s="1"/>
  <c r="AM672" i="47"/>
  <c r="AN672" i="47" s="1"/>
  <c r="BT1069" i="47"/>
  <c r="BT596" i="47"/>
  <c r="BD356" i="47" s="1"/>
  <c r="AM356" i="47" s="1"/>
  <c r="AN356" i="47" s="1"/>
  <c r="BD574" i="47"/>
  <c r="BD302" i="47"/>
  <c r="AM302" i="47" s="1"/>
  <c r="AN302" i="47" s="1"/>
  <c r="BT1508" i="47"/>
  <c r="BT1543" i="47"/>
  <c r="BS313" i="47" l="1"/>
  <c r="BS314" i="47"/>
  <c r="BS315" i="47"/>
  <c r="BC572" i="47" s="1"/>
  <c r="BS499" i="47"/>
  <c r="BS500" i="47"/>
  <c r="BS498" i="47"/>
  <c r="BS1104" i="47"/>
  <c r="BS1105" i="47"/>
  <c r="BS1251" i="47"/>
  <c r="BC780" i="47" s="1"/>
  <c r="BS345" i="47"/>
  <c r="BC210" i="47" s="1"/>
  <c r="BS346" i="47"/>
  <c r="BS347" i="47"/>
  <c r="BB760" i="47"/>
  <c r="BB656" i="47"/>
  <c r="BS1066" i="47" s="1"/>
  <c r="BS1051" i="47"/>
  <c r="BS1049" i="47"/>
  <c r="BS1050" i="47"/>
  <c r="BS1053" i="47"/>
  <c r="BC51" i="47" s="1"/>
  <c r="BT89" i="47" s="1"/>
  <c r="BD3" i="47" s="1"/>
  <c r="AM3" i="47" s="1"/>
  <c r="AN3" i="47" s="1"/>
  <c r="BS1054" i="47"/>
  <c r="BS1052" i="47"/>
  <c r="BB823" i="47"/>
  <c r="BB124" i="47"/>
  <c r="BS376" i="47"/>
  <c r="BS373" i="47"/>
  <c r="BS378" i="47"/>
  <c r="BS377" i="47"/>
  <c r="BS1261" i="47"/>
  <c r="BS1260" i="47"/>
  <c r="BS1259" i="47"/>
  <c r="BC480" i="47" s="1"/>
  <c r="BT226" i="47"/>
  <c r="BT223" i="47"/>
  <c r="BT224" i="47"/>
  <c r="BD762" i="47" s="1"/>
  <c r="BT225" i="47"/>
  <c r="BT1360" i="47"/>
  <c r="BT1359" i="47"/>
  <c r="BS1224" i="47"/>
  <c r="BS1206" i="47"/>
  <c r="BB689" i="47"/>
  <c r="BS1116" i="47" s="1"/>
  <c r="BB906" i="47"/>
  <c r="BS1486" i="47" s="1"/>
  <c r="BB327" i="47"/>
  <c r="BB429" i="47"/>
  <c r="BB425" i="47"/>
  <c r="BB22" i="47"/>
  <c r="BS32" i="47" s="1"/>
  <c r="BB226" i="47"/>
  <c r="BB159" i="47"/>
  <c r="BB376" i="47"/>
  <c r="BB250" i="47"/>
  <c r="BB469" i="47"/>
  <c r="BS790" i="47" s="1"/>
  <c r="BS892" i="47"/>
  <c r="BB559" i="47"/>
  <c r="BS910" i="47" s="1"/>
  <c r="BT935" i="47"/>
  <c r="BC200" i="47"/>
  <c r="BS1482" i="47"/>
  <c r="BC904" i="47" s="1"/>
  <c r="BT1484" i="47" s="1"/>
  <c r="BS1123" i="47"/>
  <c r="BS1121" i="47"/>
  <c r="BS92" i="47"/>
  <c r="BS91" i="47"/>
  <c r="BS1108" i="47"/>
  <c r="BS1106" i="47"/>
  <c r="BS1285" i="47"/>
  <c r="BS1284" i="47"/>
  <c r="BS559" i="47"/>
  <c r="BS560" i="47"/>
  <c r="BS110" i="47"/>
  <c r="BS109" i="47"/>
  <c r="BT728" i="47"/>
  <c r="BT731" i="47"/>
  <c r="BT727" i="47"/>
  <c r="BT730" i="47"/>
  <c r="BS972" i="47"/>
  <c r="BC473" i="47" s="1"/>
  <c r="BS971" i="47"/>
  <c r="BC10" i="47" s="1"/>
  <c r="BS1602" i="47"/>
  <c r="BS1604" i="47"/>
  <c r="BS1193" i="47"/>
  <c r="BS1191" i="47"/>
  <c r="BS1192" i="47"/>
  <c r="BS871" i="47"/>
  <c r="BC540" i="47" s="1"/>
  <c r="BS872" i="47"/>
  <c r="BC916" i="47" s="1"/>
  <c r="BS870" i="47"/>
  <c r="BS1529" i="47"/>
  <c r="BS1530" i="47"/>
  <c r="BS634" i="47"/>
  <c r="BS633" i="47"/>
  <c r="BS603" i="47"/>
  <c r="BS606" i="47"/>
  <c r="BC357" i="47" s="1"/>
  <c r="BS1505" i="47"/>
  <c r="BS1504" i="47"/>
  <c r="BS1522" i="47"/>
  <c r="BS1521" i="47"/>
  <c r="BS1520" i="47"/>
  <c r="BS486" i="47"/>
  <c r="BS488" i="47"/>
  <c r="BS487" i="47"/>
  <c r="BS441" i="47"/>
  <c r="BS444" i="47"/>
  <c r="BS516" i="47"/>
  <c r="BS519" i="47"/>
  <c r="BC774" i="47" s="1"/>
  <c r="BT1436" i="47"/>
  <c r="BD498" i="47" s="1"/>
  <c r="AM498" i="47" s="1"/>
  <c r="AN498" i="47" s="1"/>
  <c r="BT1437" i="47"/>
  <c r="BS755" i="47"/>
  <c r="BS754" i="47"/>
  <c r="BS753" i="47"/>
  <c r="BS1451" i="47"/>
  <c r="BS1449" i="47"/>
  <c r="BS1448" i="47"/>
  <c r="BS1450" i="47"/>
  <c r="BS1403" i="47"/>
  <c r="BS1402" i="47"/>
  <c r="BB194" i="47"/>
  <c r="BB483" i="47"/>
  <c r="BS808" i="47" s="1"/>
  <c r="BS667" i="47"/>
  <c r="BS670" i="47"/>
  <c r="BC643" i="47"/>
  <c r="BT1046" i="47" s="1"/>
  <c r="BC95" i="47"/>
  <c r="BT161" i="47" s="1"/>
  <c r="BS538" i="47"/>
  <c r="BS539" i="47"/>
  <c r="BS540" i="47"/>
  <c r="BT1522" i="47"/>
  <c r="BT1521" i="47"/>
  <c r="BT1520" i="47"/>
  <c r="BS897" i="47"/>
  <c r="BC167" i="47" s="1"/>
  <c r="BS896" i="47"/>
  <c r="BS1543" i="47"/>
  <c r="BS1546" i="47"/>
  <c r="BS1547" i="47"/>
  <c r="BC946" i="47" s="1"/>
  <c r="BS1548" i="47"/>
  <c r="BS1549" i="47"/>
  <c r="BS1149" i="47"/>
  <c r="BS1150" i="47"/>
  <c r="BC270" i="47" s="1"/>
  <c r="BS1550" i="47"/>
  <c r="BS1553" i="47"/>
  <c r="BS1551" i="47"/>
  <c r="BS1554" i="47"/>
  <c r="BS1083" i="47"/>
  <c r="BS1086" i="47"/>
  <c r="BC121" i="47" s="1"/>
  <c r="BS1087" i="47"/>
  <c r="BS1088" i="47"/>
  <c r="BS899" i="47"/>
  <c r="BS913" i="47"/>
  <c r="BT1476" i="47"/>
  <c r="BT1495" i="47"/>
  <c r="BD925" i="47" s="1"/>
  <c r="AM925" i="47" s="1"/>
  <c r="AN925" i="47" s="1"/>
  <c r="BS1233" i="47"/>
  <c r="BS1231" i="47"/>
  <c r="BS1230" i="47"/>
  <c r="BS1232" i="47"/>
  <c r="BS359" i="47"/>
  <c r="BS360" i="47"/>
  <c r="BS718" i="47"/>
  <c r="BS721" i="47"/>
  <c r="BT1089" i="47"/>
  <c r="BT1092" i="47"/>
  <c r="BT1093" i="47"/>
  <c r="BD796" i="47" s="1"/>
  <c r="AM796" i="47" s="1"/>
  <c r="AN796" i="47" s="1"/>
  <c r="BS1423" i="47"/>
  <c r="BS1422" i="47"/>
  <c r="BS1589" i="47"/>
  <c r="BS1592" i="47"/>
  <c r="BS1416" i="47"/>
  <c r="BS1417" i="47"/>
  <c r="BS1112" i="47"/>
  <c r="BS1115" i="47"/>
  <c r="BT836" i="47"/>
  <c r="BT837" i="47"/>
  <c r="BT838" i="47"/>
  <c r="BS1496" i="47"/>
  <c r="BS1497" i="47"/>
  <c r="BT900" i="47"/>
  <c r="BT903" i="47"/>
  <c r="BS1344" i="47"/>
  <c r="BS1347" i="47"/>
  <c r="BT508" i="47"/>
  <c r="BS786" i="47"/>
  <c r="BC511" i="47" s="1"/>
  <c r="BS789" i="47"/>
  <c r="BS463" i="47"/>
  <c r="BS464" i="47"/>
  <c r="BS460" i="47"/>
  <c r="BC285" i="47" s="1"/>
  <c r="BS459" i="47"/>
  <c r="BS458" i="47"/>
  <c r="BC114" i="47" s="1"/>
  <c r="BS457" i="47"/>
  <c r="BS456" i="47"/>
  <c r="BS461" i="47"/>
  <c r="BS462" i="47"/>
  <c r="BT1440" i="47"/>
  <c r="BT1459" i="47"/>
  <c r="BS426" i="47"/>
  <c r="BS428" i="47"/>
  <c r="BT1048" i="47"/>
  <c r="BC592" i="47"/>
  <c r="BT964" i="47" s="1"/>
  <c r="BC591" i="47"/>
  <c r="BT963" i="47" s="1"/>
  <c r="BD436" i="47"/>
  <c r="AM436" i="47" s="1"/>
  <c r="AN436" i="47" s="1"/>
  <c r="BD435" i="47"/>
  <c r="AM435" i="47" s="1"/>
  <c r="AN435" i="47" s="1"/>
  <c r="BS969" i="47"/>
  <c r="BS968" i="47"/>
  <c r="BS1114" i="47"/>
  <c r="BC273" i="47"/>
  <c r="BS711" i="47"/>
  <c r="BB642" i="47"/>
  <c r="BS1043" i="47" s="1"/>
  <c r="BB641" i="47"/>
  <c r="BS1042" i="47" s="1"/>
  <c r="BC118" i="47" s="1"/>
  <c r="BB458" i="47"/>
  <c r="BB457" i="47"/>
  <c r="BS1190" i="47"/>
  <c r="BS1188" i="47"/>
  <c r="BS1189" i="47"/>
  <c r="BT1343" i="47"/>
  <c r="BT1342" i="47"/>
  <c r="BT1339" i="47"/>
  <c r="BT1340" i="47"/>
  <c r="BT1338" i="47"/>
  <c r="BS93" i="47"/>
  <c r="BS94" i="47"/>
  <c r="BS95" i="47"/>
  <c r="BS96" i="47"/>
  <c r="BS97" i="47"/>
  <c r="BB802" i="47"/>
  <c r="BS1304" i="47" s="1"/>
  <c r="BB523" i="47"/>
  <c r="BS862" i="47" s="1"/>
  <c r="BD418" i="47"/>
  <c r="AM418" i="47" s="1"/>
  <c r="AN418" i="47" s="1"/>
  <c r="BD417" i="47"/>
  <c r="AM417" i="47" s="1"/>
  <c r="AN417" i="47" s="1"/>
  <c r="BS632" i="47"/>
  <c r="BS1358" i="47"/>
  <c r="BS268" i="47"/>
  <c r="BS269" i="47"/>
  <c r="BS274" i="47"/>
  <c r="BS273" i="47"/>
  <c r="BS272" i="47"/>
  <c r="BS271" i="47"/>
  <c r="BS270" i="47"/>
  <c r="BC568" i="47" s="1"/>
  <c r="BT926" i="47" s="1"/>
  <c r="BT597" i="47"/>
  <c r="BS1004" i="47"/>
  <c r="BS1005" i="47"/>
  <c r="BS1006" i="47"/>
  <c r="BS483" i="47"/>
  <c r="BC767" i="47" s="1"/>
  <c r="BS484" i="47"/>
  <c r="BS485" i="47"/>
  <c r="BC287" i="47" s="1"/>
  <c r="BS369" i="47"/>
  <c r="BS370" i="47"/>
  <c r="BS1600" i="47"/>
  <c r="BC807" i="47" s="1"/>
  <c r="BT1314" i="47" s="1"/>
  <c r="BS1601" i="47"/>
  <c r="BT925" i="47"/>
  <c r="BD834" i="47" s="1"/>
  <c r="AM834" i="47" s="1"/>
  <c r="AN834" i="47" s="1"/>
  <c r="AM569" i="47"/>
  <c r="AN569" i="47" s="1"/>
  <c r="BT924" i="47"/>
  <c r="BS809" i="47"/>
  <c r="BS810" i="47"/>
  <c r="BS811" i="47"/>
  <c r="BC776" i="47" s="1"/>
  <c r="BS812" i="47"/>
  <c r="BT1198" i="47"/>
  <c r="BD15" i="47" s="1"/>
  <c r="AM15" i="47" s="1"/>
  <c r="AN15" i="47" s="1"/>
  <c r="BT1200" i="47"/>
  <c r="BT1197" i="47"/>
  <c r="BT1196" i="47"/>
  <c r="BB491" i="47"/>
  <c r="BB490" i="47"/>
  <c r="BT1433" i="47"/>
  <c r="BT1432" i="47"/>
  <c r="BT1434" i="47"/>
  <c r="BT1431" i="47"/>
  <c r="BT1435" i="47"/>
  <c r="BS1276" i="47"/>
  <c r="BS1479" i="47"/>
  <c r="BS1480" i="47"/>
  <c r="BS750" i="47"/>
  <c r="BS752" i="47"/>
  <c r="BS751" i="47"/>
  <c r="BC917" i="47" s="1"/>
  <c r="BT1497" i="47" s="1"/>
  <c r="BS889" i="47"/>
  <c r="BC539" i="47" s="1"/>
  <c r="BT885" i="47" s="1"/>
  <c r="BS1447" i="47"/>
  <c r="BC21" i="47" s="1"/>
  <c r="BS1446" i="47"/>
  <c r="BS1444" i="47"/>
  <c r="BC762" i="47" s="1"/>
  <c r="AM762" i="47" s="1"/>
  <c r="AN762" i="47" s="1"/>
  <c r="BS1445" i="47"/>
  <c r="BS1398" i="47"/>
  <c r="BS1400" i="47"/>
  <c r="BS1399" i="47"/>
  <c r="BT1041" i="47"/>
  <c r="BT1042" i="47"/>
  <c r="BD118" i="47" s="1"/>
  <c r="BT1044" i="47"/>
  <c r="BS535" i="47"/>
  <c r="BS536" i="47"/>
  <c r="BS537" i="47"/>
  <c r="BS534" i="47"/>
  <c r="BC202" i="47" s="1"/>
  <c r="BT968" i="47"/>
  <c r="BT969" i="47"/>
  <c r="BS895" i="47"/>
  <c r="BT542" i="47"/>
  <c r="BC450" i="47"/>
  <c r="BC449" i="47"/>
  <c r="BS1544" i="47"/>
  <c r="BS1146" i="47"/>
  <c r="BC706" i="47" s="1"/>
  <c r="BS1147" i="47"/>
  <c r="BC277" i="47" s="1"/>
  <c r="BS908" i="47"/>
  <c r="BC555" i="47" s="1"/>
  <c r="BD873" i="47"/>
  <c r="AM873" i="47" s="1"/>
  <c r="AN873" i="47" s="1"/>
  <c r="BD872" i="47"/>
  <c r="AM872" i="47" s="1"/>
  <c r="AN872" i="47" s="1"/>
  <c r="BD423" i="47"/>
  <c r="AM423" i="47" s="1"/>
  <c r="AN423" i="47" s="1"/>
  <c r="BB773" i="47"/>
  <c r="BB485" i="47"/>
  <c r="BS815" i="47" s="1"/>
  <c r="BB235" i="47"/>
  <c r="BS409" i="47" s="1"/>
  <c r="BB942" i="47"/>
  <c r="BS1538" i="47" s="1"/>
  <c r="BC288" i="47" s="1"/>
  <c r="BS425" i="47"/>
  <c r="BT887" i="47"/>
  <c r="BS787" i="47"/>
  <c r="AM574" i="47"/>
  <c r="AN574" i="47" s="1"/>
  <c r="BT933" i="47"/>
  <c r="AM358" i="47"/>
  <c r="AN358" i="47" s="1"/>
  <c r="BS713" i="47"/>
  <c r="BS1187" i="47"/>
  <c r="BS1186" i="47"/>
  <c r="BC84" i="47" s="1"/>
  <c r="BS867" i="47"/>
  <c r="BS868" i="47"/>
  <c r="BB807" i="47"/>
  <c r="BB808" i="47"/>
  <c r="BS1483" i="47"/>
  <c r="BS1484" i="47"/>
  <c r="BS1526" i="47"/>
  <c r="BS1527" i="47"/>
  <c r="BT599" i="47"/>
  <c r="BS1502" i="47"/>
  <c r="BS1501" i="47"/>
  <c r="BS1517" i="47"/>
  <c r="BS1515" i="47"/>
  <c r="BS1516" i="47"/>
  <c r="BS1519" i="47"/>
  <c r="BS99" i="47"/>
  <c r="BS98" i="47"/>
  <c r="BS1279" i="47"/>
  <c r="BS1277" i="47"/>
  <c r="BS1278" i="47"/>
  <c r="BT1614" i="47"/>
  <c r="BT1613" i="47"/>
  <c r="BT1612" i="47"/>
  <c r="BS40" i="47"/>
  <c r="BS42" i="47"/>
  <c r="BS41" i="47"/>
  <c r="BS788" i="47"/>
  <c r="BC145" i="47" s="1"/>
  <c r="BS1401" i="47"/>
  <c r="BS358" i="47"/>
  <c r="BS356" i="47"/>
  <c r="BS354" i="47"/>
  <c r="BS357" i="47"/>
  <c r="BS355" i="47"/>
  <c r="BC972" i="47" s="1"/>
  <c r="BT1444" i="47"/>
  <c r="BT1446" i="47"/>
  <c r="BT1445" i="47"/>
  <c r="BS549" i="47"/>
  <c r="BS547" i="47"/>
  <c r="BS546" i="47"/>
  <c r="BS548" i="47"/>
  <c r="BB258" i="47"/>
  <c r="BB259" i="47"/>
  <c r="BB190" i="47"/>
  <c r="BB191" i="47"/>
  <c r="BB965" i="47"/>
  <c r="BB966" i="47"/>
  <c r="BB693" i="47"/>
  <c r="BB694" i="47"/>
  <c r="BB588" i="47"/>
  <c r="BS960" i="47" s="1"/>
  <c r="BB589" i="47"/>
  <c r="BS961" i="47" s="1"/>
  <c r="BC590" i="47" s="1"/>
  <c r="BT962" i="47" s="1"/>
  <c r="BB578" i="47"/>
  <c r="BB579" i="47"/>
  <c r="BS1415" i="47"/>
  <c r="BB701" i="47"/>
  <c r="BB702" i="47"/>
  <c r="BS296" i="47"/>
  <c r="BS297" i="47"/>
  <c r="BT1617" i="47"/>
  <c r="BT1616" i="47"/>
  <c r="BT1618" i="47"/>
  <c r="BB552" i="47"/>
  <c r="BB553" i="47"/>
  <c r="BD308" i="47"/>
  <c r="BC316" i="47"/>
  <c r="BC317" i="47"/>
  <c r="BD722" i="47"/>
  <c r="AM722" i="47" s="1"/>
  <c r="AN722" i="47" s="1"/>
  <c r="BD723" i="47"/>
  <c r="AM723" i="47" s="1"/>
  <c r="AN723" i="47" s="1"/>
  <c r="BD691" i="47"/>
  <c r="AM691" i="47" s="1"/>
  <c r="AN691" i="47" s="1"/>
  <c r="BC728" i="47"/>
  <c r="BT1176" i="47" s="1"/>
  <c r="BD716" i="47" s="1"/>
  <c r="AM716" i="47" s="1"/>
  <c r="AN716" i="47" s="1"/>
  <c r="BC729" i="47"/>
  <c r="BS1073" i="47"/>
  <c r="BC212" i="47" s="1"/>
  <c r="BS1072" i="47"/>
  <c r="BT1216" i="47"/>
  <c r="BT1217" i="47"/>
  <c r="BC752" i="47"/>
  <c r="BT1223" i="47" s="1"/>
  <c r="BC614" i="47"/>
  <c r="BC615" i="47"/>
  <c r="BS1533" i="47"/>
  <c r="BC789" i="47" s="1"/>
  <c r="BT1280" i="47" s="1"/>
  <c r="BS1534" i="47"/>
  <c r="BS1532" i="47"/>
  <c r="BS760" i="47"/>
  <c r="BS759" i="47"/>
  <c r="BC668" i="47"/>
  <c r="BC560" i="47"/>
  <c r="BC561" i="47"/>
  <c r="BD614" i="47"/>
  <c r="BD615" i="47"/>
  <c r="BT586" i="47"/>
  <c r="BT589" i="47"/>
  <c r="BT1057" i="47"/>
  <c r="BT1055" i="47"/>
  <c r="BT1056" i="47"/>
  <c r="BD974" i="47" s="1"/>
  <c r="AM974" i="47" s="1"/>
  <c r="AN974" i="47" s="1"/>
  <c r="BD538" i="47"/>
  <c r="AM538" i="47" s="1"/>
  <c r="AN538" i="47" s="1"/>
  <c r="BC253" i="47"/>
  <c r="BT428" i="47" s="1"/>
  <c r="BC679" i="47"/>
  <c r="BS101" i="47"/>
  <c r="BC209" i="47" s="1"/>
  <c r="BT358" i="47" s="1"/>
  <c r="BS102" i="47"/>
  <c r="BS246" i="47"/>
  <c r="BC108" i="47" s="1"/>
  <c r="BT186" i="47" s="1"/>
  <c r="BS245" i="47"/>
  <c r="BC56" i="47"/>
  <c r="BS182" i="47"/>
  <c r="BS181" i="47"/>
  <c r="BC792" i="47" s="1"/>
  <c r="BT1285" i="47" s="1"/>
  <c r="BC59" i="47"/>
  <c r="BS332" i="47"/>
  <c r="BS331" i="47"/>
  <c r="BS374" i="47"/>
  <c r="BC215" i="47" s="1"/>
  <c r="BS375" i="47"/>
  <c r="BS228" i="47"/>
  <c r="BS229" i="47"/>
  <c r="BS227" i="47"/>
  <c r="BS1465" i="47"/>
  <c r="BS1466" i="47"/>
  <c r="BD363" i="47"/>
  <c r="AM363" i="47" s="1"/>
  <c r="AN363" i="47" s="1"/>
  <c r="BC252" i="47"/>
  <c r="BC199" i="47"/>
  <c r="BC133" i="47"/>
  <c r="BB558" i="47"/>
  <c r="BS909" i="47" s="1"/>
  <c r="BC234" i="47"/>
  <c r="BC424" i="47"/>
  <c r="BT715" i="47" s="1"/>
  <c r="BC143" i="47"/>
  <c r="BC782" i="47"/>
  <c r="BS1468" i="47"/>
  <c r="BS1467" i="47"/>
  <c r="BC829" i="47" s="1"/>
  <c r="BS497" i="47"/>
  <c r="BS496" i="47"/>
  <c r="BS495" i="47"/>
  <c r="BS7" i="47"/>
  <c r="BS6" i="47"/>
  <c r="BT1045" i="47"/>
  <c r="BT1058" i="47"/>
  <c r="BS720" i="47"/>
  <c r="BS719" i="47"/>
  <c r="AM910" i="47"/>
  <c r="AN910" i="47" s="1"/>
  <c r="BS1487" i="47"/>
  <c r="BS1470" i="47"/>
  <c r="BS551" i="47"/>
  <c r="BS550" i="47"/>
  <c r="BS894" i="47"/>
  <c r="BS340" i="47"/>
  <c r="BS339" i="47"/>
  <c r="BS338" i="47"/>
  <c r="BT936" i="47"/>
  <c r="BS833" i="47"/>
  <c r="BS835" i="47"/>
  <c r="BC512" i="47" s="1"/>
  <c r="BS834" i="47"/>
  <c r="BS301" i="47"/>
  <c r="BS299" i="47"/>
  <c r="BS298" i="47"/>
  <c r="BC530" i="47" s="1"/>
  <c r="BT874" i="47" s="1"/>
  <c r="BD320" i="47" s="1"/>
  <c r="AM320" i="47" s="1"/>
  <c r="AN320" i="47" s="1"/>
  <c r="BS302" i="47"/>
  <c r="BS300" i="47"/>
  <c r="BS1240" i="47"/>
  <c r="BC950" i="47" s="1"/>
  <c r="BT1554" i="47" s="1"/>
  <c r="BS1238" i="47"/>
  <c r="BC222" i="47" s="1"/>
  <c r="BS1239" i="47"/>
  <c r="BS292" i="47"/>
  <c r="BS291" i="47"/>
  <c r="BS293" i="47"/>
  <c r="BS294" i="47"/>
  <c r="BB865" i="47"/>
  <c r="BT931" i="47"/>
  <c r="BD650" i="47" s="1"/>
  <c r="AM650" i="47" s="1"/>
  <c r="AN650" i="47" s="1"/>
  <c r="BC546" i="47"/>
  <c r="BC484" i="47"/>
  <c r="BD686" i="47"/>
  <c r="AM686" i="47" s="1"/>
  <c r="AN686" i="47" s="1"/>
  <c r="BC281" i="47"/>
  <c r="BT479" i="47" s="1"/>
  <c r="BD766" i="47"/>
  <c r="AM766" i="47" s="1"/>
  <c r="AN766" i="47" s="1"/>
  <c r="BB535" i="47"/>
  <c r="BB801" i="47"/>
  <c r="BS623" i="47"/>
  <c r="BC220" i="47" s="1"/>
  <c r="BT376" i="47" s="1"/>
  <c r="BS624" i="47"/>
  <c r="BS625" i="47"/>
  <c r="BS622" i="47"/>
  <c r="BS628" i="47"/>
  <c r="BS627" i="47"/>
  <c r="BS626" i="47"/>
  <c r="BS1346" i="47"/>
  <c r="BS1345" i="47"/>
  <c r="BT255" i="47"/>
  <c r="BC5" i="47"/>
  <c r="BC567" i="47"/>
  <c r="BC499" i="47"/>
  <c r="BC176" i="47"/>
  <c r="BT1515" i="47"/>
  <c r="BT1519" i="47"/>
  <c r="BT1517" i="47"/>
  <c r="BT1516" i="47"/>
  <c r="BT1509" i="47"/>
  <c r="BT1510" i="47"/>
  <c r="BS1091" i="47"/>
  <c r="BS1107" i="47"/>
  <c r="BC680" i="47" s="1"/>
  <c r="BB218" i="47"/>
  <c r="BB850" i="47"/>
  <c r="BS1394" i="47" s="1"/>
  <c r="BB794" i="47"/>
  <c r="BB53" i="47"/>
  <c r="BS90" i="47" s="1"/>
  <c r="BD272" i="47"/>
  <c r="AM272" i="47" s="1"/>
  <c r="AN272" i="47" s="1"/>
  <c r="BT1084" i="47"/>
  <c r="BT898" i="47"/>
  <c r="BS1474" i="47"/>
  <c r="BC398" i="47" s="1"/>
  <c r="BS1469" i="47"/>
  <c r="BS1471" i="47"/>
  <c r="BS1473" i="47"/>
  <c r="BC678" i="47" s="1"/>
  <c r="BS1472" i="47"/>
  <c r="BS1475" i="47"/>
  <c r="BT1225" i="47"/>
  <c r="BT1242" i="47"/>
  <c r="BD474" i="47" s="1"/>
  <c r="AM474" i="47" s="1"/>
  <c r="AN474" i="47" s="1"/>
  <c r="BT582" i="47"/>
  <c r="BD899" i="47" s="1"/>
  <c r="AM899" i="47" s="1"/>
  <c r="AN899" i="47" s="1"/>
  <c r="BT581" i="47"/>
  <c r="BD472" i="47" s="1"/>
  <c r="AM472" i="47" s="1"/>
  <c r="AN472" i="47" s="1"/>
  <c r="BT580" i="47"/>
  <c r="BT1091" i="47"/>
  <c r="BC553" i="47"/>
  <c r="BT1545" i="47"/>
  <c r="BT1546" i="47"/>
  <c r="BT1544" i="47"/>
  <c r="BC94" i="47"/>
  <c r="BD524" i="47"/>
  <c r="AM524" i="47" s="1"/>
  <c r="AN524" i="47" s="1"/>
  <c r="BD422" i="47"/>
  <c r="AM422" i="47" s="1"/>
  <c r="AN422" i="47" s="1"/>
  <c r="AM614" i="47"/>
  <c r="AN614" i="47" s="1"/>
  <c r="BD745" i="47"/>
  <c r="AM745" i="47" s="1"/>
  <c r="AN745" i="47" s="1"/>
  <c r="BD665" i="47"/>
  <c r="AM665" i="47" s="1"/>
  <c r="AN665" i="47" s="1"/>
  <c r="BD659" i="47"/>
  <c r="AM659" i="47" s="1"/>
  <c r="AN659" i="47" s="1"/>
  <c r="BC260" i="47"/>
  <c r="BS616" i="47"/>
  <c r="BS619" i="47"/>
  <c r="BS620" i="47"/>
  <c r="BS621" i="47"/>
  <c r="BS1328" i="47"/>
  <c r="BS1329" i="47"/>
  <c r="BS1341" i="47"/>
  <c r="BC791" i="47"/>
  <c r="BC784" i="47"/>
  <c r="BT1267" i="47" s="1"/>
  <c r="BT921" i="47"/>
  <c r="BT932" i="47"/>
  <c r="BT876" i="47"/>
  <c r="BT704" i="47"/>
  <c r="BT703" i="47"/>
  <c r="BS1082" i="47"/>
  <c r="BS1094" i="47"/>
  <c r="BS1060" i="47"/>
  <c r="BC211" i="47" s="1"/>
  <c r="BT821" i="47"/>
  <c r="BD148" i="47" s="1"/>
  <c r="AM148" i="47" s="1"/>
  <c r="AN148" i="47" s="1"/>
  <c r="BT822" i="47"/>
  <c r="BT820" i="47"/>
  <c r="BC534" i="47"/>
  <c r="BT883" i="47" s="1"/>
  <c r="BC521" i="47"/>
  <c r="BC522" i="47"/>
  <c r="BC517" i="47"/>
  <c r="BT856" i="47" s="1"/>
  <c r="BT1239" i="47"/>
  <c r="BT1236" i="47"/>
  <c r="BT1235" i="47"/>
  <c r="BT1241" i="47"/>
  <c r="BT1240" i="47"/>
  <c r="BT1238" i="47"/>
  <c r="BT1237" i="47"/>
  <c r="BD897" i="47" s="1"/>
  <c r="AM897" i="47" s="1"/>
  <c r="AN897" i="47" s="1"/>
  <c r="BT1341" i="47"/>
  <c r="BT1464" i="47"/>
  <c r="BT1499" i="47"/>
  <c r="BT1498" i="47"/>
  <c r="BT1500" i="47"/>
  <c r="BT1492" i="47"/>
  <c r="BT1493" i="47"/>
  <c r="BC300" i="47"/>
  <c r="BC748" i="47"/>
  <c r="BT1214" i="47" s="1"/>
  <c r="BC731" i="47"/>
  <c r="BB372" i="47"/>
  <c r="BB369" i="47"/>
  <c r="BS614" i="47" s="1"/>
  <c r="BS1518" i="47"/>
  <c r="AM455" i="47"/>
  <c r="AN455" i="47" s="1"/>
  <c r="BS747" i="47"/>
  <c r="BC64" i="47" s="1"/>
  <c r="BS774" i="47"/>
  <c r="BS1273" i="47"/>
  <c r="BS1274" i="47"/>
  <c r="BS1275" i="47"/>
  <c r="BS1456" i="47"/>
  <c r="BS1454" i="47"/>
  <c r="BS1452" i="47"/>
  <c r="BS1453" i="47"/>
  <c r="BS1455" i="47"/>
  <c r="BS1458" i="47"/>
  <c r="BS1457" i="47"/>
  <c r="BD933" i="47"/>
  <c r="AM933" i="47" s="1"/>
  <c r="AN933" i="47" s="1"/>
  <c r="BD926" i="47"/>
  <c r="AM926" i="47" s="1"/>
  <c r="AN926" i="47" s="1"/>
  <c r="BC306" i="47"/>
  <c r="BC304" i="47"/>
  <c r="BC624" i="47"/>
  <c r="BT1026" i="47" s="1"/>
  <c r="BC619" i="47"/>
  <c r="BD795" i="47"/>
  <c r="AM795" i="47" s="1"/>
  <c r="AN795" i="47" s="1"/>
  <c r="BC208" i="47"/>
  <c r="BC428" i="47"/>
  <c r="BD746" i="47"/>
  <c r="AM746" i="47" s="1"/>
  <c r="AN746" i="47" s="1"/>
  <c r="BT799" i="47"/>
  <c r="BT1384" i="47"/>
  <c r="BD803" i="47"/>
  <c r="AM803" i="47" s="1"/>
  <c r="AN803" i="47" s="1"/>
  <c r="BD810" i="47"/>
  <c r="AM810" i="47" s="1"/>
  <c r="AN810" i="47" s="1"/>
  <c r="BC301" i="47"/>
  <c r="BC303" i="47"/>
  <c r="BC958" i="47"/>
  <c r="BC965" i="47"/>
  <c r="BT611" i="47"/>
  <c r="BT608" i="47"/>
  <c r="BD454" i="47"/>
  <c r="AM454" i="47" s="1"/>
  <c r="AN454" i="47" s="1"/>
  <c r="BD459" i="47"/>
  <c r="AM459" i="47" s="1"/>
  <c r="AN459" i="47" s="1"/>
  <c r="BD583" i="47"/>
  <c r="AM583" i="47" s="1"/>
  <c r="AN583" i="47" s="1"/>
  <c r="BT575" i="47"/>
  <c r="BT573" i="47"/>
  <c r="BD338" i="47" s="1"/>
  <c r="AM338" i="47" s="1"/>
  <c r="AN338" i="47" s="1"/>
  <c r="BT574" i="47"/>
  <c r="BC636" i="47"/>
  <c r="BC641" i="47"/>
  <c r="BT920" i="47"/>
  <c r="BT919" i="47"/>
  <c r="BD566" i="47" s="1"/>
  <c r="AM566" i="47" s="1"/>
  <c r="AN566" i="47" s="1"/>
  <c r="BT918" i="47"/>
  <c r="BC815" i="47"/>
  <c r="BC822" i="47"/>
  <c r="BD987" i="47"/>
  <c r="AM987" i="47" s="1"/>
  <c r="AN987" i="47" s="1"/>
  <c r="BD994" i="47"/>
  <c r="AM994" i="47" s="1"/>
  <c r="AN994" i="47" s="1"/>
  <c r="BD928" i="47"/>
  <c r="AM928" i="47" s="1"/>
  <c r="AN928" i="47" s="1"/>
  <c r="BD935" i="47"/>
  <c r="AM935" i="47" s="1"/>
  <c r="AN935" i="47" s="1"/>
  <c r="BT512" i="47"/>
  <c r="BC323" i="47"/>
  <c r="BC794" i="47"/>
  <c r="BC858" i="47"/>
  <c r="BS231" i="47"/>
  <c r="BS230" i="47"/>
  <c r="BD529" i="47"/>
  <c r="AM529" i="47" s="1"/>
  <c r="AN529" i="47" s="1"/>
  <c r="BD521" i="47"/>
  <c r="BD570" i="47"/>
  <c r="AM570" i="47" s="1"/>
  <c r="AN570" i="47" s="1"/>
  <c r="BT1262" i="47"/>
  <c r="AM769" i="47"/>
  <c r="AN769" i="47" s="1"/>
  <c r="BT1234" i="47"/>
  <c r="AM216" i="47"/>
  <c r="AN216" i="47" s="1"/>
  <c r="BD242" i="47"/>
  <c r="AM242" i="47" s="1"/>
  <c r="AN242" i="47" s="1"/>
  <c r="BT593" i="47"/>
  <c r="BT595" i="47"/>
  <c r="BT594" i="47"/>
  <c r="BT591" i="47"/>
  <c r="BT590" i="47"/>
  <c r="BT592" i="47"/>
  <c r="BC695" i="47"/>
  <c r="BC685" i="47"/>
  <c r="BT1111" i="47" s="1"/>
  <c r="BT1027" i="47"/>
  <c r="BC753" i="47"/>
  <c r="BC742" i="47"/>
  <c r="AM652" i="47"/>
  <c r="AN652" i="47" s="1"/>
  <c r="BT1539" i="47"/>
  <c r="BT1329" i="47"/>
  <c r="BT1328" i="47"/>
  <c r="BD101" i="47"/>
  <c r="AM101" i="47" s="1"/>
  <c r="AN101" i="47" s="1"/>
  <c r="BD695" i="47"/>
  <c r="BD909" i="47"/>
  <c r="AM909" i="47" s="1"/>
  <c r="AN909" i="47" s="1"/>
  <c r="BD346" i="47"/>
  <c r="AM346" i="47" s="1"/>
  <c r="AN346" i="47" s="1"/>
  <c r="BD353" i="47"/>
  <c r="AM353" i="47" s="1"/>
  <c r="AN353" i="47" s="1"/>
  <c r="BD655" i="47"/>
  <c r="AM655" i="47" s="1"/>
  <c r="AN655" i="47" s="1"/>
  <c r="BD244" i="47"/>
  <c r="AM244" i="47" s="1"/>
  <c r="AN244" i="47" s="1"/>
  <c r="BD915" i="47"/>
  <c r="AM915" i="47" s="1"/>
  <c r="AN915" i="47" s="1"/>
  <c r="BD239" i="47"/>
  <c r="AM239" i="47" s="1"/>
  <c r="AN239" i="47" s="1"/>
  <c r="BS1349" i="47" l="1"/>
  <c r="BS1348" i="47"/>
  <c r="BS212" i="47"/>
  <c r="BT805" i="47"/>
  <c r="BT808" i="47"/>
  <c r="BT807" i="47"/>
  <c r="BT806" i="47"/>
  <c r="BS553" i="47"/>
  <c r="BS554" i="47"/>
  <c r="BS722" i="47"/>
  <c r="BS723" i="47"/>
  <c r="BS716" i="47"/>
  <c r="BS717" i="47"/>
  <c r="BS385" i="47"/>
  <c r="BS383" i="47"/>
  <c r="BC27" i="47" s="1"/>
  <c r="BT43" i="47" s="1"/>
  <c r="BS384" i="47"/>
  <c r="BC535" i="47" s="1"/>
  <c r="BT884" i="47" s="1"/>
  <c r="BS629" i="47"/>
  <c r="BS631" i="47"/>
  <c r="BC978" i="47" s="1"/>
  <c r="BS630" i="47"/>
  <c r="BT343" i="47"/>
  <c r="BT342" i="47"/>
  <c r="BD210" i="47" s="1"/>
  <c r="AM210" i="47" s="1"/>
  <c r="AN210" i="47" s="1"/>
  <c r="BT341" i="47"/>
  <c r="BC513" i="47"/>
  <c r="BT852" i="47" s="1"/>
  <c r="BC625" i="47"/>
  <c r="BC541" i="47"/>
  <c r="BC749" i="47"/>
  <c r="BT795" i="47"/>
  <c r="BT796" i="47"/>
  <c r="BT14" i="47"/>
  <c r="BT603" i="47"/>
  <c r="BD357" i="47" s="1"/>
  <c r="AM357" i="47" s="1"/>
  <c r="AN357" i="47" s="1"/>
  <c r="BT604" i="47"/>
  <c r="BT605" i="47"/>
  <c r="BS334" i="47"/>
  <c r="BS333" i="47"/>
  <c r="BS335" i="47"/>
  <c r="BT288" i="47"/>
  <c r="BT1549" i="47"/>
  <c r="BT1548" i="47"/>
  <c r="BT450" i="47"/>
  <c r="BT206" i="47"/>
  <c r="BD434" i="47" s="1"/>
  <c r="AM434" i="47" s="1"/>
  <c r="AN434" i="47" s="1"/>
  <c r="BT208" i="47"/>
  <c r="BT207" i="47"/>
  <c r="BT482" i="47"/>
  <c r="BD286" i="47" s="1"/>
  <c r="AM286" i="47" s="1"/>
  <c r="AN286" i="47" s="1"/>
  <c r="AM285" i="47"/>
  <c r="AN285" i="47" s="1"/>
  <c r="BT198" i="47"/>
  <c r="BT197" i="47"/>
  <c r="BT196" i="47"/>
  <c r="BD460" i="47" s="1"/>
  <c r="AM460" i="47" s="1"/>
  <c r="AN460" i="47" s="1"/>
  <c r="BT199" i="47"/>
  <c r="BC595" i="47"/>
  <c r="BC547" i="47"/>
  <c r="BC811" i="47"/>
  <c r="BT1319" i="47" s="1"/>
  <c r="BC425" i="47"/>
  <c r="BC429" i="47"/>
  <c r="BC485" i="47"/>
  <c r="BT815" i="47" s="1"/>
  <c r="BC183" i="47"/>
  <c r="BC22" i="47"/>
  <c r="BT32" i="47" s="1"/>
  <c r="BC642" i="47"/>
  <c r="BT1043" i="47" s="1"/>
  <c r="BC692" i="47"/>
  <c r="BC976" i="47"/>
  <c r="BT1591" i="47" s="1"/>
  <c r="BC469" i="47"/>
  <c r="BT790" i="47" s="1"/>
  <c r="BC54" i="47"/>
  <c r="BC194" i="47"/>
  <c r="BC370" i="47"/>
  <c r="BT361" i="47"/>
  <c r="BS617" i="47"/>
  <c r="BC170" i="47"/>
  <c r="BC711" i="47"/>
  <c r="BT1151" i="47" s="1"/>
  <c r="BC755" i="47"/>
  <c r="BT1226" i="47" s="1"/>
  <c r="BC751" i="47"/>
  <c r="BT601" i="47"/>
  <c r="BD833" i="47" s="1"/>
  <c r="AM833" i="47" s="1"/>
  <c r="AN833" i="47" s="1"/>
  <c r="BT602" i="47"/>
  <c r="BT600" i="47"/>
  <c r="BT463" i="47"/>
  <c r="BD287" i="47" s="1"/>
  <c r="AM287" i="47" s="1"/>
  <c r="AN287" i="47" s="1"/>
  <c r="BT464" i="47"/>
  <c r="BT462" i="47"/>
  <c r="AM118" i="47"/>
  <c r="AN118" i="47" s="1"/>
  <c r="BT203" i="47"/>
  <c r="BD119" i="47" s="1"/>
  <c r="AM119" i="47" s="1"/>
  <c r="AN119" i="47" s="1"/>
  <c r="BS770" i="47"/>
  <c r="BS769" i="47"/>
  <c r="BS761" i="47"/>
  <c r="BS768" i="47"/>
  <c r="BC783" i="47"/>
  <c r="BC177" i="47"/>
  <c r="BT346" i="47"/>
  <c r="BT345" i="47"/>
  <c r="BT347" i="47"/>
  <c r="BT753" i="47"/>
  <c r="BT754" i="47"/>
  <c r="BT755" i="47"/>
  <c r="BT469" i="47"/>
  <c r="BT468" i="47"/>
  <c r="BT905" i="47"/>
  <c r="BS1248" i="47"/>
  <c r="BS1249" i="47"/>
  <c r="BS1250" i="47"/>
  <c r="BT492" i="47"/>
  <c r="BT490" i="47"/>
  <c r="BT491" i="47"/>
  <c r="BS1311" i="47"/>
  <c r="BS1314" i="47"/>
  <c r="BS1316" i="47"/>
  <c r="BS1315" i="47"/>
  <c r="BT1582" i="47"/>
  <c r="BT1583" i="47"/>
  <c r="BT1584" i="47"/>
  <c r="BD684" i="47" s="1"/>
  <c r="AM684" i="47" s="1"/>
  <c r="AN684" i="47" s="1"/>
  <c r="BT1579" i="47"/>
  <c r="BD124" i="47" s="1"/>
  <c r="AM124" i="47" s="1"/>
  <c r="AN124" i="47" s="1"/>
  <c r="BT1580" i="47"/>
  <c r="BT1581" i="47"/>
  <c r="BS430" i="47"/>
  <c r="BS433" i="47"/>
  <c r="BC931" i="47" s="1"/>
  <c r="BS330" i="47"/>
  <c r="BS329" i="47"/>
  <c r="BC886" i="47" s="1"/>
  <c r="BS1573" i="47"/>
  <c r="BC647" i="47" s="1"/>
  <c r="BS1576" i="47"/>
  <c r="BC823" i="47" s="1"/>
  <c r="BS1122" i="47"/>
  <c r="BS1125" i="47"/>
  <c r="BS944" i="47"/>
  <c r="BC656" i="47" s="1"/>
  <c r="BS946" i="47"/>
  <c r="BS945" i="47"/>
  <c r="BS1133" i="47"/>
  <c r="BS1136" i="47"/>
  <c r="BS1138" i="47"/>
  <c r="BS1137" i="47"/>
  <c r="BS900" i="47"/>
  <c r="BS903" i="47"/>
  <c r="BT540" i="47"/>
  <c r="BT539" i="47"/>
  <c r="BT366" i="47"/>
  <c r="BT365" i="47"/>
  <c r="BT1083" i="47"/>
  <c r="BT1086" i="47"/>
  <c r="BD121" i="47" s="1"/>
  <c r="AM121" i="47" s="1"/>
  <c r="AN121" i="47" s="1"/>
  <c r="BT1085" i="47"/>
  <c r="BT912" i="47"/>
  <c r="BD306" i="47" s="1"/>
  <c r="BT911" i="47"/>
  <c r="BT913" i="47"/>
  <c r="BT914" i="47"/>
  <c r="BT407" i="47"/>
  <c r="BT408" i="47"/>
  <c r="BT1263" i="47"/>
  <c r="BT1268" i="47"/>
  <c r="BT848" i="47"/>
  <c r="BT851" i="47"/>
  <c r="BT378" i="47"/>
  <c r="BT377" i="47"/>
  <c r="BT814" i="47"/>
  <c r="BT813" i="47"/>
  <c r="BS881" i="47"/>
  <c r="BC936" i="47" s="1"/>
  <c r="BS884" i="47"/>
  <c r="BS1300" i="47"/>
  <c r="BC235" i="47" s="1"/>
  <c r="BT409" i="47" s="1"/>
  <c r="BS1303" i="47"/>
  <c r="BC800" i="47" s="1"/>
  <c r="BT1302" i="47" s="1"/>
  <c r="BT662" i="47"/>
  <c r="BD132" i="47" s="1"/>
  <c r="AM132" i="47" s="1"/>
  <c r="AN132" i="47" s="1"/>
  <c r="BT663" i="47"/>
  <c r="BT436" i="47"/>
  <c r="BT435" i="47"/>
  <c r="BT857" i="47"/>
  <c r="BT860" i="47"/>
  <c r="BD520" i="47" s="1"/>
  <c r="AM520" i="47" s="1"/>
  <c r="AN520" i="47" s="1"/>
  <c r="BT859" i="47"/>
  <c r="BT861" i="47"/>
  <c r="BT1183" i="47"/>
  <c r="BT1182" i="47"/>
  <c r="BT1181" i="47"/>
  <c r="BT110" i="47"/>
  <c r="BT109" i="47"/>
  <c r="BT360" i="47"/>
  <c r="BT359" i="47"/>
  <c r="BT718" i="47"/>
  <c r="BT721" i="47"/>
  <c r="BT1566" i="47"/>
  <c r="BT1565" i="47"/>
  <c r="BD341" i="47"/>
  <c r="AM341" i="47" s="1"/>
  <c r="AN341" i="47" s="1"/>
  <c r="BD339" i="47"/>
  <c r="AM339" i="47" s="1"/>
  <c r="AN339" i="47" s="1"/>
  <c r="BT1034" i="47"/>
  <c r="BD633" i="47" s="1"/>
  <c r="AM633" i="47" s="1"/>
  <c r="AN633" i="47" s="1"/>
  <c r="BT1037" i="47"/>
  <c r="BT1333" i="47"/>
  <c r="BT1336" i="47"/>
  <c r="BT1344" i="47"/>
  <c r="BT1347" i="47"/>
  <c r="BT1221" i="47"/>
  <c r="BD750" i="47" s="1"/>
  <c r="AM750" i="47" s="1"/>
  <c r="AN750" i="47" s="1"/>
  <c r="BT1224" i="47"/>
  <c r="BT457" i="47"/>
  <c r="BT454" i="47"/>
  <c r="BT456" i="47"/>
  <c r="BT459" i="47"/>
  <c r="BT458" i="47"/>
  <c r="BT460" i="47"/>
  <c r="BT455" i="47"/>
  <c r="BD114" i="47" s="1"/>
  <c r="AM114" i="47" s="1"/>
  <c r="AN114" i="47" s="1"/>
  <c r="BT453" i="47"/>
  <c r="BD603" i="47" s="1"/>
  <c r="AM603" i="47" s="1"/>
  <c r="AN603" i="47" s="1"/>
  <c r="BT461" i="47"/>
  <c r="BT30" i="47"/>
  <c r="BT31" i="47"/>
  <c r="BC379" i="47"/>
  <c r="BT635" i="47" s="1"/>
  <c r="BC378" i="47"/>
  <c r="BS1039" i="47"/>
  <c r="BS1040" i="47"/>
  <c r="BS767" i="47"/>
  <c r="BS766" i="47"/>
  <c r="BS762" i="47"/>
  <c r="BS763" i="47"/>
  <c r="BC638" i="47" s="1"/>
  <c r="BT1039" i="47" s="1"/>
  <c r="BS764" i="47"/>
  <c r="BS765" i="47"/>
  <c r="BS859" i="47"/>
  <c r="BT1311" i="47"/>
  <c r="BT1251" i="47"/>
  <c r="BD278" i="47"/>
  <c r="AM278" i="47" s="1"/>
  <c r="AN278" i="47" s="1"/>
  <c r="BD820" i="47"/>
  <c r="AM820" i="47" s="1"/>
  <c r="AN820" i="47" s="1"/>
  <c r="BD819" i="47"/>
  <c r="AM819" i="47" s="1"/>
  <c r="AN819" i="47" s="1"/>
  <c r="BC787" i="47"/>
  <c r="BC786" i="47"/>
  <c r="BC992" i="47"/>
  <c r="BC852" i="47"/>
  <c r="BT1494" i="47"/>
  <c r="BD399" i="47" s="1"/>
  <c r="AM399" i="47" s="1"/>
  <c r="AN399" i="47" s="1"/>
  <c r="BT1496" i="47"/>
  <c r="BC55" i="47"/>
  <c r="BC527" i="47"/>
  <c r="BT751" i="47"/>
  <c r="BD917" i="47" s="1"/>
  <c r="AM917" i="47" s="1"/>
  <c r="AN917" i="47" s="1"/>
  <c r="BT750" i="47"/>
  <c r="BT752" i="47"/>
  <c r="BT310" i="47"/>
  <c r="BT311" i="47"/>
  <c r="BT312" i="47"/>
  <c r="BS406" i="47"/>
  <c r="BC259" i="47" s="1"/>
  <c r="BS1535" i="47"/>
  <c r="BS1313" i="47"/>
  <c r="BC125" i="47" s="1"/>
  <c r="BS1312" i="47"/>
  <c r="BC589" i="47"/>
  <c r="BC588" i="47"/>
  <c r="BT960" i="47" s="1"/>
  <c r="BC249" i="47"/>
  <c r="BC248" i="47"/>
  <c r="AM145" i="47"/>
  <c r="AN145" i="47" s="1"/>
  <c r="BT250" i="47"/>
  <c r="BT1120" i="47"/>
  <c r="BT1588" i="47"/>
  <c r="BC923" i="47"/>
  <c r="BS327" i="47"/>
  <c r="BS326" i="47"/>
  <c r="BC677" i="47" s="1"/>
  <c r="BT1098" i="47" s="1"/>
  <c r="BS955" i="47"/>
  <c r="BS956" i="47"/>
  <c r="BS957" i="47"/>
  <c r="BC736" i="47" s="1"/>
  <c r="BS958" i="47"/>
  <c r="BS959" i="47"/>
  <c r="BC906" i="47" s="1"/>
  <c r="BT1486" i="47" s="1"/>
  <c r="BS938" i="47"/>
  <c r="BS937" i="47"/>
  <c r="BS939" i="47"/>
  <c r="BC159" i="47" s="1"/>
  <c r="BC618" i="47"/>
  <c r="BT1009" i="47" s="1"/>
  <c r="BC617" i="47"/>
  <c r="BT537" i="47"/>
  <c r="BT536" i="47"/>
  <c r="BT535" i="47"/>
  <c r="BT534" i="47"/>
  <c r="BD202" i="47" s="1"/>
  <c r="AM202" i="47" s="1"/>
  <c r="AN202" i="47" s="1"/>
  <c r="BT1220" i="47"/>
  <c r="BT1205" i="47"/>
  <c r="BC309" i="47"/>
  <c r="BC308" i="47"/>
  <c r="BT525" i="47" s="1"/>
  <c r="BT908" i="47"/>
  <c r="BD555" i="47" s="1"/>
  <c r="AM555" i="47" s="1"/>
  <c r="AN555" i="47" s="1"/>
  <c r="BT909" i="47"/>
  <c r="AM615" i="47"/>
  <c r="AN615" i="47" s="1"/>
  <c r="BT425" i="47"/>
  <c r="BT406" i="47"/>
  <c r="BC688" i="47"/>
  <c r="BC221" i="47"/>
  <c r="BT812" i="47"/>
  <c r="BS1301" i="47"/>
  <c r="BC559" i="47" s="1"/>
  <c r="BT910" i="47" s="1"/>
  <c r="BT514" i="47"/>
  <c r="BT895" i="47"/>
  <c r="BS1247" i="47"/>
  <c r="BS1246" i="47"/>
  <c r="BS1244" i="47"/>
  <c r="BC191" i="47" s="1"/>
  <c r="BS1245" i="47"/>
  <c r="BS940" i="47"/>
  <c r="BC327" i="47" s="1"/>
  <c r="BS941" i="47"/>
  <c r="BS942" i="47"/>
  <c r="BS943" i="47"/>
  <c r="BS1135" i="47"/>
  <c r="BC869" i="47" s="1"/>
  <c r="BS1134" i="47"/>
  <c r="BT426" i="47"/>
  <c r="BD304" i="47" s="1"/>
  <c r="BT1101" i="47"/>
  <c r="BD818" i="47" s="1"/>
  <c r="AM818" i="47" s="1"/>
  <c r="AN818" i="47" s="1"/>
  <c r="BT1099" i="47"/>
  <c r="BT368" i="47"/>
  <c r="BT367" i="47"/>
  <c r="BT1415" i="47"/>
  <c r="BS907" i="47"/>
  <c r="BS906" i="47"/>
  <c r="BT404" i="47"/>
  <c r="BT403" i="47"/>
  <c r="BT405" i="47"/>
  <c r="BD816" i="47" s="1"/>
  <c r="AM816" i="47" s="1"/>
  <c r="AN816" i="47" s="1"/>
  <c r="BT402" i="47"/>
  <c r="BD60" i="47" s="1"/>
  <c r="AM60" i="47" s="1"/>
  <c r="AN60" i="47" s="1"/>
  <c r="BT711" i="47"/>
  <c r="BT712" i="47"/>
  <c r="BC575" i="47"/>
  <c r="BC576" i="47"/>
  <c r="BD321" i="47"/>
  <c r="AM321" i="47" s="1"/>
  <c r="AN321" i="47" s="1"/>
  <c r="BD322" i="47"/>
  <c r="AM322" i="47" s="1"/>
  <c r="AN322" i="47" s="1"/>
  <c r="BC404" i="47"/>
  <c r="BC405" i="47"/>
  <c r="BC542" i="47"/>
  <c r="BT891" i="47" s="1"/>
  <c r="BC543" i="47"/>
  <c r="BC777" i="47"/>
  <c r="BC778" i="47"/>
  <c r="BS1412" i="47"/>
  <c r="BS1411" i="47"/>
  <c r="BC251" i="47" s="1"/>
  <c r="BT893" i="47"/>
  <c r="BT892" i="47"/>
  <c r="BD595" i="47" s="1"/>
  <c r="AM595" i="47" s="1"/>
  <c r="AN595" i="47" s="1"/>
  <c r="BT811" i="47"/>
  <c r="BD776" i="47" s="1"/>
  <c r="AM776" i="47" s="1"/>
  <c r="AN776" i="47" s="1"/>
  <c r="BT809" i="47"/>
  <c r="BT810" i="47"/>
  <c r="BT1299" i="47"/>
  <c r="BT297" i="47"/>
  <c r="BT296" i="47"/>
  <c r="BS372" i="47"/>
  <c r="BS371" i="47"/>
  <c r="BC226" i="47" s="1"/>
  <c r="BS1392" i="47"/>
  <c r="BS1391" i="47"/>
  <c r="BC669" i="47" s="1"/>
  <c r="BS1286" i="47"/>
  <c r="BS1287" i="47"/>
  <c r="BS1289" i="47"/>
  <c r="BS1288" i="47"/>
  <c r="BC250" i="47" s="1"/>
  <c r="BT659" i="47"/>
  <c r="BT660" i="47"/>
  <c r="BT1100" i="47"/>
  <c r="BD995" i="47" s="1"/>
  <c r="AM995" i="47" s="1"/>
  <c r="AN995" i="47" s="1"/>
  <c r="BD757" i="47"/>
  <c r="AM757" i="47" s="1"/>
  <c r="AN757" i="47" s="1"/>
  <c r="BT485" i="47"/>
  <c r="BT483" i="47"/>
  <c r="BT484" i="47"/>
  <c r="BT433" i="47"/>
  <c r="BT432" i="47"/>
  <c r="BT431" i="47"/>
  <c r="BC770" i="47"/>
  <c r="BC771" i="47"/>
  <c r="BD782" i="47"/>
  <c r="AM782" i="47" s="1"/>
  <c r="AN782" i="47" s="1"/>
  <c r="BT881" i="47"/>
  <c r="BT880" i="47"/>
  <c r="BT879" i="47"/>
  <c r="BT854" i="47"/>
  <c r="BT853" i="47"/>
  <c r="AM731" i="47"/>
  <c r="AN731" i="47" s="1"/>
  <c r="BT1178" i="47"/>
  <c r="BD180" i="47" s="1"/>
  <c r="BT1180" i="47"/>
  <c r="BT1179" i="47"/>
  <c r="BC937" i="47"/>
  <c r="BC938" i="47"/>
  <c r="BT1529" i="47" s="1"/>
  <c r="BC279" i="47"/>
  <c r="BC280" i="47"/>
  <c r="AM306" i="47"/>
  <c r="AN306" i="47" s="1"/>
  <c r="BT518" i="47"/>
  <c r="BT519" i="47"/>
  <c r="BD774" i="47" s="1"/>
  <c r="AM774" i="47" s="1"/>
  <c r="AN774" i="47" s="1"/>
  <c r="BT1024" i="47"/>
  <c r="BD175" i="47" s="1"/>
  <c r="AM175" i="47" s="1"/>
  <c r="AN175" i="47" s="1"/>
  <c r="BT1023" i="47"/>
  <c r="BT356" i="47"/>
  <c r="BT355" i="47"/>
  <c r="BD972" i="47" s="1"/>
  <c r="AM972" i="47" s="1"/>
  <c r="AN972" i="47" s="1"/>
  <c r="BT354" i="47"/>
  <c r="BT357" i="47"/>
  <c r="BT1563" i="47"/>
  <c r="BT1562" i="47"/>
  <c r="BD56" i="47" s="1"/>
  <c r="AM56" i="47" s="1"/>
  <c r="AN56" i="47" s="1"/>
  <c r="BT1040" i="47"/>
  <c r="BT1289" i="47"/>
  <c r="BD975" i="47" s="1"/>
  <c r="AM975" i="47" s="1"/>
  <c r="AN975" i="47" s="1"/>
  <c r="BT1288" i="47"/>
  <c r="BD364" i="47" s="1"/>
  <c r="BT1287" i="47"/>
  <c r="BT1286" i="47"/>
  <c r="BD879" i="47"/>
  <c r="AM879" i="47" s="1"/>
  <c r="AN879" i="47" s="1"/>
  <c r="BD880" i="47"/>
  <c r="AM880" i="47" s="1"/>
  <c r="AN880" i="47" s="1"/>
  <c r="BC26" i="47"/>
  <c r="BT41" i="47" s="1"/>
  <c r="BC681" i="47"/>
  <c r="BT1109" i="47" s="1"/>
  <c r="BC687" i="47"/>
  <c r="BC903" i="47"/>
  <c r="BC11" i="47"/>
  <c r="BT101" i="47"/>
  <c r="BT102" i="47"/>
  <c r="BT228" i="47"/>
  <c r="BT229" i="47"/>
  <c r="BT227" i="47"/>
  <c r="BT245" i="47"/>
  <c r="BT246" i="47"/>
  <c r="BD108" i="47" s="1"/>
  <c r="AM108" i="47" s="1"/>
  <c r="AN108" i="47" s="1"/>
  <c r="BC375" i="47"/>
  <c r="BC977" i="47"/>
  <c r="BT338" i="47"/>
  <c r="BT339" i="47"/>
  <c r="BT340" i="47"/>
  <c r="BC331" i="47"/>
  <c r="BC856" i="47"/>
  <c r="BC578" i="47"/>
  <c r="BC468" i="47"/>
  <c r="BT789" i="47" s="1"/>
  <c r="BD471" i="47"/>
  <c r="AM471" i="47" s="1"/>
  <c r="AN471" i="47" s="1"/>
  <c r="BT714" i="47"/>
  <c r="BT713" i="47"/>
  <c r="BT160" i="47"/>
  <c r="BT159" i="47"/>
  <c r="BD806" i="47" s="1"/>
  <c r="AM806" i="47" s="1"/>
  <c r="AN806" i="47" s="1"/>
  <c r="BT882" i="47"/>
  <c r="BT849" i="47"/>
  <c r="BD330" i="47" s="1"/>
  <c r="AM330" i="47" s="1"/>
  <c r="AN330" i="47" s="1"/>
  <c r="BT1097" i="47"/>
  <c r="BD671" i="47" s="1"/>
  <c r="AM671" i="47" s="1"/>
  <c r="AN671" i="47" s="1"/>
  <c r="BC247" i="47"/>
  <c r="BC808" i="47"/>
  <c r="BC949" i="47"/>
  <c r="BT1553" i="47" s="1"/>
  <c r="BC788" i="47"/>
  <c r="BS1413" i="47"/>
  <c r="BS1414" i="47"/>
  <c r="BS869" i="47"/>
  <c r="BS882" i="47"/>
  <c r="BT771" i="47"/>
  <c r="BT772" i="47"/>
  <c r="BT6" i="47"/>
  <c r="BT7" i="47"/>
  <c r="BT923" i="47"/>
  <c r="BD577" i="47" s="1"/>
  <c r="AM577" i="47" s="1"/>
  <c r="AN577" i="47" s="1"/>
  <c r="BT833" i="47"/>
  <c r="BT835" i="47"/>
  <c r="BT834" i="47"/>
  <c r="BT299" i="47"/>
  <c r="BT298" i="47"/>
  <c r="BD530" i="47" s="1"/>
  <c r="AM530" i="47" s="1"/>
  <c r="AN530" i="47" s="1"/>
  <c r="BT300" i="47"/>
  <c r="BT1090" i="47"/>
  <c r="BS1292" i="47"/>
  <c r="BC865" i="47" s="1"/>
  <c r="BS1291" i="47"/>
  <c r="BS1290" i="47"/>
  <c r="BC326" i="47" s="1"/>
  <c r="BT552" i="47" s="1"/>
  <c r="BT901" i="47"/>
  <c r="BT888" i="47"/>
  <c r="BT489" i="47"/>
  <c r="BT488" i="47"/>
  <c r="BT487" i="47"/>
  <c r="BT486" i="47"/>
  <c r="BC190" i="47"/>
  <c r="BC558" i="47"/>
  <c r="BT906" i="47" s="1"/>
  <c r="BT513" i="47"/>
  <c r="BD949" i="47"/>
  <c r="BT774" i="47"/>
  <c r="BT1282" i="47"/>
  <c r="BT1283" i="47"/>
  <c r="BT1281" i="47"/>
  <c r="BT1271" i="47"/>
  <c r="BT1270" i="47"/>
  <c r="BT1269" i="47"/>
  <c r="BT845" i="47"/>
  <c r="BT858" i="47"/>
  <c r="AM748" i="47"/>
  <c r="AN748" i="47" s="1"/>
  <c r="BT1215" i="47"/>
  <c r="BS611" i="47"/>
  <c r="BC365" i="47" s="1"/>
  <c r="BT613" i="47" s="1"/>
  <c r="BS618" i="47"/>
  <c r="BS608" i="47"/>
  <c r="BS615" i="47"/>
  <c r="BC225" i="47"/>
  <c r="BT379" i="47" s="1"/>
  <c r="BC710" i="47"/>
  <c r="AM304" i="47"/>
  <c r="AN304" i="47" s="1"/>
  <c r="BT517" i="47"/>
  <c r="BT1014" i="47"/>
  <c r="BT1012" i="47"/>
  <c r="BT1013" i="47"/>
  <c r="BT1010" i="47"/>
  <c r="BT1015" i="47"/>
  <c r="BD500" i="47" s="1"/>
  <c r="AM500" i="47" s="1"/>
  <c r="AN500" i="47" s="1"/>
  <c r="BT1016" i="47"/>
  <c r="BT720" i="47"/>
  <c r="BT719" i="47"/>
  <c r="BT511" i="47"/>
  <c r="AM301" i="47"/>
  <c r="AN301" i="47" s="1"/>
  <c r="BT515" i="47"/>
  <c r="AM303" i="47"/>
  <c r="AN303" i="47" s="1"/>
  <c r="BT516" i="47"/>
  <c r="BT1547" i="47"/>
  <c r="BT1564" i="47"/>
  <c r="BD956" i="47" s="1"/>
  <c r="AM956" i="47" s="1"/>
  <c r="AN956" i="47" s="1"/>
  <c r="BT1556" i="47"/>
  <c r="BT1573" i="47"/>
  <c r="BD891" i="47"/>
  <c r="AM891" i="47" s="1"/>
  <c r="AN891" i="47" s="1"/>
  <c r="BD340" i="47"/>
  <c r="AM340" i="47" s="1"/>
  <c r="AN340" i="47" s="1"/>
  <c r="BT1022" i="47"/>
  <c r="BT1035" i="47"/>
  <c r="BT1317" i="47"/>
  <c r="BT1334" i="47"/>
  <c r="BT1345" i="47"/>
  <c r="BT1346" i="47"/>
  <c r="BT538" i="47"/>
  <c r="BT545" i="47"/>
  <c r="BT1290" i="47"/>
  <c r="BT1291" i="47"/>
  <c r="BT1292" i="47"/>
  <c r="BT1405" i="47"/>
  <c r="BT1126" i="47"/>
  <c r="BT1206" i="47"/>
  <c r="BT1203" i="47"/>
  <c r="BT1201" i="47"/>
  <c r="BD282" i="47" s="1"/>
  <c r="AM282" i="47" s="1"/>
  <c r="AN282" i="47" s="1"/>
  <c r="BT1202" i="47"/>
  <c r="BD94" i="47"/>
  <c r="AM94" i="47" s="1"/>
  <c r="AN94" i="47" s="1"/>
  <c r="BT894" i="47"/>
  <c r="BD362" i="47" s="1"/>
  <c r="AM362" i="47" s="1"/>
  <c r="AN362" i="47" s="1"/>
  <c r="AM260" i="47"/>
  <c r="AN260" i="47" s="1"/>
  <c r="BT434" i="47"/>
  <c r="BT1264" i="47"/>
  <c r="BD122" i="47" s="1"/>
  <c r="AM122" i="47" s="1"/>
  <c r="AN122" i="47" s="1"/>
  <c r="BT1265" i="47"/>
  <c r="BT1266" i="47"/>
  <c r="BT363" i="47"/>
  <c r="BT362" i="47"/>
  <c r="BT364" i="47"/>
  <c r="BT846" i="47"/>
  <c r="AM517" i="47"/>
  <c r="AN517" i="47" s="1"/>
  <c r="BT841" i="47"/>
  <c r="BD374" i="47"/>
  <c r="AM374" i="47" s="1"/>
  <c r="AN374" i="47" s="1"/>
  <c r="BD781" i="47"/>
  <c r="AM781" i="47" s="1"/>
  <c r="AN781" i="47" s="1"/>
  <c r="BT509" i="47"/>
  <c r="BD296" i="47" s="1"/>
  <c r="AM296" i="47" s="1"/>
  <c r="AN296" i="47" s="1"/>
  <c r="BT510" i="47"/>
  <c r="BT607" i="47"/>
  <c r="BC292" i="47"/>
  <c r="BT493" i="47" s="1"/>
  <c r="BC490" i="47"/>
  <c r="BD300" i="47"/>
  <c r="AM300" i="47" s="1"/>
  <c r="AN300" i="47" s="1"/>
  <c r="BC661" i="47"/>
  <c r="BT1075" i="47" s="1"/>
  <c r="BT1011" i="47"/>
  <c r="BT1000" i="47"/>
  <c r="BD428" i="47" s="1"/>
  <c r="AM428" i="47" s="1"/>
  <c r="AN428" i="47" s="1"/>
  <c r="BT1003" i="47"/>
  <c r="BT1002" i="47"/>
  <c r="BT997" i="47"/>
  <c r="BD567" i="47" s="1"/>
  <c r="AM567" i="47" s="1"/>
  <c r="AN567" i="47" s="1"/>
  <c r="BT999" i="47"/>
  <c r="BT1001" i="47"/>
  <c r="BT998" i="47"/>
  <c r="BT710" i="47"/>
  <c r="BT709" i="47"/>
  <c r="BT619" i="47"/>
  <c r="BT616" i="47"/>
  <c r="BD370" i="47" s="1"/>
  <c r="BT615" i="47"/>
  <c r="BD632" i="47"/>
  <c r="AM632" i="47" s="1"/>
  <c r="AN632" i="47" s="1"/>
  <c r="AM521" i="47"/>
  <c r="AN521" i="47" s="1"/>
  <c r="BT1199" i="47"/>
  <c r="BT927" i="47"/>
  <c r="BT928" i="47"/>
  <c r="BD307" i="47" s="1"/>
  <c r="AM307" i="47" s="1"/>
  <c r="AN307" i="47" s="1"/>
  <c r="BT929" i="47"/>
  <c r="BD705" i="47" s="1"/>
  <c r="AM705" i="47" s="1"/>
  <c r="AN705" i="47" s="1"/>
  <c r="BT930" i="47"/>
  <c r="BT1387" i="47"/>
  <c r="BT1388" i="47"/>
  <c r="BT1386" i="47"/>
  <c r="BC898" i="47"/>
  <c r="BC905" i="47"/>
  <c r="BT1485" i="47" s="1"/>
  <c r="BD825" i="47"/>
  <c r="AM825" i="47" s="1"/>
  <c r="AN825" i="47" s="1"/>
  <c r="BD832" i="47"/>
  <c r="AM832" i="47" s="1"/>
  <c r="AN832" i="47" s="1"/>
  <c r="BT1110" i="47"/>
  <c r="BT1108" i="47"/>
  <c r="BT1185" i="47"/>
  <c r="BD799" i="47"/>
  <c r="AM799" i="47" s="1"/>
  <c r="AN799" i="47" s="1"/>
  <c r="BD682" i="47"/>
  <c r="AM682" i="47" s="1"/>
  <c r="AN682" i="47" s="1"/>
  <c r="BT544" i="47"/>
  <c r="BT543" i="47"/>
  <c r="BD544" i="47"/>
  <c r="AM544" i="47" s="1"/>
  <c r="AN544" i="47" s="1"/>
  <c r="BC135" i="47"/>
  <c r="BC134" i="47"/>
  <c r="BD215" i="47"/>
  <c r="AM215" i="47" s="1"/>
  <c r="AN215" i="47" s="1"/>
  <c r="AM695" i="47"/>
  <c r="AN695" i="47" s="1"/>
  <c r="BT1118" i="47"/>
  <c r="BT1119" i="47"/>
  <c r="BT1105" i="47"/>
  <c r="BT1102" i="47"/>
  <c r="BT1103" i="47"/>
  <c r="BT1104" i="47"/>
  <c r="BD765" i="47"/>
  <c r="AM765" i="47" s="1"/>
  <c r="AN765" i="47" s="1"/>
  <c r="BD815" i="47"/>
  <c r="AM815" i="47" s="1"/>
  <c r="AN815" i="47" s="1"/>
  <c r="BD934" i="47"/>
  <c r="AM934" i="47" s="1"/>
  <c r="AN934" i="47" s="1"/>
  <c r="BD514" i="47"/>
  <c r="AM514" i="47" s="1"/>
  <c r="AN514" i="47" s="1"/>
  <c r="BD213" i="47"/>
  <c r="AM213" i="47" s="1"/>
  <c r="AN213" i="47" s="1"/>
  <c r="BD323" i="47"/>
  <c r="AM323" i="47" s="1"/>
  <c r="AN323" i="47" s="1"/>
  <c r="BD463" i="47"/>
  <c r="AM463" i="47" s="1"/>
  <c r="AN463" i="47" s="1"/>
  <c r="BC966" i="47" l="1"/>
  <c r="BT1576" i="47" s="1"/>
  <c r="BD229" i="47" s="1"/>
  <c r="AM229" i="47" s="1"/>
  <c r="AN229" i="47" s="1"/>
  <c r="BC332" i="47"/>
  <c r="BC523" i="47"/>
  <c r="BT862" i="47" s="1"/>
  <c r="BC180" i="47"/>
  <c r="AM180" i="47" s="1"/>
  <c r="AN180" i="47" s="1"/>
  <c r="BT890" i="47"/>
  <c r="BD646" i="47" s="1"/>
  <c r="AM646" i="47" s="1"/>
  <c r="AN646" i="47" s="1"/>
  <c r="BT875" i="47"/>
  <c r="BT1218" i="47"/>
  <c r="BD625" i="47" s="1"/>
  <c r="AM625" i="47" s="1"/>
  <c r="AN625" i="47" s="1"/>
  <c r="BD647" i="47"/>
  <c r="AM647" i="47" s="1"/>
  <c r="AN647" i="47" s="1"/>
  <c r="BD631" i="47"/>
  <c r="AM631" i="47" s="1"/>
  <c r="AN631" i="47" s="1"/>
  <c r="BT971" i="47"/>
  <c r="BD10" i="47" s="1"/>
  <c r="AM10" i="47" s="1"/>
  <c r="AN10" i="47" s="1"/>
  <c r="BT972" i="47"/>
  <c r="BD473" i="47" s="1"/>
  <c r="AM473" i="47" s="1"/>
  <c r="AN473" i="47" s="1"/>
  <c r="BT897" i="47"/>
  <c r="BD167" i="47" s="1"/>
  <c r="AM167" i="47" s="1"/>
  <c r="AN167" i="47" s="1"/>
  <c r="BT896" i="47"/>
  <c r="BT716" i="47"/>
  <c r="BT717" i="47"/>
  <c r="BT722" i="47"/>
  <c r="BT723" i="47"/>
  <c r="BD405" i="47" s="1"/>
  <c r="AM405" i="47" s="1"/>
  <c r="AN405" i="47" s="1"/>
  <c r="BT313" i="47"/>
  <c r="BT314" i="47"/>
  <c r="BT315" i="47"/>
  <c r="BD572" i="47" s="1"/>
  <c r="AM572" i="47" s="1"/>
  <c r="AN572" i="47" s="1"/>
  <c r="BT335" i="47"/>
  <c r="BT334" i="47"/>
  <c r="BT333" i="47"/>
  <c r="BT305" i="47"/>
  <c r="BT303" i="47"/>
  <c r="BT304" i="47"/>
  <c r="BD828" i="47" s="1"/>
  <c r="AM828" i="47" s="1"/>
  <c r="AN828" i="47" s="1"/>
  <c r="BT1449" i="47"/>
  <c r="BT1448" i="47"/>
  <c r="BT1450" i="47"/>
  <c r="BT1451" i="47"/>
  <c r="BT1447" i="47"/>
  <c r="BD21" i="47" s="1"/>
  <c r="AM21" i="47" s="1"/>
  <c r="AN21" i="47" s="1"/>
  <c r="BT1053" i="47"/>
  <c r="BD51" i="47" s="1"/>
  <c r="AM51" i="47" s="1"/>
  <c r="AN51" i="47" s="1"/>
  <c r="BT1054" i="47"/>
  <c r="BT1050" i="47"/>
  <c r="BT1049" i="47"/>
  <c r="BD275" i="47" s="1"/>
  <c r="AM275" i="47" s="1"/>
  <c r="AN275" i="47" s="1"/>
  <c r="BT1051" i="47"/>
  <c r="BT1052" i="47"/>
  <c r="BT1349" i="47"/>
  <c r="BT1348" i="47"/>
  <c r="BT1066" i="47"/>
  <c r="BT1063" i="47"/>
  <c r="BD182" i="47" s="1"/>
  <c r="AM182" i="47" s="1"/>
  <c r="AN182" i="47" s="1"/>
  <c r="BC104" i="47"/>
  <c r="BT176" i="47" s="1"/>
  <c r="BC689" i="47"/>
  <c r="BC293" i="47"/>
  <c r="BC853" i="47"/>
  <c r="BC773" i="47"/>
  <c r="BC376" i="47"/>
  <c r="BC369" i="47"/>
  <c r="BT617" i="47" s="1"/>
  <c r="BD685" i="47" s="1"/>
  <c r="AM685" i="47" s="1"/>
  <c r="AN685" i="47" s="1"/>
  <c r="BC579" i="47"/>
  <c r="BT1483" i="47"/>
  <c r="BD477" i="47" s="1"/>
  <c r="AM477" i="47" s="1"/>
  <c r="AN477" i="47" s="1"/>
  <c r="BC830" i="47"/>
  <c r="BT1361" i="47" s="1"/>
  <c r="BC802" i="47"/>
  <c r="BT1304" i="47" s="1"/>
  <c r="BD692" i="47"/>
  <c r="AM692" i="47" s="1"/>
  <c r="AN692" i="47" s="1"/>
  <c r="BD976" i="47"/>
  <c r="AM976" i="47" s="1"/>
  <c r="AN976" i="47" s="1"/>
  <c r="BC942" i="47"/>
  <c r="BT1538" i="47" s="1"/>
  <c r="BD288" i="47" s="1"/>
  <c r="AM288" i="47" s="1"/>
  <c r="AN288" i="47" s="1"/>
  <c r="BD200" i="47"/>
  <c r="AM200" i="47" s="1"/>
  <c r="AN200" i="47" s="1"/>
  <c r="AM370" i="47"/>
  <c r="AN370" i="47" s="1"/>
  <c r="BT1482" i="47"/>
  <c r="BT1121" i="47"/>
  <c r="BT1124" i="47"/>
  <c r="BT91" i="47"/>
  <c r="BD55" i="47" s="1"/>
  <c r="AM55" i="47" s="1"/>
  <c r="AN55" i="47" s="1"/>
  <c r="BT92" i="47"/>
  <c r="BT292" i="47"/>
  <c r="BT294" i="47"/>
  <c r="BT291" i="47"/>
  <c r="BT293" i="47"/>
  <c r="BT1219" i="47"/>
  <c r="BT1222" i="47"/>
  <c r="BD752" i="47" s="1"/>
  <c r="AM752" i="47" s="1"/>
  <c r="AN752" i="47" s="1"/>
  <c r="BT301" i="47"/>
  <c r="BT302" i="47"/>
  <c r="BT633" i="47"/>
  <c r="BT634" i="47"/>
  <c r="BC851" i="47"/>
  <c r="BC53" i="47"/>
  <c r="BT90" i="47" s="1"/>
  <c r="BT871" i="47"/>
  <c r="BT872" i="47"/>
  <c r="BD916" i="47" s="1"/>
  <c r="AM916" i="47" s="1"/>
  <c r="AN916" i="47" s="1"/>
  <c r="BT870" i="47"/>
  <c r="BC491" i="47"/>
  <c r="BC106" i="47"/>
  <c r="BT959" i="47"/>
  <c r="BT961" i="47"/>
  <c r="BD590" i="47" s="1"/>
  <c r="AM590" i="47" s="1"/>
  <c r="AN590" i="47" s="1"/>
  <c r="BT424" i="47"/>
  <c r="BT427" i="47"/>
  <c r="BT1504" i="47"/>
  <c r="BT1505" i="47"/>
  <c r="BT1193" i="47"/>
  <c r="BT1192" i="47"/>
  <c r="BT1191" i="47"/>
  <c r="BT1007" i="47"/>
  <c r="BT1008" i="47"/>
  <c r="BD527" i="47"/>
  <c r="AM527" i="47" s="1"/>
  <c r="AN527" i="47" s="1"/>
  <c r="BT527" i="47"/>
  <c r="BT526" i="47"/>
  <c r="BC258" i="47"/>
  <c r="BT430" i="47" s="1"/>
  <c r="BC57" i="47"/>
  <c r="BT554" i="47"/>
  <c r="BD332" i="47" s="1"/>
  <c r="AM332" i="47" s="1"/>
  <c r="AN332" i="47" s="1"/>
  <c r="BT553" i="47"/>
  <c r="BT1422" i="47"/>
  <c r="BT1423" i="47"/>
  <c r="BT667" i="47"/>
  <c r="BT670" i="47"/>
  <c r="BT1259" i="47"/>
  <c r="BD480" i="47" s="1"/>
  <c r="AM480" i="47" s="1"/>
  <c r="AN480" i="47" s="1"/>
  <c r="BT1261" i="47"/>
  <c r="BD546" i="47" s="1"/>
  <c r="AM546" i="47" s="1"/>
  <c r="AN546" i="47" s="1"/>
  <c r="BT1260" i="47"/>
  <c r="BT1256" i="47"/>
  <c r="BD377" i="47" s="1"/>
  <c r="AM377" i="47" s="1"/>
  <c r="AN377" i="47" s="1"/>
  <c r="BT1257" i="47"/>
  <c r="BT1258" i="47"/>
  <c r="BT1255" i="47"/>
  <c r="BT383" i="47"/>
  <c r="BT384" i="47"/>
  <c r="BT385" i="47"/>
  <c r="BT1087" i="47"/>
  <c r="BT1088" i="47"/>
  <c r="BD643" i="47"/>
  <c r="AM643" i="47" s="1"/>
  <c r="AN643" i="47" s="1"/>
  <c r="BD95" i="47"/>
  <c r="AM95" i="47" s="1"/>
  <c r="AN95" i="47" s="1"/>
  <c r="BT1525" i="47"/>
  <c r="BT1528" i="47"/>
  <c r="BD936" i="47" s="1"/>
  <c r="AM936" i="47" s="1"/>
  <c r="AN936" i="47" s="1"/>
  <c r="BT474" i="47"/>
  <c r="BT476" i="47"/>
  <c r="BT477" i="47"/>
  <c r="BT475" i="47"/>
  <c r="BD856" i="47" s="1"/>
  <c r="BT478" i="47"/>
  <c r="BT1112" i="47"/>
  <c r="BT1115" i="47"/>
  <c r="BT1589" i="47"/>
  <c r="BT1592" i="47"/>
  <c r="BT555" i="47"/>
  <c r="BT558" i="47"/>
  <c r="BT1403" i="47"/>
  <c r="BT1402" i="47"/>
  <c r="BT1315" i="47"/>
  <c r="BT1316" i="47"/>
  <c r="BD580" i="47"/>
  <c r="AM580" i="47" s="1"/>
  <c r="AN580" i="47" s="1"/>
  <c r="BD518" i="47"/>
  <c r="AM518" i="47" s="1"/>
  <c r="AN518" i="47" s="1"/>
  <c r="BT1150" i="47"/>
  <c r="BD270" i="47" s="1"/>
  <c r="AM270" i="47" s="1"/>
  <c r="AN270" i="47" s="1"/>
  <c r="BT1149" i="47"/>
  <c r="BD592" i="47"/>
  <c r="AM592" i="47" s="1"/>
  <c r="AN592" i="47" s="1"/>
  <c r="BD591" i="47"/>
  <c r="AM591" i="47" s="1"/>
  <c r="AN591" i="47" s="1"/>
  <c r="BT632" i="47"/>
  <c r="BT1036" i="47"/>
  <c r="BD636" i="47" s="1"/>
  <c r="AM636" i="47" s="1"/>
  <c r="AN636" i="47" s="1"/>
  <c r="BT1392" i="47"/>
  <c r="BT1394" i="47"/>
  <c r="BT1395" i="47"/>
  <c r="BD780" i="47"/>
  <c r="AM780" i="47" s="1"/>
  <c r="AN780" i="47" s="1"/>
  <c r="AM786" i="47"/>
  <c r="AN786" i="47" s="1"/>
  <c r="BT1272" i="47"/>
  <c r="BT1393" i="47"/>
  <c r="BT97" i="47"/>
  <c r="BT96" i="47"/>
  <c r="BT95" i="47"/>
  <c r="BT94" i="47"/>
  <c r="BD425" i="47" s="1"/>
  <c r="AM425" i="47" s="1"/>
  <c r="AN425" i="47" s="1"/>
  <c r="BT93" i="47"/>
  <c r="BD992" i="47"/>
  <c r="AM992" i="47" s="1"/>
  <c r="AN992" i="47" s="1"/>
  <c r="BD852" i="47"/>
  <c r="AM852" i="47" s="1"/>
  <c r="AN852" i="47" s="1"/>
  <c r="BT214" i="47"/>
  <c r="BT213" i="47"/>
  <c r="BD26" i="47" s="1"/>
  <c r="AM26" i="47" s="1"/>
  <c r="AN26" i="47" s="1"/>
  <c r="BT215" i="47"/>
  <c r="BT955" i="47"/>
  <c r="BT956" i="47"/>
  <c r="BT957" i="47"/>
  <c r="BD736" i="47" s="1"/>
  <c r="AM736" i="47" s="1"/>
  <c r="AN736" i="47" s="1"/>
  <c r="BT958" i="47"/>
  <c r="BT1501" i="47"/>
  <c r="BT1502" i="47"/>
  <c r="BC458" i="47"/>
  <c r="BC457" i="47"/>
  <c r="BT768" i="47" s="1"/>
  <c r="BT1190" i="47"/>
  <c r="BT1189" i="47"/>
  <c r="BT1188" i="47"/>
  <c r="BT1358" i="47"/>
  <c r="BT269" i="47"/>
  <c r="BT268" i="47"/>
  <c r="BT270" i="47"/>
  <c r="BT271" i="47"/>
  <c r="BT272" i="47"/>
  <c r="BT273" i="47"/>
  <c r="BT274" i="47"/>
  <c r="BT1006" i="47"/>
  <c r="BT1004" i="47"/>
  <c r="BT1005" i="47"/>
  <c r="BD177" i="47" s="1"/>
  <c r="AM177" i="47" s="1"/>
  <c r="AN177" i="47" s="1"/>
  <c r="BD890" i="47"/>
  <c r="AM890" i="47" s="1"/>
  <c r="AN890" i="47" s="1"/>
  <c r="BT523" i="47"/>
  <c r="BT524" i="47"/>
  <c r="BD201" i="47" s="1"/>
  <c r="AM201" i="47" s="1"/>
  <c r="AN201" i="47" s="1"/>
  <c r="AM308" i="47"/>
  <c r="AN308" i="47" s="1"/>
  <c r="BT521" i="47"/>
  <c r="BD245" i="47" s="1"/>
  <c r="AM245" i="47" s="1"/>
  <c r="AN245" i="47" s="1"/>
  <c r="BT522" i="47"/>
  <c r="BT520" i="47"/>
  <c r="BT1114" i="47"/>
  <c r="BD931" i="47"/>
  <c r="AM931" i="47" s="1"/>
  <c r="AN931" i="47" s="1"/>
  <c r="BD923" i="47"/>
  <c r="AM923" i="47" s="1"/>
  <c r="AN923" i="47" s="1"/>
  <c r="BC760" i="47"/>
  <c r="BC759" i="47"/>
  <c r="BC373" i="47"/>
  <c r="BT618" i="47" s="1"/>
  <c r="BC372" i="47"/>
  <c r="BT620" i="47" s="1"/>
  <c r="BD379" i="47"/>
  <c r="AM379" i="47" s="1"/>
  <c r="AN379" i="47" s="1"/>
  <c r="BD378" i="47"/>
  <c r="AM378" i="47" s="1"/>
  <c r="AN378" i="47" s="1"/>
  <c r="BT934" i="47"/>
  <c r="BT889" i="47"/>
  <c r="BD539" i="47" s="1"/>
  <c r="AM539" i="47" s="1"/>
  <c r="AN539" i="47" s="1"/>
  <c r="BD617" i="47"/>
  <c r="AM617" i="47" s="1"/>
  <c r="AN617" i="47" s="1"/>
  <c r="BC266" i="47"/>
  <c r="BT444" i="47" s="1"/>
  <c r="BC265" i="47"/>
  <c r="BT443" i="47" s="1"/>
  <c r="BC217" i="47"/>
  <c r="BT373" i="47" s="1"/>
  <c r="BC988" i="47"/>
  <c r="BT1603" i="47" s="1"/>
  <c r="BC990" i="47"/>
  <c r="BT1605" i="47" s="1"/>
  <c r="BC989" i="47"/>
  <c r="BT1604" i="47" s="1"/>
  <c r="BT1243" i="47"/>
  <c r="BD950" i="47" s="1"/>
  <c r="AM950" i="47" s="1"/>
  <c r="AN950" i="47" s="1"/>
  <c r="BT1530" i="47"/>
  <c r="BD938" i="47" s="1"/>
  <c r="AM938" i="47" s="1"/>
  <c r="AN938" i="47" s="1"/>
  <c r="BT472" i="47"/>
  <c r="BT473" i="47"/>
  <c r="BD767" i="47" s="1"/>
  <c r="AM767" i="47" s="1"/>
  <c r="AN767" i="47" s="1"/>
  <c r="BT470" i="47"/>
  <c r="BD483" i="47" s="1"/>
  <c r="AM483" i="47" s="1"/>
  <c r="AN483" i="47" s="1"/>
  <c r="BT471" i="47"/>
  <c r="BC866" i="47"/>
  <c r="BC857" i="47"/>
  <c r="BT1404" i="47" s="1"/>
  <c r="BT497" i="47"/>
  <c r="BT1274" i="47"/>
  <c r="BD937" i="47" s="1"/>
  <c r="AM937" i="47" s="1"/>
  <c r="AN937" i="47" s="1"/>
  <c r="BT1273" i="47"/>
  <c r="BT867" i="47"/>
  <c r="BD22" i="47" s="1"/>
  <c r="AM22" i="47" s="1"/>
  <c r="AN22" i="47" s="1"/>
  <c r="BT869" i="47"/>
  <c r="BT868" i="47"/>
  <c r="BT1187" i="47"/>
  <c r="BT1186" i="47"/>
  <c r="BD84" i="47" s="1"/>
  <c r="AM84" i="47" s="1"/>
  <c r="AN84" i="47" s="1"/>
  <c r="BT907" i="47"/>
  <c r="BT1253" i="47"/>
  <c r="BT1254" i="47"/>
  <c r="BT1252" i="47"/>
  <c r="BT1527" i="47"/>
  <c r="BD588" i="47" s="1"/>
  <c r="AM588" i="47" s="1"/>
  <c r="AN588" i="47" s="1"/>
  <c r="BT1526" i="47"/>
  <c r="BT1107" i="47"/>
  <c r="BD681" i="47" s="1"/>
  <c r="AM681" i="47" s="1"/>
  <c r="AN681" i="47" s="1"/>
  <c r="BT1106" i="47"/>
  <c r="BD680" i="47" s="1"/>
  <c r="AM680" i="47" s="1"/>
  <c r="AN680" i="47" s="1"/>
  <c r="BT1481" i="47"/>
  <c r="BD901" i="47" s="1"/>
  <c r="AM901" i="47" s="1"/>
  <c r="AN901" i="47" s="1"/>
  <c r="BT1479" i="47"/>
  <c r="BT1480" i="47"/>
  <c r="BT1400" i="47"/>
  <c r="BT939" i="47"/>
  <c r="BD159" i="47" s="1"/>
  <c r="AM159" i="47" s="1"/>
  <c r="AN159" i="47" s="1"/>
  <c r="BT937" i="47"/>
  <c r="BT938" i="47"/>
  <c r="BT787" i="47"/>
  <c r="BT786" i="47"/>
  <c r="BD511" i="47" s="1"/>
  <c r="AM511" i="47" s="1"/>
  <c r="AN511" i="47" s="1"/>
  <c r="BT1312" i="47"/>
  <c r="BT1313" i="47"/>
  <c r="BT1551" i="47"/>
  <c r="BT1550" i="47"/>
  <c r="BT1275" i="47"/>
  <c r="BD279" i="47" s="1"/>
  <c r="AM279" i="47" s="1"/>
  <c r="AN279" i="47" s="1"/>
  <c r="BT1276" i="47"/>
  <c r="BD788" i="47"/>
  <c r="AM788" i="47" s="1"/>
  <c r="AN788" i="47" s="1"/>
  <c r="BC218" i="47"/>
  <c r="BC219" i="47"/>
  <c r="BT375" i="47" s="1"/>
  <c r="BD575" i="47"/>
  <c r="AM575" i="47" s="1"/>
  <c r="AN575" i="47" s="1"/>
  <c r="BD576" i="47"/>
  <c r="AM576" i="47" s="1"/>
  <c r="AN576" i="47" s="1"/>
  <c r="BD542" i="47"/>
  <c r="AM542" i="47" s="1"/>
  <c r="AN542" i="47" s="1"/>
  <c r="BD543" i="47"/>
  <c r="AM543" i="47" s="1"/>
  <c r="AN543" i="47" s="1"/>
  <c r="BT1412" i="47"/>
  <c r="BT1411" i="47"/>
  <c r="BC701" i="47"/>
  <c r="BC702" i="47"/>
  <c r="BT547" i="47"/>
  <c r="BD250" i="47" s="1"/>
  <c r="AM250" i="47" s="1"/>
  <c r="AN250" i="47" s="1"/>
  <c r="BT548" i="47"/>
  <c r="BT546" i="47"/>
  <c r="BT549" i="47"/>
  <c r="BD552" i="47"/>
  <c r="AM552" i="47" s="1"/>
  <c r="AN552" i="47" s="1"/>
  <c r="BD553" i="47"/>
  <c r="AM553" i="47" s="1"/>
  <c r="AN553" i="47" s="1"/>
  <c r="BT326" i="47"/>
  <c r="BT327" i="47"/>
  <c r="BC693" i="47"/>
  <c r="BC694" i="47"/>
  <c r="BT1536" i="47"/>
  <c r="BT1147" i="47"/>
  <c r="BD277" i="47" s="1"/>
  <c r="AM277" i="47" s="1"/>
  <c r="AN277" i="47" s="1"/>
  <c r="BT1146" i="47"/>
  <c r="BD706" i="47" s="1"/>
  <c r="AM706" i="47" s="1"/>
  <c r="AN706" i="47" s="1"/>
  <c r="BD945" i="47"/>
  <c r="AM945" i="47" s="1"/>
  <c r="AN945" i="47" s="1"/>
  <c r="BD946" i="47"/>
  <c r="AM946" i="47" s="1"/>
  <c r="AN946" i="47" s="1"/>
  <c r="BD822" i="47"/>
  <c r="AM822" i="47" s="1"/>
  <c r="AN822" i="47" s="1"/>
  <c r="BD823" i="47"/>
  <c r="AM823" i="47" s="1"/>
  <c r="AN823" i="47" s="1"/>
  <c r="BD316" i="47"/>
  <c r="AM316" i="47" s="1"/>
  <c r="AN316" i="47" s="1"/>
  <c r="BD317" i="47"/>
  <c r="AM317" i="47" s="1"/>
  <c r="AN317" i="47" s="1"/>
  <c r="BD449" i="47"/>
  <c r="AM449" i="47" s="1"/>
  <c r="AN449" i="47" s="1"/>
  <c r="BD450" i="47"/>
  <c r="AM450" i="47" s="1"/>
  <c r="AN450" i="47" s="1"/>
  <c r="BD728" i="47"/>
  <c r="AM728" i="47" s="1"/>
  <c r="AN728" i="47" s="1"/>
  <c r="BD729" i="47"/>
  <c r="AM729" i="47" s="1"/>
  <c r="AN729" i="47" s="1"/>
  <c r="BT1073" i="47"/>
  <c r="BD212" i="47" s="1"/>
  <c r="AM212" i="47" s="1"/>
  <c r="AN212" i="47" s="1"/>
  <c r="BT1072" i="47"/>
  <c r="BD770" i="47"/>
  <c r="AM770" i="47" s="1"/>
  <c r="AN770" i="47" s="1"/>
  <c r="BD560" i="47"/>
  <c r="AM560" i="47" s="1"/>
  <c r="AN560" i="47" s="1"/>
  <c r="BD561" i="47"/>
  <c r="AM561" i="47" s="1"/>
  <c r="AN561" i="47" s="1"/>
  <c r="BD668" i="47"/>
  <c r="AM668" i="47" s="1"/>
  <c r="AN668" i="47" s="1"/>
  <c r="BD669" i="47"/>
  <c r="AM669" i="47" s="1"/>
  <c r="AN669" i="47" s="1"/>
  <c r="BT1465" i="47"/>
  <c r="BT1467" i="47"/>
  <c r="BT1466" i="47"/>
  <c r="BD54" i="47" s="1"/>
  <c r="AM54" i="47" s="1"/>
  <c r="AN54" i="47" s="1"/>
  <c r="BT1468" i="47"/>
  <c r="BD331" i="47" s="1"/>
  <c r="AM331" i="47" s="1"/>
  <c r="AN331" i="47" s="1"/>
  <c r="BD904" i="47"/>
  <c r="AM904" i="47" s="1"/>
  <c r="AN904" i="47" s="1"/>
  <c r="BT15" i="47"/>
  <c r="BT16" i="47"/>
  <c r="BT42" i="47"/>
  <c r="BT40" i="47"/>
  <c r="BT621" i="47"/>
  <c r="BT622" i="47"/>
  <c r="BT623" i="47"/>
  <c r="BT556" i="47"/>
  <c r="BT557" i="47"/>
  <c r="BD265" i="47"/>
  <c r="BD512" i="47"/>
  <c r="AM512" i="47" s="1"/>
  <c r="AN512" i="47" s="1"/>
  <c r="AM856" i="47"/>
  <c r="AN856" i="47" s="1"/>
  <c r="BD829" i="47"/>
  <c r="AM829" i="47" s="1"/>
  <c r="AN829" i="47" s="1"/>
  <c r="BD208" i="47"/>
  <c r="AM208" i="47" s="1"/>
  <c r="AN208" i="47" s="1"/>
  <c r="BD679" i="47"/>
  <c r="AM679" i="47" s="1"/>
  <c r="AN679" i="47" s="1"/>
  <c r="BC772" i="47"/>
  <c r="BD199" i="47"/>
  <c r="AM199" i="47" s="1"/>
  <c r="AN199" i="47" s="1"/>
  <c r="BD252" i="47"/>
  <c r="AM252" i="47" s="1"/>
  <c r="AN252" i="47" s="1"/>
  <c r="BT940" i="47"/>
  <c r="BT941" i="47"/>
  <c r="BT942" i="47"/>
  <c r="BT943" i="47"/>
  <c r="BT381" i="47"/>
  <c r="BD534" i="47" s="1"/>
  <c r="AM534" i="47" s="1"/>
  <c r="AN534" i="47" s="1"/>
  <c r="BT382" i="47"/>
  <c r="BD64" i="47" s="1"/>
  <c r="AM64" i="47" s="1"/>
  <c r="AN64" i="47" s="1"/>
  <c r="BT380" i="47"/>
  <c r="BT1279" i="47"/>
  <c r="BT1278" i="47"/>
  <c r="BT1277" i="47"/>
  <c r="BC364" i="47"/>
  <c r="BC368" i="47"/>
  <c r="BT614" i="47" s="1"/>
  <c r="BC941" i="47"/>
  <c r="BT1537" i="47" s="1"/>
  <c r="BC193" i="47"/>
  <c r="BT329" i="47" s="1"/>
  <c r="BD886" i="47" s="1"/>
  <c r="AM886" i="47" s="1"/>
  <c r="AN886" i="47" s="1"/>
  <c r="BT1148" i="47"/>
  <c r="BD838" i="47" s="1"/>
  <c r="AM838" i="47" s="1"/>
  <c r="AN838" i="47" s="1"/>
  <c r="BD468" i="47"/>
  <c r="AM468" i="47" s="1"/>
  <c r="AN468" i="47" s="1"/>
  <c r="BD751" i="47"/>
  <c r="AM751" i="47" s="1"/>
  <c r="AN751" i="47" s="1"/>
  <c r="BD777" i="47"/>
  <c r="AM777" i="47" s="1"/>
  <c r="AN777" i="47" s="1"/>
  <c r="AM949" i="47"/>
  <c r="AN949" i="47" s="1"/>
  <c r="BD234" i="47"/>
  <c r="AM234" i="47" s="1"/>
  <c r="AN234" i="47" s="1"/>
  <c r="BD143" i="47"/>
  <c r="AM143" i="47" s="1"/>
  <c r="AN143" i="47" s="1"/>
  <c r="BD5" i="47"/>
  <c r="AM5" i="47" s="1"/>
  <c r="AN5" i="47" s="1"/>
  <c r="BD59" i="47"/>
  <c r="AM59" i="47" s="1"/>
  <c r="AN59" i="47" s="1"/>
  <c r="BD133" i="47"/>
  <c r="AM133" i="47" s="1"/>
  <c r="AN133" i="47" s="1"/>
  <c r="BD281" i="47"/>
  <c r="AM281" i="47" s="1"/>
  <c r="AN281" i="47" s="1"/>
  <c r="BC67" i="47"/>
  <c r="BC801" i="47"/>
  <c r="BT1303" i="47" s="1"/>
  <c r="BD247" i="47"/>
  <c r="AM247" i="47" s="1"/>
  <c r="AN247" i="47" s="1"/>
  <c r="BD179" i="47"/>
  <c r="AM179" i="47" s="1"/>
  <c r="AN179" i="47" s="1"/>
  <c r="BD637" i="47"/>
  <c r="AM637" i="47" s="1"/>
  <c r="AN637" i="47" s="1"/>
  <c r="BD424" i="47"/>
  <c r="AM424" i="47" s="1"/>
  <c r="AN424" i="47" s="1"/>
  <c r="BD221" i="47"/>
  <c r="AM221" i="47" s="1"/>
  <c r="AN221" i="47" s="1"/>
  <c r="BT551" i="47"/>
  <c r="BT550" i="47"/>
  <c r="BD499" i="47"/>
  <c r="AM499" i="47" s="1"/>
  <c r="AN499" i="47" s="1"/>
  <c r="BD176" i="47"/>
  <c r="AM176" i="47" s="1"/>
  <c r="AN176" i="47" s="1"/>
  <c r="BD404" i="47"/>
  <c r="AM404" i="47" s="1"/>
  <c r="AN404" i="47" s="1"/>
  <c r="BD522" i="47"/>
  <c r="AM522" i="47" s="1"/>
  <c r="AN522" i="47" s="1"/>
  <c r="BT1473" i="47"/>
  <c r="BD678" i="47" s="1"/>
  <c r="AM678" i="47" s="1"/>
  <c r="AN678" i="47" s="1"/>
  <c r="BT1470" i="47"/>
  <c r="BT1471" i="47"/>
  <c r="BT1475" i="47"/>
  <c r="BT1469" i="47"/>
  <c r="BT1474" i="47"/>
  <c r="BD398" i="47" s="1"/>
  <c r="AM398" i="47" s="1"/>
  <c r="AN398" i="47" s="1"/>
  <c r="BT1472" i="47"/>
  <c r="BD573" i="47"/>
  <c r="AM573" i="47" s="1"/>
  <c r="AN573" i="47" s="1"/>
  <c r="BD850" i="47"/>
  <c r="AM850" i="47" s="1"/>
  <c r="AN850" i="47" s="1"/>
  <c r="BD198" i="47"/>
  <c r="AM198" i="47" s="1"/>
  <c r="AN198" i="47" s="1"/>
  <c r="BT1284" i="47"/>
  <c r="BT496" i="47"/>
  <c r="BT494" i="47"/>
  <c r="BT495" i="47"/>
  <c r="BT1082" i="47"/>
  <c r="BD183" i="47" s="1"/>
  <c r="AM183" i="47" s="1"/>
  <c r="AN183" i="47" s="1"/>
  <c r="BT1094" i="47"/>
  <c r="BT1060" i="47"/>
  <c r="BD970" i="47"/>
  <c r="AM970" i="47" s="1"/>
  <c r="AN970" i="47" s="1"/>
  <c r="BD624" i="47"/>
  <c r="AM624" i="47" s="1"/>
  <c r="AN624" i="47" s="1"/>
  <c r="BD619" i="47"/>
  <c r="AM619" i="47" s="1"/>
  <c r="AN619" i="47" s="1"/>
  <c r="BD791" i="47"/>
  <c r="AM791" i="47" s="1"/>
  <c r="AN791" i="47" s="1"/>
  <c r="BD784" i="47"/>
  <c r="AM784" i="47" s="1"/>
  <c r="AN784" i="47" s="1"/>
  <c r="BT1453" i="47"/>
  <c r="BD209" i="47" s="1"/>
  <c r="AM209" i="47" s="1"/>
  <c r="AN209" i="47" s="1"/>
  <c r="BT1452" i="47"/>
  <c r="BT1455" i="47"/>
  <c r="BT1454" i="47"/>
  <c r="BT1458" i="47"/>
  <c r="BT1457" i="47"/>
  <c r="BT1456" i="47"/>
  <c r="BD958" i="47"/>
  <c r="AM958" i="47" s="1"/>
  <c r="AN958" i="47" s="1"/>
  <c r="BD365" i="47"/>
  <c r="AM365" i="47" s="1"/>
  <c r="AN365" i="47" s="1"/>
  <c r="BD368" i="47"/>
  <c r="BD794" i="47"/>
  <c r="AM794" i="47" s="1"/>
  <c r="AN794" i="47" s="1"/>
  <c r="BD858" i="47"/>
  <c r="AM858" i="47" s="1"/>
  <c r="AN858" i="47" s="1"/>
  <c r="BD291" i="47"/>
  <c r="AM291" i="47" s="1"/>
  <c r="AN291" i="47" s="1"/>
  <c r="BT231" i="47"/>
  <c r="BT230" i="47"/>
  <c r="BT559" i="47" l="1"/>
  <c r="BD513" i="47" s="1"/>
  <c r="AM513" i="47" s="1"/>
  <c r="AN513" i="47" s="1"/>
  <c r="BT560" i="47"/>
  <c r="BD749" i="47" s="1"/>
  <c r="AM749" i="47" s="1"/>
  <c r="AN749" i="47" s="1"/>
  <c r="BT1116" i="47"/>
  <c r="BT1113" i="47"/>
  <c r="BT499" i="47"/>
  <c r="BT498" i="47"/>
  <c r="BD579" i="47" s="1"/>
  <c r="AM579" i="47" s="1"/>
  <c r="AN579" i="47" s="1"/>
  <c r="BT500" i="47"/>
  <c r="BT1397" i="47"/>
  <c r="BD273" i="47" s="1"/>
  <c r="AM273" i="47" s="1"/>
  <c r="AN273" i="47" s="1"/>
  <c r="BT1396" i="47"/>
  <c r="BT1248" i="47"/>
  <c r="BT1250" i="47"/>
  <c r="BT1249" i="47"/>
  <c r="BT944" i="47"/>
  <c r="BD656" i="47" s="1"/>
  <c r="AM656" i="47" s="1"/>
  <c r="AN656" i="47" s="1"/>
  <c r="BT945" i="47"/>
  <c r="BT946" i="47"/>
  <c r="BT182" i="47"/>
  <c r="BT181" i="47"/>
  <c r="BD792" i="47" s="1"/>
  <c r="AM792" i="47" s="1"/>
  <c r="AN792" i="47" s="1"/>
  <c r="BT98" i="47"/>
  <c r="BD484" i="47" s="1"/>
  <c r="AM484" i="47" s="1"/>
  <c r="AN484" i="47" s="1"/>
  <c r="BT99" i="47"/>
  <c r="BD589" i="47"/>
  <c r="AM589" i="47" s="1"/>
  <c r="AN589" i="47" s="1"/>
  <c r="BD811" i="47"/>
  <c r="AM811" i="47" s="1"/>
  <c r="AN811" i="47" s="1"/>
  <c r="BD253" i="47"/>
  <c r="AM253" i="47" s="1"/>
  <c r="AN253" i="47" s="1"/>
  <c r="BD568" i="47"/>
  <c r="AM568" i="47" s="1"/>
  <c r="AN568" i="47" s="1"/>
  <c r="BD523" i="47"/>
  <c r="AM523" i="47" s="1"/>
  <c r="AN523" i="47" s="1"/>
  <c r="BD194" i="47"/>
  <c r="AM194" i="47" s="1"/>
  <c r="AN194" i="47" s="1"/>
  <c r="BD125" i="47"/>
  <c r="AM125" i="47" s="1"/>
  <c r="AN125" i="47" s="1"/>
  <c r="BD787" i="47"/>
  <c r="AM787" i="47" s="1"/>
  <c r="AN787" i="47" s="1"/>
  <c r="AM265" i="47"/>
  <c r="AN265" i="47" s="1"/>
  <c r="BD559" i="47"/>
  <c r="AM559" i="47" s="1"/>
  <c r="AN559" i="47" s="1"/>
  <c r="BD535" i="47"/>
  <c r="AM535" i="47" s="1"/>
  <c r="AN535" i="47" s="1"/>
  <c r="BD711" i="47"/>
  <c r="AM711" i="47" s="1"/>
  <c r="AN711" i="47" s="1"/>
  <c r="BT1399" i="47"/>
  <c r="BT1398" i="47"/>
  <c r="BT629" i="47"/>
  <c r="BT631" i="47"/>
  <c r="BT630" i="47"/>
  <c r="BT626" i="47"/>
  <c r="BT625" i="47"/>
  <c r="BT627" i="47"/>
  <c r="BT628" i="47"/>
  <c r="BT624" i="47"/>
  <c r="BT769" i="47"/>
  <c r="BT770" i="47"/>
  <c r="BT1231" i="47"/>
  <c r="BT1233" i="47"/>
  <c r="BT1232" i="47"/>
  <c r="BT1417" i="47"/>
  <c r="BD812" i="47" s="1"/>
  <c r="AM812" i="47" s="1"/>
  <c r="AN812" i="47" s="1"/>
  <c r="BT1416" i="47"/>
  <c r="BD222" i="47"/>
  <c r="AM222" i="47" s="1"/>
  <c r="AN222" i="47" s="1"/>
  <c r="BD778" i="47"/>
  <c r="AM778" i="47" s="1"/>
  <c r="AN778" i="47" s="1"/>
  <c r="BT371" i="47"/>
  <c r="BT374" i="47"/>
  <c r="BD220" i="47" s="1"/>
  <c r="AM220" i="47" s="1"/>
  <c r="AN220" i="47" s="1"/>
  <c r="BT1133" i="47"/>
  <c r="BT1136" i="47"/>
  <c r="BT1138" i="47"/>
  <c r="BT1137" i="47"/>
  <c r="BT1122" i="47"/>
  <c r="BT1125" i="47"/>
  <c r="BD193" i="47"/>
  <c r="BD771" i="47"/>
  <c r="AM771" i="47" s="1"/>
  <c r="AN771" i="47" s="1"/>
  <c r="BT609" i="47"/>
  <c r="BD366" i="47" s="1"/>
  <c r="AM366" i="47" s="1"/>
  <c r="AN366" i="47" s="1"/>
  <c r="BT612" i="47"/>
  <c r="BD990" i="47"/>
  <c r="AM990" i="47" s="1"/>
  <c r="AN990" i="47" s="1"/>
  <c r="BD989" i="47"/>
  <c r="AM989" i="47" s="1"/>
  <c r="AN989" i="47" s="1"/>
  <c r="BD249" i="47"/>
  <c r="AM249" i="47" s="1"/>
  <c r="AN249" i="47" s="1"/>
  <c r="BD248" i="47"/>
  <c r="AM248" i="47" s="1"/>
  <c r="AN248" i="47" s="1"/>
  <c r="BT767" i="47"/>
  <c r="BT766" i="47"/>
  <c r="BT761" i="47"/>
  <c r="BD53" i="47" s="1"/>
  <c r="AM53" i="47" s="1"/>
  <c r="AN53" i="47" s="1"/>
  <c r="BT762" i="47"/>
  <c r="BT763" i="47"/>
  <c r="BT764" i="47"/>
  <c r="BT765" i="47"/>
  <c r="BD853" i="47" s="1"/>
  <c r="AM853" i="47" s="1"/>
  <c r="AN853" i="47" s="1"/>
  <c r="BT1230" i="47"/>
  <c r="BT1229" i="47"/>
  <c r="BD753" i="47" s="1"/>
  <c r="AM753" i="47" s="1"/>
  <c r="AN753" i="47" s="1"/>
  <c r="BT1228" i="47"/>
  <c r="BT1227" i="47"/>
  <c r="BD755" i="47" s="1"/>
  <c r="AM755" i="47" s="1"/>
  <c r="AN755" i="47" s="1"/>
  <c r="BT441" i="47"/>
  <c r="BD469" i="47" s="1"/>
  <c r="AM469" i="47" s="1"/>
  <c r="AN469" i="47" s="1"/>
  <c r="BT442" i="47"/>
  <c r="BT438" i="47"/>
  <c r="BT439" i="47"/>
  <c r="BT440" i="47"/>
  <c r="BT369" i="47"/>
  <c r="BT370" i="47"/>
  <c r="AM217" i="47"/>
  <c r="AN217" i="47" s="1"/>
  <c r="AM988" i="47"/>
  <c r="AN988" i="47" s="1"/>
  <c r="BT1600" i="47"/>
  <c r="BT1601" i="47"/>
  <c r="BD942" i="47" s="1"/>
  <c r="AM942" i="47" s="1"/>
  <c r="AN942" i="47" s="1"/>
  <c r="BT1602" i="47"/>
  <c r="BT1401" i="47"/>
  <c r="BD642" i="47"/>
  <c r="AM642" i="47" s="1"/>
  <c r="AN642" i="47" s="1"/>
  <c r="BD641" i="47"/>
  <c r="AM641" i="47" s="1"/>
  <c r="AN641" i="47" s="1"/>
  <c r="BD217" i="47"/>
  <c r="BD988" i="47"/>
  <c r="BT372" i="47"/>
  <c r="BT1123" i="47"/>
  <c r="BD369" i="47" s="1"/>
  <c r="AM369" i="47" s="1"/>
  <c r="AN369" i="47" s="1"/>
  <c r="BD11" i="47"/>
  <c r="AM11" i="47" s="1"/>
  <c r="AN11" i="47" s="1"/>
  <c r="BD903" i="47"/>
  <c r="AM903" i="47" s="1"/>
  <c r="AN903" i="47" s="1"/>
  <c r="BD485" i="47"/>
  <c r="AM485" i="47" s="1"/>
  <c r="AN485" i="47" s="1"/>
  <c r="BD280" i="47"/>
  <c r="AM280" i="47" s="1"/>
  <c r="AN280" i="47" s="1"/>
  <c r="BD376" i="47"/>
  <c r="AM376" i="47" s="1"/>
  <c r="AN376" i="47" s="1"/>
  <c r="BD830" i="47"/>
  <c r="AM830" i="47" s="1"/>
  <c r="AN830" i="47" s="1"/>
  <c r="BD857" i="47"/>
  <c r="AM857" i="47" s="1"/>
  <c r="AN857" i="47" s="1"/>
  <c r="BD57" i="47"/>
  <c r="AM57" i="47" s="1"/>
  <c r="AN57" i="47" s="1"/>
  <c r="BD457" i="47"/>
  <c r="AM457" i="47" s="1"/>
  <c r="AN457" i="47" s="1"/>
  <c r="BD458" i="47"/>
  <c r="AM458" i="47" s="1"/>
  <c r="AN458" i="47" s="1"/>
  <c r="BT1414" i="47"/>
  <c r="BD67" i="47" s="1"/>
  <c r="AM67" i="47" s="1"/>
  <c r="AN67" i="47" s="1"/>
  <c r="BT1413" i="47"/>
  <c r="BD689" i="47" s="1"/>
  <c r="AM689" i="47" s="1"/>
  <c r="AN689" i="47" s="1"/>
  <c r="BT1135" i="47"/>
  <c r="BD869" i="47" s="1"/>
  <c r="AM869" i="47" s="1"/>
  <c r="AN869" i="47" s="1"/>
  <c r="BT1134" i="47"/>
  <c r="BD694" i="47" s="1"/>
  <c r="AM694" i="47" s="1"/>
  <c r="AN694" i="47" s="1"/>
  <c r="BD741" i="47"/>
  <c r="AM741" i="47" s="1"/>
  <c r="AN741" i="47" s="1"/>
  <c r="BD742" i="47"/>
  <c r="AM742" i="47" s="1"/>
  <c r="AN742" i="47" s="1"/>
  <c r="BD372" i="47"/>
  <c r="AM372" i="47" s="1"/>
  <c r="AN372" i="47" s="1"/>
  <c r="BD373" i="47"/>
  <c r="AM373" i="47" s="1"/>
  <c r="AN373" i="47" s="1"/>
  <c r="BD977" i="47"/>
  <c r="AM977" i="47" s="1"/>
  <c r="AN977" i="47" s="1"/>
  <c r="BD978" i="47"/>
  <c r="AM978" i="47" s="1"/>
  <c r="AN978" i="47" s="1"/>
  <c r="BD540" i="47"/>
  <c r="AM540" i="47" s="1"/>
  <c r="AN540" i="47" s="1"/>
  <c r="BD541" i="47"/>
  <c r="AM541" i="47" s="1"/>
  <c r="AN541" i="47" s="1"/>
  <c r="BD759" i="47"/>
  <c r="AM759" i="47" s="1"/>
  <c r="AN759" i="47" s="1"/>
  <c r="BD760" i="47"/>
  <c r="AM760" i="47" s="1"/>
  <c r="AN760" i="47" s="1"/>
  <c r="BT1532" i="47"/>
  <c r="BD106" i="47" s="1"/>
  <c r="AM106" i="47" s="1"/>
  <c r="AN106" i="47" s="1"/>
  <c r="BT1533" i="47"/>
  <c r="BD789" i="47" s="1"/>
  <c r="AM789" i="47" s="1"/>
  <c r="AN789" i="47" s="1"/>
  <c r="BT1534" i="47"/>
  <c r="BT1301" i="47"/>
  <c r="BT1300" i="47"/>
  <c r="BD800" i="47" s="1"/>
  <c r="AM800" i="47" s="1"/>
  <c r="AN800" i="47" s="1"/>
  <c r="BD965" i="47"/>
  <c r="AM965" i="47" s="1"/>
  <c r="AN965" i="47" s="1"/>
  <c r="BD966" i="47"/>
  <c r="AM966" i="47" s="1"/>
  <c r="AN966" i="47" s="1"/>
  <c r="BD906" i="47"/>
  <c r="AM906" i="47" s="1"/>
  <c r="AN906" i="47" s="1"/>
  <c r="BD211" i="47"/>
  <c r="AM211" i="47" s="1"/>
  <c r="AN211" i="47" s="1"/>
  <c r="BD693" i="47"/>
  <c r="AM693" i="47" s="1"/>
  <c r="AN693" i="47" s="1"/>
  <c r="BD292" i="47"/>
  <c r="AM292" i="47" s="1"/>
  <c r="AN292" i="47" s="1"/>
  <c r="BD558" i="47"/>
  <c r="AM558" i="47" s="1"/>
  <c r="AN558" i="47" s="1"/>
  <c r="AM368" i="47"/>
  <c r="AN368" i="47" s="1"/>
  <c r="BT1245" i="47"/>
  <c r="BT1247" i="47"/>
  <c r="BT1246" i="47"/>
  <c r="BD326" i="47" s="1"/>
  <c r="AM326" i="47" s="1"/>
  <c r="AN326" i="47" s="1"/>
  <c r="BT1244" i="47"/>
  <c r="BD190" i="47" s="1"/>
  <c r="AM190" i="47" s="1"/>
  <c r="AN190" i="47" s="1"/>
  <c r="BT610" i="47"/>
  <c r="BD170" i="47" s="1"/>
  <c r="AM170" i="47" s="1"/>
  <c r="AN170" i="47" s="1"/>
  <c r="AM364" i="47"/>
  <c r="AN364" i="47" s="1"/>
  <c r="BT1535" i="47"/>
  <c r="BT1518" i="47"/>
  <c r="BD772" i="47" s="1"/>
  <c r="AM772" i="47" s="1"/>
  <c r="AN772" i="47" s="1"/>
  <c r="AM193" i="47"/>
  <c r="AN193" i="47" s="1"/>
  <c r="BT331" i="47"/>
  <c r="BT330" i="47"/>
  <c r="BT332" i="47"/>
  <c r="BD578" i="47"/>
  <c r="AM578" i="47" s="1"/>
  <c r="AN578" i="47" s="1"/>
  <c r="BD801" i="47"/>
  <c r="AM801" i="47" s="1"/>
  <c r="AN801" i="47" s="1"/>
  <c r="BD375" i="47"/>
  <c r="AM375" i="47" s="1"/>
  <c r="AN375" i="47" s="1"/>
  <c r="BD225" i="47"/>
  <c r="AM225" i="47" s="1"/>
  <c r="AN225" i="47" s="1"/>
  <c r="BD710" i="47"/>
  <c r="AM710" i="47" s="1"/>
  <c r="AN710" i="47" s="1"/>
  <c r="BD941" i="47"/>
  <c r="AM941" i="47" s="1"/>
  <c r="AN941" i="47" s="1"/>
  <c r="BD677" i="47"/>
  <c r="AM677" i="47" s="1"/>
  <c r="AN677" i="47" s="1"/>
  <c r="BD661" i="47"/>
  <c r="AM661" i="47" s="1"/>
  <c r="AN661" i="47" s="1"/>
  <c r="BD898" i="47"/>
  <c r="AM898" i="47" s="1"/>
  <c r="AN898" i="47" s="1"/>
  <c r="BD905" i="47"/>
  <c r="AM905" i="47" s="1"/>
  <c r="AN905" i="47" s="1"/>
  <c r="BD135" i="47"/>
  <c r="AM135" i="47" s="1"/>
  <c r="AN135" i="47" s="1"/>
  <c r="BD134" i="47"/>
  <c r="AM134" i="47" s="1"/>
  <c r="AN134" i="47" s="1"/>
  <c r="BD802" i="47" l="1"/>
  <c r="AM802" i="47" s="1"/>
  <c r="AN802" i="47" s="1"/>
  <c r="BD638" i="47"/>
  <c r="AM638" i="47" s="1"/>
  <c r="AN638" i="47" s="1"/>
  <c r="BD851" i="47"/>
  <c r="AM851" i="47" s="1"/>
  <c r="AN851" i="47" s="1"/>
  <c r="BD235" i="47"/>
  <c r="AM235" i="47" s="1"/>
  <c r="AN235" i="47" s="1"/>
  <c r="BD618" i="47"/>
  <c r="AM618" i="47" s="1"/>
  <c r="AN618" i="47" s="1"/>
  <c r="BD327" i="47"/>
  <c r="AM327" i="47" s="1"/>
  <c r="AN327" i="47" s="1"/>
  <c r="BD251" i="47"/>
  <c r="AM251" i="47" s="1"/>
  <c r="AN251" i="47" s="1"/>
  <c r="BD266" i="47"/>
  <c r="AM266" i="47" s="1"/>
  <c r="AN266" i="47" s="1"/>
  <c r="BD866" i="47"/>
  <c r="AM866" i="47" s="1"/>
  <c r="AN866" i="47" s="1"/>
  <c r="BD104" i="47"/>
  <c r="AM104" i="47" s="1"/>
  <c r="AN104" i="47" s="1"/>
  <c r="BD309" i="47"/>
  <c r="AM309" i="47" s="1"/>
  <c r="AN309" i="47" s="1"/>
  <c r="BD191" i="47"/>
  <c r="AM191" i="47" s="1"/>
  <c r="AN191" i="47" s="1"/>
  <c r="BD758" i="47"/>
  <c r="AM758" i="47" s="1"/>
  <c r="AN758" i="47" s="1"/>
  <c r="BD429" i="47"/>
  <c r="AM429" i="47" s="1"/>
  <c r="AN429" i="47" s="1"/>
  <c r="BD111" i="47"/>
  <c r="AM111" i="47" s="1"/>
  <c r="AN111" i="47" s="1"/>
  <c r="BD808" i="47"/>
  <c r="AM808" i="47" s="1"/>
  <c r="AN808" i="47" s="1"/>
  <c r="BD807" i="47"/>
  <c r="AM807" i="47" s="1"/>
  <c r="AN807" i="47" s="1"/>
  <c r="BD293" i="47"/>
  <c r="AM293" i="47" s="1"/>
  <c r="AN293" i="47" s="1"/>
  <c r="BD27" i="47"/>
  <c r="AM27" i="47" s="1"/>
  <c r="AN27" i="47" s="1"/>
  <c r="BD547" i="47"/>
  <c r="AM547" i="47" s="1"/>
  <c r="AN547" i="47" s="1"/>
  <c r="BD226" i="47"/>
  <c r="AM226" i="47" s="1"/>
  <c r="AN226" i="47" s="1"/>
  <c r="BD783" i="47"/>
  <c r="AM783" i="47" s="1"/>
  <c r="AN783" i="47" s="1"/>
  <c r="BD219" i="47"/>
  <c r="AM219" i="47" s="1"/>
  <c r="AN219" i="47" s="1"/>
  <c r="BD218" i="47"/>
  <c r="AM218" i="47" s="1"/>
  <c r="AN218" i="47" s="1"/>
  <c r="BD773" i="47"/>
  <c r="AM773" i="47" s="1"/>
  <c r="AN773" i="47" s="1"/>
  <c r="BD258" i="47"/>
  <c r="AM258" i="47" s="1"/>
  <c r="AN258" i="47" s="1"/>
  <c r="BD259" i="47"/>
  <c r="AM259" i="47" s="1"/>
  <c r="AN259" i="47" s="1"/>
  <c r="BD490" i="47"/>
  <c r="AM490" i="47" s="1"/>
  <c r="AN490" i="47" s="1"/>
  <c r="BD491" i="47"/>
  <c r="AM491" i="47" s="1"/>
  <c r="AN491" i="47" s="1"/>
  <c r="BD701" i="47"/>
  <c r="AM701" i="47" s="1"/>
  <c r="AN701" i="47" s="1"/>
  <c r="BD702" i="47"/>
  <c r="AM702" i="47" s="1"/>
  <c r="AN702" i="47" s="1"/>
  <c r="BD687" i="47"/>
  <c r="AM687" i="47" s="1"/>
  <c r="AN687" i="47" s="1"/>
  <c r="BD688" i="47"/>
  <c r="AM688" i="47" s="1"/>
  <c r="AN688" i="47" s="1"/>
  <c r="BD865" i="47"/>
  <c r="AM865" i="47" s="1"/>
  <c r="AN865" i="47" s="1"/>
  <c r="AO8" i="18" l="1"/>
  <c r="AQ16" i="18"/>
  <c r="AQ10" i="18"/>
  <c r="AN7" i="18"/>
  <c r="AO9" i="18"/>
  <c r="AO12" i="18"/>
  <c r="AN19" i="18"/>
  <c r="AP18" i="18"/>
  <c r="AQ24" i="18"/>
  <c r="AO15" i="18"/>
  <c r="AQ13" i="18"/>
  <c r="AO21" i="18"/>
  <c r="AQ14" i="18"/>
  <c r="AO24" i="18"/>
  <c r="AQ12" i="18"/>
  <c r="AO14" i="18"/>
  <c r="AP22" i="18"/>
  <c r="AO6" i="18"/>
  <c r="AN10" i="18"/>
  <c r="AP5" i="18"/>
  <c r="AN18" i="18"/>
  <c r="AQ7" i="18"/>
  <c r="AQ11" i="18"/>
  <c r="AO20" i="18"/>
  <c r="AP12" i="18"/>
  <c r="AP23" i="18"/>
  <c r="AN9" i="18"/>
  <c r="AM10" i="18"/>
  <c r="AM9" i="18"/>
  <c r="AQ9" i="18"/>
  <c r="AN12" i="18"/>
  <c r="AP13" i="18"/>
  <c r="AP17" i="18"/>
  <c r="AN16" i="18"/>
  <c r="AO10" i="18"/>
  <c r="AM17" i="18"/>
  <c r="AM14" i="18"/>
  <c r="AN21" i="18"/>
  <c r="AO17" i="18"/>
  <c r="AO13" i="18"/>
  <c r="AN8" i="18"/>
  <c r="AP9" i="18"/>
  <c r="AN15" i="18"/>
  <c r="AM20" i="18"/>
  <c r="AP15" i="18"/>
  <c r="AM19" i="18"/>
  <c r="AQ18" i="18"/>
  <c r="AR18" i="18" s="1"/>
  <c r="AQ20" i="18"/>
  <c r="AO18" i="18"/>
  <c r="AO23" i="18"/>
  <c r="AP10" i="18"/>
  <c r="AM16" i="18"/>
  <c r="AM11" i="18"/>
  <c r="AP16" i="18"/>
  <c r="AN11" i="18"/>
  <c r="AM5" i="18"/>
  <c r="AM15" i="18"/>
  <c r="AN24" i="18"/>
  <c r="AN6" i="18"/>
  <c r="AM8" i="18"/>
  <c r="AP11" i="18"/>
  <c r="AQ17" i="18"/>
  <c r="AM7" i="18"/>
  <c r="AN17" i="18"/>
  <c r="AM6" i="18"/>
  <c r="AO19" i="18"/>
  <c r="AO5" i="18"/>
  <c r="AP21" i="18"/>
  <c r="AQ22" i="18"/>
  <c r="AM22" i="18"/>
  <c r="AN13" i="18"/>
  <c r="AQ6" i="18"/>
  <c r="AN22" i="18"/>
  <c r="AP20" i="18"/>
  <c r="AN5" i="18"/>
  <c r="AQ8" i="18"/>
  <c r="AP7" i="18"/>
  <c r="AP6" i="18"/>
  <c r="AQ5" i="18"/>
  <c r="AO7" i="18"/>
  <c r="AP19" i="18"/>
  <c r="AO16" i="18"/>
  <c r="AQ15" i="18"/>
  <c r="AM21" i="18"/>
  <c r="AN23" i="18"/>
  <c r="AP8" i="18"/>
  <c r="AM13" i="18"/>
  <c r="AQ19" i="18"/>
  <c r="AM12" i="18"/>
  <c r="AP14" i="18"/>
  <c r="AN20" i="18"/>
  <c r="AQ23" i="18"/>
  <c r="AM24" i="18"/>
  <c r="AN14" i="18"/>
  <c r="AM18" i="18"/>
  <c r="AQ21" i="18"/>
  <c r="AM23" i="18"/>
  <c r="AP24" i="18"/>
  <c r="AO22" i="18"/>
  <c r="AO11" i="18"/>
  <c r="AR9" i="18" l="1"/>
  <c r="AR12" i="18"/>
  <c r="AR10" i="18"/>
  <c r="AR17" i="18"/>
  <c r="AR13" i="18"/>
  <c r="AR6" i="18"/>
  <c r="AR16" i="18"/>
  <c r="AR15" i="18"/>
  <c r="AR21" i="18"/>
  <c r="AR24" i="18"/>
  <c r="AR5" i="18"/>
  <c r="AR20" i="18"/>
  <c r="AR23" i="18"/>
  <c r="AR22" i="18"/>
  <c r="AR11" i="18"/>
  <c r="AR7" i="18"/>
  <c r="AR8" i="18"/>
  <c r="AR19" i="18"/>
  <c r="AR14" i="18"/>
</calcChain>
</file>

<file path=xl/sharedStrings.xml><?xml version="1.0" encoding="utf-8"?>
<sst xmlns="http://schemas.openxmlformats.org/spreadsheetml/2006/main" count="45153" uniqueCount="17084">
  <si>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</si>
  <si>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</si>
  <si>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</si>
  <si>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</si>
  <si>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</si>
  <si>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</si>
  <si>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</si>
  <si>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</si>
  <si>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</si>
  <si>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</si>
  <si>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</si>
  <si>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</si>
  <si>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</si>
  <si>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</si>
  <si>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</si>
  <si>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</si>
  <si>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</si>
  <si>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</si>
  <si>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</si>
  <si>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</si>
  <si>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</si>
  <si>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</si>
  <si>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</si>
  <si>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</si>
  <si>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</si>
  <si>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</si>
  <si>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</si>
  <si>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</si>
  <si>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</si>
  <si>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</si>
  <si>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</si>
  <si>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</si>
  <si>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</si>
  <si>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</si>
  <si>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</si>
  <si>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</si>
  <si>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</si>
  <si>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</si>
  <si>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</si>
  <si>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</si>
  <si>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</si>
  <si>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</si>
  <si>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</si>
  <si>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</si>
  <si>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</si>
  <si>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</si>
  <si>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</si>
  <si>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</si>
  <si>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</si>
  <si>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</si>
  <si>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</si>
  <si>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</si>
  <si>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</si>
  <si>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</si>
  <si>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</si>
  <si>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</si>
  <si>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</si>
  <si>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</si>
  <si>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</si>
  <si>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</si>
  <si>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</si>
  <si>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</si>
  <si>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</si>
  <si>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</si>
  <si>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</si>
  <si>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</si>
  <si>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</si>
  <si>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</si>
  <si>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</si>
  <si>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</si>
  <si>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</si>
  <si>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</si>
  <si>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</si>
  <si>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</si>
  <si>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</si>
  <si>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</si>
  <si>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</si>
  <si>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</si>
  <si>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</si>
  <si>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</si>
  <si>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</si>
  <si>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</si>
  <si>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</si>
  <si>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</si>
  <si>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</si>
  <si>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</si>
  <si>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</si>
  <si>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</si>
  <si>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</si>
  <si>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</si>
  <si>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</si>
  <si>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</si>
  <si>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</si>
  <si>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</si>
  <si>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</si>
  <si>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</si>
  <si>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</si>
  <si>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</si>
  <si>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</si>
  <si>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</si>
  <si>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</si>
  <si>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</si>
  <si>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</si>
  <si>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</si>
  <si>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</si>
  <si>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</si>
  <si>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</si>
  <si>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</si>
  <si>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</si>
  <si>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</si>
  <si>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</si>
  <si>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</si>
  <si>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</si>
  <si>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</si>
  <si>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</si>
  <si>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</si>
  <si>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</si>
  <si>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</si>
  <si>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</si>
  <si>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</si>
  <si>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</si>
  <si>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</si>
  <si>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</si>
  <si>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</si>
  <si>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</si>
  <si>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</si>
  <si>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</si>
  <si>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</si>
  <si>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</si>
  <si>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</si>
  <si>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</si>
  <si>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</si>
  <si>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</si>
  <si>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</si>
  <si>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</si>
  <si>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</si>
  <si>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</si>
  <si>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</si>
  <si>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</si>
  <si>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</si>
  <si>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</si>
  <si>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</si>
  <si>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</si>
  <si>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</si>
  <si>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</si>
  <si>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</si>
  <si>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</si>
  <si>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</si>
  <si>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</si>
  <si>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</si>
  <si>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</si>
  <si>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</si>
  <si>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</si>
  <si>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</si>
  <si>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</si>
  <si>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</si>
  <si>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</si>
  <si>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</si>
  <si>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</si>
  <si>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</si>
  <si>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</si>
  <si>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</si>
  <si>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</si>
  <si>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</si>
  <si>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</si>
  <si>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</si>
  <si>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</si>
  <si>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</si>
  <si>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</si>
  <si>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</si>
  <si>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</si>
  <si>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</si>
  <si>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</si>
  <si>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</si>
  <si>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</si>
  <si>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</si>
  <si>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</si>
  <si>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</si>
  <si>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</si>
  <si>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</si>
  <si>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</si>
  <si>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</si>
  <si>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</si>
  <si>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</si>
  <si>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</si>
  <si>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</si>
  <si>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</si>
  <si>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</si>
  <si>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</si>
  <si>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</si>
  <si>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</si>
  <si>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</si>
  <si>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</si>
  <si>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</si>
  <si>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</si>
  <si>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</si>
  <si>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</si>
  <si>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</si>
  <si>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</si>
  <si>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</si>
  <si>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</si>
  <si>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</si>
  <si>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</si>
  <si>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</si>
  <si>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</si>
  <si>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</si>
  <si>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</si>
  <si>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</si>
  <si>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</si>
  <si>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</si>
  <si>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</si>
  <si>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</si>
  <si>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</si>
  <si>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</si>
  <si>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</si>
  <si>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</si>
  <si>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</si>
  <si>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</si>
  <si>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</si>
  <si>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</si>
  <si>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</si>
  <si>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</si>
  <si>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</si>
  <si>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</si>
  <si>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</si>
  <si>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</si>
  <si>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</si>
  <si>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</si>
  <si>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</si>
  <si>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</si>
  <si>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</si>
  <si>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</si>
  <si>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</si>
  <si>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</si>
  <si>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</si>
  <si>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</si>
  <si>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</si>
  <si>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</si>
  <si>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</si>
  <si>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</si>
  <si>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</si>
  <si>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</si>
  <si>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</si>
  <si>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</si>
  <si>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</si>
  <si>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</si>
  <si>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</si>
  <si>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</si>
  <si>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</si>
  <si>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</si>
  <si>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</si>
  <si>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</si>
  <si>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</si>
  <si>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</si>
  <si>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</si>
  <si>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</si>
  <si>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</si>
  <si>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</si>
  <si>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</si>
  <si>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</si>
  <si>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</si>
  <si>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</si>
  <si>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</si>
  <si>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</si>
  <si>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</si>
  <si>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</si>
  <si>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</si>
  <si>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</si>
  <si>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</si>
  <si>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</si>
  <si>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</si>
  <si>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</si>
  <si>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</si>
  <si>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</si>
  <si>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</si>
  <si>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</si>
  <si>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</si>
  <si>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</si>
  <si>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</si>
  <si>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</si>
  <si>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</si>
  <si>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</si>
  <si>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</si>
  <si>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</si>
  <si>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</si>
  <si>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</si>
  <si>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</si>
  <si>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</si>
  <si>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</si>
  <si>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</si>
  <si>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</si>
  <si>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</si>
  <si>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</si>
  <si>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</si>
  <si>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</si>
  <si>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</si>
  <si>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</si>
  <si>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</si>
  <si>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</si>
  <si>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</si>
  <si>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</si>
  <si>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</si>
  <si>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</si>
  <si>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</si>
  <si>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</si>
  <si>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</si>
  <si>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</si>
  <si>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</si>
  <si>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</si>
  <si>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</si>
  <si>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</si>
  <si>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</si>
  <si>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</si>
  <si>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</si>
  <si>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</si>
  <si>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</si>
  <si>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</si>
  <si>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</si>
  <si>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</si>
  <si>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</si>
  <si>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</si>
  <si>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</si>
  <si>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</si>
  <si>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</si>
  <si>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</si>
  <si>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</si>
  <si>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</si>
  <si>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</si>
  <si>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</si>
  <si>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</si>
  <si>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</si>
  <si>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</si>
  <si>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</si>
  <si>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</si>
  <si>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</si>
  <si>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</si>
  <si>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</si>
  <si>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</si>
  <si>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</si>
  <si>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</si>
  <si>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</si>
  <si>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</si>
  <si>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</si>
  <si>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</si>
  <si>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</si>
  <si>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</si>
  <si>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</si>
  <si>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</si>
  <si>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</si>
  <si>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</si>
  <si>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</si>
  <si>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</si>
  <si>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</si>
  <si>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</si>
  <si>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</si>
  <si>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</si>
  <si>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</si>
  <si>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</si>
  <si>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</si>
  <si>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</si>
  <si>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</si>
  <si>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</si>
  <si>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</si>
  <si>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</si>
  <si>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</si>
  <si>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</si>
  <si>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</si>
  <si>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</si>
  <si>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</si>
  <si>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</si>
  <si>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</si>
  <si>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</si>
  <si>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</si>
  <si>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</si>
  <si>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</si>
  <si>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</si>
  <si>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</si>
  <si>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</si>
  <si>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</si>
  <si>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</si>
  <si>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</si>
  <si>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</si>
  <si>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</si>
  <si>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</si>
  <si>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</si>
  <si>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</si>
  <si>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</si>
  <si>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</si>
  <si>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</si>
  <si>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</si>
  <si>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</si>
  <si>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</si>
  <si>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</si>
  <si>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</si>
  <si>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</si>
  <si>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</si>
  <si>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</si>
  <si>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</si>
  <si>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</si>
  <si>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</si>
  <si>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</si>
  <si>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</si>
  <si>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</si>
  <si>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</si>
  <si>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</si>
  <si>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</si>
  <si>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</si>
  <si>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</si>
  <si>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</si>
  <si>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</si>
  <si>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</si>
  <si>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</si>
  <si>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</si>
  <si>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</si>
  <si>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</si>
  <si>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</si>
  <si>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</si>
  <si>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</si>
  <si>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</si>
  <si>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</si>
  <si>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</si>
  <si>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</si>
  <si>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</si>
  <si>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</si>
  <si>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</si>
  <si>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</si>
  <si>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</si>
  <si>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</si>
  <si>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</si>
  <si>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</si>
  <si>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</si>
  <si>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</si>
  <si>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</si>
  <si>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</si>
  <si>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</si>
  <si>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</si>
  <si>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</si>
  <si>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</si>
  <si>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</si>
  <si>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</si>
  <si>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</si>
  <si>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</si>
  <si>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</si>
  <si>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</si>
  <si>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</si>
  <si>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</si>
  <si>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</si>
  <si>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</si>
  <si>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</si>
  <si>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</si>
  <si>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</si>
  <si>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</si>
  <si>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</si>
  <si>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</si>
  <si>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</si>
  <si>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</si>
  <si>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</si>
  <si>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</si>
  <si>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</si>
  <si>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</si>
  <si>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</si>
  <si>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</si>
  <si>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</si>
  <si>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</si>
  <si>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</si>
  <si>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</si>
  <si>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</si>
  <si>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</si>
  <si>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</si>
  <si>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</si>
  <si>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</si>
  <si>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</si>
  <si>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</si>
  <si>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</si>
  <si>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</si>
  <si>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</si>
  <si>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</si>
  <si>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</si>
  <si>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</si>
  <si>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</si>
  <si>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</si>
  <si>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</si>
  <si>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</si>
  <si>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</si>
  <si>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</si>
  <si>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</si>
  <si>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</si>
  <si>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</si>
  <si>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</si>
  <si>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</si>
  <si>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</si>
  <si>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</si>
  <si>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</si>
  <si>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</si>
  <si>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</si>
  <si>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</si>
  <si>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</si>
  <si>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</si>
  <si>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</si>
  <si>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</si>
  <si>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</si>
  <si>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</si>
  <si>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</si>
  <si>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</si>
  <si>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</si>
  <si>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</si>
  <si>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</si>
  <si>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</si>
  <si>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</si>
  <si>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</si>
  <si>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</si>
  <si>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</si>
  <si>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</si>
  <si>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</si>
  <si>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</si>
  <si>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</si>
  <si>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</si>
  <si>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</si>
  <si>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</si>
  <si>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</si>
  <si>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</si>
  <si>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</si>
  <si>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</si>
  <si>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</si>
  <si>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</si>
  <si>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</si>
  <si>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</si>
  <si>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</si>
  <si>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</si>
  <si>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</si>
  <si>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</si>
  <si>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</si>
  <si>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</si>
  <si>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</si>
  <si>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</si>
  <si>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</si>
  <si>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</si>
  <si>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</si>
  <si>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</si>
  <si>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</si>
  <si>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</si>
  <si>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</si>
  <si>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</si>
  <si>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</si>
  <si>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</si>
  <si>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</si>
  <si>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</si>
  <si>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</si>
  <si>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</si>
  <si>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</si>
  <si>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</si>
  <si>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</si>
  <si>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</si>
  <si>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</si>
  <si>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</si>
  <si>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</si>
  <si>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</si>
  <si>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</si>
  <si>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</si>
  <si>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</si>
  <si>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</si>
  <si>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</si>
  <si>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</si>
  <si>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</si>
  <si>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</si>
  <si>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</si>
  <si>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</si>
  <si>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</si>
  <si>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</si>
  <si>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</si>
  <si>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</si>
  <si>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</si>
  <si>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</si>
  <si>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</si>
  <si>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</si>
  <si>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</si>
  <si>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</si>
  <si>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</si>
  <si>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</si>
  <si>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</si>
  <si>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</si>
  <si>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</si>
  <si>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</si>
  <si>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</si>
  <si>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</si>
  <si>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</si>
  <si>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</si>
  <si>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</si>
  <si>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</si>
  <si>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</si>
  <si>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</si>
  <si>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</si>
  <si>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</si>
  <si>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</si>
  <si>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</si>
  <si>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</si>
  <si>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</si>
  <si>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</si>
  <si>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</si>
  <si>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</si>
  <si>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</si>
  <si>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</si>
  <si>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</si>
  <si>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</si>
  <si>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</si>
  <si>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</si>
  <si>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</si>
  <si>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</si>
  <si>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</si>
  <si>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</si>
  <si>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</si>
  <si>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</si>
  <si>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</si>
  <si>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</si>
  <si>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</si>
  <si>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</si>
  <si>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</si>
  <si>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</si>
  <si>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</si>
  <si>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</si>
  <si>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</si>
  <si>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</si>
  <si>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</si>
  <si>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</si>
  <si>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</si>
  <si>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</si>
  <si>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</si>
  <si>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</si>
  <si>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</si>
  <si>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</si>
  <si>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</si>
  <si>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</si>
  <si>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</si>
  <si>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</si>
  <si>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</si>
  <si>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</si>
  <si>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</si>
  <si>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</si>
  <si>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</si>
  <si>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</si>
  <si>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</si>
  <si>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</si>
  <si>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</si>
  <si>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</si>
  <si>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</si>
  <si>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</si>
  <si>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</si>
  <si>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</si>
  <si>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</si>
  <si>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</si>
  <si>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</si>
  <si>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</si>
  <si>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</si>
  <si>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</si>
  <si>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</si>
  <si>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</si>
  <si>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</si>
  <si>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</si>
  <si>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</si>
  <si>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</si>
  <si>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</si>
  <si>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</si>
  <si>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</si>
  <si>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</si>
  <si>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</si>
  <si>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</si>
  <si>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</si>
  <si>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</si>
  <si>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</si>
  <si>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</si>
  <si>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</si>
  <si>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</si>
  <si>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</si>
  <si>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</si>
  <si>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</si>
  <si>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</si>
  <si>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</si>
  <si>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</si>
  <si>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</si>
  <si>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</si>
  <si>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</si>
  <si>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</si>
  <si>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</si>
  <si>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</si>
  <si>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</si>
  <si>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</si>
  <si>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</si>
  <si>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</si>
  <si>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</si>
  <si>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</si>
  <si>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</si>
  <si>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</si>
  <si>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</si>
  <si>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</si>
  <si>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</si>
  <si>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</si>
  <si>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</si>
  <si>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</si>
  <si>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</si>
  <si>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</si>
  <si>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</si>
  <si>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</si>
  <si>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</si>
  <si>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</si>
  <si>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</si>
  <si>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</si>
  <si>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</si>
  <si>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</si>
  <si>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</si>
  <si>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</si>
  <si>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</si>
  <si>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</si>
  <si>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</si>
  <si>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</si>
  <si>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</si>
  <si>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</si>
  <si>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</si>
  <si>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</si>
  <si>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</si>
  <si>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</si>
  <si>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</si>
  <si>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</si>
  <si>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</si>
  <si>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</si>
  <si>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</si>
  <si>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</si>
  <si>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</si>
  <si>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</si>
  <si>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</si>
  <si>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</si>
  <si>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</si>
  <si>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</si>
  <si>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</si>
  <si>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</si>
  <si>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</si>
  <si>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</si>
  <si>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</si>
  <si>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</si>
  <si>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</si>
  <si>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</si>
  <si>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</si>
  <si>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</si>
  <si>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</si>
  <si>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</si>
  <si>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</si>
  <si>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</si>
  <si>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</si>
  <si>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</si>
  <si>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</si>
  <si>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</si>
  <si>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</si>
  <si>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</si>
  <si>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</si>
  <si>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</si>
  <si>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</si>
  <si>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</si>
  <si>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</si>
  <si>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</si>
  <si>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</si>
  <si>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</si>
  <si>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</si>
  <si>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</si>
  <si>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</si>
  <si>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</si>
  <si>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</si>
  <si>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</si>
  <si>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</si>
  <si>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</si>
  <si>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</si>
  <si>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</si>
  <si>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</si>
  <si>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</si>
  <si>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</si>
  <si>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</si>
  <si>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</si>
  <si>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</si>
  <si>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</si>
  <si>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</si>
  <si>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</si>
  <si>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</si>
  <si>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</si>
  <si>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</si>
  <si>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</si>
  <si>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</si>
  <si>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</si>
  <si>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</si>
  <si>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</si>
  <si>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</si>
  <si>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</si>
  <si>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</si>
  <si>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</si>
  <si>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</si>
  <si>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</si>
  <si>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</si>
  <si>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</si>
  <si>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</si>
  <si>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</si>
  <si>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</si>
  <si>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</si>
  <si>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</si>
  <si>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</si>
  <si>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</si>
  <si>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</si>
  <si>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</si>
  <si>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</si>
  <si>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</si>
  <si>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</si>
  <si>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</si>
  <si>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</si>
  <si>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</si>
  <si>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</si>
  <si>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</si>
  <si>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</si>
  <si>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</si>
  <si>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</si>
  <si>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</si>
  <si>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</si>
  <si>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</si>
  <si>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</si>
  <si>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</si>
  <si>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</si>
  <si>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</si>
  <si>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</si>
  <si>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</si>
  <si>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</si>
  <si>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</si>
  <si>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</si>
  <si>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</si>
  <si>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</si>
  <si>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</si>
  <si>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</si>
  <si>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</si>
  <si>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</si>
  <si>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</si>
  <si>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</si>
  <si>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</si>
  <si>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</si>
  <si>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</si>
  <si>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</si>
  <si>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</si>
  <si>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</si>
  <si>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</si>
  <si>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</si>
  <si>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</si>
  <si>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</si>
  <si>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</si>
  <si>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</si>
  <si>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</si>
  <si>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</si>
  <si>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</si>
  <si>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</si>
  <si>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</si>
  <si>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</si>
  <si>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</si>
  <si>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</si>
  <si>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</si>
  <si>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</si>
  <si>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</si>
  <si>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</si>
  <si>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</si>
  <si>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</si>
  <si>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</si>
  <si>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</si>
  <si>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</si>
  <si>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</si>
  <si>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</si>
  <si>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</si>
  <si>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</si>
  <si>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</si>
  <si>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</si>
  <si>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</si>
  <si>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</si>
  <si>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</si>
  <si>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</si>
  <si>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</si>
  <si>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</si>
  <si>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</si>
  <si>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</si>
  <si>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</si>
  <si>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</si>
  <si>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</si>
  <si>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</si>
  <si>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</si>
  <si>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</si>
  <si>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</si>
  <si>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</si>
  <si>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</si>
  <si>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</si>
  <si>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</si>
  <si>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</si>
  <si>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</si>
  <si>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</si>
  <si>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</si>
  <si>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</si>
  <si>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</si>
  <si>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</si>
  <si>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</si>
  <si>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</si>
  <si>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</si>
  <si>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</si>
  <si>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</si>
  <si>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</si>
  <si>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</si>
  <si>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</si>
  <si>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</si>
  <si>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</si>
  <si>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</si>
  <si>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</si>
  <si>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</si>
  <si>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</si>
  <si>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</si>
  <si>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</si>
  <si>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</si>
  <si>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</si>
  <si>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</si>
  <si>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</si>
  <si>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</si>
  <si>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</si>
  <si>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</si>
  <si>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</si>
  <si>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</si>
  <si>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</si>
  <si>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</si>
  <si>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</si>
  <si>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</si>
  <si>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</si>
  <si>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</si>
  <si>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</si>
  <si>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</si>
  <si>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</si>
  <si>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</si>
  <si>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</si>
  <si>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</si>
  <si>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</si>
  <si>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</si>
  <si>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</si>
  <si>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</si>
  <si>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</si>
  <si>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</si>
  <si>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</si>
  <si>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</si>
  <si>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</si>
  <si>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</si>
  <si>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</si>
  <si>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</si>
  <si>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</si>
  <si>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</si>
  <si>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</si>
  <si>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</si>
  <si>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</si>
  <si>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</si>
  <si>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</si>
  <si>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</si>
  <si>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</si>
  <si>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</si>
  <si>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</si>
  <si>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</si>
  <si>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</si>
  <si>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</si>
  <si>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</si>
  <si>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</si>
  <si>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</si>
  <si>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</si>
  <si>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</si>
  <si>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</si>
  <si>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</si>
  <si>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</si>
  <si>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</si>
  <si>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</si>
  <si>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</si>
  <si>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</si>
  <si>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</si>
  <si>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</si>
  <si>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</si>
  <si>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</si>
  <si>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</si>
  <si>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</si>
  <si>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</si>
  <si>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</si>
  <si>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</si>
  <si>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</si>
  <si>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</si>
  <si>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</si>
  <si>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</si>
  <si>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</si>
  <si>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</si>
  <si>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</si>
  <si>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</si>
  <si>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</si>
  <si>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</si>
  <si>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</si>
  <si>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</si>
  <si>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</si>
  <si>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</si>
  <si>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</si>
  <si>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</si>
  <si>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</si>
  <si>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</si>
  <si>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</si>
  <si>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</si>
  <si>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</si>
  <si>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</si>
  <si>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</si>
  <si>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</si>
  <si>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</si>
  <si>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</si>
  <si>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</si>
  <si>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</si>
  <si>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</si>
  <si>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</si>
  <si>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</si>
  <si>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</si>
  <si>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</si>
  <si>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</si>
  <si>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</si>
  <si>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</si>
  <si>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</si>
  <si>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</si>
  <si>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</si>
  <si>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</si>
  <si>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</si>
  <si>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</si>
  <si>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</si>
  <si>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</si>
  <si>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</si>
  <si>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</si>
  <si>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</si>
  <si>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</si>
  <si>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</si>
  <si>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</si>
  <si>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</si>
  <si>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</si>
  <si>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</si>
  <si>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</si>
  <si>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</si>
  <si>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</si>
  <si>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</si>
  <si>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</si>
  <si>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</si>
  <si>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</si>
  <si>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</si>
  <si>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</si>
  <si>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</si>
  <si>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</si>
  <si>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</si>
  <si>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</si>
  <si>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</si>
  <si>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</si>
  <si>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</si>
  <si>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</si>
  <si>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</si>
  <si>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</si>
  <si>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</si>
  <si>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</si>
  <si>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</si>
  <si>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</si>
  <si>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</si>
  <si>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</si>
  <si>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</si>
  <si>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</si>
  <si>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</si>
  <si>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</si>
  <si>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</si>
  <si>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</si>
  <si>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</si>
  <si>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</si>
  <si>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</si>
  <si>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</si>
  <si>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</si>
  <si>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</si>
  <si>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</si>
  <si>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</si>
  <si>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</si>
  <si>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</si>
  <si>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</si>
  <si>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</si>
  <si>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</si>
  <si>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</si>
  <si>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</si>
  <si>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</si>
  <si>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</si>
  <si>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</si>
  <si>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</si>
  <si>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</si>
  <si>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</si>
  <si>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</si>
  <si>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</si>
  <si>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</si>
  <si>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</si>
  <si>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</si>
  <si>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</si>
  <si>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</si>
  <si>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</si>
  <si>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</si>
  <si>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</si>
  <si>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</si>
  <si>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</si>
  <si>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</si>
  <si>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</si>
  <si>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</si>
  <si>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</si>
  <si>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</si>
  <si>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</si>
  <si>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</si>
  <si>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</si>
  <si>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</si>
  <si>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</si>
  <si>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</si>
  <si>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</si>
  <si>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</si>
  <si>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</si>
  <si>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</si>
  <si>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</si>
  <si>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</si>
  <si>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</si>
  <si>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</si>
  <si>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</si>
  <si>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</si>
  <si>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</si>
  <si>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</si>
  <si>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</si>
  <si>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</si>
  <si>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</si>
  <si>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</si>
  <si>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</si>
  <si>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</si>
  <si>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</si>
  <si>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</si>
  <si>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</si>
  <si>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</si>
  <si>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</si>
  <si>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</si>
  <si>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</si>
  <si>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</si>
  <si>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</si>
  <si>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</si>
  <si>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</si>
  <si>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</si>
  <si>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</si>
  <si>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</si>
  <si>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</si>
  <si>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</si>
  <si>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</si>
  <si>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</si>
  <si>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</si>
  <si>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</si>
  <si>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</si>
  <si>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</si>
  <si>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</si>
  <si>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</si>
  <si>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</si>
  <si>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</si>
  <si>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</si>
  <si>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</si>
  <si>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</si>
  <si>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</si>
  <si>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</si>
  <si>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</si>
  <si>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</si>
  <si>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</si>
  <si>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</si>
  <si>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</si>
  <si>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</si>
  <si>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</si>
  <si>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</si>
  <si>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</si>
  <si>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</si>
  <si>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</si>
  <si>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</si>
  <si>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</si>
  <si>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</si>
  <si>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</si>
  <si>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</si>
  <si>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</si>
  <si>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</si>
  <si>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</si>
  <si>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</si>
  <si>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</si>
  <si>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</si>
  <si>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</si>
  <si>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</si>
  <si>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</si>
  <si>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</si>
  <si>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</si>
  <si>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</si>
  <si>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</si>
  <si>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</si>
  <si>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</si>
  <si>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</si>
  <si>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</si>
  <si>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</si>
  <si>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</si>
  <si>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</si>
  <si>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</si>
  <si>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</si>
  <si>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</si>
  <si>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</si>
  <si>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</si>
  <si>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</si>
  <si>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</si>
  <si>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</si>
  <si>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</si>
  <si>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</si>
  <si>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</si>
  <si>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</si>
  <si>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</si>
  <si>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</si>
  <si>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</si>
  <si>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</si>
  <si>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</si>
  <si>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</si>
  <si>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</si>
  <si>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</si>
  <si>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</si>
  <si>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</si>
  <si>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</si>
  <si>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</si>
  <si>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</si>
  <si>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</si>
  <si>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</si>
  <si>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</si>
  <si>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</si>
  <si>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</si>
  <si>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</si>
  <si>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</si>
  <si>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</si>
  <si>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</si>
  <si>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</si>
  <si>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</si>
  <si>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</si>
  <si>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</si>
  <si>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</si>
  <si>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</si>
  <si>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</si>
  <si>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</si>
  <si>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</si>
  <si>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</si>
  <si>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</si>
  <si>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</si>
  <si>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</si>
  <si>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</si>
  <si>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</si>
  <si>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</si>
  <si>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</si>
  <si>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</si>
  <si>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</si>
  <si>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</si>
  <si>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</si>
  <si>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</si>
  <si>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</si>
  <si>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</si>
  <si>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</si>
  <si>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</si>
  <si>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</si>
  <si>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</si>
  <si>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</si>
  <si>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</si>
  <si>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</si>
  <si>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</si>
  <si>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</si>
  <si>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</si>
  <si>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</si>
  <si>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</si>
  <si>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</si>
  <si>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</si>
  <si>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</si>
  <si>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</si>
  <si>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</si>
  <si>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</si>
  <si>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</si>
  <si>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</si>
  <si>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</si>
  <si>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</si>
  <si>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</si>
  <si>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</si>
  <si>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</si>
  <si>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</si>
  <si>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</si>
  <si>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</si>
  <si>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</si>
  <si>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</si>
  <si>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</si>
  <si>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</si>
  <si>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</si>
  <si>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</si>
  <si>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</si>
  <si>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</si>
  <si>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</si>
  <si>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</si>
  <si>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</si>
  <si>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</si>
  <si>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</si>
  <si>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</si>
  <si>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</si>
  <si>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</si>
  <si>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</si>
  <si>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</si>
  <si>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</si>
  <si>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</si>
  <si>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</si>
  <si>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</si>
  <si>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</si>
  <si>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</si>
  <si>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</si>
  <si>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</si>
  <si>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</si>
  <si>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</si>
  <si>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</si>
  <si>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</si>
  <si>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</si>
  <si>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</si>
  <si>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</si>
  <si>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</si>
  <si>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</si>
  <si>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</si>
  <si>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</si>
  <si>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</si>
  <si>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</si>
  <si>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</si>
  <si>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</si>
  <si>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</si>
  <si>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</si>
  <si>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</si>
  <si>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</si>
  <si>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</si>
  <si>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</si>
  <si>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</si>
  <si>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</si>
  <si>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</si>
  <si>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</si>
  <si>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</si>
  <si>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</si>
  <si>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</si>
  <si>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</si>
  <si>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</si>
  <si>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</si>
  <si>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</si>
  <si>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</si>
  <si>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</si>
  <si>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</si>
  <si>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</si>
  <si>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</si>
  <si>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</si>
  <si>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</si>
  <si>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</si>
  <si>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</si>
  <si>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</si>
  <si>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</si>
  <si>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</si>
  <si>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</si>
  <si>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</si>
  <si>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</si>
  <si>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</si>
  <si>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</si>
  <si>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</si>
  <si>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</si>
  <si>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</si>
  <si>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</si>
  <si>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</si>
  <si>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</si>
  <si>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</si>
  <si>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</si>
  <si>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</si>
  <si>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</si>
  <si>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</si>
  <si>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</si>
  <si>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</si>
  <si>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</si>
  <si>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</si>
  <si>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</si>
  <si>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</si>
  <si>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</si>
  <si>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</si>
  <si>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</si>
  <si>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</si>
  <si>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</si>
  <si>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</si>
  <si>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</si>
  <si>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</si>
  <si>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</si>
  <si>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</si>
  <si>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</si>
  <si>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</si>
  <si>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</si>
  <si>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</si>
  <si>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</si>
  <si>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</si>
  <si>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</si>
  <si>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</si>
  <si>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</si>
  <si>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</si>
  <si>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</si>
  <si>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</si>
  <si>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</si>
  <si>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</si>
  <si>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</si>
  <si>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</si>
  <si>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</si>
  <si>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</si>
  <si>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</si>
  <si>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</si>
  <si>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</si>
  <si>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</si>
  <si>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</si>
  <si>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</si>
  <si>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</si>
  <si>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</si>
  <si>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</si>
  <si>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</si>
  <si>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</si>
  <si>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</si>
  <si>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</si>
  <si>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</si>
  <si>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</si>
  <si>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</si>
  <si>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</si>
  <si>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</si>
  <si>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</si>
  <si>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</si>
  <si>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</si>
  <si>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</si>
  <si>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</si>
  <si>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</si>
  <si>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</si>
  <si>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</si>
  <si>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</si>
  <si>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</si>
  <si>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</si>
  <si>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</si>
  <si>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</si>
  <si>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</si>
  <si>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</si>
  <si>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</si>
  <si>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</si>
  <si>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</si>
  <si>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</si>
  <si>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</si>
  <si>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</si>
  <si>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</si>
  <si>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</si>
  <si>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</si>
  <si>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</si>
  <si>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</si>
  <si>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</si>
  <si>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</si>
  <si>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</si>
  <si>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</si>
  <si>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</si>
  <si>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</si>
  <si>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</si>
  <si>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</si>
  <si>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</si>
  <si>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</si>
  <si>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</si>
  <si>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</si>
  <si>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</si>
  <si>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</si>
  <si>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</si>
  <si>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</si>
  <si>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</si>
  <si>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</si>
  <si>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</si>
  <si>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</si>
  <si>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</si>
  <si>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</si>
  <si>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</si>
  <si>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</si>
  <si>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</si>
  <si>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</si>
  <si>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</si>
  <si>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</si>
  <si>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</si>
  <si>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</si>
  <si>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</si>
  <si>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</si>
  <si>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</si>
  <si>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</si>
  <si>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</si>
  <si>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</si>
  <si>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</si>
  <si>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</si>
  <si>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</si>
  <si>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</si>
  <si>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</si>
  <si>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</si>
  <si>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</si>
  <si>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</si>
  <si>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</si>
  <si>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</si>
  <si>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</si>
  <si>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</si>
  <si>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</si>
  <si>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</si>
  <si>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</si>
  <si>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</si>
  <si>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</si>
  <si>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</si>
  <si>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</si>
  <si>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</si>
  <si>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</si>
  <si>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</si>
  <si>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</si>
  <si>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</si>
  <si>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</si>
  <si>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</si>
  <si>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</si>
  <si>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</si>
  <si>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</si>
  <si>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</si>
  <si>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</si>
  <si>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</si>
  <si>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</si>
  <si>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</si>
  <si>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</si>
  <si>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</si>
  <si>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</si>
  <si>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</si>
  <si>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</si>
  <si>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</si>
  <si>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</si>
  <si>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</si>
  <si>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</si>
  <si>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</si>
  <si>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</si>
  <si>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</si>
  <si>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</si>
  <si>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</si>
  <si>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</si>
  <si>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</si>
  <si>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</si>
  <si>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</si>
  <si>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</si>
  <si>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</si>
  <si>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</si>
  <si>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</si>
  <si>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</si>
  <si>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</si>
  <si>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</si>
  <si>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</si>
  <si>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</si>
  <si>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</si>
  <si>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</si>
  <si>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</si>
  <si>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</si>
  <si>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</si>
  <si>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</si>
  <si>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</si>
  <si>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</si>
  <si>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</si>
  <si>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</si>
  <si>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</si>
  <si>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</si>
  <si>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</si>
  <si>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</si>
  <si>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</si>
  <si>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</si>
  <si>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</si>
  <si>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</si>
  <si>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</si>
  <si>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</si>
  <si>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</si>
  <si>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</si>
  <si>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</si>
  <si>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</si>
  <si>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</si>
  <si>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</si>
  <si>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</si>
  <si>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</si>
  <si>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</si>
  <si>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</si>
  <si>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</si>
  <si>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</si>
  <si>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</si>
  <si>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</si>
  <si>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</si>
  <si>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</si>
  <si>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</si>
  <si>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</si>
  <si>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</si>
  <si>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</si>
  <si>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</si>
  <si>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</si>
  <si>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</si>
  <si>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</si>
  <si>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</si>
  <si>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</si>
  <si>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</si>
  <si>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</si>
  <si>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</si>
  <si>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</si>
  <si>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</si>
  <si>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</si>
  <si>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</si>
  <si>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</si>
  <si>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</si>
  <si>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</si>
  <si>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</si>
  <si>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</si>
  <si>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</si>
  <si>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</si>
  <si>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</si>
  <si>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</si>
  <si>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</si>
  <si>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</si>
  <si>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</si>
  <si>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</si>
  <si>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</si>
  <si>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</si>
  <si>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</si>
  <si>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</si>
  <si>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</si>
  <si>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</si>
  <si>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</si>
  <si>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</si>
  <si>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</si>
  <si>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</si>
  <si>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</si>
  <si>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</si>
  <si>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</si>
  <si>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</si>
  <si>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</si>
  <si>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</si>
  <si>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</si>
  <si>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</si>
  <si>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</si>
  <si>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</si>
  <si>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</si>
  <si>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</si>
  <si>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</si>
  <si>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</si>
  <si>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</si>
  <si>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</si>
  <si>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</si>
  <si>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</si>
  <si>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</si>
  <si>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</si>
  <si>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</si>
  <si>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</si>
  <si>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</si>
  <si>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</si>
  <si>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</si>
  <si>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</si>
  <si>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</si>
  <si>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</si>
  <si>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</si>
  <si>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</si>
  <si>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</si>
  <si>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</si>
  <si>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</si>
  <si>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</si>
  <si>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</si>
  <si>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</si>
  <si>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</si>
  <si>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</si>
  <si>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</si>
  <si>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</si>
  <si>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</si>
  <si>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</si>
  <si>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</si>
  <si>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</si>
  <si>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</si>
  <si>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</si>
  <si>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</si>
  <si>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</si>
  <si>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</si>
  <si>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</si>
  <si>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</si>
  <si>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</si>
  <si>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</si>
  <si>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</si>
  <si>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</si>
  <si>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</si>
  <si>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</si>
  <si>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</si>
  <si>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</si>
  <si>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</si>
  <si>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</si>
  <si>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</si>
  <si>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</si>
  <si>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</si>
  <si>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</si>
  <si>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</si>
  <si>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</si>
  <si>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</si>
  <si>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</si>
  <si>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</si>
  <si>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</si>
  <si>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</si>
  <si>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</si>
  <si>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</si>
  <si>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</si>
  <si>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</si>
  <si>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</si>
  <si>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</si>
  <si>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</si>
  <si>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</si>
  <si>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</si>
  <si>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</si>
  <si>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</si>
  <si>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</si>
  <si>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</si>
  <si>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</si>
  <si>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</si>
  <si>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</si>
  <si>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</si>
  <si>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</si>
  <si>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</si>
  <si>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</si>
  <si>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</si>
  <si>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</si>
  <si>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</si>
  <si>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</si>
  <si>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</si>
  <si>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</si>
  <si>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</si>
  <si>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</si>
  <si>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</si>
  <si>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</si>
  <si>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</si>
  <si>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</si>
  <si>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</si>
  <si>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</si>
  <si>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</si>
  <si>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</si>
  <si>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</si>
  <si>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</si>
  <si>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</si>
  <si>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</si>
  <si>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</si>
  <si>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</si>
  <si>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</si>
  <si>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</si>
  <si>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</si>
  <si>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</si>
  <si>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</si>
  <si>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</si>
  <si>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</si>
  <si>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</si>
  <si>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</si>
  <si>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</si>
  <si>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</si>
  <si>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</si>
  <si>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</si>
  <si>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</si>
  <si>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</si>
  <si>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</si>
  <si>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</si>
  <si>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</si>
  <si>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</si>
  <si>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</si>
  <si>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</si>
  <si>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</si>
  <si>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</si>
  <si>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</si>
  <si>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</si>
  <si>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</si>
  <si>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</si>
  <si>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</si>
  <si>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</si>
  <si>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</si>
  <si>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</si>
  <si>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</si>
  <si>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</si>
  <si>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</si>
  <si>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</si>
  <si>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</si>
  <si>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</si>
  <si>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</si>
  <si>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</si>
  <si>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</si>
  <si>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</si>
  <si>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</si>
  <si>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</si>
  <si>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</si>
  <si>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</si>
  <si>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</si>
  <si>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</si>
  <si>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</si>
  <si>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</si>
  <si>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</si>
  <si>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</si>
  <si>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</si>
  <si>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</si>
  <si>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</si>
  <si>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</si>
  <si>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</si>
  <si>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</si>
  <si>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</si>
  <si>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</si>
  <si>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</si>
  <si>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</si>
  <si>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</si>
  <si>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</si>
  <si>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</si>
  <si>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</si>
  <si>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</si>
  <si>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</si>
  <si>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</si>
  <si>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</si>
  <si>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</si>
  <si>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</si>
  <si>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</si>
  <si>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</si>
  <si>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</si>
  <si>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</si>
  <si>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</si>
  <si>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</si>
  <si>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</si>
  <si>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</si>
  <si>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</si>
  <si>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</si>
  <si>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</si>
  <si>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</si>
  <si>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</si>
  <si>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</si>
  <si>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</si>
  <si>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</si>
  <si>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</si>
  <si>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</si>
  <si>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</si>
  <si>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</si>
  <si>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</si>
  <si>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</si>
  <si>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</si>
  <si>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</si>
  <si>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</si>
  <si>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</si>
  <si>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</si>
  <si>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</si>
  <si>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</si>
  <si>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</si>
  <si>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</si>
  <si>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</si>
  <si>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</si>
  <si>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</si>
  <si>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</si>
  <si>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</si>
  <si>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</si>
  <si>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</si>
  <si>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</si>
  <si>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</si>
  <si>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</si>
  <si>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</si>
  <si>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</si>
  <si>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</si>
  <si>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</si>
  <si>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</si>
  <si>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</si>
  <si>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</si>
  <si>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</si>
  <si>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</si>
  <si>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</si>
  <si>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</si>
  <si>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</si>
  <si>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</si>
  <si>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</si>
  <si>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</si>
  <si>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</si>
  <si>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</si>
  <si>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</si>
  <si>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</si>
  <si>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</si>
  <si>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</si>
  <si>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</si>
  <si>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</si>
  <si>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</si>
  <si>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</si>
  <si>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</si>
  <si>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</si>
  <si>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</si>
  <si>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</si>
  <si>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</si>
  <si>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</si>
  <si>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</si>
  <si>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</si>
  <si>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</si>
  <si>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</si>
  <si>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</si>
  <si>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</si>
  <si>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</si>
  <si>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</si>
  <si>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</si>
  <si>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</si>
  <si>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</si>
  <si>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</si>
  <si>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</si>
  <si>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</si>
  <si>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</si>
  <si>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</si>
  <si>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</si>
  <si>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</si>
  <si>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</si>
  <si>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</si>
  <si>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</si>
  <si>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</si>
  <si>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</si>
  <si>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</si>
  <si>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</si>
  <si>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</si>
  <si>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</si>
  <si>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</si>
  <si>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</si>
  <si>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</si>
  <si>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</si>
  <si>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</si>
  <si>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</si>
  <si>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</si>
  <si>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</si>
  <si>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</si>
  <si>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</si>
  <si>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</si>
  <si>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</si>
  <si>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</si>
  <si>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</si>
  <si>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</si>
  <si>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</si>
  <si>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</si>
  <si>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</si>
  <si>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</si>
  <si>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</si>
  <si>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</si>
  <si>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</si>
  <si>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</si>
  <si>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</si>
  <si>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</si>
  <si>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</si>
  <si>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</si>
  <si>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</si>
  <si>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</si>
  <si>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</si>
  <si>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</si>
  <si>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</si>
  <si>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</si>
  <si>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</si>
  <si>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</si>
  <si>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</si>
  <si>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</si>
  <si>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</si>
  <si>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</si>
  <si>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</si>
  <si>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</si>
  <si>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</si>
  <si>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</si>
  <si>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</si>
  <si>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</si>
  <si>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</si>
  <si>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</si>
  <si>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</si>
  <si>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</si>
  <si>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</si>
  <si>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</si>
  <si>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</si>
  <si>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</si>
  <si>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</si>
  <si>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</si>
  <si>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</si>
  <si>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</si>
  <si>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</si>
  <si>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</si>
  <si>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</si>
  <si>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</si>
  <si>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</si>
  <si>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</si>
  <si>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</si>
  <si>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</si>
  <si>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</si>
  <si>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</si>
  <si>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</si>
  <si>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</si>
  <si>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</si>
  <si>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</si>
  <si>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</si>
  <si>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</si>
  <si>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</si>
  <si>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</si>
  <si>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</si>
  <si>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</si>
  <si>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</si>
  <si>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</si>
  <si>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</si>
  <si>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</si>
  <si>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</si>
  <si>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</si>
  <si>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</si>
  <si>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</si>
  <si>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</si>
  <si>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</si>
  <si>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</si>
  <si>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</si>
  <si>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</si>
  <si>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</si>
  <si>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</si>
  <si>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</si>
  <si>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</si>
  <si>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</si>
  <si>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</si>
  <si>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</si>
  <si>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</si>
  <si>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</si>
  <si>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</si>
  <si>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</si>
  <si>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</si>
  <si>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</si>
  <si>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</si>
  <si>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</si>
  <si>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</si>
  <si>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</si>
  <si>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</si>
  <si>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</si>
  <si>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</si>
  <si>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</si>
  <si>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</si>
  <si>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</si>
  <si>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</si>
  <si>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</si>
  <si>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</si>
  <si>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</si>
  <si>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</si>
  <si>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</si>
  <si>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</si>
  <si>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</si>
  <si>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</si>
  <si>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</si>
  <si>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</si>
  <si>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</si>
  <si>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</si>
  <si>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</si>
  <si>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</si>
  <si>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</si>
  <si>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</si>
  <si>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</si>
  <si>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</si>
  <si>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</si>
  <si>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</si>
  <si>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</si>
  <si>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</si>
  <si>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</si>
  <si>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</si>
  <si>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</si>
  <si>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</si>
  <si>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</si>
  <si>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</si>
  <si>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</si>
  <si>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</si>
  <si>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</si>
  <si>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</si>
  <si>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</si>
  <si>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</si>
  <si>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</si>
  <si>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</si>
  <si>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</si>
  <si>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</si>
  <si>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</si>
  <si>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</si>
  <si>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</si>
  <si>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</si>
  <si>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</si>
  <si>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</si>
  <si>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</si>
  <si>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</si>
  <si>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</si>
  <si>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</si>
  <si>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</si>
  <si>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</si>
  <si>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</si>
  <si>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</si>
  <si>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</si>
  <si>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</si>
  <si>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</si>
  <si>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</si>
  <si>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</si>
  <si>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</si>
  <si>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</si>
  <si>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</si>
  <si>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</si>
  <si>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</si>
  <si>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</si>
  <si>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</si>
  <si>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</si>
  <si>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</si>
  <si>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</si>
  <si>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</si>
  <si>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</si>
  <si>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</si>
  <si>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</si>
  <si>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</si>
  <si>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</si>
  <si>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</si>
  <si>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</si>
  <si>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</si>
  <si>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</si>
  <si>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</si>
  <si>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</si>
  <si>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</si>
  <si>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</si>
  <si>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</si>
  <si>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</si>
  <si>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</si>
  <si>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</si>
  <si>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</si>
  <si>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</si>
  <si>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</si>
  <si>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</si>
  <si>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</si>
  <si>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</si>
  <si>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</si>
  <si>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</si>
  <si>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</si>
  <si>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</si>
  <si>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</si>
  <si>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</si>
  <si>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</si>
  <si>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</si>
  <si>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</si>
  <si>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</si>
  <si>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</si>
  <si>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</si>
  <si>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</si>
  <si>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</si>
  <si>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</si>
  <si>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</si>
  <si>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</si>
  <si>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</si>
  <si>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</si>
  <si>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</si>
  <si>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</si>
  <si>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</si>
  <si>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</si>
  <si>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</si>
  <si>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</si>
  <si>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</si>
  <si>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</si>
  <si>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</si>
  <si>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</si>
  <si>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</si>
  <si>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</si>
  <si>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</si>
  <si>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</si>
  <si>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</si>
  <si>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</si>
  <si>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</si>
  <si>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</si>
  <si>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</si>
  <si>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</si>
  <si>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</si>
  <si>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</si>
  <si>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</si>
  <si>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</si>
  <si>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</si>
  <si>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</si>
  <si>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</si>
  <si>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</si>
  <si>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</si>
  <si>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</si>
  <si>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</si>
  <si>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</si>
  <si>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</si>
  <si>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</si>
  <si>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</si>
  <si>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</si>
  <si>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</si>
  <si>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</si>
  <si>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</si>
  <si>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</si>
  <si>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</si>
  <si>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</si>
  <si>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</si>
  <si>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</si>
  <si>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</si>
  <si>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</si>
  <si>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</si>
  <si>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</si>
  <si>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</si>
  <si>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</si>
  <si>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</si>
  <si>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</si>
  <si>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</si>
  <si>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</si>
  <si>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</si>
  <si>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</si>
  <si>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</si>
  <si>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</si>
  <si>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</si>
  <si>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</si>
  <si>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</si>
  <si>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</si>
  <si>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</si>
  <si>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</si>
  <si>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</si>
  <si>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</si>
  <si>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</si>
  <si>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</si>
  <si>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</si>
  <si>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</si>
  <si>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</si>
  <si>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</si>
  <si>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</si>
  <si>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</si>
  <si>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</si>
  <si>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</si>
  <si>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</si>
  <si>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</si>
  <si>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</si>
  <si>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</si>
  <si>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</si>
  <si>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</si>
  <si>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</si>
  <si>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</si>
  <si>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</si>
  <si>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</si>
  <si>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</si>
  <si>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</si>
  <si>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</si>
  <si>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</si>
  <si>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</si>
  <si>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</si>
  <si>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</si>
  <si>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</si>
  <si>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</si>
  <si>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</si>
  <si>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</si>
  <si>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</si>
  <si>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</si>
  <si>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</si>
  <si>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</si>
  <si>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</si>
  <si>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</si>
  <si>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</si>
  <si>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</si>
  <si>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</si>
  <si>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</si>
  <si>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</si>
  <si>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</si>
  <si>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</si>
  <si>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</si>
  <si>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</si>
  <si>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</si>
  <si>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</si>
  <si>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</si>
  <si>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</si>
  <si>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</si>
  <si>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</si>
  <si>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</si>
  <si>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</si>
  <si>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</si>
  <si>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</si>
  <si>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</si>
  <si>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</si>
  <si>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</si>
  <si>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</si>
  <si>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</si>
  <si>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</si>
  <si>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</si>
  <si>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</si>
  <si>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</si>
  <si>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</si>
  <si>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</si>
  <si>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</si>
  <si>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</si>
  <si>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</si>
  <si>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</si>
  <si>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</si>
  <si>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</si>
  <si>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</si>
  <si>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</si>
  <si>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</si>
  <si>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</si>
  <si>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</si>
  <si>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</si>
  <si>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</si>
  <si>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</si>
  <si>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</si>
  <si>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</si>
  <si>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</si>
  <si>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</si>
  <si>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</si>
  <si>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</si>
  <si>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</si>
  <si>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</si>
  <si>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</si>
  <si>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</si>
  <si>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</si>
  <si>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</si>
  <si>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</si>
  <si>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</si>
  <si>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</si>
  <si>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</si>
  <si>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</si>
  <si>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</si>
  <si>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</si>
  <si>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</si>
  <si>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</si>
  <si>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</si>
  <si>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</si>
  <si>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</si>
  <si>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</si>
  <si>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</si>
  <si>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</si>
  <si>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</si>
  <si>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</si>
  <si>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</si>
  <si>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</si>
  <si>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</si>
  <si>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</si>
  <si>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</si>
  <si>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</si>
  <si>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</si>
  <si>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</si>
  <si>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</si>
  <si>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</si>
  <si>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</si>
  <si>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</si>
  <si>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</si>
  <si>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</si>
  <si>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</si>
  <si>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</si>
  <si>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</si>
  <si>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</si>
  <si>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</si>
  <si>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</si>
  <si>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</si>
  <si>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</si>
  <si>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</si>
  <si>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</si>
  <si>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</si>
  <si>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</si>
  <si>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</si>
  <si>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</si>
  <si>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</si>
  <si>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</si>
  <si>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</si>
  <si>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</si>
  <si>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</si>
  <si>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</si>
  <si>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</si>
  <si>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</si>
  <si>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</si>
  <si>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</si>
  <si>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</si>
  <si>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</si>
  <si>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</si>
  <si>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</si>
  <si>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</si>
  <si>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</si>
  <si>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</si>
  <si>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</si>
  <si>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</si>
  <si>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</si>
  <si>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</si>
  <si>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</si>
  <si>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</si>
  <si>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</si>
  <si>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</si>
  <si>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</si>
  <si>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</si>
  <si>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</si>
  <si>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</si>
  <si>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</si>
  <si>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</si>
  <si>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</si>
  <si>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</si>
  <si>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</si>
  <si>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</si>
  <si>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</si>
  <si>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</si>
  <si>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</si>
  <si>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</si>
  <si>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</si>
  <si>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</si>
  <si>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</si>
  <si>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</si>
  <si>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</si>
  <si>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</si>
  <si>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</si>
  <si>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</si>
  <si>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</si>
  <si>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</si>
  <si>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</si>
  <si>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</si>
  <si>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</si>
  <si>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</si>
  <si>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</si>
  <si>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</si>
  <si>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</si>
  <si>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</si>
  <si>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</si>
  <si>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</si>
  <si>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</si>
  <si>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</si>
  <si>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</si>
  <si>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</si>
  <si>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</si>
  <si>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</si>
  <si>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</si>
  <si>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</si>
  <si>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</si>
  <si>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</si>
  <si>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</si>
  <si>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</si>
  <si>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</si>
  <si>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</si>
  <si>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</si>
  <si>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</si>
  <si>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</si>
  <si>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</si>
  <si>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</si>
  <si>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</si>
  <si>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</si>
  <si>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</si>
  <si>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</si>
  <si>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</si>
  <si>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</si>
  <si>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</si>
  <si>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</si>
  <si>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</si>
  <si>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</si>
  <si>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</si>
  <si>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</si>
  <si>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</si>
  <si>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</si>
  <si>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</si>
  <si>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</si>
  <si>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</si>
  <si>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</si>
  <si>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</si>
  <si>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</si>
  <si>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</si>
  <si>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</si>
  <si>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</si>
  <si>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</si>
  <si>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</si>
  <si>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</si>
  <si>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</si>
  <si>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</si>
  <si>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</si>
  <si>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</si>
  <si>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</si>
  <si>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</si>
  <si>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</si>
  <si>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</si>
  <si>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</si>
  <si>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</si>
  <si>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</si>
  <si>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</si>
  <si>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</si>
  <si>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</si>
  <si>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</si>
  <si>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</si>
  <si>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</si>
  <si>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</si>
  <si>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</si>
  <si>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</si>
  <si>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</si>
  <si>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</si>
  <si>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</si>
  <si>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</si>
  <si>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</si>
  <si>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</si>
  <si>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</si>
  <si>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</si>
  <si>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</si>
  <si>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</si>
  <si>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</si>
  <si>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</si>
  <si>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</si>
  <si>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</si>
  <si>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</si>
  <si>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</si>
  <si>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</si>
  <si>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</si>
  <si>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</si>
  <si>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</si>
  <si>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</si>
  <si>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</si>
  <si>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</si>
  <si>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</si>
  <si>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</si>
  <si>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</si>
  <si>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</si>
  <si>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</si>
  <si>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</si>
  <si>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</si>
  <si>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</si>
  <si>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</si>
  <si>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</si>
  <si>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</si>
  <si>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</si>
  <si>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</si>
  <si>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</si>
  <si>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</si>
  <si>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</si>
  <si>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</si>
  <si>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</si>
  <si>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</si>
  <si>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</si>
  <si>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</si>
  <si>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</si>
  <si>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</si>
  <si>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</si>
  <si>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</si>
  <si>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</si>
  <si>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</si>
  <si>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</si>
  <si>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</si>
  <si>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</si>
  <si>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</si>
  <si>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</si>
  <si>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</si>
  <si>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</si>
  <si>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</si>
  <si>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</si>
  <si>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</si>
  <si>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</si>
  <si>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</si>
  <si>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</si>
  <si>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</si>
  <si>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</si>
  <si>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</si>
  <si>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</si>
  <si>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</si>
  <si>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</si>
  <si>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</si>
  <si>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</si>
  <si>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</si>
  <si>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</si>
  <si>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</si>
  <si>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</si>
  <si>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</si>
  <si>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</si>
  <si>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</si>
  <si>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</si>
  <si>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</si>
  <si>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</si>
  <si>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</si>
  <si>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</si>
  <si>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</si>
  <si>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</si>
  <si>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</si>
  <si>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</si>
  <si>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</si>
  <si>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</si>
  <si>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</si>
  <si>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</si>
  <si>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</si>
  <si>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</si>
  <si>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</si>
  <si>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</si>
  <si>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</si>
  <si>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</si>
  <si>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</si>
  <si>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</si>
  <si>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</si>
  <si>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</si>
  <si>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</si>
  <si>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</si>
  <si>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</si>
  <si>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</si>
  <si>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</si>
  <si>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</si>
  <si>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</si>
  <si>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</si>
  <si>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</si>
  <si>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</si>
  <si>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</si>
  <si>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</si>
  <si>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</si>
  <si>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</si>
  <si>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</si>
  <si>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</si>
  <si>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</si>
  <si>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</si>
  <si>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</si>
  <si>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</si>
  <si>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</si>
  <si>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</si>
  <si>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</si>
  <si>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</si>
  <si>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</si>
  <si>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</si>
  <si>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</si>
  <si>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</si>
  <si>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</si>
  <si>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</si>
  <si>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</si>
  <si>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</si>
  <si>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</si>
  <si>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</si>
  <si>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</si>
  <si>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</si>
  <si>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</si>
  <si>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</si>
  <si>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</si>
  <si>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</si>
  <si>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</si>
  <si>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</si>
  <si>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</si>
  <si>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</si>
  <si>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</si>
  <si>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</si>
  <si>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</si>
  <si>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</si>
  <si>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</si>
  <si>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</si>
  <si>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</si>
  <si>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</si>
  <si>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</si>
  <si>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</si>
  <si>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</si>
  <si>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</si>
  <si>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</si>
  <si>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</si>
  <si>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</si>
  <si>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</si>
  <si>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</si>
  <si>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</si>
  <si>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</si>
  <si>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</si>
  <si>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</si>
  <si>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</si>
  <si>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</si>
  <si>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</si>
  <si>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</si>
  <si>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</si>
  <si>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</si>
  <si>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</si>
  <si>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</si>
  <si>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</si>
  <si>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</si>
  <si>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</si>
  <si>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</si>
  <si>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</si>
  <si>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</si>
  <si>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</si>
  <si>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</si>
  <si>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</si>
  <si>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</si>
  <si>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</si>
  <si>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</si>
  <si>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</si>
  <si>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</si>
  <si>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</si>
  <si>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</si>
  <si>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</si>
  <si>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</si>
  <si>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</si>
  <si>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</si>
  <si>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</si>
  <si>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</si>
  <si>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</si>
  <si>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</si>
  <si>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</si>
  <si>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</si>
  <si>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</si>
  <si>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</si>
  <si>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</si>
  <si>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</si>
  <si>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</si>
  <si>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</si>
  <si>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</si>
  <si>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</si>
  <si>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</si>
  <si>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</si>
  <si>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</si>
  <si>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</si>
  <si>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</si>
  <si>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</si>
  <si>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</si>
  <si>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</si>
  <si>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</si>
  <si>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</si>
  <si>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</si>
  <si>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</si>
  <si>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</si>
  <si>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</si>
  <si>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</si>
  <si>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</si>
  <si>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</si>
  <si>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</si>
  <si>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</si>
  <si>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</si>
  <si>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</si>
  <si>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</si>
  <si>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</si>
  <si>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</si>
  <si>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</si>
  <si>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</si>
  <si>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</si>
  <si>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</si>
  <si>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</si>
  <si>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</si>
  <si>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</si>
  <si>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</si>
  <si>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</si>
  <si>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</si>
  <si>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</si>
  <si>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</si>
  <si>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</si>
  <si>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</si>
  <si>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</si>
  <si>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</si>
  <si>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</si>
  <si>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</si>
  <si>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</si>
  <si>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</si>
  <si>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</si>
  <si>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</si>
  <si>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</si>
  <si>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</si>
  <si>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</si>
  <si>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</si>
  <si>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</si>
  <si>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</si>
  <si>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</si>
  <si>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</si>
  <si>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</si>
  <si>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</si>
  <si>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</si>
  <si>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</si>
  <si>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</si>
  <si>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</si>
  <si>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</si>
  <si>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</si>
  <si>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</si>
  <si>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</si>
  <si>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</si>
  <si>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</si>
  <si>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</si>
  <si>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</si>
  <si>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</si>
  <si>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</si>
  <si>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</si>
  <si>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</si>
  <si>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</si>
  <si>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</si>
  <si>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</si>
  <si>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</si>
  <si>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</si>
  <si>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</si>
  <si>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</si>
  <si>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</si>
  <si>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</si>
  <si>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</si>
  <si>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</si>
  <si>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</si>
  <si>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</si>
  <si>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</si>
  <si>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</si>
  <si>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</si>
  <si>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</si>
  <si>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</si>
  <si>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</si>
  <si>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</si>
  <si>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</si>
  <si>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</si>
  <si>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</si>
  <si>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</si>
  <si>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</si>
  <si>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</si>
  <si>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</si>
  <si>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</si>
  <si>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</si>
  <si>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</si>
  <si>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</si>
  <si>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</si>
  <si>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</si>
  <si>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</si>
  <si>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</si>
  <si>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</si>
  <si>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</si>
  <si>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</si>
  <si>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</si>
  <si>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</si>
  <si>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</si>
  <si>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</si>
  <si>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</si>
  <si>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</si>
  <si>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</si>
  <si>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</si>
  <si>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</si>
  <si>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</si>
  <si>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</si>
  <si>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</si>
  <si>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</si>
  <si>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</si>
  <si>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</si>
  <si>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</si>
  <si>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</si>
  <si>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</si>
  <si>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</si>
  <si>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</si>
  <si>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</si>
  <si>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</si>
  <si>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</si>
  <si>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</si>
  <si>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</si>
  <si>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</si>
  <si>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</si>
  <si>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</si>
  <si>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</si>
  <si>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</si>
  <si>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</si>
  <si>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</si>
  <si>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</si>
  <si>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</si>
  <si>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</si>
  <si>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</si>
  <si>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</si>
  <si>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</si>
  <si>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</si>
  <si>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</si>
  <si>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</si>
  <si>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</si>
  <si>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</si>
  <si>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</si>
  <si>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</si>
  <si>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</si>
  <si>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</si>
  <si>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</si>
  <si>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</si>
  <si>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</si>
  <si>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</si>
  <si>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</si>
  <si>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</si>
  <si>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</si>
  <si>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</si>
  <si>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</si>
  <si>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</si>
  <si>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</si>
  <si>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</si>
  <si>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</si>
  <si>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</si>
  <si>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</si>
  <si>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</si>
  <si>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</si>
  <si>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</si>
  <si>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</si>
  <si>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</si>
  <si>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</si>
  <si>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</si>
  <si>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</si>
  <si>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</si>
  <si>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</si>
  <si>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</si>
  <si>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</si>
  <si>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</si>
  <si>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</si>
  <si>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</si>
  <si>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</si>
  <si>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</si>
  <si>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</si>
  <si>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</si>
  <si>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</si>
  <si>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</si>
  <si>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</si>
  <si>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</si>
  <si>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</si>
  <si>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</si>
  <si>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</si>
  <si>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</si>
  <si>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</si>
  <si>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</si>
  <si>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</si>
  <si>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</si>
  <si>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</si>
  <si>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</si>
  <si>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</si>
  <si>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</si>
  <si>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</si>
  <si>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</si>
  <si>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</si>
  <si>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</si>
  <si>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</si>
  <si>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</si>
  <si>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</si>
  <si>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</si>
  <si>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</si>
  <si>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</si>
  <si>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</si>
  <si>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</si>
  <si>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</si>
  <si>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</si>
  <si>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</si>
  <si>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</si>
  <si>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</si>
  <si>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</si>
  <si>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</si>
  <si>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</si>
  <si>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</si>
  <si>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</si>
  <si>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</si>
  <si>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</si>
  <si>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</si>
  <si>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</si>
  <si>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</si>
  <si>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</si>
  <si>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</si>
  <si>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</si>
  <si>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</si>
  <si>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</si>
  <si>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</si>
  <si>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</si>
  <si>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</si>
  <si>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</si>
  <si>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</si>
  <si>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</si>
  <si>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</si>
  <si>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</si>
  <si>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</si>
  <si>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</si>
  <si>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</si>
  <si>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</si>
  <si>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</si>
  <si>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</si>
  <si>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</si>
  <si>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</si>
  <si>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</si>
  <si>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</si>
  <si>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</si>
  <si>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</si>
  <si>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</si>
  <si>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</si>
  <si>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</si>
  <si>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</si>
  <si>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</si>
  <si>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</si>
  <si>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</si>
  <si>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</si>
  <si>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</si>
  <si>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</si>
  <si>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</si>
  <si>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</si>
  <si>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</si>
  <si>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</si>
  <si>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</si>
  <si>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</si>
  <si>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</si>
  <si>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</si>
  <si>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</si>
  <si>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</si>
  <si>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</si>
  <si>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</si>
  <si>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</si>
  <si>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</si>
  <si>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</si>
  <si>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</si>
  <si>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</si>
  <si>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</si>
  <si>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</si>
  <si>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</si>
  <si>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</si>
  <si>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</si>
  <si>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</si>
  <si>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</si>
  <si>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</si>
  <si>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</si>
  <si>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</si>
  <si>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</si>
  <si>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</si>
  <si>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</si>
  <si>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</si>
  <si>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</si>
  <si>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</si>
  <si>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</si>
  <si>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</si>
  <si>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</si>
  <si>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</si>
  <si>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</si>
  <si>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</si>
  <si>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</si>
  <si>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</si>
  <si>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</si>
  <si>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</si>
  <si>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</si>
  <si>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</si>
  <si>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</si>
  <si>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</si>
  <si>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</si>
  <si>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</si>
  <si>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</si>
  <si>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</si>
  <si>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</si>
  <si>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</si>
  <si>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</si>
  <si>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</si>
  <si>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</si>
  <si>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</si>
  <si>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</si>
  <si>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</si>
  <si>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</si>
  <si>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</si>
  <si>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</si>
  <si>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</si>
  <si>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</si>
  <si>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</si>
  <si>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</si>
  <si>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</si>
  <si>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</si>
  <si>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</si>
  <si>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</si>
  <si>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</si>
  <si>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</si>
  <si>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</si>
  <si>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</si>
  <si>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</si>
  <si>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</si>
  <si>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</si>
  <si>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</si>
  <si>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</si>
  <si>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</si>
  <si>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</si>
  <si>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</si>
  <si>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</si>
  <si>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</si>
  <si>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</si>
  <si>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</si>
  <si>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</si>
  <si>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</si>
  <si>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</si>
  <si>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</si>
  <si>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</si>
  <si>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</si>
  <si>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</si>
  <si>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</si>
  <si>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</si>
  <si>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</si>
  <si>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</si>
  <si>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</si>
  <si>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</si>
  <si>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</si>
  <si>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</si>
  <si>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</si>
  <si>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</si>
  <si>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</si>
  <si>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</si>
  <si>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</si>
  <si>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</si>
  <si>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</si>
  <si>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</si>
  <si>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</si>
  <si>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</si>
  <si>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</si>
  <si>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</si>
  <si>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</si>
  <si>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</si>
  <si>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</si>
  <si>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</si>
  <si>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</si>
  <si>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</si>
  <si>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</si>
  <si>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</si>
  <si>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</si>
  <si>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</si>
  <si>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</si>
  <si>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</si>
  <si>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</si>
  <si>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</si>
  <si>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</si>
  <si>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</si>
  <si>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</si>
  <si>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</si>
  <si>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</si>
  <si>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</si>
  <si>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</si>
  <si>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</si>
  <si>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</si>
  <si>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</si>
  <si>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</si>
  <si>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</si>
  <si>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</si>
  <si>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</si>
  <si>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</si>
  <si>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</si>
  <si>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</si>
  <si>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</si>
  <si>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</si>
  <si>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</si>
  <si>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</si>
  <si>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</si>
  <si>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</si>
  <si>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</si>
  <si>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</si>
  <si>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</si>
  <si>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</si>
  <si>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</si>
  <si>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</si>
  <si>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</si>
  <si>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</si>
  <si>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</si>
  <si>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</si>
  <si>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</si>
  <si>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</si>
  <si>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</si>
  <si>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</si>
  <si>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</si>
  <si>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</si>
  <si>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</si>
  <si>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</si>
  <si>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</si>
  <si>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</si>
  <si>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</si>
  <si>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</si>
  <si>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</si>
  <si>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</si>
  <si>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</si>
  <si>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</si>
  <si>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</si>
  <si>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</si>
  <si>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</si>
  <si>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</si>
  <si>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</si>
  <si>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</si>
  <si>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</si>
  <si>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</si>
  <si>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</si>
  <si>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</si>
  <si>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</si>
  <si>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</si>
  <si>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</si>
  <si>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</si>
  <si>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</si>
  <si>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</si>
  <si>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</si>
  <si>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</si>
  <si>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</si>
  <si>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</si>
  <si>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</si>
  <si>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</si>
  <si>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</si>
  <si>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</si>
  <si>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</si>
  <si>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</si>
  <si>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</si>
  <si>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</si>
  <si>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</si>
  <si>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</si>
  <si>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</si>
  <si>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</si>
  <si>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</si>
  <si>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</si>
  <si>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</si>
  <si>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</si>
  <si>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</si>
  <si>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</si>
  <si>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</si>
  <si>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</si>
  <si>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</si>
  <si>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</si>
  <si>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</si>
  <si>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</si>
  <si>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</si>
  <si>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</si>
  <si>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</si>
  <si>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</si>
  <si>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</si>
  <si>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</si>
  <si>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</si>
  <si>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</si>
  <si>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</si>
  <si>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</si>
  <si>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</si>
  <si>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</si>
  <si>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</si>
  <si>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</si>
  <si>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</si>
  <si>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</si>
  <si>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</si>
  <si>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</si>
  <si>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</si>
  <si>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</si>
  <si>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</si>
  <si>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</si>
  <si>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</si>
  <si>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</si>
  <si>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</si>
  <si>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</si>
  <si>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</si>
  <si>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</si>
  <si>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</si>
  <si>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</si>
  <si>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</si>
  <si>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</si>
  <si>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</si>
  <si>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</si>
  <si>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</si>
  <si>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</si>
  <si>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</si>
  <si>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</si>
  <si>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</si>
  <si>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</si>
  <si>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</si>
  <si>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</si>
  <si>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</si>
  <si>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</si>
  <si>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</si>
  <si>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</si>
  <si>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</si>
  <si>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</si>
  <si>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</si>
  <si>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</si>
  <si>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</si>
  <si>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</si>
  <si>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</si>
  <si>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</si>
  <si>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</si>
  <si>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</si>
  <si>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</si>
  <si>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</si>
  <si>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</si>
  <si>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</si>
  <si>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</si>
  <si>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</si>
  <si>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</si>
  <si>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</si>
  <si>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</si>
  <si>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</si>
  <si>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</si>
  <si>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</si>
  <si>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</si>
  <si>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</si>
  <si>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</si>
  <si>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</si>
  <si>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</si>
  <si>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</si>
  <si>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</si>
  <si>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</si>
  <si>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</si>
  <si>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</si>
  <si>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</si>
  <si>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</si>
  <si>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</si>
  <si>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</si>
  <si>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</si>
  <si>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</si>
  <si>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</si>
  <si>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</si>
  <si>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</si>
  <si>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</si>
  <si>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</si>
  <si>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</si>
  <si>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</si>
  <si>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</si>
  <si>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</si>
  <si>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</si>
  <si>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</si>
  <si>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</si>
  <si>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</si>
  <si>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</si>
  <si>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</si>
  <si>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</si>
  <si>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</si>
  <si>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</si>
  <si>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</si>
  <si>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</si>
  <si>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</si>
  <si>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</si>
  <si>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</si>
  <si>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</si>
  <si>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</si>
  <si>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</si>
  <si>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</si>
  <si>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</si>
  <si>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</si>
  <si>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</si>
  <si>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</si>
  <si>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</si>
  <si>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</si>
  <si>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</si>
  <si>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</si>
  <si>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</si>
  <si>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</si>
  <si>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</si>
  <si>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</si>
  <si>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</si>
  <si>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</si>
  <si>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</si>
  <si>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</si>
  <si>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</si>
  <si>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</si>
  <si>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</si>
  <si>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</si>
  <si>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</si>
  <si>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</si>
  <si>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</si>
  <si>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</si>
  <si>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</si>
  <si>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</si>
  <si>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</si>
  <si>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</si>
  <si>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</si>
  <si>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</si>
  <si>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</si>
  <si>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</si>
  <si>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</si>
  <si>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</si>
  <si>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</si>
  <si>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</si>
  <si>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</si>
  <si>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</si>
  <si>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</si>
  <si>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</si>
  <si>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</si>
  <si>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</si>
  <si>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</si>
  <si>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</si>
  <si>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</si>
  <si>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</si>
  <si>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</si>
  <si>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</si>
  <si>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</si>
  <si>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</si>
  <si>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</si>
  <si>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</si>
  <si>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</si>
  <si>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</si>
  <si>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</si>
  <si>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</si>
  <si>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</si>
  <si>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</si>
  <si>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</si>
  <si>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</si>
  <si>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</si>
  <si>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</si>
  <si>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</si>
  <si>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</si>
  <si>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</si>
  <si>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</si>
  <si>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</si>
  <si>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</si>
  <si>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</si>
  <si>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</si>
  <si>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</si>
  <si>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</si>
  <si>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</si>
  <si>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</si>
  <si>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</si>
  <si>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</si>
  <si>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</si>
  <si>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</si>
  <si>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</si>
  <si>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</si>
  <si>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</si>
  <si>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</si>
  <si>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</si>
  <si>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</si>
  <si>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</si>
  <si>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</si>
  <si>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</si>
  <si>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</si>
  <si>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</si>
  <si>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</si>
  <si>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</si>
  <si>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</si>
  <si>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</si>
  <si>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</si>
  <si>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</si>
  <si>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</si>
  <si>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</si>
  <si>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</si>
  <si>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</si>
  <si>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</si>
  <si>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</si>
  <si>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</si>
  <si>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</si>
  <si>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</si>
  <si>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</si>
  <si>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</si>
  <si>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</si>
  <si>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</si>
  <si>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</si>
  <si>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</si>
  <si>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</si>
  <si>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</si>
  <si>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</si>
  <si>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</si>
  <si>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</si>
  <si>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</si>
  <si>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</si>
  <si>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</si>
  <si>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</si>
  <si>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</si>
  <si>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</si>
  <si>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</si>
  <si>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</si>
  <si>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</si>
  <si>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</si>
  <si>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</si>
  <si>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</si>
  <si>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</si>
  <si>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</si>
  <si>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</si>
  <si>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</si>
  <si>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</si>
  <si>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</si>
  <si>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</si>
  <si>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</si>
  <si>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</si>
  <si>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</si>
  <si>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</si>
  <si>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</si>
  <si>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</si>
  <si>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</si>
  <si>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</si>
  <si>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</si>
  <si>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</si>
  <si>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</si>
  <si>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</si>
  <si>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</si>
  <si>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</si>
  <si>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</si>
  <si>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</si>
  <si>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</si>
  <si>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</si>
  <si>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</si>
  <si>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</si>
  <si>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</si>
  <si>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</si>
  <si>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</si>
  <si>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</si>
  <si>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</si>
  <si>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</si>
  <si>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</si>
  <si>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</si>
  <si>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</si>
  <si>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</si>
  <si>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</si>
  <si>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</si>
  <si>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</si>
  <si>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</si>
  <si>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</si>
  <si>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</si>
  <si>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</si>
  <si>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</si>
  <si>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</si>
  <si>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</si>
  <si>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</si>
  <si>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</si>
  <si>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</si>
  <si>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</si>
  <si>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</si>
  <si>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</si>
  <si>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</si>
  <si>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</si>
  <si>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</si>
  <si>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</si>
  <si>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</si>
  <si>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</si>
  <si>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</si>
  <si>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</si>
  <si>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</si>
  <si>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</si>
  <si>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</si>
  <si>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</si>
  <si>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</si>
  <si>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</si>
  <si>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</si>
  <si>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</si>
  <si>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</si>
  <si>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</si>
  <si>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</si>
  <si>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</si>
  <si>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</si>
  <si>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</si>
  <si>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</si>
  <si>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</si>
  <si>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</si>
  <si>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</si>
  <si>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</si>
  <si>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</si>
  <si>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</si>
  <si>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</si>
  <si>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</si>
  <si>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</si>
  <si>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</si>
  <si>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</si>
  <si>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</si>
  <si>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</si>
  <si>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</si>
  <si>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</si>
  <si>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</si>
  <si>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</si>
  <si>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</si>
  <si>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</si>
  <si>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</si>
  <si>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</si>
  <si>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</si>
  <si>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</si>
  <si>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</si>
  <si>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</si>
  <si>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</si>
  <si>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</si>
  <si>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</si>
  <si>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</si>
  <si>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</si>
  <si>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</si>
  <si>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</si>
  <si>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</si>
  <si>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</si>
  <si>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</si>
  <si>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</si>
  <si>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</si>
  <si>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</si>
  <si>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</si>
  <si>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</si>
  <si>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</si>
  <si>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</si>
  <si>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</si>
  <si>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</si>
  <si>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</si>
  <si>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</si>
  <si>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</si>
  <si>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</si>
  <si>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</si>
  <si>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</si>
  <si>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</si>
  <si>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</si>
  <si>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</si>
  <si>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</si>
  <si>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</si>
  <si>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</si>
  <si>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</si>
  <si>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</si>
  <si>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</si>
  <si>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</si>
  <si>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</si>
  <si>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</si>
  <si>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</si>
  <si>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</si>
  <si>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</si>
  <si>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</si>
  <si>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</si>
  <si>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</si>
  <si>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</si>
  <si>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</si>
  <si>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</si>
  <si>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</si>
  <si>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</si>
  <si>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</si>
  <si>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</si>
  <si>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</si>
  <si>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</si>
  <si>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</si>
  <si>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</si>
  <si>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</si>
  <si>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</si>
  <si>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</si>
  <si>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</si>
  <si>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</si>
  <si>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</si>
  <si>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</si>
  <si>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</si>
  <si>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</si>
  <si>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</si>
  <si>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</si>
  <si>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</si>
  <si>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</si>
  <si>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</si>
  <si>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</si>
  <si>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</si>
  <si>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</si>
  <si>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</si>
  <si>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</si>
  <si>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</si>
  <si>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</si>
  <si>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</si>
  <si>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</si>
  <si>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</si>
  <si>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</si>
  <si>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</si>
  <si>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</si>
  <si>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</si>
  <si>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</si>
  <si>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</si>
  <si>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</si>
  <si>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</si>
  <si>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</si>
  <si>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</si>
  <si>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</si>
  <si>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</si>
  <si>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</si>
  <si>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</si>
  <si>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</si>
  <si>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</si>
  <si>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</si>
  <si>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</si>
  <si>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</si>
  <si>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</si>
  <si>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</si>
  <si>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</si>
  <si>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</si>
  <si>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</si>
  <si>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</si>
  <si>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</si>
  <si>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</si>
  <si>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</si>
  <si>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</si>
  <si>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</si>
  <si>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</si>
  <si>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</si>
  <si>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</si>
  <si>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</si>
  <si>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</si>
  <si>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</si>
  <si>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</si>
  <si>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</si>
  <si>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</si>
  <si>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</si>
  <si>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</si>
  <si>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</si>
  <si>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</si>
  <si>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</si>
  <si>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</si>
  <si>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</si>
  <si>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</si>
  <si>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</si>
  <si>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</si>
  <si>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</si>
  <si>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</si>
  <si>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</si>
  <si>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</si>
  <si>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</si>
  <si>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</si>
  <si>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</si>
  <si>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</si>
  <si>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</si>
  <si>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</si>
  <si>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</si>
  <si>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</si>
  <si>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</si>
  <si>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</si>
  <si>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</si>
  <si>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</si>
  <si>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</si>
  <si>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</si>
  <si>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</si>
  <si>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</si>
  <si>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</si>
  <si>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</si>
  <si>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</si>
  <si>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</si>
  <si>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</si>
  <si>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</si>
  <si>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</si>
  <si>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</si>
  <si>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</si>
  <si>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</si>
  <si>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</si>
  <si>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</si>
  <si>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</si>
  <si>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</si>
  <si>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</si>
  <si>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</si>
  <si>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</si>
  <si>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</si>
  <si>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</si>
  <si>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</si>
  <si>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</si>
  <si>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</si>
  <si>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</si>
  <si>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</si>
  <si>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</si>
  <si>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</si>
  <si>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</si>
  <si>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</si>
  <si>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</si>
  <si>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</si>
  <si>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</si>
  <si>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</si>
  <si>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</si>
  <si>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</si>
  <si>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</si>
  <si>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</si>
  <si>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</si>
  <si>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</si>
  <si>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</si>
  <si>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</si>
  <si>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</si>
  <si>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</si>
  <si>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</si>
  <si>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</si>
  <si>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</si>
  <si>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</si>
  <si>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</si>
  <si>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</si>
  <si>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</si>
  <si>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</si>
  <si>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</si>
  <si>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</si>
  <si>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</si>
  <si>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</si>
  <si>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</si>
  <si>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</si>
  <si>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</si>
  <si>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</si>
  <si>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</si>
  <si>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</si>
  <si>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</si>
  <si>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</si>
  <si>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</si>
  <si>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</si>
  <si>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</si>
  <si>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</si>
  <si>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</si>
  <si>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</si>
  <si>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</si>
  <si>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</si>
  <si>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</si>
  <si>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</si>
  <si>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</si>
  <si>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</si>
  <si>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</si>
  <si>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</si>
  <si>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</si>
  <si>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</si>
  <si>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</si>
  <si>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</si>
  <si>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</si>
  <si>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</si>
  <si>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</si>
  <si>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</si>
  <si>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</si>
  <si>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</si>
  <si>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</si>
  <si>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</si>
  <si>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</si>
  <si>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</si>
  <si>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</si>
  <si>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</si>
  <si>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</si>
  <si>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</si>
  <si>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</si>
  <si>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</si>
  <si>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</si>
  <si>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</si>
  <si>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</si>
  <si>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</si>
  <si>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</si>
  <si>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</si>
  <si>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</si>
  <si>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</si>
  <si>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</si>
  <si>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</si>
  <si>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</si>
  <si>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</si>
  <si>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</si>
  <si>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</si>
  <si>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</si>
  <si>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</si>
  <si>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</si>
  <si>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</si>
  <si>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</si>
  <si>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</si>
  <si>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</si>
  <si>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</si>
  <si>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</si>
  <si>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</si>
  <si>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</si>
  <si>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</si>
  <si>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</si>
  <si>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</si>
  <si>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</si>
  <si>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</si>
  <si>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</si>
  <si>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</si>
  <si>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</si>
  <si>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</si>
  <si>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</si>
  <si>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</si>
  <si>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</si>
  <si>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</si>
  <si>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</si>
  <si>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</si>
  <si>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</si>
  <si>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</si>
  <si>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</si>
  <si>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</si>
  <si>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</si>
  <si>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</si>
  <si>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</si>
  <si>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</si>
  <si>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</si>
  <si>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</si>
  <si>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</si>
  <si>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</si>
  <si>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</si>
  <si>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</si>
  <si>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</si>
  <si>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</si>
  <si>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</si>
  <si>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</si>
  <si>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</si>
  <si>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</si>
  <si>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</si>
  <si>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</si>
  <si>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</si>
  <si>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</si>
  <si>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</si>
  <si>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</si>
  <si>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</si>
  <si>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</si>
  <si>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</si>
  <si>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</si>
  <si>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</si>
  <si>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</si>
  <si>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</si>
  <si>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</si>
  <si>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</si>
  <si>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</si>
  <si>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</si>
  <si>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</si>
  <si>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</si>
  <si>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</si>
  <si>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</si>
  <si>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</si>
  <si>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</si>
  <si>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</si>
  <si>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</si>
  <si>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</si>
  <si>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</si>
  <si>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</si>
  <si>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</si>
  <si>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</si>
  <si>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</si>
  <si>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</si>
  <si>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</si>
  <si>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</si>
  <si>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</si>
  <si>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</si>
  <si>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</si>
  <si>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</si>
  <si>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</si>
  <si>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</si>
  <si>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</si>
  <si>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</si>
  <si>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</si>
  <si>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</si>
  <si>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</si>
  <si>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</si>
  <si>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</si>
  <si>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</si>
  <si>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</si>
  <si>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</si>
  <si>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</si>
  <si>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</si>
  <si>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</si>
  <si>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</si>
  <si>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</si>
  <si>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</si>
  <si>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</si>
  <si>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</si>
  <si>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</si>
  <si>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</si>
  <si>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</si>
  <si>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</si>
  <si>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</si>
  <si>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</si>
  <si>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</si>
  <si>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</si>
  <si>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</si>
  <si>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</si>
  <si>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</si>
  <si>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</si>
  <si>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</si>
  <si>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</si>
  <si>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</si>
  <si>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</si>
  <si>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</si>
  <si>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</si>
  <si>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</si>
  <si>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</si>
  <si>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</si>
  <si>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</si>
  <si>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</si>
  <si>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</si>
  <si>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</si>
  <si>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</si>
  <si>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</si>
  <si>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</si>
  <si>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</si>
  <si>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</si>
  <si>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</si>
  <si>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</si>
  <si>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</si>
  <si>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</si>
  <si>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</si>
  <si>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</si>
  <si>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</si>
  <si>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</si>
  <si>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</si>
  <si>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</si>
  <si>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</si>
  <si>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</si>
  <si>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</si>
  <si>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</si>
  <si>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</si>
  <si>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</si>
  <si>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</si>
  <si>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</si>
  <si>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</si>
  <si>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</si>
  <si>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</si>
  <si>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</si>
  <si>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</si>
  <si>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</si>
  <si>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</si>
  <si>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</si>
  <si>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</si>
  <si>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</si>
  <si>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</si>
  <si>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</si>
  <si>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</si>
  <si>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</si>
  <si>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</si>
  <si>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</si>
  <si>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</si>
  <si>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</si>
  <si>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</si>
  <si>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</si>
  <si>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</si>
  <si>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</si>
  <si>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</si>
  <si>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</si>
  <si>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</si>
  <si>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</si>
  <si>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</si>
  <si>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</si>
  <si>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</si>
  <si>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</si>
  <si>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</si>
  <si>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</si>
  <si>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</si>
  <si>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</si>
  <si>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</si>
  <si>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</si>
  <si>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</si>
  <si>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</si>
  <si>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</si>
  <si>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</si>
  <si>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</si>
  <si>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</si>
  <si>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</si>
  <si>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</si>
  <si>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</si>
  <si>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</si>
  <si>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</si>
  <si>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</si>
  <si>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</si>
  <si>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</si>
  <si>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</si>
  <si>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</si>
  <si>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</si>
  <si>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</si>
  <si>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</si>
  <si>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</si>
  <si>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</si>
  <si>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</si>
  <si>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</si>
  <si>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</si>
  <si>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</si>
  <si>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</si>
  <si>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</si>
  <si>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</si>
  <si>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</si>
  <si>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</si>
  <si>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</si>
  <si>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</si>
  <si>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</si>
  <si>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</si>
  <si>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</si>
  <si>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</si>
  <si>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</si>
  <si>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</si>
  <si>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</si>
  <si>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</si>
  <si>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</si>
  <si>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</si>
  <si>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</si>
  <si>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</si>
  <si>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</si>
  <si>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</si>
  <si>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</si>
  <si>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</si>
  <si>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</si>
  <si>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</si>
  <si>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</si>
  <si>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</si>
  <si>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</si>
  <si>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</si>
  <si>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</si>
  <si>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</si>
  <si>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</si>
  <si>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</si>
  <si>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</si>
  <si>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</si>
  <si>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</si>
  <si>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</si>
  <si>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</si>
  <si>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</si>
  <si>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</si>
  <si>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</si>
  <si>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</si>
  <si>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</si>
  <si>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</si>
  <si>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</si>
  <si>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</si>
  <si>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</si>
  <si>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</si>
  <si>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</si>
  <si>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</si>
  <si>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</si>
  <si>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</si>
  <si>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</si>
  <si>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</si>
  <si>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</si>
  <si>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</si>
  <si>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</si>
  <si>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</si>
  <si>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</si>
  <si>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</si>
  <si>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</si>
  <si>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</si>
  <si>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</si>
  <si>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</si>
  <si>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</si>
  <si>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</si>
  <si>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</si>
  <si>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</si>
  <si>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</si>
  <si>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</si>
  <si>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</si>
  <si>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</si>
  <si>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</si>
  <si>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</si>
  <si>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</si>
  <si>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</si>
  <si>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</si>
  <si>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</si>
  <si>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</si>
  <si>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</si>
  <si>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</si>
  <si>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</si>
  <si>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</si>
  <si>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</si>
  <si>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</si>
  <si>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</si>
  <si>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</si>
  <si>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</si>
  <si>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</si>
  <si>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</si>
  <si>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</si>
  <si>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</si>
  <si>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</si>
  <si>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</si>
  <si>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</si>
  <si>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</si>
  <si>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</si>
  <si>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</si>
  <si>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</si>
  <si>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</si>
  <si>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</si>
  <si>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</si>
  <si>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</si>
  <si>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</si>
  <si>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</si>
  <si>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</si>
  <si>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</si>
  <si>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</si>
  <si>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</si>
  <si>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</si>
  <si>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</si>
  <si>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</si>
  <si>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</si>
  <si>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</si>
  <si>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</si>
  <si>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</si>
  <si>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</si>
  <si>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</si>
  <si>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</si>
  <si>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</si>
  <si>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</si>
  <si>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</si>
  <si>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</si>
  <si>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</si>
  <si>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</si>
  <si>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</si>
  <si>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</si>
  <si>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</si>
  <si>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</si>
  <si>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</si>
  <si>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</si>
  <si>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</si>
  <si>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</si>
  <si>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</si>
  <si>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</si>
  <si>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</si>
  <si>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</si>
  <si>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</si>
  <si>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</si>
  <si>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</si>
  <si>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</si>
  <si>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</si>
  <si>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</si>
  <si>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</si>
  <si>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</si>
  <si>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</si>
  <si>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</si>
  <si>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</si>
  <si>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</si>
  <si>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</si>
  <si>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</si>
  <si>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</si>
  <si>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</si>
  <si>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</si>
  <si>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</si>
  <si>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</si>
  <si>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</si>
  <si>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</si>
  <si>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</si>
  <si>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</si>
  <si>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</si>
  <si>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</si>
  <si>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</si>
  <si>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</si>
  <si>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</si>
  <si>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</si>
  <si>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</si>
  <si>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</si>
  <si>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</si>
  <si>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</si>
  <si>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</si>
  <si>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</si>
  <si>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</si>
  <si>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</si>
  <si>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</si>
  <si>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</si>
  <si>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</si>
  <si>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</si>
  <si>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</si>
  <si>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</si>
  <si>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</si>
  <si>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</si>
  <si>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</si>
  <si>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</si>
  <si>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</si>
  <si>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</si>
  <si>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</si>
  <si>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</si>
  <si>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</si>
  <si>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</si>
  <si>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</si>
  <si>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</si>
  <si>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</si>
  <si>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</si>
  <si>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</si>
  <si>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</si>
  <si>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</si>
  <si>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</si>
  <si>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</si>
  <si>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</si>
  <si>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</si>
  <si>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</si>
  <si>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</si>
  <si>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</si>
  <si>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</si>
  <si>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</si>
  <si>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</si>
  <si>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</si>
  <si>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</si>
  <si>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</si>
  <si>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</si>
  <si>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</si>
  <si>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</si>
  <si>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</si>
  <si>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</si>
  <si>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</si>
  <si>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</si>
  <si>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</si>
  <si>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</si>
  <si>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</si>
  <si>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</si>
  <si>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</si>
  <si>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</si>
  <si>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</si>
  <si>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</si>
  <si>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</si>
  <si>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</si>
  <si>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</si>
  <si>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</si>
  <si>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</si>
  <si>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</si>
  <si>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</si>
  <si>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</si>
  <si>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</si>
  <si>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</si>
  <si>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</si>
  <si>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</si>
  <si>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</si>
  <si>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</si>
  <si>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</si>
  <si>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</si>
  <si>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</si>
  <si>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</si>
  <si>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</si>
  <si>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</si>
  <si>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</si>
  <si>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</si>
  <si>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</si>
  <si>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</si>
  <si>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</si>
  <si>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</si>
  <si>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</si>
  <si>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</si>
  <si>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</si>
  <si>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</si>
  <si>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</si>
  <si>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</si>
  <si>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</si>
  <si>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</si>
  <si>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</si>
  <si>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</si>
  <si>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</si>
  <si>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</si>
  <si>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</si>
  <si>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</si>
  <si>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</si>
  <si>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</si>
  <si>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</si>
  <si>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</si>
  <si>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</si>
  <si>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</si>
  <si>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</si>
  <si>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</si>
  <si>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</si>
  <si>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</si>
  <si>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</si>
  <si>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</si>
  <si>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</si>
  <si>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</si>
  <si>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</si>
  <si>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</si>
  <si>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</si>
  <si>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</si>
  <si>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</si>
  <si>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</si>
  <si>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</si>
  <si>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</si>
  <si>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</si>
  <si>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</si>
  <si>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</si>
  <si>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</si>
  <si>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</si>
  <si>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</si>
  <si>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</si>
  <si>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</si>
  <si>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</si>
  <si>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</si>
  <si>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</si>
  <si>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</si>
  <si>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</si>
  <si>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</si>
  <si>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</si>
  <si>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</si>
  <si>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</si>
  <si>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</si>
  <si>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</si>
  <si>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</si>
  <si>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</si>
  <si>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</si>
  <si>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</si>
  <si>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</si>
  <si>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</si>
  <si>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</si>
  <si>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</si>
  <si>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</si>
  <si>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</si>
  <si>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</si>
  <si>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</si>
  <si>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</si>
  <si>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</si>
  <si>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</si>
  <si>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</si>
  <si>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</si>
  <si>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</si>
  <si>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</si>
  <si>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</si>
  <si>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</si>
  <si>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</si>
  <si>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</si>
  <si>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</si>
  <si>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</si>
  <si>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</si>
  <si>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</si>
  <si>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</si>
  <si>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</si>
  <si>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</si>
  <si>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</si>
  <si>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</si>
  <si>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</si>
  <si>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</si>
  <si>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</si>
  <si>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</si>
  <si>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</si>
  <si>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</si>
  <si>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</si>
  <si>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</si>
  <si>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</si>
  <si>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</si>
  <si>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</si>
  <si>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</si>
  <si>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</si>
  <si>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</si>
  <si>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</si>
  <si>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</si>
  <si>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</si>
  <si>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</si>
  <si>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</si>
  <si>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</si>
  <si>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</si>
  <si>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</si>
  <si>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</si>
  <si>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</si>
  <si>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</si>
  <si>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</si>
  <si>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</si>
  <si>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</si>
  <si>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</si>
  <si>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</si>
  <si>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</si>
  <si>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</si>
  <si>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</si>
  <si>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</si>
  <si>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</si>
  <si>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</si>
  <si>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</si>
  <si>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</si>
  <si>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</si>
  <si>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</si>
  <si>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</si>
  <si>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</si>
  <si>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</si>
  <si>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</si>
  <si>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</si>
  <si>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</si>
  <si>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</si>
  <si>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</si>
  <si>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</si>
  <si>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</si>
  <si>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</si>
  <si>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</si>
  <si>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</si>
  <si>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</si>
  <si>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</si>
  <si>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</si>
  <si>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</si>
  <si>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</si>
  <si>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</si>
  <si>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</si>
  <si>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</si>
  <si>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</si>
  <si>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</si>
  <si>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</si>
  <si>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</si>
  <si>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</si>
  <si>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</si>
  <si>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</si>
  <si>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</si>
  <si>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</si>
  <si>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</si>
  <si>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</si>
  <si>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</si>
  <si>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</si>
  <si>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</si>
  <si>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</si>
  <si>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</si>
  <si>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</si>
  <si>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</si>
  <si>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</si>
  <si>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</si>
  <si>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</si>
  <si>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</si>
  <si>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</si>
  <si>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</si>
  <si>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</si>
  <si>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</si>
  <si>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</si>
  <si>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</si>
  <si>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</si>
  <si>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</si>
  <si>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</si>
  <si>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</si>
  <si>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</si>
  <si>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</si>
  <si>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</si>
  <si>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</si>
  <si>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</si>
  <si>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</si>
  <si>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</si>
  <si>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</si>
  <si>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</si>
  <si>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</si>
  <si>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</si>
  <si>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</si>
  <si>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</si>
  <si>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</si>
  <si>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</si>
  <si>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</si>
  <si>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</si>
  <si>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</si>
  <si>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</si>
  <si>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</si>
  <si>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</si>
  <si>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</si>
  <si>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</si>
  <si>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</si>
  <si>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</si>
  <si>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</si>
  <si>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</si>
  <si>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</si>
  <si>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</si>
  <si>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</si>
  <si>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</si>
  <si>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</si>
  <si>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</si>
  <si>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</si>
  <si>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</si>
  <si>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</si>
  <si>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</si>
  <si>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</si>
  <si>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</si>
  <si>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</si>
  <si>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</si>
  <si>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</si>
  <si>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</si>
  <si>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</si>
  <si>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</si>
  <si>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</si>
  <si>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</si>
  <si>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</si>
  <si>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</si>
  <si>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</si>
  <si>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</si>
  <si>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</si>
  <si>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</si>
  <si>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</si>
  <si>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</si>
  <si>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</si>
  <si>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</si>
  <si>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</si>
  <si>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</si>
  <si>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</si>
  <si>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</si>
  <si>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</si>
  <si>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</si>
  <si>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</si>
  <si>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</si>
  <si>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</si>
  <si>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</si>
  <si>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</si>
  <si>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</si>
  <si>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</si>
  <si>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</si>
  <si>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</si>
  <si>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</si>
  <si>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</si>
  <si>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</si>
  <si>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</si>
  <si>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</si>
  <si>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</si>
  <si>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</si>
  <si>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</si>
  <si>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</si>
  <si>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</si>
  <si>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</si>
  <si>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</si>
  <si>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</si>
  <si>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</si>
  <si>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</si>
  <si>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</si>
  <si>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</si>
  <si>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</si>
  <si>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</si>
  <si>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</si>
  <si>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</si>
  <si>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</si>
  <si>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</si>
  <si>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</si>
  <si>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</si>
  <si>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</si>
  <si>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</si>
  <si>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</si>
  <si>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</si>
  <si>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</si>
  <si>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</si>
  <si>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</si>
  <si>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</si>
  <si>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</si>
  <si>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</si>
  <si>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</si>
  <si>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</si>
  <si>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</si>
  <si>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</si>
  <si>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</si>
  <si>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</si>
  <si>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</si>
  <si>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</si>
  <si>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</si>
  <si>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</si>
  <si>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</si>
  <si>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</si>
  <si>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</si>
  <si>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</si>
  <si>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</si>
  <si>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</si>
  <si>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</si>
  <si>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</si>
  <si>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</si>
  <si>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</si>
  <si>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</si>
  <si>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</si>
  <si>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</si>
  <si>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</si>
  <si>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</si>
  <si>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</si>
  <si>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</si>
  <si>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</si>
  <si>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</si>
  <si>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</si>
  <si>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</si>
  <si>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</si>
  <si>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</si>
  <si>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</si>
  <si>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</si>
  <si>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</si>
  <si>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</si>
  <si>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</si>
  <si>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</si>
  <si>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</si>
  <si>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</si>
  <si>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</si>
  <si>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</si>
  <si>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</si>
  <si>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</si>
  <si>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</si>
  <si>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</si>
  <si>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</si>
  <si>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</si>
  <si>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</si>
  <si>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</si>
  <si>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</si>
  <si>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</si>
  <si>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</si>
  <si>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</si>
  <si>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</si>
  <si>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</si>
  <si>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</si>
  <si>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</si>
  <si>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</si>
  <si>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</si>
  <si>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</si>
  <si>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</si>
  <si>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</si>
  <si>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</si>
  <si>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</si>
  <si>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</si>
  <si>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</si>
  <si>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</si>
  <si>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</si>
  <si>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</si>
  <si>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</si>
  <si>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</si>
  <si>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</si>
  <si>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</si>
  <si>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</si>
  <si>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</si>
  <si>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</si>
  <si>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</si>
  <si>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</si>
  <si>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</si>
  <si>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</si>
  <si>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</si>
  <si>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</si>
  <si>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</si>
  <si>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</si>
  <si>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</si>
  <si>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</si>
  <si>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</si>
  <si>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</si>
  <si>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</si>
  <si>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</si>
  <si>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</si>
  <si>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</si>
  <si>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</si>
  <si>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</si>
  <si>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</si>
  <si>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</si>
  <si>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</si>
  <si>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</si>
  <si>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</si>
  <si>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</si>
  <si>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</si>
  <si>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</si>
  <si>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</si>
  <si>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</si>
  <si>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</si>
  <si>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</si>
  <si>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</si>
  <si>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</si>
  <si>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</si>
  <si>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</si>
  <si>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</si>
  <si>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</si>
  <si>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</si>
  <si>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</si>
  <si>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</si>
  <si>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</si>
  <si>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</si>
  <si>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</si>
  <si>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</si>
  <si>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</si>
  <si>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</si>
  <si>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</si>
  <si>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</si>
  <si>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</si>
  <si>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</si>
  <si>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</si>
  <si>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</si>
  <si>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</si>
  <si>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</si>
  <si>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</si>
  <si>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</si>
  <si>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</si>
  <si>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</si>
  <si>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</si>
  <si>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</si>
  <si>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</si>
  <si>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</si>
  <si>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</si>
  <si>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</si>
  <si>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</si>
  <si>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</si>
  <si>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</si>
  <si>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</si>
  <si>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</si>
  <si>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</si>
  <si>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</si>
  <si>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</si>
  <si>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</si>
  <si>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</si>
  <si>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</si>
  <si>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</si>
  <si>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</si>
  <si>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</si>
  <si>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</si>
  <si>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</si>
  <si>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</si>
  <si>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</si>
  <si>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</si>
  <si>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</si>
  <si>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</si>
  <si>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</si>
  <si>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</si>
  <si>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</si>
  <si>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</si>
  <si>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</si>
  <si>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</si>
  <si>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</si>
  <si>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</si>
  <si>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</si>
  <si>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</si>
  <si>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</si>
  <si>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</si>
  <si>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</si>
  <si>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</si>
  <si>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</si>
  <si>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</si>
  <si>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</si>
  <si>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</si>
  <si>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</si>
  <si>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</si>
  <si>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</si>
  <si>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</si>
  <si>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</si>
  <si>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</si>
  <si>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</si>
  <si>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</si>
  <si>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</si>
  <si>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</si>
  <si>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</si>
  <si>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</si>
  <si>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</si>
  <si>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</si>
  <si>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</si>
  <si>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</si>
  <si>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</si>
  <si>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</si>
  <si>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</si>
  <si>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</si>
  <si>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</si>
  <si>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</si>
  <si>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</si>
  <si>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</si>
  <si>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</si>
  <si>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</si>
  <si>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</si>
  <si>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</si>
  <si>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</si>
  <si>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</si>
  <si>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</si>
  <si>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</si>
  <si>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</si>
  <si>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</si>
  <si>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</si>
  <si>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</si>
  <si>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</si>
  <si>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</si>
  <si>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</si>
  <si>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</si>
  <si>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</si>
  <si>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</si>
  <si>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</si>
  <si>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</si>
  <si>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</si>
  <si>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</si>
  <si>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</si>
  <si>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</si>
  <si>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</si>
  <si>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</si>
  <si>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</si>
  <si>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</si>
  <si>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</si>
  <si>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</si>
  <si>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</si>
  <si>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</si>
  <si>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</si>
  <si>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</si>
  <si>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</si>
  <si>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</si>
  <si>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</si>
  <si>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</si>
  <si>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</si>
  <si>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</si>
  <si>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</si>
  <si>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</si>
  <si>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</si>
  <si>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</si>
  <si>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</si>
  <si>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</si>
  <si>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</si>
  <si>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</si>
  <si>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</si>
  <si>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</si>
  <si>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</si>
  <si>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</si>
  <si>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</si>
  <si>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</si>
  <si>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</si>
  <si>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</si>
  <si>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</si>
  <si>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</si>
  <si>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</si>
  <si>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</si>
  <si>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</si>
  <si>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</si>
  <si>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</si>
  <si>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</si>
  <si>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</si>
  <si>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</si>
  <si>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</si>
  <si>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</si>
  <si>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</si>
  <si>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</si>
  <si>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</si>
  <si>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</si>
  <si>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</si>
  <si>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</si>
  <si>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</si>
  <si>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</si>
  <si>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</si>
  <si>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</si>
  <si>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</si>
  <si>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</si>
  <si>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</si>
  <si>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</si>
  <si>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</si>
  <si>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</si>
  <si>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</si>
  <si>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</si>
  <si>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</si>
  <si>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</si>
  <si>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</si>
  <si>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</si>
  <si>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</si>
  <si>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</si>
  <si>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</si>
  <si>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</si>
  <si>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</si>
  <si>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</si>
  <si>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</si>
  <si>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</si>
  <si>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</si>
  <si>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</si>
  <si>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</si>
  <si>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</si>
  <si>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</si>
  <si>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</si>
  <si>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</si>
  <si>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</si>
  <si>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</si>
  <si>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</si>
  <si>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</si>
  <si>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</si>
  <si>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</si>
  <si>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</si>
  <si>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</si>
  <si>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</si>
  <si>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</si>
  <si>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</si>
  <si>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</si>
  <si>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</si>
  <si>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</si>
  <si>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</si>
  <si>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</si>
  <si>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</si>
  <si>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</si>
  <si>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</si>
  <si>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</si>
  <si>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</si>
  <si>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</si>
  <si>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</si>
  <si>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</si>
  <si>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</si>
  <si>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</si>
  <si>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</si>
  <si>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</si>
  <si>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</si>
  <si>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</si>
  <si>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</si>
  <si>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</si>
  <si>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</si>
  <si>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</si>
  <si>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</si>
  <si>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</si>
  <si>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</si>
  <si>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</si>
  <si>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</si>
  <si>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</si>
  <si>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</si>
  <si>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</si>
  <si>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</si>
  <si>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</si>
  <si>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</si>
  <si>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</si>
  <si>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</si>
  <si>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</si>
  <si>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</si>
  <si>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</si>
  <si>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</si>
  <si>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</si>
  <si>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</si>
  <si>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</si>
  <si>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</si>
  <si>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</si>
  <si>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</si>
  <si>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</si>
  <si>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</si>
  <si>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</si>
  <si>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</si>
  <si>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</si>
  <si>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</si>
  <si>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</si>
  <si>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</si>
  <si>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</si>
  <si>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</si>
  <si>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</si>
  <si>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</si>
  <si>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</si>
  <si>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</si>
  <si>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</si>
  <si>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</si>
  <si>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</si>
  <si>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</si>
  <si>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</si>
  <si>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</si>
  <si>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</si>
  <si>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</si>
  <si>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</si>
  <si>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</si>
  <si>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</si>
  <si>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</si>
  <si>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</si>
  <si>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</si>
  <si>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</si>
  <si>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</si>
  <si>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</si>
  <si>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</si>
  <si>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</si>
  <si>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</si>
  <si>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</si>
  <si>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</si>
  <si>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</si>
  <si>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</si>
  <si>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</si>
  <si>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</si>
  <si>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</si>
  <si>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</si>
  <si>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</si>
  <si>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</si>
  <si>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</si>
  <si>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</si>
  <si>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</si>
  <si>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</si>
  <si>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</si>
  <si>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</si>
  <si>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</si>
  <si>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</si>
  <si>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</si>
  <si>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</si>
  <si>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</si>
  <si>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</si>
  <si>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</si>
  <si>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</si>
  <si>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</si>
  <si>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</si>
  <si>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</si>
  <si>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</si>
  <si>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</si>
  <si>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</si>
  <si>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</si>
  <si>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</si>
  <si>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</si>
  <si>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</si>
  <si>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</si>
  <si>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</si>
  <si>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</si>
  <si>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</si>
  <si>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</si>
  <si>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</si>
  <si>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</si>
  <si>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</si>
  <si>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</si>
  <si>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</si>
  <si>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</si>
  <si>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</si>
  <si>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</si>
  <si>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</si>
  <si>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</si>
  <si>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</si>
  <si>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</si>
  <si>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</si>
  <si>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</si>
  <si>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</si>
  <si>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</si>
  <si>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</si>
  <si>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</si>
  <si>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</si>
  <si>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</si>
  <si>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</si>
  <si>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</si>
  <si>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</si>
  <si>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</si>
  <si>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</si>
  <si>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</si>
  <si>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</si>
  <si>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</si>
  <si>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</si>
  <si>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</si>
  <si>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</si>
  <si>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</si>
  <si>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</si>
  <si>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</si>
  <si>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</si>
  <si>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</si>
  <si>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</si>
  <si>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</si>
  <si>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</si>
  <si>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</si>
  <si>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</si>
  <si>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</si>
  <si>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</si>
  <si>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</si>
  <si>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</si>
  <si>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</si>
  <si>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</si>
  <si>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</si>
  <si>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</si>
  <si>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</si>
  <si>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</si>
  <si>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</si>
  <si>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</si>
  <si>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</si>
  <si>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</si>
  <si>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</si>
  <si>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</si>
  <si>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</si>
  <si>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</si>
  <si>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</si>
  <si>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</si>
  <si>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</si>
  <si>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</si>
  <si>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</si>
  <si>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</si>
  <si>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</si>
  <si>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</si>
  <si>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</si>
  <si>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</si>
  <si>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</si>
  <si>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</si>
  <si>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</si>
  <si>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</si>
  <si>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</si>
  <si>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</si>
  <si>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</si>
  <si>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</si>
  <si>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</si>
  <si>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</si>
  <si>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</si>
  <si>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</si>
  <si>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</si>
  <si>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</si>
  <si>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</si>
  <si>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</si>
  <si>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</si>
  <si>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</si>
  <si>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</si>
  <si>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</si>
  <si>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</si>
  <si>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</si>
  <si>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</si>
  <si>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</si>
  <si>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</si>
  <si>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</si>
  <si>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</si>
  <si>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</si>
  <si>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</si>
  <si>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</si>
  <si>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</si>
  <si>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</si>
  <si>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</si>
  <si>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</si>
  <si>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</si>
  <si>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</si>
  <si>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</si>
  <si>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</si>
  <si>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</si>
  <si>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</si>
  <si>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</si>
  <si>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</si>
  <si>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</si>
  <si>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</si>
  <si>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</si>
  <si>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</si>
  <si>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</si>
  <si>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</si>
  <si>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</si>
  <si>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</si>
  <si>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</si>
  <si>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</si>
  <si>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</si>
  <si>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</si>
  <si>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</si>
  <si>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</si>
  <si>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</si>
  <si>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</si>
  <si>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</si>
  <si>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</si>
  <si>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</si>
  <si>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</si>
  <si>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</si>
  <si>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</si>
  <si>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</si>
  <si>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</si>
  <si>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</si>
  <si>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</si>
  <si>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</si>
  <si>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</si>
  <si>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</si>
  <si>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</si>
  <si>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</si>
  <si>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</si>
  <si>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</si>
  <si>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</si>
  <si>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</si>
  <si>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</si>
  <si>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</si>
  <si>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</si>
  <si>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</si>
  <si>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</si>
  <si>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</si>
  <si>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</si>
  <si>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</si>
  <si>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</si>
  <si>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</si>
  <si>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</si>
  <si>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</si>
  <si>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</si>
  <si>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</si>
  <si>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</si>
  <si>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</si>
  <si>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</si>
  <si>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</si>
  <si>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</si>
  <si>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</si>
  <si>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</si>
  <si>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</si>
  <si>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</si>
  <si>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</si>
  <si>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</si>
  <si>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</si>
  <si>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</si>
  <si>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</si>
  <si>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</si>
  <si>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</si>
  <si>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</si>
  <si>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</si>
  <si>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</si>
  <si>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</si>
  <si>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</si>
  <si>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</si>
  <si>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</si>
  <si>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</si>
  <si>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</si>
  <si>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</si>
  <si>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</si>
  <si>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</si>
  <si>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</si>
  <si>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</si>
  <si>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</si>
  <si>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</si>
  <si>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</si>
  <si>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</si>
  <si>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</si>
  <si>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</si>
  <si>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</si>
  <si>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</si>
  <si>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</si>
  <si>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</si>
  <si>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</si>
  <si>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</si>
  <si>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</si>
  <si>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</si>
  <si>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</si>
  <si>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</si>
  <si>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</si>
  <si>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</si>
  <si>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</si>
  <si>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</si>
  <si>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</si>
  <si>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</si>
  <si>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</si>
  <si>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</si>
  <si>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</si>
  <si>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</si>
  <si>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</si>
  <si>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</si>
  <si>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</si>
  <si>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</si>
  <si>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</si>
  <si>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</si>
  <si>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</si>
  <si>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</si>
  <si>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</si>
  <si>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</si>
  <si>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</si>
  <si>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</si>
  <si>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</si>
  <si>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</si>
  <si>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</si>
  <si>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</si>
  <si>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</si>
  <si>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</si>
  <si>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</si>
  <si>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</si>
  <si>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</si>
  <si>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</si>
  <si>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</si>
  <si>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</si>
  <si>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</si>
  <si>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</si>
  <si>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</si>
  <si>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</si>
  <si>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</si>
  <si>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</si>
  <si>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</si>
  <si>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</si>
  <si>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</si>
  <si>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</si>
  <si>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</si>
  <si>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</si>
  <si>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</si>
  <si>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</si>
  <si>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</si>
  <si>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</si>
  <si>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</si>
  <si>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</si>
  <si>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</si>
  <si>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</si>
  <si>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</si>
  <si>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</si>
  <si>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</si>
  <si>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</si>
  <si>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</si>
  <si>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</si>
  <si>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</si>
  <si>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</si>
  <si>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</si>
  <si>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</si>
  <si>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</si>
  <si>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</si>
  <si>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</si>
  <si>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</si>
  <si>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</si>
  <si>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</si>
  <si>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</si>
  <si>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</si>
  <si>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</si>
  <si>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</si>
  <si>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</si>
  <si>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</si>
  <si>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</si>
  <si>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</si>
  <si>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</si>
  <si>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</si>
  <si>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</si>
  <si>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</si>
  <si>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</si>
  <si>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</si>
  <si>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</si>
  <si>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</si>
  <si>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</si>
  <si>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</si>
  <si>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</si>
  <si>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</si>
  <si>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</si>
  <si>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</si>
  <si>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</si>
  <si>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</si>
  <si>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</si>
  <si>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</si>
  <si>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</si>
  <si>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</si>
  <si>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</si>
  <si>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</si>
  <si>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</si>
  <si>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</si>
  <si>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</si>
  <si>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</si>
  <si>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</si>
  <si>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</si>
  <si>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</si>
  <si>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</si>
  <si>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</si>
  <si>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</si>
  <si>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</si>
  <si>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</si>
  <si>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</si>
  <si>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</si>
  <si>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</si>
  <si>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</si>
  <si>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</si>
  <si>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</si>
  <si>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</si>
  <si>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</si>
  <si>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</si>
  <si>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</si>
  <si>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</si>
  <si>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</si>
  <si>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</si>
  <si>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</si>
  <si>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</si>
  <si>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</si>
  <si>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</si>
  <si>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</si>
  <si>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</si>
  <si>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</si>
  <si>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</si>
  <si>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</si>
  <si>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</si>
  <si>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</si>
  <si>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</si>
  <si>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</si>
  <si>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</si>
  <si>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</si>
  <si>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</si>
  <si>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</si>
  <si>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</si>
  <si>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</si>
  <si>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</si>
  <si>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</si>
  <si>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</si>
  <si>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</si>
  <si>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</si>
  <si>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</si>
  <si>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</si>
  <si>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</si>
  <si>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</si>
  <si>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</si>
  <si>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</si>
  <si>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</si>
  <si>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</si>
  <si>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</si>
  <si>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</si>
  <si>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</si>
  <si>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</si>
  <si>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</si>
  <si>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</si>
  <si>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</si>
  <si>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</si>
  <si>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</si>
  <si>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</si>
  <si>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</si>
  <si>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</si>
  <si>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</si>
  <si>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</si>
  <si>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</si>
  <si>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</si>
  <si>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</si>
  <si>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</si>
  <si>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</si>
  <si>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</si>
  <si>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</si>
  <si>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</si>
  <si>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</si>
  <si>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</si>
  <si>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</si>
  <si>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</si>
  <si>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</si>
  <si>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</si>
  <si>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</si>
  <si>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</si>
  <si>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</si>
  <si>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</si>
  <si>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</si>
  <si>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</si>
  <si>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</si>
  <si>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</si>
  <si>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</si>
  <si>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</si>
  <si>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</si>
  <si>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</si>
  <si>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</si>
  <si>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</si>
  <si>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</si>
  <si>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</si>
  <si>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</si>
  <si>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</si>
  <si>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</si>
  <si>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</si>
  <si>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</si>
  <si>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</si>
  <si>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</si>
  <si>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</si>
  <si>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</si>
  <si>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</si>
  <si>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</si>
  <si>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</si>
  <si>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</si>
  <si>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</si>
  <si>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</si>
  <si>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</si>
  <si>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</si>
  <si>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</si>
  <si>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</si>
  <si>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</si>
  <si>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</si>
  <si>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</si>
  <si>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</si>
  <si>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</si>
  <si>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</si>
  <si>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</si>
  <si>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</si>
  <si>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</si>
  <si>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</si>
  <si>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</si>
  <si>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</si>
  <si>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</si>
  <si>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</si>
  <si>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</si>
  <si>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</si>
  <si>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</si>
  <si>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</si>
  <si>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</si>
  <si>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</si>
  <si>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</si>
  <si>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</si>
  <si>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</si>
  <si>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</si>
  <si>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</si>
  <si>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</si>
  <si>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</si>
  <si>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</si>
  <si>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</si>
  <si>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</si>
  <si>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</si>
  <si>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</si>
  <si>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</si>
  <si>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</si>
  <si>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</si>
  <si>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</si>
  <si>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</si>
  <si>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</si>
  <si>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</si>
  <si>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</si>
  <si>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</si>
  <si>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</si>
  <si>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</si>
  <si>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</si>
  <si>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</si>
  <si>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</si>
  <si>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</si>
  <si>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</si>
  <si>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</si>
  <si>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</si>
  <si>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</si>
  <si>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</si>
  <si>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</si>
  <si>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</si>
  <si>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</si>
  <si>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</si>
  <si>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</si>
  <si>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</si>
  <si>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</si>
  <si>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</si>
  <si>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</si>
  <si>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</si>
  <si>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</si>
  <si>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</si>
  <si>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</si>
  <si>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</si>
  <si>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</si>
  <si>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</si>
  <si>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</si>
  <si>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</si>
  <si>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</si>
  <si>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</si>
  <si>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</si>
  <si>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</si>
  <si>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</si>
  <si>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</si>
  <si>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</si>
  <si>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</si>
  <si>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</si>
  <si>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</si>
  <si>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</si>
  <si>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</si>
  <si>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</si>
  <si>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</si>
  <si>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</si>
  <si>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</si>
  <si>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</si>
  <si>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</si>
  <si>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</si>
  <si>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</si>
  <si>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</si>
  <si>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</si>
  <si>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</si>
  <si>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</si>
  <si>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</si>
  <si>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</si>
  <si>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</si>
  <si>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</si>
  <si>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</si>
  <si>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</si>
  <si>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</si>
  <si>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</si>
  <si>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</si>
  <si>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</si>
  <si>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</si>
  <si>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</si>
  <si>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</si>
  <si>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</si>
  <si>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</si>
  <si>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</si>
  <si>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</si>
  <si>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</si>
  <si>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</si>
  <si>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</si>
  <si>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</si>
  <si>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</si>
  <si>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</si>
  <si>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</si>
  <si>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</si>
  <si>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</si>
  <si>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</si>
  <si>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</si>
  <si>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</si>
  <si>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</si>
  <si>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</si>
  <si>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</si>
  <si>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</si>
  <si>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</si>
  <si>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</si>
  <si>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</si>
  <si>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</si>
  <si>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</si>
  <si>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</si>
  <si>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</si>
  <si>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</si>
  <si>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</si>
  <si>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</si>
  <si>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</si>
  <si>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</si>
  <si>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</si>
  <si>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</si>
  <si>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</si>
  <si>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</si>
  <si>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</si>
  <si>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</si>
  <si>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</si>
  <si>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</si>
  <si>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</si>
  <si>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</si>
  <si>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</si>
  <si>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</si>
  <si>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</si>
  <si>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</si>
  <si>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</si>
  <si>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</si>
  <si>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</si>
  <si>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</si>
  <si>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</si>
  <si>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</si>
  <si>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</si>
  <si>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</si>
  <si>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</si>
  <si>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</si>
  <si>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</si>
  <si>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</si>
  <si>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</si>
  <si>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</si>
  <si>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</si>
  <si>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</si>
  <si>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</si>
  <si>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</si>
  <si>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</si>
  <si>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</si>
  <si>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</si>
  <si>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</si>
  <si>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</si>
  <si>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</si>
  <si>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</si>
  <si>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</si>
  <si>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</si>
  <si>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</si>
  <si>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</si>
  <si>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</si>
  <si>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</si>
  <si>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</si>
  <si>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</si>
  <si>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</si>
  <si>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</si>
  <si>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</si>
  <si>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</si>
  <si>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</si>
  <si>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</si>
  <si>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</si>
  <si>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</si>
  <si>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</si>
  <si>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</si>
  <si>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</si>
  <si>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</si>
  <si>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</si>
  <si>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</si>
  <si>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</si>
  <si>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</si>
  <si>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</si>
  <si>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</si>
  <si>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</si>
  <si>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</si>
  <si>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</si>
  <si>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</si>
  <si>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</si>
  <si>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</si>
  <si>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</si>
  <si>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</si>
  <si>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</si>
  <si>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</si>
  <si>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</si>
  <si>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</si>
  <si>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</si>
  <si>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</si>
  <si>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</si>
  <si>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</si>
  <si>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</si>
  <si>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</si>
  <si>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</si>
  <si>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</si>
  <si>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</si>
  <si>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</si>
  <si>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</si>
  <si>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</si>
  <si>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</si>
  <si>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</si>
  <si>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</si>
  <si>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</si>
  <si>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</si>
  <si>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</si>
  <si>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</si>
  <si>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</si>
  <si>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</si>
  <si>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</si>
  <si>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</si>
  <si>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</si>
  <si>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</si>
  <si>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</si>
  <si>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</si>
  <si>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</si>
  <si>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</si>
  <si>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</si>
  <si>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</si>
  <si>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</si>
  <si>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</si>
  <si>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</si>
  <si>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</si>
  <si>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</si>
  <si>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</si>
  <si>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</si>
  <si>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</si>
  <si>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</si>
  <si>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</si>
  <si>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</si>
  <si>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</si>
  <si>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</si>
  <si>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</si>
  <si>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</si>
  <si>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</si>
  <si>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</si>
  <si>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</si>
  <si>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</si>
  <si>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</si>
  <si>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</si>
  <si>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</si>
  <si>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</si>
  <si>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</si>
  <si>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</si>
  <si>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</si>
  <si>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</si>
  <si>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</si>
  <si>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</si>
  <si>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</si>
  <si>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</si>
  <si>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</si>
  <si>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</si>
  <si>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</si>
  <si>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</si>
  <si>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</si>
  <si>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</si>
  <si>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</si>
  <si>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</si>
  <si>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</si>
  <si>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</si>
  <si>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</si>
  <si>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</si>
  <si>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</si>
  <si>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</si>
  <si>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</si>
  <si>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</si>
  <si>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</si>
  <si>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</si>
  <si>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</si>
  <si>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</si>
  <si>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</si>
  <si>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</si>
  <si>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</si>
  <si>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</si>
  <si>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</si>
  <si>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</si>
  <si>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</si>
  <si>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</si>
  <si>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</si>
  <si>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</si>
  <si>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</si>
  <si>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</si>
  <si>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</si>
  <si>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</si>
  <si>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</si>
  <si>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</si>
  <si>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</si>
  <si>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</si>
  <si>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</si>
  <si>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</si>
  <si>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</si>
  <si>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</si>
  <si>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</si>
  <si>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</si>
  <si>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</si>
  <si>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</si>
  <si>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</si>
  <si>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</si>
  <si>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</si>
  <si>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</si>
  <si>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</si>
  <si>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</si>
  <si>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</si>
  <si>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</si>
  <si>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</si>
  <si>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</si>
  <si>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</si>
  <si>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</si>
  <si>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</si>
  <si>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</si>
  <si>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</si>
  <si>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</si>
  <si>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</si>
  <si>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</si>
  <si>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</si>
  <si>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</si>
  <si>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</si>
  <si>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</si>
  <si>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</si>
  <si>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</si>
  <si>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</si>
  <si>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</si>
  <si>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</si>
  <si>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</si>
  <si>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</si>
  <si>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</si>
  <si>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</si>
  <si>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</si>
  <si>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</si>
  <si>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</si>
  <si>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</si>
  <si>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</si>
  <si>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</si>
  <si>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</si>
  <si>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</si>
  <si>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</si>
  <si>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</si>
  <si>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</si>
  <si>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</si>
  <si>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</si>
  <si>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</si>
  <si>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</si>
  <si>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</si>
  <si>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</si>
  <si>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</si>
  <si>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</si>
  <si>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</si>
  <si>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</si>
  <si>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</si>
  <si>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</si>
  <si>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</si>
  <si>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</si>
  <si>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</si>
  <si>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</si>
  <si>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</si>
  <si>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</si>
  <si>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</si>
  <si>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</si>
  <si>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</si>
  <si>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</si>
  <si>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</si>
  <si>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</si>
  <si>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</si>
  <si>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</si>
  <si>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</si>
  <si>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</si>
  <si>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</si>
  <si>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</si>
  <si>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</si>
  <si>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</si>
  <si>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</si>
  <si>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</si>
  <si>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</si>
  <si>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</si>
  <si>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</si>
  <si>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</si>
  <si>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</si>
  <si>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</si>
  <si>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</si>
  <si>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</si>
  <si>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</si>
  <si>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</si>
  <si>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</si>
  <si>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</si>
  <si>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</si>
  <si>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</si>
  <si>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</si>
  <si>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</si>
  <si>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</si>
  <si>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</si>
  <si>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</si>
  <si>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</si>
  <si>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</si>
  <si>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</si>
  <si>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</si>
  <si>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</si>
  <si>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</si>
  <si>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</si>
  <si>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</si>
  <si>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</si>
  <si>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</si>
  <si>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</si>
  <si>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</si>
  <si>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</si>
  <si>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</si>
  <si>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</si>
  <si>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</si>
  <si>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</si>
  <si>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</si>
  <si>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</si>
  <si>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</si>
  <si>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</si>
  <si>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</si>
  <si>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</si>
  <si>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</si>
  <si>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</si>
  <si>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</si>
  <si>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</si>
  <si>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</si>
  <si>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</si>
  <si>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</si>
  <si>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</si>
  <si>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</si>
  <si>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</si>
  <si>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</si>
  <si>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</si>
  <si>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</si>
  <si>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</si>
  <si>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</si>
  <si>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</si>
  <si>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</si>
  <si>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</si>
  <si>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</si>
  <si>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</si>
  <si>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</si>
  <si>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</si>
  <si>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</si>
  <si>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</si>
  <si>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</si>
  <si>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</si>
  <si>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</si>
  <si>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</si>
  <si>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</si>
  <si>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</si>
  <si>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</si>
  <si>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</si>
  <si>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</si>
  <si>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</si>
  <si>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</si>
  <si>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</si>
  <si>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</si>
  <si>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</si>
  <si>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</si>
  <si>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</si>
  <si>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</si>
  <si>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</si>
  <si>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</si>
  <si>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</si>
  <si>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</si>
  <si>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</si>
  <si>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</si>
  <si>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</si>
  <si>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</si>
  <si>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</si>
  <si>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</si>
  <si>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</si>
  <si>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</si>
  <si>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</si>
  <si>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</si>
  <si>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</si>
  <si>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</si>
  <si>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</si>
  <si>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</si>
  <si>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</si>
  <si>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</si>
  <si>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</si>
  <si>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</si>
  <si>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</si>
  <si>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</si>
  <si>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</si>
  <si>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</si>
  <si>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</si>
  <si>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</si>
  <si>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</si>
  <si>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</si>
  <si>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</si>
  <si>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</si>
  <si>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</si>
  <si>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</si>
  <si>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</si>
  <si>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</si>
  <si>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</si>
  <si>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</si>
  <si>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</si>
  <si>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</si>
  <si>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</si>
  <si>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</si>
  <si>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</si>
  <si>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</si>
  <si>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</si>
  <si>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</si>
  <si>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</si>
  <si>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</si>
  <si>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</si>
  <si>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</si>
  <si>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</si>
  <si>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</si>
  <si>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</si>
  <si>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</si>
  <si>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</si>
  <si>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</si>
  <si>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</si>
  <si>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</si>
  <si>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</si>
  <si>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</si>
  <si>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</si>
  <si>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</si>
  <si>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</si>
  <si>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</si>
  <si>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</si>
  <si>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</si>
  <si>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</si>
  <si>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</si>
  <si>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</si>
  <si>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</si>
  <si>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</si>
  <si>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</si>
  <si>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</si>
  <si>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</si>
  <si>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</si>
  <si>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</si>
  <si>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</si>
  <si>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</si>
  <si>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</si>
  <si>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</si>
  <si>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</si>
  <si>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</si>
  <si>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</si>
  <si>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</si>
  <si>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</si>
  <si>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</si>
  <si>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</si>
  <si>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</si>
  <si>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</si>
  <si>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</si>
  <si>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</si>
  <si>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</si>
  <si>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</si>
  <si>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</si>
  <si>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</si>
  <si>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</si>
  <si>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</si>
  <si>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</si>
  <si>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</si>
  <si>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</si>
  <si>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</si>
  <si>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</si>
  <si>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</si>
  <si>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</si>
  <si>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</si>
  <si>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</si>
  <si>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</si>
  <si>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</si>
  <si>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</si>
  <si>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</si>
  <si>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</si>
  <si>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</si>
  <si>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</si>
  <si>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</si>
  <si>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</si>
  <si>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</si>
  <si>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</si>
  <si>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</si>
  <si>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</si>
  <si>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</si>
  <si>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</si>
  <si>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</si>
  <si>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</si>
  <si>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</si>
  <si>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</si>
  <si>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</si>
  <si>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</si>
  <si>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</si>
  <si>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</si>
  <si>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</si>
  <si>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</si>
  <si>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</si>
  <si>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</si>
  <si>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</si>
  <si>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</si>
  <si>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</si>
  <si>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</si>
  <si>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</si>
  <si>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</si>
  <si>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</si>
  <si>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</si>
  <si>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</si>
  <si>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</si>
  <si>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</si>
  <si>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</si>
  <si>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</si>
  <si>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</si>
  <si>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</si>
  <si>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</si>
  <si>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</si>
  <si>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</si>
  <si>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</si>
  <si>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</si>
  <si>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</si>
  <si>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</si>
  <si>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</si>
  <si>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</si>
  <si>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</si>
  <si>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</si>
  <si>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</si>
  <si>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</si>
  <si>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</si>
  <si>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</si>
  <si>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</si>
  <si>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</si>
  <si>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</si>
  <si>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</si>
  <si>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</si>
  <si>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</si>
  <si>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</si>
  <si>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</si>
  <si>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</si>
  <si>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</si>
  <si>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</si>
  <si>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</si>
  <si>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</si>
  <si>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</si>
  <si>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</si>
  <si>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</si>
  <si>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</si>
  <si>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</si>
  <si>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</si>
  <si>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</si>
  <si>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</si>
  <si>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</si>
  <si>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</si>
  <si>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</si>
  <si>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</si>
  <si>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</si>
  <si>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</si>
  <si>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</si>
  <si>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</si>
  <si>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</si>
  <si>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</si>
  <si>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</si>
  <si>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</si>
  <si>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</si>
  <si>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</si>
  <si>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</si>
  <si>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</si>
  <si>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</si>
  <si>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</si>
  <si>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</si>
  <si>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</si>
  <si>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</si>
  <si>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</si>
  <si>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</si>
  <si>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</si>
  <si>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</si>
  <si>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</si>
  <si>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</si>
  <si>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</si>
  <si>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</si>
  <si>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</si>
  <si>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</si>
  <si>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</si>
  <si>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</si>
  <si>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</si>
  <si>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</si>
  <si>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</si>
  <si>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</si>
  <si>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</si>
  <si>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</si>
  <si>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</si>
  <si>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</si>
  <si>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</si>
  <si>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</si>
  <si>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</si>
  <si>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</si>
  <si>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</si>
  <si>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</si>
  <si>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</si>
  <si>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</si>
  <si>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</si>
  <si>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</si>
  <si>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</si>
  <si>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</si>
  <si>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</si>
  <si>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</si>
  <si>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</si>
  <si>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</si>
  <si>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</si>
  <si>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</si>
  <si>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</si>
  <si>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</si>
  <si>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</si>
  <si>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</si>
  <si>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</si>
  <si>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</si>
  <si>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</si>
  <si>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</si>
  <si>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</si>
  <si>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</si>
  <si>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</si>
  <si>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</si>
  <si>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</si>
  <si>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</si>
  <si>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</si>
  <si>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</si>
  <si>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</si>
  <si>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</si>
  <si>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</si>
  <si>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</si>
  <si>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</si>
  <si>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</si>
  <si>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</si>
  <si>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</si>
  <si>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</si>
  <si>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</si>
  <si>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</si>
  <si>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</si>
  <si>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</si>
  <si>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</si>
  <si>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</si>
  <si>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</si>
  <si>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</si>
  <si>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</si>
  <si>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</si>
  <si>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</si>
  <si>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</si>
  <si>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</si>
  <si>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</si>
  <si>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</si>
  <si>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</si>
  <si>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</si>
  <si>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</si>
  <si>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</si>
  <si>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</si>
  <si>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</si>
  <si>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</si>
  <si>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</si>
  <si>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</si>
  <si>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</si>
  <si>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</si>
  <si>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</si>
  <si>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</si>
  <si>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</si>
  <si>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</si>
  <si>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</si>
  <si>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</si>
  <si>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</si>
  <si>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</si>
  <si>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</si>
  <si>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</si>
  <si>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</si>
  <si>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</si>
  <si>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</si>
  <si>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</si>
  <si>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</si>
  <si>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</si>
  <si>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</si>
  <si>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</si>
  <si>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</si>
  <si>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</si>
  <si>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</si>
  <si>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</si>
  <si>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</si>
  <si>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</si>
  <si>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</si>
  <si>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</si>
  <si>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</si>
  <si>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</si>
  <si>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</si>
  <si>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</si>
  <si>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</si>
  <si>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</si>
  <si>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</si>
  <si>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</si>
  <si>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</si>
  <si>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</si>
  <si>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</si>
  <si>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</si>
  <si>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</si>
  <si>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</si>
  <si>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</si>
  <si>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</si>
  <si>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</si>
  <si>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</si>
  <si>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</si>
  <si>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</si>
  <si>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</si>
  <si>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</si>
  <si>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</si>
  <si>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</si>
  <si>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</si>
  <si>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</si>
  <si>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</si>
  <si>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</si>
  <si>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</si>
  <si>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</si>
  <si>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</si>
  <si>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</si>
  <si>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</si>
  <si>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</si>
  <si>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</si>
  <si>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</si>
  <si>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</si>
  <si>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</si>
  <si>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</si>
  <si>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</si>
  <si>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</si>
  <si>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</si>
  <si>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</si>
  <si>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</si>
  <si>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</si>
  <si>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</si>
  <si>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</si>
  <si>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</si>
  <si>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</si>
  <si>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</si>
  <si>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</si>
  <si>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</si>
  <si>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</si>
  <si>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</si>
  <si>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</si>
  <si>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</si>
  <si>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</si>
  <si>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</si>
  <si>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</si>
  <si>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</si>
  <si>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</si>
  <si>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</si>
  <si>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</si>
  <si>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</si>
  <si>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</si>
  <si>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</si>
  <si>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</si>
  <si>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</si>
  <si>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</si>
  <si>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</si>
  <si>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</si>
  <si>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</si>
  <si>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</si>
  <si>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</si>
  <si>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</si>
  <si>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</si>
  <si>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</si>
  <si>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</si>
  <si>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</si>
  <si>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</si>
  <si>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</si>
  <si>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</si>
  <si>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</si>
  <si>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</si>
  <si>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</si>
  <si>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</si>
  <si>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</si>
  <si>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</si>
  <si>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</si>
  <si>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</si>
  <si>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</si>
  <si>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</si>
  <si>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</si>
  <si>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</si>
  <si>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</si>
  <si>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</si>
  <si>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</si>
  <si>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</si>
  <si>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</si>
  <si>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</si>
  <si>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</si>
  <si>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</si>
  <si>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</si>
  <si>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</si>
  <si>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</si>
  <si>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</si>
  <si>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</si>
  <si>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</si>
  <si>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</si>
  <si>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</si>
  <si>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</si>
  <si>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</si>
  <si>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</si>
  <si>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</si>
  <si>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</si>
  <si>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</si>
  <si>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</si>
  <si>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</si>
  <si>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</si>
  <si>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</si>
  <si>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</si>
  <si>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</si>
  <si>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</si>
  <si>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</si>
  <si>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</si>
  <si>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</si>
  <si>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</si>
  <si>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</si>
  <si>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</si>
  <si>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</si>
  <si>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</si>
  <si>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</si>
  <si>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</si>
  <si>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</si>
  <si>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</si>
  <si>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</si>
  <si>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</si>
  <si>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</si>
  <si>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</si>
  <si>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</si>
  <si>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</si>
  <si>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</si>
  <si>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</si>
  <si>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</si>
  <si>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</si>
  <si>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</si>
  <si>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</si>
  <si>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</si>
  <si>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</si>
  <si>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</si>
  <si>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</si>
  <si>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</si>
  <si>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</si>
  <si>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</si>
  <si>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</si>
  <si>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</si>
  <si>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</si>
  <si>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</si>
  <si>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</si>
  <si>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</si>
  <si>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</si>
  <si>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</si>
  <si>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</si>
  <si>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</si>
  <si>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</si>
  <si>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</si>
  <si>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</si>
  <si>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</si>
  <si>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</si>
  <si>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</si>
  <si>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</si>
  <si>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</si>
  <si>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</si>
  <si>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</si>
  <si>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</si>
  <si>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</si>
  <si>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</si>
  <si>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</si>
  <si>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</si>
  <si>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</si>
  <si>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</si>
  <si>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</si>
  <si>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</si>
  <si>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</si>
  <si>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</si>
  <si>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</si>
  <si>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</si>
  <si>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</si>
  <si>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</si>
  <si>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</si>
  <si>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</si>
  <si>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</si>
  <si>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</si>
  <si>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</si>
  <si>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</si>
  <si>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</si>
  <si>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</si>
  <si>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</si>
  <si>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</si>
  <si>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</si>
  <si>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</si>
  <si>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</si>
  <si>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</si>
  <si>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</si>
  <si>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</si>
  <si>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</si>
  <si>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</si>
  <si>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</si>
  <si>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</si>
  <si>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</si>
  <si>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</si>
  <si>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</si>
  <si>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</si>
  <si>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</si>
  <si>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</si>
  <si>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</si>
  <si>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</si>
  <si>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</si>
  <si>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</si>
  <si>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</si>
  <si>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</si>
  <si>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</si>
  <si>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</si>
  <si>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</si>
  <si>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</si>
  <si>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</si>
  <si>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</si>
  <si>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</si>
  <si>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</si>
  <si>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</si>
  <si>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</si>
  <si>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</si>
  <si>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</si>
  <si>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</si>
  <si>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</si>
  <si>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</si>
  <si>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</si>
  <si>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</si>
  <si>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</si>
  <si>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</si>
  <si>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</si>
  <si>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</si>
  <si>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</si>
  <si>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</si>
  <si>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</si>
  <si>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</si>
  <si>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</si>
  <si>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</si>
  <si>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</si>
  <si>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</si>
  <si>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</si>
  <si>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</si>
  <si>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</si>
  <si>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</si>
  <si>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</si>
  <si>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</si>
  <si>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</si>
  <si>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</si>
  <si>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</si>
  <si>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</si>
  <si>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</si>
  <si>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</si>
  <si>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</si>
  <si>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</si>
  <si>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</si>
  <si>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</si>
  <si>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</si>
  <si>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</si>
  <si>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</si>
  <si>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</si>
  <si>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</si>
  <si>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</si>
  <si>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</si>
  <si>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</si>
  <si>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</si>
  <si>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</si>
  <si>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</si>
  <si>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</si>
  <si>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</si>
  <si>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</si>
  <si>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</si>
  <si>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</si>
  <si>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</si>
  <si>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</si>
  <si>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</si>
  <si>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</si>
  <si>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</si>
  <si>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</si>
  <si>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</si>
  <si>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</si>
  <si>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</si>
  <si>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</si>
  <si>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</si>
  <si>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</si>
  <si>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</si>
  <si>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</si>
  <si>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</si>
  <si>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</si>
  <si>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</si>
  <si>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</si>
  <si>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</si>
  <si>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</si>
  <si>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</si>
  <si>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</si>
  <si>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</si>
  <si>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</si>
  <si>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</si>
  <si>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</si>
  <si>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</si>
  <si>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</si>
  <si>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</si>
  <si>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</si>
  <si>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</si>
  <si>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</si>
  <si>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</si>
  <si>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</si>
  <si>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</si>
  <si>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</si>
  <si>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</si>
  <si>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</si>
  <si>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</si>
  <si>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</si>
  <si>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</si>
  <si>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</si>
  <si>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</si>
  <si>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</si>
  <si>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</si>
  <si>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</si>
  <si>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</si>
  <si>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</si>
  <si>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</si>
  <si>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</si>
  <si>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</si>
  <si>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</si>
  <si>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</si>
  <si>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</si>
  <si>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</si>
  <si>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</si>
  <si>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</si>
  <si>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</si>
  <si>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</si>
  <si>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</si>
  <si>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</si>
  <si>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</si>
  <si>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</si>
  <si>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</si>
  <si>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</si>
  <si>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</si>
  <si>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</si>
  <si>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</si>
  <si>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</si>
  <si>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</si>
  <si>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</si>
  <si>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</si>
  <si>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</si>
  <si>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</si>
  <si>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</si>
  <si>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</si>
  <si>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</si>
  <si>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</si>
  <si>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</si>
  <si>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</si>
  <si>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</si>
  <si>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</si>
  <si>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</si>
  <si>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</si>
  <si>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</si>
  <si>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</si>
  <si>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</si>
  <si>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</si>
  <si>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</si>
  <si>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</si>
  <si>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</si>
  <si>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</si>
  <si>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</si>
  <si>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</si>
  <si>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</si>
  <si>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</si>
  <si>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</si>
  <si>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</si>
  <si>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</si>
  <si>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</si>
  <si>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</si>
  <si>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</si>
  <si>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</si>
  <si>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</si>
  <si>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</si>
  <si>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</si>
  <si>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</si>
  <si>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</si>
  <si>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</si>
  <si>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</si>
  <si>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</si>
  <si>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</si>
  <si>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</si>
  <si>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</si>
  <si>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</si>
  <si>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</si>
  <si>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</si>
  <si>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</si>
  <si>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</si>
  <si>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</si>
  <si>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</si>
  <si>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</si>
  <si>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</si>
  <si>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</si>
  <si>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</si>
  <si>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</si>
  <si>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</si>
  <si>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</si>
  <si>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</si>
  <si>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</si>
  <si>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</si>
  <si>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</si>
  <si>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</si>
  <si>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</si>
  <si>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</si>
  <si>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</si>
  <si>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</si>
  <si>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</si>
  <si>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</si>
  <si>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</si>
  <si>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</si>
  <si>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</si>
  <si>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</si>
  <si>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</si>
  <si>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</si>
  <si>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</si>
  <si>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</si>
  <si>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</si>
  <si>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</si>
  <si>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</si>
  <si>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</si>
  <si>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</si>
  <si>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</si>
  <si>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</si>
  <si>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</si>
  <si>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</si>
  <si>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</si>
  <si>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</si>
  <si>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</si>
  <si>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</si>
  <si>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</si>
  <si>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</si>
  <si>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</si>
  <si>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</si>
  <si>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</si>
  <si>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</si>
  <si>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</si>
  <si>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</si>
  <si>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</si>
  <si>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</si>
  <si>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</si>
  <si>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</si>
  <si>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</si>
  <si>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</si>
  <si>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</si>
  <si>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</si>
  <si>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</si>
  <si>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</si>
  <si>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</si>
  <si>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</si>
  <si>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</si>
  <si>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</si>
  <si>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</si>
  <si>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</si>
  <si>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</si>
  <si>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</si>
  <si>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</si>
  <si>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</si>
  <si>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</si>
  <si>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</si>
  <si>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</si>
  <si>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</si>
  <si>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</si>
  <si>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</si>
  <si>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</si>
  <si>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</si>
  <si>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</si>
  <si>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</si>
  <si>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</si>
  <si>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</si>
  <si>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</si>
  <si>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</si>
  <si>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</si>
  <si>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</si>
  <si>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</si>
  <si>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</si>
  <si>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</si>
  <si>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</si>
  <si>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</si>
  <si>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</si>
  <si>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</si>
  <si>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</si>
  <si>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</si>
  <si>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</si>
  <si>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</si>
  <si>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</si>
  <si>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</si>
  <si>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</si>
  <si>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</si>
  <si>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</si>
  <si>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</si>
  <si>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</si>
  <si>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</si>
  <si>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</si>
  <si>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</si>
  <si>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</si>
  <si>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</si>
  <si>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</si>
  <si>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</si>
  <si>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</si>
  <si>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</si>
  <si>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</si>
  <si>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</si>
  <si>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</si>
  <si>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</si>
  <si>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</si>
  <si>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</si>
  <si>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</si>
  <si>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</si>
  <si>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</si>
  <si>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</si>
  <si>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</si>
  <si>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</si>
  <si>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</si>
  <si>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</si>
  <si>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</si>
  <si>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</si>
  <si>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</si>
  <si>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</si>
  <si>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</si>
  <si>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</si>
  <si>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</si>
  <si>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</si>
  <si>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</si>
  <si>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</si>
  <si>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</si>
  <si>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</si>
  <si>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</si>
  <si>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</si>
  <si>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</si>
  <si>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</si>
  <si>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</si>
  <si>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</si>
  <si>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</si>
  <si>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</si>
  <si>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</si>
  <si>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</si>
  <si>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</si>
  <si>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</si>
  <si>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</si>
  <si>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</si>
  <si>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</si>
  <si>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</si>
  <si>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</si>
  <si>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</si>
  <si>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</si>
  <si>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</si>
  <si>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</si>
  <si>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</si>
  <si>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</si>
  <si>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</si>
  <si>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</si>
  <si>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</si>
  <si>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</si>
  <si>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</si>
  <si>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</si>
  <si>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</si>
  <si>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</si>
  <si>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</si>
  <si>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</si>
  <si>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</si>
  <si>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</si>
  <si>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</si>
  <si>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</si>
  <si>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</si>
  <si>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</si>
  <si>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</si>
  <si>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</si>
  <si>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</si>
  <si>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</si>
  <si>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</si>
  <si>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</si>
  <si>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</si>
  <si>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</si>
  <si>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</si>
  <si>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</si>
  <si>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</si>
  <si>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</si>
  <si>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</si>
  <si>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</si>
  <si>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</si>
  <si>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</si>
  <si>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</si>
  <si>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</si>
  <si>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</si>
  <si>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</si>
  <si>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</si>
  <si>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</si>
  <si>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</si>
  <si>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</si>
  <si>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</si>
  <si>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</si>
  <si>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</si>
  <si>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</si>
  <si>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</si>
  <si>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</si>
  <si>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</si>
  <si>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</si>
  <si>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</si>
  <si>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</si>
  <si>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</si>
  <si>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</si>
  <si>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</si>
  <si>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</si>
  <si>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</si>
  <si>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</si>
  <si>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</si>
  <si>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</si>
  <si>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</si>
  <si>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</si>
  <si>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</si>
  <si>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</si>
  <si>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</si>
  <si>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</si>
  <si>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</si>
  <si>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</si>
  <si>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</si>
  <si>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</si>
  <si>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</si>
  <si>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</si>
  <si>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</si>
  <si>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</si>
  <si>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</si>
  <si>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</si>
  <si>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</si>
  <si>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</si>
  <si>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</si>
  <si>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</si>
  <si>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</si>
  <si>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</si>
  <si>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</si>
  <si>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</si>
  <si>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</si>
  <si>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</si>
  <si>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</si>
  <si>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</si>
  <si>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</si>
  <si>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</si>
  <si>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</si>
  <si>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</si>
  <si>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</si>
  <si>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</si>
  <si>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</si>
  <si>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</si>
  <si>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</si>
  <si>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</si>
  <si>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</si>
  <si>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</si>
  <si>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</si>
  <si>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</si>
  <si>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</si>
  <si>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</si>
  <si>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</si>
  <si>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</si>
  <si>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</si>
  <si>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</si>
  <si>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</si>
  <si>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</si>
  <si>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</si>
  <si>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</si>
  <si>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</si>
  <si>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</si>
  <si>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</si>
  <si>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</si>
  <si>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</si>
  <si>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</si>
  <si>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</si>
  <si>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</si>
  <si>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</si>
  <si>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</si>
  <si>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</si>
  <si>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</si>
  <si>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</si>
  <si>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</si>
  <si>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</si>
  <si>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</si>
  <si>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</si>
  <si>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</si>
  <si>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</si>
  <si>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</si>
  <si>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</si>
  <si>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</si>
  <si>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</si>
  <si>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</si>
  <si>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</si>
  <si>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</si>
  <si>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</si>
  <si>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</si>
  <si>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</si>
  <si>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</si>
  <si>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</si>
  <si>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</si>
  <si>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</si>
  <si>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</si>
  <si>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</si>
  <si>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</si>
  <si>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</si>
  <si>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</si>
  <si>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</si>
  <si>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</si>
  <si>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</si>
  <si>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</si>
  <si>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</si>
  <si>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</si>
  <si>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</si>
  <si>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</si>
  <si>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</si>
  <si>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</si>
  <si>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</si>
  <si>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</si>
  <si>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</si>
  <si>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</si>
  <si>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</si>
  <si>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</si>
  <si>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</si>
  <si>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</si>
  <si>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</si>
  <si>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</si>
  <si>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</si>
  <si>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</si>
  <si>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</si>
  <si>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</si>
  <si>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</si>
  <si>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</si>
  <si>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</si>
  <si>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</si>
  <si>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</si>
  <si>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</si>
  <si>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</si>
  <si>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</si>
  <si>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</si>
  <si>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</si>
  <si>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</si>
  <si>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</si>
  <si>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</si>
  <si>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</si>
  <si>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</si>
  <si>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</si>
  <si>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</si>
  <si>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</si>
  <si>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</si>
  <si>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</si>
  <si>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</si>
  <si>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</si>
  <si>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</si>
  <si>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</si>
  <si>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</si>
  <si>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</si>
  <si>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</si>
  <si>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</si>
  <si>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</si>
  <si>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</si>
  <si>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</si>
  <si>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</si>
  <si>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</si>
  <si>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</si>
  <si>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</si>
  <si>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</si>
  <si>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</si>
  <si>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</si>
  <si>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</si>
  <si>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</si>
  <si>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</si>
  <si>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</si>
  <si>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</si>
  <si>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</si>
  <si>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</si>
  <si>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</si>
  <si>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</si>
  <si>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</si>
  <si>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</si>
  <si>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</si>
  <si>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</si>
  <si>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</si>
  <si>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</si>
  <si>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</si>
  <si>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</si>
  <si>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</si>
  <si>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</si>
  <si>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</si>
  <si>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</si>
  <si>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</si>
  <si>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</si>
  <si>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</si>
  <si>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</si>
  <si>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</si>
  <si>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</si>
  <si>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</si>
  <si>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</si>
  <si>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</si>
  <si>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</si>
  <si>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</si>
  <si>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</si>
  <si>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</si>
  <si>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</si>
  <si>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</si>
  <si>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</si>
  <si>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</si>
  <si>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</si>
  <si>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</si>
  <si>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</si>
  <si>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</si>
  <si>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</si>
  <si>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</si>
  <si>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</si>
  <si>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</si>
  <si>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</si>
  <si>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</si>
  <si>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</si>
  <si>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</si>
  <si>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</si>
  <si>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</si>
  <si>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</si>
  <si>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</si>
  <si>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</si>
  <si>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</si>
  <si>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</si>
  <si>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</si>
  <si>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</si>
  <si>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</si>
  <si>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</si>
  <si>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</si>
  <si>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</si>
  <si>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</si>
  <si>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</si>
  <si>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</si>
  <si>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</si>
  <si>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</si>
  <si>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</si>
  <si>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</si>
  <si>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</si>
  <si>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</si>
  <si>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</si>
  <si>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</si>
  <si>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</si>
  <si>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</si>
  <si>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</si>
  <si>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</si>
  <si>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</si>
  <si>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</si>
  <si>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</si>
  <si>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</si>
  <si>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</si>
  <si>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</si>
  <si>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</si>
  <si>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</si>
  <si>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</si>
  <si>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</si>
  <si>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</si>
  <si>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</si>
  <si>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</si>
  <si>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</si>
  <si>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</si>
  <si>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</si>
  <si>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</si>
  <si>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</si>
  <si>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</si>
  <si>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</si>
  <si>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</si>
  <si>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</si>
  <si>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</si>
  <si>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</si>
  <si>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</si>
  <si>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</si>
  <si>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</si>
  <si>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</si>
  <si>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</si>
  <si>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</si>
  <si>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</si>
  <si>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</si>
  <si>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</si>
  <si>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</si>
  <si>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</si>
  <si>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</si>
  <si>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</si>
  <si>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</si>
  <si>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</si>
  <si>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</si>
  <si>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</si>
  <si>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</si>
  <si>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</si>
  <si>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</si>
  <si>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</si>
  <si>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</si>
  <si>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</si>
  <si>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</si>
  <si>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</si>
  <si>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</si>
  <si>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</si>
  <si>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</si>
  <si>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</si>
  <si>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</si>
  <si>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</si>
  <si>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</si>
  <si>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</si>
  <si>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</si>
  <si>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</si>
  <si>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</si>
  <si>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</si>
  <si>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</si>
  <si>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</si>
  <si>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</si>
  <si>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</si>
  <si>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</si>
  <si>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</si>
  <si>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</si>
  <si>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</si>
  <si>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</si>
  <si>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</si>
  <si>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</si>
  <si>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</si>
  <si>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</si>
  <si>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</si>
  <si>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</si>
  <si>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</si>
  <si>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</si>
  <si>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</si>
  <si>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</si>
  <si>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</si>
  <si>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</si>
  <si>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</si>
  <si>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</si>
  <si>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</si>
  <si>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</si>
  <si>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</si>
  <si>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</si>
  <si>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</si>
  <si>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</si>
  <si>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</si>
  <si>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</si>
  <si>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</si>
  <si>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</si>
  <si>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</si>
  <si>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</si>
  <si>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</si>
  <si>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</si>
  <si>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</si>
  <si>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</si>
  <si>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</si>
  <si>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</si>
  <si>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</si>
  <si>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</si>
  <si>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</si>
  <si>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</si>
  <si>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</si>
  <si>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</si>
  <si>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</si>
  <si>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</si>
  <si>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</si>
  <si>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</si>
  <si>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</si>
  <si>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</si>
  <si>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</si>
  <si>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</si>
  <si>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</si>
  <si>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</si>
  <si>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</si>
  <si>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</si>
  <si>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</si>
  <si>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</si>
  <si>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</si>
  <si>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</si>
  <si>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</si>
  <si>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</si>
  <si>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</si>
  <si>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</si>
  <si>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</si>
  <si>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</si>
  <si>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</si>
  <si>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</si>
  <si>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</si>
  <si>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</si>
  <si>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</si>
  <si>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</si>
  <si>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</si>
  <si>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</si>
  <si>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</si>
  <si>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</si>
  <si>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</si>
  <si>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</si>
  <si>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</si>
  <si>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</si>
  <si>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</si>
  <si>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</si>
  <si>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</si>
  <si>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</si>
  <si>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</si>
  <si>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</si>
  <si>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</si>
  <si>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</si>
  <si>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</si>
  <si>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</si>
  <si>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</si>
  <si>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</si>
  <si>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</si>
  <si>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</si>
  <si>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</si>
  <si>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</si>
  <si>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</si>
  <si>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</si>
  <si>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</si>
  <si>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</si>
  <si>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</si>
  <si>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</si>
  <si>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</si>
  <si>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</si>
  <si>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</si>
  <si>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</si>
  <si>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</si>
  <si>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</si>
  <si>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</si>
  <si>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</si>
  <si>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</si>
  <si>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</si>
  <si>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</si>
  <si>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</si>
  <si>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</si>
  <si>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</si>
  <si>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</si>
  <si>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</si>
  <si>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</si>
  <si>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</si>
  <si>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</si>
  <si>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</si>
  <si>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</si>
  <si>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</si>
  <si>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</si>
  <si>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</si>
  <si>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</si>
  <si>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</si>
  <si>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</si>
  <si>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</si>
  <si>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</si>
  <si>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</si>
  <si>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</si>
  <si>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</si>
  <si>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</si>
  <si>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</si>
  <si>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</si>
  <si>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</si>
  <si>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</si>
  <si>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</si>
  <si>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</si>
  <si>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</si>
  <si>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</si>
  <si>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</si>
  <si>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</si>
  <si>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</si>
  <si>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</si>
  <si>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</si>
  <si>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</si>
  <si>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</si>
  <si>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</si>
  <si>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</si>
  <si>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</si>
  <si>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</si>
  <si>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</si>
  <si>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</si>
  <si>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</si>
  <si>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</si>
  <si>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</si>
  <si>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</si>
  <si>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</si>
  <si>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</si>
  <si>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</si>
  <si>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</si>
  <si>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</si>
  <si>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</si>
  <si>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</si>
  <si>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</si>
  <si>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</si>
  <si>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</si>
  <si>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</si>
  <si>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</si>
  <si>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</si>
  <si>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</si>
  <si>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</si>
  <si>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</si>
  <si>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</si>
  <si>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</si>
  <si>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</si>
  <si>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</si>
  <si>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</si>
  <si>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</si>
  <si>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</si>
  <si>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</si>
  <si>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</si>
  <si>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</si>
  <si>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</si>
  <si>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</si>
  <si>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</si>
  <si>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</si>
  <si>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</si>
  <si>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</si>
  <si>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</si>
  <si>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</si>
  <si>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</si>
  <si>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</si>
  <si>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</si>
  <si>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</si>
  <si>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</si>
  <si>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</si>
  <si>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</si>
  <si>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</si>
  <si>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</si>
  <si>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</si>
  <si>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</si>
  <si>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</si>
  <si>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</si>
  <si>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</si>
  <si>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</si>
  <si>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</si>
  <si>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</si>
  <si>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</si>
  <si>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</si>
  <si>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</si>
  <si>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</si>
  <si>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</si>
  <si>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</si>
  <si>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</si>
  <si>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</si>
  <si>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</si>
  <si>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</si>
  <si>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</si>
  <si>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</si>
  <si>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</si>
  <si>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</si>
  <si>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</si>
  <si>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</si>
  <si>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</si>
  <si>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</si>
  <si>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</si>
  <si>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</si>
  <si>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</si>
  <si>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</si>
  <si>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</si>
  <si>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</si>
  <si>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</si>
  <si>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</si>
  <si>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</si>
  <si>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</si>
  <si>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</si>
  <si>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</si>
  <si>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</si>
  <si>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</si>
  <si>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</si>
  <si>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</si>
  <si>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</si>
  <si>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</si>
  <si>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</si>
  <si>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</si>
  <si>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</si>
  <si>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</si>
  <si>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</si>
  <si>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</si>
  <si>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</si>
  <si>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</si>
  <si>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</si>
  <si>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</si>
  <si>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</si>
  <si>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</si>
  <si>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</si>
  <si>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</si>
  <si>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</si>
  <si>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</si>
  <si>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</si>
  <si>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</si>
  <si>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</si>
  <si>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</si>
  <si>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</si>
  <si>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</si>
  <si>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</si>
  <si>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</si>
  <si>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</si>
  <si>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</si>
  <si>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</si>
  <si>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</si>
  <si>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</si>
  <si>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</si>
  <si>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</si>
  <si>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</si>
  <si>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</si>
  <si>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</si>
  <si>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</si>
  <si>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</si>
  <si>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</si>
  <si>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</si>
  <si>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</si>
  <si>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</si>
  <si>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</si>
  <si>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</si>
  <si>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</si>
  <si>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</si>
  <si>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</si>
  <si>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</si>
  <si>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</si>
  <si>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</si>
  <si>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</si>
  <si>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</si>
  <si>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</si>
  <si>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</si>
  <si>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</si>
  <si>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</si>
  <si>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</si>
  <si>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</si>
  <si>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</si>
  <si>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</si>
  <si>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</si>
  <si>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</si>
  <si>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</si>
  <si>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</si>
  <si>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</si>
  <si>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</si>
  <si>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</si>
  <si>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</si>
  <si>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</si>
  <si>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</si>
  <si>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</si>
  <si>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</si>
  <si>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</si>
  <si>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</si>
  <si>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</si>
  <si>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</si>
  <si>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</si>
  <si>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</si>
  <si>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</si>
  <si>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</si>
  <si>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</si>
  <si>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</si>
  <si>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</si>
  <si>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</si>
  <si>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</si>
  <si>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</si>
  <si>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</si>
  <si>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</si>
  <si>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</si>
  <si>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</si>
  <si>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</si>
  <si>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</si>
  <si>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</si>
  <si>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</si>
  <si>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</si>
  <si>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</si>
  <si>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</si>
  <si>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</si>
  <si>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</si>
  <si>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</si>
  <si>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</si>
  <si>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</si>
  <si>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</si>
  <si>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</si>
  <si>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</si>
  <si>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</si>
  <si>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</si>
  <si>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</si>
  <si>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</si>
  <si>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</si>
  <si>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</si>
  <si>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</si>
  <si>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</si>
  <si>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</si>
  <si>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</si>
  <si>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</si>
  <si>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</si>
  <si>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</si>
  <si>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</si>
  <si>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</si>
  <si>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</si>
  <si>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</si>
  <si>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</si>
  <si>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</si>
  <si>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</si>
  <si>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</si>
  <si>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</si>
  <si>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</si>
  <si>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</si>
  <si>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</si>
  <si>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</si>
  <si>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</si>
  <si>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</si>
  <si>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</si>
  <si>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</si>
  <si>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</si>
  <si>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</si>
  <si>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</si>
  <si>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</si>
  <si>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</si>
  <si>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</si>
  <si>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</si>
  <si>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</si>
  <si>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</si>
  <si>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</si>
  <si>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</si>
  <si>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</si>
  <si>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</si>
  <si>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</si>
  <si>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</si>
  <si>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</si>
  <si>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</si>
  <si>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</si>
  <si>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</si>
  <si>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</si>
  <si>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</si>
  <si>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</si>
  <si>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</si>
  <si>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</si>
  <si>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</si>
  <si>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</si>
  <si>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</si>
  <si>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</si>
  <si>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</si>
  <si>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</si>
  <si>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</si>
  <si>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</si>
  <si>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</si>
  <si>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</si>
  <si>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</si>
  <si>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</si>
  <si>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</si>
  <si>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</si>
  <si>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</si>
  <si>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</si>
  <si>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</si>
  <si>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</si>
  <si>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</si>
  <si>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</si>
  <si>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</si>
  <si>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</si>
  <si>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</si>
  <si>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</si>
  <si>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</si>
  <si>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</si>
  <si>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</si>
  <si>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</si>
  <si>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</si>
  <si>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</si>
  <si>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</si>
  <si>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</si>
  <si>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</si>
  <si>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</si>
  <si>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</si>
  <si>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</si>
  <si>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</si>
  <si>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</si>
  <si>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</si>
  <si>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</si>
  <si>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</si>
  <si>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</si>
  <si>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</si>
  <si>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</si>
  <si>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</si>
  <si>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</si>
  <si>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</si>
  <si>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</si>
  <si>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</si>
  <si>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</si>
  <si>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</si>
  <si>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</si>
  <si>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</si>
  <si>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</si>
  <si>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</si>
  <si>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</si>
  <si>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</si>
  <si>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</si>
  <si>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</si>
  <si>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</si>
  <si>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</si>
  <si>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</si>
  <si>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</si>
  <si>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</si>
  <si>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</si>
  <si>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</si>
  <si>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</si>
  <si>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</si>
  <si>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</si>
  <si>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</si>
  <si>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</si>
  <si>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</si>
  <si>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</si>
  <si>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</si>
  <si>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</si>
  <si>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</si>
  <si>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</si>
  <si>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</si>
  <si>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</si>
  <si>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</si>
  <si>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</si>
  <si>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</si>
  <si>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</si>
  <si>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</si>
  <si>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</si>
  <si>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</si>
  <si>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</si>
  <si>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</si>
  <si>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</si>
  <si>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</si>
  <si>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</si>
  <si>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</si>
  <si>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</si>
  <si>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</si>
  <si>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</si>
  <si>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</si>
  <si>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</si>
  <si>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</si>
  <si>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</si>
  <si>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</si>
  <si>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</si>
  <si>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</si>
  <si>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</si>
  <si>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</si>
  <si>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</si>
  <si>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</si>
  <si>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</si>
  <si>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</si>
  <si>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</si>
  <si>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</si>
  <si>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</si>
  <si>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</si>
  <si>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</si>
  <si>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</si>
  <si>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</si>
  <si>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</si>
  <si>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</si>
  <si>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</si>
  <si>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</si>
  <si>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</si>
  <si>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</si>
  <si>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</si>
  <si>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</si>
  <si>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</si>
  <si>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</si>
  <si>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</si>
  <si>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</si>
  <si>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</si>
  <si>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</si>
  <si>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</si>
  <si>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</si>
  <si>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</si>
  <si>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</si>
  <si>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</si>
  <si>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</si>
  <si>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</si>
  <si>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</si>
  <si>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</si>
  <si>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</si>
  <si>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</si>
  <si>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</si>
  <si>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</si>
  <si>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</si>
  <si>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</si>
  <si>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</si>
  <si>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</si>
  <si>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</si>
  <si>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</si>
  <si>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</si>
  <si>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</si>
  <si>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</si>
  <si>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</si>
  <si>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</si>
  <si>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</si>
  <si>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</si>
  <si>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</si>
  <si>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</si>
  <si>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</si>
  <si>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</si>
  <si>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</si>
  <si>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</si>
  <si>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</si>
  <si>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</si>
  <si>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</si>
  <si>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</si>
  <si>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</si>
  <si>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</si>
  <si>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</si>
  <si>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</si>
  <si>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</si>
  <si>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</si>
  <si>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</si>
  <si>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</si>
  <si>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</si>
  <si>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</si>
  <si>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</si>
  <si>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</si>
  <si>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</si>
  <si>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</si>
  <si>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</si>
  <si>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</si>
  <si>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</si>
  <si>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</si>
  <si>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</si>
  <si>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</si>
  <si>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</si>
  <si>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</si>
  <si>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</si>
  <si>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</si>
  <si>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</si>
  <si>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</si>
  <si>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</si>
  <si>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</si>
  <si>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</si>
  <si>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</si>
  <si>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</si>
  <si>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</si>
  <si>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</si>
  <si>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</si>
  <si>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</si>
  <si>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</si>
  <si>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</si>
  <si>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</si>
  <si>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</si>
  <si>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</si>
  <si>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</si>
  <si>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</si>
  <si>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</si>
  <si>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</si>
  <si>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</si>
  <si>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</si>
  <si>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</si>
  <si>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</si>
  <si>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</si>
  <si>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</si>
  <si>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</si>
  <si>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</si>
  <si>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</si>
  <si>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</si>
  <si>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</si>
  <si>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</si>
  <si>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</si>
  <si>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</si>
  <si>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</si>
  <si>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</si>
  <si>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</si>
  <si>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</si>
  <si>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</si>
  <si>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</si>
  <si>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</si>
  <si>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</si>
  <si>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</si>
  <si>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</si>
  <si>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</si>
  <si>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</si>
  <si>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</si>
  <si>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</si>
  <si>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</si>
  <si>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</si>
  <si>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</si>
  <si>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</si>
  <si>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</si>
  <si>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</si>
  <si>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</si>
  <si>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</si>
  <si>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</si>
  <si>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</si>
  <si>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</si>
  <si>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</si>
  <si>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</si>
  <si>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</si>
  <si>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</si>
  <si>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</si>
  <si>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</si>
  <si>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</si>
  <si>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</si>
  <si>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</si>
  <si>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</si>
  <si>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</si>
  <si>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</si>
  <si>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</si>
  <si>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</si>
  <si>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</si>
  <si>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</si>
  <si>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</si>
  <si>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</si>
  <si>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</si>
  <si>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</si>
  <si>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</si>
  <si>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</si>
  <si>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</si>
  <si>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</si>
  <si>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</si>
  <si>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</si>
  <si>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</si>
  <si>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</si>
  <si>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</si>
  <si>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</si>
  <si>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</si>
  <si>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</si>
  <si>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</si>
  <si>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</si>
  <si>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</si>
  <si>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</si>
  <si>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</si>
  <si>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</si>
  <si>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</si>
  <si>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</si>
  <si>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</si>
  <si>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</si>
  <si>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</si>
  <si>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</si>
  <si>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</si>
  <si>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</si>
  <si>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</si>
  <si>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</si>
  <si>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</si>
  <si>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</si>
  <si>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</si>
  <si>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</si>
  <si>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</si>
  <si>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</si>
  <si>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</si>
  <si>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</si>
  <si>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</si>
  <si>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</si>
  <si>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</si>
  <si>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</si>
  <si>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</si>
  <si>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</si>
  <si>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</si>
  <si>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</si>
  <si>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</si>
  <si>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</si>
  <si>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</si>
  <si>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</si>
  <si>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</si>
  <si>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</si>
  <si>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</si>
  <si>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</si>
  <si>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</si>
  <si>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</si>
  <si>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</si>
  <si>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</si>
  <si>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</si>
  <si>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</si>
  <si>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</si>
  <si>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</si>
  <si>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</si>
  <si>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</si>
  <si>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</si>
  <si>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</si>
  <si>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</si>
  <si>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</si>
  <si>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</si>
  <si>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</si>
  <si>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</si>
  <si>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</si>
  <si>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</si>
  <si>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</si>
  <si>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</si>
  <si>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</si>
  <si>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</si>
  <si>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</si>
  <si>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</si>
  <si>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</si>
  <si>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</si>
  <si>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</si>
  <si>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</si>
  <si>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</si>
  <si>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</si>
  <si>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</si>
  <si>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</si>
  <si>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</si>
  <si>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</si>
  <si>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</si>
  <si>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</si>
  <si>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</si>
  <si>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</si>
  <si>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</si>
  <si>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</si>
  <si>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</si>
  <si>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</si>
  <si>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</si>
  <si>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</si>
  <si>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</si>
  <si>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</si>
  <si>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</si>
  <si>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</si>
  <si>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</si>
  <si>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</si>
  <si>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</si>
  <si>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</si>
  <si>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</si>
  <si>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</si>
  <si>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</si>
  <si>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</si>
  <si>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</si>
  <si>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</si>
  <si>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</si>
  <si>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</si>
  <si>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</si>
  <si>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</si>
  <si>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</si>
  <si>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</si>
  <si>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</si>
  <si>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</si>
  <si>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</si>
  <si>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</si>
  <si>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</si>
  <si>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</si>
  <si>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</si>
  <si>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</si>
  <si>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</si>
  <si>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</si>
  <si>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</si>
  <si>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</si>
  <si>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</si>
  <si>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</si>
  <si>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</si>
  <si>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</si>
  <si>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</si>
  <si>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</si>
  <si>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</si>
  <si>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</si>
  <si>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</si>
  <si>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</si>
  <si>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</si>
  <si>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</si>
  <si>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</si>
  <si>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</si>
  <si>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</si>
  <si>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</si>
  <si>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</si>
  <si>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</si>
  <si>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</si>
  <si>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</si>
  <si>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</si>
  <si>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</si>
  <si>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</si>
  <si>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</si>
  <si>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</si>
  <si>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</si>
  <si>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</si>
  <si>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</si>
  <si>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</si>
  <si>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</si>
  <si>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</si>
  <si>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</si>
  <si>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</si>
  <si>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</si>
  <si>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</si>
  <si>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</si>
  <si>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</si>
  <si>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</si>
  <si>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</si>
  <si>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</si>
  <si>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</si>
  <si>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</si>
  <si>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</si>
  <si>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</si>
  <si>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</si>
  <si>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</si>
  <si>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</si>
  <si>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</si>
  <si>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</si>
  <si>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</si>
  <si>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</si>
  <si>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</si>
  <si>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</si>
  <si>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</si>
  <si>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</si>
  <si>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</si>
  <si>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</si>
  <si>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</si>
  <si>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</si>
  <si>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</si>
  <si>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</si>
  <si>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</si>
  <si>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</si>
  <si>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</si>
  <si>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</si>
  <si>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</si>
  <si>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</si>
  <si>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</si>
  <si>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</si>
  <si>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</si>
  <si>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</si>
  <si>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</si>
  <si>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</si>
  <si>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</si>
  <si>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</si>
  <si>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</si>
  <si>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</si>
  <si>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</si>
  <si>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</si>
  <si>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</si>
  <si>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</si>
  <si>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</si>
  <si>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</si>
  <si>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</si>
  <si>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</si>
  <si>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</si>
  <si>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</si>
  <si>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</si>
  <si>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</si>
  <si>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</si>
  <si>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</si>
  <si>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</si>
  <si>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</si>
  <si>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</si>
  <si>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</si>
  <si>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</si>
  <si>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</si>
  <si>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</si>
  <si>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</si>
  <si>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</si>
  <si>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</si>
  <si>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</si>
  <si>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</si>
  <si>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</si>
  <si>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</si>
  <si>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</si>
  <si>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</si>
  <si>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</si>
  <si>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</si>
  <si>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</si>
  <si>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</si>
  <si>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</si>
  <si>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</si>
  <si>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</si>
  <si>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</si>
  <si>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</si>
  <si>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</si>
  <si>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</si>
  <si>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</si>
  <si>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</si>
  <si>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</si>
  <si>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</si>
  <si>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</si>
  <si>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</si>
  <si>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</si>
  <si>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</si>
  <si>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</si>
  <si>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</si>
  <si>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</si>
  <si>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</si>
  <si>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</si>
  <si>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</si>
  <si>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</si>
  <si>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</si>
  <si>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</si>
  <si>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</si>
  <si>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</si>
  <si>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</si>
  <si>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</si>
  <si>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</si>
  <si>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</si>
  <si>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</si>
  <si>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</si>
  <si>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</si>
  <si>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</si>
  <si>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</si>
  <si>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</si>
  <si>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</si>
  <si>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</si>
  <si>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</si>
  <si>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</si>
  <si>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</si>
  <si>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</si>
  <si>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</si>
  <si>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</si>
  <si>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</si>
  <si>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</si>
  <si>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</si>
  <si>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</si>
  <si>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</si>
  <si>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</si>
  <si>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</si>
  <si>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</si>
  <si>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</si>
  <si>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</si>
  <si>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</si>
  <si>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</si>
  <si>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</si>
  <si>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</si>
  <si>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</si>
  <si>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</si>
  <si>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</si>
  <si>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</si>
  <si>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</si>
  <si>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</si>
  <si>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</si>
  <si>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</si>
  <si>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</si>
  <si>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</si>
  <si>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</si>
  <si>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</si>
  <si>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</si>
  <si>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</si>
  <si>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</si>
  <si>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</si>
  <si>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</si>
  <si>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</si>
  <si>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</si>
  <si>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</si>
  <si>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</si>
  <si>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</si>
  <si>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</si>
  <si>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</si>
  <si>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</si>
  <si>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</si>
  <si>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</si>
  <si>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</si>
  <si>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</si>
  <si>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</si>
  <si>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</si>
  <si>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</si>
  <si>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</si>
  <si>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</si>
  <si>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</si>
  <si>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</si>
  <si>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</si>
  <si>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</si>
  <si>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</si>
  <si>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</si>
  <si>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</si>
  <si>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</si>
  <si>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</si>
  <si>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</si>
  <si>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</si>
  <si>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</si>
  <si>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</si>
  <si>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</si>
  <si>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</si>
  <si>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</si>
  <si>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</si>
  <si>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</si>
  <si>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</si>
  <si>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</si>
  <si>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</si>
  <si>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</si>
  <si>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</si>
  <si>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</si>
  <si>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</si>
  <si>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</si>
  <si>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</si>
  <si>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</si>
  <si>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</si>
  <si>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</si>
  <si>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</si>
  <si>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</si>
  <si>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</si>
  <si>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</si>
  <si>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</si>
  <si>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</si>
  <si>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</si>
  <si>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</si>
  <si>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</si>
  <si>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</si>
  <si>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</si>
  <si>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</si>
  <si>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</si>
  <si>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</si>
  <si>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</si>
  <si>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</si>
  <si>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</si>
  <si>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</si>
  <si>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</si>
  <si>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</si>
  <si>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</si>
  <si>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</si>
  <si>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</si>
  <si>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</si>
  <si>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</si>
  <si>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</si>
  <si>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</si>
  <si>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</si>
  <si>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</si>
  <si>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</si>
  <si>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</si>
  <si>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</si>
  <si>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</si>
  <si>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</si>
  <si>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</si>
  <si>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</si>
  <si>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</si>
  <si>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</si>
  <si>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</si>
  <si>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</si>
  <si>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</si>
  <si>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</si>
  <si>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</si>
  <si>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</si>
  <si>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</si>
  <si>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</si>
  <si>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</si>
  <si>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</si>
  <si>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</si>
  <si>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</si>
  <si>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</si>
  <si>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</si>
  <si>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</si>
  <si>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</si>
  <si>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</si>
  <si>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</si>
  <si>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</si>
  <si>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</si>
  <si>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</si>
  <si>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</si>
  <si>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</si>
  <si>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</si>
  <si>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</si>
  <si>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</si>
  <si>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</si>
  <si>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</si>
  <si>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</si>
  <si>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</si>
  <si>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</si>
  <si>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</si>
  <si>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</si>
  <si>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</si>
  <si>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</si>
  <si>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</si>
  <si>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</si>
  <si>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</si>
  <si>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</si>
  <si>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</si>
  <si>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</si>
  <si>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</si>
  <si>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</si>
  <si>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</si>
  <si>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</si>
  <si>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</si>
  <si>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</si>
  <si>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</si>
  <si>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</si>
  <si>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</si>
  <si>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</si>
  <si>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</si>
  <si>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</si>
  <si>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</si>
  <si>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</si>
  <si>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</si>
  <si>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</si>
  <si>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</si>
  <si>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</si>
  <si>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</si>
  <si>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</si>
  <si>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</si>
  <si>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</si>
  <si>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</si>
  <si>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</si>
  <si>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</si>
  <si>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</si>
  <si>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</si>
  <si>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</si>
  <si>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</si>
  <si>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</si>
  <si>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</si>
  <si>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</si>
  <si>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</si>
  <si>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</si>
  <si>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</si>
  <si>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</si>
  <si>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</si>
  <si>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</si>
  <si>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</si>
  <si>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</si>
  <si>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</si>
  <si>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</si>
  <si>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</si>
  <si>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</si>
  <si>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</si>
  <si>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</si>
  <si>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</si>
  <si>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</si>
  <si>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</si>
  <si>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</si>
  <si>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</si>
  <si>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</si>
  <si>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</si>
  <si>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</si>
  <si>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</si>
  <si>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</si>
  <si>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</si>
  <si>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</si>
  <si>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</si>
  <si>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</si>
  <si>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</si>
  <si>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</si>
  <si>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</si>
  <si>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</si>
  <si>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</si>
  <si>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</si>
  <si>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</si>
  <si>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</si>
  <si>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</si>
  <si>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</si>
  <si>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</si>
  <si>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</si>
  <si>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</si>
  <si>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</si>
  <si>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</si>
  <si>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</si>
  <si>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</si>
  <si>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</si>
  <si>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</si>
  <si>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</si>
  <si>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</si>
  <si>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</si>
  <si>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</si>
  <si>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</si>
  <si>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</si>
  <si>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</si>
  <si>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</si>
  <si>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</si>
  <si>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</si>
  <si>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</si>
  <si>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</si>
  <si>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</si>
  <si>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</si>
  <si>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</si>
  <si>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</si>
  <si>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</si>
  <si>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</si>
  <si>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</si>
  <si>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</si>
  <si>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</si>
  <si>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</si>
  <si>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</si>
  <si>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</si>
  <si>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</si>
  <si>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</si>
  <si>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</si>
  <si>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</si>
  <si>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</si>
  <si>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</si>
  <si>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</si>
  <si>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</si>
  <si>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</si>
  <si>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</si>
  <si>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</si>
  <si>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</si>
  <si>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</si>
  <si>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</si>
  <si>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</si>
  <si>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</si>
  <si>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</si>
  <si>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</si>
  <si>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</si>
  <si>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</si>
  <si>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</si>
  <si>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</si>
  <si>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</si>
  <si>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</si>
  <si>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</si>
  <si>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</si>
  <si>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</si>
  <si>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</si>
  <si>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</si>
  <si>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</si>
  <si>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</si>
  <si>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</si>
  <si>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</si>
  <si>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</si>
  <si>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</si>
  <si>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</si>
  <si>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</si>
  <si>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</si>
  <si>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</si>
  <si>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</si>
  <si>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</si>
  <si>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</si>
  <si>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</si>
  <si>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</si>
  <si>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</si>
  <si>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</si>
  <si>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</si>
  <si>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</si>
  <si>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</si>
  <si>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</si>
  <si>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</si>
  <si>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</si>
  <si>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</si>
  <si>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</si>
  <si>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</si>
  <si>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</si>
  <si>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</si>
  <si>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</si>
  <si>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</si>
  <si>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</si>
  <si>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</si>
  <si>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</si>
  <si>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</si>
  <si>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</si>
  <si>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</si>
  <si>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</si>
  <si>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</si>
  <si>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</si>
  <si>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</si>
  <si>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</si>
  <si>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</si>
  <si>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</si>
  <si>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</si>
  <si>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</si>
  <si>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</si>
  <si>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</si>
  <si>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</si>
  <si>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</si>
  <si>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</si>
  <si>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</si>
  <si>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</si>
  <si>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</si>
  <si>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</si>
  <si>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</si>
  <si>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</si>
  <si>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</si>
  <si>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</si>
  <si>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</si>
  <si>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</si>
  <si>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</si>
  <si>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</si>
  <si>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</si>
  <si>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</si>
  <si>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</si>
  <si>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</si>
  <si>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</si>
  <si>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</si>
  <si>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</si>
  <si>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</si>
  <si>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</si>
  <si>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</si>
  <si>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</si>
  <si>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</si>
  <si>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</si>
  <si>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</si>
  <si>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</si>
  <si>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</si>
  <si>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</si>
  <si>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</si>
  <si>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</si>
  <si>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</si>
  <si>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</si>
  <si>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</si>
  <si>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</si>
  <si>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</si>
  <si>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</si>
  <si>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</si>
  <si>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</si>
  <si>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</si>
  <si>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</si>
  <si>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</si>
  <si>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</si>
  <si>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</si>
  <si>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</si>
  <si>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</si>
  <si>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</si>
  <si>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</si>
  <si>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</si>
  <si>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</si>
  <si>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</si>
  <si>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</si>
  <si>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</si>
  <si>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</si>
  <si>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</si>
  <si>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</si>
  <si>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</si>
  <si>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</si>
  <si>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</si>
  <si>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</si>
  <si>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</si>
  <si>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</si>
  <si>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</si>
  <si>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</si>
  <si>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</si>
  <si>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</si>
  <si>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</si>
  <si>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</si>
  <si>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</si>
  <si>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</si>
  <si>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</si>
  <si>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</si>
  <si>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</si>
  <si>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</si>
  <si>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</si>
  <si>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</si>
  <si>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</si>
  <si>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</si>
  <si>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</si>
  <si>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</si>
  <si>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</si>
  <si>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</si>
  <si>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</si>
  <si>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</si>
  <si>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</si>
  <si>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</si>
  <si>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</si>
  <si>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</si>
  <si>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</si>
  <si>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</si>
  <si>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</si>
  <si>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</si>
  <si>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</si>
  <si>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</si>
  <si>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</si>
  <si>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</si>
  <si>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</si>
  <si>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</si>
  <si>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</si>
  <si>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</si>
  <si>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</si>
  <si>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</si>
  <si>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</si>
  <si>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</si>
  <si>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</si>
  <si>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</si>
  <si>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</si>
  <si>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</si>
  <si>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</si>
  <si>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</si>
  <si>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</si>
  <si>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</si>
  <si>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</si>
  <si>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</si>
  <si>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</si>
  <si>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</si>
  <si>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</si>
  <si>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</si>
  <si>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</si>
  <si>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</si>
  <si>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</si>
  <si>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</si>
  <si>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</si>
  <si>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</si>
  <si>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</si>
  <si>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</si>
  <si>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</si>
  <si>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</si>
  <si>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</si>
  <si>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</si>
  <si>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</si>
  <si>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</si>
  <si>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</si>
  <si>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</si>
  <si>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</si>
  <si>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</si>
  <si>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</si>
  <si>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</si>
  <si>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</si>
  <si>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</si>
  <si>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</si>
  <si>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</si>
  <si>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</si>
  <si>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</si>
  <si>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</si>
  <si>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</si>
  <si>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</si>
  <si>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</si>
  <si>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</si>
  <si>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</si>
  <si>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</si>
  <si>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</si>
  <si>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</si>
  <si>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</si>
  <si>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</si>
  <si>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</si>
  <si>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</si>
  <si>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</si>
  <si>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</si>
  <si>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</si>
  <si>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</si>
  <si>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</si>
  <si>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</si>
  <si>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</si>
  <si>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</si>
  <si>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</si>
  <si>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</si>
  <si>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</si>
  <si>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</si>
  <si>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</si>
  <si>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</si>
  <si>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</si>
  <si>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</si>
  <si>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</si>
  <si>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</si>
  <si>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</si>
  <si>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</si>
  <si>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</si>
  <si>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</si>
  <si>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</si>
  <si>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</si>
  <si>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</si>
  <si>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</si>
  <si>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</si>
  <si>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</si>
  <si>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</si>
  <si>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</si>
  <si>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</si>
  <si>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</si>
  <si>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</si>
  <si>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</si>
  <si>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</si>
  <si>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</si>
  <si>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</si>
  <si>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</si>
  <si>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</si>
  <si>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</si>
  <si>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</si>
  <si>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</si>
  <si>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</si>
  <si>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</si>
  <si>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</si>
  <si>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</si>
  <si>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</si>
  <si>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</si>
  <si>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</si>
  <si>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</si>
  <si>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</si>
  <si>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</si>
  <si>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</si>
  <si>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</si>
  <si>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</si>
  <si>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</si>
  <si>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</si>
  <si>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</si>
  <si>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</si>
  <si>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</si>
  <si>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</si>
  <si>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</si>
  <si>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</si>
  <si>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</si>
  <si>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</si>
  <si>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</si>
  <si>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</si>
  <si>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</si>
  <si>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</si>
  <si>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</si>
  <si>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</si>
  <si>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</si>
  <si>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</si>
  <si>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</si>
  <si>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</si>
  <si>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</si>
  <si>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</si>
  <si>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</si>
  <si>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</si>
  <si>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</si>
  <si>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</si>
  <si>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</si>
  <si>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</si>
  <si>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</si>
  <si>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</si>
  <si>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</si>
  <si>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</si>
  <si>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</si>
  <si>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</si>
  <si>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</si>
  <si>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</si>
  <si>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</si>
  <si>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</si>
  <si>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</si>
  <si>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</si>
  <si>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</si>
  <si>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</si>
  <si>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</si>
  <si>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</si>
  <si>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</si>
  <si>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</si>
  <si>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</si>
  <si>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</si>
  <si>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</si>
  <si>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</si>
  <si>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</si>
  <si>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</si>
  <si>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</si>
  <si>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</si>
  <si>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</si>
  <si>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</si>
  <si>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</si>
  <si>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</si>
  <si>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</si>
  <si>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</si>
  <si>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</si>
  <si>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</si>
  <si>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</si>
  <si>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</si>
  <si>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</si>
  <si>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</si>
  <si>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</si>
  <si>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</si>
  <si>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</si>
  <si>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</si>
  <si>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</si>
  <si>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</si>
  <si>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</si>
  <si>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</si>
  <si>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</si>
  <si>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</si>
  <si>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</si>
  <si>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</si>
  <si>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</si>
  <si>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</si>
  <si>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</si>
  <si>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</si>
  <si>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</si>
  <si>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</si>
  <si>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</si>
  <si>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</si>
  <si>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</si>
  <si>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</si>
  <si>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</si>
  <si>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</si>
  <si>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</si>
  <si>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</si>
  <si>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</si>
  <si>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</si>
  <si>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</si>
  <si>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</si>
  <si>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</si>
  <si>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</si>
  <si>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</si>
  <si>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</si>
  <si>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</si>
  <si>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</si>
  <si>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</si>
  <si>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</si>
  <si>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</si>
  <si>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</si>
  <si>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</si>
  <si>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</si>
  <si>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</si>
  <si>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</si>
  <si>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</si>
  <si>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</si>
  <si>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</si>
  <si>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</si>
  <si>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</si>
  <si>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</si>
  <si>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</si>
  <si>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</si>
  <si>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</si>
  <si>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</si>
  <si>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</si>
  <si>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</si>
  <si>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</si>
  <si>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</si>
  <si>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</si>
  <si>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</si>
  <si>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</si>
  <si>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</si>
  <si>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</si>
  <si>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</si>
  <si>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</si>
  <si>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</si>
  <si>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</si>
  <si>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</si>
  <si>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</si>
  <si>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</si>
  <si>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</si>
  <si>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</si>
  <si>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</si>
  <si>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</si>
  <si>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</si>
  <si>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</si>
  <si>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</si>
  <si>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</si>
  <si>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</si>
  <si>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</si>
  <si>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</si>
  <si>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</si>
  <si>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</si>
  <si>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</si>
  <si>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</si>
  <si>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</si>
  <si>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</si>
  <si>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</si>
  <si>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</si>
  <si>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</si>
  <si>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</si>
  <si>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</si>
  <si>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</si>
  <si>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</si>
  <si>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</si>
  <si>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</si>
  <si>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</si>
  <si>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</si>
  <si>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</si>
  <si>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</si>
  <si>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</si>
  <si>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</si>
  <si>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</si>
  <si>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</si>
  <si>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</si>
  <si>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</si>
  <si>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</si>
  <si>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</si>
  <si>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</si>
  <si>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</si>
  <si>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</si>
  <si>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</si>
  <si>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</si>
  <si>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</si>
  <si>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</si>
  <si>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</si>
  <si>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</si>
  <si>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</si>
  <si>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</si>
  <si>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</si>
  <si>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</si>
  <si>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</si>
  <si>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</si>
  <si>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</si>
  <si>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</si>
  <si>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</si>
  <si>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</si>
  <si>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</si>
  <si>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</si>
  <si>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</si>
  <si>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</si>
  <si>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</si>
  <si>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</si>
  <si>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</si>
  <si>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</si>
  <si>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</si>
  <si>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</si>
  <si>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</si>
  <si>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</si>
  <si>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</si>
  <si>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</si>
  <si>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</si>
  <si>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</si>
  <si>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</si>
  <si>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</si>
  <si>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</si>
  <si>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</si>
  <si>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</si>
  <si>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</si>
  <si>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</si>
  <si>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</si>
  <si>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</si>
  <si>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</si>
  <si>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</si>
  <si>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</si>
  <si>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</si>
  <si>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</si>
  <si>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</si>
  <si>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</si>
  <si>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</si>
  <si>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</si>
  <si>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</si>
  <si>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</si>
  <si>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</si>
  <si>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</si>
  <si>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</si>
  <si>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</si>
  <si>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</si>
  <si>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</si>
  <si>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</si>
  <si>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</si>
  <si>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</si>
  <si>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</si>
  <si>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</si>
  <si>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</si>
  <si>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</si>
  <si>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</si>
  <si>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</si>
  <si>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</si>
  <si>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</si>
  <si>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</si>
  <si>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</si>
  <si>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</si>
  <si>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</si>
  <si>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</si>
  <si>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</si>
  <si>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</si>
  <si>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</si>
  <si>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</si>
  <si>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</si>
  <si>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</si>
  <si>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</si>
  <si>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</si>
  <si>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</si>
  <si>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</si>
  <si>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</si>
  <si>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</si>
  <si>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</si>
  <si>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</si>
  <si>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</si>
  <si>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</si>
  <si>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</si>
  <si>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</si>
  <si>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</si>
  <si>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</si>
  <si>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</si>
  <si>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</si>
  <si>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</si>
  <si>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</si>
  <si>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</si>
  <si>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</si>
  <si>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</si>
  <si>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</si>
  <si>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</si>
  <si>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</si>
  <si>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</si>
  <si>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</si>
  <si>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</si>
  <si>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</si>
  <si>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</si>
  <si>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</si>
  <si>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</si>
  <si>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</si>
  <si>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</si>
  <si>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</si>
  <si>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</si>
  <si>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</si>
  <si>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</si>
  <si>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</si>
  <si>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</si>
  <si>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</si>
  <si>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</si>
  <si>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</si>
  <si>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</si>
  <si>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</si>
  <si>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</si>
  <si>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</si>
  <si>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</si>
  <si>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</si>
  <si>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</si>
  <si>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</si>
  <si>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</si>
  <si>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</si>
  <si>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</si>
  <si>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</si>
  <si>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</si>
  <si>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</si>
  <si>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</si>
  <si>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</si>
  <si>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</si>
  <si>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</si>
  <si>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</si>
  <si>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</si>
  <si>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</si>
  <si>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</si>
  <si>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</si>
  <si>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</si>
  <si>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</si>
  <si>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</si>
  <si>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</si>
  <si>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</si>
  <si>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</si>
  <si>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</si>
  <si>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</si>
  <si>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</si>
  <si>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</si>
  <si>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</si>
  <si>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</si>
  <si>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</si>
  <si>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</si>
  <si>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</si>
  <si>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</si>
  <si>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</si>
  <si>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</si>
  <si>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</si>
  <si>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</si>
  <si>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</si>
  <si>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</si>
  <si>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</si>
  <si>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</si>
  <si>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</si>
  <si>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</si>
  <si>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</si>
  <si>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</si>
  <si>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</si>
  <si>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</si>
  <si>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</si>
  <si>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</si>
  <si>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</si>
  <si>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</si>
  <si>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</si>
  <si>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</si>
  <si>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</si>
  <si>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</si>
  <si>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</si>
  <si>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</si>
  <si>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</si>
  <si>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</si>
  <si>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</si>
  <si>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</si>
  <si>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</si>
  <si>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</si>
  <si>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</si>
  <si>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</si>
  <si>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</si>
  <si>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</si>
  <si>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</si>
  <si>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</si>
  <si>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</si>
  <si>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</si>
  <si>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</si>
  <si>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</si>
  <si>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</si>
  <si>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</si>
  <si>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</si>
  <si>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</si>
  <si>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</si>
  <si>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</si>
  <si>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</si>
  <si>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</si>
  <si>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</si>
  <si>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</si>
  <si>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</si>
  <si>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</si>
  <si>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</si>
  <si>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</si>
  <si>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</si>
  <si>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</si>
  <si>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</si>
  <si>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</si>
  <si>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</si>
  <si>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</si>
  <si>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</si>
  <si>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</si>
  <si>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</si>
  <si>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</si>
  <si>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</si>
  <si>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</si>
  <si>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</si>
  <si>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</si>
  <si>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</si>
  <si>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</si>
  <si>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</si>
  <si>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</si>
  <si>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</si>
  <si>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</si>
  <si>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</si>
  <si>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</si>
  <si>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</si>
  <si>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</si>
  <si>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</si>
  <si>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</si>
  <si>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</si>
  <si>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</si>
  <si>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</si>
  <si>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</si>
  <si>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</si>
  <si>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</si>
  <si>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</si>
  <si>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</si>
  <si>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</si>
  <si>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</si>
  <si>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</si>
  <si>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</si>
  <si>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</si>
  <si>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</si>
  <si>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</si>
  <si>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</si>
  <si>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</si>
  <si>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</si>
  <si>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</si>
  <si>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</si>
  <si>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</si>
  <si>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</si>
  <si>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</si>
  <si>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</si>
  <si>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</si>
  <si>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</si>
  <si>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</si>
  <si>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</si>
  <si>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</si>
  <si>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</si>
  <si>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</si>
  <si>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</si>
  <si>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</si>
  <si>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</si>
  <si>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</si>
  <si>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</si>
  <si>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</si>
  <si>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</si>
  <si>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</si>
  <si>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</si>
  <si>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</si>
  <si>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</si>
  <si>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</si>
  <si>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</si>
  <si>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</si>
  <si>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</si>
  <si>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</si>
  <si>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</si>
  <si>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</si>
  <si>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</si>
  <si>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</si>
  <si>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</si>
  <si>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</si>
  <si>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</si>
  <si>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</si>
  <si>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</si>
  <si>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</si>
  <si>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</si>
  <si>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</si>
  <si>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</si>
  <si>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</si>
  <si>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</si>
  <si>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</si>
  <si>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</si>
  <si>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</si>
  <si>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</si>
  <si>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</si>
  <si>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</si>
  <si>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</si>
  <si>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</si>
  <si>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</si>
  <si>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</si>
  <si>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</si>
  <si>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</si>
  <si>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</si>
  <si>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</si>
  <si>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</si>
  <si>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</si>
  <si>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</si>
  <si>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</si>
  <si>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</si>
  <si>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</si>
  <si>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</si>
  <si>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</si>
  <si>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</si>
  <si>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</si>
  <si>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</si>
  <si>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</si>
  <si>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</si>
  <si>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</si>
  <si>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</si>
  <si>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</si>
  <si>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</si>
  <si>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</si>
  <si>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</si>
  <si>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</si>
  <si>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</si>
  <si>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</si>
  <si>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</si>
  <si>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</si>
  <si>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</si>
  <si>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</si>
  <si>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</si>
  <si>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</si>
  <si>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</si>
  <si>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</si>
  <si>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</si>
  <si>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</si>
  <si>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</si>
  <si>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</si>
  <si>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</si>
  <si>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</si>
  <si>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</si>
  <si>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</si>
  <si>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</si>
  <si>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</si>
  <si>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</si>
  <si>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</si>
  <si>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</si>
  <si>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</si>
  <si>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</si>
  <si>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</si>
  <si>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</si>
  <si>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</si>
  <si>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</si>
  <si>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</si>
  <si>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</si>
  <si>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</si>
  <si>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</si>
  <si>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</si>
  <si>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</si>
  <si>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</si>
  <si>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</si>
  <si>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</si>
  <si>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</si>
  <si>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</si>
  <si>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</si>
  <si>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</si>
  <si>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</si>
  <si>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</si>
  <si>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</si>
  <si>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</si>
  <si>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</si>
  <si>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</si>
  <si>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</si>
  <si>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</si>
  <si>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</si>
  <si>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</si>
  <si>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</si>
  <si>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</si>
  <si>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</si>
  <si>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</si>
  <si>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</si>
  <si>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</si>
  <si>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</si>
  <si>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</si>
  <si>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</si>
  <si>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</si>
  <si>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</si>
  <si>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</si>
  <si>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</si>
  <si>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</si>
  <si>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</si>
  <si>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</si>
  <si>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</si>
  <si>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</si>
  <si>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</si>
  <si>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</si>
  <si>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</si>
  <si>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</si>
  <si>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</si>
  <si>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</si>
  <si>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</si>
  <si>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</si>
  <si>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</si>
  <si>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</si>
  <si>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</si>
  <si>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</si>
  <si>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</si>
  <si>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</si>
  <si>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</si>
  <si>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</si>
  <si>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</si>
  <si>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</si>
  <si>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</si>
  <si>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</si>
  <si>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</si>
  <si>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</si>
  <si>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</si>
  <si>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</si>
  <si>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</si>
  <si>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</si>
  <si>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</si>
  <si>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</si>
  <si>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</si>
  <si>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</si>
  <si>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</si>
  <si>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</si>
  <si>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</si>
  <si>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</si>
  <si>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</si>
  <si>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</si>
  <si>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</si>
  <si>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</si>
  <si>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</si>
  <si>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</si>
  <si>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</si>
  <si>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</si>
  <si>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</si>
  <si>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</si>
  <si>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</si>
  <si>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</si>
  <si>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</si>
  <si>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</si>
  <si>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</si>
  <si>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</si>
  <si>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</si>
  <si>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</si>
  <si>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</si>
  <si>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</si>
  <si>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</si>
  <si>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</si>
  <si>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</si>
  <si>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</si>
  <si>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</si>
  <si>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</si>
  <si>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</si>
  <si>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</si>
  <si>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</si>
  <si>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</si>
  <si>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</si>
  <si>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</si>
  <si>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</si>
  <si>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</si>
  <si>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</si>
  <si>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</si>
  <si>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</si>
  <si>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</si>
  <si>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</si>
  <si>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</si>
  <si>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</si>
  <si>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</si>
  <si>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</si>
  <si>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</si>
  <si>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</si>
  <si>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</si>
  <si>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</si>
  <si>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</si>
  <si>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</si>
  <si>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</si>
  <si>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</si>
  <si>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</si>
  <si>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</si>
  <si>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</si>
  <si>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</si>
  <si>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</si>
  <si>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</si>
  <si>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</si>
  <si>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</si>
  <si>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</si>
  <si>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</si>
  <si>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</si>
  <si>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</si>
  <si>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</si>
  <si>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</si>
  <si>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</si>
  <si>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</si>
  <si>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</si>
  <si>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</si>
  <si>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</si>
  <si>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</si>
  <si>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</si>
  <si>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</si>
  <si>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</si>
  <si>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</si>
  <si>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</si>
  <si>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</si>
  <si>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</si>
  <si>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</si>
  <si>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</si>
  <si>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</si>
  <si>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</si>
  <si>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</si>
  <si>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</si>
  <si>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</si>
  <si>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</si>
  <si>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</si>
  <si>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</si>
  <si>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</si>
  <si>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</si>
  <si>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</si>
  <si>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</si>
  <si>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</si>
  <si>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</si>
  <si>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</si>
  <si>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</si>
  <si>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</si>
  <si>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</si>
  <si>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</si>
  <si>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</si>
  <si>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</si>
  <si>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</si>
  <si>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</si>
  <si>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</si>
  <si>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</si>
  <si>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</si>
  <si>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</si>
  <si>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</si>
  <si>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</si>
  <si>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</si>
  <si>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</si>
  <si>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</si>
  <si>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</si>
  <si>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</si>
  <si>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</si>
  <si>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</si>
  <si>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</si>
  <si>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</si>
  <si>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</si>
  <si>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</si>
  <si>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</si>
  <si>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</si>
  <si>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</si>
  <si>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</si>
  <si>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</si>
  <si>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</si>
  <si>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</si>
  <si>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</si>
  <si>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</si>
  <si>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</si>
  <si>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</si>
  <si>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</si>
  <si>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</si>
  <si>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</si>
  <si>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</si>
  <si>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</si>
  <si>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</si>
  <si>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</si>
  <si>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</si>
  <si>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</si>
  <si>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</si>
  <si>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</si>
  <si>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</si>
  <si>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</si>
  <si>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</si>
  <si>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</si>
  <si>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</si>
  <si>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</si>
  <si>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</si>
  <si>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</si>
  <si>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</si>
  <si>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</si>
  <si>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</si>
  <si>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</si>
  <si>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</si>
  <si>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</si>
  <si>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</si>
  <si>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</si>
  <si>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</si>
  <si>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</si>
  <si>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</si>
  <si>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</si>
  <si>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</si>
  <si>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</si>
  <si>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</si>
  <si>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</si>
  <si>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</si>
  <si>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</si>
  <si>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</si>
  <si>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</si>
  <si>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</si>
  <si>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</si>
  <si>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</si>
  <si>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</si>
  <si>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</si>
  <si>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</si>
  <si>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</si>
  <si>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</si>
  <si>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</si>
  <si>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</si>
  <si>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</si>
  <si>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</si>
  <si>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</si>
  <si>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</si>
  <si>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</si>
  <si>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</si>
  <si>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</si>
  <si>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</si>
  <si>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</si>
  <si>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</si>
  <si>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</si>
  <si>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</si>
  <si>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</si>
  <si>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</si>
  <si>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</si>
  <si>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</si>
  <si>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</si>
  <si>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</si>
  <si>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</si>
  <si>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</si>
  <si>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</si>
  <si>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</si>
  <si>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</si>
  <si>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</si>
  <si>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</si>
  <si>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</si>
  <si>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</si>
  <si>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</si>
  <si>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</si>
  <si>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</si>
  <si>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</si>
  <si>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</si>
  <si>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</si>
  <si>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</si>
  <si>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</si>
  <si>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</si>
  <si>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</si>
  <si>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</si>
  <si>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</si>
  <si>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</si>
  <si>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</si>
  <si>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</si>
  <si>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</si>
  <si>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</si>
  <si>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</si>
  <si>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</si>
  <si>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</si>
  <si>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</si>
  <si>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</si>
  <si>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</si>
  <si>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</si>
  <si>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</si>
  <si>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</si>
  <si>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</si>
  <si>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</si>
  <si>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</si>
  <si>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</si>
  <si>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</si>
  <si>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</si>
  <si>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</si>
  <si>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</si>
  <si>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</si>
  <si>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</si>
  <si>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</si>
  <si>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</si>
  <si>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</si>
  <si>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</si>
  <si>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</si>
  <si>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</si>
  <si>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</si>
  <si>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</si>
  <si>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</si>
  <si>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</si>
  <si>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</si>
  <si>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</si>
  <si>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</si>
  <si>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</si>
  <si>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</si>
  <si>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</si>
  <si>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</si>
  <si>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</si>
  <si>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</si>
  <si>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</si>
  <si>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</si>
  <si>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</si>
  <si>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</si>
  <si>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</si>
  <si>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</si>
  <si>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</si>
  <si>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</si>
  <si>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</si>
  <si>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</si>
  <si>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</si>
  <si>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</si>
  <si>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</si>
  <si>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</si>
  <si>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</si>
  <si>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</si>
  <si>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</si>
  <si>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</si>
  <si>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</si>
  <si>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</si>
  <si>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</si>
  <si>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</si>
  <si>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</si>
  <si>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</si>
  <si>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</si>
  <si>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</si>
  <si>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</si>
  <si>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</si>
  <si>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</si>
  <si>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</si>
  <si>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</si>
  <si>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</si>
  <si>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</si>
  <si>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</si>
  <si>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</si>
  <si>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</si>
  <si>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</si>
  <si>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</si>
  <si>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</si>
  <si>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</si>
  <si>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</si>
  <si>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</si>
  <si>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</si>
  <si>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</si>
  <si>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</si>
  <si>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</si>
  <si>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</si>
  <si>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</si>
  <si>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</si>
  <si>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</si>
  <si>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</si>
  <si>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</si>
  <si>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</si>
  <si>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</si>
  <si>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</si>
  <si>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</si>
  <si>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</si>
  <si>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</si>
  <si>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</si>
  <si>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</si>
  <si>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</si>
  <si>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</si>
  <si>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</si>
  <si>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</si>
  <si>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</si>
  <si>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</si>
  <si>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</si>
  <si>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</si>
  <si>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</si>
  <si>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</si>
  <si>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</si>
  <si>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</si>
  <si>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</si>
  <si>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</si>
  <si>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</si>
  <si>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</si>
  <si>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</si>
  <si>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</si>
  <si>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</si>
  <si>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</si>
  <si>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</si>
  <si>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</si>
  <si>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</si>
  <si>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</si>
  <si>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</si>
  <si>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</si>
  <si>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</si>
  <si>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</si>
  <si>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</si>
  <si>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</si>
  <si>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</si>
  <si>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</si>
  <si>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</si>
  <si>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</si>
  <si>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</si>
  <si>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</si>
  <si>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</si>
  <si>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</si>
  <si>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</si>
  <si>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</si>
  <si>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</si>
  <si>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</si>
  <si>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</si>
  <si>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</si>
  <si>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</si>
  <si>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</si>
  <si>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</si>
  <si>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</si>
  <si>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</si>
  <si>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</si>
  <si>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</si>
  <si>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</si>
  <si>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</si>
  <si>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</si>
  <si>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</si>
  <si>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</si>
  <si>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</si>
  <si>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</si>
  <si>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</si>
  <si>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</si>
  <si>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</si>
  <si>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</si>
  <si>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</si>
  <si>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</si>
  <si>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</si>
  <si>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</si>
  <si>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</si>
  <si>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</si>
  <si>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</si>
  <si>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</si>
  <si>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</si>
  <si>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</si>
  <si>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</si>
  <si>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</si>
  <si>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</si>
  <si>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</si>
  <si>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</si>
  <si>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</si>
  <si>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</si>
  <si>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</si>
  <si>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</si>
  <si>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</si>
  <si>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</si>
  <si>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</si>
  <si>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</si>
  <si>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</si>
  <si>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</si>
  <si>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</si>
  <si>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</si>
  <si>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</si>
  <si>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</si>
  <si>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</si>
  <si>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</si>
  <si>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</si>
  <si>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</si>
  <si>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</si>
  <si>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</si>
  <si>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</si>
  <si>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</si>
  <si>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</si>
  <si>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</si>
  <si>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</si>
  <si>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</si>
  <si>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</si>
  <si>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</si>
  <si>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</si>
  <si>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</si>
  <si>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</si>
  <si>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</si>
  <si>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</si>
  <si>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</si>
  <si>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</si>
  <si>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</si>
  <si>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</si>
  <si>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</si>
  <si>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</si>
  <si>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</si>
  <si>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</si>
  <si>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</si>
  <si>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</si>
  <si>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</si>
  <si>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</si>
  <si>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</si>
  <si>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</si>
  <si>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</si>
  <si>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</si>
  <si>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</si>
  <si>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</si>
  <si>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</si>
  <si>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</si>
  <si>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</si>
  <si>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</si>
  <si>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</si>
  <si>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</si>
  <si>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</si>
  <si>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</si>
  <si>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</si>
  <si>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</si>
  <si>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</si>
  <si>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</si>
  <si>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</si>
  <si>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</si>
  <si>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</si>
  <si>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</si>
  <si>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</si>
  <si>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</si>
  <si>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</si>
  <si>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</si>
  <si>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</si>
  <si>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</si>
  <si>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</si>
  <si>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</si>
  <si>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</si>
  <si>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</si>
  <si>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</si>
  <si>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</si>
  <si>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</si>
  <si>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</si>
  <si>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</si>
  <si>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</si>
  <si>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</si>
  <si>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</si>
  <si>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</si>
  <si>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</si>
  <si>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</si>
  <si>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</si>
  <si>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</si>
  <si>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</si>
  <si>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</si>
  <si>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</si>
  <si>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</si>
  <si>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</si>
  <si>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</si>
  <si>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</si>
  <si>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</si>
  <si>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</si>
  <si>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</si>
  <si>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</si>
  <si>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</si>
  <si>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</si>
  <si>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</si>
  <si>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</si>
  <si>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</si>
  <si>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</si>
  <si>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</si>
  <si>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</si>
  <si>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</si>
  <si>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</si>
  <si>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</si>
  <si>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</si>
  <si>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</si>
  <si>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</si>
  <si>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</si>
  <si>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</si>
  <si>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</si>
  <si>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</si>
  <si>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</si>
  <si>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</si>
  <si>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</si>
  <si>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</si>
  <si>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</si>
  <si>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</si>
  <si>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</si>
  <si>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</si>
  <si>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</si>
  <si>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</si>
  <si>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</si>
  <si>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</si>
  <si>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</si>
  <si>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</si>
  <si>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</si>
  <si>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</si>
  <si>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</si>
  <si>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</si>
  <si>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</si>
  <si>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</si>
  <si>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</si>
  <si>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</si>
  <si>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</si>
  <si>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</si>
  <si>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</si>
  <si>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</si>
  <si>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</si>
  <si>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</si>
  <si>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</si>
  <si>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</si>
  <si>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</si>
  <si>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</si>
  <si>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</si>
  <si>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</si>
  <si>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</si>
  <si>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</si>
  <si>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</si>
  <si>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</si>
  <si>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</si>
  <si>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</si>
  <si>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</si>
  <si>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</si>
  <si>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</si>
  <si>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</si>
  <si>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</si>
  <si>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</si>
  <si>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</si>
  <si>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</si>
  <si>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</si>
  <si>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</si>
  <si>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</si>
  <si>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</si>
  <si>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</si>
  <si>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</si>
  <si>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</si>
  <si>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</si>
  <si>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</si>
  <si>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</si>
  <si>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</si>
  <si>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</si>
  <si>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</si>
  <si>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</si>
  <si>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</si>
  <si>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</si>
  <si>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</si>
  <si>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</si>
  <si>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</si>
  <si>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</si>
  <si>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</si>
  <si>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</si>
  <si>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</si>
  <si>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</si>
  <si>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</si>
  <si>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</si>
  <si>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</si>
  <si>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</si>
  <si>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</si>
  <si>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</si>
  <si>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</si>
  <si>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</si>
  <si>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</si>
  <si>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</si>
  <si>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</si>
  <si>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</si>
  <si>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</si>
  <si>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</si>
  <si>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</si>
  <si>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</si>
  <si>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</si>
  <si>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</si>
  <si>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</si>
  <si>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</si>
  <si>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</si>
  <si>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</si>
  <si>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</si>
  <si>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</si>
  <si>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</si>
  <si>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</si>
  <si>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</si>
  <si>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</si>
  <si>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</si>
  <si>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</si>
  <si>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</si>
  <si>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</si>
  <si>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</si>
  <si>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</si>
  <si>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</si>
  <si>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</si>
  <si>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</si>
  <si>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</si>
  <si>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</si>
  <si>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</si>
  <si>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</si>
  <si>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</si>
  <si>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</si>
  <si>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</si>
  <si>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</si>
  <si>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</si>
  <si>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</si>
  <si>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</si>
  <si>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</si>
  <si>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</si>
  <si>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</si>
  <si>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</si>
  <si>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</si>
  <si>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</si>
  <si>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</si>
  <si>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</si>
  <si>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</si>
  <si>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</si>
  <si>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</si>
  <si>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</si>
  <si>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</si>
  <si>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</si>
  <si>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</si>
  <si>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</si>
  <si>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</si>
  <si>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</si>
  <si>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</si>
  <si>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</si>
  <si>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</si>
  <si>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</si>
  <si>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</si>
  <si>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</si>
  <si>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</si>
  <si>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</si>
  <si>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</si>
  <si>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</si>
  <si>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</si>
  <si>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</si>
  <si>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</si>
  <si>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</si>
  <si>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</si>
  <si>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</si>
  <si>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</si>
  <si>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</si>
  <si>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</si>
  <si>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</si>
  <si>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</si>
  <si>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</si>
  <si>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</si>
  <si>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</si>
  <si>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</si>
  <si>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</si>
  <si>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</si>
  <si>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</si>
  <si>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</si>
  <si>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</si>
  <si>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</si>
  <si>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</si>
  <si>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</si>
  <si>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</si>
  <si>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</si>
  <si>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</si>
  <si>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</si>
  <si>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</si>
  <si>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</si>
  <si>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</si>
  <si>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</si>
  <si>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</si>
  <si>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</si>
  <si>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</si>
  <si>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</si>
  <si>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</si>
  <si>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</si>
  <si>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</si>
  <si>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</si>
  <si>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</si>
  <si>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</si>
  <si>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</si>
  <si>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</si>
  <si>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</si>
  <si>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</si>
  <si>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</si>
  <si>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</si>
  <si>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</si>
  <si>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</si>
  <si>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</si>
  <si>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</si>
  <si>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</si>
  <si>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</si>
  <si>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</si>
  <si>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</si>
  <si>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</si>
  <si>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</si>
  <si>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</si>
  <si>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</si>
  <si>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</si>
  <si>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</si>
  <si>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</si>
  <si>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</si>
  <si>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</si>
  <si>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</si>
  <si>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</si>
  <si>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</si>
  <si>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</si>
  <si>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</si>
  <si>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</si>
  <si>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</si>
  <si>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</si>
  <si>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</si>
  <si>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</si>
  <si>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</si>
  <si>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</si>
  <si>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</si>
  <si>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</si>
  <si>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</si>
  <si>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</si>
  <si>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</si>
  <si>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</si>
  <si>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</si>
  <si>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</si>
  <si>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</si>
  <si>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</si>
  <si>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</si>
  <si>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</si>
  <si>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</si>
  <si>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</si>
  <si>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</si>
  <si>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</si>
  <si>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</si>
  <si>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</si>
  <si>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</si>
  <si>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</si>
  <si>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</si>
  <si>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</si>
  <si>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</si>
  <si>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</si>
  <si>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</si>
  <si>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</si>
  <si>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</si>
  <si>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</si>
  <si>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</si>
  <si>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</si>
  <si>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</si>
  <si>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</si>
  <si>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</si>
  <si>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</si>
  <si>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</si>
  <si>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</si>
  <si>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</si>
  <si>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</si>
  <si>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</si>
  <si>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</si>
  <si>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</si>
  <si>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</si>
  <si>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</si>
  <si>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</si>
  <si>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</si>
  <si>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</si>
  <si>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</si>
  <si>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</si>
  <si>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</si>
  <si>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</si>
  <si>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</si>
  <si>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</si>
  <si>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</si>
  <si>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</si>
  <si>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</si>
  <si>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</si>
  <si>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</si>
  <si>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</si>
  <si>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</si>
  <si>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</si>
  <si>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</si>
  <si>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</si>
  <si>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</si>
  <si>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</si>
  <si>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</si>
  <si>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</si>
  <si>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</si>
  <si>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</si>
  <si>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</si>
  <si>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</si>
  <si>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</si>
  <si>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</si>
  <si>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</si>
  <si>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</si>
  <si>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</si>
  <si>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</si>
  <si>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</si>
  <si>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</si>
  <si>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</si>
  <si>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</si>
  <si>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</si>
  <si>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</si>
  <si>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</si>
  <si>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</si>
  <si>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</si>
  <si>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</si>
  <si>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</si>
  <si>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</si>
  <si>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</si>
  <si>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</si>
  <si>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</si>
  <si>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</si>
  <si>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</si>
  <si>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</si>
  <si>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</si>
  <si>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</si>
  <si>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</si>
  <si>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</si>
  <si>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</si>
  <si>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</si>
  <si>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</si>
  <si>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</si>
  <si>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</si>
  <si>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</si>
  <si>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</si>
  <si>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</si>
  <si>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</si>
  <si>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</si>
  <si>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</si>
  <si>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</si>
  <si>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</si>
  <si>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</si>
  <si>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</si>
  <si>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</si>
  <si>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</si>
  <si>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</si>
  <si>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</si>
  <si>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</si>
  <si>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</si>
  <si>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</si>
  <si>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</si>
  <si>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</si>
  <si>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</si>
  <si>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</si>
  <si>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</si>
  <si>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</si>
  <si>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</si>
  <si>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</si>
  <si>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</si>
  <si>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</si>
  <si>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</si>
  <si>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</si>
  <si>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</si>
  <si>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</si>
  <si>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</si>
  <si>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</si>
  <si>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</si>
  <si>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</si>
  <si>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</si>
  <si>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</si>
  <si>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</si>
  <si>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</si>
  <si>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</si>
  <si>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</si>
  <si>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</si>
  <si>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</si>
  <si>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</si>
  <si>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</si>
  <si>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</si>
  <si>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</si>
  <si>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</si>
  <si>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</si>
  <si>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</si>
  <si>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</si>
  <si>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</si>
  <si>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</si>
  <si>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</si>
  <si>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</si>
  <si>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</si>
  <si>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</si>
  <si>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</si>
  <si>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</si>
  <si>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</si>
  <si>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</si>
  <si>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</si>
  <si>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</si>
  <si>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</si>
  <si>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</si>
  <si>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</si>
  <si>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</si>
  <si>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</si>
  <si>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</si>
  <si>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</si>
  <si>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</si>
  <si>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</si>
  <si>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</si>
  <si>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</si>
  <si>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</si>
  <si>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</si>
  <si>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</si>
  <si>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</si>
  <si>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</si>
  <si>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</si>
  <si>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</si>
  <si>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</si>
  <si>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</si>
  <si>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</si>
  <si>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</si>
  <si>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</si>
  <si>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</si>
  <si>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</si>
  <si>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</si>
  <si>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</si>
  <si>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</si>
  <si>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</si>
  <si>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</si>
  <si>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</si>
  <si>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</si>
  <si>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</si>
  <si>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</si>
  <si>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</si>
  <si>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</si>
  <si>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</si>
  <si>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</si>
  <si>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</si>
  <si>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</si>
  <si>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</si>
  <si>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</si>
  <si>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</si>
  <si>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</si>
  <si>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</si>
  <si>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</si>
  <si>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</si>
  <si>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</si>
  <si>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</si>
  <si>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</si>
  <si>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</si>
  <si>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</si>
  <si>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</si>
  <si>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</si>
  <si>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</si>
  <si>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</si>
  <si>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</si>
  <si>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</si>
  <si>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</si>
  <si>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</si>
  <si>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</si>
  <si>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</si>
  <si>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</si>
  <si>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</si>
  <si>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</si>
  <si>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</si>
  <si>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</si>
  <si>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</si>
  <si>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</si>
  <si>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</si>
  <si>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</si>
  <si>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</si>
  <si>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</si>
  <si>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</si>
  <si>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</si>
  <si>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</si>
  <si>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</si>
  <si>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</si>
  <si>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</si>
  <si>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</si>
  <si>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</si>
  <si>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</si>
  <si>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</si>
  <si>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</si>
  <si>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</si>
  <si>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</si>
  <si>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</si>
  <si>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</si>
  <si>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</si>
  <si>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</si>
  <si>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</si>
  <si>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</si>
  <si>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</si>
  <si>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</si>
  <si>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</si>
  <si>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</si>
  <si>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</si>
  <si>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</si>
  <si>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</si>
  <si>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</si>
  <si>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</si>
  <si>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</si>
  <si>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</si>
  <si>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</si>
  <si>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</si>
  <si>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</si>
  <si>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</si>
  <si>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</si>
  <si>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</si>
  <si>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</si>
  <si>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</si>
  <si>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</si>
  <si>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</si>
  <si>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</si>
  <si>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</si>
  <si>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</si>
  <si>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</si>
  <si>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</si>
  <si>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</si>
  <si>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</si>
  <si>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</si>
  <si>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</si>
  <si>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</si>
  <si>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</si>
  <si>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</si>
  <si>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</si>
  <si>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</si>
  <si>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</si>
  <si>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</si>
  <si>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</si>
  <si>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</si>
  <si>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</si>
  <si>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</si>
  <si>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</si>
  <si>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</si>
  <si>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</si>
  <si>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</si>
  <si>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</si>
  <si>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</si>
  <si>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</si>
  <si>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</si>
  <si>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</si>
  <si>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</si>
  <si>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</si>
  <si>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</si>
  <si>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</si>
  <si>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</si>
  <si>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</si>
  <si>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</si>
  <si>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</si>
  <si>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</si>
  <si>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</si>
  <si>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</si>
  <si>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</si>
  <si>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</si>
  <si>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</si>
  <si>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</si>
  <si>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</si>
  <si>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</si>
  <si>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</si>
  <si>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</si>
  <si>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</si>
  <si>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</si>
  <si>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</si>
  <si>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</si>
  <si>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</si>
  <si>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</si>
  <si>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</si>
  <si>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</si>
  <si>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</si>
  <si>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</si>
  <si>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</si>
  <si>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</si>
  <si>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</si>
  <si>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</si>
  <si>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</si>
  <si>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</si>
  <si>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</si>
  <si>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</si>
  <si>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</si>
  <si>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</si>
  <si>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</si>
  <si>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</si>
  <si>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</si>
  <si>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</si>
  <si>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</si>
  <si>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</si>
  <si>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</si>
  <si>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</si>
  <si>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</si>
  <si>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</si>
  <si>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</si>
  <si>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</si>
  <si>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</si>
  <si>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</si>
  <si>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</si>
  <si>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</si>
  <si>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</si>
  <si>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</si>
  <si>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</si>
  <si>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</si>
  <si>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</si>
  <si>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</si>
  <si>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</si>
  <si>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</si>
  <si>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</si>
  <si>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</si>
  <si>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</si>
  <si>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</si>
  <si>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</si>
  <si>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</si>
  <si>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</si>
  <si>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</si>
  <si>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</si>
  <si>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</si>
  <si>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</si>
  <si>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</si>
  <si>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</si>
  <si>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</si>
  <si>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</si>
  <si>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</si>
  <si>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</si>
  <si>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</si>
  <si>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</si>
  <si>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</si>
  <si>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</si>
  <si>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</si>
  <si>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</si>
  <si>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</si>
  <si>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</si>
  <si>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</si>
  <si>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</si>
  <si>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</si>
  <si>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</si>
  <si>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</si>
  <si>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</si>
  <si>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</si>
  <si>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</si>
  <si>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</si>
  <si>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</si>
  <si>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</si>
  <si>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</si>
  <si>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</si>
  <si>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</si>
  <si>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</si>
  <si>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</si>
  <si>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</si>
  <si>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</si>
  <si>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</si>
  <si>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</si>
  <si>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</si>
  <si>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</si>
  <si>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</si>
  <si>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</si>
  <si>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</si>
  <si>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</si>
  <si>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</si>
  <si>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</si>
  <si>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</si>
  <si>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</si>
  <si>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</si>
  <si>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</si>
  <si>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</si>
  <si>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</si>
  <si>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</si>
  <si>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</si>
  <si>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</si>
  <si>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</si>
  <si>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</si>
  <si>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</si>
  <si>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</si>
  <si>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</si>
  <si>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</si>
  <si>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</si>
  <si>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</si>
  <si>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</si>
  <si>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</si>
  <si>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</si>
  <si>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</si>
  <si>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</si>
  <si>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</si>
  <si>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</si>
  <si>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</si>
  <si>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</si>
  <si>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</si>
  <si>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</si>
  <si>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</si>
  <si>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</si>
  <si>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</si>
  <si>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</si>
  <si>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</si>
  <si>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</si>
  <si>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</si>
  <si>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</si>
  <si>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</si>
  <si>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</si>
  <si>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</si>
  <si>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</si>
  <si>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</si>
  <si>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</si>
  <si>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</si>
  <si>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</si>
  <si>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</si>
  <si>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</si>
  <si>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</si>
  <si>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</si>
  <si>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</si>
  <si>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</si>
  <si>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</si>
  <si>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</si>
  <si>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</si>
  <si>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</si>
  <si>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</si>
  <si>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</si>
  <si>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</si>
  <si>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</si>
  <si>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</si>
  <si>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</si>
  <si>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</si>
  <si>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</si>
  <si>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</si>
  <si>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</si>
  <si>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</si>
  <si>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</si>
  <si>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</si>
  <si>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</si>
  <si>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</si>
  <si>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</si>
  <si>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</si>
  <si>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</si>
  <si>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</si>
  <si>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</si>
  <si>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</si>
  <si>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</si>
  <si>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</si>
  <si>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</si>
  <si>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</si>
  <si>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</si>
  <si>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</si>
  <si>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</si>
  <si>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</si>
  <si>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</si>
  <si>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</si>
  <si>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</si>
  <si>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</si>
  <si>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</si>
  <si>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</si>
  <si>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</si>
  <si>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</si>
  <si>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</si>
  <si>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</si>
  <si>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</si>
  <si>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</si>
  <si>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</si>
  <si>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</si>
  <si>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</si>
  <si>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</si>
  <si>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</si>
  <si>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</si>
  <si>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</si>
  <si>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</si>
  <si>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</si>
  <si>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</si>
  <si>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</si>
  <si>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</si>
  <si>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</si>
  <si>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</si>
  <si>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</si>
  <si>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</si>
  <si>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</si>
  <si>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</si>
  <si>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</si>
  <si>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</si>
  <si>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</si>
  <si>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</si>
  <si>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</si>
  <si>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</si>
  <si>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</si>
  <si>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</si>
  <si>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</si>
  <si>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</si>
  <si>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</si>
  <si>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</si>
  <si>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</si>
  <si>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</si>
  <si>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</si>
  <si>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</si>
  <si>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</si>
  <si>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</si>
  <si>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</si>
  <si>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</si>
  <si>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</si>
  <si>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</si>
  <si>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</si>
  <si>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</si>
  <si>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</si>
  <si>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</si>
  <si>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</si>
  <si>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</si>
  <si>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</si>
  <si>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</si>
  <si>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</si>
  <si>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</si>
  <si>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</si>
  <si>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</si>
  <si>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</si>
  <si>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</si>
  <si>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</si>
  <si>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</si>
  <si>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</si>
  <si>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</si>
  <si>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</si>
  <si>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</si>
  <si>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</si>
  <si>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</si>
  <si>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</si>
  <si>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</si>
  <si>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</si>
  <si>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</si>
  <si>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</si>
  <si>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</si>
  <si>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</si>
  <si>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</si>
  <si>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</si>
  <si>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</si>
  <si>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</si>
  <si>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</si>
  <si>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</si>
  <si>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</si>
  <si>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</si>
  <si>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</si>
  <si>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</si>
  <si>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</si>
  <si>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</si>
  <si>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</si>
  <si>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</si>
  <si>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</si>
  <si>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</si>
  <si>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</si>
  <si>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</si>
  <si>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</si>
  <si>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</si>
  <si>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</si>
  <si>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</si>
  <si>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</si>
  <si>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</si>
  <si>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</si>
  <si>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</si>
  <si>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</si>
  <si>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</si>
  <si>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</si>
  <si>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</si>
  <si>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</si>
  <si>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</si>
  <si>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</si>
  <si>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</si>
  <si>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</si>
  <si>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</si>
  <si>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</si>
  <si>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</si>
  <si>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</si>
  <si>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</si>
  <si>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</si>
  <si>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</si>
  <si>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</si>
  <si>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</si>
  <si>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</si>
  <si>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</si>
  <si>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</si>
  <si>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</si>
  <si>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</si>
  <si>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</si>
  <si>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</si>
  <si>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</si>
  <si>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</si>
  <si>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</si>
  <si>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</si>
  <si>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</si>
  <si>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</si>
  <si>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</si>
  <si>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</si>
  <si>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</si>
  <si>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</si>
  <si>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</si>
  <si>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</si>
  <si>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</si>
  <si>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</si>
  <si>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</si>
  <si>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</si>
  <si>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</si>
  <si>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</si>
  <si>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</si>
  <si>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</si>
  <si>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</si>
  <si>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</si>
  <si>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</si>
  <si>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</si>
  <si>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</si>
  <si>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</si>
  <si>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</si>
  <si>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</si>
  <si>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</si>
  <si>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</si>
  <si>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</si>
  <si>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</si>
  <si>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</si>
  <si>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</si>
  <si>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</si>
  <si>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</si>
  <si>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</si>
  <si>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</si>
  <si>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</si>
  <si>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</si>
  <si>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</si>
  <si>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</si>
  <si>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</si>
  <si>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</si>
  <si>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</si>
  <si>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</si>
  <si>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</si>
  <si>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</si>
  <si>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</si>
  <si>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</si>
  <si>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</si>
  <si>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</si>
  <si>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</si>
  <si>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</si>
  <si>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</si>
  <si>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</si>
  <si>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</si>
  <si>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</si>
  <si>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</si>
  <si>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</si>
  <si>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</si>
  <si>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</si>
  <si>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</si>
  <si>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</si>
  <si>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</si>
  <si>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</si>
  <si>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</si>
  <si>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</si>
  <si>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</si>
  <si>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</si>
  <si>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</si>
  <si>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</si>
  <si>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</si>
  <si>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</si>
  <si>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</si>
  <si>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</si>
  <si>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</si>
  <si>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</si>
  <si>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</si>
  <si>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</si>
  <si>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</si>
  <si>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</si>
  <si>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</si>
  <si>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</si>
  <si>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</si>
  <si>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</si>
  <si>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</si>
  <si>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</si>
  <si>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</si>
  <si>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</si>
  <si>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</si>
  <si>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</si>
  <si>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</si>
  <si>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</si>
  <si>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</si>
  <si>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</si>
  <si>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</si>
  <si>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</si>
  <si>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</si>
  <si>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</si>
  <si>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</si>
  <si>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</si>
  <si>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</si>
  <si>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</si>
  <si>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</si>
  <si>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</si>
  <si>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</si>
  <si>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</si>
  <si>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</si>
  <si>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</si>
  <si>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</si>
  <si>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</si>
  <si>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</si>
  <si>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</si>
  <si>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</si>
  <si>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</si>
  <si>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</si>
  <si>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</si>
  <si>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</si>
  <si>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</si>
  <si>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</si>
  <si>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</si>
  <si>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</si>
  <si>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</si>
  <si>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</si>
  <si>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</si>
  <si>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</si>
  <si>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</si>
  <si>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</si>
  <si>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</si>
  <si>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</si>
  <si>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</si>
  <si>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</si>
  <si>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</si>
  <si>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</si>
  <si>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</si>
  <si>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</si>
  <si>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</si>
  <si>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</si>
  <si>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</si>
  <si>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</si>
  <si>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</si>
  <si>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</si>
  <si>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</si>
  <si>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</si>
  <si>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</si>
  <si>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</si>
  <si>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</si>
  <si>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</si>
  <si>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</si>
  <si>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</si>
  <si>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</si>
  <si>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</si>
  <si>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</si>
  <si>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</si>
  <si>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</si>
  <si>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</si>
  <si>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</si>
  <si>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</si>
  <si>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</si>
  <si>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</si>
  <si>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</si>
  <si>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</si>
  <si>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</si>
  <si>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</si>
  <si>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</si>
  <si>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</si>
  <si>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</si>
  <si>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</si>
  <si>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</si>
  <si>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</si>
  <si>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</si>
  <si>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</si>
  <si>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</si>
  <si>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</si>
  <si>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</si>
  <si>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</si>
  <si>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</si>
  <si>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</si>
  <si>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</si>
  <si>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</si>
  <si>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</si>
  <si>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</si>
  <si>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</si>
  <si>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</si>
  <si>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</si>
  <si>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</si>
  <si>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</si>
  <si>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</si>
  <si>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</si>
  <si>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</si>
  <si>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</si>
  <si>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</si>
  <si>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</si>
  <si>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</si>
  <si>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</si>
  <si>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</si>
  <si>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</si>
  <si>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</si>
  <si>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</si>
  <si>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</si>
  <si>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</si>
  <si>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</si>
  <si>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</si>
  <si>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</si>
  <si>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</si>
  <si>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</si>
  <si>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</si>
  <si>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</si>
  <si>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</si>
  <si>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</si>
  <si>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</si>
  <si>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</si>
  <si>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</si>
  <si>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</si>
  <si>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</si>
  <si>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</si>
  <si>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</si>
  <si>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</si>
  <si>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</si>
  <si>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</si>
  <si>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</si>
  <si>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</si>
  <si>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</si>
  <si>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</si>
  <si>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</si>
  <si>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</si>
  <si>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</si>
  <si>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</si>
  <si>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</si>
  <si>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</si>
  <si>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</si>
  <si>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</si>
  <si>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</si>
  <si>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</si>
  <si>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</si>
  <si>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</si>
  <si>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</si>
  <si>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</si>
  <si>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</si>
  <si>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</si>
  <si>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</si>
  <si>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</si>
  <si>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</si>
  <si>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</si>
  <si>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</si>
  <si>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</si>
  <si>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</si>
  <si>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</si>
  <si>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</si>
  <si>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</si>
  <si>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</si>
  <si>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</si>
  <si>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</si>
  <si>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</si>
  <si>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</si>
  <si>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</si>
  <si>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</si>
  <si>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</si>
  <si>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</si>
  <si>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</si>
  <si>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</si>
  <si>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</si>
  <si>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</si>
  <si>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</si>
  <si>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</si>
  <si>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</si>
  <si>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</si>
  <si>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</si>
  <si>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</si>
  <si>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</si>
  <si>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</si>
  <si>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</si>
  <si>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</si>
  <si>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</si>
  <si>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</si>
  <si>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</si>
  <si>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</si>
  <si>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</si>
  <si>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</si>
  <si>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</si>
  <si>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</si>
  <si>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</si>
  <si>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</si>
  <si>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</si>
  <si>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</si>
  <si>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</si>
  <si>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</si>
  <si>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</si>
  <si>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</si>
  <si>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</si>
  <si>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</si>
  <si>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</si>
  <si>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</si>
  <si>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</si>
  <si>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</si>
  <si>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</si>
  <si>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</si>
  <si>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</si>
  <si>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</si>
  <si>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</si>
  <si>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</si>
  <si>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</si>
  <si>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</si>
  <si>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</si>
  <si>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</si>
  <si>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</si>
  <si>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</si>
  <si>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</si>
  <si>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</si>
  <si>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</si>
  <si>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</si>
  <si>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</si>
  <si>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</si>
  <si>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</si>
  <si>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</si>
  <si>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</si>
  <si>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</si>
  <si>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</si>
  <si>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</si>
  <si>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</si>
  <si>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</si>
  <si>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</si>
  <si>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</si>
  <si>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</si>
  <si>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</si>
  <si>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</si>
  <si>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</si>
  <si>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</si>
  <si>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</si>
  <si>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</si>
  <si>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</si>
  <si>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</si>
  <si>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</si>
  <si>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</si>
  <si>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</si>
  <si>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</si>
  <si>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</si>
  <si>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</si>
  <si>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</si>
  <si>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</si>
  <si>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</si>
  <si>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</si>
  <si>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</si>
  <si>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</si>
  <si>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</si>
  <si>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</si>
  <si>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</si>
  <si>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</si>
  <si>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</si>
  <si>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</si>
  <si>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</si>
  <si>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</si>
  <si>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</si>
  <si>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</si>
  <si>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</si>
  <si>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</si>
  <si>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</si>
  <si>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</si>
  <si>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</si>
  <si>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</si>
  <si>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</si>
  <si>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</si>
  <si>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</si>
  <si>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</si>
  <si>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</si>
  <si>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</si>
  <si>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</si>
  <si>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</si>
  <si>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</si>
  <si>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</si>
  <si>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</si>
  <si>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</si>
  <si>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</si>
  <si>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</si>
  <si>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</si>
  <si>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</si>
  <si>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</si>
  <si>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</si>
  <si>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</si>
  <si>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</si>
  <si>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</si>
  <si>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</si>
  <si>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</si>
  <si>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</si>
  <si>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</si>
  <si>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</si>
  <si>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</si>
  <si>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</si>
  <si>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</si>
  <si>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</si>
  <si>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</si>
  <si>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</si>
  <si>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</si>
  <si>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</si>
  <si>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</si>
  <si>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</si>
  <si>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</si>
  <si>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</si>
  <si>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</si>
  <si>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</si>
  <si>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</si>
  <si>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</si>
  <si>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</si>
  <si>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</si>
  <si>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</si>
  <si>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</si>
  <si>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</si>
  <si>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</si>
  <si>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</si>
  <si>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</si>
  <si>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</si>
  <si>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</si>
  <si>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</si>
  <si>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</si>
  <si>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</si>
  <si>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</si>
  <si>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</si>
  <si>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</si>
  <si>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</si>
  <si>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</si>
  <si>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</si>
  <si>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</si>
  <si>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</si>
  <si>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</si>
  <si>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</si>
  <si>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</si>
  <si>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</si>
  <si>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</si>
  <si>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</si>
  <si>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</si>
  <si>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</si>
  <si>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</si>
  <si>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</si>
  <si>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</si>
  <si>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</si>
  <si>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</si>
  <si>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</si>
  <si>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</si>
  <si>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</si>
  <si>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</si>
  <si>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</si>
  <si>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</si>
  <si>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</si>
  <si>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</si>
  <si>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</si>
  <si>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</si>
  <si>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</si>
  <si>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</si>
  <si>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</si>
  <si>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</si>
  <si>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</si>
  <si>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</si>
  <si>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</si>
  <si>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</si>
  <si>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</si>
  <si>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</si>
  <si>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</si>
  <si>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</si>
  <si>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</si>
  <si>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</si>
  <si>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</si>
  <si>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</si>
  <si>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</si>
  <si>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</si>
  <si>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</si>
  <si>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</si>
  <si>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</si>
  <si>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</si>
  <si>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</si>
  <si>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</si>
  <si>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</si>
  <si>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</si>
  <si>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</si>
  <si>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</si>
  <si>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</si>
  <si>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</si>
  <si>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</si>
  <si>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</si>
  <si>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</si>
  <si>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</si>
  <si>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</si>
  <si>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</si>
  <si>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</si>
  <si>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</si>
  <si>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</si>
  <si>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</si>
  <si>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</si>
  <si>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</si>
  <si>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</si>
  <si>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</si>
  <si>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</si>
  <si>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</si>
  <si>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</si>
  <si>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</si>
  <si>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</si>
  <si>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</si>
  <si>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</si>
  <si>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</si>
  <si>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</si>
  <si>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</si>
  <si>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</si>
  <si>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</si>
  <si>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</si>
  <si>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</si>
  <si>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</si>
  <si>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</si>
  <si>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</si>
  <si>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</si>
  <si>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</si>
  <si>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</si>
  <si>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</si>
  <si>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</si>
  <si>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</si>
  <si>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</si>
  <si>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</si>
  <si>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</si>
  <si>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</si>
  <si>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</si>
  <si>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</si>
  <si>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</si>
  <si>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</si>
  <si>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</si>
  <si>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</si>
  <si>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</si>
  <si>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</si>
  <si>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</si>
  <si>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</si>
  <si>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</si>
  <si>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</si>
  <si>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</si>
  <si>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</si>
  <si>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</si>
  <si>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</si>
  <si>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</si>
  <si>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</si>
  <si>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</si>
  <si>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</si>
  <si>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</si>
  <si>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</si>
  <si>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</si>
  <si>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</si>
  <si>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</si>
  <si>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</si>
  <si>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</si>
  <si>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</si>
  <si>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</si>
  <si>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</si>
  <si>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</si>
  <si>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</si>
  <si>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</si>
  <si>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</si>
  <si>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</si>
  <si>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</si>
  <si>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</si>
  <si>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</si>
  <si>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</si>
  <si>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</si>
  <si>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</si>
  <si>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</si>
  <si>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</si>
  <si>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</si>
  <si>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</si>
  <si>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</si>
  <si>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</si>
  <si>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</si>
  <si>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</si>
  <si>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</si>
  <si>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</si>
  <si>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</si>
  <si>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</si>
  <si>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</si>
  <si>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</si>
  <si>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</si>
  <si>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</si>
  <si>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</si>
  <si>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</si>
  <si>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</si>
  <si>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</si>
  <si>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</si>
  <si>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</si>
  <si>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</si>
  <si>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</si>
  <si>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</si>
  <si>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</si>
  <si>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</si>
  <si>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</si>
  <si>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</si>
  <si>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</si>
  <si>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</si>
  <si>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</si>
  <si>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</si>
  <si>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</si>
  <si>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</si>
  <si>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</si>
  <si>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</si>
  <si>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</si>
  <si>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</si>
  <si>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</si>
  <si>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</si>
  <si>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</si>
  <si>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</si>
  <si>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</si>
  <si>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</si>
  <si>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</si>
  <si>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</si>
  <si>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</si>
  <si>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</si>
  <si>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</si>
  <si>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</si>
  <si>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</si>
  <si>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</si>
  <si>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</si>
  <si>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</si>
  <si>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</si>
  <si>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</si>
  <si>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</si>
  <si>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</si>
  <si>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</si>
  <si>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</si>
  <si>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</si>
  <si>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</si>
  <si>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</si>
  <si>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</si>
  <si>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</si>
  <si>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</si>
  <si>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</si>
  <si>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</si>
  <si>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</si>
  <si>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</si>
  <si>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</si>
  <si>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</si>
  <si>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</si>
  <si>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</si>
  <si>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</si>
  <si>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</si>
  <si>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</si>
  <si>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</si>
  <si>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</si>
  <si>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</si>
  <si>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</si>
  <si>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</si>
  <si>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</si>
  <si>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</si>
  <si>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</si>
  <si>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</si>
  <si>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</si>
  <si>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</si>
  <si>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</si>
  <si>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</si>
  <si>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</si>
  <si>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</si>
  <si>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</si>
  <si>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</si>
  <si>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</si>
  <si>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</si>
  <si>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</si>
  <si>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</si>
  <si>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</si>
  <si>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</si>
  <si>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</si>
  <si>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</si>
  <si>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</si>
  <si>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</si>
  <si>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</si>
  <si>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</si>
  <si>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</si>
  <si>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</si>
  <si>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</si>
  <si>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</si>
  <si>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</si>
  <si>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</si>
  <si>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</si>
  <si>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</si>
  <si>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</si>
  <si>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</si>
  <si>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</si>
  <si>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</si>
  <si>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</si>
  <si>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</si>
  <si>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</si>
  <si>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</si>
  <si>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</si>
  <si>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</si>
  <si>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</si>
  <si>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</si>
  <si>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</si>
  <si>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</si>
  <si>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</si>
  <si>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</si>
  <si>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</si>
  <si>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</si>
  <si>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</si>
  <si>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</si>
  <si>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</si>
  <si>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</si>
  <si>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</si>
  <si>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</si>
  <si>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</si>
  <si>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</si>
  <si>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</si>
  <si>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</si>
  <si>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</si>
  <si>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</si>
  <si>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</si>
  <si>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</si>
  <si>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</si>
  <si>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</si>
  <si>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</si>
  <si>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</si>
  <si>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</si>
  <si>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</si>
  <si>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</si>
  <si>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</si>
  <si>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</si>
  <si>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</si>
  <si>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</si>
  <si>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</si>
  <si>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</si>
  <si>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</si>
  <si>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</si>
  <si>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</si>
  <si>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</si>
  <si>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</si>
  <si>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</si>
  <si>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</si>
  <si>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</si>
  <si>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</si>
  <si>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</si>
  <si>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</si>
  <si>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</si>
  <si>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</si>
  <si>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</si>
  <si>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</si>
  <si>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</si>
  <si>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</si>
  <si>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</si>
  <si>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</si>
  <si>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</si>
  <si>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</si>
  <si>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</si>
  <si>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</si>
  <si>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</si>
  <si>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</si>
  <si>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</si>
  <si>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</si>
  <si>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</si>
  <si>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</si>
  <si>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</si>
  <si>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</si>
  <si>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</si>
  <si>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</si>
  <si>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</si>
  <si>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</si>
  <si>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</si>
  <si>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</si>
  <si>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</si>
  <si>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</si>
  <si>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</si>
  <si>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</si>
  <si>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</si>
  <si>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</si>
  <si>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</si>
  <si>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</si>
  <si>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</si>
  <si>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</si>
  <si>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</si>
  <si>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</si>
  <si>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</si>
  <si>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</si>
  <si>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</si>
  <si>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</si>
  <si>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</si>
  <si>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</si>
  <si>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</si>
  <si>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</si>
  <si>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</si>
  <si>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</si>
  <si>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</si>
  <si>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</si>
  <si>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</si>
  <si>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</si>
  <si>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</si>
  <si>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</si>
  <si>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</si>
  <si>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</si>
  <si>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</si>
  <si>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</si>
  <si>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</si>
  <si>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</si>
  <si>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</si>
  <si>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</si>
  <si>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</si>
  <si>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</si>
  <si>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</si>
  <si>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</si>
  <si>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</si>
  <si>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</si>
  <si>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</si>
  <si>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</si>
  <si>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</si>
  <si>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</si>
  <si>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</si>
  <si>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</si>
  <si>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</si>
  <si>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</si>
  <si>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</si>
  <si>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</si>
  <si>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</si>
  <si>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</si>
  <si>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</si>
  <si>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</si>
  <si>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</si>
  <si>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</si>
  <si>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</si>
  <si>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</si>
  <si>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</si>
  <si>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</si>
  <si>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</si>
  <si>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</si>
  <si>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</si>
  <si>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</si>
  <si>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</si>
  <si>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</si>
  <si>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</si>
  <si>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</si>
  <si>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</si>
  <si>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</si>
  <si>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</si>
  <si>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</si>
  <si>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</si>
  <si>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</si>
  <si>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</si>
  <si>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</si>
  <si>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</si>
  <si>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</si>
  <si>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</si>
  <si>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</si>
  <si>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</si>
  <si>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</si>
  <si>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</si>
  <si>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</si>
  <si>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</si>
  <si>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</si>
  <si>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</si>
  <si>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</si>
  <si>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</si>
  <si>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</si>
  <si>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</si>
  <si>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</si>
  <si>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</si>
  <si>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</si>
  <si>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</si>
  <si>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</si>
  <si>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</si>
  <si>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</si>
  <si>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</si>
  <si>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</si>
  <si>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</si>
  <si>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</si>
  <si>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</si>
  <si>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</si>
  <si>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</si>
  <si>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</si>
  <si>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</si>
  <si>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</si>
  <si>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</si>
  <si>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</si>
  <si>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</si>
  <si>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</si>
  <si>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</si>
  <si>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</si>
  <si>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</si>
  <si>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</si>
  <si>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</si>
  <si>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</si>
  <si>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</si>
  <si>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</si>
  <si>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</si>
  <si>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</si>
  <si>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</si>
  <si>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</si>
  <si>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</si>
  <si>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</si>
  <si>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</si>
  <si>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</si>
  <si>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</si>
  <si>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</si>
  <si>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</si>
  <si>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</si>
  <si>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</si>
  <si>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</si>
  <si>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</si>
  <si>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</si>
  <si>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</si>
  <si>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</si>
  <si>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</si>
  <si>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</si>
  <si>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</si>
  <si>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</si>
  <si>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</si>
  <si>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</si>
  <si>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</si>
  <si>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</si>
  <si>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</si>
  <si>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</si>
  <si>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</si>
  <si>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</si>
  <si>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</si>
  <si>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</si>
  <si>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</si>
  <si>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</si>
  <si>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</si>
  <si>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</si>
  <si>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</si>
  <si>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</si>
  <si>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</si>
  <si>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</si>
  <si>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</si>
  <si>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</si>
  <si>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</si>
  <si>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</si>
  <si>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</si>
  <si>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</si>
  <si>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</si>
  <si>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</si>
  <si>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</si>
  <si>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</si>
  <si>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</si>
  <si>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</si>
  <si>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</si>
  <si>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</si>
  <si>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</si>
  <si>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</si>
  <si>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</si>
  <si>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</si>
  <si>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</si>
  <si>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</si>
  <si>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</si>
  <si>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</si>
  <si>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</si>
  <si>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</si>
  <si>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</si>
  <si>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</si>
  <si>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</si>
  <si>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</si>
  <si>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</si>
  <si>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</si>
  <si>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</si>
  <si>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</si>
  <si>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</si>
  <si>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</si>
  <si>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</si>
  <si>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</si>
  <si>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</si>
  <si>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</si>
  <si>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</si>
  <si>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</si>
  <si>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</si>
  <si>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</si>
  <si>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</si>
  <si>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</si>
  <si>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</si>
  <si>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</si>
  <si>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</si>
  <si>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</si>
  <si>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</si>
  <si>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</si>
  <si>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</si>
  <si>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</si>
  <si>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</si>
  <si>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</si>
  <si>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</si>
  <si>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</si>
  <si>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</si>
  <si>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</si>
  <si>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</si>
  <si>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</si>
  <si>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</si>
  <si>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</si>
  <si>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</si>
  <si>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</si>
  <si>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</si>
  <si>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</si>
  <si>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</si>
  <si>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</si>
  <si>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</si>
  <si>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</si>
  <si>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</si>
  <si>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</si>
  <si>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</si>
  <si>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</si>
  <si>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</si>
  <si>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</si>
  <si>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</si>
  <si>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</si>
  <si>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</si>
  <si>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</si>
  <si>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</si>
  <si>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</si>
  <si>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</si>
  <si>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</si>
  <si>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</si>
  <si>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</si>
  <si>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</si>
  <si>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</si>
  <si>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</si>
  <si>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</si>
  <si>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</si>
  <si>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</si>
  <si>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</si>
  <si>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</si>
  <si>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</si>
  <si>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</si>
  <si>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</si>
  <si>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</si>
  <si>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</si>
  <si>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</si>
  <si>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</si>
  <si>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</si>
  <si>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</si>
  <si>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</si>
  <si>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</si>
  <si>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</si>
  <si>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</si>
  <si>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</si>
  <si>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</si>
  <si>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</si>
  <si>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</si>
  <si>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</si>
  <si>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</si>
  <si>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</si>
  <si>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</si>
  <si>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</si>
  <si>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</si>
  <si>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</si>
  <si>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</si>
  <si>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</si>
  <si>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</si>
  <si>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</si>
  <si>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</si>
  <si>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</si>
  <si>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</si>
  <si>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</si>
  <si>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</si>
  <si>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</si>
  <si>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</si>
  <si>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</si>
  <si>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</si>
  <si>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</si>
  <si>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</si>
  <si>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</si>
  <si>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</si>
  <si>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</si>
  <si>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</si>
  <si>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</si>
  <si>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</si>
  <si>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</si>
  <si>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</si>
  <si>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</si>
  <si>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</si>
  <si>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</si>
  <si>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</si>
  <si>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</si>
  <si>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</si>
  <si>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</si>
  <si>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</si>
  <si>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</si>
  <si>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</si>
  <si>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</si>
  <si>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</si>
  <si>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</si>
  <si>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</si>
  <si>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</si>
  <si>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</si>
  <si>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</si>
  <si>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</si>
  <si>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</si>
  <si>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</si>
  <si>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</si>
  <si>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</si>
  <si>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</si>
  <si>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</si>
  <si>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</si>
  <si>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</si>
  <si>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</si>
  <si>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</si>
  <si>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</si>
  <si>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</si>
  <si>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</si>
  <si>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</si>
  <si>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</si>
  <si>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</si>
  <si>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</si>
  <si>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</si>
  <si>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</si>
  <si>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</si>
  <si>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</si>
  <si>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</si>
  <si>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</si>
  <si>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</si>
  <si>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</si>
  <si>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</si>
  <si>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</si>
  <si>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</si>
  <si>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</si>
  <si>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</si>
  <si>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</si>
  <si>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</si>
  <si>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</si>
  <si>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</si>
  <si>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</si>
  <si>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</si>
  <si>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</si>
  <si>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</si>
  <si>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</si>
  <si>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</si>
  <si>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</si>
  <si>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</si>
  <si>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</si>
  <si>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</si>
  <si>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</si>
  <si>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</si>
  <si>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</si>
  <si>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</si>
  <si>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</si>
  <si>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</si>
  <si>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</si>
  <si>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</si>
  <si>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</si>
  <si>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</si>
  <si>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</si>
  <si>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</si>
  <si>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</si>
  <si>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</si>
  <si>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</si>
  <si>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</si>
  <si>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</si>
  <si>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</si>
  <si>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</si>
  <si>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</si>
  <si>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</si>
  <si>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</si>
  <si>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</si>
  <si>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</si>
  <si>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</si>
  <si>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</si>
  <si>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</si>
  <si>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</si>
  <si>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</si>
  <si>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</si>
  <si>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</si>
  <si>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</si>
  <si>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</si>
  <si>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</si>
  <si>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</si>
  <si>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</si>
  <si>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</si>
  <si>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</si>
  <si>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</si>
  <si>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</si>
  <si>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</si>
  <si>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</si>
  <si>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</si>
  <si>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</si>
  <si>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</si>
  <si>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</si>
  <si>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</si>
  <si>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</si>
  <si>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</si>
  <si>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</si>
  <si>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</si>
  <si>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</si>
  <si>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</si>
  <si>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</si>
  <si>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</si>
  <si>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</si>
  <si>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</si>
  <si>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</si>
  <si>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</si>
  <si>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</si>
  <si>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</si>
  <si>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</si>
  <si>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</si>
  <si>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</si>
  <si>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</si>
  <si>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</si>
  <si>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</si>
  <si>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</si>
  <si>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</si>
  <si>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</si>
  <si>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</si>
  <si>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</si>
  <si>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</si>
  <si>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</si>
  <si>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</si>
  <si>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</si>
  <si>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</si>
  <si>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</si>
  <si>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</si>
  <si>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</si>
  <si>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</si>
  <si>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</si>
  <si>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</si>
  <si>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</si>
  <si>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</si>
  <si>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</si>
  <si>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</si>
  <si>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</si>
  <si>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</si>
  <si>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</si>
  <si>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</si>
  <si>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</si>
  <si>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</si>
  <si>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</si>
  <si>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</si>
  <si>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</si>
  <si>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</si>
  <si>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</si>
  <si>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</si>
  <si>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</si>
  <si>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</si>
  <si>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</si>
  <si>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</si>
  <si>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</si>
  <si>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</si>
  <si>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</si>
  <si>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</si>
  <si>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</si>
  <si>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</si>
  <si>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</si>
  <si>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</si>
  <si>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</si>
  <si>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</si>
  <si>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</si>
  <si>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</si>
  <si>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</si>
  <si>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</si>
  <si>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</si>
  <si>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</si>
  <si>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</si>
  <si>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</si>
  <si>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</si>
  <si>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</si>
  <si>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</si>
  <si>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</si>
  <si>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</si>
  <si>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</si>
  <si>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</si>
  <si>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</si>
  <si>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</si>
  <si>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</si>
  <si>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</si>
  <si>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</si>
  <si>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</si>
  <si>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</si>
  <si>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</si>
  <si>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</si>
  <si>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</si>
  <si>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</si>
  <si>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</si>
  <si>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</si>
  <si>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</si>
  <si>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</si>
  <si>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</si>
  <si>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</si>
  <si>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</si>
  <si>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</si>
  <si>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</si>
  <si>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</si>
  <si>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</si>
  <si>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</si>
  <si>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</si>
  <si>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</si>
  <si>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</si>
  <si>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</si>
  <si>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</si>
  <si>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</si>
  <si>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</si>
  <si>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</si>
  <si>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</si>
  <si>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</si>
  <si>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</si>
  <si>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</si>
  <si>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</si>
  <si>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</si>
  <si>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</si>
  <si>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</si>
  <si>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</si>
  <si>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</si>
  <si>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</si>
  <si>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</si>
  <si>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</si>
  <si>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</si>
  <si>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</si>
  <si>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</si>
  <si>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</si>
  <si>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</si>
  <si>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</si>
  <si>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</si>
  <si>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</si>
  <si>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</si>
  <si>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</si>
  <si>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</si>
  <si>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</si>
  <si>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</si>
  <si>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</si>
  <si>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</si>
  <si>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</si>
  <si>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</si>
  <si>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</si>
  <si>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</si>
  <si>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</si>
  <si>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</si>
  <si>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</si>
  <si>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</si>
  <si>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</si>
  <si>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</si>
  <si>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</si>
  <si>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</si>
  <si>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</si>
  <si>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</si>
  <si>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</si>
  <si>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</si>
  <si>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</si>
  <si>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</si>
  <si>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</si>
  <si>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</si>
  <si>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</si>
  <si>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</si>
  <si>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</si>
  <si>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</si>
  <si>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</si>
  <si>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</si>
  <si>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</si>
  <si>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</si>
  <si>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</si>
  <si>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</si>
  <si>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</si>
  <si>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</si>
  <si>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</si>
  <si>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</si>
  <si>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</si>
  <si>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</si>
  <si>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</si>
  <si>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</si>
  <si>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</si>
  <si>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</si>
  <si>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</si>
  <si>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</si>
  <si>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</si>
  <si>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</si>
  <si>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</si>
  <si>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</si>
  <si>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</si>
  <si>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</si>
  <si>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</si>
  <si>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</si>
  <si>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</si>
  <si>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</si>
  <si>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</si>
  <si>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</si>
  <si>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</si>
  <si>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</si>
  <si>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</si>
  <si>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</si>
  <si>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</si>
  <si>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</si>
  <si>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</si>
  <si>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</si>
  <si>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</si>
  <si>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</si>
  <si>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</si>
  <si>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</si>
  <si>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</si>
  <si>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</si>
  <si>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</si>
  <si>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</si>
  <si>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</si>
  <si>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</si>
  <si>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</si>
  <si>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</si>
  <si>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</si>
  <si>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</si>
  <si>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</si>
  <si>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</si>
  <si>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</si>
  <si>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</si>
  <si>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</si>
  <si>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</si>
  <si>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</si>
  <si>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</si>
  <si>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</si>
  <si>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</si>
  <si>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</si>
  <si>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</si>
  <si>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</si>
  <si>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</si>
  <si>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</si>
  <si>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</si>
  <si>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</si>
  <si>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</si>
  <si>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</si>
  <si>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</si>
  <si>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</si>
  <si>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</si>
  <si>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</si>
  <si>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</si>
  <si>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</si>
  <si>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</si>
  <si>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</si>
  <si>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</si>
  <si>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</si>
  <si>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</si>
  <si>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</si>
  <si>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</si>
  <si>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</si>
  <si>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</si>
  <si>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</si>
  <si>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</si>
  <si>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</si>
  <si>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</si>
  <si>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</si>
  <si>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</si>
  <si>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</si>
  <si>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</si>
  <si>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</si>
  <si>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</si>
  <si>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</si>
  <si>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</si>
  <si>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</si>
  <si>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</si>
  <si>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</si>
  <si>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</si>
  <si>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</si>
  <si>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</si>
  <si>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</si>
  <si>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</si>
  <si>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</si>
  <si>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</si>
  <si>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</si>
  <si>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</si>
  <si>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</si>
  <si>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</si>
  <si>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</si>
  <si>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</si>
  <si>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</si>
  <si>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</si>
  <si>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</si>
  <si>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</si>
  <si>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</si>
  <si>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</si>
  <si>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</si>
  <si>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</si>
  <si>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</si>
  <si>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</si>
  <si>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</si>
  <si>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</si>
  <si>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</si>
  <si>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</si>
  <si>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</si>
  <si>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</si>
  <si>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</si>
  <si>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</si>
  <si>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</si>
  <si>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</si>
  <si>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</si>
  <si>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</si>
  <si>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</si>
  <si>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</si>
  <si>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</si>
  <si>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</si>
  <si>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</si>
  <si>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</si>
  <si>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</si>
  <si>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</si>
  <si>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</si>
  <si>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</si>
  <si>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</si>
  <si>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</si>
  <si>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</si>
  <si>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</si>
  <si>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</si>
  <si>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</si>
  <si>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</si>
  <si>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</si>
  <si>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</si>
  <si>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</si>
  <si>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</si>
  <si>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</si>
  <si>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</si>
  <si>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</si>
  <si>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</si>
  <si>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</si>
  <si>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</si>
  <si>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</si>
  <si>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</si>
  <si>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</si>
  <si>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</si>
  <si>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</si>
  <si>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</si>
  <si>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</si>
  <si>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</si>
  <si>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</si>
  <si>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</si>
  <si>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</si>
  <si>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</si>
  <si>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</si>
  <si>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</si>
  <si>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</si>
  <si>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</si>
  <si>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</si>
  <si>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</si>
  <si>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</si>
  <si>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</si>
  <si>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</si>
  <si>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</si>
  <si>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</si>
  <si>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</si>
  <si>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</si>
  <si>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</si>
  <si>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</si>
  <si>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</si>
  <si>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</si>
  <si>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</si>
  <si>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</si>
  <si>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</si>
  <si>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</si>
  <si>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</si>
  <si>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</si>
  <si>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</si>
  <si>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</si>
  <si>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</si>
  <si>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</si>
  <si>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</si>
  <si>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</si>
  <si>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</si>
  <si>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</si>
  <si>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</si>
  <si>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</si>
  <si>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</si>
  <si>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</si>
  <si>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</si>
  <si>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</si>
  <si>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</si>
  <si>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</si>
  <si>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</si>
  <si>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</si>
  <si>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</si>
  <si>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</si>
  <si>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</si>
  <si>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</si>
  <si>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</si>
  <si>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</si>
  <si>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</si>
  <si>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</si>
  <si>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</si>
  <si>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</si>
  <si>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</si>
  <si>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</si>
  <si>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</si>
  <si>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</si>
  <si>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</si>
  <si>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</si>
  <si>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</si>
  <si>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</si>
  <si>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</si>
  <si>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</si>
  <si>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</si>
  <si>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</si>
  <si>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</si>
  <si>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</si>
  <si>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</si>
  <si>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</si>
  <si>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</si>
  <si>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</si>
  <si>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</si>
  <si>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</si>
  <si>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</si>
  <si>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</si>
  <si>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</si>
  <si>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</si>
  <si>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</si>
  <si>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</si>
  <si>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</si>
  <si>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</si>
  <si>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</si>
  <si>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</si>
  <si>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</si>
  <si>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</si>
  <si>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</si>
  <si>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</si>
  <si>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</si>
  <si>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</si>
  <si>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</si>
  <si>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</si>
  <si>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</si>
  <si>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</si>
  <si>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</si>
  <si>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</si>
  <si>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</si>
  <si>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</si>
  <si>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</si>
  <si>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</si>
  <si>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</si>
  <si>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</si>
  <si>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</si>
  <si>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</si>
  <si>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</si>
  <si>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</si>
  <si>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</si>
  <si>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</si>
  <si>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</si>
  <si>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</si>
  <si>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</si>
  <si>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</si>
  <si>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</si>
  <si>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</si>
  <si>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</si>
  <si>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</si>
  <si>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</si>
  <si>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</si>
  <si>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</si>
  <si>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</si>
  <si>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</si>
  <si>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</si>
  <si>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</si>
  <si>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</si>
  <si>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</si>
  <si>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</si>
  <si>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</si>
  <si>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</si>
  <si>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</si>
  <si>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</si>
  <si>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</si>
  <si>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</si>
  <si>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</si>
  <si>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</si>
  <si>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</si>
  <si>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</si>
  <si>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</si>
  <si>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</si>
  <si>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</si>
  <si>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</si>
  <si>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</si>
  <si>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</si>
  <si>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</si>
  <si>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</si>
  <si>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</si>
  <si>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</si>
  <si>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</si>
  <si>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</si>
  <si>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</si>
  <si>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</si>
  <si>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</si>
  <si>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</si>
  <si>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</si>
  <si>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</si>
  <si>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</si>
  <si>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</si>
  <si>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</si>
  <si>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</si>
  <si>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</si>
  <si>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</si>
  <si>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</si>
  <si>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</si>
  <si>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</si>
  <si>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</si>
  <si>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</si>
  <si>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</si>
  <si>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</si>
  <si>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</si>
  <si>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</si>
  <si>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</si>
  <si>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</si>
  <si>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</si>
  <si>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</si>
  <si>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</si>
  <si>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</si>
  <si>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</si>
  <si>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</si>
  <si>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</si>
  <si>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</si>
  <si>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</si>
  <si>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</si>
  <si>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</si>
  <si>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</si>
  <si>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</si>
  <si>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</si>
  <si>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</si>
  <si>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</si>
  <si>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</si>
  <si>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</si>
  <si>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</si>
  <si>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</si>
  <si>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</si>
  <si>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</si>
  <si>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</si>
  <si>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</si>
  <si>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</si>
  <si>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</si>
  <si>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</si>
  <si>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</si>
  <si>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</si>
  <si>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</si>
  <si>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</si>
  <si>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</si>
  <si>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</si>
  <si>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</si>
  <si>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</si>
  <si>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</si>
  <si>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</si>
  <si>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</si>
  <si>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</si>
  <si>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</si>
  <si>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</si>
  <si>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</si>
  <si>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</si>
  <si>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</si>
  <si>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</si>
  <si>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</si>
  <si>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</si>
  <si>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</si>
  <si>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</si>
  <si>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</si>
  <si>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</si>
  <si>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</si>
  <si>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</si>
  <si>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</si>
  <si>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</si>
  <si>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</si>
  <si>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</si>
  <si>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</si>
  <si>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</si>
  <si>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</si>
  <si>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</si>
  <si>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</si>
  <si>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</si>
  <si>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</si>
  <si>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</si>
  <si>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</si>
  <si>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</si>
  <si>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</si>
  <si>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</si>
  <si>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</si>
  <si>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</si>
  <si>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</si>
  <si>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</si>
  <si>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</si>
  <si>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</si>
  <si>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</si>
  <si>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</si>
  <si>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</si>
  <si>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</si>
  <si>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</si>
  <si>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</si>
  <si>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</si>
  <si>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</si>
  <si>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</si>
  <si>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</si>
  <si>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</si>
  <si>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</si>
  <si>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</si>
  <si>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</si>
  <si>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</si>
  <si>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</si>
  <si>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</si>
  <si>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</si>
  <si>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</si>
  <si>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</si>
  <si>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</si>
  <si>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</si>
  <si>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</si>
  <si>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</si>
  <si>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</si>
  <si>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</si>
  <si>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</si>
  <si>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</si>
  <si>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</si>
  <si>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</si>
  <si>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</si>
  <si>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</si>
  <si>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</si>
  <si>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</si>
  <si>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</si>
  <si>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</si>
  <si>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</si>
  <si>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</si>
  <si>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</si>
  <si>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</si>
  <si>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</si>
  <si>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</si>
  <si>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</si>
  <si>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</si>
  <si>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</si>
  <si>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</si>
  <si>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</si>
  <si>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</si>
  <si>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</si>
  <si>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</si>
  <si>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</si>
  <si>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</si>
  <si>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</si>
  <si>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</si>
  <si>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</si>
  <si>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</si>
  <si>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</si>
  <si>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</si>
  <si>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</si>
  <si>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</si>
  <si>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</si>
  <si>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</si>
  <si>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</si>
  <si>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</si>
  <si>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</si>
  <si>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</si>
  <si>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</si>
  <si>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</si>
  <si>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</si>
  <si>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</si>
  <si>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</si>
  <si>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</si>
  <si>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</si>
  <si>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</si>
  <si>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</si>
  <si>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</si>
  <si>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</si>
  <si>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</si>
  <si>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</si>
  <si>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</si>
  <si>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</si>
  <si>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</si>
  <si>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</si>
  <si>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</si>
  <si>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</si>
  <si>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</si>
  <si>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</si>
  <si>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</si>
  <si>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</si>
  <si>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</si>
  <si>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</si>
  <si>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</si>
  <si>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</si>
  <si>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</si>
  <si>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</si>
  <si>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</si>
  <si>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</si>
  <si>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</si>
  <si>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</si>
  <si>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</si>
  <si>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</si>
  <si>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</si>
  <si>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</si>
  <si>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</si>
  <si>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</si>
  <si>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</si>
  <si>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</si>
  <si>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</si>
  <si>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</si>
  <si>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</si>
  <si>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</si>
  <si>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</si>
  <si>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</si>
  <si>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</si>
  <si>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</si>
  <si>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</si>
  <si>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</si>
  <si>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</si>
  <si>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</si>
  <si>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</si>
  <si>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</si>
  <si>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</si>
  <si>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</si>
  <si>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</si>
  <si>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</si>
  <si>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</si>
  <si>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</si>
  <si>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</si>
  <si>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</si>
  <si>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</si>
  <si>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</si>
  <si>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</si>
  <si>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</si>
  <si>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</si>
  <si>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</si>
  <si>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</si>
  <si>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</si>
  <si>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</si>
  <si>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</si>
  <si>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</si>
  <si>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</si>
  <si>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</si>
  <si>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</si>
  <si>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</si>
  <si>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</si>
  <si>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</si>
  <si>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</si>
  <si>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</si>
  <si>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</si>
  <si>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</si>
  <si>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</si>
  <si>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</si>
  <si>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</si>
  <si>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</si>
  <si>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</si>
  <si>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</si>
  <si>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</si>
  <si>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</si>
  <si>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</si>
  <si>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</si>
  <si>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</si>
  <si>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</si>
  <si>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</si>
  <si>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</si>
  <si>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</si>
  <si>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</si>
  <si>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</si>
  <si>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</si>
  <si>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</si>
  <si>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</si>
  <si>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</si>
  <si>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</si>
  <si>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</si>
  <si>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</si>
  <si>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</si>
  <si>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</si>
  <si>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</si>
  <si>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</si>
  <si>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</si>
  <si>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</si>
  <si>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</si>
  <si>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</si>
  <si>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</si>
  <si>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</si>
  <si>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</si>
  <si>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</si>
  <si>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</si>
  <si>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</si>
  <si>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</si>
  <si>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</si>
  <si>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</si>
  <si>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</si>
  <si>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</si>
  <si>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</si>
  <si>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</si>
  <si>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</si>
  <si>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</si>
  <si>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</si>
  <si>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</si>
  <si>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</si>
  <si>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</si>
  <si>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</si>
  <si>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</si>
  <si>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</si>
  <si>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</si>
  <si>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</si>
  <si>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</si>
  <si>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</si>
  <si>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</si>
  <si>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</si>
  <si>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</si>
  <si>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</si>
  <si>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</si>
  <si>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</si>
  <si>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</si>
  <si>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</si>
  <si>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</si>
  <si>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</si>
  <si>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</si>
  <si>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</si>
  <si>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</si>
  <si>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</si>
  <si>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</si>
  <si>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</si>
  <si>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</si>
  <si>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</si>
  <si>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</si>
  <si>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</si>
  <si>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</si>
  <si>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</si>
  <si>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</si>
  <si>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</si>
  <si>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</si>
  <si>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</si>
  <si>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</si>
  <si>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</si>
  <si>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</si>
  <si>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</si>
  <si>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</si>
  <si>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</si>
  <si>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</si>
  <si>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</si>
  <si>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</si>
  <si>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</si>
  <si>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</si>
  <si>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</si>
  <si>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</si>
  <si>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</si>
  <si>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</si>
  <si>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</si>
  <si>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</si>
  <si>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</si>
  <si>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</si>
  <si>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</si>
  <si>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</si>
  <si>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</si>
  <si>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</si>
  <si>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</si>
  <si>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</si>
  <si>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</si>
  <si>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</si>
  <si>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</si>
  <si>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</si>
  <si>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</si>
  <si>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</si>
  <si>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</si>
  <si>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</si>
  <si>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</si>
  <si>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</si>
  <si>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</si>
  <si>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</si>
  <si>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</si>
  <si>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</si>
  <si>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</si>
  <si>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</si>
  <si>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</si>
  <si>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</si>
  <si>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</si>
  <si>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</si>
  <si>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</si>
  <si>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</si>
  <si>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</si>
  <si>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</si>
  <si>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</si>
  <si>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</si>
  <si>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</si>
  <si>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</si>
  <si>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</si>
  <si>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</si>
  <si>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</si>
  <si>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</si>
  <si>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</si>
  <si>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</si>
  <si>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</si>
  <si>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</si>
  <si>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</si>
  <si>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</si>
  <si>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</si>
  <si>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</si>
  <si>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</si>
  <si>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</si>
  <si>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</si>
  <si>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</si>
  <si>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</si>
  <si>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</si>
  <si>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</si>
  <si>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</si>
  <si>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</si>
  <si>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</si>
  <si>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</si>
  <si>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</si>
  <si>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</si>
  <si>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</si>
  <si>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</si>
  <si>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</si>
  <si>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</si>
  <si>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</si>
  <si>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</si>
  <si>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</si>
  <si>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</si>
  <si>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</si>
  <si>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</si>
  <si>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</si>
  <si>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</si>
  <si>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</si>
  <si>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</si>
  <si>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</si>
  <si>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</si>
  <si>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</si>
  <si>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</si>
  <si>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</si>
  <si>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</si>
  <si>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</si>
  <si>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</si>
  <si>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</si>
  <si>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</si>
  <si>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</si>
  <si>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</si>
  <si>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</si>
  <si>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</si>
  <si>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</si>
  <si>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</si>
  <si>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</si>
  <si>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</si>
  <si>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</si>
  <si>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</si>
  <si>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</si>
  <si>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</si>
  <si>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</si>
  <si>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</si>
  <si>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</si>
  <si>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</si>
  <si>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</si>
  <si>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</si>
  <si>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</si>
  <si>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</si>
  <si>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</si>
  <si>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</si>
  <si>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</si>
  <si>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</si>
  <si>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</si>
  <si>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</si>
  <si>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</si>
  <si>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</si>
  <si>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</si>
  <si>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</si>
  <si>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</si>
  <si>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</si>
  <si>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</si>
  <si>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</si>
  <si>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</si>
  <si>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</si>
  <si>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</si>
  <si>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</si>
  <si>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</si>
  <si>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</si>
  <si>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</si>
  <si>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</si>
  <si>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</si>
  <si>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</si>
  <si>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</si>
  <si>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</si>
  <si>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</si>
  <si>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</si>
  <si>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</si>
  <si>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</si>
  <si>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</si>
  <si>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</si>
  <si>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</si>
  <si>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</si>
  <si>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</si>
  <si>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</si>
  <si>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</si>
  <si>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</si>
  <si>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</si>
  <si>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</si>
  <si>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</si>
  <si>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</si>
  <si>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</si>
  <si>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</si>
  <si>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</si>
  <si>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</si>
  <si>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</si>
  <si>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</si>
  <si>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</si>
  <si>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</si>
  <si>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</si>
  <si>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</si>
  <si>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</si>
  <si>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</si>
  <si>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</si>
  <si>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</si>
  <si>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</si>
  <si>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</si>
  <si>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</si>
  <si>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</si>
  <si>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</si>
  <si>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</si>
  <si>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</si>
  <si>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</si>
  <si>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</si>
  <si>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</si>
  <si>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</si>
  <si>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</si>
  <si>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</si>
  <si>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</si>
  <si>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</si>
  <si>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</si>
  <si>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</si>
  <si>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</si>
  <si>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</si>
  <si>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</si>
  <si>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</si>
  <si>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</si>
  <si>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</si>
  <si>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</si>
  <si>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</si>
  <si>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</si>
  <si>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</si>
  <si>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</si>
  <si>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</si>
  <si>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</si>
  <si>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</si>
  <si>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</si>
  <si>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</si>
  <si>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</si>
  <si>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</si>
  <si>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</si>
  <si>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</si>
  <si>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</si>
  <si>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</si>
  <si>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</si>
  <si>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</si>
  <si>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</si>
  <si>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</si>
  <si>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</si>
  <si>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</si>
  <si>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</si>
  <si>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</si>
  <si>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</si>
  <si>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</si>
  <si>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</si>
  <si>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</si>
  <si>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</si>
  <si>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</si>
  <si>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</si>
  <si>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</si>
  <si>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</si>
  <si>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</si>
  <si>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</si>
  <si>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</si>
  <si>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</si>
  <si>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</si>
  <si>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</si>
  <si>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</si>
  <si>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</si>
  <si>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</si>
  <si>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</si>
  <si>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</si>
  <si>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</si>
  <si>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</si>
  <si>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</si>
  <si>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</si>
  <si>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</si>
  <si>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</si>
  <si>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</si>
  <si>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</si>
  <si>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</si>
  <si>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</si>
  <si>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</si>
  <si>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</si>
  <si>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</si>
  <si>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</si>
  <si>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</si>
  <si>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</si>
  <si>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</si>
  <si>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</si>
  <si>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</si>
  <si>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</si>
  <si>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</si>
  <si>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</si>
  <si>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</si>
  <si>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</si>
  <si>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</si>
  <si>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</si>
  <si>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</si>
  <si>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</si>
  <si>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</si>
  <si>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</si>
  <si>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</si>
  <si>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</si>
  <si>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</si>
  <si>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</si>
  <si>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</si>
  <si>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</si>
  <si>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</si>
  <si>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</si>
  <si>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</si>
  <si>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</si>
  <si>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</si>
  <si>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</si>
  <si>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</si>
  <si>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</si>
  <si>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</si>
  <si>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</si>
  <si>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</si>
  <si>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</si>
  <si>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</si>
  <si>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</si>
  <si>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</si>
  <si>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</si>
  <si>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</si>
  <si>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</si>
  <si>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</si>
  <si>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</si>
  <si>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</si>
  <si>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</si>
  <si>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</si>
  <si>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</si>
  <si>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</si>
  <si>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</si>
  <si>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</si>
  <si>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</si>
  <si>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</si>
  <si>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</si>
  <si>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</si>
  <si>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</si>
  <si>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</si>
  <si>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</si>
  <si>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</si>
  <si>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</si>
  <si>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</si>
  <si>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</si>
  <si>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</si>
  <si>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</si>
  <si>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</si>
  <si>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</si>
  <si>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</si>
  <si>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</si>
  <si>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</si>
  <si>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</si>
  <si>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</si>
  <si>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</si>
  <si>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</si>
  <si>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</si>
  <si>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</si>
  <si>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</si>
  <si>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</si>
  <si>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</si>
  <si>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</si>
  <si>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</si>
  <si>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</si>
  <si>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</si>
  <si>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</si>
  <si>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</si>
  <si>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</si>
  <si>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</si>
  <si>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</si>
  <si>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</si>
  <si>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</si>
  <si>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</si>
  <si>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</si>
  <si>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</si>
  <si>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</si>
  <si>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</si>
  <si>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</si>
  <si>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</si>
  <si>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</si>
  <si>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</si>
  <si>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</si>
  <si>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</si>
  <si>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</si>
  <si>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</si>
  <si>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</si>
  <si>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</si>
  <si>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</si>
  <si>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</si>
  <si>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</si>
  <si>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</si>
  <si>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</si>
  <si>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</si>
  <si>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</si>
  <si>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</si>
  <si>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</si>
  <si>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</si>
  <si>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</si>
  <si>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</si>
  <si>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</si>
  <si>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</si>
  <si>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</si>
  <si>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</si>
  <si>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</si>
  <si>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</si>
  <si>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</si>
  <si>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</si>
  <si>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</si>
  <si>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</si>
  <si>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</si>
  <si>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</si>
  <si>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</si>
  <si>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</si>
  <si>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</si>
  <si>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</si>
  <si>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</si>
  <si>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</si>
  <si>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</si>
  <si>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</si>
  <si>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</si>
  <si>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</si>
  <si>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</si>
  <si>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</si>
  <si>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</si>
  <si>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</si>
  <si>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</si>
  <si>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</si>
  <si>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</si>
  <si>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</si>
  <si>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</si>
  <si>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</si>
  <si>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</si>
  <si>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</si>
  <si>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</si>
  <si>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</si>
  <si>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</si>
  <si>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</si>
  <si>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</si>
  <si>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</si>
  <si>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</si>
  <si>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</si>
  <si>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</si>
  <si>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</si>
  <si>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</si>
  <si>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</si>
  <si>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</si>
  <si>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</si>
  <si>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</si>
  <si>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</si>
  <si>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</si>
  <si>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</si>
  <si>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</si>
  <si>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</si>
  <si>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</si>
  <si>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</si>
  <si>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</si>
  <si>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</si>
  <si>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</si>
  <si>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</si>
  <si>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</si>
  <si>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</si>
  <si>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</si>
  <si>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</si>
  <si>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</si>
  <si>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</si>
  <si>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</si>
  <si>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</si>
  <si>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</si>
  <si>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</si>
  <si>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</si>
  <si>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</si>
  <si>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</si>
  <si>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</si>
  <si>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</si>
  <si>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</si>
  <si>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</si>
  <si>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</si>
  <si>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</si>
  <si>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</si>
  <si>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</si>
  <si>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</si>
  <si>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</si>
  <si>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</si>
  <si>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</si>
  <si>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</si>
  <si>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</si>
  <si>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</si>
  <si>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</si>
  <si>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</si>
  <si>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</si>
  <si>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</si>
  <si>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</si>
  <si>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</si>
  <si>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</si>
  <si>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</si>
  <si>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</si>
  <si>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</si>
  <si>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</si>
  <si>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</si>
  <si>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</si>
  <si>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</si>
  <si>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</si>
  <si>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</si>
  <si>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</si>
  <si>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</si>
  <si>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</si>
  <si>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</si>
  <si>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</si>
  <si>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</si>
  <si>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</si>
  <si>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</si>
  <si>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</si>
  <si>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</si>
  <si>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</si>
  <si>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</si>
  <si>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</si>
  <si>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</si>
  <si>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</si>
  <si>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</si>
  <si>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</si>
  <si>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</si>
  <si>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</si>
  <si>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</si>
  <si>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</si>
  <si>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</si>
  <si>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</si>
  <si>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</si>
  <si>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</si>
  <si>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</si>
  <si>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</si>
  <si>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</si>
  <si>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</si>
  <si>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</si>
  <si>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</si>
  <si>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</si>
  <si>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</si>
  <si>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</si>
  <si>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</si>
  <si>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</si>
  <si>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</si>
  <si>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</si>
  <si>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</si>
  <si>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</si>
  <si>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</si>
  <si>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</si>
  <si>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</si>
  <si>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</si>
  <si>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</si>
  <si>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</si>
  <si>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</si>
  <si>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</si>
  <si>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</si>
  <si>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</si>
  <si>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</si>
  <si>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</si>
  <si>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</si>
  <si>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</si>
  <si>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</si>
  <si>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</si>
  <si>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</si>
  <si>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</si>
  <si>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</si>
  <si>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</si>
  <si>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</si>
  <si>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</si>
  <si>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</si>
  <si>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</si>
  <si>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</si>
  <si>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</si>
  <si>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</si>
  <si>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</si>
  <si>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</si>
  <si>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</si>
  <si>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</si>
  <si>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</si>
  <si>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</si>
  <si>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</si>
  <si>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</si>
  <si>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</si>
  <si>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</si>
  <si>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</si>
  <si>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</si>
  <si>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</si>
  <si>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</si>
  <si>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</si>
  <si>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</si>
  <si>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</si>
  <si>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</si>
  <si>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</si>
  <si>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</si>
  <si>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</si>
  <si>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</si>
  <si>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</si>
  <si>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</si>
  <si>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</si>
  <si>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</si>
  <si>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</si>
  <si>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</si>
  <si>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</si>
  <si>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</si>
  <si>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</si>
  <si>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</si>
  <si>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</si>
  <si>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</si>
  <si>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</si>
  <si>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</si>
  <si>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</si>
  <si>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</si>
  <si>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</si>
  <si>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</si>
  <si>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</si>
  <si>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</si>
  <si>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</si>
  <si>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</si>
  <si>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</si>
  <si>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</si>
  <si>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</si>
  <si>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</si>
  <si>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</si>
  <si>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</si>
  <si>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</si>
  <si>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</si>
  <si>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</si>
  <si>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</si>
  <si>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</si>
  <si>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</si>
  <si>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</si>
  <si>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</si>
  <si>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</si>
  <si>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</si>
  <si>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</si>
  <si>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</si>
  <si>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</si>
  <si>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</si>
  <si>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</si>
  <si>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</si>
  <si>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</si>
  <si>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</si>
  <si>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</si>
  <si>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</si>
  <si>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</si>
  <si>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</si>
  <si>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</si>
  <si>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</si>
  <si>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</si>
  <si>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</si>
  <si>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</si>
  <si>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</si>
  <si>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</si>
  <si>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</si>
  <si>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</si>
  <si>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</si>
  <si>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</si>
  <si>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</si>
  <si>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</si>
  <si>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</si>
  <si>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</si>
  <si>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</si>
  <si>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</si>
  <si>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</si>
  <si>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</si>
  <si>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</si>
  <si>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</si>
  <si>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</si>
  <si>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</si>
  <si>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</si>
  <si>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</si>
  <si>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</si>
  <si>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</si>
  <si>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</si>
  <si>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</si>
  <si>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</si>
  <si>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</si>
  <si>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</si>
  <si>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</si>
  <si>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</si>
  <si>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</si>
  <si>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</si>
  <si>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</si>
  <si>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</si>
  <si>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</si>
  <si>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</si>
  <si>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</si>
  <si>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</si>
  <si>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</si>
  <si>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</si>
  <si>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</si>
  <si>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</si>
  <si>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</si>
  <si>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</si>
  <si>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</si>
  <si>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</si>
  <si>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</si>
  <si>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</si>
  <si>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</si>
  <si>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</si>
  <si>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</si>
  <si>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</si>
  <si>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</si>
  <si>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</si>
  <si>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</si>
  <si>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</si>
  <si>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</si>
  <si>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</si>
  <si>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</si>
  <si>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</si>
  <si>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</si>
  <si>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</si>
  <si>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</si>
  <si>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</si>
  <si>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</si>
  <si>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</si>
  <si>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</si>
  <si>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</si>
  <si>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</si>
  <si>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</si>
  <si>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</si>
  <si>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</si>
  <si>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</si>
  <si>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</si>
  <si>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</si>
  <si>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</si>
  <si>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</si>
  <si>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</si>
  <si>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</si>
  <si>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</si>
  <si>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</si>
  <si>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</si>
  <si>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</si>
  <si>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</si>
  <si>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</si>
  <si>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</si>
  <si>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</si>
  <si>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</si>
  <si>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</si>
  <si>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</si>
  <si>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</si>
  <si>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</si>
  <si>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</si>
  <si>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</si>
  <si>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</si>
  <si>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</si>
  <si>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</si>
  <si>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</si>
  <si>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</si>
  <si>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</si>
  <si>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</si>
  <si>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</si>
  <si>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</si>
  <si>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</si>
  <si>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</si>
  <si>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</si>
  <si>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</si>
  <si>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</si>
  <si>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</si>
  <si>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</si>
  <si>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</si>
  <si>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</si>
  <si>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</si>
  <si>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</si>
  <si>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</si>
  <si>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</si>
  <si>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</si>
  <si>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</si>
  <si>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</si>
  <si>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</si>
  <si>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</si>
  <si>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</si>
  <si>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</si>
  <si>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</si>
  <si>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</si>
  <si>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</si>
  <si>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</si>
  <si>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</si>
  <si>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</si>
  <si>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</si>
  <si>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</si>
  <si>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</si>
  <si>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</si>
  <si>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</si>
  <si>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</si>
  <si>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</si>
  <si>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</si>
  <si>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</si>
  <si>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</si>
  <si>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</si>
  <si>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</si>
  <si>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</si>
  <si>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</si>
  <si>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</si>
  <si>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</si>
  <si>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</si>
  <si>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</si>
  <si>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</si>
  <si>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</si>
  <si>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</si>
  <si>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</si>
  <si>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</si>
  <si>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</si>
  <si>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</si>
  <si>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</si>
  <si>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</si>
  <si>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</si>
  <si>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</si>
  <si>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</si>
  <si>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</si>
  <si>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</si>
  <si>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</si>
  <si>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</si>
  <si>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</si>
  <si>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</si>
  <si>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</si>
  <si>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</si>
  <si>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</si>
  <si>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</si>
  <si>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</si>
  <si>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</si>
  <si>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</si>
  <si>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</si>
  <si>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</si>
  <si>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</si>
  <si>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</si>
  <si>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</si>
  <si>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</si>
  <si>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</si>
  <si>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</si>
  <si>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</si>
  <si>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</si>
  <si>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</si>
  <si>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</si>
  <si>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</si>
  <si>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</si>
  <si>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</si>
  <si>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</si>
  <si>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</si>
  <si>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</si>
  <si>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</si>
  <si>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</si>
  <si>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</si>
  <si>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</si>
  <si>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</si>
  <si>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</si>
  <si>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</si>
  <si>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</si>
  <si>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</si>
  <si>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</si>
  <si>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</si>
  <si>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</si>
  <si>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</si>
  <si>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</si>
  <si>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</si>
  <si>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</si>
  <si>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</si>
  <si>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</si>
  <si>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</si>
  <si>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</si>
  <si>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</si>
  <si>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</si>
  <si>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</si>
  <si>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</si>
  <si>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</si>
  <si>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</si>
  <si>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</si>
  <si>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</si>
  <si>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</si>
  <si>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</si>
  <si>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</si>
  <si>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</si>
  <si>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</si>
  <si>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</si>
  <si>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</si>
  <si>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</si>
  <si>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</si>
  <si>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</si>
  <si>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</si>
  <si>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</si>
  <si>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</si>
  <si>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</si>
  <si>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</si>
  <si>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</si>
  <si>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</si>
  <si>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</si>
  <si>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</si>
  <si>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</si>
  <si>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</si>
  <si>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</si>
  <si>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</si>
  <si>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</si>
  <si>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</si>
  <si>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</si>
  <si>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</si>
  <si>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</si>
  <si>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</si>
  <si>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</si>
  <si>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</si>
  <si>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</si>
  <si>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</si>
  <si>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</si>
  <si>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</si>
  <si>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</si>
  <si>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</si>
  <si>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</si>
  <si>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</si>
  <si>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</si>
  <si>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</si>
  <si>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</si>
  <si>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</si>
  <si>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</si>
  <si>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</si>
  <si>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</si>
  <si>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</si>
  <si>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</si>
  <si>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</si>
  <si>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</si>
  <si>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</si>
  <si>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</si>
  <si>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</si>
  <si>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</si>
  <si>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</si>
  <si>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</si>
  <si>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</si>
  <si>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</si>
  <si>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</si>
  <si>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</si>
  <si>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</si>
  <si>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</si>
  <si>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</si>
  <si>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</si>
  <si>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</si>
  <si>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</si>
  <si>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</si>
  <si>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</si>
  <si>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</si>
  <si>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</si>
  <si>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</si>
  <si>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</si>
  <si>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</si>
  <si>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</si>
  <si>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</si>
  <si>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</si>
  <si>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</si>
  <si>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</si>
  <si>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</si>
  <si>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</si>
  <si>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</si>
  <si>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</si>
  <si>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</si>
  <si>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</si>
  <si>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</si>
  <si>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</si>
  <si>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</si>
  <si>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</si>
  <si>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</si>
  <si>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</si>
  <si>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</si>
  <si>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</si>
  <si>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</si>
  <si>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</si>
  <si>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</si>
  <si>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</si>
  <si>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</si>
  <si>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</si>
  <si>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</si>
  <si>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</si>
  <si>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</si>
  <si>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</si>
  <si>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</si>
  <si>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</si>
  <si>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</si>
  <si>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</si>
  <si>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</si>
  <si>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</si>
  <si>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</si>
  <si>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</si>
  <si>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</si>
  <si>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</si>
  <si>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</si>
  <si>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</si>
  <si>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</si>
  <si>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</si>
  <si>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</si>
  <si>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</si>
  <si>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</si>
  <si>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</si>
  <si>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</si>
  <si>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</si>
  <si>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</si>
  <si>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</si>
  <si>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</si>
  <si>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</si>
  <si>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</si>
  <si>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</si>
  <si>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</si>
  <si>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</si>
  <si>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</si>
  <si>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</si>
  <si>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</si>
  <si>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</si>
  <si>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</si>
  <si>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</si>
  <si>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</si>
  <si>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</si>
  <si>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</si>
  <si>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</si>
  <si>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</si>
  <si>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</si>
  <si>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</si>
  <si>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</si>
  <si>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</si>
  <si>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</si>
  <si>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</si>
  <si>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</si>
  <si>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</si>
  <si>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</si>
  <si>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</si>
  <si>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</si>
  <si>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</si>
  <si>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</si>
  <si>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</si>
  <si>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</si>
  <si>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</si>
  <si>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</si>
  <si>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</si>
  <si>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</si>
  <si>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</si>
  <si>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</si>
  <si>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</si>
  <si>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</si>
  <si>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</si>
  <si>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</si>
  <si>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</si>
  <si>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</si>
  <si>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</si>
  <si>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</si>
  <si>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</si>
  <si>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</si>
  <si>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</si>
  <si>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</si>
  <si>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</si>
  <si>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</si>
  <si>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</si>
  <si>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</si>
  <si>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</si>
  <si>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</si>
  <si>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</si>
  <si>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</si>
  <si>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</si>
  <si>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</si>
  <si>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</si>
  <si>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</si>
  <si>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</si>
  <si>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</si>
  <si>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</si>
  <si>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</si>
  <si>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</si>
  <si>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</si>
  <si>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</si>
  <si>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</si>
  <si>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</si>
  <si>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</si>
  <si>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</si>
  <si>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</si>
  <si>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</si>
  <si>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</si>
  <si>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</si>
  <si>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</si>
  <si>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</si>
  <si>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</si>
  <si>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</si>
  <si>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</si>
  <si>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</si>
  <si>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</si>
  <si>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</si>
  <si>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</si>
  <si>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</si>
  <si>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</si>
  <si>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</si>
  <si>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</si>
  <si>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</si>
  <si>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</si>
  <si>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</si>
  <si>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</si>
  <si>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</si>
  <si>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</si>
  <si>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</si>
  <si>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</si>
  <si>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</si>
  <si>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</si>
  <si>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</si>
  <si>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</si>
  <si>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</si>
  <si>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</si>
  <si>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</si>
  <si>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</si>
  <si>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</si>
  <si>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</si>
  <si>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</si>
  <si>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</si>
  <si>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</si>
  <si>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</si>
  <si>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</si>
  <si>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</si>
  <si>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</si>
  <si>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</si>
  <si>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</si>
  <si>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</si>
  <si>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</si>
  <si>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</si>
  <si>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</si>
  <si>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</si>
  <si>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</si>
  <si>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</si>
  <si>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</si>
  <si>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</si>
  <si>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</si>
  <si>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</si>
  <si>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</si>
  <si>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</si>
  <si>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</si>
  <si>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</si>
  <si>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</si>
  <si>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</si>
  <si>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</si>
  <si>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</si>
  <si>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</si>
  <si>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</si>
  <si>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</si>
  <si>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</si>
  <si>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</si>
  <si>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</si>
  <si>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</si>
  <si>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</si>
  <si>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</si>
  <si>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</si>
  <si>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</si>
  <si>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</si>
  <si>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</si>
  <si>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</si>
  <si>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</si>
  <si>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</si>
  <si>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</si>
  <si>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</si>
  <si>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</si>
  <si>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</si>
  <si>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</si>
  <si>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</si>
  <si>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</si>
  <si>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</si>
  <si>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</si>
  <si>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</si>
  <si>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</si>
  <si>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</si>
  <si>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</si>
  <si>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</si>
  <si>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</si>
  <si>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</si>
  <si>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</si>
  <si>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</si>
  <si>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</si>
  <si>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</si>
  <si>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</si>
  <si>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</si>
  <si>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</si>
  <si>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</si>
  <si>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</si>
  <si>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</si>
  <si>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</si>
  <si>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</si>
  <si>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</si>
  <si>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</si>
  <si>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</si>
  <si>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</si>
  <si>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</si>
  <si>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</si>
  <si>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</si>
  <si>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</si>
  <si>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</si>
  <si>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</si>
  <si>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</si>
  <si>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</si>
  <si>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</si>
  <si>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</si>
  <si>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</si>
  <si>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</si>
  <si>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</si>
  <si>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</si>
  <si>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</si>
  <si>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</si>
  <si>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</si>
  <si>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</si>
  <si>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</si>
  <si>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</si>
  <si>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</si>
  <si>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</si>
  <si>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</si>
  <si>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</si>
  <si>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</si>
  <si>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</si>
  <si>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</si>
  <si>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</si>
  <si>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</si>
  <si>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</si>
  <si>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</si>
  <si>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</si>
  <si>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</si>
  <si>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</si>
  <si>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</si>
  <si>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</si>
  <si>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</si>
  <si>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</si>
  <si>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</si>
  <si>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</si>
  <si>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</si>
  <si>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</si>
  <si>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</si>
  <si>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</si>
  <si>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</si>
  <si>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</si>
  <si>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</si>
  <si>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</si>
  <si>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</si>
  <si>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</si>
  <si>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</si>
  <si>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</si>
  <si>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</si>
  <si>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</si>
  <si>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</si>
  <si>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</si>
  <si>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</si>
  <si>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</si>
  <si>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</si>
  <si>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</si>
  <si>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</si>
  <si>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</si>
  <si>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</si>
  <si>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</si>
  <si>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</si>
  <si>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</si>
  <si>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</si>
  <si>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</si>
  <si>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</si>
  <si>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</si>
  <si>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</si>
  <si>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</si>
  <si>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</si>
  <si>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</si>
  <si>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</si>
  <si>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</si>
  <si>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</si>
  <si>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</si>
  <si>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</si>
  <si>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</si>
  <si>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</si>
  <si>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</si>
  <si>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</si>
  <si>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</si>
  <si>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</si>
  <si>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</si>
  <si>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</si>
  <si>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</si>
  <si>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</si>
  <si>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</si>
  <si>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</si>
  <si>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</si>
  <si>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</si>
  <si>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</si>
  <si>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</si>
  <si>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</si>
  <si>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</si>
  <si>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</si>
  <si>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</si>
  <si>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</si>
  <si>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</si>
  <si>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</si>
  <si>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</si>
  <si>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</si>
  <si>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</si>
  <si>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</si>
  <si>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</si>
  <si>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</si>
  <si>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</si>
  <si>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</si>
  <si>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</si>
  <si>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</si>
  <si>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</si>
  <si>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</si>
  <si>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</si>
  <si>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</si>
  <si>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</si>
  <si>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</si>
  <si>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</si>
  <si>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</si>
  <si>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</si>
  <si>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</si>
  <si>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</si>
  <si>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</si>
  <si>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</si>
  <si>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</si>
  <si>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</si>
  <si>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</si>
  <si>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</si>
  <si>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</si>
  <si>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</si>
  <si>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</si>
  <si>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</si>
  <si>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</si>
  <si>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</si>
  <si>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</si>
  <si>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</si>
  <si>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</si>
  <si>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</si>
  <si>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</si>
  <si>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</si>
  <si>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</si>
  <si>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</si>
  <si>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</si>
  <si>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</si>
  <si>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</si>
  <si>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</si>
  <si>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</si>
  <si>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</si>
  <si>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</si>
  <si>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</si>
  <si>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</si>
  <si>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</si>
  <si>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</si>
  <si>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</si>
  <si>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</si>
  <si>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</si>
  <si>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</si>
  <si>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</si>
  <si>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</si>
  <si>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</si>
  <si>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</si>
  <si>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</si>
  <si>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</si>
  <si>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</si>
  <si>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</si>
  <si>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</si>
  <si>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</si>
  <si>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</si>
  <si>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</si>
  <si>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</si>
  <si>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</si>
  <si>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</si>
  <si>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</si>
  <si>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</si>
  <si>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</si>
  <si>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</si>
  <si>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</si>
  <si>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</si>
  <si>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</si>
  <si>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</si>
  <si>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</si>
  <si>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</si>
  <si>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</si>
  <si>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</si>
  <si>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</si>
  <si>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</si>
  <si>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</si>
  <si>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</si>
  <si>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</si>
  <si>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</si>
  <si>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</si>
  <si>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</si>
  <si>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</si>
  <si>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</si>
  <si>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</si>
  <si>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</si>
  <si>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</si>
  <si>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</si>
  <si>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</si>
  <si>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</si>
  <si>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</si>
  <si>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</si>
  <si>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</si>
  <si>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</si>
  <si>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</si>
  <si>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</si>
  <si>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</si>
  <si>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</si>
  <si>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</si>
  <si>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</si>
  <si>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</si>
  <si>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</si>
  <si>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</si>
  <si>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</si>
  <si>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</si>
  <si>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</si>
  <si>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</si>
  <si>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</si>
  <si>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</si>
  <si>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</si>
  <si>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</si>
  <si>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</si>
  <si>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</si>
  <si>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</si>
  <si>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</si>
  <si>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</si>
  <si>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</si>
  <si>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</si>
  <si>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</si>
  <si>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</si>
  <si>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</si>
  <si>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</si>
  <si>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</si>
  <si>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</si>
  <si>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</si>
  <si>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</si>
  <si>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</si>
  <si>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</si>
  <si>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</si>
  <si>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</si>
  <si>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</si>
  <si>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</si>
  <si>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</si>
  <si>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</si>
  <si>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</si>
  <si>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</si>
  <si>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</si>
  <si>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</si>
  <si>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</si>
  <si>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</si>
  <si>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</si>
  <si>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</si>
  <si>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</si>
  <si>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</si>
  <si>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</si>
  <si>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</si>
  <si>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</si>
  <si>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</si>
  <si>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</si>
  <si>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</si>
  <si>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</si>
  <si>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</si>
  <si>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</si>
  <si>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</si>
  <si>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</si>
  <si>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</si>
  <si>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</si>
  <si>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</si>
  <si>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</si>
  <si>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</si>
  <si>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</si>
  <si>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</si>
  <si>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</si>
  <si>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</si>
  <si>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</si>
  <si>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</si>
  <si>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</si>
  <si>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</si>
  <si>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</si>
  <si>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</si>
  <si>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</si>
  <si>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</si>
  <si>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</si>
  <si>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</si>
  <si>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</si>
  <si>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</si>
  <si>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</si>
  <si>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</si>
  <si>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</si>
  <si>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</si>
  <si>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</si>
  <si>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</si>
  <si>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</si>
  <si>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</si>
  <si>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</si>
  <si>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</si>
  <si>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</si>
  <si>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</si>
  <si>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</si>
  <si>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</si>
  <si>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</si>
  <si>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</si>
  <si>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</si>
  <si>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</si>
  <si>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</si>
  <si>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</si>
  <si>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</si>
  <si>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</si>
  <si>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</si>
  <si>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</si>
  <si>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</si>
  <si>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</si>
  <si>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</si>
  <si>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</si>
  <si>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</si>
  <si>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</si>
  <si>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</si>
  <si>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</si>
  <si>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</si>
  <si>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</si>
  <si>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</si>
  <si>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</si>
  <si>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</si>
  <si>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</si>
  <si>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</si>
  <si>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</si>
  <si>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</si>
  <si>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</si>
  <si>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</si>
  <si>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</si>
  <si>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</si>
  <si>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</si>
  <si>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</si>
  <si>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</si>
  <si>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</si>
  <si>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</si>
  <si>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</si>
  <si>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</si>
  <si>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</si>
  <si>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</si>
  <si>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</si>
  <si>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</si>
  <si>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</si>
  <si>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</si>
  <si>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</si>
  <si>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</si>
  <si>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</si>
  <si>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</si>
  <si>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</si>
  <si>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</si>
  <si>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</si>
  <si>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</si>
  <si>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</si>
  <si>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</si>
  <si>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</si>
  <si>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</si>
  <si>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</si>
  <si>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</si>
  <si>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</si>
  <si>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</si>
  <si>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</si>
  <si>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</si>
  <si>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</si>
  <si>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</si>
  <si>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</si>
  <si>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</si>
  <si>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</si>
  <si>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</si>
  <si>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</si>
  <si>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</si>
  <si>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</si>
  <si>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</si>
  <si>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</si>
  <si>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</si>
  <si>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</si>
  <si>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</si>
  <si>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</si>
  <si>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</si>
  <si>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</si>
  <si>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</si>
  <si>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</si>
  <si>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</si>
  <si>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</si>
  <si>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</si>
  <si>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</si>
  <si>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</si>
  <si>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</si>
  <si>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</si>
  <si>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</si>
  <si>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</si>
  <si>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</si>
  <si>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</si>
  <si>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</si>
  <si>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</si>
  <si>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</si>
  <si>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</si>
  <si>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</si>
  <si>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</si>
  <si>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</si>
  <si>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</si>
  <si>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</si>
  <si>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</si>
  <si>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</si>
  <si>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</si>
  <si>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</si>
  <si>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</si>
  <si>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</si>
  <si>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</si>
  <si>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</si>
  <si>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</si>
  <si>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</si>
  <si>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</si>
  <si>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</si>
  <si>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</si>
  <si>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</si>
  <si>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</si>
  <si>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</si>
  <si>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</si>
  <si>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</si>
  <si>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</si>
  <si>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</si>
  <si>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</si>
  <si>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</si>
  <si>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</si>
  <si>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</si>
  <si>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</si>
  <si>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</si>
  <si>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</si>
  <si>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</si>
  <si>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</si>
  <si>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</si>
  <si>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</si>
  <si>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</si>
  <si>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</si>
  <si>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</si>
  <si>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</si>
  <si>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</si>
  <si>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</si>
  <si>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</si>
  <si>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</si>
  <si>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</si>
  <si>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</si>
  <si>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</si>
  <si>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</si>
  <si>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</si>
  <si>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</si>
  <si>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</si>
  <si>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</si>
  <si>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</si>
  <si>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</si>
  <si>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</si>
  <si>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</si>
  <si>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</si>
  <si>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</si>
  <si>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</si>
  <si>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</si>
  <si>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</si>
  <si>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</si>
  <si>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</si>
  <si>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</si>
  <si>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</si>
  <si>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</si>
  <si>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</si>
  <si>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</si>
  <si>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</si>
  <si>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</si>
  <si>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</si>
  <si>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</si>
  <si>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</si>
  <si>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</si>
  <si>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</si>
  <si>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</si>
  <si>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</si>
  <si>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</si>
  <si>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</si>
  <si>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</si>
  <si>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</si>
  <si>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</si>
  <si>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</si>
  <si>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</si>
  <si>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</si>
  <si>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</si>
  <si>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</si>
  <si>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</si>
  <si>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</si>
  <si>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</si>
  <si>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</si>
  <si>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</si>
  <si>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</si>
  <si>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</si>
  <si>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</si>
  <si>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</si>
  <si>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</si>
  <si>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</si>
  <si>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</si>
  <si>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</si>
  <si>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</si>
  <si>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</si>
  <si>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</si>
  <si>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</si>
  <si>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</si>
  <si>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</si>
  <si>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</si>
  <si>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</si>
  <si>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</si>
  <si>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</si>
  <si>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</si>
  <si>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</si>
  <si>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</si>
  <si>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</si>
  <si>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</si>
  <si>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</si>
  <si>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</si>
  <si>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</si>
  <si>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</si>
  <si>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</si>
  <si>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</si>
  <si>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</si>
  <si>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</si>
  <si>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</si>
  <si>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</si>
  <si>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</si>
  <si>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</si>
  <si>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</si>
  <si>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</si>
  <si>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</si>
  <si>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</si>
  <si>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</si>
  <si>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</si>
  <si>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</si>
  <si>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</si>
  <si>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</si>
  <si>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</si>
  <si>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</si>
  <si>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</si>
  <si>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</si>
  <si>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</si>
  <si>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</si>
  <si>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</si>
  <si>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</si>
  <si>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</si>
  <si>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</si>
  <si>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</si>
  <si>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</si>
  <si>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</si>
  <si>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</si>
  <si>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</si>
  <si>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</si>
  <si>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</si>
  <si>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</si>
  <si>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</si>
  <si>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</si>
  <si>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</si>
  <si>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</si>
  <si>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</si>
  <si>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</si>
  <si>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</si>
  <si>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</si>
  <si>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</si>
  <si>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</si>
  <si>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</si>
  <si>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</si>
  <si>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</si>
  <si>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</si>
  <si>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</si>
  <si>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</si>
  <si>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</si>
  <si>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</si>
  <si>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</si>
  <si>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</si>
  <si>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</si>
  <si>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</si>
  <si>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</si>
  <si>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</si>
  <si>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</si>
  <si>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</si>
  <si>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</si>
  <si>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</si>
  <si>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</si>
  <si>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</si>
  <si>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</si>
  <si>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</si>
  <si>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</si>
  <si>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</si>
  <si>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</si>
  <si>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</si>
  <si>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</si>
  <si>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</si>
  <si>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</si>
  <si>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</si>
  <si>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</si>
  <si>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</si>
  <si>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</si>
  <si>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</si>
  <si>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</si>
  <si>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</si>
  <si>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</si>
  <si>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</si>
  <si>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</si>
  <si>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</si>
  <si>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</si>
  <si>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</si>
  <si>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</si>
  <si>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</si>
  <si>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</si>
  <si>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</si>
  <si>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</si>
  <si>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</si>
  <si>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</si>
  <si>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</si>
  <si>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</si>
  <si>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</si>
  <si>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</si>
  <si>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</si>
  <si>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</si>
  <si>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</si>
  <si>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</si>
  <si>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</si>
  <si>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</si>
  <si>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</si>
  <si>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</si>
  <si>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</si>
  <si>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</si>
  <si>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</si>
  <si>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</si>
  <si>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</si>
  <si>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</si>
  <si>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</si>
  <si>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</si>
  <si>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</si>
  <si>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</si>
  <si>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</si>
  <si>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</si>
  <si>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</si>
  <si>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</si>
  <si>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</si>
  <si>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</si>
  <si>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</si>
  <si>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</si>
  <si>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</si>
  <si>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</si>
  <si>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</si>
  <si>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</si>
  <si>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</si>
  <si>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</si>
  <si>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</si>
  <si>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</si>
  <si>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</si>
  <si>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</si>
  <si>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</si>
  <si>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</si>
  <si>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</si>
  <si>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</si>
  <si>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</si>
  <si>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</si>
  <si>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</si>
  <si>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</si>
  <si>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</si>
  <si>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</si>
  <si>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</si>
  <si>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</si>
  <si>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</si>
  <si>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</si>
  <si>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</si>
  <si>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</si>
  <si>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</si>
  <si>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</si>
  <si>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</si>
  <si>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</si>
  <si>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</si>
  <si>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</si>
  <si>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</si>
  <si>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</si>
  <si>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</si>
  <si>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</si>
  <si>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</si>
  <si>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</si>
  <si>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</si>
  <si>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</si>
  <si>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</si>
  <si>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</si>
  <si>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</si>
  <si>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</si>
  <si>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</si>
  <si>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</si>
  <si>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</si>
  <si>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</si>
  <si>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</si>
  <si>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</si>
  <si>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</si>
  <si>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</si>
  <si>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</si>
  <si>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</si>
  <si>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</si>
  <si>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</si>
  <si>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</si>
  <si>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</si>
  <si>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</si>
  <si>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</si>
  <si>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</si>
  <si>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</si>
  <si>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</si>
  <si>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</si>
  <si>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</si>
  <si>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</si>
  <si>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</si>
  <si>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</si>
  <si>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</si>
  <si>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</si>
  <si>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</si>
  <si>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</si>
  <si>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</si>
  <si>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</si>
  <si>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</si>
  <si>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</si>
  <si>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</si>
  <si>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</si>
  <si>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</si>
  <si>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</si>
  <si>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</si>
  <si>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</si>
  <si>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</si>
  <si>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</si>
  <si>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</si>
  <si>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</si>
  <si>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</si>
  <si>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</si>
  <si>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</si>
  <si>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</si>
  <si>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</si>
  <si>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</si>
  <si>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</si>
  <si>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</si>
  <si>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</si>
  <si>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</si>
  <si>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</si>
  <si>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</si>
  <si>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</si>
  <si>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</si>
  <si>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</si>
  <si>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</si>
  <si>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</si>
  <si>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</si>
  <si>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</si>
  <si>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</si>
  <si>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</si>
  <si>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</si>
  <si>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</si>
  <si>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</si>
  <si>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</si>
  <si>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</si>
  <si>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</si>
  <si>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</si>
  <si>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</si>
  <si>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</si>
  <si>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</si>
  <si>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</si>
  <si>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</si>
  <si>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</si>
  <si>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</si>
  <si>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</si>
  <si>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</si>
  <si>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</si>
  <si>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</si>
  <si>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</si>
  <si>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</si>
  <si>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</si>
  <si>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</si>
  <si>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</si>
  <si>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</si>
  <si>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</si>
  <si>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</si>
  <si>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</si>
  <si>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</si>
  <si>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</si>
  <si>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</si>
  <si>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</si>
  <si>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</si>
  <si>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</si>
  <si>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</si>
  <si>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</si>
  <si>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</si>
  <si>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</si>
  <si>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</si>
  <si>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</si>
  <si>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</si>
  <si>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</si>
  <si>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</si>
  <si>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</si>
  <si>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</si>
  <si>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</si>
  <si>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</si>
  <si>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</si>
  <si>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</si>
  <si>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</si>
  <si>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</si>
  <si>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</si>
  <si>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</si>
  <si>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</si>
  <si>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</si>
  <si>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</si>
  <si>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</si>
  <si>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</si>
  <si>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</si>
  <si>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</si>
  <si>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</si>
  <si>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</si>
  <si>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</si>
  <si>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</si>
  <si>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</si>
  <si>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</si>
  <si>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</si>
  <si>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</si>
  <si>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</si>
  <si>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</si>
  <si>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</si>
  <si>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</si>
  <si>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</si>
  <si>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</si>
  <si>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</si>
  <si>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</si>
  <si>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</si>
  <si>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</si>
  <si>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</si>
  <si>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</si>
  <si>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</si>
  <si>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</si>
  <si>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</si>
  <si>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</si>
  <si>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</si>
  <si>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</si>
  <si>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</si>
  <si>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</si>
  <si>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</si>
  <si>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</si>
  <si>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</si>
  <si>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</si>
  <si>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</si>
  <si>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</si>
  <si>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</si>
  <si>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</si>
  <si>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</si>
  <si>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</si>
  <si>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</si>
  <si>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</si>
  <si>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</si>
  <si>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</si>
  <si>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</si>
  <si>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</si>
  <si>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</si>
  <si>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</si>
  <si>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</si>
  <si>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</si>
  <si>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</si>
  <si>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</si>
  <si>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</si>
  <si>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</si>
  <si>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</si>
  <si>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</si>
  <si>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</si>
  <si>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</si>
  <si>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</si>
  <si>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</si>
  <si>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</si>
  <si>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</si>
  <si>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</si>
  <si>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</si>
  <si>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</si>
  <si>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</si>
  <si>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</si>
  <si>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</si>
  <si>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</si>
  <si>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</si>
  <si>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</si>
  <si>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</si>
  <si>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</si>
  <si>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</si>
  <si>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</si>
  <si>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</si>
  <si>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</si>
  <si>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</si>
  <si>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</si>
  <si>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</si>
  <si>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</si>
  <si>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</si>
  <si>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</si>
  <si>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</si>
  <si>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</si>
  <si>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</si>
  <si>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</si>
  <si>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</si>
  <si>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</si>
  <si>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</si>
  <si>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</si>
  <si>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</si>
  <si>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</si>
  <si>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</si>
  <si>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</si>
  <si>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</si>
  <si>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</si>
  <si>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</si>
  <si>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</si>
  <si>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</si>
  <si>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</si>
  <si>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</si>
  <si>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</si>
  <si>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</si>
  <si>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</si>
  <si>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</si>
  <si>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</si>
  <si>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</si>
  <si>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</si>
  <si>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</si>
  <si>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</si>
  <si>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</si>
  <si>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</si>
  <si>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</si>
  <si>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</si>
  <si>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</si>
  <si>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</si>
  <si>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</si>
  <si>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</si>
  <si>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</si>
  <si>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</si>
  <si>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</si>
  <si>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</si>
  <si>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</si>
  <si>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</si>
  <si>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</si>
  <si>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</si>
  <si>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</si>
  <si>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</si>
  <si>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</si>
  <si>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</si>
  <si>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</si>
  <si>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</si>
  <si>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</si>
  <si>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</si>
  <si>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</si>
  <si>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</si>
  <si>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</si>
  <si>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</si>
  <si>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</si>
  <si>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</si>
  <si>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</si>
  <si>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</si>
  <si>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</si>
  <si>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</si>
  <si>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</si>
  <si>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</si>
  <si>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</si>
  <si>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</si>
  <si>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</si>
  <si>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</si>
  <si>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</si>
  <si>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</si>
  <si>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</si>
  <si>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</si>
  <si>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</si>
  <si>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</si>
  <si>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</si>
  <si>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</si>
  <si>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</si>
  <si>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</si>
  <si>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</si>
  <si>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</si>
  <si>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</si>
  <si>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</si>
  <si>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</si>
  <si>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</si>
  <si>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</si>
  <si>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</si>
  <si>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</si>
  <si>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</si>
  <si>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</si>
  <si>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</si>
  <si>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</si>
  <si>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</si>
  <si>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</si>
  <si>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</si>
  <si>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</si>
  <si>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</si>
  <si>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</si>
  <si>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</si>
  <si>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</si>
  <si>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</si>
  <si>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</si>
  <si>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</si>
  <si>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</si>
  <si>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</si>
  <si>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</si>
  <si>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</si>
  <si>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</si>
  <si>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</si>
  <si>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</si>
  <si>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</si>
  <si>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</si>
  <si>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</si>
  <si>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</si>
  <si>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</si>
  <si>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</si>
  <si>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</si>
  <si>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</si>
  <si>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</si>
  <si>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</si>
  <si>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</si>
  <si>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</si>
  <si>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</si>
  <si>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</si>
  <si>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</si>
  <si>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</si>
  <si>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</si>
  <si>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</si>
  <si>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</si>
  <si>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</si>
  <si>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</si>
  <si>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</si>
  <si>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</si>
  <si>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</si>
  <si>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</si>
  <si>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</si>
  <si>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</si>
  <si>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</si>
  <si>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</si>
  <si>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</si>
  <si>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</si>
  <si>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</si>
  <si>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</si>
  <si>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</si>
  <si>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</si>
  <si>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</si>
  <si>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</si>
  <si>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</si>
  <si>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</si>
  <si>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</si>
  <si>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</si>
  <si>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</si>
  <si>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</si>
  <si>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</si>
  <si>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</si>
  <si>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</si>
  <si>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</si>
  <si>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</si>
  <si>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</si>
  <si>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</si>
  <si>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</si>
  <si>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</si>
  <si>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</si>
  <si>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</si>
  <si>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</si>
  <si>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</si>
  <si>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</si>
  <si>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</si>
  <si>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</si>
  <si>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</si>
  <si>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</si>
  <si>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</si>
  <si>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</si>
  <si>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</si>
  <si>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</si>
  <si>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</si>
  <si>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</si>
  <si>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</si>
  <si>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</si>
  <si>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</si>
  <si>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</si>
  <si>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</si>
  <si>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</si>
  <si>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</si>
  <si>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</si>
  <si>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</si>
  <si>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</si>
  <si>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</si>
  <si>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</si>
  <si>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</si>
  <si>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</si>
  <si>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</si>
  <si>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</si>
  <si>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</si>
  <si>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</si>
  <si>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</si>
  <si>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</si>
  <si>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</si>
  <si>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</si>
  <si>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</si>
  <si>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</si>
  <si>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</si>
  <si>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</si>
  <si>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</si>
  <si>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</si>
  <si>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</si>
  <si>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</si>
  <si>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</si>
  <si>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</si>
  <si>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</si>
  <si>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</si>
  <si>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</si>
  <si>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</si>
  <si>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</si>
  <si>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</si>
  <si>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</si>
  <si>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</si>
  <si>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</si>
  <si>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</si>
  <si>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</si>
  <si>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</si>
  <si>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</si>
  <si>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</si>
  <si>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</si>
  <si>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</si>
  <si>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</si>
  <si>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</si>
  <si>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</si>
  <si>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</si>
  <si>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</si>
  <si>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</si>
  <si>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</si>
  <si>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</si>
  <si>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</si>
  <si>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</si>
  <si>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</si>
  <si>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</si>
  <si>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</si>
  <si>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</si>
  <si>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</si>
  <si>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</si>
  <si>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</si>
  <si>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</si>
  <si>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</si>
  <si>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</si>
  <si>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</si>
  <si>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</si>
  <si>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</si>
  <si>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</si>
  <si>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</si>
  <si>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</si>
  <si>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</si>
  <si>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</si>
  <si>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</si>
  <si>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</si>
  <si>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</si>
  <si>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</si>
  <si>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</si>
  <si>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</si>
  <si>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</si>
  <si>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</si>
  <si>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</si>
  <si>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</si>
  <si>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</si>
  <si>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</si>
  <si>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</si>
  <si>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</si>
  <si>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</si>
  <si>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</si>
  <si>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</si>
  <si>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</si>
  <si>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</si>
  <si>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</si>
  <si>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</si>
  <si>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</si>
  <si>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</si>
  <si>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</si>
  <si>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</si>
  <si>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</si>
  <si>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</si>
  <si>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</si>
  <si>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</si>
  <si>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</si>
  <si>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</si>
  <si>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</si>
  <si>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</si>
  <si>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</si>
  <si>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</si>
  <si>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</si>
  <si>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</si>
  <si>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</si>
  <si>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</si>
  <si>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</si>
  <si>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</si>
  <si>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</si>
  <si>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</si>
  <si>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</si>
  <si>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</si>
  <si>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</si>
  <si>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</si>
  <si>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</si>
  <si>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</si>
  <si>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</si>
  <si>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</si>
  <si>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</si>
  <si>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</si>
  <si>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</si>
  <si>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</si>
  <si>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</si>
  <si>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</si>
  <si>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</si>
  <si>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</si>
  <si>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</si>
  <si>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</si>
  <si>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</si>
  <si>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</si>
  <si>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</si>
  <si>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</si>
  <si>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</si>
  <si>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</si>
  <si>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</si>
  <si>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</si>
  <si>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</si>
  <si>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</si>
  <si>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</si>
  <si>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</si>
  <si>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</si>
  <si>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</si>
  <si>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</si>
  <si>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</si>
  <si>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</si>
  <si>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</si>
  <si>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</si>
  <si>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</si>
  <si>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</si>
  <si>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</si>
  <si>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</si>
  <si>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</si>
  <si>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</si>
  <si>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</si>
  <si>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</si>
  <si>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</si>
  <si>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</si>
  <si>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</si>
  <si>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</si>
  <si>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</si>
  <si>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</si>
  <si>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</si>
  <si>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</si>
  <si>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</si>
  <si>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</si>
  <si>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</si>
  <si>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</si>
  <si>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</si>
  <si>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</si>
  <si>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</si>
  <si>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</si>
  <si>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</si>
  <si>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</si>
  <si>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</si>
  <si>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</si>
  <si>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</si>
  <si>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</si>
  <si>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</si>
  <si>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</si>
  <si>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</si>
  <si>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</si>
  <si>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</si>
  <si>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</si>
  <si>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</si>
  <si>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</si>
  <si>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</si>
  <si>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</si>
  <si>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</si>
  <si>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</si>
  <si>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</si>
  <si>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</si>
  <si>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</si>
  <si>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</si>
  <si>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</si>
  <si>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</si>
  <si>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</si>
  <si>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</si>
  <si>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</si>
  <si>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</si>
  <si>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</si>
  <si>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</si>
  <si>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</si>
  <si>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</si>
  <si>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</si>
  <si>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</si>
  <si>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</si>
  <si>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</si>
  <si>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</si>
  <si>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</si>
  <si>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</si>
  <si>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</si>
  <si>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</si>
  <si>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</si>
  <si>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</si>
  <si>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</si>
  <si>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</si>
  <si>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</si>
  <si>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</si>
  <si>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</si>
  <si>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</si>
  <si>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</si>
  <si>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</si>
  <si>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</si>
  <si>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</si>
  <si>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</si>
  <si>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</si>
  <si>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</si>
  <si>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</si>
  <si>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</si>
  <si>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</si>
  <si>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</si>
  <si>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</si>
  <si>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</si>
  <si>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</si>
  <si>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</si>
  <si>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</si>
  <si>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</si>
  <si>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</si>
  <si>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</si>
  <si>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</si>
  <si>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</si>
  <si>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</si>
  <si>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</si>
  <si>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</si>
  <si>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</si>
  <si>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</si>
  <si>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</si>
  <si>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</si>
  <si>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</si>
  <si>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</si>
  <si>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</si>
  <si>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</si>
  <si>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</si>
  <si>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</si>
  <si>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</si>
  <si>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</si>
  <si>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</si>
  <si>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</si>
  <si>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</si>
  <si>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</si>
  <si>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</si>
  <si>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</si>
  <si>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</si>
  <si>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</si>
  <si>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</si>
  <si>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</si>
  <si>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</si>
  <si>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</si>
  <si>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</si>
  <si>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</si>
  <si>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</si>
  <si>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</si>
  <si>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</si>
  <si>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</si>
  <si>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</si>
  <si>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</si>
  <si>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</si>
  <si>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</si>
  <si>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</si>
  <si>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</si>
  <si>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</si>
  <si>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</si>
  <si>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</si>
  <si>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</si>
  <si>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</si>
  <si>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</si>
  <si>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</si>
  <si>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</si>
  <si>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</si>
  <si>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</si>
  <si>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</si>
  <si>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</si>
  <si>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</si>
  <si>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</si>
  <si>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</si>
  <si>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</si>
  <si>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</si>
  <si>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</si>
  <si>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</si>
  <si>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</si>
  <si>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</si>
  <si>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</si>
  <si>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</si>
  <si>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</si>
  <si>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</si>
  <si>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</si>
  <si>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</si>
  <si>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</si>
  <si>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</si>
  <si>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</si>
  <si>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</si>
  <si>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</si>
  <si>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</si>
  <si>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</si>
  <si>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</si>
  <si>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</si>
  <si>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</si>
  <si>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</si>
  <si>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</si>
  <si>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</si>
  <si>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</si>
  <si>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</si>
  <si>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</si>
  <si>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</si>
  <si>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</si>
  <si>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</si>
  <si>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</si>
  <si>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</si>
  <si>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</si>
  <si>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</si>
  <si>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</si>
  <si>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</si>
  <si>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</si>
  <si>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</si>
  <si>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</si>
  <si>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</si>
  <si>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</si>
  <si>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</si>
  <si>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</si>
  <si>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</si>
  <si>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</si>
  <si>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</si>
  <si>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</si>
  <si>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</si>
  <si>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</si>
  <si>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</si>
  <si>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</si>
  <si>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</si>
  <si>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</si>
  <si>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</si>
  <si>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</si>
  <si>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</si>
  <si>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</si>
  <si>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</si>
  <si>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</si>
  <si>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</si>
  <si>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</si>
  <si>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</si>
  <si>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</si>
  <si>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</si>
  <si>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</si>
  <si>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</si>
  <si>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</si>
  <si>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</si>
  <si>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</si>
  <si>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</si>
  <si>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</si>
  <si>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</si>
  <si>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</si>
  <si>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</si>
  <si>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</si>
  <si>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</si>
  <si>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</si>
  <si>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</si>
  <si>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</si>
  <si>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</si>
  <si>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</si>
  <si>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</si>
  <si>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</si>
  <si>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</si>
  <si>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</si>
  <si>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</si>
  <si>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</si>
  <si>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</si>
  <si>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</si>
  <si>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</si>
  <si>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</si>
  <si>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</si>
  <si>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</si>
  <si>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</si>
  <si>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</si>
  <si>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</si>
  <si>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</si>
  <si>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</si>
  <si>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</si>
  <si>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</si>
  <si>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</si>
  <si>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</si>
  <si>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</si>
  <si>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</si>
  <si>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</si>
  <si>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</si>
  <si>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</si>
  <si>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</si>
  <si>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</si>
  <si>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</si>
  <si>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</si>
  <si>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</si>
  <si>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</si>
  <si>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</si>
  <si>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</si>
  <si>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</si>
  <si>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</si>
  <si>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</si>
  <si>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</si>
  <si>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</si>
  <si>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</si>
  <si>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</si>
  <si>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</si>
  <si>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</si>
  <si>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</si>
  <si>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</si>
  <si>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</si>
  <si>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</si>
  <si>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</si>
  <si>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</si>
  <si>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</si>
  <si>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</si>
  <si>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</si>
  <si>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</si>
  <si>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</si>
  <si>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</si>
  <si>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</si>
  <si>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</si>
  <si>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</si>
  <si>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</si>
  <si>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</si>
  <si>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</si>
  <si>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</si>
  <si>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</si>
  <si>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</si>
  <si>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</si>
  <si>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</si>
  <si>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</si>
  <si>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</si>
  <si>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</si>
  <si>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</si>
  <si>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</si>
  <si>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</si>
  <si>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</si>
  <si>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</si>
  <si>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</si>
  <si>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</si>
  <si>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</si>
  <si>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</si>
  <si>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</si>
  <si>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</si>
  <si>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</si>
  <si>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</si>
  <si>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</si>
  <si>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</si>
  <si>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</si>
  <si>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</si>
  <si>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</si>
  <si>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</si>
  <si>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</si>
  <si>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</si>
  <si>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</si>
  <si>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</si>
  <si>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</si>
  <si>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</si>
  <si>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</si>
  <si>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</si>
  <si>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</si>
  <si>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</si>
  <si>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</si>
  <si>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</si>
  <si>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</si>
  <si>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</si>
  <si>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</si>
  <si>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</si>
  <si>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</si>
  <si>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</si>
  <si>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</si>
  <si>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</si>
  <si>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</si>
  <si>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</si>
  <si>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</si>
  <si>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</si>
  <si>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</si>
  <si>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</si>
  <si>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</si>
  <si>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</si>
  <si>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</si>
  <si>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</si>
  <si>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</si>
  <si>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</si>
  <si>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</si>
  <si>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</si>
  <si>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</si>
  <si>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</si>
  <si>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</si>
  <si>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</si>
  <si>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</si>
  <si>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</si>
  <si>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</si>
  <si>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</si>
  <si>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</si>
  <si>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</si>
  <si>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</si>
  <si>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</si>
  <si>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</si>
  <si>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</si>
  <si>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</si>
  <si>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</si>
  <si>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</si>
  <si>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</si>
  <si>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</si>
  <si>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</si>
  <si>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</si>
  <si>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</si>
  <si>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</si>
  <si>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</si>
  <si>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</si>
  <si>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</si>
  <si>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</si>
  <si>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</si>
  <si>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</si>
  <si>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</si>
  <si>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</si>
  <si>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</si>
  <si>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</si>
  <si>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</si>
  <si>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</si>
  <si>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</si>
  <si>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</si>
  <si>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</si>
  <si>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</si>
  <si>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</si>
  <si>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</si>
  <si>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</si>
  <si>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</si>
  <si>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</si>
  <si>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</si>
  <si>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</si>
  <si>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</si>
  <si>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</si>
  <si>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</si>
  <si>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</si>
  <si>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</si>
  <si>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</si>
  <si>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</si>
  <si>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</si>
  <si>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</si>
  <si>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</si>
  <si>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</si>
  <si>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</si>
  <si>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</si>
  <si>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</si>
  <si>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</si>
  <si>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</si>
  <si>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</si>
  <si>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</si>
  <si>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</si>
  <si>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</si>
  <si>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</si>
  <si>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</si>
  <si>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</si>
  <si>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</si>
  <si>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</si>
  <si>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</si>
  <si>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</si>
  <si>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</si>
  <si>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</si>
  <si>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</si>
  <si>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</si>
  <si>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</si>
  <si>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</si>
  <si>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</si>
  <si>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</si>
  <si>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</si>
  <si>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</si>
  <si>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</si>
  <si>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</si>
  <si>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</si>
  <si>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</si>
  <si>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</si>
  <si>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</si>
  <si>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</si>
  <si>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</si>
  <si>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</si>
  <si>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</si>
  <si>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</si>
  <si>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</si>
  <si>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</si>
  <si>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</si>
  <si>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</si>
  <si>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</si>
  <si>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</si>
  <si>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</si>
  <si>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</si>
  <si>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</si>
  <si>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</si>
  <si>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</si>
  <si>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</si>
  <si>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</si>
  <si>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</si>
  <si>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</si>
  <si>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</si>
  <si>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</si>
  <si>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</si>
  <si>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</si>
  <si>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</si>
  <si>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</si>
  <si>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</si>
  <si>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</si>
  <si>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</si>
  <si>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</si>
  <si>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</si>
  <si>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</si>
  <si>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</si>
  <si>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</si>
  <si>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</si>
  <si>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</si>
  <si>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</si>
  <si>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</si>
  <si>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</si>
  <si>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</si>
  <si>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</si>
  <si>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</si>
  <si>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</si>
  <si>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</si>
  <si>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</si>
  <si>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</si>
  <si>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</si>
  <si>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</si>
  <si>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</si>
  <si>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</si>
  <si>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</si>
  <si>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</si>
  <si>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</si>
  <si>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</si>
  <si>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</si>
  <si>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</si>
  <si>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</si>
  <si>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</si>
  <si>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</si>
  <si>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</si>
  <si>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</si>
  <si>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</si>
  <si>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</si>
  <si>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</si>
  <si>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</si>
  <si>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</si>
  <si>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</si>
  <si>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</si>
  <si>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</si>
  <si>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</si>
  <si>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</si>
  <si>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</si>
  <si>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</si>
  <si>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</si>
  <si>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</si>
  <si>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</si>
  <si>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</si>
  <si>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</si>
  <si>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</si>
  <si>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</si>
  <si>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</si>
  <si>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</si>
  <si>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</si>
  <si>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</si>
  <si>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</si>
  <si>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</si>
  <si>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</si>
  <si>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</si>
  <si>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</si>
  <si>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</si>
  <si>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</si>
  <si>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</si>
  <si>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</si>
  <si>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</si>
  <si>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</si>
  <si>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</si>
  <si>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</si>
  <si>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</si>
  <si>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</si>
  <si>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</si>
  <si>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</si>
  <si>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</si>
  <si>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</si>
  <si>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</si>
  <si>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</si>
  <si>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</si>
  <si>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</si>
  <si>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</si>
  <si>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</si>
  <si>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</si>
  <si>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</si>
  <si>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</si>
  <si>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</si>
  <si>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</si>
  <si>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</si>
  <si>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</si>
  <si>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</si>
  <si>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</si>
  <si>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</si>
  <si>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</si>
  <si>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</si>
  <si>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</si>
  <si>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</si>
  <si>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</si>
  <si>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</si>
  <si>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</si>
  <si>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</si>
  <si>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</si>
  <si>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</si>
  <si>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</si>
  <si>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</si>
  <si>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</si>
  <si>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</si>
  <si>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</si>
  <si>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</si>
  <si>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</si>
  <si>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</si>
  <si>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</si>
  <si>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</si>
  <si>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</si>
  <si>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</si>
  <si>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</si>
  <si>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</si>
  <si>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</si>
  <si>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</si>
  <si>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</si>
  <si>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</si>
  <si>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</si>
  <si>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</si>
  <si>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</si>
  <si>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</si>
  <si>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</si>
  <si>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</si>
  <si>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</si>
  <si>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</si>
  <si>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</si>
  <si>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</si>
  <si>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</si>
  <si>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</si>
  <si>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</si>
  <si>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</si>
  <si>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</si>
  <si>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</si>
  <si>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</si>
  <si>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</si>
  <si>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</si>
  <si>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</si>
  <si>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</si>
  <si>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</si>
  <si>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</si>
  <si>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</si>
  <si>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</si>
  <si>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</si>
  <si>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</si>
  <si>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</si>
  <si>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</si>
  <si>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</si>
  <si>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</si>
  <si>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</si>
  <si>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</si>
  <si>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</si>
  <si>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</si>
  <si>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</si>
  <si>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</si>
  <si>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</si>
  <si>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</si>
  <si>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</si>
  <si>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</si>
  <si>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</si>
  <si>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</si>
  <si>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</si>
  <si>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</si>
  <si>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</si>
  <si>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</si>
  <si>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</si>
  <si>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</si>
  <si>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</si>
  <si>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</si>
  <si>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</si>
  <si>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</si>
  <si>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</si>
  <si>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</si>
  <si>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</si>
  <si>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</si>
  <si>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</si>
  <si>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</si>
  <si>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</si>
  <si>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</si>
  <si>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</si>
  <si>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</si>
  <si>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</si>
  <si>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</si>
  <si>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</si>
  <si>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</si>
  <si>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</si>
  <si>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</si>
  <si>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</si>
  <si>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</si>
  <si>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</si>
  <si>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</si>
  <si>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</si>
  <si>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</si>
  <si>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</si>
  <si>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</si>
  <si>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</si>
  <si>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</si>
  <si>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</si>
  <si>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</si>
  <si>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</si>
  <si>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</si>
  <si>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</si>
  <si>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</si>
  <si>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</si>
  <si>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</si>
  <si>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</si>
  <si>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</si>
  <si>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</si>
  <si>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</si>
  <si>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</si>
  <si>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</si>
  <si>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</si>
  <si>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</si>
  <si>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</si>
  <si>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</si>
  <si>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</si>
  <si>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</si>
  <si>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</si>
  <si>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</si>
  <si>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</si>
  <si>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</si>
  <si>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</si>
  <si>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</si>
  <si>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</si>
  <si>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</si>
  <si>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</si>
  <si>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</si>
  <si>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</si>
  <si>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</si>
  <si>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</si>
  <si>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</si>
  <si>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</si>
  <si>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</si>
  <si>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</si>
  <si>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</si>
  <si>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</si>
  <si>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</si>
  <si>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</si>
  <si>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</si>
  <si>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</si>
  <si>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</si>
  <si>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</si>
  <si>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</si>
  <si>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</si>
  <si>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</si>
  <si>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</si>
  <si>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</si>
  <si>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</si>
  <si>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</si>
  <si>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</si>
  <si>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</si>
  <si>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</si>
  <si>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</si>
  <si>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</si>
  <si>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</si>
  <si>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</si>
  <si>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</si>
  <si>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</si>
  <si>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</si>
  <si>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</si>
  <si>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</si>
  <si>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</si>
  <si>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</si>
  <si>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</si>
  <si>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</si>
  <si>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</si>
  <si>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</si>
  <si>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</si>
  <si>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</si>
  <si>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</si>
  <si>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</si>
  <si>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</si>
  <si>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</si>
  <si>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</si>
  <si>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</si>
  <si>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</si>
  <si>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</si>
  <si>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</si>
  <si>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</si>
  <si>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</si>
  <si>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</si>
  <si>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</si>
  <si>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</si>
  <si>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</si>
  <si>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</si>
  <si>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</si>
  <si>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</si>
  <si>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</si>
  <si>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</si>
  <si>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</si>
  <si>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</si>
  <si>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</si>
  <si>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</si>
  <si>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</si>
  <si>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</si>
  <si>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</si>
  <si>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</si>
  <si>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</si>
  <si>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</si>
  <si>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</si>
  <si>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</si>
  <si>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</si>
  <si>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</si>
  <si>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</si>
  <si>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</si>
  <si>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</si>
  <si>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</si>
  <si>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</si>
  <si>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</si>
  <si>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</si>
  <si>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</si>
  <si>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</si>
  <si>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</si>
  <si>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</si>
  <si>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</si>
  <si>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</si>
  <si>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</si>
  <si>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</si>
  <si>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</si>
  <si>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</si>
  <si>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</si>
  <si>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</si>
  <si>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</si>
  <si>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</si>
  <si>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</si>
  <si>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</si>
  <si>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</si>
  <si>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</si>
  <si>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</si>
  <si>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</si>
  <si>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</si>
  <si>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</si>
  <si>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</si>
  <si>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</si>
  <si>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</si>
  <si>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</si>
  <si>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</si>
  <si>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</si>
  <si>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</si>
  <si>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</si>
  <si>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</si>
  <si>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</si>
  <si>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</si>
  <si>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</si>
  <si>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</si>
  <si>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</si>
  <si>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</si>
  <si>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</si>
  <si>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</si>
  <si>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</si>
  <si>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</si>
  <si>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</si>
  <si>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</si>
  <si>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</si>
  <si>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</si>
  <si>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</si>
  <si>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</si>
  <si>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</si>
  <si>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</si>
  <si>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</si>
  <si>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</si>
  <si>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</si>
  <si>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</si>
  <si>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</si>
  <si>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</si>
  <si>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</si>
  <si>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</si>
  <si>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</si>
  <si>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</si>
  <si>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</si>
  <si>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</si>
  <si>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</si>
  <si>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</si>
  <si>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</si>
  <si>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</si>
  <si>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</si>
  <si>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</si>
  <si>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</si>
  <si>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</si>
  <si>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</si>
  <si>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</si>
  <si>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</si>
  <si>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</si>
  <si>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</si>
  <si>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</si>
  <si>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</si>
  <si>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</si>
  <si>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</si>
  <si>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</si>
  <si>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</si>
  <si>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</si>
  <si>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</si>
  <si>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</si>
  <si>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</si>
  <si>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</si>
  <si>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</si>
  <si>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</si>
  <si>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</si>
  <si>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</si>
  <si>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</si>
  <si>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</si>
  <si>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</si>
  <si>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</si>
  <si>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</si>
  <si>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</si>
  <si>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</si>
  <si>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</si>
  <si>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</si>
  <si>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</si>
  <si>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</si>
  <si>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</si>
  <si>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</si>
  <si>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</si>
  <si>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</si>
  <si>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</si>
  <si>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</si>
  <si>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</si>
  <si>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</si>
  <si>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</si>
  <si>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</si>
  <si>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</si>
  <si>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</si>
  <si>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</si>
  <si>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</si>
  <si>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</si>
  <si>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</si>
  <si>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</si>
  <si>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</si>
  <si>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</si>
  <si>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</si>
  <si>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</si>
  <si>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</si>
  <si>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</si>
  <si>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</si>
  <si>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</si>
  <si>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</si>
  <si>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</si>
  <si>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</si>
  <si>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</si>
  <si>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</si>
  <si>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</si>
  <si>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</si>
  <si>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</si>
  <si>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</si>
  <si>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</si>
  <si>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</si>
  <si>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</si>
  <si>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</si>
  <si>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</si>
  <si>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</si>
  <si>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</si>
  <si>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</si>
  <si>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</si>
  <si>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</si>
  <si>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</si>
  <si>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</si>
  <si>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</si>
  <si>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</si>
  <si>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</si>
  <si>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</si>
  <si>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</si>
  <si>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</si>
  <si>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</si>
  <si>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</si>
  <si>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</si>
  <si>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</si>
  <si>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</si>
  <si>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</si>
  <si>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</si>
  <si>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</si>
  <si>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</si>
  <si>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</si>
  <si>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</si>
  <si>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</si>
  <si>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</si>
  <si>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</si>
  <si>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</si>
  <si>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</si>
  <si>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</si>
  <si>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</si>
  <si>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</si>
  <si>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</si>
  <si>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</si>
  <si>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</si>
  <si>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</si>
  <si>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</si>
  <si>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</si>
  <si>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</si>
  <si>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</si>
  <si>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</si>
  <si>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</si>
  <si>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</si>
  <si>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</si>
  <si>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</si>
  <si>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</si>
  <si>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</si>
  <si>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</si>
  <si>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</si>
  <si>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</si>
  <si>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</si>
  <si>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</si>
  <si>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</si>
  <si>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</si>
  <si>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</si>
  <si>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</si>
  <si>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</si>
  <si>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</si>
  <si>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</si>
  <si>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</si>
  <si>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</si>
  <si>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</si>
  <si>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</si>
  <si>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</si>
  <si>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</si>
  <si>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</si>
  <si>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</si>
  <si>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</si>
  <si>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</si>
  <si>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</si>
  <si>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</si>
  <si>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</si>
  <si>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</si>
  <si>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</si>
  <si>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</si>
  <si>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</si>
  <si>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</si>
  <si>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</si>
  <si>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</si>
  <si>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</si>
  <si>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</si>
  <si>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</si>
  <si>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</si>
  <si>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</si>
  <si>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</si>
  <si>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</si>
  <si>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</si>
  <si>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</si>
  <si>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</si>
  <si>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</si>
  <si>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</si>
  <si>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</si>
  <si>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</si>
  <si>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</si>
  <si>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</si>
  <si>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</si>
  <si>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</si>
  <si>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</si>
  <si>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</si>
  <si>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</si>
  <si>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</si>
  <si>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</si>
  <si>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</si>
  <si>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</si>
  <si>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</si>
  <si>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</si>
  <si>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</si>
  <si>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</si>
  <si>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</si>
  <si>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</si>
  <si>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</si>
  <si>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</si>
  <si>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</si>
  <si>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</si>
  <si>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</si>
  <si>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</si>
  <si>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</si>
  <si>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</si>
  <si>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</si>
  <si>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</si>
  <si>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</si>
  <si>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</si>
  <si>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</si>
  <si>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</si>
  <si>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</si>
  <si>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</si>
  <si>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</si>
  <si>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</si>
  <si>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</si>
  <si>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</si>
  <si>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</si>
  <si>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</si>
  <si>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</si>
  <si>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</si>
  <si>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</si>
  <si>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</si>
  <si>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</si>
  <si>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</si>
  <si>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</si>
  <si>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</si>
  <si>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</si>
  <si>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</si>
  <si>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</si>
  <si>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</si>
  <si>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</si>
  <si>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</si>
  <si>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</si>
  <si>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</si>
  <si>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</si>
  <si>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</si>
  <si>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</si>
  <si>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</si>
  <si>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</si>
  <si>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</si>
  <si>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</si>
  <si>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</si>
  <si>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</si>
  <si>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</si>
  <si>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</si>
  <si>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</si>
  <si>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</si>
  <si>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</si>
  <si>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</si>
  <si>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</si>
  <si>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</si>
  <si>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</si>
  <si>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</si>
  <si>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</si>
  <si>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</si>
  <si>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</si>
  <si>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</si>
  <si>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</si>
  <si>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</si>
  <si>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</si>
  <si>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</si>
  <si>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</si>
  <si>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</si>
  <si>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</si>
  <si>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</si>
  <si>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</si>
  <si>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</si>
  <si>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</si>
  <si>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</si>
  <si>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</si>
  <si>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</si>
  <si>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</si>
  <si>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</si>
  <si>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</si>
  <si>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</si>
  <si>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</si>
  <si>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</si>
  <si>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</si>
  <si>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</si>
  <si>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</si>
  <si>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</si>
  <si>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</si>
  <si>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</si>
  <si>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</si>
  <si>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</si>
  <si>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</si>
  <si>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</si>
  <si>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</si>
  <si>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</si>
  <si>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</si>
  <si>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</si>
  <si>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</si>
  <si>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</si>
  <si>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</si>
  <si>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</si>
  <si>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</si>
  <si>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</si>
  <si>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</si>
  <si>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</si>
  <si>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</si>
  <si>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</si>
  <si>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</si>
  <si>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</si>
  <si>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</si>
  <si>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</si>
  <si>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</si>
  <si>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</si>
  <si>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</si>
  <si>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</si>
  <si>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</si>
  <si>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</si>
  <si>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</si>
  <si>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</si>
  <si>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</si>
  <si>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</si>
  <si>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</si>
  <si>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</si>
  <si>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</si>
  <si>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</si>
  <si>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</si>
  <si>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</si>
  <si>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</si>
  <si>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</si>
  <si>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</si>
  <si>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</si>
  <si>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</si>
  <si>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</si>
  <si>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</si>
  <si>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</si>
  <si>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</si>
  <si>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</si>
  <si>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</si>
  <si>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</si>
  <si>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</si>
  <si>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</si>
  <si>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</si>
  <si>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</si>
  <si>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</si>
  <si>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</si>
  <si>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</si>
  <si>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</si>
  <si>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</si>
  <si>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</si>
  <si>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</si>
  <si>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</si>
  <si>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</si>
  <si>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</si>
  <si>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</si>
  <si>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</si>
  <si>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</si>
  <si>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</si>
  <si>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</si>
  <si>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</si>
  <si>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</si>
  <si>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</si>
  <si>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</si>
  <si>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</si>
  <si>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</si>
  <si>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</si>
  <si>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</si>
  <si>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</si>
  <si>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</si>
  <si>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</si>
  <si>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</si>
  <si>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</si>
  <si>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</si>
  <si>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</si>
  <si>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</si>
  <si>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</si>
  <si>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</si>
  <si>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</si>
  <si>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</si>
  <si>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</si>
  <si>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</si>
  <si>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</si>
  <si>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</si>
  <si>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</si>
  <si>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</si>
  <si>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</si>
  <si>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</si>
  <si>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</si>
  <si>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</si>
  <si>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</si>
  <si>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</si>
  <si>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</si>
  <si>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</si>
  <si>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</si>
  <si>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</si>
  <si>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</si>
  <si>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</si>
  <si>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</si>
  <si>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</si>
  <si>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</si>
  <si>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</si>
  <si>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</si>
  <si>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</si>
  <si>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</si>
  <si>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</si>
  <si>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</si>
  <si>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</si>
  <si>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</si>
  <si>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</si>
  <si>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</si>
  <si>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</si>
  <si>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</si>
  <si>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</si>
  <si>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</si>
  <si>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</si>
  <si>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</si>
  <si>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</si>
  <si>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</si>
  <si>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</si>
  <si>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</si>
  <si>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</si>
  <si>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</si>
  <si>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</si>
  <si>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</si>
  <si>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</si>
  <si>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</si>
  <si>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</si>
  <si>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</si>
  <si>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</si>
  <si>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</si>
  <si>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</si>
  <si>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</si>
  <si>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</si>
  <si>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</si>
  <si>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</si>
  <si>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</si>
  <si>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</si>
  <si>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</si>
  <si>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</si>
  <si>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</si>
  <si>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</si>
  <si>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</si>
  <si>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</si>
  <si>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</si>
  <si>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</si>
  <si>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</si>
  <si>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</si>
  <si>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</si>
  <si>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</si>
  <si>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</si>
  <si>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</si>
  <si>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</si>
  <si>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</si>
  <si>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</si>
  <si>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</si>
  <si>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</si>
  <si>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</si>
  <si>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</si>
  <si>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</si>
  <si>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</si>
  <si>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</si>
  <si>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</si>
  <si>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</si>
  <si>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</si>
  <si>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</si>
  <si>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</si>
  <si>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</si>
  <si>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</si>
  <si>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</si>
  <si>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</si>
  <si>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</si>
  <si>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</si>
  <si>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</si>
  <si>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</si>
  <si>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</si>
  <si>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</si>
  <si>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</si>
  <si>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</si>
  <si>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</si>
  <si>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</si>
  <si>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</si>
  <si>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</si>
  <si>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</si>
  <si>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</si>
  <si>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</si>
  <si>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</si>
  <si>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</si>
  <si>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</si>
  <si>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</si>
  <si>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</si>
  <si>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</si>
  <si>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</si>
  <si>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</si>
  <si>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</si>
  <si>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</si>
  <si>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</si>
  <si>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</si>
  <si>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</si>
  <si>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</si>
  <si>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</si>
  <si>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</si>
  <si>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</si>
  <si>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</si>
  <si>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</si>
  <si>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</si>
  <si>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</si>
  <si>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</si>
  <si>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</si>
  <si>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</si>
  <si>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</si>
  <si>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</si>
  <si>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</si>
  <si>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</si>
  <si>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</si>
  <si>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</si>
  <si>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</si>
  <si>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</si>
  <si>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</si>
  <si>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</si>
  <si>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</si>
  <si>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</si>
  <si>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</si>
  <si>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</si>
  <si>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</si>
  <si>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</si>
  <si>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</si>
  <si>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</si>
  <si>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</si>
  <si>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</si>
  <si>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</si>
  <si>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</si>
  <si>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</si>
  <si>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</si>
  <si>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</si>
  <si>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</si>
  <si>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</si>
  <si>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</si>
  <si>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</si>
  <si>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</si>
  <si>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</si>
  <si>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</si>
  <si>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</si>
  <si>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</si>
  <si>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</si>
  <si>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</si>
  <si>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</si>
  <si>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</si>
  <si>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</si>
  <si>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</si>
  <si>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</si>
  <si>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</si>
  <si>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</si>
  <si>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</si>
  <si>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</si>
  <si>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</si>
  <si>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</si>
  <si>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</si>
  <si>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</si>
  <si>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</si>
  <si>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</si>
  <si>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</si>
  <si>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</si>
  <si>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</si>
  <si>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</si>
  <si>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</si>
  <si>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</si>
  <si>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</si>
  <si>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</si>
  <si>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</si>
  <si>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</si>
  <si>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</si>
  <si>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</si>
  <si>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</si>
  <si>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</si>
  <si>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</si>
  <si>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</si>
  <si>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</si>
  <si>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</si>
  <si>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</si>
  <si>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</si>
  <si>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</si>
  <si>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</si>
  <si>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</si>
  <si>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</si>
  <si>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</si>
  <si>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</si>
  <si>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</si>
  <si>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</si>
  <si>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</si>
  <si>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</si>
  <si>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</si>
  <si>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</si>
  <si>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</si>
  <si>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</si>
  <si>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</si>
  <si>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</si>
  <si>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</si>
  <si>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</si>
  <si>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</si>
  <si>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</si>
  <si>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</si>
  <si>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</si>
  <si>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</si>
  <si>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</si>
  <si>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</si>
  <si>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</si>
  <si>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</si>
  <si>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</si>
  <si>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</si>
  <si>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</si>
  <si>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</si>
  <si>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</si>
  <si>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</si>
  <si>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</si>
  <si>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</si>
  <si>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</si>
  <si>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</si>
  <si>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</si>
  <si>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</si>
  <si>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</si>
  <si>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</si>
  <si>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</si>
  <si>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</si>
  <si>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</si>
  <si>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</si>
  <si>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</si>
  <si>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</si>
  <si>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</si>
  <si>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</si>
  <si>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</si>
  <si>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</si>
  <si>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</si>
  <si>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</si>
  <si>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</si>
  <si>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</si>
  <si>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</si>
  <si>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</si>
  <si>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</si>
  <si>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</si>
  <si>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</si>
  <si>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</si>
  <si>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</si>
  <si>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</si>
  <si>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</si>
  <si>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</si>
  <si>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</si>
  <si>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</si>
  <si>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</si>
  <si>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</si>
  <si>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</si>
  <si>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</si>
  <si>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</si>
  <si>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</si>
  <si>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</si>
  <si>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</si>
  <si>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</si>
  <si>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</si>
  <si>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</si>
  <si>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</si>
  <si>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</si>
  <si>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</si>
  <si>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</si>
  <si>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</si>
  <si>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</si>
  <si>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</si>
  <si>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</si>
  <si>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</si>
  <si>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</si>
  <si>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</si>
  <si>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</si>
  <si>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</si>
  <si>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</si>
  <si>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</si>
  <si>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</si>
  <si>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</si>
  <si>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</si>
  <si>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</si>
  <si>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</si>
  <si>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</si>
  <si>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</si>
  <si>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</si>
  <si>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</si>
  <si>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</si>
  <si>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</si>
  <si>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</si>
  <si>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</si>
  <si>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</si>
  <si>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</si>
  <si>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</si>
  <si>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</si>
  <si>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</si>
  <si>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</si>
  <si>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</si>
  <si>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</si>
  <si>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</si>
  <si>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</si>
  <si>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</si>
  <si>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</si>
  <si>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</si>
  <si>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</si>
  <si>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</si>
  <si>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</si>
  <si>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</si>
  <si>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</si>
  <si>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</si>
  <si>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</si>
  <si>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</si>
  <si>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</si>
  <si>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</si>
  <si>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</si>
  <si>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</si>
  <si>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</si>
  <si>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</si>
  <si>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</si>
  <si>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</si>
  <si>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</si>
  <si>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</si>
  <si>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</si>
  <si>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</si>
  <si>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</si>
  <si>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</si>
  <si>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</si>
  <si>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</si>
  <si>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</si>
  <si>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</si>
  <si>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</si>
  <si>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</si>
  <si>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</si>
  <si>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</si>
  <si>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</si>
  <si>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</si>
  <si>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</si>
  <si>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</si>
  <si>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</si>
  <si>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</si>
  <si>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</si>
  <si>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</si>
  <si>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</si>
  <si>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</si>
  <si>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</si>
  <si>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</si>
  <si>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</si>
  <si>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</si>
  <si>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</si>
  <si>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</si>
  <si>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</si>
  <si>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</si>
  <si>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</si>
  <si>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</si>
  <si>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</si>
  <si>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</si>
  <si>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</si>
  <si>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</si>
  <si>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</si>
  <si>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</si>
  <si>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</si>
  <si>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</si>
  <si>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</si>
  <si>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</si>
  <si>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</si>
  <si>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</si>
  <si>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</si>
  <si>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</si>
  <si>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</si>
  <si>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</si>
  <si>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</si>
  <si>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</si>
  <si>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</si>
  <si>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</si>
  <si>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</si>
  <si>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</si>
  <si>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</si>
  <si>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</si>
  <si>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</si>
  <si>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</si>
  <si>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</si>
  <si>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</si>
  <si>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</si>
  <si>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</si>
  <si>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</si>
  <si>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</si>
  <si>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</si>
  <si>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</si>
  <si>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</si>
  <si>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</si>
  <si>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</si>
  <si>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</si>
  <si>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</si>
  <si>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</si>
  <si>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</si>
  <si>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</si>
  <si>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</si>
  <si>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</si>
  <si>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</si>
  <si>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</si>
  <si>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</si>
  <si>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</si>
  <si>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</si>
  <si>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</si>
  <si>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</si>
  <si>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</si>
  <si>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</si>
  <si>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</si>
  <si>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</si>
  <si>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</si>
  <si>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</si>
  <si>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</si>
  <si>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</si>
  <si>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</si>
  <si>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</si>
  <si>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</si>
  <si>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</si>
  <si>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</si>
  <si>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</si>
  <si>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</si>
  <si>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</si>
  <si>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</si>
  <si>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</si>
  <si>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</si>
  <si>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</si>
  <si>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</si>
  <si>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</si>
  <si>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</si>
  <si>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</si>
  <si>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</si>
  <si>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</si>
  <si>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</si>
  <si>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</si>
  <si>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</si>
  <si>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</si>
  <si>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</si>
  <si>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</si>
  <si>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</si>
  <si>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</si>
  <si>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</si>
  <si>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</si>
  <si>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</si>
  <si>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</si>
  <si>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</si>
  <si>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</si>
  <si>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</si>
  <si>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</si>
  <si>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</si>
  <si>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</si>
  <si>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</si>
  <si>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</si>
  <si>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</si>
  <si>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</si>
  <si>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</si>
  <si>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</si>
  <si>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</si>
  <si>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</si>
  <si>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</si>
  <si>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</si>
  <si>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</si>
  <si>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</si>
  <si>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</si>
  <si>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</si>
  <si>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</si>
  <si>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</si>
  <si>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</si>
  <si>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</si>
  <si>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</si>
  <si>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</si>
  <si>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</si>
  <si>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</si>
  <si>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</si>
  <si>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</si>
  <si>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</si>
  <si>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</si>
  <si>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</si>
  <si>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</si>
  <si>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</si>
  <si>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</si>
  <si>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</si>
  <si>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</si>
  <si>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</si>
  <si>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</si>
  <si>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</si>
  <si>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</si>
  <si>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</si>
  <si>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</si>
  <si>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</si>
  <si>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</si>
  <si>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</si>
  <si>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</si>
  <si>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</si>
  <si>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</si>
  <si>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</si>
  <si>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</si>
  <si>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</si>
  <si>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</si>
  <si>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</si>
  <si>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</si>
  <si>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</si>
  <si>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</si>
  <si>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</si>
  <si>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</si>
  <si>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</si>
  <si>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</si>
  <si>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</si>
  <si>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</si>
  <si>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</si>
  <si>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</si>
  <si>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</si>
  <si>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</si>
  <si>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</si>
  <si>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</si>
  <si>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</si>
  <si>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</si>
  <si>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</si>
  <si>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</si>
  <si>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</si>
  <si>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</si>
  <si>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</si>
  <si>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</si>
  <si>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</si>
  <si>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</si>
  <si>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</si>
  <si>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</si>
  <si>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</si>
  <si>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</si>
  <si>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</si>
  <si>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</si>
  <si>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</si>
  <si>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</si>
  <si>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</si>
  <si>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</si>
  <si>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</si>
  <si>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</si>
  <si>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</si>
  <si>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</si>
  <si>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</si>
  <si>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</si>
  <si>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</si>
  <si>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</si>
  <si>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</si>
  <si>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</si>
  <si>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</si>
  <si>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</si>
  <si>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</si>
  <si>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</si>
  <si>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</si>
  <si>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</si>
  <si>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</si>
  <si>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</si>
  <si>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</si>
  <si>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</si>
  <si>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</si>
  <si>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</si>
  <si>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</si>
  <si>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</si>
  <si>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</si>
  <si>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</si>
  <si>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</si>
  <si>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</si>
  <si>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</si>
  <si>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</si>
  <si>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</si>
  <si>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</si>
  <si>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</si>
  <si>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</si>
  <si>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</si>
  <si>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</si>
  <si>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</si>
  <si>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</si>
  <si>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</si>
  <si>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</si>
  <si>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</si>
  <si>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</si>
  <si>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</si>
  <si>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</si>
  <si>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</si>
  <si>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</si>
  <si>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</si>
  <si>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</si>
  <si>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</si>
  <si>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</si>
  <si>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</si>
  <si>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</si>
  <si>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</si>
  <si>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</si>
  <si>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</si>
  <si>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</si>
  <si>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</si>
  <si>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</si>
  <si>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</si>
  <si>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</si>
  <si>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</si>
  <si>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</si>
  <si>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</si>
  <si>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</si>
  <si>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</si>
  <si>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</si>
  <si>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</si>
  <si>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</si>
  <si>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</si>
  <si>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</si>
  <si>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</si>
  <si>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</si>
  <si>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</si>
  <si>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</si>
  <si>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</si>
  <si>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</si>
  <si>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</si>
  <si>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</si>
  <si>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</si>
  <si>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</si>
  <si>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</si>
  <si>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</si>
  <si>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</si>
  <si>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</si>
  <si>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</si>
  <si>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</si>
  <si>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</si>
  <si>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</si>
  <si>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</si>
  <si>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</si>
  <si>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</si>
  <si>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</si>
  <si>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</si>
  <si>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</si>
  <si>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</si>
  <si>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</si>
  <si>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</si>
  <si>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</si>
  <si>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</si>
  <si>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</si>
  <si>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</si>
  <si>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</si>
  <si>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</si>
  <si>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</si>
  <si>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</si>
  <si>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</si>
  <si>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</si>
  <si>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</si>
  <si>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</si>
  <si>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</si>
  <si>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</si>
  <si>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</si>
  <si>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</si>
  <si>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</si>
  <si>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</si>
  <si>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</si>
  <si>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</si>
  <si>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</si>
  <si>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</si>
  <si>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</si>
  <si>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</si>
  <si>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</si>
  <si>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</si>
  <si>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</si>
  <si>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</si>
  <si>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</si>
  <si>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</si>
  <si>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</si>
  <si>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</si>
  <si>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</si>
  <si>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</si>
  <si>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</si>
  <si>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</si>
  <si>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</si>
  <si>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</si>
  <si>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</si>
  <si>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</si>
  <si>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</si>
  <si>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</si>
  <si>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</si>
  <si>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</si>
  <si>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</si>
  <si>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</si>
  <si>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</si>
  <si>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</si>
  <si>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</si>
  <si>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</si>
  <si>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</si>
  <si>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</si>
  <si>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</si>
  <si>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</si>
  <si>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</si>
  <si>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</si>
  <si>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</si>
  <si>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</si>
  <si>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</si>
  <si>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</si>
  <si>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</si>
  <si>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</si>
  <si>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</si>
  <si>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</si>
  <si>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</si>
  <si>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</si>
  <si>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</si>
  <si>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</si>
  <si>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</si>
  <si>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</si>
  <si>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</si>
  <si>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</si>
  <si>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</si>
  <si>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</si>
  <si>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</si>
  <si>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</si>
  <si>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</si>
  <si>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</si>
  <si>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</si>
  <si>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</si>
  <si>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</si>
  <si>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</si>
  <si>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</si>
  <si>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</si>
  <si>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</si>
  <si>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</si>
  <si>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</si>
  <si>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</si>
  <si>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</si>
  <si>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</si>
  <si>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</si>
  <si>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</si>
  <si>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</si>
  <si>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</si>
  <si>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</si>
  <si>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</si>
  <si>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</si>
  <si>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</si>
  <si>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</si>
  <si>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</si>
  <si>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</si>
  <si>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</si>
  <si>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</si>
  <si>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</si>
  <si>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</si>
  <si>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</si>
  <si>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</si>
  <si>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</si>
  <si>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</si>
  <si>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</si>
  <si>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</si>
  <si>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</si>
  <si>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</si>
  <si>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</si>
  <si>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</si>
  <si>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</si>
  <si>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</si>
  <si>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</si>
  <si>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</si>
  <si>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</si>
  <si>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</si>
  <si>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</si>
  <si>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</si>
  <si>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</si>
  <si>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</si>
  <si>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</si>
  <si>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</si>
  <si>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</si>
  <si>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</si>
  <si>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</si>
  <si>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</si>
  <si>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</si>
  <si>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</si>
  <si>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</si>
  <si>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</si>
  <si>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</si>
  <si>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</si>
  <si>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</si>
  <si>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</si>
  <si>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</si>
  <si>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</si>
  <si>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</si>
  <si>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</si>
  <si>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</si>
  <si>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</si>
  <si>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</si>
  <si>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</si>
  <si>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</si>
  <si>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</si>
  <si>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</si>
  <si>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</si>
  <si>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</si>
  <si>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</si>
  <si>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</si>
  <si>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</si>
  <si>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</si>
  <si>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</si>
  <si>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</si>
  <si>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</si>
  <si>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</si>
  <si>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</si>
  <si>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</si>
  <si>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</si>
  <si>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</si>
  <si>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</si>
  <si>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</si>
  <si>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</si>
  <si>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</si>
  <si>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</si>
  <si>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</si>
  <si>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</si>
  <si>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</si>
  <si>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</si>
  <si>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</si>
  <si>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</si>
  <si>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</si>
  <si>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</si>
  <si>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</si>
  <si>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</si>
  <si>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</si>
  <si>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</si>
  <si>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</si>
  <si>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</si>
  <si>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</si>
  <si>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</si>
  <si>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</si>
  <si>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</si>
  <si>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</si>
  <si>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</si>
  <si>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</si>
  <si>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</si>
  <si>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</si>
  <si>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</si>
  <si>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</si>
  <si>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</si>
  <si>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</si>
  <si>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</si>
  <si>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</si>
  <si>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</si>
  <si>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</si>
  <si>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</si>
  <si>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</si>
  <si>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</si>
  <si>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</si>
  <si>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</si>
  <si>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</si>
  <si>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</si>
  <si>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</si>
  <si>
    <t>Decay α: each generation further down counts α times the one above</t>
  </si>
  <si>
    <t>Most influential (Katz)</t>
  </si>
  <si>
    <t>Influence</t>
  </si>
  <si>
    <t>Directly influenced</t>
  </si>
  <si>
    <t>2nd generation</t>
  </si>
  <si>
    <t>3rd generation</t>
  </si>
  <si>
    <t>4th and beyond</t>
  </si>
  <si>
    <t>Influence (Katz)</t>
  </si>
  <si>
    <t>Influence rank key</t>
  </si>
  <si>
    <t>Gen 1</t>
  </si>
  <si>
    <t>Gen 2</t>
  </si>
  <si>
    <t>Gen 3</t>
  </si>
  <si>
    <t>Gen 4</t>
  </si>
  <si>
    <t>Gen 5</t>
  </si>
  <si>
    <t>Gen 6</t>
  </si>
  <si>
    <t>Gen 7</t>
  </si>
  <si>
    <t>Gen 8</t>
  </si>
  <si>
    <t>Gen 9</t>
  </si>
  <si>
    <t>Gen 10</t>
  </si>
  <si>
    <t>Gen 11</t>
  </si>
  <si>
    <t>Gen 12</t>
  </si>
  <si>
    <t>Gen 13</t>
  </si>
  <si>
    <t>Gen 14</t>
  </si>
  <si>
    <t>Gen 15</t>
  </si>
  <si>
    <t>Gen 16</t>
  </si>
  <si>
    <t>Influencee gen 1</t>
  </si>
  <si>
    <t>Influencee gen 2</t>
  </si>
  <si>
    <t>Influencee gen 3</t>
  </si>
  <si>
    <t>Influencee gen 4</t>
  </si>
  <si>
    <t>Influencee gen 5</t>
  </si>
  <si>
    <t>Influencee gen 6</t>
  </si>
  <si>
    <t>Influencee gen 7</t>
  </si>
  <si>
    <t>Influencee gen 8</t>
  </si>
  <si>
    <t>Influencee gen 9</t>
  </si>
  <si>
    <t>Influencee gen 10</t>
  </si>
  <si>
    <t>Influencee gen 11</t>
  </si>
  <si>
    <t>Influencee gen 12</t>
  </si>
  <si>
    <t>Influencee gen 13</t>
  </si>
  <si>
    <t>Influencee gen 14</t>
  </si>
  <si>
    <t>Influencee gen 15</t>
  </si>
  <si>
    <t>Everspace</t>
  </si>
  <si>
    <t>everspace</t>
  </si>
  <si>
    <t>https://store.steampowered.com/app/396750/EVERSPACE/?curator_clanid=44055518</t>
  </si>
  <si>
    <t>https://news.xbox.com/en-us/2015/10/21/games-everspace-brings-roguelike-action-to-the-space-shooter-genre/</t>
  </si>
  <si>
    <t>ftl-the_binding_of_isaac-rogue_legacy---everspace</t>
  </si>
  <si>
    <t>C:\Users\Owner\Documents\Roguelike Roguelike\Roguelikes\EVERSPACE™.url</t>
  </si>
  <si>
    <t>Killing Room</t>
  </si>
  <si>
    <t>killing-room</t>
  </si>
  <si>
    <t>https://store.steampowered.com/app/407560/Killing_Room/</t>
  </si>
  <si>
    <t>https://steamcommunity.com/app/407560/discussions/0/343787283757028784/</t>
  </si>
  <si>
    <t>ziggurat-the_binding_of_isaac-tower_of_guns---killing_room</t>
  </si>
  <si>
    <t>Ravenbound</t>
  </si>
  <si>
    <t>ravenbound</t>
  </si>
  <si>
    <t>https://store.steampowered.com/app/1307660/Ravenbound/</t>
  </si>
  <si>
    <t>https://steamcommunity.com/games/1307660/announcements/detail/3694684194527145154</t>
  </si>
  <si>
    <t>slay_the_spire-risk_of_rain_2-cult_of_the_lamb---ravenbound</t>
  </si>
  <si>
    <t>Infected Shelter</t>
  </si>
  <si>
    <t>infected-shelter</t>
  </si>
  <si>
    <t>https://store.steampowered.com/app/926390/Infected_Shelter/</t>
  </si>
  <si>
    <t>https://infectedshelter.com/presskit.html</t>
  </si>
  <si>
    <t>rogue_legacy-the_binding_of_isaac-dead_cells---infected_shelter</t>
  </si>
  <si>
    <t>C:\Users\Owner\Documents\Roguelike Roguelike\Roguelikes\Infected Shelter.url</t>
  </si>
  <si>
    <t>ShoreTiles</t>
  </si>
  <si>
    <t>shoretiles</t>
  </si>
  <si>
    <t>https://store.steampowered.com/app/4268460/ShoreTiles/</t>
  </si>
  <si>
    <t>https://steamcommunity.com/games/4268460/announcements/detail/704397413072245351</t>
  </si>
  <si>
    <t>bad_north---shoretiles</t>
  </si>
  <si>
    <t>Dungeons &amp; Jewels</t>
  </si>
  <si>
    <t>https://store.steampowered.com/app/2323980/Dungeons_Jewels/</t>
  </si>
  <si>
    <t>dungeons-jewels</t>
  </si>
  <si>
    <t>slay_the_spire---dungeons_jewels</t>
  </si>
  <si>
    <t>dungeons_jewels---wireworks</t>
  </si>
  <si>
    <t>Fhtagn Simulator</t>
  </si>
  <si>
    <t>fhtagn-simulator</t>
  </si>
  <si>
    <t>https://store.steampowered.com/app/2050590/Fhtagn_Simulator/</t>
  </si>
  <si>
    <t>slay_the_spire-luck_be_a_landlord-monster_train---fhtagn_simulator</t>
  </si>
  <si>
    <t>C:\Users\Owner\Documents\Roguelike Roguelike\Roguelikes\Fhtagn Simulator.url</t>
  </si>
  <si>
    <t>Cuisineer</t>
  </si>
  <si>
    <t>cuisineer</t>
  </si>
  <si>
    <t>https://store.steampowered.com/app/1963570/Cuisineer/</t>
  </si>
  <si>
    <t>https://www.videogamesgood.com/post/bitsummit-10-developer-q-a-cuisineer-dishes-up-dungeon-crawling-and-restaurant-sim-action</t>
  </si>
  <si>
    <t>moonlighter-hades-dead_cells---cuisineer</t>
  </si>
  <si>
    <t>Explode an enemy using a ball</t>
  </si>
  <si>
    <t>Guardiant</t>
  </si>
  <si>
    <t>bug, ant</t>
  </si>
  <si>
    <t>Collect 1 bug</t>
  </si>
  <si>
    <t>Sirenade</t>
  </si>
  <si>
    <t>Cleanse yourself of a debuff</t>
  </si>
  <si>
    <t>Cleanse yourself of 3+ debuffs</t>
  </si>
  <si>
    <t>Runerock</t>
  </si>
  <si>
    <t>Cosmivore</t>
  </si>
  <si>
    <t>Use a reroll 10+ times in a single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</si>
</sst>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xf numFmtId="2" fontId="0" fillId="0" borderId="0" xfId="0" applyNumberFormat="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21</c:v>
                </c:pt>
                <c:pt idx="39">
                  <c:v>35</c:v>
                </c:pt>
                <c:pt idx="40">
                  <c:v>24</c:v>
                </c:pt>
                <c:pt idx="41">
                  <c:v>41</c:v>
                </c:pt>
                <c:pt idx="42">
                  <c:v>54</c:v>
                </c:pt>
                <c:pt idx="43">
                  <c:v>48</c:v>
                </c:pt>
                <c:pt idx="44">
                  <c:v>80</c:v>
                </c:pt>
                <c:pt idx="45">
                  <c:v>105</c:v>
                </c:pt>
                <c:pt idx="46">
                  <c:v>109</c:v>
                </c:pt>
                <c:pt idx="47">
                  <c:v>166</c:v>
                </c:pt>
                <c:pt idx="48">
                  <c:v>146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25</c:v>
                </c:pt>
                <c:pt idx="40">
                  <c:v>17</c:v>
                </c:pt>
                <c:pt idx="41">
                  <c:v>29</c:v>
                </c:pt>
                <c:pt idx="42">
                  <c:v>45</c:v>
                </c:pt>
                <c:pt idx="43">
                  <c:v>42</c:v>
                </c:pt>
                <c:pt idx="44">
                  <c:v>63</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91</c:v>
                </c:pt>
                <c:pt idx="34">
                  <c:v>53</c:v>
                </c:pt>
                <c:pt idx="35">
                  <c:v>44</c:v>
                </c:pt>
                <c:pt idx="36">
                  <c:v>23</c:v>
                </c:pt>
                <c:pt idx="37">
                  <c:v>89</c:v>
                </c:pt>
                <c:pt idx="38">
                  <c:v>42</c:v>
                </c:pt>
                <c:pt idx="39">
                  <c:v>182</c:v>
                </c:pt>
                <c:pt idx="40">
                  <c:v>88</c:v>
                </c:pt>
                <c:pt idx="41">
                  <c:v>121</c:v>
                </c:pt>
                <c:pt idx="42">
                  <c:v>80</c:v>
                </c:pt>
                <c:pt idx="43">
                  <c:v>195</c:v>
                </c:pt>
                <c:pt idx="44">
                  <c:v>89</c:v>
                </c:pt>
                <c:pt idx="45">
                  <c:v>108</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353</c:v>
                </c:pt>
                <c:pt idx="2">
                  <c:v>228</c:v>
                </c:pt>
                <c:pt idx="3">
                  <c:v>146</c:v>
                </c:pt>
                <c:pt idx="4">
                  <c:v>62</c:v>
                </c:pt>
                <c:pt idx="5">
                  <c:v>38</c:v>
                </c:pt>
                <c:pt idx="6">
                  <c:v>41</c:v>
                </c:pt>
                <c:pt idx="7">
                  <c:v>23</c:v>
                </c:pt>
                <c:pt idx="8">
                  <c:v>18</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132</c:v>
                </c:pt>
                <c:pt idx="3">
                  <c:v>101</c:v>
                </c:pt>
                <c:pt idx="4">
                  <c:v>36</c:v>
                </c:pt>
                <c:pt idx="5">
                  <c:v>22</c:v>
                </c:pt>
                <c:pt idx="6">
                  <c:v>32</c:v>
                </c:pt>
                <c:pt idx="7">
                  <c:v>23</c:v>
                </c:pt>
                <c:pt idx="8">
                  <c:v>18</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445</c:v>
                </c:pt>
                <c:pt idx="1">
                  <c:v>177</c:v>
                </c:pt>
                <c:pt idx="2">
                  <c:v>206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280</c:v>
                </c:pt>
                <c:pt idx="1">
                  <c:v>111</c:v>
                </c:pt>
                <c:pt idx="2">
                  <c:v>109</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Analysis'!$P$5:$P$19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Analysis'!$T$5:$T$19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124</c:v>
                </c:pt>
                <c:pt idx="2">
                  <c:v>196</c:v>
                </c:pt>
                <c:pt idx="3">
                  <c:v>191</c:v>
                </c:pt>
                <c:pt idx="4">
                  <c:v>180</c:v>
                </c:pt>
                <c:pt idx="5">
                  <c:v>173</c:v>
                </c:pt>
                <c:pt idx="6">
                  <c:v>131</c:v>
                </c:pt>
                <c:pt idx="7">
                  <c:v>107</c:v>
                </c:pt>
                <c:pt idx="8">
                  <c:v>89</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#N/A</c:v>
                </c:pt>
                <c:pt idx="69">
                  <c:v>2024</c:v>
                </c:pt>
                <c:pt idx="70">
                  <c:v>2020</c:v>
                </c:pt>
                <c:pt idx="71">
                  <c:v>#N/A</c:v>
                </c:pt>
                <c:pt idx="72">
                  <c:v>#N/A</c:v>
                </c:pt>
                <c:pt idx="73">
                  <c:v>#N/A</c:v>
                </c:pt>
                <c:pt idx="74">
                  <c:v>2022</c:v>
                </c:pt>
                <c:pt idx="75">
                  <c:v>2023</c:v>
                </c:pt>
                <c:pt idx="76">
                  <c:v>#N/A</c:v>
                </c:pt>
                <c:pt idx="77">
                  <c:v>#N/A</c:v>
                </c:pt>
                <c:pt idx="78">
                  <c:v>2022</c:v>
                </c:pt>
                <c:pt idx="79">
                  <c:v>#N/A</c:v>
                </c:pt>
                <c:pt idx="80">
                  <c:v>2021</c:v>
                </c:pt>
                <c:pt idx="81">
                  <c:v>2019</c:v>
                </c:pt>
                <c:pt idx="82">
                  <c:v>2019</c:v>
                </c:pt>
                <c:pt idx="83">
                  <c:v>#N/A</c:v>
                </c:pt>
                <c:pt idx="84">
                  <c:v>#N/A</c:v>
                </c:pt>
                <c:pt idx="85">
                  <c:v>2026</c:v>
                </c:pt>
                <c:pt idx="86">
                  <c:v>2026</c:v>
                </c:pt>
                <c:pt idx="87">
                  <c:v>2023</c:v>
                </c:pt>
                <c:pt idx="88">
                  <c:v>#N/A</c:v>
                </c:pt>
                <c:pt idx="89">
                  <c:v>2024</c:v>
                </c:pt>
                <c:pt idx="90">
                  <c:v>#N/A</c:v>
                </c:pt>
                <c:pt idx="91">
                  <c:v>#N/A</c:v>
                </c:pt>
                <c:pt idx="92">
                  <c:v>2022</c:v>
                </c:pt>
                <c:pt idx="93">
                  <c:v>#N/A</c:v>
                </c:pt>
                <c:pt idx="94">
                  <c:v>2022</c:v>
                </c:pt>
                <c:pt idx="95">
                  <c:v>2021</c:v>
                </c:pt>
                <c:pt idx="96">
                  <c:v>2020</c:v>
                </c:pt>
                <c:pt idx="97">
                  <c:v>2022</c:v>
                </c:pt>
                <c:pt idx="98">
                  <c:v>#N/A</c:v>
                </c:pt>
                <c:pt idx="99">
                  <c:v>#N/A</c:v>
                </c:pt>
                <c:pt idx="100">
                  <c:v>#N/A</c:v>
                </c:pt>
                <c:pt idx="101">
                  <c:v>2025</c:v>
                </c:pt>
                <c:pt idx="102">
                  <c:v>#N/A</c:v>
                </c:pt>
                <c:pt idx="103">
                  <c:v>#N/A</c:v>
                </c:pt>
                <c:pt idx="104">
                  <c:v>2022</c:v>
                </c:pt>
                <c:pt idx="105">
                  <c:v>#N/A</c:v>
                </c:pt>
                <c:pt idx="106">
                  <c:v>#N/A</c:v>
                </c:pt>
                <c:pt idx="107">
                  <c:v>#N/A</c:v>
                </c:pt>
                <c:pt idx="108">
                  <c:v>2018</c:v>
                </c:pt>
                <c:pt idx="109">
                  <c:v>2016</c:v>
                </c:pt>
                <c:pt idx="110">
                  <c:v>#N/A</c:v>
                </c:pt>
                <c:pt idx="111">
                  <c:v>#N/A</c:v>
                </c:pt>
                <c:pt idx="112">
                  <c:v>#N/A</c:v>
                </c:pt>
                <c:pt idx="113">
                  <c:v>#N/A</c:v>
                </c:pt>
                <c:pt idx="114">
                  <c:v>#N/A</c:v>
                </c:pt>
                <c:pt idx="115">
                  <c:v>#N/A</c:v>
                </c:pt>
                <c:pt idx="116">
                  <c:v>#N/A</c:v>
                </c:pt>
                <c:pt idx="117">
                  <c:v>#N/A</c:v>
                </c:pt>
                <c:pt idx="118">
                  <c:v>#N/A</c:v>
                </c:pt>
                <c:pt idx="119">
                  <c:v>2015</c:v>
                </c:pt>
                <c:pt idx="120">
                  <c:v>#N/A</c:v>
                </c:pt>
                <c:pt idx="121">
                  <c:v>#N/A</c:v>
                </c:pt>
                <c:pt idx="122">
                  <c:v>2017</c:v>
                </c:pt>
                <c:pt idx="123">
                  <c:v>#N/A</c:v>
                </c:pt>
                <c:pt idx="124">
                  <c:v>2020</c:v>
                </c:pt>
                <c:pt idx="125">
                  <c:v>#N/A</c:v>
                </c:pt>
                <c:pt idx="126">
                  <c:v>2023</c:v>
                </c:pt>
                <c:pt idx="127">
                  <c:v>2026</c:v>
                </c:pt>
                <c:pt idx="128">
                  <c:v>#N/A</c:v>
                </c:pt>
                <c:pt idx="129">
                  <c:v>#N/A</c:v>
                </c:pt>
                <c:pt idx="130">
                  <c:v>2022</c:v>
                </c:pt>
                <c:pt idx="131">
                  <c:v>2019</c:v>
                </c:pt>
                <c:pt idx="132">
                  <c:v>#N/A</c:v>
                </c:pt>
                <c:pt idx="133">
                  <c:v>#N/A</c:v>
                </c:pt>
                <c:pt idx="134">
                  <c:v>#N/A</c:v>
                </c:pt>
                <c:pt idx="135">
                  <c:v>2023</c:v>
                </c:pt>
                <c:pt idx="136">
                  <c:v>2025</c:v>
                </c:pt>
                <c:pt idx="137">
                  <c:v>#N/A</c:v>
                </c:pt>
                <c:pt idx="138">
                  <c:v>#N/A</c:v>
                </c:pt>
                <c:pt idx="139">
                  <c:v>2026</c:v>
                </c:pt>
                <c:pt idx="140">
                  <c:v>2025</c:v>
                </c:pt>
                <c:pt idx="141">
                  <c:v>#N/A</c:v>
                </c:pt>
                <c:pt idx="142">
                  <c:v>#N/A</c:v>
                </c:pt>
                <c:pt idx="143">
                  <c:v>#N/A</c:v>
                </c:pt>
                <c:pt idx="144">
                  <c:v>#N/A</c:v>
                </c:pt>
                <c:pt idx="145">
                  <c:v>#N/A</c:v>
                </c:pt>
                <c:pt idx="146">
                  <c:v>#N/A</c:v>
                </c:pt>
                <c:pt idx="147">
                  <c:v>#N/A</c:v>
                </c:pt>
                <c:pt idx="148">
                  <c:v>2020</c:v>
                </c:pt>
                <c:pt idx="149">
                  <c:v>#N/A</c:v>
                </c:pt>
                <c:pt idx="150">
                  <c:v>#N/A</c:v>
                </c:pt>
                <c:pt idx="151">
                  <c:v>2022</c:v>
                </c:pt>
                <c:pt idx="152">
                  <c:v>2025</c:v>
                </c:pt>
                <c:pt idx="153">
                  <c:v>#N/A</c:v>
                </c:pt>
                <c:pt idx="154">
                  <c:v>#N/A</c:v>
                </c:pt>
                <c:pt idx="155">
                  <c:v>2026</c:v>
                </c:pt>
                <c:pt idx="156">
                  <c:v>2023</c:v>
                </c:pt>
                <c:pt idx="157">
                  <c:v>2023</c:v>
                </c:pt>
                <c:pt idx="158">
                  <c:v>#N/A</c:v>
                </c:pt>
                <c:pt idx="159">
                  <c:v>#N/A</c:v>
                </c:pt>
                <c:pt idx="160">
                  <c:v>2023</c:v>
                </c:pt>
                <c:pt idx="161">
                  <c:v>2017</c:v>
                </c:pt>
                <c:pt idx="162">
                  <c:v>#N/A</c:v>
                </c:pt>
                <c:pt idx="163">
                  <c:v>#N/A</c:v>
                </c:pt>
                <c:pt idx="164">
                  <c:v>#N/A</c:v>
                </c:pt>
                <c:pt idx="165">
                  <c:v>#N/A</c:v>
                </c:pt>
                <c:pt idx="166">
                  <c:v>#N/A</c:v>
                </c:pt>
                <c:pt idx="167">
                  <c:v>#N/A</c:v>
                </c:pt>
                <c:pt idx="168">
                  <c:v>#N/A</c:v>
                </c:pt>
                <c:pt idx="169">
                  <c:v>2017</c:v>
                </c:pt>
                <c:pt idx="170">
                  <c:v>#N/A</c:v>
                </c:pt>
                <c:pt idx="171">
                  <c:v>#N/A</c:v>
                </c:pt>
                <c:pt idx="172">
                  <c:v>#N/A</c:v>
                </c:pt>
                <c:pt idx="173">
                  <c:v>2023</c:v>
                </c:pt>
                <c:pt idx="174">
                  <c:v>#N/A</c:v>
                </c:pt>
                <c:pt idx="175">
                  <c:v>2022</c:v>
                </c:pt>
                <c:pt idx="176">
                  <c:v>#N/A</c:v>
                </c:pt>
                <c:pt idx="177">
                  <c:v>#N/A</c:v>
                </c:pt>
                <c:pt idx="178">
                  <c:v>#N/A</c:v>
                </c:pt>
                <c:pt idx="179">
                  <c:v>#N/A</c:v>
                </c:pt>
                <c:pt idx="180">
                  <c:v>2026</c:v>
                </c:pt>
                <c:pt idx="181">
                  <c:v>2020</c:v>
                </c:pt>
                <c:pt idx="182">
                  <c:v>#N/A</c:v>
                </c:pt>
                <c:pt idx="183">
                  <c:v>2026</c:v>
                </c:pt>
                <c:pt idx="184">
                  <c:v>2023</c:v>
                </c:pt>
                <c:pt idx="185">
                  <c:v>#N/A</c:v>
                </c:pt>
                <c:pt idx="186">
                  <c:v>2019</c:v>
                </c:pt>
                <c:pt idx="187">
                  <c:v>2026</c:v>
                </c:pt>
                <c:pt idx="188">
                  <c:v>2025</c:v>
                </c:pt>
                <c:pt idx="189">
                  <c:v>#N/A</c:v>
                </c:pt>
                <c:pt idx="190">
                  <c:v>#N/A</c:v>
                </c:pt>
                <c:pt idx="191">
                  <c:v>2022</c:v>
                </c:pt>
                <c:pt idx="192">
                  <c:v>2018</c:v>
                </c:pt>
                <c:pt idx="193">
                  <c:v>2020</c:v>
                </c:pt>
                <c:pt idx="194">
                  <c:v>#N/A</c:v>
                </c:pt>
                <c:pt idx="195">
                  <c:v>#N/A</c:v>
                </c:pt>
                <c:pt idx="196">
                  <c:v>2025</c:v>
                </c:pt>
                <c:pt idx="197">
                  <c:v>2025</c:v>
                </c:pt>
                <c:pt idx="198">
                  <c:v>2023</c:v>
                </c:pt>
                <c:pt idx="199">
                  <c:v>2016</c:v>
                </c:pt>
                <c:pt idx="200">
                  <c:v>#N/A</c:v>
                </c:pt>
                <c:pt idx="201">
                  <c:v>2014</c:v>
                </c:pt>
                <c:pt idx="202">
                  <c:v>#N/A</c:v>
                </c:pt>
                <c:pt idx="203">
                  <c:v>#N/A</c:v>
                </c:pt>
                <c:pt idx="204">
                  <c:v>#N/A</c:v>
                </c:pt>
                <c:pt idx="205">
                  <c:v>2014</c:v>
                </c:pt>
                <c:pt idx="206">
                  <c:v>2026</c:v>
                </c:pt>
                <c:pt idx="207">
                  <c:v>2024</c:v>
                </c:pt>
                <c:pt idx="208">
                  <c:v>#N/A</c:v>
                </c:pt>
                <c:pt idx="209">
                  <c:v>#N/A</c:v>
                </c:pt>
                <c:pt idx="210">
                  <c:v>2012</c:v>
                </c:pt>
                <c:pt idx="211">
                  <c:v>#N/A</c:v>
                </c:pt>
                <c:pt idx="212">
                  <c:v>#N/A</c:v>
                </c:pt>
                <c:pt idx="213">
                  <c:v>#N/A</c:v>
                </c:pt>
                <c:pt idx="214">
                  <c:v>#N/A</c:v>
                </c:pt>
                <c:pt idx="215">
                  <c:v>2019</c:v>
                </c:pt>
                <c:pt idx="216">
                  <c:v>2025</c:v>
                </c:pt>
                <c:pt idx="217">
                  <c:v>#N/A</c:v>
                </c:pt>
                <c:pt idx="218">
                  <c:v>2025</c:v>
                </c:pt>
                <c:pt idx="219">
                  <c:v>#N/A</c:v>
                </c:pt>
                <c:pt idx="220">
                  <c:v>2021</c:v>
                </c:pt>
                <c:pt idx="221">
                  <c:v>2026</c:v>
                </c:pt>
                <c:pt idx="222">
                  <c:v>2019</c:v>
                </c:pt>
                <c:pt idx="223">
                  <c:v>2022</c:v>
                </c:pt>
                <c:pt idx="224">
                  <c:v>1996</c:v>
                </c:pt>
                <c:pt idx="225">
                  <c:v>#N/A</c:v>
                </c:pt>
                <c:pt idx="226">
                  <c:v>#N/A</c:v>
                </c:pt>
                <c:pt idx="227">
                  <c:v>#N/A</c:v>
                </c:pt>
                <c:pt idx="228">
                  <c:v>#N/A</c:v>
                </c:pt>
                <c:pt idx="229">
                  <c:v>#N/A</c:v>
                </c:pt>
                <c:pt idx="230">
                  <c:v>#N/A</c:v>
                </c:pt>
                <c:pt idx="231">
                  <c:v>#N/A</c:v>
                </c:pt>
                <c:pt idx="232">
                  <c:v>#N/A</c:v>
                </c:pt>
                <c:pt idx="233">
                  <c:v>#N/A</c:v>
                </c:pt>
                <c:pt idx="234">
                  <c:v>#N/A</c:v>
                </c:pt>
                <c:pt idx="235">
                  <c:v>#N/A</c:v>
                </c:pt>
                <c:pt idx="236">
                  <c:v>2021</c:v>
                </c:pt>
                <c:pt idx="237">
                  <c:v>#N/A</c:v>
                </c:pt>
                <c:pt idx="238">
                  <c:v>2023</c:v>
                </c:pt>
                <c:pt idx="239">
                  <c:v>2026</c:v>
                </c:pt>
                <c:pt idx="240">
                  <c:v>#N/A</c:v>
                </c:pt>
                <c:pt idx="241">
                  <c:v>#N/A</c:v>
                </c:pt>
                <c:pt idx="242">
                  <c:v>#N/A</c:v>
                </c:pt>
                <c:pt idx="243">
                  <c:v>#N/A</c:v>
                </c:pt>
                <c:pt idx="244">
                  <c:v>#N/A</c:v>
                </c:pt>
                <c:pt idx="245">
                  <c:v>2026</c:v>
                </c:pt>
                <c:pt idx="246">
                  <c:v>2013</c:v>
                </c:pt>
                <c:pt idx="247">
                  <c:v>2014</c:v>
                </c:pt>
                <c:pt idx="248">
                  <c:v>#N/A</c:v>
                </c:pt>
                <c:pt idx="249">
                  <c:v>#N/A</c:v>
                </c:pt>
                <c:pt idx="250">
                  <c:v>2023</c:v>
                </c:pt>
                <c:pt idx="251">
                  <c:v>2015</c:v>
                </c:pt>
                <c:pt idx="252">
                  <c:v>#N/A</c:v>
                </c:pt>
                <c:pt idx="253">
                  <c:v>#N/A</c:v>
                </c:pt>
                <c:pt idx="254">
                  <c:v>#N/A</c:v>
                </c:pt>
                <c:pt idx="255">
                  <c:v>#N/A</c:v>
                </c:pt>
                <c:pt idx="256">
                  <c:v>#N/A</c:v>
                </c:pt>
                <c:pt idx="257">
                  <c:v>#N/A</c:v>
                </c:pt>
                <c:pt idx="258">
                  <c:v>2020</c:v>
                </c:pt>
                <c:pt idx="259">
                  <c:v>#N/A</c:v>
                </c:pt>
                <c:pt idx="260">
                  <c:v>2026</c:v>
                </c:pt>
                <c:pt idx="261">
                  <c:v>#N/A</c:v>
                </c:pt>
                <c:pt idx="262">
                  <c:v>#N/A</c:v>
                </c:pt>
                <c:pt idx="263">
                  <c:v>#N/A</c:v>
                </c:pt>
                <c:pt idx="264">
                  <c:v>#N/A</c:v>
                </c:pt>
                <c:pt idx="265">
                  <c:v>#N/A</c:v>
                </c:pt>
                <c:pt idx="266">
                  <c:v>#N/A</c:v>
                </c:pt>
                <c:pt idx="267">
                  <c:v>1993</c:v>
                </c:pt>
                <c:pt idx="268">
                  <c:v>#N/A</c:v>
                </c:pt>
                <c:pt idx="269">
                  <c:v>#N/A</c:v>
                </c:pt>
                <c:pt idx="270">
                  <c:v>2016</c:v>
                </c:pt>
                <c:pt idx="271">
                  <c:v>#N/A</c:v>
                </c:pt>
                <c:pt idx="272">
                  <c:v>#N/A</c:v>
                </c:pt>
                <c:pt idx="273">
                  <c:v>#N/A</c:v>
                </c:pt>
                <c:pt idx="274">
                  <c:v>2024</c:v>
                </c:pt>
                <c:pt idx="275">
                  <c:v>#N/A</c:v>
                </c:pt>
                <c:pt idx="276">
                  <c:v>2018</c:v>
                </c:pt>
                <c:pt idx="277">
                  <c:v>2025</c:v>
                </c:pt>
                <c:pt idx="278">
                  <c:v>#N/A</c:v>
                </c:pt>
                <c:pt idx="279">
                  <c:v>#N/A</c:v>
                </c:pt>
                <c:pt idx="280">
                  <c:v>2025</c:v>
                </c:pt>
                <c:pt idx="281">
                  <c:v>2013</c:v>
                </c:pt>
                <c:pt idx="282">
                  <c:v>2023</c:v>
                </c:pt>
                <c:pt idx="283">
                  <c:v>2023</c:v>
                </c:pt>
                <c:pt idx="284">
                  <c:v>#N/A</c:v>
                </c:pt>
                <c:pt idx="285">
                  <c:v>#N/A</c:v>
                </c:pt>
                <c:pt idx="286">
                  <c:v>2022</c:v>
                </c:pt>
                <c:pt idx="287">
                  <c:v>#N/A</c:v>
                </c:pt>
                <c:pt idx="288">
                  <c:v>#N/A</c:v>
                </c:pt>
                <c:pt idx="289">
                  <c:v>2025</c:v>
                </c:pt>
                <c:pt idx="290">
                  <c:v>2026</c:v>
                </c:pt>
                <c:pt idx="291">
                  <c:v>2016</c:v>
                </c:pt>
                <c:pt idx="292">
                  <c:v>#N/A</c:v>
                </c:pt>
                <c:pt idx="293">
                  <c:v>#N/A</c:v>
                </c:pt>
                <c:pt idx="294">
                  <c:v>#N/A</c:v>
                </c:pt>
                <c:pt idx="295">
                  <c:v>#N/A</c:v>
                </c:pt>
                <c:pt idx="296">
                  <c:v>2017</c:v>
                </c:pt>
                <c:pt idx="297">
                  <c:v>2026</c:v>
                </c:pt>
                <c:pt idx="298">
                  <c:v>2023</c:v>
                </c:pt>
                <c:pt idx="299">
                  <c:v>2020</c:v>
                </c:pt>
                <c:pt idx="300">
                  <c:v>#N/A</c:v>
                </c:pt>
                <c:pt idx="301">
                  <c:v>#N/A</c:v>
                </c:pt>
                <c:pt idx="302">
                  <c:v>#N/A</c:v>
                </c:pt>
                <c:pt idx="303">
                  <c:v>#N/A</c:v>
                </c:pt>
                <c:pt idx="304">
                  <c:v>#N/A</c:v>
                </c:pt>
                <c:pt idx="305">
                  <c:v>#N/A</c:v>
                </c:pt>
                <c:pt idx="306">
                  <c:v>#N/A</c:v>
                </c:pt>
                <c:pt idx="307">
                  <c:v>#N/A</c:v>
                </c:pt>
                <c:pt idx="308">
                  <c:v>#N/A</c:v>
                </c:pt>
                <c:pt idx="309">
                  <c:v>2024</c:v>
                </c:pt>
                <c:pt idx="310">
                  <c:v>2022</c:v>
                </c:pt>
                <c:pt idx="311">
                  <c:v>#N/A</c:v>
                </c:pt>
                <c:pt idx="312">
                  <c:v>2017</c:v>
                </c:pt>
                <c:pt idx="313">
                  <c:v>#N/A</c:v>
                </c:pt>
                <c:pt idx="314">
                  <c:v>2024</c:v>
                </c:pt>
                <c:pt idx="315">
                  <c:v>#N/A</c:v>
                </c:pt>
                <c:pt idx="316">
                  <c:v>#N/A</c:v>
                </c:pt>
                <c:pt idx="317">
                  <c:v>#N/A</c:v>
                </c:pt>
                <c:pt idx="318">
                  <c:v>2022</c:v>
                </c:pt>
                <c:pt idx="319">
                  <c:v>2025</c:v>
                </c:pt>
                <c:pt idx="320">
                  <c:v>#N/A</c:v>
                </c:pt>
                <c:pt idx="321">
                  <c:v>2017</c:v>
                </c:pt>
                <c:pt idx="322">
                  <c:v>2025</c:v>
                </c:pt>
                <c:pt idx="323">
                  <c:v>#N/A</c:v>
                </c:pt>
                <c:pt idx="324">
                  <c:v>#N/A</c:v>
                </c:pt>
                <c:pt idx="325">
                  <c:v>#N/A</c:v>
                </c:pt>
                <c:pt idx="326">
                  <c:v>2025</c:v>
                </c:pt>
                <c:pt idx="327">
                  <c:v>2013</c:v>
                </c:pt>
                <c:pt idx="328">
                  <c:v>2020</c:v>
                </c:pt>
                <c:pt idx="329">
                  <c:v>#N/A</c:v>
                </c:pt>
                <c:pt idx="330">
                  <c:v>#N/A</c:v>
                </c:pt>
                <c:pt idx="331">
                  <c:v>#N/A</c:v>
                </c:pt>
                <c:pt idx="332">
                  <c:v>2024</c:v>
                </c:pt>
                <c:pt idx="333">
                  <c:v>#N/A</c:v>
                </c:pt>
                <c:pt idx="334">
                  <c:v>2025</c:v>
                </c:pt>
                <c:pt idx="335">
                  <c:v>2024</c:v>
                </c:pt>
                <c:pt idx="336">
                  <c:v>#N/A</c:v>
                </c:pt>
                <c:pt idx="337">
                  <c:v>#N/A</c:v>
                </c:pt>
                <c:pt idx="338">
                  <c:v>#N/A</c:v>
                </c:pt>
                <c:pt idx="339">
                  <c:v>2024</c:v>
                </c:pt>
                <c:pt idx="340">
                  <c:v>2026</c:v>
                </c:pt>
                <c:pt idx="341">
                  <c:v>2020</c:v>
                </c:pt>
                <c:pt idx="342">
                  <c:v>2023</c:v>
                </c:pt>
                <c:pt idx="343">
                  <c:v>2024</c:v>
                </c:pt>
                <c:pt idx="344">
                  <c:v>#N/A</c:v>
                </c:pt>
                <c:pt idx="345">
                  <c:v>#N/A</c:v>
                </c:pt>
                <c:pt idx="346">
                  <c:v>2024</c:v>
                </c:pt>
                <c:pt idx="347">
                  <c:v>#N/A</c:v>
                </c:pt>
                <c:pt idx="348">
                  <c:v>#N/A</c:v>
                </c:pt>
                <c:pt idx="349">
                  <c:v>2023</c:v>
                </c:pt>
                <c:pt idx="350">
                  <c:v>2025</c:v>
                </c:pt>
                <c:pt idx="351">
                  <c:v>2020</c:v>
                </c:pt>
                <c:pt idx="352">
                  <c:v>#N/A</c:v>
                </c:pt>
                <c:pt idx="353">
                  <c:v>2020</c:v>
                </c:pt>
                <c:pt idx="354">
                  <c:v>2022</c:v>
                </c:pt>
                <c:pt idx="355">
                  <c:v>2016</c:v>
                </c:pt>
                <c:pt idx="356">
                  <c:v>2020</c:v>
                </c:pt>
                <c:pt idx="357">
                  <c:v>2023</c:v>
                </c:pt>
                <c:pt idx="358">
                  <c:v>#N/A</c:v>
                </c:pt>
                <c:pt idx="359">
                  <c:v>#N/A</c:v>
                </c:pt>
                <c:pt idx="360">
                  <c:v>2025</c:v>
                </c:pt>
                <c:pt idx="361">
                  <c:v>2023</c:v>
                </c:pt>
                <c:pt idx="362">
                  <c:v>#N/A</c:v>
                </c:pt>
                <c:pt idx="363">
                  <c:v>2021</c:v>
                </c:pt>
                <c:pt idx="364">
                  <c:v>2024</c:v>
                </c:pt>
                <c:pt idx="365">
                  <c:v>#N/A</c:v>
                </c:pt>
                <c:pt idx="366">
                  <c:v>#N/A</c:v>
                </c:pt>
                <c:pt idx="367">
                  <c:v>2020</c:v>
                </c:pt>
                <c:pt idx="368">
                  <c:v>2022</c:v>
                </c:pt>
                <c:pt idx="369">
                  <c:v>2025</c:v>
                </c:pt>
                <c:pt idx="370">
                  <c:v>2025</c:v>
                </c:pt>
                <c:pt idx="371">
                  <c:v>#N/A</c:v>
                </c:pt>
                <c:pt idx="372">
                  <c:v>#N/A</c:v>
                </c:pt>
                <c:pt idx="373">
                  <c:v>#N/A</c:v>
                </c:pt>
                <c:pt idx="374">
                  <c:v>2019</c:v>
                </c:pt>
                <c:pt idx="375">
                  <c:v>2024</c:v>
                </c:pt>
                <c:pt idx="376">
                  <c:v>2023</c:v>
                </c:pt>
                <c:pt idx="377">
                  <c:v>#N/A</c:v>
                </c:pt>
                <c:pt idx="378">
                  <c:v>#N/A</c:v>
                </c:pt>
                <c:pt idx="379">
                  <c:v>2026</c:v>
                </c:pt>
                <c:pt idx="380">
                  <c:v>#N/A</c:v>
                </c:pt>
                <c:pt idx="381">
                  <c:v>2025</c:v>
                </c:pt>
                <c:pt idx="382">
                  <c:v>#N/A</c:v>
                </c:pt>
                <c:pt idx="383">
                  <c:v>2017</c:v>
                </c:pt>
                <c:pt idx="384">
                  <c:v>2025</c:v>
                </c:pt>
                <c:pt idx="385">
                  <c:v>2022</c:v>
                </c:pt>
                <c:pt idx="386">
                  <c:v>#N/A</c:v>
                </c:pt>
                <c:pt idx="387">
                  <c:v>2023</c:v>
                </c:pt>
                <c:pt idx="388">
                  <c:v>2017</c:v>
                </c:pt>
                <c:pt idx="389">
                  <c:v>2014</c:v>
                </c:pt>
                <c:pt idx="390">
                  <c:v>2025</c:v>
                </c:pt>
                <c:pt idx="391">
                  <c:v>#N/A</c:v>
                </c:pt>
                <c:pt idx="392">
                  <c:v>2026</c:v>
                </c:pt>
                <c:pt idx="393">
                  <c:v>2023</c:v>
                </c:pt>
                <c:pt idx="394">
                  <c:v>#N/A</c:v>
                </c:pt>
                <c:pt idx="395">
                  <c:v>2025</c:v>
                </c:pt>
                <c:pt idx="396">
                  <c:v>2023</c:v>
                </c:pt>
                <c:pt idx="397">
                  <c:v>2018</c:v>
                </c:pt>
                <c:pt idx="398">
                  <c:v>2025</c:v>
                </c:pt>
                <c:pt idx="399">
                  <c:v>#N/A</c:v>
                </c:pt>
                <c:pt idx="400">
                  <c:v>#N/A</c:v>
                </c:pt>
                <c:pt idx="401">
                  <c:v>2023</c:v>
                </c:pt>
                <c:pt idx="402">
                  <c:v>#N/A</c:v>
                </c:pt>
                <c:pt idx="403">
                  <c:v>#N/A</c:v>
                </c:pt>
                <c:pt idx="404">
                  <c:v>#N/A</c:v>
                </c:pt>
                <c:pt idx="405">
                  <c:v>2026</c:v>
                </c:pt>
                <c:pt idx="406">
                  <c:v>#N/A</c:v>
                </c:pt>
                <c:pt idx="407">
                  <c:v>2026</c:v>
                </c:pt>
                <c:pt idx="408">
                  <c:v>#N/A</c:v>
                </c:pt>
                <c:pt idx="409">
                  <c:v>#N/A</c:v>
                </c:pt>
                <c:pt idx="410">
                  <c:v>2025</c:v>
                </c:pt>
                <c:pt idx="411">
                  <c:v>#N/A</c:v>
                </c:pt>
                <c:pt idx="412">
                  <c:v>#N/A</c:v>
                </c:pt>
                <c:pt idx="413">
                  <c:v>2022</c:v>
                </c:pt>
                <c:pt idx="414">
                  <c:v>2017</c:v>
                </c:pt>
                <c:pt idx="415">
                  <c:v>2016</c:v>
                </c:pt>
                <c:pt idx="416">
                  <c:v>#N/A</c:v>
                </c:pt>
                <c:pt idx="417">
                  <c:v>2019</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#N/A</c:v>
                </c:pt>
                <c:pt idx="431">
                  <c:v>#N/A</c:v>
                </c:pt>
                <c:pt idx="432">
                  <c:v>#N/A</c:v>
                </c:pt>
                <c:pt idx="433">
                  <c:v>#N/A</c:v>
                </c:pt>
                <c:pt idx="434">
                  <c:v>#N/A</c:v>
                </c:pt>
                <c:pt idx="435">
                  <c:v>2025</c:v>
                </c:pt>
                <c:pt idx="436">
                  <c:v>2018</c:v>
                </c:pt>
                <c:pt idx="437">
                  <c:v>#N/A</c:v>
                </c:pt>
                <c:pt idx="438">
                  <c:v>2023</c:v>
                </c:pt>
                <c:pt idx="439">
                  <c:v>#N/A</c:v>
                </c:pt>
                <c:pt idx="440">
                  <c:v>2025</c:v>
                </c:pt>
                <c:pt idx="441">
                  <c:v>#N/A</c:v>
                </c:pt>
                <c:pt idx="442">
                  <c:v>#N/A</c:v>
                </c:pt>
                <c:pt idx="443">
                  <c:v>2023</c:v>
                </c:pt>
                <c:pt idx="444">
                  <c:v>2026</c:v>
                </c:pt>
                <c:pt idx="445">
                  <c:v>#N/A</c:v>
                </c:pt>
                <c:pt idx="446">
                  <c:v>2025</c:v>
                </c:pt>
                <c:pt idx="447">
                  <c:v>2016</c:v>
                </c:pt>
                <c:pt idx="448">
                  <c:v>#N/A</c:v>
                </c:pt>
                <c:pt idx="449">
                  <c:v>#N/A</c:v>
                </c:pt>
                <c:pt idx="450">
                  <c:v>#N/A</c:v>
                </c:pt>
                <c:pt idx="451">
                  <c:v>2023</c:v>
                </c:pt>
                <c:pt idx="452">
                  <c:v>#N/A</c:v>
                </c:pt>
                <c:pt idx="453">
                  <c:v>#N/A</c:v>
                </c:pt>
                <c:pt idx="454">
                  <c:v>#N/A</c:v>
                </c:pt>
                <c:pt idx="455">
                  <c:v>#N/A</c:v>
                </c:pt>
                <c:pt idx="456">
                  <c:v>2024</c:v>
                </c:pt>
                <c:pt idx="457">
                  <c:v>#N/A</c:v>
                </c:pt>
                <c:pt idx="458">
                  <c:v>#N/A</c:v>
                </c:pt>
                <c:pt idx="459">
                  <c:v>2016</c:v>
                </c:pt>
                <c:pt idx="460">
                  <c:v>2013</c:v>
                </c:pt>
                <c:pt idx="461">
                  <c:v>#N/A</c:v>
                </c:pt>
                <c:pt idx="462">
                  <c:v>#N/A</c:v>
                </c:pt>
                <c:pt idx="463">
                  <c:v>2024</c:v>
                </c:pt>
                <c:pt idx="464">
                  <c:v>#N/A</c:v>
                </c:pt>
                <c:pt idx="465">
                  <c:v>#N/A</c:v>
                </c:pt>
                <c:pt idx="466">
                  <c:v>#N/A</c:v>
                </c:pt>
                <c:pt idx="467">
                  <c:v>#N/A</c:v>
                </c:pt>
                <c:pt idx="468">
                  <c:v>2023</c:v>
                </c:pt>
                <c:pt idx="469">
                  <c:v>#N/A</c:v>
                </c:pt>
                <c:pt idx="470">
                  <c:v>#N/A</c:v>
                </c:pt>
                <c:pt idx="471">
                  <c:v>#N/A</c:v>
                </c:pt>
                <c:pt idx="472">
                  <c:v>#N/A</c:v>
                </c:pt>
                <c:pt idx="473">
                  <c:v>#N/A</c:v>
                </c:pt>
                <c:pt idx="474">
                  <c:v>#N/A</c:v>
                </c:pt>
                <c:pt idx="475">
                  <c:v>2026</c:v>
                </c:pt>
                <c:pt idx="476">
                  <c:v>#N/A</c:v>
                </c:pt>
                <c:pt idx="477">
                  <c:v>#N/A</c:v>
                </c:pt>
                <c:pt idx="478">
                  <c:v>#N/A</c:v>
                </c:pt>
                <c:pt idx="479">
                  <c:v>#N/A</c:v>
                </c:pt>
                <c:pt idx="480">
                  <c:v>2025</c:v>
                </c:pt>
                <c:pt idx="481">
                  <c:v>#N/A</c:v>
                </c:pt>
                <c:pt idx="482">
                  <c:v>#N/A</c:v>
                </c:pt>
                <c:pt idx="483">
                  <c:v>#N/A</c:v>
                </c:pt>
                <c:pt idx="484">
                  <c:v>#N/A</c:v>
                </c:pt>
                <c:pt idx="485">
                  <c:v>2026</c:v>
                </c:pt>
                <c:pt idx="486">
                  <c:v>2022</c:v>
                </c:pt>
                <c:pt idx="487">
                  <c:v>#N/A</c:v>
                </c:pt>
                <c:pt idx="488">
                  <c:v>2026</c:v>
                </c:pt>
                <c:pt idx="489">
                  <c:v>2019</c:v>
                </c:pt>
                <c:pt idx="490">
                  <c:v>2023</c:v>
                </c:pt>
                <c:pt idx="491">
                  <c:v>2025</c:v>
                </c:pt>
                <c:pt idx="492">
                  <c:v>#N/A</c:v>
                </c:pt>
                <c:pt idx="493">
                  <c:v>2018</c:v>
                </c:pt>
                <c:pt idx="494">
                  <c:v>2025</c:v>
                </c:pt>
                <c:pt idx="495">
                  <c:v>#N/A</c:v>
                </c:pt>
                <c:pt idx="496">
                  <c:v>2025</c:v>
                </c:pt>
                <c:pt idx="497">
                  <c:v>#N/A</c:v>
                </c:pt>
                <c:pt idx="498">
                  <c:v>2025</c:v>
                </c:pt>
                <c:pt idx="499">
                  <c:v>#N/A</c:v>
                </c:pt>
                <c:pt idx="500">
                  <c:v>#N/A</c:v>
                </c:pt>
                <c:pt idx="501">
                  <c:v>#N/A</c:v>
                </c:pt>
                <c:pt idx="502">
                  <c:v>#N/A</c:v>
                </c:pt>
                <c:pt idx="503">
                  <c:v>2025</c:v>
                </c:pt>
                <c:pt idx="504">
                  <c:v>#N/A</c:v>
                </c:pt>
                <c:pt idx="505">
                  <c:v>2020</c:v>
                </c:pt>
                <c:pt idx="506">
                  <c:v>2021</c:v>
                </c:pt>
                <c:pt idx="507">
                  <c:v>#N/A</c:v>
                </c:pt>
                <c:pt idx="508">
                  <c:v>2025</c:v>
                </c:pt>
                <c:pt idx="509">
                  <c:v>#N/A</c:v>
                </c:pt>
                <c:pt idx="510">
                  <c:v>#N/A</c:v>
                </c:pt>
                <c:pt idx="511">
                  <c:v>#N/A</c:v>
                </c:pt>
                <c:pt idx="512">
                  <c:v>#N/A</c:v>
                </c:pt>
                <c:pt idx="513">
                  <c:v>2023</c:v>
                </c:pt>
                <c:pt idx="514">
                  <c:v>2022</c:v>
                </c:pt>
                <c:pt idx="515">
                  <c:v>#N/A</c:v>
                </c:pt>
                <c:pt idx="516">
                  <c:v>#N/A</c:v>
                </c:pt>
                <c:pt idx="517">
                  <c:v>#N/A</c:v>
                </c:pt>
                <c:pt idx="518">
                  <c:v>#N/A</c:v>
                </c:pt>
                <c:pt idx="519">
                  <c:v>#N/A</c:v>
                </c:pt>
                <c:pt idx="520">
                  <c:v>#N/A</c:v>
                </c:pt>
                <c:pt idx="521">
                  <c:v>#N/A</c:v>
                </c:pt>
                <c:pt idx="522">
                  <c:v>#N/A</c:v>
                </c:pt>
                <c:pt idx="523">
                  <c:v>2025</c:v>
                </c:pt>
                <c:pt idx="524">
                  <c:v>2015</c:v>
                </c:pt>
                <c:pt idx="525">
                  <c:v>#N/A</c:v>
                </c:pt>
                <c:pt idx="526">
                  <c:v>2016</c:v>
                </c:pt>
                <c:pt idx="527">
                  <c:v>2024</c:v>
                </c:pt>
                <c:pt idx="528">
                  <c:v>2018</c:v>
                </c:pt>
                <c:pt idx="529">
                  <c:v>2025</c:v>
                </c:pt>
                <c:pt idx="530">
                  <c:v>#N/A</c:v>
                </c:pt>
                <c:pt idx="531">
                  <c:v>#N/A</c:v>
                </c:pt>
                <c:pt idx="532">
                  <c:v>2026</c:v>
                </c:pt>
                <c:pt idx="533">
                  <c:v>#N/A</c:v>
                </c:pt>
                <c:pt idx="534">
                  <c:v>#N/A</c:v>
                </c:pt>
                <c:pt idx="535">
                  <c:v>2025</c:v>
                </c:pt>
                <c:pt idx="536">
                  <c:v>2023</c:v>
                </c:pt>
                <c:pt idx="537">
                  <c:v>2018</c:v>
                </c:pt>
                <c:pt idx="538">
                  <c:v>2022</c:v>
                </c:pt>
                <c:pt idx="539">
                  <c:v>#N/A</c:v>
                </c:pt>
                <c:pt idx="540">
                  <c:v>2023</c:v>
                </c:pt>
                <c:pt idx="541">
                  <c:v>2021</c:v>
                </c:pt>
                <c:pt idx="542">
                  <c:v>2024</c:v>
                </c:pt>
                <c:pt idx="543">
                  <c:v>#N/A</c:v>
                </c:pt>
                <c:pt idx="544">
                  <c:v>#N/A</c:v>
                </c:pt>
                <c:pt idx="545">
                  <c:v>#N/A</c:v>
                </c:pt>
                <c:pt idx="546">
                  <c:v>2024</c:v>
                </c:pt>
                <c:pt idx="547">
                  <c:v>#N/A</c:v>
                </c:pt>
                <c:pt idx="548">
                  <c:v>2022</c:v>
                </c:pt>
                <c:pt idx="549">
                  <c:v>#N/A</c:v>
                </c:pt>
                <c:pt idx="550">
                  <c:v>2016</c:v>
                </c:pt>
                <c:pt idx="551">
                  <c:v>2022</c:v>
                </c:pt>
                <c:pt idx="552">
                  <c:v>2024</c:v>
                </c:pt>
                <c:pt idx="553">
                  <c:v>2019</c:v>
                </c:pt>
                <c:pt idx="554">
                  <c:v>2025</c:v>
                </c:pt>
                <c:pt idx="555">
                  <c:v>2016</c:v>
                </c:pt>
                <c:pt idx="556">
                  <c:v>2022</c:v>
                </c:pt>
                <c:pt idx="557">
                  <c:v>#N/A</c:v>
                </c:pt>
                <c:pt idx="558">
                  <c:v>2025</c:v>
                </c:pt>
                <c:pt idx="559">
                  <c:v>#N/A</c:v>
                </c:pt>
                <c:pt idx="560">
                  <c:v>2021</c:v>
                </c:pt>
                <c:pt idx="561">
                  <c:v>2025</c:v>
                </c:pt>
                <c:pt idx="562">
                  <c:v>2024</c:v>
                </c:pt>
                <c:pt idx="563">
                  <c:v>#N/A</c:v>
                </c:pt>
                <c:pt idx="564">
                  <c:v>#N/A</c:v>
                </c:pt>
                <c:pt idx="565">
                  <c:v>#N/A</c:v>
                </c:pt>
                <c:pt idx="566">
                  <c:v>2019</c:v>
                </c:pt>
                <c:pt idx="567">
                  <c:v>2022</c:v>
                </c:pt>
                <c:pt idx="568">
                  <c:v>#N/A</c:v>
                </c:pt>
                <c:pt idx="569">
                  <c:v>2025</c:v>
                </c:pt>
                <c:pt idx="570">
                  <c:v>2023</c:v>
                </c:pt>
                <c:pt idx="571">
                  <c:v>#N/A</c:v>
                </c:pt>
                <c:pt idx="572">
                  <c:v>2022</c:v>
                </c:pt>
                <c:pt idx="573">
                  <c:v>#N/A</c:v>
                </c:pt>
                <c:pt idx="574">
                  <c:v>2019</c:v>
                </c:pt>
                <c:pt idx="575">
                  <c:v>#N/A</c:v>
                </c:pt>
                <c:pt idx="576">
                  <c:v>#N/A</c:v>
                </c:pt>
                <c:pt idx="577">
                  <c:v>2015</c:v>
                </c:pt>
                <c:pt idx="578">
                  <c:v>2026</c:v>
                </c:pt>
                <c:pt idx="579">
                  <c:v>2025</c:v>
                </c:pt>
                <c:pt idx="580">
                  <c:v>#N/A</c:v>
                </c:pt>
                <c:pt idx="581">
                  <c:v>2023</c:v>
                </c:pt>
                <c:pt idx="582">
                  <c:v>#N/A</c:v>
                </c:pt>
                <c:pt idx="583">
                  <c:v>2018</c:v>
                </c:pt>
                <c:pt idx="584">
                  <c:v>2026</c:v>
                </c:pt>
                <c:pt idx="585">
                  <c:v>2025</c:v>
                </c:pt>
                <c:pt idx="586">
                  <c:v>2026</c:v>
                </c:pt>
                <c:pt idx="587">
                  <c:v>#N/A</c:v>
                </c:pt>
                <c:pt idx="588">
                  <c:v>#N/A</c:v>
                </c:pt>
                <c:pt idx="589">
                  <c:v>#N/A</c:v>
                </c:pt>
                <c:pt idx="590">
                  <c:v>#N/A</c:v>
                </c:pt>
                <c:pt idx="591">
                  <c:v>#N/A</c:v>
                </c:pt>
                <c:pt idx="592">
                  <c:v>2020</c:v>
                </c:pt>
                <c:pt idx="593">
                  <c:v>#N/A</c:v>
                </c:pt>
                <c:pt idx="594">
                  <c:v>#N/A</c:v>
                </c:pt>
                <c:pt idx="595">
                  <c:v>2021</c:v>
                </c:pt>
                <c:pt idx="596">
                  <c:v>#N/A</c:v>
                </c:pt>
                <c:pt idx="597">
                  <c:v>2023</c:v>
                </c:pt>
                <c:pt idx="598">
                  <c:v>2014</c:v>
                </c:pt>
                <c:pt idx="599">
                  <c:v>#N/A</c:v>
                </c:pt>
                <c:pt idx="600">
                  <c:v>#N/A</c:v>
                </c:pt>
                <c:pt idx="601">
                  <c:v>2015</c:v>
                </c:pt>
                <c:pt idx="602">
                  <c:v>#N/A</c:v>
                </c:pt>
                <c:pt idx="603">
                  <c:v>#N/A</c:v>
                </c:pt>
                <c:pt idx="604">
                  <c:v>#N/A</c:v>
                </c:pt>
                <c:pt idx="605">
                  <c:v>2023</c:v>
                </c:pt>
                <c:pt idx="606">
                  <c:v>2013</c:v>
                </c:pt>
                <c:pt idx="607">
                  <c:v>2026</c:v>
                </c:pt>
                <c:pt idx="608">
                  <c:v>#N/A</c:v>
                </c:pt>
                <c:pt idx="609">
                  <c:v>2021</c:v>
                </c:pt>
                <c:pt idx="610">
                  <c:v>#N/A</c:v>
                </c:pt>
                <c:pt idx="611">
                  <c:v>2026</c:v>
                </c:pt>
                <c:pt idx="612">
                  <c:v>#N/A</c:v>
                </c:pt>
                <c:pt idx="613">
                  <c:v>#N/A</c:v>
                </c:pt>
                <c:pt idx="614">
                  <c:v>2026</c:v>
                </c:pt>
                <c:pt idx="615">
                  <c:v>2026</c:v>
                </c:pt>
                <c:pt idx="616">
                  <c:v>#N/A</c:v>
                </c:pt>
                <c:pt idx="617">
                  <c:v>#N/A</c:v>
                </c:pt>
                <c:pt idx="618">
                  <c:v>2026</c:v>
                </c:pt>
                <c:pt idx="619">
                  <c:v>2024</c:v>
                </c:pt>
                <c:pt idx="620">
                  <c:v>2023</c:v>
                </c:pt>
                <c:pt idx="621">
                  <c:v>2025</c:v>
                </c:pt>
                <c:pt idx="622">
                  <c:v>#N/A</c:v>
                </c:pt>
                <c:pt idx="623">
                  <c:v>#N/A</c:v>
                </c:pt>
                <c:pt idx="624">
                  <c:v>#N/A</c:v>
                </c:pt>
                <c:pt idx="625">
                  <c:v>#N/A</c:v>
                </c:pt>
                <c:pt idx="626">
                  <c:v>#N/A</c:v>
                </c:pt>
                <c:pt idx="627">
                  <c:v>#N/A</c:v>
                </c:pt>
                <c:pt idx="628">
                  <c:v>#N/A</c:v>
                </c:pt>
                <c:pt idx="629">
                  <c:v>2024</c:v>
                </c:pt>
                <c:pt idx="630">
                  <c:v>#N/A</c:v>
                </c:pt>
                <c:pt idx="631">
                  <c:v>#N/A</c:v>
                </c:pt>
                <c:pt idx="632">
                  <c:v>#N/A</c:v>
                </c:pt>
                <c:pt idx="633">
                  <c:v>#N/A</c:v>
                </c:pt>
                <c:pt idx="634">
                  <c:v>#N/A</c:v>
                </c:pt>
                <c:pt idx="635">
                  <c:v>#N/A</c:v>
                </c:pt>
                <c:pt idx="636">
                  <c:v>#N/A</c:v>
                </c:pt>
                <c:pt idx="637">
                  <c:v>#N/A</c:v>
                </c:pt>
                <c:pt idx="638">
                  <c:v>#N/A</c:v>
                </c:pt>
                <c:pt idx="639">
                  <c:v>2026</c:v>
                </c:pt>
                <c:pt idx="640">
                  <c:v>#N/A</c:v>
                </c:pt>
                <c:pt idx="641">
                  <c:v>#N/A</c:v>
                </c:pt>
                <c:pt idx="642">
                  <c:v>2026</c:v>
                </c:pt>
                <c:pt idx="643">
                  <c:v>#N/A</c:v>
                </c:pt>
                <c:pt idx="644">
                  <c:v>2020</c:v>
                </c:pt>
                <c:pt idx="645">
                  <c:v>#N/A</c:v>
                </c:pt>
                <c:pt idx="646">
                  <c:v>#N/A</c:v>
                </c:pt>
                <c:pt idx="647">
                  <c:v>2024</c:v>
                </c:pt>
                <c:pt idx="648">
                  <c:v>2026</c:v>
                </c:pt>
                <c:pt idx="649">
                  <c:v>#N/A</c:v>
                </c:pt>
                <c:pt idx="650">
                  <c:v>2022</c:v>
                </c:pt>
                <c:pt idx="651">
                  <c:v>#N/A</c:v>
                </c:pt>
                <c:pt idx="652">
                  <c:v>#N/A</c:v>
                </c:pt>
                <c:pt idx="653">
                  <c:v>#N/A</c:v>
                </c:pt>
                <c:pt idx="654">
                  <c:v>2024</c:v>
                </c:pt>
                <c:pt idx="655">
                  <c:v>#N/A</c:v>
                </c:pt>
                <c:pt idx="656">
                  <c:v>#N/A</c:v>
                </c:pt>
                <c:pt idx="657">
                  <c:v>#N/A</c:v>
                </c:pt>
                <c:pt idx="658">
                  <c:v>2024</c:v>
                </c:pt>
                <c:pt idx="659">
                  <c:v>2015</c:v>
                </c:pt>
                <c:pt idx="660">
                  <c:v>#N/A</c:v>
                </c:pt>
                <c:pt idx="661">
                  <c:v>2025</c:v>
                </c:pt>
                <c:pt idx="662">
                  <c:v>#N/A</c:v>
                </c:pt>
                <c:pt idx="663">
                  <c:v>2023</c:v>
                </c:pt>
                <c:pt idx="664">
                  <c:v>2023</c:v>
                </c:pt>
                <c:pt idx="665">
                  <c:v>2025</c:v>
                </c:pt>
                <c:pt idx="666">
                  <c:v>2024</c:v>
                </c:pt>
                <c:pt idx="667">
                  <c:v>2010</c:v>
                </c:pt>
                <c:pt idx="668">
                  <c:v>2012</c:v>
                </c:pt>
                <c:pt idx="669">
                  <c:v>2025</c:v>
                </c:pt>
                <c:pt idx="670">
                  <c:v>#N/A</c:v>
                </c:pt>
                <c:pt idx="671">
                  <c:v>#N/A</c:v>
                </c:pt>
                <c:pt idx="672">
                  <c:v>2022</c:v>
                </c:pt>
                <c:pt idx="673">
                  <c:v>#N/A</c:v>
                </c:pt>
                <c:pt idx="674">
                  <c:v>2023</c:v>
                </c:pt>
                <c:pt idx="675">
                  <c:v>2023</c:v>
                </c:pt>
                <c:pt idx="676">
                  <c:v>2021</c:v>
                </c:pt>
                <c:pt idx="677">
                  <c:v>2025</c:v>
                </c:pt>
                <c:pt idx="678">
                  <c:v>#N/A</c:v>
                </c:pt>
                <c:pt idx="679">
                  <c:v>#N/A</c:v>
                </c:pt>
                <c:pt idx="680">
                  <c:v>#N/A</c:v>
                </c:pt>
                <c:pt idx="681">
                  <c:v>2026</c:v>
                </c:pt>
                <c:pt idx="682">
                  <c:v>#N/A</c:v>
                </c:pt>
                <c:pt idx="683">
                  <c:v>#N/A</c:v>
                </c:pt>
                <c:pt idx="684">
                  <c:v>#N/A</c:v>
                </c:pt>
                <c:pt idx="685">
                  <c:v>2017</c:v>
                </c:pt>
                <c:pt idx="686">
                  <c:v>2013</c:v>
                </c:pt>
                <c:pt idx="687">
                  <c:v>2020</c:v>
                </c:pt>
                <c:pt idx="688">
                  <c:v>2023</c:v>
                </c:pt>
                <c:pt idx="689">
                  <c:v>#N/A</c:v>
                </c:pt>
                <c:pt idx="690">
                  <c:v>2020</c:v>
                </c:pt>
                <c:pt idx="691">
                  <c:v>2024</c:v>
                </c:pt>
                <c:pt idx="692">
                  <c:v>#N/A</c:v>
                </c:pt>
                <c:pt idx="693">
                  <c:v>2026</c:v>
                </c:pt>
                <c:pt idx="694">
                  <c:v>#N/A</c:v>
                </c:pt>
                <c:pt idx="695">
                  <c:v>#N/A</c:v>
                </c:pt>
                <c:pt idx="696">
                  <c:v>2026</c:v>
                </c:pt>
                <c:pt idx="697">
                  <c:v>2024</c:v>
                </c:pt>
                <c:pt idx="698">
                  <c:v>#N/A</c:v>
                </c:pt>
                <c:pt idx="699">
                  <c:v>2021</c:v>
                </c:pt>
                <c:pt idx="700">
                  <c:v>2013</c:v>
                </c:pt>
                <c:pt idx="701">
                  <c:v>2020</c:v>
                </c:pt>
                <c:pt idx="702">
                  <c:v>#N/A</c:v>
                </c:pt>
                <c:pt idx="703">
                  <c:v>#N/A</c:v>
                </c:pt>
                <c:pt idx="704">
                  <c:v>#N/A</c:v>
                </c:pt>
                <c:pt idx="705">
                  <c:v>#N/A</c:v>
                </c:pt>
                <c:pt idx="706">
                  <c:v>#N/A</c:v>
                </c:pt>
                <c:pt idx="707">
                  <c:v>#N/A</c:v>
                </c:pt>
                <c:pt idx="708">
                  <c:v>2022</c:v>
                </c:pt>
                <c:pt idx="709">
                  <c:v>#N/A</c:v>
                </c:pt>
                <c:pt idx="710">
                  <c:v>#N/A</c:v>
                </c:pt>
                <c:pt idx="711">
                  <c:v>#N/A</c:v>
                </c:pt>
                <c:pt idx="712">
                  <c:v>#N/A</c:v>
                </c:pt>
                <c:pt idx="713">
                  <c:v>#N/A</c:v>
                </c:pt>
                <c:pt idx="714">
                  <c:v>#N/A</c:v>
                </c:pt>
                <c:pt idx="715">
                  <c:v>#N/A</c:v>
                </c:pt>
                <c:pt idx="716">
                  <c:v>#N/A</c:v>
                </c:pt>
                <c:pt idx="717">
                  <c:v>#N/A</c:v>
                </c:pt>
                <c:pt idx="718">
                  <c:v>#N/A</c:v>
                </c:pt>
                <c:pt idx="719">
                  <c:v>#N/A</c:v>
                </c:pt>
                <c:pt idx="720">
                  <c:v>2020</c:v>
                </c:pt>
                <c:pt idx="721">
                  <c:v>2021</c:v>
                </c:pt>
                <c:pt idx="722">
                  <c:v>#N/A</c:v>
                </c:pt>
                <c:pt idx="723">
                  <c:v>#N/A</c:v>
                </c:pt>
                <c:pt idx="724">
                  <c:v>#N/A</c:v>
                </c:pt>
                <c:pt idx="725">
                  <c:v>#N/A</c:v>
                </c:pt>
                <c:pt idx="726">
                  <c:v>2022</c:v>
                </c:pt>
                <c:pt idx="727">
                  <c:v>2022</c:v>
                </c:pt>
                <c:pt idx="728">
                  <c:v>#N/A</c:v>
                </c:pt>
                <c:pt idx="729">
                  <c:v>2024</c:v>
                </c:pt>
                <c:pt idx="730">
                  <c:v>2026</c:v>
                </c:pt>
                <c:pt idx="731">
                  <c:v>2022</c:v>
                </c:pt>
                <c:pt idx="732">
                  <c:v>2023</c:v>
                </c:pt>
                <c:pt idx="733">
                  <c:v>#N/A</c:v>
                </c:pt>
                <c:pt idx="734">
                  <c:v>2020</c:v>
                </c:pt>
                <c:pt idx="735">
                  <c:v>2023</c:v>
                </c:pt>
                <c:pt idx="736">
                  <c:v>2023</c:v>
                </c:pt>
                <c:pt idx="737">
                  <c:v>#N/A</c:v>
                </c:pt>
                <c:pt idx="738">
                  <c:v>2024</c:v>
                </c:pt>
                <c:pt idx="739">
                  <c:v>2025</c:v>
                </c:pt>
                <c:pt idx="740">
                  <c:v>2022</c:v>
                </c:pt>
                <c:pt idx="741">
                  <c:v>2026</c:v>
                </c:pt>
                <c:pt idx="742">
                  <c:v>#N/A</c:v>
                </c:pt>
                <c:pt idx="743">
                  <c:v>#N/A</c:v>
                </c:pt>
                <c:pt idx="744">
                  <c:v>2025</c:v>
                </c:pt>
                <c:pt idx="745">
                  <c:v>2023</c:v>
                </c:pt>
                <c:pt idx="746">
                  <c:v>2025</c:v>
                </c:pt>
                <c:pt idx="747">
                  <c:v>#N/A</c:v>
                </c:pt>
                <c:pt idx="748">
                  <c:v>2022</c:v>
                </c:pt>
                <c:pt idx="749">
                  <c:v>#N/A</c:v>
                </c:pt>
                <c:pt idx="750">
                  <c:v>#N/A</c:v>
                </c:pt>
                <c:pt idx="751">
                  <c:v>#N/A</c:v>
                </c:pt>
                <c:pt idx="752">
                  <c:v>#N/A</c:v>
                </c:pt>
                <c:pt idx="753">
                  <c:v>#N/A</c:v>
                </c:pt>
                <c:pt idx="754">
                  <c:v>#N/A</c:v>
                </c:pt>
                <c:pt idx="755">
                  <c:v>#N/A</c:v>
                </c:pt>
                <c:pt idx="756">
                  <c:v>#N/A</c:v>
                </c:pt>
                <c:pt idx="757">
                  <c:v>#N/A</c:v>
                </c:pt>
                <c:pt idx="758">
                  <c:v>2010</c:v>
                </c:pt>
                <c:pt idx="759">
                  <c:v>#N/A</c:v>
                </c:pt>
                <c:pt idx="760">
                  <c:v>#N/A</c:v>
                </c:pt>
                <c:pt idx="761">
                  <c:v>2022</c:v>
                </c:pt>
                <c:pt idx="762">
                  <c:v>#N/A</c:v>
                </c:pt>
                <c:pt idx="763">
                  <c:v>#N/A</c:v>
                </c:pt>
                <c:pt idx="764">
                  <c:v>#N/A</c:v>
                </c:pt>
                <c:pt idx="765">
                  <c:v>2020</c:v>
                </c:pt>
                <c:pt idx="766">
                  <c:v>2026</c:v>
                </c:pt>
                <c:pt idx="767">
                  <c:v>2014</c:v>
                </c:pt>
                <c:pt idx="768">
                  <c:v>#N/A</c:v>
                </c:pt>
                <c:pt idx="769">
                  <c:v>#N/A</c:v>
                </c:pt>
                <c:pt idx="770">
                  <c:v>2018</c:v>
                </c:pt>
                <c:pt idx="771">
                  <c:v>#N/A</c:v>
                </c:pt>
                <c:pt idx="772">
                  <c:v>#N/A</c:v>
                </c:pt>
                <c:pt idx="773">
                  <c:v>2026</c:v>
                </c:pt>
                <c:pt idx="774">
                  <c:v>#N/A</c:v>
                </c:pt>
                <c:pt idx="775">
                  <c:v>2024</c:v>
                </c:pt>
                <c:pt idx="776">
                  <c:v>2023</c:v>
                </c:pt>
                <c:pt idx="777">
                  <c:v>#N/A</c:v>
                </c:pt>
                <c:pt idx="778">
                  <c:v>#N/A</c:v>
                </c:pt>
                <c:pt idx="779">
                  <c:v>#N/A</c:v>
                </c:pt>
                <c:pt idx="780">
                  <c:v>2023</c:v>
                </c:pt>
                <c:pt idx="781">
                  <c:v>2021</c:v>
                </c:pt>
                <c:pt idx="782">
                  <c:v>2025</c:v>
                </c:pt>
                <c:pt idx="783">
                  <c:v>#N/A</c:v>
                </c:pt>
                <c:pt idx="784">
                  <c:v>#N/A</c:v>
                </c:pt>
                <c:pt idx="785">
                  <c:v>#N/A</c:v>
                </c:pt>
                <c:pt idx="786">
                  <c:v>#N/A</c:v>
                </c:pt>
                <c:pt idx="787">
                  <c:v>2022</c:v>
                </c:pt>
                <c:pt idx="788">
                  <c:v>2021</c:v>
                </c:pt>
                <c:pt idx="789">
                  <c:v>2015</c:v>
                </c:pt>
                <c:pt idx="790">
                  <c:v>2019</c:v>
                </c:pt>
                <c:pt idx="791">
                  <c:v>#N/A</c:v>
                </c:pt>
                <c:pt idx="792">
                  <c:v>#N/A</c:v>
                </c:pt>
                <c:pt idx="793">
                  <c:v>2019</c:v>
                </c:pt>
                <c:pt idx="794">
                  <c:v>2023</c:v>
                </c:pt>
                <c:pt idx="795">
                  <c:v>2022</c:v>
                </c:pt>
                <c:pt idx="796">
                  <c:v>#N/A</c:v>
                </c:pt>
                <c:pt idx="797">
                  <c:v>#N/A</c:v>
                </c:pt>
                <c:pt idx="798">
                  <c:v>2012</c:v>
                </c:pt>
                <c:pt idx="799">
                  <c:v>2020</c:v>
                </c:pt>
                <c:pt idx="800">
                  <c:v>2008</c:v>
                </c:pt>
                <c:pt idx="801">
                  <c:v>#N/A</c:v>
                </c:pt>
                <c:pt idx="802">
                  <c:v>#N/A</c:v>
                </c:pt>
                <c:pt idx="803">
                  <c:v>2022</c:v>
                </c:pt>
                <c:pt idx="804">
                  <c:v>2023</c:v>
                </c:pt>
                <c:pt idx="805">
                  <c:v>2019</c:v>
                </c:pt>
                <c:pt idx="806">
                  <c:v>#N/A</c:v>
                </c:pt>
                <c:pt idx="807">
                  <c:v>2024</c:v>
                </c:pt>
                <c:pt idx="808">
                  <c:v>#N/A</c:v>
                </c:pt>
                <c:pt idx="809">
                  <c:v>2017</c:v>
                </c:pt>
                <c:pt idx="810">
                  <c:v>#N/A</c:v>
                </c:pt>
                <c:pt idx="811">
                  <c:v>2023</c:v>
                </c:pt>
                <c:pt idx="812">
                  <c:v>2026</c:v>
                </c:pt>
                <c:pt idx="813">
                  <c:v>2025</c:v>
                </c:pt>
                <c:pt idx="814">
                  <c:v>#N/A</c:v>
                </c:pt>
                <c:pt idx="815">
                  <c:v>#N/A</c:v>
                </c:pt>
                <c:pt idx="816">
                  <c:v>2025</c:v>
                </c:pt>
                <c:pt idx="817">
                  <c:v>2026</c:v>
                </c:pt>
                <c:pt idx="818">
                  <c:v>#N/A</c:v>
                </c:pt>
                <c:pt idx="819">
                  <c:v>#N/A</c:v>
                </c:pt>
                <c:pt idx="820">
                  <c:v>2017</c:v>
                </c:pt>
                <c:pt idx="821">
                  <c:v>#N/A</c:v>
                </c:pt>
                <c:pt idx="822">
                  <c:v>#N/A</c:v>
                </c:pt>
                <c:pt idx="823">
                  <c:v>2019</c:v>
                </c:pt>
                <c:pt idx="824">
                  <c:v>2024</c:v>
                </c:pt>
                <c:pt idx="825">
                  <c:v>2017</c:v>
                </c:pt>
                <c:pt idx="826">
                  <c:v>#N/A</c:v>
                </c:pt>
                <c:pt idx="827">
                  <c:v>2026</c:v>
                </c:pt>
                <c:pt idx="828">
                  <c:v>#N/A</c:v>
                </c:pt>
                <c:pt idx="829">
                  <c:v>#N/A</c:v>
                </c:pt>
                <c:pt idx="830">
                  <c:v>#N/A</c:v>
                </c:pt>
                <c:pt idx="831">
                  <c:v>2013</c:v>
                </c:pt>
                <c:pt idx="832">
                  <c:v>#N/A</c:v>
                </c:pt>
                <c:pt idx="833">
                  <c:v>2025</c:v>
                </c:pt>
                <c:pt idx="834">
                  <c:v>2023</c:v>
                </c:pt>
                <c:pt idx="835">
                  <c:v>2016</c:v>
                </c:pt>
                <c:pt idx="836">
                  <c:v>#N/A</c:v>
                </c:pt>
                <c:pt idx="837">
                  <c:v>2021</c:v>
                </c:pt>
                <c:pt idx="838">
                  <c:v>2025</c:v>
                </c:pt>
                <c:pt idx="839">
                  <c:v>#N/A</c:v>
                </c:pt>
                <c:pt idx="840">
                  <c:v>2022</c:v>
                </c:pt>
                <c:pt idx="841">
                  <c:v>2025</c:v>
                </c:pt>
                <c:pt idx="842">
                  <c:v>2021</c:v>
                </c:pt>
                <c:pt idx="843">
                  <c:v>2018</c:v>
                </c:pt>
                <c:pt idx="844">
                  <c:v>#N/A</c:v>
                </c:pt>
                <c:pt idx="845">
                  <c:v>#N/A</c:v>
                </c:pt>
                <c:pt idx="846">
                  <c:v>#N/A</c:v>
                </c:pt>
                <c:pt idx="847">
                  <c:v>2023</c:v>
                </c:pt>
                <c:pt idx="848">
                  <c:v>#N/A</c:v>
                </c:pt>
                <c:pt idx="849">
                  <c:v>#N/A</c:v>
                </c:pt>
                <c:pt idx="850">
                  <c:v>#N/A</c:v>
                </c:pt>
                <c:pt idx="851">
                  <c:v>#N/A</c:v>
                </c:pt>
                <c:pt idx="852">
                  <c:v>#N/A</c:v>
                </c:pt>
                <c:pt idx="853">
                  <c:v>#N/A</c:v>
                </c:pt>
                <c:pt idx="854">
                  <c:v>2023</c:v>
                </c:pt>
                <c:pt idx="855">
                  <c:v>#N/A</c:v>
                </c:pt>
                <c:pt idx="856">
                  <c:v>2026</c:v>
                </c:pt>
                <c:pt idx="857">
                  <c:v>2024</c:v>
                </c:pt>
                <c:pt idx="858">
                  <c:v>2012</c:v>
                </c:pt>
                <c:pt idx="859">
                  <c:v>2024</c:v>
                </c:pt>
                <c:pt idx="860">
                  <c:v>#N/A</c:v>
                </c:pt>
                <c:pt idx="861">
                  <c:v>2026</c:v>
                </c:pt>
                <c:pt idx="862">
                  <c:v>2024</c:v>
                </c:pt>
                <c:pt idx="863">
                  <c:v>#N/A</c:v>
                </c:pt>
                <c:pt idx="864">
                  <c:v>2011</c:v>
                </c:pt>
                <c:pt idx="865">
                  <c:v>2014</c:v>
                </c:pt>
                <c:pt idx="866">
                  <c:v>#N/A</c:v>
                </c:pt>
                <c:pt idx="867">
                  <c:v>#N/A</c:v>
                </c:pt>
                <c:pt idx="868">
                  <c:v>#N/A</c:v>
                </c:pt>
                <c:pt idx="869">
                  <c:v>2016</c:v>
                </c:pt>
                <c:pt idx="870">
                  <c:v>2026</c:v>
                </c:pt>
                <c:pt idx="871">
                  <c:v>#N/A</c:v>
                </c:pt>
                <c:pt idx="872">
                  <c:v>#N/A</c:v>
                </c:pt>
                <c:pt idx="873">
                  <c:v>#N/A</c:v>
                </c:pt>
                <c:pt idx="874">
                  <c:v>2024</c:v>
                </c:pt>
                <c:pt idx="875">
                  <c:v>#N/A</c:v>
                </c:pt>
                <c:pt idx="876">
                  <c:v>2023</c:v>
                </c:pt>
                <c:pt idx="877">
                  <c:v>#N/A</c:v>
                </c:pt>
                <c:pt idx="878">
                  <c:v>#N/A</c:v>
                </c:pt>
                <c:pt idx="879">
                  <c:v>#N/A</c:v>
                </c:pt>
                <c:pt idx="880">
                  <c:v>2026</c:v>
                </c:pt>
                <c:pt idx="881">
                  <c:v>#N/A</c:v>
                </c:pt>
                <c:pt idx="882">
                  <c:v>#N/A</c:v>
                </c:pt>
                <c:pt idx="883">
                  <c:v>2024</c:v>
                </c:pt>
                <c:pt idx="884">
                  <c:v>#N/A</c:v>
                </c:pt>
                <c:pt idx="885">
                  <c:v>2024</c:v>
                </c:pt>
                <c:pt idx="886">
                  <c:v>#N/A</c:v>
                </c:pt>
                <c:pt idx="887">
                  <c:v>2022</c:v>
                </c:pt>
                <c:pt idx="888">
                  <c:v>2018</c:v>
                </c:pt>
                <c:pt idx="889">
                  <c:v>#N/A</c:v>
                </c:pt>
                <c:pt idx="890">
                  <c:v>#N/A</c:v>
                </c:pt>
                <c:pt idx="891">
                  <c:v>#N/A</c:v>
                </c:pt>
                <c:pt idx="892">
                  <c:v>#N/A</c:v>
                </c:pt>
                <c:pt idx="893">
                  <c:v>2023</c:v>
                </c:pt>
                <c:pt idx="894">
                  <c:v>2023</c:v>
                </c:pt>
                <c:pt idx="895">
                  <c:v>#N/A</c:v>
                </c:pt>
                <c:pt idx="896">
                  <c:v>#N/A</c:v>
                </c:pt>
                <c:pt idx="897">
                  <c:v>2022</c:v>
                </c:pt>
                <c:pt idx="898">
                  <c:v>#N/A</c:v>
                </c:pt>
                <c:pt idx="899">
                  <c:v>1991</c:v>
                </c:pt>
                <c:pt idx="900">
                  <c:v>2019</c:v>
                </c:pt>
                <c:pt idx="901">
                  <c:v>2022</c:v>
                </c:pt>
                <c:pt idx="902">
                  <c:v>#N/A</c:v>
                </c:pt>
                <c:pt idx="903">
                  <c:v>#N/A</c:v>
                </c:pt>
                <c:pt idx="904">
                  <c:v>#N/A</c:v>
                </c:pt>
                <c:pt idx="905">
                  <c:v>#N/A</c:v>
                </c:pt>
                <c:pt idx="906">
                  <c:v>#N/A</c:v>
                </c:pt>
                <c:pt idx="907">
                  <c:v>#N/A</c:v>
                </c:pt>
                <c:pt idx="908">
                  <c:v>2023</c:v>
                </c:pt>
                <c:pt idx="909">
                  <c:v>#N/A</c:v>
                </c:pt>
                <c:pt idx="910">
                  <c:v>2024</c:v>
                </c:pt>
                <c:pt idx="911">
                  <c:v>#N/A</c:v>
                </c:pt>
                <c:pt idx="912">
                  <c:v>#N/A</c:v>
                </c:pt>
                <c:pt idx="913">
                  <c:v>#N/A</c:v>
                </c:pt>
                <c:pt idx="914">
                  <c:v>2017</c:v>
                </c:pt>
                <c:pt idx="915">
                  <c:v>2014</c:v>
                </c:pt>
                <c:pt idx="916">
                  <c:v>#N/A</c:v>
                </c:pt>
                <c:pt idx="917">
                  <c:v>#N/A</c:v>
                </c:pt>
                <c:pt idx="918">
                  <c:v>2003</c:v>
                </c:pt>
                <c:pt idx="919">
                  <c:v>#N/A</c:v>
                </c:pt>
                <c:pt idx="920">
                  <c:v>#N/A</c:v>
                </c:pt>
                <c:pt idx="921">
                  <c:v>2021</c:v>
                </c:pt>
                <c:pt idx="922">
                  <c:v>2017</c:v>
                </c:pt>
                <c:pt idx="923">
                  <c:v>#N/A</c:v>
                </c:pt>
                <c:pt idx="924">
                  <c:v>2025</c:v>
                </c:pt>
                <c:pt idx="925">
                  <c:v>#N/A</c:v>
                </c:pt>
                <c:pt idx="926">
                  <c:v>#N/A</c:v>
                </c:pt>
                <c:pt idx="927">
                  <c:v>2025</c:v>
                </c:pt>
                <c:pt idx="928">
                  <c:v>#N/A</c:v>
                </c:pt>
                <c:pt idx="929">
                  <c:v>#N/A</c:v>
                </c:pt>
                <c:pt idx="930">
                  <c:v>#N/A</c:v>
                </c:pt>
                <c:pt idx="931">
                  <c:v>2024</c:v>
                </c:pt>
                <c:pt idx="932">
                  <c:v>2019</c:v>
                </c:pt>
                <c:pt idx="933">
                  <c:v>2025</c:v>
                </c:pt>
                <c:pt idx="934">
                  <c:v>2017</c:v>
                </c:pt>
                <c:pt idx="935">
                  <c:v>2022</c:v>
                </c:pt>
                <c:pt idx="936">
                  <c:v>#N/A</c:v>
                </c:pt>
                <c:pt idx="937">
                  <c:v>2018</c:v>
                </c:pt>
                <c:pt idx="938">
                  <c:v>#N/A</c:v>
                </c:pt>
                <c:pt idx="939">
                  <c:v>2023</c:v>
                </c:pt>
                <c:pt idx="940">
                  <c:v>2021</c:v>
                </c:pt>
                <c:pt idx="941">
                  <c:v>#N/A</c:v>
                </c:pt>
                <c:pt idx="942">
                  <c:v>2024</c:v>
                </c:pt>
                <c:pt idx="943">
                  <c:v>2026</c:v>
                </c:pt>
                <c:pt idx="944">
                  <c:v>#N/A</c:v>
                </c:pt>
                <c:pt idx="945">
                  <c:v>#N/A</c:v>
                </c:pt>
                <c:pt idx="946">
                  <c:v>#N/A</c:v>
                </c:pt>
                <c:pt idx="947">
                  <c:v>2019</c:v>
                </c:pt>
                <c:pt idx="948">
                  <c:v>2022</c:v>
                </c:pt>
                <c:pt idx="949">
                  <c:v>#N/A</c:v>
                </c:pt>
                <c:pt idx="950">
                  <c:v>2023</c:v>
                </c:pt>
                <c:pt idx="951">
                  <c:v>2024</c:v>
                </c:pt>
                <c:pt idx="952">
                  <c:v>2024</c:v>
                </c:pt>
                <c:pt idx="953">
                  <c:v>#N/A</c:v>
                </c:pt>
                <c:pt idx="954">
                  <c:v>#N/A</c:v>
                </c:pt>
                <c:pt idx="955">
                  <c:v>#N/A</c:v>
                </c:pt>
                <c:pt idx="956">
                  <c:v>2026</c:v>
                </c:pt>
                <c:pt idx="957">
                  <c:v>2026</c:v>
                </c:pt>
                <c:pt idx="958">
                  <c:v>#N/A</c:v>
                </c:pt>
                <c:pt idx="959">
                  <c:v>2025</c:v>
                </c:pt>
                <c:pt idx="960">
                  <c:v>#N/A</c:v>
                </c:pt>
                <c:pt idx="961">
                  <c:v>#N/A</c:v>
                </c:pt>
                <c:pt idx="962">
                  <c:v>#N/A</c:v>
                </c:pt>
                <c:pt idx="963">
                  <c:v>2017</c:v>
                </c:pt>
                <c:pt idx="964">
                  <c:v>#N/A</c:v>
                </c:pt>
                <c:pt idx="965">
                  <c:v>2020</c:v>
                </c:pt>
                <c:pt idx="966">
                  <c:v>2025</c:v>
                </c:pt>
                <c:pt idx="967">
                  <c:v>2025</c:v>
                </c:pt>
                <c:pt idx="968">
                  <c:v>2024</c:v>
                </c:pt>
                <c:pt idx="969">
                  <c:v>#N/A</c:v>
                </c:pt>
                <c:pt idx="970">
                  <c:v>#N/A</c:v>
                </c:pt>
                <c:pt idx="971">
                  <c:v>2024</c:v>
                </c:pt>
                <c:pt idx="972">
                  <c:v>#N/A</c:v>
                </c:pt>
                <c:pt idx="973">
                  <c:v>#N/A</c:v>
                </c:pt>
                <c:pt idx="974">
                  <c:v>2023</c:v>
                </c:pt>
                <c:pt idx="975">
                  <c:v>#N/A</c:v>
                </c:pt>
                <c:pt idx="976">
                  <c:v>2018</c:v>
                </c:pt>
                <c:pt idx="977">
                  <c:v>2024</c:v>
                </c:pt>
                <c:pt idx="978">
                  <c:v>#N/A</c:v>
                </c:pt>
                <c:pt idx="979">
                  <c:v>#N/A</c:v>
                </c:pt>
                <c:pt idx="980">
                  <c:v>#N/A</c:v>
                </c:pt>
                <c:pt idx="981">
                  <c:v>#N/A</c:v>
                </c:pt>
                <c:pt idx="982">
                  <c:v>#N/A</c:v>
                </c:pt>
                <c:pt idx="983">
                  <c:v>2025</c:v>
                </c:pt>
                <c:pt idx="984">
                  <c:v>2023</c:v>
                </c:pt>
                <c:pt idx="985">
                  <c:v>#N/A</c:v>
                </c:pt>
                <c:pt idx="986">
                  <c:v>#N/A</c:v>
                </c:pt>
                <c:pt idx="987">
                  <c:v>#N/A</c:v>
                </c:pt>
                <c:pt idx="988">
                  <c:v>#N/A</c:v>
                </c:pt>
                <c:pt idx="989">
                  <c:v>#N/A</c:v>
                </c:pt>
                <c:pt idx="990">
                  <c:v>2014</c:v>
                </c:pt>
                <c:pt idx="991">
                  <c:v>2020</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#N/A</c:v>
                </c:pt>
                <c:pt idx="70">
                  <c:v>1.069</c:v>
                </c:pt>
                <c:pt idx="71">
                  <c:v>1.0920000000000001</c:v>
                </c:pt>
                <c:pt idx="72">
                  <c:v>#N/A</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1.4370000000000001</c:v>
                </c:pt>
                <c:pt idx="87">
                  <c:v>1.46</c:v>
                </c:pt>
                <c:pt idx="88">
                  <c:v>1.4830000000000001</c:v>
                </c:pt>
                <c:pt idx="89">
                  <c:v>#N/A</c:v>
                </c:pt>
                <c:pt idx="90">
                  <c:v>1.5289999999999999</c:v>
                </c:pt>
                <c:pt idx="91">
                  <c:v>#N/A</c:v>
                </c:pt>
                <c:pt idx="92">
                  <c:v>#N/A</c:v>
                </c:pt>
                <c:pt idx="93">
                  <c:v>1.5979999999999999</c:v>
                </c:pt>
                <c:pt idx="94">
                  <c:v>#N/A</c:v>
                </c:pt>
                <c:pt idx="95">
                  <c:v>1.6440000000000001</c:v>
                </c:pt>
                <c:pt idx="96">
                  <c:v>1.667</c:v>
                </c:pt>
                <c:pt idx="97">
                  <c:v>1.69</c:v>
                </c:pt>
                <c:pt idx="98">
                  <c:v>1.7130000000000001</c:v>
                </c:pt>
                <c:pt idx="99">
                  <c:v>#N/A</c:v>
                </c:pt>
                <c:pt idx="100">
                  <c:v>#N/A</c:v>
                </c:pt>
                <c:pt idx="101">
                  <c:v>#N/A</c:v>
                </c:pt>
                <c:pt idx="102">
                  <c:v>1.0229999999999999</c:v>
                </c:pt>
                <c:pt idx="103">
                  <c:v>#N/A</c:v>
                </c:pt>
                <c:pt idx="104">
                  <c:v>#N/A</c:v>
                </c:pt>
                <c:pt idx="105">
                  <c:v>1.0920000000000001</c:v>
                </c:pt>
                <c:pt idx="106">
                  <c:v>#N/A</c:v>
                </c:pt>
                <c:pt idx="107">
                  <c:v>#N/A</c:v>
                </c:pt>
                <c:pt idx="108">
                  <c:v>#N/A</c:v>
                </c:pt>
                <c:pt idx="109">
                  <c:v>1.1839999999999999</c:v>
                </c:pt>
                <c:pt idx="110">
                  <c:v>1.2070000000000001</c:v>
                </c:pt>
                <c:pt idx="111">
                  <c:v>#N/A</c:v>
                </c:pt>
                <c:pt idx="112">
                  <c:v>#N/A</c:v>
                </c:pt>
                <c:pt idx="113">
                  <c:v>#N/A</c:v>
                </c:pt>
                <c:pt idx="114">
                  <c:v>#N/A</c:v>
                </c:pt>
                <c:pt idx="115">
                  <c:v>#N/A</c:v>
                </c:pt>
                <c:pt idx="116">
                  <c:v>#N/A</c:v>
                </c:pt>
                <c:pt idx="117">
                  <c:v>#N/A</c:v>
                </c:pt>
                <c:pt idx="118">
                  <c:v>#N/A</c:v>
                </c:pt>
                <c:pt idx="119">
                  <c:v>#N/A</c:v>
                </c:pt>
                <c:pt idx="120">
                  <c:v>1.4370000000000001</c:v>
                </c:pt>
                <c:pt idx="121">
                  <c:v>#N/A</c:v>
                </c:pt>
                <c:pt idx="122">
                  <c:v>#N/A</c:v>
                </c:pt>
                <c:pt idx="123">
                  <c:v>1.506</c:v>
                </c:pt>
                <c:pt idx="124">
                  <c:v>#N/A</c:v>
                </c:pt>
                <c:pt idx="125">
                  <c:v>1.552</c:v>
                </c:pt>
                <c:pt idx="126">
                  <c:v>#N/A</c:v>
                </c:pt>
                <c:pt idx="127">
                  <c:v>1.5979999999999999</c:v>
                </c:pt>
                <c:pt idx="128">
                  <c:v>1.621</c:v>
                </c:pt>
                <c:pt idx="129">
                  <c:v>#N/A</c:v>
                </c:pt>
                <c:pt idx="130">
                  <c:v>#N/A</c:v>
                </c:pt>
                <c:pt idx="131">
                  <c:v>1.69</c:v>
                </c:pt>
                <c:pt idx="132">
                  <c:v>1.7130000000000001</c:v>
                </c:pt>
                <c:pt idx="133">
                  <c:v>#N/A</c:v>
                </c:pt>
                <c:pt idx="134">
                  <c:v>#N/A</c:v>
                </c:pt>
                <c:pt idx="135">
                  <c:v>#N/A</c:v>
                </c:pt>
                <c:pt idx="136">
                  <c:v>1.0229999999999999</c:v>
                </c:pt>
                <c:pt idx="137">
                  <c:v>1.046</c:v>
                </c:pt>
                <c:pt idx="138">
                  <c:v>#N/A</c:v>
                </c:pt>
                <c:pt idx="139">
                  <c:v>#N/A</c:v>
                </c:pt>
                <c:pt idx="140">
                  <c:v>1.115</c:v>
                </c:pt>
                <c:pt idx="141">
                  <c:v>1.1379999999999999</c:v>
                </c:pt>
                <c:pt idx="142">
                  <c:v>#N/A</c:v>
                </c:pt>
                <c:pt idx="143">
                  <c:v>#N/A</c:v>
                </c:pt>
                <c:pt idx="144">
                  <c:v>#N/A</c:v>
                </c:pt>
                <c:pt idx="145">
                  <c:v>#N/A</c:v>
                </c:pt>
                <c:pt idx="146">
                  <c:v>#N/A</c:v>
                </c:pt>
                <c:pt idx="147">
                  <c:v>#N/A</c:v>
                </c:pt>
                <c:pt idx="148">
                  <c:v>#N/A</c:v>
                </c:pt>
                <c:pt idx="149">
                  <c:v>1.3220000000000001</c:v>
                </c:pt>
                <c:pt idx="150">
                  <c:v>#N/A</c:v>
                </c:pt>
                <c:pt idx="151">
                  <c:v>#N/A</c:v>
                </c:pt>
                <c:pt idx="152">
                  <c:v>1.391</c:v>
                </c:pt>
                <c:pt idx="153">
                  <c:v>1.4139999999999999</c:v>
                </c:pt>
                <c:pt idx="154">
                  <c:v>#N/A</c:v>
                </c:pt>
                <c:pt idx="155">
                  <c:v>#N/A</c:v>
                </c:pt>
                <c:pt idx="156">
                  <c:v>1.4830000000000001</c:v>
                </c:pt>
                <c:pt idx="157">
                  <c:v>1.506</c:v>
                </c:pt>
                <c:pt idx="158">
                  <c:v>1.5289999999999999</c:v>
                </c:pt>
                <c:pt idx="159">
                  <c:v>#N/A</c:v>
                </c:pt>
                <c:pt idx="160">
                  <c:v>#N/A</c:v>
                </c:pt>
                <c:pt idx="161">
                  <c:v>1.5979999999999999</c:v>
                </c:pt>
                <c:pt idx="162">
                  <c:v>1.621</c:v>
                </c:pt>
                <c:pt idx="163">
                  <c:v>#N/A</c:v>
                </c:pt>
                <c:pt idx="164">
                  <c:v>#N/A</c:v>
                </c:pt>
                <c:pt idx="165">
                  <c:v>#N/A</c:v>
                </c:pt>
                <c:pt idx="166">
                  <c:v>#N/A</c:v>
                </c:pt>
                <c:pt idx="167">
                  <c:v>#N/A</c:v>
                </c:pt>
                <c:pt idx="168">
                  <c:v>#N/A</c:v>
                </c:pt>
                <c:pt idx="169">
                  <c:v>#N/A</c:v>
                </c:pt>
                <c:pt idx="170">
                  <c:v>1.0229999999999999</c:v>
                </c:pt>
                <c:pt idx="171">
                  <c:v>#N/A</c:v>
                </c:pt>
                <c:pt idx="172">
                  <c:v>#N/A</c:v>
                </c:pt>
                <c:pt idx="173">
                  <c:v>#N/A</c:v>
                </c:pt>
                <c:pt idx="174">
                  <c:v>1.115</c:v>
                </c:pt>
                <c:pt idx="175">
                  <c:v>#N/A</c:v>
                </c:pt>
                <c:pt idx="176">
                  <c:v>1.161</c:v>
                </c:pt>
                <c:pt idx="177">
                  <c:v>#N/A</c:v>
                </c:pt>
                <c:pt idx="178">
                  <c:v>#N/A</c:v>
                </c:pt>
                <c:pt idx="179">
                  <c:v>#N/A</c:v>
                </c:pt>
                <c:pt idx="180">
                  <c:v>#N/A</c:v>
                </c:pt>
                <c:pt idx="181">
                  <c:v>1.276</c:v>
                </c:pt>
                <c:pt idx="182">
                  <c:v>1.2989999999999999</c:v>
                </c:pt>
                <c:pt idx="183">
                  <c:v>#N/A</c:v>
                </c:pt>
                <c:pt idx="184">
                  <c:v>1.345</c:v>
                </c:pt>
                <c:pt idx="185">
                  <c:v>1.3679999999999999</c:v>
                </c:pt>
                <c:pt idx="186">
                  <c:v>#N/A</c:v>
                </c:pt>
                <c:pt idx="187">
                  <c:v>1.4139999999999999</c:v>
                </c:pt>
                <c:pt idx="188">
                  <c:v>1.4370000000000001</c:v>
                </c:pt>
                <c:pt idx="189">
                  <c:v>1.46</c:v>
                </c:pt>
                <c:pt idx="190">
                  <c:v>#N/A</c:v>
                </c:pt>
                <c:pt idx="191">
                  <c:v>#N/A</c:v>
                </c:pt>
                <c:pt idx="192">
                  <c:v>1.5289999999999999</c:v>
                </c:pt>
                <c:pt idx="193">
                  <c:v>1.552</c:v>
                </c:pt>
                <c:pt idx="194">
                  <c:v>1.575</c:v>
                </c:pt>
                <c:pt idx="195">
                  <c:v>#N/A</c:v>
                </c:pt>
                <c:pt idx="196">
                  <c:v>#N/A</c:v>
                </c:pt>
                <c:pt idx="197">
                  <c:v>1.6440000000000001</c:v>
                </c:pt>
                <c:pt idx="198">
                  <c:v>1.667</c:v>
                </c:pt>
                <c:pt idx="199">
                  <c:v>1.69</c:v>
                </c:pt>
                <c:pt idx="200">
                  <c:v>1.7130000000000001</c:v>
                </c:pt>
                <c:pt idx="201">
                  <c:v>#N/A</c:v>
                </c:pt>
                <c:pt idx="202">
                  <c:v>1.7589999999999999</c:v>
                </c:pt>
                <c:pt idx="203">
                  <c:v>#N/A</c:v>
                </c:pt>
                <c:pt idx="204">
                  <c:v>#N/A</c:v>
                </c:pt>
                <c:pt idx="205">
                  <c:v>#N/A</c:v>
                </c:pt>
                <c:pt idx="206">
                  <c:v>1.069</c:v>
                </c:pt>
                <c:pt idx="207">
                  <c:v>1.0920000000000001</c:v>
                </c:pt>
                <c:pt idx="208">
                  <c:v>1.115</c:v>
                </c:pt>
                <c:pt idx="209">
                  <c:v>#N/A</c:v>
                </c:pt>
                <c:pt idx="210">
                  <c:v>#N/A</c:v>
                </c:pt>
                <c:pt idx="211">
                  <c:v>1.1839999999999999</c:v>
                </c:pt>
                <c:pt idx="212">
                  <c:v>#N/A</c:v>
                </c:pt>
                <c:pt idx="213">
                  <c:v>#N/A</c:v>
                </c:pt>
                <c:pt idx="214">
                  <c:v>#N/A</c:v>
                </c:pt>
                <c:pt idx="215">
                  <c:v>#N/A</c:v>
                </c:pt>
                <c:pt idx="216">
                  <c:v>1.2989999999999999</c:v>
                </c:pt>
                <c:pt idx="217">
                  <c:v>1.3220000000000001</c:v>
                </c:pt>
                <c:pt idx="218">
                  <c:v>#N/A</c:v>
                </c:pt>
                <c:pt idx="219">
                  <c:v>1.3679999999999999</c:v>
                </c:pt>
                <c:pt idx="220">
                  <c:v>#N/A</c:v>
                </c:pt>
                <c:pt idx="221">
                  <c:v>1.4139999999999999</c:v>
                </c:pt>
                <c:pt idx="222">
                  <c:v>1.4370000000000001</c:v>
                </c:pt>
                <c:pt idx="223">
                  <c:v>1.46</c:v>
                </c:pt>
                <c:pt idx="224">
                  <c:v>1.4830000000000001</c:v>
                </c:pt>
                <c:pt idx="225">
                  <c:v>1.506</c:v>
                </c:pt>
                <c:pt idx="226">
                  <c:v>#N/A</c:v>
                </c:pt>
                <c:pt idx="227">
                  <c:v>#N/A</c:v>
                </c:pt>
                <c:pt idx="228">
                  <c:v>#N/A</c:v>
                </c:pt>
                <c:pt idx="229">
                  <c:v>#N/A</c:v>
                </c:pt>
                <c:pt idx="230">
                  <c:v>#N/A</c:v>
                </c:pt>
                <c:pt idx="231">
                  <c:v>#N/A</c:v>
                </c:pt>
                <c:pt idx="232">
                  <c:v>#N/A</c:v>
                </c:pt>
                <c:pt idx="233">
                  <c:v>#N/A</c:v>
                </c:pt>
                <c:pt idx="234">
                  <c:v>#N/A</c:v>
                </c:pt>
                <c:pt idx="235">
                  <c:v>#N/A</c:v>
                </c:pt>
                <c:pt idx="236">
                  <c:v>#N/A</c:v>
                </c:pt>
                <c:pt idx="237">
                  <c:v>1</c:v>
                </c:pt>
                <c:pt idx="238">
                  <c:v>#N/A</c:v>
                </c:pt>
                <c:pt idx="239">
                  <c:v>1.046</c:v>
                </c:pt>
                <c:pt idx="240">
                  <c:v>1.069</c:v>
                </c:pt>
                <c:pt idx="241">
                  <c:v>#N/A</c:v>
                </c:pt>
                <c:pt idx="242">
                  <c:v>#N/A</c:v>
                </c:pt>
                <c:pt idx="243">
                  <c:v>#N/A</c:v>
                </c:pt>
                <c:pt idx="244">
                  <c:v>#N/A</c:v>
                </c:pt>
                <c:pt idx="245">
                  <c:v>#N/A</c:v>
                </c:pt>
                <c:pt idx="246">
                  <c:v>1.2070000000000001</c:v>
                </c:pt>
                <c:pt idx="247">
                  <c:v>1.23</c:v>
                </c:pt>
                <c:pt idx="248">
                  <c:v>1.2530000000000001</c:v>
                </c:pt>
                <c:pt idx="249">
                  <c:v>#N/A</c:v>
                </c:pt>
                <c:pt idx="250">
                  <c:v>#N/A</c:v>
                </c:pt>
                <c:pt idx="251">
                  <c:v>1.3220000000000001</c:v>
                </c:pt>
                <c:pt idx="252">
                  <c:v>1.345</c:v>
                </c:pt>
                <c:pt idx="253">
                  <c:v>#N/A</c:v>
                </c:pt>
                <c:pt idx="254">
                  <c:v>#N/A</c:v>
                </c:pt>
                <c:pt idx="255">
                  <c:v>#N/A</c:v>
                </c:pt>
                <c:pt idx="256">
                  <c:v>#N/A</c:v>
                </c:pt>
                <c:pt idx="257">
                  <c:v>#N/A</c:v>
                </c:pt>
                <c:pt idx="258">
                  <c:v>#N/A</c:v>
                </c:pt>
                <c:pt idx="259">
                  <c:v>1.506</c:v>
                </c:pt>
                <c:pt idx="260">
                  <c:v>#N/A</c:v>
                </c:pt>
                <c:pt idx="261">
                  <c:v>1.552</c:v>
                </c:pt>
                <c:pt idx="262">
                  <c:v>#N/A</c:v>
                </c:pt>
                <c:pt idx="263">
                  <c:v>#N/A</c:v>
                </c:pt>
                <c:pt idx="264">
                  <c:v>#N/A</c:v>
                </c:pt>
                <c:pt idx="265">
                  <c:v>#N/A</c:v>
                </c:pt>
                <c:pt idx="266">
                  <c:v>#N/A</c:v>
                </c:pt>
                <c:pt idx="267">
                  <c:v>#N/A</c:v>
                </c:pt>
                <c:pt idx="268">
                  <c:v>1.7130000000000001</c:v>
                </c:pt>
                <c:pt idx="269">
                  <c:v>#N/A</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1.276</c:v>
                </c:pt>
                <c:pt idx="284">
                  <c:v>1.2989999999999999</c:v>
                </c:pt>
                <c:pt idx="285">
                  <c:v>#N/A</c:v>
                </c:pt>
                <c:pt idx="286">
                  <c:v>#N/A</c:v>
                </c:pt>
                <c:pt idx="287">
                  <c:v>1.3679999999999999</c:v>
                </c:pt>
                <c:pt idx="288">
                  <c:v>#N/A</c:v>
                </c:pt>
                <c:pt idx="289">
                  <c:v>#N/A</c:v>
                </c:pt>
                <c:pt idx="290">
                  <c:v>1.4370000000000001</c:v>
                </c:pt>
                <c:pt idx="291">
                  <c:v>1.46</c:v>
                </c:pt>
                <c:pt idx="292">
                  <c:v>1.4830000000000001</c:v>
                </c:pt>
                <c:pt idx="293">
                  <c:v>#N/A</c:v>
                </c:pt>
                <c:pt idx="294">
                  <c:v>#N/A</c:v>
                </c:pt>
                <c:pt idx="295">
                  <c:v>#N/A</c:v>
                </c:pt>
                <c:pt idx="296">
                  <c:v>#N/A</c:v>
                </c:pt>
                <c:pt idx="297">
                  <c:v>1.5979999999999999</c:v>
                </c:pt>
                <c:pt idx="298">
                  <c:v>1.621</c:v>
                </c:pt>
                <c:pt idx="299">
                  <c:v>1.6440000000000001</c:v>
                </c:pt>
                <c:pt idx="300">
                  <c:v>1.667</c:v>
                </c:pt>
                <c:pt idx="301">
                  <c:v>#N/A</c:v>
                </c:pt>
                <c:pt idx="302">
                  <c:v>#N/A</c:v>
                </c:pt>
                <c:pt idx="303">
                  <c:v>#N/A</c:v>
                </c:pt>
                <c:pt idx="304">
                  <c:v>#N/A</c:v>
                </c:pt>
                <c:pt idx="305">
                  <c:v>#N/A</c:v>
                </c:pt>
                <c:pt idx="306">
                  <c:v>#N/A</c:v>
                </c:pt>
                <c:pt idx="307">
                  <c:v>#N/A</c:v>
                </c:pt>
                <c:pt idx="308">
                  <c:v>#N/A</c:v>
                </c:pt>
                <c:pt idx="309">
                  <c:v>#N/A</c:v>
                </c:pt>
                <c:pt idx="310">
                  <c:v>1.115</c:v>
                </c:pt>
                <c:pt idx="311">
                  <c:v>1.1379999999999999</c:v>
                </c:pt>
                <c:pt idx="312">
                  <c:v>#N/A</c:v>
                </c:pt>
                <c:pt idx="313">
                  <c:v>1.1839999999999999</c:v>
                </c:pt>
                <c:pt idx="314">
                  <c:v>#N/A</c:v>
                </c:pt>
                <c:pt idx="315">
                  <c:v>1.23</c:v>
                </c:pt>
                <c:pt idx="316">
                  <c:v>#N/A</c:v>
                </c:pt>
                <c:pt idx="317">
                  <c:v>#N/A</c:v>
                </c:pt>
                <c:pt idx="318">
                  <c:v>#N/A</c:v>
                </c:pt>
                <c:pt idx="319">
                  <c:v>1.3220000000000001</c:v>
                </c:pt>
                <c:pt idx="320">
                  <c:v>1.345</c:v>
                </c:pt>
                <c:pt idx="321">
                  <c:v>#N/A</c:v>
                </c:pt>
                <c:pt idx="322">
                  <c:v>1.391</c:v>
                </c:pt>
                <c:pt idx="323">
                  <c:v>1.4139999999999999</c:v>
                </c:pt>
                <c:pt idx="324">
                  <c:v>#N/A</c:v>
                </c:pt>
                <c:pt idx="325">
                  <c:v>#N/A</c:v>
                </c:pt>
                <c:pt idx="326">
                  <c:v>#N/A</c:v>
                </c:pt>
                <c:pt idx="327">
                  <c:v>1.506</c:v>
                </c:pt>
                <c:pt idx="328">
                  <c:v>1.5289999999999999</c:v>
                </c:pt>
                <c:pt idx="329">
                  <c:v>1.552</c:v>
                </c:pt>
                <c:pt idx="330">
                  <c:v>#N/A</c:v>
                </c:pt>
                <c:pt idx="331">
                  <c:v>#N/A</c:v>
                </c:pt>
                <c:pt idx="332">
                  <c:v>#N/A</c:v>
                </c:pt>
                <c:pt idx="333">
                  <c:v>1.6440000000000001</c:v>
                </c:pt>
                <c:pt idx="334">
                  <c:v>#N/A</c:v>
                </c:pt>
                <c:pt idx="335">
                  <c:v>1.69</c:v>
                </c:pt>
                <c:pt idx="336">
                  <c:v>1.7130000000000001</c:v>
                </c:pt>
                <c:pt idx="337">
                  <c:v>#N/A</c:v>
                </c:pt>
                <c:pt idx="338">
                  <c:v>#N/A</c:v>
                </c:pt>
                <c:pt idx="339">
                  <c:v>#N/A</c:v>
                </c:pt>
                <c:pt idx="340">
                  <c:v>1.0229999999999999</c:v>
                </c:pt>
                <c:pt idx="341">
                  <c:v>1.046</c:v>
                </c:pt>
                <c:pt idx="342">
                  <c:v>1.069</c:v>
                </c:pt>
                <c:pt idx="343">
                  <c:v>1.0920000000000001</c:v>
                </c:pt>
                <c:pt idx="344">
                  <c:v>1.115</c:v>
                </c:pt>
                <c:pt idx="345">
                  <c:v>#N/A</c:v>
                </c:pt>
                <c:pt idx="346">
                  <c:v>#N/A</c:v>
                </c:pt>
                <c:pt idx="347">
                  <c:v>1.1839999999999999</c:v>
                </c:pt>
                <c:pt idx="348">
                  <c:v>#N/A</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#N/A</c:v>
                </c:pt>
                <c:pt idx="360">
                  <c:v>#N/A</c:v>
                </c:pt>
                <c:pt idx="361">
                  <c:v>1.506</c:v>
                </c:pt>
                <c:pt idx="362">
                  <c:v>1.5289999999999999</c:v>
                </c:pt>
                <c:pt idx="363">
                  <c:v>#N/A</c:v>
                </c:pt>
                <c:pt idx="364">
                  <c:v>1.575</c:v>
                </c:pt>
                <c:pt idx="365">
                  <c:v>1.5979999999999999</c:v>
                </c:pt>
                <c:pt idx="366">
                  <c:v>#N/A</c:v>
                </c:pt>
                <c:pt idx="367">
                  <c:v>#N/A</c:v>
                </c:pt>
                <c:pt idx="368">
                  <c:v>1.667</c:v>
                </c:pt>
                <c:pt idx="369">
                  <c:v>1.69</c:v>
                </c:pt>
                <c:pt idx="370">
                  <c:v>1.7130000000000001</c:v>
                </c:pt>
                <c:pt idx="371">
                  <c:v>1.736</c:v>
                </c:pt>
                <c:pt idx="372">
                  <c:v>#N/A</c:v>
                </c:pt>
                <c:pt idx="373">
                  <c:v>#N/A</c:v>
                </c:pt>
                <c:pt idx="374">
                  <c:v>#N/A</c:v>
                </c:pt>
                <c:pt idx="375">
                  <c:v>1.046</c:v>
                </c:pt>
                <c:pt idx="376">
                  <c:v>1.069</c:v>
                </c:pt>
                <c:pt idx="377">
                  <c:v>1.0920000000000001</c:v>
                </c:pt>
                <c:pt idx="378">
                  <c:v>#N/A</c:v>
                </c:pt>
                <c:pt idx="379">
                  <c:v>#N/A</c:v>
                </c:pt>
                <c:pt idx="380">
                  <c:v>1.161</c:v>
                </c:pt>
                <c:pt idx="381">
                  <c:v>#N/A</c:v>
                </c:pt>
                <c:pt idx="382">
                  <c:v>1.2070000000000001</c:v>
                </c:pt>
                <c:pt idx="383">
                  <c:v>#N/A</c:v>
                </c:pt>
                <c:pt idx="384">
                  <c:v>1.2530000000000001</c:v>
                </c:pt>
                <c:pt idx="385">
                  <c:v>1.276</c:v>
                </c:pt>
                <c:pt idx="386">
                  <c:v>1.2989999999999999</c:v>
                </c:pt>
                <c:pt idx="387">
                  <c:v>#N/A</c:v>
                </c:pt>
                <c:pt idx="388">
                  <c:v>1.345</c:v>
                </c:pt>
                <c:pt idx="389">
                  <c:v>1.3679999999999999</c:v>
                </c:pt>
                <c:pt idx="390">
                  <c:v>1.391</c:v>
                </c:pt>
                <c:pt idx="391">
                  <c:v>1.4139999999999999</c:v>
                </c:pt>
                <c:pt idx="392">
                  <c:v>#N/A</c:v>
                </c:pt>
                <c:pt idx="393">
                  <c:v>1.46</c:v>
                </c:pt>
                <c:pt idx="394">
                  <c:v>1.4830000000000001</c:v>
                </c:pt>
                <c:pt idx="395">
                  <c:v>#N/A</c:v>
                </c:pt>
                <c:pt idx="396">
                  <c:v>1.5289999999999999</c:v>
                </c:pt>
                <c:pt idx="397">
                  <c:v>1.552</c:v>
                </c:pt>
                <c:pt idx="398">
                  <c:v>1.575</c:v>
                </c:pt>
                <c:pt idx="399">
                  <c:v>1.5979999999999999</c:v>
                </c:pt>
                <c:pt idx="400">
                  <c:v>#N/A</c:v>
                </c:pt>
                <c:pt idx="401">
                  <c:v>#N/A</c:v>
                </c:pt>
                <c:pt idx="402">
                  <c:v>1.667</c:v>
                </c:pt>
                <c:pt idx="403">
                  <c:v>#N/A</c:v>
                </c:pt>
                <c:pt idx="404">
                  <c:v>#N/A</c:v>
                </c:pt>
                <c:pt idx="405">
                  <c:v>#N/A</c:v>
                </c:pt>
                <c:pt idx="406">
                  <c:v>1.7589999999999999</c:v>
                </c:pt>
                <c:pt idx="407">
                  <c:v>#N/A</c:v>
                </c:pt>
                <c:pt idx="408">
                  <c:v>1.0229999999999999</c:v>
                </c:pt>
                <c:pt idx="409">
                  <c:v>#N/A</c:v>
                </c:pt>
                <c:pt idx="410">
                  <c:v>#N/A</c:v>
                </c:pt>
                <c:pt idx="411">
                  <c:v>1.0920000000000001</c:v>
                </c:pt>
                <c:pt idx="412">
                  <c:v>#N/A</c:v>
                </c:pt>
                <c:pt idx="413">
                  <c:v>#N/A</c:v>
                </c:pt>
                <c:pt idx="414">
                  <c:v>1.161</c:v>
                </c:pt>
                <c:pt idx="415">
                  <c:v>1.1839999999999999</c:v>
                </c:pt>
                <c:pt idx="416">
                  <c:v>1.2070000000000001</c:v>
                </c:pt>
                <c:pt idx="417">
                  <c:v>#N/A</c:v>
                </c:pt>
                <c:pt idx="418">
                  <c:v>1.2530000000000001</c:v>
                </c:pt>
                <c:pt idx="419">
                  <c:v>#N/A</c:v>
                </c:pt>
                <c:pt idx="420">
                  <c:v>#N/A</c:v>
                </c:pt>
                <c:pt idx="421">
                  <c:v>#N/A</c:v>
                </c:pt>
                <c:pt idx="422">
                  <c:v>#N/A</c:v>
                </c:pt>
                <c:pt idx="423">
                  <c:v>#N/A</c:v>
                </c:pt>
                <c:pt idx="424">
                  <c:v>#N/A</c:v>
                </c:pt>
                <c:pt idx="425">
                  <c:v>#N/A</c:v>
                </c:pt>
                <c:pt idx="426">
                  <c:v>#N/A</c:v>
                </c:pt>
                <c:pt idx="427">
                  <c:v>1.46</c:v>
                </c:pt>
                <c:pt idx="428">
                  <c:v>#N/A</c:v>
                </c:pt>
                <c:pt idx="429">
                  <c:v>#N/A</c:v>
                </c:pt>
                <c:pt idx="430">
                  <c:v>#N/A</c:v>
                </c:pt>
                <c:pt idx="431">
                  <c:v>#N/A</c:v>
                </c:pt>
                <c:pt idx="432">
                  <c:v>#N/A</c:v>
                </c:pt>
                <c:pt idx="433">
                  <c:v>#N/A</c:v>
                </c:pt>
                <c:pt idx="434">
                  <c:v>#N/A</c:v>
                </c:pt>
                <c:pt idx="435">
                  <c:v>#N/A</c:v>
                </c:pt>
                <c:pt idx="436">
                  <c:v>1.667</c:v>
                </c:pt>
                <c:pt idx="437">
                  <c:v>1.69</c:v>
                </c:pt>
                <c:pt idx="438">
                  <c:v>#N/A</c:v>
                </c:pt>
                <c:pt idx="439">
                  <c:v>1.736</c:v>
                </c:pt>
                <c:pt idx="440">
                  <c:v>#N/A</c:v>
                </c:pt>
                <c:pt idx="441">
                  <c:v>1</c:v>
                </c:pt>
                <c:pt idx="442">
                  <c:v>#N/A</c:v>
                </c:pt>
                <c:pt idx="443">
                  <c:v>#N/A</c:v>
                </c:pt>
                <c:pt idx="444">
                  <c:v>1.069</c:v>
                </c:pt>
                <c:pt idx="445">
                  <c:v>1.0920000000000001</c:v>
                </c:pt>
                <c:pt idx="446">
                  <c:v>#N/A</c:v>
                </c:pt>
                <c:pt idx="447">
                  <c:v>1.1379999999999999</c:v>
                </c:pt>
                <c:pt idx="448">
                  <c:v>1.161</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1.4370000000000001</c:v>
                </c:pt>
                <c:pt idx="461">
                  <c:v>1.46</c:v>
                </c:pt>
                <c:pt idx="462">
                  <c:v>#N/A</c:v>
                </c:pt>
                <c:pt idx="463">
                  <c:v>#N/A</c:v>
                </c:pt>
                <c:pt idx="464">
                  <c:v>1.5289999999999999</c:v>
                </c:pt>
                <c:pt idx="465">
                  <c:v>#N/A</c:v>
                </c:pt>
                <c:pt idx="466">
                  <c:v>#N/A</c:v>
                </c:pt>
                <c:pt idx="467">
                  <c:v>#N/A</c:v>
                </c:pt>
                <c:pt idx="468">
                  <c:v>#N/A</c:v>
                </c:pt>
                <c:pt idx="469">
                  <c:v>1.6440000000000001</c:v>
                </c:pt>
                <c:pt idx="470">
                  <c:v>#N/A</c:v>
                </c:pt>
                <c:pt idx="471">
                  <c:v>#N/A</c:v>
                </c:pt>
                <c:pt idx="472">
                  <c:v>#N/A</c:v>
                </c:pt>
                <c:pt idx="473">
                  <c:v>#N/A</c:v>
                </c:pt>
                <c:pt idx="474">
                  <c:v>#N/A</c:v>
                </c:pt>
                <c:pt idx="475">
                  <c:v>#N/A</c:v>
                </c:pt>
                <c:pt idx="476">
                  <c:v>1.0229999999999999</c:v>
                </c:pt>
                <c:pt idx="477">
                  <c:v>#N/A</c:v>
                </c:pt>
                <c:pt idx="478">
                  <c:v>#N/A</c:v>
                </c:pt>
                <c:pt idx="479">
                  <c:v>#N/A</c:v>
                </c:pt>
                <c:pt idx="480">
                  <c:v>#N/A</c:v>
                </c:pt>
                <c:pt idx="481">
                  <c:v>1.1379999999999999</c:v>
                </c:pt>
                <c:pt idx="482">
                  <c:v>#N/A</c:v>
                </c:pt>
                <c:pt idx="483">
                  <c:v>#N/A</c:v>
                </c:pt>
                <c:pt idx="484">
                  <c:v>#N/A</c:v>
                </c:pt>
                <c:pt idx="485">
                  <c:v>#N/A</c:v>
                </c:pt>
                <c:pt idx="486">
                  <c:v>1.2530000000000001</c:v>
                </c:pt>
                <c:pt idx="487">
                  <c:v>1.276</c:v>
                </c:pt>
                <c:pt idx="488">
                  <c:v>#N/A</c:v>
                </c:pt>
                <c:pt idx="489">
                  <c:v>1.3220000000000001</c:v>
                </c:pt>
                <c:pt idx="490">
                  <c:v>1.345</c:v>
                </c:pt>
                <c:pt idx="491">
                  <c:v>1.3679999999999999</c:v>
                </c:pt>
                <c:pt idx="492">
                  <c:v>1.391</c:v>
                </c:pt>
                <c:pt idx="493">
                  <c:v>#N/A</c:v>
                </c:pt>
                <c:pt idx="494">
                  <c:v>1.4370000000000001</c:v>
                </c:pt>
                <c:pt idx="495">
                  <c:v>1.46</c:v>
                </c:pt>
                <c:pt idx="496">
                  <c:v>#N/A</c:v>
                </c:pt>
                <c:pt idx="497">
                  <c:v>1.506</c:v>
                </c:pt>
                <c:pt idx="498">
                  <c:v>#N/A</c:v>
                </c:pt>
                <c:pt idx="499">
                  <c:v>1.552</c:v>
                </c:pt>
                <c:pt idx="500">
                  <c:v>#N/A</c:v>
                </c:pt>
                <c:pt idx="501">
                  <c:v>#N/A</c:v>
                </c:pt>
                <c:pt idx="502">
                  <c:v>#N/A</c:v>
                </c:pt>
                <c:pt idx="503">
                  <c:v>#N/A</c:v>
                </c:pt>
                <c:pt idx="504">
                  <c:v>1.667</c:v>
                </c:pt>
                <c:pt idx="505">
                  <c:v>#N/A</c:v>
                </c:pt>
                <c:pt idx="506">
                  <c:v>1.7130000000000001</c:v>
                </c:pt>
                <c:pt idx="507">
                  <c:v>1.736</c:v>
                </c:pt>
                <c:pt idx="508">
                  <c:v>#N/A</c:v>
                </c:pt>
                <c:pt idx="509">
                  <c:v>1</c:v>
                </c:pt>
                <c:pt idx="510">
                  <c:v>#N/A</c:v>
                </c:pt>
                <c:pt idx="511">
                  <c:v>#N/A</c:v>
                </c:pt>
                <c:pt idx="512">
                  <c:v>#N/A</c:v>
                </c:pt>
                <c:pt idx="513">
                  <c:v>#N/A</c:v>
                </c:pt>
                <c:pt idx="514">
                  <c:v>1.115</c:v>
                </c:pt>
                <c:pt idx="515">
                  <c:v>1.1379999999999999</c:v>
                </c:pt>
                <c:pt idx="516">
                  <c:v>#N/A</c:v>
                </c:pt>
                <c:pt idx="517">
                  <c:v>#N/A</c:v>
                </c:pt>
                <c:pt idx="518">
                  <c:v>#N/A</c:v>
                </c:pt>
                <c:pt idx="519">
                  <c:v>#N/A</c:v>
                </c:pt>
                <c:pt idx="520">
                  <c:v>#N/A</c:v>
                </c:pt>
                <c:pt idx="521">
                  <c:v>#N/A</c:v>
                </c:pt>
                <c:pt idx="522">
                  <c:v>#N/A</c:v>
                </c:pt>
                <c:pt idx="523">
                  <c:v>#N/A</c:v>
                </c:pt>
                <c:pt idx="524">
                  <c:v>1.345</c:v>
                </c:pt>
                <c:pt idx="525">
                  <c:v>1.3679999999999999</c:v>
                </c:pt>
                <c:pt idx="526">
                  <c:v>#N/A</c:v>
                </c:pt>
                <c:pt idx="527">
                  <c:v>1.4139999999999999</c:v>
                </c:pt>
                <c:pt idx="528">
                  <c:v>1.4370000000000001</c:v>
                </c:pt>
                <c:pt idx="529">
                  <c:v>1.46</c:v>
                </c:pt>
                <c:pt idx="530">
                  <c:v>1.4830000000000001</c:v>
                </c:pt>
                <c:pt idx="531">
                  <c:v>#N/A</c:v>
                </c:pt>
                <c:pt idx="532">
                  <c:v>#N/A</c:v>
                </c:pt>
                <c:pt idx="533">
                  <c:v>1.552</c:v>
                </c:pt>
                <c:pt idx="534">
                  <c:v>#N/A</c:v>
                </c:pt>
                <c:pt idx="535">
                  <c:v>#N/A</c:v>
                </c:pt>
                <c:pt idx="536">
                  <c:v>1.621</c:v>
                </c:pt>
                <c:pt idx="537">
                  <c:v>1.6440000000000001</c:v>
                </c:pt>
                <c:pt idx="538">
                  <c:v>1.667</c:v>
                </c:pt>
                <c:pt idx="539">
                  <c:v>1.69</c:v>
                </c:pt>
                <c:pt idx="540">
                  <c:v>#N/A</c:v>
                </c:pt>
                <c:pt idx="541">
                  <c:v>1.736</c:v>
                </c:pt>
                <c:pt idx="542">
                  <c:v>1.7589999999999999</c:v>
                </c:pt>
                <c:pt idx="543">
                  <c:v>1</c:v>
                </c:pt>
                <c:pt idx="544">
                  <c:v>#N/A</c:v>
                </c:pt>
                <c:pt idx="545">
                  <c:v>#N/A</c:v>
                </c:pt>
                <c:pt idx="546">
                  <c:v>#N/A</c:v>
                </c:pt>
                <c:pt idx="547">
                  <c:v>1.0920000000000001</c:v>
                </c:pt>
                <c:pt idx="548">
                  <c:v>#N/A</c:v>
                </c:pt>
                <c:pt idx="549">
                  <c:v>1.1379999999999999</c:v>
                </c:pt>
                <c:pt idx="550">
                  <c:v>#N/A</c:v>
                </c:pt>
                <c:pt idx="551">
                  <c:v>1.1839999999999999</c:v>
                </c:pt>
                <c:pt idx="552">
                  <c:v>1.2070000000000001</c:v>
                </c:pt>
                <c:pt idx="553">
                  <c:v>1.23</c:v>
                </c:pt>
                <c:pt idx="554">
                  <c:v>1.2530000000000001</c:v>
                </c:pt>
                <c:pt idx="555">
                  <c:v>1.276</c:v>
                </c:pt>
                <c:pt idx="556">
                  <c:v>1.2989999999999999</c:v>
                </c:pt>
                <c:pt idx="557">
                  <c:v>1.3220000000000001</c:v>
                </c:pt>
                <c:pt idx="558">
                  <c:v>#N/A</c:v>
                </c:pt>
                <c:pt idx="559">
                  <c:v>1.3679999999999999</c:v>
                </c:pt>
                <c:pt idx="560">
                  <c:v>#N/A</c:v>
                </c:pt>
                <c:pt idx="561">
                  <c:v>1.4139999999999999</c:v>
                </c:pt>
                <c:pt idx="562">
                  <c:v>1.4370000000000001</c:v>
                </c:pt>
                <c:pt idx="563">
                  <c:v>1.46</c:v>
                </c:pt>
                <c:pt idx="564">
                  <c:v>#N/A</c:v>
                </c:pt>
                <c:pt idx="565">
                  <c:v>#N/A</c:v>
                </c:pt>
                <c:pt idx="566">
                  <c:v>#N/A</c:v>
                </c:pt>
                <c:pt idx="567">
                  <c:v>1.552</c:v>
                </c:pt>
                <c:pt idx="568">
                  <c:v>1.575</c:v>
                </c:pt>
                <c:pt idx="569">
                  <c:v>#N/A</c:v>
                </c:pt>
                <c:pt idx="570">
                  <c:v>1.621</c:v>
                </c:pt>
                <c:pt idx="571">
                  <c:v>1.6440000000000001</c:v>
                </c:pt>
                <c:pt idx="572">
                  <c:v>#N/A</c:v>
                </c:pt>
                <c:pt idx="573">
                  <c:v>1.69</c:v>
                </c:pt>
                <c:pt idx="574">
                  <c:v>#N/A</c:v>
                </c:pt>
                <c:pt idx="575">
                  <c:v>1.736</c:v>
                </c:pt>
                <c:pt idx="576">
                  <c:v>#N/A</c:v>
                </c:pt>
                <c:pt idx="577">
                  <c:v>#N/A</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1.3679999999999999</c:v>
                </c:pt>
                <c:pt idx="594">
                  <c:v>#N/A</c:v>
                </c:pt>
                <c:pt idx="595">
                  <c:v>#N/A</c:v>
                </c:pt>
                <c:pt idx="596">
                  <c:v>1.4370000000000001</c:v>
                </c:pt>
                <c:pt idx="597">
                  <c:v>#N/A</c:v>
                </c:pt>
                <c:pt idx="598">
                  <c:v>1.4830000000000001</c:v>
                </c:pt>
                <c:pt idx="599">
                  <c:v>1.506</c:v>
                </c:pt>
                <c:pt idx="600">
                  <c:v>#N/A</c:v>
                </c:pt>
                <c:pt idx="601">
                  <c:v>#N/A</c:v>
                </c:pt>
                <c:pt idx="602">
                  <c:v>1.575</c:v>
                </c:pt>
                <c:pt idx="603">
                  <c:v>#N/A</c:v>
                </c:pt>
                <c:pt idx="604">
                  <c:v>#N/A</c:v>
                </c:pt>
                <c:pt idx="605">
                  <c:v>#N/A</c:v>
                </c:pt>
                <c:pt idx="606">
                  <c:v>1.667</c:v>
                </c:pt>
                <c:pt idx="607">
                  <c:v>1.69</c:v>
                </c:pt>
                <c:pt idx="608">
                  <c:v>1.7130000000000001</c:v>
                </c:pt>
                <c:pt idx="609">
                  <c:v>#N/A</c:v>
                </c:pt>
                <c:pt idx="610">
                  <c:v>1.7589999999999999</c:v>
                </c:pt>
                <c:pt idx="611">
                  <c:v>#N/A</c:v>
                </c:pt>
                <c:pt idx="612">
                  <c:v>1.0229999999999999</c:v>
                </c:pt>
                <c:pt idx="613">
                  <c:v>#N/A</c:v>
                </c:pt>
                <c:pt idx="614">
                  <c:v>#N/A</c:v>
                </c:pt>
                <c:pt idx="615">
                  <c:v>1.0920000000000001</c:v>
                </c:pt>
                <c:pt idx="616">
                  <c:v>1.115</c:v>
                </c:pt>
                <c:pt idx="617">
                  <c:v>#N/A</c:v>
                </c:pt>
                <c:pt idx="618">
                  <c:v>#N/A</c:v>
                </c:pt>
                <c:pt idx="619">
                  <c:v>1.1839999999999999</c:v>
                </c:pt>
                <c:pt idx="620">
                  <c:v>1.2070000000000001</c:v>
                </c:pt>
                <c:pt idx="621">
                  <c:v>1.23</c:v>
                </c:pt>
                <c:pt idx="622">
                  <c:v>1.2530000000000001</c:v>
                </c:pt>
                <c:pt idx="623">
                  <c:v>#N/A</c:v>
                </c:pt>
                <c:pt idx="624">
                  <c:v>#N/A</c:v>
                </c:pt>
                <c:pt idx="625">
                  <c:v>#N/A</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1.736</c:v>
                </c:pt>
                <c:pt idx="644">
                  <c:v>#N/A</c:v>
                </c:pt>
                <c:pt idx="645">
                  <c:v>1</c:v>
                </c:pt>
                <c:pt idx="646">
                  <c:v>#N/A</c:v>
                </c:pt>
                <c:pt idx="647">
                  <c:v>#N/A</c:v>
                </c:pt>
                <c:pt idx="648">
                  <c:v>1.069</c:v>
                </c:pt>
                <c:pt idx="649">
                  <c:v>1.0920000000000001</c:v>
                </c:pt>
                <c:pt idx="650">
                  <c:v>#N/A</c:v>
                </c:pt>
                <c:pt idx="651">
                  <c:v>1.1379999999999999</c:v>
                </c:pt>
                <c:pt idx="652">
                  <c:v>#N/A</c:v>
                </c:pt>
                <c:pt idx="653">
                  <c:v>#N/A</c:v>
                </c:pt>
                <c:pt idx="654">
                  <c:v>#N/A</c:v>
                </c:pt>
                <c:pt idx="655">
                  <c:v>1.23</c:v>
                </c:pt>
                <c:pt idx="656">
                  <c:v>#N/A</c:v>
                </c:pt>
                <c:pt idx="657">
                  <c:v>#N/A</c:v>
                </c:pt>
                <c:pt idx="658">
                  <c:v>#N/A</c:v>
                </c:pt>
                <c:pt idx="659">
                  <c:v>1.3220000000000001</c:v>
                </c:pt>
                <c:pt idx="660">
                  <c:v>1.345</c:v>
                </c:pt>
                <c:pt idx="661">
                  <c:v>#N/A</c:v>
                </c:pt>
                <c:pt idx="662">
                  <c:v>1.391</c:v>
                </c:pt>
                <c:pt idx="663">
                  <c:v>#N/A</c:v>
                </c:pt>
                <c:pt idx="664">
                  <c:v>1.4370000000000001</c:v>
                </c:pt>
                <c:pt idx="665">
                  <c:v>1.46</c:v>
                </c:pt>
                <c:pt idx="666">
                  <c:v>1.4830000000000001</c:v>
                </c:pt>
                <c:pt idx="667">
                  <c:v>1.506</c:v>
                </c:pt>
                <c:pt idx="668">
                  <c:v>1.5289999999999999</c:v>
                </c:pt>
                <c:pt idx="669">
                  <c:v>1.552</c:v>
                </c:pt>
                <c:pt idx="670">
                  <c:v>1.575</c:v>
                </c:pt>
                <c:pt idx="671">
                  <c:v>#N/A</c:v>
                </c:pt>
                <c:pt idx="672">
                  <c:v>#N/A</c:v>
                </c:pt>
                <c:pt idx="673">
                  <c:v>1.6440000000000001</c:v>
                </c:pt>
                <c:pt idx="674">
                  <c:v>#N/A</c:v>
                </c:pt>
                <c:pt idx="675">
                  <c:v>1.69</c:v>
                </c:pt>
                <c:pt idx="676">
                  <c:v>1.7130000000000001</c:v>
                </c:pt>
                <c:pt idx="677">
                  <c:v>1.736</c:v>
                </c:pt>
                <c:pt idx="678">
                  <c:v>1.7589999999999999</c:v>
                </c:pt>
                <c:pt idx="679">
                  <c:v>#N/A</c:v>
                </c:pt>
                <c:pt idx="680">
                  <c:v>#N/A</c:v>
                </c:pt>
                <c:pt idx="681">
                  <c:v>#N/A</c:v>
                </c:pt>
                <c:pt idx="682">
                  <c:v>1.069</c:v>
                </c:pt>
                <c:pt idx="683">
                  <c:v>#N/A</c:v>
                </c:pt>
                <c:pt idx="684">
                  <c:v>#N/A</c:v>
                </c:pt>
                <c:pt idx="685">
                  <c:v>#N/A</c:v>
                </c:pt>
                <c:pt idx="686">
                  <c:v>1.161</c:v>
                </c:pt>
                <c:pt idx="687">
                  <c:v>1.1839999999999999</c:v>
                </c:pt>
                <c:pt idx="688">
                  <c:v>1.2070000000000001</c:v>
                </c:pt>
                <c:pt idx="689">
                  <c:v>1.23</c:v>
                </c:pt>
                <c:pt idx="690">
                  <c:v>#N/A</c:v>
                </c:pt>
                <c:pt idx="691">
                  <c:v>1.276</c:v>
                </c:pt>
                <c:pt idx="692">
                  <c:v>1.2989999999999999</c:v>
                </c:pt>
                <c:pt idx="693">
                  <c:v>#N/A</c:v>
                </c:pt>
                <c:pt idx="694">
                  <c:v>1.345</c:v>
                </c:pt>
                <c:pt idx="695">
                  <c:v>#N/A</c:v>
                </c:pt>
                <c:pt idx="696">
                  <c:v>#N/A</c:v>
                </c:pt>
                <c:pt idx="697">
                  <c:v>1.4139999999999999</c:v>
                </c:pt>
                <c:pt idx="698">
                  <c:v>1.4370000000000001</c:v>
                </c:pt>
                <c:pt idx="699">
                  <c:v>#N/A</c:v>
                </c:pt>
                <c:pt idx="700">
                  <c:v>1.4830000000000001</c:v>
                </c:pt>
                <c:pt idx="701">
                  <c:v>1.506</c:v>
                </c:pt>
                <c:pt idx="702">
                  <c:v>1.5289999999999999</c:v>
                </c:pt>
                <c:pt idx="703">
                  <c:v>#N/A</c:v>
                </c:pt>
                <c:pt idx="704">
                  <c:v>#N/A</c:v>
                </c:pt>
                <c:pt idx="705">
                  <c:v>#N/A</c:v>
                </c:pt>
                <c:pt idx="706">
                  <c:v>#N/A</c:v>
                </c:pt>
                <c:pt idx="707">
                  <c:v>#N/A</c:v>
                </c:pt>
                <c:pt idx="708">
                  <c:v>#N/A</c:v>
                </c:pt>
                <c:pt idx="709">
                  <c:v>1.69</c:v>
                </c:pt>
                <c:pt idx="710">
                  <c:v>#N/A</c:v>
                </c:pt>
                <c:pt idx="711">
                  <c:v>#N/A</c:v>
                </c:pt>
                <c:pt idx="712">
                  <c:v>#N/A</c:v>
                </c:pt>
                <c:pt idx="713">
                  <c:v>#N/A</c:v>
                </c:pt>
                <c:pt idx="714">
                  <c:v>#N/A</c:v>
                </c:pt>
                <c:pt idx="715">
                  <c:v>#N/A</c:v>
                </c:pt>
                <c:pt idx="716">
                  <c:v>#N/A</c:v>
                </c:pt>
                <c:pt idx="717">
                  <c:v>#N/A</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#N/A</c:v>
                </c:pt>
                <c:pt idx="730">
                  <c:v>1.391</c:v>
                </c:pt>
                <c:pt idx="731">
                  <c:v>1.4139999999999999</c:v>
                </c:pt>
                <c:pt idx="732">
                  <c:v>1.4370000000000001</c:v>
                </c:pt>
                <c:pt idx="733">
                  <c:v>1.46</c:v>
                </c:pt>
                <c:pt idx="734">
                  <c:v>#N/A</c:v>
                </c:pt>
                <c:pt idx="735">
                  <c:v>1.506</c:v>
                </c:pt>
                <c:pt idx="736">
                  <c:v>1.5289999999999999</c:v>
                </c:pt>
                <c:pt idx="737">
                  <c:v>1.552</c:v>
                </c:pt>
                <c:pt idx="738">
                  <c:v>#N/A</c:v>
                </c:pt>
                <c:pt idx="739">
                  <c:v>1.5979999999999999</c:v>
                </c:pt>
                <c:pt idx="740">
                  <c:v>1.621</c:v>
                </c:pt>
                <c:pt idx="741">
                  <c:v>1.6440000000000001</c:v>
                </c:pt>
                <c:pt idx="742">
                  <c:v>1.667</c:v>
                </c:pt>
                <c:pt idx="743">
                  <c:v>#N/A</c:v>
                </c:pt>
                <c:pt idx="744">
                  <c:v>#N/A</c:v>
                </c:pt>
                <c:pt idx="745">
                  <c:v>1.736</c:v>
                </c:pt>
                <c:pt idx="746">
                  <c:v>1.7589999999999999</c:v>
                </c:pt>
                <c:pt idx="747">
                  <c:v>1</c:v>
                </c:pt>
                <c:pt idx="748">
                  <c:v>#N/A</c:v>
                </c:pt>
                <c:pt idx="749">
                  <c:v>1.046</c:v>
                </c:pt>
                <c:pt idx="750">
                  <c:v>#N/A</c:v>
                </c:pt>
                <c:pt idx="751">
                  <c:v>#N/A</c:v>
                </c:pt>
                <c:pt idx="752">
                  <c:v>#N/A</c:v>
                </c:pt>
                <c:pt idx="753">
                  <c:v>#N/A</c:v>
                </c:pt>
                <c:pt idx="754">
                  <c:v>#N/A</c:v>
                </c:pt>
                <c:pt idx="755">
                  <c:v>#N/A</c:v>
                </c:pt>
                <c:pt idx="756">
                  <c:v>#N/A</c:v>
                </c:pt>
                <c:pt idx="757">
                  <c:v>#N/A</c:v>
                </c:pt>
                <c:pt idx="758">
                  <c:v>#N/A</c:v>
                </c:pt>
                <c:pt idx="759">
                  <c:v>1.276</c:v>
                </c:pt>
                <c:pt idx="760">
                  <c:v>#N/A</c:v>
                </c:pt>
                <c:pt idx="761">
                  <c:v>#N/A</c:v>
                </c:pt>
                <c:pt idx="762">
                  <c:v>1.345</c:v>
                </c:pt>
                <c:pt idx="763">
                  <c:v>#N/A</c:v>
                </c:pt>
                <c:pt idx="764">
                  <c:v>#N/A</c:v>
                </c:pt>
                <c:pt idx="765">
                  <c:v>#N/A</c:v>
                </c:pt>
                <c:pt idx="766">
                  <c:v>1.4370000000000001</c:v>
                </c:pt>
                <c:pt idx="767">
                  <c:v>1.46</c:v>
                </c:pt>
                <c:pt idx="768">
                  <c:v>1.4830000000000001</c:v>
                </c:pt>
                <c:pt idx="769">
                  <c:v>#N/A</c:v>
                </c:pt>
                <c:pt idx="770">
                  <c:v>#N/A</c:v>
                </c:pt>
                <c:pt idx="771">
                  <c:v>1.552</c:v>
                </c:pt>
                <c:pt idx="772">
                  <c:v>#N/A</c:v>
                </c:pt>
                <c:pt idx="773">
                  <c:v>#N/A</c:v>
                </c:pt>
                <c:pt idx="774">
                  <c:v>1.621</c:v>
                </c:pt>
                <c:pt idx="775">
                  <c:v>#N/A</c:v>
                </c:pt>
                <c:pt idx="776">
                  <c:v>1.667</c:v>
                </c:pt>
                <c:pt idx="777">
                  <c:v>1.69</c:v>
                </c:pt>
                <c:pt idx="778">
                  <c:v>#N/A</c:v>
                </c:pt>
                <c:pt idx="779">
                  <c:v>#N/A</c:v>
                </c:pt>
                <c:pt idx="780">
                  <c:v>#N/A</c:v>
                </c:pt>
                <c:pt idx="781">
                  <c:v>1</c:v>
                </c:pt>
                <c:pt idx="782">
                  <c:v>1.0229999999999999</c:v>
                </c:pt>
                <c:pt idx="783">
                  <c:v>1.046</c:v>
                </c:pt>
                <c:pt idx="784">
                  <c:v>#N/A</c:v>
                </c:pt>
                <c:pt idx="785">
                  <c:v>#N/A</c:v>
                </c:pt>
                <c:pt idx="786">
                  <c:v>#N/A</c:v>
                </c:pt>
                <c:pt idx="787">
                  <c:v>#N/A</c:v>
                </c:pt>
                <c:pt idx="788">
                  <c:v>1.161</c:v>
                </c:pt>
                <c:pt idx="789">
                  <c:v>1.1839999999999999</c:v>
                </c:pt>
                <c:pt idx="790">
                  <c:v>1.2070000000000001</c:v>
                </c:pt>
                <c:pt idx="791">
                  <c:v>1.23</c:v>
                </c:pt>
                <c:pt idx="792">
                  <c:v>#N/A</c:v>
                </c:pt>
                <c:pt idx="793">
                  <c:v>#N/A</c:v>
                </c:pt>
                <c:pt idx="794">
                  <c:v>1.2989999999999999</c:v>
                </c:pt>
                <c:pt idx="795">
                  <c:v>1.3220000000000001</c:v>
                </c:pt>
                <c:pt idx="796">
                  <c:v>1.345</c:v>
                </c:pt>
                <c:pt idx="797">
                  <c:v>#N/A</c:v>
                </c:pt>
                <c:pt idx="798">
                  <c:v>#N/A</c:v>
                </c:pt>
                <c:pt idx="799">
                  <c:v>1.4139999999999999</c:v>
                </c:pt>
                <c:pt idx="800">
                  <c:v>1.4370000000000001</c:v>
                </c:pt>
                <c:pt idx="801">
                  <c:v>1.46</c:v>
                </c:pt>
                <c:pt idx="802">
                  <c:v>#N/A</c:v>
                </c:pt>
                <c:pt idx="803">
                  <c:v>#N/A</c:v>
                </c:pt>
                <c:pt idx="804">
                  <c:v>1.5289999999999999</c:v>
                </c:pt>
                <c:pt idx="805">
                  <c:v>1.552</c:v>
                </c:pt>
                <c:pt idx="806">
                  <c:v>1.575</c:v>
                </c:pt>
                <c:pt idx="807">
                  <c:v>#N/A</c:v>
                </c:pt>
                <c:pt idx="808">
                  <c:v>1.621</c:v>
                </c:pt>
                <c:pt idx="809">
                  <c:v>#N/A</c:v>
                </c:pt>
                <c:pt idx="810">
                  <c:v>1.667</c:v>
                </c:pt>
                <c:pt idx="811">
                  <c:v>#N/A</c:v>
                </c:pt>
                <c:pt idx="812">
                  <c:v>1.7130000000000001</c:v>
                </c:pt>
                <c:pt idx="813">
                  <c:v>1.736</c:v>
                </c:pt>
                <c:pt idx="814">
                  <c:v>1.7589999999999999</c:v>
                </c:pt>
                <c:pt idx="815">
                  <c:v>#N/A</c:v>
                </c:pt>
                <c:pt idx="816">
                  <c:v>#N/A</c:v>
                </c:pt>
                <c:pt idx="817">
                  <c:v>1.046</c:v>
                </c:pt>
                <c:pt idx="818">
                  <c:v>1.069</c:v>
                </c:pt>
                <c:pt idx="819">
                  <c:v>#N/A</c:v>
                </c:pt>
                <c:pt idx="820">
                  <c:v>#N/A</c:v>
                </c:pt>
                <c:pt idx="821">
                  <c:v>1.1379999999999999</c:v>
                </c:pt>
                <c:pt idx="822">
                  <c:v>#N/A</c:v>
                </c:pt>
                <c:pt idx="823">
                  <c:v>#N/A</c:v>
                </c:pt>
                <c:pt idx="824">
                  <c:v>1.2070000000000001</c:v>
                </c:pt>
                <c:pt idx="825">
                  <c:v>1.23</c:v>
                </c:pt>
                <c:pt idx="826">
                  <c:v>1.2530000000000001</c:v>
                </c:pt>
                <c:pt idx="827">
                  <c:v>#N/A</c:v>
                </c:pt>
                <c:pt idx="828">
                  <c:v>1.2989999999999999</c:v>
                </c:pt>
                <c:pt idx="829">
                  <c:v>#N/A</c:v>
                </c:pt>
                <c:pt idx="830">
                  <c:v>#N/A</c:v>
                </c:pt>
                <c:pt idx="831">
                  <c:v>#N/A</c:v>
                </c:pt>
                <c:pt idx="832">
                  <c:v>1.391</c:v>
                </c:pt>
                <c:pt idx="833">
                  <c:v>#N/A</c:v>
                </c:pt>
                <c:pt idx="834">
                  <c:v>1.4370000000000001</c:v>
                </c:pt>
                <c:pt idx="835">
                  <c:v>1.46</c:v>
                </c:pt>
                <c:pt idx="836">
                  <c:v>1.4830000000000001</c:v>
                </c:pt>
                <c:pt idx="837">
                  <c:v>#N/A</c:v>
                </c:pt>
                <c:pt idx="838">
                  <c:v>1.5289999999999999</c:v>
                </c:pt>
                <c:pt idx="839">
                  <c:v>1.552</c:v>
                </c:pt>
                <c:pt idx="840">
                  <c:v>#N/A</c:v>
                </c:pt>
                <c:pt idx="841">
                  <c:v>1.5979999999999999</c:v>
                </c:pt>
                <c:pt idx="842">
                  <c:v>1.621</c:v>
                </c:pt>
                <c:pt idx="843">
                  <c:v>1.6440000000000001</c:v>
                </c:pt>
                <c:pt idx="844">
                  <c:v>1.667</c:v>
                </c:pt>
                <c:pt idx="845">
                  <c:v>#N/A</c:v>
                </c:pt>
                <c:pt idx="846">
                  <c:v>#N/A</c:v>
                </c:pt>
                <c:pt idx="847">
                  <c:v>#N/A</c:v>
                </c:pt>
                <c:pt idx="848">
                  <c:v>1.7589999999999999</c:v>
                </c:pt>
                <c:pt idx="849">
                  <c:v>#N/A</c:v>
                </c:pt>
                <c:pt idx="850">
                  <c:v>#N/A</c:v>
                </c:pt>
                <c:pt idx="851">
                  <c:v>#N/A</c:v>
                </c:pt>
                <c:pt idx="852">
                  <c:v>#N/A</c:v>
                </c:pt>
                <c:pt idx="853">
                  <c:v>#N/A</c:v>
                </c:pt>
                <c:pt idx="854">
                  <c:v>#N/A</c:v>
                </c:pt>
                <c:pt idx="855">
                  <c:v>1.1379999999999999</c:v>
                </c:pt>
                <c:pt idx="856">
                  <c:v>#N/A</c:v>
                </c:pt>
                <c:pt idx="857">
                  <c:v>1.1839999999999999</c:v>
                </c:pt>
                <c:pt idx="858">
                  <c:v>1.2070000000000001</c:v>
                </c:pt>
                <c:pt idx="859">
                  <c:v>1.23</c:v>
                </c:pt>
                <c:pt idx="860">
                  <c:v>1.2530000000000001</c:v>
                </c:pt>
                <c:pt idx="861">
                  <c:v>#N/A</c:v>
                </c:pt>
                <c:pt idx="862">
                  <c:v>1.2989999999999999</c:v>
                </c:pt>
                <c:pt idx="863">
                  <c:v>1.3220000000000001</c:v>
                </c:pt>
                <c:pt idx="864">
                  <c:v>#N/A</c:v>
                </c:pt>
                <c:pt idx="865">
                  <c:v>1.3679999999999999</c:v>
                </c:pt>
                <c:pt idx="866">
                  <c:v>1.391</c:v>
                </c:pt>
                <c:pt idx="867">
                  <c:v>#N/A</c:v>
                </c:pt>
                <c:pt idx="868">
                  <c:v>#N/A</c:v>
                </c:pt>
                <c:pt idx="869">
                  <c:v>#N/A</c:v>
                </c:pt>
                <c:pt idx="870">
                  <c:v>1.4830000000000001</c:v>
                </c:pt>
                <c:pt idx="871">
                  <c:v>1.506</c:v>
                </c:pt>
                <c:pt idx="872">
                  <c:v>#N/A</c:v>
                </c:pt>
                <c:pt idx="873">
                  <c:v>#N/A</c:v>
                </c:pt>
                <c:pt idx="874">
                  <c:v>#N/A</c:v>
                </c:pt>
                <c:pt idx="875">
                  <c:v>1.5979999999999999</c:v>
                </c:pt>
                <c:pt idx="876">
                  <c:v>#N/A</c:v>
                </c:pt>
                <c:pt idx="877">
                  <c:v>1.6440000000000001</c:v>
                </c:pt>
                <c:pt idx="878">
                  <c:v>#N/A</c:v>
                </c:pt>
                <c:pt idx="879">
                  <c:v>#N/A</c:v>
                </c:pt>
                <c:pt idx="880">
                  <c:v>#N/A</c:v>
                </c:pt>
                <c:pt idx="881">
                  <c:v>1.736</c:v>
                </c:pt>
                <c:pt idx="882">
                  <c:v>#N/A</c:v>
                </c:pt>
                <c:pt idx="883">
                  <c:v>#N/A</c:v>
                </c:pt>
                <c:pt idx="884">
                  <c:v>1.0229999999999999</c:v>
                </c:pt>
                <c:pt idx="885">
                  <c:v>#N/A</c:v>
                </c:pt>
                <c:pt idx="886">
                  <c:v>1.069</c:v>
                </c:pt>
                <c:pt idx="887">
                  <c:v>#N/A</c:v>
                </c:pt>
                <c:pt idx="888">
                  <c:v>1.115</c:v>
                </c:pt>
                <c:pt idx="889">
                  <c:v>1.1379999999999999</c:v>
                </c:pt>
                <c:pt idx="890">
                  <c:v>#N/A</c:v>
                </c:pt>
                <c:pt idx="891">
                  <c:v>#N/A</c:v>
                </c:pt>
                <c:pt idx="892">
                  <c:v>#N/A</c:v>
                </c:pt>
                <c:pt idx="893">
                  <c:v>#N/A</c:v>
                </c:pt>
                <c:pt idx="894">
                  <c:v>1.2530000000000001</c:v>
                </c:pt>
                <c:pt idx="895">
                  <c:v>1.276</c:v>
                </c:pt>
                <c:pt idx="896">
                  <c:v>#N/A</c:v>
                </c:pt>
                <c:pt idx="897">
                  <c:v>#N/A</c:v>
                </c:pt>
                <c:pt idx="898">
                  <c:v>1.345</c:v>
                </c:pt>
                <c:pt idx="899">
                  <c:v>#N/A</c:v>
                </c:pt>
                <c:pt idx="900">
                  <c:v>1.391</c:v>
                </c:pt>
                <c:pt idx="901">
                  <c:v>1.4139999999999999</c:v>
                </c:pt>
                <c:pt idx="902">
                  <c:v>1.4370000000000001</c:v>
                </c:pt>
                <c:pt idx="903">
                  <c:v>#N/A</c:v>
                </c:pt>
                <c:pt idx="904">
                  <c:v>#N/A</c:v>
                </c:pt>
                <c:pt idx="905">
                  <c:v>#N/A</c:v>
                </c:pt>
                <c:pt idx="906">
                  <c:v>#N/A</c:v>
                </c:pt>
                <c:pt idx="907">
                  <c:v>#N/A</c:v>
                </c:pt>
                <c:pt idx="908">
                  <c:v>#N/A</c:v>
                </c:pt>
                <c:pt idx="909">
                  <c:v>1.5979999999999999</c:v>
                </c:pt>
                <c:pt idx="910">
                  <c:v>#N/A</c:v>
                </c:pt>
                <c:pt idx="911">
                  <c:v>1.6440000000000001</c:v>
                </c:pt>
                <c:pt idx="912">
                  <c:v>#N/A</c:v>
                </c:pt>
                <c:pt idx="913">
                  <c:v>#N/A</c:v>
                </c:pt>
                <c:pt idx="914">
                  <c:v>#N/A</c:v>
                </c:pt>
                <c:pt idx="915">
                  <c:v>1.736</c:v>
                </c:pt>
                <c:pt idx="916">
                  <c:v>1.7589999999999999</c:v>
                </c:pt>
                <c:pt idx="917">
                  <c:v>#N/A</c:v>
                </c:pt>
                <c:pt idx="918">
                  <c:v>#N/A</c:v>
                </c:pt>
                <c:pt idx="919">
                  <c:v>1.046</c:v>
                </c:pt>
                <c:pt idx="920">
                  <c:v>#N/A</c:v>
                </c:pt>
                <c:pt idx="921">
                  <c:v>#N/A</c:v>
                </c:pt>
                <c:pt idx="922">
                  <c:v>1.115</c:v>
                </c:pt>
                <c:pt idx="923">
                  <c:v>1.1379999999999999</c:v>
                </c:pt>
                <c:pt idx="924">
                  <c:v>#N/A</c:v>
                </c:pt>
                <c:pt idx="925">
                  <c:v>1.1839999999999999</c:v>
                </c:pt>
                <c:pt idx="926">
                  <c:v>#N/A</c:v>
                </c:pt>
                <c:pt idx="927">
                  <c:v>#N/A</c:v>
                </c:pt>
                <c:pt idx="928">
                  <c:v>1.2530000000000001</c:v>
                </c:pt>
                <c:pt idx="929">
                  <c:v>#N/A</c:v>
                </c:pt>
                <c:pt idx="930">
                  <c:v>#N/A</c:v>
                </c:pt>
                <c:pt idx="931">
                  <c:v>#N/A</c:v>
                </c:pt>
                <c:pt idx="932">
                  <c:v>1.345</c:v>
                </c:pt>
                <c:pt idx="933">
                  <c:v>1.3679999999999999</c:v>
                </c:pt>
                <c:pt idx="934">
                  <c:v>1.391</c:v>
                </c:pt>
                <c:pt idx="935">
                  <c:v>1.4139999999999999</c:v>
                </c:pt>
                <c:pt idx="936">
                  <c:v>1.4370000000000001</c:v>
                </c:pt>
                <c:pt idx="937">
                  <c:v>#N/A</c:v>
                </c:pt>
                <c:pt idx="938">
                  <c:v>1.4830000000000001</c:v>
                </c:pt>
                <c:pt idx="939">
                  <c:v>#N/A</c:v>
                </c:pt>
                <c:pt idx="940">
                  <c:v>1.5289999999999999</c:v>
                </c:pt>
                <c:pt idx="941">
                  <c:v>1.552</c:v>
                </c:pt>
                <c:pt idx="942">
                  <c:v>#N/A</c:v>
                </c:pt>
                <c:pt idx="943">
                  <c:v>1.5979999999999999</c:v>
                </c:pt>
                <c:pt idx="944">
                  <c:v>1.621</c:v>
                </c:pt>
                <c:pt idx="945">
                  <c:v>#N/A</c:v>
                </c:pt>
                <c:pt idx="946">
                  <c:v>#N/A</c:v>
                </c:pt>
                <c:pt idx="947">
                  <c:v>#N/A</c:v>
                </c:pt>
                <c:pt idx="948">
                  <c:v>1.7130000000000001</c:v>
                </c:pt>
                <c:pt idx="949">
                  <c:v>1.736</c:v>
                </c:pt>
                <c:pt idx="950">
                  <c:v>#N/A</c:v>
                </c:pt>
                <c:pt idx="951">
                  <c:v>1</c:v>
                </c:pt>
                <c:pt idx="952">
                  <c:v>1.0229999999999999</c:v>
                </c:pt>
                <c:pt idx="953">
                  <c:v>1.046</c:v>
                </c:pt>
                <c:pt idx="954">
                  <c:v>#N/A</c:v>
                </c:pt>
                <c:pt idx="955">
                  <c:v>#N/A</c:v>
                </c:pt>
                <c:pt idx="956">
                  <c:v>#N/A</c:v>
                </c:pt>
                <c:pt idx="957">
                  <c:v>1.1379999999999999</c:v>
                </c:pt>
                <c:pt idx="958">
                  <c:v>1.161</c:v>
                </c:pt>
                <c:pt idx="959">
                  <c:v>#N/A</c:v>
                </c:pt>
                <c:pt idx="960">
                  <c:v>1.2070000000000001</c:v>
                </c:pt>
                <c:pt idx="961">
                  <c:v>#N/A</c:v>
                </c:pt>
                <c:pt idx="962">
                  <c:v>#N/A</c:v>
                </c:pt>
                <c:pt idx="963">
                  <c:v>#N/A</c:v>
                </c:pt>
                <c:pt idx="964">
                  <c:v>1.2989999999999999</c:v>
                </c:pt>
                <c:pt idx="965">
                  <c:v>#N/A</c:v>
                </c:pt>
                <c:pt idx="966">
                  <c:v>1.345</c:v>
                </c:pt>
                <c:pt idx="967">
                  <c:v>1.3679999999999999</c:v>
                </c:pt>
                <c:pt idx="968">
                  <c:v>1.391</c:v>
                </c:pt>
                <c:pt idx="969">
                  <c:v>1.4139999999999999</c:v>
                </c:pt>
                <c:pt idx="970">
                  <c:v>#N/A</c:v>
                </c:pt>
                <c:pt idx="971">
                  <c:v>#N/A</c:v>
                </c:pt>
                <c:pt idx="972">
                  <c:v>1.4830000000000001</c:v>
                </c:pt>
                <c:pt idx="973">
                  <c:v>#N/A</c:v>
                </c:pt>
                <c:pt idx="974">
                  <c:v>#N/A</c:v>
                </c:pt>
                <c:pt idx="975">
                  <c:v>1.552</c:v>
                </c:pt>
                <c:pt idx="976">
                  <c:v>#N/A</c:v>
                </c:pt>
                <c:pt idx="977">
                  <c:v>1.5979999999999999</c:v>
                </c:pt>
                <c:pt idx="978">
                  <c:v>1.621</c:v>
                </c:pt>
                <c:pt idx="979">
                  <c:v>#N/A</c:v>
                </c:pt>
                <c:pt idx="980">
                  <c:v>#N/A</c:v>
                </c:pt>
                <c:pt idx="981">
                  <c:v>#N/A</c:v>
                </c:pt>
                <c:pt idx="982">
                  <c:v>#N/A</c:v>
                </c:pt>
                <c:pt idx="983">
                  <c:v>#N/A</c:v>
                </c:pt>
                <c:pt idx="984">
                  <c:v>1.7589999999999999</c:v>
                </c:pt>
                <c:pt idx="985">
                  <c:v>1</c:v>
                </c:pt>
                <c:pt idx="986">
                  <c:v>#N/A</c:v>
                </c:pt>
                <c:pt idx="987">
                  <c:v>#N/A</c:v>
                </c:pt>
                <c:pt idx="988">
                  <c:v>#N/A</c:v>
                </c:pt>
                <c:pt idx="989">
                  <c:v>#N/A</c:v>
                </c:pt>
                <c:pt idx="990">
                  <c:v>#N/A</c:v>
                </c:pt>
                <c:pt idx="991">
                  <c:v>1.1379999999999999</c:v>
                </c:pt>
                <c:pt idx="992">
                  <c:v>1.161</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2026</c:v>
                </c:pt>
                <c:pt idx="68">
                  <c:v>#N/A</c:v>
                </c:pt>
                <c:pt idx="69">
                  <c:v>#N/A</c:v>
                </c:pt>
                <c:pt idx="70">
                  <c:v>#N/A</c:v>
                </c:pt>
                <c:pt idx="71">
                  <c:v>2024</c:v>
                </c:pt>
                <c:pt idx="72">
                  <c:v>#N/A</c:v>
                </c:pt>
                <c:pt idx="73">
                  <c:v>#N/A</c:v>
                </c:pt>
                <c:pt idx="74">
                  <c:v>#N/A</c:v>
                </c:pt>
                <c:pt idx="75">
                  <c:v>#N/A</c:v>
                </c:pt>
                <c:pt idx="76">
                  <c:v>#N/A</c:v>
                </c:pt>
                <c:pt idx="77">
                  <c:v>#N/A</c:v>
                </c:pt>
                <c:pt idx="78">
                  <c:v>#N/A</c:v>
                </c:pt>
                <c:pt idx="79">
                  <c:v>#N/A</c:v>
                </c:pt>
                <c:pt idx="80">
                  <c:v>#N/A</c:v>
                </c:pt>
                <c:pt idx="81">
                  <c:v>#N/A</c:v>
                </c:pt>
                <c:pt idx="82">
                  <c:v>#N/A</c:v>
                </c:pt>
                <c:pt idx="83">
                  <c:v>2023</c:v>
                </c:pt>
                <c:pt idx="84">
                  <c:v>2024</c:v>
                </c:pt>
                <c:pt idx="85">
                  <c:v>#N/A</c:v>
                </c:pt>
                <c:pt idx="86">
                  <c:v>#N/A</c:v>
                </c:pt>
                <c:pt idx="87">
                  <c:v>#N/A</c:v>
                </c:pt>
                <c:pt idx="88">
                  <c:v>#N/A</c:v>
                </c:pt>
                <c:pt idx="89">
                  <c:v>#N/A</c:v>
                </c:pt>
                <c:pt idx="90">
                  <c:v>2025</c:v>
                </c:pt>
                <c:pt idx="91">
                  <c:v>2025</c:v>
                </c:pt>
                <c:pt idx="92">
                  <c:v>#N/A</c:v>
                </c:pt>
                <c:pt idx="93">
                  <c:v>#N/A</c:v>
                </c:pt>
                <c:pt idx="94">
                  <c:v>#N/A</c:v>
                </c:pt>
                <c:pt idx="95">
                  <c:v>#N/A</c:v>
                </c:pt>
                <c:pt idx="96">
                  <c:v>#N/A</c:v>
                </c:pt>
                <c:pt idx="97">
                  <c:v>#N/A</c:v>
                </c:pt>
                <c:pt idx="98">
                  <c:v>#N/A</c:v>
                </c:pt>
                <c:pt idx="99">
                  <c:v>#N/A</c:v>
                </c:pt>
                <c:pt idx="100">
                  <c:v>#N/A</c:v>
                </c:pt>
                <c:pt idx="101">
                  <c:v>#N/A</c:v>
                </c:pt>
                <c:pt idx="102">
                  <c:v>#N/A</c:v>
                </c:pt>
                <c:pt idx="103">
                  <c:v>2026</c:v>
                </c:pt>
                <c:pt idx="104">
                  <c:v>#N/A</c:v>
                </c:pt>
                <c:pt idx="105">
                  <c:v>2021</c:v>
                </c:pt>
                <c:pt idx="106">
                  <c:v>2023</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#N/A</c:v>
                </c:pt>
                <c:pt idx="127">
                  <c:v>#N/A</c:v>
                </c:pt>
                <c:pt idx="128">
                  <c:v>2020</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2025</c:v>
                </c:pt>
                <c:pt idx="142">
                  <c:v>2024</c:v>
                </c:pt>
                <c:pt idx="143">
                  <c:v>#N/A</c:v>
                </c:pt>
                <c:pt idx="144">
                  <c:v>2025</c:v>
                </c:pt>
                <c:pt idx="145">
                  <c:v>#N/A</c:v>
                </c:pt>
                <c:pt idx="146">
                  <c:v>#N/A</c:v>
                </c:pt>
                <c:pt idx="147">
                  <c:v>#N/A</c:v>
                </c:pt>
                <c:pt idx="148">
                  <c:v>#N/A</c:v>
                </c:pt>
                <c:pt idx="149">
                  <c:v>2026</c:v>
                </c:pt>
                <c:pt idx="150">
                  <c:v>#N/A</c:v>
                </c:pt>
                <c:pt idx="151">
                  <c:v>#N/A</c:v>
                </c:pt>
                <c:pt idx="152">
                  <c:v>#N/A</c:v>
                </c:pt>
                <c:pt idx="153">
                  <c:v>2015</c:v>
                </c:pt>
                <c:pt idx="154">
                  <c:v>2020</c:v>
                </c:pt>
                <c:pt idx="155">
                  <c:v>#N/A</c:v>
                </c:pt>
                <c:pt idx="156">
                  <c:v>#N/A</c:v>
                </c:pt>
                <c:pt idx="157">
                  <c:v>#N/A</c:v>
                </c:pt>
                <c:pt idx="158">
                  <c:v>2024</c:v>
                </c:pt>
                <c:pt idx="159">
                  <c:v>#N/A</c:v>
                </c:pt>
                <c:pt idx="160">
                  <c:v>#N/A</c:v>
                </c:pt>
                <c:pt idx="161">
                  <c:v>#N/A</c:v>
                </c:pt>
                <c:pt idx="162">
                  <c:v>#N/A</c:v>
                </c:pt>
                <c:pt idx="163">
                  <c:v>#N/A</c:v>
                </c:pt>
                <c:pt idx="164">
                  <c:v>#N/A</c:v>
                </c:pt>
                <c:pt idx="165">
                  <c:v>2020</c:v>
                </c:pt>
                <c:pt idx="166">
                  <c:v>#N/A</c:v>
                </c:pt>
                <c:pt idx="167">
                  <c:v>2019</c:v>
                </c:pt>
                <c:pt idx="168">
                  <c:v>#N/A</c:v>
                </c:pt>
                <c:pt idx="169">
                  <c:v>#N/A</c:v>
                </c:pt>
                <c:pt idx="170">
                  <c:v>#N/A</c:v>
                </c:pt>
                <c:pt idx="171">
                  <c:v>#N/A</c:v>
                </c:pt>
                <c:pt idx="172">
                  <c:v>#N/A</c:v>
                </c:pt>
                <c:pt idx="173">
                  <c:v>#N/A</c:v>
                </c:pt>
                <c:pt idx="174">
                  <c:v>#N/A</c:v>
                </c:pt>
                <c:pt idx="175">
                  <c:v>#N/A</c:v>
                </c:pt>
                <c:pt idx="176">
                  <c:v>2018</c:v>
                </c:pt>
                <c:pt idx="177">
                  <c:v>#N/A</c:v>
                </c:pt>
                <c:pt idx="178">
                  <c:v>2016</c:v>
                </c:pt>
                <c:pt idx="179">
                  <c:v>2020</c:v>
                </c:pt>
                <c:pt idx="180">
                  <c:v>#N/A</c:v>
                </c:pt>
                <c:pt idx="181">
                  <c:v>#N/A</c:v>
                </c:pt>
                <c:pt idx="182">
                  <c:v>2026</c:v>
                </c:pt>
                <c:pt idx="183">
                  <c:v>#N/A</c:v>
                </c:pt>
                <c:pt idx="184">
                  <c:v>#N/A</c:v>
                </c:pt>
                <c:pt idx="185">
                  <c:v>2026</c:v>
                </c:pt>
                <c:pt idx="186">
                  <c:v>#N/A</c:v>
                </c:pt>
                <c:pt idx="187">
                  <c:v>#N/A</c:v>
                </c:pt>
                <c:pt idx="188">
                  <c:v>#N/A</c:v>
                </c:pt>
                <c:pt idx="189">
                  <c:v>2015</c:v>
                </c:pt>
                <c:pt idx="190">
                  <c:v>2023</c:v>
                </c:pt>
                <c:pt idx="191">
                  <c:v>#N/A</c:v>
                </c:pt>
                <c:pt idx="192">
                  <c:v>#N/A</c:v>
                </c:pt>
                <c:pt idx="193">
                  <c:v>#N/A</c:v>
                </c:pt>
                <c:pt idx="194">
                  <c:v>#N/A</c:v>
                </c:pt>
                <c:pt idx="195">
                  <c:v>2026</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2019</c:v>
                </c:pt>
                <c:pt idx="213">
                  <c:v>#N/A</c:v>
                </c:pt>
                <c:pt idx="214">
                  <c:v>2022</c:v>
                </c:pt>
                <c:pt idx="215">
                  <c:v>#N/A</c:v>
                </c:pt>
                <c:pt idx="216">
                  <c:v>#N/A</c:v>
                </c:pt>
                <c:pt idx="217">
                  <c:v>#N/A</c:v>
                </c:pt>
                <c:pt idx="218">
                  <c:v>#N/A</c:v>
                </c:pt>
                <c:pt idx="219">
                  <c:v>2018</c:v>
                </c:pt>
                <c:pt idx="220">
                  <c:v>#N/A</c:v>
                </c:pt>
                <c:pt idx="221">
                  <c:v>#N/A</c:v>
                </c:pt>
                <c:pt idx="222">
                  <c:v>#N/A</c:v>
                </c:pt>
                <c:pt idx="223">
                  <c:v>#N/A</c:v>
                </c:pt>
                <c:pt idx="224">
                  <c:v>#N/A</c:v>
                </c:pt>
                <c:pt idx="225">
                  <c:v>#N/A</c:v>
                </c:pt>
                <c:pt idx="226">
                  <c:v>#N/A</c:v>
                </c:pt>
                <c:pt idx="227">
                  <c:v>#N/A</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2022</c:v>
                </c:pt>
                <c:pt idx="244">
                  <c:v>2026</c:v>
                </c:pt>
                <c:pt idx="245">
                  <c:v>#N/A</c:v>
                </c:pt>
                <c:pt idx="246">
                  <c:v>#N/A</c:v>
                </c:pt>
                <c:pt idx="247">
                  <c:v>#N/A</c:v>
                </c:pt>
                <c:pt idx="248">
                  <c:v>#N/A</c:v>
                </c:pt>
                <c:pt idx="249">
                  <c:v>2019</c:v>
                </c:pt>
                <c:pt idx="250">
                  <c:v>#N/A</c:v>
                </c:pt>
                <c:pt idx="251">
                  <c:v>#N/A</c:v>
                </c:pt>
                <c:pt idx="252">
                  <c:v>#N/A</c:v>
                </c:pt>
                <c:pt idx="253">
                  <c:v>#N/A</c:v>
                </c:pt>
                <c:pt idx="254">
                  <c:v>#N/A</c:v>
                </c:pt>
                <c:pt idx="255">
                  <c:v>#N/A</c:v>
                </c:pt>
                <c:pt idx="256">
                  <c:v>2025</c:v>
                </c:pt>
                <c:pt idx="257">
                  <c:v>#N/A</c:v>
                </c:pt>
                <c:pt idx="258">
                  <c:v>#N/A</c:v>
                </c:pt>
                <c:pt idx="259">
                  <c:v>2024</c:v>
                </c:pt>
                <c:pt idx="260">
                  <c:v>#N/A</c:v>
                </c:pt>
                <c:pt idx="261">
                  <c:v>2025</c:v>
                </c:pt>
                <c:pt idx="262">
                  <c:v>2025</c:v>
                </c:pt>
                <c:pt idx="263">
                  <c:v>#N/A</c:v>
                </c:pt>
                <c:pt idx="264">
                  <c:v>#N/A</c:v>
                </c:pt>
                <c:pt idx="265">
                  <c:v>2021</c:v>
                </c:pt>
                <c:pt idx="266">
                  <c:v>#N/A</c:v>
                </c:pt>
                <c:pt idx="267">
                  <c:v>#N/A</c:v>
                </c:pt>
                <c:pt idx="268">
                  <c:v>#N/A</c:v>
                </c:pt>
                <c:pt idx="269">
                  <c:v>2016</c:v>
                </c:pt>
                <c:pt idx="270">
                  <c:v>#N/A</c:v>
                </c:pt>
                <c:pt idx="271">
                  <c:v>#N/A</c:v>
                </c:pt>
                <c:pt idx="272">
                  <c:v>#N/A</c:v>
                </c:pt>
                <c:pt idx="273">
                  <c:v>2023</c:v>
                </c:pt>
                <c:pt idx="274">
                  <c:v>#N/A</c:v>
                </c:pt>
                <c:pt idx="275">
                  <c:v>#N/A</c:v>
                </c:pt>
                <c:pt idx="276">
                  <c:v>#N/A</c:v>
                </c:pt>
                <c:pt idx="277">
                  <c:v>#N/A</c:v>
                </c:pt>
                <c:pt idx="278">
                  <c:v>2006</c:v>
                </c:pt>
                <c:pt idx="279">
                  <c:v>2023</c:v>
                </c:pt>
                <c:pt idx="280">
                  <c:v>#N/A</c:v>
                </c:pt>
                <c:pt idx="281">
                  <c:v>#N/A</c:v>
                </c:pt>
                <c:pt idx="282">
                  <c:v>#N/A</c:v>
                </c:pt>
                <c:pt idx="283">
                  <c:v>#N/A</c:v>
                </c:pt>
                <c:pt idx="284">
                  <c:v>#N/A</c:v>
                </c:pt>
                <c:pt idx="285">
                  <c:v>#N/A</c:v>
                </c:pt>
                <c:pt idx="286">
                  <c:v>#N/A</c:v>
                </c:pt>
                <c:pt idx="287">
                  <c:v>2024</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2018</c:v>
                </c:pt>
                <c:pt idx="304">
                  <c:v>2024</c:v>
                </c:pt>
                <c:pt idx="305">
                  <c:v>2022</c:v>
                </c:pt>
                <c:pt idx="306">
                  <c:v>#N/A</c:v>
                </c:pt>
                <c:pt idx="307">
                  <c:v>#N/A</c:v>
                </c:pt>
                <c:pt idx="308">
                  <c:v>#N/A</c:v>
                </c:pt>
                <c:pt idx="309">
                  <c:v>#N/A</c:v>
                </c:pt>
                <c:pt idx="310">
                  <c:v>#N/A</c:v>
                </c:pt>
                <c:pt idx="311">
                  <c:v>2025</c:v>
                </c:pt>
                <c:pt idx="312">
                  <c:v>#N/A</c:v>
                </c:pt>
                <c:pt idx="313">
                  <c:v>#N/A</c:v>
                </c:pt>
                <c:pt idx="314">
                  <c:v>#N/A</c:v>
                </c:pt>
                <c:pt idx="315">
                  <c:v>2018</c:v>
                </c:pt>
                <c:pt idx="316">
                  <c:v>2023</c:v>
                </c:pt>
                <c:pt idx="317">
                  <c:v>#N/A</c:v>
                </c:pt>
                <c:pt idx="318">
                  <c:v>#N/A</c:v>
                </c:pt>
                <c:pt idx="319">
                  <c:v>#N/A</c:v>
                </c:pt>
                <c:pt idx="320">
                  <c:v>2022</c:v>
                </c:pt>
                <c:pt idx="321">
                  <c:v>#N/A</c:v>
                </c:pt>
                <c:pt idx="322">
                  <c:v>#N/A</c:v>
                </c:pt>
                <c:pt idx="323">
                  <c:v>#N/A</c:v>
                </c:pt>
                <c:pt idx="324">
                  <c:v>#N/A</c:v>
                </c:pt>
                <c:pt idx="325">
                  <c:v>2012</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2025</c:v>
                </c:pt>
                <c:pt idx="400">
                  <c:v>2026</c:v>
                </c:pt>
                <c:pt idx="401">
                  <c:v>#N/A</c:v>
                </c:pt>
                <c:pt idx="402">
                  <c:v>#N/A</c:v>
                </c:pt>
                <c:pt idx="403">
                  <c:v>#N/A</c:v>
                </c:pt>
                <c:pt idx="404">
                  <c:v>#N/A</c:v>
                </c:pt>
                <c:pt idx="405">
                  <c:v>#N/A</c:v>
                </c:pt>
                <c:pt idx="406">
                  <c:v>#N/A</c:v>
                </c:pt>
                <c:pt idx="407">
                  <c:v>#N/A</c:v>
                </c:pt>
                <c:pt idx="408">
                  <c:v>#N/A</c:v>
                </c:pt>
                <c:pt idx="409">
                  <c:v>#N/A</c:v>
                </c:pt>
                <c:pt idx="410">
                  <c:v>#N/A</c:v>
                </c:pt>
                <c:pt idx="411">
                  <c:v>#N/A</c:v>
                </c:pt>
                <c:pt idx="412">
                  <c:v>2022</c:v>
                </c:pt>
                <c:pt idx="413">
                  <c:v>#N/A</c:v>
                </c:pt>
                <c:pt idx="414">
                  <c:v>#N/A</c:v>
                </c:pt>
                <c:pt idx="415">
                  <c:v>#N/A</c:v>
                </c:pt>
                <c:pt idx="416">
                  <c:v>#N/A</c:v>
                </c:pt>
                <c:pt idx="417">
                  <c:v>#N/A</c:v>
                </c:pt>
                <c:pt idx="418">
                  <c:v>2015</c:v>
                </c:pt>
                <c:pt idx="419">
                  <c:v>#N/A</c:v>
                </c:pt>
                <c:pt idx="420">
                  <c:v>#N/A</c:v>
                </c:pt>
                <c:pt idx="421">
                  <c:v>2023</c:v>
                </c:pt>
                <c:pt idx="422">
                  <c:v>2025</c:v>
                </c:pt>
                <c:pt idx="423">
                  <c:v>#N/A</c:v>
                </c:pt>
                <c:pt idx="424">
                  <c:v>#N/A</c:v>
                </c:pt>
                <c:pt idx="425">
                  <c:v>2021</c:v>
                </c:pt>
                <c:pt idx="426">
                  <c:v>#N/A</c:v>
                </c:pt>
                <c:pt idx="427">
                  <c:v>2018</c:v>
                </c:pt>
                <c:pt idx="428">
                  <c:v>#N/A</c:v>
                </c:pt>
                <c:pt idx="429">
                  <c:v>#N/A</c:v>
                </c:pt>
                <c:pt idx="430">
                  <c:v>2019</c:v>
                </c:pt>
                <c:pt idx="431">
                  <c:v>#N/A</c:v>
                </c:pt>
                <c:pt idx="432">
                  <c:v>#N/A</c:v>
                </c:pt>
                <c:pt idx="433">
                  <c:v>#N/A</c:v>
                </c:pt>
                <c:pt idx="434">
                  <c:v>#N/A</c:v>
                </c:pt>
                <c:pt idx="435">
                  <c:v>#N/A</c:v>
                </c:pt>
                <c:pt idx="436">
                  <c:v>#N/A</c:v>
                </c:pt>
                <c:pt idx="437">
                  <c:v>#N/A</c:v>
                </c:pt>
                <c:pt idx="438">
                  <c:v>#N/A</c:v>
                </c:pt>
                <c:pt idx="439">
                  <c:v>2024</c:v>
                </c:pt>
                <c:pt idx="440">
                  <c:v>#N/A</c:v>
                </c:pt>
                <c:pt idx="441">
                  <c:v>2026</c:v>
                </c:pt>
                <c:pt idx="442">
                  <c:v>#N/A</c:v>
                </c:pt>
                <c:pt idx="443">
                  <c:v>#N/A</c:v>
                </c:pt>
                <c:pt idx="444">
                  <c:v>#N/A</c:v>
                </c:pt>
                <c:pt idx="445">
                  <c:v>2025</c:v>
                </c:pt>
                <c:pt idx="446">
                  <c:v>#N/A</c:v>
                </c:pt>
                <c:pt idx="447">
                  <c:v>#N/A</c:v>
                </c:pt>
                <c:pt idx="448">
                  <c:v>2016</c:v>
                </c:pt>
                <c:pt idx="449">
                  <c:v>2017</c:v>
                </c:pt>
                <c:pt idx="450">
                  <c:v>#N/A</c:v>
                </c:pt>
                <c:pt idx="451">
                  <c:v>#N/A</c:v>
                </c:pt>
                <c:pt idx="452">
                  <c:v>2025</c:v>
                </c:pt>
                <c:pt idx="453">
                  <c:v>#N/A</c:v>
                </c:pt>
                <c:pt idx="454">
                  <c:v>#N/A</c:v>
                </c:pt>
                <c:pt idx="455">
                  <c:v>#N/A</c:v>
                </c:pt>
                <c:pt idx="456">
                  <c:v>#N/A</c:v>
                </c:pt>
                <c:pt idx="457">
                  <c:v>#N/A</c:v>
                </c:pt>
                <c:pt idx="458">
                  <c:v>#N/A</c:v>
                </c:pt>
                <c:pt idx="459">
                  <c:v>#N/A</c:v>
                </c:pt>
                <c:pt idx="460">
                  <c:v>#N/A</c:v>
                </c:pt>
                <c:pt idx="461">
                  <c:v>2019</c:v>
                </c:pt>
                <c:pt idx="462">
                  <c:v>2026</c:v>
                </c:pt>
                <c:pt idx="463">
                  <c:v>#N/A</c:v>
                </c:pt>
                <c:pt idx="464">
                  <c:v>#N/A</c:v>
                </c:pt>
                <c:pt idx="465">
                  <c:v>2023</c:v>
                </c:pt>
                <c:pt idx="466">
                  <c:v>#N/A</c:v>
                </c:pt>
                <c:pt idx="467">
                  <c:v>#N/A</c:v>
                </c:pt>
                <c:pt idx="468">
                  <c:v>#N/A</c:v>
                </c:pt>
                <c:pt idx="469">
                  <c:v>2024</c:v>
                </c:pt>
                <c:pt idx="470">
                  <c:v>2021</c:v>
                </c:pt>
                <c:pt idx="471">
                  <c:v>2017</c:v>
                </c:pt>
                <c:pt idx="472">
                  <c:v>2022</c:v>
                </c:pt>
                <c:pt idx="473">
                  <c:v>2026</c:v>
                </c:pt>
                <c:pt idx="474">
                  <c:v>2025</c:v>
                </c:pt>
                <c:pt idx="475">
                  <c:v>#N/A</c:v>
                </c:pt>
                <c:pt idx="476">
                  <c:v>2024</c:v>
                </c:pt>
                <c:pt idx="477">
                  <c:v>#N/A</c:v>
                </c:pt>
                <c:pt idx="478">
                  <c:v>#N/A</c:v>
                </c:pt>
                <c:pt idx="479">
                  <c:v>#N/A</c:v>
                </c:pt>
                <c:pt idx="480">
                  <c:v>#N/A</c:v>
                </c:pt>
                <c:pt idx="481">
                  <c:v>#N/A</c:v>
                </c:pt>
                <c:pt idx="482">
                  <c:v>#N/A</c:v>
                </c:pt>
                <c:pt idx="483">
                  <c:v>#N/A</c:v>
                </c:pt>
                <c:pt idx="484">
                  <c:v>#N/A</c:v>
                </c:pt>
                <c:pt idx="485">
                  <c:v>#N/A</c:v>
                </c:pt>
                <c:pt idx="486">
                  <c:v>#N/A</c:v>
                </c:pt>
                <c:pt idx="487">
                  <c:v>2026</c:v>
                </c:pt>
                <c:pt idx="488">
                  <c:v>#N/A</c:v>
                </c:pt>
                <c:pt idx="489">
                  <c:v>#N/A</c:v>
                </c:pt>
                <c:pt idx="490">
                  <c:v>#N/A</c:v>
                </c:pt>
                <c:pt idx="491">
                  <c:v>#N/A</c:v>
                </c:pt>
                <c:pt idx="492">
                  <c:v>#N/A</c:v>
                </c:pt>
                <c:pt idx="493">
                  <c:v>#N/A</c:v>
                </c:pt>
                <c:pt idx="494">
                  <c:v>#N/A</c:v>
                </c:pt>
                <c:pt idx="495">
                  <c:v>#N/A</c:v>
                </c:pt>
                <c:pt idx="496">
                  <c:v>#N/A</c:v>
                </c:pt>
                <c:pt idx="497">
                  <c:v>2022</c:v>
                </c:pt>
                <c:pt idx="498">
                  <c:v>#N/A</c:v>
                </c:pt>
                <c:pt idx="499">
                  <c:v>#N/A</c:v>
                </c:pt>
                <c:pt idx="500">
                  <c:v>#N/A</c:v>
                </c:pt>
                <c:pt idx="501">
                  <c:v>#N/A</c:v>
                </c:pt>
                <c:pt idx="502">
                  <c:v>#N/A</c:v>
                </c:pt>
                <c:pt idx="503">
                  <c:v>#N/A</c:v>
                </c:pt>
                <c:pt idx="504">
                  <c:v>2024</c:v>
                </c:pt>
                <c:pt idx="505">
                  <c:v>#N/A</c:v>
                </c:pt>
                <c:pt idx="506">
                  <c:v>#N/A</c:v>
                </c:pt>
                <c:pt idx="507">
                  <c:v>2026</c:v>
                </c:pt>
                <c:pt idx="508">
                  <c:v>#N/A</c:v>
                </c:pt>
                <c:pt idx="509">
                  <c:v>2024</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2017</c:v>
                </c:pt>
                <c:pt idx="560">
                  <c:v>#N/A</c:v>
                </c:pt>
                <c:pt idx="561">
                  <c:v>#N/A</c:v>
                </c:pt>
                <c:pt idx="562">
                  <c:v>#N/A</c:v>
                </c:pt>
                <c:pt idx="563">
                  <c:v>#N/A</c:v>
                </c:pt>
                <c:pt idx="564">
                  <c:v>#N/A</c:v>
                </c:pt>
                <c:pt idx="565">
                  <c:v>2024</c:v>
                </c:pt>
                <c:pt idx="566">
                  <c:v>#N/A</c:v>
                </c:pt>
                <c:pt idx="567">
                  <c:v>#N/A</c:v>
                </c:pt>
                <c:pt idx="568">
                  <c:v>#N/A</c:v>
                </c:pt>
                <c:pt idx="569">
                  <c:v>#N/A</c:v>
                </c:pt>
                <c:pt idx="570">
                  <c:v>#N/A</c:v>
                </c:pt>
                <c:pt idx="571">
                  <c:v>2025</c:v>
                </c:pt>
                <c:pt idx="572">
                  <c:v>#N/A</c:v>
                </c:pt>
                <c:pt idx="573">
                  <c:v>2025</c:v>
                </c:pt>
                <c:pt idx="574">
                  <c:v>#N/A</c:v>
                </c:pt>
                <c:pt idx="575">
                  <c:v>#N/A</c:v>
                </c:pt>
                <c:pt idx="576">
                  <c:v>2024</c:v>
                </c:pt>
                <c:pt idx="577">
                  <c:v>#N/A</c:v>
                </c:pt>
                <c:pt idx="578">
                  <c:v>#N/A</c:v>
                </c:pt>
                <c:pt idx="579">
                  <c:v>#N/A</c:v>
                </c:pt>
                <c:pt idx="580">
                  <c:v>2026</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2025</c:v>
                </c:pt>
                <c:pt idx="601">
                  <c:v>#N/A</c:v>
                </c:pt>
                <c:pt idx="602">
                  <c:v>#N/A</c:v>
                </c:pt>
                <c:pt idx="603">
                  <c:v>#N/A</c:v>
                </c:pt>
                <c:pt idx="604">
                  <c:v>#N/A</c:v>
                </c:pt>
                <c:pt idx="605">
                  <c:v>#N/A</c:v>
                </c:pt>
                <c:pt idx="606">
                  <c:v>#N/A</c:v>
                </c:pt>
                <c:pt idx="607">
                  <c:v>#N/A</c:v>
                </c:pt>
                <c:pt idx="608">
                  <c:v>2025</c:v>
                </c:pt>
                <c:pt idx="609">
                  <c:v>#N/A</c:v>
                </c:pt>
                <c:pt idx="610">
                  <c:v>#N/A</c:v>
                </c:pt>
                <c:pt idx="611">
                  <c:v>#N/A</c:v>
                </c:pt>
                <c:pt idx="612">
                  <c:v>#N/A</c:v>
                </c:pt>
                <c:pt idx="613">
                  <c:v>2021</c:v>
                </c:pt>
                <c:pt idx="614">
                  <c:v>#N/A</c:v>
                </c:pt>
                <c:pt idx="615">
                  <c:v>#N/A</c:v>
                </c:pt>
                <c:pt idx="616">
                  <c:v>#N/A</c:v>
                </c:pt>
                <c:pt idx="617">
                  <c:v>#N/A</c:v>
                </c:pt>
                <c:pt idx="618">
                  <c:v>#N/A</c:v>
                </c:pt>
                <c:pt idx="619">
                  <c:v>#N/A</c:v>
                </c:pt>
                <c:pt idx="620">
                  <c:v>#N/A</c:v>
                </c:pt>
                <c:pt idx="621">
                  <c:v>#N/A</c:v>
                </c:pt>
                <c:pt idx="622">
                  <c:v>#N/A</c:v>
                </c:pt>
                <c:pt idx="623">
                  <c:v>#N/A</c:v>
                </c:pt>
                <c:pt idx="624">
                  <c:v>2022</c:v>
                </c:pt>
                <c:pt idx="625">
                  <c:v>#N/A</c:v>
                </c:pt>
                <c:pt idx="626">
                  <c:v>#N/A</c:v>
                </c:pt>
                <c:pt idx="627">
                  <c:v>#N/A</c:v>
                </c:pt>
                <c:pt idx="628">
                  <c:v>#N/A</c:v>
                </c:pt>
                <c:pt idx="629">
                  <c:v>#N/A</c:v>
                </c:pt>
                <c:pt idx="630">
                  <c:v>2026</c:v>
                </c:pt>
                <c:pt idx="631">
                  <c:v>2021</c:v>
                </c:pt>
                <c:pt idx="632">
                  <c:v>2026</c:v>
                </c:pt>
                <c:pt idx="633">
                  <c:v>#N/A</c:v>
                </c:pt>
                <c:pt idx="634">
                  <c:v>#N/A</c:v>
                </c:pt>
                <c:pt idx="635">
                  <c:v>#N/A</c:v>
                </c:pt>
                <c:pt idx="636">
                  <c:v>#N/A</c:v>
                </c:pt>
                <c:pt idx="637">
                  <c:v>#N/A</c:v>
                </c:pt>
                <c:pt idx="638">
                  <c:v>#N/A</c:v>
                </c:pt>
                <c:pt idx="639">
                  <c:v>#N/A</c:v>
                </c:pt>
                <c:pt idx="640">
                  <c:v>2024</c:v>
                </c:pt>
                <c:pt idx="641">
                  <c:v>2025</c:v>
                </c:pt>
                <c:pt idx="642">
                  <c:v>#N/A</c:v>
                </c:pt>
                <c:pt idx="643">
                  <c:v>2020</c:v>
                </c:pt>
                <c:pt idx="644">
                  <c:v>#N/A</c:v>
                </c:pt>
                <c:pt idx="645">
                  <c:v>#N/A</c:v>
                </c:pt>
                <c:pt idx="646">
                  <c:v>#N/A</c:v>
                </c:pt>
                <c:pt idx="647">
                  <c:v>#N/A</c:v>
                </c:pt>
                <c:pt idx="648">
                  <c:v>#N/A</c:v>
                </c:pt>
                <c:pt idx="649">
                  <c:v>2026</c:v>
                </c:pt>
                <c:pt idx="650">
                  <c:v>#N/A</c:v>
                </c:pt>
                <c:pt idx="651">
                  <c:v>#N/A</c:v>
                </c:pt>
                <c:pt idx="652">
                  <c:v>#N/A</c:v>
                </c:pt>
                <c:pt idx="653">
                  <c:v>#N/A</c:v>
                </c:pt>
                <c:pt idx="654">
                  <c:v>#N/A</c:v>
                </c:pt>
                <c:pt idx="655">
                  <c:v>#N/A</c:v>
                </c:pt>
                <c:pt idx="656">
                  <c:v>2024</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2015</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2020</c:v>
                </c:pt>
                <c:pt idx="684">
                  <c:v>#N/A</c:v>
                </c:pt>
                <c:pt idx="685">
                  <c:v>#N/A</c:v>
                </c:pt>
                <c:pt idx="686">
                  <c:v>#N/A</c:v>
                </c:pt>
                <c:pt idx="687">
                  <c:v>#N/A</c:v>
                </c:pt>
                <c:pt idx="688">
                  <c:v>#N/A</c:v>
                </c:pt>
                <c:pt idx="689">
                  <c:v>2014</c:v>
                </c:pt>
                <c:pt idx="690">
                  <c:v>#N/A</c:v>
                </c:pt>
                <c:pt idx="691">
                  <c:v>#N/A</c:v>
                </c:pt>
                <c:pt idx="692">
                  <c:v>#N/A</c:v>
                </c:pt>
                <c:pt idx="693">
                  <c:v>#N/A</c:v>
                </c:pt>
                <c:pt idx="694">
                  <c:v>2024</c:v>
                </c:pt>
                <c:pt idx="695">
                  <c:v>#N/A</c:v>
                </c:pt>
                <c:pt idx="696">
                  <c:v>#N/A</c:v>
                </c:pt>
                <c:pt idx="697">
                  <c:v>#N/A</c:v>
                </c:pt>
                <c:pt idx="698">
                  <c:v>#N/A</c:v>
                </c:pt>
                <c:pt idx="699">
                  <c:v>#N/A</c:v>
                </c:pt>
                <c:pt idx="700">
                  <c:v>#N/A</c:v>
                </c:pt>
                <c:pt idx="701">
                  <c:v>#N/A</c:v>
                </c:pt>
                <c:pt idx="702">
                  <c:v>2021</c:v>
                </c:pt>
                <c:pt idx="703">
                  <c:v>2025</c:v>
                </c:pt>
                <c:pt idx="704">
                  <c:v>2022</c:v>
                </c:pt>
                <c:pt idx="705">
                  <c:v>#N/A</c:v>
                </c:pt>
                <c:pt idx="706">
                  <c:v>2024</c:v>
                </c:pt>
                <c:pt idx="707">
                  <c:v>2016</c:v>
                </c:pt>
                <c:pt idx="708">
                  <c:v>#N/A</c:v>
                </c:pt>
                <c:pt idx="709">
                  <c:v>#N/A</c:v>
                </c:pt>
                <c:pt idx="710">
                  <c:v>#N/A</c:v>
                </c:pt>
                <c:pt idx="711">
                  <c:v>#N/A</c:v>
                </c:pt>
                <c:pt idx="712">
                  <c:v>#N/A</c:v>
                </c:pt>
                <c:pt idx="713">
                  <c:v>#N/A</c:v>
                </c:pt>
                <c:pt idx="714">
                  <c:v>#N/A</c:v>
                </c:pt>
                <c:pt idx="715">
                  <c:v>2022</c:v>
                </c:pt>
                <c:pt idx="716">
                  <c:v>2021</c:v>
                </c:pt>
                <c:pt idx="717">
                  <c:v>2024</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2023</c:v>
                </c:pt>
                <c:pt idx="758">
                  <c:v>#N/A</c:v>
                </c:pt>
                <c:pt idx="759">
                  <c:v>2026</c:v>
                </c:pt>
                <c:pt idx="760">
                  <c:v>2022</c:v>
                </c:pt>
                <c:pt idx="761">
                  <c:v>#N/A</c:v>
                </c:pt>
                <c:pt idx="762">
                  <c:v>#N/A</c:v>
                </c:pt>
                <c:pt idx="763">
                  <c:v>#N/A</c:v>
                </c:pt>
                <c:pt idx="764">
                  <c:v>2026</c:v>
                </c:pt>
                <c:pt idx="765">
                  <c:v>#N/A</c:v>
                </c:pt>
                <c:pt idx="766">
                  <c:v>#N/A</c:v>
                </c:pt>
                <c:pt idx="767">
                  <c:v>#N/A</c:v>
                </c:pt>
                <c:pt idx="768">
                  <c:v>#N/A</c:v>
                </c:pt>
                <c:pt idx="769">
                  <c:v>#N/A</c:v>
                </c:pt>
                <c:pt idx="770">
                  <c:v>#N/A</c:v>
                </c:pt>
                <c:pt idx="771">
                  <c:v>#N/A</c:v>
                </c:pt>
                <c:pt idx="772">
                  <c:v>#N/A</c:v>
                </c:pt>
                <c:pt idx="773">
                  <c:v>#N/A</c:v>
                </c:pt>
                <c:pt idx="774">
                  <c:v>2018</c:v>
                </c:pt>
                <c:pt idx="775">
                  <c:v>#N/A</c:v>
                </c:pt>
                <c:pt idx="776">
                  <c:v>#N/A</c:v>
                </c:pt>
                <c:pt idx="777">
                  <c:v>#N/A</c:v>
                </c:pt>
                <c:pt idx="778">
                  <c:v>#N/A</c:v>
                </c:pt>
                <c:pt idx="779">
                  <c:v>#N/A</c:v>
                </c:pt>
                <c:pt idx="780">
                  <c:v>#N/A</c:v>
                </c:pt>
                <c:pt idx="781">
                  <c:v>#N/A</c:v>
                </c:pt>
                <c:pt idx="782">
                  <c:v>#N/A</c:v>
                </c:pt>
                <c:pt idx="783">
                  <c:v>2025</c:v>
                </c:pt>
                <c:pt idx="784">
                  <c:v>#N/A</c:v>
                </c:pt>
                <c:pt idx="785">
                  <c:v>#N/A</c:v>
                </c:pt>
                <c:pt idx="786">
                  <c:v>#N/A</c:v>
                </c:pt>
                <c:pt idx="787">
                  <c:v>#N/A</c:v>
                </c:pt>
                <c:pt idx="788">
                  <c:v>#N/A</c:v>
                </c:pt>
                <c:pt idx="789">
                  <c:v>#N/A</c:v>
                </c:pt>
                <c:pt idx="790">
                  <c:v>#N/A</c:v>
                </c:pt>
                <c:pt idx="791">
                  <c:v>#N/A</c:v>
                </c:pt>
                <c:pt idx="792">
                  <c:v>2024</c:v>
                </c:pt>
                <c:pt idx="793">
                  <c:v>#N/A</c:v>
                </c:pt>
                <c:pt idx="794">
                  <c:v>#N/A</c:v>
                </c:pt>
                <c:pt idx="795">
                  <c:v>#N/A</c:v>
                </c:pt>
                <c:pt idx="796">
                  <c:v>2023</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2020</c:v>
                </c:pt>
                <c:pt idx="811">
                  <c:v>#N/A</c:v>
                </c:pt>
                <c:pt idx="812">
                  <c:v>#N/A</c:v>
                </c:pt>
                <c:pt idx="813">
                  <c:v>#N/A</c:v>
                </c:pt>
                <c:pt idx="814">
                  <c:v>#N/A</c:v>
                </c:pt>
                <c:pt idx="815">
                  <c:v>#N/A</c:v>
                </c:pt>
                <c:pt idx="816">
                  <c:v>#N/A</c:v>
                </c:pt>
                <c:pt idx="817">
                  <c:v>#N/A</c:v>
                </c:pt>
                <c:pt idx="818">
                  <c:v>#N/A</c:v>
                </c:pt>
                <c:pt idx="819">
                  <c:v>2023</c:v>
                </c:pt>
                <c:pt idx="820">
                  <c:v>#N/A</c:v>
                </c:pt>
                <c:pt idx="821">
                  <c:v>2002</c:v>
                </c:pt>
                <c:pt idx="822">
                  <c:v>2025</c:v>
                </c:pt>
                <c:pt idx="823">
                  <c:v>#N/A</c:v>
                </c:pt>
                <c:pt idx="824">
                  <c:v>#N/A</c:v>
                </c:pt>
                <c:pt idx="825">
                  <c:v>#N/A</c:v>
                </c:pt>
                <c:pt idx="826">
                  <c:v>2015</c:v>
                </c:pt>
                <c:pt idx="827">
                  <c:v>#N/A</c:v>
                </c:pt>
                <c:pt idx="828">
                  <c:v>2021</c:v>
                </c:pt>
                <c:pt idx="829">
                  <c:v>#N/A</c:v>
                </c:pt>
                <c:pt idx="830">
                  <c:v>2025</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2026</c:v>
                </c:pt>
                <c:pt idx="845">
                  <c:v>#N/A</c:v>
                </c:pt>
                <c:pt idx="846">
                  <c:v>#N/A</c:v>
                </c:pt>
                <c:pt idx="847">
                  <c:v>#N/A</c:v>
                </c:pt>
                <c:pt idx="848">
                  <c:v>2023</c:v>
                </c:pt>
                <c:pt idx="849">
                  <c:v>#N/A</c:v>
                </c:pt>
                <c:pt idx="850">
                  <c:v>#N/A</c:v>
                </c:pt>
                <c:pt idx="851">
                  <c:v>#N/A</c:v>
                </c:pt>
                <c:pt idx="852">
                  <c:v>2026</c:v>
                </c:pt>
                <c:pt idx="853">
                  <c:v>#N/A</c:v>
                </c:pt>
                <c:pt idx="854">
                  <c:v>#N/A</c:v>
                </c:pt>
                <c:pt idx="855">
                  <c:v>2019</c:v>
                </c:pt>
                <c:pt idx="856">
                  <c:v>#N/A</c:v>
                </c:pt>
                <c:pt idx="857">
                  <c:v>#N/A</c:v>
                </c:pt>
                <c:pt idx="858">
                  <c:v>#N/A</c:v>
                </c:pt>
                <c:pt idx="859">
                  <c:v>#N/A</c:v>
                </c:pt>
                <c:pt idx="860">
                  <c:v>2022</c:v>
                </c:pt>
                <c:pt idx="861">
                  <c:v>#N/A</c:v>
                </c:pt>
                <c:pt idx="862">
                  <c:v>#N/A</c:v>
                </c:pt>
                <c:pt idx="863">
                  <c:v>2025</c:v>
                </c:pt>
                <c:pt idx="864">
                  <c:v>#N/A</c:v>
                </c:pt>
                <c:pt idx="865">
                  <c:v>#N/A</c:v>
                </c:pt>
                <c:pt idx="866">
                  <c:v>#N/A</c:v>
                </c:pt>
                <c:pt idx="867">
                  <c:v>#N/A</c:v>
                </c:pt>
                <c:pt idx="868">
                  <c:v>#N/A</c:v>
                </c:pt>
                <c:pt idx="869">
                  <c:v>#N/A</c:v>
                </c:pt>
                <c:pt idx="870">
                  <c:v>#N/A</c:v>
                </c:pt>
                <c:pt idx="871">
                  <c:v>#N/A</c:v>
                </c:pt>
                <c:pt idx="872">
                  <c:v>#N/A</c:v>
                </c:pt>
                <c:pt idx="873">
                  <c:v>2025</c:v>
                </c:pt>
                <c:pt idx="874">
                  <c:v>#N/A</c:v>
                </c:pt>
                <c:pt idx="875">
                  <c:v>2024</c:v>
                </c:pt>
                <c:pt idx="876">
                  <c:v>#N/A</c:v>
                </c:pt>
                <c:pt idx="877">
                  <c:v>2021</c:v>
                </c:pt>
                <c:pt idx="878">
                  <c:v>2019</c:v>
                </c:pt>
                <c:pt idx="879">
                  <c:v>#N/A</c:v>
                </c:pt>
                <c:pt idx="880">
                  <c:v>#N/A</c:v>
                </c:pt>
                <c:pt idx="881">
                  <c:v>#N/A</c:v>
                </c:pt>
                <c:pt idx="882">
                  <c:v>2023</c:v>
                </c:pt>
                <c:pt idx="883">
                  <c:v>#N/A</c:v>
                </c:pt>
                <c:pt idx="884">
                  <c:v>#N/A</c:v>
                </c:pt>
                <c:pt idx="885">
                  <c:v>#N/A</c:v>
                </c:pt>
                <c:pt idx="886">
                  <c:v>#N/A</c:v>
                </c:pt>
                <c:pt idx="887">
                  <c:v>#N/A</c:v>
                </c:pt>
                <c:pt idx="888">
                  <c:v>#N/A</c:v>
                </c:pt>
                <c:pt idx="889">
                  <c:v>#N/A</c:v>
                </c:pt>
                <c:pt idx="890">
                  <c:v>2025</c:v>
                </c:pt>
                <c:pt idx="891">
                  <c:v>2026</c:v>
                </c:pt>
                <c:pt idx="892">
                  <c:v>#N/A</c:v>
                </c:pt>
                <c:pt idx="893">
                  <c:v>#N/A</c:v>
                </c:pt>
                <c:pt idx="894">
                  <c:v>#N/A</c:v>
                </c:pt>
                <c:pt idx="895">
                  <c:v>#N/A</c:v>
                </c:pt>
                <c:pt idx="896">
                  <c:v>#N/A</c:v>
                </c:pt>
                <c:pt idx="897">
                  <c:v>#N/A</c:v>
                </c:pt>
                <c:pt idx="898">
                  <c:v>2022</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2025</c:v>
                </c:pt>
                <c:pt idx="912">
                  <c:v>#N/A</c:v>
                </c:pt>
                <c:pt idx="913">
                  <c:v>2024</c:v>
                </c:pt>
                <c:pt idx="914">
                  <c:v>#N/A</c:v>
                </c:pt>
                <c:pt idx="915">
                  <c:v>#N/A</c:v>
                </c:pt>
                <c:pt idx="916">
                  <c:v>#N/A</c:v>
                </c:pt>
                <c:pt idx="917">
                  <c:v>#N/A</c:v>
                </c:pt>
                <c:pt idx="918">
                  <c:v>#N/A</c:v>
                </c:pt>
                <c:pt idx="919">
                  <c:v>2024</c:v>
                </c:pt>
                <c:pt idx="920">
                  <c:v>#N/A</c:v>
                </c:pt>
                <c:pt idx="921">
                  <c:v>#N/A</c:v>
                </c:pt>
                <c:pt idx="922">
                  <c:v>#N/A</c:v>
                </c:pt>
                <c:pt idx="923">
                  <c:v>#N/A</c:v>
                </c:pt>
                <c:pt idx="924">
                  <c:v>#N/A</c:v>
                </c:pt>
                <c:pt idx="925">
                  <c:v>#N/A</c:v>
                </c:pt>
                <c:pt idx="926">
                  <c:v>#N/A</c:v>
                </c:pt>
                <c:pt idx="927">
                  <c:v>#N/A</c:v>
                </c:pt>
                <c:pt idx="928">
                  <c:v>#N/A</c:v>
                </c:pt>
                <c:pt idx="929">
                  <c:v>2021</c:v>
                </c:pt>
                <c:pt idx="930">
                  <c:v>2024</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2024</c:v>
                </c:pt>
                <c:pt idx="950">
                  <c:v>#N/A</c:v>
                </c:pt>
                <c:pt idx="951">
                  <c:v>#N/A</c:v>
                </c:pt>
                <c:pt idx="952">
                  <c:v>#N/A</c:v>
                </c:pt>
                <c:pt idx="953">
                  <c:v>#N/A</c:v>
                </c:pt>
                <c:pt idx="954">
                  <c:v>2023</c:v>
                </c:pt>
                <c:pt idx="955">
                  <c:v>2025</c:v>
                </c:pt>
                <c:pt idx="956">
                  <c:v>#N/A</c:v>
                </c:pt>
                <c:pt idx="957">
                  <c:v>#N/A</c:v>
                </c:pt>
                <c:pt idx="958">
                  <c:v>#N/A</c:v>
                </c:pt>
                <c:pt idx="959">
                  <c:v>#N/A</c:v>
                </c:pt>
                <c:pt idx="960">
                  <c:v>2017</c:v>
                </c:pt>
                <c:pt idx="961">
                  <c:v>#N/A</c:v>
                </c:pt>
                <c:pt idx="962">
                  <c:v>2012</c:v>
                </c:pt>
                <c:pt idx="963">
                  <c:v>#N/A</c:v>
                </c:pt>
                <c:pt idx="964">
                  <c:v>2005</c:v>
                </c:pt>
                <c:pt idx="965">
                  <c:v>#N/A</c:v>
                </c:pt>
                <c:pt idx="966">
                  <c:v>#N/A</c:v>
                </c:pt>
                <c:pt idx="967">
                  <c:v>#N/A</c:v>
                </c:pt>
                <c:pt idx="968">
                  <c:v>#N/A</c:v>
                </c:pt>
                <c:pt idx="969">
                  <c:v>2019</c:v>
                </c:pt>
                <c:pt idx="970">
                  <c:v>#N/A</c:v>
                </c:pt>
                <c:pt idx="971">
                  <c:v>#N/A</c:v>
                </c:pt>
                <c:pt idx="972">
                  <c:v>#N/A</c:v>
                </c:pt>
                <c:pt idx="973">
                  <c:v>2026</c:v>
                </c:pt>
                <c:pt idx="974">
                  <c:v>#N/A</c:v>
                </c:pt>
                <c:pt idx="975">
                  <c:v>#N/A</c:v>
                </c:pt>
                <c:pt idx="976">
                  <c:v>#N/A</c:v>
                </c:pt>
                <c:pt idx="977">
                  <c:v>#N/A</c:v>
                </c:pt>
                <c:pt idx="978">
                  <c:v>2021</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2.0230000000000001</c:v>
                </c:pt>
                <c:pt idx="69">
                  <c:v>#N/A</c:v>
                </c:pt>
                <c:pt idx="70">
                  <c:v>#N/A</c:v>
                </c:pt>
                <c:pt idx="71">
                  <c:v>#N/A</c:v>
                </c:pt>
                <c:pt idx="72">
                  <c:v>2.1150000000000002</c:v>
                </c:pt>
                <c:pt idx="73">
                  <c:v>#N/A</c:v>
                </c:pt>
                <c:pt idx="74">
                  <c:v>#N/A</c:v>
                </c:pt>
                <c:pt idx="75">
                  <c:v>#N/A</c:v>
                </c:pt>
                <c:pt idx="76">
                  <c:v>#N/A</c:v>
                </c:pt>
                <c:pt idx="77">
                  <c:v>#N/A</c:v>
                </c:pt>
                <c:pt idx="78">
                  <c:v>#N/A</c:v>
                </c:pt>
                <c:pt idx="79">
                  <c:v>#N/A</c:v>
                </c:pt>
                <c:pt idx="80">
                  <c:v>#N/A</c:v>
                </c:pt>
                <c:pt idx="81">
                  <c:v>#N/A</c:v>
                </c:pt>
                <c:pt idx="82">
                  <c:v>#N/A</c:v>
                </c:pt>
                <c:pt idx="83">
                  <c:v>#N/A</c:v>
                </c:pt>
                <c:pt idx="84">
                  <c:v>2.391</c:v>
                </c:pt>
                <c:pt idx="85">
                  <c:v>2.4140000000000001</c:v>
                </c:pt>
                <c:pt idx="86">
                  <c:v>#N/A</c:v>
                </c:pt>
                <c:pt idx="87">
                  <c:v>#N/A</c:v>
                </c:pt>
                <c:pt idx="88">
                  <c:v>#N/A</c:v>
                </c:pt>
                <c:pt idx="89">
                  <c:v>#N/A</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2.1150000000000002</c:v>
                </c:pt>
                <c:pt idx="107">
                  <c:v>2.1379999999999999</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#N/A</c:v>
                </c:pt>
                <c:pt idx="128">
                  <c:v>#N/A</c:v>
                </c:pt>
                <c:pt idx="129">
                  <c:v>2.6440000000000001</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2.161</c:v>
                </c:pt>
                <c:pt idx="143">
                  <c:v>2.1840000000000002</c:v>
                </c:pt>
                <c:pt idx="144">
                  <c:v>#N/A</c:v>
                </c:pt>
                <c:pt idx="145">
                  <c:v>2.23</c:v>
                </c:pt>
                <c:pt idx="146">
                  <c:v>#N/A</c:v>
                </c:pt>
                <c:pt idx="147">
                  <c:v>#N/A</c:v>
                </c:pt>
                <c:pt idx="148">
                  <c:v>#N/A</c:v>
                </c:pt>
                <c:pt idx="149">
                  <c:v>#N/A</c:v>
                </c:pt>
                <c:pt idx="150">
                  <c:v>2.3449999999999998</c:v>
                </c:pt>
                <c:pt idx="151">
                  <c:v>#N/A</c:v>
                </c:pt>
                <c:pt idx="152">
                  <c:v>#N/A</c:v>
                </c:pt>
                <c:pt idx="153">
                  <c:v>#N/A</c:v>
                </c:pt>
                <c:pt idx="154">
                  <c:v>2.4369999999999998</c:v>
                </c:pt>
                <c:pt idx="155">
                  <c:v>2.46</c:v>
                </c:pt>
                <c:pt idx="156">
                  <c:v>#N/A</c:v>
                </c:pt>
                <c:pt idx="157">
                  <c:v>#N/A</c:v>
                </c:pt>
                <c:pt idx="158">
                  <c:v>#N/A</c:v>
                </c:pt>
                <c:pt idx="159">
                  <c:v>2.552</c:v>
                </c:pt>
                <c:pt idx="160">
                  <c:v>#N/A</c:v>
                </c:pt>
                <c:pt idx="161">
                  <c:v>#N/A</c:v>
                </c:pt>
                <c:pt idx="162">
                  <c:v>#N/A</c:v>
                </c:pt>
                <c:pt idx="163">
                  <c:v>#N/A</c:v>
                </c:pt>
                <c:pt idx="164">
                  <c:v>#N/A</c:v>
                </c:pt>
                <c:pt idx="165">
                  <c:v>#N/A</c:v>
                </c:pt>
                <c:pt idx="166">
                  <c:v>2.7130000000000001</c:v>
                </c:pt>
                <c:pt idx="167">
                  <c:v>#N/A</c:v>
                </c:pt>
                <c:pt idx="168">
                  <c:v>2.7589999999999999</c:v>
                </c:pt>
                <c:pt idx="169">
                  <c:v>#N/A</c:v>
                </c:pt>
                <c:pt idx="170">
                  <c:v>#N/A</c:v>
                </c:pt>
                <c:pt idx="171">
                  <c:v>#N/A</c:v>
                </c:pt>
                <c:pt idx="172">
                  <c:v>#N/A</c:v>
                </c:pt>
                <c:pt idx="173">
                  <c:v>#N/A</c:v>
                </c:pt>
                <c:pt idx="174">
                  <c:v>#N/A</c:v>
                </c:pt>
                <c:pt idx="175">
                  <c:v>#N/A</c:v>
                </c:pt>
                <c:pt idx="176">
                  <c:v>#N/A</c:v>
                </c:pt>
                <c:pt idx="177">
                  <c:v>2.1840000000000002</c:v>
                </c:pt>
                <c:pt idx="178">
                  <c:v>#N/A</c:v>
                </c:pt>
                <c:pt idx="179">
                  <c:v>2.23</c:v>
                </c:pt>
                <c:pt idx="180">
                  <c:v>2.2530000000000001</c:v>
                </c:pt>
                <c:pt idx="181">
                  <c:v>#N/A</c:v>
                </c:pt>
                <c:pt idx="182">
                  <c:v>#N/A</c:v>
                </c:pt>
                <c:pt idx="183">
                  <c:v>2.3220000000000001</c:v>
                </c:pt>
                <c:pt idx="184">
                  <c:v>#N/A</c:v>
                </c:pt>
                <c:pt idx="185">
                  <c:v>#N/A</c:v>
                </c:pt>
                <c:pt idx="186">
                  <c:v>2.391</c:v>
                </c:pt>
                <c:pt idx="187">
                  <c:v>#N/A</c:v>
                </c:pt>
                <c:pt idx="188">
                  <c:v>#N/A</c:v>
                </c:pt>
                <c:pt idx="189">
                  <c:v>#N/A</c:v>
                </c:pt>
                <c:pt idx="190">
                  <c:v>2.4830000000000001</c:v>
                </c:pt>
                <c:pt idx="191">
                  <c:v>2.5060000000000002</c:v>
                </c:pt>
                <c:pt idx="192">
                  <c:v>#N/A</c:v>
                </c:pt>
                <c:pt idx="193">
                  <c:v>#N/A</c:v>
                </c:pt>
                <c:pt idx="194">
                  <c:v>#N/A</c:v>
                </c:pt>
                <c:pt idx="195">
                  <c:v>#N/A</c:v>
                </c:pt>
                <c:pt idx="196">
                  <c:v>2.621</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#N/A</c:v>
                </c:pt>
                <c:pt idx="215">
                  <c:v>2.2759999999999998</c:v>
                </c:pt>
                <c:pt idx="216">
                  <c:v>#N/A</c:v>
                </c:pt>
                <c:pt idx="217">
                  <c:v>#N/A</c:v>
                </c:pt>
                <c:pt idx="218">
                  <c:v>#N/A</c:v>
                </c:pt>
                <c:pt idx="219">
                  <c:v>#N/A</c:v>
                </c:pt>
                <c:pt idx="220">
                  <c:v>2.391</c:v>
                </c:pt>
                <c:pt idx="221">
                  <c:v>#N/A</c:v>
                </c:pt>
                <c:pt idx="222">
                  <c:v>#N/A</c:v>
                </c:pt>
                <c:pt idx="223">
                  <c:v>#N/A</c:v>
                </c:pt>
                <c:pt idx="224">
                  <c:v>#N/A</c:v>
                </c:pt>
                <c:pt idx="225">
                  <c:v>#N/A</c:v>
                </c:pt>
                <c:pt idx="226">
                  <c:v>#N/A</c:v>
                </c:pt>
                <c:pt idx="227">
                  <c:v>#N/A</c:v>
                </c:pt>
                <c:pt idx="228">
                  <c:v>#N/A</c:v>
                </c:pt>
                <c:pt idx="229">
                  <c:v>2.5979999999999999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#N/A</c:v>
                </c:pt>
                <c:pt idx="255">
                  <c:v>#N/A</c:v>
                </c:pt>
                <c:pt idx="256">
                  <c:v>#N/A</c:v>
                </c:pt>
                <c:pt idx="257">
                  <c:v>2.46</c:v>
                </c:pt>
                <c:pt idx="258">
                  <c:v>#N/A</c:v>
                </c:pt>
                <c:pt idx="259">
                  <c:v>#N/A</c:v>
                </c:pt>
                <c:pt idx="260">
                  <c:v>2.5289999999999999</c:v>
                </c:pt>
                <c:pt idx="261">
                  <c:v>#N/A</c:v>
                </c:pt>
                <c:pt idx="262">
                  <c:v>2.5750000000000002</c:v>
                </c:pt>
                <c:pt idx="263">
                  <c:v>2.5979999999999999</c:v>
                </c:pt>
                <c:pt idx="264">
                  <c:v>#N/A</c:v>
                </c:pt>
                <c:pt idx="265">
                  <c:v>#N/A</c:v>
                </c:pt>
                <c:pt idx="266">
                  <c:v>2.6669999999999998</c:v>
                </c:pt>
                <c:pt idx="267">
                  <c:v>#N/A</c:v>
                </c:pt>
                <c:pt idx="268">
                  <c:v>#N/A</c:v>
                </c:pt>
                <c:pt idx="269">
                  <c:v>#N/A</c:v>
                </c:pt>
                <c:pt idx="270">
                  <c:v>2.7589999999999999</c:v>
                </c:pt>
                <c:pt idx="271">
                  <c:v>#N/A</c:v>
                </c:pt>
                <c:pt idx="272">
                  <c:v>#N/A</c:v>
                </c:pt>
                <c:pt idx="273">
                  <c:v>#N/A</c:v>
                </c:pt>
                <c:pt idx="274">
                  <c:v>2.069</c:v>
                </c:pt>
                <c:pt idx="275">
                  <c:v>#N/A</c:v>
                </c:pt>
                <c:pt idx="276">
                  <c:v>#N/A</c:v>
                </c:pt>
                <c:pt idx="277">
                  <c:v>#N/A</c:v>
                </c:pt>
                <c:pt idx="278">
                  <c:v>#N/A</c:v>
                </c:pt>
                <c:pt idx="279">
                  <c:v>2.1840000000000002</c:v>
                </c:pt>
                <c:pt idx="280">
                  <c:v>2.2069999999999999</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2.7589999999999999</c:v>
                </c:pt>
                <c:pt idx="305">
                  <c:v>2</c:v>
                </c:pt>
                <c:pt idx="306">
                  <c:v>2.0230000000000001</c:v>
                </c:pt>
                <c:pt idx="307">
                  <c:v>#N/A</c:v>
                </c:pt>
                <c:pt idx="308">
                  <c:v>#N/A</c:v>
                </c:pt>
                <c:pt idx="309">
                  <c:v>#N/A</c:v>
                </c:pt>
                <c:pt idx="310">
                  <c:v>#N/A</c:v>
                </c:pt>
                <c:pt idx="311">
                  <c:v>#N/A</c:v>
                </c:pt>
                <c:pt idx="312">
                  <c:v>2.161</c:v>
                </c:pt>
                <c:pt idx="313">
                  <c:v>#N/A</c:v>
                </c:pt>
                <c:pt idx="314">
                  <c:v>#N/A</c:v>
                </c:pt>
                <c:pt idx="315">
                  <c:v>#N/A</c:v>
                </c:pt>
                <c:pt idx="316">
                  <c:v>2.2530000000000001</c:v>
                </c:pt>
                <c:pt idx="317">
                  <c:v>2.2759999999999998</c:v>
                </c:pt>
                <c:pt idx="318">
                  <c:v>#N/A</c:v>
                </c:pt>
                <c:pt idx="319">
                  <c:v>#N/A</c:v>
                </c:pt>
                <c:pt idx="320">
                  <c:v>#N/A</c:v>
                </c:pt>
                <c:pt idx="321">
                  <c:v>2.3679999999999999</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2.621</c:v>
                </c:pt>
                <c:pt idx="401">
                  <c:v>2.6440000000000001</c:v>
                </c:pt>
                <c:pt idx="402">
                  <c:v>#N/A</c:v>
                </c:pt>
                <c:pt idx="403">
                  <c:v>#N/A</c:v>
                </c:pt>
                <c:pt idx="404">
                  <c:v>#N/A</c:v>
                </c:pt>
                <c:pt idx="405">
                  <c:v>#N/A</c:v>
                </c:pt>
                <c:pt idx="406">
                  <c:v>#N/A</c:v>
                </c:pt>
                <c:pt idx="407">
                  <c:v>#N/A</c:v>
                </c:pt>
                <c:pt idx="408">
                  <c:v>#N/A</c:v>
                </c:pt>
                <c:pt idx="409">
                  <c:v>#N/A</c:v>
                </c:pt>
                <c:pt idx="410">
                  <c:v>#N/A</c:v>
                </c:pt>
                <c:pt idx="411">
                  <c:v>#N/A</c:v>
                </c:pt>
                <c:pt idx="412">
                  <c:v>#N/A</c:v>
                </c:pt>
                <c:pt idx="413">
                  <c:v>2.1379999999999999</c:v>
                </c:pt>
                <c:pt idx="414">
                  <c:v>#N/A</c:v>
                </c:pt>
                <c:pt idx="415">
                  <c:v>#N/A</c:v>
                </c:pt>
                <c:pt idx="416">
                  <c:v>#N/A</c:v>
                </c:pt>
                <c:pt idx="417">
                  <c:v>#N/A</c:v>
                </c:pt>
                <c:pt idx="418">
                  <c:v>#N/A</c:v>
                </c:pt>
                <c:pt idx="419">
                  <c:v>2.2759999999999998</c:v>
                </c:pt>
                <c:pt idx="420">
                  <c:v>#N/A</c:v>
                </c:pt>
                <c:pt idx="421">
                  <c:v>#N/A</c:v>
                </c:pt>
                <c:pt idx="422">
                  <c:v>2.3449999999999998</c:v>
                </c:pt>
                <c:pt idx="423">
                  <c:v>2.3679999999999999</c:v>
                </c:pt>
                <c:pt idx="424">
                  <c:v>#N/A</c:v>
                </c:pt>
                <c:pt idx="425">
                  <c:v>#N/A</c:v>
                </c:pt>
                <c:pt idx="426">
                  <c:v>2.4369999999999998</c:v>
                </c:pt>
                <c:pt idx="427">
                  <c:v>#N/A</c:v>
                </c:pt>
                <c:pt idx="428">
                  <c:v>2.4830000000000001</c:v>
                </c:pt>
                <c:pt idx="429">
                  <c:v>#N/A</c:v>
                </c:pt>
                <c:pt idx="430">
                  <c:v>#N/A</c:v>
                </c:pt>
                <c:pt idx="431">
                  <c:v>2.552</c:v>
                </c:pt>
                <c:pt idx="432">
                  <c:v>#N/A</c:v>
                </c:pt>
                <c:pt idx="433">
                  <c:v>#N/A</c:v>
                </c:pt>
                <c:pt idx="434">
                  <c:v>#N/A</c:v>
                </c:pt>
                <c:pt idx="435">
                  <c:v>#N/A</c:v>
                </c:pt>
                <c:pt idx="436">
                  <c:v>#N/A</c:v>
                </c:pt>
                <c:pt idx="437">
                  <c:v>#N/A</c:v>
                </c:pt>
                <c:pt idx="438">
                  <c:v>#N/A</c:v>
                </c:pt>
                <c:pt idx="439">
                  <c:v>#N/A</c:v>
                </c:pt>
                <c:pt idx="440">
                  <c:v>2.7589999999999999</c:v>
                </c:pt>
                <c:pt idx="441">
                  <c:v>#N/A</c:v>
                </c:pt>
                <c:pt idx="442">
                  <c:v>2.0230000000000001</c:v>
                </c:pt>
                <c:pt idx="443">
                  <c:v>#N/A</c:v>
                </c:pt>
                <c:pt idx="444">
                  <c:v>#N/A</c:v>
                </c:pt>
                <c:pt idx="445">
                  <c:v>#N/A</c:v>
                </c:pt>
                <c:pt idx="446">
                  <c:v>2.1150000000000002</c:v>
                </c:pt>
                <c:pt idx="447">
                  <c:v>#N/A</c:v>
                </c:pt>
                <c:pt idx="448">
                  <c:v>#N/A</c:v>
                </c:pt>
                <c:pt idx="449">
                  <c:v>2.1840000000000002</c:v>
                </c:pt>
                <c:pt idx="450">
                  <c:v>2.2069999999999999</c:v>
                </c:pt>
                <c:pt idx="451">
                  <c:v>#N/A</c:v>
                </c:pt>
                <c:pt idx="452">
                  <c:v>#N/A</c:v>
                </c:pt>
                <c:pt idx="453">
                  <c:v>2.2759999999999998</c:v>
                </c:pt>
                <c:pt idx="454">
                  <c:v>#N/A</c:v>
                </c:pt>
                <c:pt idx="455">
                  <c:v>#N/A</c:v>
                </c:pt>
                <c:pt idx="456">
                  <c:v>#N/A</c:v>
                </c:pt>
                <c:pt idx="457">
                  <c:v>#N/A</c:v>
                </c:pt>
                <c:pt idx="458">
                  <c:v>#N/A</c:v>
                </c:pt>
                <c:pt idx="459">
                  <c:v>#N/A</c:v>
                </c:pt>
                <c:pt idx="460">
                  <c:v>#N/A</c:v>
                </c:pt>
                <c:pt idx="461">
                  <c:v>#N/A</c:v>
                </c:pt>
                <c:pt idx="462">
                  <c:v>2.4830000000000001</c:v>
                </c:pt>
                <c:pt idx="463">
                  <c:v>2.5060000000000002</c:v>
                </c:pt>
                <c:pt idx="464">
                  <c:v>#N/A</c:v>
                </c:pt>
                <c:pt idx="465">
                  <c:v>#N/A</c:v>
                </c:pt>
                <c:pt idx="466">
                  <c:v>2.5750000000000002</c:v>
                </c:pt>
                <c:pt idx="467">
                  <c:v>#N/A</c:v>
                </c:pt>
                <c:pt idx="468">
                  <c:v>#N/A</c:v>
                </c:pt>
                <c:pt idx="469">
                  <c:v>#N/A</c:v>
                </c:pt>
                <c:pt idx="470">
                  <c:v>2.6669999999999998</c:v>
                </c:pt>
                <c:pt idx="471">
                  <c:v>2.69</c:v>
                </c:pt>
                <c:pt idx="472">
                  <c:v>2.7130000000000001</c:v>
                </c:pt>
                <c:pt idx="473">
                  <c:v>2.7359999999999998</c:v>
                </c:pt>
                <c:pt idx="474">
                  <c:v>2.7589999999999999</c:v>
                </c:pt>
                <c:pt idx="475">
                  <c:v>2</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2.2989999999999999</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2.69</c:v>
                </c:pt>
                <c:pt idx="506">
                  <c:v>#N/A</c:v>
                </c:pt>
                <c:pt idx="507">
                  <c:v>#N/A</c:v>
                </c:pt>
                <c:pt idx="508">
                  <c:v>2.7589999999999999</c:v>
                </c:pt>
                <c:pt idx="509">
                  <c:v>#N/A</c:v>
                </c:pt>
                <c:pt idx="510">
                  <c:v>2.0230000000000001</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2.6669999999999998</c:v>
                </c:pt>
                <c:pt idx="573">
                  <c:v>#N/A</c:v>
                </c:pt>
                <c:pt idx="574">
                  <c:v>2.7130000000000001</c:v>
                </c:pt>
                <c:pt idx="575">
                  <c:v>#N/A</c:v>
                </c:pt>
                <c:pt idx="576">
                  <c:v>#N/A</c:v>
                </c:pt>
                <c:pt idx="577">
                  <c:v>2</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2.552</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2.069</c:v>
                </c:pt>
                <c:pt idx="615">
                  <c:v>#N/A</c:v>
                </c:pt>
                <c:pt idx="616">
                  <c:v>#N/A</c:v>
                </c:pt>
                <c:pt idx="617">
                  <c:v>#N/A</c:v>
                </c:pt>
                <c:pt idx="618">
                  <c:v>#N/A</c:v>
                </c:pt>
                <c:pt idx="619">
                  <c:v>#N/A</c:v>
                </c:pt>
                <c:pt idx="620">
                  <c:v>#N/A</c:v>
                </c:pt>
                <c:pt idx="621">
                  <c:v>#N/A</c:v>
                </c:pt>
                <c:pt idx="622">
                  <c:v>#N/A</c:v>
                </c:pt>
                <c:pt idx="623">
                  <c:v>#N/A</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2.69</c:v>
                </c:pt>
                <c:pt idx="642">
                  <c:v>2.7130000000000001</c:v>
                </c:pt>
                <c:pt idx="643">
                  <c:v>#N/A</c:v>
                </c:pt>
                <c:pt idx="644">
                  <c:v>2.7589999999999999</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2.2530000000000001</c:v>
                </c:pt>
                <c:pt idx="691">
                  <c:v>#N/A</c:v>
                </c:pt>
                <c:pt idx="692">
                  <c:v>#N/A</c:v>
                </c:pt>
                <c:pt idx="693">
                  <c:v>#N/A</c:v>
                </c:pt>
                <c:pt idx="694">
                  <c:v>#N/A</c:v>
                </c:pt>
                <c:pt idx="695">
                  <c:v>2.3679999999999999</c:v>
                </c:pt>
                <c:pt idx="696">
                  <c:v>#N/A</c:v>
                </c:pt>
                <c:pt idx="697">
                  <c:v>#N/A</c:v>
                </c:pt>
                <c:pt idx="698">
                  <c:v>#N/A</c:v>
                </c:pt>
                <c:pt idx="699">
                  <c:v>#N/A</c:v>
                </c:pt>
                <c:pt idx="700">
                  <c:v>#N/A</c:v>
                </c:pt>
                <c:pt idx="701">
                  <c:v>#N/A</c:v>
                </c:pt>
                <c:pt idx="702">
                  <c:v>#N/A</c:v>
                </c:pt>
                <c:pt idx="703">
                  <c:v>2.552</c:v>
                </c:pt>
                <c:pt idx="704">
                  <c:v>2.5750000000000002</c:v>
                </c:pt>
                <c:pt idx="705">
                  <c:v>2.5979999999999999</c:v>
                </c:pt>
                <c:pt idx="706">
                  <c:v>#N/A</c:v>
                </c:pt>
                <c:pt idx="707">
                  <c:v>2.6440000000000001</c:v>
                </c:pt>
                <c:pt idx="708">
                  <c:v>2.6669999999999998</c:v>
                </c:pt>
                <c:pt idx="709">
                  <c:v>#N/A</c:v>
                </c:pt>
                <c:pt idx="710">
                  <c:v>#N/A</c:v>
                </c:pt>
                <c:pt idx="711">
                  <c:v>#N/A</c:v>
                </c:pt>
                <c:pt idx="712">
                  <c:v>#N/A</c:v>
                </c:pt>
                <c:pt idx="713">
                  <c:v>#N/A</c:v>
                </c:pt>
                <c:pt idx="714">
                  <c:v>#N/A</c:v>
                </c:pt>
                <c:pt idx="715">
                  <c:v>#N/A</c:v>
                </c:pt>
                <c:pt idx="716">
                  <c:v>2.069</c:v>
                </c:pt>
                <c:pt idx="717">
                  <c:v>2.0920000000000001</c:v>
                </c:pt>
                <c:pt idx="718">
                  <c:v>2.1150000000000002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#N/A</c:v>
                </c:pt>
                <c:pt idx="767">
                  <c:v>#N/A</c:v>
                </c:pt>
                <c:pt idx="768">
                  <c:v>#N/A</c:v>
                </c:pt>
                <c:pt idx="769">
                  <c:v>#N/A</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2.3679999999999999</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#N/A</c:v>
                </c:pt>
                <c:pt idx="817">
                  <c:v>#N/A</c:v>
                </c:pt>
                <c:pt idx="818">
                  <c:v>#N/A</c:v>
                </c:pt>
                <c:pt idx="819">
                  <c:v>#N/A</c:v>
                </c:pt>
                <c:pt idx="820">
                  <c:v>2.1150000000000002</c:v>
                </c:pt>
                <c:pt idx="821">
                  <c:v>#N/A</c:v>
                </c:pt>
                <c:pt idx="822">
                  <c:v>2.161</c:v>
                </c:pt>
                <c:pt idx="823">
                  <c:v>2.1840000000000002</c:v>
                </c:pt>
                <c:pt idx="824">
                  <c:v>#N/A</c:v>
                </c:pt>
                <c:pt idx="825">
                  <c:v>#N/A</c:v>
                </c:pt>
                <c:pt idx="826">
                  <c:v>#N/A</c:v>
                </c:pt>
                <c:pt idx="827">
                  <c:v>2.2759999999999998</c:v>
                </c:pt>
                <c:pt idx="828">
                  <c:v>#N/A</c:v>
                </c:pt>
                <c:pt idx="829">
                  <c:v>2.3220000000000001</c:v>
                </c:pt>
                <c:pt idx="830">
                  <c:v>#N/A</c:v>
                </c:pt>
                <c:pt idx="831">
                  <c:v>2.3679999999999999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2.69</c:v>
                </c:pt>
                <c:pt idx="846">
                  <c:v>#N/A</c:v>
                </c:pt>
                <c:pt idx="847">
                  <c:v>#N/A</c:v>
                </c:pt>
                <c:pt idx="848">
                  <c:v>#N/A</c:v>
                </c:pt>
                <c:pt idx="849">
                  <c:v>2</c:v>
                </c:pt>
                <c:pt idx="850">
                  <c:v>#N/A</c:v>
                </c:pt>
                <c:pt idx="851">
                  <c:v>#N/A</c:v>
                </c:pt>
                <c:pt idx="852">
                  <c:v>#N/A</c:v>
                </c:pt>
                <c:pt idx="853">
                  <c:v>2.0920000000000001</c:v>
                </c:pt>
                <c:pt idx="854">
                  <c:v>#N/A</c:v>
                </c:pt>
                <c:pt idx="855">
                  <c:v>#N/A</c:v>
                </c:pt>
                <c:pt idx="856">
                  <c:v>2.161</c:v>
                </c:pt>
                <c:pt idx="857">
                  <c:v>#N/A</c:v>
                </c:pt>
                <c:pt idx="858">
                  <c:v>#N/A</c:v>
                </c:pt>
                <c:pt idx="859">
                  <c:v>#N/A</c:v>
                </c:pt>
                <c:pt idx="860">
                  <c:v>#N/A</c:v>
                </c:pt>
                <c:pt idx="861">
                  <c:v>2.2759999999999998</c:v>
                </c:pt>
                <c:pt idx="862">
                  <c:v>#N/A</c:v>
                </c:pt>
                <c:pt idx="863">
                  <c:v>#N/A</c:v>
                </c:pt>
                <c:pt idx="864">
                  <c:v>2.3449999999999998</c:v>
                </c:pt>
                <c:pt idx="865">
                  <c:v>#N/A</c:v>
                </c:pt>
                <c:pt idx="866">
                  <c:v>#N/A</c:v>
                </c:pt>
                <c:pt idx="867">
                  <c:v>#N/A</c:v>
                </c:pt>
                <c:pt idx="868">
                  <c:v>#N/A</c:v>
                </c:pt>
                <c:pt idx="869">
                  <c:v>#N/A</c:v>
                </c:pt>
                <c:pt idx="870">
                  <c:v>#N/A</c:v>
                </c:pt>
                <c:pt idx="871">
                  <c:v>#N/A</c:v>
                </c:pt>
                <c:pt idx="872">
                  <c:v>#N/A</c:v>
                </c:pt>
                <c:pt idx="873">
                  <c:v>#N/A</c:v>
                </c:pt>
                <c:pt idx="874">
                  <c:v>2.5750000000000002</c:v>
                </c:pt>
                <c:pt idx="875">
                  <c:v>#N/A</c:v>
                </c:pt>
                <c:pt idx="876">
                  <c:v>2.621</c:v>
                </c:pt>
                <c:pt idx="877">
                  <c:v>#N/A</c:v>
                </c:pt>
                <c:pt idx="878">
                  <c:v>2.6669999999999998</c:v>
                </c:pt>
                <c:pt idx="879">
                  <c:v>2.69</c:v>
                </c:pt>
                <c:pt idx="880">
                  <c:v>#N/A</c:v>
                </c:pt>
                <c:pt idx="881">
                  <c:v>#N/A</c:v>
                </c:pt>
                <c:pt idx="882">
                  <c:v>#N/A</c:v>
                </c:pt>
                <c:pt idx="883">
                  <c:v>2</c:v>
                </c:pt>
                <c:pt idx="884">
                  <c:v>#N/A</c:v>
                </c:pt>
                <c:pt idx="885">
                  <c:v>#N/A</c:v>
                </c:pt>
                <c:pt idx="886">
                  <c:v>#N/A</c:v>
                </c:pt>
                <c:pt idx="887">
                  <c:v>#N/A</c:v>
                </c:pt>
                <c:pt idx="888">
                  <c:v>#N/A</c:v>
                </c:pt>
                <c:pt idx="889">
                  <c:v>#N/A</c:v>
                </c:pt>
                <c:pt idx="890">
                  <c:v>#N/A</c:v>
                </c:pt>
                <c:pt idx="891">
                  <c:v>2.1840000000000002</c:v>
                </c:pt>
                <c:pt idx="892">
                  <c:v>2.2069999999999999</c:v>
                </c:pt>
                <c:pt idx="893">
                  <c:v>#N/A</c:v>
                </c:pt>
                <c:pt idx="894">
                  <c:v>#N/A</c:v>
                </c:pt>
                <c:pt idx="895">
                  <c:v>#N/A</c:v>
                </c:pt>
                <c:pt idx="896">
                  <c:v>#N/A</c:v>
                </c:pt>
                <c:pt idx="897">
                  <c:v>#N/A</c:v>
                </c:pt>
                <c:pt idx="898">
                  <c:v>#N/A</c:v>
                </c:pt>
                <c:pt idx="899">
                  <c:v>2.3679999999999999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2.6669999999999998</c:v>
                </c:pt>
                <c:pt idx="913">
                  <c:v>#N/A</c:v>
                </c:pt>
                <c:pt idx="914">
                  <c:v>2.7130000000000001</c:v>
                </c:pt>
                <c:pt idx="915">
                  <c:v>#N/A</c:v>
                </c:pt>
                <c:pt idx="916">
                  <c:v>#N/A</c:v>
                </c:pt>
                <c:pt idx="917">
                  <c:v>#N/A</c:v>
                </c:pt>
                <c:pt idx="918">
                  <c:v>#N/A</c:v>
                </c:pt>
                <c:pt idx="919">
                  <c:v>#N/A</c:v>
                </c:pt>
                <c:pt idx="920">
                  <c:v>2.069</c:v>
                </c:pt>
                <c:pt idx="921">
                  <c:v>#N/A</c:v>
                </c:pt>
                <c:pt idx="922">
                  <c:v>#N/A</c:v>
                </c:pt>
                <c:pt idx="923">
                  <c:v>#N/A</c:v>
                </c:pt>
                <c:pt idx="924">
                  <c:v>#N/A</c:v>
                </c:pt>
                <c:pt idx="925">
                  <c:v>#N/A</c:v>
                </c:pt>
                <c:pt idx="926">
                  <c:v>#N/A</c:v>
                </c:pt>
                <c:pt idx="927">
                  <c:v>#N/A</c:v>
                </c:pt>
                <c:pt idx="928">
                  <c:v>#N/A</c:v>
                </c:pt>
                <c:pt idx="929">
                  <c:v>#N/A</c:v>
                </c:pt>
                <c:pt idx="930">
                  <c:v>2.2989999999999999</c:v>
                </c:pt>
                <c:pt idx="931">
                  <c:v>2.3220000000000001</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2.7589999999999999</c:v>
                </c:pt>
                <c:pt idx="951">
                  <c:v>#N/A</c:v>
                </c:pt>
                <c:pt idx="952">
                  <c:v>#N/A</c:v>
                </c:pt>
                <c:pt idx="953">
                  <c:v>#N/A</c:v>
                </c:pt>
                <c:pt idx="954">
                  <c:v>#N/A</c:v>
                </c:pt>
                <c:pt idx="955">
                  <c:v>2.0920000000000001</c:v>
                </c:pt>
                <c:pt idx="956">
                  <c:v>2.1150000000000002</c:v>
                </c:pt>
                <c:pt idx="957">
                  <c:v>#N/A</c:v>
                </c:pt>
                <c:pt idx="958">
                  <c:v>#N/A</c:v>
                </c:pt>
                <c:pt idx="959">
                  <c:v>#N/A</c:v>
                </c:pt>
                <c:pt idx="960">
                  <c:v>#N/A</c:v>
                </c:pt>
                <c:pt idx="961">
                  <c:v>2.23</c:v>
                </c:pt>
                <c:pt idx="962">
                  <c:v>#N/A</c:v>
                </c:pt>
                <c:pt idx="963">
                  <c:v>2.2759999999999998</c:v>
                </c:pt>
                <c:pt idx="964">
                  <c:v>#N/A</c:v>
                </c:pt>
                <c:pt idx="965">
                  <c:v>2.3220000000000001</c:v>
                </c:pt>
                <c:pt idx="966">
                  <c:v>#N/A</c:v>
                </c:pt>
                <c:pt idx="967">
                  <c:v>#N/A</c:v>
                </c:pt>
                <c:pt idx="968">
                  <c:v>#N/A</c:v>
                </c:pt>
                <c:pt idx="969">
                  <c:v>#N/A</c:v>
                </c:pt>
                <c:pt idx="970">
                  <c:v>2.4369999999999998</c:v>
                </c:pt>
                <c:pt idx="971">
                  <c:v>#N/A</c:v>
                </c:pt>
                <c:pt idx="972">
                  <c:v>#N/A</c:v>
                </c:pt>
                <c:pt idx="973">
                  <c:v>#N/A</c:v>
                </c:pt>
                <c:pt idx="974">
                  <c:v>2.5289999999999999</c:v>
                </c:pt>
                <c:pt idx="975">
                  <c:v>#N/A</c:v>
                </c:pt>
                <c:pt idx="976">
                  <c:v>#N/A</c:v>
                </c:pt>
                <c:pt idx="977">
                  <c:v>#N/A</c:v>
                </c:pt>
                <c:pt idx="978">
                  <c:v>#N/A</c:v>
                </c:pt>
                <c:pt idx="979">
                  <c:v>2.6440000000000001</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#N/A</c:v>
                </c:pt>
                <c:pt idx="68">
                  <c:v>2025</c:v>
                </c:pt>
                <c:pt idx="69">
                  <c:v>#N/A</c:v>
                </c:pt>
                <c:pt idx="70">
                  <c:v>#N/A</c:v>
                </c:pt>
                <c:pt idx="71">
                  <c:v>#N/A</c:v>
                </c:pt>
                <c:pt idx="72">
                  <c:v>#N/A</c:v>
                </c:pt>
                <c:pt idx="73">
                  <c:v>2022</c:v>
                </c:pt>
                <c:pt idx="74">
                  <c:v>#N/A</c:v>
                </c:pt>
                <c:pt idx="75">
                  <c:v>#N/A</c:v>
                </c:pt>
                <c:pt idx="76">
                  <c:v>2026</c:v>
                </c:pt>
                <c:pt idx="77">
                  <c:v>2024</c:v>
                </c:pt>
                <c:pt idx="78">
                  <c:v>#N/A</c:v>
                </c:pt>
                <c:pt idx="79">
                  <c:v>2026</c:v>
                </c:pt>
                <c:pt idx="80">
                  <c:v>#N/A</c:v>
                </c:pt>
                <c:pt idx="81">
                  <c:v>#N/A</c:v>
                </c:pt>
                <c:pt idx="82">
                  <c:v>#N/A</c:v>
                </c:pt>
                <c:pt idx="83">
                  <c:v>#N/A</c:v>
                </c:pt>
                <c:pt idx="84">
                  <c:v>#N/A</c:v>
                </c:pt>
                <c:pt idx="85">
                  <c:v>#N/A</c:v>
                </c:pt>
                <c:pt idx="86">
                  <c:v>#N/A</c:v>
                </c:pt>
                <c:pt idx="87">
                  <c:v>#N/A</c:v>
                </c:pt>
                <c:pt idx="88">
                  <c:v>2026</c:v>
                </c:pt>
                <c:pt idx="89">
                  <c:v>#N/A</c:v>
                </c:pt>
                <c:pt idx="90">
                  <c:v>#N/A</c:v>
                </c:pt>
                <c:pt idx="91">
                  <c:v>#N/A</c:v>
                </c:pt>
                <c:pt idx="92">
                  <c:v>#N/A</c:v>
                </c:pt>
                <c:pt idx="93">
                  <c:v>2018</c:v>
                </c:pt>
                <c:pt idx="94">
                  <c:v>#N/A</c:v>
                </c:pt>
                <c:pt idx="95">
                  <c:v>#N/A</c:v>
                </c:pt>
                <c:pt idx="96">
                  <c:v>#N/A</c:v>
                </c:pt>
                <c:pt idx="97">
                  <c:v>#N/A</c:v>
                </c:pt>
                <c:pt idx="98">
                  <c:v>2023</c:v>
                </c:pt>
                <c:pt idx="99">
                  <c:v>2021</c:v>
                </c:pt>
                <c:pt idx="100">
                  <c:v>2024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2024</c:v>
                </c:pt>
                <c:pt idx="115">
                  <c:v>#N/A</c:v>
                </c:pt>
                <c:pt idx="116">
                  <c:v>#N/A</c:v>
                </c:pt>
                <c:pt idx="117">
                  <c:v>#N/A</c:v>
                </c:pt>
                <c:pt idx="118">
                  <c:v>#N/A</c:v>
                </c:pt>
                <c:pt idx="119">
                  <c:v>#N/A</c:v>
                </c:pt>
                <c:pt idx="120">
                  <c:v>2025</c:v>
                </c:pt>
                <c:pt idx="121">
                  <c:v>#N/A</c:v>
                </c:pt>
                <c:pt idx="122">
                  <c:v>#N/A</c:v>
                </c:pt>
                <c:pt idx="123">
                  <c:v>#N/A</c:v>
                </c:pt>
                <c:pt idx="124">
                  <c:v>#N/A</c:v>
                </c:pt>
                <c:pt idx="125">
                  <c:v>#N/A</c:v>
                </c:pt>
                <c:pt idx="126">
                  <c:v>#N/A</c:v>
                </c:pt>
                <c:pt idx="127">
                  <c:v>#N/A</c:v>
                </c:pt>
                <c:pt idx="128">
                  <c:v>#N/A</c:v>
                </c:pt>
                <c:pt idx="129">
                  <c:v>2025</c:v>
                </c:pt>
                <c:pt idx="130">
                  <c:v>#N/A</c:v>
                </c:pt>
                <c:pt idx="131">
                  <c:v>#N/A</c:v>
                </c:pt>
                <c:pt idx="132">
                  <c:v>#N/A</c:v>
                </c:pt>
                <c:pt idx="133">
                  <c:v>#N/A</c:v>
                </c:pt>
                <c:pt idx="134">
                  <c:v>#N/A</c:v>
                </c:pt>
                <c:pt idx="135">
                  <c:v>#N/A</c:v>
                </c:pt>
                <c:pt idx="136">
                  <c:v>#N/A</c:v>
                </c:pt>
                <c:pt idx="137">
                  <c:v>2026</c:v>
                </c:pt>
                <c:pt idx="138">
                  <c:v>2019</c:v>
                </c:pt>
                <c:pt idx="139">
                  <c:v>#N/A</c:v>
                </c:pt>
                <c:pt idx="140">
                  <c:v>#N/A</c:v>
                </c:pt>
                <c:pt idx="141">
                  <c:v>#N/A</c:v>
                </c:pt>
                <c:pt idx="142">
                  <c:v>#N/A</c:v>
                </c:pt>
                <c:pt idx="143">
                  <c:v>2025</c:v>
                </c:pt>
                <c:pt idx="144">
                  <c:v>#N/A</c:v>
                </c:pt>
                <c:pt idx="145">
                  <c:v>2023</c:v>
                </c:pt>
                <c:pt idx="146">
                  <c:v>#N/A</c:v>
                </c:pt>
                <c:pt idx="147">
                  <c:v>2013</c:v>
                </c:pt>
                <c:pt idx="148">
                  <c:v>#N/A</c:v>
                </c:pt>
                <c:pt idx="149">
                  <c:v>#N/A</c:v>
                </c:pt>
                <c:pt idx="150">
                  <c:v>2025</c:v>
                </c:pt>
                <c:pt idx="151">
                  <c:v>#N/A</c:v>
                </c:pt>
                <c:pt idx="152">
                  <c:v>#N/A</c:v>
                </c:pt>
                <c:pt idx="153">
                  <c:v>#N/A</c:v>
                </c:pt>
                <c:pt idx="154">
                  <c:v>#N/A</c:v>
                </c:pt>
                <c:pt idx="155">
                  <c:v>#N/A</c:v>
                </c:pt>
                <c:pt idx="156">
                  <c:v>#N/A</c:v>
                </c:pt>
                <c:pt idx="157">
                  <c:v>#N/A</c:v>
                </c:pt>
                <c:pt idx="158">
                  <c:v>#N/A</c:v>
                </c:pt>
                <c:pt idx="159">
                  <c:v>#N/A</c:v>
                </c:pt>
                <c:pt idx="160">
                  <c:v>#N/A</c:v>
                </c:pt>
                <c:pt idx="161">
                  <c:v>#N/A</c:v>
                </c:pt>
                <c:pt idx="162">
                  <c:v>2023</c:v>
                </c:pt>
                <c:pt idx="163">
                  <c:v>2026</c:v>
                </c:pt>
                <c:pt idx="164">
                  <c:v>2023</c:v>
                </c:pt>
                <c:pt idx="165">
                  <c:v>#N/A</c:v>
                </c:pt>
                <c:pt idx="166">
                  <c:v>2025</c:v>
                </c:pt>
                <c:pt idx="167">
                  <c:v>#N/A</c:v>
                </c:pt>
                <c:pt idx="168">
                  <c:v>#N/A</c:v>
                </c:pt>
                <c:pt idx="169">
                  <c:v>#N/A</c:v>
                </c:pt>
                <c:pt idx="170">
                  <c:v>#N/A</c:v>
                </c:pt>
                <c:pt idx="171">
                  <c:v>2023</c:v>
                </c:pt>
                <c:pt idx="172">
                  <c:v>2025</c:v>
                </c:pt>
                <c:pt idx="173">
                  <c:v>#N/A</c:v>
                </c:pt>
                <c:pt idx="174">
                  <c:v>2026</c:v>
                </c:pt>
                <c:pt idx="175">
                  <c:v>#N/A</c:v>
                </c:pt>
                <c:pt idx="176">
                  <c:v>#N/A</c:v>
                </c:pt>
                <c:pt idx="177">
                  <c:v>2024</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2025</c:v>
                </c:pt>
                <c:pt idx="195">
                  <c:v>#N/A</c:v>
                </c:pt>
                <c:pt idx="196">
                  <c:v>#N/A</c:v>
                </c:pt>
                <c:pt idx="197">
                  <c:v>#N/A</c:v>
                </c:pt>
                <c:pt idx="198">
                  <c:v>#N/A</c:v>
                </c:pt>
                <c:pt idx="199">
                  <c:v>#N/A</c:v>
                </c:pt>
                <c:pt idx="200">
                  <c:v>2023</c:v>
                </c:pt>
                <c:pt idx="201">
                  <c:v>#N/A</c:v>
                </c:pt>
                <c:pt idx="202">
                  <c:v>2019</c:v>
                </c:pt>
                <c:pt idx="203">
                  <c:v>2025</c:v>
                </c:pt>
                <c:pt idx="204">
                  <c:v>2025</c:v>
                </c:pt>
                <c:pt idx="205">
                  <c:v>#N/A</c:v>
                </c:pt>
                <c:pt idx="206">
                  <c:v>#N/A</c:v>
                </c:pt>
                <c:pt idx="207">
                  <c:v>#N/A</c:v>
                </c:pt>
                <c:pt idx="208">
                  <c:v>2018</c:v>
                </c:pt>
                <c:pt idx="209">
                  <c:v>2021</c:v>
                </c:pt>
                <c:pt idx="210">
                  <c:v>#N/A</c:v>
                </c:pt>
                <c:pt idx="211">
                  <c:v>#N/A</c:v>
                </c:pt>
                <c:pt idx="212">
                  <c:v>#N/A</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2024</c:v>
                </c:pt>
                <c:pt idx="226">
                  <c:v>2026</c:v>
                </c:pt>
                <c:pt idx="227">
                  <c:v>2025</c:v>
                </c:pt>
                <c:pt idx="228">
                  <c:v>#N/A</c:v>
                </c:pt>
                <c:pt idx="229">
                  <c:v>2025</c:v>
                </c:pt>
                <c:pt idx="230">
                  <c:v>2024</c:v>
                </c:pt>
                <c:pt idx="231">
                  <c:v>2024</c:v>
                </c:pt>
                <c:pt idx="232">
                  <c:v>2026</c:v>
                </c:pt>
                <c:pt idx="233">
                  <c:v>2019</c:v>
                </c:pt>
                <c:pt idx="234">
                  <c:v>2025</c:v>
                </c:pt>
                <c:pt idx="235">
                  <c:v>2025</c:v>
                </c:pt>
                <c:pt idx="236">
                  <c:v>#N/A</c:v>
                </c:pt>
                <c:pt idx="237">
                  <c:v>2024</c:v>
                </c:pt>
                <c:pt idx="238">
                  <c:v>#N/A</c:v>
                </c:pt>
                <c:pt idx="239">
                  <c:v>#N/A</c:v>
                </c:pt>
                <c:pt idx="240">
                  <c:v>2024</c:v>
                </c:pt>
                <c:pt idx="241">
                  <c:v>2025</c:v>
                </c:pt>
                <c:pt idx="242">
                  <c:v>2025</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2014</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2024</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2023</c:v>
                </c:pt>
                <c:pt idx="289">
                  <c:v>#N/A</c:v>
                </c:pt>
                <c:pt idx="290">
                  <c:v>#N/A</c:v>
                </c:pt>
                <c:pt idx="291">
                  <c:v>#N/A</c:v>
                </c:pt>
                <c:pt idx="292">
                  <c:v>#N/A</c:v>
                </c:pt>
                <c:pt idx="293">
                  <c:v>#N/A</c:v>
                </c:pt>
                <c:pt idx="294">
                  <c:v>#N/A</c:v>
                </c:pt>
                <c:pt idx="295">
                  <c:v>#N/A</c:v>
                </c:pt>
                <c:pt idx="296">
                  <c:v>#N/A</c:v>
                </c:pt>
                <c:pt idx="297">
                  <c:v>#N/A</c:v>
                </c:pt>
                <c:pt idx="298">
                  <c:v>#N/A</c:v>
                </c:pt>
                <c:pt idx="299">
                  <c:v>#N/A</c:v>
                </c:pt>
                <c:pt idx="300">
                  <c:v>2024</c:v>
                </c:pt>
                <c:pt idx="301">
                  <c:v>2024</c:v>
                </c:pt>
                <c:pt idx="302">
                  <c:v>#N/A</c:v>
                </c:pt>
                <c:pt idx="303">
                  <c:v>#N/A</c:v>
                </c:pt>
                <c:pt idx="304">
                  <c:v>#N/A</c:v>
                </c:pt>
                <c:pt idx="305">
                  <c:v>#N/A</c:v>
                </c:pt>
                <c:pt idx="306">
                  <c:v>2022</c:v>
                </c:pt>
                <c:pt idx="307">
                  <c:v>2021</c:v>
                </c:pt>
                <c:pt idx="308">
                  <c:v>#N/A</c:v>
                </c:pt>
                <c:pt idx="309">
                  <c:v>#N/A</c:v>
                </c:pt>
                <c:pt idx="310">
                  <c:v>#N/A</c:v>
                </c:pt>
                <c:pt idx="311">
                  <c:v>#N/A</c:v>
                </c:pt>
                <c:pt idx="312">
                  <c:v>#N/A</c:v>
                </c:pt>
                <c:pt idx="313">
                  <c:v>2026</c:v>
                </c:pt>
                <c:pt idx="314">
                  <c:v>#N/A</c:v>
                </c:pt>
                <c:pt idx="315">
                  <c:v>#N/A</c:v>
                </c:pt>
                <c:pt idx="316">
                  <c:v>#N/A</c:v>
                </c:pt>
                <c:pt idx="317">
                  <c:v>2020</c:v>
                </c:pt>
                <c:pt idx="318">
                  <c:v>#N/A</c:v>
                </c:pt>
                <c:pt idx="319">
                  <c:v>#N/A</c:v>
                </c:pt>
                <c:pt idx="320">
                  <c:v>#N/A</c:v>
                </c:pt>
                <c:pt idx="321">
                  <c:v>#N/A</c:v>
                </c:pt>
                <c:pt idx="322">
                  <c:v>#N/A</c:v>
                </c:pt>
                <c:pt idx="323">
                  <c:v>2016</c:v>
                </c:pt>
                <c:pt idx="324">
                  <c:v>#N/A</c:v>
                </c:pt>
                <c:pt idx="325">
                  <c:v>#N/A</c:v>
                </c:pt>
                <c:pt idx="326">
                  <c:v>#N/A</c:v>
                </c:pt>
                <c:pt idx="327">
                  <c:v>#N/A</c:v>
                </c:pt>
                <c:pt idx="328">
                  <c:v>#N/A</c:v>
                </c:pt>
                <c:pt idx="329">
                  <c:v>#N/A</c:v>
                </c:pt>
                <c:pt idx="330">
                  <c:v>#N/A</c:v>
                </c:pt>
                <c:pt idx="331">
                  <c:v>#N/A</c:v>
                </c:pt>
                <c:pt idx="332">
                  <c:v>#N/A</c:v>
                </c:pt>
                <c:pt idx="333">
                  <c:v>2026</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2026</c:v>
                </c:pt>
                <c:pt idx="349">
                  <c:v>#N/A</c:v>
                </c:pt>
                <c:pt idx="350">
                  <c:v>#N/A</c:v>
                </c:pt>
                <c:pt idx="351">
                  <c:v>#N/A</c:v>
                </c:pt>
                <c:pt idx="352">
                  <c:v>#N/A</c:v>
                </c:pt>
                <c:pt idx="353">
                  <c:v>#N/A</c:v>
                </c:pt>
                <c:pt idx="354">
                  <c:v>#N/A</c:v>
                </c:pt>
                <c:pt idx="355">
                  <c:v>#N/A</c:v>
                </c:pt>
                <c:pt idx="356">
                  <c:v>#N/A</c:v>
                </c:pt>
                <c:pt idx="357">
                  <c:v>#N/A</c:v>
                </c:pt>
                <c:pt idx="358">
                  <c:v>2020</c:v>
                </c:pt>
                <c:pt idx="359">
                  <c:v>2026</c:v>
                </c:pt>
                <c:pt idx="360">
                  <c:v>#N/A</c:v>
                </c:pt>
                <c:pt idx="361">
                  <c:v>#N/A</c:v>
                </c:pt>
                <c:pt idx="362">
                  <c:v>2020</c:v>
                </c:pt>
                <c:pt idx="363">
                  <c:v>#N/A</c:v>
                </c:pt>
                <c:pt idx="364">
                  <c:v>#N/A</c:v>
                </c:pt>
                <c:pt idx="365">
                  <c:v>2015</c:v>
                </c:pt>
                <c:pt idx="366">
                  <c:v>#N/A</c:v>
                </c:pt>
                <c:pt idx="367">
                  <c:v>#N/A</c:v>
                </c:pt>
                <c:pt idx="368">
                  <c:v>#N/A</c:v>
                </c:pt>
                <c:pt idx="369">
                  <c:v>#N/A</c:v>
                </c:pt>
                <c:pt idx="370">
                  <c:v>#N/A</c:v>
                </c:pt>
                <c:pt idx="371">
                  <c:v>#N/A</c:v>
                </c:pt>
                <c:pt idx="372">
                  <c:v>#N/A</c:v>
                </c:pt>
                <c:pt idx="373">
                  <c:v>2021</c:v>
                </c:pt>
                <c:pt idx="374">
                  <c:v>#N/A</c:v>
                </c:pt>
                <c:pt idx="375">
                  <c:v>#N/A</c:v>
                </c:pt>
                <c:pt idx="376">
                  <c:v>#N/A</c:v>
                </c:pt>
                <c:pt idx="377">
                  <c:v>2014</c:v>
                </c:pt>
                <c:pt idx="378">
                  <c:v>2017</c:v>
                </c:pt>
                <c:pt idx="379">
                  <c:v>#N/A</c:v>
                </c:pt>
                <c:pt idx="380">
                  <c:v>2026</c:v>
                </c:pt>
                <c:pt idx="381">
                  <c:v>#N/A</c:v>
                </c:pt>
                <c:pt idx="382">
                  <c:v>#N/A</c:v>
                </c:pt>
                <c:pt idx="383">
                  <c:v>#N/A</c:v>
                </c:pt>
                <c:pt idx="384">
                  <c:v>#N/A</c:v>
                </c:pt>
                <c:pt idx="385">
                  <c:v>#N/A</c:v>
                </c:pt>
                <c:pt idx="386">
                  <c:v>2025</c:v>
                </c:pt>
                <c:pt idx="387">
                  <c:v>#N/A</c:v>
                </c:pt>
                <c:pt idx="388">
                  <c:v>#N/A</c:v>
                </c:pt>
                <c:pt idx="389">
                  <c:v>#N/A</c:v>
                </c:pt>
                <c:pt idx="390">
                  <c:v>#N/A</c:v>
                </c:pt>
                <c:pt idx="391">
                  <c:v>2026</c:v>
                </c:pt>
                <c:pt idx="392">
                  <c:v>#N/A</c:v>
                </c:pt>
                <c:pt idx="393">
                  <c:v>#N/A</c:v>
                </c:pt>
                <c:pt idx="394">
                  <c:v>2023</c:v>
                </c:pt>
                <c:pt idx="395">
                  <c:v>#N/A</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2021</c:v>
                </c:pt>
                <c:pt idx="424">
                  <c:v>2026</c:v>
                </c:pt>
                <c:pt idx="425">
                  <c:v>#N/A</c:v>
                </c:pt>
                <c:pt idx="426">
                  <c:v>#N/A</c:v>
                </c:pt>
                <c:pt idx="427">
                  <c:v>#N/A</c:v>
                </c:pt>
                <c:pt idx="428">
                  <c:v>2025</c:v>
                </c:pt>
                <c:pt idx="429">
                  <c:v>2025</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2026</c:v>
                </c:pt>
                <c:pt idx="451">
                  <c:v>#N/A</c:v>
                </c:pt>
                <c:pt idx="452">
                  <c:v>#N/A</c:v>
                </c:pt>
                <c:pt idx="453">
                  <c:v>2025</c:v>
                </c:pt>
                <c:pt idx="454">
                  <c:v>2020</c:v>
                </c:pt>
                <c:pt idx="455">
                  <c:v>#N/A</c:v>
                </c:pt>
                <c:pt idx="456">
                  <c:v>#N/A</c:v>
                </c:pt>
                <c:pt idx="457">
                  <c:v>#N/A</c:v>
                </c:pt>
                <c:pt idx="458">
                  <c:v>#N/A</c:v>
                </c:pt>
                <c:pt idx="459">
                  <c:v>#N/A</c:v>
                </c:pt>
                <c:pt idx="460">
                  <c:v>#N/A</c:v>
                </c:pt>
                <c:pt idx="461">
                  <c:v>#N/A</c:v>
                </c:pt>
                <c:pt idx="462">
                  <c:v>#N/A</c:v>
                </c:pt>
                <c:pt idx="463">
                  <c:v>#N/A</c:v>
                </c:pt>
                <c:pt idx="464">
                  <c:v>2026</c:v>
                </c:pt>
                <c:pt idx="465">
                  <c:v>#N/A</c:v>
                </c:pt>
                <c:pt idx="466">
                  <c:v>2026</c:v>
                </c:pt>
                <c:pt idx="467">
                  <c:v>#N/A</c:v>
                </c:pt>
                <c:pt idx="468">
                  <c:v>#N/A</c:v>
                </c:pt>
                <c:pt idx="469">
                  <c:v>#N/A</c:v>
                </c:pt>
                <c:pt idx="470">
                  <c:v>#N/A</c:v>
                </c:pt>
                <c:pt idx="471">
                  <c:v>#N/A</c:v>
                </c:pt>
                <c:pt idx="472">
                  <c:v>#N/A</c:v>
                </c:pt>
                <c:pt idx="473">
                  <c:v>#N/A</c:v>
                </c:pt>
                <c:pt idx="474">
                  <c:v>#N/A</c:v>
                </c:pt>
                <c:pt idx="475">
                  <c:v>#N/A</c:v>
                </c:pt>
                <c:pt idx="476">
                  <c:v>#N/A</c:v>
                </c:pt>
                <c:pt idx="477">
                  <c:v>#N/A</c:v>
                </c:pt>
                <c:pt idx="478">
                  <c:v>2023</c:v>
                </c:pt>
                <c:pt idx="479">
                  <c:v>2022</c:v>
                </c:pt>
                <c:pt idx="480">
                  <c:v>#N/A</c:v>
                </c:pt>
                <c:pt idx="481">
                  <c:v>#N/A</c:v>
                </c:pt>
                <c:pt idx="482">
                  <c:v>2024</c:v>
                </c:pt>
                <c:pt idx="483">
                  <c:v>2021</c:v>
                </c:pt>
                <c:pt idx="484">
                  <c:v>2023</c:v>
                </c:pt>
                <c:pt idx="485">
                  <c:v>#N/A</c:v>
                </c:pt>
                <c:pt idx="486">
                  <c:v>#N/A</c:v>
                </c:pt>
                <c:pt idx="487">
                  <c:v>#N/A</c:v>
                </c:pt>
                <c:pt idx="488">
                  <c:v>#N/A</c:v>
                </c:pt>
                <c:pt idx="489">
                  <c:v>#N/A</c:v>
                </c:pt>
                <c:pt idx="490">
                  <c:v>#N/A</c:v>
                </c:pt>
                <c:pt idx="491">
                  <c:v>#N/A</c:v>
                </c:pt>
                <c:pt idx="492">
                  <c:v>#N/A</c:v>
                </c:pt>
                <c:pt idx="493">
                  <c:v>#N/A</c:v>
                </c:pt>
                <c:pt idx="494">
                  <c:v>#N/A</c:v>
                </c:pt>
                <c:pt idx="495">
                  <c:v>2026</c:v>
                </c:pt>
                <c:pt idx="496">
                  <c:v>#N/A</c:v>
                </c:pt>
                <c:pt idx="497">
                  <c:v>#N/A</c:v>
                </c:pt>
                <c:pt idx="498">
                  <c:v>#N/A</c:v>
                </c:pt>
                <c:pt idx="499">
                  <c:v>2024</c:v>
                </c:pt>
                <c:pt idx="500">
                  <c:v>2024</c:v>
                </c:pt>
                <c:pt idx="501">
                  <c:v>2026</c:v>
                </c:pt>
                <c:pt idx="502">
                  <c:v>2025</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2021</c:v>
                </c:pt>
                <c:pt idx="516">
                  <c:v>#N/A</c:v>
                </c:pt>
                <c:pt idx="517">
                  <c:v>#N/A</c:v>
                </c:pt>
                <c:pt idx="518">
                  <c:v>#N/A</c:v>
                </c:pt>
                <c:pt idx="519">
                  <c:v>#N/A</c:v>
                </c:pt>
                <c:pt idx="520">
                  <c:v>2017</c:v>
                </c:pt>
                <c:pt idx="521">
                  <c:v>2020</c:v>
                </c:pt>
                <c:pt idx="522">
                  <c:v>2025</c:v>
                </c:pt>
                <c:pt idx="523">
                  <c:v>#N/A</c:v>
                </c:pt>
                <c:pt idx="524">
                  <c:v>#N/A</c:v>
                </c:pt>
                <c:pt idx="525">
                  <c:v>2026</c:v>
                </c:pt>
                <c:pt idx="526">
                  <c:v>#N/A</c:v>
                </c:pt>
                <c:pt idx="527">
                  <c:v>#N/A</c:v>
                </c:pt>
                <c:pt idx="528">
                  <c:v>#N/A</c:v>
                </c:pt>
                <c:pt idx="529">
                  <c:v>#N/A</c:v>
                </c:pt>
                <c:pt idx="530">
                  <c:v>#N/A</c:v>
                </c:pt>
                <c:pt idx="531">
                  <c:v>2026</c:v>
                </c:pt>
                <c:pt idx="532">
                  <c:v>#N/A</c:v>
                </c:pt>
                <c:pt idx="533">
                  <c:v>#N/A</c:v>
                </c:pt>
                <c:pt idx="534">
                  <c:v>2024</c:v>
                </c:pt>
                <c:pt idx="535">
                  <c:v>#N/A</c:v>
                </c:pt>
                <c:pt idx="536">
                  <c:v>#N/A</c:v>
                </c:pt>
                <c:pt idx="537">
                  <c:v>#N/A</c:v>
                </c:pt>
                <c:pt idx="538">
                  <c:v>#N/A</c:v>
                </c:pt>
                <c:pt idx="539">
                  <c:v>#N/A</c:v>
                </c:pt>
                <c:pt idx="540">
                  <c:v>#N/A</c:v>
                </c:pt>
                <c:pt idx="541">
                  <c:v>#N/A</c:v>
                </c:pt>
                <c:pt idx="542">
                  <c:v>#N/A</c:v>
                </c:pt>
                <c:pt idx="543">
                  <c:v>2025</c:v>
                </c:pt>
                <c:pt idx="544">
                  <c:v>#N/A</c:v>
                </c:pt>
                <c:pt idx="545">
                  <c:v>#N/A</c:v>
                </c:pt>
                <c:pt idx="546">
                  <c:v>#N/A</c:v>
                </c:pt>
                <c:pt idx="547">
                  <c:v>2022</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2022</c:v>
                </c:pt>
                <c:pt idx="564">
                  <c:v>2026</c:v>
                </c:pt>
                <c:pt idx="565">
                  <c:v>#N/A</c:v>
                </c:pt>
                <c:pt idx="566">
                  <c:v>#N/A</c:v>
                </c:pt>
                <c:pt idx="567">
                  <c:v>#N/A</c:v>
                </c:pt>
                <c:pt idx="568">
                  <c:v>2024</c:v>
                </c:pt>
                <c:pt idx="569">
                  <c:v>#N/A</c:v>
                </c:pt>
                <c:pt idx="570">
                  <c:v>#N/A</c:v>
                </c:pt>
                <c:pt idx="571">
                  <c:v>#N/A</c:v>
                </c:pt>
                <c:pt idx="572">
                  <c:v>#N/A</c:v>
                </c:pt>
                <c:pt idx="573">
                  <c:v>#N/A</c:v>
                </c:pt>
                <c:pt idx="574">
                  <c:v>#N/A</c:v>
                </c:pt>
                <c:pt idx="575">
                  <c:v>2019</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#N/A</c:v>
                </c:pt>
                <c:pt idx="589">
                  <c:v>#N/A</c:v>
                </c:pt>
                <c:pt idx="590">
                  <c:v>#N/A</c:v>
                </c:pt>
                <c:pt idx="591">
                  <c:v>2025</c:v>
                </c:pt>
                <c:pt idx="592">
                  <c:v>#N/A</c:v>
                </c:pt>
                <c:pt idx="593">
                  <c:v>#N/A</c:v>
                </c:pt>
                <c:pt idx="594">
                  <c:v>#N/A</c:v>
                </c:pt>
                <c:pt idx="595">
                  <c:v>#N/A</c:v>
                </c:pt>
                <c:pt idx="596">
                  <c:v>2026</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2022</c:v>
                </c:pt>
                <c:pt idx="617">
                  <c:v>2026</c:v>
                </c:pt>
                <c:pt idx="618">
                  <c:v>#N/A</c:v>
                </c:pt>
                <c:pt idx="619">
                  <c:v>#N/A</c:v>
                </c:pt>
                <c:pt idx="620">
                  <c:v>#N/A</c:v>
                </c:pt>
                <c:pt idx="621">
                  <c:v>#N/A</c:v>
                </c:pt>
                <c:pt idx="622">
                  <c:v>2025</c:v>
                </c:pt>
                <c:pt idx="623">
                  <c:v>#N/A</c:v>
                </c:pt>
                <c:pt idx="624">
                  <c:v>#N/A</c:v>
                </c:pt>
                <c:pt idx="625">
                  <c:v>2026</c:v>
                </c:pt>
                <c:pt idx="626">
                  <c:v>2021</c:v>
                </c:pt>
                <c:pt idx="627">
                  <c:v>2026</c:v>
                </c:pt>
                <c:pt idx="628">
                  <c:v>2022</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2026</c:v>
                </c:pt>
                <c:pt idx="647">
                  <c:v>#N/A</c:v>
                </c:pt>
                <c:pt idx="648">
                  <c:v>#N/A</c:v>
                </c:pt>
                <c:pt idx="649">
                  <c:v>#N/A</c:v>
                </c:pt>
                <c:pt idx="650">
                  <c:v>#N/A</c:v>
                </c:pt>
                <c:pt idx="651">
                  <c:v>2024</c:v>
                </c:pt>
                <c:pt idx="652">
                  <c:v>#N/A</c:v>
                </c:pt>
                <c:pt idx="653">
                  <c:v>#N/A</c:v>
                </c:pt>
                <c:pt idx="654">
                  <c:v>#N/A</c:v>
                </c:pt>
                <c:pt idx="655">
                  <c:v>2026</c:v>
                </c:pt>
                <c:pt idx="656">
                  <c:v>#N/A</c:v>
                </c:pt>
                <c:pt idx="657">
                  <c:v>#N/A</c:v>
                </c:pt>
                <c:pt idx="658">
                  <c:v>#N/A</c:v>
                </c:pt>
                <c:pt idx="659">
                  <c:v>#N/A</c:v>
                </c:pt>
                <c:pt idx="660">
                  <c:v>#N/A</c:v>
                </c:pt>
                <c:pt idx="661">
                  <c:v>#N/A</c:v>
                </c:pt>
                <c:pt idx="662">
                  <c:v>2019</c:v>
                </c:pt>
                <c:pt idx="663">
                  <c:v>#N/A</c:v>
                </c:pt>
                <c:pt idx="664">
                  <c:v>#N/A</c:v>
                </c:pt>
                <c:pt idx="665">
                  <c:v>#N/A</c:v>
                </c:pt>
                <c:pt idx="666">
                  <c:v>#N/A</c:v>
                </c:pt>
                <c:pt idx="667">
                  <c:v>#N/A</c:v>
                </c:pt>
                <c:pt idx="668">
                  <c:v>#N/A</c:v>
                </c:pt>
                <c:pt idx="669">
                  <c:v>#N/A</c:v>
                </c:pt>
                <c:pt idx="670">
                  <c:v>#N/A</c:v>
                </c:pt>
                <c:pt idx="671">
                  <c:v>2026</c:v>
                </c:pt>
                <c:pt idx="672">
                  <c:v>#N/A</c:v>
                </c:pt>
                <c:pt idx="673">
                  <c:v>2025</c:v>
                </c:pt>
                <c:pt idx="674">
                  <c:v>#N/A</c:v>
                </c:pt>
                <c:pt idx="675">
                  <c:v>#N/A</c:v>
                </c:pt>
                <c:pt idx="676">
                  <c:v>#N/A</c:v>
                </c:pt>
                <c:pt idx="677">
                  <c:v>#N/A</c:v>
                </c:pt>
                <c:pt idx="678">
                  <c:v>#N/A</c:v>
                </c:pt>
                <c:pt idx="679">
                  <c:v>#N/A</c:v>
                </c:pt>
                <c:pt idx="680">
                  <c:v>#N/A</c:v>
                </c:pt>
                <c:pt idx="681">
                  <c:v>#N/A</c:v>
                </c:pt>
                <c:pt idx="682">
                  <c:v>2022</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2024</c:v>
                </c:pt>
                <c:pt idx="706">
                  <c:v>#N/A</c:v>
                </c:pt>
                <c:pt idx="707">
                  <c:v>#N/A</c:v>
                </c:pt>
                <c:pt idx="708">
                  <c:v>#N/A</c:v>
                </c:pt>
                <c:pt idx="709">
                  <c:v>2021</c:v>
                </c:pt>
                <c:pt idx="710">
                  <c:v>2026</c:v>
                </c:pt>
                <c:pt idx="711">
                  <c:v>#N/A</c:v>
                </c:pt>
                <c:pt idx="712">
                  <c:v>#N/A</c:v>
                </c:pt>
                <c:pt idx="713">
                  <c:v>2026</c:v>
                </c:pt>
                <c:pt idx="714">
                  <c:v>#N/A</c:v>
                </c:pt>
                <c:pt idx="715">
                  <c:v>#N/A</c:v>
                </c:pt>
                <c:pt idx="716">
                  <c:v>#N/A</c:v>
                </c:pt>
                <c:pt idx="717">
                  <c:v>#N/A</c:v>
                </c:pt>
                <c:pt idx="718">
                  <c:v>2026</c:v>
                </c:pt>
                <c:pt idx="719">
                  <c:v>2025</c:v>
                </c:pt>
                <c:pt idx="720">
                  <c:v>#N/A</c:v>
                </c:pt>
                <c:pt idx="721">
                  <c:v>#N/A</c:v>
                </c:pt>
                <c:pt idx="722">
                  <c:v>2026</c:v>
                </c:pt>
                <c:pt idx="723">
                  <c:v>2025</c:v>
                </c:pt>
                <c:pt idx="724">
                  <c:v>2026</c:v>
                </c:pt>
                <c:pt idx="725">
                  <c:v>2023</c:v>
                </c:pt>
                <c:pt idx="726">
                  <c:v>#N/A</c:v>
                </c:pt>
                <c:pt idx="727">
                  <c:v>#N/A</c:v>
                </c:pt>
                <c:pt idx="728">
                  <c:v>#N/A</c:v>
                </c:pt>
                <c:pt idx="729">
                  <c:v>#N/A</c:v>
                </c:pt>
                <c:pt idx="730">
                  <c:v>#N/A</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2026</c:v>
                </c:pt>
                <c:pt idx="763">
                  <c:v>#N/A</c:v>
                </c:pt>
                <c:pt idx="764">
                  <c:v>#N/A</c:v>
                </c:pt>
                <c:pt idx="765">
                  <c:v>#N/A</c:v>
                </c:pt>
                <c:pt idx="766">
                  <c:v>#N/A</c:v>
                </c:pt>
                <c:pt idx="767">
                  <c:v>#N/A</c:v>
                </c:pt>
                <c:pt idx="768">
                  <c:v>2024</c:v>
                </c:pt>
                <c:pt idx="769">
                  <c:v>#N/A</c:v>
                </c:pt>
                <c:pt idx="770">
                  <c:v>#N/A</c:v>
                </c:pt>
                <c:pt idx="771">
                  <c:v>2017</c:v>
                </c:pt>
                <c:pt idx="772">
                  <c:v>2026</c:v>
                </c:pt>
                <c:pt idx="773">
                  <c:v>#N/A</c:v>
                </c:pt>
                <c:pt idx="774">
                  <c:v>#N/A</c:v>
                </c:pt>
                <c:pt idx="775">
                  <c:v>#N/A</c:v>
                </c:pt>
                <c:pt idx="776">
                  <c:v>#N/A</c:v>
                </c:pt>
                <c:pt idx="777">
                  <c:v>2025</c:v>
                </c:pt>
                <c:pt idx="778">
                  <c:v>2026</c:v>
                </c:pt>
                <c:pt idx="779">
                  <c:v>2025</c:v>
                </c:pt>
                <c:pt idx="780">
                  <c:v>#N/A</c:v>
                </c:pt>
                <c:pt idx="781">
                  <c:v>#N/A</c:v>
                </c:pt>
                <c:pt idx="782">
                  <c:v>#N/A</c:v>
                </c:pt>
                <c:pt idx="783">
                  <c:v>#N/A</c:v>
                </c:pt>
                <c:pt idx="784">
                  <c:v>2016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2024</c:v>
                </c:pt>
                <c:pt idx="798">
                  <c:v>#N/A</c:v>
                </c:pt>
                <c:pt idx="799">
                  <c:v>#N/A</c:v>
                </c:pt>
                <c:pt idx="800">
                  <c:v>#N/A</c:v>
                </c:pt>
                <c:pt idx="801">
                  <c:v>2024</c:v>
                </c:pt>
                <c:pt idx="802">
                  <c:v>2026</c:v>
                </c:pt>
                <c:pt idx="803">
                  <c:v>#N/A</c:v>
                </c:pt>
                <c:pt idx="804">
                  <c:v>#N/A</c:v>
                </c:pt>
                <c:pt idx="805">
                  <c:v>#N/A</c:v>
                </c:pt>
                <c:pt idx="806">
                  <c:v>#N/A</c:v>
                </c:pt>
                <c:pt idx="807">
                  <c:v>#N/A</c:v>
                </c:pt>
                <c:pt idx="808">
                  <c:v>2025</c:v>
                </c:pt>
                <c:pt idx="809">
                  <c:v>#N/A</c:v>
                </c:pt>
                <c:pt idx="810">
                  <c:v>#N/A</c:v>
                </c:pt>
                <c:pt idx="811">
                  <c:v>#N/A</c:v>
                </c:pt>
                <c:pt idx="812">
                  <c:v>#N/A</c:v>
                </c:pt>
                <c:pt idx="813">
                  <c:v>#N/A</c:v>
                </c:pt>
                <c:pt idx="814">
                  <c:v>2025</c:v>
                </c:pt>
                <c:pt idx="815">
                  <c:v>2025</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2022</c:v>
                </c:pt>
                <c:pt idx="830">
                  <c:v>#N/A</c:v>
                </c:pt>
                <c:pt idx="831">
                  <c:v>#N/A</c:v>
                </c:pt>
                <c:pt idx="832">
                  <c:v>2025</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2020</c:v>
                </c:pt>
                <c:pt idx="846">
                  <c:v>2023</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2025</c:v>
                </c:pt>
                <c:pt idx="869">
                  <c:v>#N/A</c:v>
                </c:pt>
                <c:pt idx="870">
                  <c:v>#N/A</c:v>
                </c:pt>
                <c:pt idx="871">
                  <c:v>#N/A</c:v>
                </c:pt>
                <c:pt idx="872">
                  <c:v>#N/A</c:v>
                </c:pt>
                <c:pt idx="873">
                  <c:v>#N/A</c:v>
                </c:pt>
                <c:pt idx="874">
                  <c:v>#N/A</c:v>
                </c:pt>
                <c:pt idx="875">
                  <c:v>#N/A</c:v>
                </c:pt>
                <c:pt idx="876">
                  <c:v>#N/A</c:v>
                </c:pt>
                <c:pt idx="877">
                  <c:v>#N/A</c:v>
                </c:pt>
                <c:pt idx="878">
                  <c:v>#N/A</c:v>
                </c:pt>
                <c:pt idx="879">
                  <c:v>2026</c:v>
                </c:pt>
                <c:pt idx="880">
                  <c:v>#N/A</c:v>
                </c:pt>
                <c:pt idx="881">
                  <c:v>#N/A</c:v>
                </c:pt>
                <c:pt idx="882">
                  <c:v>#N/A</c:v>
                </c:pt>
                <c:pt idx="883">
                  <c:v>#N/A</c:v>
                </c:pt>
                <c:pt idx="884">
                  <c:v>2025</c:v>
                </c:pt>
                <c:pt idx="885">
                  <c:v>#N/A</c:v>
                </c:pt>
                <c:pt idx="886">
                  <c:v>2026</c:v>
                </c:pt>
                <c:pt idx="887">
                  <c:v>#N/A</c:v>
                </c:pt>
                <c:pt idx="888">
                  <c:v>#N/A</c:v>
                </c:pt>
                <c:pt idx="889">
                  <c:v>#N/A</c:v>
                </c:pt>
                <c:pt idx="890">
                  <c:v>#N/A</c:v>
                </c:pt>
                <c:pt idx="891">
                  <c:v>#N/A</c:v>
                </c:pt>
                <c:pt idx="892">
                  <c:v>2025</c:v>
                </c:pt>
                <c:pt idx="893">
                  <c:v>#N/A</c:v>
                </c:pt>
                <c:pt idx="894">
                  <c:v>#N/A</c:v>
                </c:pt>
                <c:pt idx="895">
                  <c:v>2026</c:v>
                </c:pt>
                <c:pt idx="896">
                  <c:v>2025</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2022</c:v>
                </c:pt>
                <c:pt idx="910">
                  <c:v>#N/A</c:v>
                </c:pt>
                <c:pt idx="911">
                  <c:v>#N/A</c:v>
                </c:pt>
                <c:pt idx="912">
                  <c:v>2023</c:v>
                </c:pt>
                <c:pt idx="913">
                  <c:v>#N/A</c:v>
                </c:pt>
                <c:pt idx="914">
                  <c:v>#N/A</c:v>
                </c:pt>
                <c:pt idx="915">
                  <c:v>#N/A</c:v>
                </c:pt>
                <c:pt idx="916">
                  <c:v>2021</c:v>
                </c:pt>
                <c:pt idx="917">
                  <c:v>2025</c:v>
                </c:pt>
                <c:pt idx="918">
                  <c:v>#N/A</c:v>
                </c:pt>
                <c:pt idx="919">
                  <c:v>#N/A</c:v>
                </c:pt>
                <c:pt idx="920">
                  <c:v>2019</c:v>
                </c:pt>
                <c:pt idx="921">
                  <c:v>#N/A</c:v>
                </c:pt>
                <c:pt idx="922">
                  <c:v>#N/A</c:v>
                </c:pt>
                <c:pt idx="923">
                  <c:v>2026</c:v>
                </c:pt>
                <c:pt idx="924">
                  <c:v>#N/A</c:v>
                </c:pt>
                <c:pt idx="925">
                  <c:v>#N/A</c:v>
                </c:pt>
                <c:pt idx="926">
                  <c:v>#N/A</c:v>
                </c:pt>
                <c:pt idx="927">
                  <c:v>#N/A</c:v>
                </c:pt>
                <c:pt idx="928">
                  <c:v>2026</c:v>
                </c:pt>
                <c:pt idx="929">
                  <c:v>#N/A</c:v>
                </c:pt>
                <c:pt idx="930">
                  <c:v>#N/A</c:v>
                </c:pt>
                <c:pt idx="931">
                  <c:v>#N/A</c:v>
                </c:pt>
                <c:pt idx="932">
                  <c:v>#N/A</c:v>
                </c:pt>
                <c:pt idx="933">
                  <c:v>#N/A</c:v>
                </c:pt>
                <c:pt idx="934">
                  <c:v>#N/A</c:v>
                </c:pt>
                <c:pt idx="935">
                  <c:v>#N/A</c:v>
                </c:pt>
                <c:pt idx="936">
                  <c:v>#N/A</c:v>
                </c:pt>
                <c:pt idx="937">
                  <c:v>#N/A</c:v>
                </c:pt>
                <c:pt idx="938">
                  <c:v>2026</c:v>
                </c:pt>
                <c:pt idx="939">
                  <c:v>#N/A</c:v>
                </c:pt>
                <c:pt idx="940">
                  <c:v>#N/A</c:v>
                </c:pt>
                <c:pt idx="941">
                  <c:v>2020</c:v>
                </c:pt>
                <c:pt idx="942">
                  <c:v>#N/A</c:v>
                </c:pt>
                <c:pt idx="943">
                  <c:v>#N/A</c:v>
                </c:pt>
                <c:pt idx="944">
                  <c:v>2021</c:v>
                </c:pt>
                <c:pt idx="945">
                  <c:v>2025</c:v>
                </c:pt>
                <c:pt idx="946">
                  <c:v>2026</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2023</c:v>
                </c:pt>
                <c:pt idx="971">
                  <c:v>#N/A</c:v>
                </c:pt>
                <c:pt idx="972">
                  <c:v>2026</c:v>
                </c:pt>
                <c:pt idx="973">
                  <c:v>#N/A</c:v>
                </c:pt>
                <c:pt idx="974">
                  <c:v>#N/A</c:v>
                </c:pt>
                <c:pt idx="975">
                  <c:v>2026</c:v>
                </c:pt>
                <c:pt idx="976">
                  <c:v>#N/A</c:v>
                </c:pt>
                <c:pt idx="977">
                  <c:v>#N/A</c:v>
                </c:pt>
                <c:pt idx="978">
                  <c:v>#N/A</c:v>
                </c:pt>
                <c:pt idx="979">
                  <c:v>2025</c:v>
                </c:pt>
                <c:pt idx="980">
                  <c:v>2025</c:v>
                </c:pt>
                <c:pt idx="981">
                  <c:v>2022</c:v>
                </c:pt>
                <c:pt idx="982">
                  <c:v>2026</c:v>
                </c:pt>
                <c:pt idx="983">
                  <c:v>#N/A</c:v>
                </c:pt>
                <c:pt idx="984">
                  <c:v>#N/A</c:v>
                </c:pt>
                <c:pt idx="985">
                  <c:v>2024</c:v>
                </c:pt>
                <c:pt idx="986">
                  <c:v>#N/A</c:v>
                </c:pt>
                <c:pt idx="987">
                  <c:v>#N/A</c:v>
                </c:pt>
                <c:pt idx="988">
                  <c:v>#N/A</c:v>
                </c:pt>
                <c:pt idx="989">
                  <c:v>2024</c:v>
                </c:pt>
                <c:pt idx="990">
                  <c:v>#N/A</c:v>
                </c:pt>
                <c:pt idx="991">
                  <c:v>#N/A</c:v>
                </c:pt>
                <c:pt idx="992">
                  <c:v>#N/A</c:v>
                </c:pt>
                <c:pt idx="993">
                  <c:v>2023</c:v>
                </c:pt>
                <c:pt idx="994">
                  <c:v>2026</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#N/A</c:v>
                </c:pt>
                <c:pt idx="69">
                  <c:v>3.0459999999999998</c:v>
                </c:pt>
                <c:pt idx="70">
                  <c:v>#N/A</c:v>
                </c:pt>
                <c:pt idx="71">
                  <c:v>#N/A</c:v>
                </c:pt>
                <c:pt idx="72">
                  <c:v>#N/A</c:v>
                </c:pt>
                <c:pt idx="73">
                  <c:v>#N/A</c:v>
                </c:pt>
                <c:pt idx="74">
                  <c:v>3.161</c:v>
                </c:pt>
                <c:pt idx="75">
                  <c:v>#N/A</c:v>
                </c:pt>
                <c:pt idx="76">
                  <c:v>#N/A</c:v>
                </c:pt>
                <c:pt idx="77">
                  <c:v>3.23</c:v>
                </c:pt>
                <c:pt idx="78">
                  <c:v>3.2530000000000001</c:v>
                </c:pt>
                <c:pt idx="79">
                  <c:v>#N/A</c:v>
                </c:pt>
                <c:pt idx="80">
                  <c:v>3.2989999999999999</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#N/A</c:v>
                </c:pt>
                <c:pt idx="94">
                  <c:v>3.621</c:v>
                </c:pt>
                <c:pt idx="95">
                  <c:v>#N/A</c:v>
                </c:pt>
                <c:pt idx="96">
                  <c:v>#N/A</c:v>
                </c:pt>
                <c:pt idx="97">
                  <c:v>#N/A</c:v>
                </c:pt>
                <c:pt idx="98">
                  <c:v>#N/A</c:v>
                </c:pt>
                <c:pt idx="99">
                  <c:v>3.7359999999999998</c:v>
                </c:pt>
                <c:pt idx="100">
                  <c:v>3.7589999999999999</c:v>
                </c:pt>
                <c:pt idx="101">
                  <c:v>3</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3.46</c:v>
                </c:pt>
                <c:pt idx="122">
                  <c:v>#N/A</c:v>
                </c:pt>
                <c:pt idx="123">
                  <c:v>#N/A</c:v>
                </c:pt>
                <c:pt idx="124">
                  <c:v>#N/A</c:v>
                </c:pt>
                <c:pt idx="125">
                  <c:v>#N/A</c:v>
                </c:pt>
                <c:pt idx="126">
                  <c:v>#N/A</c:v>
                </c:pt>
                <c:pt idx="127">
                  <c:v>#N/A</c:v>
                </c:pt>
                <c:pt idx="128">
                  <c:v>#N/A</c:v>
                </c:pt>
                <c:pt idx="129">
                  <c:v>#N/A</c:v>
                </c:pt>
                <c:pt idx="130">
                  <c:v>3.6669999999999998</c:v>
                </c:pt>
                <c:pt idx="131">
                  <c:v>#N/A</c:v>
                </c:pt>
                <c:pt idx="132">
                  <c:v>#N/A</c:v>
                </c:pt>
                <c:pt idx="133">
                  <c:v>#N/A</c:v>
                </c:pt>
                <c:pt idx="134">
                  <c:v>#N/A</c:v>
                </c:pt>
                <c:pt idx="135">
                  <c:v>#N/A</c:v>
                </c:pt>
                <c:pt idx="136">
                  <c:v>#N/A</c:v>
                </c:pt>
                <c:pt idx="137">
                  <c:v>#N/A</c:v>
                </c:pt>
                <c:pt idx="138">
                  <c:v>3.069</c:v>
                </c:pt>
                <c:pt idx="139">
                  <c:v>3.0920000000000001</c:v>
                </c:pt>
                <c:pt idx="140">
                  <c:v>#N/A</c:v>
                </c:pt>
                <c:pt idx="141">
                  <c:v>#N/A</c:v>
                </c:pt>
                <c:pt idx="142">
                  <c:v>#N/A</c:v>
                </c:pt>
                <c:pt idx="143">
                  <c:v>#N/A</c:v>
                </c:pt>
                <c:pt idx="144">
                  <c:v>3.2069999999999999</c:v>
                </c:pt>
                <c:pt idx="145">
                  <c:v>#N/A</c:v>
                </c:pt>
                <c:pt idx="146">
                  <c:v>3.2530000000000001</c:v>
                </c:pt>
                <c:pt idx="147">
                  <c:v>#N/A</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3.6440000000000001</c:v>
                </c:pt>
                <c:pt idx="164">
                  <c:v>3.6669999999999998</c:v>
                </c:pt>
                <c:pt idx="165">
                  <c:v>3.69</c:v>
                </c:pt>
                <c:pt idx="166">
                  <c:v>#N/A</c:v>
                </c:pt>
                <c:pt idx="167">
                  <c:v>3.7359999999999998</c:v>
                </c:pt>
                <c:pt idx="168">
                  <c:v>#N/A</c:v>
                </c:pt>
                <c:pt idx="169">
                  <c:v>#N/A</c:v>
                </c:pt>
                <c:pt idx="170">
                  <c:v>#N/A</c:v>
                </c:pt>
                <c:pt idx="171">
                  <c:v>#N/A</c:v>
                </c:pt>
                <c:pt idx="172">
                  <c:v>3.069</c:v>
                </c:pt>
                <c:pt idx="173">
                  <c:v>3.0920000000000001</c:v>
                </c:pt>
                <c:pt idx="174">
                  <c:v>#N/A</c:v>
                </c:pt>
                <c:pt idx="175">
                  <c:v>3.1379999999999999</c:v>
                </c:pt>
                <c:pt idx="176">
                  <c:v>#N/A</c:v>
                </c:pt>
                <c:pt idx="177">
                  <c:v>#N/A</c:v>
                </c:pt>
                <c:pt idx="178">
                  <c:v>3.2069999999999999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3.5979999999999999</c:v>
                </c:pt>
                <c:pt idx="196">
                  <c:v>#N/A</c:v>
                </c:pt>
                <c:pt idx="197">
                  <c:v>#N/A</c:v>
                </c:pt>
                <c:pt idx="198">
                  <c:v>#N/A</c:v>
                </c:pt>
                <c:pt idx="199">
                  <c:v>#N/A</c:v>
                </c:pt>
                <c:pt idx="200">
                  <c:v>#N/A</c:v>
                </c:pt>
                <c:pt idx="201">
                  <c:v>3.7359999999999998</c:v>
                </c:pt>
                <c:pt idx="202">
                  <c:v>#N/A</c:v>
                </c:pt>
                <c:pt idx="203">
                  <c:v>3</c:v>
                </c:pt>
                <c:pt idx="204">
                  <c:v>3.0230000000000001</c:v>
                </c:pt>
                <c:pt idx="205">
                  <c:v>3.0459999999999998</c:v>
                </c:pt>
                <c:pt idx="206">
                  <c:v>#N/A</c:v>
                </c:pt>
                <c:pt idx="207">
                  <c:v>#N/A</c:v>
                </c:pt>
                <c:pt idx="208">
                  <c:v>#N/A</c:v>
                </c:pt>
                <c:pt idx="209">
                  <c:v>3.1379999999999999</c:v>
                </c:pt>
                <c:pt idx="210">
                  <c:v>3.161</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3.552</c:v>
                </c:pt>
                <c:pt idx="228">
                  <c:v>3.5750000000000002</c:v>
                </c:pt>
                <c:pt idx="229">
                  <c:v>#N/A</c:v>
                </c:pt>
                <c:pt idx="230">
                  <c:v>3.621</c:v>
                </c:pt>
                <c:pt idx="231">
                  <c:v>3.6440000000000001</c:v>
                </c:pt>
                <c:pt idx="232">
                  <c:v>3.6669999999999998</c:v>
                </c:pt>
                <c:pt idx="233">
                  <c:v>3.69</c:v>
                </c:pt>
                <c:pt idx="234">
                  <c:v>3.7130000000000001</c:v>
                </c:pt>
                <c:pt idx="235">
                  <c:v>3.7359999999999998</c:v>
                </c:pt>
                <c:pt idx="236">
                  <c:v>3.7589999999999999</c:v>
                </c:pt>
                <c:pt idx="237">
                  <c:v>#N/A</c:v>
                </c:pt>
                <c:pt idx="238">
                  <c:v>3.0230000000000001</c:v>
                </c:pt>
                <c:pt idx="239">
                  <c:v>#N/A</c:v>
                </c:pt>
                <c:pt idx="240">
                  <c:v>#N/A</c:v>
                </c:pt>
                <c:pt idx="241">
                  <c:v>3.0920000000000001</c:v>
                </c:pt>
                <c:pt idx="242">
                  <c:v>3.1150000000000002</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3.7130000000000001</c:v>
                </c:pt>
                <c:pt idx="303">
                  <c:v>#N/A</c:v>
                </c:pt>
                <c:pt idx="304">
                  <c:v>#N/A</c:v>
                </c:pt>
                <c:pt idx="305">
                  <c:v>#N/A</c:v>
                </c:pt>
                <c:pt idx="306">
                  <c:v>#N/A</c:v>
                </c:pt>
                <c:pt idx="307">
                  <c:v>3.0459999999999998</c:v>
                </c:pt>
                <c:pt idx="308">
                  <c:v>3.069</c:v>
                </c:pt>
                <c:pt idx="309">
                  <c:v>#N/A</c:v>
                </c:pt>
                <c:pt idx="310">
                  <c:v>#N/A</c:v>
                </c:pt>
                <c:pt idx="311">
                  <c:v>#N/A</c:v>
                </c:pt>
                <c:pt idx="312">
                  <c:v>#N/A</c:v>
                </c:pt>
                <c:pt idx="313">
                  <c:v>#N/A</c:v>
                </c:pt>
                <c:pt idx="314">
                  <c:v>3.2069999999999999</c:v>
                </c:pt>
                <c:pt idx="315">
                  <c:v>#N/A</c:v>
                </c:pt>
                <c:pt idx="316">
                  <c:v>#N/A</c:v>
                </c:pt>
                <c:pt idx="317">
                  <c:v>#N/A</c:v>
                </c:pt>
                <c:pt idx="318">
                  <c:v>3.2989999999999999</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#N/A</c:v>
                </c:pt>
                <c:pt idx="353">
                  <c:v>#N/A</c:v>
                </c:pt>
                <c:pt idx="354">
                  <c:v>#N/A</c:v>
                </c:pt>
                <c:pt idx="355">
                  <c:v>#N/A</c:v>
                </c:pt>
                <c:pt idx="356">
                  <c:v>#N/A</c:v>
                </c:pt>
                <c:pt idx="357">
                  <c:v>#N/A</c:v>
                </c:pt>
                <c:pt idx="358">
                  <c:v>#N/A</c:v>
                </c:pt>
                <c:pt idx="359">
                  <c:v>3.46</c:v>
                </c:pt>
                <c:pt idx="360">
                  <c:v>3.4830000000000001</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3.0230000000000001</c:v>
                </c:pt>
                <c:pt idx="375">
                  <c:v>#N/A</c:v>
                </c:pt>
                <c:pt idx="376">
                  <c:v>#N/A</c:v>
                </c:pt>
                <c:pt idx="377">
                  <c:v>#N/A</c:v>
                </c:pt>
                <c:pt idx="378">
                  <c:v>3.1150000000000002</c:v>
                </c:pt>
                <c:pt idx="379">
                  <c:v>3.1379999999999999</c:v>
                </c:pt>
                <c:pt idx="380">
                  <c:v>#N/A</c:v>
                </c:pt>
                <c:pt idx="381">
                  <c:v>3.1840000000000002</c:v>
                </c:pt>
                <c:pt idx="382">
                  <c:v>#N/A</c:v>
                </c:pt>
                <c:pt idx="383">
                  <c:v>#N/A</c:v>
                </c:pt>
                <c:pt idx="384">
                  <c:v>#N/A</c:v>
                </c:pt>
                <c:pt idx="385">
                  <c:v>#N/A</c:v>
                </c:pt>
                <c:pt idx="386">
                  <c:v>#N/A</c:v>
                </c:pt>
                <c:pt idx="387">
                  <c:v>3.3220000000000001</c:v>
                </c:pt>
                <c:pt idx="388">
                  <c:v>#N/A</c:v>
                </c:pt>
                <c:pt idx="389">
                  <c:v>#N/A</c:v>
                </c:pt>
                <c:pt idx="390">
                  <c:v>#N/A</c:v>
                </c:pt>
                <c:pt idx="391">
                  <c:v>#N/A</c:v>
                </c:pt>
                <c:pt idx="392">
                  <c:v>3.4369999999999998</c:v>
                </c:pt>
                <c:pt idx="393">
                  <c:v>#N/A</c:v>
                </c:pt>
                <c:pt idx="394">
                  <c:v>#N/A</c:v>
                </c:pt>
                <c:pt idx="395">
                  <c:v>3.5060000000000002</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#N/A</c:v>
                </c:pt>
                <c:pt idx="427">
                  <c:v>#N/A</c:v>
                </c:pt>
                <c:pt idx="428">
                  <c:v>#N/A</c:v>
                </c:pt>
                <c:pt idx="429">
                  <c:v>3.5060000000000002</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3.552</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3.1150000000000002</c:v>
                </c:pt>
                <c:pt idx="481">
                  <c:v>#N/A</c:v>
                </c:pt>
                <c:pt idx="482">
                  <c:v>#N/A</c:v>
                </c:pt>
                <c:pt idx="483">
                  <c:v>3.1840000000000002</c:v>
                </c:pt>
                <c:pt idx="484">
                  <c:v>3.2069999999999999</c:v>
                </c:pt>
                <c:pt idx="485">
                  <c:v>3.23</c:v>
                </c:pt>
                <c:pt idx="486">
                  <c:v>#N/A</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3.5750000000000002</c:v>
                </c:pt>
                <c:pt idx="501">
                  <c:v>3.5979999999999999</c:v>
                </c:pt>
                <c:pt idx="502">
                  <c:v>3.621</c:v>
                </c:pt>
                <c:pt idx="503">
                  <c:v>3.6440000000000001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3.2759999999999998</c:v>
                </c:pt>
                <c:pt idx="522">
                  <c:v>3.2989999999999999</c:v>
                </c:pt>
                <c:pt idx="523">
                  <c:v>3.3220000000000001</c:v>
                </c:pt>
                <c:pt idx="524">
                  <c:v>#N/A</c:v>
                </c:pt>
                <c:pt idx="525">
                  <c:v>#N/A</c:v>
                </c:pt>
                <c:pt idx="526">
                  <c:v>3.391</c:v>
                </c:pt>
                <c:pt idx="527">
                  <c:v>#N/A</c:v>
                </c:pt>
                <c:pt idx="528">
                  <c:v>#N/A</c:v>
                </c:pt>
                <c:pt idx="529">
                  <c:v>#N/A</c:v>
                </c:pt>
                <c:pt idx="530">
                  <c:v>#N/A</c:v>
                </c:pt>
                <c:pt idx="531">
                  <c:v>#N/A</c:v>
                </c:pt>
                <c:pt idx="532">
                  <c:v>3.5289999999999999</c:v>
                </c:pt>
                <c:pt idx="533">
                  <c:v>#N/A</c:v>
                </c:pt>
                <c:pt idx="534">
                  <c:v>#N/A</c:v>
                </c:pt>
                <c:pt idx="535">
                  <c:v>3.5979999999999999</c:v>
                </c:pt>
                <c:pt idx="536">
                  <c:v>#N/A</c:v>
                </c:pt>
                <c:pt idx="537">
                  <c:v>#N/A</c:v>
                </c:pt>
                <c:pt idx="538">
                  <c:v>#N/A</c:v>
                </c:pt>
                <c:pt idx="539">
                  <c:v>#N/A</c:v>
                </c:pt>
                <c:pt idx="540">
                  <c:v>#N/A</c:v>
                </c:pt>
                <c:pt idx="541">
                  <c:v>#N/A</c:v>
                </c:pt>
                <c:pt idx="542">
                  <c:v>#N/A</c:v>
                </c:pt>
                <c:pt idx="543">
                  <c:v>#N/A</c:v>
                </c:pt>
                <c:pt idx="544">
                  <c:v>3.0230000000000001</c:v>
                </c:pt>
                <c:pt idx="545">
                  <c:v>#N/A</c:v>
                </c:pt>
                <c:pt idx="546">
                  <c:v>#N/A</c:v>
                </c:pt>
                <c:pt idx="547">
                  <c:v>#N/A</c:v>
                </c:pt>
                <c:pt idx="548">
                  <c:v>3.1150000000000002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3.4830000000000001</c:v>
                </c:pt>
                <c:pt idx="565">
                  <c:v>3.5060000000000002</c:v>
                </c:pt>
                <c:pt idx="566">
                  <c:v>#N/A</c:v>
                </c:pt>
                <c:pt idx="567">
                  <c:v>#N/A</c:v>
                </c:pt>
                <c:pt idx="568">
                  <c:v>#N/A</c:v>
                </c:pt>
                <c:pt idx="569">
                  <c:v>3.5979999999999999</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3.3449999999999998</c:v>
                </c:pt>
                <c:pt idx="593">
                  <c:v>#N/A</c:v>
                </c:pt>
                <c:pt idx="594">
                  <c:v>#N/A</c:v>
                </c:pt>
                <c:pt idx="595">
                  <c:v>#N/A</c:v>
                </c:pt>
                <c:pt idx="596">
                  <c:v>#N/A</c:v>
                </c:pt>
                <c:pt idx="597">
                  <c:v>3.46</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3.1379999999999999</c:v>
                </c:pt>
                <c:pt idx="618">
                  <c:v>3.161</c:v>
                </c:pt>
                <c:pt idx="619">
                  <c:v>#N/A</c:v>
                </c:pt>
                <c:pt idx="620">
                  <c:v>#N/A</c:v>
                </c:pt>
                <c:pt idx="621">
                  <c:v>#N/A</c:v>
                </c:pt>
                <c:pt idx="622">
                  <c:v>#N/A</c:v>
                </c:pt>
                <c:pt idx="623">
                  <c:v>3.2759999999999998</c:v>
                </c:pt>
                <c:pt idx="624">
                  <c:v>#N/A</c:v>
                </c:pt>
                <c:pt idx="625">
                  <c:v>#N/A</c:v>
                </c:pt>
                <c:pt idx="626">
                  <c:v>3.3449999999999998</c:v>
                </c:pt>
                <c:pt idx="627">
                  <c:v>3.3679999999999999</c:v>
                </c:pt>
                <c:pt idx="628">
                  <c:v>3.391</c:v>
                </c:pt>
                <c:pt idx="629">
                  <c:v>3.4140000000000001</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3.0459999999999998</c:v>
                </c:pt>
                <c:pt idx="648">
                  <c:v>#N/A</c:v>
                </c:pt>
                <c:pt idx="649">
                  <c:v>#N/A</c:v>
                </c:pt>
                <c:pt idx="650">
                  <c:v>#N/A</c:v>
                </c:pt>
                <c:pt idx="651">
                  <c:v>#N/A</c:v>
                </c:pt>
                <c:pt idx="652">
                  <c:v>3.161</c:v>
                </c:pt>
                <c:pt idx="653">
                  <c:v>#N/A</c:v>
                </c:pt>
                <c:pt idx="654">
                  <c:v>#N/A</c:v>
                </c:pt>
                <c:pt idx="655">
                  <c:v>#N/A</c:v>
                </c:pt>
                <c:pt idx="656">
                  <c:v>3.2530000000000001</c:v>
                </c:pt>
                <c:pt idx="657">
                  <c:v>#N/A</c:v>
                </c:pt>
                <c:pt idx="658">
                  <c:v>#N/A</c:v>
                </c:pt>
                <c:pt idx="659">
                  <c:v>#N/A</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3.1379999999999999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#N/A</c:v>
                </c:pt>
                <c:pt idx="710">
                  <c:v>3.7130000000000001</c:v>
                </c:pt>
                <c:pt idx="711">
                  <c:v>3.7359999999999998</c:v>
                </c:pt>
                <c:pt idx="712">
                  <c:v>#N/A</c:v>
                </c:pt>
                <c:pt idx="713">
                  <c:v>#N/A</c:v>
                </c:pt>
                <c:pt idx="714">
                  <c:v>3.0230000000000001</c:v>
                </c:pt>
                <c:pt idx="715">
                  <c:v>#N/A</c:v>
                </c:pt>
                <c:pt idx="716">
                  <c:v>#N/A</c:v>
                </c:pt>
                <c:pt idx="717">
                  <c:v>#N/A</c:v>
                </c:pt>
                <c:pt idx="718">
                  <c:v>#N/A</c:v>
                </c:pt>
                <c:pt idx="719">
                  <c:v>3.1379999999999999</c:v>
                </c:pt>
                <c:pt idx="720">
                  <c:v>3.161</c:v>
                </c:pt>
                <c:pt idx="721">
                  <c:v>#N/A</c:v>
                </c:pt>
                <c:pt idx="722">
                  <c:v>#N/A</c:v>
                </c:pt>
                <c:pt idx="723">
                  <c:v>3.23</c:v>
                </c:pt>
                <c:pt idx="724">
                  <c:v>3.2530000000000001</c:v>
                </c:pt>
                <c:pt idx="725">
                  <c:v>3.2759999999999998</c:v>
                </c:pt>
                <c:pt idx="726">
                  <c:v>3.2989999999999999</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#N/A</c:v>
                </c:pt>
                <c:pt idx="767">
                  <c:v>#N/A</c:v>
                </c:pt>
                <c:pt idx="768">
                  <c:v>#N/A</c:v>
                </c:pt>
                <c:pt idx="769">
                  <c:v>3.5060000000000002</c:v>
                </c:pt>
                <c:pt idx="770">
                  <c:v>#N/A</c:v>
                </c:pt>
                <c:pt idx="771">
                  <c:v>#N/A</c:v>
                </c:pt>
                <c:pt idx="772">
                  <c:v>3.5750000000000002</c:v>
                </c:pt>
                <c:pt idx="773">
                  <c:v>3.5979999999999999</c:v>
                </c:pt>
                <c:pt idx="774">
                  <c:v>#N/A</c:v>
                </c:pt>
                <c:pt idx="775">
                  <c:v>#N/A</c:v>
                </c:pt>
                <c:pt idx="776">
                  <c:v>#N/A</c:v>
                </c:pt>
                <c:pt idx="777">
                  <c:v>#N/A</c:v>
                </c:pt>
                <c:pt idx="778">
                  <c:v>3.7130000000000001</c:v>
                </c:pt>
                <c:pt idx="779">
                  <c:v>3.7359999999999998</c:v>
                </c:pt>
                <c:pt idx="780">
                  <c:v>3.7589999999999999</c:v>
                </c:pt>
                <c:pt idx="781">
                  <c:v>#N/A</c:v>
                </c:pt>
                <c:pt idx="782">
                  <c:v>#N/A</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3.6440000000000001</c:v>
                </c:pt>
                <c:pt idx="810">
                  <c:v>#N/A</c:v>
                </c:pt>
                <c:pt idx="811">
                  <c:v>#N/A</c:v>
                </c:pt>
                <c:pt idx="812">
                  <c:v>#N/A</c:v>
                </c:pt>
                <c:pt idx="813">
                  <c:v>#N/A</c:v>
                </c:pt>
                <c:pt idx="814">
                  <c:v>#N/A</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3.3449999999999998</c:v>
                </c:pt>
                <c:pt idx="831">
                  <c:v>#N/A</c:v>
                </c:pt>
                <c:pt idx="832">
                  <c:v>#N/A</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3.7130000000000001</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3.46</c:v>
                </c:pt>
                <c:pt idx="870">
                  <c:v>#N/A</c:v>
                </c:pt>
                <c:pt idx="871">
                  <c:v>#N/A</c:v>
                </c:pt>
                <c:pt idx="872">
                  <c:v>#N/A</c:v>
                </c:pt>
                <c:pt idx="873">
                  <c:v>#N/A</c:v>
                </c:pt>
                <c:pt idx="874">
                  <c:v>#N/A</c:v>
                </c:pt>
                <c:pt idx="875">
                  <c:v>#N/A</c:v>
                </c:pt>
                <c:pt idx="876">
                  <c:v>#N/A</c:v>
                </c:pt>
                <c:pt idx="877">
                  <c:v>#N/A</c:v>
                </c:pt>
                <c:pt idx="878">
                  <c:v>#N/A</c:v>
                </c:pt>
                <c:pt idx="879">
                  <c:v>#N/A</c:v>
                </c:pt>
                <c:pt idx="880">
                  <c:v>3.7130000000000001</c:v>
                </c:pt>
                <c:pt idx="881">
                  <c:v>#N/A</c:v>
                </c:pt>
                <c:pt idx="882">
                  <c:v>#N/A</c:v>
                </c:pt>
                <c:pt idx="883">
                  <c:v>#N/A</c:v>
                </c:pt>
                <c:pt idx="884">
                  <c:v>#N/A</c:v>
                </c:pt>
                <c:pt idx="885">
                  <c:v>3.0459999999999998</c:v>
                </c:pt>
                <c:pt idx="886">
                  <c:v>#N/A</c:v>
                </c:pt>
                <c:pt idx="887">
                  <c:v>3.0920000000000001</c:v>
                </c:pt>
                <c:pt idx="888">
                  <c:v>#N/A</c:v>
                </c:pt>
                <c:pt idx="889">
                  <c:v>#N/A</c:v>
                </c:pt>
                <c:pt idx="890">
                  <c:v>#N/A</c:v>
                </c:pt>
                <c:pt idx="891">
                  <c:v>#N/A</c:v>
                </c:pt>
                <c:pt idx="892">
                  <c:v>#N/A</c:v>
                </c:pt>
                <c:pt idx="893">
                  <c:v>3.23</c:v>
                </c:pt>
                <c:pt idx="894">
                  <c:v>#N/A</c:v>
                </c:pt>
                <c:pt idx="895">
                  <c:v>#N/A</c:v>
                </c:pt>
                <c:pt idx="896">
                  <c:v>3.2989999999999999</c:v>
                </c:pt>
                <c:pt idx="897">
                  <c:v>3.3220000000000001</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#N/A</c:v>
                </c:pt>
                <c:pt idx="917">
                  <c:v>3</c:v>
                </c:pt>
                <c:pt idx="918">
                  <c:v>3.0230000000000001</c:v>
                </c:pt>
                <c:pt idx="919">
                  <c:v>#N/A</c:v>
                </c:pt>
                <c:pt idx="920">
                  <c:v>#N/A</c:v>
                </c:pt>
                <c:pt idx="921">
                  <c:v>3.0920000000000001</c:v>
                </c:pt>
                <c:pt idx="922">
                  <c:v>#N/A</c:v>
                </c:pt>
                <c:pt idx="923">
                  <c:v>#N/A</c:v>
                </c:pt>
                <c:pt idx="924">
                  <c:v>3.161</c:v>
                </c:pt>
                <c:pt idx="925">
                  <c:v>#N/A</c:v>
                </c:pt>
                <c:pt idx="926">
                  <c:v>#N/A</c:v>
                </c:pt>
                <c:pt idx="927">
                  <c:v>#N/A</c:v>
                </c:pt>
                <c:pt idx="928">
                  <c:v>#N/A</c:v>
                </c:pt>
                <c:pt idx="929">
                  <c:v>3.2759999999999998</c:v>
                </c:pt>
                <c:pt idx="930">
                  <c:v>#N/A</c:v>
                </c:pt>
                <c:pt idx="931">
                  <c:v>#N/A</c:v>
                </c:pt>
                <c:pt idx="932">
                  <c:v>#N/A</c:v>
                </c:pt>
                <c:pt idx="933">
                  <c:v>#N/A</c:v>
                </c:pt>
                <c:pt idx="934">
                  <c:v>#N/A</c:v>
                </c:pt>
                <c:pt idx="935">
                  <c:v>#N/A</c:v>
                </c:pt>
                <c:pt idx="936">
                  <c:v>#N/A</c:v>
                </c:pt>
                <c:pt idx="937">
                  <c:v>#N/A</c:v>
                </c:pt>
                <c:pt idx="938">
                  <c:v>#N/A</c:v>
                </c:pt>
                <c:pt idx="939">
                  <c:v>3.5060000000000002</c:v>
                </c:pt>
                <c:pt idx="940">
                  <c:v>#N/A</c:v>
                </c:pt>
                <c:pt idx="941">
                  <c:v>#N/A</c:v>
                </c:pt>
                <c:pt idx="942">
                  <c:v>3.5750000000000002</c:v>
                </c:pt>
                <c:pt idx="943">
                  <c:v>#N/A</c:v>
                </c:pt>
                <c:pt idx="944">
                  <c:v>#N/A</c:v>
                </c:pt>
                <c:pt idx="945">
                  <c:v>3.6440000000000001</c:v>
                </c:pt>
                <c:pt idx="946">
                  <c:v>3.6669999999999998</c:v>
                </c:pt>
                <c:pt idx="947">
                  <c:v>3.69</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3.46</c:v>
                </c:pt>
                <c:pt idx="972">
                  <c:v>#N/A</c:v>
                </c:pt>
                <c:pt idx="973">
                  <c:v>3.5060000000000002</c:v>
                </c:pt>
                <c:pt idx="974">
                  <c:v>#N/A</c:v>
                </c:pt>
                <c:pt idx="975">
                  <c:v>#N/A</c:v>
                </c:pt>
                <c:pt idx="976">
                  <c:v>3.5750000000000002</c:v>
                </c:pt>
                <c:pt idx="977">
                  <c:v>#N/A</c:v>
                </c:pt>
                <c:pt idx="978">
                  <c:v>#N/A</c:v>
                </c:pt>
                <c:pt idx="979">
                  <c:v>#N/A</c:v>
                </c:pt>
                <c:pt idx="980">
                  <c:v>3.6669999999999998</c:v>
                </c:pt>
                <c:pt idx="981">
                  <c:v>3.69</c:v>
                </c:pt>
                <c:pt idx="982">
                  <c:v>3.7130000000000001</c:v>
                </c:pt>
                <c:pt idx="983">
                  <c:v>3.7359999999999998</c:v>
                </c:pt>
                <c:pt idx="984">
                  <c:v>#N/A</c:v>
                </c:pt>
                <c:pt idx="985">
                  <c:v>#N/A</c:v>
                </c:pt>
                <c:pt idx="986">
                  <c:v>3.0230000000000001</c:v>
                </c:pt>
                <c:pt idx="987">
                  <c:v>#N/A</c:v>
                </c:pt>
                <c:pt idx="988">
                  <c:v>#N/A</c:v>
                </c:pt>
                <c:pt idx="989">
                  <c:v>#N/A</c:v>
                </c:pt>
                <c:pt idx="990">
                  <c:v>3.1150000000000002</c:v>
                </c:pt>
                <c:pt idx="991">
                  <c:v>#N/A</c:v>
                </c:pt>
                <c:pt idx="992">
                  <c:v>#N/A</c:v>
                </c:pt>
                <c:pt idx="993">
                  <c:v>#N/A</c:v>
                </c:pt>
                <c:pt idx="994">
                  <c:v>3.2069999999999999</c:v>
                </c:pt>
                <c:pt idx="995">
                  <c:v>3.23</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1978</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2009</c:v>
                </c:pt>
                <c:pt idx="103">
                  <c:v>#N/A</c:v>
                </c:pt>
                <c:pt idx="104">
                  <c:v>#N/A</c:v>
                </c:pt>
                <c:pt idx="105">
                  <c:v>#N/A</c:v>
                </c:pt>
                <c:pt idx="106">
                  <c:v>#N/A</c:v>
                </c:pt>
                <c:pt idx="107">
                  <c:v>2019</c:v>
                </c:pt>
                <c:pt idx="108">
                  <c:v>#N/A</c:v>
                </c:pt>
                <c:pt idx="109">
                  <c:v>#N/A</c:v>
                </c:pt>
                <c:pt idx="110">
                  <c:v>2010</c:v>
                </c:pt>
                <c:pt idx="111">
                  <c:v>2014</c:v>
                </c:pt>
                <c:pt idx="112">
                  <c:v>1994</c:v>
                </c:pt>
                <c:pt idx="113">
                  <c:v>2005</c:v>
                </c:pt>
                <c:pt idx="114">
                  <c:v>#N/A</c:v>
                </c:pt>
                <c:pt idx="115">
                  <c:v>2010</c:v>
                </c:pt>
                <c:pt idx="116">
                  <c:v>2020</c:v>
                </c:pt>
                <c:pt idx="117">
                  <c:v>2013</c:v>
                </c:pt>
                <c:pt idx="118">
                  <c:v>2025</c:v>
                </c:pt>
                <c:pt idx="119">
                  <c:v>#N/A</c:v>
                </c:pt>
                <c:pt idx="120">
                  <c:v>#N/A</c:v>
                </c:pt>
                <c:pt idx="121">
                  <c:v>1991</c:v>
                </c:pt>
                <c:pt idx="122">
                  <c:v>#N/A</c:v>
                </c:pt>
                <c:pt idx="123">
                  <c:v>2010</c:v>
                </c:pt>
                <c:pt idx="124">
                  <c:v>#N/A</c:v>
                </c:pt>
                <c:pt idx="125">
                  <c:v>#N/A</c:v>
                </c:pt>
                <c:pt idx="126">
                  <c:v>#N/A</c:v>
                </c:pt>
                <c:pt idx="127">
                  <c:v>#N/A</c:v>
                </c:pt>
                <c:pt idx="128">
                  <c:v>#N/A</c:v>
                </c:pt>
                <c:pt idx="129">
                  <c:v>#N/A</c:v>
                </c:pt>
                <c:pt idx="130">
                  <c:v>#N/A</c:v>
                </c:pt>
                <c:pt idx="131">
                  <c:v>#N/A</c:v>
                </c:pt>
                <c:pt idx="132">
                  <c:v>1998</c:v>
                </c:pt>
                <c:pt idx="133">
                  <c:v>1997</c:v>
                </c:pt>
                <c:pt idx="134">
                  <c:v>2019</c:v>
                </c:pt>
                <c:pt idx="135">
                  <c:v>#N/A</c:v>
                </c:pt>
                <c:pt idx="136">
                  <c:v>#N/A</c:v>
                </c:pt>
                <c:pt idx="137">
                  <c:v>#N/A</c:v>
                </c:pt>
                <c:pt idx="138">
                  <c:v>#N/A</c:v>
                </c:pt>
                <c:pt idx="139">
                  <c:v>#N/A</c:v>
                </c:pt>
                <c:pt idx="140">
                  <c:v>#N/A</c:v>
                </c:pt>
                <c:pt idx="141">
                  <c:v>#N/A</c:v>
                </c:pt>
                <c:pt idx="142">
                  <c:v>#N/A</c:v>
                </c:pt>
                <c:pt idx="143">
                  <c:v>#N/A</c:v>
                </c:pt>
                <c:pt idx="144">
                  <c:v>#N/A</c:v>
                </c:pt>
                <c:pt idx="145">
                  <c:v>#N/A</c:v>
                </c:pt>
                <c:pt idx="146">
                  <c:v>2017</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2025</c:v>
                </c:pt>
                <c:pt idx="160">
                  <c:v>#N/A</c:v>
                </c:pt>
                <c:pt idx="161">
                  <c:v>#N/A</c:v>
                </c:pt>
                <c:pt idx="162">
                  <c:v>#N/A</c:v>
                </c:pt>
                <c:pt idx="163">
                  <c:v>#N/A</c:v>
                </c:pt>
                <c:pt idx="164">
                  <c:v>#N/A</c:v>
                </c:pt>
                <c:pt idx="165">
                  <c:v>#N/A</c:v>
                </c:pt>
                <c:pt idx="166">
                  <c:v>#N/A</c:v>
                </c:pt>
                <c:pt idx="167">
                  <c:v>#N/A</c:v>
                </c:pt>
                <c:pt idx="168">
                  <c:v>2015</c:v>
                </c:pt>
                <c:pt idx="169">
                  <c:v>#N/A</c:v>
                </c:pt>
                <c:pt idx="170">
                  <c:v>1998</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2026</c:v>
                </c:pt>
                <c:pt idx="212">
                  <c:v>#N/A</c:v>
                </c:pt>
                <c:pt idx="213">
                  <c:v>#N/A</c:v>
                </c:pt>
                <c:pt idx="214">
                  <c:v>#N/A</c:v>
                </c:pt>
                <c:pt idx="215">
                  <c:v>#N/A</c:v>
                </c:pt>
                <c:pt idx="216">
                  <c:v>#N/A</c:v>
                </c:pt>
                <c:pt idx="217">
                  <c:v>2010</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2002</c:v>
                </c:pt>
                <c:pt idx="249">
                  <c:v>#N/A</c:v>
                </c:pt>
                <c:pt idx="250">
                  <c:v>#N/A</c:v>
                </c:pt>
                <c:pt idx="251">
                  <c:v>#N/A</c:v>
                </c:pt>
                <c:pt idx="252">
                  <c:v>1990</c:v>
                </c:pt>
                <c:pt idx="253">
                  <c:v>2026</c:v>
                </c:pt>
                <c:pt idx="254">
                  <c:v>2006</c:v>
                </c:pt>
                <c:pt idx="255">
                  <c:v>2003</c:v>
                </c:pt>
                <c:pt idx="256">
                  <c:v>#N/A</c:v>
                </c:pt>
                <c:pt idx="257">
                  <c:v>#N/A</c:v>
                </c:pt>
                <c:pt idx="258">
                  <c:v>#N/A</c:v>
                </c:pt>
                <c:pt idx="259">
                  <c:v>#N/A</c:v>
                </c:pt>
                <c:pt idx="260">
                  <c:v>#N/A</c:v>
                </c:pt>
                <c:pt idx="261">
                  <c:v>#N/A</c:v>
                </c:pt>
                <c:pt idx="262">
                  <c:v>#N/A</c:v>
                </c:pt>
                <c:pt idx="263">
                  <c:v>#N/A</c:v>
                </c:pt>
                <c:pt idx="264">
                  <c:v>2006</c:v>
                </c:pt>
                <c:pt idx="265">
                  <c:v>#N/A</c:v>
                </c:pt>
                <c:pt idx="266">
                  <c:v>2023</c:v>
                </c:pt>
                <c:pt idx="267">
                  <c:v>#N/A</c:v>
                </c:pt>
                <c:pt idx="268">
                  <c:v>2008</c:v>
                </c:pt>
                <c:pt idx="269">
                  <c:v>#N/A</c:v>
                </c:pt>
                <c:pt idx="270">
                  <c:v>#N/A</c:v>
                </c:pt>
                <c:pt idx="271">
                  <c:v>2010</c:v>
                </c:pt>
                <c:pt idx="272">
                  <c:v>#N/A</c:v>
                </c:pt>
                <c:pt idx="273">
                  <c:v>#N/A</c:v>
                </c:pt>
                <c:pt idx="274">
                  <c:v>#N/A</c:v>
                </c:pt>
                <c:pt idx="275">
                  <c:v>2011</c:v>
                </c:pt>
                <c:pt idx="276">
                  <c:v>#N/A</c:v>
                </c:pt>
                <c:pt idx="277">
                  <c:v>#N/A</c:v>
                </c:pt>
                <c:pt idx="278">
                  <c:v>#N/A</c:v>
                </c:pt>
                <c:pt idx="279">
                  <c:v>#N/A</c:v>
                </c:pt>
                <c:pt idx="280">
                  <c:v>#N/A</c:v>
                </c:pt>
                <c:pt idx="281">
                  <c:v>#N/A</c:v>
                </c:pt>
                <c:pt idx="282">
                  <c:v>#N/A</c:v>
                </c:pt>
                <c:pt idx="283">
                  <c:v>#N/A</c:v>
                </c:pt>
                <c:pt idx="284">
                  <c:v>2024</c:v>
                </c:pt>
                <c:pt idx="285">
                  <c:v>2008</c:v>
                </c:pt>
                <c:pt idx="286">
                  <c:v>#N/A</c:v>
                </c:pt>
                <c:pt idx="287">
                  <c:v>#N/A</c:v>
                </c:pt>
                <c:pt idx="288">
                  <c:v>#N/A</c:v>
                </c:pt>
                <c:pt idx="289">
                  <c:v>#N/A</c:v>
                </c:pt>
                <c:pt idx="290">
                  <c:v>#N/A</c:v>
                </c:pt>
                <c:pt idx="291">
                  <c:v>#N/A</c:v>
                </c:pt>
                <c:pt idx="292">
                  <c:v>#N/A</c:v>
                </c:pt>
                <c:pt idx="293">
                  <c:v>2004</c:v>
                </c:pt>
                <c:pt idx="294">
                  <c:v>2015</c:v>
                </c:pt>
                <c:pt idx="295">
                  <c:v>2017</c:v>
                </c:pt>
                <c:pt idx="296">
                  <c:v>#N/A</c:v>
                </c:pt>
                <c:pt idx="297">
                  <c:v>#N/A</c:v>
                </c:pt>
                <c:pt idx="298">
                  <c:v>#N/A</c:v>
                </c:pt>
                <c:pt idx="299">
                  <c:v>#N/A</c:v>
                </c:pt>
                <c:pt idx="300">
                  <c:v>#N/A</c:v>
                </c:pt>
                <c:pt idx="301">
                  <c:v>#N/A</c:v>
                </c:pt>
                <c:pt idx="302">
                  <c:v>1990</c:v>
                </c:pt>
                <c:pt idx="303">
                  <c:v>#N/A</c:v>
                </c:pt>
                <c:pt idx="304">
                  <c:v>#N/A</c:v>
                </c:pt>
                <c:pt idx="305">
                  <c:v>#N/A</c:v>
                </c:pt>
                <c:pt idx="306">
                  <c:v>#N/A</c:v>
                </c:pt>
                <c:pt idx="307">
                  <c:v>#N/A</c:v>
                </c:pt>
                <c:pt idx="308">
                  <c:v>2007</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2006</c:v>
                </c:pt>
                <c:pt idx="325">
                  <c:v>#N/A</c:v>
                </c:pt>
                <c:pt idx="326">
                  <c:v>#N/A</c:v>
                </c:pt>
                <c:pt idx="327">
                  <c:v>#N/A</c:v>
                </c:pt>
                <c:pt idx="328">
                  <c:v>#N/A</c:v>
                </c:pt>
                <c:pt idx="329">
                  <c:v>2010</c:v>
                </c:pt>
                <c:pt idx="330">
                  <c:v>2014</c:v>
                </c:pt>
                <c:pt idx="331">
                  <c:v>2018</c:v>
                </c:pt>
                <c:pt idx="332">
                  <c:v>#N/A</c:v>
                </c:pt>
                <c:pt idx="333">
                  <c:v>#N/A</c:v>
                </c:pt>
                <c:pt idx="334">
                  <c:v>#N/A</c:v>
                </c:pt>
                <c:pt idx="335">
                  <c:v>#N/A</c:v>
                </c:pt>
                <c:pt idx="336">
                  <c:v>2002</c:v>
                </c:pt>
                <c:pt idx="337">
                  <c:v>2007</c:v>
                </c:pt>
                <c:pt idx="338">
                  <c:v>2022</c:v>
                </c:pt>
                <c:pt idx="339">
                  <c:v>#N/A</c:v>
                </c:pt>
                <c:pt idx="340">
                  <c:v>#N/A</c:v>
                </c:pt>
                <c:pt idx="341">
                  <c:v>#N/A</c:v>
                </c:pt>
                <c:pt idx="342">
                  <c:v>#N/A</c:v>
                </c:pt>
                <c:pt idx="343">
                  <c:v>#N/A</c:v>
                </c:pt>
                <c:pt idx="344">
                  <c:v>2020</c:v>
                </c:pt>
                <c:pt idx="345">
                  <c:v>#N/A</c:v>
                </c:pt>
                <c:pt idx="346">
                  <c:v>#N/A</c:v>
                </c:pt>
                <c:pt idx="347">
                  <c:v>#N/A</c:v>
                </c:pt>
                <c:pt idx="348">
                  <c:v>#N/A</c:v>
                </c:pt>
                <c:pt idx="349">
                  <c:v>#N/A</c:v>
                </c:pt>
                <c:pt idx="350">
                  <c:v>#N/A</c:v>
                </c:pt>
                <c:pt idx="351">
                  <c:v>#N/A</c:v>
                </c:pt>
                <c:pt idx="352">
                  <c:v>2014</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1984</c:v>
                </c:pt>
                <c:pt idx="372">
                  <c:v>2022</c:v>
                </c:pt>
                <c:pt idx="373">
                  <c:v>#N/A</c:v>
                </c:pt>
                <c:pt idx="374">
                  <c:v>#N/A</c:v>
                </c:pt>
                <c:pt idx="375">
                  <c:v>#N/A</c:v>
                </c:pt>
                <c:pt idx="376">
                  <c:v>#N/A</c:v>
                </c:pt>
                <c:pt idx="377">
                  <c:v>#N/A</c:v>
                </c:pt>
                <c:pt idx="378">
                  <c:v>#N/A</c:v>
                </c:pt>
                <c:pt idx="379">
                  <c:v>#N/A</c:v>
                </c:pt>
                <c:pt idx="380">
                  <c:v>#N/A</c:v>
                </c:pt>
                <c:pt idx="381">
                  <c:v>#N/A</c:v>
                </c:pt>
                <c:pt idx="382">
                  <c:v>2017</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2026</c:v>
                </c:pt>
                <c:pt idx="403">
                  <c:v>2013</c:v>
                </c:pt>
                <c:pt idx="404">
                  <c:v>2025</c:v>
                </c:pt>
                <c:pt idx="405">
                  <c:v>#N/A</c:v>
                </c:pt>
                <c:pt idx="406">
                  <c:v>#N/A</c:v>
                </c:pt>
                <c:pt idx="407">
                  <c:v>#N/A</c:v>
                </c:pt>
                <c:pt idx="408">
                  <c:v>#N/A</c:v>
                </c:pt>
                <c:pt idx="409">
                  <c:v>2012</c:v>
                </c:pt>
                <c:pt idx="410">
                  <c:v>#N/A</c:v>
                </c:pt>
                <c:pt idx="411">
                  <c:v>2017</c:v>
                </c:pt>
                <c:pt idx="412">
                  <c:v>#N/A</c:v>
                </c:pt>
                <c:pt idx="413">
                  <c:v>#N/A</c:v>
                </c:pt>
                <c:pt idx="414">
                  <c:v>#N/A</c:v>
                </c:pt>
                <c:pt idx="415">
                  <c:v>#N/A</c:v>
                </c:pt>
                <c:pt idx="416">
                  <c:v>2007</c:v>
                </c:pt>
                <c:pt idx="417">
                  <c:v>#N/A</c:v>
                </c:pt>
                <c:pt idx="418">
                  <c:v>#N/A</c:v>
                </c:pt>
                <c:pt idx="419">
                  <c:v>#N/A</c:v>
                </c:pt>
                <c:pt idx="420">
                  <c:v>2011</c:v>
                </c:pt>
                <c:pt idx="421">
                  <c:v>#N/A</c:v>
                </c:pt>
                <c:pt idx="422">
                  <c:v>#N/A</c:v>
                </c:pt>
                <c:pt idx="423">
                  <c:v>#N/A</c:v>
                </c:pt>
                <c:pt idx="424">
                  <c:v>#N/A</c:v>
                </c:pt>
                <c:pt idx="425">
                  <c:v>#N/A</c:v>
                </c:pt>
                <c:pt idx="426">
                  <c:v>#N/A</c:v>
                </c:pt>
                <c:pt idx="427">
                  <c:v>#N/A</c:v>
                </c:pt>
                <c:pt idx="428">
                  <c:v>#N/A</c:v>
                </c:pt>
                <c:pt idx="429">
                  <c:v>#N/A</c:v>
                </c:pt>
                <c:pt idx="430">
                  <c:v>#N/A</c:v>
                </c:pt>
                <c:pt idx="431">
                  <c:v>#N/A</c:v>
                </c:pt>
                <c:pt idx="432">
                  <c:v>2001</c:v>
                </c:pt>
                <c:pt idx="433">
                  <c:v>2007</c:v>
                </c:pt>
                <c:pt idx="434">
                  <c:v>2006</c:v>
                </c:pt>
                <c:pt idx="435">
                  <c:v>#N/A</c:v>
                </c:pt>
                <c:pt idx="436">
                  <c:v>#N/A</c:v>
                </c:pt>
                <c:pt idx="437">
                  <c:v>2019</c:v>
                </c:pt>
                <c:pt idx="438">
                  <c:v>#N/A</c:v>
                </c:pt>
                <c:pt idx="439">
                  <c:v>#N/A</c:v>
                </c:pt>
                <c:pt idx="440">
                  <c:v>#N/A</c:v>
                </c:pt>
                <c:pt idx="441">
                  <c:v>#N/A</c:v>
                </c:pt>
                <c:pt idx="442">
                  <c:v>2015</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2020</c:v>
                </c:pt>
                <c:pt idx="456">
                  <c:v>#N/A</c:v>
                </c:pt>
                <c:pt idx="457">
                  <c:v>2006</c:v>
                </c:pt>
                <c:pt idx="458">
                  <c:v>1986</c:v>
                </c:pt>
                <c:pt idx="459">
                  <c:v>#N/A</c:v>
                </c:pt>
                <c:pt idx="460">
                  <c:v>#N/A</c:v>
                </c:pt>
                <c:pt idx="461">
                  <c:v>#N/A</c:v>
                </c:pt>
                <c:pt idx="462">
                  <c:v>#N/A</c:v>
                </c:pt>
                <c:pt idx="463">
                  <c:v>#N/A</c:v>
                </c:pt>
                <c:pt idx="464">
                  <c:v>#N/A</c:v>
                </c:pt>
                <c:pt idx="465">
                  <c:v>#N/A</c:v>
                </c:pt>
                <c:pt idx="466">
                  <c:v>#N/A</c:v>
                </c:pt>
                <c:pt idx="467">
                  <c:v>1995</c:v>
                </c:pt>
                <c:pt idx="468">
                  <c:v>#N/A</c:v>
                </c:pt>
                <c:pt idx="469">
                  <c:v>#N/A</c:v>
                </c:pt>
                <c:pt idx="470">
                  <c:v>#N/A</c:v>
                </c:pt>
                <c:pt idx="471">
                  <c:v>#N/A</c:v>
                </c:pt>
                <c:pt idx="472">
                  <c:v>#N/A</c:v>
                </c:pt>
                <c:pt idx="473">
                  <c:v>#N/A</c:v>
                </c:pt>
                <c:pt idx="474">
                  <c:v>#N/A</c:v>
                </c:pt>
                <c:pt idx="475">
                  <c:v>#N/A</c:v>
                </c:pt>
                <c:pt idx="476">
                  <c:v>#N/A</c:v>
                </c:pt>
                <c:pt idx="477">
                  <c:v>2019</c:v>
                </c:pt>
                <c:pt idx="478">
                  <c:v>#N/A</c:v>
                </c:pt>
                <c:pt idx="479">
                  <c:v>#N/A</c:v>
                </c:pt>
                <c:pt idx="480">
                  <c:v>#N/A</c:v>
                </c:pt>
                <c:pt idx="481">
                  <c:v>2001</c:v>
                </c:pt>
                <c:pt idx="482">
                  <c:v>#N/A</c:v>
                </c:pt>
                <c:pt idx="483">
                  <c:v>#N/A</c:v>
                </c:pt>
                <c:pt idx="484">
                  <c:v>#N/A</c:v>
                </c:pt>
                <c:pt idx="485">
                  <c:v>#N/A</c:v>
                </c:pt>
                <c:pt idx="486">
                  <c:v>#N/A</c:v>
                </c:pt>
                <c:pt idx="487">
                  <c:v>#N/A</c:v>
                </c:pt>
                <c:pt idx="488">
                  <c:v>#N/A</c:v>
                </c:pt>
                <c:pt idx="489">
                  <c:v>#N/A</c:v>
                </c:pt>
                <c:pt idx="490">
                  <c:v>#N/A</c:v>
                </c:pt>
                <c:pt idx="491">
                  <c:v>#N/A</c:v>
                </c:pt>
                <c:pt idx="492">
                  <c:v>2020</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2012</c:v>
                </c:pt>
                <c:pt idx="511">
                  <c:v>2011</c:v>
                </c:pt>
                <c:pt idx="512">
                  <c:v>1987</c:v>
                </c:pt>
                <c:pt idx="513">
                  <c:v>#N/A</c:v>
                </c:pt>
                <c:pt idx="514">
                  <c:v>#N/A</c:v>
                </c:pt>
                <c:pt idx="515">
                  <c:v>#N/A</c:v>
                </c:pt>
                <c:pt idx="516">
                  <c:v>2002</c:v>
                </c:pt>
                <c:pt idx="517">
                  <c:v>2003</c:v>
                </c:pt>
                <c:pt idx="518">
                  <c:v>2020</c:v>
                </c:pt>
                <c:pt idx="519">
                  <c:v>2022</c:v>
                </c:pt>
                <c:pt idx="520">
                  <c:v>#N/A</c:v>
                </c:pt>
                <c:pt idx="521">
                  <c:v>#N/A</c:v>
                </c:pt>
                <c:pt idx="522">
                  <c:v>#N/A</c:v>
                </c:pt>
                <c:pt idx="523">
                  <c:v>#N/A</c:v>
                </c:pt>
                <c:pt idx="524">
                  <c:v>#N/A</c:v>
                </c:pt>
                <c:pt idx="525">
                  <c:v>#N/A</c:v>
                </c:pt>
                <c:pt idx="526">
                  <c:v>#N/A</c:v>
                </c:pt>
                <c:pt idx="527">
                  <c:v>#N/A</c:v>
                </c:pt>
                <c:pt idx="528">
                  <c:v>#N/A</c:v>
                </c:pt>
                <c:pt idx="529">
                  <c:v>#N/A</c:v>
                </c:pt>
                <c:pt idx="530">
                  <c:v>2023</c:v>
                </c:pt>
                <c:pt idx="531">
                  <c:v>#N/A</c:v>
                </c:pt>
                <c:pt idx="532">
                  <c:v>#N/A</c:v>
                </c:pt>
                <c:pt idx="533">
                  <c:v>1983</c:v>
                </c:pt>
                <c:pt idx="534">
                  <c:v>#N/A</c:v>
                </c:pt>
                <c:pt idx="535">
                  <c:v>#N/A</c:v>
                </c:pt>
                <c:pt idx="536">
                  <c:v>#N/A</c:v>
                </c:pt>
                <c:pt idx="537">
                  <c:v>#N/A</c:v>
                </c:pt>
                <c:pt idx="538">
                  <c:v>#N/A</c:v>
                </c:pt>
                <c:pt idx="539">
                  <c:v>2011</c:v>
                </c:pt>
                <c:pt idx="540">
                  <c:v>#N/A</c:v>
                </c:pt>
                <c:pt idx="541">
                  <c:v>#N/A</c:v>
                </c:pt>
                <c:pt idx="542">
                  <c:v>#N/A</c:v>
                </c:pt>
                <c:pt idx="543">
                  <c:v>#N/A</c:v>
                </c:pt>
                <c:pt idx="544">
                  <c:v>2016</c:v>
                </c:pt>
                <c:pt idx="545">
                  <c:v>1995</c:v>
                </c:pt>
                <c:pt idx="546">
                  <c:v>#N/A</c:v>
                </c:pt>
                <c:pt idx="547">
                  <c:v>#N/A</c:v>
                </c:pt>
                <c:pt idx="548">
                  <c:v>#N/A</c:v>
                </c:pt>
                <c:pt idx="549">
                  <c:v>#N/A</c:v>
                </c:pt>
                <c:pt idx="550">
                  <c:v>#N/A</c:v>
                </c:pt>
                <c:pt idx="551">
                  <c:v>#N/A</c:v>
                </c:pt>
                <c:pt idx="552">
                  <c:v>#N/A</c:v>
                </c:pt>
                <c:pt idx="553">
                  <c:v>#N/A</c:v>
                </c:pt>
                <c:pt idx="554">
                  <c:v>#N/A</c:v>
                </c:pt>
                <c:pt idx="555">
                  <c:v>#N/A</c:v>
                </c:pt>
                <c:pt idx="556">
                  <c:v>#N/A</c:v>
                </c:pt>
                <c:pt idx="557">
                  <c:v>1987</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1987</c:v>
                </c:pt>
                <c:pt idx="588">
                  <c:v>2015</c:v>
                </c:pt>
                <c:pt idx="589">
                  <c:v>2019</c:v>
                </c:pt>
                <c:pt idx="590">
                  <c:v>2017</c:v>
                </c:pt>
                <c:pt idx="591">
                  <c:v>#N/A</c:v>
                </c:pt>
                <c:pt idx="592">
                  <c:v>#N/A</c:v>
                </c:pt>
                <c:pt idx="593">
                  <c:v>2014</c:v>
                </c:pt>
                <c:pt idx="594">
                  <c:v>2019</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2023</c:v>
                </c:pt>
                <c:pt idx="611">
                  <c:v>#N/A</c:v>
                </c:pt>
                <c:pt idx="612">
                  <c:v>2015</c:v>
                </c:pt>
                <c:pt idx="613">
                  <c:v>#N/A</c:v>
                </c:pt>
                <c:pt idx="614">
                  <c:v>#N/A</c:v>
                </c:pt>
                <c:pt idx="615">
                  <c:v>#N/A</c:v>
                </c:pt>
                <c:pt idx="616">
                  <c:v>#N/A</c:v>
                </c:pt>
                <c:pt idx="617">
                  <c:v>#N/A</c:v>
                </c:pt>
                <c:pt idx="618">
                  <c:v>#N/A</c:v>
                </c:pt>
                <c:pt idx="619">
                  <c:v>#N/A</c:v>
                </c:pt>
                <c:pt idx="620">
                  <c:v>#N/A</c:v>
                </c:pt>
                <c:pt idx="621">
                  <c:v>#N/A</c:v>
                </c:pt>
                <c:pt idx="622">
                  <c:v>#N/A</c:v>
                </c:pt>
                <c:pt idx="623">
                  <c:v>2012</c:v>
                </c:pt>
                <c:pt idx="624">
                  <c:v>#N/A</c:v>
                </c:pt>
                <c:pt idx="625">
                  <c:v>#N/A</c:v>
                </c:pt>
                <c:pt idx="626">
                  <c:v>#N/A</c:v>
                </c:pt>
                <c:pt idx="627">
                  <c:v>#N/A</c:v>
                </c:pt>
                <c:pt idx="628">
                  <c:v>#N/A</c:v>
                </c:pt>
                <c:pt idx="629">
                  <c:v>#N/A</c:v>
                </c:pt>
                <c:pt idx="630">
                  <c:v>#N/A</c:v>
                </c:pt>
                <c:pt idx="631">
                  <c:v>#N/A</c:v>
                </c:pt>
                <c:pt idx="632">
                  <c:v>#N/A</c:v>
                </c:pt>
                <c:pt idx="633">
                  <c:v>2009</c:v>
                </c:pt>
                <c:pt idx="634">
                  <c:v>2007</c:v>
                </c:pt>
                <c:pt idx="635">
                  <c:v>2012</c:v>
                </c:pt>
                <c:pt idx="636">
                  <c:v>2005</c:v>
                </c:pt>
                <c:pt idx="637">
                  <c:v>2020</c:v>
                </c:pt>
                <c:pt idx="638">
                  <c:v>2015</c:v>
                </c:pt>
                <c:pt idx="639">
                  <c:v>#N/A</c:v>
                </c:pt>
                <c:pt idx="640">
                  <c:v>#N/A</c:v>
                </c:pt>
                <c:pt idx="641">
                  <c:v>#N/A</c:v>
                </c:pt>
                <c:pt idx="642">
                  <c:v>#N/A</c:v>
                </c:pt>
                <c:pt idx="643">
                  <c:v>#N/A</c:v>
                </c:pt>
                <c:pt idx="644">
                  <c:v>#N/A</c:v>
                </c:pt>
                <c:pt idx="645">
                  <c:v>2003</c:v>
                </c:pt>
                <c:pt idx="646">
                  <c:v>#N/A</c:v>
                </c:pt>
                <c:pt idx="647">
                  <c:v>#N/A</c:v>
                </c:pt>
                <c:pt idx="648">
                  <c:v>#N/A</c:v>
                </c:pt>
                <c:pt idx="649">
                  <c:v>#N/A</c:v>
                </c:pt>
                <c:pt idx="650">
                  <c:v>#N/A</c:v>
                </c:pt>
                <c:pt idx="651">
                  <c:v>#N/A</c:v>
                </c:pt>
                <c:pt idx="652">
                  <c:v>2023</c:v>
                </c:pt>
                <c:pt idx="653">
                  <c:v>2014</c:v>
                </c:pt>
                <c:pt idx="654">
                  <c:v>#N/A</c:v>
                </c:pt>
                <c:pt idx="655">
                  <c:v>#N/A</c:v>
                </c:pt>
                <c:pt idx="656">
                  <c:v>#N/A</c:v>
                </c:pt>
                <c:pt idx="657">
                  <c:v>1992</c:v>
                </c:pt>
                <c:pt idx="658">
                  <c:v>#N/A</c:v>
                </c:pt>
                <c:pt idx="659">
                  <c:v>#N/A</c:v>
                </c:pt>
                <c:pt idx="660">
                  <c:v>2026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2020</c:v>
                </c:pt>
                <c:pt idx="679">
                  <c:v>2024</c:v>
                </c:pt>
                <c:pt idx="680">
                  <c:v>2026</c:v>
                </c:pt>
                <c:pt idx="681">
                  <c:v>#N/A</c:v>
                </c:pt>
                <c:pt idx="682">
                  <c:v>#N/A</c:v>
                </c:pt>
                <c:pt idx="683">
                  <c:v>#N/A</c:v>
                </c:pt>
                <c:pt idx="684">
                  <c:v>#N/A</c:v>
                </c:pt>
                <c:pt idx="685">
                  <c:v>#N/A</c:v>
                </c:pt>
                <c:pt idx="686">
                  <c:v>#N/A</c:v>
                </c:pt>
                <c:pt idx="687">
                  <c:v>#N/A</c:v>
                </c:pt>
                <c:pt idx="688">
                  <c:v>#N/A</c:v>
                </c:pt>
                <c:pt idx="689">
                  <c:v>#N/A</c:v>
                </c:pt>
                <c:pt idx="690">
                  <c:v>#N/A</c:v>
                </c:pt>
                <c:pt idx="691">
                  <c:v>#N/A</c:v>
                </c:pt>
                <c:pt idx="692">
                  <c:v>1980</c:v>
                </c:pt>
                <c:pt idx="693">
                  <c:v>#N/A</c:v>
                </c:pt>
                <c:pt idx="694">
                  <c:v>#N/A</c:v>
                </c:pt>
                <c:pt idx="695">
                  <c:v>2019</c:v>
                </c:pt>
                <c:pt idx="696">
                  <c:v>#N/A</c:v>
                </c:pt>
                <c:pt idx="697">
                  <c:v>#N/A</c:v>
                </c:pt>
                <c:pt idx="698">
                  <c:v>2007</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2026</c:v>
                </c:pt>
                <c:pt idx="712">
                  <c:v>2023</c:v>
                </c:pt>
                <c:pt idx="713">
                  <c:v>#N/A</c:v>
                </c:pt>
                <c:pt idx="714">
                  <c:v>2014</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2010</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2015</c:v>
                </c:pt>
                <c:pt idx="743">
                  <c:v>#N/A</c:v>
                </c:pt>
                <c:pt idx="744">
                  <c:v>#N/A</c:v>
                </c:pt>
                <c:pt idx="745">
                  <c:v>#N/A</c:v>
                </c:pt>
                <c:pt idx="746">
                  <c:v>#N/A</c:v>
                </c:pt>
                <c:pt idx="747">
                  <c:v>2014</c:v>
                </c:pt>
                <c:pt idx="748">
                  <c:v>#N/A</c:v>
                </c:pt>
                <c:pt idx="749">
                  <c:v>2008</c:v>
                </c:pt>
                <c:pt idx="750">
                  <c:v>2000</c:v>
                </c:pt>
                <c:pt idx="751">
                  <c:v>2010</c:v>
                </c:pt>
                <c:pt idx="752">
                  <c:v>2002</c:v>
                </c:pt>
                <c:pt idx="753">
                  <c:v>1996</c:v>
                </c:pt>
                <c:pt idx="754">
                  <c:v>2001</c:v>
                </c:pt>
                <c:pt idx="755">
                  <c:v>2024</c:v>
                </c:pt>
                <c:pt idx="756">
                  <c:v>2010</c:v>
                </c:pt>
                <c:pt idx="757">
                  <c:v>#N/A</c:v>
                </c:pt>
                <c:pt idx="758">
                  <c:v>#N/A</c:v>
                </c:pt>
                <c:pt idx="759">
                  <c:v>#N/A</c:v>
                </c:pt>
                <c:pt idx="760">
                  <c:v>#N/A</c:v>
                </c:pt>
                <c:pt idx="761">
                  <c:v>#N/A</c:v>
                </c:pt>
                <c:pt idx="762">
                  <c:v>#N/A</c:v>
                </c:pt>
                <c:pt idx="763">
                  <c:v>2012</c:v>
                </c:pt>
                <c:pt idx="764">
                  <c:v>#N/A</c:v>
                </c:pt>
                <c:pt idx="765">
                  <c:v>#N/A</c:v>
                </c:pt>
                <c:pt idx="766">
                  <c:v>#N/A</c:v>
                </c:pt>
                <c:pt idx="767">
                  <c:v>#N/A</c:v>
                </c:pt>
                <c:pt idx="768">
                  <c:v>#N/A</c:v>
                </c:pt>
                <c:pt idx="769">
                  <c:v>2006</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2022</c:v>
                </c:pt>
                <c:pt idx="786">
                  <c:v>2023</c:v>
                </c:pt>
                <c:pt idx="787">
                  <c:v>#N/A</c:v>
                </c:pt>
                <c:pt idx="788">
                  <c:v>#N/A</c:v>
                </c:pt>
                <c:pt idx="789">
                  <c:v>#N/A</c:v>
                </c:pt>
                <c:pt idx="790">
                  <c:v>#N/A</c:v>
                </c:pt>
                <c:pt idx="791">
                  <c:v>2016</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2014</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1982</c:v>
                </c:pt>
                <c:pt idx="837">
                  <c:v>#N/A</c:v>
                </c:pt>
                <c:pt idx="838">
                  <c:v>#N/A</c:v>
                </c:pt>
                <c:pt idx="839">
                  <c:v>2013</c:v>
                </c:pt>
                <c:pt idx="840">
                  <c:v>#N/A</c:v>
                </c:pt>
                <c:pt idx="841">
                  <c:v>#N/A</c:v>
                </c:pt>
                <c:pt idx="842">
                  <c:v>#N/A</c:v>
                </c:pt>
                <c:pt idx="843">
                  <c:v>#N/A</c:v>
                </c:pt>
                <c:pt idx="844">
                  <c:v>#N/A</c:v>
                </c:pt>
                <c:pt idx="845">
                  <c:v>#N/A</c:v>
                </c:pt>
                <c:pt idx="846">
                  <c:v>#N/A</c:v>
                </c:pt>
                <c:pt idx="847">
                  <c:v>#N/A</c:v>
                </c:pt>
                <c:pt idx="848">
                  <c:v>#N/A</c:v>
                </c:pt>
                <c:pt idx="849">
                  <c:v>1998</c:v>
                </c:pt>
                <c:pt idx="850">
                  <c:v>#N/A</c:v>
                </c:pt>
                <c:pt idx="851">
                  <c:v>2017</c:v>
                </c:pt>
                <c:pt idx="852">
                  <c:v>#N/A</c:v>
                </c:pt>
                <c:pt idx="853">
                  <c:v>2006</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2021</c:v>
                </c:pt>
                <c:pt idx="867">
                  <c:v>2000</c:v>
                </c:pt>
                <c:pt idx="868">
                  <c:v>#N/A</c:v>
                </c:pt>
                <c:pt idx="869">
                  <c:v>#N/A</c:v>
                </c:pt>
                <c:pt idx="870">
                  <c:v>#N/A</c:v>
                </c:pt>
                <c:pt idx="871">
                  <c:v>2014</c:v>
                </c:pt>
                <c:pt idx="872">
                  <c:v>2013</c:v>
                </c:pt>
                <c:pt idx="873">
                  <c:v>#N/A</c:v>
                </c:pt>
                <c:pt idx="874">
                  <c:v>#N/A</c:v>
                </c:pt>
                <c:pt idx="875">
                  <c:v>#N/A</c:v>
                </c:pt>
                <c:pt idx="876">
                  <c:v>#N/A</c:v>
                </c:pt>
                <c:pt idx="877">
                  <c:v>#N/A</c:v>
                </c:pt>
                <c:pt idx="878">
                  <c:v>#N/A</c:v>
                </c:pt>
                <c:pt idx="879">
                  <c:v>#N/A</c:v>
                </c:pt>
                <c:pt idx="880">
                  <c:v>#N/A</c:v>
                </c:pt>
                <c:pt idx="881">
                  <c:v>2004</c:v>
                </c:pt>
                <c:pt idx="882">
                  <c:v>#N/A</c:v>
                </c:pt>
                <c:pt idx="883">
                  <c:v>#N/A</c:v>
                </c:pt>
                <c:pt idx="884">
                  <c:v>#N/A</c:v>
                </c:pt>
                <c:pt idx="885">
                  <c:v>#N/A</c:v>
                </c:pt>
                <c:pt idx="886">
                  <c:v>#N/A</c:v>
                </c:pt>
                <c:pt idx="887">
                  <c:v>#N/A</c:v>
                </c:pt>
                <c:pt idx="888">
                  <c:v>#N/A</c:v>
                </c:pt>
                <c:pt idx="889">
                  <c:v>2014</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1999</c:v>
                </c:pt>
                <c:pt idx="903">
                  <c:v>2002</c:v>
                </c:pt>
                <c:pt idx="904">
                  <c:v>1993</c:v>
                </c:pt>
                <c:pt idx="905">
                  <c:v>2025</c:v>
                </c:pt>
                <c:pt idx="906">
                  <c:v>2024</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2012</c:v>
                </c:pt>
                <c:pt idx="926">
                  <c:v>2021</c:v>
                </c:pt>
                <c:pt idx="927">
                  <c:v>#N/A</c:v>
                </c:pt>
                <c:pt idx="928">
                  <c:v>#N/A</c:v>
                </c:pt>
                <c:pt idx="929">
                  <c:v>#N/A</c:v>
                </c:pt>
                <c:pt idx="930">
                  <c:v>#N/A</c:v>
                </c:pt>
                <c:pt idx="931">
                  <c:v>#N/A</c:v>
                </c:pt>
                <c:pt idx="932">
                  <c:v>#N/A</c:v>
                </c:pt>
                <c:pt idx="933">
                  <c:v>#N/A</c:v>
                </c:pt>
                <c:pt idx="934">
                  <c:v>#N/A</c:v>
                </c:pt>
                <c:pt idx="935">
                  <c:v>#N/A</c:v>
                </c:pt>
                <c:pt idx="936">
                  <c:v>1992</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1998</c:v>
                </c:pt>
                <c:pt idx="954">
                  <c:v>#N/A</c:v>
                </c:pt>
                <c:pt idx="955">
                  <c:v>#N/A</c:v>
                </c:pt>
                <c:pt idx="956">
                  <c:v>#N/A</c:v>
                </c:pt>
                <c:pt idx="957">
                  <c:v>#N/A</c:v>
                </c:pt>
                <c:pt idx="958">
                  <c:v>2023</c:v>
                </c:pt>
                <c:pt idx="959">
                  <c:v>#N/A</c:v>
                </c:pt>
                <c:pt idx="960">
                  <c:v>#N/A</c:v>
                </c:pt>
                <c:pt idx="961">
                  <c:v>2011</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2017</c:v>
                </c:pt>
                <c:pt idx="987">
                  <c:v>2010</c:v>
                </c:pt>
                <c:pt idx="988">
                  <c:v>1994</c:v>
                </c:pt>
                <c:pt idx="989">
                  <c:v>#N/A</c:v>
                </c:pt>
                <c:pt idx="990">
                  <c:v>#N/A</c:v>
                </c:pt>
                <c:pt idx="991">
                  <c:v>#N/A</c:v>
                </c:pt>
                <c:pt idx="992">
                  <c:v>2025</c:v>
                </c:pt>
                <c:pt idx="993">
                  <c:v>#N/A</c:v>
                </c:pt>
                <c:pt idx="994">
                  <c:v>#N/A</c:v>
                </c:pt>
                <c:pt idx="995">
                  <c:v>2022</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4.1379999999999999</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4.0460000000000003</c:v>
                </c:pt>
                <c:pt idx="104">
                  <c:v>#N/A</c:v>
                </c:pt>
                <c:pt idx="105">
                  <c:v>#N/A</c:v>
                </c:pt>
                <c:pt idx="106">
                  <c:v>#N/A</c:v>
                </c:pt>
                <c:pt idx="107">
                  <c:v>#N/A</c:v>
                </c:pt>
                <c:pt idx="108">
                  <c:v>4.1609999999999996</c:v>
                </c:pt>
                <c:pt idx="109">
                  <c:v>#N/A</c:v>
                </c:pt>
                <c:pt idx="110">
                  <c:v>#N/A</c:v>
                </c:pt>
                <c:pt idx="111">
                  <c:v>4.2300000000000004</c:v>
                </c:pt>
                <c:pt idx="112">
                  <c:v>4.2530000000000001</c:v>
                </c:pt>
                <c:pt idx="113">
                  <c:v>4.2759999999999998</c:v>
                </c:pt>
                <c:pt idx="114">
                  <c:v>4.2990000000000004</c:v>
                </c:pt>
                <c:pt idx="115">
                  <c:v>#N/A</c:v>
                </c:pt>
                <c:pt idx="116">
                  <c:v>4.3449999999999998</c:v>
                </c:pt>
                <c:pt idx="117">
                  <c:v>4.3680000000000003</c:v>
                </c:pt>
                <c:pt idx="118">
                  <c:v>4.391</c:v>
                </c:pt>
                <c:pt idx="119">
                  <c:v>4.4139999999999997</c:v>
                </c:pt>
                <c:pt idx="120">
                  <c:v>#N/A</c:v>
                </c:pt>
                <c:pt idx="121">
                  <c:v>#N/A</c:v>
                </c:pt>
                <c:pt idx="122">
                  <c:v>4.4829999999999997</c:v>
                </c:pt>
                <c:pt idx="123">
                  <c:v>#N/A</c:v>
                </c:pt>
                <c:pt idx="124">
                  <c:v>4.5289999999999999</c:v>
                </c:pt>
                <c:pt idx="125">
                  <c:v>#N/A</c:v>
                </c:pt>
                <c:pt idx="126">
                  <c:v>#N/A</c:v>
                </c:pt>
                <c:pt idx="127">
                  <c:v>#N/A</c:v>
                </c:pt>
                <c:pt idx="128">
                  <c:v>#N/A</c:v>
                </c:pt>
                <c:pt idx="129">
                  <c:v>#N/A</c:v>
                </c:pt>
                <c:pt idx="130">
                  <c:v>#N/A</c:v>
                </c:pt>
                <c:pt idx="131">
                  <c:v>#N/A</c:v>
                </c:pt>
                <c:pt idx="132">
                  <c:v>#N/A</c:v>
                </c:pt>
                <c:pt idx="133">
                  <c:v>4.7359999999999998</c:v>
                </c:pt>
                <c:pt idx="134">
                  <c:v>4.7590000000000003</c:v>
                </c:pt>
                <c:pt idx="135">
                  <c:v>4</c:v>
                </c:pt>
                <c:pt idx="136">
                  <c:v>#N/A</c:v>
                </c:pt>
                <c:pt idx="137">
                  <c:v>#N/A</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4.5750000000000002</c:v>
                </c:pt>
                <c:pt idx="161">
                  <c:v>#N/A</c:v>
                </c:pt>
                <c:pt idx="162">
                  <c:v>#N/A</c:v>
                </c:pt>
                <c:pt idx="163">
                  <c:v>#N/A</c:v>
                </c:pt>
                <c:pt idx="164">
                  <c:v>#N/A</c:v>
                </c:pt>
                <c:pt idx="165">
                  <c:v>#N/A</c:v>
                </c:pt>
                <c:pt idx="166">
                  <c:v>#N/A</c:v>
                </c:pt>
                <c:pt idx="167">
                  <c:v>#N/A</c:v>
                </c:pt>
                <c:pt idx="168">
                  <c:v>#N/A</c:v>
                </c:pt>
                <c:pt idx="169">
                  <c:v>4</c:v>
                </c:pt>
                <c:pt idx="170">
                  <c:v>#N/A</c:v>
                </c:pt>
                <c:pt idx="171">
                  <c:v>4.0460000000000003</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#N/A</c:v>
                </c:pt>
                <c:pt idx="217">
                  <c:v>#N/A</c:v>
                </c:pt>
                <c:pt idx="218">
                  <c:v>4.3449999999999998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4.2759999999999998</c:v>
                </c:pt>
                <c:pt idx="250">
                  <c:v>#N/A</c:v>
                </c:pt>
                <c:pt idx="251">
                  <c:v>#N/A</c:v>
                </c:pt>
                <c:pt idx="252">
                  <c:v>#N/A</c:v>
                </c:pt>
                <c:pt idx="253">
                  <c:v>4.3680000000000003</c:v>
                </c:pt>
                <c:pt idx="254">
                  <c:v>4.391</c:v>
                </c:pt>
                <c:pt idx="255">
                  <c:v>4.4139999999999997</c:v>
                </c:pt>
                <c:pt idx="256">
                  <c:v>4.4370000000000003</c:v>
                </c:pt>
                <c:pt idx="257">
                  <c:v>#N/A</c:v>
                </c:pt>
                <c:pt idx="258">
                  <c:v>#N/A</c:v>
                </c:pt>
                <c:pt idx="259">
                  <c:v>#N/A</c:v>
                </c:pt>
                <c:pt idx="260">
                  <c:v>#N/A</c:v>
                </c:pt>
                <c:pt idx="261">
                  <c:v>#N/A</c:v>
                </c:pt>
                <c:pt idx="262">
                  <c:v>#N/A</c:v>
                </c:pt>
                <c:pt idx="263">
                  <c:v>#N/A</c:v>
                </c:pt>
                <c:pt idx="264">
                  <c:v>#N/A</c:v>
                </c:pt>
                <c:pt idx="265">
                  <c:v>4.6440000000000001</c:v>
                </c:pt>
                <c:pt idx="266">
                  <c:v>#N/A</c:v>
                </c:pt>
                <c:pt idx="267">
                  <c:v>4.6899999999999995</c:v>
                </c:pt>
                <c:pt idx="268">
                  <c:v>#N/A</c:v>
                </c:pt>
                <c:pt idx="269">
                  <c:v>4.7359999999999998</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4.3220000000000001</c:v>
                </c:pt>
                <c:pt idx="286">
                  <c:v>4.3449999999999998</c:v>
                </c:pt>
                <c:pt idx="287">
                  <c:v>#N/A</c:v>
                </c:pt>
                <c:pt idx="288">
                  <c:v>#N/A</c:v>
                </c:pt>
                <c:pt idx="289">
                  <c:v>#N/A</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4.5750000000000002</c:v>
                </c:pt>
                <c:pt idx="331">
                  <c:v>4.5979999999999999</c:v>
                </c:pt>
                <c:pt idx="332">
                  <c:v>4.6210000000000004</c:v>
                </c:pt>
                <c:pt idx="333">
                  <c:v>#N/A</c:v>
                </c:pt>
                <c:pt idx="334">
                  <c:v>#N/A</c:v>
                </c:pt>
                <c:pt idx="335">
                  <c:v>#N/A</c:v>
                </c:pt>
                <c:pt idx="336">
                  <c:v>#N/A</c:v>
                </c:pt>
                <c:pt idx="337">
                  <c:v>4.7359999999999998</c:v>
                </c:pt>
                <c:pt idx="338">
                  <c:v>4.7590000000000003</c:v>
                </c:pt>
                <c:pt idx="339">
                  <c:v>4</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4.3220000000000001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4.7590000000000003</c:v>
                </c:pt>
                <c:pt idx="373">
                  <c:v>4</c:v>
                </c:pt>
                <c:pt idx="374">
                  <c:v>#N/A</c:v>
                </c:pt>
                <c:pt idx="375">
                  <c:v>#N/A</c:v>
                </c:pt>
                <c:pt idx="376">
                  <c:v>#N/A</c:v>
                </c:pt>
                <c:pt idx="377">
                  <c:v>#N/A</c:v>
                </c:pt>
                <c:pt idx="378">
                  <c:v>#N/A</c:v>
                </c:pt>
                <c:pt idx="379">
                  <c:v>#N/A</c:v>
                </c:pt>
                <c:pt idx="380">
                  <c:v>#N/A</c:v>
                </c:pt>
                <c:pt idx="381">
                  <c:v>#N/A</c:v>
                </c:pt>
                <c:pt idx="382">
                  <c:v>#N/A</c:v>
                </c:pt>
                <c:pt idx="383">
                  <c:v>4.2300000000000004</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#N/A</c:v>
                </c:pt>
                <c:pt idx="409">
                  <c:v>#N/A</c:v>
                </c:pt>
                <c:pt idx="410">
                  <c:v>4.069</c:v>
                </c:pt>
                <c:pt idx="411">
                  <c:v>#N/A</c:v>
                </c:pt>
                <c:pt idx="412">
                  <c:v>4.1150000000000002</c:v>
                </c:pt>
                <c:pt idx="413">
                  <c:v>#N/A</c:v>
                </c:pt>
                <c:pt idx="414">
                  <c:v>#N/A</c:v>
                </c:pt>
                <c:pt idx="415">
                  <c:v>#N/A</c:v>
                </c:pt>
                <c:pt idx="416">
                  <c:v>#N/A</c:v>
                </c:pt>
                <c:pt idx="417">
                  <c:v>4.2300000000000004</c:v>
                </c:pt>
                <c:pt idx="418">
                  <c:v>#N/A</c:v>
                </c:pt>
                <c:pt idx="419">
                  <c:v>#N/A</c:v>
                </c:pt>
                <c:pt idx="420">
                  <c:v>#N/A</c:v>
                </c:pt>
                <c:pt idx="421">
                  <c:v>4.3220000000000001</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4.7130000000000001</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4.3449999999999998</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4.069</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#N/A</c:v>
                </c:pt>
                <c:pt idx="515">
                  <c:v>#N/A</c:v>
                </c:pt>
                <c:pt idx="516">
                  <c:v>#N/A</c:v>
                </c:pt>
                <c:pt idx="517">
                  <c:v>4.1840000000000002</c:v>
                </c:pt>
                <c:pt idx="518">
                  <c:v>4.2069999999999999</c:v>
                </c:pt>
                <c:pt idx="519">
                  <c:v>4.2300000000000004</c:v>
                </c:pt>
                <c:pt idx="520">
                  <c:v>4.2530000000000001</c:v>
                </c:pt>
                <c:pt idx="521">
                  <c:v>#N/A</c:v>
                </c:pt>
                <c:pt idx="522">
                  <c:v>#N/A</c:v>
                </c:pt>
                <c:pt idx="523">
                  <c:v>#N/A</c:v>
                </c:pt>
                <c:pt idx="524">
                  <c:v>#N/A</c:v>
                </c:pt>
                <c:pt idx="525">
                  <c:v>#N/A</c:v>
                </c:pt>
                <c:pt idx="526">
                  <c:v>#N/A</c:v>
                </c:pt>
                <c:pt idx="527">
                  <c:v>#N/A</c:v>
                </c:pt>
                <c:pt idx="528">
                  <c:v>#N/A</c:v>
                </c:pt>
                <c:pt idx="529">
                  <c:v>#N/A</c:v>
                </c:pt>
                <c:pt idx="530">
                  <c:v>#N/A</c:v>
                </c:pt>
                <c:pt idx="531">
                  <c:v>4.5060000000000002</c:v>
                </c:pt>
                <c:pt idx="532">
                  <c:v>#N/A</c:v>
                </c:pt>
                <c:pt idx="533">
                  <c:v>#N/A</c:v>
                </c:pt>
                <c:pt idx="534">
                  <c:v>4.5750000000000002</c:v>
                </c:pt>
                <c:pt idx="535">
                  <c:v>#N/A</c:v>
                </c:pt>
                <c:pt idx="536">
                  <c:v>#N/A</c:v>
                </c:pt>
                <c:pt idx="537">
                  <c:v>#N/A</c:v>
                </c:pt>
                <c:pt idx="538">
                  <c:v>#N/A</c:v>
                </c:pt>
                <c:pt idx="539">
                  <c:v>#N/A</c:v>
                </c:pt>
                <c:pt idx="540">
                  <c:v>4.7130000000000001</c:v>
                </c:pt>
                <c:pt idx="541">
                  <c:v>#N/A</c:v>
                </c:pt>
                <c:pt idx="542">
                  <c:v>#N/A</c:v>
                </c:pt>
                <c:pt idx="543">
                  <c:v>#N/A</c:v>
                </c:pt>
                <c:pt idx="544">
                  <c:v>#N/A</c:v>
                </c:pt>
                <c:pt idx="545">
                  <c:v>4.0460000000000003</c:v>
                </c:pt>
                <c:pt idx="546">
                  <c:v>4.069</c:v>
                </c:pt>
                <c:pt idx="547">
                  <c:v>#N/A</c:v>
                </c:pt>
                <c:pt idx="548">
                  <c:v>#N/A</c:v>
                </c:pt>
                <c:pt idx="549">
                  <c:v>#N/A</c:v>
                </c:pt>
                <c:pt idx="550">
                  <c:v>#N/A</c:v>
                </c:pt>
                <c:pt idx="551">
                  <c:v>#N/A</c:v>
                </c:pt>
                <c:pt idx="552">
                  <c:v>#N/A</c:v>
                </c:pt>
                <c:pt idx="553">
                  <c:v>#N/A</c:v>
                </c:pt>
                <c:pt idx="554">
                  <c:v>#N/A</c:v>
                </c:pt>
                <c:pt idx="555">
                  <c:v>#N/A</c:v>
                </c:pt>
                <c:pt idx="556">
                  <c:v>#N/A</c:v>
                </c:pt>
                <c:pt idx="557">
                  <c:v>#N/A</c:v>
                </c:pt>
                <c:pt idx="558">
                  <c:v>4.3449999999999998</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#N/A</c:v>
                </c:pt>
                <c:pt idx="593">
                  <c:v>#N/A</c:v>
                </c:pt>
                <c:pt idx="594">
                  <c:v>4.391</c:v>
                </c:pt>
                <c:pt idx="595">
                  <c:v>4.4139999999999997</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4.5289999999999999</c:v>
                </c:pt>
                <c:pt idx="635">
                  <c:v>4.5519999999999996</c:v>
                </c:pt>
                <c:pt idx="636">
                  <c:v>4.5750000000000002</c:v>
                </c:pt>
                <c:pt idx="637">
                  <c:v>4.5979999999999999</c:v>
                </c:pt>
                <c:pt idx="638">
                  <c:v>4.6210000000000004</c:v>
                </c:pt>
                <c:pt idx="639">
                  <c:v>4.6440000000000001</c:v>
                </c:pt>
                <c:pt idx="640">
                  <c:v>#N/A</c:v>
                </c:pt>
                <c:pt idx="641">
                  <c:v>#N/A</c:v>
                </c:pt>
                <c:pt idx="642">
                  <c:v>#N/A</c:v>
                </c:pt>
                <c:pt idx="643">
                  <c:v>#N/A</c:v>
                </c:pt>
                <c:pt idx="644">
                  <c:v>#N/A</c:v>
                </c:pt>
                <c:pt idx="645">
                  <c:v>#N/A</c:v>
                </c:pt>
                <c:pt idx="646">
                  <c:v>4.0229999999999997</c:v>
                </c:pt>
                <c:pt idx="647">
                  <c:v>#N/A</c:v>
                </c:pt>
                <c:pt idx="648">
                  <c:v>#N/A</c:v>
                </c:pt>
                <c:pt idx="649">
                  <c:v>#N/A</c:v>
                </c:pt>
                <c:pt idx="650">
                  <c:v>#N/A</c:v>
                </c:pt>
                <c:pt idx="651">
                  <c:v>#N/A</c:v>
                </c:pt>
                <c:pt idx="652">
                  <c:v>#N/A</c:v>
                </c:pt>
                <c:pt idx="653">
                  <c:v>4.1840000000000002</c:v>
                </c:pt>
                <c:pt idx="654">
                  <c:v>4.2069999999999999</c:v>
                </c:pt>
                <c:pt idx="655">
                  <c:v>#N/A</c:v>
                </c:pt>
                <c:pt idx="656">
                  <c:v>#N/A</c:v>
                </c:pt>
                <c:pt idx="657">
                  <c:v>#N/A</c:v>
                </c:pt>
                <c:pt idx="658">
                  <c:v>4.2990000000000004</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4</c:v>
                </c:pt>
                <c:pt idx="680">
                  <c:v>4.0229999999999997</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4</c:v>
                </c:pt>
                <c:pt idx="714">
                  <c:v>#N/A</c:v>
                </c:pt>
                <c:pt idx="715">
                  <c:v>4.0460000000000003</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#N/A</c:v>
                </c:pt>
                <c:pt idx="747">
                  <c:v>#N/A</c:v>
                </c:pt>
                <c:pt idx="748">
                  <c:v>4.0229999999999997</c:v>
                </c:pt>
                <c:pt idx="749">
                  <c:v>#N/A</c:v>
                </c:pt>
                <c:pt idx="750">
                  <c:v>4.069</c:v>
                </c:pt>
                <c:pt idx="751">
                  <c:v>4.0919999999999996</c:v>
                </c:pt>
                <c:pt idx="752">
                  <c:v>4.1150000000000002</c:v>
                </c:pt>
                <c:pt idx="753">
                  <c:v>4.1379999999999999</c:v>
                </c:pt>
                <c:pt idx="754">
                  <c:v>4.1609999999999996</c:v>
                </c:pt>
                <c:pt idx="755">
                  <c:v>4.1840000000000002</c:v>
                </c:pt>
                <c:pt idx="756">
                  <c:v>4.2069999999999999</c:v>
                </c:pt>
                <c:pt idx="757">
                  <c:v>4.2300000000000004</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4.5060000000000002</c:v>
                </c:pt>
                <c:pt idx="838">
                  <c:v>#N/A</c:v>
                </c:pt>
                <c:pt idx="839">
                  <c:v>#N/A</c:v>
                </c:pt>
                <c:pt idx="840">
                  <c:v>4.5750000000000002</c:v>
                </c:pt>
                <c:pt idx="841">
                  <c:v>#N/A</c:v>
                </c:pt>
                <c:pt idx="842">
                  <c:v>#N/A</c:v>
                </c:pt>
                <c:pt idx="843">
                  <c:v>#N/A</c:v>
                </c:pt>
                <c:pt idx="844">
                  <c:v>#N/A</c:v>
                </c:pt>
                <c:pt idx="845">
                  <c:v>#N/A</c:v>
                </c:pt>
                <c:pt idx="846">
                  <c:v>#N/A</c:v>
                </c:pt>
                <c:pt idx="847">
                  <c:v>#N/A</c:v>
                </c:pt>
                <c:pt idx="848">
                  <c:v>#N/A</c:v>
                </c:pt>
                <c:pt idx="849">
                  <c:v>#N/A</c:v>
                </c:pt>
                <c:pt idx="850">
                  <c:v>4.0229999999999997</c:v>
                </c:pt>
                <c:pt idx="851">
                  <c:v>#N/A</c:v>
                </c:pt>
                <c:pt idx="852">
                  <c:v>4.069</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4.4139999999999997</c:v>
                </c:pt>
                <c:pt idx="868">
                  <c:v>4.4370000000000003</c:v>
                </c:pt>
                <c:pt idx="869">
                  <c:v>#N/A</c:v>
                </c:pt>
                <c:pt idx="870">
                  <c:v>#N/A</c:v>
                </c:pt>
                <c:pt idx="871">
                  <c:v>#N/A</c:v>
                </c:pt>
                <c:pt idx="872">
                  <c:v>4.5289999999999999</c:v>
                </c:pt>
                <c:pt idx="873">
                  <c:v>4.5519999999999996</c:v>
                </c:pt>
                <c:pt idx="874">
                  <c:v>#N/A</c:v>
                </c:pt>
                <c:pt idx="875">
                  <c:v>#N/A</c:v>
                </c:pt>
                <c:pt idx="876">
                  <c:v>#N/A</c:v>
                </c:pt>
                <c:pt idx="877">
                  <c:v>#N/A</c:v>
                </c:pt>
                <c:pt idx="878">
                  <c:v>#N/A</c:v>
                </c:pt>
                <c:pt idx="879">
                  <c:v>#N/A</c:v>
                </c:pt>
                <c:pt idx="880">
                  <c:v>#N/A</c:v>
                </c:pt>
                <c:pt idx="881">
                  <c:v>#N/A</c:v>
                </c:pt>
                <c:pt idx="882">
                  <c:v>4.7590000000000003</c:v>
                </c:pt>
                <c:pt idx="883">
                  <c:v>#N/A</c:v>
                </c:pt>
                <c:pt idx="884">
                  <c:v>#N/A</c:v>
                </c:pt>
                <c:pt idx="885">
                  <c:v>#N/A</c:v>
                </c:pt>
                <c:pt idx="886">
                  <c:v>#N/A</c:v>
                </c:pt>
                <c:pt idx="887">
                  <c:v>#N/A</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4.46</c:v>
                </c:pt>
                <c:pt idx="904">
                  <c:v>4.4829999999999997</c:v>
                </c:pt>
                <c:pt idx="905">
                  <c:v>4.5060000000000002</c:v>
                </c:pt>
                <c:pt idx="906">
                  <c:v>4.5289999999999999</c:v>
                </c:pt>
                <c:pt idx="907">
                  <c:v>4.5519999999999996</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4.2069999999999999</c:v>
                </c:pt>
                <c:pt idx="927">
                  <c:v>4.2300000000000004</c:v>
                </c:pt>
                <c:pt idx="928">
                  <c:v>#N/A</c:v>
                </c:pt>
                <c:pt idx="929">
                  <c:v>#N/A</c:v>
                </c:pt>
                <c:pt idx="930">
                  <c:v>#N/A</c:v>
                </c:pt>
                <c:pt idx="931">
                  <c:v>#N/A</c:v>
                </c:pt>
                <c:pt idx="932">
                  <c:v>#N/A</c:v>
                </c:pt>
                <c:pt idx="933">
                  <c:v>#N/A</c:v>
                </c:pt>
                <c:pt idx="934">
                  <c:v>#N/A</c:v>
                </c:pt>
                <c:pt idx="935">
                  <c:v>#N/A</c:v>
                </c:pt>
                <c:pt idx="936">
                  <c:v>#N/A</c:v>
                </c:pt>
                <c:pt idx="937">
                  <c:v>4.46</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4.069</c:v>
                </c:pt>
                <c:pt idx="955">
                  <c:v>#N/A</c:v>
                </c:pt>
                <c:pt idx="956">
                  <c:v>#N/A</c:v>
                </c:pt>
                <c:pt idx="957">
                  <c:v>#N/A</c:v>
                </c:pt>
                <c:pt idx="958">
                  <c:v>#N/A</c:v>
                </c:pt>
                <c:pt idx="959">
                  <c:v>4.1840000000000002</c:v>
                </c:pt>
                <c:pt idx="960">
                  <c:v>#N/A</c:v>
                </c:pt>
                <c:pt idx="961">
                  <c:v>#N/A</c:v>
                </c:pt>
                <c:pt idx="962">
                  <c:v>4.2530000000000001</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4.0460000000000003</c:v>
                </c:pt>
                <c:pt idx="988">
                  <c:v>4.069</c:v>
                </c:pt>
                <c:pt idx="989">
                  <c:v>4.0919999999999996</c:v>
                </c:pt>
                <c:pt idx="990">
                  <c:v>#N/A</c:v>
                </c:pt>
                <c:pt idx="991">
                  <c:v>#N/A</c:v>
                </c:pt>
                <c:pt idx="992">
                  <c:v>#N/A</c:v>
                </c:pt>
                <c:pt idx="993">
                  <c:v>4.1840000000000002</c:v>
                </c:pt>
                <c:pt idx="994">
                  <c:v>#N/A</c:v>
                </c:pt>
                <c:pt idx="995">
                  <c:v>#N/A</c:v>
                </c:pt>
                <c:pt idx="996">
                  <c:v>4.2530000000000001</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Analysis'!$AO$4</c:f>
              <c:strCache>
                <c:ptCount val="1"/>
                <c:pt idx="0">
                  <c:v>Directly influenced</c:v>
                </c:pt>
              </c:strCache>
            </c:strRef>
          </c:tx>
          <c:spPr>
            <a:solidFill>
              <a:srgbClr val="0D366B"/>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Magic Survival</c:v>
                </c:pt>
              </c:strCache>
            </c:strRef>
          </c:cat>
          <c:val>
            <c:numRef>
              <c:f>'Map Analysis'!$AO$5:$AO$24</c:f>
              <c:numCache>
                <c:formatCode>General</c:formatCode>
                <c:ptCount val="20"/>
                <c:pt idx="0">
                  <c:v>49</c:v>
                </c:pt>
                <c:pt idx="1">
                  <c:v>36</c:v>
                </c:pt>
                <c:pt idx="2">
                  <c:v>84</c:v>
                </c:pt>
                <c:pt idx="3">
                  <c:v>166</c:v>
                </c:pt>
                <c:pt idx="4">
                  <c:v>6</c:v>
                </c:pt>
                <c:pt idx="5">
                  <c:v>46</c:v>
                </c:pt>
                <c:pt idx="6">
                  <c:v>29</c:v>
                </c:pt>
                <c:pt idx="7">
                  <c:v>4</c:v>
                </c:pt>
                <c:pt idx="8">
                  <c:v>31</c:v>
                </c:pt>
                <c:pt idx="9">
                  <c:v>4</c:v>
                </c:pt>
                <c:pt idx="10">
                  <c:v>10</c:v>
                </c:pt>
                <c:pt idx="11">
                  <c:v>2</c:v>
                </c:pt>
                <c:pt idx="12">
                  <c:v>101</c:v>
                </c:pt>
                <c:pt idx="13">
                  <c:v>19</c:v>
                </c:pt>
                <c:pt idx="14">
                  <c:v>5</c:v>
                </c:pt>
                <c:pt idx="15">
                  <c:v>33</c:v>
                </c:pt>
                <c:pt idx="16">
                  <c:v>32</c:v>
                </c:pt>
                <c:pt idx="17">
                  <c:v>67</c:v>
                </c:pt>
                <c:pt idx="18">
                  <c:v>27</c:v>
                </c:pt>
                <c:pt idx="19">
                  <c:v>3</c:v>
                </c:pt>
              </c:numCache>
            </c:numRef>
          </c:val>
          <c:extLst>
            <c:ext xmlns:c16="http://schemas.microsoft.com/office/drawing/2014/chart" uri="{C3380CC4-5D6E-409C-BE32-E72D297353CC}">
              <c16:uniqueId val="{00000000-7438-4EE4-924E-BA72FBBF312F}"/>
            </c:ext>
          </c:extLst>
        </c:ser>
        <c:ser>
          <c:idx val="1"/>
          <c:order val="1"/>
          <c:tx>
            <c:strRef>
              <c:f>'Map Analysis'!$AP$4</c:f>
              <c:strCache>
                <c:ptCount val="1"/>
                <c:pt idx="0">
                  <c:v>2nd generation</c:v>
                </c:pt>
              </c:strCache>
            </c:strRef>
          </c:tx>
          <c:spPr>
            <a:solidFill>
              <a:srgbClr val="1C5CAB"/>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Magic Survival</c:v>
                </c:pt>
              </c:strCache>
            </c:strRef>
          </c:cat>
          <c:val>
            <c:numRef>
              <c:f>'Map Analysis'!$AP$5:$AP$24</c:f>
              <c:numCache>
                <c:formatCode>General</c:formatCode>
                <c:ptCount val="20"/>
                <c:pt idx="0">
                  <c:v>162</c:v>
                </c:pt>
                <c:pt idx="1">
                  <c:v>72</c:v>
                </c:pt>
                <c:pt idx="2">
                  <c:v>197</c:v>
                </c:pt>
                <c:pt idx="3">
                  <c:v>122.5</c:v>
                </c:pt>
                <c:pt idx="4">
                  <c:v>35</c:v>
                </c:pt>
                <c:pt idx="5">
                  <c:v>120</c:v>
                </c:pt>
                <c:pt idx="6">
                  <c:v>49</c:v>
                </c:pt>
                <c:pt idx="7">
                  <c:v>43</c:v>
                </c:pt>
                <c:pt idx="8">
                  <c:v>120.5</c:v>
                </c:pt>
                <c:pt idx="9">
                  <c:v>88.5</c:v>
                </c:pt>
                <c:pt idx="10">
                  <c:v>5.5</c:v>
                </c:pt>
                <c:pt idx="11">
                  <c:v>23</c:v>
                </c:pt>
                <c:pt idx="12">
                  <c:v>35</c:v>
                </c:pt>
                <c:pt idx="13">
                  <c:v>59.5</c:v>
                </c:pt>
                <c:pt idx="14">
                  <c:v>10</c:v>
                </c:pt>
                <c:pt idx="15">
                  <c:v>47.5</c:v>
                </c:pt>
                <c:pt idx="16">
                  <c:v>42.5</c:v>
                </c:pt>
                <c:pt idx="17">
                  <c:v>14</c:v>
                </c:pt>
                <c:pt idx="18">
                  <c:v>22</c:v>
                </c:pt>
                <c:pt idx="19">
                  <c:v>50.5</c:v>
                </c:pt>
              </c:numCache>
            </c:numRef>
          </c:val>
          <c:extLst>
            <c:ext xmlns:c16="http://schemas.microsoft.com/office/drawing/2014/chart" uri="{C3380CC4-5D6E-409C-BE32-E72D297353CC}">
              <c16:uniqueId val="{00000001-7438-4EE4-924E-BA72FBBF312F}"/>
            </c:ext>
          </c:extLst>
        </c:ser>
        <c:ser>
          <c:idx val="2"/>
          <c:order val="2"/>
          <c:tx>
            <c:strRef>
              <c:f>'Map Analysis'!$AQ$4</c:f>
              <c:strCache>
                <c:ptCount val="1"/>
                <c:pt idx="0">
                  <c:v>3rd generation</c:v>
                </c:pt>
              </c:strCache>
            </c:strRef>
          </c:tx>
          <c:spPr>
            <a:solidFill>
              <a:srgbClr val="3987E5"/>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Magic Survival</c:v>
                </c:pt>
              </c:strCache>
            </c:strRef>
          </c:cat>
          <c:val>
            <c:numRef>
              <c:f>'Map Analysis'!$AQ$5:$AQ$24</c:f>
              <c:numCache>
                <c:formatCode>General</c:formatCode>
                <c:ptCount val="20"/>
                <c:pt idx="0">
                  <c:v>236</c:v>
                </c:pt>
                <c:pt idx="1">
                  <c:v>103</c:v>
                </c:pt>
                <c:pt idx="2">
                  <c:v>163.25</c:v>
                </c:pt>
                <c:pt idx="3">
                  <c:v>36</c:v>
                </c:pt>
                <c:pt idx="4">
                  <c:v>43.75</c:v>
                </c:pt>
                <c:pt idx="5">
                  <c:v>77.25</c:v>
                </c:pt>
                <c:pt idx="6">
                  <c:v>52</c:v>
                </c:pt>
                <c:pt idx="7">
                  <c:v>98.5</c:v>
                </c:pt>
                <c:pt idx="8">
                  <c:v>68.75</c:v>
                </c:pt>
                <c:pt idx="9">
                  <c:v>63.5</c:v>
                </c:pt>
                <c:pt idx="10">
                  <c:v>22.5</c:v>
                </c:pt>
                <c:pt idx="11">
                  <c:v>60</c:v>
                </c:pt>
                <c:pt idx="12">
                  <c:v>2.5</c:v>
                </c:pt>
                <c:pt idx="13">
                  <c:v>34.5</c:v>
                </c:pt>
                <c:pt idx="14">
                  <c:v>4.25</c:v>
                </c:pt>
                <c:pt idx="15">
                  <c:v>8.75</c:v>
                </c:pt>
                <c:pt idx="16">
                  <c:v>12</c:v>
                </c:pt>
                <c:pt idx="17">
                  <c:v>0.75</c:v>
                </c:pt>
                <c:pt idx="18">
                  <c:v>23.75</c:v>
                </c:pt>
                <c:pt idx="19">
                  <c:v>17.5</c:v>
                </c:pt>
              </c:numCache>
            </c:numRef>
          </c:val>
          <c:extLst>
            <c:ext xmlns:c16="http://schemas.microsoft.com/office/drawing/2014/chart" uri="{C3380CC4-5D6E-409C-BE32-E72D297353CC}">
              <c16:uniqueId val="{00000002-7438-4EE4-924E-BA72FBBF312F}"/>
            </c:ext>
          </c:extLst>
        </c:ser>
        <c:ser>
          <c:idx val="3"/>
          <c:order val="3"/>
          <c:tx>
            <c:strRef>
              <c:f>'Map Analysis'!$AR$4</c:f>
              <c:strCache>
                <c:ptCount val="1"/>
                <c:pt idx="0">
                  <c:v>4th and beyond</c:v>
                </c:pt>
              </c:strCache>
            </c:strRef>
          </c:tx>
          <c:spPr>
            <a:solidFill>
              <a:srgbClr val="86B6EF"/>
            </a:solidFill>
            <a:ln w="19050">
              <a:solidFill>
                <a:srgbClr val="FFFFFF"/>
              </a:solidFill>
            </a:ln>
          </c:spPr>
          <c:invertIfNegative val="0"/>
          <c:cat>
            <c:strRef>
              <c:f>'Map Analysis'!$AM$5:$AM$24</c:f>
              <c:strCache>
                <c:ptCount val="20"/>
                <c:pt idx="0">
                  <c:v>Spelunky Classic</c:v>
                </c:pt>
                <c:pt idx="1">
                  <c:v>NetHack</c:v>
                </c:pt>
                <c:pt idx="2">
                  <c:v>The Binding of Isaac</c:v>
                </c:pt>
                <c:pt idx="3">
                  <c:v>Slay the Spire</c:v>
                </c:pt>
                <c:pt idx="4">
                  <c:v>Hack</c:v>
                </c:pt>
                <c:pt idx="5">
                  <c:v>FTL</c:v>
                </c:pt>
                <c:pt idx="6">
                  <c:v>Rogue</c:v>
                </c:pt>
                <c:pt idx="7">
                  <c:v>Desktop Dungeons</c:v>
                </c:pt>
                <c:pt idx="8">
                  <c:v>Darkest Dungeon</c:v>
                </c:pt>
                <c:pt idx="9">
                  <c:v>Dream Quest</c:v>
                </c:pt>
                <c:pt idx="10">
                  <c:v>Dungeon Crawl Stone Soup</c:v>
                </c:pt>
                <c:pt idx="11">
                  <c:v>Weird Worlds: Return to Infinite Space</c:v>
                </c:pt>
                <c:pt idx="12">
                  <c:v>Vampire Survivors</c:v>
                </c:pt>
                <c:pt idx="13">
                  <c:v>Rogue Legacy</c:v>
                </c:pt>
                <c:pt idx="14">
                  <c:v>Linley's Dungeon Crawl</c:v>
                </c:pt>
                <c:pt idx="15">
                  <c:v>Enter the Gungeon</c:v>
                </c:pt>
                <c:pt idx="16">
                  <c:v>Dead Cells</c:v>
                </c:pt>
                <c:pt idx="17">
                  <c:v>Hades</c:v>
                </c:pt>
                <c:pt idx="18">
                  <c:v>Nuclear Throne</c:v>
                </c:pt>
                <c:pt idx="19">
                  <c:v>Magic Survival</c:v>
                </c:pt>
              </c:strCache>
            </c:strRef>
          </c:cat>
          <c:val>
            <c:numRef>
              <c:f>'Map Analysis'!$AR$5:$AR$24</c:f>
              <c:numCache>
                <c:formatCode>General</c:formatCode>
                <c:ptCount val="20"/>
                <c:pt idx="0">
                  <c:v>212.265625</c:v>
                </c:pt>
                <c:pt idx="1">
                  <c:v>314.248046875</c:v>
                </c:pt>
                <c:pt idx="2">
                  <c:v>67.3125</c:v>
                </c:pt>
                <c:pt idx="3">
                  <c:v>5.375</c:v>
                </c:pt>
                <c:pt idx="4">
                  <c:v>210.1240234375</c:v>
                </c:pt>
                <c:pt idx="5">
                  <c:v>36.34375</c:v>
                </c:pt>
                <c:pt idx="6">
                  <c:v>146.35888671875</c:v>
                </c:pt>
                <c:pt idx="7">
                  <c:v>115.28125</c:v>
                </c:pt>
                <c:pt idx="8">
                  <c:v>21.0625</c:v>
                </c:pt>
                <c:pt idx="9">
                  <c:v>21.9375</c:v>
                </c:pt>
                <c:pt idx="10">
                  <c:v>106.890625</c:v>
                </c:pt>
                <c:pt idx="11">
                  <c:v>56.796875</c:v>
                </c:pt>
                <c:pt idx="12">
                  <c:v>0</c:v>
                </c:pt>
                <c:pt idx="13">
                  <c:v>6.9375</c:v>
                </c:pt>
                <c:pt idx="14">
                  <c:v>99.76953125</c:v>
                </c:pt>
                <c:pt idx="15">
                  <c:v>0.375</c:v>
                </c:pt>
                <c:pt idx="16">
                  <c:v>0.625</c:v>
                </c:pt>
                <c:pt idx="17">
                  <c:v>0</c:v>
                </c:pt>
                <c:pt idx="18">
                  <c:v>4.5625</c:v>
                </c:pt>
                <c:pt idx="19">
                  <c:v>1.25</c:v>
                </c:pt>
              </c:numCache>
            </c:numRef>
          </c:val>
          <c:extLst>
            <c:ext xmlns:c16="http://schemas.microsoft.com/office/drawing/2014/chart" uri="{C3380CC4-5D6E-409C-BE32-E72D297353CC}">
              <c16:uniqueId val="{00000003-7438-4EE4-924E-BA72FBBF312F}"/>
            </c:ext>
          </c:extLst>
        </c:ser>
        <c:dLbls>
          <c:showLegendKey val="0"/>
          <c:showVal val="0"/>
          <c:showCatName val="0"/>
          <c:showSerName val="0"/>
          <c:showPercent val="0"/>
          <c:showBubbleSize val="0"/>
        </c:dLbls>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b"/>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33</xdr:col>
      <xdr:colOff>112059</xdr:colOff>
      <xdr:row>25</xdr:row>
      <xdr:rowOff>67236</xdr:rowOff>
    </xdr:from>
    <xdr:ext cx="10800000" cy="6840000"/>
    <xdr:graphicFrame macro="">
      <xdr:nvGraphicFramePr>
        <xdr:cNvPr id="10" name="Influence chart">
          <a:extLst>
            <a:ext uri="{FF2B5EF4-FFF2-40B4-BE49-F238E27FC236}">
              <a16:creationId xmlns:a16="http://schemas.microsoft.com/office/drawing/2014/main" id="{00000000-0008-0000-1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97" totalsRowShown="0">
  <autoFilter ref="A1:J997" xr:uid="{00000000-0009-0000-0100-000001000000}"/>
  <sortState xmlns:xlrd2="http://schemas.microsoft.com/office/spreadsheetml/2017/richdata2" ref="A2:J997">
    <sortCondition ref="A989:A99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618" totalsRowShown="0">
  <autoFilter ref="A1:G1618" xr:uid="{00000000-0009-0000-0100-000002000000}"/>
  <sortState xmlns:xlrd2="http://schemas.microsoft.com/office/spreadsheetml/2017/richdata2" ref="A2:G1618">
    <sortCondition ref="B2:B1618"/>
    <sortCondition ref="A2:A161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71" totalsRowShown="0">
  <autoFilter ref="A1:N71" xr:uid="{00000000-0009-0000-0100-000005000000}"/>
  <sortState xmlns:xlrd2="http://schemas.microsoft.com/office/spreadsheetml/2017/richdata2" ref="A2:N71">
    <sortCondition ref="B2:B71"/>
    <sortCondition ref="C2:C71"/>
    <sortCondition ref="A2:A71"/>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693" Type="http://schemas.openxmlformats.org/officeDocument/2006/relationships/hyperlink" Target="https://store.steampowered.com/app/1307660/Ravenbound/"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697" Type="http://schemas.openxmlformats.org/officeDocument/2006/relationships/hyperlink" Target="https://store.steampowered.com/app/2050590/Fhtagn_Simulator/"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296" Type="http://schemas.openxmlformats.org/officeDocument/2006/relationships/hyperlink" Target="https://store.steampowered.com/app/3052450/Morimens/"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363" Type="http://schemas.openxmlformats.org/officeDocument/2006/relationships/hyperlink" Target="https://store.steampowered.com/app/2185780/Return_to_abys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692" Type="http://schemas.openxmlformats.org/officeDocument/2006/relationships/hyperlink" Target="https://store.steampowered.com/app/407560/Killing_Room/"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694" Type="http://schemas.openxmlformats.org/officeDocument/2006/relationships/hyperlink" Target="https://store.steampowered.com/app/926390/Infected_Shelter/"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696" Type="http://schemas.openxmlformats.org/officeDocument/2006/relationships/hyperlink" Target="https://store.steampowered.com/app/2323980/Dungeons_Jewels/"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698" Type="http://schemas.openxmlformats.org/officeDocument/2006/relationships/hyperlink" Target="https://store.steampowered.com/app/1963570/Cuisine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hyperlink" Target="https://store.steampowered.com/app/396750/EVERSPACE/?curator_clanid=44055518"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695" Type="http://schemas.openxmlformats.org/officeDocument/2006/relationships/hyperlink" Target="https://store.steampowered.com/app/4268460/ShoreTile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 Id="rId699" Type="http://schemas.openxmlformats.org/officeDocument/2006/relationships/table" Target="../tables/table1.xm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461" Type="http://schemas.openxmlformats.org/officeDocument/2006/relationships/hyperlink" Target="https://store.steampowered.com/app/1199030/Tainted_Grail_Conquest/" TargetMode="External"/><Relationship Id="rId559" Type="http://schemas.openxmlformats.org/officeDocument/2006/relationships/hyperlink" Target="https://store.steampowered.com/app/3271280/Shroom_and_Gloom/"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419" Type="http://schemas.openxmlformats.org/officeDocument/2006/relationships/hyperlink" Target="https://store.steampowered.com/app/3631290/Slots__Daggers/" TargetMode="External"/><Relationship Id="rId626" Type="http://schemas.openxmlformats.org/officeDocument/2006/relationships/hyperlink" Target="https://store.steampowered.com/app/4274730/Roguefort"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1043" Type="http://schemas.openxmlformats.org/officeDocument/2006/relationships/hyperlink" Target="https://steamcommunity.com/games/1307660/announcements/detail/3694684194527145154"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1054" Type="http://schemas.openxmlformats.org/officeDocument/2006/relationships/hyperlink" Target="https://www.videogamesgood.com/post/bitsummit-10-developer-q-a-cuisineer-dishes-up-dungeon-crawling-and-restaurant-sim-action"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1036" Type="http://schemas.openxmlformats.org/officeDocument/2006/relationships/hyperlink" Target="https://news.xbox.com/en-us/2015/10/21/games-everspace-brings-roguelike-action-to-the-space-shooter-gen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1047" Type="http://schemas.openxmlformats.org/officeDocument/2006/relationships/hyperlink" Target="https://steamcommunity.com/games/4268460/announcements/detail/704397413072245351"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1042" Type="http://schemas.openxmlformats.org/officeDocument/2006/relationships/hyperlink" Target="https://steamcommunity.com/games/1307660/announcements/detail/3694684194527145154"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1053" Type="http://schemas.openxmlformats.org/officeDocument/2006/relationships/hyperlink" Target="https://www.videogamesgood.com/post/bitsummit-10-developer-q-a-cuisineer-dishes-up-dungeon-crawling-and-restaurant-sim-action"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hyperlink" Target="https://news.xbox.com/en-us/2015/10/21/games-everspace-brings-roguelike-action-to-the-space-shooter-genre/"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1046" Type="http://schemas.openxmlformats.org/officeDocument/2006/relationships/hyperlink" Target="https://infectedshelter.com/presskit.htm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1039" Type="http://schemas.openxmlformats.org/officeDocument/2006/relationships/hyperlink" Target="https://steamcommunity.com/app/407560/discussions/0/343787283757028784/"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41" Type="http://schemas.openxmlformats.org/officeDocument/2006/relationships/hyperlink" Target="https://steamcommunity.com/games/1307660/announcements/detail/369468419452714515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1052" Type="http://schemas.openxmlformats.org/officeDocument/2006/relationships/hyperlink" Target="https://www.videogamesgood.com/post/bitsummit-10-developer-q-a-cuisineer-dishes-up-dungeon-crawling-and-restaurant-sim-action"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1045" Type="http://schemas.openxmlformats.org/officeDocument/2006/relationships/hyperlink" Target="https://infectedshelter.com/presskit.html"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1038" Type="http://schemas.openxmlformats.org/officeDocument/2006/relationships/hyperlink" Target="https://steamcommunity.com/app/407560/discussions/0/343787283757028784/"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1049" Type="http://schemas.openxmlformats.org/officeDocument/2006/relationships/hyperlink" Target="https://store.steampowered.com/app/2050590/Fhtagn_Simulator/"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1040" Type="http://schemas.openxmlformats.org/officeDocument/2006/relationships/hyperlink" Target="https://steamcommunity.com/app/407560/discussions/0/343787283757028784/"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051" Type="http://schemas.openxmlformats.org/officeDocument/2006/relationships/hyperlink" Target="https://store.steampowered.com/app/2050590/Fhtagn_Simulator/"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1044" Type="http://schemas.openxmlformats.org/officeDocument/2006/relationships/hyperlink" Target="https://infectedshelter.com/presskit.html"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1055" Type="http://schemas.openxmlformats.org/officeDocument/2006/relationships/table" Target="../tables/table2.xm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1037" Type="http://schemas.openxmlformats.org/officeDocument/2006/relationships/hyperlink" Target="https://news.xbox.com/en-us/2015/10/21/games-everspace-brings-roguelike-action-to-the-space-shooter-genre/"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1048" Type="http://schemas.openxmlformats.org/officeDocument/2006/relationships/hyperlink" Target="https://store.steampowered.com/app/2323980/Dungeons_Jewels/"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1050" Type="http://schemas.openxmlformats.org/officeDocument/2006/relationships/hyperlink" Target="https://store.steampowered.com/app/2050590/Fhtagn_Simulator/"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81" Type="http://schemas.openxmlformats.org/officeDocument/2006/relationships/hyperlink" Target="https://www.youtube.com/watch?v=5fR9VYTfm2A&amp;t=1s"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97"/>
  <sheetViews>
    <sheetView topLeftCell="A957" zoomScaleNormal="100" workbookViewId="0">
      <selection activeCell="A989" sqref="A9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16962</v>
      </c>
      <c r="B69">
        <v>2026</v>
      </c>
      <c r="C69" t="s">
        <v>215</v>
      </c>
      <c r="D69" t="b">
        <v>1</v>
      </c>
      <c r="E69" t="b">
        <f>COUNTIF(connections!A:A, A69) &gt; 0</f>
        <v>0</v>
      </c>
      <c r="F69" t="s">
        <v>267</v>
      </c>
      <c r="G69" t="s">
        <v>16966</v>
      </c>
      <c r="J69" s="10" t="s">
        <v>16967</v>
      </c>
    </row>
    <row r="70" spans="1:10" ht="15" customHeight="1" x14ac:dyDescent="0.25">
      <c r="A70" t="s">
        <v>384</v>
      </c>
      <c r="B70">
        <v>2025</v>
      </c>
      <c r="C70" t="s">
        <v>175</v>
      </c>
      <c r="D70" t="b">
        <f>TRUE()</f>
        <v>1</v>
      </c>
      <c r="E70" t="b">
        <f>COUNTIF(connections!A:A, A70) &gt; 0</f>
        <v>0</v>
      </c>
      <c r="G70" t="s">
        <v>385</v>
      </c>
      <c r="H70" t="s">
        <v>180</v>
      </c>
      <c r="I70" t="s">
        <v>386</v>
      </c>
    </row>
    <row r="71" spans="1:10" ht="15" customHeight="1" x14ac:dyDescent="0.25">
      <c r="A71" t="s">
        <v>387</v>
      </c>
      <c r="B71">
        <v>2024</v>
      </c>
      <c r="C71" t="s">
        <v>169</v>
      </c>
      <c r="D71" t="b">
        <f>TRUE()</f>
        <v>1</v>
      </c>
      <c r="E71" t="b">
        <f>COUNTIF(connections!A:A, A71) &gt; 0</f>
        <v>0</v>
      </c>
      <c r="G71" t="s">
        <v>388</v>
      </c>
      <c r="H71" t="s">
        <v>180</v>
      </c>
      <c r="I71" t="s">
        <v>389</v>
      </c>
      <c r="J71" s="1" t="s">
        <v>390</v>
      </c>
    </row>
    <row r="72" spans="1:10" ht="15" customHeight="1" x14ac:dyDescent="0.25">
      <c r="A72" t="s">
        <v>391</v>
      </c>
      <c r="B72">
        <v>2020</v>
      </c>
      <c r="C72" t="s">
        <v>169</v>
      </c>
      <c r="D72" t="b">
        <f>FALSE()</f>
        <v>0</v>
      </c>
      <c r="E72" t="b">
        <f>COUNTIF(connections!A:A, A72) &gt; 0</f>
        <v>0</v>
      </c>
      <c r="F72" t="s">
        <v>392</v>
      </c>
      <c r="G72" t="s">
        <v>393</v>
      </c>
      <c r="H72" t="s">
        <v>180</v>
      </c>
      <c r="I72" t="s">
        <v>394</v>
      </c>
      <c r="J72" s="1" t="s">
        <v>395</v>
      </c>
    </row>
    <row r="73" spans="1:10" ht="15" customHeight="1" x14ac:dyDescent="0.25">
      <c r="A73" t="s">
        <v>396</v>
      </c>
      <c r="B73">
        <v>2024</v>
      </c>
      <c r="C73" t="s">
        <v>215</v>
      </c>
      <c r="D73" t="b">
        <f>TRUE()</f>
        <v>1</v>
      </c>
      <c r="E73" t="b">
        <f>COUNTIF(connections!A:A, A73) &gt; 0</f>
        <v>0</v>
      </c>
      <c r="F73" t="s">
        <v>397</v>
      </c>
      <c r="G73" t="s">
        <v>398</v>
      </c>
      <c r="H73" t="s">
        <v>180</v>
      </c>
      <c r="I73" t="s">
        <v>399</v>
      </c>
      <c r="J73" s="1" t="s">
        <v>400</v>
      </c>
    </row>
    <row r="74" spans="1:10" ht="15" customHeight="1" x14ac:dyDescent="0.25">
      <c r="A74" t="s">
        <v>401</v>
      </c>
      <c r="B74">
        <v>1978</v>
      </c>
      <c r="C74" t="s">
        <v>172</v>
      </c>
      <c r="D74" t="b">
        <f>FALSE()</f>
        <v>0</v>
      </c>
      <c r="E74" t="b">
        <f>COUNTIF(connections!A:A, A74) &gt; 0</f>
        <v>0</v>
      </c>
      <c r="G74" t="s">
        <v>402</v>
      </c>
      <c r="H74" t="s">
        <v>180</v>
      </c>
      <c r="I74" t="s">
        <v>403</v>
      </c>
    </row>
    <row r="75" spans="1:10" ht="15" customHeight="1" x14ac:dyDescent="0.25">
      <c r="A75" t="s">
        <v>404</v>
      </c>
      <c r="B75">
        <v>2022</v>
      </c>
      <c r="C75" t="s">
        <v>175</v>
      </c>
      <c r="D75" t="b">
        <f>TRUE()</f>
        <v>1</v>
      </c>
      <c r="E75" t="b">
        <f>COUNTIF(connections!A:A, A75) &gt; 0</f>
        <v>0</v>
      </c>
      <c r="G75" t="s">
        <v>405</v>
      </c>
      <c r="H75" t="s">
        <v>180</v>
      </c>
      <c r="I75" t="s">
        <v>406</v>
      </c>
      <c r="J75" s="1" t="s">
        <v>407</v>
      </c>
    </row>
    <row r="76" spans="1:10" ht="15" customHeight="1" x14ac:dyDescent="0.25">
      <c r="A76" t="s">
        <v>16933</v>
      </c>
      <c r="B76">
        <v>2022</v>
      </c>
      <c r="C76" t="s">
        <v>169</v>
      </c>
      <c r="D76" t="b">
        <v>1</v>
      </c>
      <c r="E76" t="b">
        <f>COUNTIF(connections!A:A, A76) &gt; 0</f>
        <v>0</v>
      </c>
      <c r="G76" t="s">
        <v>16934</v>
      </c>
      <c r="J76" s="10" t="s">
        <v>16935</v>
      </c>
    </row>
    <row r="77" spans="1:10" ht="15" customHeight="1" x14ac:dyDescent="0.25">
      <c r="A77" t="s">
        <v>408</v>
      </c>
      <c r="B77">
        <v>2023</v>
      </c>
      <c r="C77" t="s">
        <v>169</v>
      </c>
      <c r="D77" t="b">
        <f>TRUE()</f>
        <v>1</v>
      </c>
      <c r="E77" t="b">
        <f>COUNTIF(connections!A:A, A77) &gt; 0</f>
        <v>0</v>
      </c>
      <c r="G77" t="s">
        <v>409</v>
      </c>
      <c r="H77" t="s">
        <v>180</v>
      </c>
      <c r="I77" t="s">
        <v>410</v>
      </c>
      <c r="J77" s="1" t="s">
        <v>411</v>
      </c>
    </row>
    <row r="78" spans="1:10" ht="15" customHeight="1" x14ac:dyDescent="0.25">
      <c r="A78" t="s">
        <v>412</v>
      </c>
      <c r="B78">
        <v>2026</v>
      </c>
      <c r="C78" t="s">
        <v>175</v>
      </c>
      <c r="D78" t="b">
        <f>TRUE()</f>
        <v>1</v>
      </c>
      <c r="E78" t="b">
        <f>COUNTIF(connections!A:A, A78) &gt; 0</f>
        <v>0</v>
      </c>
      <c r="G78" t="s">
        <v>413</v>
      </c>
      <c r="J78" s="10" t="s">
        <v>3012</v>
      </c>
    </row>
    <row r="79" spans="1:10" ht="15" customHeight="1" x14ac:dyDescent="0.25">
      <c r="A79" t="s">
        <v>414</v>
      </c>
      <c r="B79">
        <v>2024</v>
      </c>
      <c r="C79" t="s">
        <v>175</v>
      </c>
      <c r="D79" t="b">
        <f>TRUE()</f>
        <v>1</v>
      </c>
      <c r="E79" t="b">
        <f>COUNTIF(connections!A:A, A79) &gt; 0</f>
        <v>0</v>
      </c>
      <c r="F79" t="s">
        <v>347</v>
      </c>
      <c r="G79" t="s">
        <v>415</v>
      </c>
      <c r="H79" t="s">
        <v>180</v>
      </c>
      <c r="I79" t="s">
        <v>416</v>
      </c>
      <c r="J79" s="1" t="s">
        <v>417</v>
      </c>
    </row>
    <row r="80" spans="1:10" ht="15" customHeight="1" x14ac:dyDescent="0.25">
      <c r="A80" t="s">
        <v>418</v>
      </c>
      <c r="B80">
        <v>2022</v>
      </c>
      <c r="C80" t="s">
        <v>169</v>
      </c>
      <c r="D80" t="b">
        <f>TRUE()</f>
        <v>1</v>
      </c>
      <c r="E80" t="b">
        <f>COUNTIF(connections!A:A, A80) &gt; 0</f>
        <v>0</v>
      </c>
      <c r="G80" t="s">
        <v>419</v>
      </c>
      <c r="J80" s="10" t="s">
        <v>420</v>
      </c>
    </row>
    <row r="81" spans="1:10" ht="15" customHeight="1" x14ac:dyDescent="0.25">
      <c r="A81" t="s">
        <v>421</v>
      </c>
      <c r="B81">
        <v>2026</v>
      </c>
      <c r="C81" t="s">
        <v>175</v>
      </c>
      <c r="D81" t="b">
        <f>TRUE()</f>
        <v>1</v>
      </c>
      <c r="E81" t="b">
        <f>COUNTIF(connections!A:A, A81) &gt; 0</f>
        <v>0</v>
      </c>
      <c r="F81" t="s">
        <v>347</v>
      </c>
      <c r="G81" t="s">
        <v>422</v>
      </c>
      <c r="J81" s="10" t="s">
        <v>423</v>
      </c>
    </row>
    <row r="82" spans="1:10" ht="15" customHeight="1" x14ac:dyDescent="0.25">
      <c r="A82" t="s">
        <v>9832</v>
      </c>
      <c r="B82">
        <v>2021</v>
      </c>
      <c r="C82" t="s">
        <v>169</v>
      </c>
      <c r="D82" t="b">
        <v>0</v>
      </c>
      <c r="E82" t="b">
        <f>COUNTIF(connections!A:A, A82) &gt; 0</f>
        <v>0</v>
      </c>
      <c r="F82" t="s">
        <v>9836</v>
      </c>
      <c r="G82" t="s">
        <v>9833</v>
      </c>
      <c r="H82" t="s">
        <v>180</v>
      </c>
      <c r="I82" t="s">
        <v>9835</v>
      </c>
      <c r="J82" s="10" t="s">
        <v>9834</v>
      </c>
    </row>
    <row r="83" spans="1:10" ht="15" customHeight="1" x14ac:dyDescent="0.25">
      <c r="A83" t="s">
        <v>424</v>
      </c>
      <c r="B83">
        <v>2019</v>
      </c>
      <c r="C83" t="s">
        <v>169</v>
      </c>
      <c r="D83" t="b">
        <f>TRUE()</f>
        <v>1</v>
      </c>
      <c r="E83" t="b">
        <f>COUNTIF(connections!A:A, A83) &gt; 0</f>
        <v>0</v>
      </c>
      <c r="G83" t="s">
        <v>425</v>
      </c>
      <c r="H83" t="s">
        <v>180</v>
      </c>
      <c r="I83" t="s">
        <v>426</v>
      </c>
      <c r="J83" s="1" t="s">
        <v>427</v>
      </c>
    </row>
    <row r="84" spans="1:10" ht="15" customHeight="1" x14ac:dyDescent="0.25">
      <c r="A84" t="s">
        <v>428</v>
      </c>
      <c r="B84">
        <v>2019</v>
      </c>
      <c r="C84" t="s">
        <v>169</v>
      </c>
      <c r="D84" t="b">
        <f>TRUE()</f>
        <v>1</v>
      </c>
      <c r="E84" t="b">
        <f>COUNTIF(connections!A:A, A84) &gt; 0</f>
        <v>1</v>
      </c>
      <c r="G84" t="s">
        <v>429</v>
      </c>
      <c r="H84" t="s">
        <v>180</v>
      </c>
      <c r="I84" t="s">
        <v>430</v>
      </c>
      <c r="J84" s="1" t="s">
        <v>431</v>
      </c>
    </row>
    <row r="85" spans="1:10" ht="15" customHeight="1" x14ac:dyDescent="0.25">
      <c r="A85" t="s">
        <v>432</v>
      </c>
      <c r="B85">
        <v>2023</v>
      </c>
      <c r="C85" t="s">
        <v>215</v>
      </c>
      <c r="D85" t="b">
        <f>FALSE()</f>
        <v>0</v>
      </c>
      <c r="E85" t="b">
        <f>COUNTIF(connections!A:A, A85) &gt; 0</f>
        <v>1</v>
      </c>
      <c r="F85" t="s">
        <v>397</v>
      </c>
      <c r="G85" t="s">
        <v>433</v>
      </c>
      <c r="H85" t="s">
        <v>180</v>
      </c>
      <c r="I85" t="s">
        <v>434</v>
      </c>
      <c r="J85" s="1" t="s">
        <v>435</v>
      </c>
    </row>
    <row r="86" spans="1:10" ht="15" customHeight="1" x14ac:dyDescent="0.25">
      <c r="A86" t="s">
        <v>436</v>
      </c>
      <c r="B86">
        <v>2024</v>
      </c>
      <c r="C86" t="s">
        <v>215</v>
      </c>
      <c r="D86" t="b">
        <f>FALSE()</f>
        <v>0</v>
      </c>
      <c r="E86" t="b">
        <f>COUNTIF(connections!A:A, A86) &gt; 0</f>
        <v>0</v>
      </c>
      <c r="F86" t="s">
        <v>397</v>
      </c>
      <c r="G86" t="s">
        <v>437</v>
      </c>
      <c r="H86" t="s">
        <v>180</v>
      </c>
      <c r="I86" t="s">
        <v>438</v>
      </c>
      <c r="J86" s="1" t="s">
        <v>439</v>
      </c>
    </row>
    <row r="87" spans="1:10" ht="15" customHeight="1" x14ac:dyDescent="0.25">
      <c r="A87" t="s">
        <v>9892</v>
      </c>
      <c r="B87">
        <v>2026</v>
      </c>
      <c r="C87" t="s">
        <v>169</v>
      </c>
      <c r="D87" t="b">
        <v>1</v>
      </c>
      <c r="E87" t="b">
        <f>COUNTIF(connections!A:A, A87) &gt; 0</f>
        <v>0</v>
      </c>
      <c r="G87" t="s">
        <v>9893</v>
      </c>
      <c r="H87" t="s">
        <v>180</v>
      </c>
      <c r="I87" t="s">
        <v>9890</v>
      </c>
      <c r="J87" s="10" t="s">
        <v>9891</v>
      </c>
    </row>
    <row r="88" spans="1:10" ht="15" customHeight="1" x14ac:dyDescent="0.25">
      <c r="A88" t="s">
        <v>4443</v>
      </c>
      <c r="B88">
        <v>2026</v>
      </c>
      <c r="C88" t="s">
        <v>169</v>
      </c>
      <c r="D88" t="b">
        <v>1</v>
      </c>
      <c r="E88" t="b">
        <f>COUNTIF(connections!A:A, A88) &gt; 0</f>
        <v>0</v>
      </c>
      <c r="F88" t="s">
        <v>1798</v>
      </c>
      <c r="G88" t="s">
        <v>16947</v>
      </c>
      <c r="J88" s="10" t="s">
        <v>16948</v>
      </c>
    </row>
    <row r="89" spans="1:10" ht="15" customHeight="1" x14ac:dyDescent="0.25">
      <c r="A89" t="s">
        <v>440</v>
      </c>
      <c r="B89">
        <v>2023</v>
      </c>
      <c r="C89" t="s">
        <v>169</v>
      </c>
      <c r="D89" t="b">
        <f>TRUE()</f>
        <v>1</v>
      </c>
      <c r="E89" t="b">
        <f>COUNTIF(connections!A:A, A89) &gt; 0</f>
        <v>0</v>
      </c>
      <c r="G89" t="s">
        <v>441</v>
      </c>
    </row>
    <row r="90" spans="1:10" ht="15" customHeight="1" x14ac:dyDescent="0.25">
      <c r="A90" t="s">
        <v>14275</v>
      </c>
      <c r="B90">
        <v>2026</v>
      </c>
      <c r="C90" t="s">
        <v>175</v>
      </c>
      <c r="D90" t="b">
        <v>0</v>
      </c>
      <c r="E90" t="b">
        <f>COUNTIF(connections!A:A, A90) &gt; 0</f>
        <v>0</v>
      </c>
      <c r="G90" t="s">
        <v>14276</v>
      </c>
      <c r="J90" s="10" t="s">
        <v>14277</v>
      </c>
    </row>
    <row r="91" spans="1:10" ht="15" customHeight="1" x14ac:dyDescent="0.25">
      <c r="A91" t="s">
        <v>442</v>
      </c>
      <c r="B91">
        <v>2024</v>
      </c>
      <c r="C91" t="s">
        <v>169</v>
      </c>
      <c r="D91" t="b">
        <f>TRUE()</f>
        <v>1</v>
      </c>
      <c r="E91" t="b">
        <f>COUNTIF(connections!A:A, A91) &gt; 0</f>
        <v>0</v>
      </c>
      <c r="G91" t="s">
        <v>443</v>
      </c>
      <c r="H91" t="s">
        <v>180</v>
      </c>
      <c r="I91" t="s">
        <v>444</v>
      </c>
      <c r="J91" s="1" t="s">
        <v>445</v>
      </c>
    </row>
    <row r="92" spans="1:10" ht="15" customHeight="1" x14ac:dyDescent="0.25">
      <c r="A92" t="s">
        <v>446</v>
      </c>
      <c r="B92">
        <v>2025</v>
      </c>
      <c r="C92" t="s">
        <v>215</v>
      </c>
      <c r="D92" t="b">
        <f>FALSE()</f>
        <v>0</v>
      </c>
      <c r="E92" t="b">
        <f>COUNTIF(connections!A:A, A92) &gt; 0</f>
        <v>0</v>
      </c>
      <c r="F92" t="s">
        <v>397</v>
      </c>
      <c r="G92" t="s">
        <v>447</v>
      </c>
    </row>
    <row r="93" spans="1:10" ht="15" customHeight="1" x14ac:dyDescent="0.25">
      <c r="A93" t="s">
        <v>448</v>
      </c>
      <c r="B93">
        <v>2025</v>
      </c>
      <c r="C93" t="s">
        <v>215</v>
      </c>
      <c r="D93" t="b">
        <f>FALSE()</f>
        <v>0</v>
      </c>
      <c r="E93" t="b">
        <f>COUNTIF(connections!A:A, A93) &gt; 0</f>
        <v>0</v>
      </c>
      <c r="G93" t="s">
        <v>449</v>
      </c>
    </row>
    <row r="94" spans="1:10" ht="15" customHeight="1" x14ac:dyDescent="0.25">
      <c r="A94" t="s">
        <v>450</v>
      </c>
      <c r="B94">
        <v>2022</v>
      </c>
      <c r="C94" t="s">
        <v>169</v>
      </c>
      <c r="D94" t="b">
        <f>TRUE()</f>
        <v>1</v>
      </c>
      <c r="E94" t="b">
        <f>COUNTIF(connections!A:A, A94) &gt; 0</f>
        <v>1</v>
      </c>
      <c r="F94" t="s">
        <v>451</v>
      </c>
      <c r="G94" t="s">
        <v>452</v>
      </c>
      <c r="H94" t="s">
        <v>180</v>
      </c>
      <c r="I94" t="s">
        <v>453</v>
      </c>
      <c r="J94" s="1" t="s">
        <v>454</v>
      </c>
    </row>
    <row r="95" spans="1:10" ht="15" customHeight="1" x14ac:dyDescent="0.25">
      <c r="A95" t="s">
        <v>455</v>
      </c>
      <c r="B95">
        <v>2018</v>
      </c>
      <c r="C95" t="s">
        <v>175</v>
      </c>
      <c r="D95" t="b">
        <f>TRUE()</f>
        <v>1</v>
      </c>
      <c r="E95" t="b">
        <f>COUNTIF(connections!A:A, A95) &gt; 0</f>
        <v>1</v>
      </c>
      <c r="G95" t="s">
        <v>456</v>
      </c>
    </row>
    <row r="96" spans="1:10" ht="15" customHeight="1" x14ac:dyDescent="0.25">
      <c r="A96" t="s">
        <v>457</v>
      </c>
      <c r="B96">
        <v>2022</v>
      </c>
      <c r="C96" t="s">
        <v>169</v>
      </c>
      <c r="D96" t="b">
        <f>TRUE()</f>
        <v>1</v>
      </c>
      <c r="E96" t="b">
        <f>COUNTIF(connections!A:A, A96) &gt; 0</f>
        <v>1</v>
      </c>
      <c r="F96" t="s">
        <v>458</v>
      </c>
      <c r="G96" t="s">
        <v>459</v>
      </c>
      <c r="H96" t="s">
        <v>180</v>
      </c>
      <c r="I96" t="s">
        <v>460</v>
      </c>
      <c r="J96" s="1" t="s">
        <v>461</v>
      </c>
    </row>
    <row r="97" spans="1:10" ht="15" customHeight="1" x14ac:dyDescent="0.25">
      <c r="A97" t="s">
        <v>462</v>
      </c>
      <c r="B97">
        <v>2021</v>
      </c>
      <c r="C97" t="s">
        <v>169</v>
      </c>
      <c r="D97" t="b">
        <v>1</v>
      </c>
      <c r="E97" t="b">
        <f>COUNTIF(connections!A:A, A97) &gt; 0</f>
        <v>0</v>
      </c>
      <c r="G97" t="s">
        <v>463</v>
      </c>
      <c r="H97" t="s">
        <v>180</v>
      </c>
      <c r="I97" t="s">
        <v>464</v>
      </c>
      <c r="J97" s="1" t="s">
        <v>465</v>
      </c>
    </row>
    <row r="98" spans="1:10" ht="15" customHeight="1" x14ac:dyDescent="0.25">
      <c r="A98" t="s">
        <v>466</v>
      </c>
      <c r="B98">
        <v>2020</v>
      </c>
      <c r="C98" t="s">
        <v>169</v>
      </c>
      <c r="D98" t="b">
        <f>TRUE()</f>
        <v>1</v>
      </c>
      <c r="E98" t="b">
        <f>COUNTIF(connections!A:A, A98) &gt; 0</f>
        <v>0</v>
      </c>
      <c r="F98" t="s">
        <v>392</v>
      </c>
      <c r="G98" t="s">
        <v>467</v>
      </c>
      <c r="H98" t="s">
        <v>180</v>
      </c>
      <c r="I98" t="s">
        <v>468</v>
      </c>
      <c r="J98" s="1" t="s">
        <v>469</v>
      </c>
    </row>
    <row r="99" spans="1:10" ht="15" customHeight="1" x14ac:dyDescent="0.25">
      <c r="A99" t="s">
        <v>14235</v>
      </c>
      <c r="B99">
        <v>2022</v>
      </c>
      <c r="C99" t="s">
        <v>169</v>
      </c>
      <c r="D99" t="b">
        <v>1</v>
      </c>
      <c r="E99" t="b">
        <f>COUNTIF(connections!A:A, A99) &gt; 0</f>
        <v>0</v>
      </c>
      <c r="G99" t="s">
        <v>14236</v>
      </c>
      <c r="H99" t="s">
        <v>180</v>
      </c>
      <c r="I99" t="s">
        <v>14239</v>
      </c>
      <c r="J99" s="10" t="s">
        <v>14237</v>
      </c>
    </row>
    <row r="100" spans="1:10" ht="15" customHeight="1" x14ac:dyDescent="0.25">
      <c r="A100" t="s">
        <v>470</v>
      </c>
      <c r="B100">
        <v>2023</v>
      </c>
      <c r="C100" t="s">
        <v>175</v>
      </c>
      <c r="D100" t="b">
        <f>TRUE()</f>
        <v>1</v>
      </c>
      <c r="E100" t="b">
        <f>COUNTIF(connections!A:A, A100) &gt; 0</f>
        <v>0</v>
      </c>
      <c r="G100" t="s">
        <v>471</v>
      </c>
      <c r="J100" s="1" t="s">
        <v>472</v>
      </c>
    </row>
    <row r="101" spans="1:10" ht="15" customHeight="1" x14ac:dyDescent="0.25">
      <c r="A101" t="s">
        <v>473</v>
      </c>
      <c r="B101">
        <v>2021</v>
      </c>
      <c r="C101" t="s">
        <v>175</v>
      </c>
      <c r="D101" t="b">
        <f>TRUE()</f>
        <v>1</v>
      </c>
      <c r="E101" t="b">
        <f>COUNTIF(connections!A:A, A101) &gt; 0</f>
        <v>0</v>
      </c>
      <c r="G101" t="s">
        <v>474</v>
      </c>
      <c r="H101" t="s">
        <v>180</v>
      </c>
      <c r="I101" t="s">
        <v>475</v>
      </c>
      <c r="J101" s="1" t="s">
        <v>476</v>
      </c>
    </row>
    <row r="102" spans="1:10" ht="15" customHeight="1" x14ac:dyDescent="0.25">
      <c r="A102" t="s">
        <v>477</v>
      </c>
      <c r="B102">
        <v>2024</v>
      </c>
      <c r="C102" t="s">
        <v>175</v>
      </c>
      <c r="D102" t="b">
        <f>TRUE()</f>
        <v>1</v>
      </c>
      <c r="E102" t="b">
        <f>COUNTIF(connections!A:A, A102) &gt; 0</f>
        <v>0</v>
      </c>
      <c r="F102" t="s">
        <v>267</v>
      </c>
      <c r="G102" t="s">
        <v>478</v>
      </c>
      <c r="H102" t="s">
        <v>180</v>
      </c>
      <c r="I102" t="s">
        <v>479</v>
      </c>
      <c r="J102" s="1" t="s">
        <v>480</v>
      </c>
    </row>
    <row r="103" spans="1:10" ht="15" customHeight="1" x14ac:dyDescent="0.25">
      <c r="A103" t="s">
        <v>481</v>
      </c>
      <c r="B103">
        <v>2025</v>
      </c>
      <c r="C103" t="s">
        <v>169</v>
      </c>
      <c r="D103" t="b">
        <f>TRUE()</f>
        <v>1</v>
      </c>
      <c r="E103" t="b">
        <f>COUNTIF(connections!A:A, A103) &gt; 0</f>
        <v>0</v>
      </c>
      <c r="G103" t="s">
        <v>482</v>
      </c>
    </row>
    <row r="104" spans="1:10" ht="15" customHeight="1" x14ac:dyDescent="0.25">
      <c r="A104" t="s">
        <v>483</v>
      </c>
      <c r="B104">
        <v>2009</v>
      </c>
      <c r="C104" t="s">
        <v>172</v>
      </c>
      <c r="D104" t="b">
        <f>TRUE()</f>
        <v>1</v>
      </c>
      <c r="E104" t="b">
        <f>COUNTIF(connections!A:A, A104) &gt; 0</f>
        <v>1</v>
      </c>
      <c r="G104" t="s">
        <v>484</v>
      </c>
      <c r="H104" t="s">
        <v>180</v>
      </c>
      <c r="I104" t="s">
        <v>485</v>
      </c>
    </row>
    <row r="105" spans="1:10" ht="15" customHeight="1" x14ac:dyDescent="0.25">
      <c r="A105" t="s">
        <v>486</v>
      </c>
      <c r="B105">
        <v>2026</v>
      </c>
      <c r="C105" t="s">
        <v>215</v>
      </c>
      <c r="D105" t="b">
        <f>TRUE()</f>
        <v>1</v>
      </c>
      <c r="E105" t="b">
        <f>COUNTIF(connections!A:A, A105) &gt; 0</f>
        <v>0</v>
      </c>
      <c r="G105" t="s">
        <v>487</v>
      </c>
      <c r="H105" t="s">
        <v>180</v>
      </c>
      <c r="I105" t="s">
        <v>488</v>
      </c>
      <c r="J105" s="1" t="s">
        <v>489</v>
      </c>
    </row>
    <row r="106" spans="1:10" ht="15" customHeight="1" x14ac:dyDescent="0.25">
      <c r="A106" t="s">
        <v>490</v>
      </c>
      <c r="B106">
        <v>2022</v>
      </c>
      <c r="C106" t="s">
        <v>169</v>
      </c>
      <c r="D106" t="b">
        <f>TRUE()</f>
        <v>1</v>
      </c>
      <c r="E106" t="b">
        <f>COUNTIF(connections!A:A, A106) &gt; 0</f>
        <v>1</v>
      </c>
      <c r="G106" t="s">
        <v>491</v>
      </c>
      <c r="H106" t="s">
        <v>180</v>
      </c>
      <c r="I106" t="s">
        <v>492</v>
      </c>
      <c r="J106" s="1" t="s">
        <v>493</v>
      </c>
    </row>
    <row r="107" spans="1:10" ht="15" customHeight="1" x14ac:dyDescent="0.25">
      <c r="A107" t="s">
        <v>494</v>
      </c>
      <c r="B107">
        <v>2021</v>
      </c>
      <c r="C107" t="s">
        <v>215</v>
      </c>
      <c r="D107" t="b">
        <f>TRUE()</f>
        <v>1</v>
      </c>
      <c r="E107" t="b">
        <f>COUNTIF(connections!A:A, A107) &gt; 0</f>
        <v>0</v>
      </c>
      <c r="G107" t="s">
        <v>495</v>
      </c>
      <c r="H107" t="s">
        <v>180</v>
      </c>
      <c r="I107" t="s">
        <v>496</v>
      </c>
      <c r="J107" s="1" t="s">
        <v>497</v>
      </c>
    </row>
    <row r="108" spans="1:10" ht="15" customHeight="1" x14ac:dyDescent="0.25">
      <c r="A108" t="s">
        <v>498</v>
      </c>
      <c r="B108">
        <v>2023</v>
      </c>
      <c r="C108" t="s">
        <v>215</v>
      </c>
      <c r="D108" t="b">
        <f>TRUE()</f>
        <v>1</v>
      </c>
      <c r="E108" t="b">
        <f>COUNTIF(connections!A:A, A108) &gt; 0</f>
        <v>1</v>
      </c>
      <c r="F108" t="s">
        <v>499</v>
      </c>
      <c r="G108" t="s">
        <v>500</v>
      </c>
      <c r="H108" t="s">
        <v>180</v>
      </c>
      <c r="I108" t="s">
        <v>501</v>
      </c>
      <c r="J108" s="1" t="s">
        <v>502</v>
      </c>
    </row>
    <row r="109" spans="1:10" ht="15" customHeight="1" x14ac:dyDescent="0.25">
      <c r="A109" t="s">
        <v>7785</v>
      </c>
      <c r="B109">
        <v>2019</v>
      </c>
      <c r="C109" t="s">
        <v>172</v>
      </c>
      <c r="D109" t="b">
        <f>TRUE()</f>
        <v>1</v>
      </c>
      <c r="E109" t="b">
        <f>COUNTIF(connections!A:A, A109) &gt; 0</f>
        <v>0</v>
      </c>
      <c r="G109" t="s">
        <v>7786</v>
      </c>
    </row>
    <row r="110" spans="1:10" ht="15" customHeight="1" x14ac:dyDescent="0.25">
      <c r="A110" t="s">
        <v>503</v>
      </c>
      <c r="B110">
        <v>2018</v>
      </c>
      <c r="C110" t="s">
        <v>169</v>
      </c>
      <c r="D110" t="b">
        <f>TRUE()</f>
        <v>1</v>
      </c>
      <c r="E110" t="b">
        <f>COUNTIF(connections!A:A, A110) &gt; 0</f>
        <v>1</v>
      </c>
      <c r="G110" t="s">
        <v>504</v>
      </c>
      <c r="H110" t="s">
        <v>180</v>
      </c>
      <c r="I110" t="s">
        <v>505</v>
      </c>
    </row>
    <row r="111" spans="1:10" ht="15" customHeight="1" x14ac:dyDescent="0.25">
      <c r="A111" t="s">
        <v>506</v>
      </c>
      <c r="B111">
        <v>2016</v>
      </c>
      <c r="C111" t="s">
        <v>169</v>
      </c>
      <c r="D111" t="b">
        <f>FALSE()</f>
        <v>0</v>
      </c>
      <c r="E111" t="b">
        <f>COUNTIF(connections!A:A, A111) &gt; 0</f>
        <v>0</v>
      </c>
      <c r="G111" t="s">
        <v>507</v>
      </c>
      <c r="H111" t="s">
        <v>180</v>
      </c>
      <c r="I111" t="s">
        <v>508</v>
      </c>
      <c r="J111" s="1" t="s">
        <v>509</v>
      </c>
    </row>
    <row r="112" spans="1:10" ht="15" customHeight="1" x14ac:dyDescent="0.25">
      <c r="A112" t="s">
        <v>510</v>
      </c>
      <c r="B112">
        <v>2010</v>
      </c>
      <c r="C112" t="s">
        <v>172</v>
      </c>
      <c r="D112" t="b">
        <f>TRUE()</f>
        <v>1</v>
      </c>
      <c r="E112" t="b">
        <f>COUNTIF(connections!A:A, A112) &gt; 0</f>
        <v>1</v>
      </c>
      <c r="G112" t="s">
        <v>511</v>
      </c>
    </row>
    <row r="113" spans="1:10" ht="15" customHeight="1" x14ac:dyDescent="0.25">
      <c r="A113" t="s">
        <v>512</v>
      </c>
      <c r="B113">
        <v>2014</v>
      </c>
      <c r="C113" t="s">
        <v>172</v>
      </c>
      <c r="D113" t="b">
        <f>TRUE()</f>
        <v>1</v>
      </c>
      <c r="E113" t="b">
        <f>COUNTIF(connections!A:A, A113) &gt; 0</f>
        <v>0</v>
      </c>
      <c r="G113" t="s">
        <v>513</v>
      </c>
      <c r="J113" s="10" t="s">
        <v>514</v>
      </c>
    </row>
    <row r="114" spans="1:10" ht="15" customHeight="1" x14ac:dyDescent="0.25">
      <c r="A114" t="s">
        <v>515</v>
      </c>
      <c r="B114">
        <v>1994</v>
      </c>
      <c r="C114" t="s">
        <v>172</v>
      </c>
      <c r="D114" t="b">
        <f>TRUE()</f>
        <v>1</v>
      </c>
      <c r="E114" t="b">
        <f>COUNTIF(connections!A:A, A114) &gt; 0</f>
        <v>1</v>
      </c>
      <c r="G114" t="s">
        <v>516</v>
      </c>
      <c r="H114" t="s">
        <v>180</v>
      </c>
      <c r="I114" t="s">
        <v>517</v>
      </c>
    </row>
    <row r="115" spans="1:10" ht="15" customHeight="1" x14ac:dyDescent="0.25">
      <c r="A115" t="s">
        <v>518</v>
      </c>
      <c r="B115">
        <v>2005</v>
      </c>
      <c r="C115" t="s">
        <v>172</v>
      </c>
      <c r="D115" t="b">
        <f>TRUE()</f>
        <v>1</v>
      </c>
      <c r="E115" t="b">
        <f>COUNTIF(connections!A:A, A115) &gt; 0</f>
        <v>1</v>
      </c>
      <c r="G115" t="s">
        <v>519</v>
      </c>
      <c r="H115" t="s">
        <v>180</v>
      </c>
      <c r="I115" t="s">
        <v>520</v>
      </c>
    </row>
    <row r="116" spans="1:10" ht="15" customHeight="1" x14ac:dyDescent="0.25">
      <c r="A116" t="s">
        <v>521</v>
      </c>
      <c r="B116">
        <v>2024</v>
      </c>
      <c r="C116" t="s">
        <v>175</v>
      </c>
      <c r="D116" t="b">
        <f>TRUE()</f>
        <v>1</v>
      </c>
      <c r="E116" t="b">
        <f>COUNTIF(connections!A:A, A116) &gt; 0</f>
        <v>0</v>
      </c>
      <c r="F116" t="s">
        <v>522</v>
      </c>
      <c r="G116" t="s">
        <v>523</v>
      </c>
    </row>
    <row r="117" spans="1:10" ht="15" customHeight="1" x14ac:dyDescent="0.25">
      <c r="A117" t="s">
        <v>524</v>
      </c>
      <c r="B117">
        <v>2010</v>
      </c>
      <c r="C117" t="s">
        <v>172</v>
      </c>
      <c r="D117" t="b">
        <f>TRUE()</f>
        <v>1</v>
      </c>
      <c r="E117" t="b">
        <f>COUNTIF(connections!A:A, A117) &gt; 0</f>
        <v>1</v>
      </c>
      <c r="F117" t="s">
        <v>451</v>
      </c>
      <c r="G117" t="s">
        <v>525</v>
      </c>
      <c r="H117" t="s">
        <v>180</v>
      </c>
      <c r="I117" t="s">
        <v>526</v>
      </c>
    </row>
    <row r="118" spans="1:10" ht="15" customHeight="1" x14ac:dyDescent="0.25">
      <c r="A118" t="s">
        <v>527</v>
      </c>
      <c r="B118">
        <v>2020</v>
      </c>
      <c r="C118" t="s">
        <v>172</v>
      </c>
      <c r="D118" t="b">
        <f>TRUE()</f>
        <v>1</v>
      </c>
      <c r="E118" t="b">
        <f>COUNTIF(connections!A:A, A118) &gt; 0</f>
        <v>0</v>
      </c>
      <c r="F118" t="s">
        <v>451</v>
      </c>
      <c r="G118" t="s">
        <v>528</v>
      </c>
      <c r="H118" t="s">
        <v>180</v>
      </c>
      <c r="I118" t="s">
        <v>7445</v>
      </c>
    </row>
    <row r="119" spans="1:10" ht="15" customHeight="1" x14ac:dyDescent="0.25">
      <c r="A119" t="s">
        <v>529</v>
      </c>
      <c r="B119">
        <v>2013</v>
      </c>
      <c r="C119" t="s">
        <v>172</v>
      </c>
      <c r="D119" t="b">
        <f>TRUE()</f>
        <v>1</v>
      </c>
      <c r="E119" t="b">
        <f>COUNTIF(connections!A:A, A119) &gt; 0</f>
        <v>1</v>
      </c>
      <c r="F119" t="s">
        <v>451</v>
      </c>
      <c r="G119" t="s">
        <v>530</v>
      </c>
      <c r="H119" t="s">
        <v>180</v>
      </c>
      <c r="I119" t="s">
        <v>7446</v>
      </c>
    </row>
    <row r="120" spans="1:10" ht="15" customHeight="1" x14ac:dyDescent="0.25">
      <c r="A120" t="s">
        <v>531</v>
      </c>
      <c r="B120">
        <v>2025</v>
      </c>
      <c r="C120" t="s">
        <v>172</v>
      </c>
      <c r="D120" t="b">
        <f>TRUE()</f>
        <v>1</v>
      </c>
      <c r="E120" t="b">
        <f>COUNTIF(connections!A:A, A120) &gt; 0</f>
        <v>0</v>
      </c>
      <c r="F120" t="s">
        <v>451</v>
      </c>
      <c r="G120" t="s">
        <v>532</v>
      </c>
      <c r="H120" t="s">
        <v>180</v>
      </c>
      <c r="I120" t="s">
        <v>7447</v>
      </c>
    </row>
    <row r="121" spans="1:10" ht="15" customHeight="1" x14ac:dyDescent="0.25">
      <c r="A121" t="s">
        <v>533</v>
      </c>
      <c r="B121">
        <v>2015</v>
      </c>
      <c r="C121" t="s">
        <v>169</v>
      </c>
      <c r="D121" t="b">
        <v>1</v>
      </c>
      <c r="E121" t="b">
        <f>COUNTIF(connections!A:A, A121) &gt; 0</f>
        <v>1</v>
      </c>
      <c r="G121" t="s">
        <v>534</v>
      </c>
      <c r="J121" s="10" t="s">
        <v>535</v>
      </c>
    </row>
    <row r="122" spans="1:10" ht="15" customHeight="1" x14ac:dyDescent="0.25">
      <c r="A122" t="s">
        <v>536</v>
      </c>
      <c r="B122">
        <v>2025</v>
      </c>
      <c r="C122" t="s">
        <v>175</v>
      </c>
      <c r="D122" t="b">
        <f>TRUE()</f>
        <v>1</v>
      </c>
      <c r="E122" t="b">
        <f>COUNTIF(connections!A:A, A122) &gt; 0</f>
        <v>0</v>
      </c>
      <c r="F122" t="s">
        <v>522</v>
      </c>
      <c r="G122" t="s">
        <v>537</v>
      </c>
      <c r="H122" t="s">
        <v>180</v>
      </c>
      <c r="I122" t="s">
        <v>8303</v>
      </c>
      <c r="J122" s="1" t="s">
        <v>538</v>
      </c>
    </row>
    <row r="123" spans="1:10" ht="15" customHeight="1" x14ac:dyDescent="0.25">
      <c r="A123" t="s">
        <v>539</v>
      </c>
      <c r="B123">
        <v>1991</v>
      </c>
      <c r="C123" t="s">
        <v>172</v>
      </c>
      <c r="D123" t="b">
        <f>TRUE()</f>
        <v>1</v>
      </c>
      <c r="E123" t="b">
        <f>COUNTIF(connections!A:A, A123) &gt; 0</f>
        <v>0</v>
      </c>
      <c r="G123" t="s">
        <v>540</v>
      </c>
      <c r="H123" t="s">
        <v>180</v>
      </c>
      <c r="I123" t="s">
        <v>541</v>
      </c>
    </row>
    <row r="124" spans="1:10" ht="15" customHeight="1" x14ac:dyDescent="0.25">
      <c r="A124" t="s">
        <v>542</v>
      </c>
      <c r="B124">
        <v>2017</v>
      </c>
      <c r="C124" t="s">
        <v>169</v>
      </c>
      <c r="D124" t="b">
        <f>TRUE()</f>
        <v>1</v>
      </c>
      <c r="E124" t="b">
        <f>COUNTIF(connections!A:A, A124) &gt; 0</f>
        <v>1</v>
      </c>
      <c r="G124" t="s">
        <v>543</v>
      </c>
      <c r="H124" t="s">
        <v>180</v>
      </c>
      <c r="I124" t="s">
        <v>544</v>
      </c>
      <c r="J124" s="1" t="s">
        <v>545</v>
      </c>
    </row>
    <row r="125" spans="1:10" ht="15" customHeight="1" x14ac:dyDescent="0.25">
      <c r="A125" t="s">
        <v>546</v>
      </c>
      <c r="B125">
        <v>2010</v>
      </c>
      <c r="C125" t="s">
        <v>172</v>
      </c>
      <c r="D125" t="b">
        <f>TRUE()</f>
        <v>1</v>
      </c>
      <c r="E125" t="b">
        <f>COUNTIF(connections!A:A, A125) &gt; 0</f>
        <v>1</v>
      </c>
      <c r="G125" t="s">
        <v>547</v>
      </c>
      <c r="H125" t="s">
        <v>180</v>
      </c>
      <c r="I125" t="s">
        <v>548</v>
      </c>
      <c r="J125" s="1" t="s">
        <v>549</v>
      </c>
    </row>
    <row r="126" spans="1:10" ht="15" customHeight="1" x14ac:dyDescent="0.25">
      <c r="A126" t="s">
        <v>550</v>
      </c>
      <c r="B126">
        <v>2020</v>
      </c>
      <c r="C126" t="s">
        <v>169</v>
      </c>
      <c r="D126" t="b">
        <f>TRUE()</f>
        <v>1</v>
      </c>
      <c r="E126" t="b">
        <f>COUNTIF(connections!A:A, A126) &gt; 0</f>
        <v>0</v>
      </c>
      <c r="G126" t="s">
        <v>551</v>
      </c>
      <c r="H126" t="s">
        <v>180</v>
      </c>
      <c r="I126" t="s">
        <v>552</v>
      </c>
      <c r="J126" s="1" t="s">
        <v>553</v>
      </c>
    </row>
    <row r="127" spans="1:10" ht="15" customHeight="1" x14ac:dyDescent="0.25">
      <c r="A127" t="s">
        <v>554</v>
      </c>
      <c r="B127">
        <v>2025</v>
      </c>
      <c r="C127" t="s">
        <v>215</v>
      </c>
      <c r="D127" t="b">
        <f>FALSE()</f>
        <v>0</v>
      </c>
      <c r="E127" t="b">
        <f>COUNTIF(connections!A:A, A127) &gt; 0</f>
        <v>0</v>
      </c>
      <c r="G127" t="s">
        <v>555</v>
      </c>
    </row>
    <row r="128" spans="1:10" ht="15" customHeight="1" x14ac:dyDescent="0.25">
      <c r="A128" t="s">
        <v>556</v>
      </c>
      <c r="B128">
        <v>2023</v>
      </c>
      <c r="C128" t="s">
        <v>169</v>
      </c>
      <c r="D128" t="b">
        <f>TRUE()</f>
        <v>1</v>
      </c>
      <c r="E128" t="b">
        <f>COUNTIF(connections!A:A, A128) &gt; 0</f>
        <v>0</v>
      </c>
      <c r="G128" t="s">
        <v>557</v>
      </c>
      <c r="H128" t="s">
        <v>180</v>
      </c>
      <c r="I128" t="s">
        <v>558</v>
      </c>
      <c r="J128" s="1" t="s">
        <v>559</v>
      </c>
    </row>
    <row r="129" spans="1:10" ht="15" customHeight="1" x14ac:dyDescent="0.25">
      <c r="A129" t="s">
        <v>14232</v>
      </c>
      <c r="B129">
        <v>2026</v>
      </c>
      <c r="C129" t="s">
        <v>169</v>
      </c>
      <c r="D129" t="b">
        <v>1</v>
      </c>
      <c r="E129" t="b">
        <f>COUNTIF(connections!A:A, A129) &gt; 0</f>
        <v>0</v>
      </c>
      <c r="G129" t="s">
        <v>14233</v>
      </c>
      <c r="J129" s="10" t="s">
        <v>14234</v>
      </c>
    </row>
    <row r="130" spans="1:10" ht="15" customHeight="1" x14ac:dyDescent="0.25">
      <c r="A130" t="s">
        <v>9907</v>
      </c>
      <c r="B130">
        <v>2020</v>
      </c>
      <c r="C130" t="s">
        <v>215</v>
      </c>
      <c r="D130" t="b">
        <v>0</v>
      </c>
      <c r="E130" t="b">
        <f>COUNTIF(connections!A:A, A130) &gt; 0</f>
        <v>0</v>
      </c>
      <c r="G130" t="s">
        <v>9908</v>
      </c>
      <c r="J130" s="10" t="s">
        <v>9909</v>
      </c>
    </row>
    <row r="131" spans="1:10" ht="15" customHeight="1" x14ac:dyDescent="0.25">
      <c r="A131" t="s">
        <v>560</v>
      </c>
      <c r="B131">
        <v>2025</v>
      </c>
      <c r="C131" t="s">
        <v>175</v>
      </c>
      <c r="D131" t="b">
        <f>TRUE()</f>
        <v>1</v>
      </c>
      <c r="E131" t="b">
        <f>COUNTIF(connections!A:A, A131) &gt; 0</f>
        <v>0</v>
      </c>
      <c r="F131" t="s">
        <v>561</v>
      </c>
      <c r="G131" t="s">
        <v>562</v>
      </c>
      <c r="H131" t="s">
        <v>180</v>
      </c>
      <c r="I131" t="s">
        <v>563</v>
      </c>
    </row>
    <row r="132" spans="1:10" ht="15" customHeight="1" x14ac:dyDescent="0.25">
      <c r="A132" t="s">
        <v>564</v>
      </c>
      <c r="B132">
        <v>2022</v>
      </c>
      <c r="C132" t="s">
        <v>169</v>
      </c>
      <c r="D132" t="b">
        <f>TRUE()</f>
        <v>1</v>
      </c>
      <c r="E132" t="b">
        <f>COUNTIF(connections!A:A, A132) &gt; 0</f>
        <v>1</v>
      </c>
      <c r="G132" t="s">
        <v>565</v>
      </c>
      <c r="H132" t="s">
        <v>180</v>
      </c>
      <c r="I132" t="s">
        <v>8281</v>
      </c>
      <c r="J132" s="10" t="s">
        <v>566</v>
      </c>
    </row>
    <row r="133" spans="1:10" ht="15" customHeight="1" x14ac:dyDescent="0.25">
      <c r="A133" t="s">
        <v>567</v>
      </c>
      <c r="B133">
        <v>2019</v>
      </c>
      <c r="C133" t="s">
        <v>169</v>
      </c>
      <c r="D133" t="b">
        <f>TRUE()</f>
        <v>1</v>
      </c>
      <c r="E133" t="b">
        <f>COUNTIF(connections!A:A, A133) &gt; 0</f>
        <v>1</v>
      </c>
      <c r="G133" t="s">
        <v>568</v>
      </c>
      <c r="H133" t="s">
        <v>180</v>
      </c>
      <c r="I133" t="s">
        <v>569</v>
      </c>
      <c r="J133" s="1" t="s">
        <v>570</v>
      </c>
    </row>
    <row r="134" spans="1:10" ht="15" customHeight="1" x14ac:dyDescent="0.25">
      <c r="A134" t="s">
        <v>571</v>
      </c>
      <c r="B134">
        <v>1998</v>
      </c>
      <c r="C134" t="s">
        <v>172</v>
      </c>
      <c r="D134" t="b">
        <f>TRUE()</f>
        <v>1</v>
      </c>
      <c r="E134" t="b">
        <f>COUNTIF(connections!A:A, A134) &gt; 0</f>
        <v>1</v>
      </c>
      <c r="G134" t="s">
        <v>572</v>
      </c>
      <c r="H134" t="s">
        <v>180</v>
      </c>
      <c r="I134" t="s">
        <v>573</v>
      </c>
    </row>
    <row r="135" spans="1:10" ht="15" customHeight="1" x14ac:dyDescent="0.25">
      <c r="A135" t="s">
        <v>574</v>
      </c>
      <c r="B135">
        <v>1997</v>
      </c>
      <c r="C135" t="s">
        <v>172</v>
      </c>
      <c r="D135" t="b">
        <f>TRUE()</f>
        <v>1</v>
      </c>
      <c r="E135" t="b">
        <f>COUNTIF(connections!A:A, A135) &gt; 0</f>
        <v>1</v>
      </c>
      <c r="G135" t="s">
        <v>575</v>
      </c>
      <c r="H135" t="s">
        <v>180</v>
      </c>
      <c r="I135" t="s">
        <v>576</v>
      </c>
    </row>
    <row r="136" spans="1:10" ht="15" customHeight="1" x14ac:dyDescent="0.25">
      <c r="A136" t="s">
        <v>577</v>
      </c>
      <c r="B136">
        <v>2019</v>
      </c>
      <c r="C136" t="s">
        <v>172</v>
      </c>
      <c r="D136" t="b">
        <f>TRUE()</f>
        <v>1</v>
      </c>
      <c r="E136" t="b">
        <f>COUNTIF(connections!A:A, A136) &gt; 0</f>
        <v>0</v>
      </c>
      <c r="G136" t="s">
        <v>578</v>
      </c>
    </row>
    <row r="137" spans="1:10" ht="15" customHeight="1" x14ac:dyDescent="0.25">
      <c r="A137" t="s">
        <v>579</v>
      </c>
      <c r="B137">
        <v>2023</v>
      </c>
      <c r="C137" t="s">
        <v>169</v>
      </c>
      <c r="D137" t="b">
        <f>TRUE()</f>
        <v>1</v>
      </c>
      <c r="E137" t="b">
        <f>COUNTIF(connections!A:A, A137) &gt; 0</f>
        <v>1</v>
      </c>
      <c r="F137" t="s">
        <v>580</v>
      </c>
      <c r="G137" t="s">
        <v>581</v>
      </c>
      <c r="H137" t="s">
        <v>180</v>
      </c>
      <c r="I137" t="s">
        <v>582</v>
      </c>
      <c r="J137" s="1" t="s">
        <v>583</v>
      </c>
    </row>
    <row r="138" spans="1:10" ht="15" customHeight="1" x14ac:dyDescent="0.25">
      <c r="A138" t="s">
        <v>584</v>
      </c>
      <c r="B138">
        <v>2025</v>
      </c>
      <c r="C138" t="s">
        <v>169</v>
      </c>
      <c r="D138" t="b">
        <f>TRUE()</f>
        <v>1</v>
      </c>
      <c r="E138" t="b">
        <f>COUNTIF(connections!A:A, A138) &gt; 0</f>
        <v>0</v>
      </c>
      <c r="F138" t="s">
        <v>580</v>
      </c>
      <c r="G138" t="s">
        <v>585</v>
      </c>
      <c r="H138" t="s">
        <v>180</v>
      </c>
      <c r="I138" t="s">
        <v>586</v>
      </c>
      <c r="J138" s="1" t="s">
        <v>587</v>
      </c>
    </row>
    <row r="139" spans="1:10" ht="15" customHeight="1" x14ac:dyDescent="0.25">
      <c r="A139" t="s">
        <v>588</v>
      </c>
      <c r="B139">
        <v>2026</v>
      </c>
      <c r="C139" t="s">
        <v>175</v>
      </c>
      <c r="D139" t="b">
        <f>TRUE()</f>
        <v>1</v>
      </c>
      <c r="E139" t="b">
        <f>COUNTIF(connections!A:A, A139) &gt; 0</f>
        <v>0</v>
      </c>
      <c r="G139" t="s">
        <v>589</v>
      </c>
      <c r="J139" s="10" t="s">
        <v>590</v>
      </c>
    </row>
    <row r="140" spans="1:10" ht="15" customHeight="1" x14ac:dyDescent="0.25">
      <c r="A140" t="s">
        <v>591</v>
      </c>
      <c r="B140">
        <v>2019</v>
      </c>
      <c r="C140" t="s">
        <v>175</v>
      </c>
      <c r="D140" t="b">
        <f>TRUE()</f>
        <v>1</v>
      </c>
      <c r="E140" t="b">
        <f>COUNTIF(connections!A:A, A140) &gt; 0</f>
        <v>0</v>
      </c>
      <c r="G140" t="s">
        <v>592</v>
      </c>
      <c r="H140" t="s">
        <v>180</v>
      </c>
      <c r="I140" t="s">
        <v>593</v>
      </c>
      <c r="J140" s="1" t="s">
        <v>594</v>
      </c>
    </row>
    <row r="141" spans="1:10" ht="15" customHeight="1" x14ac:dyDescent="0.25">
      <c r="A141" t="s">
        <v>595</v>
      </c>
      <c r="B141">
        <v>2026</v>
      </c>
      <c r="C141" t="s">
        <v>169</v>
      </c>
      <c r="D141" t="b">
        <f>TRUE()</f>
        <v>1</v>
      </c>
      <c r="E141" t="b">
        <f>COUNTIF(connections!A:A, A141) &gt; 0</f>
        <v>0</v>
      </c>
      <c r="G141" t="s">
        <v>596</v>
      </c>
    </row>
    <row r="142" spans="1:10" ht="15" customHeight="1" x14ac:dyDescent="0.25">
      <c r="A142" t="s">
        <v>597</v>
      </c>
      <c r="B142">
        <v>2025</v>
      </c>
      <c r="C142" t="s">
        <v>169</v>
      </c>
      <c r="D142" t="b">
        <f>TRUE()</f>
        <v>1</v>
      </c>
      <c r="E142" t="b">
        <f>COUNTIF(connections!A:A, A142) &gt; 0</f>
        <v>0</v>
      </c>
      <c r="G142" t="s">
        <v>598</v>
      </c>
      <c r="H142" t="s">
        <v>180</v>
      </c>
      <c r="I142" t="s">
        <v>8087</v>
      </c>
      <c r="J142" s="10" t="s">
        <v>8088</v>
      </c>
    </row>
    <row r="143" spans="1:10" ht="15" customHeight="1" x14ac:dyDescent="0.25">
      <c r="A143" t="s">
        <v>599</v>
      </c>
      <c r="B143">
        <v>2025</v>
      </c>
      <c r="C143" t="s">
        <v>215</v>
      </c>
      <c r="D143" t="b">
        <f>TRUE()</f>
        <v>1</v>
      </c>
      <c r="E143" t="b">
        <f>COUNTIF(connections!A:A, A143) &gt; 0</f>
        <v>1</v>
      </c>
      <c r="F143" t="s">
        <v>347</v>
      </c>
      <c r="G143" t="s">
        <v>600</v>
      </c>
      <c r="H143" t="s">
        <v>180</v>
      </c>
      <c r="I143" t="s">
        <v>601</v>
      </c>
      <c r="J143" s="1" t="s">
        <v>602</v>
      </c>
    </row>
    <row r="144" spans="1:10" ht="15" customHeight="1" x14ac:dyDescent="0.25">
      <c r="A144" t="s">
        <v>603</v>
      </c>
      <c r="B144">
        <v>2024</v>
      </c>
      <c r="C144" t="s">
        <v>215</v>
      </c>
      <c r="D144" t="b">
        <f>TRUE()</f>
        <v>1</v>
      </c>
      <c r="E144" t="b">
        <f>COUNTIF(connections!A:A, A144) &gt; 0</f>
        <v>0</v>
      </c>
      <c r="F144" t="s">
        <v>270</v>
      </c>
      <c r="G144" t="s">
        <v>604</v>
      </c>
      <c r="J144" s="10" t="s">
        <v>605</v>
      </c>
    </row>
    <row r="145" spans="1:10" ht="15" customHeight="1" x14ac:dyDescent="0.25">
      <c r="A145" t="s">
        <v>606</v>
      </c>
      <c r="B145">
        <v>2025</v>
      </c>
      <c r="C145" t="s">
        <v>175</v>
      </c>
      <c r="D145" t="b">
        <f>TRUE()</f>
        <v>1</v>
      </c>
      <c r="E145" t="b">
        <f>COUNTIF(connections!A:A, A145) &gt; 0</f>
        <v>0</v>
      </c>
      <c r="F145" t="s">
        <v>607</v>
      </c>
      <c r="G145" t="s">
        <v>608</v>
      </c>
    </row>
    <row r="146" spans="1:10" ht="15" customHeight="1" x14ac:dyDescent="0.25">
      <c r="A146" t="s">
        <v>609</v>
      </c>
      <c r="B146">
        <v>2025</v>
      </c>
      <c r="C146" t="s">
        <v>215</v>
      </c>
      <c r="D146" t="b">
        <f>FALSE()</f>
        <v>0</v>
      </c>
      <c r="E146" t="b">
        <f>COUNTIF(connections!A:A, A146) &gt; 0</f>
        <v>0</v>
      </c>
      <c r="F146" t="s">
        <v>610</v>
      </c>
      <c r="G146" t="s">
        <v>611</v>
      </c>
    </row>
    <row r="147" spans="1:10" ht="15" customHeight="1" x14ac:dyDescent="0.25">
      <c r="A147" t="s">
        <v>612</v>
      </c>
      <c r="B147">
        <v>2023</v>
      </c>
      <c r="C147" t="s">
        <v>175</v>
      </c>
      <c r="D147" t="b">
        <f>TRUE()</f>
        <v>1</v>
      </c>
      <c r="E147" t="b">
        <f>COUNTIF(connections!A:A, A147) &gt; 0</f>
        <v>0</v>
      </c>
      <c r="F147" t="s">
        <v>267</v>
      </c>
      <c r="G147" t="s">
        <v>613</v>
      </c>
      <c r="H147" t="s">
        <v>180</v>
      </c>
      <c r="I147" t="s">
        <v>614</v>
      </c>
      <c r="J147" s="1" t="s">
        <v>615</v>
      </c>
    </row>
    <row r="148" spans="1:10" ht="15" customHeight="1" x14ac:dyDescent="0.25">
      <c r="A148" t="s">
        <v>616</v>
      </c>
      <c r="B148">
        <v>2017</v>
      </c>
      <c r="C148" t="s">
        <v>172</v>
      </c>
      <c r="D148" t="b">
        <f>TRUE()</f>
        <v>1</v>
      </c>
      <c r="E148" t="b">
        <f>COUNTIF(connections!A:A, A148) &gt; 0</f>
        <v>1</v>
      </c>
      <c r="G148" t="s">
        <v>617</v>
      </c>
    </row>
    <row r="149" spans="1:10" ht="15" customHeight="1" x14ac:dyDescent="0.25">
      <c r="A149" t="s">
        <v>618</v>
      </c>
      <c r="B149">
        <v>2013</v>
      </c>
      <c r="C149" t="s">
        <v>175</v>
      </c>
      <c r="D149" t="b">
        <f>TRUE()</f>
        <v>1</v>
      </c>
      <c r="E149" t="b">
        <f>COUNTIF(connections!A:A, A149) &gt; 0</f>
        <v>0</v>
      </c>
      <c r="G149" t="s">
        <v>619</v>
      </c>
      <c r="H149" t="s">
        <v>180</v>
      </c>
      <c r="I149" t="s">
        <v>620</v>
      </c>
      <c r="J149" s="1" t="s">
        <v>621</v>
      </c>
    </row>
    <row r="150" spans="1:10" ht="15" customHeight="1" x14ac:dyDescent="0.25">
      <c r="A150" t="s">
        <v>622</v>
      </c>
      <c r="B150">
        <v>2020</v>
      </c>
      <c r="C150" t="s">
        <v>169</v>
      </c>
      <c r="D150" t="b">
        <f>TRUE()</f>
        <v>1</v>
      </c>
      <c r="E150" t="b">
        <f>COUNTIF(connections!A:A, A150) &gt; 0</f>
        <v>0</v>
      </c>
      <c r="F150" t="s">
        <v>458</v>
      </c>
      <c r="G150" t="s">
        <v>623</v>
      </c>
      <c r="H150" t="s">
        <v>180</v>
      </c>
      <c r="I150" t="s">
        <v>624</v>
      </c>
      <c r="J150" s="1" t="s">
        <v>625</v>
      </c>
    </row>
    <row r="151" spans="1:10" ht="15" customHeight="1" x14ac:dyDescent="0.25">
      <c r="A151" t="s">
        <v>7615</v>
      </c>
      <c r="B151">
        <v>2026</v>
      </c>
      <c r="C151" t="s">
        <v>215</v>
      </c>
      <c r="D151" t="b">
        <f>TRUE()</f>
        <v>1</v>
      </c>
      <c r="E151" t="b">
        <f>COUNTIF(connections!A:A, A151) &gt; 0</f>
        <v>0</v>
      </c>
      <c r="G151" t="s">
        <v>7614</v>
      </c>
      <c r="J151" s="10" t="s">
        <v>7613</v>
      </c>
    </row>
    <row r="152" spans="1:10" ht="15" customHeight="1" x14ac:dyDescent="0.25">
      <c r="A152" t="s">
        <v>626</v>
      </c>
      <c r="B152">
        <v>2025</v>
      </c>
      <c r="C152" t="s">
        <v>175</v>
      </c>
      <c r="D152" t="b">
        <f>TRUE()</f>
        <v>1</v>
      </c>
      <c r="E152" t="b">
        <f>COUNTIF(connections!A:A, A152) &gt; 0</f>
        <v>0</v>
      </c>
      <c r="G152" t="s">
        <v>627</v>
      </c>
    </row>
    <row r="153" spans="1:10" ht="15" customHeight="1" x14ac:dyDescent="0.25">
      <c r="A153" t="s">
        <v>628</v>
      </c>
      <c r="B153">
        <v>2022</v>
      </c>
      <c r="C153" t="s">
        <v>169</v>
      </c>
      <c r="D153" t="b">
        <f>TRUE()</f>
        <v>1</v>
      </c>
      <c r="E153" t="b">
        <f>COUNTIF(connections!A:A, A153) &gt; 0</f>
        <v>0</v>
      </c>
      <c r="G153" t="s">
        <v>629</v>
      </c>
      <c r="H153" t="s">
        <v>180</v>
      </c>
      <c r="I153" t="s">
        <v>630</v>
      </c>
      <c r="J153" s="1" t="s">
        <v>631</v>
      </c>
    </row>
    <row r="154" spans="1:10" ht="15" customHeight="1" x14ac:dyDescent="0.25">
      <c r="A154" t="s">
        <v>9837</v>
      </c>
      <c r="B154">
        <v>2025</v>
      </c>
      <c r="C154" t="s">
        <v>169</v>
      </c>
      <c r="D154" t="b">
        <v>1</v>
      </c>
      <c r="E154" t="b">
        <f>COUNTIF(connections!A:A, A154) &gt; 0</f>
        <v>0</v>
      </c>
      <c r="G154" t="s">
        <v>9838</v>
      </c>
      <c r="H154" t="s">
        <v>180</v>
      </c>
      <c r="I154" t="s">
        <v>9840</v>
      </c>
      <c r="J154" s="10" t="s">
        <v>9839</v>
      </c>
    </row>
    <row r="155" spans="1:10" ht="15" customHeight="1" x14ac:dyDescent="0.25">
      <c r="A155" t="s">
        <v>632</v>
      </c>
      <c r="B155">
        <v>2015</v>
      </c>
      <c r="C155" t="s">
        <v>215</v>
      </c>
      <c r="D155" t="b">
        <f>TRUE()</f>
        <v>1</v>
      </c>
      <c r="E155" t="b">
        <f>COUNTIF(connections!A:A, A155) &gt; 0</f>
        <v>0</v>
      </c>
      <c r="G155" t="s">
        <v>633</v>
      </c>
      <c r="H155" t="s">
        <v>180</v>
      </c>
      <c r="I155" t="s">
        <v>634</v>
      </c>
      <c r="J155" s="1" t="s">
        <v>635</v>
      </c>
    </row>
    <row r="156" spans="1:10" ht="15" customHeight="1" x14ac:dyDescent="0.25">
      <c r="A156" t="s">
        <v>636</v>
      </c>
      <c r="B156">
        <v>2020</v>
      </c>
      <c r="C156" t="s">
        <v>215</v>
      </c>
      <c r="D156" t="b">
        <f>TRUE()</f>
        <v>1</v>
      </c>
      <c r="E156" t="b">
        <f>COUNTIF(connections!A:A, A156) &gt; 0</f>
        <v>1</v>
      </c>
      <c r="F156" t="s">
        <v>397</v>
      </c>
      <c r="G156" t="s">
        <v>637</v>
      </c>
      <c r="H156" t="s">
        <v>180</v>
      </c>
      <c r="I156" t="s">
        <v>638</v>
      </c>
      <c r="J156" s="1" t="s">
        <v>639</v>
      </c>
    </row>
    <row r="157" spans="1:10" ht="15" customHeight="1" x14ac:dyDescent="0.25">
      <c r="A157" t="s">
        <v>14073</v>
      </c>
      <c r="B157">
        <v>2026</v>
      </c>
      <c r="C157" t="s">
        <v>169</v>
      </c>
      <c r="D157" t="b">
        <v>1</v>
      </c>
      <c r="E157" t="b">
        <f>COUNTIF(connections!A:A, A157) &gt; 0</f>
        <v>0</v>
      </c>
      <c r="G157" t="s">
        <v>14077</v>
      </c>
      <c r="J157" s="10" t="s">
        <v>14078</v>
      </c>
    </row>
    <row r="158" spans="1:10" ht="15" customHeight="1" x14ac:dyDescent="0.25">
      <c r="A158" t="s">
        <v>640</v>
      </c>
      <c r="B158">
        <v>2023</v>
      </c>
      <c r="C158" t="s">
        <v>169</v>
      </c>
      <c r="D158" t="b">
        <f>TRUE()</f>
        <v>1</v>
      </c>
      <c r="E158" t="b">
        <f>COUNTIF(connections!A:A, A158) &gt; 0</f>
        <v>0</v>
      </c>
      <c r="G158" t="s">
        <v>641</v>
      </c>
      <c r="H158" t="s">
        <v>180</v>
      </c>
      <c r="I158" t="s">
        <v>642</v>
      </c>
      <c r="J158" s="1" t="s">
        <v>643</v>
      </c>
    </row>
    <row r="159" spans="1:10" ht="15" customHeight="1" x14ac:dyDescent="0.25">
      <c r="A159" t="s">
        <v>644</v>
      </c>
      <c r="B159">
        <v>2023</v>
      </c>
      <c r="C159" t="s">
        <v>169</v>
      </c>
      <c r="D159" t="b">
        <f>TRUE()</f>
        <v>1</v>
      </c>
      <c r="E159" t="b">
        <f>COUNTIF(connections!A:A, A159) &gt; 0</f>
        <v>1</v>
      </c>
      <c r="F159" t="s">
        <v>9413</v>
      </c>
      <c r="G159" t="s">
        <v>646</v>
      </c>
      <c r="H159" t="s">
        <v>180</v>
      </c>
      <c r="I159" t="s">
        <v>647</v>
      </c>
      <c r="J159" s="1" t="s">
        <v>648</v>
      </c>
    </row>
    <row r="160" spans="1:10" ht="15" customHeight="1" x14ac:dyDescent="0.25">
      <c r="A160" t="s">
        <v>9867</v>
      </c>
      <c r="B160">
        <v>2024</v>
      </c>
      <c r="C160" t="s">
        <v>215</v>
      </c>
      <c r="D160" t="b">
        <v>1</v>
      </c>
      <c r="E160" t="b">
        <f>COUNTIF(connections!A:A, A160) &gt; 0</f>
        <v>0</v>
      </c>
      <c r="F160" t="s">
        <v>9869</v>
      </c>
      <c r="G160" t="s">
        <v>9868</v>
      </c>
      <c r="H160" t="s">
        <v>180</v>
      </c>
      <c r="I160" t="s">
        <v>9873</v>
      </c>
      <c r="J160" s="10" t="s">
        <v>9870</v>
      </c>
    </row>
    <row r="161" spans="1:10" ht="15" customHeight="1" x14ac:dyDescent="0.25">
      <c r="A161" t="s">
        <v>649</v>
      </c>
      <c r="B161">
        <v>2025</v>
      </c>
      <c r="C161" t="s">
        <v>172</v>
      </c>
      <c r="D161" t="b">
        <f>TRUE()</f>
        <v>1</v>
      </c>
      <c r="E161" t="b">
        <f>COUNTIF(connections!A:A, A161) &gt; 0</f>
        <v>0</v>
      </c>
      <c r="F161" t="s">
        <v>6925</v>
      </c>
      <c r="G161" t="s">
        <v>650</v>
      </c>
      <c r="H161" t="s">
        <v>180</v>
      </c>
      <c r="I161" t="s">
        <v>651</v>
      </c>
    </row>
    <row r="162" spans="1:10" ht="15" customHeight="1" x14ac:dyDescent="0.25">
      <c r="A162" t="s">
        <v>652</v>
      </c>
      <c r="B162">
        <v>2023</v>
      </c>
      <c r="C162" t="s">
        <v>169</v>
      </c>
      <c r="D162" t="b">
        <f>TRUE()</f>
        <v>1</v>
      </c>
      <c r="E162" t="b">
        <f>COUNTIF(connections!A:A, A162) &gt; 0</f>
        <v>0</v>
      </c>
      <c r="G162" t="s">
        <v>653</v>
      </c>
      <c r="H162" t="s">
        <v>180</v>
      </c>
      <c r="I162" t="s">
        <v>654</v>
      </c>
      <c r="J162" s="1" t="s">
        <v>655</v>
      </c>
    </row>
    <row r="163" spans="1:10" ht="15" customHeight="1" x14ac:dyDescent="0.25">
      <c r="A163" t="s">
        <v>656</v>
      </c>
      <c r="B163">
        <v>2017</v>
      </c>
      <c r="C163" t="s">
        <v>169</v>
      </c>
      <c r="D163" t="b">
        <f>TRUE()</f>
        <v>1</v>
      </c>
      <c r="E163" t="b">
        <f>COUNTIF(connections!A:A, A163) &gt; 0</f>
        <v>0</v>
      </c>
      <c r="G163" t="s">
        <v>657</v>
      </c>
      <c r="H163" t="s">
        <v>180</v>
      </c>
      <c r="I163" t="s">
        <v>658</v>
      </c>
      <c r="J163" s="1" t="s">
        <v>659</v>
      </c>
    </row>
    <row r="164" spans="1:10" ht="15" customHeight="1" x14ac:dyDescent="0.25">
      <c r="A164" t="s">
        <v>660</v>
      </c>
      <c r="B164">
        <v>2023</v>
      </c>
      <c r="C164" t="s">
        <v>175</v>
      </c>
      <c r="D164" t="b">
        <f>TRUE()</f>
        <v>1</v>
      </c>
      <c r="E164" t="b">
        <f>COUNTIF(connections!A:A, A164) &gt; 0</f>
        <v>0</v>
      </c>
      <c r="F164" t="s">
        <v>257</v>
      </c>
      <c r="G164" t="s">
        <v>661</v>
      </c>
      <c r="H164" t="s">
        <v>180</v>
      </c>
      <c r="I164" t="s">
        <v>662</v>
      </c>
      <c r="J164" s="1" t="s">
        <v>663</v>
      </c>
    </row>
    <row r="165" spans="1:10" ht="15" customHeight="1" x14ac:dyDescent="0.25">
      <c r="A165" t="s">
        <v>664</v>
      </c>
      <c r="B165">
        <v>2026</v>
      </c>
      <c r="C165" t="s">
        <v>175</v>
      </c>
      <c r="D165" t="b">
        <f>TRUE()</f>
        <v>1</v>
      </c>
      <c r="E165" t="b">
        <f>COUNTIF(connections!A:A, A165) &gt; 0</f>
        <v>0</v>
      </c>
      <c r="F165" t="s">
        <v>257</v>
      </c>
      <c r="G165" t="s">
        <v>665</v>
      </c>
    </row>
    <row r="166" spans="1:10" ht="15" customHeight="1" x14ac:dyDescent="0.25">
      <c r="A166" t="s">
        <v>666</v>
      </c>
      <c r="B166">
        <v>2023</v>
      </c>
      <c r="C166" t="s">
        <v>175</v>
      </c>
      <c r="D166" t="b">
        <f>TRUE()</f>
        <v>1</v>
      </c>
      <c r="E166" t="b">
        <f>COUNTIF(connections!A:A, A166) &gt; 0</f>
        <v>0</v>
      </c>
      <c r="G166" t="s">
        <v>667</v>
      </c>
      <c r="H166" t="s">
        <v>180</v>
      </c>
      <c r="I166" t="s">
        <v>668</v>
      </c>
      <c r="J166" s="1" t="s">
        <v>669</v>
      </c>
    </row>
    <row r="167" spans="1:10" ht="15" customHeight="1" x14ac:dyDescent="0.25">
      <c r="A167" t="s">
        <v>670</v>
      </c>
      <c r="B167">
        <v>2020</v>
      </c>
      <c r="C167" t="s">
        <v>215</v>
      </c>
      <c r="D167" t="b">
        <v>1</v>
      </c>
      <c r="E167" t="b">
        <f>COUNTIF(connections!A:A, A167) &gt; 0</f>
        <v>0</v>
      </c>
      <c r="G167" t="s">
        <v>671</v>
      </c>
      <c r="H167" t="s">
        <v>180</v>
      </c>
      <c r="I167" t="s">
        <v>672</v>
      </c>
      <c r="J167" s="1" t="s">
        <v>673</v>
      </c>
    </row>
    <row r="168" spans="1:10" ht="15" customHeight="1" x14ac:dyDescent="0.25">
      <c r="A168" t="s">
        <v>674</v>
      </c>
      <c r="B168">
        <v>2025</v>
      </c>
      <c r="C168" t="s">
        <v>175</v>
      </c>
      <c r="D168" t="b">
        <f>TRUE()</f>
        <v>1</v>
      </c>
      <c r="E168" t="b">
        <f>COUNTIF(connections!A:A, A168) &gt; 0</f>
        <v>0</v>
      </c>
      <c r="G168" t="s">
        <v>675</v>
      </c>
      <c r="H168" t="s">
        <v>180</v>
      </c>
      <c r="I168" t="s">
        <v>676</v>
      </c>
      <c r="J168" s="1" t="s">
        <v>677</v>
      </c>
    </row>
    <row r="169" spans="1:10" ht="15" customHeight="1" x14ac:dyDescent="0.25">
      <c r="A169" t="s">
        <v>678</v>
      </c>
      <c r="B169">
        <v>2019</v>
      </c>
      <c r="C169" t="s">
        <v>215</v>
      </c>
      <c r="D169" t="b">
        <f>TRUE()</f>
        <v>1</v>
      </c>
      <c r="E169" t="b">
        <f>COUNTIF(connections!A:A, A169) &gt; 0</f>
        <v>1</v>
      </c>
      <c r="G169" t="s">
        <v>679</v>
      </c>
      <c r="H169" t="s">
        <v>180</v>
      </c>
      <c r="I169" t="s">
        <v>680</v>
      </c>
      <c r="J169" s="1" t="s">
        <v>681</v>
      </c>
    </row>
    <row r="170" spans="1:10" ht="15" customHeight="1" x14ac:dyDescent="0.25">
      <c r="A170" t="s">
        <v>682</v>
      </c>
      <c r="B170">
        <v>2015</v>
      </c>
      <c r="C170" t="s">
        <v>172</v>
      </c>
      <c r="D170" t="b">
        <f>TRUE()</f>
        <v>1</v>
      </c>
      <c r="E170" t="b">
        <f>COUNTIF(connections!A:A, A170) &gt; 0</f>
        <v>1</v>
      </c>
      <c r="F170" t="s">
        <v>392</v>
      </c>
      <c r="G170" t="s">
        <v>683</v>
      </c>
      <c r="H170" t="s">
        <v>180</v>
      </c>
      <c r="I170" t="s">
        <v>684</v>
      </c>
      <c r="J170" s="1" t="s">
        <v>685</v>
      </c>
    </row>
    <row r="171" spans="1:10" ht="15" customHeight="1" x14ac:dyDescent="0.25">
      <c r="A171" t="s">
        <v>686</v>
      </c>
      <c r="B171">
        <v>2017</v>
      </c>
      <c r="C171" t="s">
        <v>169</v>
      </c>
      <c r="D171" t="b">
        <f>FALSE()</f>
        <v>0</v>
      </c>
      <c r="E171" t="b">
        <f>COUNTIF(connections!A:A, A171) &gt; 0</f>
        <v>0</v>
      </c>
      <c r="F171" t="s">
        <v>687</v>
      </c>
      <c r="G171" t="s">
        <v>688</v>
      </c>
      <c r="H171" t="s">
        <v>180</v>
      </c>
      <c r="I171" t="s">
        <v>689</v>
      </c>
      <c r="J171" s="1" t="s">
        <v>690</v>
      </c>
    </row>
    <row r="172" spans="1:10" ht="15" customHeight="1" x14ac:dyDescent="0.25">
      <c r="A172" t="s">
        <v>691</v>
      </c>
      <c r="B172">
        <v>1998</v>
      </c>
      <c r="C172" t="s">
        <v>172</v>
      </c>
      <c r="D172" t="b">
        <f>TRUE()</f>
        <v>1</v>
      </c>
      <c r="E172" t="b">
        <f>COUNTIF(connections!A:A, A172) &gt; 0</f>
        <v>0</v>
      </c>
      <c r="G172" t="s">
        <v>692</v>
      </c>
      <c r="H172" t="s">
        <v>180</v>
      </c>
      <c r="I172" t="s">
        <v>693</v>
      </c>
    </row>
    <row r="173" spans="1:10" ht="15" customHeight="1" x14ac:dyDescent="0.25">
      <c r="A173" t="s">
        <v>694</v>
      </c>
      <c r="B173">
        <v>2023</v>
      </c>
      <c r="C173" t="s">
        <v>175</v>
      </c>
      <c r="D173" t="b">
        <f>FALSE()</f>
        <v>0</v>
      </c>
      <c r="E173" t="b">
        <f>COUNTIF(connections!A:A, A173) &gt; 0</f>
        <v>0</v>
      </c>
      <c r="G173" t="s">
        <v>695</v>
      </c>
    </row>
    <row r="174" spans="1:10" ht="15" customHeight="1" x14ac:dyDescent="0.25">
      <c r="A174" t="s">
        <v>696</v>
      </c>
      <c r="B174">
        <v>2025</v>
      </c>
      <c r="C174" t="s">
        <v>175</v>
      </c>
      <c r="D174" t="b">
        <f>FALSE()</f>
        <v>0</v>
      </c>
      <c r="E174" t="b">
        <f>COUNTIF(connections!A:A, A174) &gt; 0</f>
        <v>0</v>
      </c>
      <c r="G174" t="s">
        <v>697</v>
      </c>
      <c r="J174" s="1" t="s">
        <v>698</v>
      </c>
    </row>
    <row r="175" spans="1:10" ht="15" customHeight="1" x14ac:dyDescent="0.25">
      <c r="A175" t="s">
        <v>17069</v>
      </c>
      <c r="B175">
        <v>2023</v>
      </c>
      <c r="C175" t="s">
        <v>169</v>
      </c>
      <c r="D175" t="b">
        <v>1</v>
      </c>
      <c r="E175" t="b">
        <f>COUNTIF(connections!A:A, A175) &gt; 0</f>
        <v>0</v>
      </c>
      <c r="F175" t="s">
        <v>257</v>
      </c>
      <c r="G175" t="s">
        <v>17070</v>
      </c>
      <c r="J175" s="10" t="s">
        <v>17071</v>
      </c>
    </row>
    <row r="176" spans="1:10" ht="15" customHeight="1" x14ac:dyDescent="0.25">
      <c r="A176" t="s">
        <v>699</v>
      </c>
      <c r="B176">
        <v>2026</v>
      </c>
      <c r="C176" t="s">
        <v>175</v>
      </c>
      <c r="D176" t="b">
        <f>TRUE()</f>
        <v>1</v>
      </c>
      <c r="E176" t="b">
        <f>COUNTIF(connections!A:A, A176) &gt; 0</f>
        <v>0</v>
      </c>
      <c r="G176" t="s">
        <v>700</v>
      </c>
      <c r="J176" s="10" t="s">
        <v>701</v>
      </c>
    </row>
    <row r="177" spans="1:10" ht="15" customHeight="1" x14ac:dyDescent="0.25">
      <c r="A177" t="s">
        <v>702</v>
      </c>
      <c r="B177">
        <v>2022</v>
      </c>
      <c r="C177" t="s">
        <v>169</v>
      </c>
      <c r="D177" t="b">
        <f>TRUE()</f>
        <v>1</v>
      </c>
      <c r="E177" t="b">
        <f>COUNTIF(connections!A:A, A177) &gt; 0</f>
        <v>1</v>
      </c>
      <c r="G177" t="s">
        <v>703</v>
      </c>
      <c r="H177" t="s">
        <v>180</v>
      </c>
      <c r="I177" t="s">
        <v>704</v>
      </c>
      <c r="J177" s="1" t="s">
        <v>705</v>
      </c>
    </row>
    <row r="178" spans="1:10" ht="15" customHeight="1" x14ac:dyDescent="0.25">
      <c r="A178" t="s">
        <v>706</v>
      </c>
      <c r="B178">
        <v>2018</v>
      </c>
      <c r="C178" t="s">
        <v>215</v>
      </c>
      <c r="D178" t="b">
        <f>TRUE()</f>
        <v>1</v>
      </c>
      <c r="E178" t="b">
        <f>COUNTIF(connections!A:A, A178) &gt; 0</f>
        <v>0</v>
      </c>
      <c r="G178" t="s">
        <v>707</v>
      </c>
      <c r="H178" t="s">
        <v>180</v>
      </c>
      <c r="I178" t="s">
        <v>708</v>
      </c>
      <c r="J178" s="1" t="s">
        <v>709</v>
      </c>
    </row>
    <row r="179" spans="1:10" ht="15" customHeight="1" x14ac:dyDescent="0.25">
      <c r="A179" t="s">
        <v>710</v>
      </c>
      <c r="B179">
        <v>2024</v>
      </c>
      <c r="C179" t="s">
        <v>175</v>
      </c>
      <c r="D179" t="b">
        <f>TRUE()</f>
        <v>1</v>
      </c>
      <c r="E179" t="b">
        <f>COUNTIF(connections!A:A, A179) &gt; 0</f>
        <v>1</v>
      </c>
      <c r="F179" t="s">
        <v>347</v>
      </c>
      <c r="G179" t="s">
        <v>711</v>
      </c>
      <c r="J179" s="10" t="s">
        <v>712</v>
      </c>
    </row>
    <row r="180" spans="1:10" ht="15" customHeight="1" x14ac:dyDescent="0.25">
      <c r="A180" t="s">
        <v>713</v>
      </c>
      <c r="B180">
        <v>2016</v>
      </c>
      <c r="C180" t="s">
        <v>215</v>
      </c>
      <c r="D180" t="b">
        <f>TRUE()</f>
        <v>1</v>
      </c>
      <c r="E180" t="b">
        <f>COUNTIF(connections!A:A, A180) &gt; 0</f>
        <v>1</v>
      </c>
      <c r="G180" t="s">
        <v>714</v>
      </c>
      <c r="H180" t="s">
        <v>180</v>
      </c>
      <c r="I180" t="s">
        <v>715</v>
      </c>
      <c r="J180" s="1" t="s">
        <v>716</v>
      </c>
    </row>
    <row r="181" spans="1:10" ht="15" customHeight="1" x14ac:dyDescent="0.25">
      <c r="A181" t="s">
        <v>717</v>
      </c>
      <c r="B181">
        <v>2020</v>
      </c>
      <c r="C181" t="s">
        <v>215</v>
      </c>
      <c r="D181" t="b">
        <f>TRUE()</f>
        <v>1</v>
      </c>
      <c r="E181" t="b">
        <f>COUNTIF(connections!A:A, A181) &gt; 0</f>
        <v>0</v>
      </c>
      <c r="G181" t="s">
        <v>718</v>
      </c>
    </row>
    <row r="182" spans="1:10" ht="15" customHeight="1" x14ac:dyDescent="0.25">
      <c r="A182" t="s">
        <v>7789</v>
      </c>
      <c r="B182">
        <v>2026</v>
      </c>
      <c r="C182" t="s">
        <v>169</v>
      </c>
      <c r="D182" t="b">
        <f>TRUE()</f>
        <v>1</v>
      </c>
      <c r="E182" t="b">
        <f>COUNTIF(connections!A:A, A182) &gt; 0</f>
        <v>0</v>
      </c>
      <c r="G182" t="s">
        <v>7790</v>
      </c>
      <c r="J182" s="10" t="s">
        <v>7791</v>
      </c>
    </row>
    <row r="183" spans="1:10" ht="15" customHeight="1" x14ac:dyDescent="0.25">
      <c r="A183" t="s">
        <v>719</v>
      </c>
      <c r="B183">
        <v>2020</v>
      </c>
      <c r="C183" t="s">
        <v>169</v>
      </c>
      <c r="D183" t="b">
        <f>TRUE()</f>
        <v>1</v>
      </c>
      <c r="E183" t="b">
        <f>COUNTIF(connections!A:A, A183) &gt; 0</f>
        <v>1</v>
      </c>
      <c r="G183" t="s">
        <v>720</v>
      </c>
      <c r="H183" t="s">
        <v>180</v>
      </c>
      <c r="I183" t="s">
        <v>721</v>
      </c>
      <c r="J183" s="1" t="s">
        <v>722</v>
      </c>
    </row>
    <row r="184" spans="1:10" ht="15" customHeight="1" x14ac:dyDescent="0.25">
      <c r="A184" t="s">
        <v>723</v>
      </c>
      <c r="B184">
        <v>2026</v>
      </c>
      <c r="C184" t="s">
        <v>215</v>
      </c>
      <c r="D184" t="b">
        <f>TRUE()</f>
        <v>1</v>
      </c>
      <c r="E184" t="b">
        <f>COUNTIF(connections!A:A, A184) &gt; 0</f>
        <v>0</v>
      </c>
      <c r="F184" t="s">
        <v>724</v>
      </c>
      <c r="G184" t="s">
        <v>725</v>
      </c>
    </row>
    <row r="185" spans="1:10" ht="15" customHeight="1" x14ac:dyDescent="0.25">
      <c r="A185" t="s">
        <v>14200</v>
      </c>
      <c r="B185">
        <v>2026</v>
      </c>
      <c r="C185" t="s">
        <v>169</v>
      </c>
      <c r="D185" t="b">
        <v>1</v>
      </c>
      <c r="E185" t="b">
        <f>COUNTIF(connections!A:A, A185) &gt; 0</f>
        <v>0</v>
      </c>
      <c r="G185" t="s">
        <v>14201</v>
      </c>
      <c r="J185" s="10" t="s">
        <v>14202</v>
      </c>
    </row>
    <row r="186" spans="1:10" ht="15" customHeight="1" x14ac:dyDescent="0.25">
      <c r="A186" t="s">
        <v>726</v>
      </c>
      <c r="B186">
        <v>2023</v>
      </c>
      <c r="C186" t="s">
        <v>169</v>
      </c>
      <c r="D186" t="b">
        <f>FALSE()</f>
        <v>0</v>
      </c>
      <c r="E186" t="b">
        <f>COUNTIF(connections!A:A, A186) &gt; 0</f>
        <v>0</v>
      </c>
      <c r="G186" t="s">
        <v>727</v>
      </c>
      <c r="H186" t="s">
        <v>180</v>
      </c>
      <c r="I186" t="s">
        <v>728</v>
      </c>
      <c r="J186" s="1" t="s">
        <v>729</v>
      </c>
    </row>
    <row r="187" spans="1:10" ht="15" customHeight="1" x14ac:dyDescent="0.25">
      <c r="A187" t="s">
        <v>16906</v>
      </c>
      <c r="B187">
        <v>2026</v>
      </c>
      <c r="C187" t="s">
        <v>215</v>
      </c>
      <c r="D187" t="b">
        <v>0</v>
      </c>
      <c r="E187" t="b">
        <f>COUNTIF(connections!A:A, A187) &gt; 0</f>
        <v>0</v>
      </c>
      <c r="F187" t="s">
        <v>267</v>
      </c>
      <c r="G187" t="s">
        <v>16907</v>
      </c>
      <c r="H187" t="s">
        <v>180</v>
      </c>
      <c r="I187" t="s">
        <v>16914</v>
      </c>
      <c r="J187" s="10" t="s">
        <v>16908</v>
      </c>
    </row>
    <row r="188" spans="1:10" ht="15" customHeight="1" x14ac:dyDescent="0.25">
      <c r="A188" t="s">
        <v>730</v>
      </c>
      <c r="B188">
        <v>2019</v>
      </c>
      <c r="C188" t="s">
        <v>169</v>
      </c>
      <c r="D188" t="b">
        <f>TRUE()</f>
        <v>1</v>
      </c>
      <c r="E188" t="b">
        <f>COUNTIF(connections!A:A, A188) &gt; 0</f>
        <v>1</v>
      </c>
      <c r="G188" t="s">
        <v>731</v>
      </c>
      <c r="H188" t="s">
        <v>180</v>
      </c>
      <c r="I188" t="s">
        <v>732</v>
      </c>
      <c r="J188" s="1" t="s">
        <v>733</v>
      </c>
    </row>
    <row r="189" spans="1:10" ht="15" customHeight="1" x14ac:dyDescent="0.25">
      <c r="A189" t="s">
        <v>734</v>
      </c>
      <c r="B189">
        <v>2026</v>
      </c>
      <c r="C189" t="s">
        <v>169</v>
      </c>
      <c r="D189" t="b">
        <f>TRUE()</f>
        <v>1</v>
      </c>
      <c r="E189" t="b">
        <f>COUNTIF(connections!A:A, A189) &gt; 0</f>
        <v>0</v>
      </c>
      <c r="G189" t="s">
        <v>735</v>
      </c>
      <c r="J189" s="10" t="s">
        <v>736</v>
      </c>
    </row>
    <row r="190" spans="1:10" ht="15" customHeight="1" x14ac:dyDescent="0.25">
      <c r="A190" t="s">
        <v>737</v>
      </c>
      <c r="B190">
        <v>2025</v>
      </c>
      <c r="C190" t="s">
        <v>169</v>
      </c>
      <c r="D190" t="b">
        <f>TRUE()</f>
        <v>1</v>
      </c>
      <c r="E190" t="b">
        <f>COUNTIF(connections!A:A, A190) &gt; 0</f>
        <v>0</v>
      </c>
      <c r="G190" t="s">
        <v>738</v>
      </c>
    </row>
    <row r="191" spans="1:10" ht="15" customHeight="1" x14ac:dyDescent="0.25">
      <c r="A191" t="s">
        <v>739</v>
      </c>
      <c r="B191">
        <v>2015</v>
      </c>
      <c r="C191" t="s">
        <v>215</v>
      </c>
      <c r="D191" t="b">
        <f>TRUE()</f>
        <v>1</v>
      </c>
      <c r="E191" t="b">
        <f>COUNTIF(connections!A:A, A191) &gt; 0</f>
        <v>1</v>
      </c>
      <c r="G191" t="s">
        <v>740</v>
      </c>
      <c r="H191" t="s">
        <v>180</v>
      </c>
      <c r="I191" t="s">
        <v>741</v>
      </c>
      <c r="J191" s="1" t="s">
        <v>742</v>
      </c>
    </row>
    <row r="192" spans="1:10" ht="15" customHeight="1" x14ac:dyDescent="0.25">
      <c r="A192" t="s">
        <v>743</v>
      </c>
      <c r="B192">
        <v>2023</v>
      </c>
      <c r="C192" t="s">
        <v>215</v>
      </c>
      <c r="D192" t="b">
        <f>TRUE()</f>
        <v>1</v>
      </c>
      <c r="E192" t="b">
        <f>COUNTIF(connections!A:A, A192) &gt; 0</f>
        <v>0</v>
      </c>
      <c r="G192" t="s">
        <v>744</v>
      </c>
      <c r="H192" t="s">
        <v>180</v>
      </c>
      <c r="I192" t="s">
        <v>745</v>
      </c>
      <c r="J192" s="1" t="s">
        <v>746</v>
      </c>
    </row>
    <row r="193" spans="1:10" ht="15" customHeight="1" x14ac:dyDescent="0.25">
      <c r="A193" t="s">
        <v>747</v>
      </c>
      <c r="B193">
        <v>2022</v>
      </c>
      <c r="C193" t="s">
        <v>169</v>
      </c>
      <c r="D193" t="b">
        <f>TRUE()</f>
        <v>1</v>
      </c>
      <c r="E193" t="b">
        <f>COUNTIF(connections!A:A, A193) &gt; 0</f>
        <v>1</v>
      </c>
      <c r="F193" t="s">
        <v>748</v>
      </c>
      <c r="G193" t="s">
        <v>749</v>
      </c>
      <c r="H193" t="s">
        <v>180</v>
      </c>
      <c r="I193" t="s">
        <v>750</v>
      </c>
      <c r="J193" s="1" t="s">
        <v>751</v>
      </c>
    </row>
    <row r="194" spans="1:10" ht="15" customHeight="1" x14ac:dyDescent="0.25">
      <c r="A194" t="s">
        <v>752</v>
      </c>
      <c r="B194">
        <v>2018</v>
      </c>
      <c r="C194" t="s">
        <v>169</v>
      </c>
      <c r="D194" t="b">
        <f>TRUE()</f>
        <v>1</v>
      </c>
      <c r="E194" t="b">
        <f>COUNTIF(connections!A:A, A194) &gt; 0</f>
        <v>1</v>
      </c>
      <c r="G194" t="s">
        <v>753</v>
      </c>
      <c r="H194" t="s">
        <v>180</v>
      </c>
      <c r="I194" t="s">
        <v>754</v>
      </c>
      <c r="J194" s="1" t="s">
        <v>755</v>
      </c>
    </row>
    <row r="195" spans="1:10" ht="15" customHeight="1" x14ac:dyDescent="0.25">
      <c r="A195" t="s">
        <v>756</v>
      </c>
      <c r="B195">
        <v>2020</v>
      </c>
      <c r="C195" t="s">
        <v>169</v>
      </c>
      <c r="D195" t="b">
        <f>TRUE()</f>
        <v>1</v>
      </c>
      <c r="E195" t="b">
        <f>COUNTIF(connections!A:A, A195) &gt; 0</f>
        <v>0</v>
      </c>
      <c r="F195" t="s">
        <v>451</v>
      </c>
      <c r="G195" t="s">
        <v>757</v>
      </c>
      <c r="H195" t="s">
        <v>180</v>
      </c>
      <c r="I195" t="s">
        <v>758</v>
      </c>
      <c r="J195" s="1" t="s">
        <v>759</v>
      </c>
    </row>
    <row r="196" spans="1:10" ht="15" customHeight="1" x14ac:dyDescent="0.25">
      <c r="A196" t="s">
        <v>760</v>
      </c>
      <c r="B196">
        <v>2025</v>
      </c>
      <c r="C196" t="s">
        <v>175</v>
      </c>
      <c r="D196" t="b">
        <f>TRUE()</f>
        <v>1</v>
      </c>
      <c r="E196" t="b">
        <f>COUNTIF(connections!A:A, A196) &gt; 0</f>
        <v>0</v>
      </c>
      <c r="F196" t="s">
        <v>308</v>
      </c>
      <c r="G196" t="s">
        <v>761</v>
      </c>
      <c r="H196" t="s">
        <v>180</v>
      </c>
      <c r="I196" t="s">
        <v>762</v>
      </c>
      <c r="J196" s="1" t="s">
        <v>763</v>
      </c>
    </row>
    <row r="197" spans="1:10" ht="15" customHeight="1" x14ac:dyDescent="0.25">
      <c r="A197" t="s">
        <v>764</v>
      </c>
      <c r="B197">
        <v>2026</v>
      </c>
      <c r="C197" t="s">
        <v>215</v>
      </c>
      <c r="D197" t="b">
        <f>TRUE()</f>
        <v>1</v>
      </c>
      <c r="E197" t="b">
        <f>COUNTIF(connections!A:A, A197) &gt; 0</f>
        <v>0</v>
      </c>
      <c r="G197" t="s">
        <v>765</v>
      </c>
      <c r="J197" s="10" t="s">
        <v>766</v>
      </c>
    </row>
    <row r="198" spans="1:10" ht="15" customHeight="1" x14ac:dyDescent="0.25">
      <c r="A198" t="s">
        <v>767</v>
      </c>
      <c r="B198">
        <v>2025</v>
      </c>
      <c r="C198" t="s">
        <v>169</v>
      </c>
      <c r="D198" t="b">
        <v>1</v>
      </c>
      <c r="E198" t="b">
        <f>COUNTIF(connections!A:A, A198) &gt; 0</f>
        <v>0</v>
      </c>
      <c r="F198" t="s">
        <v>451</v>
      </c>
      <c r="G198" t="s">
        <v>768</v>
      </c>
    </row>
    <row r="199" spans="1:10" ht="15" customHeight="1" x14ac:dyDescent="0.25">
      <c r="A199" t="s">
        <v>769</v>
      </c>
      <c r="B199">
        <v>2025</v>
      </c>
      <c r="C199" t="s">
        <v>169</v>
      </c>
      <c r="D199" t="b">
        <f>FALSE()</f>
        <v>0</v>
      </c>
      <c r="E199" t="b">
        <f>COUNTIF(connections!A:A, A199) &gt; 0</f>
        <v>0</v>
      </c>
      <c r="G199" t="s">
        <v>770</v>
      </c>
    </row>
    <row r="200" spans="1:10" ht="15" customHeight="1" x14ac:dyDescent="0.25">
      <c r="A200" t="s">
        <v>771</v>
      </c>
      <c r="B200">
        <v>2023</v>
      </c>
      <c r="C200" t="s">
        <v>169</v>
      </c>
      <c r="D200" t="b">
        <f>TRUE()</f>
        <v>1</v>
      </c>
      <c r="E200" t="b">
        <f>COUNTIF(connections!A:A, A200) &gt; 0</f>
        <v>1</v>
      </c>
      <c r="F200" t="s">
        <v>192</v>
      </c>
      <c r="G200" t="s">
        <v>772</v>
      </c>
      <c r="H200" t="s">
        <v>180</v>
      </c>
      <c r="I200" t="s">
        <v>773</v>
      </c>
      <c r="J200" s="1" t="s">
        <v>774</v>
      </c>
    </row>
    <row r="201" spans="1:10" ht="15" customHeight="1" x14ac:dyDescent="0.25">
      <c r="A201" t="s">
        <v>775</v>
      </c>
      <c r="B201">
        <v>2016</v>
      </c>
      <c r="C201" t="s">
        <v>169</v>
      </c>
      <c r="D201" t="b">
        <f>TRUE()</f>
        <v>1</v>
      </c>
      <c r="E201" t="b">
        <f>COUNTIF(connections!A:A, A201) &gt; 0</f>
        <v>0</v>
      </c>
      <c r="F201" t="s">
        <v>451</v>
      </c>
      <c r="G201" t="s">
        <v>776</v>
      </c>
      <c r="H201" t="s">
        <v>180</v>
      </c>
      <c r="I201" t="s">
        <v>777</v>
      </c>
      <c r="J201" s="1" t="s">
        <v>778</v>
      </c>
    </row>
    <row r="202" spans="1:10" ht="15" customHeight="1" x14ac:dyDescent="0.25">
      <c r="A202" t="s">
        <v>779</v>
      </c>
      <c r="B202">
        <v>2023</v>
      </c>
      <c r="C202" t="s">
        <v>175</v>
      </c>
      <c r="D202" t="b">
        <f>TRUE()</f>
        <v>1</v>
      </c>
      <c r="E202" t="b">
        <f>COUNTIF(connections!A:A, A202) &gt; 0</f>
        <v>1</v>
      </c>
      <c r="F202" t="s">
        <v>780</v>
      </c>
      <c r="G202" t="s">
        <v>781</v>
      </c>
      <c r="H202" t="s">
        <v>180</v>
      </c>
      <c r="I202" t="s">
        <v>782</v>
      </c>
      <c r="J202" s="1" t="s">
        <v>783</v>
      </c>
    </row>
    <row r="203" spans="1:10" ht="15" customHeight="1" x14ac:dyDescent="0.25">
      <c r="A203" t="s">
        <v>784</v>
      </c>
      <c r="B203">
        <v>2014</v>
      </c>
      <c r="C203" t="s">
        <v>169</v>
      </c>
      <c r="D203" t="b">
        <v>1</v>
      </c>
      <c r="E203" t="b">
        <f>COUNTIF(connections!A:A, A203) &gt; 0</f>
        <v>0</v>
      </c>
      <c r="G203" t="s">
        <v>785</v>
      </c>
      <c r="H203" t="s">
        <v>180</v>
      </c>
      <c r="I203" t="s">
        <v>786</v>
      </c>
      <c r="J203" s="10" t="s">
        <v>787</v>
      </c>
    </row>
    <row r="204" spans="1:10" ht="15" customHeight="1" x14ac:dyDescent="0.25">
      <c r="A204" t="s">
        <v>788</v>
      </c>
      <c r="B204">
        <v>2019</v>
      </c>
      <c r="C204" t="s">
        <v>175</v>
      </c>
      <c r="D204" t="b">
        <f>TRUE()</f>
        <v>1</v>
      </c>
      <c r="E204" t="b">
        <f>COUNTIF(connections!A:A, A204) &gt; 0</f>
        <v>0</v>
      </c>
      <c r="G204" t="s">
        <v>789</v>
      </c>
      <c r="H204" t="s">
        <v>180</v>
      </c>
      <c r="I204" t="s">
        <v>790</v>
      </c>
      <c r="J204" s="1" t="s">
        <v>791</v>
      </c>
    </row>
    <row r="205" spans="1:10" ht="15" customHeight="1" x14ac:dyDescent="0.25">
      <c r="A205" t="s">
        <v>792</v>
      </c>
      <c r="B205">
        <v>2025</v>
      </c>
      <c r="C205" t="s">
        <v>175</v>
      </c>
      <c r="D205" t="b">
        <f>TRUE()</f>
        <v>1</v>
      </c>
      <c r="E205" t="b">
        <f>COUNTIF(connections!A:A, A205) &gt; 0</f>
        <v>0</v>
      </c>
      <c r="G205" t="s">
        <v>793</v>
      </c>
      <c r="H205" t="s">
        <v>180</v>
      </c>
      <c r="I205" t="s">
        <v>794</v>
      </c>
      <c r="J205" s="1" t="s">
        <v>795</v>
      </c>
    </row>
    <row r="206" spans="1:10" ht="15" customHeight="1" x14ac:dyDescent="0.25">
      <c r="A206" t="s">
        <v>796</v>
      </c>
      <c r="B206">
        <v>2025</v>
      </c>
      <c r="C206" t="s">
        <v>175</v>
      </c>
      <c r="D206" t="b">
        <f>TRUE()</f>
        <v>1</v>
      </c>
      <c r="E206" t="b">
        <f>COUNTIF(connections!A:A, A206) &gt; 0</f>
        <v>0</v>
      </c>
      <c r="G206" t="s">
        <v>797</v>
      </c>
      <c r="H206" t="s">
        <v>180</v>
      </c>
      <c r="I206" t="s">
        <v>798</v>
      </c>
      <c r="J206" s="1" t="s">
        <v>799</v>
      </c>
    </row>
    <row r="207" spans="1:10" ht="15" customHeight="1" x14ac:dyDescent="0.25">
      <c r="A207" t="s">
        <v>800</v>
      </c>
      <c r="B207">
        <v>2014</v>
      </c>
      <c r="C207" t="s">
        <v>169</v>
      </c>
      <c r="D207" t="b">
        <f>TRUE()</f>
        <v>1</v>
      </c>
      <c r="E207" t="b">
        <f>COUNTIF(connections!A:A, A207) &gt; 0</f>
        <v>0</v>
      </c>
      <c r="G207" t="s">
        <v>801</v>
      </c>
      <c r="H207" t="s">
        <v>180</v>
      </c>
      <c r="I207" t="s">
        <v>802</v>
      </c>
      <c r="J207" s="1" t="s">
        <v>803</v>
      </c>
    </row>
    <row r="208" spans="1:10" ht="15" customHeight="1" x14ac:dyDescent="0.25">
      <c r="A208" t="s">
        <v>7910</v>
      </c>
      <c r="B208">
        <v>2026</v>
      </c>
      <c r="C208" t="s">
        <v>169</v>
      </c>
      <c r="D208" t="b">
        <f>TRUE()</f>
        <v>1</v>
      </c>
      <c r="E208" t="b">
        <f>COUNTIF(connections!A:A, A208) &gt; 0</f>
        <v>0</v>
      </c>
      <c r="F208" t="s">
        <v>610</v>
      </c>
      <c r="G208" t="s">
        <v>7911</v>
      </c>
      <c r="J208" s="10" t="s">
        <v>7912</v>
      </c>
    </row>
    <row r="209" spans="1:10" ht="15" customHeight="1" x14ac:dyDescent="0.25">
      <c r="A209" t="s">
        <v>804</v>
      </c>
      <c r="B209">
        <v>2024</v>
      </c>
      <c r="C209" t="s">
        <v>169</v>
      </c>
      <c r="D209" t="b">
        <f>TRUE()</f>
        <v>1</v>
      </c>
      <c r="E209" t="b">
        <f>COUNTIF(connections!A:A, A209) &gt; 0</f>
        <v>1</v>
      </c>
      <c r="F209" t="s">
        <v>610</v>
      </c>
      <c r="G209" t="s">
        <v>805</v>
      </c>
      <c r="H209" t="s">
        <v>180</v>
      </c>
      <c r="I209" t="s">
        <v>9819</v>
      </c>
      <c r="J209" s="10" t="s">
        <v>9820</v>
      </c>
    </row>
    <row r="210" spans="1:10" ht="15" customHeight="1" x14ac:dyDescent="0.25">
      <c r="A210" t="s">
        <v>806</v>
      </c>
      <c r="B210">
        <v>2018</v>
      </c>
      <c r="C210" t="s">
        <v>175</v>
      </c>
      <c r="D210" t="b">
        <f>TRUE()</f>
        <v>1</v>
      </c>
      <c r="E210" t="b">
        <f>COUNTIF(connections!A:A, A210) &gt; 0</f>
        <v>1</v>
      </c>
      <c r="G210" t="s">
        <v>807</v>
      </c>
    </row>
    <row r="211" spans="1:10" ht="15" customHeight="1" x14ac:dyDescent="0.25">
      <c r="A211" t="s">
        <v>808</v>
      </c>
      <c r="B211">
        <v>2021</v>
      </c>
      <c r="C211" t="s">
        <v>175</v>
      </c>
      <c r="D211" t="b">
        <f>TRUE()</f>
        <v>1</v>
      </c>
      <c r="E211" t="b">
        <f>COUNTIF(connections!A:A, A211) &gt; 0</f>
        <v>0</v>
      </c>
      <c r="G211" t="s">
        <v>809</v>
      </c>
      <c r="H211" t="s">
        <v>180</v>
      </c>
      <c r="I211" t="s">
        <v>810</v>
      </c>
      <c r="J211" s="1" t="s">
        <v>811</v>
      </c>
    </row>
    <row r="212" spans="1:10" ht="15" customHeight="1" x14ac:dyDescent="0.25">
      <c r="A212" t="s">
        <v>812</v>
      </c>
      <c r="B212">
        <v>2012</v>
      </c>
      <c r="C212" t="s">
        <v>169</v>
      </c>
      <c r="D212" t="b">
        <f>TRUE()</f>
        <v>1</v>
      </c>
      <c r="E212" t="b">
        <f>COUNTIF(connections!A:A, A212) &gt; 0</f>
        <v>1</v>
      </c>
      <c r="G212" t="s">
        <v>813</v>
      </c>
    </row>
    <row r="213" spans="1:10" ht="15" customHeight="1" x14ac:dyDescent="0.25">
      <c r="A213" t="s">
        <v>814</v>
      </c>
      <c r="B213">
        <v>2026</v>
      </c>
      <c r="C213" t="s">
        <v>172</v>
      </c>
      <c r="D213" t="b">
        <f>TRUE()</f>
        <v>1</v>
      </c>
      <c r="E213" t="b">
        <f>COUNTIF(connections!A:A, A213) &gt; 0</f>
        <v>0</v>
      </c>
      <c r="F213" t="s">
        <v>815</v>
      </c>
      <c r="G213" t="s">
        <v>816</v>
      </c>
      <c r="H213" t="s">
        <v>180</v>
      </c>
      <c r="I213" t="s">
        <v>817</v>
      </c>
      <c r="J213" s="1" t="s">
        <v>818</v>
      </c>
    </row>
    <row r="214" spans="1:10" ht="15" customHeight="1" x14ac:dyDescent="0.25">
      <c r="A214" t="s">
        <v>819</v>
      </c>
      <c r="B214">
        <v>2019</v>
      </c>
      <c r="C214" t="s">
        <v>215</v>
      </c>
      <c r="D214" t="b">
        <f>TRUE()</f>
        <v>1</v>
      </c>
      <c r="E214" t="b">
        <f>COUNTIF(connections!A:A, A214) &gt; 0</f>
        <v>1</v>
      </c>
      <c r="G214" t="s">
        <v>820</v>
      </c>
    </row>
    <row r="215" spans="1:10" ht="15" customHeight="1" x14ac:dyDescent="0.25">
      <c r="A215" t="s">
        <v>821</v>
      </c>
      <c r="B215">
        <v>2025</v>
      </c>
      <c r="C215" t="s">
        <v>175</v>
      </c>
      <c r="D215" t="b">
        <f>TRUE()</f>
        <v>1</v>
      </c>
      <c r="E215" t="b">
        <f>COUNTIF(connections!A:A, A215) &gt; 0</f>
        <v>0</v>
      </c>
      <c r="F215" t="s">
        <v>264</v>
      </c>
      <c r="G215" t="s">
        <v>822</v>
      </c>
      <c r="H215" t="s">
        <v>180</v>
      </c>
      <c r="I215" t="s">
        <v>823</v>
      </c>
      <c r="J215" s="1" t="s">
        <v>824</v>
      </c>
    </row>
    <row r="216" spans="1:10" ht="15" customHeight="1" x14ac:dyDescent="0.25">
      <c r="A216" t="s">
        <v>825</v>
      </c>
      <c r="B216">
        <v>2022</v>
      </c>
      <c r="C216" t="s">
        <v>215</v>
      </c>
      <c r="D216" t="b">
        <v>1</v>
      </c>
      <c r="E216" t="b">
        <f>COUNTIF(connections!A:A, A216) &gt; 0</f>
        <v>0</v>
      </c>
      <c r="G216" t="s">
        <v>826</v>
      </c>
      <c r="H216" t="s">
        <v>180</v>
      </c>
      <c r="I216" t="s">
        <v>827</v>
      </c>
      <c r="J216" s="1" t="s">
        <v>828</v>
      </c>
    </row>
    <row r="217" spans="1:10" ht="15" customHeight="1" x14ac:dyDescent="0.25">
      <c r="A217" t="s">
        <v>16982</v>
      </c>
      <c r="B217">
        <v>2019</v>
      </c>
      <c r="C217" t="s">
        <v>169</v>
      </c>
      <c r="D217" t="b">
        <v>1</v>
      </c>
      <c r="E217" t="b">
        <f>COUNTIF(connections!A:A, A217) &gt; 0</f>
        <v>1</v>
      </c>
      <c r="G217" t="s">
        <v>16983</v>
      </c>
      <c r="H217" t="s">
        <v>180</v>
      </c>
      <c r="I217" t="s">
        <v>16991</v>
      </c>
      <c r="J217" s="10" t="s">
        <v>16984</v>
      </c>
    </row>
    <row r="218" spans="1:10" ht="15" customHeight="1" x14ac:dyDescent="0.25">
      <c r="A218" t="s">
        <v>16987</v>
      </c>
      <c r="B218">
        <v>2025</v>
      </c>
      <c r="C218" t="s">
        <v>169</v>
      </c>
      <c r="D218" t="b">
        <v>1</v>
      </c>
      <c r="E218" t="b">
        <f>COUNTIF(connections!A:A, A218) &gt; 0</f>
        <v>0</v>
      </c>
      <c r="G218" t="s">
        <v>16988</v>
      </c>
      <c r="J218" s="10" t="s">
        <v>16989</v>
      </c>
    </row>
    <row r="219" spans="1:10" ht="15" customHeight="1" x14ac:dyDescent="0.25">
      <c r="A219" t="s">
        <v>829</v>
      </c>
      <c r="B219">
        <v>2010</v>
      </c>
      <c r="C219" t="s">
        <v>172</v>
      </c>
      <c r="D219" t="b">
        <f>TRUE()</f>
        <v>1</v>
      </c>
      <c r="E219" t="b">
        <f>COUNTIF(connections!A:A, A219) &gt; 0</f>
        <v>1</v>
      </c>
      <c r="G219" t="s">
        <v>830</v>
      </c>
    </row>
    <row r="220" spans="1:10" ht="15" customHeight="1" x14ac:dyDescent="0.25">
      <c r="A220" t="s">
        <v>831</v>
      </c>
      <c r="B220">
        <v>2025</v>
      </c>
      <c r="C220" t="s">
        <v>169</v>
      </c>
      <c r="D220" t="b">
        <f>TRUE()</f>
        <v>1</v>
      </c>
      <c r="E220" t="b">
        <f>COUNTIF(connections!A:A, A220) &gt; 0</f>
        <v>0</v>
      </c>
      <c r="G220" t="s">
        <v>832</v>
      </c>
      <c r="H220" t="s">
        <v>180</v>
      </c>
      <c r="I220" t="s">
        <v>833</v>
      </c>
      <c r="J220" s="1" t="s">
        <v>834</v>
      </c>
    </row>
    <row r="221" spans="1:10" ht="15" customHeight="1" x14ac:dyDescent="0.25">
      <c r="A221" t="s">
        <v>8352</v>
      </c>
      <c r="B221">
        <v>2018</v>
      </c>
      <c r="C221" t="s">
        <v>215</v>
      </c>
      <c r="D221" t="b">
        <v>1</v>
      </c>
      <c r="E221" t="b">
        <f>COUNTIF(connections!A:A, A221) &gt; 0</f>
        <v>1</v>
      </c>
      <c r="G221" t="s">
        <v>8354</v>
      </c>
      <c r="J221" s="10" t="s">
        <v>8353</v>
      </c>
    </row>
    <row r="222" spans="1:10" ht="15" customHeight="1" x14ac:dyDescent="0.25">
      <c r="A222" t="s">
        <v>8351</v>
      </c>
      <c r="B222">
        <v>2021</v>
      </c>
      <c r="C222" t="s">
        <v>169</v>
      </c>
      <c r="D222" t="b">
        <f>TRUE()</f>
        <v>1</v>
      </c>
      <c r="E222" t="b">
        <f>COUNTIF(connections!A:A, A222) &gt; 0</f>
        <v>1</v>
      </c>
      <c r="G222" t="s">
        <v>835</v>
      </c>
      <c r="H222" t="s">
        <v>180</v>
      </c>
      <c r="I222" t="s">
        <v>836</v>
      </c>
      <c r="J222" s="1" t="s">
        <v>837</v>
      </c>
    </row>
    <row r="223" spans="1:10" ht="15" customHeight="1" x14ac:dyDescent="0.25">
      <c r="A223" t="s">
        <v>9923</v>
      </c>
      <c r="B223">
        <v>2026</v>
      </c>
      <c r="C223" t="s">
        <v>169</v>
      </c>
      <c r="D223" t="b">
        <v>1</v>
      </c>
      <c r="E223" t="b">
        <f>COUNTIF(connections!A:A, A223) &gt; 0</f>
        <v>0</v>
      </c>
      <c r="G223" t="s">
        <v>9924</v>
      </c>
      <c r="J223" s="10" t="s">
        <v>9925</v>
      </c>
    </row>
    <row r="224" spans="1:10" ht="15" customHeight="1" x14ac:dyDescent="0.25">
      <c r="A224" t="s">
        <v>838</v>
      </c>
      <c r="B224">
        <v>2019</v>
      </c>
      <c r="C224" t="s">
        <v>169</v>
      </c>
      <c r="D224" t="b">
        <f>TRUE()</f>
        <v>1</v>
      </c>
      <c r="E224" t="b">
        <f>COUNTIF(connections!A:A, A224) &gt; 0</f>
        <v>0</v>
      </c>
      <c r="G224" t="s">
        <v>839</v>
      </c>
    </row>
    <row r="225" spans="1:10" ht="15" customHeight="1" x14ac:dyDescent="0.25">
      <c r="A225" t="s">
        <v>9846</v>
      </c>
      <c r="B225">
        <v>2022</v>
      </c>
      <c r="C225" t="s">
        <v>169</v>
      </c>
      <c r="D225" t="b">
        <v>1</v>
      </c>
      <c r="E225" t="b">
        <f>COUNTIF(connections!A:A, A225) &gt; 0</f>
        <v>0</v>
      </c>
      <c r="G225" t="s">
        <v>9847</v>
      </c>
      <c r="H225" t="s">
        <v>180</v>
      </c>
      <c r="I225" t="s">
        <v>9849</v>
      </c>
      <c r="J225" s="10" t="s">
        <v>9848</v>
      </c>
    </row>
    <row r="226" spans="1:10" ht="15" customHeight="1" x14ac:dyDescent="0.25">
      <c r="A226" t="s">
        <v>840</v>
      </c>
      <c r="B226">
        <v>1996</v>
      </c>
      <c r="C226" t="s">
        <v>169</v>
      </c>
      <c r="D226" t="b">
        <f>TRUE()</f>
        <v>1</v>
      </c>
      <c r="E226" t="b">
        <f>COUNTIF(connections!A:A, A226) &gt; 0</f>
        <v>1</v>
      </c>
      <c r="G226" t="s">
        <v>841</v>
      </c>
      <c r="H226" t="s">
        <v>180</v>
      </c>
      <c r="I226" t="s">
        <v>842</v>
      </c>
    </row>
    <row r="227" spans="1:10" ht="15" customHeight="1" x14ac:dyDescent="0.25">
      <c r="A227" t="s">
        <v>843</v>
      </c>
      <c r="B227">
        <v>2024</v>
      </c>
      <c r="C227" t="s">
        <v>175</v>
      </c>
      <c r="D227" t="b">
        <f>TRUE()</f>
        <v>1</v>
      </c>
      <c r="E227" t="b">
        <f>COUNTIF(connections!A:A, A227) &gt; 0</f>
        <v>0</v>
      </c>
      <c r="F227" t="s">
        <v>308</v>
      </c>
      <c r="G227" t="s">
        <v>844</v>
      </c>
      <c r="H227" t="s">
        <v>180</v>
      </c>
      <c r="I227" t="s">
        <v>845</v>
      </c>
      <c r="J227" s="1" t="s">
        <v>846</v>
      </c>
    </row>
    <row r="228" spans="1:10" ht="15" customHeight="1" x14ac:dyDescent="0.25">
      <c r="A228" t="s">
        <v>847</v>
      </c>
      <c r="B228">
        <v>2026</v>
      </c>
      <c r="C228" t="s">
        <v>175</v>
      </c>
      <c r="D228" t="b">
        <f>TRUE()</f>
        <v>1</v>
      </c>
      <c r="E228" t="b">
        <f>COUNTIF(connections!A:A, A228) &gt; 0</f>
        <v>0</v>
      </c>
      <c r="F228" t="s">
        <v>308</v>
      </c>
      <c r="G228" t="s">
        <v>848</v>
      </c>
    </row>
    <row r="229" spans="1:10" ht="15" customHeight="1" x14ac:dyDescent="0.25">
      <c r="A229" t="s">
        <v>849</v>
      </c>
      <c r="B229">
        <v>2025</v>
      </c>
      <c r="C229" t="s">
        <v>175</v>
      </c>
      <c r="D229" t="b">
        <f>TRUE()</f>
        <v>1</v>
      </c>
      <c r="E229" t="b">
        <f>COUNTIF(connections!A:A, A229) &gt; 0</f>
        <v>0</v>
      </c>
      <c r="G229" t="s">
        <v>850</v>
      </c>
      <c r="J229" s="10" t="s">
        <v>851</v>
      </c>
    </row>
    <row r="230" spans="1:10" ht="15" customHeight="1" x14ac:dyDescent="0.25">
      <c r="A230" t="s">
        <v>852</v>
      </c>
      <c r="B230">
        <v>2025</v>
      </c>
      <c r="C230" t="s">
        <v>215</v>
      </c>
      <c r="D230" t="b">
        <f>FALSE()</f>
        <v>0</v>
      </c>
      <c r="E230" t="b">
        <f>COUNTIF(connections!A:A, A230) &gt; 0</f>
        <v>0</v>
      </c>
      <c r="F230" t="s">
        <v>308</v>
      </c>
      <c r="G230" t="s">
        <v>853</v>
      </c>
      <c r="H230" t="s">
        <v>180</v>
      </c>
      <c r="I230" t="s">
        <v>854</v>
      </c>
      <c r="J230" s="10" t="s">
        <v>855</v>
      </c>
    </row>
    <row r="231" spans="1:10" ht="15" customHeight="1" x14ac:dyDescent="0.25">
      <c r="A231" t="s">
        <v>856</v>
      </c>
      <c r="B231">
        <v>2025</v>
      </c>
      <c r="C231" t="s">
        <v>175</v>
      </c>
      <c r="D231" t="b">
        <f>TRUE()</f>
        <v>1</v>
      </c>
      <c r="E231" t="b">
        <f>COUNTIF(connections!A:A, A231) &gt; 0</f>
        <v>0</v>
      </c>
      <c r="F231" t="s">
        <v>308</v>
      </c>
      <c r="G231" t="s">
        <v>857</v>
      </c>
    </row>
    <row r="232" spans="1:10" ht="15" customHeight="1" x14ac:dyDescent="0.25">
      <c r="A232" t="s">
        <v>858</v>
      </c>
      <c r="B232">
        <v>2024</v>
      </c>
      <c r="C232" t="s">
        <v>175</v>
      </c>
      <c r="D232" t="b">
        <f>TRUE()</f>
        <v>1</v>
      </c>
      <c r="E232" t="b">
        <f>COUNTIF(connections!A:A, A232) &gt; 0</f>
        <v>0</v>
      </c>
      <c r="F232" t="s">
        <v>308</v>
      </c>
      <c r="G232" t="s">
        <v>859</v>
      </c>
      <c r="H232" t="s">
        <v>180</v>
      </c>
      <c r="I232" t="s">
        <v>860</v>
      </c>
      <c r="J232" s="10" t="s">
        <v>861</v>
      </c>
    </row>
    <row r="233" spans="1:10" ht="15" customHeight="1" x14ac:dyDescent="0.25">
      <c r="A233" t="s">
        <v>862</v>
      </c>
      <c r="B233">
        <v>2024</v>
      </c>
      <c r="C233" t="s">
        <v>175</v>
      </c>
      <c r="D233" t="b">
        <f>FALSE()</f>
        <v>0</v>
      </c>
      <c r="E233" t="b">
        <f>COUNTIF(connections!A:A, A233) &gt; 0</f>
        <v>0</v>
      </c>
      <c r="F233" t="s">
        <v>308</v>
      </c>
      <c r="G233" t="s">
        <v>863</v>
      </c>
      <c r="H233" t="s">
        <v>180</v>
      </c>
      <c r="I233" t="s">
        <v>864</v>
      </c>
      <c r="J233" s="1" t="s">
        <v>865</v>
      </c>
    </row>
    <row r="234" spans="1:10" ht="15" customHeight="1" x14ac:dyDescent="0.25">
      <c r="A234" t="s">
        <v>8270</v>
      </c>
      <c r="B234">
        <v>2026</v>
      </c>
      <c r="C234" t="s">
        <v>175</v>
      </c>
      <c r="D234" t="b">
        <f>TRUE()</f>
        <v>1</v>
      </c>
      <c r="E234" t="b">
        <f>COUNTIF(connections!A:A, A234) &gt; 0</f>
        <v>0</v>
      </c>
      <c r="F234" t="s">
        <v>308</v>
      </c>
      <c r="G234" t="s">
        <v>8271</v>
      </c>
      <c r="J234" s="10" t="s">
        <v>8272</v>
      </c>
    </row>
    <row r="235" spans="1:10" ht="15" customHeight="1" x14ac:dyDescent="0.25">
      <c r="A235" t="s">
        <v>866</v>
      </c>
      <c r="B235">
        <v>2019</v>
      </c>
      <c r="C235" t="s">
        <v>175</v>
      </c>
      <c r="D235" t="b">
        <f>TRUE()</f>
        <v>1</v>
      </c>
      <c r="E235" t="b">
        <f>COUNTIF(connections!A:A, A235) &gt; 0</f>
        <v>1</v>
      </c>
      <c r="F235" t="s">
        <v>308</v>
      </c>
      <c r="G235" t="s">
        <v>867</v>
      </c>
      <c r="H235" t="s">
        <v>180</v>
      </c>
      <c r="I235" t="s">
        <v>868</v>
      </c>
      <c r="J235" s="1" t="s">
        <v>869</v>
      </c>
    </row>
    <row r="236" spans="1:10" ht="15" customHeight="1" x14ac:dyDescent="0.25">
      <c r="A236" t="s">
        <v>870</v>
      </c>
      <c r="B236">
        <v>2025</v>
      </c>
      <c r="C236" t="s">
        <v>175</v>
      </c>
      <c r="D236" t="b">
        <f>TRUE()</f>
        <v>1</v>
      </c>
      <c r="E236" t="b">
        <f>COUNTIF(connections!A:A, A236) &gt; 0</f>
        <v>0</v>
      </c>
      <c r="F236" t="s">
        <v>308</v>
      </c>
      <c r="G236" t="s">
        <v>871</v>
      </c>
    </row>
    <row r="237" spans="1:10" ht="15" customHeight="1" x14ac:dyDescent="0.25">
      <c r="A237" t="s">
        <v>872</v>
      </c>
      <c r="B237">
        <v>2025</v>
      </c>
      <c r="C237" t="s">
        <v>175</v>
      </c>
      <c r="D237" t="b">
        <f>TRUE()</f>
        <v>1</v>
      </c>
      <c r="E237" t="b">
        <f>COUNTIF(connections!A:A, A237) &gt; 0</f>
        <v>0</v>
      </c>
      <c r="F237" t="s">
        <v>308</v>
      </c>
      <c r="G237" t="s">
        <v>873</v>
      </c>
      <c r="H237" t="s">
        <v>180</v>
      </c>
      <c r="I237" t="s">
        <v>874</v>
      </c>
      <c r="J237" s="1" t="s">
        <v>875</v>
      </c>
    </row>
    <row r="238" spans="1:10" ht="15" customHeight="1" x14ac:dyDescent="0.25">
      <c r="A238" t="s">
        <v>876</v>
      </c>
      <c r="B238">
        <v>2021</v>
      </c>
      <c r="C238" t="s">
        <v>169</v>
      </c>
      <c r="D238" t="b">
        <f>FALSE()</f>
        <v>0</v>
      </c>
      <c r="E238" t="b">
        <f>COUNTIF(connections!A:A, A238) &gt; 0</f>
        <v>0</v>
      </c>
      <c r="G238" t="s">
        <v>877</v>
      </c>
      <c r="H238" t="s">
        <v>180</v>
      </c>
      <c r="I238" t="s">
        <v>878</v>
      </c>
      <c r="J238" s="1" t="s">
        <v>879</v>
      </c>
    </row>
    <row r="239" spans="1:10" ht="15" customHeight="1" x14ac:dyDescent="0.25">
      <c r="A239" t="s">
        <v>880</v>
      </c>
      <c r="B239">
        <v>2024</v>
      </c>
      <c r="C239" t="s">
        <v>175</v>
      </c>
      <c r="D239" t="b">
        <f>TRUE()</f>
        <v>1</v>
      </c>
      <c r="E239" t="b">
        <f>COUNTIF(connections!A:A, A239) &gt; 0</f>
        <v>0</v>
      </c>
      <c r="G239" t="s">
        <v>881</v>
      </c>
    </row>
    <row r="240" spans="1:10" ht="15" customHeight="1" x14ac:dyDescent="0.25">
      <c r="A240" t="s">
        <v>882</v>
      </c>
      <c r="B240">
        <v>2023</v>
      </c>
      <c r="C240" t="s">
        <v>169</v>
      </c>
      <c r="D240" t="b">
        <f>TRUE()</f>
        <v>1</v>
      </c>
      <c r="E240" t="b">
        <f>COUNTIF(connections!A:A, A240) &gt; 0</f>
        <v>0</v>
      </c>
      <c r="G240" t="s">
        <v>883</v>
      </c>
      <c r="H240" t="s">
        <v>180</v>
      </c>
      <c r="I240" t="s">
        <v>884</v>
      </c>
      <c r="J240" s="1" t="s">
        <v>885</v>
      </c>
    </row>
    <row r="241" spans="1:10" ht="15" customHeight="1" x14ac:dyDescent="0.25">
      <c r="A241" t="s">
        <v>886</v>
      </c>
      <c r="B241">
        <v>2026</v>
      </c>
      <c r="C241" t="s">
        <v>169</v>
      </c>
      <c r="D241" t="b">
        <f>TRUE()</f>
        <v>1</v>
      </c>
      <c r="E241" t="b">
        <f>COUNTIF(connections!A:A, A241) &gt; 0</f>
        <v>0</v>
      </c>
      <c r="F241" t="s">
        <v>645</v>
      </c>
      <c r="G241" t="s">
        <v>887</v>
      </c>
      <c r="J241" s="10" t="s">
        <v>888</v>
      </c>
    </row>
    <row r="242" spans="1:10" ht="15" customHeight="1" x14ac:dyDescent="0.25">
      <c r="A242" t="s">
        <v>889</v>
      </c>
      <c r="B242">
        <v>2024</v>
      </c>
      <c r="C242" t="s">
        <v>175</v>
      </c>
      <c r="D242" t="b">
        <f>TRUE()</f>
        <v>1</v>
      </c>
      <c r="E242" t="b">
        <f>COUNTIF(connections!A:A, A242) &gt; 0</f>
        <v>0</v>
      </c>
      <c r="G242" t="s">
        <v>890</v>
      </c>
    </row>
    <row r="243" spans="1:10" ht="15" customHeight="1" x14ac:dyDescent="0.25">
      <c r="A243" t="s">
        <v>891</v>
      </c>
      <c r="B243">
        <v>2025</v>
      </c>
      <c r="C243" t="s">
        <v>175</v>
      </c>
      <c r="D243" t="b">
        <f>TRUE()</f>
        <v>1</v>
      </c>
      <c r="E243" t="b">
        <f>COUNTIF(connections!A:A, A243) &gt; 0</f>
        <v>0</v>
      </c>
      <c r="G243" t="s">
        <v>892</v>
      </c>
    </row>
    <row r="244" spans="1:10" ht="15" customHeight="1" x14ac:dyDescent="0.25">
      <c r="A244" t="s">
        <v>893</v>
      </c>
      <c r="B244">
        <v>2025</v>
      </c>
      <c r="C244" t="s">
        <v>175</v>
      </c>
      <c r="D244" t="b">
        <f>TRUE()</f>
        <v>1</v>
      </c>
      <c r="E244" t="b">
        <f>COUNTIF(connections!A:A, A244) &gt; 0</f>
        <v>0</v>
      </c>
      <c r="G244" t="s">
        <v>894</v>
      </c>
      <c r="H244" t="s">
        <v>180</v>
      </c>
      <c r="I244" t="s">
        <v>895</v>
      </c>
      <c r="J244" s="1" t="s">
        <v>896</v>
      </c>
    </row>
    <row r="245" spans="1:10" ht="15" customHeight="1" x14ac:dyDescent="0.25">
      <c r="A245" t="s">
        <v>897</v>
      </c>
      <c r="B245">
        <v>2022</v>
      </c>
      <c r="C245" t="s">
        <v>215</v>
      </c>
      <c r="D245" t="b">
        <f>TRUE()</f>
        <v>1</v>
      </c>
      <c r="E245" t="b">
        <f>COUNTIF(connections!A:A, A245) &gt; 0</f>
        <v>1</v>
      </c>
      <c r="F245" t="s">
        <v>898</v>
      </c>
      <c r="G245" t="s">
        <v>899</v>
      </c>
      <c r="H245" t="s">
        <v>180</v>
      </c>
      <c r="I245" t="s">
        <v>900</v>
      </c>
      <c r="J245" s="1" t="s">
        <v>901</v>
      </c>
    </row>
    <row r="246" spans="1:10" ht="15" customHeight="1" x14ac:dyDescent="0.25">
      <c r="A246" t="s">
        <v>902</v>
      </c>
      <c r="B246">
        <v>2026</v>
      </c>
      <c r="C246" t="s">
        <v>215</v>
      </c>
      <c r="D246" t="b">
        <f>TRUE()</f>
        <v>1</v>
      </c>
      <c r="E246" t="b">
        <f>COUNTIF(connections!A:A, A246) &gt; 0</f>
        <v>0</v>
      </c>
      <c r="G246" t="s">
        <v>903</v>
      </c>
      <c r="J246" s="10" t="s">
        <v>904</v>
      </c>
    </row>
    <row r="247" spans="1:10" ht="15" customHeight="1" x14ac:dyDescent="0.25">
      <c r="A247" t="s">
        <v>905</v>
      </c>
      <c r="B247">
        <v>2026</v>
      </c>
      <c r="C247" t="s">
        <v>169</v>
      </c>
      <c r="D247" t="b">
        <f>FALSE()</f>
        <v>0</v>
      </c>
      <c r="E247" t="b">
        <f>COUNTIF(connections!A:A, A247) &gt; 0</f>
        <v>0</v>
      </c>
      <c r="G247" t="s">
        <v>906</v>
      </c>
    </row>
    <row r="248" spans="1:10" ht="15" customHeight="1" x14ac:dyDescent="0.25">
      <c r="A248" t="s">
        <v>907</v>
      </c>
      <c r="B248">
        <v>2013</v>
      </c>
      <c r="C248" t="s">
        <v>169</v>
      </c>
      <c r="D248" t="b">
        <f>TRUE()</f>
        <v>1</v>
      </c>
      <c r="E248" t="b">
        <f>COUNTIF(connections!A:A, A248) &gt; 0</f>
        <v>1</v>
      </c>
      <c r="G248" t="s">
        <v>908</v>
      </c>
      <c r="H248" t="s">
        <v>180</v>
      </c>
      <c r="I248" t="s">
        <v>909</v>
      </c>
      <c r="J248" s="1" t="s">
        <v>910</v>
      </c>
    </row>
    <row r="249" spans="1:10" ht="15" customHeight="1" x14ac:dyDescent="0.25">
      <c r="A249" t="s">
        <v>911</v>
      </c>
      <c r="B249">
        <v>2014</v>
      </c>
      <c r="C249" t="s">
        <v>169</v>
      </c>
      <c r="D249" t="b">
        <f>TRUE()</f>
        <v>1</v>
      </c>
      <c r="E249" t="b">
        <f>COUNTIF(connections!A:A, A249) &gt; 0</f>
        <v>1</v>
      </c>
      <c r="G249" t="s">
        <v>912</v>
      </c>
      <c r="H249" t="s">
        <v>180</v>
      </c>
      <c r="I249" t="s">
        <v>913</v>
      </c>
      <c r="J249" s="1" t="s">
        <v>914</v>
      </c>
    </row>
    <row r="250" spans="1:10" ht="15" customHeight="1" x14ac:dyDescent="0.25">
      <c r="A250" t="s">
        <v>915</v>
      </c>
      <c r="B250">
        <v>2002</v>
      </c>
      <c r="C250" t="s">
        <v>172</v>
      </c>
      <c r="D250" t="b">
        <f>TRUE()</f>
        <v>1</v>
      </c>
      <c r="E250" t="b">
        <f>COUNTIF(connections!A:A, A250) &gt; 0</f>
        <v>1</v>
      </c>
      <c r="G250" t="s">
        <v>916</v>
      </c>
    </row>
    <row r="251" spans="1:10" ht="15" customHeight="1" x14ac:dyDescent="0.25">
      <c r="A251" t="s">
        <v>917</v>
      </c>
      <c r="B251">
        <v>2019</v>
      </c>
      <c r="C251" t="s">
        <v>215</v>
      </c>
      <c r="D251" t="b">
        <f>TRUE()</f>
        <v>1</v>
      </c>
      <c r="E251" t="b">
        <f>COUNTIF(connections!A:A, A251) &gt; 0</f>
        <v>1</v>
      </c>
      <c r="G251" t="s">
        <v>918</v>
      </c>
    </row>
    <row r="252" spans="1:10" ht="15" customHeight="1" x14ac:dyDescent="0.25">
      <c r="A252" t="s">
        <v>919</v>
      </c>
      <c r="B252">
        <v>2023</v>
      </c>
      <c r="C252" t="s">
        <v>169</v>
      </c>
      <c r="D252" t="b">
        <f>FALSE()</f>
        <v>0</v>
      </c>
      <c r="E252" t="b">
        <f>COUNTIF(connections!A:A, A252) &gt; 0</f>
        <v>0</v>
      </c>
      <c r="F252" t="s">
        <v>222</v>
      </c>
      <c r="G252" t="s">
        <v>920</v>
      </c>
      <c r="H252" t="s">
        <v>180</v>
      </c>
      <c r="I252" t="s">
        <v>921</v>
      </c>
      <c r="J252" s="1" t="s">
        <v>922</v>
      </c>
    </row>
    <row r="253" spans="1:10" ht="15" customHeight="1" x14ac:dyDescent="0.25">
      <c r="A253" t="s">
        <v>923</v>
      </c>
      <c r="B253">
        <v>2015</v>
      </c>
      <c r="C253" t="s">
        <v>169</v>
      </c>
      <c r="D253" t="b">
        <f>TRUE()</f>
        <v>1</v>
      </c>
      <c r="E253" t="b">
        <f>COUNTIF(connections!A:A, A253) &gt; 0</f>
        <v>1</v>
      </c>
      <c r="G253" t="s">
        <v>924</v>
      </c>
      <c r="H253" t="s">
        <v>180</v>
      </c>
      <c r="I253" t="s">
        <v>925</v>
      </c>
      <c r="J253" s="1" t="s">
        <v>926</v>
      </c>
    </row>
    <row r="254" spans="1:10" ht="15" customHeight="1" x14ac:dyDescent="0.25">
      <c r="A254" t="s">
        <v>927</v>
      </c>
      <c r="B254">
        <v>1990</v>
      </c>
      <c r="C254" t="s">
        <v>172</v>
      </c>
      <c r="D254" t="b">
        <f>TRUE()</f>
        <v>1</v>
      </c>
      <c r="E254" t="b">
        <f>COUNTIF(connections!A:A, A254) &gt; 0</f>
        <v>0</v>
      </c>
      <c r="G254" t="s">
        <v>928</v>
      </c>
      <c r="H254" t="s">
        <v>180</v>
      </c>
      <c r="I254" t="s">
        <v>929</v>
      </c>
    </row>
    <row r="255" spans="1:10" ht="15" customHeight="1" x14ac:dyDescent="0.25">
      <c r="A255" t="s">
        <v>7804</v>
      </c>
      <c r="B255">
        <v>2026</v>
      </c>
      <c r="C255" t="s">
        <v>172</v>
      </c>
      <c r="D255" t="b">
        <f>TRUE()</f>
        <v>1</v>
      </c>
      <c r="E255" t="b">
        <f>COUNTIF(connections!A:A, A255) &gt; 0</f>
        <v>0</v>
      </c>
      <c r="G255" t="s">
        <v>7818</v>
      </c>
      <c r="J255" s="10" t="s">
        <v>7805</v>
      </c>
    </row>
    <row r="256" spans="1:10" ht="15" customHeight="1" x14ac:dyDescent="0.25">
      <c r="A256" t="s">
        <v>930</v>
      </c>
      <c r="B256">
        <v>2006</v>
      </c>
      <c r="C256" t="s">
        <v>172</v>
      </c>
      <c r="D256" t="b">
        <f>TRUE()</f>
        <v>1</v>
      </c>
      <c r="E256" t="b">
        <f>COUNTIF(connections!A:A, A256) &gt; 0</f>
        <v>0</v>
      </c>
      <c r="G256" t="s">
        <v>931</v>
      </c>
      <c r="H256" t="s">
        <v>180</v>
      </c>
      <c r="I256" t="s">
        <v>932</v>
      </c>
    </row>
    <row r="257" spans="1:10" ht="15" customHeight="1" x14ac:dyDescent="0.25">
      <c r="A257" t="s">
        <v>933</v>
      </c>
      <c r="B257">
        <v>2003</v>
      </c>
      <c r="C257" t="s">
        <v>172</v>
      </c>
      <c r="D257" t="b">
        <f>TRUE()</f>
        <v>1</v>
      </c>
      <c r="E257" t="b">
        <f>COUNTIF(connections!A:A, A257) &gt; 0</f>
        <v>0</v>
      </c>
      <c r="G257" t="s">
        <v>934</v>
      </c>
    </row>
    <row r="258" spans="1:10" ht="15" customHeight="1" x14ac:dyDescent="0.25">
      <c r="A258" t="s">
        <v>935</v>
      </c>
      <c r="B258">
        <v>2025</v>
      </c>
      <c r="C258" t="s">
        <v>215</v>
      </c>
      <c r="D258" t="b">
        <v>0</v>
      </c>
      <c r="E258" t="b">
        <v>0</v>
      </c>
      <c r="G258" t="s">
        <v>936</v>
      </c>
      <c r="H258" t="s">
        <v>180</v>
      </c>
      <c r="I258" t="s">
        <v>937</v>
      </c>
      <c r="J258" s="10" t="s">
        <v>938</v>
      </c>
    </row>
    <row r="259" spans="1:10" ht="15" customHeight="1" x14ac:dyDescent="0.25">
      <c r="A259" t="s">
        <v>939</v>
      </c>
      <c r="B259">
        <v>2014</v>
      </c>
      <c r="C259" t="s">
        <v>175</v>
      </c>
      <c r="D259" t="b">
        <f>TRUE()</f>
        <v>1</v>
      </c>
      <c r="E259" t="b">
        <f>COUNTIF(connections!A:A, A259) &gt; 0</f>
        <v>1</v>
      </c>
      <c r="G259" t="s">
        <v>940</v>
      </c>
    </row>
    <row r="260" spans="1:10" ht="15" customHeight="1" x14ac:dyDescent="0.25">
      <c r="A260" t="s">
        <v>941</v>
      </c>
      <c r="B260">
        <v>2020</v>
      </c>
      <c r="C260" t="s">
        <v>169</v>
      </c>
      <c r="D260" t="b">
        <f>TRUE()</f>
        <v>1</v>
      </c>
      <c r="E260" t="b">
        <f>COUNTIF(connections!A:A, A260) &gt; 0</f>
        <v>0</v>
      </c>
      <c r="G260" t="s">
        <v>942</v>
      </c>
      <c r="H260" t="s">
        <v>180</v>
      </c>
      <c r="I260" t="s">
        <v>943</v>
      </c>
      <c r="J260" s="1" t="s">
        <v>944</v>
      </c>
    </row>
    <row r="261" spans="1:10" ht="15" customHeight="1" x14ac:dyDescent="0.25">
      <c r="A261" t="s">
        <v>945</v>
      </c>
      <c r="B261">
        <v>2024</v>
      </c>
      <c r="C261" t="s">
        <v>215</v>
      </c>
      <c r="D261" t="b">
        <f>TRUE()</f>
        <v>1</v>
      </c>
      <c r="E261" t="b">
        <f>COUNTIF(connections!A:A, A261) &gt; 0</f>
        <v>0</v>
      </c>
      <c r="F261" t="s">
        <v>610</v>
      </c>
      <c r="G261" t="s">
        <v>946</v>
      </c>
    </row>
    <row r="262" spans="1:10" ht="15" customHeight="1" x14ac:dyDescent="0.25">
      <c r="A262" t="s">
        <v>7946</v>
      </c>
      <c r="B262">
        <v>2026</v>
      </c>
      <c r="C262" t="s">
        <v>169</v>
      </c>
      <c r="D262" t="b">
        <f>TRUE()</f>
        <v>1</v>
      </c>
      <c r="E262" t="b">
        <f>COUNTIF(connections!A:A, A262) &gt; 0</f>
        <v>0</v>
      </c>
      <c r="G262" t="s">
        <v>7947</v>
      </c>
      <c r="J262" s="10" t="s">
        <v>7948</v>
      </c>
    </row>
    <row r="263" spans="1:10" ht="15" customHeight="1" x14ac:dyDescent="0.25">
      <c r="A263" t="s">
        <v>947</v>
      </c>
      <c r="B263">
        <v>2025</v>
      </c>
      <c r="C263" t="s">
        <v>215</v>
      </c>
      <c r="D263" t="b">
        <f>TRUE()</f>
        <v>1</v>
      </c>
      <c r="E263" t="b">
        <f>COUNTIF(connections!A:A, A263) &gt; 0</f>
        <v>0</v>
      </c>
      <c r="G263" t="s">
        <v>948</v>
      </c>
      <c r="H263" t="s">
        <v>180</v>
      </c>
      <c r="I263" t="s">
        <v>949</v>
      </c>
      <c r="J263" s="10" t="s">
        <v>950</v>
      </c>
    </row>
    <row r="264" spans="1:10" ht="15" customHeight="1" x14ac:dyDescent="0.25">
      <c r="A264" t="s">
        <v>951</v>
      </c>
      <c r="B264">
        <v>2025</v>
      </c>
      <c r="C264" t="s">
        <v>215</v>
      </c>
      <c r="D264" t="b">
        <f>TRUE()</f>
        <v>1</v>
      </c>
      <c r="E264" t="b">
        <f>COUNTIF(connections!A:A, A264) &gt; 0</f>
        <v>0</v>
      </c>
      <c r="G264" t="s">
        <v>952</v>
      </c>
    </row>
    <row r="265" spans="1:10" ht="15" customHeight="1" x14ac:dyDescent="0.25">
      <c r="A265" t="s">
        <v>953</v>
      </c>
      <c r="B265">
        <v>2024</v>
      </c>
      <c r="C265" t="s">
        <v>175</v>
      </c>
      <c r="D265" t="b">
        <f>TRUE()</f>
        <v>1</v>
      </c>
      <c r="E265" t="b">
        <f>COUNTIF(connections!A:A, A265) &gt; 0</f>
        <v>1</v>
      </c>
      <c r="F265" t="s">
        <v>347</v>
      </c>
      <c r="G265" t="s">
        <v>954</v>
      </c>
      <c r="H265" t="s">
        <v>180</v>
      </c>
      <c r="I265" t="s">
        <v>955</v>
      </c>
      <c r="J265" s="1" t="s">
        <v>956</v>
      </c>
    </row>
    <row r="266" spans="1:10" ht="15" customHeight="1" x14ac:dyDescent="0.25">
      <c r="A266" t="s">
        <v>957</v>
      </c>
      <c r="B266">
        <v>2006</v>
      </c>
      <c r="C266" t="s">
        <v>172</v>
      </c>
      <c r="D266" t="b">
        <f>TRUE()</f>
        <v>1</v>
      </c>
      <c r="E266" t="b">
        <f>COUNTIF(connections!A:A, A266) &gt; 0</f>
        <v>1</v>
      </c>
      <c r="G266" t="s">
        <v>958</v>
      </c>
      <c r="H266" t="s">
        <v>180</v>
      </c>
      <c r="I266" t="s">
        <v>959</v>
      </c>
    </row>
    <row r="267" spans="1:10" ht="15" customHeight="1" x14ac:dyDescent="0.25">
      <c r="A267" t="s">
        <v>960</v>
      </c>
      <c r="B267">
        <v>2021</v>
      </c>
      <c r="C267" t="s">
        <v>215</v>
      </c>
      <c r="D267" t="b">
        <v>1</v>
      </c>
      <c r="E267" t="b">
        <f>COUNTIF(connections!A:A, A267) &gt; 0</f>
        <v>0</v>
      </c>
      <c r="F267" t="s">
        <v>607</v>
      </c>
      <c r="G267" t="s">
        <v>961</v>
      </c>
      <c r="H267" t="s">
        <v>180</v>
      </c>
      <c r="I267" t="s">
        <v>962</v>
      </c>
      <c r="J267" s="1" t="s">
        <v>963</v>
      </c>
    </row>
    <row r="268" spans="1:10" ht="15" customHeight="1" x14ac:dyDescent="0.25">
      <c r="A268" t="s">
        <v>964</v>
      </c>
      <c r="B268">
        <v>2023</v>
      </c>
      <c r="C268" t="s">
        <v>172</v>
      </c>
      <c r="D268" t="b">
        <f>TRUE()</f>
        <v>1</v>
      </c>
      <c r="E268" t="b">
        <f>COUNTIF(connections!A:A, A268) &gt; 0</f>
        <v>0</v>
      </c>
      <c r="G268" t="s">
        <v>965</v>
      </c>
      <c r="H268" t="s">
        <v>180</v>
      </c>
      <c r="I268" t="s">
        <v>966</v>
      </c>
      <c r="J268" s="10" t="s">
        <v>967</v>
      </c>
    </row>
    <row r="269" spans="1:10" ht="15" customHeight="1" x14ac:dyDescent="0.25">
      <c r="A269" t="s">
        <v>968</v>
      </c>
      <c r="B269">
        <v>1993</v>
      </c>
      <c r="C269" t="s">
        <v>169</v>
      </c>
      <c r="D269" t="b">
        <f>FALSE()</f>
        <v>0</v>
      </c>
      <c r="E269" t="b">
        <f>COUNTIF(connections!A:A, A269) &gt; 0</f>
        <v>0</v>
      </c>
      <c r="G269" t="s">
        <v>969</v>
      </c>
    </row>
    <row r="270" spans="1:10" ht="15" customHeight="1" x14ac:dyDescent="0.25">
      <c r="A270" t="s">
        <v>970</v>
      </c>
      <c r="B270">
        <v>2008</v>
      </c>
      <c r="C270" t="s">
        <v>172</v>
      </c>
      <c r="D270" t="b">
        <f>TRUE()</f>
        <v>1</v>
      </c>
      <c r="E270" t="b">
        <f>COUNTIF(connections!A:A, A270) &gt; 0</f>
        <v>0</v>
      </c>
      <c r="G270" t="s">
        <v>971</v>
      </c>
      <c r="H270" t="s">
        <v>180</v>
      </c>
      <c r="I270" t="s">
        <v>972</v>
      </c>
    </row>
    <row r="271" spans="1:10" ht="15" customHeight="1" x14ac:dyDescent="0.25">
      <c r="A271" t="s">
        <v>973</v>
      </c>
      <c r="B271">
        <v>2016</v>
      </c>
      <c r="C271" t="s">
        <v>215</v>
      </c>
      <c r="D271" t="b">
        <f>TRUE()</f>
        <v>1</v>
      </c>
      <c r="E271" t="b">
        <f>COUNTIF(connections!A:A, A271) &gt; 0</f>
        <v>0</v>
      </c>
      <c r="G271" t="s">
        <v>974</v>
      </c>
      <c r="H271" t="s">
        <v>180</v>
      </c>
      <c r="I271" t="s">
        <v>975</v>
      </c>
      <c r="J271" s="10" t="s">
        <v>976</v>
      </c>
    </row>
    <row r="272" spans="1:10" ht="15" customHeight="1" x14ac:dyDescent="0.25">
      <c r="A272" t="s">
        <v>16955</v>
      </c>
      <c r="B272">
        <v>2016</v>
      </c>
      <c r="C272" t="s">
        <v>169</v>
      </c>
      <c r="D272" t="b">
        <v>1</v>
      </c>
      <c r="E272" t="b">
        <f>COUNTIF(connections!A:A, A272) &gt; 0</f>
        <v>0</v>
      </c>
      <c r="G272" t="s">
        <v>16956</v>
      </c>
      <c r="J272" s="10" t="s">
        <v>16957</v>
      </c>
    </row>
    <row r="273" spans="1:10" ht="15" customHeight="1" x14ac:dyDescent="0.25">
      <c r="A273" t="s">
        <v>977</v>
      </c>
      <c r="B273">
        <v>2010</v>
      </c>
      <c r="C273" t="s">
        <v>172</v>
      </c>
      <c r="D273" t="b">
        <f>TRUE()</f>
        <v>1</v>
      </c>
      <c r="E273" t="b">
        <f>COUNTIF(connections!A:A, A273) &gt; 0</f>
        <v>1</v>
      </c>
      <c r="G273" t="s">
        <v>978</v>
      </c>
      <c r="H273" t="s">
        <v>180</v>
      </c>
      <c r="I273" t="s">
        <v>979</v>
      </c>
      <c r="J273" s="1" t="s">
        <v>980</v>
      </c>
    </row>
    <row r="274" spans="1:10" ht="15" customHeight="1" x14ac:dyDescent="0.25">
      <c r="A274" t="s">
        <v>981</v>
      </c>
      <c r="B274">
        <v>2024</v>
      </c>
      <c r="C274" t="s">
        <v>175</v>
      </c>
      <c r="D274" t="b">
        <f>TRUE()</f>
        <v>1</v>
      </c>
      <c r="E274" t="b">
        <f>COUNTIF(connections!A:A, A274) &gt; 0</f>
        <v>0</v>
      </c>
      <c r="F274" t="s">
        <v>347</v>
      </c>
      <c r="G274" t="s">
        <v>982</v>
      </c>
      <c r="H274" t="s">
        <v>180</v>
      </c>
      <c r="I274" t="s">
        <v>983</v>
      </c>
      <c r="J274" s="1" t="s">
        <v>984</v>
      </c>
    </row>
    <row r="275" spans="1:10" ht="15" customHeight="1" x14ac:dyDescent="0.25">
      <c r="A275" t="s">
        <v>17059</v>
      </c>
      <c r="B275">
        <v>2023</v>
      </c>
      <c r="C275" t="s">
        <v>215</v>
      </c>
      <c r="D275" t="b">
        <v>1</v>
      </c>
      <c r="E275" t="b">
        <f>COUNTIF(connections!A:A, A275) &gt; 0</f>
        <v>1</v>
      </c>
      <c r="G275" t="s">
        <v>17061</v>
      </c>
      <c r="J275" s="10" t="s">
        <v>17060</v>
      </c>
    </row>
    <row r="276" spans="1:10" ht="15" customHeight="1" x14ac:dyDescent="0.25">
      <c r="A276" t="s">
        <v>985</v>
      </c>
      <c r="B276">
        <v>2024</v>
      </c>
      <c r="C276" t="s">
        <v>169</v>
      </c>
      <c r="D276" t="b">
        <f>TRUE()</f>
        <v>1</v>
      </c>
      <c r="E276" t="b">
        <f>COUNTIF(connections!A:A, A276) &gt; 0</f>
        <v>0</v>
      </c>
      <c r="G276" t="s">
        <v>986</v>
      </c>
      <c r="H276" t="s">
        <v>180</v>
      </c>
      <c r="I276" t="s">
        <v>7829</v>
      </c>
      <c r="J276" s="10" t="s">
        <v>7830</v>
      </c>
    </row>
    <row r="277" spans="1:10" ht="15" customHeight="1" x14ac:dyDescent="0.25">
      <c r="A277" t="s">
        <v>987</v>
      </c>
      <c r="B277">
        <v>2011</v>
      </c>
      <c r="C277" t="s">
        <v>172</v>
      </c>
      <c r="D277" t="b">
        <f>TRUE()</f>
        <v>1</v>
      </c>
      <c r="E277" t="b">
        <f>COUNTIF(connections!A:A, A277) &gt; 0</f>
        <v>1</v>
      </c>
      <c r="G277" t="s">
        <v>988</v>
      </c>
      <c r="H277" t="s">
        <v>180</v>
      </c>
      <c r="I277" t="s">
        <v>989</v>
      </c>
      <c r="J277" s="1" t="s">
        <v>990</v>
      </c>
    </row>
    <row r="278" spans="1:10" ht="15" customHeight="1" x14ac:dyDescent="0.25">
      <c r="A278" t="s">
        <v>991</v>
      </c>
      <c r="B278">
        <v>2018</v>
      </c>
      <c r="C278" t="s">
        <v>169</v>
      </c>
      <c r="D278" t="b">
        <f>TRUE()</f>
        <v>1</v>
      </c>
      <c r="E278" t="b">
        <f>COUNTIF(connections!A:A, A278) &gt; 0</f>
        <v>1</v>
      </c>
      <c r="G278" t="s">
        <v>992</v>
      </c>
      <c r="H278" t="s">
        <v>180</v>
      </c>
      <c r="I278" t="s">
        <v>993</v>
      </c>
      <c r="J278" s="1" t="s">
        <v>994</v>
      </c>
    </row>
    <row r="279" spans="1:10" ht="15" customHeight="1" x14ac:dyDescent="0.25">
      <c r="A279" t="s">
        <v>995</v>
      </c>
      <c r="B279">
        <v>2025</v>
      </c>
      <c r="C279" t="s">
        <v>169</v>
      </c>
      <c r="D279" t="b">
        <f>TRUE()</f>
        <v>1</v>
      </c>
      <c r="E279" t="b">
        <f>COUNTIF(connections!A:A, A279) &gt; 0</f>
        <v>0</v>
      </c>
      <c r="G279" t="s">
        <v>996</v>
      </c>
    </row>
    <row r="280" spans="1:10" ht="15" customHeight="1" x14ac:dyDescent="0.25">
      <c r="A280" t="s">
        <v>997</v>
      </c>
      <c r="B280">
        <v>2006</v>
      </c>
      <c r="C280" t="s">
        <v>215</v>
      </c>
      <c r="D280" t="b">
        <f>TRUE()</f>
        <v>1</v>
      </c>
      <c r="E280" t="b">
        <f>COUNTIF(connections!A:A, A280) &gt; 0</f>
        <v>1</v>
      </c>
      <c r="G280" t="s">
        <v>998</v>
      </c>
      <c r="H280" t="s">
        <v>180</v>
      </c>
      <c r="I280" t="s">
        <v>999</v>
      </c>
      <c r="J280" s="1" t="s">
        <v>1000</v>
      </c>
    </row>
    <row r="281" spans="1:10" ht="15" customHeight="1" x14ac:dyDescent="0.25">
      <c r="A281" t="s">
        <v>1001</v>
      </c>
      <c r="B281">
        <v>2023</v>
      </c>
      <c r="C281" t="s">
        <v>215</v>
      </c>
      <c r="D281" t="b">
        <f>TRUE()</f>
        <v>1</v>
      </c>
      <c r="E281" t="b">
        <f>COUNTIF(connections!A:A, A281) &gt; 0</f>
        <v>0</v>
      </c>
      <c r="G281" t="s">
        <v>1002</v>
      </c>
    </row>
    <row r="282" spans="1:10" ht="15" customHeight="1" x14ac:dyDescent="0.25">
      <c r="A282" t="s">
        <v>1003</v>
      </c>
      <c r="B282">
        <v>2025</v>
      </c>
      <c r="C282" t="s">
        <v>169</v>
      </c>
      <c r="D282" t="b">
        <f>TRUE()</f>
        <v>1</v>
      </c>
      <c r="E282" t="b">
        <f>COUNTIF(connections!A:A, A282) &gt; 0</f>
        <v>1</v>
      </c>
      <c r="G282" t="s">
        <v>1004</v>
      </c>
      <c r="H282" t="s">
        <v>180</v>
      </c>
      <c r="I282" t="s">
        <v>1005</v>
      </c>
      <c r="J282" s="1" t="s">
        <v>1006</v>
      </c>
    </row>
    <row r="283" spans="1:10" ht="15" customHeight="1" x14ac:dyDescent="0.25">
      <c r="A283" t="s">
        <v>1007</v>
      </c>
      <c r="B283">
        <v>2013</v>
      </c>
      <c r="C283" t="s">
        <v>169</v>
      </c>
      <c r="D283" t="b">
        <f>TRUE()</f>
        <v>1</v>
      </c>
      <c r="E283" t="b">
        <f>COUNTIF(connections!A:A, A283) &gt; 0</f>
        <v>0</v>
      </c>
      <c r="G283" t="s">
        <v>1008</v>
      </c>
      <c r="H283" t="s">
        <v>180</v>
      </c>
      <c r="I283" t="s">
        <v>8282</v>
      </c>
      <c r="J283" s="10" t="s">
        <v>1009</v>
      </c>
    </row>
    <row r="284" spans="1:10" ht="15" customHeight="1" x14ac:dyDescent="0.25">
      <c r="A284" t="s">
        <v>1010</v>
      </c>
      <c r="B284">
        <v>2023</v>
      </c>
      <c r="C284" t="s">
        <v>169</v>
      </c>
      <c r="D284" t="b">
        <f>TRUE()</f>
        <v>1</v>
      </c>
      <c r="E284" t="b">
        <f>COUNTIF(connections!A:A, A284) &gt; 0</f>
        <v>0</v>
      </c>
      <c r="G284" t="s">
        <v>1011</v>
      </c>
      <c r="H284" t="s">
        <v>180</v>
      </c>
      <c r="I284" t="s">
        <v>1012</v>
      </c>
      <c r="J284" s="1" t="s">
        <v>1013</v>
      </c>
    </row>
    <row r="285" spans="1:10" ht="15" customHeight="1" x14ac:dyDescent="0.25">
      <c r="A285" t="s">
        <v>1014</v>
      </c>
      <c r="B285">
        <v>2023</v>
      </c>
      <c r="C285" t="s">
        <v>169</v>
      </c>
      <c r="D285" t="b">
        <f>TRUE()</f>
        <v>1</v>
      </c>
      <c r="E285" t="b">
        <f>COUNTIF(connections!A:A, A285) &gt; 0</f>
        <v>0</v>
      </c>
      <c r="G285" t="s">
        <v>1015</v>
      </c>
      <c r="H285" t="s">
        <v>180</v>
      </c>
      <c r="I285" t="s">
        <v>1016</v>
      </c>
      <c r="J285" s="10" t="s">
        <v>1017</v>
      </c>
    </row>
    <row r="286" spans="1:10" ht="15" customHeight="1" x14ac:dyDescent="0.25">
      <c r="A286" t="s">
        <v>1018</v>
      </c>
      <c r="B286">
        <v>2024</v>
      </c>
      <c r="C286" t="s">
        <v>172</v>
      </c>
      <c r="D286" t="b">
        <f>TRUE()</f>
        <v>1</v>
      </c>
      <c r="E286" t="b">
        <f>COUNTIF(connections!A:A, A286) &gt; 0</f>
        <v>0</v>
      </c>
      <c r="G286" t="s">
        <v>1019</v>
      </c>
    </row>
    <row r="287" spans="1:10" ht="15" customHeight="1" x14ac:dyDescent="0.25">
      <c r="A287" t="s">
        <v>1020</v>
      </c>
      <c r="B287">
        <v>2008</v>
      </c>
      <c r="C287" t="s">
        <v>172</v>
      </c>
      <c r="D287" t="b">
        <f>TRUE()</f>
        <v>1</v>
      </c>
      <c r="E287" t="b">
        <f>COUNTIF(connections!A:A, A287) &gt; 0</f>
        <v>1</v>
      </c>
      <c r="G287" t="s">
        <v>1021</v>
      </c>
    </row>
    <row r="288" spans="1:10" ht="15" customHeight="1" x14ac:dyDescent="0.25">
      <c r="A288" t="s">
        <v>1022</v>
      </c>
      <c r="B288">
        <v>2022</v>
      </c>
      <c r="C288" t="s">
        <v>169</v>
      </c>
      <c r="D288" t="b">
        <f>TRUE()</f>
        <v>1</v>
      </c>
      <c r="E288" t="b">
        <f>COUNTIF(connections!A:A, A288) &gt; 0</f>
        <v>1</v>
      </c>
      <c r="F288" t="s">
        <v>1023</v>
      </c>
      <c r="G288" t="s">
        <v>1024</v>
      </c>
      <c r="H288" t="s">
        <v>180</v>
      </c>
      <c r="I288" t="s">
        <v>1025</v>
      </c>
      <c r="J288" s="1" t="s">
        <v>1026</v>
      </c>
    </row>
    <row r="289" spans="1:10" ht="15" customHeight="1" x14ac:dyDescent="0.25">
      <c r="A289" t="s">
        <v>1027</v>
      </c>
      <c r="B289">
        <v>2024</v>
      </c>
      <c r="C289" t="s">
        <v>215</v>
      </c>
      <c r="D289" t="b">
        <f>TRUE()</f>
        <v>1</v>
      </c>
      <c r="E289" t="b">
        <f>COUNTIF(connections!A:A, A289) &gt; 0</f>
        <v>0</v>
      </c>
      <c r="F289" t="s">
        <v>397</v>
      </c>
      <c r="G289" t="s">
        <v>1028</v>
      </c>
      <c r="H289" t="s">
        <v>180</v>
      </c>
      <c r="I289" t="s">
        <v>1029</v>
      </c>
      <c r="J289" s="1" t="s">
        <v>1030</v>
      </c>
    </row>
    <row r="290" spans="1:10" ht="15" customHeight="1" x14ac:dyDescent="0.25">
      <c r="A290" t="s">
        <v>1031</v>
      </c>
      <c r="B290">
        <v>2023</v>
      </c>
      <c r="C290" t="s">
        <v>175</v>
      </c>
      <c r="D290" t="b">
        <f>TRUE()</f>
        <v>1</v>
      </c>
      <c r="E290" t="b">
        <f>COUNTIF(connections!A:A, A290) &gt; 0</f>
        <v>1</v>
      </c>
      <c r="G290" t="s">
        <v>1032</v>
      </c>
      <c r="H290" t="s">
        <v>180</v>
      </c>
      <c r="I290" t="s">
        <v>1033</v>
      </c>
      <c r="J290" s="1" t="s">
        <v>1034</v>
      </c>
    </row>
    <row r="291" spans="1:10" ht="15" customHeight="1" x14ac:dyDescent="0.25">
      <c r="A291" t="s">
        <v>1035</v>
      </c>
      <c r="B291">
        <v>2025</v>
      </c>
      <c r="C291" t="s">
        <v>169</v>
      </c>
      <c r="D291" t="b">
        <f>TRUE()</f>
        <v>1</v>
      </c>
      <c r="E291" t="b">
        <f>COUNTIF(connections!A:A, A291) &gt; 0</f>
        <v>0</v>
      </c>
      <c r="G291" t="s">
        <v>1036</v>
      </c>
      <c r="H291" t="s">
        <v>180</v>
      </c>
      <c r="I291" t="s">
        <v>1037</v>
      </c>
      <c r="J291" s="1" t="s">
        <v>1038</v>
      </c>
    </row>
    <row r="292" spans="1:10" ht="15" customHeight="1" x14ac:dyDescent="0.25">
      <c r="A292" t="s">
        <v>14219</v>
      </c>
      <c r="B292">
        <v>2026</v>
      </c>
      <c r="C292" t="s">
        <v>169</v>
      </c>
      <c r="D292" t="b">
        <v>1</v>
      </c>
      <c r="E292" t="b">
        <f>COUNTIF(connections!A:A, A292) &gt; 0</f>
        <v>0</v>
      </c>
      <c r="G292" t="s">
        <v>14221</v>
      </c>
      <c r="J292" s="10" t="s">
        <v>14220</v>
      </c>
    </row>
    <row r="293" spans="1:10" ht="15" customHeight="1" x14ac:dyDescent="0.25">
      <c r="A293" t="s">
        <v>1039</v>
      </c>
      <c r="B293">
        <v>2016</v>
      </c>
      <c r="C293" t="s">
        <v>169</v>
      </c>
      <c r="D293" t="b">
        <f>TRUE()</f>
        <v>1</v>
      </c>
      <c r="E293" t="b">
        <f>COUNTIF(connections!A:A, A293) &gt; 0</f>
        <v>1</v>
      </c>
      <c r="G293" t="s">
        <v>1040</v>
      </c>
      <c r="H293" t="s">
        <v>180</v>
      </c>
      <c r="I293" t="s">
        <v>1041</v>
      </c>
      <c r="J293" s="1" t="s">
        <v>1042</v>
      </c>
    </row>
    <row r="294" spans="1:10" ht="15" customHeight="1" x14ac:dyDescent="0.25">
      <c r="A294" t="s">
        <v>1043</v>
      </c>
      <c r="B294">
        <v>2025</v>
      </c>
      <c r="C294" t="s">
        <v>215</v>
      </c>
      <c r="D294" t="b">
        <f>TRUE()</f>
        <v>1</v>
      </c>
      <c r="E294" t="b">
        <f>COUNTIF(connections!A:A, A294) &gt; 0</f>
        <v>0</v>
      </c>
      <c r="G294" t="s">
        <v>1044</v>
      </c>
    </row>
    <row r="295" spans="1:10" ht="15" customHeight="1" x14ac:dyDescent="0.25">
      <c r="A295" t="s">
        <v>1045</v>
      </c>
      <c r="B295">
        <v>2004</v>
      </c>
      <c r="C295" t="s">
        <v>172</v>
      </c>
      <c r="D295" t="b">
        <f>TRUE()</f>
        <v>1</v>
      </c>
      <c r="E295" t="b">
        <f>COUNTIF(connections!A:A, A295) &gt; 0</f>
        <v>0</v>
      </c>
      <c r="G295" t="s">
        <v>1046</v>
      </c>
      <c r="H295" t="s">
        <v>180</v>
      </c>
      <c r="I295" t="s">
        <v>1047</v>
      </c>
    </row>
    <row r="296" spans="1:10" ht="15" customHeight="1" x14ac:dyDescent="0.25">
      <c r="A296" t="s">
        <v>1048</v>
      </c>
      <c r="B296">
        <v>2015</v>
      </c>
      <c r="C296" t="s">
        <v>172</v>
      </c>
      <c r="D296" t="b">
        <f>TRUE()</f>
        <v>1</v>
      </c>
      <c r="E296" t="b">
        <f>COUNTIF(connections!A:A, A296) &gt; 0</f>
        <v>1</v>
      </c>
      <c r="G296" t="s">
        <v>1049</v>
      </c>
    </row>
    <row r="297" spans="1:10" ht="15" customHeight="1" x14ac:dyDescent="0.25">
      <c r="A297" t="s">
        <v>1050</v>
      </c>
      <c r="B297">
        <v>2017</v>
      </c>
      <c r="C297" t="s">
        <v>172</v>
      </c>
      <c r="D297" t="b">
        <f>TRUE()</f>
        <v>1</v>
      </c>
      <c r="E297" t="b">
        <f>COUNTIF(connections!A:A, A297) &gt; 0</f>
        <v>0</v>
      </c>
      <c r="G297" t="s">
        <v>1051</v>
      </c>
    </row>
    <row r="298" spans="1:10" ht="15" customHeight="1" x14ac:dyDescent="0.25">
      <c r="A298" t="s">
        <v>17032</v>
      </c>
      <c r="B298">
        <v>2017</v>
      </c>
      <c r="C298" t="s">
        <v>169</v>
      </c>
      <c r="D298" t="b">
        <v>1</v>
      </c>
      <c r="E298" t="b">
        <f>COUNTIF(connections!A:A, A298) &gt; 0</f>
        <v>0</v>
      </c>
      <c r="F298" t="s">
        <v>267</v>
      </c>
      <c r="G298" t="s">
        <v>17033</v>
      </c>
      <c r="H298" t="s">
        <v>180</v>
      </c>
      <c r="I298" t="s">
        <v>17037</v>
      </c>
      <c r="J298" s="10" t="s">
        <v>17034</v>
      </c>
    </row>
    <row r="299" spans="1:10" ht="15" customHeight="1" x14ac:dyDescent="0.25">
      <c r="A299" t="s">
        <v>1052</v>
      </c>
      <c r="B299">
        <v>2026</v>
      </c>
      <c r="C299" t="s">
        <v>169</v>
      </c>
      <c r="D299" t="b">
        <f>TRUE()</f>
        <v>1</v>
      </c>
      <c r="E299" t="b">
        <f>COUNTIF(connections!A:A, A299) &gt; 0</f>
        <v>0</v>
      </c>
      <c r="F299" t="s">
        <v>6925</v>
      </c>
      <c r="G299" t="s">
        <v>1053</v>
      </c>
      <c r="H299" t="s">
        <v>180</v>
      </c>
      <c r="I299" t="s">
        <v>1054</v>
      </c>
      <c r="J299" s="1" t="s">
        <v>1055</v>
      </c>
    </row>
    <row r="300" spans="1:10" ht="15" customHeight="1" x14ac:dyDescent="0.25">
      <c r="A300" t="s">
        <v>1056</v>
      </c>
      <c r="B300">
        <v>2023</v>
      </c>
      <c r="C300" t="s">
        <v>169</v>
      </c>
      <c r="D300" t="b">
        <f>FALSE()</f>
        <v>0</v>
      </c>
      <c r="E300" t="b">
        <f>COUNTIF(connections!A:A, A300) &gt; 0</f>
        <v>0</v>
      </c>
      <c r="G300" t="s">
        <v>1057</v>
      </c>
      <c r="H300" t="s">
        <v>180</v>
      </c>
      <c r="I300" t="s">
        <v>1058</v>
      </c>
      <c r="J300" s="1" t="s">
        <v>1059</v>
      </c>
    </row>
    <row r="301" spans="1:10" ht="15" customHeight="1" x14ac:dyDescent="0.25">
      <c r="A301" t="s">
        <v>1060</v>
      </c>
      <c r="B301">
        <v>2020</v>
      </c>
      <c r="C301" t="s">
        <v>169</v>
      </c>
      <c r="D301" t="b">
        <f>TRUE()</f>
        <v>1</v>
      </c>
      <c r="E301" t="b">
        <f>COUNTIF(connections!A:A, A301) &gt; 0</f>
        <v>0</v>
      </c>
      <c r="G301" t="s">
        <v>1061</v>
      </c>
      <c r="H301" t="s">
        <v>180</v>
      </c>
      <c r="I301" t="s">
        <v>1062</v>
      </c>
      <c r="J301" s="1" t="s">
        <v>1063</v>
      </c>
    </row>
    <row r="302" spans="1:10" ht="15" customHeight="1" x14ac:dyDescent="0.25">
      <c r="A302" t="s">
        <v>1064</v>
      </c>
      <c r="B302">
        <v>2024</v>
      </c>
      <c r="C302" t="s">
        <v>175</v>
      </c>
      <c r="D302" t="b">
        <f>TRUE()</f>
        <v>1</v>
      </c>
      <c r="E302" t="b">
        <f>COUNTIF(connections!A:A, A302) &gt; 0</f>
        <v>0</v>
      </c>
      <c r="G302" t="s">
        <v>1065</v>
      </c>
      <c r="H302" t="s">
        <v>180</v>
      </c>
      <c r="I302" t="s">
        <v>1066</v>
      </c>
      <c r="J302" s="1" t="s">
        <v>1067</v>
      </c>
    </row>
    <row r="303" spans="1:10" ht="15" customHeight="1" x14ac:dyDescent="0.25">
      <c r="A303" t="s">
        <v>1068</v>
      </c>
      <c r="B303">
        <v>2024</v>
      </c>
      <c r="C303" t="s">
        <v>175</v>
      </c>
      <c r="D303" t="b">
        <f>FALSE()</f>
        <v>0</v>
      </c>
      <c r="E303" t="b">
        <f>COUNTIF(connections!A:A, A303) &gt; 0</f>
        <v>0</v>
      </c>
      <c r="F303" t="s">
        <v>1069</v>
      </c>
      <c r="G303" t="s">
        <v>1070</v>
      </c>
      <c r="H303" t="s">
        <v>180</v>
      </c>
      <c r="I303" t="s">
        <v>1071</v>
      </c>
      <c r="J303" s="1" t="s">
        <v>1072</v>
      </c>
    </row>
    <row r="304" spans="1:10" ht="15" customHeight="1" x14ac:dyDescent="0.25">
      <c r="A304" t="s">
        <v>1073</v>
      </c>
      <c r="B304">
        <v>1990</v>
      </c>
      <c r="C304" t="s">
        <v>172</v>
      </c>
      <c r="D304" t="b">
        <f>TRUE()</f>
        <v>1</v>
      </c>
      <c r="E304" t="b">
        <f>COUNTIF(connections!A:A, A304) &gt; 0</f>
        <v>1</v>
      </c>
      <c r="G304" t="s">
        <v>1074</v>
      </c>
      <c r="H304" t="s">
        <v>180</v>
      </c>
      <c r="I304" t="s">
        <v>1075</v>
      </c>
    </row>
    <row r="305" spans="1:10" ht="15" customHeight="1" x14ac:dyDescent="0.25">
      <c r="A305" t="s">
        <v>1076</v>
      </c>
      <c r="B305">
        <v>2018</v>
      </c>
      <c r="C305" t="s">
        <v>215</v>
      </c>
      <c r="D305" t="b">
        <f>TRUE()</f>
        <v>1</v>
      </c>
      <c r="E305" t="b">
        <f>COUNTIF(connections!A:A, A305) &gt; 0</f>
        <v>0</v>
      </c>
      <c r="G305" t="s">
        <v>1077</v>
      </c>
    </row>
    <row r="306" spans="1:10" ht="15" customHeight="1" x14ac:dyDescent="0.25">
      <c r="A306" t="s">
        <v>1078</v>
      </c>
      <c r="B306">
        <v>2024</v>
      </c>
      <c r="C306" t="s">
        <v>215</v>
      </c>
      <c r="D306" t="b">
        <f>TRUE()</f>
        <v>1</v>
      </c>
      <c r="E306" t="b">
        <f>COUNTIF(connections!A:A, A306) &gt; 0</f>
        <v>0</v>
      </c>
      <c r="F306" t="s">
        <v>645</v>
      </c>
      <c r="G306" t="s">
        <v>1079</v>
      </c>
      <c r="H306" t="s">
        <v>180</v>
      </c>
      <c r="I306" t="s">
        <v>1080</v>
      </c>
      <c r="J306" s="1" t="s">
        <v>1081</v>
      </c>
    </row>
    <row r="307" spans="1:10" ht="15" customHeight="1" x14ac:dyDescent="0.25">
      <c r="A307" t="s">
        <v>16899</v>
      </c>
      <c r="B307">
        <v>2022</v>
      </c>
      <c r="C307" t="s">
        <v>215</v>
      </c>
      <c r="D307" t="b">
        <v>0</v>
      </c>
      <c r="E307" t="b">
        <f>COUNTIF(connections!A:A, A307) &gt; 0</f>
        <v>1</v>
      </c>
      <c r="F307" t="s">
        <v>1798</v>
      </c>
      <c r="G307" t="s">
        <v>16900</v>
      </c>
      <c r="H307" t="s">
        <v>180</v>
      </c>
      <c r="I307" t="s">
        <v>16919</v>
      </c>
      <c r="J307" s="10" t="s">
        <v>16901</v>
      </c>
    </row>
    <row r="308" spans="1:10" ht="15" customHeight="1" x14ac:dyDescent="0.25">
      <c r="A308" t="s">
        <v>17064</v>
      </c>
      <c r="B308">
        <v>2022</v>
      </c>
      <c r="C308" t="s">
        <v>175</v>
      </c>
      <c r="D308" t="b">
        <v>1</v>
      </c>
      <c r="E308" t="b">
        <f>COUNTIF(connections!A:A, A308) &gt; 0</f>
        <v>0</v>
      </c>
      <c r="G308" t="s">
        <v>17065</v>
      </c>
      <c r="H308" t="s">
        <v>180</v>
      </c>
      <c r="I308" t="s">
        <v>17068</v>
      </c>
      <c r="J308" s="10" t="s">
        <v>17066</v>
      </c>
    </row>
    <row r="309" spans="1:10" ht="15" customHeight="1" x14ac:dyDescent="0.25">
      <c r="A309" t="s">
        <v>1082</v>
      </c>
      <c r="B309">
        <v>2021</v>
      </c>
      <c r="C309" t="s">
        <v>175</v>
      </c>
      <c r="D309" t="b">
        <f>TRUE()</f>
        <v>1</v>
      </c>
      <c r="E309" t="b">
        <f>COUNTIF(connections!A:A, A309) &gt; 0</f>
        <v>1</v>
      </c>
      <c r="G309" t="s">
        <v>1083</v>
      </c>
      <c r="H309" t="s">
        <v>180</v>
      </c>
      <c r="I309" t="s">
        <v>1084</v>
      </c>
      <c r="J309" s="1" t="s">
        <v>1085</v>
      </c>
    </row>
    <row r="310" spans="1:10" ht="15" customHeight="1" x14ac:dyDescent="0.25">
      <c r="A310" t="s">
        <v>1086</v>
      </c>
      <c r="B310">
        <v>2007</v>
      </c>
      <c r="C310" t="s">
        <v>172</v>
      </c>
      <c r="D310" t="b">
        <f>TRUE()</f>
        <v>1</v>
      </c>
      <c r="E310" t="b">
        <f>COUNTIF(connections!A:A, A310) &gt; 0</f>
        <v>1</v>
      </c>
      <c r="G310" t="s">
        <v>1087</v>
      </c>
      <c r="H310" t="s">
        <v>180</v>
      </c>
      <c r="I310" t="s">
        <v>1088</v>
      </c>
    </row>
    <row r="311" spans="1:10" ht="15" customHeight="1" x14ac:dyDescent="0.25">
      <c r="A311" t="s">
        <v>1089</v>
      </c>
      <c r="B311">
        <v>2024</v>
      </c>
      <c r="C311" t="s">
        <v>169</v>
      </c>
      <c r="D311" t="b">
        <f>TRUE()</f>
        <v>1</v>
      </c>
      <c r="E311" t="b">
        <f>COUNTIF(connections!A:A, A311) &gt; 0</f>
        <v>0</v>
      </c>
      <c r="F311" t="s">
        <v>645</v>
      </c>
      <c r="G311" t="s">
        <v>1090</v>
      </c>
      <c r="H311" t="s">
        <v>180</v>
      </c>
      <c r="I311" t="s">
        <v>1091</v>
      </c>
      <c r="J311" s="1" t="s">
        <v>1092</v>
      </c>
    </row>
    <row r="312" spans="1:10" ht="15" customHeight="1" x14ac:dyDescent="0.25">
      <c r="A312" t="s">
        <v>1093</v>
      </c>
      <c r="B312">
        <v>2022</v>
      </c>
      <c r="C312" t="s">
        <v>169</v>
      </c>
      <c r="D312" t="b">
        <f>TRUE()</f>
        <v>1</v>
      </c>
      <c r="E312" t="b">
        <f>COUNTIF(connections!A:A, A312) &gt; 0</f>
        <v>1</v>
      </c>
      <c r="G312" t="s">
        <v>1094</v>
      </c>
    </row>
    <row r="313" spans="1:10" ht="15" customHeight="1" x14ac:dyDescent="0.25">
      <c r="A313" t="s">
        <v>1095</v>
      </c>
      <c r="B313">
        <v>2025</v>
      </c>
      <c r="C313" t="s">
        <v>215</v>
      </c>
      <c r="D313" t="b">
        <f>FALSE()</f>
        <v>0</v>
      </c>
      <c r="E313" t="b">
        <f>COUNTIF(connections!A:A, A313) &gt; 0</f>
        <v>0</v>
      </c>
      <c r="G313" t="s">
        <v>1096</v>
      </c>
      <c r="H313" t="s">
        <v>180</v>
      </c>
      <c r="I313" t="s">
        <v>8283</v>
      </c>
      <c r="J313" s="10" t="s">
        <v>8284</v>
      </c>
    </row>
    <row r="314" spans="1:10" ht="15" customHeight="1" x14ac:dyDescent="0.25">
      <c r="A314" t="s">
        <v>1097</v>
      </c>
      <c r="B314">
        <v>2017</v>
      </c>
      <c r="C314" t="s">
        <v>169</v>
      </c>
      <c r="D314" t="b">
        <f>TRUE()</f>
        <v>1</v>
      </c>
      <c r="E314" t="b">
        <f>COUNTIF(connections!A:A, A314) &gt; 0</f>
        <v>0</v>
      </c>
      <c r="F314" t="s">
        <v>267</v>
      </c>
      <c r="G314" t="s">
        <v>1098</v>
      </c>
      <c r="H314" t="s">
        <v>180</v>
      </c>
      <c r="I314" t="s">
        <v>1099</v>
      </c>
      <c r="J314" s="1" t="s">
        <v>1100</v>
      </c>
    </row>
    <row r="315" spans="1:10" ht="15" customHeight="1" x14ac:dyDescent="0.25">
      <c r="A315" t="s">
        <v>1101</v>
      </c>
      <c r="B315">
        <v>2026</v>
      </c>
      <c r="C315" t="s">
        <v>175</v>
      </c>
      <c r="D315" t="b">
        <v>1</v>
      </c>
      <c r="E315" t="b">
        <v>0</v>
      </c>
      <c r="F315" t="s">
        <v>580</v>
      </c>
      <c r="G315" t="s">
        <v>1102</v>
      </c>
      <c r="J315" s="10" t="s">
        <v>1103</v>
      </c>
    </row>
    <row r="316" spans="1:10" ht="15" customHeight="1" x14ac:dyDescent="0.25">
      <c r="A316" t="s">
        <v>1104</v>
      </c>
      <c r="B316">
        <v>2024</v>
      </c>
      <c r="C316" t="s">
        <v>169</v>
      </c>
      <c r="D316" t="b">
        <v>1</v>
      </c>
      <c r="E316" t="b">
        <v>0</v>
      </c>
      <c r="F316" t="s">
        <v>607</v>
      </c>
      <c r="G316" t="s">
        <v>1105</v>
      </c>
      <c r="H316" t="s">
        <v>180</v>
      </c>
      <c r="I316" t="s">
        <v>1106</v>
      </c>
      <c r="J316" s="1" t="s">
        <v>1107</v>
      </c>
    </row>
    <row r="317" spans="1:10" ht="15" customHeight="1" x14ac:dyDescent="0.25">
      <c r="A317" t="s">
        <v>1108</v>
      </c>
      <c r="B317">
        <v>2018</v>
      </c>
      <c r="C317" t="s">
        <v>215</v>
      </c>
      <c r="D317" t="b">
        <f>TRUE()</f>
        <v>1</v>
      </c>
      <c r="E317" t="b">
        <f>COUNTIF(connections!A:A, A317) &gt; 0</f>
        <v>1</v>
      </c>
      <c r="G317" t="s">
        <v>1109</v>
      </c>
      <c r="H317" t="s">
        <v>180</v>
      </c>
      <c r="I317" t="s">
        <v>1110</v>
      </c>
      <c r="J317" s="1" t="s">
        <v>1111</v>
      </c>
    </row>
    <row r="318" spans="1:10" ht="15" customHeight="1" x14ac:dyDescent="0.25">
      <c r="A318" t="s">
        <v>1112</v>
      </c>
      <c r="B318">
        <v>2023</v>
      </c>
      <c r="C318" t="s">
        <v>215</v>
      </c>
      <c r="D318" t="b">
        <f>TRUE()</f>
        <v>1</v>
      </c>
      <c r="E318" t="b">
        <f>COUNTIF(connections!A:A, A318) &gt; 0</f>
        <v>0</v>
      </c>
      <c r="G318" t="s">
        <v>1113</v>
      </c>
      <c r="H318" t="s">
        <v>180</v>
      </c>
      <c r="I318" t="s">
        <v>1114</v>
      </c>
      <c r="J318" s="1" t="s">
        <v>1115</v>
      </c>
    </row>
    <row r="319" spans="1:10" ht="15" customHeight="1" x14ac:dyDescent="0.25">
      <c r="A319" t="s">
        <v>1116</v>
      </c>
      <c r="B319">
        <v>2020</v>
      </c>
      <c r="C319" t="s">
        <v>175</v>
      </c>
      <c r="D319" t="b">
        <f>TRUE()</f>
        <v>1</v>
      </c>
      <c r="E319" t="b">
        <f>COUNTIF(connections!A:A, A319) &gt; 0</f>
        <v>1</v>
      </c>
      <c r="F319" t="s">
        <v>267</v>
      </c>
      <c r="G319" t="s">
        <v>1117</v>
      </c>
      <c r="H319" t="s">
        <v>180</v>
      </c>
      <c r="I319" t="s">
        <v>1118</v>
      </c>
      <c r="J319" s="10" t="s">
        <v>1119</v>
      </c>
    </row>
    <row r="320" spans="1:10" ht="15" customHeight="1" x14ac:dyDescent="0.25">
      <c r="A320" t="s">
        <v>16943</v>
      </c>
      <c r="B320">
        <v>2022</v>
      </c>
      <c r="C320" t="s">
        <v>169</v>
      </c>
      <c r="D320" t="b">
        <v>1</v>
      </c>
      <c r="E320" t="b">
        <f>COUNTIF(connections!A:A, A320) &gt; 0</f>
        <v>0</v>
      </c>
      <c r="G320" t="s">
        <v>16945</v>
      </c>
      <c r="J320" s="10" t="s">
        <v>16944</v>
      </c>
    </row>
    <row r="321" spans="1:10" ht="15" customHeight="1" x14ac:dyDescent="0.25">
      <c r="A321" t="s">
        <v>1120</v>
      </c>
      <c r="B321">
        <v>2025</v>
      </c>
      <c r="C321" t="s">
        <v>169</v>
      </c>
      <c r="D321" t="b">
        <f>FALSE()</f>
        <v>0</v>
      </c>
      <c r="E321" t="b">
        <f>COUNTIF(connections!A:A, A321) &gt; 0</f>
        <v>0</v>
      </c>
      <c r="G321" t="s">
        <v>1121</v>
      </c>
    </row>
    <row r="322" spans="1:10" ht="15" customHeight="1" x14ac:dyDescent="0.25">
      <c r="A322" t="s">
        <v>1122</v>
      </c>
      <c r="B322">
        <v>2022</v>
      </c>
      <c r="C322" t="s">
        <v>215</v>
      </c>
      <c r="D322" t="b">
        <f>TRUE()</f>
        <v>1</v>
      </c>
      <c r="E322" t="b">
        <f>COUNTIF(connections!A:A, A322) &gt; 0</f>
        <v>1</v>
      </c>
      <c r="G322" t="s">
        <v>1123</v>
      </c>
      <c r="H322" t="s">
        <v>180</v>
      </c>
      <c r="I322" t="s">
        <v>1124</v>
      </c>
      <c r="J322" s="1" t="s">
        <v>1125</v>
      </c>
    </row>
    <row r="323" spans="1:10" ht="15" customHeight="1" x14ac:dyDescent="0.25">
      <c r="A323" t="s">
        <v>1126</v>
      </c>
      <c r="B323">
        <v>2017</v>
      </c>
      <c r="C323" t="s">
        <v>169</v>
      </c>
      <c r="D323" t="b">
        <f>TRUE()</f>
        <v>1</v>
      </c>
      <c r="E323" t="b">
        <f>COUNTIF(connections!A:A, A323) &gt; 0</f>
        <v>0</v>
      </c>
      <c r="G323" t="s">
        <v>1127</v>
      </c>
      <c r="H323" t="s">
        <v>180</v>
      </c>
      <c r="I323" t="s">
        <v>1128</v>
      </c>
      <c r="J323" s="1" t="s">
        <v>1129</v>
      </c>
    </row>
    <row r="324" spans="1:10" ht="15" customHeight="1" x14ac:dyDescent="0.25">
      <c r="A324" t="s">
        <v>1130</v>
      </c>
      <c r="B324">
        <v>2025</v>
      </c>
      <c r="C324" t="s">
        <v>169</v>
      </c>
      <c r="D324" t="b">
        <f>TRUE()</f>
        <v>1</v>
      </c>
      <c r="E324" t="b">
        <f>COUNTIF(connections!A:A, A324) &gt; 0</f>
        <v>0</v>
      </c>
      <c r="G324" t="s">
        <v>1131</v>
      </c>
      <c r="H324" t="s">
        <v>180</v>
      </c>
      <c r="I324" t="s">
        <v>1132</v>
      </c>
      <c r="J324" s="1" t="s">
        <v>1133</v>
      </c>
    </row>
    <row r="325" spans="1:10" ht="15" customHeight="1" x14ac:dyDescent="0.25">
      <c r="A325" t="s">
        <v>16883</v>
      </c>
      <c r="B325">
        <v>2016</v>
      </c>
      <c r="C325" t="s">
        <v>175</v>
      </c>
      <c r="D325" t="b">
        <v>0</v>
      </c>
      <c r="E325" t="b">
        <f>COUNTIF(connections!A:A, A325) &gt; 0</f>
        <v>0</v>
      </c>
      <c r="G325" t="s">
        <v>16884</v>
      </c>
      <c r="H325" t="s">
        <v>180</v>
      </c>
      <c r="I325" t="s">
        <v>16889</v>
      </c>
      <c r="J325" s="10" t="s">
        <v>16885</v>
      </c>
    </row>
    <row r="326" spans="1:10" ht="15" customHeight="1" x14ac:dyDescent="0.25">
      <c r="A326" t="s">
        <v>1134</v>
      </c>
      <c r="B326">
        <v>2006</v>
      </c>
      <c r="C326" t="s">
        <v>172</v>
      </c>
      <c r="D326" t="b">
        <f>TRUE()</f>
        <v>1</v>
      </c>
      <c r="E326" t="b">
        <f>COUNTIF(connections!A:A, A326) &gt; 0</f>
        <v>0</v>
      </c>
      <c r="G326" t="s">
        <v>1135</v>
      </c>
      <c r="H326" t="s">
        <v>180</v>
      </c>
      <c r="I326" t="s">
        <v>1136</v>
      </c>
    </row>
    <row r="327" spans="1:10" ht="15" customHeight="1" x14ac:dyDescent="0.25">
      <c r="A327" t="s">
        <v>1137</v>
      </c>
      <c r="B327">
        <v>2012</v>
      </c>
      <c r="C327" t="s">
        <v>215</v>
      </c>
      <c r="D327" t="b">
        <f>TRUE()</f>
        <v>1</v>
      </c>
      <c r="E327" t="b">
        <f>COUNTIF(connections!A:A, A327) &gt; 0</f>
        <v>1</v>
      </c>
      <c r="F327" t="s">
        <v>267</v>
      </c>
      <c r="G327" t="s">
        <v>1138</v>
      </c>
      <c r="H327" t="s">
        <v>180</v>
      </c>
      <c r="I327" t="s">
        <v>1139</v>
      </c>
      <c r="J327" s="1" t="s">
        <v>1140</v>
      </c>
    </row>
    <row r="328" spans="1:10" ht="15" customHeight="1" x14ac:dyDescent="0.25">
      <c r="A328" t="s">
        <v>9904</v>
      </c>
      <c r="B328">
        <v>2025</v>
      </c>
      <c r="C328" t="s">
        <v>169</v>
      </c>
      <c r="D328" t="b">
        <v>0</v>
      </c>
      <c r="E328" t="b">
        <f>COUNTIF(connections!A:A, A328) &gt; 0</f>
        <v>0</v>
      </c>
      <c r="G328" t="s">
        <v>9905</v>
      </c>
      <c r="J328" s="10" t="s">
        <v>9906</v>
      </c>
    </row>
    <row r="329" spans="1:10" ht="15" customHeight="1" x14ac:dyDescent="0.25">
      <c r="A329" t="s">
        <v>1141</v>
      </c>
      <c r="B329">
        <v>2013</v>
      </c>
      <c r="C329" t="s">
        <v>169</v>
      </c>
      <c r="D329" t="b">
        <f>TRUE()</f>
        <v>1</v>
      </c>
      <c r="E329" t="b">
        <f>COUNTIF(connections!A:A, A329) &gt; 0</f>
        <v>0</v>
      </c>
      <c r="G329" t="s">
        <v>1142</v>
      </c>
      <c r="J329" s="10" t="s">
        <v>1143</v>
      </c>
    </row>
    <row r="330" spans="1:10" ht="15" customHeight="1" x14ac:dyDescent="0.25">
      <c r="A330" t="s">
        <v>1144</v>
      </c>
      <c r="B330">
        <v>2020</v>
      </c>
      <c r="C330" t="s">
        <v>169</v>
      </c>
      <c r="D330" t="b">
        <f>TRUE()</f>
        <v>1</v>
      </c>
      <c r="E330" t="b">
        <f>COUNTIF(connections!A:A, A330) &gt; 0</f>
        <v>0</v>
      </c>
      <c r="G330" t="s">
        <v>1145</v>
      </c>
      <c r="H330" t="s">
        <v>180</v>
      </c>
      <c r="I330" t="s">
        <v>1146</v>
      </c>
      <c r="J330" s="1" t="s">
        <v>1147</v>
      </c>
    </row>
    <row r="331" spans="1:10" ht="15" customHeight="1" x14ac:dyDescent="0.25">
      <c r="A331" t="s">
        <v>1148</v>
      </c>
      <c r="B331">
        <v>2010</v>
      </c>
      <c r="C331" t="s">
        <v>172</v>
      </c>
      <c r="D331" t="b">
        <f>TRUE()</f>
        <v>1</v>
      </c>
      <c r="E331" t="b">
        <f>COUNTIF(connections!A:A, A331) &gt; 0</f>
        <v>1</v>
      </c>
      <c r="F331" t="s">
        <v>321</v>
      </c>
      <c r="G331" t="s">
        <v>1149</v>
      </c>
    </row>
    <row r="332" spans="1:10" ht="15" customHeight="1" x14ac:dyDescent="0.25">
      <c r="A332" t="s">
        <v>1150</v>
      </c>
      <c r="B332">
        <v>2014</v>
      </c>
      <c r="C332" t="s">
        <v>172</v>
      </c>
      <c r="D332" t="b">
        <f>TRUE()</f>
        <v>1</v>
      </c>
      <c r="E332" t="b">
        <f>COUNTIF(connections!A:A, A332) &gt; 0</f>
        <v>1</v>
      </c>
      <c r="F332" t="s">
        <v>321</v>
      </c>
      <c r="G332" t="s">
        <v>1151</v>
      </c>
    </row>
    <row r="333" spans="1:10" ht="15" customHeight="1" x14ac:dyDescent="0.25">
      <c r="A333" t="s">
        <v>9813</v>
      </c>
      <c r="B333">
        <v>2018</v>
      </c>
      <c r="C333" t="s">
        <v>172</v>
      </c>
      <c r="D333" t="b">
        <v>1</v>
      </c>
      <c r="E333" t="b">
        <f>COUNTIF(connections!A:A, A333) &gt; 0</f>
        <v>0</v>
      </c>
      <c r="G333" t="s">
        <v>9812</v>
      </c>
      <c r="H333" t="s">
        <v>180</v>
      </c>
      <c r="I333" t="s">
        <v>9818</v>
      </c>
    </row>
    <row r="334" spans="1:10" ht="15" customHeight="1" x14ac:dyDescent="0.25">
      <c r="A334" t="s">
        <v>1152</v>
      </c>
      <c r="B334">
        <v>2024</v>
      </c>
      <c r="C334" t="s">
        <v>169</v>
      </c>
      <c r="D334" t="b">
        <f>TRUE()</f>
        <v>1</v>
      </c>
      <c r="E334" t="b">
        <f>COUNTIF(connections!A:A, A334) &gt; 0</f>
        <v>0</v>
      </c>
      <c r="F334" t="s">
        <v>267</v>
      </c>
      <c r="G334" t="s">
        <v>1153</v>
      </c>
      <c r="H334" t="s">
        <v>180</v>
      </c>
      <c r="I334" t="s">
        <v>1154</v>
      </c>
      <c r="J334" s="1" t="s">
        <v>1155</v>
      </c>
    </row>
    <row r="335" spans="1:10" ht="15" customHeight="1" x14ac:dyDescent="0.25">
      <c r="A335" t="s">
        <v>1156</v>
      </c>
      <c r="B335">
        <v>2026</v>
      </c>
      <c r="C335" t="s">
        <v>175</v>
      </c>
      <c r="D335" t="b">
        <f>TRUE()</f>
        <v>1</v>
      </c>
      <c r="E335" t="b">
        <f>COUNTIF(connections!A:A, A335) &gt; 0</f>
        <v>0</v>
      </c>
      <c r="F335" t="s">
        <v>1157</v>
      </c>
      <c r="G335" t="s">
        <v>1158</v>
      </c>
    </row>
    <row r="336" spans="1:10" ht="15" customHeight="1" x14ac:dyDescent="0.25">
      <c r="A336" t="s">
        <v>1159</v>
      </c>
      <c r="B336">
        <v>2025</v>
      </c>
      <c r="C336" t="s">
        <v>169</v>
      </c>
      <c r="D336" t="b">
        <f>TRUE()</f>
        <v>1</v>
      </c>
      <c r="E336" t="b">
        <f>COUNTIF(connections!A:A, A336) &gt; 0</f>
        <v>0</v>
      </c>
      <c r="G336" t="s">
        <v>1160</v>
      </c>
    </row>
    <row r="337" spans="1:10" ht="15" customHeight="1" x14ac:dyDescent="0.25">
      <c r="A337" t="s">
        <v>1161</v>
      </c>
      <c r="B337">
        <v>2024</v>
      </c>
      <c r="C337" t="s">
        <v>169</v>
      </c>
      <c r="D337" t="b">
        <f>TRUE()</f>
        <v>1</v>
      </c>
      <c r="E337" t="b">
        <f>COUNTIF(connections!A:A, A337) &gt; 0</f>
        <v>0</v>
      </c>
      <c r="G337" t="s">
        <v>1162</v>
      </c>
      <c r="H337" t="s">
        <v>180</v>
      </c>
      <c r="I337" t="s">
        <v>1163</v>
      </c>
    </row>
    <row r="338" spans="1:10" ht="15" customHeight="1" x14ac:dyDescent="0.25">
      <c r="A338" t="s">
        <v>1164</v>
      </c>
      <c r="B338">
        <v>2002</v>
      </c>
      <c r="C338" t="s">
        <v>172</v>
      </c>
      <c r="D338" t="b">
        <f>TRUE()</f>
        <v>1</v>
      </c>
      <c r="E338" t="b">
        <f>COUNTIF(connections!A:A, A338) &gt; 0</f>
        <v>1</v>
      </c>
      <c r="F338" t="s">
        <v>270</v>
      </c>
      <c r="G338" t="s">
        <v>1165</v>
      </c>
      <c r="H338" t="s">
        <v>180</v>
      </c>
      <c r="I338" t="s">
        <v>1166</v>
      </c>
    </row>
    <row r="339" spans="1:10" ht="15" customHeight="1" x14ac:dyDescent="0.25">
      <c r="A339" t="s">
        <v>1167</v>
      </c>
      <c r="B339">
        <v>2007</v>
      </c>
      <c r="C339" t="s">
        <v>172</v>
      </c>
      <c r="D339" t="b">
        <f>TRUE()</f>
        <v>1</v>
      </c>
      <c r="E339" t="b">
        <f>COUNTIF(connections!A:A, A339) &gt; 0</f>
        <v>1</v>
      </c>
      <c r="F339" t="s">
        <v>270</v>
      </c>
      <c r="G339" t="s">
        <v>1168</v>
      </c>
      <c r="H339" t="s">
        <v>180</v>
      </c>
      <c r="I339" t="s">
        <v>1169</v>
      </c>
    </row>
    <row r="340" spans="1:10" ht="15" customHeight="1" x14ac:dyDescent="0.25">
      <c r="A340" t="s">
        <v>1170</v>
      </c>
      <c r="B340">
        <v>2022</v>
      </c>
      <c r="C340" t="s">
        <v>172</v>
      </c>
      <c r="D340" t="b">
        <f>TRUE()</f>
        <v>1</v>
      </c>
      <c r="E340" t="b">
        <f>COUNTIF(connections!A:A, A340) &gt; 0</f>
        <v>0</v>
      </c>
      <c r="F340" t="s">
        <v>270</v>
      </c>
      <c r="G340" t="s">
        <v>1171</v>
      </c>
      <c r="J340" s="10" t="s">
        <v>1172</v>
      </c>
    </row>
    <row r="341" spans="1:10" ht="15" customHeight="1" x14ac:dyDescent="0.25">
      <c r="A341" t="s">
        <v>1173</v>
      </c>
      <c r="B341">
        <v>2024</v>
      </c>
      <c r="C341" t="s">
        <v>169</v>
      </c>
      <c r="D341" t="b">
        <f>FALSE()</f>
        <v>0</v>
      </c>
      <c r="E341" t="b">
        <f>COUNTIF(connections!A:A, A341) &gt; 0</f>
        <v>1</v>
      </c>
      <c r="G341" t="s">
        <v>1174</v>
      </c>
      <c r="H341" t="s">
        <v>180</v>
      </c>
      <c r="I341" t="s">
        <v>1175</v>
      </c>
      <c r="J341" s="1" t="s">
        <v>1176</v>
      </c>
    </row>
    <row r="342" spans="1:10" ht="15" customHeight="1" x14ac:dyDescent="0.25">
      <c r="A342" t="s">
        <v>1177</v>
      </c>
      <c r="B342">
        <v>2026</v>
      </c>
      <c r="C342" t="s">
        <v>169</v>
      </c>
      <c r="D342" t="b">
        <f>TRUE()</f>
        <v>1</v>
      </c>
      <c r="E342" t="b">
        <f>COUNTIF(connections!A:A, A342) &gt; 0</f>
        <v>0</v>
      </c>
      <c r="G342" t="s">
        <v>1178</v>
      </c>
      <c r="J342" s="10" t="s">
        <v>1179</v>
      </c>
    </row>
    <row r="343" spans="1:10" ht="15" customHeight="1" x14ac:dyDescent="0.25">
      <c r="A343" t="s">
        <v>1180</v>
      </c>
      <c r="B343">
        <v>2020</v>
      </c>
      <c r="C343" t="s">
        <v>169</v>
      </c>
      <c r="D343" t="b">
        <f>FALSE()</f>
        <v>0</v>
      </c>
      <c r="E343" t="b">
        <f>COUNTIF(connections!A:A, A343) &gt; 0</f>
        <v>1</v>
      </c>
      <c r="G343" t="s">
        <v>1181</v>
      </c>
      <c r="H343" t="s">
        <v>180</v>
      </c>
      <c r="I343" t="s">
        <v>1182</v>
      </c>
      <c r="J343" s="1" t="s">
        <v>1183</v>
      </c>
    </row>
    <row r="344" spans="1:10" ht="15" customHeight="1" x14ac:dyDescent="0.25">
      <c r="A344" t="s">
        <v>1184</v>
      </c>
      <c r="B344">
        <v>2023</v>
      </c>
      <c r="C344" t="s">
        <v>169</v>
      </c>
      <c r="D344" t="b">
        <f>FALSE()</f>
        <v>0</v>
      </c>
      <c r="E344" t="b">
        <f>COUNTIF(connections!A:A, A344) &gt; 0</f>
        <v>0</v>
      </c>
      <c r="G344" t="s">
        <v>1185</v>
      </c>
      <c r="H344" t="s">
        <v>180</v>
      </c>
      <c r="I344" t="s">
        <v>1186</v>
      </c>
      <c r="J344" s="1" t="s">
        <v>1187</v>
      </c>
    </row>
    <row r="345" spans="1:10" ht="15" customHeight="1" x14ac:dyDescent="0.25">
      <c r="A345" t="s">
        <v>1188</v>
      </c>
      <c r="B345">
        <v>2024</v>
      </c>
      <c r="C345" t="s">
        <v>169</v>
      </c>
      <c r="D345" t="b">
        <f>TRUE()</f>
        <v>1</v>
      </c>
      <c r="E345" t="b">
        <f>COUNTIF(connections!A:A, A345) &gt; 0</f>
        <v>0</v>
      </c>
      <c r="G345" t="s">
        <v>1189</v>
      </c>
    </row>
    <row r="346" spans="1:10" ht="15" customHeight="1" x14ac:dyDescent="0.25">
      <c r="A346" t="s">
        <v>1190</v>
      </c>
      <c r="B346">
        <v>2020</v>
      </c>
      <c r="C346" t="s">
        <v>172</v>
      </c>
      <c r="D346" t="b">
        <f>TRUE()</f>
        <v>1</v>
      </c>
      <c r="E346" t="b">
        <f>COUNTIF(connections!A:A, A346) &gt; 0</f>
        <v>0</v>
      </c>
      <c r="G346" t="s">
        <v>1191</v>
      </c>
      <c r="H346" t="s">
        <v>180</v>
      </c>
      <c r="I346" t="s">
        <v>1192</v>
      </c>
      <c r="J346" s="1" t="s">
        <v>1193</v>
      </c>
    </row>
    <row r="347" spans="1:10" ht="15" customHeight="1" x14ac:dyDescent="0.25">
      <c r="A347" t="s">
        <v>1194</v>
      </c>
      <c r="B347">
        <v>2025</v>
      </c>
      <c r="C347" t="s">
        <v>215</v>
      </c>
      <c r="D347" t="b">
        <v>1</v>
      </c>
      <c r="E347" t="b">
        <f>COUNTIF(connections!A:A, A347) &gt; 0</f>
        <v>0</v>
      </c>
      <c r="F347" t="s">
        <v>397</v>
      </c>
      <c r="G347" t="s">
        <v>1195</v>
      </c>
      <c r="H347" t="s">
        <v>180</v>
      </c>
      <c r="I347" t="s">
        <v>1196</v>
      </c>
      <c r="J347" s="1" t="s">
        <v>1197</v>
      </c>
    </row>
    <row r="348" spans="1:10" ht="15" customHeight="1" x14ac:dyDescent="0.25">
      <c r="A348" t="s">
        <v>1198</v>
      </c>
      <c r="B348">
        <v>2024</v>
      </c>
      <c r="C348" t="s">
        <v>169</v>
      </c>
      <c r="D348" t="b">
        <f>FALSE()</f>
        <v>0</v>
      </c>
      <c r="E348" t="b">
        <f>COUNTIF(connections!A:A, A348) &gt; 0</f>
        <v>0</v>
      </c>
      <c r="F348" t="s">
        <v>270</v>
      </c>
      <c r="G348" t="s">
        <v>1199</v>
      </c>
      <c r="H348" t="s">
        <v>180</v>
      </c>
      <c r="I348" t="s">
        <v>1200</v>
      </c>
      <c r="J348" s="1" t="s">
        <v>1201</v>
      </c>
    </row>
    <row r="349" spans="1:10" ht="15" customHeight="1" x14ac:dyDescent="0.25">
      <c r="A349" t="s">
        <v>16841</v>
      </c>
      <c r="B349">
        <v>2026</v>
      </c>
      <c r="C349" t="s">
        <v>175</v>
      </c>
      <c r="D349" t="b">
        <v>1</v>
      </c>
      <c r="E349" t="b">
        <f>COUNTIF(connections!A:A, A349) &gt; 0</f>
        <v>0</v>
      </c>
      <c r="G349" t="s">
        <v>16842</v>
      </c>
      <c r="J349" s="10" t="s">
        <v>16843</v>
      </c>
    </row>
    <row r="350" spans="1:10" ht="15" customHeight="1" x14ac:dyDescent="0.25">
      <c r="A350" t="s">
        <v>1202</v>
      </c>
      <c r="B350">
        <v>2026</v>
      </c>
      <c r="C350" t="s">
        <v>175</v>
      </c>
      <c r="D350" t="b">
        <f>FALSE()</f>
        <v>0</v>
      </c>
      <c r="E350" t="b">
        <f>COUNTIF(connections!A:A, A350) &gt; 0</f>
        <v>0</v>
      </c>
      <c r="F350" t="s">
        <v>257</v>
      </c>
      <c r="G350" t="s">
        <v>1203</v>
      </c>
    </row>
    <row r="351" spans="1:10" ht="15" customHeight="1" x14ac:dyDescent="0.25">
      <c r="A351" t="s">
        <v>1204</v>
      </c>
      <c r="B351">
        <v>2023</v>
      </c>
      <c r="C351" t="s">
        <v>169</v>
      </c>
      <c r="D351" t="b">
        <f>TRUE()</f>
        <v>1</v>
      </c>
      <c r="E351" t="b">
        <f>COUNTIF(connections!A:A, A351) &gt; 0</f>
        <v>0</v>
      </c>
      <c r="G351" t="s">
        <v>1205</v>
      </c>
      <c r="H351" t="s">
        <v>180</v>
      </c>
      <c r="I351" t="s">
        <v>1206</v>
      </c>
      <c r="J351" s="1" t="s">
        <v>1207</v>
      </c>
    </row>
    <row r="352" spans="1:10" ht="15" customHeight="1" x14ac:dyDescent="0.25">
      <c r="A352" t="s">
        <v>1208</v>
      </c>
      <c r="B352">
        <v>2025</v>
      </c>
      <c r="C352" t="s">
        <v>169</v>
      </c>
      <c r="D352" t="b">
        <v>1</v>
      </c>
      <c r="E352" t="b">
        <f>COUNTIF(connections!A:A, A352) &gt; 0</f>
        <v>0</v>
      </c>
      <c r="G352" t="s">
        <v>1209</v>
      </c>
      <c r="H352" t="s">
        <v>180</v>
      </c>
      <c r="I352" t="s">
        <v>1210</v>
      </c>
      <c r="J352" s="1" t="s">
        <v>1211</v>
      </c>
    </row>
    <row r="353" spans="1:10" ht="15" customHeight="1" x14ac:dyDescent="0.25">
      <c r="A353" t="s">
        <v>1212</v>
      </c>
      <c r="B353">
        <v>2020</v>
      </c>
      <c r="C353" t="s">
        <v>169</v>
      </c>
      <c r="D353" t="b">
        <f>TRUE()</f>
        <v>1</v>
      </c>
      <c r="E353" t="b">
        <f>COUNTIF(connections!A:A, A353) &gt; 0</f>
        <v>0</v>
      </c>
      <c r="G353" t="s">
        <v>1213</v>
      </c>
      <c r="H353" t="s">
        <v>180</v>
      </c>
      <c r="I353" t="s">
        <v>1214</v>
      </c>
      <c r="J353" s="1" t="s">
        <v>1215</v>
      </c>
    </row>
    <row r="354" spans="1:10" ht="15" customHeight="1" x14ac:dyDescent="0.25">
      <c r="A354" t="s">
        <v>1216</v>
      </c>
      <c r="B354">
        <v>2014</v>
      </c>
      <c r="C354" t="s">
        <v>172</v>
      </c>
      <c r="D354" t="b">
        <f>TRUE()</f>
        <v>1</v>
      </c>
      <c r="E354" t="b">
        <f>COUNTIF(connections!A:A, A354) &gt; 0</f>
        <v>0</v>
      </c>
      <c r="G354" t="s">
        <v>1217</v>
      </c>
      <c r="H354" t="s">
        <v>180</v>
      </c>
      <c r="I354" t="s">
        <v>1218</v>
      </c>
      <c r="J354" s="1" t="s">
        <v>1219</v>
      </c>
    </row>
    <row r="355" spans="1:10" ht="15" customHeight="1" x14ac:dyDescent="0.25">
      <c r="A355" t="s">
        <v>1220</v>
      </c>
      <c r="B355">
        <v>2020</v>
      </c>
      <c r="C355" t="s">
        <v>169</v>
      </c>
      <c r="D355" t="b">
        <f>TRUE()</f>
        <v>1</v>
      </c>
      <c r="E355" t="b">
        <f>COUNTIF(connections!A:A, A355) &gt; 0</f>
        <v>0</v>
      </c>
      <c r="G355" t="s">
        <v>1221</v>
      </c>
      <c r="H355" t="s">
        <v>180</v>
      </c>
      <c r="I355" t="s">
        <v>1222</v>
      </c>
      <c r="J355" s="1" t="s">
        <v>1223</v>
      </c>
    </row>
    <row r="356" spans="1:10" ht="15" customHeight="1" x14ac:dyDescent="0.25">
      <c r="A356" t="s">
        <v>1224</v>
      </c>
      <c r="B356">
        <v>2022</v>
      </c>
      <c r="C356" t="s">
        <v>169</v>
      </c>
      <c r="D356" t="b">
        <f>TRUE()</f>
        <v>1</v>
      </c>
      <c r="E356" t="b">
        <f>COUNTIF(connections!A:A, A356) &gt; 0</f>
        <v>0</v>
      </c>
      <c r="G356" t="s">
        <v>1225</v>
      </c>
      <c r="H356" t="s">
        <v>180</v>
      </c>
      <c r="I356" t="s">
        <v>1226</v>
      </c>
      <c r="J356" s="1" t="s">
        <v>1227</v>
      </c>
    </row>
    <row r="357" spans="1:10" ht="15" customHeight="1" x14ac:dyDescent="0.25">
      <c r="A357" t="s">
        <v>1228</v>
      </c>
      <c r="B357">
        <v>2016</v>
      </c>
      <c r="C357" t="s">
        <v>169</v>
      </c>
      <c r="D357" t="b">
        <f>TRUE()</f>
        <v>1</v>
      </c>
      <c r="E357" t="b">
        <f>COUNTIF(connections!A:A, A357) &gt; 0</f>
        <v>1</v>
      </c>
      <c r="G357" t="s">
        <v>1229</v>
      </c>
      <c r="H357" t="s">
        <v>180</v>
      </c>
      <c r="I357" t="s">
        <v>1230</v>
      </c>
      <c r="J357" s="1" t="s">
        <v>1231</v>
      </c>
    </row>
    <row r="358" spans="1:10" ht="15" customHeight="1" x14ac:dyDescent="0.25">
      <c r="A358" t="s">
        <v>1232</v>
      </c>
      <c r="B358">
        <v>2020</v>
      </c>
      <c r="C358" t="s">
        <v>169</v>
      </c>
      <c r="D358" t="b">
        <f>TRUE()</f>
        <v>1</v>
      </c>
      <c r="E358" t="b">
        <f>COUNTIF(connections!A:A, A358) &gt; 0</f>
        <v>0</v>
      </c>
      <c r="G358" t="s">
        <v>1233</v>
      </c>
      <c r="H358" t="s">
        <v>180</v>
      </c>
      <c r="I358" t="s">
        <v>1234</v>
      </c>
      <c r="J358" s="1" t="s">
        <v>1235</v>
      </c>
    </row>
    <row r="359" spans="1:10" ht="15" customHeight="1" x14ac:dyDescent="0.25">
      <c r="A359" t="s">
        <v>1236</v>
      </c>
      <c r="B359">
        <v>2023</v>
      </c>
      <c r="C359" t="s">
        <v>169</v>
      </c>
      <c r="D359" t="b">
        <f>TRUE()</f>
        <v>1</v>
      </c>
      <c r="E359" t="b">
        <f>COUNTIF(connections!A:A, A359) &gt; 0</f>
        <v>0</v>
      </c>
      <c r="G359" t="s">
        <v>1237</v>
      </c>
    </row>
    <row r="360" spans="1:10" ht="15" customHeight="1" x14ac:dyDescent="0.25">
      <c r="A360" t="s">
        <v>1238</v>
      </c>
      <c r="B360">
        <v>2020</v>
      </c>
      <c r="C360" t="s">
        <v>175</v>
      </c>
      <c r="D360" t="b">
        <f>TRUE()</f>
        <v>1</v>
      </c>
      <c r="E360" t="b">
        <f>COUNTIF(connections!A:A, A360) &gt; 0</f>
        <v>0</v>
      </c>
      <c r="G360" t="s">
        <v>1239</v>
      </c>
      <c r="H360" t="s">
        <v>180</v>
      </c>
      <c r="I360" t="s">
        <v>1240</v>
      </c>
      <c r="J360" s="10" t="s">
        <v>1241</v>
      </c>
    </row>
    <row r="361" spans="1:10" ht="15" customHeight="1" x14ac:dyDescent="0.25">
      <c r="A361" t="s">
        <v>14284</v>
      </c>
      <c r="B361">
        <v>2026</v>
      </c>
      <c r="C361" t="s">
        <v>175</v>
      </c>
      <c r="D361" t="b">
        <v>0</v>
      </c>
      <c r="E361" t="b">
        <f>COUNTIF(connections!A:A, A361) &gt; 0</f>
        <v>0</v>
      </c>
      <c r="G361" t="s">
        <v>14285</v>
      </c>
      <c r="J361" s="10" t="s">
        <v>14286</v>
      </c>
    </row>
    <row r="362" spans="1:10" ht="15" customHeight="1" x14ac:dyDescent="0.25">
      <c r="A362" t="s">
        <v>1242</v>
      </c>
      <c r="B362">
        <v>2025</v>
      </c>
      <c r="C362" t="s">
        <v>169</v>
      </c>
      <c r="D362" t="b">
        <f>FALSE()</f>
        <v>0</v>
      </c>
      <c r="E362" t="b">
        <f>COUNTIF(connections!A:A, A362) &gt; 0</f>
        <v>0</v>
      </c>
      <c r="F362" t="s">
        <v>270</v>
      </c>
      <c r="G362" t="s">
        <v>1243</v>
      </c>
    </row>
    <row r="363" spans="1:10" ht="15" customHeight="1" x14ac:dyDescent="0.25">
      <c r="A363" t="s">
        <v>1244</v>
      </c>
      <c r="B363">
        <v>2023</v>
      </c>
      <c r="C363" t="s">
        <v>169</v>
      </c>
      <c r="D363" t="b">
        <f>TRUE()</f>
        <v>1</v>
      </c>
      <c r="E363" t="b">
        <f>COUNTIF(connections!A:A, A363) &gt; 0</f>
        <v>0</v>
      </c>
      <c r="G363" t="s">
        <v>1245</v>
      </c>
      <c r="H363" t="s">
        <v>180</v>
      </c>
      <c r="I363" t="s">
        <v>1246</v>
      </c>
      <c r="J363" s="1" t="s">
        <v>1247</v>
      </c>
    </row>
    <row r="364" spans="1:10" ht="15" customHeight="1" x14ac:dyDescent="0.25">
      <c r="A364" t="s">
        <v>1248</v>
      </c>
      <c r="B364">
        <v>2020</v>
      </c>
      <c r="C364" t="s">
        <v>175</v>
      </c>
      <c r="D364" t="b">
        <f>TRUE()</f>
        <v>1</v>
      </c>
      <c r="E364" t="b">
        <f>COUNTIF(connections!A:A, A364) &gt; 0</f>
        <v>1</v>
      </c>
      <c r="G364" t="s">
        <v>1249</v>
      </c>
      <c r="H364" t="s">
        <v>180</v>
      </c>
      <c r="I364" t="s">
        <v>1250</v>
      </c>
      <c r="J364" s="1" t="s">
        <v>1251</v>
      </c>
    </row>
    <row r="365" spans="1:10" ht="15" customHeight="1" x14ac:dyDescent="0.25">
      <c r="A365" t="s">
        <v>1252</v>
      </c>
      <c r="B365">
        <v>2021</v>
      </c>
      <c r="C365" t="s">
        <v>169</v>
      </c>
      <c r="D365" t="b">
        <f>TRUE()</f>
        <v>1</v>
      </c>
      <c r="E365" t="b">
        <f>COUNTIF(connections!A:A, A365) &gt; 0</f>
        <v>1</v>
      </c>
      <c r="G365" t="s">
        <v>1253</v>
      </c>
      <c r="H365" t="s">
        <v>180</v>
      </c>
      <c r="I365" t="s">
        <v>1254</v>
      </c>
    </row>
    <row r="366" spans="1:10" ht="15" customHeight="1" x14ac:dyDescent="0.25">
      <c r="A366" t="s">
        <v>1255</v>
      </c>
      <c r="B366">
        <v>2024</v>
      </c>
      <c r="C366" t="s">
        <v>169</v>
      </c>
      <c r="D366" t="b">
        <f>TRUE()</f>
        <v>1</v>
      </c>
      <c r="E366" t="b">
        <f>COUNTIF(connections!A:A, A366) &gt; 0</f>
        <v>0</v>
      </c>
      <c r="G366" t="s">
        <v>1256</v>
      </c>
      <c r="J366" s="10" t="s">
        <v>1257</v>
      </c>
    </row>
    <row r="367" spans="1:10" ht="15" customHeight="1" x14ac:dyDescent="0.25">
      <c r="A367" t="s">
        <v>1258</v>
      </c>
      <c r="B367">
        <v>2015</v>
      </c>
      <c r="C367" t="s">
        <v>175</v>
      </c>
      <c r="D367" t="b">
        <f>TRUE()</f>
        <v>1</v>
      </c>
      <c r="E367" t="b">
        <f>COUNTIF(connections!A:A, A367) &gt; 0</f>
        <v>1</v>
      </c>
      <c r="G367" t="s">
        <v>1259</v>
      </c>
      <c r="J367" s="1" t="s">
        <v>1260</v>
      </c>
    </row>
    <row r="368" spans="1:10" ht="15" customHeight="1" x14ac:dyDescent="0.25">
      <c r="A368" t="s">
        <v>1261</v>
      </c>
      <c r="B368">
        <v>2017</v>
      </c>
      <c r="C368" t="s">
        <v>215</v>
      </c>
      <c r="D368" t="b">
        <f>FALSE()</f>
        <v>0</v>
      </c>
      <c r="E368" t="b">
        <f>COUNTIF(connections!A:A, A368) &gt; 0</f>
        <v>0</v>
      </c>
      <c r="G368" t="s">
        <v>1262</v>
      </c>
      <c r="H368" t="s">
        <v>180</v>
      </c>
      <c r="I368" t="s">
        <v>1263</v>
      </c>
      <c r="J368" s="1" t="s">
        <v>1264</v>
      </c>
    </row>
    <row r="369" spans="1:10" ht="15" customHeight="1" x14ac:dyDescent="0.25">
      <c r="A369" t="s">
        <v>1265</v>
      </c>
      <c r="B369">
        <v>2020</v>
      </c>
      <c r="C369" t="s">
        <v>169</v>
      </c>
      <c r="D369" t="b">
        <f>TRUE()</f>
        <v>1</v>
      </c>
      <c r="E369" t="b">
        <f>COUNTIF(connections!A:A, A369) &gt; 0</f>
        <v>1</v>
      </c>
      <c r="G369" t="s">
        <v>1266</v>
      </c>
      <c r="H369" t="s">
        <v>180</v>
      </c>
      <c r="I369" t="s">
        <v>1267</v>
      </c>
      <c r="J369" s="1" t="s">
        <v>1268</v>
      </c>
    </row>
    <row r="370" spans="1:10" ht="15" customHeight="1" x14ac:dyDescent="0.25">
      <c r="A370" t="s">
        <v>1269</v>
      </c>
      <c r="B370">
        <v>2022</v>
      </c>
      <c r="C370" t="s">
        <v>169</v>
      </c>
      <c r="D370" t="b">
        <f>TRUE()</f>
        <v>1</v>
      </c>
      <c r="E370" t="b">
        <f>COUNTIF(connections!A:A, A370) &gt; 0</f>
        <v>1</v>
      </c>
      <c r="F370" t="s">
        <v>267</v>
      </c>
      <c r="G370" t="s">
        <v>1270</v>
      </c>
      <c r="H370" t="s">
        <v>180</v>
      </c>
      <c r="I370" t="s">
        <v>1271</v>
      </c>
      <c r="J370" s="1" t="s">
        <v>1272</v>
      </c>
    </row>
    <row r="371" spans="1:10" ht="15" customHeight="1" x14ac:dyDescent="0.25">
      <c r="A371" t="s">
        <v>1273</v>
      </c>
      <c r="B371">
        <v>2025</v>
      </c>
      <c r="C371" t="s">
        <v>169</v>
      </c>
      <c r="D371" t="b">
        <f>TRUE()</f>
        <v>1</v>
      </c>
      <c r="E371" t="b">
        <f>COUNTIF(connections!A:A, A371) &gt; 0</f>
        <v>0</v>
      </c>
      <c r="F371" t="s">
        <v>267</v>
      </c>
      <c r="G371" t="s">
        <v>1274</v>
      </c>
      <c r="H371" t="s">
        <v>180</v>
      </c>
      <c r="I371" t="s">
        <v>1275</v>
      </c>
      <c r="J371" s="1" t="s">
        <v>1276</v>
      </c>
    </row>
    <row r="372" spans="1:10" ht="15" customHeight="1" x14ac:dyDescent="0.25">
      <c r="A372" t="s">
        <v>7669</v>
      </c>
      <c r="B372">
        <v>2025</v>
      </c>
      <c r="C372" t="s">
        <v>169</v>
      </c>
      <c r="D372" t="b">
        <f>TRUE()</f>
        <v>1</v>
      </c>
      <c r="E372" t="b">
        <f>COUNTIF(connections!A:A, A372) &gt; 0</f>
        <v>0</v>
      </c>
      <c r="G372" t="s">
        <v>7670</v>
      </c>
      <c r="H372" t="s">
        <v>180</v>
      </c>
      <c r="I372" t="s">
        <v>7673</v>
      </c>
      <c r="J372" s="10" t="s">
        <v>7671</v>
      </c>
    </row>
    <row r="373" spans="1:10" ht="15" customHeight="1" x14ac:dyDescent="0.25">
      <c r="A373" t="s">
        <v>1277</v>
      </c>
      <c r="B373">
        <v>1984</v>
      </c>
      <c r="C373" t="s">
        <v>172</v>
      </c>
      <c r="D373" t="b">
        <f>TRUE()</f>
        <v>1</v>
      </c>
      <c r="E373" t="b">
        <f>COUNTIF(connections!A:A, A373) &gt; 0</f>
        <v>1</v>
      </c>
      <c r="G373" t="s">
        <v>1278</v>
      </c>
      <c r="H373" t="s">
        <v>180</v>
      </c>
      <c r="I373" t="s">
        <v>1279</v>
      </c>
    </row>
    <row r="374" spans="1:10" ht="15" customHeight="1" x14ac:dyDescent="0.25">
      <c r="A374" t="s">
        <v>1280</v>
      </c>
      <c r="B374">
        <v>2022</v>
      </c>
      <c r="C374" t="s">
        <v>172</v>
      </c>
      <c r="D374" t="b">
        <f>TRUE()</f>
        <v>1</v>
      </c>
      <c r="E374" t="b">
        <f>COUNTIF(connections!A:A, A374) &gt; 0</f>
        <v>1</v>
      </c>
      <c r="G374" t="s">
        <v>1281</v>
      </c>
      <c r="H374" t="s">
        <v>180</v>
      </c>
      <c r="I374" t="s">
        <v>1282</v>
      </c>
    </row>
    <row r="375" spans="1:10" ht="15" customHeight="1" x14ac:dyDescent="0.25">
      <c r="A375" t="s">
        <v>1283</v>
      </c>
      <c r="B375">
        <v>2021</v>
      </c>
      <c r="C375" t="s">
        <v>175</v>
      </c>
      <c r="D375" t="b">
        <f>TRUE()</f>
        <v>1</v>
      </c>
      <c r="E375" t="b">
        <f>COUNTIF(connections!A:A, A375) &gt; 0</f>
        <v>0</v>
      </c>
      <c r="F375" t="s">
        <v>192</v>
      </c>
      <c r="G375" t="s">
        <v>1284</v>
      </c>
      <c r="H375" t="s">
        <v>180</v>
      </c>
      <c r="I375" t="s">
        <v>1285</v>
      </c>
      <c r="J375" s="1" t="s">
        <v>1286</v>
      </c>
    </row>
    <row r="376" spans="1:10" ht="15" customHeight="1" x14ac:dyDescent="0.25">
      <c r="A376" t="s">
        <v>1287</v>
      </c>
      <c r="B376">
        <v>2019</v>
      </c>
      <c r="C376" t="s">
        <v>169</v>
      </c>
      <c r="D376" t="b">
        <f>TRUE()</f>
        <v>1</v>
      </c>
      <c r="E376" t="b">
        <f>COUNTIF(connections!A:A, A376) &gt; 0</f>
        <v>1</v>
      </c>
      <c r="F376" t="s">
        <v>192</v>
      </c>
      <c r="G376" t="s">
        <v>1288</v>
      </c>
      <c r="H376" t="s">
        <v>180</v>
      </c>
      <c r="I376" t="s">
        <v>1289</v>
      </c>
      <c r="J376" s="1" t="s">
        <v>1290</v>
      </c>
    </row>
    <row r="377" spans="1:10" ht="15" customHeight="1" x14ac:dyDescent="0.25">
      <c r="A377" t="s">
        <v>1291</v>
      </c>
      <c r="B377">
        <v>2024</v>
      </c>
      <c r="C377" t="s">
        <v>169</v>
      </c>
      <c r="D377" t="b">
        <f>TRUE()</f>
        <v>1</v>
      </c>
      <c r="E377" t="b">
        <f>COUNTIF(connections!A:A, A377) &gt; 0</f>
        <v>1</v>
      </c>
      <c r="F377" t="s">
        <v>192</v>
      </c>
      <c r="G377" t="s">
        <v>1292</v>
      </c>
      <c r="H377" t="s">
        <v>180</v>
      </c>
      <c r="I377" t="s">
        <v>1293</v>
      </c>
      <c r="J377" s="1" t="s">
        <v>1294</v>
      </c>
    </row>
    <row r="378" spans="1:10" ht="15" customHeight="1" x14ac:dyDescent="0.25">
      <c r="A378" t="s">
        <v>1295</v>
      </c>
      <c r="B378">
        <v>2023</v>
      </c>
      <c r="C378" t="s">
        <v>169</v>
      </c>
      <c r="D378" t="b">
        <f>TRUE()</f>
        <v>1</v>
      </c>
      <c r="E378" t="b">
        <f>COUNTIF(connections!A:A, A378) &gt; 0</f>
        <v>1</v>
      </c>
      <c r="F378" t="s">
        <v>192</v>
      </c>
      <c r="G378" t="s">
        <v>1296</v>
      </c>
      <c r="H378" t="s">
        <v>180</v>
      </c>
      <c r="I378" t="s">
        <v>1297</v>
      </c>
      <c r="J378" s="1" t="s">
        <v>1298</v>
      </c>
    </row>
    <row r="379" spans="1:10" ht="15" customHeight="1" x14ac:dyDescent="0.25">
      <c r="A379" t="s">
        <v>1299</v>
      </c>
      <c r="B379">
        <v>2014</v>
      </c>
      <c r="C379" t="s">
        <v>175</v>
      </c>
      <c r="D379" t="b">
        <f>TRUE()</f>
        <v>1</v>
      </c>
      <c r="E379" t="b">
        <f>COUNTIF(connections!A:A, A379) &gt; 0</f>
        <v>1</v>
      </c>
      <c r="G379" t="s">
        <v>1300</v>
      </c>
      <c r="H379" t="s">
        <v>180</v>
      </c>
      <c r="I379" t="s">
        <v>1301</v>
      </c>
      <c r="J379" s="1" t="s">
        <v>1302</v>
      </c>
    </row>
    <row r="380" spans="1:10" ht="15" customHeight="1" x14ac:dyDescent="0.25">
      <c r="A380" t="s">
        <v>1303</v>
      </c>
      <c r="B380">
        <v>2017</v>
      </c>
      <c r="C380" t="s">
        <v>175</v>
      </c>
      <c r="D380" t="b">
        <f>TRUE()</f>
        <v>1</v>
      </c>
      <c r="E380" t="b">
        <f>COUNTIF(connections!A:A, A380) &gt; 0</f>
        <v>0</v>
      </c>
      <c r="G380" t="s">
        <v>1304</v>
      </c>
      <c r="H380" t="s">
        <v>180</v>
      </c>
      <c r="I380" t="s">
        <v>8093</v>
      </c>
      <c r="J380" s="10" t="s">
        <v>8094</v>
      </c>
    </row>
    <row r="381" spans="1:10" ht="15" customHeight="1" x14ac:dyDescent="0.25">
      <c r="A381" t="s">
        <v>1305</v>
      </c>
      <c r="B381">
        <v>2026</v>
      </c>
      <c r="C381" t="s">
        <v>169</v>
      </c>
      <c r="D381" t="b">
        <v>1</v>
      </c>
      <c r="E381" t="b">
        <f>COUNTIF(connections!A:A, A381) &gt; 0</f>
        <v>0</v>
      </c>
      <c r="G381" t="s">
        <v>1306</v>
      </c>
      <c r="J381" s="10" t="s">
        <v>1307</v>
      </c>
    </row>
    <row r="382" spans="1:10" ht="15" customHeight="1" x14ac:dyDescent="0.25">
      <c r="A382" t="s">
        <v>7815</v>
      </c>
      <c r="B382">
        <v>2026</v>
      </c>
      <c r="C382" t="s">
        <v>175</v>
      </c>
      <c r="D382" t="b">
        <f>TRUE()</f>
        <v>1</v>
      </c>
      <c r="E382" t="b">
        <f>COUNTIF(connections!A:A, A382) &gt; 0</f>
        <v>0</v>
      </c>
      <c r="G382" t="s">
        <v>7816</v>
      </c>
      <c r="J382" s="10" t="s">
        <v>7817</v>
      </c>
    </row>
    <row r="383" spans="1:10" ht="15" customHeight="1" x14ac:dyDescent="0.25">
      <c r="A383" t="s">
        <v>1308</v>
      </c>
      <c r="B383">
        <v>2025</v>
      </c>
      <c r="C383" t="s">
        <v>169</v>
      </c>
      <c r="D383" t="b">
        <f>FALSE()</f>
        <v>0</v>
      </c>
      <c r="E383" t="b">
        <f>COUNTIF(connections!A:A, A383) &gt; 0</f>
        <v>0</v>
      </c>
      <c r="F383" t="s">
        <v>607</v>
      </c>
      <c r="G383" t="s">
        <v>1309</v>
      </c>
    </row>
    <row r="384" spans="1:10" ht="15" customHeight="1" x14ac:dyDescent="0.25">
      <c r="A384" t="s">
        <v>1310</v>
      </c>
      <c r="B384">
        <v>2017</v>
      </c>
      <c r="C384" t="s">
        <v>172</v>
      </c>
      <c r="D384" t="b">
        <f>TRUE()</f>
        <v>1</v>
      </c>
      <c r="E384" t="b">
        <f>COUNTIF(connections!A:A, A384) &gt; 0</f>
        <v>0</v>
      </c>
      <c r="G384" t="s">
        <v>1311</v>
      </c>
      <c r="J384" s="1" t="s">
        <v>1312</v>
      </c>
    </row>
    <row r="385" spans="1:10" ht="15" customHeight="1" x14ac:dyDescent="0.25">
      <c r="A385" t="s">
        <v>1313</v>
      </c>
      <c r="B385">
        <v>2017</v>
      </c>
      <c r="C385" t="s">
        <v>169</v>
      </c>
      <c r="D385" t="b">
        <f>TRUE()</f>
        <v>1</v>
      </c>
      <c r="E385" t="b">
        <f>COUNTIF(connections!A:A, A385) &gt; 0</f>
        <v>0</v>
      </c>
      <c r="G385" t="s">
        <v>1314</v>
      </c>
    </row>
    <row r="386" spans="1:10" ht="15" customHeight="1" x14ac:dyDescent="0.25">
      <c r="A386" t="s">
        <v>1315</v>
      </c>
      <c r="B386">
        <v>2025</v>
      </c>
      <c r="C386" t="s">
        <v>169</v>
      </c>
      <c r="D386" t="b">
        <f>FALSE()</f>
        <v>0</v>
      </c>
      <c r="E386" t="b">
        <f>COUNTIF(connections!A:A, A386) &gt; 0</f>
        <v>0</v>
      </c>
      <c r="G386" t="s">
        <v>1316</v>
      </c>
      <c r="H386" t="s">
        <v>180</v>
      </c>
      <c r="I386" t="s">
        <v>1317</v>
      </c>
      <c r="J386" s="1" t="s">
        <v>1318</v>
      </c>
    </row>
    <row r="387" spans="1:10" ht="15" customHeight="1" x14ac:dyDescent="0.25">
      <c r="A387" t="s">
        <v>1319</v>
      </c>
      <c r="B387">
        <v>2022</v>
      </c>
      <c r="C387" t="s">
        <v>169</v>
      </c>
      <c r="D387" t="b">
        <f>TRUE()</f>
        <v>1</v>
      </c>
      <c r="E387" t="b">
        <f>COUNTIF(connections!A:A, A387) &gt; 0</f>
        <v>0</v>
      </c>
      <c r="F387" t="s">
        <v>192</v>
      </c>
      <c r="G387" t="s">
        <v>1320</v>
      </c>
      <c r="H387" t="s">
        <v>180</v>
      </c>
      <c r="I387" t="s">
        <v>1321</v>
      </c>
      <c r="J387" s="1" t="s">
        <v>1322</v>
      </c>
    </row>
    <row r="388" spans="1:10" ht="15" customHeight="1" x14ac:dyDescent="0.25">
      <c r="A388" t="s">
        <v>1323</v>
      </c>
      <c r="B388">
        <v>2025</v>
      </c>
      <c r="C388" t="s">
        <v>175</v>
      </c>
      <c r="D388" t="b">
        <f>TRUE()</f>
        <v>1</v>
      </c>
      <c r="E388" t="b">
        <f>COUNTIF(connections!A:A, A388) &gt; 0</f>
        <v>0</v>
      </c>
      <c r="G388" t="s">
        <v>1324</v>
      </c>
      <c r="H388" t="s">
        <v>180</v>
      </c>
      <c r="I388" t="s">
        <v>1325</v>
      </c>
      <c r="J388" s="1" t="s">
        <v>1326</v>
      </c>
    </row>
    <row r="389" spans="1:10" ht="15" customHeight="1" x14ac:dyDescent="0.25">
      <c r="A389" t="s">
        <v>1327</v>
      </c>
      <c r="B389">
        <v>2023</v>
      </c>
      <c r="C389" t="s">
        <v>169</v>
      </c>
      <c r="D389" t="b">
        <v>1</v>
      </c>
      <c r="E389" t="b">
        <f>COUNTIF(connections!A:A, A389) &gt; 0</f>
        <v>0</v>
      </c>
      <c r="G389" t="s">
        <v>1328</v>
      </c>
    </row>
    <row r="390" spans="1:10" ht="15" customHeight="1" x14ac:dyDescent="0.25">
      <c r="A390" t="s">
        <v>1329</v>
      </c>
      <c r="B390">
        <v>2017</v>
      </c>
      <c r="C390" t="s">
        <v>169</v>
      </c>
      <c r="D390" t="b">
        <v>1</v>
      </c>
      <c r="E390" t="b">
        <f>COUNTIF(connections!A:A, A390) &gt; 0</f>
        <v>0</v>
      </c>
      <c r="G390" t="s">
        <v>1330</v>
      </c>
      <c r="H390" t="s">
        <v>180</v>
      </c>
      <c r="I390" t="s">
        <v>1331</v>
      </c>
      <c r="J390" s="1" t="s">
        <v>1332</v>
      </c>
    </row>
    <row r="391" spans="1:10" ht="15" customHeight="1" x14ac:dyDescent="0.25">
      <c r="A391" t="s">
        <v>1333</v>
      </c>
      <c r="B391">
        <v>2014</v>
      </c>
      <c r="C391" t="s">
        <v>169</v>
      </c>
      <c r="D391" t="b">
        <v>1</v>
      </c>
      <c r="E391" t="b">
        <f>COUNTIF(connections!A:A, A391) &gt; 0</f>
        <v>0</v>
      </c>
      <c r="G391" t="s">
        <v>1334</v>
      </c>
      <c r="H391" t="s">
        <v>180</v>
      </c>
      <c r="I391" t="s">
        <v>1335</v>
      </c>
      <c r="J391" s="1" t="s">
        <v>1336</v>
      </c>
    </row>
    <row r="392" spans="1:10" ht="15" customHeight="1" x14ac:dyDescent="0.25">
      <c r="A392" t="s">
        <v>1337</v>
      </c>
      <c r="B392">
        <v>2025</v>
      </c>
      <c r="C392" t="s">
        <v>169</v>
      </c>
      <c r="D392" t="b">
        <f>TRUE()</f>
        <v>1</v>
      </c>
      <c r="E392" t="b">
        <f>COUNTIF(connections!A:A, A392) &gt; 0</f>
        <v>0</v>
      </c>
      <c r="G392" t="s">
        <v>1338</v>
      </c>
      <c r="H392" t="s">
        <v>180</v>
      </c>
      <c r="I392" t="s">
        <v>1339</v>
      </c>
      <c r="J392" s="1" t="s">
        <v>1340</v>
      </c>
    </row>
    <row r="393" spans="1:10" ht="15" customHeight="1" x14ac:dyDescent="0.25">
      <c r="A393" t="s">
        <v>14296</v>
      </c>
      <c r="B393">
        <v>2026</v>
      </c>
      <c r="C393" t="s">
        <v>175</v>
      </c>
      <c r="D393" t="b">
        <v>0</v>
      </c>
      <c r="E393" t="b">
        <f>COUNTIF(connections!A:A, A393) &gt; 0</f>
        <v>0</v>
      </c>
      <c r="G393" t="s">
        <v>14297</v>
      </c>
      <c r="H393" t="s">
        <v>180</v>
      </c>
      <c r="I393" t="s">
        <v>14299</v>
      </c>
      <c r="J393" s="10" t="s">
        <v>14298</v>
      </c>
    </row>
    <row r="394" spans="1:10" ht="15" customHeight="1" x14ac:dyDescent="0.25">
      <c r="A394" t="s">
        <v>1341</v>
      </c>
      <c r="B394">
        <v>2026</v>
      </c>
      <c r="C394" t="s">
        <v>169</v>
      </c>
      <c r="D394" t="b">
        <f>TRUE()</f>
        <v>1</v>
      </c>
      <c r="E394" t="b">
        <f>COUNTIF(connections!A:A, A394) &gt; 0</f>
        <v>0</v>
      </c>
      <c r="F394" t="s">
        <v>192</v>
      </c>
      <c r="G394" t="s">
        <v>1342</v>
      </c>
      <c r="J394" s="10" t="s">
        <v>1343</v>
      </c>
    </row>
    <row r="395" spans="1:10" ht="15" customHeight="1" x14ac:dyDescent="0.25">
      <c r="A395" t="s">
        <v>1344</v>
      </c>
      <c r="B395">
        <v>2023</v>
      </c>
      <c r="C395" t="s">
        <v>169</v>
      </c>
      <c r="D395" t="b">
        <f>FALSE()</f>
        <v>0</v>
      </c>
      <c r="E395" t="b">
        <f>COUNTIF(connections!A:A, A395) &gt; 0</f>
        <v>0</v>
      </c>
      <c r="G395" t="s">
        <v>1345</v>
      </c>
    </row>
    <row r="396" spans="1:10" ht="15" customHeight="1" x14ac:dyDescent="0.25">
      <c r="A396" t="s">
        <v>1346</v>
      </c>
      <c r="B396">
        <v>2023</v>
      </c>
      <c r="C396" t="s">
        <v>175</v>
      </c>
      <c r="D396" t="b">
        <f>TRUE()</f>
        <v>1</v>
      </c>
      <c r="E396" t="b">
        <f>COUNTIF(connections!A:A, A396) &gt; 0</f>
        <v>0</v>
      </c>
      <c r="G396" t="s">
        <v>1347</v>
      </c>
      <c r="H396" t="s">
        <v>180</v>
      </c>
      <c r="I396" t="s">
        <v>1348</v>
      </c>
      <c r="J396" s="1" t="s">
        <v>1349</v>
      </c>
    </row>
    <row r="397" spans="1:10" ht="15" customHeight="1" x14ac:dyDescent="0.25">
      <c r="A397" t="s">
        <v>1350</v>
      </c>
      <c r="B397">
        <v>2025</v>
      </c>
      <c r="C397" t="s">
        <v>169</v>
      </c>
      <c r="D397" t="b">
        <f>TRUE()</f>
        <v>1</v>
      </c>
      <c r="E397" t="b">
        <f>COUNTIF(connections!A:A, A397) &gt; 0</f>
        <v>0</v>
      </c>
      <c r="G397" t="s">
        <v>1351</v>
      </c>
      <c r="H397" t="s">
        <v>180</v>
      </c>
      <c r="I397" t="s">
        <v>1352</v>
      </c>
      <c r="J397" s="1" t="s">
        <v>1353</v>
      </c>
    </row>
    <row r="398" spans="1:10" ht="15" customHeight="1" x14ac:dyDescent="0.25">
      <c r="A398" t="s">
        <v>1354</v>
      </c>
      <c r="B398">
        <v>2023</v>
      </c>
      <c r="C398" t="s">
        <v>169</v>
      </c>
      <c r="D398" t="b">
        <f>TRUE()</f>
        <v>1</v>
      </c>
      <c r="E398" t="b">
        <f>COUNTIF(connections!A:A, A398) &gt; 0</f>
        <v>0</v>
      </c>
      <c r="F398" t="s">
        <v>192</v>
      </c>
      <c r="G398" t="s">
        <v>1355</v>
      </c>
      <c r="H398" t="s">
        <v>180</v>
      </c>
      <c r="I398" t="s">
        <v>1356</v>
      </c>
      <c r="J398" s="1" t="s">
        <v>1357</v>
      </c>
    </row>
    <row r="399" spans="1:10" ht="15" customHeight="1" x14ac:dyDescent="0.25">
      <c r="A399" t="s">
        <v>1358</v>
      </c>
      <c r="B399">
        <v>2018</v>
      </c>
      <c r="C399" t="s">
        <v>169</v>
      </c>
      <c r="D399" t="b">
        <f>TRUE()</f>
        <v>1</v>
      </c>
      <c r="E399" t="b">
        <f>COUNTIF(connections!A:A, A399) &gt; 0</f>
        <v>1</v>
      </c>
      <c r="G399" t="s">
        <v>1359</v>
      </c>
      <c r="H399" t="s">
        <v>180</v>
      </c>
      <c r="I399" t="s">
        <v>1360</v>
      </c>
      <c r="J399" s="1" t="s">
        <v>1361</v>
      </c>
    </row>
    <row r="400" spans="1:10" ht="15" customHeight="1" x14ac:dyDescent="0.25">
      <c r="A400" t="s">
        <v>1362</v>
      </c>
      <c r="B400">
        <v>2025</v>
      </c>
      <c r="C400" t="s">
        <v>169</v>
      </c>
      <c r="D400" t="b">
        <f>TRUE()</f>
        <v>1</v>
      </c>
      <c r="E400" t="b">
        <f>COUNTIF(connections!A:A, A400) &gt; 0</f>
        <v>0</v>
      </c>
      <c r="G400" t="s">
        <v>1363</v>
      </c>
      <c r="H400" t="s">
        <v>180</v>
      </c>
      <c r="I400" t="s">
        <v>1364</v>
      </c>
      <c r="J400" s="1" t="s">
        <v>1365</v>
      </c>
    </row>
    <row r="401" spans="1:10" ht="15" customHeight="1" x14ac:dyDescent="0.25">
      <c r="A401" t="s">
        <v>1366</v>
      </c>
      <c r="B401">
        <v>2025</v>
      </c>
      <c r="C401" t="s">
        <v>215</v>
      </c>
      <c r="D401" t="b">
        <f>TRUE()</f>
        <v>1</v>
      </c>
      <c r="E401" t="b">
        <f>COUNTIF(connections!A:A, A401) &gt; 0</f>
        <v>0</v>
      </c>
      <c r="G401" t="s">
        <v>1367</v>
      </c>
      <c r="J401" s="10" t="s">
        <v>1368</v>
      </c>
    </row>
    <row r="402" spans="1:10" ht="15" customHeight="1" x14ac:dyDescent="0.25">
      <c r="A402" t="s">
        <v>1369</v>
      </c>
      <c r="B402">
        <v>2026</v>
      </c>
      <c r="C402" t="s">
        <v>215</v>
      </c>
      <c r="D402" t="b">
        <f>TRUE()</f>
        <v>1</v>
      </c>
      <c r="E402" t="b">
        <f>COUNTIF(connections!A:A, A402) &gt; 0</f>
        <v>0</v>
      </c>
      <c r="G402" t="s">
        <v>1370</v>
      </c>
    </row>
    <row r="403" spans="1:10" ht="15" customHeight="1" x14ac:dyDescent="0.25">
      <c r="A403" t="s">
        <v>1371</v>
      </c>
      <c r="B403">
        <v>2023</v>
      </c>
      <c r="C403" t="s">
        <v>169</v>
      </c>
      <c r="D403" t="b">
        <f>TRUE()</f>
        <v>1</v>
      </c>
      <c r="E403" t="b">
        <f>COUNTIF(connections!A:A, A403) &gt; 0</f>
        <v>0</v>
      </c>
      <c r="G403" t="s">
        <v>1372</v>
      </c>
      <c r="H403" t="s">
        <v>180</v>
      </c>
      <c r="I403" t="s">
        <v>1373</v>
      </c>
      <c r="J403" s="1" t="s">
        <v>1374</v>
      </c>
    </row>
    <row r="404" spans="1:10" ht="15" customHeight="1" x14ac:dyDescent="0.25">
      <c r="A404" t="s">
        <v>1375</v>
      </c>
      <c r="B404">
        <v>2026</v>
      </c>
      <c r="C404" t="s">
        <v>172</v>
      </c>
      <c r="D404" t="b">
        <f>TRUE()</f>
        <v>1</v>
      </c>
      <c r="E404" t="b">
        <f>COUNTIF(connections!A:A, A404) &gt; 0</f>
        <v>0</v>
      </c>
      <c r="G404" t="s">
        <v>1376</v>
      </c>
      <c r="J404" s="10" t="s">
        <v>1377</v>
      </c>
    </row>
    <row r="405" spans="1:10" ht="15" customHeight="1" x14ac:dyDescent="0.25">
      <c r="A405" t="s">
        <v>1378</v>
      </c>
      <c r="B405">
        <v>2013</v>
      </c>
      <c r="C405" t="s">
        <v>172</v>
      </c>
      <c r="D405" t="b">
        <f>TRUE()</f>
        <v>1</v>
      </c>
      <c r="E405" t="b">
        <f>COUNTIF(connections!A:A, A405) &gt; 0</f>
        <v>1</v>
      </c>
      <c r="G405" t="s">
        <v>1379</v>
      </c>
      <c r="H405" t="s">
        <v>180</v>
      </c>
      <c r="I405" t="s">
        <v>1380</v>
      </c>
    </row>
    <row r="406" spans="1:10" ht="15" customHeight="1" x14ac:dyDescent="0.25">
      <c r="A406" t="s">
        <v>1381</v>
      </c>
      <c r="B406">
        <v>2025</v>
      </c>
      <c r="C406" t="s">
        <v>172</v>
      </c>
      <c r="D406" t="b">
        <f>TRUE()</f>
        <v>1</v>
      </c>
      <c r="E406" t="b">
        <f>COUNTIF(connections!A:A, A406) &gt; 0</f>
        <v>0</v>
      </c>
      <c r="F406" t="s">
        <v>1382</v>
      </c>
      <c r="G406" t="s">
        <v>1383</v>
      </c>
    </row>
    <row r="407" spans="1:10" ht="15" customHeight="1" x14ac:dyDescent="0.25">
      <c r="A407" t="s">
        <v>1384</v>
      </c>
      <c r="B407">
        <v>2026</v>
      </c>
      <c r="C407" t="s">
        <v>169</v>
      </c>
      <c r="D407" t="b">
        <f>TRUE()</f>
        <v>1</v>
      </c>
      <c r="E407" t="b">
        <f>COUNTIF(connections!A:A, A407) &gt; 0</f>
        <v>0</v>
      </c>
      <c r="G407" t="s">
        <v>1385</v>
      </c>
      <c r="J407" s="10" t="s">
        <v>1386</v>
      </c>
    </row>
    <row r="408" spans="1:10" ht="15" customHeight="1" x14ac:dyDescent="0.25">
      <c r="A408" t="s">
        <v>1387</v>
      </c>
      <c r="B408">
        <v>2026</v>
      </c>
      <c r="C408" t="s">
        <v>175</v>
      </c>
      <c r="D408" t="b">
        <f>TRUE()</f>
        <v>1</v>
      </c>
      <c r="E408" t="b">
        <f>COUNTIF(connections!A:A, A408) &gt; 0</f>
        <v>0</v>
      </c>
      <c r="G408" t="s">
        <v>1388</v>
      </c>
    </row>
    <row r="409" spans="1:10" ht="15" customHeight="1" x14ac:dyDescent="0.25">
      <c r="A409" t="s">
        <v>1389</v>
      </c>
      <c r="B409">
        <v>2026</v>
      </c>
      <c r="C409" t="s">
        <v>169</v>
      </c>
      <c r="D409" t="b">
        <f>TRUE()</f>
        <v>1</v>
      </c>
      <c r="E409" t="b">
        <f>COUNTIF(connections!A:A, A409) &gt; 0</f>
        <v>0</v>
      </c>
      <c r="F409" t="s">
        <v>1390</v>
      </c>
      <c r="G409" t="s">
        <v>1391</v>
      </c>
      <c r="H409" t="s">
        <v>180</v>
      </c>
      <c r="I409" t="s">
        <v>1392</v>
      </c>
    </row>
    <row r="410" spans="1:10" ht="15" customHeight="1" x14ac:dyDescent="0.25">
      <c r="A410" t="s">
        <v>16977</v>
      </c>
      <c r="B410">
        <v>2025</v>
      </c>
      <c r="C410" t="s">
        <v>175</v>
      </c>
      <c r="D410" t="b">
        <v>1</v>
      </c>
      <c r="E410" t="b">
        <f>COUNTIF(connections!A:A, A410) &gt; 0</f>
        <v>0</v>
      </c>
      <c r="G410" t="s">
        <v>16978</v>
      </c>
      <c r="J410" s="10" t="s">
        <v>16979</v>
      </c>
    </row>
    <row r="411" spans="1:10" ht="15" customHeight="1" x14ac:dyDescent="0.25">
      <c r="A411" t="s">
        <v>1393</v>
      </c>
      <c r="B411">
        <v>2012</v>
      </c>
      <c r="C411" t="s">
        <v>172</v>
      </c>
      <c r="D411" t="b">
        <f>TRUE()</f>
        <v>1</v>
      </c>
      <c r="E411" t="b">
        <f>COUNTIF(connections!A:A, A411) &gt; 0</f>
        <v>0</v>
      </c>
      <c r="G411" t="s">
        <v>1394</v>
      </c>
      <c r="J411" s="10" t="s">
        <v>1395</v>
      </c>
    </row>
    <row r="412" spans="1:10" ht="15" customHeight="1" x14ac:dyDescent="0.25">
      <c r="A412" t="s">
        <v>1396</v>
      </c>
      <c r="B412">
        <v>2025</v>
      </c>
      <c r="C412" t="s">
        <v>169</v>
      </c>
      <c r="D412" t="b">
        <f>TRUE()</f>
        <v>1</v>
      </c>
      <c r="E412" t="b">
        <f>COUNTIF(connections!A:A, A412) &gt; 0</f>
        <v>0</v>
      </c>
      <c r="G412" t="s">
        <v>1397</v>
      </c>
      <c r="H412" t="s">
        <v>180</v>
      </c>
      <c r="I412" t="s">
        <v>1398</v>
      </c>
      <c r="J412" s="1" t="s">
        <v>1399</v>
      </c>
    </row>
    <row r="413" spans="1:10" ht="15" customHeight="1" x14ac:dyDescent="0.25">
      <c r="A413" t="s">
        <v>1400</v>
      </c>
      <c r="B413">
        <v>2017</v>
      </c>
      <c r="C413" t="s">
        <v>172</v>
      </c>
      <c r="D413" t="b">
        <f>TRUE()</f>
        <v>1</v>
      </c>
      <c r="E413" t="b">
        <f>COUNTIF(connections!A:A, A413) &gt; 0</f>
        <v>0</v>
      </c>
      <c r="G413" t="s">
        <v>1401</v>
      </c>
    </row>
    <row r="414" spans="1:10" ht="15" customHeight="1" x14ac:dyDescent="0.25">
      <c r="A414" t="s">
        <v>14227</v>
      </c>
      <c r="B414">
        <v>2022</v>
      </c>
      <c r="C414" t="s">
        <v>215</v>
      </c>
      <c r="D414" t="b">
        <v>1</v>
      </c>
      <c r="E414" t="b">
        <f>COUNTIF(connections!A:A, A414) &gt; 0</f>
        <v>0</v>
      </c>
      <c r="F414" t="s">
        <v>397</v>
      </c>
      <c r="G414" t="s">
        <v>14228</v>
      </c>
      <c r="H414" t="s">
        <v>180</v>
      </c>
      <c r="I414" t="s">
        <v>14229</v>
      </c>
    </row>
    <row r="415" spans="1:10" ht="15" customHeight="1" x14ac:dyDescent="0.25">
      <c r="A415" t="s">
        <v>1402</v>
      </c>
      <c r="B415">
        <v>2022</v>
      </c>
      <c r="C415" t="s">
        <v>169</v>
      </c>
      <c r="D415" t="b">
        <f>TRUE()</f>
        <v>1</v>
      </c>
      <c r="E415" t="b">
        <f>COUNTIF(connections!A:A, A415) &gt; 0</f>
        <v>0</v>
      </c>
      <c r="G415" t="s">
        <v>1403</v>
      </c>
      <c r="H415" t="s">
        <v>180</v>
      </c>
      <c r="I415" t="s">
        <v>1404</v>
      </c>
      <c r="J415" s="1" t="s">
        <v>1405</v>
      </c>
    </row>
    <row r="416" spans="1:10" ht="15" customHeight="1" x14ac:dyDescent="0.25">
      <c r="A416" t="s">
        <v>1406</v>
      </c>
      <c r="B416">
        <v>2017</v>
      </c>
      <c r="C416" t="s">
        <v>169</v>
      </c>
      <c r="D416" t="b">
        <f>TRUE()</f>
        <v>1</v>
      </c>
      <c r="E416" t="b">
        <f>COUNTIF(connections!A:A, A416) &gt; 0</f>
        <v>0</v>
      </c>
      <c r="G416" t="s">
        <v>1407</v>
      </c>
      <c r="H416" t="s">
        <v>180</v>
      </c>
      <c r="I416" t="s">
        <v>1408</v>
      </c>
      <c r="J416" s="1" t="s">
        <v>1409</v>
      </c>
    </row>
    <row r="417" spans="1:10" ht="15" customHeight="1" x14ac:dyDescent="0.25">
      <c r="A417" t="s">
        <v>1410</v>
      </c>
      <c r="B417">
        <v>2016</v>
      </c>
      <c r="C417" t="s">
        <v>169</v>
      </c>
      <c r="D417" t="b">
        <v>1</v>
      </c>
      <c r="E417" t="b">
        <f>COUNTIF(connections!A:A, A417) &gt; 0</f>
        <v>0</v>
      </c>
      <c r="G417" t="s">
        <v>1411</v>
      </c>
      <c r="J417" s="10" t="s">
        <v>1412</v>
      </c>
    </row>
    <row r="418" spans="1:10" ht="15" customHeight="1" x14ac:dyDescent="0.25">
      <c r="A418" t="s">
        <v>1413</v>
      </c>
      <c r="B418">
        <v>2007</v>
      </c>
      <c r="C418" t="s">
        <v>172</v>
      </c>
      <c r="D418" t="b">
        <f>TRUE()</f>
        <v>1</v>
      </c>
      <c r="E418" t="b">
        <f>COUNTIF(connections!A:A, A418) &gt; 0</f>
        <v>1</v>
      </c>
      <c r="G418" t="s">
        <v>1414</v>
      </c>
      <c r="H418" t="s">
        <v>180</v>
      </c>
      <c r="I418" t="s">
        <v>1415</v>
      </c>
    </row>
    <row r="419" spans="1:10" ht="15" customHeight="1" x14ac:dyDescent="0.25">
      <c r="A419" t="s">
        <v>17048</v>
      </c>
      <c r="B419">
        <v>2019</v>
      </c>
      <c r="C419" t="s">
        <v>169</v>
      </c>
      <c r="D419" t="b">
        <v>1</v>
      </c>
      <c r="E419" t="b">
        <f>COUNTIF(connections!A:A, A419) &gt; 0</f>
        <v>0</v>
      </c>
      <c r="F419" t="s">
        <v>451</v>
      </c>
      <c r="G419" t="s">
        <v>17049</v>
      </c>
      <c r="H419" t="s">
        <v>180</v>
      </c>
      <c r="I419" t="s">
        <v>17053</v>
      </c>
      <c r="J419" s="10" t="s">
        <v>17050</v>
      </c>
    </row>
    <row r="420" spans="1:10" ht="15" customHeight="1" x14ac:dyDescent="0.25">
      <c r="A420" t="s">
        <v>1416</v>
      </c>
      <c r="B420">
        <v>2015</v>
      </c>
      <c r="C420" t="s">
        <v>215</v>
      </c>
      <c r="D420" t="b">
        <f>TRUE()</f>
        <v>1</v>
      </c>
      <c r="E420" t="b">
        <f>COUNTIF(connections!A:A, A420) &gt; 0</f>
        <v>0</v>
      </c>
      <c r="G420" t="s">
        <v>1417</v>
      </c>
      <c r="H420" t="s">
        <v>180</v>
      </c>
      <c r="I420" t="s">
        <v>8377</v>
      </c>
    </row>
    <row r="421" spans="1:10" ht="15" customHeight="1" x14ac:dyDescent="0.25">
      <c r="A421" t="s">
        <v>14224</v>
      </c>
      <c r="B421">
        <v>2026</v>
      </c>
      <c r="C421" t="s">
        <v>175</v>
      </c>
      <c r="D421" t="b">
        <v>0</v>
      </c>
      <c r="E421" t="b">
        <f>COUNTIF(connections!A:A, A421) &gt; 0</f>
        <v>0</v>
      </c>
      <c r="G421" t="s">
        <v>14225</v>
      </c>
      <c r="J421" s="10" t="s">
        <v>14226</v>
      </c>
    </row>
    <row r="422" spans="1:10" ht="15" customHeight="1" x14ac:dyDescent="0.25">
      <c r="A422" t="s">
        <v>1418</v>
      </c>
      <c r="B422">
        <v>2011</v>
      </c>
      <c r="C422" t="s">
        <v>172</v>
      </c>
      <c r="D422" t="b">
        <f>TRUE()</f>
        <v>1</v>
      </c>
      <c r="E422" t="b">
        <f>COUNTIF(connections!A:A, A422) &gt; 0</f>
        <v>0</v>
      </c>
      <c r="F422" t="s">
        <v>267</v>
      </c>
      <c r="G422" t="s">
        <v>1419</v>
      </c>
      <c r="H422" t="s">
        <v>180</v>
      </c>
      <c r="I422" t="s">
        <v>1420</v>
      </c>
    </row>
    <row r="423" spans="1:10" ht="15" customHeight="1" x14ac:dyDescent="0.25">
      <c r="A423" t="s">
        <v>1421</v>
      </c>
      <c r="B423">
        <v>2023</v>
      </c>
      <c r="C423" t="s">
        <v>215</v>
      </c>
      <c r="D423" t="b">
        <f>TRUE()</f>
        <v>1</v>
      </c>
      <c r="E423" t="b">
        <f>COUNTIF(connections!A:A, A423) &gt; 0</f>
        <v>1</v>
      </c>
      <c r="G423" t="s">
        <v>1422</v>
      </c>
      <c r="H423" t="s">
        <v>180</v>
      </c>
      <c r="I423" t="s">
        <v>1423</v>
      </c>
      <c r="J423" s="10" t="s">
        <v>1424</v>
      </c>
    </row>
    <row r="424" spans="1:10" ht="16.5" customHeight="1" x14ac:dyDescent="0.25">
      <c r="A424" t="s">
        <v>1425</v>
      </c>
      <c r="B424">
        <v>2025</v>
      </c>
      <c r="C424" t="s">
        <v>215</v>
      </c>
      <c r="D424" t="b">
        <f>TRUE()</f>
        <v>1</v>
      </c>
      <c r="E424" t="b">
        <f>COUNTIF(connections!A:A, A424) &gt; 0</f>
        <v>0</v>
      </c>
      <c r="G424" t="s">
        <v>1426</v>
      </c>
      <c r="J424" s="10" t="s">
        <v>1427</v>
      </c>
    </row>
    <row r="425" spans="1:10" ht="15" customHeight="1" x14ac:dyDescent="0.25">
      <c r="A425" t="s">
        <v>1428</v>
      </c>
      <c r="B425">
        <v>2021</v>
      </c>
      <c r="C425" t="s">
        <v>175</v>
      </c>
      <c r="D425" t="b">
        <f>TRUE()</f>
        <v>1</v>
      </c>
      <c r="E425" t="b">
        <f>COUNTIF(connections!A:A, A425) &gt; 0</f>
        <v>1</v>
      </c>
      <c r="G425" t="s">
        <v>1429</v>
      </c>
      <c r="H425" t="s">
        <v>180</v>
      </c>
      <c r="I425" t="s">
        <v>1430</v>
      </c>
      <c r="J425" s="1" t="s">
        <v>1431</v>
      </c>
    </row>
    <row r="426" spans="1:10" ht="15" customHeight="1" x14ac:dyDescent="0.25">
      <c r="A426" t="s">
        <v>7950</v>
      </c>
      <c r="B426">
        <v>2026</v>
      </c>
      <c r="C426" t="s">
        <v>175</v>
      </c>
      <c r="D426" t="b">
        <f>TRUE()</f>
        <v>1</v>
      </c>
      <c r="E426" t="b">
        <f>COUNTIF(connections!A:A, A426) &gt; 0</f>
        <v>0</v>
      </c>
      <c r="G426" t="s">
        <v>7951</v>
      </c>
      <c r="J426" s="10" t="s">
        <v>7952</v>
      </c>
    </row>
    <row r="427" spans="1:10" ht="15" customHeight="1" x14ac:dyDescent="0.25">
      <c r="A427" t="s">
        <v>1432</v>
      </c>
      <c r="B427">
        <v>2021</v>
      </c>
      <c r="C427" t="s">
        <v>215</v>
      </c>
      <c r="D427" t="b">
        <f>TRUE()</f>
        <v>1</v>
      </c>
      <c r="E427" t="b">
        <f>COUNTIF(connections!A:A, A427) &gt; 0</f>
        <v>0</v>
      </c>
      <c r="G427" t="s">
        <v>1433</v>
      </c>
      <c r="H427" t="s">
        <v>180</v>
      </c>
      <c r="I427" t="s">
        <v>1434</v>
      </c>
      <c r="J427" s="1" t="s">
        <v>1435</v>
      </c>
    </row>
    <row r="428" spans="1:10" ht="15" customHeight="1" x14ac:dyDescent="0.25">
      <c r="A428" t="s">
        <v>16846</v>
      </c>
      <c r="B428">
        <v>2026</v>
      </c>
      <c r="C428" t="s">
        <v>169</v>
      </c>
      <c r="D428" t="b">
        <v>1</v>
      </c>
      <c r="E428" t="b">
        <f>COUNTIF(connections!A:A, A428) &gt; 0</f>
        <v>0</v>
      </c>
      <c r="F428" t="s">
        <v>321</v>
      </c>
      <c r="G428" t="s">
        <v>16847</v>
      </c>
      <c r="J428" s="10" t="s">
        <v>16852</v>
      </c>
    </row>
    <row r="429" spans="1:10" ht="15" customHeight="1" x14ac:dyDescent="0.25">
      <c r="A429" t="s">
        <v>1436</v>
      </c>
      <c r="B429">
        <v>2018</v>
      </c>
      <c r="C429" t="s">
        <v>215</v>
      </c>
      <c r="D429" t="b">
        <f>TRUE()</f>
        <v>1</v>
      </c>
      <c r="E429" t="b">
        <f>COUNTIF(connections!A:A, A429) &gt; 0</f>
        <v>1</v>
      </c>
      <c r="F429" t="s">
        <v>267</v>
      </c>
      <c r="G429" t="s">
        <v>1437</v>
      </c>
      <c r="H429" t="s">
        <v>180</v>
      </c>
      <c r="I429" t="s">
        <v>1438</v>
      </c>
      <c r="J429" s="1" t="s">
        <v>1439</v>
      </c>
    </row>
    <row r="430" spans="1:10" ht="15" customHeight="1" x14ac:dyDescent="0.25">
      <c r="A430" t="s">
        <v>1440</v>
      </c>
      <c r="B430">
        <v>2025</v>
      </c>
      <c r="C430" t="s">
        <v>175</v>
      </c>
      <c r="D430" t="b">
        <f>TRUE()</f>
        <v>1</v>
      </c>
      <c r="E430" t="b">
        <f>COUNTIF(connections!A:A, A430) &gt; 0</f>
        <v>0</v>
      </c>
      <c r="G430" t="s">
        <v>1441</v>
      </c>
      <c r="J430" s="10" t="s">
        <v>1442</v>
      </c>
    </row>
    <row r="431" spans="1:10" ht="15" customHeight="1" x14ac:dyDescent="0.25">
      <c r="A431" t="s">
        <v>16863</v>
      </c>
      <c r="B431">
        <v>2025</v>
      </c>
      <c r="C431" t="s">
        <v>175</v>
      </c>
      <c r="D431" t="b">
        <v>1</v>
      </c>
      <c r="E431" t="b">
        <f>COUNTIF(connections!A:A, A431) &gt; 0</f>
        <v>0</v>
      </c>
      <c r="G431" t="s">
        <v>16864</v>
      </c>
      <c r="J431" s="10" t="s">
        <v>16865</v>
      </c>
    </row>
    <row r="432" spans="1:10" ht="15" customHeight="1" x14ac:dyDescent="0.25">
      <c r="A432" t="s">
        <v>1443</v>
      </c>
      <c r="B432">
        <v>2019</v>
      </c>
      <c r="C432" t="s">
        <v>215</v>
      </c>
      <c r="D432" t="b">
        <f>TRUE()</f>
        <v>1</v>
      </c>
      <c r="E432" t="b">
        <f>COUNTIF(connections!A:A, A432) &gt; 0</f>
        <v>0</v>
      </c>
      <c r="G432" t="s">
        <v>1444</v>
      </c>
      <c r="H432" t="s">
        <v>180</v>
      </c>
      <c r="I432" t="s">
        <v>1445</v>
      </c>
      <c r="J432" s="1" t="s">
        <v>1446</v>
      </c>
    </row>
    <row r="433" spans="1:10" ht="15" customHeight="1" x14ac:dyDescent="0.25">
      <c r="A433" t="s">
        <v>16838</v>
      </c>
      <c r="B433">
        <v>2026</v>
      </c>
      <c r="C433" t="s">
        <v>175</v>
      </c>
      <c r="D433" t="b">
        <v>0</v>
      </c>
      <c r="E433" t="b">
        <f>COUNTIF(connections!A:A, A433) &gt; 0</f>
        <v>0</v>
      </c>
      <c r="G433" t="s">
        <v>16839</v>
      </c>
      <c r="J433" s="10" t="s">
        <v>16840</v>
      </c>
    </row>
    <row r="434" spans="1:10" ht="15" customHeight="1" x14ac:dyDescent="0.25">
      <c r="A434" t="s">
        <v>1447</v>
      </c>
      <c r="B434">
        <v>2001</v>
      </c>
      <c r="C434" t="s">
        <v>172</v>
      </c>
      <c r="D434" t="b">
        <f>TRUE()</f>
        <v>1</v>
      </c>
      <c r="E434" t="b">
        <f>COUNTIF(connections!A:A, A434) &gt; 0</f>
        <v>1</v>
      </c>
      <c r="G434" t="s">
        <v>1448</v>
      </c>
      <c r="H434" t="s">
        <v>180</v>
      </c>
      <c r="I434" t="s">
        <v>1449</v>
      </c>
    </row>
    <row r="435" spans="1:10" ht="15" customHeight="1" x14ac:dyDescent="0.25">
      <c r="A435" t="s">
        <v>1450</v>
      </c>
      <c r="B435">
        <v>2007</v>
      </c>
      <c r="C435" t="s">
        <v>172</v>
      </c>
      <c r="D435" t="b">
        <f>TRUE()</f>
        <v>1</v>
      </c>
      <c r="E435" t="b">
        <f>COUNTIF(connections!A:A, A435) &gt; 0</f>
        <v>0</v>
      </c>
      <c r="G435" t="s">
        <v>1451</v>
      </c>
      <c r="H435" t="s">
        <v>180</v>
      </c>
      <c r="I435" t="s">
        <v>1452</v>
      </c>
    </row>
    <row r="436" spans="1:10" ht="15" customHeight="1" x14ac:dyDescent="0.25">
      <c r="A436" t="s">
        <v>1453</v>
      </c>
      <c r="B436">
        <v>2006</v>
      </c>
      <c r="C436" t="s">
        <v>172</v>
      </c>
      <c r="D436" t="b">
        <f>TRUE()</f>
        <v>1</v>
      </c>
      <c r="E436" t="b">
        <f>COUNTIF(connections!A:A, A436) &gt; 0</f>
        <v>1</v>
      </c>
      <c r="G436" t="s">
        <v>1454</v>
      </c>
      <c r="H436" t="s">
        <v>180</v>
      </c>
      <c r="I436" t="s">
        <v>1455</v>
      </c>
    </row>
    <row r="437" spans="1:10" ht="15" customHeight="1" x14ac:dyDescent="0.25">
      <c r="A437" t="s">
        <v>1456</v>
      </c>
      <c r="B437">
        <v>2025</v>
      </c>
      <c r="C437" t="s">
        <v>169</v>
      </c>
      <c r="D437" t="b">
        <f>TRUE()</f>
        <v>1</v>
      </c>
      <c r="E437" t="b">
        <f>COUNTIF(connections!A:A, A437) &gt; 0</f>
        <v>0</v>
      </c>
      <c r="G437" t="s">
        <v>1457</v>
      </c>
    </row>
    <row r="438" spans="1:10" ht="15" customHeight="1" x14ac:dyDescent="0.25">
      <c r="A438" t="s">
        <v>1458</v>
      </c>
      <c r="B438">
        <v>2018</v>
      </c>
      <c r="C438" t="s">
        <v>169</v>
      </c>
      <c r="D438" t="b">
        <f>FALSE()</f>
        <v>0</v>
      </c>
      <c r="E438" t="b">
        <f>COUNTIF(connections!A:A, A438) &gt; 0</f>
        <v>0</v>
      </c>
      <c r="F438" t="s">
        <v>257</v>
      </c>
      <c r="G438" t="s">
        <v>1459</v>
      </c>
    </row>
    <row r="439" spans="1:10" ht="15" customHeight="1" x14ac:dyDescent="0.25">
      <c r="A439" t="s">
        <v>1460</v>
      </c>
      <c r="B439">
        <v>2019</v>
      </c>
      <c r="C439" t="s">
        <v>172</v>
      </c>
      <c r="D439" t="b">
        <f>TRUE()</f>
        <v>1</v>
      </c>
      <c r="E439" t="b">
        <f>COUNTIF(connections!A:A, A439) &gt; 0</f>
        <v>0</v>
      </c>
      <c r="F439" t="s">
        <v>267</v>
      </c>
      <c r="G439" t="s">
        <v>1461</v>
      </c>
      <c r="H439" t="s">
        <v>180</v>
      </c>
      <c r="I439" t="s">
        <v>1462</v>
      </c>
      <c r="J439" s="1" t="s">
        <v>1463</v>
      </c>
    </row>
    <row r="440" spans="1:10" ht="15" customHeight="1" x14ac:dyDescent="0.25">
      <c r="A440" t="s">
        <v>1464</v>
      </c>
      <c r="B440">
        <v>2023</v>
      </c>
      <c r="C440" t="s">
        <v>169</v>
      </c>
      <c r="D440" t="b">
        <f>TRUE()</f>
        <v>1</v>
      </c>
      <c r="E440" t="b">
        <f>COUNTIF(connections!A:A, A440) &gt; 0</f>
        <v>0</v>
      </c>
      <c r="G440" t="s">
        <v>1465</v>
      </c>
      <c r="H440" t="s">
        <v>180</v>
      </c>
      <c r="I440" t="s">
        <v>1466</v>
      </c>
      <c r="J440" s="1" t="s">
        <v>1467</v>
      </c>
    </row>
    <row r="441" spans="1:10" ht="15" customHeight="1" x14ac:dyDescent="0.25">
      <c r="A441" t="s">
        <v>1468</v>
      </c>
      <c r="B441">
        <v>2024</v>
      </c>
      <c r="C441" t="s">
        <v>215</v>
      </c>
      <c r="D441" t="b">
        <f>TRUE()</f>
        <v>1</v>
      </c>
      <c r="E441" t="b">
        <f>COUNTIF(connections!A:A, A441) &gt; 0</f>
        <v>0</v>
      </c>
      <c r="G441" t="s">
        <v>1469</v>
      </c>
      <c r="H441" t="s">
        <v>180</v>
      </c>
      <c r="I441" t="s">
        <v>1470</v>
      </c>
      <c r="J441" s="1" t="s">
        <v>1471</v>
      </c>
    </row>
    <row r="442" spans="1:10" ht="15" customHeight="1" x14ac:dyDescent="0.25">
      <c r="A442" t="s">
        <v>1472</v>
      </c>
      <c r="B442">
        <v>2025</v>
      </c>
      <c r="C442" t="s">
        <v>169</v>
      </c>
      <c r="D442" t="b">
        <f>TRUE()</f>
        <v>1</v>
      </c>
      <c r="E442" t="b">
        <f>COUNTIF(connections!A:A, A442) &gt; 0</f>
        <v>0</v>
      </c>
      <c r="G442" t="s">
        <v>1473</v>
      </c>
      <c r="J442" s="10" t="s">
        <v>1474</v>
      </c>
    </row>
    <row r="443" spans="1:10" ht="15" customHeight="1" x14ac:dyDescent="0.25">
      <c r="A443" t="s">
        <v>9901</v>
      </c>
      <c r="B443">
        <v>2026</v>
      </c>
      <c r="C443" t="s">
        <v>215</v>
      </c>
      <c r="D443" t="b">
        <v>0</v>
      </c>
      <c r="E443" t="b">
        <f>COUNTIF(connections!A:A, A443) &gt; 0</f>
        <v>0</v>
      </c>
      <c r="G443" t="s">
        <v>9902</v>
      </c>
      <c r="J443" s="10" t="s">
        <v>9903</v>
      </c>
    </row>
    <row r="444" spans="1:10" ht="15" customHeight="1" x14ac:dyDescent="0.25">
      <c r="A444" t="s">
        <v>1475</v>
      </c>
      <c r="B444">
        <v>2015</v>
      </c>
      <c r="C444" t="s">
        <v>172</v>
      </c>
      <c r="D444" t="b">
        <f>TRUE()</f>
        <v>1</v>
      </c>
      <c r="E444" t="b">
        <f>COUNTIF(connections!A:A, A444) &gt; 0</f>
        <v>0</v>
      </c>
      <c r="G444" t="s">
        <v>1476</v>
      </c>
      <c r="H444" t="s">
        <v>180</v>
      </c>
      <c r="I444" t="s">
        <v>1477</v>
      </c>
      <c r="J444" s="1" t="s">
        <v>1478</v>
      </c>
    </row>
    <row r="445" spans="1:10" ht="15" customHeight="1" x14ac:dyDescent="0.25">
      <c r="A445" t="s">
        <v>1479</v>
      </c>
      <c r="B445">
        <v>2023</v>
      </c>
      <c r="C445" t="s">
        <v>169</v>
      </c>
      <c r="D445" t="b">
        <f>TRUE()</f>
        <v>1</v>
      </c>
      <c r="E445" t="b">
        <f>COUNTIF(connections!A:A, A445) &gt; 0</f>
        <v>0</v>
      </c>
      <c r="G445" t="s">
        <v>1480</v>
      </c>
      <c r="H445" t="s">
        <v>180</v>
      </c>
      <c r="I445" t="s">
        <v>1481</v>
      </c>
      <c r="J445" s="1" t="s">
        <v>1482</v>
      </c>
    </row>
    <row r="446" spans="1:10" ht="15" customHeight="1" x14ac:dyDescent="0.25">
      <c r="A446" t="s">
        <v>7941</v>
      </c>
      <c r="B446">
        <v>2026</v>
      </c>
      <c r="C446" t="s">
        <v>169</v>
      </c>
      <c r="D446" t="b">
        <f>TRUE()</f>
        <v>1</v>
      </c>
      <c r="E446" t="b">
        <f>COUNTIF(connections!A:A, A446) &gt; 0</f>
        <v>0</v>
      </c>
      <c r="G446" t="s">
        <v>7942</v>
      </c>
      <c r="J446" s="10" t="s">
        <v>7943</v>
      </c>
    </row>
    <row r="447" spans="1:10" ht="15" customHeight="1" x14ac:dyDescent="0.25">
      <c r="A447" t="s">
        <v>1483</v>
      </c>
      <c r="B447">
        <v>2025</v>
      </c>
      <c r="C447" t="s">
        <v>215</v>
      </c>
      <c r="D447" t="b">
        <v>1</v>
      </c>
      <c r="E447" t="b">
        <f>COUNTIF(connections!A:A, A447) &gt; 0</f>
        <v>0</v>
      </c>
      <c r="G447" t="s">
        <v>1484</v>
      </c>
      <c r="H447" t="s">
        <v>180</v>
      </c>
      <c r="I447" t="s">
        <v>12645</v>
      </c>
      <c r="J447" s="10" t="s">
        <v>12646</v>
      </c>
    </row>
    <row r="448" spans="1:10" ht="15" customHeight="1" x14ac:dyDescent="0.25">
      <c r="A448" t="s">
        <v>1485</v>
      </c>
      <c r="B448">
        <v>2025</v>
      </c>
      <c r="C448" t="s">
        <v>169</v>
      </c>
      <c r="D448" t="b">
        <f>TRUE()</f>
        <v>1</v>
      </c>
      <c r="E448" t="b">
        <f>COUNTIF(connections!A:A, A448) &gt; 0</f>
        <v>0</v>
      </c>
      <c r="F448" t="s">
        <v>392</v>
      </c>
      <c r="G448" t="s">
        <v>1486</v>
      </c>
      <c r="H448" t="s">
        <v>180</v>
      </c>
      <c r="I448" t="s">
        <v>1487</v>
      </c>
      <c r="J448" s="1" t="s">
        <v>1488</v>
      </c>
    </row>
    <row r="449" spans="1:10" ht="15" customHeight="1" x14ac:dyDescent="0.25">
      <c r="A449" t="s">
        <v>17038</v>
      </c>
      <c r="B449">
        <v>2016</v>
      </c>
      <c r="C449" t="s">
        <v>169</v>
      </c>
      <c r="D449" t="b">
        <v>1</v>
      </c>
      <c r="E449" t="b">
        <f>COUNTIF(connections!A:A, A449) &gt; 0</f>
        <v>0</v>
      </c>
      <c r="G449" t="s">
        <v>17039</v>
      </c>
      <c r="J449" s="10" t="s">
        <v>17040</v>
      </c>
    </row>
    <row r="450" spans="1:10" ht="15" customHeight="1" x14ac:dyDescent="0.25">
      <c r="A450" t="s">
        <v>1489</v>
      </c>
      <c r="B450">
        <v>2016</v>
      </c>
      <c r="C450" t="s">
        <v>215</v>
      </c>
      <c r="D450" t="b">
        <f>TRUE()</f>
        <v>1</v>
      </c>
      <c r="E450" t="b">
        <f>COUNTIF(connections!A:A, A450) &gt; 0</f>
        <v>1</v>
      </c>
      <c r="G450" t="s">
        <v>1490</v>
      </c>
      <c r="H450" t="s">
        <v>180</v>
      </c>
      <c r="I450" t="s">
        <v>1491</v>
      </c>
      <c r="J450" s="1" t="s">
        <v>1492</v>
      </c>
    </row>
    <row r="451" spans="1:10" ht="15" customHeight="1" x14ac:dyDescent="0.25">
      <c r="A451" t="s">
        <v>9881</v>
      </c>
      <c r="B451">
        <v>2017</v>
      </c>
      <c r="C451" t="s">
        <v>215</v>
      </c>
      <c r="D451" t="b">
        <v>0</v>
      </c>
      <c r="E451" t="b">
        <f>COUNTIF(connections!A:A, A451) &gt; 0</f>
        <v>0</v>
      </c>
      <c r="G451" t="s">
        <v>9882</v>
      </c>
      <c r="H451" t="s">
        <v>180</v>
      </c>
      <c r="I451" t="s">
        <v>9884</v>
      </c>
      <c r="J451" s="10" t="s">
        <v>9883</v>
      </c>
    </row>
    <row r="452" spans="1:10" ht="15" customHeight="1" x14ac:dyDescent="0.25">
      <c r="A452" t="s">
        <v>14303</v>
      </c>
      <c r="B452">
        <v>2026</v>
      </c>
      <c r="C452" t="s">
        <v>175</v>
      </c>
      <c r="D452" t="b">
        <v>1</v>
      </c>
      <c r="E452" t="b">
        <f>COUNTIF(connections!A:A, A452) &gt; 0</f>
        <v>0</v>
      </c>
      <c r="G452" t="s">
        <v>14304</v>
      </c>
      <c r="J452" s="10" t="s">
        <v>14305</v>
      </c>
    </row>
    <row r="453" spans="1:10" ht="15" customHeight="1" x14ac:dyDescent="0.25">
      <c r="A453" t="s">
        <v>1493</v>
      </c>
      <c r="B453">
        <v>2023</v>
      </c>
      <c r="C453" t="s">
        <v>169</v>
      </c>
      <c r="D453" t="b">
        <f>TRUE()</f>
        <v>1</v>
      </c>
      <c r="E453" t="b">
        <f>COUNTIF(connections!A:A, A453) &gt; 0</f>
        <v>0</v>
      </c>
      <c r="F453" t="s">
        <v>522</v>
      </c>
      <c r="G453" t="s">
        <v>1494</v>
      </c>
      <c r="H453" t="s">
        <v>180</v>
      </c>
      <c r="I453" t="s">
        <v>1495</v>
      </c>
      <c r="J453" s="1" t="s">
        <v>1013</v>
      </c>
    </row>
    <row r="454" spans="1:10" ht="15" customHeight="1" x14ac:dyDescent="0.25">
      <c r="A454" t="s">
        <v>1496</v>
      </c>
      <c r="B454">
        <v>2025</v>
      </c>
      <c r="C454" t="s">
        <v>215</v>
      </c>
      <c r="D454" t="b">
        <f>TRUE()</f>
        <v>1</v>
      </c>
      <c r="E454" t="b">
        <f>COUNTIF(connections!A:A, A454) &gt; 0</f>
        <v>0</v>
      </c>
      <c r="F454" t="s">
        <v>1023</v>
      </c>
      <c r="G454" t="s">
        <v>1497</v>
      </c>
      <c r="H454" t="s">
        <v>180</v>
      </c>
      <c r="I454" t="s">
        <v>1498</v>
      </c>
      <c r="J454" s="1" t="s">
        <v>1499</v>
      </c>
    </row>
    <row r="455" spans="1:10" ht="15" customHeight="1" x14ac:dyDescent="0.25">
      <c r="A455" t="s">
        <v>1500</v>
      </c>
      <c r="B455">
        <v>2025</v>
      </c>
      <c r="C455" t="s">
        <v>175</v>
      </c>
      <c r="D455" t="b">
        <f>TRUE()</f>
        <v>1</v>
      </c>
      <c r="E455" t="b">
        <f>COUNTIF(connections!A:A, A455) &gt; 0</f>
        <v>0</v>
      </c>
      <c r="F455" t="s">
        <v>1023</v>
      </c>
      <c r="G455" t="s">
        <v>1501</v>
      </c>
      <c r="H455" t="s">
        <v>180</v>
      </c>
      <c r="I455" t="s">
        <v>1502</v>
      </c>
      <c r="J455" s="1" t="s">
        <v>1503</v>
      </c>
    </row>
    <row r="456" spans="1:10" ht="15" customHeight="1" x14ac:dyDescent="0.25">
      <c r="A456" t="s">
        <v>1504</v>
      </c>
      <c r="B456">
        <v>2020</v>
      </c>
      <c r="C456" t="s">
        <v>175</v>
      </c>
      <c r="D456" t="b">
        <f>TRUE()</f>
        <v>1</v>
      </c>
      <c r="E456" t="b">
        <f>COUNTIF(connections!A:A, A456) &gt; 0</f>
        <v>1</v>
      </c>
      <c r="G456" t="s">
        <v>1505</v>
      </c>
    </row>
    <row r="457" spans="1:10" ht="15" customHeight="1" x14ac:dyDescent="0.25">
      <c r="A457" t="s">
        <v>1506</v>
      </c>
      <c r="B457">
        <v>2020</v>
      </c>
      <c r="C457" t="s">
        <v>172</v>
      </c>
      <c r="D457" t="b">
        <f>TRUE()</f>
        <v>1</v>
      </c>
      <c r="E457" t="b">
        <f>COUNTIF(connections!A:A, A457) &gt; 0</f>
        <v>0</v>
      </c>
      <c r="G457" t="s">
        <v>1507</v>
      </c>
      <c r="H457" t="s">
        <v>180</v>
      </c>
      <c r="I457" t="s">
        <v>1508</v>
      </c>
    </row>
    <row r="458" spans="1:10" ht="15" customHeight="1" x14ac:dyDescent="0.25">
      <c r="A458" t="s">
        <v>1509</v>
      </c>
      <c r="B458">
        <v>2024</v>
      </c>
      <c r="C458" t="s">
        <v>169</v>
      </c>
      <c r="D458" t="b">
        <f>TRUE()</f>
        <v>1</v>
      </c>
      <c r="E458" t="b">
        <f>COUNTIF(connections!A:A, A458) &gt; 0</f>
        <v>1</v>
      </c>
      <c r="F458" t="s">
        <v>645</v>
      </c>
      <c r="G458" t="s">
        <v>1510</v>
      </c>
      <c r="H458" t="s">
        <v>180</v>
      </c>
      <c r="I458" t="s">
        <v>1511</v>
      </c>
      <c r="J458" s="1" t="s">
        <v>1512</v>
      </c>
    </row>
    <row r="459" spans="1:10" ht="15" customHeight="1" x14ac:dyDescent="0.25">
      <c r="A459" t="s">
        <v>1513</v>
      </c>
      <c r="B459">
        <v>2006</v>
      </c>
      <c r="C459" t="s">
        <v>172</v>
      </c>
      <c r="D459" t="b">
        <f>TRUE()</f>
        <v>1</v>
      </c>
      <c r="E459" t="b">
        <f>COUNTIF(connections!A:A, A459) &gt; 0</f>
        <v>0</v>
      </c>
      <c r="G459" t="s">
        <v>1514</v>
      </c>
      <c r="H459" t="s">
        <v>180</v>
      </c>
      <c r="I459" t="s">
        <v>1515</v>
      </c>
    </row>
    <row r="460" spans="1:10" ht="15" customHeight="1" x14ac:dyDescent="0.25">
      <c r="A460" t="s">
        <v>1516</v>
      </c>
      <c r="B460">
        <v>1986</v>
      </c>
      <c r="C460" t="s">
        <v>172</v>
      </c>
      <c r="D460" t="b">
        <f>TRUE()</f>
        <v>1</v>
      </c>
      <c r="E460" t="b">
        <f>COUNTIF(connections!A:A, A460) &gt; 0</f>
        <v>1</v>
      </c>
      <c r="G460" t="s">
        <v>1517</v>
      </c>
      <c r="H460" t="s">
        <v>180</v>
      </c>
      <c r="I460" t="s">
        <v>1518</v>
      </c>
    </row>
    <row r="461" spans="1:10" ht="15" customHeight="1" x14ac:dyDescent="0.25">
      <c r="A461" t="s">
        <v>16928</v>
      </c>
      <c r="B461">
        <v>2016</v>
      </c>
      <c r="C461" t="s">
        <v>169</v>
      </c>
      <c r="D461" t="b">
        <v>1</v>
      </c>
      <c r="E461" t="b">
        <f>COUNTIF(connections!A:A, A461) &gt; 0</f>
        <v>0</v>
      </c>
      <c r="G461" t="s">
        <v>16929</v>
      </c>
      <c r="J461" s="10" t="s">
        <v>16930</v>
      </c>
    </row>
    <row r="462" spans="1:10" ht="15" customHeight="1" x14ac:dyDescent="0.25">
      <c r="A462" t="s">
        <v>8059</v>
      </c>
      <c r="B462">
        <v>2013</v>
      </c>
      <c r="C462" t="s">
        <v>169</v>
      </c>
      <c r="D462" t="b">
        <f>TRUE()</f>
        <v>1</v>
      </c>
      <c r="E462" t="b">
        <f>COUNTIF(connections!A:A, A462) &gt; 0</f>
        <v>0</v>
      </c>
      <c r="G462" t="s">
        <v>8060</v>
      </c>
      <c r="J462" s="10" t="s">
        <v>8061</v>
      </c>
    </row>
    <row r="463" spans="1:10" ht="15" customHeight="1" x14ac:dyDescent="0.25">
      <c r="A463" t="s">
        <v>1519</v>
      </c>
      <c r="B463">
        <v>2019</v>
      </c>
      <c r="C463" t="s">
        <v>215</v>
      </c>
      <c r="D463" t="b">
        <f>TRUE()</f>
        <v>1</v>
      </c>
      <c r="E463" t="b">
        <f>COUNTIF(connections!A:A, A463) &gt; 0</f>
        <v>0</v>
      </c>
      <c r="G463" t="s">
        <v>1520</v>
      </c>
      <c r="H463" t="s">
        <v>180</v>
      </c>
      <c r="I463" t="s">
        <v>1521</v>
      </c>
      <c r="J463" s="1" t="s">
        <v>1522</v>
      </c>
    </row>
    <row r="464" spans="1:10" ht="15" customHeight="1" x14ac:dyDescent="0.25">
      <c r="A464" t="s">
        <v>7916</v>
      </c>
      <c r="B464">
        <v>2026</v>
      </c>
      <c r="C464" t="s">
        <v>215</v>
      </c>
      <c r="D464" t="b">
        <f>TRUE()</f>
        <v>1</v>
      </c>
      <c r="E464" t="b">
        <f>COUNTIF(connections!A:A, A464) &gt; 0</f>
        <v>0</v>
      </c>
      <c r="G464" t="s">
        <v>7917</v>
      </c>
      <c r="J464" s="10" t="s">
        <v>7918</v>
      </c>
    </row>
    <row r="465" spans="1:10" ht="15" customHeight="1" x14ac:dyDescent="0.25">
      <c r="A465" t="s">
        <v>1523</v>
      </c>
      <c r="B465">
        <v>2024</v>
      </c>
      <c r="C465" t="s">
        <v>169</v>
      </c>
      <c r="D465" t="b">
        <f>TRUE()</f>
        <v>1</v>
      </c>
      <c r="E465" t="b">
        <f>COUNTIF(connections!A:A, A465) &gt; 0</f>
        <v>0</v>
      </c>
      <c r="F465" t="s">
        <v>257</v>
      </c>
      <c r="G465" t="s">
        <v>1524</v>
      </c>
    </row>
    <row r="466" spans="1:10" ht="15" customHeight="1" x14ac:dyDescent="0.25">
      <c r="A466" t="s">
        <v>1525</v>
      </c>
      <c r="B466">
        <v>2026</v>
      </c>
      <c r="C466" t="s">
        <v>175</v>
      </c>
      <c r="D466" t="b">
        <v>1</v>
      </c>
      <c r="E466" t="b">
        <f>COUNTIF(connections!A:A, A466) &gt; 0</f>
        <v>0</v>
      </c>
      <c r="G466" t="s">
        <v>1526</v>
      </c>
    </row>
    <row r="467" spans="1:10" ht="15" customHeight="1" x14ac:dyDescent="0.25">
      <c r="A467" t="s">
        <v>1527</v>
      </c>
      <c r="B467">
        <v>2023</v>
      </c>
      <c r="C467" t="s">
        <v>215</v>
      </c>
      <c r="D467" t="b">
        <v>1</v>
      </c>
      <c r="E467" t="b">
        <f>COUNTIF(connections!A:A, A467) &gt; 0</f>
        <v>0</v>
      </c>
      <c r="G467" t="s">
        <v>1528</v>
      </c>
      <c r="H467" t="s">
        <v>180</v>
      </c>
      <c r="I467" t="s">
        <v>1529</v>
      </c>
      <c r="J467" s="1" t="s">
        <v>1530</v>
      </c>
    </row>
    <row r="468" spans="1:10" ht="15" customHeight="1" x14ac:dyDescent="0.25">
      <c r="A468" t="s">
        <v>7954</v>
      </c>
      <c r="B468">
        <v>2026</v>
      </c>
      <c r="C468" t="s">
        <v>175</v>
      </c>
      <c r="D468" t="b">
        <f>TRUE()</f>
        <v>1</v>
      </c>
      <c r="E468" t="b">
        <f>COUNTIF(connections!A:A, A468) &gt; 0</f>
        <v>0</v>
      </c>
      <c r="G468" t="s">
        <v>7955</v>
      </c>
      <c r="J468" s="10" t="s">
        <v>7956</v>
      </c>
    </row>
    <row r="469" spans="1:10" ht="15" customHeight="1" x14ac:dyDescent="0.25">
      <c r="A469" t="s">
        <v>1531</v>
      </c>
      <c r="B469">
        <v>1995</v>
      </c>
      <c r="C469" t="s">
        <v>172</v>
      </c>
      <c r="D469" t="b">
        <f>TRUE()</f>
        <v>1</v>
      </c>
      <c r="E469" t="b">
        <f>COUNTIF(connections!A:A, A469) &gt; 0</f>
        <v>1</v>
      </c>
      <c r="G469" t="s">
        <v>1532</v>
      </c>
      <c r="H469" t="s">
        <v>180</v>
      </c>
      <c r="I469" t="s">
        <v>1533</v>
      </c>
    </row>
    <row r="470" spans="1:10" ht="15" customHeight="1" x14ac:dyDescent="0.25">
      <c r="A470" t="s">
        <v>1534</v>
      </c>
      <c r="B470">
        <v>2023</v>
      </c>
      <c r="C470" t="s">
        <v>169</v>
      </c>
      <c r="D470" t="b">
        <f>TRUE()</f>
        <v>1</v>
      </c>
      <c r="E470" t="b">
        <f>COUNTIF(connections!A:A, A470) &gt; 0</f>
        <v>0</v>
      </c>
      <c r="G470" t="s">
        <v>1535</v>
      </c>
      <c r="H470" t="s">
        <v>180</v>
      </c>
      <c r="I470" t="s">
        <v>1536</v>
      </c>
      <c r="J470" s="1" t="s">
        <v>1537</v>
      </c>
    </row>
    <row r="471" spans="1:10" ht="15" customHeight="1" x14ac:dyDescent="0.25">
      <c r="A471" t="s">
        <v>1538</v>
      </c>
      <c r="B471">
        <v>2024</v>
      </c>
      <c r="C471" t="s">
        <v>215</v>
      </c>
      <c r="D471" t="b">
        <f>TRUE()</f>
        <v>1</v>
      </c>
      <c r="E471" t="b">
        <f>COUNTIF(connections!A:A, A471) &gt; 0</f>
        <v>0</v>
      </c>
      <c r="F471" t="s">
        <v>267</v>
      </c>
      <c r="G471" t="s">
        <v>1539</v>
      </c>
      <c r="H471" t="s">
        <v>180</v>
      </c>
      <c r="I471" t="s">
        <v>1540</v>
      </c>
      <c r="J471" s="1" t="s">
        <v>1541</v>
      </c>
    </row>
    <row r="472" spans="1:10" ht="15" customHeight="1" x14ac:dyDescent="0.25">
      <c r="A472" t="s">
        <v>1542</v>
      </c>
      <c r="B472">
        <v>2021</v>
      </c>
      <c r="C472" t="s">
        <v>215</v>
      </c>
      <c r="D472" t="b">
        <f>TRUE()</f>
        <v>1</v>
      </c>
      <c r="E472" t="b">
        <f>COUNTIF(connections!A:A, A472) &gt; 0</f>
        <v>1</v>
      </c>
      <c r="G472" t="s">
        <v>1543</v>
      </c>
      <c r="H472" t="s">
        <v>180</v>
      </c>
      <c r="I472" t="s">
        <v>1544</v>
      </c>
      <c r="J472" s="1" t="s">
        <v>1545</v>
      </c>
    </row>
    <row r="473" spans="1:10" ht="15" customHeight="1" x14ac:dyDescent="0.25">
      <c r="A473" t="s">
        <v>1546</v>
      </c>
      <c r="B473">
        <v>2017</v>
      </c>
      <c r="C473" t="s">
        <v>215</v>
      </c>
      <c r="D473" t="b">
        <f>TRUE()</f>
        <v>1</v>
      </c>
      <c r="E473" t="b">
        <f>COUNTIF(connections!A:A, A473) &gt; 0</f>
        <v>1</v>
      </c>
      <c r="G473" t="s">
        <v>1547</v>
      </c>
    </row>
    <row r="474" spans="1:10" ht="15" customHeight="1" x14ac:dyDescent="0.25">
      <c r="A474" t="s">
        <v>1548</v>
      </c>
      <c r="B474">
        <v>2022</v>
      </c>
      <c r="C474" t="s">
        <v>215</v>
      </c>
      <c r="D474" t="b">
        <f>FALSE()</f>
        <v>0</v>
      </c>
      <c r="E474" t="b">
        <f>COUNTIF(connections!A:A, A474) &gt; 0</f>
        <v>0</v>
      </c>
      <c r="F474" t="s">
        <v>645</v>
      </c>
      <c r="G474" t="s">
        <v>1549</v>
      </c>
      <c r="H474" t="s">
        <v>180</v>
      </c>
      <c r="I474" t="s">
        <v>1550</v>
      </c>
      <c r="J474" s="1" t="s">
        <v>1551</v>
      </c>
    </row>
    <row r="475" spans="1:10" ht="15" customHeight="1" x14ac:dyDescent="0.25">
      <c r="A475" t="s">
        <v>16861</v>
      </c>
      <c r="B475">
        <v>2026</v>
      </c>
      <c r="C475" t="s">
        <v>215</v>
      </c>
      <c r="D475" t="b">
        <v>0</v>
      </c>
      <c r="E475" t="b">
        <f>COUNTIF(connections!A:A, A475) &gt; 0</f>
        <v>0</v>
      </c>
      <c r="G475" t="s">
        <v>16862</v>
      </c>
      <c r="J475" s="10" t="s">
        <v>16860</v>
      </c>
    </row>
    <row r="476" spans="1:10" ht="15" customHeight="1" x14ac:dyDescent="0.25">
      <c r="A476" t="s">
        <v>1552</v>
      </c>
      <c r="B476">
        <v>2025</v>
      </c>
      <c r="C476" t="s">
        <v>215</v>
      </c>
      <c r="D476" t="b">
        <f>TRUE()</f>
        <v>1</v>
      </c>
      <c r="E476" t="b">
        <f>COUNTIF(connections!A:A, A476) &gt; 0</f>
        <v>0</v>
      </c>
      <c r="G476" t="s">
        <v>1553</v>
      </c>
      <c r="H476" t="s">
        <v>180</v>
      </c>
      <c r="I476" t="s">
        <v>9822</v>
      </c>
      <c r="J476" s="10" t="s">
        <v>9823</v>
      </c>
    </row>
    <row r="477" spans="1:10" ht="15" customHeight="1" x14ac:dyDescent="0.25">
      <c r="A477" t="s">
        <v>1554</v>
      </c>
      <c r="B477">
        <v>2026</v>
      </c>
      <c r="C477" t="s">
        <v>169</v>
      </c>
      <c r="D477" t="b">
        <f>TRUE()</f>
        <v>1</v>
      </c>
      <c r="E477" t="b">
        <f>COUNTIF(connections!A:A, A477) &gt; 0</f>
        <v>0</v>
      </c>
      <c r="G477" t="s">
        <v>1555</v>
      </c>
    </row>
    <row r="478" spans="1:10" ht="15" customHeight="1" x14ac:dyDescent="0.25">
      <c r="A478" t="s">
        <v>9786</v>
      </c>
      <c r="B478">
        <v>2024</v>
      </c>
      <c r="C478" t="s">
        <v>215</v>
      </c>
      <c r="D478" t="b">
        <v>1</v>
      </c>
      <c r="E478" t="b">
        <f>COUNTIF(connections!A:A, A478) &gt; 0</f>
        <v>0</v>
      </c>
      <c r="G478" t="s">
        <v>9787</v>
      </c>
      <c r="J478" s="10" t="s">
        <v>9788</v>
      </c>
    </row>
    <row r="479" spans="1:10" ht="15" customHeight="1" x14ac:dyDescent="0.25">
      <c r="A479" t="s">
        <v>1556</v>
      </c>
      <c r="B479">
        <v>2019</v>
      </c>
      <c r="C479" t="s">
        <v>172</v>
      </c>
      <c r="D479" t="b">
        <f>TRUE()</f>
        <v>1</v>
      </c>
      <c r="E479" t="b">
        <f>COUNTIF(connections!A:A, A479) &gt; 0</f>
        <v>0</v>
      </c>
      <c r="G479" t="s">
        <v>1557</v>
      </c>
    </row>
    <row r="480" spans="1:10" ht="15" customHeight="1" x14ac:dyDescent="0.25">
      <c r="A480" t="s">
        <v>1558</v>
      </c>
      <c r="B480">
        <v>2023</v>
      </c>
      <c r="C480" t="s">
        <v>175</v>
      </c>
      <c r="D480" t="b">
        <f>TRUE()</f>
        <v>1</v>
      </c>
      <c r="E480" t="b">
        <f>COUNTIF(connections!A:A, A480) &gt; 0</f>
        <v>1</v>
      </c>
      <c r="G480" t="s">
        <v>1559</v>
      </c>
      <c r="J480" s="10" t="s">
        <v>1560</v>
      </c>
    </row>
    <row r="481" spans="1:10" ht="15" customHeight="1" x14ac:dyDescent="0.25">
      <c r="A481" t="s">
        <v>1561</v>
      </c>
      <c r="B481">
        <v>2022</v>
      </c>
      <c r="C481" t="s">
        <v>175</v>
      </c>
      <c r="D481" t="b">
        <f>TRUE()</f>
        <v>1</v>
      </c>
      <c r="E481" t="b">
        <f>COUNTIF(connections!A:A, A481) &gt; 0</f>
        <v>0</v>
      </c>
      <c r="G481" t="s">
        <v>1562</v>
      </c>
    </row>
    <row r="482" spans="1:10" ht="15" customHeight="1" x14ac:dyDescent="0.25">
      <c r="A482" t="s">
        <v>1563</v>
      </c>
      <c r="B482">
        <v>2025</v>
      </c>
      <c r="C482" t="s">
        <v>169</v>
      </c>
      <c r="D482" t="b">
        <f>TRUE()</f>
        <v>1</v>
      </c>
      <c r="E482" t="b">
        <f>COUNTIF(connections!A:A, A482) &gt; 0</f>
        <v>0</v>
      </c>
      <c r="G482" t="s">
        <v>1564</v>
      </c>
      <c r="H482" t="s">
        <v>180</v>
      </c>
      <c r="I482" t="s">
        <v>7827</v>
      </c>
      <c r="J482" s="10" t="s">
        <v>7828</v>
      </c>
    </row>
    <row r="483" spans="1:10" ht="15" customHeight="1" x14ac:dyDescent="0.25">
      <c r="A483" t="s">
        <v>1565</v>
      </c>
      <c r="B483">
        <v>2001</v>
      </c>
      <c r="C483" t="s">
        <v>172</v>
      </c>
      <c r="D483" t="b">
        <f>TRUE()</f>
        <v>1</v>
      </c>
      <c r="E483" t="b">
        <f>COUNTIF(connections!A:A, A483) &gt; 0</f>
        <v>1</v>
      </c>
      <c r="G483" t="s">
        <v>1566</v>
      </c>
    </row>
    <row r="484" spans="1:10" ht="15" customHeight="1" x14ac:dyDescent="0.25">
      <c r="A484" t="s">
        <v>1567</v>
      </c>
      <c r="B484">
        <v>2024</v>
      </c>
      <c r="C484" t="s">
        <v>175</v>
      </c>
      <c r="D484" t="b">
        <f>TRUE()</f>
        <v>1</v>
      </c>
      <c r="E484" t="b">
        <f>COUNTIF(connections!A:A, A484) &gt; 0</f>
        <v>0</v>
      </c>
      <c r="G484" t="s">
        <v>1568</v>
      </c>
      <c r="H484" t="s">
        <v>180</v>
      </c>
      <c r="I484" t="s">
        <v>16915</v>
      </c>
      <c r="J484" s="10" t="s">
        <v>16916</v>
      </c>
    </row>
    <row r="485" spans="1:10" ht="15" customHeight="1" x14ac:dyDescent="0.25">
      <c r="A485" t="s">
        <v>1569</v>
      </c>
      <c r="B485">
        <v>2021</v>
      </c>
      <c r="C485" t="s">
        <v>175</v>
      </c>
      <c r="D485" t="b">
        <f>TRUE()</f>
        <v>1</v>
      </c>
      <c r="E485" t="b">
        <f>COUNTIF(connections!A:A, A485) &gt; 0</f>
        <v>1</v>
      </c>
      <c r="F485" t="s">
        <v>347</v>
      </c>
      <c r="G485" t="s">
        <v>1570</v>
      </c>
      <c r="H485" t="s">
        <v>180</v>
      </c>
      <c r="I485" t="s">
        <v>1571</v>
      </c>
      <c r="J485" s="1" t="s">
        <v>1572</v>
      </c>
    </row>
    <row r="486" spans="1:10" ht="15" customHeight="1" x14ac:dyDescent="0.25">
      <c r="A486" t="s">
        <v>1573</v>
      </c>
      <c r="B486">
        <v>2023</v>
      </c>
      <c r="C486" t="s">
        <v>175</v>
      </c>
      <c r="D486" t="b">
        <f>TRUE()</f>
        <v>1</v>
      </c>
      <c r="E486" t="b">
        <f>COUNTIF(connections!A:A, A486) &gt; 0</f>
        <v>0</v>
      </c>
      <c r="F486" t="s">
        <v>347</v>
      </c>
      <c r="G486" t="s">
        <v>1574</v>
      </c>
      <c r="H486" t="s">
        <v>180</v>
      </c>
      <c r="I486" t="s">
        <v>1575</v>
      </c>
      <c r="J486" s="1" t="s">
        <v>1576</v>
      </c>
    </row>
    <row r="487" spans="1:10" ht="15" customHeight="1" x14ac:dyDescent="0.25">
      <c r="A487" t="s">
        <v>1577</v>
      </c>
      <c r="B487">
        <v>2026</v>
      </c>
      <c r="C487" t="s">
        <v>169</v>
      </c>
      <c r="D487" t="b">
        <f>TRUE()</f>
        <v>1</v>
      </c>
      <c r="E487" t="b">
        <f>COUNTIF(connections!A:A, A487) &gt; 0</f>
        <v>0</v>
      </c>
      <c r="G487" t="s">
        <v>1578</v>
      </c>
      <c r="J487" s="10" t="s">
        <v>1579</v>
      </c>
    </row>
    <row r="488" spans="1:10" ht="15" customHeight="1" x14ac:dyDescent="0.25">
      <c r="A488" t="s">
        <v>9852</v>
      </c>
      <c r="B488">
        <v>2022</v>
      </c>
      <c r="C488" t="s">
        <v>169</v>
      </c>
      <c r="D488" t="b">
        <v>1</v>
      </c>
      <c r="E488" t="b">
        <f>COUNTIF(connections!A:A, A488) &gt; 0</f>
        <v>0</v>
      </c>
      <c r="G488" t="s">
        <v>9853</v>
      </c>
      <c r="H488" t="s">
        <v>180</v>
      </c>
      <c r="I488" t="s">
        <v>9857</v>
      </c>
      <c r="J488" s="10" t="s">
        <v>9854</v>
      </c>
    </row>
    <row r="489" spans="1:10" ht="15" customHeight="1" x14ac:dyDescent="0.25">
      <c r="A489" t="s">
        <v>1580</v>
      </c>
      <c r="B489">
        <v>2026</v>
      </c>
      <c r="C489" t="s">
        <v>215</v>
      </c>
      <c r="D489" t="b">
        <f>TRUE()</f>
        <v>1</v>
      </c>
      <c r="E489" t="b">
        <f>COUNTIF(connections!A:A, A489) &gt; 0</f>
        <v>0</v>
      </c>
      <c r="F489" t="s">
        <v>257</v>
      </c>
      <c r="G489" t="s">
        <v>1581</v>
      </c>
    </row>
    <row r="490" spans="1:10" ht="15" customHeight="1" x14ac:dyDescent="0.25">
      <c r="A490" t="s">
        <v>1582</v>
      </c>
      <c r="B490">
        <v>2026</v>
      </c>
      <c r="C490" t="s">
        <v>169</v>
      </c>
      <c r="D490" t="b">
        <f>FALSE()</f>
        <v>0</v>
      </c>
      <c r="E490" t="b">
        <f>COUNTIF(connections!A:A, A490) &gt; 0</f>
        <v>0</v>
      </c>
      <c r="G490" t="s">
        <v>1583</v>
      </c>
      <c r="J490" s="1" t="s">
        <v>1584</v>
      </c>
    </row>
    <row r="491" spans="1:10" ht="15" customHeight="1" x14ac:dyDescent="0.25">
      <c r="A491" t="s">
        <v>1585</v>
      </c>
      <c r="B491">
        <v>2019</v>
      </c>
      <c r="C491" t="s">
        <v>169</v>
      </c>
      <c r="D491" t="b">
        <f>TRUE()</f>
        <v>1</v>
      </c>
      <c r="E491" t="b">
        <f>COUNTIF(connections!A:A, A491) &gt; 0</f>
        <v>1</v>
      </c>
      <c r="G491" t="s">
        <v>1586</v>
      </c>
    </row>
    <row r="492" spans="1:10" ht="16.5" customHeight="1" x14ac:dyDescent="0.25">
      <c r="A492" t="s">
        <v>1587</v>
      </c>
      <c r="B492">
        <v>2023</v>
      </c>
      <c r="C492" t="s">
        <v>169</v>
      </c>
      <c r="D492" t="b">
        <f>TRUE()</f>
        <v>1</v>
      </c>
      <c r="E492" t="b">
        <f>COUNTIF(connections!A:A, A492) &gt; 0</f>
        <v>1</v>
      </c>
      <c r="G492" t="s">
        <v>1588</v>
      </c>
    </row>
    <row r="493" spans="1:10" ht="15" customHeight="1" x14ac:dyDescent="0.25">
      <c r="A493" t="s">
        <v>1589</v>
      </c>
      <c r="B493">
        <v>2025</v>
      </c>
      <c r="C493" t="s">
        <v>169</v>
      </c>
      <c r="D493" t="b">
        <f>TRUE()</f>
        <v>1</v>
      </c>
      <c r="E493" t="b">
        <f>COUNTIF(connections!A:A, A493) &gt; 0</f>
        <v>0</v>
      </c>
      <c r="G493" t="s">
        <v>1590</v>
      </c>
    </row>
    <row r="494" spans="1:10" ht="15" customHeight="1" x14ac:dyDescent="0.25">
      <c r="A494" t="s">
        <v>1591</v>
      </c>
      <c r="B494">
        <v>2020</v>
      </c>
      <c r="C494" t="s">
        <v>172</v>
      </c>
      <c r="D494" t="b">
        <f>TRUE()</f>
        <v>1</v>
      </c>
      <c r="E494" t="b">
        <f>COUNTIF(connections!A:A, A494) &gt; 0</f>
        <v>0</v>
      </c>
      <c r="G494" t="s">
        <v>1592</v>
      </c>
      <c r="H494" t="s">
        <v>180</v>
      </c>
      <c r="I494" t="s">
        <v>1593</v>
      </c>
      <c r="J494" s="1" t="s">
        <v>1594</v>
      </c>
    </row>
    <row r="495" spans="1:10" ht="15" customHeight="1" x14ac:dyDescent="0.25">
      <c r="A495" t="s">
        <v>1595</v>
      </c>
      <c r="B495">
        <v>2018</v>
      </c>
      <c r="C495" t="s">
        <v>169</v>
      </c>
      <c r="D495" t="b">
        <f>TRUE()</f>
        <v>1</v>
      </c>
      <c r="E495" t="b">
        <f>COUNTIF(connections!A:A, A495) &gt; 0</f>
        <v>0</v>
      </c>
      <c r="G495" t="s">
        <v>1596</v>
      </c>
      <c r="H495" t="s">
        <v>180</v>
      </c>
      <c r="I495" t="s">
        <v>1597</v>
      </c>
      <c r="J495" s="1" t="s">
        <v>1598</v>
      </c>
    </row>
    <row r="496" spans="1:10" ht="15" customHeight="1" x14ac:dyDescent="0.25">
      <c r="A496" t="s">
        <v>1599</v>
      </c>
      <c r="B496">
        <v>2025</v>
      </c>
      <c r="C496" t="s">
        <v>169</v>
      </c>
      <c r="D496" t="b">
        <f>TRUE()</f>
        <v>1</v>
      </c>
      <c r="E496" t="b">
        <f>COUNTIF(connections!A:A, A496) &gt; 0</f>
        <v>0</v>
      </c>
      <c r="G496" t="s">
        <v>1600</v>
      </c>
      <c r="H496" t="s">
        <v>180</v>
      </c>
      <c r="I496" t="s">
        <v>1601</v>
      </c>
      <c r="J496" s="10" t="s">
        <v>1602</v>
      </c>
    </row>
    <row r="497" spans="1:10" ht="15" customHeight="1" x14ac:dyDescent="0.25">
      <c r="A497" t="s">
        <v>1603</v>
      </c>
      <c r="B497">
        <v>2026</v>
      </c>
      <c r="C497" t="s">
        <v>175</v>
      </c>
      <c r="D497" t="b">
        <f>TRUE()</f>
        <v>1</v>
      </c>
      <c r="E497" t="b">
        <f>COUNTIF(connections!A:A, A497) &gt; 0</f>
        <v>0</v>
      </c>
      <c r="G497" t="s">
        <v>1604</v>
      </c>
      <c r="J497" s="10" t="s">
        <v>1605</v>
      </c>
    </row>
    <row r="498" spans="1:10" ht="15" customHeight="1" x14ac:dyDescent="0.25">
      <c r="A498" t="s">
        <v>1606</v>
      </c>
      <c r="B498">
        <v>2025</v>
      </c>
      <c r="C498" t="s">
        <v>169</v>
      </c>
      <c r="D498" t="b">
        <f>TRUE()</f>
        <v>1</v>
      </c>
      <c r="E498" t="b">
        <f>COUNTIF(connections!A:A, A498) &gt; 0</f>
        <v>0</v>
      </c>
      <c r="G498" t="s">
        <v>1607</v>
      </c>
      <c r="H498" t="s">
        <v>180</v>
      </c>
      <c r="I498" t="s">
        <v>1608</v>
      </c>
      <c r="J498" s="1" t="s">
        <v>1609</v>
      </c>
    </row>
    <row r="499" spans="1:10" ht="15" customHeight="1" x14ac:dyDescent="0.25">
      <c r="A499" t="s">
        <v>1610</v>
      </c>
      <c r="B499">
        <v>2022</v>
      </c>
      <c r="C499" t="s">
        <v>215</v>
      </c>
      <c r="D499" t="b">
        <f>FALSE()</f>
        <v>0</v>
      </c>
      <c r="E499" t="b">
        <f>COUNTIF(connections!A:A, A499) &gt; 0</f>
        <v>0</v>
      </c>
      <c r="G499" t="s">
        <v>1611</v>
      </c>
      <c r="H499" t="s">
        <v>180</v>
      </c>
      <c r="I499" t="s">
        <v>1612</v>
      </c>
      <c r="J499" s="1" t="s">
        <v>1613</v>
      </c>
    </row>
    <row r="500" spans="1:10" ht="15" customHeight="1" x14ac:dyDescent="0.25">
      <c r="A500" t="s">
        <v>1614</v>
      </c>
      <c r="B500">
        <v>2025</v>
      </c>
      <c r="C500" t="s">
        <v>169</v>
      </c>
      <c r="D500" t="b">
        <f>TRUE()</f>
        <v>1</v>
      </c>
      <c r="E500" t="b">
        <f>COUNTIF(connections!A:A, A500) &gt; 0</f>
        <v>1</v>
      </c>
      <c r="G500" t="s">
        <v>1615</v>
      </c>
      <c r="H500" t="s">
        <v>180</v>
      </c>
      <c r="I500" t="s">
        <v>1616</v>
      </c>
      <c r="J500" s="1" t="s">
        <v>1617</v>
      </c>
    </row>
    <row r="501" spans="1:10" ht="15" customHeight="1" x14ac:dyDescent="0.25">
      <c r="A501" t="s">
        <v>1618</v>
      </c>
      <c r="B501">
        <v>2024</v>
      </c>
      <c r="C501" t="s">
        <v>175</v>
      </c>
      <c r="D501" t="b">
        <f>TRUE()</f>
        <v>1</v>
      </c>
      <c r="E501" t="b">
        <f>COUNTIF(connections!A:A, A501) &gt; 0</f>
        <v>0</v>
      </c>
      <c r="G501" t="s">
        <v>1619</v>
      </c>
    </row>
    <row r="502" spans="1:10" ht="15" customHeight="1" x14ac:dyDescent="0.25">
      <c r="A502" t="s">
        <v>1620</v>
      </c>
      <c r="B502">
        <v>2024</v>
      </c>
      <c r="C502" t="s">
        <v>175</v>
      </c>
      <c r="D502" t="b">
        <f>TRUE()</f>
        <v>1</v>
      </c>
      <c r="E502" t="b">
        <f>COUNTIF(connections!A:A, A502) &gt; 0</f>
        <v>1</v>
      </c>
      <c r="G502" t="s">
        <v>1621</v>
      </c>
      <c r="H502" t="s">
        <v>180</v>
      </c>
      <c r="I502" t="s">
        <v>1622</v>
      </c>
      <c r="J502" s="1" t="s">
        <v>1623</v>
      </c>
    </row>
    <row r="503" spans="1:10" ht="15" customHeight="1" x14ac:dyDescent="0.25">
      <c r="A503" t="s">
        <v>1624</v>
      </c>
      <c r="B503">
        <v>2026</v>
      </c>
      <c r="C503" t="s">
        <v>175</v>
      </c>
      <c r="D503" t="b">
        <f>TRUE()</f>
        <v>1</v>
      </c>
      <c r="E503" t="b">
        <f>COUNTIF(connections!A:A, A503) &gt; 0</f>
        <v>0</v>
      </c>
      <c r="G503" t="s">
        <v>1625</v>
      </c>
    </row>
    <row r="504" spans="1:10" ht="15" customHeight="1" x14ac:dyDescent="0.25">
      <c r="A504" t="s">
        <v>1626</v>
      </c>
      <c r="B504">
        <v>2025</v>
      </c>
      <c r="C504" t="s">
        <v>175</v>
      </c>
      <c r="D504" t="b">
        <f>TRUE()</f>
        <v>1</v>
      </c>
      <c r="E504" t="b">
        <f>COUNTIF(connections!A:A, A504) &gt; 0</f>
        <v>0</v>
      </c>
      <c r="G504" t="s">
        <v>1627</v>
      </c>
      <c r="H504" t="s">
        <v>180</v>
      </c>
      <c r="I504" t="s">
        <v>1628</v>
      </c>
      <c r="J504" s="1" t="s">
        <v>1629</v>
      </c>
    </row>
    <row r="505" spans="1:10" ht="15" customHeight="1" x14ac:dyDescent="0.25">
      <c r="A505" t="s">
        <v>14257</v>
      </c>
      <c r="B505">
        <v>2025</v>
      </c>
      <c r="C505" t="s">
        <v>169</v>
      </c>
      <c r="D505" t="b">
        <v>0</v>
      </c>
      <c r="E505" t="b">
        <f>COUNTIF(connections!A:A, A505) &gt; 0</f>
        <v>0</v>
      </c>
      <c r="F505" t="s">
        <v>270</v>
      </c>
      <c r="G505" t="s">
        <v>14258</v>
      </c>
      <c r="J505" s="10" t="s">
        <v>14259</v>
      </c>
    </row>
    <row r="506" spans="1:10" ht="15" customHeight="1" x14ac:dyDescent="0.25">
      <c r="A506" t="s">
        <v>1630</v>
      </c>
      <c r="B506">
        <v>2024</v>
      </c>
      <c r="C506" t="s">
        <v>215</v>
      </c>
      <c r="D506" t="b">
        <f>TRUE()</f>
        <v>1</v>
      </c>
      <c r="E506" t="b">
        <f>COUNTIF(connections!A:A, A506) &gt; 0</f>
        <v>0</v>
      </c>
      <c r="G506" t="s">
        <v>1631</v>
      </c>
      <c r="H506" t="s">
        <v>180</v>
      </c>
      <c r="I506" t="s">
        <v>1632</v>
      </c>
      <c r="J506" s="1" t="s">
        <v>1633</v>
      </c>
    </row>
    <row r="507" spans="1:10" ht="15" customHeight="1" x14ac:dyDescent="0.25">
      <c r="A507" t="s">
        <v>1634</v>
      </c>
      <c r="B507">
        <v>2020</v>
      </c>
      <c r="C507" t="s">
        <v>169</v>
      </c>
      <c r="D507" t="b">
        <f>TRUE()</f>
        <v>1</v>
      </c>
      <c r="E507" t="b">
        <f>COUNTIF(connections!A:A, A507) &gt; 0</f>
        <v>0</v>
      </c>
      <c r="G507" t="s">
        <v>1635</v>
      </c>
      <c r="H507" t="s">
        <v>180</v>
      </c>
      <c r="I507" t="s">
        <v>1636</v>
      </c>
      <c r="J507" s="1" t="s">
        <v>1637</v>
      </c>
    </row>
    <row r="508" spans="1:10" ht="15" customHeight="1" x14ac:dyDescent="0.25">
      <c r="A508" t="s">
        <v>1638</v>
      </c>
      <c r="B508">
        <v>2021</v>
      </c>
      <c r="C508" t="s">
        <v>169</v>
      </c>
      <c r="D508" t="b">
        <v>1</v>
      </c>
      <c r="E508" t="b">
        <f>COUNTIF(connections!A:A, A508) &gt; 0</f>
        <v>0</v>
      </c>
      <c r="G508" t="s">
        <v>1639</v>
      </c>
      <c r="H508" t="s">
        <v>180</v>
      </c>
      <c r="I508" t="s">
        <v>1640</v>
      </c>
      <c r="J508" s="1" t="s">
        <v>1641</v>
      </c>
    </row>
    <row r="509" spans="1:10" ht="15" customHeight="1" x14ac:dyDescent="0.25">
      <c r="A509" t="s">
        <v>1642</v>
      </c>
      <c r="B509">
        <v>2026</v>
      </c>
      <c r="C509" t="s">
        <v>215</v>
      </c>
      <c r="D509" t="b">
        <f>TRUE()</f>
        <v>1</v>
      </c>
      <c r="E509" t="b">
        <f>COUNTIF(connections!A:A, A509) &gt; 0</f>
        <v>0</v>
      </c>
      <c r="F509" t="s">
        <v>522</v>
      </c>
      <c r="G509" t="s">
        <v>1643</v>
      </c>
      <c r="H509" t="s">
        <v>180</v>
      </c>
      <c r="I509" t="s">
        <v>1644</v>
      </c>
      <c r="J509" s="1" t="s">
        <v>1645</v>
      </c>
    </row>
    <row r="510" spans="1:10" ht="15" customHeight="1" x14ac:dyDescent="0.25">
      <c r="A510" t="s">
        <v>1646</v>
      </c>
      <c r="B510">
        <v>2025</v>
      </c>
      <c r="C510" t="s">
        <v>169</v>
      </c>
      <c r="D510" t="b">
        <v>1</v>
      </c>
      <c r="E510" t="b">
        <f>COUNTIF(connections!A:A, A510) &gt; 0</f>
        <v>0</v>
      </c>
      <c r="G510" t="s">
        <v>1647</v>
      </c>
    </row>
    <row r="511" spans="1:10" ht="15" customHeight="1" x14ac:dyDescent="0.25">
      <c r="A511" t="s">
        <v>1648</v>
      </c>
      <c r="B511">
        <v>2024</v>
      </c>
      <c r="C511" t="s">
        <v>215</v>
      </c>
      <c r="D511" t="b">
        <v>1</v>
      </c>
      <c r="E511" t="b">
        <f>COUNTIF(connections!A:A, A511) &gt; 0</f>
        <v>1</v>
      </c>
      <c r="G511" t="s">
        <v>1649</v>
      </c>
      <c r="H511" t="s">
        <v>180</v>
      </c>
      <c r="I511" t="s">
        <v>1650</v>
      </c>
      <c r="J511" s="1" t="s">
        <v>1651</v>
      </c>
    </row>
    <row r="512" spans="1:10" ht="15" customHeight="1" x14ac:dyDescent="0.25">
      <c r="A512" t="s">
        <v>1652</v>
      </c>
      <c r="B512">
        <v>2012</v>
      </c>
      <c r="C512" t="s">
        <v>172</v>
      </c>
      <c r="D512" t="b">
        <f>TRUE()</f>
        <v>1</v>
      </c>
      <c r="E512" t="b">
        <f>COUNTIF(connections!A:A, A512) &gt; 0</f>
        <v>1</v>
      </c>
      <c r="F512" t="s">
        <v>321</v>
      </c>
      <c r="G512" t="s">
        <v>1653</v>
      </c>
    </row>
    <row r="513" spans="1:10" ht="15" customHeight="1" x14ac:dyDescent="0.25">
      <c r="A513" t="s">
        <v>1654</v>
      </c>
      <c r="B513">
        <v>2011</v>
      </c>
      <c r="C513" t="s">
        <v>172</v>
      </c>
      <c r="D513" t="b">
        <f>TRUE()</f>
        <v>1</v>
      </c>
      <c r="E513" t="b">
        <f>COUNTIF(connections!A:A, A513) &gt; 0</f>
        <v>1</v>
      </c>
      <c r="F513" t="s">
        <v>321</v>
      </c>
      <c r="G513" t="s">
        <v>1655</v>
      </c>
    </row>
    <row r="514" spans="1:10" ht="15" customHeight="1" x14ac:dyDescent="0.25">
      <c r="A514" t="s">
        <v>1656</v>
      </c>
      <c r="B514">
        <v>1987</v>
      </c>
      <c r="C514" t="s">
        <v>172</v>
      </c>
      <c r="D514" t="b">
        <v>1</v>
      </c>
      <c r="E514" t="b">
        <f>COUNTIF(connections!A:A, A514) &gt; 0</f>
        <v>0</v>
      </c>
      <c r="G514" t="s">
        <v>1657</v>
      </c>
      <c r="H514" t="s">
        <v>180</v>
      </c>
      <c r="I514" t="s">
        <v>1658</v>
      </c>
    </row>
    <row r="515" spans="1:10" ht="15" customHeight="1" x14ac:dyDescent="0.25">
      <c r="A515" t="s">
        <v>1659</v>
      </c>
      <c r="B515">
        <v>2023</v>
      </c>
      <c r="C515" t="s">
        <v>169</v>
      </c>
      <c r="D515" t="b">
        <f>TRUE()</f>
        <v>1</v>
      </c>
      <c r="E515" t="b">
        <f>COUNTIF(connections!A:A, A515) &gt; 0</f>
        <v>0</v>
      </c>
      <c r="G515" t="s">
        <v>1660</v>
      </c>
      <c r="H515" t="s">
        <v>180</v>
      </c>
      <c r="I515" t="s">
        <v>1661</v>
      </c>
      <c r="J515" s="1" t="s">
        <v>1662</v>
      </c>
    </row>
    <row r="516" spans="1:10" ht="15" customHeight="1" x14ac:dyDescent="0.25">
      <c r="A516" t="s">
        <v>1663</v>
      </c>
      <c r="B516">
        <v>2022</v>
      </c>
      <c r="C516" t="s">
        <v>169</v>
      </c>
      <c r="D516" t="b">
        <f>TRUE()</f>
        <v>1</v>
      </c>
      <c r="E516" t="b">
        <f>COUNTIF(connections!A:A, A516) &gt; 0</f>
        <v>0</v>
      </c>
      <c r="G516" t="s">
        <v>1664</v>
      </c>
    </row>
    <row r="517" spans="1:10" ht="15" customHeight="1" x14ac:dyDescent="0.25">
      <c r="A517" t="s">
        <v>1665</v>
      </c>
      <c r="B517">
        <v>2021</v>
      </c>
      <c r="C517" t="s">
        <v>175</v>
      </c>
      <c r="D517" t="b">
        <f>TRUE()</f>
        <v>1</v>
      </c>
      <c r="E517" t="b">
        <f>COUNTIF(connections!A:A, A517) &gt; 0</f>
        <v>0</v>
      </c>
      <c r="G517" t="s">
        <v>1666</v>
      </c>
      <c r="H517" t="s">
        <v>180</v>
      </c>
      <c r="I517" t="s">
        <v>1667</v>
      </c>
      <c r="J517" s="1" t="s">
        <v>1668</v>
      </c>
    </row>
    <row r="518" spans="1:10" ht="15" customHeight="1" x14ac:dyDescent="0.25">
      <c r="A518" t="s">
        <v>1669</v>
      </c>
      <c r="B518">
        <v>2002</v>
      </c>
      <c r="C518" t="s">
        <v>172</v>
      </c>
      <c r="D518" t="b">
        <f>TRUE()</f>
        <v>1</v>
      </c>
      <c r="E518" t="b">
        <f>COUNTIF(connections!A:A, A518) &gt; 0</f>
        <v>1</v>
      </c>
      <c r="G518" t="s">
        <v>1670</v>
      </c>
      <c r="H518" t="s">
        <v>180</v>
      </c>
      <c r="I518" t="s">
        <v>1671</v>
      </c>
    </row>
    <row r="519" spans="1:10" ht="15" customHeight="1" x14ac:dyDescent="0.25">
      <c r="A519" t="s">
        <v>1672</v>
      </c>
      <c r="B519">
        <v>2003</v>
      </c>
      <c r="C519" t="s">
        <v>172</v>
      </c>
      <c r="D519" t="b">
        <f>TRUE()</f>
        <v>1</v>
      </c>
      <c r="E519" t="b">
        <f>COUNTIF(connections!A:A, A519) &gt; 0</f>
        <v>0</v>
      </c>
      <c r="G519" t="s">
        <v>1673</v>
      </c>
      <c r="H519" t="s">
        <v>180</v>
      </c>
      <c r="I519" t="s">
        <v>1674</v>
      </c>
    </row>
    <row r="520" spans="1:10" ht="15" customHeight="1" x14ac:dyDescent="0.25">
      <c r="A520" t="s">
        <v>1675</v>
      </c>
      <c r="B520">
        <v>2020</v>
      </c>
      <c r="C520" t="s">
        <v>172</v>
      </c>
      <c r="D520" t="b">
        <f>TRUE()</f>
        <v>1</v>
      </c>
      <c r="E520" t="b">
        <f>COUNTIF(connections!A:A, A520) &gt; 0</f>
        <v>1</v>
      </c>
      <c r="G520" t="s">
        <v>1676</v>
      </c>
    </row>
    <row r="521" spans="1:10" ht="15" customHeight="1" x14ac:dyDescent="0.25">
      <c r="A521" t="s">
        <v>1677</v>
      </c>
      <c r="B521">
        <v>2022</v>
      </c>
      <c r="C521" t="s">
        <v>172</v>
      </c>
      <c r="D521" t="b">
        <f>TRUE()</f>
        <v>1</v>
      </c>
      <c r="E521" t="b">
        <f>COUNTIF(connections!A:A, A521) &gt; 0</f>
        <v>0</v>
      </c>
      <c r="G521" t="s">
        <v>1678</v>
      </c>
    </row>
    <row r="522" spans="1:10" ht="15" customHeight="1" x14ac:dyDescent="0.25">
      <c r="A522" t="s">
        <v>1679</v>
      </c>
      <c r="B522">
        <v>2017</v>
      </c>
      <c r="C522" t="s">
        <v>175</v>
      </c>
      <c r="D522" t="b">
        <f>TRUE()</f>
        <v>1</v>
      </c>
      <c r="E522" t="b">
        <f>COUNTIF(connections!A:A, A522) &gt; 0</f>
        <v>1</v>
      </c>
      <c r="G522" t="s">
        <v>1680</v>
      </c>
      <c r="H522" t="s">
        <v>180</v>
      </c>
      <c r="I522" t="s">
        <v>1681</v>
      </c>
      <c r="J522" s="1" t="s">
        <v>1682</v>
      </c>
    </row>
    <row r="523" spans="1:10" ht="15" customHeight="1" x14ac:dyDescent="0.25">
      <c r="A523" t="s">
        <v>1683</v>
      </c>
      <c r="B523">
        <v>2020</v>
      </c>
      <c r="C523" t="s">
        <v>175</v>
      </c>
      <c r="D523" t="b">
        <f>TRUE()</f>
        <v>1</v>
      </c>
      <c r="E523" t="b">
        <f>COUNTIF(connections!A:A, A523) &gt; 0</f>
        <v>1</v>
      </c>
      <c r="G523" t="s">
        <v>1684</v>
      </c>
      <c r="H523" t="s">
        <v>180</v>
      </c>
      <c r="I523" t="s">
        <v>1685</v>
      </c>
      <c r="J523" s="1" t="s">
        <v>1686</v>
      </c>
    </row>
    <row r="524" spans="1:10" ht="15" customHeight="1" x14ac:dyDescent="0.25">
      <c r="A524" t="s">
        <v>1687</v>
      </c>
      <c r="B524">
        <v>2025</v>
      </c>
      <c r="C524" t="s">
        <v>175</v>
      </c>
      <c r="D524" t="b">
        <f>TRUE()</f>
        <v>1</v>
      </c>
      <c r="E524" t="b">
        <f>COUNTIF(connections!A:A, A524) &gt; 0</f>
        <v>0</v>
      </c>
      <c r="G524" t="s">
        <v>1688</v>
      </c>
    </row>
    <row r="525" spans="1:10" ht="15" customHeight="1" x14ac:dyDescent="0.25">
      <c r="A525" t="s">
        <v>1689</v>
      </c>
      <c r="B525">
        <v>2025</v>
      </c>
      <c r="C525" t="s">
        <v>169</v>
      </c>
      <c r="D525" t="b">
        <f>TRUE()</f>
        <v>1</v>
      </c>
      <c r="E525" t="b">
        <f>COUNTIF(connections!A:A, A525) &gt; 0</f>
        <v>0</v>
      </c>
      <c r="G525" t="s">
        <v>1690</v>
      </c>
      <c r="H525" t="s">
        <v>180</v>
      </c>
      <c r="I525" t="s">
        <v>1691</v>
      </c>
      <c r="J525" s="1" t="s">
        <v>1692</v>
      </c>
    </row>
    <row r="526" spans="1:10" ht="15" customHeight="1" x14ac:dyDescent="0.25">
      <c r="A526" t="s">
        <v>1693</v>
      </c>
      <c r="B526">
        <v>2015</v>
      </c>
      <c r="C526" t="s">
        <v>169</v>
      </c>
      <c r="D526" t="b">
        <f>TRUE()</f>
        <v>1</v>
      </c>
      <c r="E526" t="b">
        <f>COUNTIF(connections!A:A, A526) &gt; 0</f>
        <v>0</v>
      </c>
      <c r="G526" t="s">
        <v>1694</v>
      </c>
      <c r="H526" t="s">
        <v>180</v>
      </c>
      <c r="I526" t="s">
        <v>1695</v>
      </c>
      <c r="J526" s="1" t="s">
        <v>1696</v>
      </c>
    </row>
    <row r="527" spans="1:10" ht="15" customHeight="1" x14ac:dyDescent="0.25">
      <c r="A527" t="s">
        <v>1697</v>
      </c>
      <c r="B527">
        <v>2026</v>
      </c>
      <c r="C527" t="s">
        <v>175</v>
      </c>
      <c r="D527" t="b">
        <f>TRUE()</f>
        <v>1</v>
      </c>
      <c r="E527" t="b">
        <f>COUNTIF(connections!A:A, A527) &gt; 0</f>
        <v>0</v>
      </c>
      <c r="G527" t="s">
        <v>1698</v>
      </c>
      <c r="J527" s="10" t="s">
        <v>1699</v>
      </c>
    </row>
    <row r="528" spans="1:10" ht="15" customHeight="1" x14ac:dyDescent="0.25">
      <c r="A528" t="s">
        <v>1700</v>
      </c>
      <c r="B528">
        <v>2016</v>
      </c>
      <c r="C528" t="s">
        <v>169</v>
      </c>
      <c r="D528" t="b">
        <v>1</v>
      </c>
      <c r="E528" t="b">
        <f>COUNTIF(connections!A:A, A528) &gt; 0</f>
        <v>1</v>
      </c>
      <c r="G528" t="s">
        <v>1701</v>
      </c>
      <c r="H528" t="s">
        <v>180</v>
      </c>
      <c r="I528" t="s">
        <v>1702</v>
      </c>
      <c r="J528" s="1" t="s">
        <v>1703</v>
      </c>
    </row>
    <row r="529" spans="1:10" ht="15" customHeight="1" x14ac:dyDescent="0.25">
      <c r="A529" t="s">
        <v>1704</v>
      </c>
      <c r="B529">
        <v>2024</v>
      </c>
      <c r="C529" t="s">
        <v>169</v>
      </c>
      <c r="D529" t="b">
        <f>TRUE()</f>
        <v>1</v>
      </c>
      <c r="E529" t="b">
        <f>COUNTIF(connections!A:A, A529) &gt; 0</f>
        <v>0</v>
      </c>
      <c r="G529" t="s">
        <v>1705</v>
      </c>
    </row>
    <row r="530" spans="1:10" ht="15" customHeight="1" x14ac:dyDescent="0.25">
      <c r="A530" t="s">
        <v>1706</v>
      </c>
      <c r="B530">
        <v>2018</v>
      </c>
      <c r="C530" t="s">
        <v>169</v>
      </c>
      <c r="D530" t="b">
        <f>TRUE()</f>
        <v>1</v>
      </c>
      <c r="E530" t="b">
        <f>COUNTIF(connections!A:A, A530) &gt; 0</f>
        <v>1</v>
      </c>
      <c r="G530" t="s">
        <v>1707</v>
      </c>
      <c r="H530" t="s">
        <v>180</v>
      </c>
      <c r="I530" t="s">
        <v>1708</v>
      </c>
      <c r="J530" s="1" t="s">
        <v>1709</v>
      </c>
    </row>
    <row r="531" spans="1:10" ht="15" customHeight="1" x14ac:dyDescent="0.25">
      <c r="A531" t="s">
        <v>1710</v>
      </c>
      <c r="B531">
        <v>2025</v>
      </c>
      <c r="C531" t="s">
        <v>169</v>
      </c>
      <c r="D531" t="b">
        <f>TRUE()</f>
        <v>1</v>
      </c>
      <c r="E531" t="b">
        <f>COUNTIF(connections!A:A, A531) &gt; 0</f>
        <v>0</v>
      </c>
      <c r="G531" t="s">
        <v>1711</v>
      </c>
    </row>
    <row r="532" spans="1:10" ht="15" customHeight="1" x14ac:dyDescent="0.25">
      <c r="A532" t="s">
        <v>1712</v>
      </c>
      <c r="B532">
        <v>2023</v>
      </c>
      <c r="C532" t="s">
        <v>172</v>
      </c>
      <c r="D532" t="b">
        <f>TRUE()</f>
        <v>1</v>
      </c>
      <c r="E532" t="b">
        <f>COUNTIF(connections!A:A, A532) &gt; 0</f>
        <v>0</v>
      </c>
      <c r="G532" t="s">
        <v>1713</v>
      </c>
      <c r="H532" t="s">
        <v>180</v>
      </c>
      <c r="I532" t="s">
        <v>1714</v>
      </c>
      <c r="J532" s="1" t="s">
        <v>1715</v>
      </c>
    </row>
    <row r="533" spans="1:10" ht="15" customHeight="1" x14ac:dyDescent="0.25">
      <c r="A533" t="s">
        <v>9946</v>
      </c>
      <c r="B533">
        <v>2026</v>
      </c>
      <c r="C533" t="s">
        <v>175</v>
      </c>
      <c r="D533" t="b">
        <v>0</v>
      </c>
      <c r="E533" t="b">
        <f>COUNTIF(connections!A:A, A533) &gt; 0</f>
        <v>0</v>
      </c>
      <c r="G533" t="s">
        <v>9947</v>
      </c>
      <c r="J533" s="10" t="s">
        <v>9948</v>
      </c>
    </row>
    <row r="534" spans="1:10" ht="15" customHeight="1" x14ac:dyDescent="0.25">
      <c r="A534" t="s">
        <v>1716</v>
      </c>
      <c r="B534">
        <v>2026</v>
      </c>
      <c r="C534" t="s">
        <v>169</v>
      </c>
      <c r="D534" t="b">
        <f>TRUE()</f>
        <v>1</v>
      </c>
      <c r="E534" t="b">
        <f>COUNTIF(connections!A:A, A534) &gt; 0</f>
        <v>0</v>
      </c>
      <c r="G534" t="s">
        <v>1717</v>
      </c>
    </row>
    <row r="535" spans="1:10" ht="15" customHeight="1" x14ac:dyDescent="0.25">
      <c r="A535" t="s">
        <v>1718</v>
      </c>
      <c r="B535">
        <v>1983</v>
      </c>
      <c r="C535" t="s">
        <v>172</v>
      </c>
      <c r="D535" t="b">
        <f>TRUE()</f>
        <v>1</v>
      </c>
      <c r="E535" t="b">
        <f>COUNTIF(connections!A:A, A535) &gt; 0</f>
        <v>1</v>
      </c>
      <c r="G535" t="s">
        <v>1719</v>
      </c>
      <c r="H535" t="s">
        <v>180</v>
      </c>
      <c r="I535" t="s">
        <v>1720</v>
      </c>
    </row>
    <row r="536" spans="1:10" ht="15" customHeight="1" x14ac:dyDescent="0.25">
      <c r="A536" t="s">
        <v>1721</v>
      </c>
      <c r="B536">
        <v>2024</v>
      </c>
      <c r="C536" t="s">
        <v>175</v>
      </c>
      <c r="D536" t="b">
        <f>TRUE()</f>
        <v>1</v>
      </c>
      <c r="E536" t="b">
        <f>COUNTIF(connections!A:A, A536) &gt; 0</f>
        <v>0</v>
      </c>
      <c r="F536" t="s">
        <v>561</v>
      </c>
      <c r="G536" t="s">
        <v>1722</v>
      </c>
      <c r="H536" t="s">
        <v>180</v>
      </c>
      <c r="I536" t="s">
        <v>1723</v>
      </c>
      <c r="J536" s="1" t="s">
        <v>1724</v>
      </c>
    </row>
    <row r="537" spans="1:10" ht="15" customHeight="1" x14ac:dyDescent="0.25">
      <c r="A537" t="s">
        <v>1725</v>
      </c>
      <c r="B537">
        <v>2025</v>
      </c>
      <c r="C537" t="s">
        <v>169</v>
      </c>
      <c r="D537" t="b">
        <f>FALSE()</f>
        <v>0</v>
      </c>
      <c r="E537" t="b">
        <f>COUNTIF(connections!A:A, A537) &gt; 0</f>
        <v>0</v>
      </c>
      <c r="G537" t="s">
        <v>1726</v>
      </c>
    </row>
    <row r="538" spans="1:10" ht="15" customHeight="1" x14ac:dyDescent="0.25">
      <c r="A538" t="s">
        <v>1727</v>
      </c>
      <c r="B538">
        <v>2023</v>
      </c>
      <c r="C538" t="s">
        <v>169</v>
      </c>
      <c r="D538" t="b">
        <f>TRUE()</f>
        <v>1</v>
      </c>
      <c r="E538" t="b">
        <f>COUNTIF(connections!A:A, A538) &gt; 0</f>
        <v>0</v>
      </c>
      <c r="G538" t="s">
        <v>1728</v>
      </c>
      <c r="H538" t="s">
        <v>180</v>
      </c>
      <c r="I538" t="s">
        <v>1729</v>
      </c>
      <c r="J538" s="1" t="s">
        <v>1730</v>
      </c>
    </row>
    <row r="539" spans="1:10" ht="15" customHeight="1" x14ac:dyDescent="0.25">
      <c r="A539" t="s">
        <v>1731</v>
      </c>
      <c r="B539">
        <v>2018</v>
      </c>
      <c r="C539" t="s">
        <v>169</v>
      </c>
      <c r="D539" t="b">
        <f>TRUE()</f>
        <v>1</v>
      </c>
      <c r="E539" t="b">
        <f>COUNTIF(connections!A:A, A539) &gt; 0</f>
        <v>1</v>
      </c>
      <c r="F539" t="s">
        <v>270</v>
      </c>
      <c r="G539" t="s">
        <v>1732</v>
      </c>
      <c r="H539" t="s">
        <v>180</v>
      </c>
      <c r="I539" t="s">
        <v>1733</v>
      </c>
      <c r="J539" s="1" t="s">
        <v>1734</v>
      </c>
    </row>
    <row r="540" spans="1:10" ht="15" customHeight="1" x14ac:dyDescent="0.25">
      <c r="A540" t="s">
        <v>1735</v>
      </c>
      <c r="B540">
        <v>2022</v>
      </c>
      <c r="C540" t="s">
        <v>169</v>
      </c>
      <c r="D540" t="b">
        <f>TRUE()</f>
        <v>1</v>
      </c>
      <c r="E540" t="b">
        <f>COUNTIF(connections!A:A, A540) &gt; 0</f>
        <v>0</v>
      </c>
      <c r="F540" t="s">
        <v>270</v>
      </c>
      <c r="G540" t="s">
        <v>1736</v>
      </c>
      <c r="H540" t="s">
        <v>180</v>
      </c>
      <c r="I540" t="s">
        <v>1737</v>
      </c>
      <c r="J540" s="1" t="s">
        <v>1738</v>
      </c>
    </row>
    <row r="541" spans="1:10" ht="15" customHeight="1" x14ac:dyDescent="0.25">
      <c r="A541" t="s">
        <v>1739</v>
      </c>
      <c r="B541">
        <v>2011</v>
      </c>
      <c r="C541" t="s">
        <v>172</v>
      </c>
      <c r="D541" t="b">
        <f>TRUE()</f>
        <v>1</v>
      </c>
      <c r="E541" t="b">
        <f>COUNTIF(connections!A:A, A541) &gt; 0</f>
        <v>1</v>
      </c>
      <c r="F541" t="s">
        <v>321</v>
      </c>
      <c r="G541" t="s">
        <v>1740</v>
      </c>
    </row>
    <row r="542" spans="1:10" ht="15" customHeight="1" x14ac:dyDescent="0.25">
      <c r="A542" t="s">
        <v>1741</v>
      </c>
      <c r="B542">
        <v>2023</v>
      </c>
      <c r="C542" t="s">
        <v>169</v>
      </c>
      <c r="D542" t="b">
        <f>TRUE()</f>
        <v>1</v>
      </c>
      <c r="E542" t="b">
        <f>COUNTIF(connections!A:A, A542) &gt; 0</f>
        <v>0</v>
      </c>
      <c r="G542" t="s">
        <v>1742</v>
      </c>
      <c r="H542" t="s">
        <v>180</v>
      </c>
      <c r="I542" t="s">
        <v>1743</v>
      </c>
      <c r="J542" s="1" t="s">
        <v>1744</v>
      </c>
    </row>
    <row r="543" spans="1:10" ht="15" customHeight="1" x14ac:dyDescent="0.25">
      <c r="A543" t="s">
        <v>1745</v>
      </c>
      <c r="B543">
        <v>2021</v>
      </c>
      <c r="C543" t="s">
        <v>169</v>
      </c>
      <c r="D543" t="b">
        <f>TRUE()</f>
        <v>1</v>
      </c>
      <c r="E543" t="b">
        <f>COUNTIF(connections!A:A, A543) &gt; 0</f>
        <v>1</v>
      </c>
      <c r="G543" t="s">
        <v>1746</v>
      </c>
      <c r="H543" t="s">
        <v>180</v>
      </c>
      <c r="I543" t="s">
        <v>1747</v>
      </c>
      <c r="J543" s="1" t="s">
        <v>1748</v>
      </c>
    </row>
    <row r="544" spans="1:10" ht="15" customHeight="1" x14ac:dyDescent="0.25">
      <c r="A544" t="s">
        <v>16952</v>
      </c>
      <c r="B544">
        <v>2024</v>
      </c>
      <c r="C544" t="s">
        <v>169</v>
      </c>
      <c r="D544" t="b">
        <v>1</v>
      </c>
      <c r="E544" t="b">
        <f>COUNTIF(connections!A:A, A544) &gt; 0</f>
        <v>0</v>
      </c>
      <c r="G544" t="s">
        <v>16953</v>
      </c>
      <c r="J544" s="10" t="s">
        <v>16954</v>
      </c>
    </row>
    <row r="545" spans="1:10" ht="15" customHeight="1" x14ac:dyDescent="0.25">
      <c r="A545" t="s">
        <v>1749</v>
      </c>
      <c r="B545">
        <v>2025</v>
      </c>
      <c r="C545" t="s">
        <v>175</v>
      </c>
      <c r="D545" t="b">
        <f>TRUE()</f>
        <v>1</v>
      </c>
      <c r="E545" t="b">
        <f>COUNTIF(connections!A:A, A545) &gt; 0</f>
        <v>0</v>
      </c>
      <c r="G545" t="s">
        <v>1750</v>
      </c>
    </row>
    <row r="546" spans="1:10" ht="15" customHeight="1" x14ac:dyDescent="0.25">
      <c r="A546" t="s">
        <v>1751</v>
      </c>
      <c r="B546">
        <v>2016</v>
      </c>
      <c r="C546" t="s">
        <v>172</v>
      </c>
      <c r="D546" t="b">
        <f>TRUE()</f>
        <v>1</v>
      </c>
      <c r="E546" t="b">
        <f>COUNTIF(connections!A:A, A546) &gt; 0</f>
        <v>0</v>
      </c>
      <c r="G546" t="s">
        <v>1752</v>
      </c>
      <c r="H546" t="s">
        <v>180</v>
      </c>
      <c r="I546" t="s">
        <v>7778</v>
      </c>
      <c r="J546" s="10" t="s">
        <v>1753</v>
      </c>
    </row>
    <row r="547" spans="1:10" ht="15" customHeight="1" x14ac:dyDescent="0.25">
      <c r="A547" t="s">
        <v>1754</v>
      </c>
      <c r="B547">
        <v>1995</v>
      </c>
      <c r="C547" t="s">
        <v>172</v>
      </c>
      <c r="D547" t="b">
        <f>TRUE()</f>
        <v>1</v>
      </c>
      <c r="E547" t="b">
        <f>COUNTIF(connections!A:A, A547) &gt; 0</f>
        <v>1</v>
      </c>
      <c r="G547" t="s">
        <v>1755</v>
      </c>
      <c r="H547" t="s">
        <v>180</v>
      </c>
      <c r="I547" t="s">
        <v>1756</v>
      </c>
    </row>
    <row r="548" spans="1:10" ht="15" customHeight="1" x14ac:dyDescent="0.25">
      <c r="A548" t="s">
        <v>1757</v>
      </c>
      <c r="B548">
        <v>2024</v>
      </c>
      <c r="C548" t="s">
        <v>169</v>
      </c>
      <c r="D548" t="b">
        <f>TRUE()</f>
        <v>1</v>
      </c>
      <c r="E548" t="b">
        <f>COUNTIF(connections!A:A, A548) &gt; 0</f>
        <v>0</v>
      </c>
      <c r="G548" t="s">
        <v>1758</v>
      </c>
      <c r="H548" t="s">
        <v>180</v>
      </c>
      <c r="I548" t="s">
        <v>1759</v>
      </c>
      <c r="J548" s="1" t="s">
        <v>1760</v>
      </c>
    </row>
    <row r="549" spans="1:10" ht="15" customHeight="1" x14ac:dyDescent="0.25">
      <c r="A549" t="s">
        <v>1761</v>
      </c>
      <c r="B549">
        <v>2022</v>
      </c>
      <c r="C549" t="s">
        <v>175</v>
      </c>
      <c r="D549" t="b">
        <f>TRUE()</f>
        <v>1</v>
      </c>
      <c r="E549" t="b">
        <f>COUNTIF(connections!A:A, A549) &gt; 0</f>
        <v>0</v>
      </c>
      <c r="G549" t="s">
        <v>1762</v>
      </c>
      <c r="J549" s="10" t="s">
        <v>1763</v>
      </c>
    </row>
    <row r="550" spans="1:10" ht="15" customHeight="1" x14ac:dyDescent="0.25">
      <c r="A550" t="s">
        <v>1764</v>
      </c>
      <c r="B550">
        <v>2022</v>
      </c>
      <c r="C550" t="s">
        <v>169</v>
      </c>
      <c r="D550" t="b">
        <f>TRUE()</f>
        <v>1</v>
      </c>
      <c r="E550" t="b">
        <f>COUNTIF(connections!A:A, A550) &gt; 0</f>
        <v>0</v>
      </c>
      <c r="F550" t="s">
        <v>451</v>
      </c>
      <c r="G550" t="s">
        <v>1765</v>
      </c>
      <c r="H550" t="s">
        <v>180</v>
      </c>
      <c r="I550" t="s">
        <v>1766</v>
      </c>
      <c r="J550" s="1" t="s">
        <v>1767</v>
      </c>
    </row>
    <row r="551" spans="1:10" ht="15" customHeight="1" x14ac:dyDescent="0.25">
      <c r="A551" t="s">
        <v>1768</v>
      </c>
      <c r="B551">
        <v>2024</v>
      </c>
      <c r="C551" t="s">
        <v>215</v>
      </c>
      <c r="D551" t="b">
        <f>FALSE()</f>
        <v>0</v>
      </c>
      <c r="E551" t="b">
        <f>COUNTIF(connections!A:A, A551) &gt; 0</f>
        <v>0</v>
      </c>
      <c r="F551" t="s">
        <v>451</v>
      </c>
      <c r="G551" t="s">
        <v>1769</v>
      </c>
      <c r="H551" t="s">
        <v>180</v>
      </c>
      <c r="I551" t="s">
        <v>1770</v>
      </c>
      <c r="J551" s="1" t="s">
        <v>1771</v>
      </c>
    </row>
    <row r="552" spans="1:10" ht="15" customHeight="1" x14ac:dyDescent="0.25">
      <c r="A552" t="s">
        <v>4352</v>
      </c>
      <c r="B552">
        <v>2016</v>
      </c>
      <c r="C552" t="s">
        <v>169</v>
      </c>
      <c r="D552" t="b">
        <v>1</v>
      </c>
      <c r="E552" t="b">
        <f>COUNTIF(connections!A:A, A552) &gt; 0</f>
        <v>0</v>
      </c>
      <c r="G552" t="s">
        <v>14267</v>
      </c>
      <c r="J552" s="10" t="s">
        <v>14268</v>
      </c>
    </row>
    <row r="553" spans="1:10" ht="15" customHeight="1" x14ac:dyDescent="0.25">
      <c r="A553" t="s">
        <v>1772</v>
      </c>
      <c r="B553">
        <v>2022</v>
      </c>
      <c r="C553" t="s">
        <v>169</v>
      </c>
      <c r="D553" t="b">
        <f>TRUE()</f>
        <v>1</v>
      </c>
      <c r="E553" t="b">
        <f>COUNTIF(connections!A:A, A553) &gt; 0</f>
        <v>1</v>
      </c>
      <c r="F553" t="s">
        <v>451</v>
      </c>
      <c r="G553" t="s">
        <v>1773</v>
      </c>
      <c r="H553" t="s">
        <v>180</v>
      </c>
      <c r="I553" t="s">
        <v>1774</v>
      </c>
      <c r="J553" s="1" t="s">
        <v>1775</v>
      </c>
    </row>
    <row r="554" spans="1:10" ht="15" customHeight="1" x14ac:dyDescent="0.25">
      <c r="A554" t="s">
        <v>1776</v>
      </c>
      <c r="B554">
        <v>2024</v>
      </c>
      <c r="C554" t="s">
        <v>169</v>
      </c>
      <c r="D554" t="b">
        <f>TRUE()</f>
        <v>1</v>
      </c>
      <c r="E554" t="b">
        <f>COUNTIF(connections!A:A, A554) &gt; 0</f>
        <v>0</v>
      </c>
      <c r="F554" t="s">
        <v>451</v>
      </c>
      <c r="G554" t="s">
        <v>1777</v>
      </c>
      <c r="H554" t="s">
        <v>180</v>
      </c>
      <c r="I554" t="s">
        <v>1778</v>
      </c>
      <c r="J554" s="1" t="s">
        <v>1779</v>
      </c>
    </row>
    <row r="555" spans="1:10" ht="15" customHeight="1" x14ac:dyDescent="0.25">
      <c r="A555" t="s">
        <v>1780</v>
      </c>
      <c r="B555">
        <v>2019</v>
      </c>
      <c r="C555" t="s">
        <v>169</v>
      </c>
      <c r="D555" t="b">
        <f>TRUE()</f>
        <v>1</v>
      </c>
      <c r="E555" t="b">
        <f>COUNTIF(connections!A:A, A555) &gt; 0</f>
        <v>1</v>
      </c>
      <c r="G555" t="s">
        <v>1781</v>
      </c>
      <c r="H555" t="s">
        <v>180</v>
      </c>
      <c r="I555" t="s">
        <v>1782</v>
      </c>
      <c r="J555" s="1" t="s">
        <v>1783</v>
      </c>
    </row>
    <row r="556" spans="1:10" ht="15" customHeight="1" x14ac:dyDescent="0.25">
      <c r="A556" t="s">
        <v>1784</v>
      </c>
      <c r="B556">
        <v>2025</v>
      </c>
      <c r="C556" t="s">
        <v>169</v>
      </c>
      <c r="D556" t="b">
        <f>TRUE()</f>
        <v>1</v>
      </c>
      <c r="E556" t="b">
        <f>COUNTIF(connections!A:A, A556) &gt; 0</f>
        <v>0</v>
      </c>
      <c r="G556" t="s">
        <v>1785</v>
      </c>
    </row>
    <row r="557" spans="1:10" ht="15" customHeight="1" x14ac:dyDescent="0.25">
      <c r="A557" t="s">
        <v>16868</v>
      </c>
      <c r="B557">
        <v>2016</v>
      </c>
      <c r="C557" t="s">
        <v>169</v>
      </c>
      <c r="D557" t="b">
        <v>0</v>
      </c>
      <c r="E557" t="b">
        <f>COUNTIF(connections!A:A, A557) &gt; 0</f>
        <v>0</v>
      </c>
      <c r="G557" t="s">
        <v>16869</v>
      </c>
      <c r="J557" s="10" t="s">
        <v>16870</v>
      </c>
    </row>
    <row r="558" spans="1:10" ht="15" customHeight="1" x14ac:dyDescent="0.25">
      <c r="A558" t="s">
        <v>1786</v>
      </c>
      <c r="B558">
        <v>2022</v>
      </c>
      <c r="C558" t="s">
        <v>169</v>
      </c>
      <c r="D558" t="b">
        <f>TRUE()</f>
        <v>1</v>
      </c>
      <c r="E558" t="b">
        <f>COUNTIF(connections!A:A, A558) &gt; 0</f>
        <v>0</v>
      </c>
      <c r="G558" t="s">
        <v>1787</v>
      </c>
    </row>
    <row r="559" spans="1:10" ht="15" customHeight="1" x14ac:dyDescent="0.25">
      <c r="A559" t="s">
        <v>1788</v>
      </c>
      <c r="B559">
        <v>1987</v>
      </c>
      <c r="C559" t="s">
        <v>172</v>
      </c>
      <c r="D559" t="b">
        <f>TRUE()</f>
        <v>1</v>
      </c>
      <c r="E559" t="b">
        <f>COUNTIF(connections!A:A, A559) &gt; 0</f>
        <v>1</v>
      </c>
      <c r="G559" t="s">
        <v>1789</v>
      </c>
      <c r="H559" t="s">
        <v>180</v>
      </c>
      <c r="I559" t="s">
        <v>1790</v>
      </c>
    </row>
    <row r="560" spans="1:10" ht="15" customHeight="1" x14ac:dyDescent="0.25">
      <c r="A560" t="s">
        <v>1791</v>
      </c>
      <c r="B560">
        <v>2025</v>
      </c>
      <c r="C560" t="s">
        <v>169</v>
      </c>
      <c r="D560" t="b">
        <f>TRUE()</f>
        <v>1</v>
      </c>
      <c r="E560" t="b">
        <f>COUNTIF(connections!A:A, A560) &gt; 0</f>
        <v>0</v>
      </c>
      <c r="G560" t="s">
        <v>1792</v>
      </c>
      <c r="J560" s="10" t="s">
        <v>1793</v>
      </c>
    </row>
    <row r="561" spans="1:10" ht="15" customHeight="1" x14ac:dyDescent="0.25">
      <c r="A561" t="s">
        <v>16890</v>
      </c>
      <c r="B561">
        <v>2017</v>
      </c>
      <c r="C561" t="s">
        <v>215</v>
      </c>
      <c r="D561" t="b">
        <v>1</v>
      </c>
      <c r="E561" t="b">
        <f>COUNTIF(connections!A:A, A561) &gt; 0</f>
        <v>1</v>
      </c>
      <c r="F561" t="s">
        <v>267</v>
      </c>
      <c r="G561" t="s">
        <v>16891</v>
      </c>
      <c r="H561" t="s">
        <v>180</v>
      </c>
      <c r="I561" t="s">
        <v>16920</v>
      </c>
      <c r="J561" s="10" t="s">
        <v>16892</v>
      </c>
    </row>
    <row r="562" spans="1:10" ht="15" customHeight="1" x14ac:dyDescent="0.25">
      <c r="A562" t="s">
        <v>1794</v>
      </c>
      <c r="B562">
        <v>2021</v>
      </c>
      <c r="C562" t="s">
        <v>169</v>
      </c>
      <c r="D562" t="b">
        <f>TRUE()</f>
        <v>1</v>
      </c>
      <c r="E562" t="b">
        <f>COUNTIF(connections!A:A, A562) &gt; 0</f>
        <v>0</v>
      </c>
      <c r="G562" t="s">
        <v>1795</v>
      </c>
      <c r="J562" s="10" t="s">
        <v>1796</v>
      </c>
    </row>
    <row r="563" spans="1:10" ht="15" customHeight="1" x14ac:dyDescent="0.25">
      <c r="A563" t="s">
        <v>1797</v>
      </c>
      <c r="B563">
        <v>2025</v>
      </c>
      <c r="C563" t="s">
        <v>169</v>
      </c>
      <c r="D563" t="b">
        <f>TRUE()</f>
        <v>1</v>
      </c>
      <c r="E563" t="b">
        <f>COUNTIF(connections!A:A, A563) &gt; 0</f>
        <v>0</v>
      </c>
      <c r="F563" t="s">
        <v>1798</v>
      </c>
      <c r="G563" t="s">
        <v>1799</v>
      </c>
      <c r="H563" t="s">
        <v>180</v>
      </c>
      <c r="I563" t="s">
        <v>1800</v>
      </c>
      <c r="J563" s="1" t="s">
        <v>1801</v>
      </c>
    </row>
    <row r="564" spans="1:10" ht="15" customHeight="1" x14ac:dyDescent="0.25">
      <c r="A564" t="s">
        <v>1802</v>
      </c>
      <c r="B564">
        <v>2024</v>
      </c>
      <c r="C564" t="s">
        <v>169</v>
      </c>
      <c r="D564" t="b">
        <f>TRUE()</f>
        <v>1</v>
      </c>
      <c r="E564" t="b">
        <f>COUNTIF(connections!A:A, A564) &gt; 0</f>
        <v>0</v>
      </c>
      <c r="G564" t="s">
        <v>1803</v>
      </c>
    </row>
    <row r="565" spans="1:10" ht="15" customHeight="1" x14ac:dyDescent="0.25">
      <c r="A565" t="s">
        <v>16853</v>
      </c>
      <c r="B565">
        <v>2022</v>
      </c>
      <c r="C565" t="s">
        <v>175</v>
      </c>
      <c r="D565" t="b">
        <v>1</v>
      </c>
      <c r="E565" t="b">
        <f>COUNTIF(connections!A:A, A565) &gt; 0</f>
        <v>0</v>
      </c>
      <c r="G565" t="s">
        <v>16854</v>
      </c>
      <c r="J565" s="10" t="s">
        <v>16855</v>
      </c>
    </row>
    <row r="566" spans="1:10" ht="15" customHeight="1" x14ac:dyDescent="0.25">
      <c r="A566" t="s">
        <v>1804</v>
      </c>
      <c r="B566">
        <v>2026</v>
      </c>
      <c r="C566" t="s">
        <v>175</v>
      </c>
      <c r="D566" t="b">
        <f>TRUE()</f>
        <v>1</v>
      </c>
      <c r="E566" t="b">
        <f>COUNTIF(connections!A:A, A566) &gt; 0</f>
        <v>0</v>
      </c>
      <c r="G566" t="s">
        <v>1805</v>
      </c>
    </row>
    <row r="567" spans="1:10" ht="15" customHeight="1" x14ac:dyDescent="0.25">
      <c r="A567" t="s">
        <v>1806</v>
      </c>
      <c r="B567">
        <v>2024</v>
      </c>
      <c r="C567" t="s">
        <v>215</v>
      </c>
      <c r="D567" t="b">
        <f>TRUE()</f>
        <v>1</v>
      </c>
      <c r="E567" t="b">
        <f>COUNTIF(connections!A:A, A567) &gt; 0</f>
        <v>1</v>
      </c>
      <c r="G567" t="s">
        <v>1807</v>
      </c>
      <c r="H567" t="s">
        <v>180</v>
      </c>
      <c r="I567" t="s">
        <v>1808</v>
      </c>
      <c r="J567" s="10" t="s">
        <v>1809</v>
      </c>
    </row>
    <row r="568" spans="1:10" ht="15" customHeight="1" x14ac:dyDescent="0.25">
      <c r="A568" t="s">
        <v>1810</v>
      </c>
      <c r="B568">
        <v>2019</v>
      </c>
      <c r="C568" t="s">
        <v>169</v>
      </c>
      <c r="D568" t="b">
        <f>TRUE()</f>
        <v>1</v>
      </c>
      <c r="E568" t="b">
        <f>COUNTIF(connections!A:A, A568) &gt; 0</f>
        <v>1</v>
      </c>
      <c r="G568" t="s">
        <v>1811</v>
      </c>
      <c r="H568" t="s">
        <v>180</v>
      </c>
      <c r="I568" t="s">
        <v>1812</v>
      </c>
      <c r="J568" s="1" t="s">
        <v>1813</v>
      </c>
    </row>
    <row r="569" spans="1:10" ht="15" customHeight="1" x14ac:dyDescent="0.25">
      <c r="A569" t="s">
        <v>1814</v>
      </c>
      <c r="B569">
        <v>2022</v>
      </c>
      <c r="C569" t="s">
        <v>169</v>
      </c>
      <c r="D569" t="b">
        <f>TRUE()</f>
        <v>1</v>
      </c>
      <c r="E569" t="b">
        <f>COUNTIF(connections!A:A, A569) &gt; 0</f>
        <v>0</v>
      </c>
      <c r="G569" t="s">
        <v>1815</v>
      </c>
      <c r="H569" t="s">
        <v>180</v>
      </c>
      <c r="I569" t="s">
        <v>1816</v>
      </c>
      <c r="J569" s="1" t="s">
        <v>1817</v>
      </c>
    </row>
    <row r="570" spans="1:10" ht="15" customHeight="1" x14ac:dyDescent="0.25">
      <c r="A570" t="s">
        <v>16902</v>
      </c>
      <c r="B570">
        <v>2024</v>
      </c>
      <c r="C570" t="s">
        <v>175</v>
      </c>
      <c r="D570" t="b">
        <v>0</v>
      </c>
      <c r="E570" t="b">
        <f>COUNTIF(connections!A:A, A570) &gt; 0</f>
        <v>1</v>
      </c>
      <c r="G570" t="s">
        <v>16903</v>
      </c>
      <c r="H570" t="s">
        <v>180</v>
      </c>
      <c r="I570" t="s">
        <v>16917</v>
      </c>
      <c r="J570" s="10" t="s">
        <v>16904</v>
      </c>
    </row>
    <row r="571" spans="1:10" ht="15" customHeight="1" x14ac:dyDescent="0.25">
      <c r="A571" t="s">
        <v>1818</v>
      </c>
      <c r="B571">
        <v>2025</v>
      </c>
      <c r="C571" t="s">
        <v>169</v>
      </c>
      <c r="D571" t="b">
        <f>TRUE()</f>
        <v>1</v>
      </c>
      <c r="E571" t="b">
        <f>COUNTIF(connections!A:A, A571) &gt; 0</f>
        <v>0</v>
      </c>
      <c r="G571" t="s">
        <v>1819</v>
      </c>
      <c r="H571" t="s">
        <v>180</v>
      </c>
      <c r="I571" t="s">
        <v>1820</v>
      </c>
      <c r="J571" s="1" t="s">
        <v>1821</v>
      </c>
    </row>
    <row r="572" spans="1:10" ht="15" customHeight="1" x14ac:dyDescent="0.25">
      <c r="A572" t="s">
        <v>1822</v>
      </c>
      <c r="B572">
        <v>2023</v>
      </c>
      <c r="C572" t="s">
        <v>169</v>
      </c>
      <c r="D572" t="b">
        <f>TRUE()</f>
        <v>1</v>
      </c>
      <c r="E572" t="b">
        <f>COUNTIF(connections!A:A, A572) &gt; 0</f>
        <v>0</v>
      </c>
      <c r="G572" t="s">
        <v>1823</v>
      </c>
      <c r="H572" t="s">
        <v>180</v>
      </c>
      <c r="I572" t="s">
        <v>1824</v>
      </c>
      <c r="J572" s="1" t="s">
        <v>1825</v>
      </c>
    </row>
    <row r="573" spans="1:10" ht="15" customHeight="1" x14ac:dyDescent="0.25">
      <c r="A573" t="s">
        <v>1826</v>
      </c>
      <c r="B573">
        <v>2025</v>
      </c>
      <c r="C573" t="s">
        <v>215</v>
      </c>
      <c r="D573" t="b">
        <f>TRUE()</f>
        <v>1</v>
      </c>
      <c r="E573" t="b">
        <f>COUNTIF(connections!A:A, A573) &gt; 0</f>
        <v>0</v>
      </c>
      <c r="G573" t="s">
        <v>1827</v>
      </c>
      <c r="H573" t="s">
        <v>180</v>
      </c>
      <c r="I573" t="s">
        <v>1828</v>
      </c>
      <c r="J573" s="1" t="s">
        <v>1829</v>
      </c>
    </row>
    <row r="574" spans="1:10" ht="15" customHeight="1" x14ac:dyDescent="0.25">
      <c r="A574" t="s">
        <v>1830</v>
      </c>
      <c r="B574">
        <v>2022</v>
      </c>
      <c r="C574" t="s">
        <v>169</v>
      </c>
      <c r="D574" t="b">
        <f>TRUE()</f>
        <v>1</v>
      </c>
      <c r="E574" t="b">
        <f>COUNTIF(connections!A:A, A574) &gt; 0</f>
        <v>0</v>
      </c>
      <c r="G574" t="s">
        <v>1831</v>
      </c>
      <c r="H574" t="s">
        <v>180</v>
      </c>
      <c r="I574" t="s">
        <v>1832</v>
      </c>
      <c r="J574" s="1" t="s">
        <v>1833</v>
      </c>
    </row>
    <row r="575" spans="1:10" ht="15" customHeight="1" x14ac:dyDescent="0.25">
      <c r="A575" t="s">
        <v>1834</v>
      </c>
      <c r="B575">
        <v>2025</v>
      </c>
      <c r="C575" t="s">
        <v>215</v>
      </c>
      <c r="D575" t="b">
        <f>FALSE()</f>
        <v>0</v>
      </c>
      <c r="E575" t="b">
        <f>COUNTIF(connections!A:A, A575) &gt; 0</f>
        <v>0</v>
      </c>
      <c r="F575" t="s">
        <v>499</v>
      </c>
      <c r="G575" t="s">
        <v>1835</v>
      </c>
    </row>
    <row r="576" spans="1:10" ht="15" customHeight="1" x14ac:dyDescent="0.25">
      <c r="A576" t="s">
        <v>1836</v>
      </c>
      <c r="B576">
        <v>2019</v>
      </c>
      <c r="C576" t="s">
        <v>169</v>
      </c>
      <c r="D576" t="b">
        <f>TRUE()</f>
        <v>1</v>
      </c>
      <c r="E576" t="b">
        <f>COUNTIF(connections!A:A, A576) &gt; 0</f>
        <v>1</v>
      </c>
      <c r="F576" t="s">
        <v>267</v>
      </c>
      <c r="G576" t="s">
        <v>1837</v>
      </c>
      <c r="H576" t="s">
        <v>180</v>
      </c>
      <c r="I576" t="s">
        <v>1838</v>
      </c>
      <c r="J576" s="1" t="s">
        <v>1839</v>
      </c>
    </row>
    <row r="577" spans="1:10" ht="15" customHeight="1" x14ac:dyDescent="0.25">
      <c r="A577" t="s">
        <v>1840</v>
      </c>
      <c r="B577">
        <v>2019</v>
      </c>
      <c r="C577" t="s">
        <v>175</v>
      </c>
      <c r="D577" t="b">
        <f>TRUE()</f>
        <v>1</v>
      </c>
      <c r="E577" t="b">
        <f>COUNTIF(connections!A:A, A577) &gt; 0</f>
        <v>0</v>
      </c>
      <c r="G577" t="s">
        <v>1841</v>
      </c>
      <c r="H577" t="s">
        <v>180</v>
      </c>
      <c r="I577" t="s">
        <v>1842</v>
      </c>
      <c r="J577" s="1" t="s">
        <v>1843</v>
      </c>
    </row>
    <row r="578" spans="1:10" ht="15" customHeight="1" x14ac:dyDescent="0.25">
      <c r="A578" t="s">
        <v>1844</v>
      </c>
      <c r="B578">
        <v>2024</v>
      </c>
      <c r="C578" t="s">
        <v>215</v>
      </c>
      <c r="D578" t="b">
        <f>TRUE()</f>
        <v>1</v>
      </c>
      <c r="E578" t="b">
        <f>COUNTIF(connections!A:A, A578) &gt; 0</f>
        <v>1</v>
      </c>
      <c r="G578" t="s">
        <v>1845</v>
      </c>
      <c r="H578" t="s">
        <v>180</v>
      </c>
      <c r="I578" t="s">
        <v>1846</v>
      </c>
      <c r="J578" s="1" t="s">
        <v>1847</v>
      </c>
    </row>
    <row r="579" spans="1:10" ht="15" customHeight="1" x14ac:dyDescent="0.25">
      <c r="A579" t="s">
        <v>1848</v>
      </c>
      <c r="B579">
        <v>2015</v>
      </c>
      <c r="C579" t="s">
        <v>169</v>
      </c>
      <c r="D579" t="b">
        <f>TRUE()</f>
        <v>1</v>
      </c>
      <c r="E579" t="b">
        <f>COUNTIF(connections!A:A, A579) &gt; 0</f>
        <v>1</v>
      </c>
      <c r="G579" t="s">
        <v>1849</v>
      </c>
      <c r="H579" t="s">
        <v>180</v>
      </c>
      <c r="I579" t="s">
        <v>1850</v>
      </c>
      <c r="J579" s="1" t="s">
        <v>1851</v>
      </c>
    </row>
    <row r="580" spans="1:10" ht="15" customHeight="1" x14ac:dyDescent="0.25">
      <c r="A580" t="s">
        <v>14205</v>
      </c>
      <c r="B580">
        <v>2026</v>
      </c>
      <c r="C580" t="s">
        <v>169</v>
      </c>
      <c r="D580" t="b">
        <v>1</v>
      </c>
      <c r="E580" t="b">
        <f>COUNTIF(connections!A:A, A580) &gt; 0</f>
        <v>0</v>
      </c>
      <c r="G580" t="s">
        <v>14206</v>
      </c>
      <c r="J580" s="10" t="s">
        <v>14207</v>
      </c>
    </row>
    <row r="581" spans="1:10" ht="15" customHeight="1" x14ac:dyDescent="0.25">
      <c r="A581" t="s">
        <v>1852</v>
      </c>
      <c r="B581">
        <v>2025</v>
      </c>
      <c r="C581" t="s">
        <v>169</v>
      </c>
      <c r="D581" t="b">
        <f>TRUE()</f>
        <v>1</v>
      </c>
      <c r="E581" t="b">
        <f>COUNTIF(connections!A:A, A581) &gt; 0</f>
        <v>0</v>
      </c>
      <c r="G581" t="s">
        <v>1853</v>
      </c>
      <c r="H581" t="s">
        <v>180</v>
      </c>
      <c r="I581" t="s">
        <v>1854</v>
      </c>
      <c r="J581" s="1" t="s">
        <v>1855</v>
      </c>
    </row>
    <row r="582" spans="1:10" ht="15" customHeight="1" x14ac:dyDescent="0.25">
      <c r="A582" t="s">
        <v>1856</v>
      </c>
      <c r="B582">
        <v>2026</v>
      </c>
      <c r="C582" t="s">
        <v>215</v>
      </c>
      <c r="D582" t="b">
        <f>TRUE()</f>
        <v>1</v>
      </c>
      <c r="E582" t="b">
        <f>COUNTIF(connections!A:A, A582) &gt; 0</f>
        <v>1</v>
      </c>
      <c r="G582" t="s">
        <v>1857</v>
      </c>
    </row>
    <row r="583" spans="1:10" ht="15" customHeight="1" x14ac:dyDescent="0.25">
      <c r="A583" t="s">
        <v>1858</v>
      </c>
      <c r="B583">
        <v>2023</v>
      </c>
      <c r="C583" t="s">
        <v>169</v>
      </c>
      <c r="D583" t="b">
        <f>TRUE()</f>
        <v>1</v>
      </c>
      <c r="E583" t="b">
        <f>COUNTIF(connections!A:A, A583) &gt; 0</f>
        <v>0</v>
      </c>
      <c r="G583" t="s">
        <v>1859</v>
      </c>
    </row>
    <row r="584" spans="1:10" ht="15" customHeight="1" x14ac:dyDescent="0.25">
      <c r="A584" t="s">
        <v>1860</v>
      </c>
      <c r="B584">
        <v>2021</v>
      </c>
      <c r="C584" t="s">
        <v>175</v>
      </c>
      <c r="D584" t="b">
        <v>1</v>
      </c>
      <c r="E584" t="b">
        <f>COUNTIF(connections!A:A, A584) &gt; 0</f>
        <v>0</v>
      </c>
      <c r="G584" t="s">
        <v>1861</v>
      </c>
      <c r="H584" t="s">
        <v>180</v>
      </c>
      <c r="I584" t="s">
        <v>1862</v>
      </c>
      <c r="J584" s="10" t="s">
        <v>1863</v>
      </c>
    </row>
    <row r="585" spans="1:10" ht="15" customHeight="1" x14ac:dyDescent="0.25">
      <c r="A585" t="s">
        <v>1864</v>
      </c>
      <c r="B585">
        <v>2018</v>
      </c>
      <c r="C585" t="s">
        <v>169</v>
      </c>
      <c r="D585" t="b">
        <f>FALSE()</f>
        <v>0</v>
      </c>
      <c r="E585" t="b">
        <f>COUNTIF(connections!A:A, A585) &gt; 0</f>
        <v>0</v>
      </c>
      <c r="G585" t="s">
        <v>1865</v>
      </c>
      <c r="H585" t="s">
        <v>180</v>
      </c>
      <c r="I585" t="s">
        <v>1866</v>
      </c>
      <c r="J585" s="1" t="s">
        <v>1867</v>
      </c>
    </row>
    <row r="586" spans="1:10" ht="15" customHeight="1" x14ac:dyDescent="0.25">
      <c r="A586" t="s">
        <v>1868</v>
      </c>
      <c r="B586">
        <v>2026</v>
      </c>
      <c r="C586" t="s">
        <v>169</v>
      </c>
      <c r="D586" t="b">
        <f>TRUE()</f>
        <v>1</v>
      </c>
      <c r="E586" t="b">
        <f>COUNTIF(connections!A:A, A586) &gt; 0</f>
        <v>0</v>
      </c>
      <c r="G586" t="s">
        <v>1869</v>
      </c>
    </row>
    <row r="587" spans="1:10" ht="15" customHeight="1" x14ac:dyDescent="0.25">
      <c r="A587" t="s">
        <v>1870</v>
      </c>
      <c r="B587">
        <v>2025</v>
      </c>
      <c r="C587" t="s">
        <v>169</v>
      </c>
      <c r="D587" t="b">
        <f>TRUE()</f>
        <v>1</v>
      </c>
      <c r="E587" t="b">
        <f>COUNTIF(connections!A:A, A587) &gt; 0</f>
        <v>0</v>
      </c>
      <c r="G587" t="s">
        <v>1871</v>
      </c>
    </row>
    <row r="588" spans="1:10" ht="15" customHeight="1" x14ac:dyDescent="0.25">
      <c r="A588" t="s">
        <v>1872</v>
      </c>
      <c r="B588">
        <v>2026</v>
      </c>
      <c r="C588" t="s">
        <v>169</v>
      </c>
      <c r="D588" t="b">
        <f>TRUE()</f>
        <v>1</v>
      </c>
      <c r="E588" t="b">
        <f>COUNTIF(connections!A:A, A588) &gt; 0</f>
        <v>0</v>
      </c>
      <c r="G588" t="s">
        <v>1873</v>
      </c>
      <c r="J588" s="10" t="s">
        <v>1874</v>
      </c>
    </row>
    <row r="589" spans="1:10" ht="15" customHeight="1" x14ac:dyDescent="0.25">
      <c r="A589" t="s">
        <v>1875</v>
      </c>
      <c r="B589">
        <v>1987</v>
      </c>
      <c r="C589" t="s">
        <v>172</v>
      </c>
      <c r="D589" t="b">
        <f>TRUE()</f>
        <v>1</v>
      </c>
      <c r="E589" t="b">
        <f>COUNTIF(connections!A:A, A589) &gt; 0</f>
        <v>1</v>
      </c>
      <c r="G589" t="s">
        <v>1876</v>
      </c>
      <c r="H589" t="s">
        <v>180</v>
      </c>
      <c r="I589" t="s">
        <v>1877</v>
      </c>
    </row>
    <row r="590" spans="1:10" ht="15" customHeight="1" x14ac:dyDescent="0.25">
      <c r="A590" t="s">
        <v>1878</v>
      </c>
      <c r="B590">
        <v>2015</v>
      </c>
      <c r="C590" t="s">
        <v>172</v>
      </c>
      <c r="D590" t="b">
        <f>TRUE()</f>
        <v>1</v>
      </c>
      <c r="E590" t="b">
        <f>COUNTIF(connections!A:A, A590) &gt; 0</f>
        <v>1</v>
      </c>
      <c r="G590" t="s">
        <v>1879</v>
      </c>
    </row>
    <row r="591" spans="1:10" ht="15" customHeight="1" x14ac:dyDescent="0.25">
      <c r="A591" t="s">
        <v>1880</v>
      </c>
      <c r="B591">
        <v>2019</v>
      </c>
      <c r="C591" t="s">
        <v>172</v>
      </c>
      <c r="D591" t="b">
        <f>TRUE()</f>
        <v>1</v>
      </c>
      <c r="E591" t="b">
        <f>COUNTIF(connections!A:A, A591) &gt; 0</f>
        <v>0</v>
      </c>
      <c r="G591" t="s">
        <v>1881</v>
      </c>
      <c r="H591" t="s">
        <v>180</v>
      </c>
      <c r="I591" t="s">
        <v>1882</v>
      </c>
      <c r="J591" s="10" t="s">
        <v>1883</v>
      </c>
    </row>
    <row r="592" spans="1:10" ht="15" customHeight="1" x14ac:dyDescent="0.25">
      <c r="A592" t="s">
        <v>1884</v>
      </c>
      <c r="B592">
        <v>2017</v>
      </c>
      <c r="C592" t="s">
        <v>172</v>
      </c>
      <c r="D592" t="b">
        <f>TRUE()</f>
        <v>1</v>
      </c>
      <c r="E592" t="b">
        <f>COUNTIF(connections!A:A, A592) &gt; 0</f>
        <v>1</v>
      </c>
      <c r="G592" t="s">
        <v>1885</v>
      </c>
    </row>
    <row r="593" spans="1:10" ht="15" customHeight="1" x14ac:dyDescent="0.25">
      <c r="A593" t="s">
        <v>1886</v>
      </c>
      <c r="B593">
        <v>2025</v>
      </c>
      <c r="C593" t="s">
        <v>175</v>
      </c>
      <c r="D593" t="b">
        <f>TRUE()</f>
        <v>1</v>
      </c>
      <c r="E593" t="b">
        <f>COUNTIF(connections!A:A, A593) &gt; 0</f>
        <v>0</v>
      </c>
      <c r="F593" t="s">
        <v>257</v>
      </c>
      <c r="G593" t="s">
        <v>1887</v>
      </c>
    </row>
    <row r="594" spans="1:10" ht="15" customHeight="1" x14ac:dyDescent="0.25">
      <c r="A594" t="s">
        <v>1888</v>
      </c>
      <c r="B594">
        <v>2020</v>
      </c>
      <c r="C594" t="s">
        <v>169</v>
      </c>
      <c r="D594" t="b">
        <f>TRUE()</f>
        <v>1</v>
      </c>
      <c r="E594" t="b">
        <f>COUNTIF(connections!A:A, A594) &gt; 0</f>
        <v>0</v>
      </c>
      <c r="G594" t="s">
        <v>1889</v>
      </c>
      <c r="H594" t="s">
        <v>180</v>
      </c>
      <c r="I594" t="s">
        <v>1890</v>
      </c>
      <c r="J594" s="1" t="s">
        <v>1891</v>
      </c>
    </row>
    <row r="595" spans="1:10" ht="15" customHeight="1" x14ac:dyDescent="0.25">
      <c r="A595" t="s">
        <v>1892</v>
      </c>
      <c r="B595">
        <v>2014</v>
      </c>
      <c r="C595" t="s">
        <v>172</v>
      </c>
      <c r="D595" t="b">
        <f>TRUE()</f>
        <v>1</v>
      </c>
      <c r="E595" t="b">
        <f>COUNTIF(connections!A:A, A595) &gt; 0</f>
        <v>1</v>
      </c>
      <c r="G595" t="s">
        <v>1893</v>
      </c>
      <c r="H595" t="s">
        <v>180</v>
      </c>
      <c r="I595" t="s">
        <v>1894</v>
      </c>
      <c r="J595" s="10" t="s">
        <v>1895</v>
      </c>
    </row>
    <row r="596" spans="1:10" ht="15" customHeight="1" x14ac:dyDescent="0.25">
      <c r="A596" t="s">
        <v>1896</v>
      </c>
      <c r="B596">
        <v>2019</v>
      </c>
      <c r="C596" t="s">
        <v>172</v>
      </c>
      <c r="D596" t="b">
        <f>TRUE()</f>
        <v>1</v>
      </c>
      <c r="E596" t="b">
        <f>COUNTIF(connections!A:A, A596) &gt; 0</f>
        <v>0</v>
      </c>
      <c r="G596" t="s">
        <v>1897</v>
      </c>
      <c r="H596" t="s">
        <v>180</v>
      </c>
      <c r="I596" t="s">
        <v>1898</v>
      </c>
      <c r="J596" s="1" t="s">
        <v>1899</v>
      </c>
    </row>
    <row r="597" spans="1:10" ht="15" customHeight="1" x14ac:dyDescent="0.25">
      <c r="A597" t="s">
        <v>9843</v>
      </c>
      <c r="B597">
        <v>2021</v>
      </c>
      <c r="C597" t="s">
        <v>169</v>
      </c>
      <c r="D597" t="b">
        <v>0</v>
      </c>
      <c r="E597" t="b">
        <f>COUNTIF(connections!A:A, A597) &gt; 0</f>
        <v>0</v>
      </c>
      <c r="G597" t="s">
        <v>9844</v>
      </c>
      <c r="H597" t="s">
        <v>180</v>
      </c>
      <c r="I597" t="s">
        <v>9845</v>
      </c>
      <c r="J597" s="10" t="s">
        <v>9842</v>
      </c>
    </row>
    <row r="598" spans="1:10" ht="15" customHeight="1" x14ac:dyDescent="0.25">
      <c r="A598" t="s">
        <v>7792</v>
      </c>
      <c r="B598">
        <v>2026</v>
      </c>
      <c r="C598" t="s">
        <v>175</v>
      </c>
      <c r="D598" t="b">
        <f>TRUE()</f>
        <v>1</v>
      </c>
      <c r="E598" t="b">
        <f>COUNTIF(connections!A:A, A598) &gt; 0</f>
        <v>0</v>
      </c>
      <c r="G598" t="s">
        <v>7775</v>
      </c>
      <c r="J598" s="10" t="s">
        <v>7776</v>
      </c>
    </row>
    <row r="599" spans="1:10" ht="15" customHeight="1" x14ac:dyDescent="0.25">
      <c r="A599" t="s">
        <v>1900</v>
      </c>
      <c r="B599">
        <v>2023</v>
      </c>
      <c r="C599" t="s">
        <v>169</v>
      </c>
      <c r="D599" t="b">
        <f>FALSE()</f>
        <v>0</v>
      </c>
      <c r="E599" t="b">
        <f>COUNTIF(connections!A:A, A599) &gt; 0</f>
        <v>0</v>
      </c>
      <c r="G599" t="s">
        <v>1901</v>
      </c>
      <c r="H599" t="s">
        <v>180</v>
      </c>
      <c r="I599" t="s">
        <v>1902</v>
      </c>
      <c r="J599" s="1" t="s">
        <v>1903</v>
      </c>
    </row>
    <row r="600" spans="1:10" ht="15" customHeight="1" x14ac:dyDescent="0.25">
      <c r="A600" t="s">
        <v>1904</v>
      </c>
      <c r="B600">
        <v>2014</v>
      </c>
      <c r="C600" t="s">
        <v>169</v>
      </c>
      <c r="D600" t="b">
        <v>1</v>
      </c>
      <c r="E600" t="b">
        <f>COUNTIF(connections!A:A, A600) &gt; 0</f>
        <v>0</v>
      </c>
      <c r="G600" t="s">
        <v>1905</v>
      </c>
      <c r="J600" s="10" t="s">
        <v>1906</v>
      </c>
    </row>
    <row r="601" spans="1:10" ht="15" customHeight="1" x14ac:dyDescent="0.25">
      <c r="A601" t="s">
        <v>16871</v>
      </c>
      <c r="B601">
        <v>2014</v>
      </c>
      <c r="C601" t="s">
        <v>215</v>
      </c>
      <c r="D601" t="b">
        <v>0</v>
      </c>
      <c r="E601" t="b">
        <f>COUNTIF(connections!A:A, A601) &gt; 0</f>
        <v>0</v>
      </c>
      <c r="G601" t="s">
        <v>16872</v>
      </c>
      <c r="J601" s="10" t="s">
        <v>16873</v>
      </c>
    </row>
    <row r="602" spans="1:10" ht="15" customHeight="1" x14ac:dyDescent="0.25">
      <c r="A602" t="s">
        <v>1907</v>
      </c>
      <c r="B602">
        <v>2025</v>
      </c>
      <c r="C602" t="s">
        <v>215</v>
      </c>
      <c r="D602" t="b">
        <f>FALSE()</f>
        <v>0</v>
      </c>
      <c r="E602" t="b">
        <f>COUNTIF(connections!A:A, A602) &gt; 0</f>
        <v>0</v>
      </c>
      <c r="G602" t="s">
        <v>1908</v>
      </c>
      <c r="H602" t="s">
        <v>180</v>
      </c>
      <c r="I602" t="s">
        <v>1909</v>
      </c>
      <c r="J602" s="1" t="s">
        <v>1910</v>
      </c>
    </row>
    <row r="603" spans="1:10" ht="15" customHeight="1" x14ac:dyDescent="0.25">
      <c r="A603" t="s">
        <v>12689</v>
      </c>
      <c r="B603">
        <v>2015</v>
      </c>
      <c r="C603" t="s">
        <v>169</v>
      </c>
      <c r="D603" t="b">
        <v>1</v>
      </c>
      <c r="E603" t="b">
        <f>COUNTIF(connections!A:A, A603) &gt; 0</f>
        <v>1</v>
      </c>
      <c r="G603" t="s">
        <v>16959</v>
      </c>
      <c r="J603" s="10" t="s">
        <v>16960</v>
      </c>
    </row>
    <row r="604" spans="1:10" ht="15" customHeight="1" x14ac:dyDescent="0.25">
      <c r="A604" t="s">
        <v>1911</v>
      </c>
      <c r="B604">
        <v>2022</v>
      </c>
      <c r="C604" t="s">
        <v>172</v>
      </c>
      <c r="D604" t="b">
        <f>TRUE()</f>
        <v>1</v>
      </c>
      <c r="E604" t="b">
        <f>COUNTIF(connections!A:A, A604) &gt; 0</f>
        <v>0</v>
      </c>
      <c r="G604" t="s">
        <v>1912</v>
      </c>
      <c r="H604" t="s">
        <v>180</v>
      </c>
      <c r="I604" t="s">
        <v>1913</v>
      </c>
    </row>
    <row r="605" spans="1:10" ht="15" customHeight="1" x14ac:dyDescent="0.25">
      <c r="A605" t="s">
        <v>1914</v>
      </c>
      <c r="B605">
        <v>2025</v>
      </c>
      <c r="C605" t="s">
        <v>175</v>
      </c>
      <c r="D605" t="b">
        <f>TRUE()</f>
        <v>1</v>
      </c>
      <c r="E605" t="b">
        <f>COUNTIF(connections!A:A, A605) &gt; 0</f>
        <v>0</v>
      </c>
      <c r="G605" t="s">
        <v>1915</v>
      </c>
      <c r="H605" t="s">
        <v>180</v>
      </c>
      <c r="I605" t="s">
        <v>1916</v>
      </c>
      <c r="J605" s="1" t="s">
        <v>1917</v>
      </c>
    </row>
    <row r="606" spans="1:10" ht="15" customHeight="1" x14ac:dyDescent="0.25">
      <c r="A606" t="s">
        <v>1918</v>
      </c>
      <c r="B606">
        <v>2025</v>
      </c>
      <c r="C606" t="s">
        <v>172</v>
      </c>
      <c r="D606" t="b">
        <f>TRUE()</f>
        <v>1</v>
      </c>
      <c r="E606" t="b">
        <f>COUNTIF(connections!A:A, A606) &gt; 0</f>
        <v>0</v>
      </c>
      <c r="G606" t="s">
        <v>1919</v>
      </c>
    </row>
    <row r="607" spans="1:10" ht="15" customHeight="1" x14ac:dyDescent="0.25">
      <c r="A607" t="s">
        <v>1920</v>
      </c>
      <c r="B607">
        <v>2023</v>
      </c>
      <c r="C607" t="s">
        <v>169</v>
      </c>
      <c r="D607" t="b">
        <f>TRUE()</f>
        <v>1</v>
      </c>
      <c r="E607" t="b">
        <f>COUNTIF(connections!A:A, A607) &gt; 0</f>
        <v>0</v>
      </c>
      <c r="G607" t="s">
        <v>1921</v>
      </c>
      <c r="H607" t="s">
        <v>180</v>
      </c>
      <c r="I607" t="s">
        <v>1922</v>
      </c>
      <c r="J607" s="1" t="s">
        <v>1923</v>
      </c>
    </row>
    <row r="608" spans="1:10" ht="15" customHeight="1" x14ac:dyDescent="0.25">
      <c r="A608" t="s">
        <v>16874</v>
      </c>
      <c r="B608">
        <v>2013</v>
      </c>
      <c r="C608" t="s">
        <v>169</v>
      </c>
      <c r="D608" t="b">
        <v>1</v>
      </c>
      <c r="E608" t="b">
        <f>COUNTIF(connections!A:A, A608) &gt; 0</f>
        <v>0</v>
      </c>
      <c r="G608" t="s">
        <v>16875</v>
      </c>
      <c r="J608" s="10" t="s">
        <v>16876</v>
      </c>
    </row>
    <row r="609" spans="1:10" ht="15" customHeight="1" x14ac:dyDescent="0.25">
      <c r="A609" t="s">
        <v>7879</v>
      </c>
      <c r="B609">
        <v>2026</v>
      </c>
      <c r="C609" t="s">
        <v>169</v>
      </c>
      <c r="D609" t="b">
        <f>TRUE()</f>
        <v>1</v>
      </c>
      <c r="E609" t="b">
        <f>COUNTIF(connections!A:A, A609) &gt; 0</f>
        <v>0</v>
      </c>
      <c r="G609" t="s">
        <v>7880</v>
      </c>
      <c r="J609" s="10" t="s">
        <v>7881</v>
      </c>
    </row>
    <row r="610" spans="1:10" ht="15" customHeight="1" x14ac:dyDescent="0.25">
      <c r="A610" t="s">
        <v>1924</v>
      </c>
      <c r="B610">
        <v>2025</v>
      </c>
      <c r="C610" t="s">
        <v>215</v>
      </c>
      <c r="D610" t="b">
        <f>TRUE()</f>
        <v>1</v>
      </c>
      <c r="E610" t="b">
        <f>COUNTIF(connections!A:A, A610) &gt; 0</f>
        <v>0</v>
      </c>
      <c r="F610" t="s">
        <v>1157</v>
      </c>
      <c r="G610" t="s">
        <v>1925</v>
      </c>
    </row>
    <row r="611" spans="1:10" ht="15" customHeight="1" x14ac:dyDescent="0.25">
      <c r="A611" t="s">
        <v>1926</v>
      </c>
      <c r="B611">
        <v>2021</v>
      </c>
      <c r="C611" t="s">
        <v>169</v>
      </c>
      <c r="D611" t="b">
        <f>TRUE()</f>
        <v>1</v>
      </c>
      <c r="E611" t="b">
        <f>COUNTIF(connections!A:A, A611) &gt; 0</f>
        <v>1</v>
      </c>
      <c r="G611" t="s">
        <v>1927</v>
      </c>
      <c r="H611" t="s">
        <v>180</v>
      </c>
      <c r="I611" t="s">
        <v>1928</v>
      </c>
      <c r="J611" s="1" t="s">
        <v>1929</v>
      </c>
    </row>
    <row r="612" spans="1:10" ht="15" customHeight="1" x14ac:dyDescent="0.25">
      <c r="A612" t="s">
        <v>1930</v>
      </c>
      <c r="B612">
        <v>2023</v>
      </c>
      <c r="C612" t="s">
        <v>172</v>
      </c>
      <c r="D612" t="b">
        <f>TRUE()</f>
        <v>1</v>
      </c>
      <c r="E612" t="b">
        <f>COUNTIF(connections!A:A, A612) &gt; 0</f>
        <v>0</v>
      </c>
      <c r="G612" t="s">
        <v>1931</v>
      </c>
      <c r="H612" t="s">
        <v>180</v>
      </c>
      <c r="I612" t="s">
        <v>1932</v>
      </c>
      <c r="J612" s="1" t="s">
        <v>1933</v>
      </c>
    </row>
    <row r="613" spans="1:10" ht="15" customHeight="1" x14ac:dyDescent="0.25">
      <c r="A613" t="s">
        <v>1934</v>
      </c>
      <c r="B613">
        <v>2026</v>
      </c>
      <c r="C613" t="s">
        <v>169</v>
      </c>
      <c r="D613" t="b">
        <v>1</v>
      </c>
      <c r="E613" t="b">
        <f>COUNTIF(connections!A:A, A613) &gt; 0</f>
        <v>0</v>
      </c>
      <c r="G613" t="s">
        <v>1935</v>
      </c>
      <c r="J613" s="10" t="s">
        <v>1936</v>
      </c>
    </row>
    <row r="614" spans="1:10" ht="15" customHeight="1" x14ac:dyDescent="0.25">
      <c r="A614" t="s">
        <v>1937</v>
      </c>
      <c r="B614">
        <v>2015</v>
      </c>
      <c r="C614" t="s">
        <v>172</v>
      </c>
      <c r="D614" t="b">
        <f>TRUE()</f>
        <v>1</v>
      </c>
      <c r="E614" t="b">
        <f>COUNTIF(connections!A:A, A614) &gt; 0</f>
        <v>0</v>
      </c>
      <c r="G614" t="s">
        <v>1938</v>
      </c>
      <c r="H614" t="s">
        <v>180</v>
      </c>
      <c r="I614" t="s">
        <v>1939</v>
      </c>
    </row>
    <row r="615" spans="1:10" ht="15" customHeight="1" x14ac:dyDescent="0.25">
      <c r="A615" t="s">
        <v>1940</v>
      </c>
      <c r="B615">
        <v>2021</v>
      </c>
      <c r="C615" t="s">
        <v>215</v>
      </c>
      <c r="D615" t="b">
        <f>TRUE()</f>
        <v>1</v>
      </c>
      <c r="E615" t="b">
        <f>COUNTIF(connections!A:A, A615) &gt; 0</f>
        <v>1</v>
      </c>
      <c r="F615" t="s">
        <v>1157</v>
      </c>
      <c r="G615" t="s">
        <v>1941</v>
      </c>
      <c r="H615" t="s">
        <v>180</v>
      </c>
      <c r="I615" t="s">
        <v>1942</v>
      </c>
      <c r="J615" s="1" t="s">
        <v>1943</v>
      </c>
    </row>
    <row r="616" spans="1:10" ht="15" customHeight="1" x14ac:dyDescent="0.25">
      <c r="A616" t="s">
        <v>12651</v>
      </c>
      <c r="B616">
        <v>2026</v>
      </c>
      <c r="C616" t="s">
        <v>169</v>
      </c>
      <c r="D616" t="b">
        <v>1</v>
      </c>
      <c r="E616" t="b">
        <f>COUNTIF(connections!A:A, A616) &gt; 0</f>
        <v>0</v>
      </c>
      <c r="G616" t="s">
        <v>12652</v>
      </c>
      <c r="J616" s="10" t="s">
        <v>12653</v>
      </c>
    </row>
    <row r="617" spans="1:10" ht="15" customHeight="1" x14ac:dyDescent="0.25">
      <c r="A617" t="s">
        <v>8077</v>
      </c>
      <c r="B617">
        <v>2026</v>
      </c>
      <c r="C617" t="s">
        <v>169</v>
      </c>
      <c r="D617" t="b">
        <f>TRUE()</f>
        <v>1</v>
      </c>
      <c r="E617" t="b">
        <f>COUNTIF(connections!A:A, A617) &gt; 0</f>
        <v>0</v>
      </c>
      <c r="F617" t="s">
        <v>1023</v>
      </c>
      <c r="G617" t="s">
        <v>8078</v>
      </c>
      <c r="J617" s="10" t="s">
        <v>8079</v>
      </c>
    </row>
    <row r="618" spans="1:10" ht="15" customHeight="1" x14ac:dyDescent="0.25">
      <c r="A618" t="s">
        <v>1944</v>
      </c>
      <c r="B618">
        <v>2022</v>
      </c>
      <c r="C618" t="s">
        <v>175</v>
      </c>
      <c r="D618" t="b">
        <f>TRUE()</f>
        <v>1</v>
      </c>
      <c r="E618" t="b">
        <f>COUNTIF(connections!A:A, A618) &gt; 0</f>
        <v>1</v>
      </c>
      <c r="F618" t="s">
        <v>347</v>
      </c>
      <c r="G618" t="s">
        <v>1945</v>
      </c>
      <c r="H618" t="s">
        <v>180</v>
      </c>
      <c r="I618" t="s">
        <v>1946</v>
      </c>
      <c r="J618" s="1" t="s">
        <v>1947</v>
      </c>
    </row>
    <row r="619" spans="1:10" ht="15" customHeight="1" x14ac:dyDescent="0.25">
      <c r="A619" t="s">
        <v>1948</v>
      </c>
      <c r="B619">
        <v>2026</v>
      </c>
      <c r="C619" t="s">
        <v>175</v>
      </c>
      <c r="D619" t="b">
        <f>TRUE()</f>
        <v>1</v>
      </c>
      <c r="E619" t="b">
        <f>COUNTIF(connections!A:A, A619) &gt; 0</f>
        <v>0</v>
      </c>
      <c r="G619" t="s">
        <v>1949</v>
      </c>
      <c r="J619" s="10" t="s">
        <v>1950</v>
      </c>
    </row>
    <row r="620" spans="1:10" ht="15" customHeight="1" x14ac:dyDescent="0.25">
      <c r="A620" t="s">
        <v>7616</v>
      </c>
      <c r="B620">
        <v>2026</v>
      </c>
      <c r="C620" t="s">
        <v>169</v>
      </c>
      <c r="D620" t="b">
        <f>TRUE()</f>
        <v>1</v>
      </c>
      <c r="E620" t="b">
        <f>COUNTIF(connections!A:A, A620) &gt; 0</f>
        <v>0</v>
      </c>
      <c r="G620" t="s">
        <v>7617</v>
      </c>
      <c r="J620" s="10" t="s">
        <v>7618</v>
      </c>
    </row>
    <row r="621" spans="1:10" ht="15" customHeight="1" x14ac:dyDescent="0.25">
      <c r="A621" t="s">
        <v>1951</v>
      </c>
      <c r="B621">
        <v>2024</v>
      </c>
      <c r="C621" t="s">
        <v>169</v>
      </c>
      <c r="D621" t="b">
        <f>TRUE()</f>
        <v>1</v>
      </c>
      <c r="E621" t="b">
        <f>COUNTIF(connections!A:A, A621) &gt; 0</f>
        <v>0</v>
      </c>
      <c r="G621" t="s">
        <v>1952</v>
      </c>
      <c r="H621" t="s">
        <v>180</v>
      </c>
      <c r="I621" t="s">
        <v>1953</v>
      </c>
      <c r="J621" s="1" t="s">
        <v>1954</v>
      </c>
    </row>
    <row r="622" spans="1:10" ht="15" customHeight="1" x14ac:dyDescent="0.25">
      <c r="A622" t="s">
        <v>1955</v>
      </c>
      <c r="B622">
        <v>2023</v>
      </c>
      <c r="C622" t="s">
        <v>169</v>
      </c>
      <c r="D622" t="b">
        <f>TRUE()</f>
        <v>1</v>
      </c>
      <c r="E622" t="b">
        <f>COUNTIF(connections!A:A, A622) &gt; 0</f>
        <v>0</v>
      </c>
      <c r="G622" t="s">
        <v>1956</v>
      </c>
      <c r="H622" t="s">
        <v>180</v>
      </c>
      <c r="I622" t="s">
        <v>1957</v>
      </c>
      <c r="J622" s="1" t="s">
        <v>1958</v>
      </c>
    </row>
    <row r="623" spans="1:10" ht="15" customHeight="1" x14ac:dyDescent="0.25">
      <c r="A623" t="s">
        <v>9885</v>
      </c>
      <c r="B623">
        <v>2025</v>
      </c>
      <c r="C623" t="s">
        <v>169</v>
      </c>
      <c r="D623" t="b">
        <v>1</v>
      </c>
      <c r="E623" t="b">
        <f>COUNTIF(connections!A:A, A623) &gt; 0</f>
        <v>0</v>
      </c>
      <c r="G623" t="s">
        <v>9887</v>
      </c>
      <c r="H623" t="s">
        <v>180</v>
      </c>
      <c r="I623" t="s">
        <v>9889</v>
      </c>
      <c r="J623" s="10" t="s">
        <v>9886</v>
      </c>
    </row>
    <row r="624" spans="1:10" ht="15" customHeight="1" x14ac:dyDescent="0.25">
      <c r="A624" t="s">
        <v>1959</v>
      </c>
      <c r="B624">
        <v>2025</v>
      </c>
      <c r="C624" t="s">
        <v>175</v>
      </c>
      <c r="D624" t="b">
        <f>TRUE()</f>
        <v>1</v>
      </c>
      <c r="E624" t="b">
        <f>COUNTIF(connections!A:A, A624) &gt; 0</f>
        <v>0</v>
      </c>
      <c r="F624" t="s">
        <v>308</v>
      </c>
      <c r="G624" t="s">
        <v>1960</v>
      </c>
      <c r="H624" t="s">
        <v>180</v>
      </c>
      <c r="I624" t="s">
        <v>1961</v>
      </c>
      <c r="J624" s="1" t="s">
        <v>1962</v>
      </c>
    </row>
    <row r="625" spans="1:10" ht="15" customHeight="1" x14ac:dyDescent="0.25">
      <c r="A625" t="s">
        <v>1963</v>
      </c>
      <c r="B625">
        <v>2012</v>
      </c>
      <c r="C625" t="s">
        <v>172</v>
      </c>
      <c r="D625" t="b">
        <f>TRUE()</f>
        <v>1</v>
      </c>
      <c r="E625" t="b">
        <f>COUNTIF(connections!A:A, A625) &gt; 0</f>
        <v>1</v>
      </c>
      <c r="G625" t="s">
        <v>1964</v>
      </c>
      <c r="H625" t="s">
        <v>180</v>
      </c>
      <c r="I625" t="s">
        <v>8285</v>
      </c>
      <c r="J625" s="10" t="s">
        <v>1965</v>
      </c>
    </row>
    <row r="626" spans="1:10" ht="15" customHeight="1" x14ac:dyDescent="0.25">
      <c r="A626" t="s">
        <v>1966</v>
      </c>
      <c r="B626">
        <v>2022</v>
      </c>
      <c r="C626" t="s">
        <v>215</v>
      </c>
      <c r="D626" t="b">
        <f>FALSE()</f>
        <v>0</v>
      </c>
      <c r="E626" t="b">
        <f>COUNTIF(connections!A:A, A626) &gt; 0</f>
        <v>0</v>
      </c>
      <c r="F626" t="s">
        <v>257</v>
      </c>
      <c r="G626" t="s">
        <v>1967</v>
      </c>
      <c r="H626" t="s">
        <v>180</v>
      </c>
      <c r="I626" t="s">
        <v>1968</v>
      </c>
      <c r="J626" s="1" t="s">
        <v>1969</v>
      </c>
    </row>
    <row r="627" spans="1:10" ht="15" customHeight="1" x14ac:dyDescent="0.25">
      <c r="A627" t="s">
        <v>1970</v>
      </c>
      <c r="B627">
        <v>2026</v>
      </c>
      <c r="C627" t="s">
        <v>175</v>
      </c>
      <c r="D627" t="b">
        <f>TRUE()</f>
        <v>1</v>
      </c>
      <c r="E627" t="b">
        <f>COUNTIF(connections!A:A, A627) &gt; 0</f>
        <v>0</v>
      </c>
      <c r="G627" t="s">
        <v>1971</v>
      </c>
      <c r="H627" t="s">
        <v>180</v>
      </c>
      <c r="I627" t="s">
        <v>8286</v>
      </c>
      <c r="J627" s="1" t="s">
        <v>1972</v>
      </c>
    </row>
    <row r="628" spans="1:10" ht="15" customHeight="1" x14ac:dyDescent="0.25">
      <c r="A628" t="s">
        <v>1973</v>
      </c>
      <c r="B628">
        <v>2021</v>
      </c>
      <c r="C628" t="s">
        <v>175</v>
      </c>
      <c r="D628" t="b">
        <f>TRUE()</f>
        <v>1</v>
      </c>
      <c r="E628" t="b">
        <f>COUNTIF(connections!A:A, A628) &gt; 0</f>
        <v>0</v>
      </c>
      <c r="F628" t="s">
        <v>347</v>
      </c>
      <c r="G628" t="s">
        <v>1974</v>
      </c>
    </row>
    <row r="629" spans="1:10" ht="15" customHeight="1" x14ac:dyDescent="0.25">
      <c r="A629" t="s">
        <v>1975</v>
      </c>
      <c r="B629">
        <v>2026</v>
      </c>
      <c r="C629" t="s">
        <v>175</v>
      </c>
      <c r="D629" t="b">
        <f>TRUE()</f>
        <v>1</v>
      </c>
      <c r="E629" t="b">
        <f>COUNTIF(connections!A:A, A629) &gt; 0</f>
        <v>0</v>
      </c>
      <c r="G629" t="s">
        <v>1976</v>
      </c>
    </row>
    <row r="630" spans="1:10" ht="15" customHeight="1" x14ac:dyDescent="0.25">
      <c r="A630" t="s">
        <v>1977</v>
      </c>
      <c r="B630">
        <v>2022</v>
      </c>
      <c r="C630" t="s">
        <v>175</v>
      </c>
      <c r="D630" t="b">
        <f>TRUE()</f>
        <v>1</v>
      </c>
      <c r="E630" t="b">
        <f>COUNTIF(connections!A:A, A630) &gt; 0</f>
        <v>0</v>
      </c>
      <c r="F630" t="s">
        <v>1978</v>
      </c>
      <c r="G630" t="s">
        <v>1979</v>
      </c>
      <c r="H630" t="s">
        <v>180</v>
      </c>
      <c r="I630" t="s">
        <v>1980</v>
      </c>
    </row>
    <row r="631" spans="1:10" ht="15" customHeight="1" x14ac:dyDescent="0.25">
      <c r="A631" t="s">
        <v>1981</v>
      </c>
      <c r="B631">
        <v>2024</v>
      </c>
      <c r="C631" t="s">
        <v>169</v>
      </c>
      <c r="D631" t="b">
        <f>FALSE()</f>
        <v>0</v>
      </c>
      <c r="E631" t="b">
        <f>COUNTIF(connections!A:A, A631) &gt; 0</f>
        <v>0</v>
      </c>
      <c r="G631" t="s">
        <v>1982</v>
      </c>
      <c r="H631" t="s">
        <v>180</v>
      </c>
      <c r="I631" t="s">
        <v>1983</v>
      </c>
      <c r="J631" s="1" t="s">
        <v>1984</v>
      </c>
    </row>
    <row r="632" spans="1:10" ht="15" customHeight="1" x14ac:dyDescent="0.25">
      <c r="A632" t="s">
        <v>1985</v>
      </c>
      <c r="B632">
        <v>2026</v>
      </c>
      <c r="C632" t="s">
        <v>215</v>
      </c>
      <c r="D632" t="b">
        <f>TRUE()</f>
        <v>1</v>
      </c>
      <c r="E632" t="b">
        <f>COUNTIF(connections!A:A, A632) &gt; 0</f>
        <v>0</v>
      </c>
      <c r="F632" t="s">
        <v>1978</v>
      </c>
      <c r="G632" t="s">
        <v>1986</v>
      </c>
      <c r="H632" t="s">
        <v>180</v>
      </c>
      <c r="I632" t="s">
        <v>1987</v>
      </c>
    </row>
    <row r="633" spans="1:10" ht="15" customHeight="1" x14ac:dyDescent="0.25">
      <c r="A633" t="s">
        <v>1988</v>
      </c>
      <c r="B633">
        <v>2021</v>
      </c>
      <c r="C633" t="s">
        <v>215</v>
      </c>
      <c r="D633" t="b">
        <f>TRUE()</f>
        <v>1</v>
      </c>
      <c r="E633" t="b">
        <f>COUNTIF(connections!A:A, A633) &gt; 0</f>
        <v>1</v>
      </c>
      <c r="F633" t="s">
        <v>1978</v>
      </c>
      <c r="G633" t="s">
        <v>1989</v>
      </c>
      <c r="H633" t="s">
        <v>180</v>
      </c>
      <c r="I633" t="s">
        <v>1990</v>
      </c>
    </row>
    <row r="634" spans="1:10" ht="15" customHeight="1" x14ac:dyDescent="0.25">
      <c r="A634" t="s">
        <v>1991</v>
      </c>
      <c r="B634">
        <v>2026</v>
      </c>
      <c r="C634" t="s">
        <v>215</v>
      </c>
      <c r="D634" t="b">
        <f>TRUE()</f>
        <v>1</v>
      </c>
      <c r="E634" t="b">
        <f>COUNTIF(connections!A:A, A634) &gt; 0</f>
        <v>0</v>
      </c>
      <c r="F634" t="s">
        <v>1978</v>
      </c>
      <c r="G634" t="s">
        <v>1992</v>
      </c>
      <c r="H634" t="s">
        <v>180</v>
      </c>
      <c r="I634" t="s">
        <v>1993</v>
      </c>
    </row>
    <row r="635" spans="1:10" ht="15" customHeight="1" x14ac:dyDescent="0.25">
      <c r="A635" t="s">
        <v>1994</v>
      </c>
      <c r="B635">
        <v>2009</v>
      </c>
      <c r="C635" t="s">
        <v>172</v>
      </c>
      <c r="D635" t="b">
        <f>TRUE()</f>
        <v>1</v>
      </c>
      <c r="E635" t="b">
        <f>COUNTIF(connections!A:A, A635) &gt; 0</f>
        <v>0</v>
      </c>
      <c r="F635" t="s">
        <v>1978</v>
      </c>
      <c r="G635" t="s">
        <v>1995</v>
      </c>
      <c r="H635" t="s">
        <v>180</v>
      </c>
      <c r="I635" t="s">
        <v>1996</v>
      </c>
    </row>
    <row r="636" spans="1:10" ht="15" customHeight="1" x14ac:dyDescent="0.25">
      <c r="A636" t="s">
        <v>1997</v>
      </c>
      <c r="B636">
        <v>2007</v>
      </c>
      <c r="C636" t="s">
        <v>172</v>
      </c>
      <c r="D636" t="b">
        <f>TRUE()</f>
        <v>1</v>
      </c>
      <c r="E636" t="b">
        <f>COUNTIF(connections!A:A, A636) &gt; 0</f>
        <v>1</v>
      </c>
      <c r="F636" t="s">
        <v>1978</v>
      </c>
      <c r="G636" t="s">
        <v>1998</v>
      </c>
      <c r="H636" t="s">
        <v>180</v>
      </c>
      <c r="I636" t="s">
        <v>1999</v>
      </c>
    </row>
    <row r="637" spans="1:10" ht="15" customHeight="1" x14ac:dyDescent="0.25">
      <c r="A637" t="s">
        <v>2000</v>
      </c>
      <c r="B637">
        <v>2012</v>
      </c>
      <c r="C637" t="s">
        <v>172</v>
      </c>
      <c r="D637" t="b">
        <f>TRUE()</f>
        <v>1</v>
      </c>
      <c r="E637" t="b">
        <f>COUNTIF(connections!A:A, A637) &gt; 0</f>
        <v>0</v>
      </c>
      <c r="F637" t="s">
        <v>1978</v>
      </c>
      <c r="G637" t="s">
        <v>2001</v>
      </c>
    </row>
    <row r="638" spans="1:10" ht="15" customHeight="1" x14ac:dyDescent="0.25">
      <c r="A638" t="s">
        <v>2002</v>
      </c>
      <c r="B638">
        <v>2005</v>
      </c>
      <c r="C638" t="s">
        <v>172</v>
      </c>
      <c r="D638" t="b">
        <f>TRUE()</f>
        <v>1</v>
      </c>
      <c r="E638" t="b">
        <f>COUNTIF(connections!A:A, A638) &gt; 0</f>
        <v>1</v>
      </c>
      <c r="F638" t="s">
        <v>1978</v>
      </c>
      <c r="G638" t="s">
        <v>2003</v>
      </c>
      <c r="H638" t="s">
        <v>180</v>
      </c>
      <c r="I638" t="s">
        <v>2004</v>
      </c>
    </row>
    <row r="639" spans="1:10" ht="15" customHeight="1" x14ac:dyDescent="0.25">
      <c r="A639" t="s">
        <v>2005</v>
      </c>
      <c r="B639">
        <v>2020</v>
      </c>
      <c r="C639" t="s">
        <v>172</v>
      </c>
      <c r="D639" t="b">
        <f>TRUE()</f>
        <v>1</v>
      </c>
      <c r="E639" t="b">
        <f>COUNTIF(connections!A:A, A639) &gt; 0</f>
        <v>0</v>
      </c>
      <c r="F639" t="s">
        <v>1978</v>
      </c>
      <c r="G639" t="s">
        <v>2006</v>
      </c>
    </row>
    <row r="640" spans="1:10" ht="15" customHeight="1" x14ac:dyDescent="0.25">
      <c r="A640" t="s">
        <v>2007</v>
      </c>
      <c r="B640">
        <v>2015</v>
      </c>
      <c r="C640" t="s">
        <v>172</v>
      </c>
      <c r="D640" t="b">
        <f>TRUE()</f>
        <v>1</v>
      </c>
      <c r="E640" t="b">
        <f>COUNTIF(connections!A:A, A640) &gt; 0</f>
        <v>0</v>
      </c>
      <c r="F640" t="s">
        <v>1978</v>
      </c>
      <c r="G640" t="s">
        <v>2008</v>
      </c>
    </row>
    <row r="641" spans="1:10" ht="15" customHeight="1" x14ac:dyDescent="0.25">
      <c r="A641" t="s">
        <v>7898</v>
      </c>
      <c r="B641">
        <v>2026</v>
      </c>
      <c r="C641" t="s">
        <v>169</v>
      </c>
      <c r="D641" t="b">
        <f>TRUE()</f>
        <v>1</v>
      </c>
      <c r="E641" t="b">
        <f>COUNTIF(connections!A:A, A641) &gt; 0</f>
        <v>0</v>
      </c>
      <c r="F641" t="s">
        <v>1978</v>
      </c>
      <c r="G641" t="s">
        <v>7899</v>
      </c>
      <c r="H641" t="s">
        <v>180</v>
      </c>
      <c r="I641" t="s">
        <v>7900</v>
      </c>
    </row>
    <row r="642" spans="1:10" ht="15" customHeight="1" x14ac:dyDescent="0.25">
      <c r="A642" t="s">
        <v>2009</v>
      </c>
      <c r="B642">
        <v>2024</v>
      </c>
      <c r="C642" t="s">
        <v>215</v>
      </c>
      <c r="D642" t="b">
        <f>TRUE()</f>
        <v>1</v>
      </c>
      <c r="E642" t="b">
        <f>COUNTIF(connections!A:A, A642) &gt; 0</f>
        <v>1</v>
      </c>
      <c r="F642" t="s">
        <v>1978</v>
      </c>
      <c r="G642" t="s">
        <v>2010</v>
      </c>
    </row>
    <row r="643" spans="1:10" ht="15" customHeight="1" x14ac:dyDescent="0.25">
      <c r="A643" t="s">
        <v>2011</v>
      </c>
      <c r="B643">
        <v>2025</v>
      </c>
      <c r="C643" t="s">
        <v>215</v>
      </c>
      <c r="D643" t="b">
        <f>TRUE()</f>
        <v>1</v>
      </c>
      <c r="E643" t="b">
        <f>COUNTIF(connections!A:A, A643) &gt; 0</f>
        <v>0</v>
      </c>
      <c r="F643" t="s">
        <v>1978</v>
      </c>
      <c r="G643" t="s">
        <v>2012</v>
      </c>
      <c r="H643" t="s">
        <v>180</v>
      </c>
      <c r="I643" t="s">
        <v>2013</v>
      </c>
    </row>
    <row r="644" spans="1:10" ht="15" customHeight="1" x14ac:dyDescent="0.25">
      <c r="A644" t="s">
        <v>14103</v>
      </c>
      <c r="B644">
        <v>2026</v>
      </c>
      <c r="C644" t="s">
        <v>169</v>
      </c>
      <c r="D644" t="b">
        <v>1</v>
      </c>
      <c r="E644" t="b">
        <f>COUNTIF(connections!A:A, A644) &gt; 0</f>
        <v>0</v>
      </c>
      <c r="G644" t="s">
        <v>14104</v>
      </c>
      <c r="J644" s="10" t="s">
        <v>14105</v>
      </c>
    </row>
    <row r="645" spans="1:10" ht="15" customHeight="1" x14ac:dyDescent="0.25">
      <c r="A645" t="s">
        <v>2014</v>
      </c>
      <c r="B645">
        <v>2020</v>
      </c>
      <c r="C645" t="s">
        <v>215</v>
      </c>
      <c r="D645" t="b">
        <f>TRUE()</f>
        <v>1</v>
      </c>
      <c r="E645" t="b">
        <f>COUNTIF(connections!A:A, A645) &gt; 0</f>
        <v>1</v>
      </c>
      <c r="G645" t="s">
        <v>2015</v>
      </c>
    </row>
    <row r="646" spans="1:10" ht="15" customHeight="1" x14ac:dyDescent="0.25">
      <c r="A646" t="s">
        <v>16922</v>
      </c>
      <c r="B646">
        <v>2020</v>
      </c>
      <c r="C646" t="s">
        <v>169</v>
      </c>
      <c r="D646" t="b">
        <v>1</v>
      </c>
      <c r="E646" t="b">
        <f>COUNTIF(connections!A:A, A646) &gt; 0</f>
        <v>1</v>
      </c>
      <c r="G646" t="s">
        <v>16923</v>
      </c>
      <c r="H646" t="s">
        <v>180</v>
      </c>
      <c r="I646" t="s">
        <v>16924</v>
      </c>
      <c r="J646" s="10" t="s">
        <v>16925</v>
      </c>
    </row>
    <row r="647" spans="1:10" ht="15" customHeight="1" x14ac:dyDescent="0.25">
      <c r="A647" t="s">
        <v>2016</v>
      </c>
      <c r="B647">
        <v>2003</v>
      </c>
      <c r="C647" t="s">
        <v>172</v>
      </c>
      <c r="D647" t="b">
        <f>TRUE()</f>
        <v>1</v>
      </c>
      <c r="E647" t="b">
        <f>COUNTIF(connections!A:A, A647) &gt; 0</f>
        <v>1</v>
      </c>
      <c r="G647" t="s">
        <v>2017</v>
      </c>
      <c r="H647" t="s">
        <v>180</v>
      </c>
      <c r="I647" t="s">
        <v>2018</v>
      </c>
    </row>
    <row r="648" spans="1:10" ht="15" customHeight="1" x14ac:dyDescent="0.25">
      <c r="A648" t="s">
        <v>9913</v>
      </c>
      <c r="B648">
        <v>2026</v>
      </c>
      <c r="C648" t="s">
        <v>175</v>
      </c>
      <c r="D648" t="b">
        <v>0</v>
      </c>
      <c r="E648" t="b">
        <f>COUNTIF(connections!A:A, A648) &gt; 0</f>
        <v>0</v>
      </c>
      <c r="G648" t="s">
        <v>9914</v>
      </c>
      <c r="J648" s="10" t="s">
        <v>9915</v>
      </c>
    </row>
    <row r="649" spans="1:10" ht="15" customHeight="1" x14ac:dyDescent="0.25">
      <c r="A649" t="s">
        <v>2019</v>
      </c>
      <c r="B649">
        <v>2024</v>
      </c>
      <c r="C649" t="s">
        <v>169</v>
      </c>
      <c r="D649" t="b">
        <f>TRUE()</f>
        <v>1</v>
      </c>
      <c r="E649" t="b">
        <f>COUNTIF(connections!A:A, A649) &gt; 0</f>
        <v>0</v>
      </c>
      <c r="G649" t="s">
        <v>2020</v>
      </c>
    </row>
    <row r="650" spans="1:10" ht="15" customHeight="1" x14ac:dyDescent="0.25">
      <c r="A650" t="s">
        <v>9916</v>
      </c>
      <c r="B650">
        <v>2026</v>
      </c>
      <c r="C650" t="s">
        <v>169</v>
      </c>
      <c r="D650" t="b">
        <v>0</v>
      </c>
      <c r="E650" t="b">
        <f>COUNTIF(connections!A:A, A650) &gt; 0</f>
        <v>0</v>
      </c>
      <c r="G650" t="s">
        <v>9918</v>
      </c>
      <c r="J650" s="10" t="s">
        <v>9917</v>
      </c>
    </row>
    <row r="651" spans="1:10" ht="15" customHeight="1" x14ac:dyDescent="0.25">
      <c r="A651" t="s">
        <v>2021</v>
      </c>
      <c r="B651">
        <v>2026</v>
      </c>
      <c r="C651" t="s">
        <v>215</v>
      </c>
      <c r="D651" t="b">
        <f>TRUE()</f>
        <v>1</v>
      </c>
      <c r="E651" t="b">
        <f>COUNTIF(connections!A:A, A651) &gt; 0</f>
        <v>0</v>
      </c>
      <c r="F651" t="s">
        <v>724</v>
      </c>
      <c r="G651" t="s">
        <v>2022</v>
      </c>
      <c r="J651" s="1" t="s">
        <v>2023</v>
      </c>
    </row>
    <row r="652" spans="1:10" ht="15" customHeight="1" x14ac:dyDescent="0.25">
      <c r="A652" t="s">
        <v>2024</v>
      </c>
      <c r="B652">
        <v>2022</v>
      </c>
      <c r="C652" t="s">
        <v>169</v>
      </c>
      <c r="D652" t="b">
        <f>TRUE()</f>
        <v>1</v>
      </c>
      <c r="E652" t="b">
        <f>COUNTIF(connections!A:A, A652) &gt; 0</f>
        <v>0</v>
      </c>
      <c r="G652" t="s">
        <v>2025</v>
      </c>
      <c r="H652" t="s">
        <v>180</v>
      </c>
      <c r="I652" t="s">
        <v>2026</v>
      </c>
      <c r="J652" s="1" t="s">
        <v>2027</v>
      </c>
    </row>
    <row r="653" spans="1:10" ht="15" customHeight="1" x14ac:dyDescent="0.25">
      <c r="A653" t="s">
        <v>8065</v>
      </c>
      <c r="B653">
        <v>2024</v>
      </c>
      <c r="C653" t="s">
        <v>175</v>
      </c>
      <c r="D653" t="b">
        <f>TRUE()</f>
        <v>1</v>
      </c>
      <c r="E653" t="b">
        <f>COUNTIF(connections!A:A, A653) &gt; 0</f>
        <v>0</v>
      </c>
      <c r="G653" t="s">
        <v>8066</v>
      </c>
      <c r="J653" s="10" t="s">
        <v>8067</v>
      </c>
    </row>
    <row r="654" spans="1:10" ht="15" customHeight="1" x14ac:dyDescent="0.25">
      <c r="A654" t="s">
        <v>2028</v>
      </c>
      <c r="B654">
        <v>2023</v>
      </c>
      <c r="C654" t="s">
        <v>172</v>
      </c>
      <c r="D654" t="b">
        <f>TRUE()</f>
        <v>1</v>
      </c>
      <c r="E654" t="b">
        <f>COUNTIF(connections!A:A, A654) &gt; 0</f>
        <v>0</v>
      </c>
      <c r="G654" t="s">
        <v>2029</v>
      </c>
      <c r="H654" t="s">
        <v>180</v>
      </c>
      <c r="I654" t="s">
        <v>2030</v>
      </c>
      <c r="J654" s="1" t="s">
        <v>2031</v>
      </c>
    </row>
    <row r="655" spans="1:10" ht="15" customHeight="1" x14ac:dyDescent="0.25">
      <c r="A655" t="s">
        <v>2032</v>
      </c>
      <c r="B655">
        <v>2014</v>
      </c>
      <c r="C655" t="s">
        <v>172</v>
      </c>
      <c r="D655" t="b">
        <f>TRUE()</f>
        <v>1</v>
      </c>
      <c r="E655" t="b">
        <f>COUNTIF(connections!A:A, A655) &gt; 0</f>
        <v>0</v>
      </c>
      <c r="G655" t="s">
        <v>2033</v>
      </c>
      <c r="H655" t="s">
        <v>180</v>
      </c>
      <c r="I655" t="s">
        <v>2034</v>
      </c>
      <c r="J655" s="1" t="s">
        <v>2035</v>
      </c>
    </row>
    <row r="656" spans="1:10" ht="15" customHeight="1" x14ac:dyDescent="0.25">
      <c r="A656" t="s">
        <v>2036</v>
      </c>
      <c r="B656">
        <v>2024</v>
      </c>
      <c r="C656" t="s">
        <v>169</v>
      </c>
      <c r="D656" t="b">
        <v>1</v>
      </c>
      <c r="E656" t="b">
        <f>COUNTIF(connections!A:A, A656) &gt; 0</f>
        <v>1</v>
      </c>
      <c r="G656" t="s">
        <v>2037</v>
      </c>
      <c r="H656" t="s">
        <v>180</v>
      </c>
      <c r="I656" t="s">
        <v>7831</v>
      </c>
      <c r="J656" s="10" t="s">
        <v>7832</v>
      </c>
    </row>
    <row r="657" spans="1:10" ht="15" customHeight="1" x14ac:dyDescent="0.25">
      <c r="A657" t="s">
        <v>2038</v>
      </c>
      <c r="B657">
        <v>2026</v>
      </c>
      <c r="C657" t="s">
        <v>175</v>
      </c>
      <c r="D657" t="b">
        <f>TRUE()</f>
        <v>1</v>
      </c>
      <c r="E657" t="b">
        <f>COUNTIF(connections!A:A, A657) &gt; 0</f>
        <v>0</v>
      </c>
      <c r="F657" t="s">
        <v>347</v>
      </c>
      <c r="G657" t="s">
        <v>2039</v>
      </c>
      <c r="H657" t="s">
        <v>180</v>
      </c>
      <c r="I657" t="s">
        <v>2040</v>
      </c>
      <c r="J657" s="1" t="s">
        <v>2041</v>
      </c>
    </row>
    <row r="658" spans="1:10" ht="15" customHeight="1" x14ac:dyDescent="0.25">
      <c r="A658" t="s">
        <v>2042</v>
      </c>
      <c r="B658">
        <v>2024</v>
      </c>
      <c r="C658" t="s">
        <v>215</v>
      </c>
      <c r="D658" t="b">
        <f>TRUE()</f>
        <v>1</v>
      </c>
      <c r="E658" t="b">
        <f>COUNTIF(connections!A:A, A658) &gt; 0</f>
        <v>0</v>
      </c>
      <c r="G658" t="s">
        <v>2043</v>
      </c>
      <c r="H658" t="s">
        <v>180</v>
      </c>
      <c r="I658" t="s">
        <v>2044</v>
      </c>
      <c r="J658" s="1" t="s">
        <v>2045</v>
      </c>
    </row>
    <row r="659" spans="1:10" ht="15" customHeight="1" x14ac:dyDescent="0.25">
      <c r="A659" t="s">
        <v>2046</v>
      </c>
      <c r="B659">
        <v>1992</v>
      </c>
      <c r="C659" t="s">
        <v>172</v>
      </c>
      <c r="D659" t="b">
        <f>TRUE()</f>
        <v>1</v>
      </c>
      <c r="E659" t="b">
        <f>COUNTIF(connections!A:A, A659) &gt; 0</f>
        <v>1</v>
      </c>
      <c r="G659" t="s">
        <v>2047</v>
      </c>
      <c r="H659" t="s">
        <v>180</v>
      </c>
      <c r="I659" t="s">
        <v>2048</v>
      </c>
    </row>
    <row r="660" spans="1:10" ht="15" customHeight="1" x14ac:dyDescent="0.25">
      <c r="A660" t="s">
        <v>2049</v>
      </c>
      <c r="B660">
        <v>2024</v>
      </c>
      <c r="C660" t="s">
        <v>169</v>
      </c>
      <c r="D660" t="b">
        <f>TRUE()</f>
        <v>1</v>
      </c>
      <c r="E660" t="b">
        <f>COUNTIF(connections!A:A, A660) &gt; 0</f>
        <v>0</v>
      </c>
      <c r="G660" t="s">
        <v>2050</v>
      </c>
    </row>
    <row r="661" spans="1:10" ht="15" customHeight="1" x14ac:dyDescent="0.25">
      <c r="A661" t="s">
        <v>2051</v>
      </c>
      <c r="B661">
        <v>2015</v>
      </c>
      <c r="C661" t="s">
        <v>169</v>
      </c>
      <c r="D661" t="b">
        <f>TRUE()</f>
        <v>1</v>
      </c>
      <c r="E661" t="b">
        <f>COUNTIF(connections!A:A, A661) &gt; 0</f>
        <v>0</v>
      </c>
      <c r="G661" t="s">
        <v>2052</v>
      </c>
      <c r="J661" s="10" t="s">
        <v>2053</v>
      </c>
    </row>
    <row r="662" spans="1:10" ht="15" customHeight="1" x14ac:dyDescent="0.25">
      <c r="A662" t="s">
        <v>7883</v>
      </c>
      <c r="B662">
        <v>2026</v>
      </c>
      <c r="C662" t="s">
        <v>172</v>
      </c>
      <c r="D662" t="b">
        <f>TRUE()</f>
        <v>1</v>
      </c>
      <c r="E662" t="b">
        <f>COUNTIF(connections!A:A, A662) &gt; 0</f>
        <v>0</v>
      </c>
      <c r="G662" t="s">
        <v>7885</v>
      </c>
      <c r="J662" s="10" t="s">
        <v>7886</v>
      </c>
    </row>
    <row r="663" spans="1:10" ht="15" customHeight="1" x14ac:dyDescent="0.25">
      <c r="A663" t="s">
        <v>9910</v>
      </c>
      <c r="B663">
        <v>2025</v>
      </c>
      <c r="C663" t="s">
        <v>169</v>
      </c>
      <c r="D663" t="b">
        <v>0</v>
      </c>
      <c r="E663" t="b">
        <f>COUNTIF(connections!A:A, A663) &gt; 0</f>
        <v>0</v>
      </c>
      <c r="G663" t="s">
        <v>9911</v>
      </c>
      <c r="J663" s="10" t="s">
        <v>9912</v>
      </c>
    </row>
    <row r="664" spans="1:10" ht="15" customHeight="1" x14ac:dyDescent="0.25">
      <c r="A664" t="s">
        <v>2054</v>
      </c>
      <c r="B664">
        <v>2019</v>
      </c>
      <c r="C664" t="s">
        <v>175</v>
      </c>
      <c r="D664" t="b">
        <f>TRUE()</f>
        <v>1</v>
      </c>
      <c r="E664" t="b">
        <f>COUNTIF(connections!A:A, A664) &gt; 0</f>
        <v>0</v>
      </c>
      <c r="G664" t="s">
        <v>2055</v>
      </c>
      <c r="H664" t="s">
        <v>180</v>
      </c>
      <c r="I664" t="s">
        <v>2056</v>
      </c>
      <c r="J664" s="1" t="s">
        <v>2057</v>
      </c>
    </row>
    <row r="665" spans="1:10" ht="15" customHeight="1" x14ac:dyDescent="0.25">
      <c r="A665" t="s">
        <v>17043</v>
      </c>
      <c r="B665">
        <v>2023</v>
      </c>
      <c r="C665" t="s">
        <v>169</v>
      </c>
      <c r="D665" t="b">
        <v>1</v>
      </c>
      <c r="E665" t="b">
        <f>COUNTIF(connections!A:A, A665) &gt; 0</f>
        <v>0</v>
      </c>
      <c r="G665" t="s">
        <v>17044</v>
      </c>
      <c r="J665" s="10" t="s">
        <v>17045</v>
      </c>
    </row>
    <row r="666" spans="1:10" ht="15" customHeight="1" x14ac:dyDescent="0.25">
      <c r="A666" t="s">
        <v>2058</v>
      </c>
      <c r="B666">
        <v>2023</v>
      </c>
      <c r="C666" t="s">
        <v>169</v>
      </c>
      <c r="D666" t="b">
        <f>TRUE()</f>
        <v>1</v>
      </c>
      <c r="E666" t="b">
        <f>COUNTIF(connections!A:A, A666) &gt; 0</f>
        <v>1</v>
      </c>
      <c r="G666" t="s">
        <v>2059</v>
      </c>
      <c r="H666" t="s">
        <v>180</v>
      </c>
      <c r="I666" t="s">
        <v>2060</v>
      </c>
      <c r="J666" s="1" t="s">
        <v>2061</v>
      </c>
    </row>
    <row r="667" spans="1:10" ht="15" customHeight="1" x14ac:dyDescent="0.25">
      <c r="A667" t="s">
        <v>2062</v>
      </c>
      <c r="B667">
        <v>2025</v>
      </c>
      <c r="C667" t="s">
        <v>169</v>
      </c>
      <c r="D667" t="b">
        <f>TRUE()</f>
        <v>1</v>
      </c>
      <c r="E667" t="b">
        <f>COUNTIF(connections!A:A, A667) &gt; 0</f>
        <v>0</v>
      </c>
      <c r="F667" t="s">
        <v>267</v>
      </c>
      <c r="G667" t="s">
        <v>2063</v>
      </c>
    </row>
    <row r="668" spans="1:10" ht="15" customHeight="1" x14ac:dyDescent="0.25">
      <c r="A668" t="s">
        <v>2064</v>
      </c>
      <c r="B668">
        <v>2024</v>
      </c>
      <c r="C668" t="s">
        <v>169</v>
      </c>
      <c r="D668" t="b">
        <f>TRUE()</f>
        <v>1</v>
      </c>
      <c r="E668" t="b">
        <f>COUNTIF(connections!A:A, A668) &gt; 0</f>
        <v>0</v>
      </c>
      <c r="G668" t="s">
        <v>2065</v>
      </c>
    </row>
    <row r="669" spans="1:10" ht="15" customHeight="1" x14ac:dyDescent="0.25">
      <c r="A669" t="s">
        <v>2066</v>
      </c>
      <c r="B669">
        <v>2010</v>
      </c>
      <c r="C669" t="s">
        <v>169</v>
      </c>
      <c r="D669" t="b">
        <f>TRUE()</f>
        <v>1</v>
      </c>
      <c r="E669" t="b">
        <f>COUNTIF(connections!A:A, A669) &gt; 0</f>
        <v>1</v>
      </c>
      <c r="G669" t="s">
        <v>2067</v>
      </c>
      <c r="H669" t="s">
        <v>180</v>
      </c>
      <c r="I669" t="s">
        <v>2068</v>
      </c>
      <c r="J669" s="1" t="s">
        <v>2069</v>
      </c>
    </row>
    <row r="670" spans="1:10" ht="15" customHeight="1" x14ac:dyDescent="0.25">
      <c r="A670" t="s">
        <v>2070</v>
      </c>
      <c r="B670">
        <v>2012</v>
      </c>
      <c r="C670" t="s">
        <v>169</v>
      </c>
      <c r="D670" t="b">
        <f>TRUE()</f>
        <v>1</v>
      </c>
      <c r="E670" t="b">
        <f>COUNTIF(connections!A:A, A670) &gt; 0</f>
        <v>0</v>
      </c>
      <c r="G670" t="s">
        <v>2071</v>
      </c>
      <c r="H670" t="s">
        <v>180</v>
      </c>
      <c r="I670" t="s">
        <v>2072</v>
      </c>
    </row>
    <row r="671" spans="1:10" ht="15" customHeight="1" x14ac:dyDescent="0.25">
      <c r="A671" t="s">
        <v>7873</v>
      </c>
      <c r="B671">
        <v>2025</v>
      </c>
      <c r="C671" t="s">
        <v>169</v>
      </c>
      <c r="D671" t="b">
        <f>TRUE()</f>
        <v>1</v>
      </c>
      <c r="E671" t="b">
        <f>COUNTIF(connections!A:A, A671) &gt; 0</f>
        <v>0</v>
      </c>
      <c r="G671" t="s">
        <v>7874</v>
      </c>
      <c r="H671" t="s">
        <v>180</v>
      </c>
      <c r="I671" t="s">
        <v>7877</v>
      </c>
      <c r="J671" s="10" t="s">
        <v>7875</v>
      </c>
    </row>
    <row r="672" spans="1:10" ht="15" customHeight="1" x14ac:dyDescent="0.25">
      <c r="A672" t="s">
        <v>2073</v>
      </c>
      <c r="B672">
        <v>2015</v>
      </c>
      <c r="C672" t="s">
        <v>215</v>
      </c>
      <c r="D672" t="b">
        <f>TRUE()</f>
        <v>1</v>
      </c>
      <c r="E672" t="b">
        <f>COUNTIF(connections!A:A, A672) &gt; 0</f>
        <v>1</v>
      </c>
      <c r="G672" t="s">
        <v>2074</v>
      </c>
      <c r="H672" t="s">
        <v>180</v>
      </c>
      <c r="I672" t="s">
        <v>2075</v>
      </c>
      <c r="J672" s="10" t="s">
        <v>2076</v>
      </c>
    </row>
    <row r="673" spans="1:10" ht="15" customHeight="1" x14ac:dyDescent="0.25">
      <c r="A673" t="s">
        <v>14210</v>
      </c>
      <c r="B673">
        <v>2026</v>
      </c>
      <c r="C673" t="s">
        <v>175</v>
      </c>
      <c r="D673" t="b">
        <v>1</v>
      </c>
      <c r="E673" t="b">
        <f>COUNTIF(connections!A:A, A673) &gt; 0</f>
        <v>0</v>
      </c>
      <c r="G673" t="s">
        <v>14213</v>
      </c>
      <c r="J673" s="10" t="s">
        <v>14214</v>
      </c>
    </row>
    <row r="674" spans="1:10" ht="15" customHeight="1" x14ac:dyDescent="0.25">
      <c r="A674" t="s">
        <v>2077</v>
      </c>
      <c r="B674">
        <v>2022</v>
      </c>
      <c r="C674" t="s">
        <v>169</v>
      </c>
      <c r="D674" t="b">
        <f>TRUE()</f>
        <v>1</v>
      </c>
      <c r="E674" t="b">
        <f>COUNTIF(connections!A:A, A674) &gt; 0</f>
        <v>0</v>
      </c>
      <c r="G674" t="s">
        <v>2078</v>
      </c>
      <c r="H674" t="s">
        <v>180</v>
      </c>
      <c r="I674" t="s">
        <v>2079</v>
      </c>
      <c r="J674" s="1" t="s">
        <v>2080</v>
      </c>
    </row>
    <row r="675" spans="1:10" ht="15" customHeight="1" x14ac:dyDescent="0.25">
      <c r="A675" t="s">
        <v>2081</v>
      </c>
      <c r="B675">
        <v>2025</v>
      </c>
      <c r="C675" t="s">
        <v>175</v>
      </c>
      <c r="D675" t="b">
        <f>TRUE()</f>
        <v>1</v>
      </c>
      <c r="E675" t="b">
        <f>COUNTIF(connections!A:A, A675) &gt; 0</f>
        <v>0</v>
      </c>
      <c r="G675" t="s">
        <v>2082</v>
      </c>
      <c r="J675" s="10" t="s">
        <v>2083</v>
      </c>
    </row>
    <row r="676" spans="1:10" ht="15" customHeight="1" x14ac:dyDescent="0.25">
      <c r="A676" t="s">
        <v>2084</v>
      </c>
      <c r="B676">
        <v>2023</v>
      </c>
      <c r="C676" t="s">
        <v>169</v>
      </c>
      <c r="D676" t="b">
        <f>TRUE()</f>
        <v>1</v>
      </c>
      <c r="E676" t="b">
        <f>COUNTIF(connections!A:A, A676) &gt; 0</f>
        <v>0</v>
      </c>
      <c r="G676" t="s">
        <v>2085</v>
      </c>
      <c r="H676" t="s">
        <v>180</v>
      </c>
      <c r="I676" t="s">
        <v>2086</v>
      </c>
      <c r="J676" s="1" t="s">
        <v>2087</v>
      </c>
    </row>
    <row r="677" spans="1:10" ht="15" customHeight="1" x14ac:dyDescent="0.25">
      <c r="A677" t="s">
        <v>2088</v>
      </c>
      <c r="B677">
        <v>2023</v>
      </c>
      <c r="C677" t="s">
        <v>169</v>
      </c>
      <c r="D677" t="b">
        <f>TRUE()</f>
        <v>1</v>
      </c>
      <c r="E677" t="b">
        <f>COUNTIF(connections!A:A, A677) &gt; 0</f>
        <v>1</v>
      </c>
      <c r="G677" t="s">
        <v>2089</v>
      </c>
      <c r="H677" t="s">
        <v>180</v>
      </c>
      <c r="I677" t="s">
        <v>2090</v>
      </c>
      <c r="J677" s="1" t="s">
        <v>2091</v>
      </c>
    </row>
    <row r="678" spans="1:10" ht="15" customHeight="1" x14ac:dyDescent="0.25">
      <c r="A678" t="s">
        <v>2092</v>
      </c>
      <c r="B678">
        <v>2021</v>
      </c>
      <c r="C678" t="s">
        <v>169</v>
      </c>
      <c r="D678" t="b">
        <f>TRUE()</f>
        <v>1</v>
      </c>
      <c r="E678" t="b">
        <f>COUNTIF(connections!A:A, A678) &gt; 0</f>
        <v>1</v>
      </c>
      <c r="G678" t="s">
        <v>2093</v>
      </c>
      <c r="H678" t="s">
        <v>180</v>
      </c>
      <c r="I678" t="s">
        <v>2094</v>
      </c>
      <c r="J678" s="1" t="s">
        <v>2095</v>
      </c>
    </row>
    <row r="679" spans="1:10" ht="15" customHeight="1" x14ac:dyDescent="0.25">
      <c r="A679" t="s">
        <v>2096</v>
      </c>
      <c r="B679">
        <v>2025</v>
      </c>
      <c r="C679" t="s">
        <v>169</v>
      </c>
      <c r="D679" t="b">
        <f>TRUE()</f>
        <v>1</v>
      </c>
      <c r="E679" t="b">
        <f>COUNTIF(connections!A:A, A679) &gt; 0</f>
        <v>0</v>
      </c>
      <c r="F679" t="s">
        <v>392</v>
      </c>
      <c r="G679" t="s">
        <v>2097</v>
      </c>
      <c r="H679" t="s">
        <v>180</v>
      </c>
      <c r="I679" t="s">
        <v>2098</v>
      </c>
      <c r="J679" s="1" t="s">
        <v>2099</v>
      </c>
    </row>
    <row r="680" spans="1:10" ht="15" customHeight="1" x14ac:dyDescent="0.25">
      <c r="A680" t="s">
        <v>2100</v>
      </c>
      <c r="B680">
        <v>2020</v>
      </c>
      <c r="C680" t="s">
        <v>172</v>
      </c>
      <c r="D680" t="b">
        <f>TRUE()</f>
        <v>1</v>
      </c>
      <c r="E680" t="b">
        <f>COUNTIF(connections!A:A, A680) &gt; 0</f>
        <v>1</v>
      </c>
      <c r="G680" t="s">
        <v>2101</v>
      </c>
      <c r="H680" t="s">
        <v>180</v>
      </c>
      <c r="I680" t="s">
        <v>2102</v>
      </c>
      <c r="J680" s="1" t="s">
        <v>2103</v>
      </c>
    </row>
    <row r="681" spans="1:10" ht="15" customHeight="1" x14ac:dyDescent="0.25">
      <c r="A681" t="s">
        <v>2104</v>
      </c>
      <c r="B681">
        <v>2024</v>
      </c>
      <c r="C681" t="s">
        <v>172</v>
      </c>
      <c r="D681" t="b">
        <f>TRUE()</f>
        <v>1</v>
      </c>
      <c r="E681" t="b">
        <f>COUNTIF(connections!A:A, A681) &gt; 0</f>
        <v>1</v>
      </c>
      <c r="G681" t="s">
        <v>2105</v>
      </c>
      <c r="H681" t="s">
        <v>180</v>
      </c>
      <c r="I681" t="s">
        <v>2106</v>
      </c>
      <c r="J681" s="1" t="s">
        <v>2107</v>
      </c>
    </row>
    <row r="682" spans="1:10" ht="15" customHeight="1" x14ac:dyDescent="0.25">
      <c r="A682" t="s">
        <v>2108</v>
      </c>
      <c r="B682">
        <v>2026</v>
      </c>
      <c r="C682" t="s">
        <v>172</v>
      </c>
      <c r="D682" t="b">
        <f>TRUE()</f>
        <v>1</v>
      </c>
      <c r="E682" t="b">
        <f>COUNTIF(connections!A:A, A682) &gt; 0</f>
        <v>0</v>
      </c>
      <c r="G682" t="s">
        <v>2109</v>
      </c>
      <c r="J682" s="1" t="s">
        <v>2110</v>
      </c>
    </row>
    <row r="683" spans="1:10" ht="15" customHeight="1" x14ac:dyDescent="0.25">
      <c r="A683" t="s">
        <v>7888</v>
      </c>
      <c r="B683">
        <v>2026</v>
      </c>
      <c r="C683" t="s">
        <v>169</v>
      </c>
      <c r="D683" t="b">
        <f>TRUE()</f>
        <v>1</v>
      </c>
      <c r="E683" t="b">
        <f>COUNTIF(connections!A:A, A683) &gt; 0</f>
        <v>0</v>
      </c>
      <c r="G683" t="s">
        <v>7889</v>
      </c>
      <c r="J683" s="10" t="s">
        <v>7890</v>
      </c>
    </row>
    <row r="684" spans="1:10" ht="15" customHeight="1" x14ac:dyDescent="0.25">
      <c r="A684" t="s">
        <v>2111</v>
      </c>
      <c r="B684">
        <v>2022</v>
      </c>
      <c r="C684" t="s">
        <v>175</v>
      </c>
      <c r="D684" t="b">
        <f>TRUE()</f>
        <v>1</v>
      </c>
      <c r="E684" t="b">
        <f>COUNTIF(connections!A:A, A684) &gt; 0</f>
        <v>0</v>
      </c>
      <c r="G684" t="s">
        <v>2112</v>
      </c>
      <c r="H684" t="s">
        <v>180</v>
      </c>
      <c r="I684" t="s">
        <v>2113</v>
      </c>
      <c r="J684" s="1" t="s">
        <v>2114</v>
      </c>
    </row>
    <row r="685" spans="1:10" ht="15" customHeight="1" x14ac:dyDescent="0.25">
      <c r="A685" t="s">
        <v>2115</v>
      </c>
      <c r="B685">
        <v>2020</v>
      </c>
      <c r="C685" t="s">
        <v>215</v>
      </c>
      <c r="D685" t="b">
        <f>TRUE()</f>
        <v>1</v>
      </c>
      <c r="E685" t="b">
        <f>COUNTIF(connections!A:A, A685) &gt; 0</f>
        <v>1</v>
      </c>
      <c r="G685" t="s">
        <v>2116</v>
      </c>
      <c r="H685" t="s">
        <v>180</v>
      </c>
      <c r="I685" t="s">
        <v>2117</v>
      </c>
      <c r="J685" s="1" t="s">
        <v>2118</v>
      </c>
    </row>
    <row r="686" spans="1:10" ht="15" customHeight="1" x14ac:dyDescent="0.25">
      <c r="A686" t="s">
        <v>2119</v>
      </c>
      <c r="B686">
        <v>2025</v>
      </c>
      <c r="C686" t="s">
        <v>175</v>
      </c>
      <c r="D686" t="b">
        <f>FALSE()</f>
        <v>0</v>
      </c>
      <c r="E686" t="b">
        <f>COUNTIF(connections!A:A, A686) &gt; 0</f>
        <v>0</v>
      </c>
      <c r="G686" t="s">
        <v>2120</v>
      </c>
      <c r="H686" t="s">
        <v>180</v>
      </c>
      <c r="I686" t="s">
        <v>2121</v>
      </c>
      <c r="J686" s="1" t="s">
        <v>2122</v>
      </c>
    </row>
    <row r="687" spans="1:10" ht="15" customHeight="1" x14ac:dyDescent="0.25">
      <c r="A687" t="s">
        <v>2123</v>
      </c>
      <c r="B687">
        <v>2017</v>
      </c>
      <c r="C687" t="s">
        <v>169</v>
      </c>
      <c r="D687" t="b">
        <f>TRUE()</f>
        <v>1</v>
      </c>
      <c r="E687" t="b">
        <f>COUNTIF(connections!A:A, A687) &gt; 0</f>
        <v>1</v>
      </c>
      <c r="G687" t="s">
        <v>2124</v>
      </c>
    </row>
    <row r="688" spans="1:10" ht="15" customHeight="1" x14ac:dyDescent="0.25">
      <c r="A688" t="s">
        <v>2125</v>
      </c>
      <c r="B688">
        <v>2013</v>
      </c>
      <c r="C688" t="s">
        <v>169</v>
      </c>
      <c r="D688" t="b">
        <f>TRUE()</f>
        <v>1</v>
      </c>
      <c r="E688" t="b">
        <f>COUNTIF(connections!A:A, A688) &gt; 0</f>
        <v>1</v>
      </c>
      <c r="F688" t="s">
        <v>267</v>
      </c>
      <c r="G688" t="s">
        <v>2126</v>
      </c>
      <c r="H688" t="s">
        <v>180</v>
      </c>
      <c r="I688" t="s">
        <v>2127</v>
      </c>
      <c r="J688" s="1" t="s">
        <v>2128</v>
      </c>
    </row>
    <row r="689" spans="1:10" ht="15" customHeight="1" x14ac:dyDescent="0.25">
      <c r="A689" t="s">
        <v>2129</v>
      </c>
      <c r="B689">
        <v>2020</v>
      </c>
      <c r="C689" t="s">
        <v>169</v>
      </c>
      <c r="D689" t="b">
        <f>TRUE()</f>
        <v>1</v>
      </c>
      <c r="E689" t="b">
        <f>COUNTIF(connections!A:A, A689) &gt; 0</f>
        <v>1</v>
      </c>
      <c r="F689" t="s">
        <v>267</v>
      </c>
      <c r="G689" t="s">
        <v>2130</v>
      </c>
      <c r="H689" t="s">
        <v>180</v>
      </c>
      <c r="I689" t="s">
        <v>2131</v>
      </c>
      <c r="J689" s="1" t="s">
        <v>2132</v>
      </c>
    </row>
    <row r="690" spans="1:10" ht="15" customHeight="1" x14ac:dyDescent="0.25">
      <c r="A690" t="s">
        <v>2133</v>
      </c>
      <c r="B690">
        <v>2023</v>
      </c>
      <c r="C690" t="s">
        <v>169</v>
      </c>
      <c r="D690" t="b">
        <f>TRUE()</f>
        <v>1</v>
      </c>
      <c r="E690" t="b">
        <f>COUNTIF(connections!A:A, A690) &gt; 0</f>
        <v>0</v>
      </c>
      <c r="F690" t="s">
        <v>267</v>
      </c>
      <c r="G690" t="s">
        <v>2134</v>
      </c>
      <c r="H690" t="s">
        <v>180</v>
      </c>
      <c r="I690" t="s">
        <v>2135</v>
      </c>
      <c r="J690" s="1" t="s">
        <v>2136</v>
      </c>
    </row>
    <row r="691" spans="1:10" ht="15" customHeight="1" x14ac:dyDescent="0.25">
      <c r="A691" t="s">
        <v>2137</v>
      </c>
      <c r="B691">
        <v>2014</v>
      </c>
      <c r="C691" t="s">
        <v>215</v>
      </c>
      <c r="D691" t="b">
        <f>TRUE()</f>
        <v>1</v>
      </c>
      <c r="E691" t="b">
        <f>COUNTIF(connections!A:A, A691) &gt; 0</f>
        <v>0</v>
      </c>
      <c r="G691" t="s">
        <v>2138</v>
      </c>
    </row>
    <row r="692" spans="1:10" ht="15" customHeight="1" x14ac:dyDescent="0.25">
      <c r="A692" t="s">
        <v>2139</v>
      </c>
      <c r="B692">
        <v>2020</v>
      </c>
      <c r="C692" t="s">
        <v>169</v>
      </c>
      <c r="D692" t="b">
        <f>TRUE()</f>
        <v>1</v>
      </c>
      <c r="E692" t="b">
        <f>COUNTIF(connections!A:A, A692) &gt; 0</f>
        <v>1</v>
      </c>
      <c r="G692" t="s">
        <v>2140</v>
      </c>
      <c r="H692" t="s">
        <v>180</v>
      </c>
      <c r="I692" t="s">
        <v>2141</v>
      </c>
      <c r="J692" s="1" t="s">
        <v>2142</v>
      </c>
    </row>
    <row r="693" spans="1:10" ht="15" customHeight="1" x14ac:dyDescent="0.25">
      <c r="A693" t="s">
        <v>2143</v>
      </c>
      <c r="B693">
        <v>2024</v>
      </c>
      <c r="C693" t="s">
        <v>169</v>
      </c>
      <c r="D693" t="b">
        <f>TRUE()</f>
        <v>1</v>
      </c>
      <c r="E693" t="b">
        <f>COUNTIF(connections!A:A, A693) &gt; 0</f>
        <v>0</v>
      </c>
      <c r="F693" t="s">
        <v>267</v>
      </c>
      <c r="G693" t="s">
        <v>2144</v>
      </c>
      <c r="H693" t="s">
        <v>180</v>
      </c>
      <c r="I693" t="s">
        <v>2145</v>
      </c>
      <c r="J693" s="1" t="s">
        <v>2146</v>
      </c>
    </row>
    <row r="694" spans="1:10" ht="15" customHeight="1" x14ac:dyDescent="0.25">
      <c r="A694" t="s">
        <v>2147</v>
      </c>
      <c r="B694">
        <v>1980</v>
      </c>
      <c r="C694" t="s">
        <v>172</v>
      </c>
      <c r="D694" t="b">
        <f>TRUE()</f>
        <v>1</v>
      </c>
      <c r="E694" t="b">
        <f>COUNTIF(connections!A:A, A694) &gt; 0</f>
        <v>1</v>
      </c>
      <c r="G694" t="s">
        <v>2148</v>
      </c>
      <c r="H694" t="s">
        <v>180</v>
      </c>
      <c r="I694" t="s">
        <v>2149</v>
      </c>
      <c r="J694" s="1" t="s">
        <v>2150</v>
      </c>
    </row>
    <row r="695" spans="1:10" ht="15" customHeight="1" x14ac:dyDescent="0.25">
      <c r="A695" t="s">
        <v>9792</v>
      </c>
      <c r="B695">
        <v>2026</v>
      </c>
      <c r="C695" t="s">
        <v>169</v>
      </c>
      <c r="D695" t="b">
        <v>1</v>
      </c>
      <c r="E695" t="b">
        <f>COUNTIF(connections!A:A, A695) &gt; 0</f>
        <v>0</v>
      </c>
      <c r="G695" t="s">
        <v>9793</v>
      </c>
      <c r="J695" s="10" t="s">
        <v>9794</v>
      </c>
    </row>
    <row r="696" spans="1:10" ht="15" customHeight="1" x14ac:dyDescent="0.25">
      <c r="A696" t="s">
        <v>2151</v>
      </c>
      <c r="B696">
        <v>2024</v>
      </c>
      <c r="C696" t="s">
        <v>215</v>
      </c>
      <c r="D696" t="b">
        <f>TRUE()</f>
        <v>1</v>
      </c>
      <c r="E696" t="b">
        <f>COUNTIF(connections!A:A, A696) &gt; 0</f>
        <v>0</v>
      </c>
      <c r="G696" t="s">
        <v>2152</v>
      </c>
    </row>
    <row r="697" spans="1:10" ht="15" customHeight="1" x14ac:dyDescent="0.25">
      <c r="A697" t="s">
        <v>2153</v>
      </c>
      <c r="B697">
        <v>2019</v>
      </c>
      <c r="C697" t="s">
        <v>172</v>
      </c>
      <c r="D697" t="b">
        <f>TRUE()</f>
        <v>1</v>
      </c>
      <c r="E697" t="b">
        <f>COUNTIF(connections!A:A, A697) &gt; 0</f>
        <v>0</v>
      </c>
      <c r="G697" t="s">
        <v>2154</v>
      </c>
    </row>
    <row r="698" spans="1:10" ht="15" customHeight="1" x14ac:dyDescent="0.25">
      <c r="A698" t="s">
        <v>2155</v>
      </c>
      <c r="B698">
        <v>2026</v>
      </c>
      <c r="C698" t="s">
        <v>169</v>
      </c>
      <c r="D698" t="b">
        <f>TRUE()</f>
        <v>1</v>
      </c>
      <c r="E698" t="b">
        <f>COUNTIF(connections!A:A, A698) &gt; 0</f>
        <v>0</v>
      </c>
      <c r="G698" t="s">
        <v>2156</v>
      </c>
    </row>
    <row r="699" spans="1:10" ht="15" customHeight="1" x14ac:dyDescent="0.25">
      <c r="A699" t="s">
        <v>2157</v>
      </c>
      <c r="B699">
        <v>2024</v>
      </c>
      <c r="C699" t="s">
        <v>169</v>
      </c>
      <c r="D699" t="b">
        <f>FALSE()</f>
        <v>0</v>
      </c>
      <c r="E699" t="b">
        <f>COUNTIF(connections!A:A, A699) &gt; 0</f>
        <v>0</v>
      </c>
      <c r="F699" t="s">
        <v>267</v>
      </c>
      <c r="G699" t="s">
        <v>2158</v>
      </c>
    </row>
    <row r="700" spans="1:10" ht="15" customHeight="1" x14ac:dyDescent="0.25">
      <c r="A700" t="s">
        <v>2159</v>
      </c>
      <c r="B700">
        <v>2007</v>
      </c>
      <c r="C700" t="s">
        <v>172</v>
      </c>
      <c r="D700" t="b">
        <f>TRUE()</f>
        <v>1</v>
      </c>
      <c r="E700" t="b">
        <f>COUNTIF(connections!A:A, A700) &gt; 0</f>
        <v>0</v>
      </c>
      <c r="G700" t="s">
        <v>2160</v>
      </c>
      <c r="H700" t="s">
        <v>180</v>
      </c>
      <c r="I700" t="s">
        <v>2161</v>
      </c>
    </row>
    <row r="701" spans="1:10" ht="15" customHeight="1" x14ac:dyDescent="0.25">
      <c r="A701" t="s">
        <v>2162</v>
      </c>
      <c r="B701">
        <v>2021</v>
      </c>
      <c r="C701" t="s">
        <v>169</v>
      </c>
      <c r="D701" t="b">
        <f>TRUE()</f>
        <v>1</v>
      </c>
      <c r="E701" t="b">
        <f>COUNTIF(connections!A:A, A701) &gt; 0</f>
        <v>0</v>
      </c>
      <c r="G701" t="s">
        <v>2163</v>
      </c>
      <c r="H701" t="s">
        <v>180</v>
      </c>
      <c r="I701" t="s">
        <v>2164</v>
      </c>
      <c r="J701" s="1" t="s">
        <v>2165</v>
      </c>
    </row>
    <row r="702" spans="1:10" ht="15" customHeight="1" x14ac:dyDescent="0.25">
      <c r="A702" t="s">
        <v>2166</v>
      </c>
      <c r="B702">
        <v>2013</v>
      </c>
      <c r="C702" t="s">
        <v>169</v>
      </c>
      <c r="D702" t="b">
        <f>TRUE()</f>
        <v>1</v>
      </c>
      <c r="E702" t="b">
        <f>COUNTIF(connections!A:A, A702) &gt; 0</f>
        <v>1</v>
      </c>
      <c r="G702" t="s">
        <v>2167</v>
      </c>
      <c r="H702" t="s">
        <v>180</v>
      </c>
      <c r="I702" t="s">
        <v>2168</v>
      </c>
      <c r="J702" s="1" t="s">
        <v>2169</v>
      </c>
    </row>
    <row r="703" spans="1:10" ht="15" customHeight="1" x14ac:dyDescent="0.25">
      <c r="A703" t="s">
        <v>2170</v>
      </c>
      <c r="B703">
        <v>2020</v>
      </c>
      <c r="C703" t="s">
        <v>169</v>
      </c>
      <c r="D703" t="b">
        <f>TRUE()</f>
        <v>1</v>
      </c>
      <c r="E703" t="b">
        <f>COUNTIF(connections!A:A, A703) &gt; 0</f>
        <v>0</v>
      </c>
      <c r="G703" t="s">
        <v>2171</v>
      </c>
      <c r="H703" t="s">
        <v>180</v>
      </c>
      <c r="I703" t="s">
        <v>2172</v>
      </c>
      <c r="J703" s="1" t="s">
        <v>2173</v>
      </c>
    </row>
    <row r="704" spans="1:10" ht="15" customHeight="1" x14ac:dyDescent="0.25">
      <c r="A704" t="s">
        <v>2174</v>
      </c>
      <c r="B704">
        <v>2021</v>
      </c>
      <c r="C704" t="s">
        <v>215</v>
      </c>
      <c r="D704" t="b">
        <f>TRUE()</f>
        <v>1</v>
      </c>
      <c r="E704" t="b">
        <f>COUNTIF(connections!A:A, A704) &gt; 0</f>
        <v>0</v>
      </c>
      <c r="F704" t="s">
        <v>1798</v>
      </c>
      <c r="G704" t="s">
        <v>2175</v>
      </c>
      <c r="H704" t="s">
        <v>180</v>
      </c>
      <c r="I704" t="s">
        <v>2176</v>
      </c>
      <c r="J704" s="1" t="s">
        <v>2177</v>
      </c>
    </row>
    <row r="705" spans="1:10" ht="15" customHeight="1" x14ac:dyDescent="0.25">
      <c r="A705" t="s">
        <v>14264</v>
      </c>
      <c r="B705">
        <v>2025</v>
      </c>
      <c r="C705" t="s">
        <v>215</v>
      </c>
      <c r="D705" t="b">
        <v>0</v>
      </c>
      <c r="E705" t="b">
        <f>COUNTIF(connections!A:A, A705) &gt; 0</f>
        <v>0</v>
      </c>
      <c r="F705" t="s">
        <v>397</v>
      </c>
      <c r="G705" t="s">
        <v>14265</v>
      </c>
      <c r="J705" s="10" t="s">
        <v>14266</v>
      </c>
    </row>
    <row r="706" spans="1:10" ht="15" customHeight="1" x14ac:dyDescent="0.25">
      <c r="A706" t="s">
        <v>2178</v>
      </c>
      <c r="B706">
        <v>2022</v>
      </c>
      <c r="C706" t="s">
        <v>215</v>
      </c>
      <c r="D706" t="b">
        <f>TRUE()</f>
        <v>1</v>
      </c>
      <c r="E706" t="b">
        <f>COUNTIF(connections!A:A, A706) &gt; 0</f>
        <v>1</v>
      </c>
      <c r="F706" t="s">
        <v>397</v>
      </c>
      <c r="G706" t="s">
        <v>2179</v>
      </c>
    </row>
    <row r="707" spans="1:10" ht="15" customHeight="1" x14ac:dyDescent="0.25">
      <c r="A707" t="s">
        <v>2180</v>
      </c>
      <c r="B707">
        <v>2024</v>
      </c>
      <c r="C707" t="s">
        <v>175</v>
      </c>
      <c r="D707" t="b">
        <v>1</v>
      </c>
      <c r="E707" t="b">
        <f>COUNTIF(connections!A:A, A707) &gt; 0</f>
        <v>0</v>
      </c>
      <c r="G707" t="s">
        <v>2181</v>
      </c>
      <c r="J707" s="10" t="s">
        <v>2182</v>
      </c>
    </row>
    <row r="708" spans="1:10" ht="15" customHeight="1" x14ac:dyDescent="0.25">
      <c r="A708" t="s">
        <v>14240</v>
      </c>
      <c r="B708">
        <v>2024</v>
      </c>
      <c r="C708" t="s">
        <v>215</v>
      </c>
      <c r="D708" t="b">
        <v>0</v>
      </c>
      <c r="E708" t="b">
        <f>COUNTIF(connections!A:A, A708) &gt; 0</f>
        <v>0</v>
      </c>
      <c r="G708" t="s">
        <v>14241</v>
      </c>
      <c r="H708" t="s">
        <v>180</v>
      </c>
      <c r="I708" t="s">
        <v>14243</v>
      </c>
      <c r="J708" s="10" t="s">
        <v>14242</v>
      </c>
    </row>
    <row r="709" spans="1:10" ht="15" customHeight="1" x14ac:dyDescent="0.25">
      <c r="A709" t="s">
        <v>2183</v>
      </c>
      <c r="B709">
        <v>2016</v>
      </c>
      <c r="C709" t="s">
        <v>215</v>
      </c>
      <c r="D709" t="b">
        <v>1</v>
      </c>
      <c r="E709" t="b">
        <f>COUNTIF(connections!A:A, A709) &gt; 0</f>
        <v>0</v>
      </c>
      <c r="G709" t="s">
        <v>2184</v>
      </c>
    </row>
    <row r="710" spans="1:10" ht="15" customHeight="1" x14ac:dyDescent="0.25">
      <c r="A710" t="s">
        <v>2185</v>
      </c>
      <c r="B710">
        <v>2022</v>
      </c>
      <c r="C710" t="s">
        <v>169</v>
      </c>
      <c r="D710" t="b">
        <f>TRUE()</f>
        <v>1</v>
      </c>
      <c r="E710" t="b">
        <f>COUNTIF(connections!A:A, A710) &gt; 0</f>
        <v>1</v>
      </c>
      <c r="G710" t="s">
        <v>2186</v>
      </c>
      <c r="H710" t="s">
        <v>180</v>
      </c>
      <c r="I710" t="s">
        <v>2187</v>
      </c>
      <c r="J710" s="1" t="s">
        <v>2188</v>
      </c>
    </row>
    <row r="711" spans="1:10" ht="15" customHeight="1" x14ac:dyDescent="0.25">
      <c r="A711" t="s">
        <v>2189</v>
      </c>
      <c r="B711">
        <v>2021</v>
      </c>
      <c r="C711" t="s">
        <v>175</v>
      </c>
      <c r="D711" t="b">
        <f>TRUE()</f>
        <v>1</v>
      </c>
      <c r="E711" t="b">
        <f>COUNTIF(connections!A:A, A711) &gt; 0</f>
        <v>1</v>
      </c>
      <c r="G711" t="s">
        <v>2190</v>
      </c>
      <c r="H711" t="s">
        <v>180</v>
      </c>
      <c r="I711" t="s">
        <v>2191</v>
      </c>
      <c r="J711" s="1" t="s">
        <v>2192</v>
      </c>
    </row>
    <row r="712" spans="1:10" ht="15" customHeight="1" x14ac:dyDescent="0.25">
      <c r="A712" t="s">
        <v>14271</v>
      </c>
      <c r="B712">
        <v>2026</v>
      </c>
      <c r="C712" t="s">
        <v>175</v>
      </c>
      <c r="D712" t="b">
        <v>1</v>
      </c>
      <c r="E712" t="b">
        <f>COUNTIF(connections!A:A, A712) &gt; 0</f>
        <v>0</v>
      </c>
      <c r="F712" t="s">
        <v>308</v>
      </c>
      <c r="G712" t="s">
        <v>14272</v>
      </c>
      <c r="J712" s="10" t="s">
        <v>14273</v>
      </c>
    </row>
    <row r="713" spans="1:10" ht="15" customHeight="1" x14ac:dyDescent="0.25">
      <c r="A713" t="s">
        <v>14108</v>
      </c>
      <c r="B713">
        <v>2026</v>
      </c>
      <c r="C713" t="s">
        <v>172</v>
      </c>
      <c r="D713" t="b">
        <v>1</v>
      </c>
      <c r="E713" t="b">
        <f>COUNTIF(connections!A:A, A713) &gt; 0</f>
        <v>0</v>
      </c>
      <c r="G713" t="s">
        <v>14109</v>
      </c>
      <c r="J713" s="10" t="s">
        <v>14110</v>
      </c>
    </row>
    <row r="714" spans="1:10" ht="15" customHeight="1" x14ac:dyDescent="0.25">
      <c r="A714" t="s">
        <v>2193</v>
      </c>
      <c r="B714">
        <v>2023</v>
      </c>
      <c r="C714" t="s">
        <v>172</v>
      </c>
      <c r="D714" t="b">
        <f>TRUE()</f>
        <v>1</v>
      </c>
      <c r="E714" t="b">
        <f>COUNTIF(connections!A:A, A714) &gt; 0</f>
        <v>0</v>
      </c>
      <c r="G714" t="s">
        <v>2194</v>
      </c>
      <c r="H714" t="s">
        <v>180</v>
      </c>
      <c r="I714" t="s">
        <v>14395</v>
      </c>
      <c r="J714" s="10" t="s">
        <v>14396</v>
      </c>
    </row>
    <row r="715" spans="1:10" ht="15" customHeight="1" x14ac:dyDescent="0.25">
      <c r="A715" t="s">
        <v>2195</v>
      </c>
      <c r="B715">
        <v>2026</v>
      </c>
      <c r="C715" t="s">
        <v>175</v>
      </c>
      <c r="D715" t="b">
        <f>TRUE()</f>
        <v>1</v>
      </c>
      <c r="E715" t="b">
        <f>COUNTIF(connections!A:A, A715) &gt; 0</f>
        <v>0</v>
      </c>
      <c r="F715" t="s">
        <v>347</v>
      </c>
      <c r="G715" t="s">
        <v>2196</v>
      </c>
    </row>
    <row r="716" spans="1:10" ht="15" customHeight="1" x14ac:dyDescent="0.25">
      <c r="A716" t="s">
        <v>2197</v>
      </c>
      <c r="B716">
        <v>2014</v>
      </c>
      <c r="C716" t="s">
        <v>172</v>
      </c>
      <c r="D716" t="b">
        <f>TRUE()</f>
        <v>1</v>
      </c>
      <c r="E716" t="b">
        <f>COUNTIF(connections!A:A, A716) &gt; 0</f>
        <v>0</v>
      </c>
      <c r="G716" t="s">
        <v>2198</v>
      </c>
      <c r="J716" s="1" t="s">
        <v>2199</v>
      </c>
    </row>
    <row r="717" spans="1:10" ht="15" customHeight="1" x14ac:dyDescent="0.25">
      <c r="A717" t="s">
        <v>2200</v>
      </c>
      <c r="B717">
        <v>2022</v>
      </c>
      <c r="C717" t="s">
        <v>215</v>
      </c>
      <c r="D717" t="b">
        <f>FALSE()</f>
        <v>0</v>
      </c>
      <c r="E717" t="b">
        <f>COUNTIF(connections!A:A, A717) &gt; 0</f>
        <v>0</v>
      </c>
      <c r="G717" t="s">
        <v>2201</v>
      </c>
      <c r="H717" t="s">
        <v>180</v>
      </c>
      <c r="I717" t="s">
        <v>2202</v>
      </c>
      <c r="J717" s="1" t="s">
        <v>2203</v>
      </c>
    </row>
    <row r="718" spans="1:10" ht="15" customHeight="1" x14ac:dyDescent="0.25">
      <c r="A718" t="s">
        <v>2204</v>
      </c>
      <c r="B718">
        <v>2021</v>
      </c>
      <c r="C718" t="s">
        <v>215</v>
      </c>
      <c r="D718" t="b">
        <f>TRUE()</f>
        <v>1</v>
      </c>
      <c r="E718" t="b">
        <f>COUNTIF(connections!A:A, A718) &gt; 0</f>
        <v>1</v>
      </c>
      <c r="F718" t="s">
        <v>308</v>
      </c>
      <c r="G718" t="s">
        <v>2205</v>
      </c>
      <c r="H718" t="s">
        <v>180</v>
      </c>
      <c r="I718" t="s">
        <v>2206</v>
      </c>
      <c r="J718" s="1" t="s">
        <v>2207</v>
      </c>
    </row>
    <row r="719" spans="1:10" ht="15" customHeight="1" x14ac:dyDescent="0.25">
      <c r="A719" t="s">
        <v>2208</v>
      </c>
      <c r="B719">
        <v>2024</v>
      </c>
      <c r="C719" t="s">
        <v>215</v>
      </c>
      <c r="D719" t="b">
        <f>TRUE()</f>
        <v>1</v>
      </c>
      <c r="E719" t="b">
        <f>COUNTIF(connections!A:A, A719) &gt; 0</f>
        <v>0</v>
      </c>
      <c r="F719" t="s">
        <v>308</v>
      </c>
      <c r="G719" t="s">
        <v>2209</v>
      </c>
      <c r="H719" t="s">
        <v>180</v>
      </c>
      <c r="I719" t="s">
        <v>2210</v>
      </c>
      <c r="J719" s="1" t="s">
        <v>2211</v>
      </c>
    </row>
    <row r="720" spans="1:10" ht="15" customHeight="1" x14ac:dyDescent="0.25">
      <c r="A720" t="s">
        <v>2212</v>
      </c>
      <c r="B720">
        <v>2026</v>
      </c>
      <c r="C720" t="s">
        <v>175</v>
      </c>
      <c r="D720" t="b">
        <v>1</v>
      </c>
      <c r="E720" t="b">
        <f>COUNTIF(connections!A:A, A720) &gt; 0</f>
        <v>0</v>
      </c>
      <c r="G720" t="s">
        <v>2213</v>
      </c>
      <c r="J720" s="10" t="s">
        <v>2214</v>
      </c>
    </row>
    <row r="721" spans="1:10" ht="15" customHeight="1" x14ac:dyDescent="0.25">
      <c r="A721" t="s">
        <v>2215</v>
      </c>
      <c r="B721">
        <v>2025</v>
      </c>
      <c r="C721" t="s">
        <v>175</v>
      </c>
      <c r="D721" t="b">
        <f>TRUE()</f>
        <v>1</v>
      </c>
      <c r="E721" t="b">
        <f>COUNTIF(connections!A:A, A721) &gt; 0</f>
        <v>0</v>
      </c>
      <c r="F721" t="s">
        <v>347</v>
      </c>
      <c r="G721" t="s">
        <v>2216</v>
      </c>
      <c r="J721" s="10" t="s">
        <v>2217</v>
      </c>
    </row>
    <row r="722" spans="1:10" ht="15" customHeight="1" x14ac:dyDescent="0.25">
      <c r="A722" t="s">
        <v>14291</v>
      </c>
      <c r="B722">
        <v>2020</v>
      </c>
      <c r="C722" t="s">
        <v>169</v>
      </c>
      <c r="D722" t="b">
        <v>1</v>
      </c>
      <c r="E722" t="b">
        <f>COUNTIF(connections!A:A, A722) &gt; 0</f>
        <v>0</v>
      </c>
      <c r="G722" t="s">
        <v>14292</v>
      </c>
      <c r="H722" t="s">
        <v>180</v>
      </c>
      <c r="I722" t="s">
        <v>14301</v>
      </c>
      <c r="J722" s="10" t="s">
        <v>14293</v>
      </c>
    </row>
    <row r="723" spans="1:10" ht="15" customHeight="1" x14ac:dyDescent="0.25">
      <c r="A723" t="s">
        <v>2218</v>
      </c>
      <c r="B723">
        <v>2021</v>
      </c>
      <c r="C723" t="s">
        <v>169</v>
      </c>
      <c r="D723" t="b">
        <f>FALSE()</f>
        <v>0</v>
      </c>
      <c r="E723" t="b">
        <f>COUNTIF(connections!A:A, A723) &gt; 0</f>
        <v>1</v>
      </c>
      <c r="G723" t="s">
        <v>2219</v>
      </c>
      <c r="H723" t="s">
        <v>180</v>
      </c>
      <c r="I723" t="s">
        <v>2220</v>
      </c>
      <c r="J723" s="1" t="s">
        <v>2221</v>
      </c>
    </row>
    <row r="724" spans="1:10" ht="15" customHeight="1" x14ac:dyDescent="0.25">
      <c r="A724" t="s">
        <v>2222</v>
      </c>
      <c r="B724">
        <v>2026</v>
      </c>
      <c r="C724" t="s">
        <v>175</v>
      </c>
      <c r="D724" t="b">
        <f>TRUE()</f>
        <v>1</v>
      </c>
      <c r="E724" t="b">
        <f>COUNTIF(connections!A:A, A724) &gt; 0</f>
        <v>0</v>
      </c>
      <c r="F724" t="s">
        <v>308</v>
      </c>
      <c r="G724" t="s">
        <v>2223</v>
      </c>
      <c r="J724" s="10" t="s">
        <v>2224</v>
      </c>
    </row>
    <row r="725" spans="1:10" ht="15" customHeight="1" x14ac:dyDescent="0.25">
      <c r="A725" t="s">
        <v>2225</v>
      </c>
      <c r="B725">
        <v>2025</v>
      </c>
      <c r="C725" t="s">
        <v>175</v>
      </c>
      <c r="D725" t="b">
        <f>TRUE()</f>
        <v>1</v>
      </c>
      <c r="E725" t="b">
        <f>COUNTIF(connections!A:A, A725) &gt; 0</f>
        <v>0</v>
      </c>
      <c r="G725" t="s">
        <v>2226</v>
      </c>
      <c r="H725" t="s">
        <v>180</v>
      </c>
      <c r="I725" t="s">
        <v>2227</v>
      </c>
      <c r="J725" s="1" t="s">
        <v>2228</v>
      </c>
    </row>
    <row r="726" spans="1:10" ht="15" customHeight="1" x14ac:dyDescent="0.25">
      <c r="A726" t="s">
        <v>2229</v>
      </c>
      <c r="B726">
        <v>2026</v>
      </c>
      <c r="C726" t="s">
        <v>175</v>
      </c>
      <c r="D726" t="b">
        <f>TRUE()</f>
        <v>1</v>
      </c>
      <c r="E726" t="b">
        <f>COUNTIF(connections!A:A, A726) &gt; 0</f>
        <v>0</v>
      </c>
      <c r="G726" t="s">
        <v>2230</v>
      </c>
      <c r="J726" s="10" t="s">
        <v>2231</v>
      </c>
    </row>
    <row r="727" spans="1:10" ht="15" customHeight="1" x14ac:dyDescent="0.25">
      <c r="A727" t="s">
        <v>2232</v>
      </c>
      <c r="B727">
        <v>2023</v>
      </c>
      <c r="C727" t="s">
        <v>175</v>
      </c>
      <c r="D727" t="b">
        <f>TRUE()</f>
        <v>1</v>
      </c>
      <c r="E727" t="b">
        <f>COUNTIF(connections!A:A, A727) &gt; 0</f>
        <v>0</v>
      </c>
      <c r="G727" t="s">
        <v>2233</v>
      </c>
      <c r="H727" t="s">
        <v>180</v>
      </c>
      <c r="I727" t="s">
        <v>14397</v>
      </c>
      <c r="J727" s="10" t="s">
        <v>2234</v>
      </c>
    </row>
    <row r="728" spans="1:10" ht="15" customHeight="1" x14ac:dyDescent="0.25">
      <c r="A728" t="s">
        <v>8333</v>
      </c>
      <c r="B728">
        <v>2022</v>
      </c>
      <c r="C728" t="s">
        <v>169</v>
      </c>
      <c r="D728" t="b">
        <f>TRUE()</f>
        <v>1</v>
      </c>
      <c r="E728" t="b">
        <f>COUNTIF(connections!A:A, A728) &gt; 0</f>
        <v>1</v>
      </c>
      <c r="G728" t="s">
        <v>8334</v>
      </c>
      <c r="H728" t="s">
        <v>180</v>
      </c>
      <c r="I728" t="s">
        <v>8376</v>
      </c>
      <c r="J728" s="10" t="s">
        <v>8335</v>
      </c>
    </row>
    <row r="729" spans="1:10" ht="15" customHeight="1" x14ac:dyDescent="0.25">
      <c r="A729" t="s">
        <v>14254</v>
      </c>
      <c r="B729">
        <v>2022</v>
      </c>
      <c r="C729" t="s">
        <v>169</v>
      </c>
      <c r="D729" t="b">
        <v>0</v>
      </c>
      <c r="E729" t="b">
        <f>COUNTIF(connections!A:A, A729) &gt; 0</f>
        <v>1</v>
      </c>
      <c r="G729" t="s">
        <v>14255</v>
      </c>
      <c r="J729" s="10" t="s">
        <v>14256</v>
      </c>
    </row>
    <row r="730" spans="1:10" ht="14.25" customHeight="1" x14ac:dyDescent="0.25">
      <c r="A730" t="s">
        <v>2235</v>
      </c>
      <c r="B730">
        <v>2010</v>
      </c>
      <c r="C730" t="s">
        <v>172</v>
      </c>
      <c r="D730" t="b">
        <f>TRUE()</f>
        <v>1</v>
      </c>
      <c r="E730" t="b">
        <f>COUNTIF(connections!A:A, A730) &gt; 0</f>
        <v>0</v>
      </c>
      <c r="F730" t="s">
        <v>321</v>
      </c>
      <c r="G730" t="s">
        <v>2236</v>
      </c>
    </row>
    <row r="731" spans="1:10" ht="15" customHeight="1" x14ac:dyDescent="0.25">
      <c r="A731" t="s">
        <v>2237</v>
      </c>
      <c r="B731">
        <v>2024</v>
      </c>
      <c r="C731" t="s">
        <v>169</v>
      </c>
      <c r="D731" t="b">
        <f>TRUE()</f>
        <v>1</v>
      </c>
      <c r="E731" t="b">
        <f>COUNTIF(connections!A:A, A731) &gt; 0</f>
        <v>0</v>
      </c>
      <c r="G731" t="s">
        <v>2238</v>
      </c>
      <c r="H731" t="s">
        <v>180</v>
      </c>
      <c r="I731" t="s">
        <v>8095</v>
      </c>
      <c r="J731" s="10" t="s">
        <v>2239</v>
      </c>
    </row>
    <row r="732" spans="1:10" x14ac:dyDescent="0.25">
      <c r="A732" t="s">
        <v>9864</v>
      </c>
      <c r="B732">
        <v>2026</v>
      </c>
      <c r="C732" t="s">
        <v>169</v>
      </c>
      <c r="D732" t="b">
        <v>0</v>
      </c>
      <c r="E732" t="b">
        <f>COUNTIF(connections!A:A, A732) &gt; 0</f>
        <v>0</v>
      </c>
      <c r="G732" t="s">
        <v>9865</v>
      </c>
      <c r="J732" s="10" t="s">
        <v>9866</v>
      </c>
    </row>
    <row r="733" spans="1:10" x14ac:dyDescent="0.25">
      <c r="A733" t="s">
        <v>2240</v>
      </c>
      <c r="B733">
        <v>2022</v>
      </c>
      <c r="C733" t="s">
        <v>169</v>
      </c>
      <c r="D733" t="b">
        <f>TRUE()</f>
        <v>1</v>
      </c>
      <c r="E733" t="b">
        <f>COUNTIF(connections!A:A, A733) &gt; 0</f>
        <v>0</v>
      </c>
      <c r="G733" t="s">
        <v>2241</v>
      </c>
      <c r="H733" t="s">
        <v>180</v>
      </c>
      <c r="I733" t="s">
        <v>2242</v>
      </c>
      <c r="J733" s="1" t="s">
        <v>2243</v>
      </c>
    </row>
    <row r="734" spans="1:10" x14ac:dyDescent="0.25">
      <c r="A734" t="s">
        <v>2244</v>
      </c>
      <c r="B734">
        <v>2023</v>
      </c>
      <c r="C734" t="s">
        <v>169</v>
      </c>
      <c r="D734" t="b">
        <v>1</v>
      </c>
      <c r="E734" t="b">
        <f>COUNTIF(connections!A:A, A734) &gt; 0</f>
        <v>0</v>
      </c>
      <c r="G734" t="s">
        <v>2245</v>
      </c>
      <c r="J734" s="10" t="s">
        <v>2246</v>
      </c>
    </row>
    <row r="735" spans="1:10" x14ac:dyDescent="0.25">
      <c r="A735" t="s">
        <v>16909</v>
      </c>
      <c r="B735">
        <v>2026</v>
      </c>
      <c r="C735" t="s">
        <v>175</v>
      </c>
      <c r="D735" t="b">
        <v>0</v>
      </c>
      <c r="E735" t="b">
        <f>COUNTIF(connections!A:A, A735) &gt; 0</f>
        <v>0</v>
      </c>
      <c r="G735" t="s">
        <v>16911</v>
      </c>
      <c r="H735" t="s">
        <v>180</v>
      </c>
      <c r="I735" t="s">
        <v>16913</v>
      </c>
      <c r="J735" s="10" t="s">
        <v>16910</v>
      </c>
    </row>
    <row r="736" spans="1:10" x14ac:dyDescent="0.25">
      <c r="A736" t="s">
        <v>2247</v>
      </c>
      <c r="B736">
        <v>2020</v>
      </c>
      <c r="C736" t="s">
        <v>169</v>
      </c>
      <c r="D736" t="b">
        <f>TRUE()</f>
        <v>1</v>
      </c>
      <c r="E736" t="b">
        <f>COUNTIF(connections!A:A, A736) &gt; 0</f>
        <v>1</v>
      </c>
      <c r="G736" t="s">
        <v>2248</v>
      </c>
      <c r="H736" t="s">
        <v>180</v>
      </c>
      <c r="I736" t="s">
        <v>2249</v>
      </c>
      <c r="J736" s="1" t="s">
        <v>2250</v>
      </c>
    </row>
    <row r="737" spans="1:10" x14ac:dyDescent="0.25">
      <c r="A737" t="s">
        <v>2251</v>
      </c>
      <c r="B737">
        <v>2023</v>
      </c>
      <c r="C737" t="s">
        <v>169</v>
      </c>
      <c r="D737" t="b">
        <f>TRUE()</f>
        <v>1</v>
      </c>
      <c r="E737" t="b">
        <f>COUNTIF(connections!A:A, A737) &gt; 0</f>
        <v>0</v>
      </c>
      <c r="F737" t="s">
        <v>645</v>
      </c>
      <c r="G737" t="s">
        <v>2252</v>
      </c>
    </row>
    <row r="738" spans="1:10" x14ac:dyDescent="0.25">
      <c r="A738" t="s">
        <v>2253</v>
      </c>
      <c r="B738">
        <v>2023</v>
      </c>
      <c r="C738" t="s">
        <v>169</v>
      </c>
      <c r="D738" t="b">
        <f>FALSE()</f>
        <v>0</v>
      </c>
      <c r="E738" t="b">
        <f>COUNTIF(connections!A:A, A738) &gt; 0</f>
        <v>0</v>
      </c>
      <c r="G738" t="s">
        <v>2254</v>
      </c>
      <c r="H738" t="s">
        <v>180</v>
      </c>
      <c r="I738" t="s">
        <v>2255</v>
      </c>
      <c r="J738" s="1" t="s">
        <v>2256</v>
      </c>
    </row>
    <row r="739" spans="1:10" x14ac:dyDescent="0.25">
      <c r="A739" t="s">
        <v>2257</v>
      </c>
      <c r="B739">
        <v>2025</v>
      </c>
      <c r="C739" t="s">
        <v>215</v>
      </c>
      <c r="D739" t="b">
        <f>TRUE()</f>
        <v>1</v>
      </c>
      <c r="E739" t="b">
        <f>COUNTIF(connections!A:A, A739) &gt; 0</f>
        <v>0</v>
      </c>
      <c r="G739" t="s">
        <v>2258</v>
      </c>
      <c r="J739" s="1" t="s">
        <v>2259</v>
      </c>
    </row>
    <row r="740" spans="1:10" x14ac:dyDescent="0.25">
      <c r="A740" t="s">
        <v>16968</v>
      </c>
      <c r="B740">
        <v>2024</v>
      </c>
      <c r="C740" t="s">
        <v>169</v>
      </c>
      <c r="D740" t="b">
        <v>1</v>
      </c>
      <c r="E740" t="b">
        <f>COUNTIF(connections!A:A, A740) &gt; 0</f>
        <v>0</v>
      </c>
      <c r="F740" t="s">
        <v>397</v>
      </c>
      <c r="G740" t="s">
        <v>16969</v>
      </c>
      <c r="J740" s="10" t="s">
        <v>16970</v>
      </c>
    </row>
    <row r="741" spans="1:10" x14ac:dyDescent="0.25">
      <c r="A741" t="s">
        <v>2260</v>
      </c>
      <c r="B741">
        <v>2025</v>
      </c>
      <c r="C741" t="s">
        <v>169</v>
      </c>
      <c r="D741" t="b">
        <f>TRUE()</f>
        <v>1</v>
      </c>
      <c r="E741" t="b">
        <f>COUNTIF(connections!A:A, A741) &gt; 0</f>
        <v>0</v>
      </c>
      <c r="G741" t="s">
        <v>2261</v>
      </c>
    </row>
    <row r="742" spans="1:10" x14ac:dyDescent="0.25">
      <c r="A742" t="s">
        <v>2262</v>
      </c>
      <c r="B742">
        <v>2022</v>
      </c>
      <c r="C742" t="s">
        <v>169</v>
      </c>
      <c r="D742" t="b">
        <f>TRUE()</f>
        <v>1</v>
      </c>
      <c r="E742" t="b">
        <f>COUNTIF(connections!A:A, A742) &gt; 0</f>
        <v>1</v>
      </c>
      <c r="G742" t="s">
        <v>2263</v>
      </c>
      <c r="H742" t="s">
        <v>180</v>
      </c>
      <c r="I742" t="s">
        <v>2264</v>
      </c>
      <c r="J742" s="1" t="s">
        <v>2265</v>
      </c>
    </row>
    <row r="743" spans="1:10" x14ac:dyDescent="0.25">
      <c r="A743" t="s">
        <v>2266</v>
      </c>
      <c r="B743">
        <v>2026</v>
      </c>
      <c r="C743" t="s">
        <v>169</v>
      </c>
      <c r="D743" t="b">
        <f>TRUE()</f>
        <v>1</v>
      </c>
      <c r="E743" t="b">
        <f>COUNTIF(connections!A:A, A743) &gt; 0</f>
        <v>0</v>
      </c>
      <c r="G743" t="s">
        <v>2267</v>
      </c>
      <c r="J743" s="10" t="s">
        <v>2268</v>
      </c>
    </row>
    <row r="744" spans="1:10" x14ac:dyDescent="0.25">
      <c r="A744" t="s">
        <v>2269</v>
      </c>
      <c r="B744">
        <v>2015</v>
      </c>
      <c r="C744" t="s">
        <v>172</v>
      </c>
      <c r="D744" t="b">
        <f>TRUE()</f>
        <v>1</v>
      </c>
      <c r="E744" t="b">
        <f>COUNTIF(connections!A:A, A744) &gt; 0</f>
        <v>0</v>
      </c>
      <c r="G744" t="s">
        <v>2270</v>
      </c>
      <c r="H744" t="s">
        <v>180</v>
      </c>
      <c r="I744" t="s">
        <v>2271</v>
      </c>
    </row>
    <row r="745" spans="1:10" x14ac:dyDescent="0.25">
      <c r="A745" t="s">
        <v>2272</v>
      </c>
      <c r="B745">
        <v>2025</v>
      </c>
      <c r="C745" t="s">
        <v>215</v>
      </c>
      <c r="D745" t="b">
        <f>TRUE()</f>
        <v>1</v>
      </c>
      <c r="E745" t="b">
        <f>COUNTIF(connections!A:A, A745) &gt; 0</f>
        <v>0</v>
      </c>
      <c r="G745" t="s">
        <v>2273</v>
      </c>
    </row>
    <row r="746" spans="1:10" x14ac:dyDescent="0.25">
      <c r="A746" t="s">
        <v>2274</v>
      </c>
      <c r="B746">
        <v>2025</v>
      </c>
      <c r="C746" t="s">
        <v>169</v>
      </c>
      <c r="D746" t="b">
        <f>TRUE()</f>
        <v>1</v>
      </c>
      <c r="E746" t="b">
        <f>COUNTIF(connections!A:A, A746) &gt; 0</f>
        <v>0</v>
      </c>
      <c r="G746" t="s">
        <v>2275</v>
      </c>
      <c r="H746" t="s">
        <v>180</v>
      </c>
      <c r="I746" t="s">
        <v>8304</v>
      </c>
      <c r="J746" s="10" t="s">
        <v>8305</v>
      </c>
    </row>
    <row r="747" spans="1:10" x14ac:dyDescent="0.25">
      <c r="A747" t="s">
        <v>2276</v>
      </c>
      <c r="B747">
        <v>2023</v>
      </c>
      <c r="C747" t="s">
        <v>169</v>
      </c>
      <c r="D747" t="b">
        <f>TRUE()</f>
        <v>1</v>
      </c>
      <c r="E747" t="b">
        <f>COUNTIF(connections!A:A, A747) &gt; 0</f>
        <v>0</v>
      </c>
      <c r="G747" t="s">
        <v>2277</v>
      </c>
      <c r="J747" s="10" t="s">
        <v>2278</v>
      </c>
    </row>
    <row r="748" spans="1:10" x14ac:dyDescent="0.25">
      <c r="A748" t="s">
        <v>7896</v>
      </c>
      <c r="B748">
        <v>2025</v>
      </c>
      <c r="C748" t="s">
        <v>169</v>
      </c>
      <c r="D748" t="b">
        <f>TRUE()</f>
        <v>1</v>
      </c>
      <c r="E748" t="b">
        <f>COUNTIF(connections!A:A, A748) &gt; 0</f>
        <v>0</v>
      </c>
      <c r="G748" t="s">
        <v>7897</v>
      </c>
      <c r="J748" s="10" t="s">
        <v>7895</v>
      </c>
    </row>
    <row r="749" spans="1:10" x14ac:dyDescent="0.25">
      <c r="A749" t="s">
        <v>2279</v>
      </c>
      <c r="B749">
        <v>2014</v>
      </c>
      <c r="C749" t="s">
        <v>172</v>
      </c>
      <c r="D749" t="b">
        <f>TRUE()</f>
        <v>1</v>
      </c>
      <c r="E749" t="b">
        <f>COUNTIF(connections!A:A, A749) &gt; 0</f>
        <v>1</v>
      </c>
      <c r="G749" t="s">
        <v>2280</v>
      </c>
      <c r="H749" t="s">
        <v>180</v>
      </c>
      <c r="I749" t="s">
        <v>14153</v>
      </c>
      <c r="J749" s="10" t="s">
        <v>14154</v>
      </c>
    </row>
    <row r="750" spans="1:10" x14ac:dyDescent="0.25">
      <c r="A750" t="s">
        <v>2281</v>
      </c>
      <c r="B750">
        <v>2022</v>
      </c>
      <c r="C750" t="s">
        <v>169</v>
      </c>
      <c r="D750" t="b">
        <f>TRUE()</f>
        <v>1</v>
      </c>
      <c r="E750" t="b">
        <f>COUNTIF(connections!A:A, A750) &gt; 0</f>
        <v>0</v>
      </c>
      <c r="F750" t="s">
        <v>645</v>
      </c>
      <c r="G750" t="s">
        <v>2282</v>
      </c>
      <c r="H750" t="s">
        <v>180</v>
      </c>
      <c r="I750" t="s">
        <v>2283</v>
      </c>
      <c r="J750" s="1" t="s">
        <v>2284</v>
      </c>
    </row>
    <row r="751" spans="1:10" x14ac:dyDescent="0.25">
      <c r="A751" t="s">
        <v>2285</v>
      </c>
      <c r="B751">
        <v>2008</v>
      </c>
      <c r="C751" t="s">
        <v>172</v>
      </c>
      <c r="D751" t="b">
        <f>TRUE()</f>
        <v>1</v>
      </c>
      <c r="E751" t="b">
        <f>COUNTIF(connections!A:A, A751) &gt; 0</f>
        <v>1</v>
      </c>
      <c r="G751" t="s">
        <v>2286</v>
      </c>
      <c r="H751" t="s">
        <v>180</v>
      </c>
      <c r="I751" t="s">
        <v>2287</v>
      </c>
    </row>
    <row r="752" spans="1:10" x14ac:dyDescent="0.25">
      <c r="A752" t="s">
        <v>2288</v>
      </c>
      <c r="B752">
        <v>2000</v>
      </c>
      <c r="C752" t="s">
        <v>172</v>
      </c>
      <c r="D752" t="b">
        <f>TRUE()</f>
        <v>1</v>
      </c>
      <c r="E752" t="b">
        <f>COUNTIF(connections!A:A, A752) &gt; 0</f>
        <v>1</v>
      </c>
      <c r="G752" t="s">
        <v>2289</v>
      </c>
      <c r="H752" t="s">
        <v>180</v>
      </c>
      <c r="I752" t="s">
        <v>2290</v>
      </c>
    </row>
    <row r="753" spans="1:10" x14ac:dyDescent="0.25">
      <c r="A753" t="s">
        <v>2291</v>
      </c>
      <c r="B753">
        <v>2010</v>
      </c>
      <c r="C753" t="s">
        <v>172</v>
      </c>
      <c r="D753" t="b">
        <f>TRUE()</f>
        <v>1</v>
      </c>
      <c r="E753" t="b">
        <f>COUNTIF(connections!A:A, A753) &gt; 0</f>
        <v>1</v>
      </c>
      <c r="G753" t="s">
        <v>2292</v>
      </c>
      <c r="H753" t="s">
        <v>180</v>
      </c>
      <c r="I753" t="s">
        <v>2293</v>
      </c>
    </row>
    <row r="754" spans="1:10" x14ac:dyDescent="0.25">
      <c r="A754" t="s">
        <v>2294</v>
      </c>
      <c r="B754">
        <v>2002</v>
      </c>
      <c r="C754" t="s">
        <v>172</v>
      </c>
      <c r="D754" t="b">
        <f>TRUE()</f>
        <v>1</v>
      </c>
      <c r="E754" t="b">
        <f>COUNTIF(connections!A:A, A754) &gt; 0</f>
        <v>0</v>
      </c>
      <c r="G754" t="s">
        <v>2295</v>
      </c>
      <c r="H754" t="s">
        <v>180</v>
      </c>
      <c r="I754" t="s">
        <v>2296</v>
      </c>
    </row>
    <row r="755" spans="1:10" x14ac:dyDescent="0.25">
      <c r="A755" t="s">
        <v>2297</v>
      </c>
      <c r="B755">
        <v>1996</v>
      </c>
      <c r="C755" t="s">
        <v>172</v>
      </c>
      <c r="D755" t="b">
        <f>TRUE()</f>
        <v>1</v>
      </c>
      <c r="E755" t="b">
        <f>COUNTIF(connections!A:A, A755) &gt; 0</f>
        <v>1</v>
      </c>
      <c r="G755" t="s">
        <v>2298</v>
      </c>
      <c r="H755" t="s">
        <v>180</v>
      </c>
      <c r="I755" t="s">
        <v>2299</v>
      </c>
    </row>
    <row r="756" spans="1:10" x14ac:dyDescent="0.25">
      <c r="A756" t="s">
        <v>2300</v>
      </c>
      <c r="B756">
        <v>2001</v>
      </c>
      <c r="C756" t="s">
        <v>172</v>
      </c>
      <c r="D756" t="b">
        <f>TRUE()</f>
        <v>1</v>
      </c>
      <c r="E756" t="b">
        <f>COUNTIF(connections!A:A, A756) &gt; 0</f>
        <v>0</v>
      </c>
      <c r="G756" t="s">
        <v>2301</v>
      </c>
      <c r="H756" t="s">
        <v>180</v>
      </c>
      <c r="I756" t="s">
        <v>2302</v>
      </c>
    </row>
    <row r="757" spans="1:10" x14ac:dyDescent="0.25">
      <c r="A757" t="s">
        <v>2303</v>
      </c>
      <c r="B757">
        <v>2024</v>
      </c>
      <c r="C757" t="s">
        <v>172</v>
      </c>
      <c r="D757" t="b">
        <f>TRUE()</f>
        <v>1</v>
      </c>
      <c r="E757" t="b">
        <f>COUNTIF(connections!A:A, A757) &gt; 0</f>
        <v>0</v>
      </c>
      <c r="G757" t="s">
        <v>2304</v>
      </c>
      <c r="H757" t="s">
        <v>180</v>
      </c>
      <c r="I757" t="s">
        <v>2305</v>
      </c>
      <c r="J757" s="1" t="s">
        <v>2306</v>
      </c>
    </row>
    <row r="758" spans="1:10" x14ac:dyDescent="0.25">
      <c r="A758" t="s">
        <v>2307</v>
      </c>
      <c r="B758">
        <v>2010</v>
      </c>
      <c r="C758" t="s">
        <v>172</v>
      </c>
      <c r="D758" t="b">
        <f>TRUE()</f>
        <v>1</v>
      </c>
      <c r="E758" t="b">
        <f>COUNTIF(connections!A:A, A758) &gt; 0</f>
        <v>1</v>
      </c>
      <c r="G758" t="s">
        <v>2308</v>
      </c>
      <c r="H758" t="s">
        <v>180</v>
      </c>
      <c r="I758" t="s">
        <v>2309</v>
      </c>
      <c r="J758" s="1" t="s">
        <v>2310</v>
      </c>
    </row>
    <row r="759" spans="1:10" x14ac:dyDescent="0.25">
      <c r="A759" t="s">
        <v>2311</v>
      </c>
      <c r="B759">
        <v>2023</v>
      </c>
      <c r="C759" t="s">
        <v>215</v>
      </c>
      <c r="D759" t="b">
        <f>TRUE()</f>
        <v>1</v>
      </c>
      <c r="E759" t="b">
        <f>COUNTIF(connections!A:A, A759) &gt; 0</f>
        <v>1</v>
      </c>
      <c r="G759" t="s">
        <v>2312</v>
      </c>
      <c r="H759" t="s">
        <v>180</v>
      </c>
      <c r="I759" t="s">
        <v>2313</v>
      </c>
      <c r="J759" s="1" t="s">
        <v>2314</v>
      </c>
    </row>
    <row r="760" spans="1:10" x14ac:dyDescent="0.25">
      <c r="A760" t="s">
        <v>2315</v>
      </c>
      <c r="B760">
        <v>2010</v>
      </c>
      <c r="C760" t="s">
        <v>169</v>
      </c>
      <c r="D760" t="b">
        <f>TRUE()</f>
        <v>1</v>
      </c>
      <c r="E760" t="b">
        <f>COUNTIF(connections!A:A, A760) &gt; 0</f>
        <v>1</v>
      </c>
      <c r="G760" t="s">
        <v>2316</v>
      </c>
    </row>
    <row r="761" spans="1:10" x14ac:dyDescent="0.25">
      <c r="A761" t="s">
        <v>17054</v>
      </c>
      <c r="B761">
        <v>2026</v>
      </c>
      <c r="C761" t="s">
        <v>215</v>
      </c>
      <c r="D761" t="b">
        <v>1</v>
      </c>
      <c r="E761" t="b">
        <f>COUNTIF(connections!A:A, A761) &gt; 0</f>
        <v>0</v>
      </c>
      <c r="G761" t="s">
        <v>17055</v>
      </c>
      <c r="J761" s="10" t="s">
        <v>17056</v>
      </c>
    </row>
    <row r="762" spans="1:10" x14ac:dyDescent="0.25">
      <c r="A762" t="s">
        <v>2317</v>
      </c>
      <c r="B762">
        <v>2022</v>
      </c>
      <c r="C762" t="s">
        <v>215</v>
      </c>
      <c r="D762" t="b">
        <f>TRUE()</f>
        <v>1</v>
      </c>
      <c r="E762" t="b">
        <f>COUNTIF(connections!A:A, A762) &gt; 0</f>
        <v>1</v>
      </c>
      <c r="F762" t="s">
        <v>1157</v>
      </c>
      <c r="G762" t="s">
        <v>2318</v>
      </c>
      <c r="H762" t="s">
        <v>180</v>
      </c>
      <c r="I762" t="s">
        <v>2319</v>
      </c>
      <c r="J762" s="1" t="s">
        <v>2320</v>
      </c>
    </row>
    <row r="763" spans="1:10" x14ac:dyDescent="0.25">
      <c r="A763" t="s">
        <v>2321</v>
      </c>
      <c r="B763">
        <v>2022</v>
      </c>
      <c r="C763" t="s">
        <v>169</v>
      </c>
      <c r="D763" t="b">
        <f>TRUE()</f>
        <v>1</v>
      </c>
      <c r="E763" t="b">
        <f>COUNTIF(connections!A:A, A763) &gt; 0</f>
        <v>0</v>
      </c>
      <c r="F763" t="s">
        <v>1023</v>
      </c>
      <c r="G763" t="s">
        <v>2322</v>
      </c>
    </row>
    <row r="764" spans="1:10" x14ac:dyDescent="0.25">
      <c r="A764" t="s">
        <v>7903</v>
      </c>
      <c r="B764">
        <v>2026</v>
      </c>
      <c r="C764" t="s">
        <v>175</v>
      </c>
      <c r="D764" t="b">
        <f>TRUE()</f>
        <v>1</v>
      </c>
      <c r="E764" t="b">
        <f>COUNTIF(connections!A:A, A764) &gt; 0</f>
        <v>0</v>
      </c>
      <c r="G764" t="s">
        <v>7904</v>
      </c>
      <c r="J764" s="10" t="s">
        <v>7905</v>
      </c>
    </row>
    <row r="765" spans="1:10" x14ac:dyDescent="0.25">
      <c r="A765" t="s">
        <v>2323</v>
      </c>
      <c r="B765">
        <v>2012</v>
      </c>
      <c r="C765" t="s">
        <v>172</v>
      </c>
      <c r="D765" t="b">
        <f>TRUE()</f>
        <v>1</v>
      </c>
      <c r="E765" t="b">
        <f>COUNTIF(connections!A:A, A765) &gt; 0</f>
        <v>0</v>
      </c>
      <c r="G765" t="s">
        <v>2324</v>
      </c>
    </row>
    <row r="766" spans="1:10" x14ac:dyDescent="0.25">
      <c r="A766" t="s">
        <v>2325</v>
      </c>
      <c r="B766">
        <v>2026</v>
      </c>
      <c r="C766" t="s">
        <v>215</v>
      </c>
      <c r="D766" t="b">
        <f>TRUE()</f>
        <v>1</v>
      </c>
      <c r="E766" t="b">
        <f>COUNTIF(connections!A:A, A766) &gt; 0</f>
        <v>0</v>
      </c>
      <c r="G766" t="s">
        <v>2326</v>
      </c>
      <c r="J766" s="10" t="s">
        <v>2327</v>
      </c>
    </row>
    <row r="767" spans="1:10" x14ac:dyDescent="0.25">
      <c r="A767" t="s">
        <v>2328</v>
      </c>
      <c r="B767">
        <v>2020</v>
      </c>
      <c r="C767" t="s">
        <v>169</v>
      </c>
      <c r="D767" t="b">
        <f>TRUE()</f>
        <v>1</v>
      </c>
      <c r="E767" t="b">
        <f>COUNTIF(connections!A:A, A767) &gt; 0</f>
        <v>1</v>
      </c>
      <c r="G767" t="s">
        <v>2329</v>
      </c>
      <c r="H767" t="s">
        <v>180</v>
      </c>
      <c r="I767" t="s">
        <v>2330</v>
      </c>
      <c r="J767" s="1" t="s">
        <v>2331</v>
      </c>
    </row>
    <row r="768" spans="1:10" x14ac:dyDescent="0.25">
      <c r="A768" t="s">
        <v>2332</v>
      </c>
      <c r="B768">
        <v>2026</v>
      </c>
      <c r="C768" t="s">
        <v>169</v>
      </c>
      <c r="D768" t="b">
        <f>TRUE()</f>
        <v>1</v>
      </c>
      <c r="E768" t="b">
        <f>COUNTIF(connections!A:A, A768) &gt; 0</f>
        <v>0</v>
      </c>
      <c r="G768" t="s">
        <v>2333</v>
      </c>
      <c r="H768" t="s">
        <v>180</v>
      </c>
      <c r="I768" t="s">
        <v>8301</v>
      </c>
      <c r="J768" s="10" t="s">
        <v>8302</v>
      </c>
    </row>
    <row r="769" spans="1:10" x14ac:dyDescent="0.25">
      <c r="A769" t="s">
        <v>2334</v>
      </c>
      <c r="B769">
        <v>2014</v>
      </c>
      <c r="C769" t="s">
        <v>169</v>
      </c>
      <c r="D769" t="b">
        <f>TRUE()</f>
        <v>1</v>
      </c>
      <c r="E769" t="b">
        <f>COUNTIF(connections!A:A, A769) &gt; 0</f>
        <v>0</v>
      </c>
      <c r="G769" t="s">
        <v>2335</v>
      </c>
      <c r="H769" t="s">
        <v>180</v>
      </c>
      <c r="I769" t="s">
        <v>8287</v>
      </c>
      <c r="J769" s="10" t="s">
        <v>2336</v>
      </c>
    </row>
    <row r="770" spans="1:10" x14ac:dyDescent="0.25">
      <c r="A770" t="s">
        <v>2337</v>
      </c>
      <c r="B770">
        <v>2024</v>
      </c>
      <c r="C770" t="s">
        <v>175</v>
      </c>
      <c r="D770" t="b">
        <f>TRUE()</f>
        <v>1</v>
      </c>
      <c r="E770" t="b">
        <f>COUNTIF(connections!A:A, A770) &gt; 0</f>
        <v>0</v>
      </c>
      <c r="F770" t="s">
        <v>264</v>
      </c>
      <c r="G770" t="s">
        <v>2338</v>
      </c>
      <c r="H770" t="s">
        <v>180</v>
      </c>
      <c r="I770" t="s">
        <v>2339</v>
      </c>
      <c r="J770" s="1" t="s">
        <v>2340</v>
      </c>
    </row>
    <row r="771" spans="1:10" x14ac:dyDescent="0.25">
      <c r="A771" t="s">
        <v>2341</v>
      </c>
      <c r="B771">
        <v>2006</v>
      </c>
      <c r="C771" t="s">
        <v>172</v>
      </c>
      <c r="D771" t="b">
        <f>TRUE()</f>
        <v>1</v>
      </c>
      <c r="E771" t="b">
        <f>COUNTIF(connections!A:A, A771) &gt; 0</f>
        <v>1</v>
      </c>
      <c r="G771" t="s">
        <v>2342</v>
      </c>
      <c r="H771" t="s">
        <v>180</v>
      </c>
      <c r="I771" t="s">
        <v>2343</v>
      </c>
    </row>
    <row r="772" spans="1:10" x14ac:dyDescent="0.25">
      <c r="A772" t="s">
        <v>2344</v>
      </c>
      <c r="B772">
        <v>2018</v>
      </c>
      <c r="C772" t="s">
        <v>169</v>
      </c>
      <c r="D772" t="b">
        <f>FALSE()</f>
        <v>0</v>
      </c>
      <c r="E772" t="b">
        <f>COUNTIF(connections!A:A, A772) &gt; 0</f>
        <v>0</v>
      </c>
      <c r="G772" t="s">
        <v>2345</v>
      </c>
      <c r="H772" t="s">
        <v>180</v>
      </c>
      <c r="I772" t="s">
        <v>2346</v>
      </c>
      <c r="J772" s="1" t="s">
        <v>2347</v>
      </c>
    </row>
    <row r="773" spans="1:10" x14ac:dyDescent="0.25">
      <c r="A773" t="s">
        <v>90</v>
      </c>
      <c r="B773">
        <v>2017</v>
      </c>
      <c r="C773" t="s">
        <v>175</v>
      </c>
      <c r="D773" t="b">
        <f>TRUE()</f>
        <v>1</v>
      </c>
      <c r="E773" t="b">
        <f>COUNTIF(connections!A:A, A773) &gt; 0</f>
        <v>1</v>
      </c>
      <c r="G773" t="s">
        <v>2348</v>
      </c>
      <c r="H773" t="s">
        <v>180</v>
      </c>
      <c r="I773" t="s">
        <v>2349</v>
      </c>
      <c r="J773" s="1" t="s">
        <v>2350</v>
      </c>
    </row>
    <row r="774" spans="1:10" x14ac:dyDescent="0.25">
      <c r="A774" t="s">
        <v>38</v>
      </c>
      <c r="B774">
        <v>2026</v>
      </c>
      <c r="C774" t="s">
        <v>175</v>
      </c>
      <c r="D774" t="b">
        <f>TRUE()</f>
        <v>1</v>
      </c>
      <c r="E774" t="b">
        <f>COUNTIF(connections!A:A, A774) &gt; 0</f>
        <v>0</v>
      </c>
      <c r="G774" t="s">
        <v>2351</v>
      </c>
      <c r="H774" t="s">
        <v>180</v>
      </c>
      <c r="I774" t="s">
        <v>2352</v>
      </c>
      <c r="J774" s="1" t="s">
        <v>2353</v>
      </c>
    </row>
    <row r="775" spans="1:10" x14ac:dyDescent="0.25">
      <c r="A775" t="s">
        <v>9826</v>
      </c>
      <c r="B775">
        <v>2026</v>
      </c>
      <c r="C775" t="s">
        <v>169</v>
      </c>
      <c r="D775" t="b">
        <v>0</v>
      </c>
      <c r="E775" t="b">
        <f>COUNTIF(connections!A:A, A775) &gt; 0</f>
        <v>0</v>
      </c>
      <c r="G775" t="s">
        <v>9827</v>
      </c>
      <c r="H775" t="s">
        <v>180</v>
      </c>
      <c r="I775" t="s">
        <v>9828</v>
      </c>
      <c r="J775" s="10" t="s">
        <v>9829</v>
      </c>
    </row>
    <row r="776" spans="1:10" x14ac:dyDescent="0.25">
      <c r="A776" t="s">
        <v>2354</v>
      </c>
      <c r="B776">
        <v>2018</v>
      </c>
      <c r="C776" t="s">
        <v>215</v>
      </c>
      <c r="D776" t="b">
        <f>TRUE()</f>
        <v>1</v>
      </c>
      <c r="E776" t="b">
        <f>COUNTIF(connections!A:A, A776) &gt; 0</f>
        <v>1</v>
      </c>
      <c r="F776" t="s">
        <v>308</v>
      </c>
      <c r="G776" t="s">
        <v>2355</v>
      </c>
      <c r="H776" t="s">
        <v>180</v>
      </c>
      <c r="I776" t="s">
        <v>2356</v>
      </c>
      <c r="J776" s="1" t="s">
        <v>2357</v>
      </c>
    </row>
    <row r="777" spans="1:10" x14ac:dyDescent="0.25">
      <c r="A777" t="s">
        <v>8338</v>
      </c>
      <c r="B777">
        <v>2024</v>
      </c>
      <c r="C777" t="s">
        <v>169</v>
      </c>
      <c r="D777" t="b">
        <f>TRUE()</f>
        <v>1</v>
      </c>
      <c r="E777" t="b">
        <f>COUNTIF(connections!A:A, A777) &gt; 0</f>
        <v>0</v>
      </c>
      <c r="G777" t="s">
        <v>8339</v>
      </c>
      <c r="H777" t="s">
        <v>180</v>
      </c>
      <c r="I777" t="s">
        <v>8340</v>
      </c>
    </row>
    <row r="778" spans="1:10" x14ac:dyDescent="0.25">
      <c r="A778" t="s">
        <v>2358</v>
      </c>
      <c r="B778">
        <v>2023</v>
      </c>
      <c r="C778" t="s">
        <v>169</v>
      </c>
      <c r="D778" t="b">
        <f>TRUE()</f>
        <v>1</v>
      </c>
      <c r="E778" t="b">
        <f>COUNTIF(connections!A:A, A778) &gt; 0</f>
        <v>1</v>
      </c>
      <c r="G778" t="s">
        <v>2359</v>
      </c>
      <c r="H778" t="s">
        <v>180</v>
      </c>
      <c r="I778" t="s">
        <v>2360</v>
      </c>
      <c r="J778" s="1" t="s">
        <v>2361</v>
      </c>
    </row>
    <row r="779" spans="1:10" x14ac:dyDescent="0.25">
      <c r="A779" t="s">
        <v>2362</v>
      </c>
      <c r="B779">
        <v>2025</v>
      </c>
      <c r="C779" t="s">
        <v>175</v>
      </c>
      <c r="D779" t="b">
        <f>TRUE()</f>
        <v>1</v>
      </c>
      <c r="E779" t="b">
        <f>COUNTIF(connections!A:A, A779) &gt; 0</f>
        <v>0</v>
      </c>
      <c r="F779" t="s">
        <v>347</v>
      </c>
      <c r="G779" t="s">
        <v>2363</v>
      </c>
    </row>
    <row r="780" spans="1:10" x14ac:dyDescent="0.25">
      <c r="A780" t="s">
        <v>2364</v>
      </c>
      <c r="B780">
        <v>2026</v>
      </c>
      <c r="C780" t="s">
        <v>175</v>
      </c>
      <c r="D780" t="b">
        <f>TRUE()</f>
        <v>1</v>
      </c>
      <c r="E780" t="b">
        <f>COUNTIF(connections!A:A, A780) &gt; 0</f>
        <v>0</v>
      </c>
      <c r="F780" t="s">
        <v>347</v>
      </c>
      <c r="G780" t="s">
        <v>2365</v>
      </c>
    </row>
    <row r="781" spans="1:10" x14ac:dyDescent="0.25">
      <c r="A781" t="s">
        <v>2366</v>
      </c>
      <c r="B781">
        <v>2025</v>
      </c>
      <c r="C781" t="s">
        <v>175</v>
      </c>
      <c r="D781" t="b">
        <f>FALSE()</f>
        <v>0</v>
      </c>
      <c r="E781" t="b">
        <f>COUNTIF(connections!A:A, A781) &gt; 0</f>
        <v>0</v>
      </c>
      <c r="F781" t="s">
        <v>347</v>
      </c>
      <c r="G781" t="s">
        <v>2367</v>
      </c>
      <c r="H781" t="s">
        <v>180</v>
      </c>
      <c r="I781" t="s">
        <v>2368</v>
      </c>
      <c r="J781" s="1" t="s">
        <v>2369</v>
      </c>
    </row>
    <row r="782" spans="1:10" x14ac:dyDescent="0.25">
      <c r="A782" t="s">
        <v>16972</v>
      </c>
      <c r="B782">
        <v>2023</v>
      </c>
      <c r="C782" t="s">
        <v>169</v>
      </c>
      <c r="D782" t="b">
        <v>1</v>
      </c>
      <c r="E782" t="b">
        <f>COUNTIF(connections!A:A, A782) &gt; 0</f>
        <v>1</v>
      </c>
      <c r="F782" t="s">
        <v>4917</v>
      </c>
      <c r="G782" t="s">
        <v>16973</v>
      </c>
      <c r="J782" s="10" t="s">
        <v>16974</v>
      </c>
    </row>
    <row r="783" spans="1:10" x14ac:dyDescent="0.25">
      <c r="A783" t="s">
        <v>2370</v>
      </c>
      <c r="B783">
        <v>2021</v>
      </c>
      <c r="C783" t="s">
        <v>169</v>
      </c>
      <c r="D783" t="b">
        <f>TRUE()</f>
        <v>1</v>
      </c>
      <c r="E783" t="b">
        <f>COUNTIF(connections!A:A, A783) &gt; 0</f>
        <v>1</v>
      </c>
      <c r="F783" t="s">
        <v>4917</v>
      </c>
      <c r="G783" t="s">
        <v>2371</v>
      </c>
      <c r="H783" t="s">
        <v>180</v>
      </c>
      <c r="I783" t="s">
        <v>2372</v>
      </c>
      <c r="J783" s="1" t="s">
        <v>2373</v>
      </c>
    </row>
    <row r="784" spans="1:10" x14ac:dyDescent="0.25">
      <c r="A784" t="s">
        <v>2374</v>
      </c>
      <c r="B784">
        <v>2025</v>
      </c>
      <c r="C784" t="s">
        <v>169</v>
      </c>
      <c r="D784" t="b">
        <f>TRUE()</f>
        <v>1</v>
      </c>
      <c r="E784" t="b">
        <f>COUNTIF(connections!A:A, A784) &gt; 0</f>
        <v>0</v>
      </c>
      <c r="G784" t="s">
        <v>2375</v>
      </c>
      <c r="H784" t="s">
        <v>180</v>
      </c>
      <c r="I784" t="s">
        <v>2376</v>
      </c>
      <c r="J784" s="1" t="s">
        <v>2377</v>
      </c>
    </row>
    <row r="785" spans="1:10" x14ac:dyDescent="0.25">
      <c r="A785" t="s">
        <v>2378</v>
      </c>
      <c r="B785">
        <v>2025</v>
      </c>
      <c r="C785" t="s">
        <v>215</v>
      </c>
      <c r="D785" t="b">
        <v>1</v>
      </c>
      <c r="E785" t="b">
        <f>COUNTIF(connections!A:A, A785) &gt; 0</f>
        <v>0</v>
      </c>
      <c r="G785" t="s">
        <v>2379</v>
      </c>
      <c r="H785" t="s">
        <v>180</v>
      </c>
      <c r="I785" t="s">
        <v>2380</v>
      </c>
      <c r="J785" s="1" t="s">
        <v>2381</v>
      </c>
    </row>
    <row r="786" spans="1:10" x14ac:dyDescent="0.25">
      <c r="A786" t="s">
        <v>2382</v>
      </c>
      <c r="B786">
        <v>2016</v>
      </c>
      <c r="C786" t="s">
        <v>175</v>
      </c>
      <c r="D786" t="b">
        <f>FALSE()</f>
        <v>0</v>
      </c>
      <c r="E786" t="b">
        <f>COUNTIF(connections!A:A, A786) &gt; 0</f>
        <v>0</v>
      </c>
      <c r="G786" t="s">
        <v>2383</v>
      </c>
      <c r="H786" t="s">
        <v>180</v>
      </c>
      <c r="I786" t="s">
        <v>2384</v>
      </c>
      <c r="J786" s="1" t="s">
        <v>2385</v>
      </c>
    </row>
    <row r="787" spans="1:10" x14ac:dyDescent="0.25">
      <c r="A787" t="s">
        <v>2386</v>
      </c>
      <c r="B787">
        <v>2022</v>
      </c>
      <c r="C787" t="s">
        <v>172</v>
      </c>
      <c r="D787" t="b">
        <f>TRUE()</f>
        <v>1</v>
      </c>
      <c r="E787" t="b">
        <f>COUNTIF(connections!A:A, A787) &gt; 0</f>
        <v>1</v>
      </c>
      <c r="G787" t="s">
        <v>2387</v>
      </c>
    </row>
    <row r="788" spans="1:10" x14ac:dyDescent="0.25">
      <c r="A788" t="s">
        <v>2388</v>
      </c>
      <c r="B788">
        <v>2023</v>
      </c>
      <c r="C788" t="s">
        <v>172</v>
      </c>
      <c r="D788" t="b">
        <f>TRUE()</f>
        <v>1</v>
      </c>
      <c r="E788" t="b">
        <f>COUNTIF(connections!A:A, A788) &gt; 0</f>
        <v>0</v>
      </c>
      <c r="G788" t="s">
        <v>2389</v>
      </c>
    </row>
    <row r="789" spans="1:10" x14ac:dyDescent="0.25">
      <c r="A789" t="s">
        <v>2390</v>
      </c>
      <c r="B789">
        <v>2022</v>
      </c>
      <c r="C789" t="s">
        <v>169</v>
      </c>
      <c r="D789" t="b">
        <f>TRUE()</f>
        <v>1</v>
      </c>
      <c r="E789" t="b">
        <f>COUNTIF(connections!A:A, A789) &gt; 0</f>
        <v>1</v>
      </c>
      <c r="G789" t="s">
        <v>2391</v>
      </c>
      <c r="H789" t="s">
        <v>180</v>
      </c>
      <c r="I789" t="s">
        <v>2392</v>
      </c>
      <c r="J789" s="1" t="s">
        <v>2393</v>
      </c>
    </row>
    <row r="790" spans="1:10" x14ac:dyDescent="0.25">
      <c r="A790" t="s">
        <v>9859</v>
      </c>
      <c r="B790">
        <v>2021</v>
      </c>
      <c r="C790" t="s">
        <v>169</v>
      </c>
      <c r="D790" t="b">
        <v>1</v>
      </c>
      <c r="E790" t="b">
        <f>COUNTIF(connections!A:A, A790) &gt; 0</f>
        <v>0</v>
      </c>
      <c r="G790" t="s">
        <v>9860</v>
      </c>
      <c r="H790" t="s">
        <v>180</v>
      </c>
      <c r="I790" t="s">
        <v>9863</v>
      </c>
      <c r="J790" s="10" t="s">
        <v>9861</v>
      </c>
    </row>
    <row r="791" spans="1:10" x14ac:dyDescent="0.25">
      <c r="A791" t="s">
        <v>2394</v>
      </c>
      <c r="B791">
        <v>2015</v>
      </c>
      <c r="C791" t="s">
        <v>169</v>
      </c>
      <c r="D791" t="b">
        <f>FALSE()</f>
        <v>0</v>
      </c>
      <c r="E791" t="b">
        <f>COUNTIF(connections!A:A, A791) &gt; 0</f>
        <v>0</v>
      </c>
      <c r="F791" t="s">
        <v>267</v>
      </c>
      <c r="G791" t="s">
        <v>2395</v>
      </c>
    </row>
    <row r="792" spans="1:10" x14ac:dyDescent="0.25">
      <c r="A792" t="s">
        <v>2396</v>
      </c>
      <c r="B792">
        <v>2019</v>
      </c>
      <c r="C792" t="s">
        <v>169</v>
      </c>
      <c r="D792" t="b">
        <f>TRUE()</f>
        <v>1</v>
      </c>
      <c r="E792" t="b">
        <f>COUNTIF(connections!A:A, A792) &gt; 0</f>
        <v>1</v>
      </c>
      <c r="G792" t="s">
        <v>2397</v>
      </c>
      <c r="J792" s="1" t="s">
        <v>2398</v>
      </c>
    </row>
    <row r="793" spans="1:10" x14ac:dyDescent="0.25">
      <c r="A793" t="s">
        <v>2399</v>
      </c>
      <c r="B793">
        <v>2016</v>
      </c>
      <c r="C793" t="s">
        <v>172</v>
      </c>
      <c r="D793" t="b">
        <f>TRUE()</f>
        <v>1</v>
      </c>
      <c r="E793" t="b">
        <f>COUNTIF(connections!A:A, A793) &gt; 0</f>
        <v>0</v>
      </c>
      <c r="G793" t="s">
        <v>2400</v>
      </c>
      <c r="H793" t="s">
        <v>180</v>
      </c>
      <c r="I793" t="s">
        <v>2401</v>
      </c>
      <c r="J793" s="10" t="s">
        <v>2402</v>
      </c>
    </row>
    <row r="794" spans="1:10" x14ac:dyDescent="0.25">
      <c r="A794" t="s">
        <v>8068</v>
      </c>
      <c r="B794">
        <v>2024</v>
      </c>
      <c r="C794" t="s">
        <v>215</v>
      </c>
      <c r="D794" t="b">
        <f>TRUE()</f>
        <v>1</v>
      </c>
      <c r="E794" t="b">
        <f>COUNTIF(connections!A:A, A794) &gt; 0</f>
        <v>0</v>
      </c>
      <c r="F794" t="s">
        <v>267</v>
      </c>
      <c r="G794" t="s">
        <v>8069</v>
      </c>
      <c r="H794" t="s">
        <v>180</v>
      </c>
      <c r="I794" t="s">
        <v>8288</v>
      </c>
      <c r="J794" s="10" t="s">
        <v>8070</v>
      </c>
    </row>
    <row r="795" spans="1:10" x14ac:dyDescent="0.25">
      <c r="A795" t="s">
        <v>7811</v>
      </c>
      <c r="B795">
        <v>2019</v>
      </c>
      <c r="C795" t="s">
        <v>169</v>
      </c>
      <c r="D795" t="b">
        <f>TRUE()</f>
        <v>1</v>
      </c>
      <c r="E795" t="b">
        <f>COUNTIF(connections!A:A, A795) &gt; 0</f>
        <v>0</v>
      </c>
      <c r="G795" t="s">
        <v>7812</v>
      </c>
      <c r="H795" t="s">
        <v>180</v>
      </c>
      <c r="I795" t="s">
        <v>8289</v>
      </c>
      <c r="J795" s="10" t="s">
        <v>7813</v>
      </c>
    </row>
    <row r="796" spans="1:10" x14ac:dyDescent="0.25">
      <c r="A796" t="s">
        <v>14211</v>
      </c>
      <c r="B796">
        <v>2023</v>
      </c>
      <c r="C796" t="s">
        <v>169</v>
      </c>
      <c r="D796" t="b">
        <v>1</v>
      </c>
      <c r="E796" t="b">
        <f>COUNTIF(connections!A:A, A796) &gt; 0</f>
        <v>1</v>
      </c>
      <c r="G796" t="s">
        <v>14212</v>
      </c>
      <c r="J796" s="10" t="s">
        <v>14215</v>
      </c>
    </row>
    <row r="797" spans="1:10" x14ac:dyDescent="0.25">
      <c r="A797" t="s">
        <v>2403</v>
      </c>
      <c r="B797">
        <v>2022</v>
      </c>
      <c r="C797" t="s">
        <v>169</v>
      </c>
      <c r="D797" t="b">
        <f>TRUE()</f>
        <v>1</v>
      </c>
      <c r="E797" t="b">
        <f>COUNTIF(connections!A:A, A797) &gt; 0</f>
        <v>1</v>
      </c>
      <c r="G797" t="s">
        <v>2404</v>
      </c>
      <c r="H797" t="s">
        <v>180</v>
      </c>
      <c r="I797" t="s">
        <v>2405</v>
      </c>
      <c r="J797" s="1" t="s">
        <v>2406</v>
      </c>
    </row>
    <row r="798" spans="1:10" x14ac:dyDescent="0.25">
      <c r="A798" t="s">
        <v>2407</v>
      </c>
      <c r="B798">
        <v>2023</v>
      </c>
      <c r="C798" t="s">
        <v>215</v>
      </c>
      <c r="D798" t="b">
        <f>TRUE()</f>
        <v>1</v>
      </c>
      <c r="E798" t="b">
        <f>COUNTIF(connections!A:A, A798) &gt; 0</f>
        <v>0</v>
      </c>
      <c r="G798" t="s">
        <v>2408</v>
      </c>
      <c r="H798" t="s">
        <v>180</v>
      </c>
      <c r="I798" t="s">
        <v>7825</v>
      </c>
      <c r="J798" s="10" t="s">
        <v>7826</v>
      </c>
    </row>
    <row r="799" spans="1:10" x14ac:dyDescent="0.25">
      <c r="A799" t="s">
        <v>2409</v>
      </c>
      <c r="B799">
        <v>2024</v>
      </c>
      <c r="C799" t="s">
        <v>175</v>
      </c>
      <c r="D799" t="b">
        <f>TRUE()</f>
        <v>1</v>
      </c>
      <c r="E799" t="b">
        <f>COUNTIF(connections!A:A, A799) &gt; 0</f>
        <v>0</v>
      </c>
      <c r="G799" t="s">
        <v>2410</v>
      </c>
      <c r="H799" t="s">
        <v>180</v>
      </c>
      <c r="I799" t="s">
        <v>2411</v>
      </c>
      <c r="J799" s="1" t="s">
        <v>2412</v>
      </c>
    </row>
    <row r="800" spans="1:10" x14ac:dyDescent="0.25">
      <c r="A800" t="s">
        <v>2413</v>
      </c>
      <c r="B800">
        <v>2012</v>
      </c>
      <c r="C800" t="s">
        <v>169</v>
      </c>
      <c r="D800" t="b">
        <f>TRUE()</f>
        <v>1</v>
      </c>
      <c r="E800" t="b">
        <f>COUNTIF(connections!A:A, A800) &gt; 0</f>
        <v>1</v>
      </c>
      <c r="G800" t="s">
        <v>2414</v>
      </c>
      <c r="H800" t="s">
        <v>180</v>
      </c>
      <c r="I800" t="s">
        <v>2415</v>
      </c>
      <c r="J800" s="1" t="s">
        <v>2416</v>
      </c>
    </row>
    <row r="801" spans="1:10" x14ac:dyDescent="0.25">
      <c r="A801" t="s">
        <v>2417</v>
      </c>
      <c r="B801">
        <v>2020</v>
      </c>
      <c r="C801" t="s">
        <v>169</v>
      </c>
      <c r="D801" t="b">
        <f>TRUE()</f>
        <v>1</v>
      </c>
      <c r="E801" t="b">
        <f>COUNTIF(connections!A:A, A801) &gt; 0</f>
        <v>0</v>
      </c>
      <c r="G801" t="s">
        <v>2418</v>
      </c>
      <c r="H801" t="s">
        <v>180</v>
      </c>
      <c r="I801" t="s">
        <v>2419</v>
      </c>
      <c r="J801" s="1" t="s">
        <v>2420</v>
      </c>
    </row>
    <row r="802" spans="1:10" x14ac:dyDescent="0.25">
      <c r="A802" t="s">
        <v>2421</v>
      </c>
      <c r="B802">
        <v>2008</v>
      </c>
      <c r="C802" t="s">
        <v>169</v>
      </c>
      <c r="D802" t="b">
        <f>TRUE()</f>
        <v>1</v>
      </c>
      <c r="E802" t="b">
        <f>COUNTIF(connections!A:A, A802) &gt; 0</f>
        <v>1</v>
      </c>
      <c r="G802" t="s">
        <v>2422</v>
      </c>
      <c r="H802" t="s">
        <v>180</v>
      </c>
      <c r="I802" t="s">
        <v>2423</v>
      </c>
    </row>
    <row r="803" spans="1:10" x14ac:dyDescent="0.25">
      <c r="A803" t="s">
        <v>2424</v>
      </c>
      <c r="B803">
        <v>2024</v>
      </c>
      <c r="C803" t="s">
        <v>175</v>
      </c>
      <c r="D803" t="b">
        <f>TRUE()</f>
        <v>1</v>
      </c>
      <c r="E803" t="b">
        <f>COUNTIF(connections!A:A, A803) &gt; 0</f>
        <v>0</v>
      </c>
      <c r="F803" t="s">
        <v>347</v>
      </c>
      <c r="G803" t="s">
        <v>2425</v>
      </c>
      <c r="H803" t="s">
        <v>180</v>
      </c>
      <c r="I803" t="s">
        <v>2426</v>
      </c>
      <c r="J803" s="1" t="s">
        <v>2427</v>
      </c>
    </row>
    <row r="804" spans="1:10" x14ac:dyDescent="0.25">
      <c r="A804" t="s">
        <v>14080</v>
      </c>
      <c r="B804">
        <v>2026</v>
      </c>
      <c r="C804" t="s">
        <v>175</v>
      </c>
      <c r="D804" t="b">
        <v>1</v>
      </c>
      <c r="E804" t="b">
        <f>COUNTIF(connections!A:A, A804) &gt; 0</f>
        <v>0</v>
      </c>
      <c r="G804" t="s">
        <v>14082</v>
      </c>
      <c r="J804" s="10" t="s">
        <v>14083</v>
      </c>
    </row>
    <row r="805" spans="1:10" x14ac:dyDescent="0.25">
      <c r="A805" t="s">
        <v>2428</v>
      </c>
      <c r="B805">
        <v>2022</v>
      </c>
      <c r="C805" t="s">
        <v>169</v>
      </c>
      <c r="D805" t="b">
        <f>TRUE()</f>
        <v>1</v>
      </c>
      <c r="E805" t="b">
        <f>COUNTIF(connections!A:A, A805) &gt; 0</f>
        <v>0</v>
      </c>
      <c r="G805" t="s">
        <v>2429</v>
      </c>
      <c r="H805" t="s">
        <v>180</v>
      </c>
      <c r="I805" t="s">
        <v>2430</v>
      </c>
      <c r="J805" s="1" t="s">
        <v>2431</v>
      </c>
    </row>
    <row r="806" spans="1:10" x14ac:dyDescent="0.25">
      <c r="A806" t="s">
        <v>2432</v>
      </c>
      <c r="B806">
        <v>2023</v>
      </c>
      <c r="C806" t="s">
        <v>169</v>
      </c>
      <c r="D806" t="b">
        <f>TRUE()</f>
        <v>1</v>
      </c>
      <c r="E806" t="b">
        <f>COUNTIF(connections!A:A, A806) &gt; 0</f>
        <v>0</v>
      </c>
      <c r="G806" t="s">
        <v>2433</v>
      </c>
      <c r="H806" t="s">
        <v>180</v>
      </c>
      <c r="I806" t="s">
        <v>2434</v>
      </c>
      <c r="J806" s="1" t="s">
        <v>2435</v>
      </c>
    </row>
    <row r="807" spans="1:10" x14ac:dyDescent="0.25">
      <c r="A807" t="s">
        <v>2436</v>
      </c>
      <c r="B807">
        <v>2019</v>
      </c>
      <c r="C807" t="s">
        <v>169</v>
      </c>
      <c r="D807" t="b">
        <f>TRUE()</f>
        <v>1</v>
      </c>
      <c r="E807" t="b">
        <f>COUNTIF(connections!A:A, A807) &gt; 0</f>
        <v>1</v>
      </c>
      <c r="G807" t="s">
        <v>2437</v>
      </c>
      <c r="H807" t="s">
        <v>180</v>
      </c>
      <c r="I807" t="s">
        <v>2438</v>
      </c>
      <c r="J807" s="1" t="s">
        <v>2439</v>
      </c>
    </row>
    <row r="808" spans="1:10" x14ac:dyDescent="0.25">
      <c r="A808" t="s">
        <v>2440</v>
      </c>
      <c r="B808">
        <v>2014</v>
      </c>
      <c r="C808" t="s">
        <v>172</v>
      </c>
      <c r="D808" t="b">
        <f>TRUE()</f>
        <v>1</v>
      </c>
      <c r="E808" t="b">
        <f>COUNTIF(connections!A:A, A808) &gt; 0</f>
        <v>1</v>
      </c>
      <c r="G808" t="s">
        <v>2441</v>
      </c>
      <c r="H808" t="s">
        <v>180</v>
      </c>
      <c r="I808" t="s">
        <v>2442</v>
      </c>
      <c r="J808" s="1" t="s">
        <v>2443</v>
      </c>
    </row>
    <row r="809" spans="1:10" x14ac:dyDescent="0.25">
      <c r="A809" t="s">
        <v>2444</v>
      </c>
      <c r="B809">
        <v>2024</v>
      </c>
      <c r="C809" t="s">
        <v>169</v>
      </c>
      <c r="D809" t="b">
        <f>FALSE()</f>
        <v>0</v>
      </c>
      <c r="E809" t="b">
        <f>COUNTIF(connections!A:A, A809) &gt; 0</f>
        <v>0</v>
      </c>
      <c r="G809" t="s">
        <v>2445</v>
      </c>
      <c r="H809" t="s">
        <v>180</v>
      </c>
      <c r="I809" t="s">
        <v>2446</v>
      </c>
      <c r="J809" s="1" t="s">
        <v>2447</v>
      </c>
    </row>
    <row r="810" spans="1:10" x14ac:dyDescent="0.25">
      <c r="A810" t="s">
        <v>2448</v>
      </c>
      <c r="B810">
        <v>2025</v>
      </c>
      <c r="C810" t="s">
        <v>175</v>
      </c>
      <c r="D810" t="b">
        <f>TRUE()</f>
        <v>1</v>
      </c>
      <c r="E810" t="b">
        <f>COUNTIF(connections!A:A, A810) &gt; 0</f>
        <v>0</v>
      </c>
      <c r="G810" t="s">
        <v>2449</v>
      </c>
      <c r="H810" t="s">
        <v>180</v>
      </c>
      <c r="I810" t="s">
        <v>2450</v>
      </c>
      <c r="J810" s="1" t="s">
        <v>2451</v>
      </c>
    </row>
    <row r="811" spans="1:10" x14ac:dyDescent="0.25">
      <c r="A811" t="s">
        <v>2452</v>
      </c>
      <c r="B811">
        <v>2017</v>
      </c>
      <c r="C811" t="s">
        <v>169</v>
      </c>
      <c r="D811" t="b">
        <f>TRUE()</f>
        <v>1</v>
      </c>
      <c r="E811" t="b">
        <f>COUNTIF(connections!A:A, A811) &gt; 0</f>
        <v>1</v>
      </c>
      <c r="G811" t="s">
        <v>2453</v>
      </c>
      <c r="H811" t="s">
        <v>180</v>
      </c>
      <c r="I811" t="s">
        <v>2454</v>
      </c>
      <c r="J811" s="1" t="s">
        <v>2455</v>
      </c>
    </row>
    <row r="812" spans="1:10" x14ac:dyDescent="0.25">
      <c r="A812" t="s">
        <v>8290</v>
      </c>
      <c r="B812">
        <v>2020</v>
      </c>
      <c r="C812" t="s">
        <v>215</v>
      </c>
      <c r="D812" t="b">
        <f>TRUE()</f>
        <v>1</v>
      </c>
      <c r="E812" t="b">
        <f>COUNTIF(connections!A:A, A812) &gt; 0</f>
        <v>0</v>
      </c>
      <c r="G812" t="s">
        <v>8291</v>
      </c>
      <c r="H812" t="s">
        <v>180</v>
      </c>
      <c r="I812" t="s">
        <v>8292</v>
      </c>
      <c r="J812" s="10" t="s">
        <v>8293</v>
      </c>
    </row>
    <row r="813" spans="1:10" x14ac:dyDescent="0.25">
      <c r="A813" t="s">
        <v>2456</v>
      </c>
      <c r="B813">
        <v>2023</v>
      </c>
      <c r="C813" t="s">
        <v>169</v>
      </c>
      <c r="D813" t="b">
        <f>TRUE()</f>
        <v>1</v>
      </c>
      <c r="E813" t="b">
        <f>COUNTIF(connections!A:A, A813) &gt; 0</f>
        <v>0</v>
      </c>
      <c r="F813" t="s">
        <v>267</v>
      </c>
      <c r="G813" t="s">
        <v>2457</v>
      </c>
      <c r="H813" t="s">
        <v>180</v>
      </c>
      <c r="I813" t="s">
        <v>2458</v>
      </c>
      <c r="J813" s="1" t="s">
        <v>2459</v>
      </c>
    </row>
    <row r="814" spans="1:10" x14ac:dyDescent="0.25">
      <c r="A814" t="s">
        <v>9937</v>
      </c>
      <c r="B814">
        <v>2026</v>
      </c>
      <c r="C814" t="s">
        <v>169</v>
      </c>
      <c r="D814" t="b">
        <v>1</v>
      </c>
      <c r="E814" t="b">
        <f>COUNTIF(connections!A:A, A814) &gt; 0</f>
        <v>0</v>
      </c>
      <c r="F814" t="s">
        <v>780</v>
      </c>
      <c r="G814" t="s">
        <v>9938</v>
      </c>
      <c r="J814" s="10" t="s">
        <v>9939</v>
      </c>
    </row>
    <row r="815" spans="1:10" x14ac:dyDescent="0.25">
      <c r="A815" t="s">
        <v>2460</v>
      </c>
      <c r="B815">
        <v>2025</v>
      </c>
      <c r="C815" t="s">
        <v>169</v>
      </c>
      <c r="D815" t="b">
        <f>TRUE()</f>
        <v>1</v>
      </c>
      <c r="E815" t="b">
        <f>COUNTIF(connections!A:A, A815) &gt; 0</f>
        <v>0</v>
      </c>
      <c r="G815" t="s">
        <v>2461</v>
      </c>
      <c r="H815" t="s">
        <v>180</v>
      </c>
      <c r="I815" t="s">
        <v>2462</v>
      </c>
      <c r="J815" s="1" t="s">
        <v>2463</v>
      </c>
    </row>
    <row r="816" spans="1:10" x14ac:dyDescent="0.25">
      <c r="A816" t="s">
        <v>2464</v>
      </c>
      <c r="B816">
        <v>2025</v>
      </c>
      <c r="C816" t="s">
        <v>175</v>
      </c>
      <c r="D816" t="b">
        <f>TRUE()</f>
        <v>1</v>
      </c>
      <c r="E816" t="b">
        <f>COUNTIF(connections!A:A, A816) &gt; 0</f>
        <v>1</v>
      </c>
      <c r="F816" t="s">
        <v>270</v>
      </c>
      <c r="G816" t="s">
        <v>2465</v>
      </c>
      <c r="H816" t="s">
        <v>180</v>
      </c>
      <c r="I816" t="s">
        <v>2466</v>
      </c>
      <c r="J816" s="1" t="s">
        <v>2467</v>
      </c>
    </row>
    <row r="817" spans="1:10" x14ac:dyDescent="0.25">
      <c r="A817" t="s">
        <v>2468</v>
      </c>
      <c r="B817">
        <v>2025</v>
      </c>
      <c r="C817" t="s">
        <v>175</v>
      </c>
      <c r="D817" t="b">
        <f>TRUE()</f>
        <v>1</v>
      </c>
      <c r="E817" t="b">
        <f>COUNTIF(connections!A:A, A817) &gt; 0</f>
        <v>0</v>
      </c>
      <c r="G817" t="s">
        <v>2469</v>
      </c>
    </row>
    <row r="818" spans="1:10" x14ac:dyDescent="0.25">
      <c r="A818" t="s">
        <v>2470</v>
      </c>
      <c r="B818">
        <v>2025</v>
      </c>
      <c r="C818" t="s">
        <v>169</v>
      </c>
      <c r="D818" t="b">
        <f>FALSE()</f>
        <v>0</v>
      </c>
      <c r="E818" t="b">
        <f>COUNTIF(connections!A:A, A818) &gt; 0</f>
        <v>0</v>
      </c>
      <c r="G818" t="s">
        <v>2471</v>
      </c>
      <c r="H818" t="s">
        <v>180</v>
      </c>
      <c r="I818" t="s">
        <v>2472</v>
      </c>
      <c r="J818" s="1" t="s">
        <v>2473</v>
      </c>
    </row>
    <row r="819" spans="1:10" x14ac:dyDescent="0.25">
      <c r="A819" t="s">
        <v>8062</v>
      </c>
      <c r="B819">
        <v>2026</v>
      </c>
      <c r="C819" t="s">
        <v>169</v>
      </c>
      <c r="D819" t="b">
        <f>TRUE()</f>
        <v>1</v>
      </c>
      <c r="E819" t="b">
        <f>COUNTIF(connections!A:A, A819) &gt; 0</f>
        <v>0</v>
      </c>
      <c r="G819" t="s">
        <v>8063</v>
      </c>
      <c r="J819" s="10" t="s">
        <v>8064</v>
      </c>
    </row>
    <row r="820" spans="1:10" x14ac:dyDescent="0.25">
      <c r="A820" t="s">
        <v>2474</v>
      </c>
      <c r="B820">
        <v>2020</v>
      </c>
      <c r="C820" t="s">
        <v>172</v>
      </c>
      <c r="D820" t="b">
        <f>TRUE()</f>
        <v>1</v>
      </c>
      <c r="E820" t="b">
        <f>COUNTIF(connections!A:A, A820) &gt; 0</f>
        <v>1</v>
      </c>
      <c r="G820" t="s">
        <v>2475</v>
      </c>
    </row>
    <row r="821" spans="1:10" x14ac:dyDescent="0.25">
      <c r="A821" t="s">
        <v>2476</v>
      </c>
      <c r="B821">
        <v>2023</v>
      </c>
      <c r="C821" t="s">
        <v>215</v>
      </c>
      <c r="D821" t="b">
        <f>FALSE()</f>
        <v>0</v>
      </c>
      <c r="E821" t="b">
        <f>COUNTIF(connections!A:A, A821) &gt; 0</f>
        <v>0</v>
      </c>
      <c r="F821" t="s">
        <v>451</v>
      </c>
      <c r="G821" t="s">
        <v>2477</v>
      </c>
      <c r="H821" t="s">
        <v>180</v>
      </c>
      <c r="I821" t="s">
        <v>8294</v>
      </c>
      <c r="J821" s="10" t="s">
        <v>8295</v>
      </c>
    </row>
    <row r="822" spans="1:10" x14ac:dyDescent="0.25">
      <c r="A822" t="s">
        <v>2478</v>
      </c>
      <c r="B822">
        <v>2017</v>
      </c>
      <c r="C822" t="s">
        <v>169</v>
      </c>
      <c r="D822" t="b">
        <v>1</v>
      </c>
      <c r="E822" t="b">
        <f>COUNTIF(connections!A:A, A822) &gt; 0</f>
        <v>0</v>
      </c>
      <c r="G822" t="s">
        <v>2479</v>
      </c>
      <c r="H822" t="s">
        <v>180</v>
      </c>
      <c r="I822" t="s">
        <v>2480</v>
      </c>
      <c r="J822" s="10" t="s">
        <v>2481</v>
      </c>
    </row>
    <row r="823" spans="1:10" x14ac:dyDescent="0.25">
      <c r="A823" t="s">
        <v>2482</v>
      </c>
      <c r="B823">
        <v>2002</v>
      </c>
      <c r="C823" t="s">
        <v>215</v>
      </c>
      <c r="D823" t="b">
        <f>TRUE()</f>
        <v>1</v>
      </c>
      <c r="E823" t="b">
        <f>COUNTIF(connections!A:A, A823) &gt; 0</f>
        <v>1</v>
      </c>
      <c r="F823" t="s">
        <v>267</v>
      </c>
      <c r="G823" t="s">
        <v>2483</v>
      </c>
      <c r="H823" t="s">
        <v>180</v>
      </c>
      <c r="I823" t="s">
        <v>2484</v>
      </c>
    </row>
    <row r="824" spans="1:10" x14ac:dyDescent="0.25">
      <c r="A824" t="s">
        <v>9875</v>
      </c>
      <c r="B824">
        <v>2025</v>
      </c>
      <c r="C824" t="s">
        <v>215</v>
      </c>
      <c r="D824" t="b">
        <v>1</v>
      </c>
      <c r="E824" t="b">
        <f>COUNTIF(connections!A:A, A824) &gt; 0</f>
        <v>0</v>
      </c>
      <c r="G824" t="s">
        <v>9876</v>
      </c>
      <c r="H824" t="s">
        <v>180</v>
      </c>
      <c r="I824" t="s">
        <v>9878</v>
      </c>
      <c r="J824" s="10" t="s">
        <v>9877</v>
      </c>
    </row>
    <row r="825" spans="1:10" x14ac:dyDescent="0.25">
      <c r="A825" t="s">
        <v>2485</v>
      </c>
      <c r="B825">
        <v>2019</v>
      </c>
      <c r="C825" t="s">
        <v>169</v>
      </c>
      <c r="D825" t="b">
        <f>TRUE()</f>
        <v>1</v>
      </c>
      <c r="E825" t="b">
        <f>COUNTIF(connections!A:A, A825) &gt; 0</f>
        <v>0</v>
      </c>
      <c r="G825" t="s">
        <v>2486</v>
      </c>
      <c r="H825" t="s">
        <v>180</v>
      </c>
      <c r="I825" t="s">
        <v>2487</v>
      </c>
      <c r="J825" s="1" t="s">
        <v>2488</v>
      </c>
    </row>
    <row r="826" spans="1:10" x14ac:dyDescent="0.25">
      <c r="A826" t="s">
        <v>2489</v>
      </c>
      <c r="B826">
        <v>2024</v>
      </c>
      <c r="C826" t="s">
        <v>169</v>
      </c>
      <c r="D826" t="b">
        <f>TRUE()</f>
        <v>1</v>
      </c>
      <c r="E826" t="b">
        <f>COUNTIF(connections!A:A, A826) &gt; 0</f>
        <v>0</v>
      </c>
      <c r="G826" t="s">
        <v>2490</v>
      </c>
      <c r="H826" t="s">
        <v>180</v>
      </c>
      <c r="I826" t="s">
        <v>14151</v>
      </c>
      <c r="J826" s="10" t="s">
        <v>14152</v>
      </c>
    </row>
    <row r="827" spans="1:10" x14ac:dyDescent="0.25">
      <c r="A827" t="s">
        <v>2491</v>
      </c>
      <c r="B827">
        <v>2017</v>
      </c>
      <c r="C827" t="s">
        <v>169</v>
      </c>
      <c r="D827" t="b">
        <f>TRUE()</f>
        <v>1</v>
      </c>
      <c r="E827" t="b">
        <f>COUNTIF(connections!A:A, A827) &gt; 0</f>
        <v>1</v>
      </c>
      <c r="G827" t="s">
        <v>2492</v>
      </c>
      <c r="H827" t="s">
        <v>180</v>
      </c>
      <c r="I827" t="s">
        <v>2493</v>
      </c>
      <c r="J827" s="1" t="s">
        <v>2494</v>
      </c>
    </row>
    <row r="828" spans="1:10" x14ac:dyDescent="0.25">
      <c r="A828" t="s">
        <v>2495</v>
      </c>
      <c r="B828">
        <v>2015</v>
      </c>
      <c r="C828" t="s">
        <v>215</v>
      </c>
      <c r="D828" t="b">
        <f>TRUE()</f>
        <v>1</v>
      </c>
      <c r="E828" t="b">
        <f>COUNTIF(connections!A:A, A828) &gt; 0</f>
        <v>1</v>
      </c>
      <c r="F828" t="s">
        <v>645</v>
      </c>
      <c r="G828" t="s">
        <v>2496</v>
      </c>
      <c r="H828" t="s">
        <v>180</v>
      </c>
      <c r="I828" t="s">
        <v>2497</v>
      </c>
      <c r="J828" s="1" t="s">
        <v>2498</v>
      </c>
    </row>
    <row r="829" spans="1:10" x14ac:dyDescent="0.25">
      <c r="A829" t="s">
        <v>16857</v>
      </c>
      <c r="B829">
        <v>2026</v>
      </c>
      <c r="C829" t="s">
        <v>169</v>
      </c>
      <c r="D829" t="b">
        <v>0</v>
      </c>
      <c r="E829" t="b">
        <f>COUNTIF(connections!A:A, A829) &gt; 0</f>
        <v>0</v>
      </c>
      <c r="G829" t="s">
        <v>16858</v>
      </c>
      <c r="J829" s="10" t="s">
        <v>16859</v>
      </c>
    </row>
    <row r="830" spans="1:10" x14ac:dyDescent="0.25">
      <c r="A830" t="s">
        <v>2499</v>
      </c>
      <c r="B830">
        <v>2021</v>
      </c>
      <c r="C830" t="s">
        <v>215</v>
      </c>
      <c r="D830" t="b">
        <f>TRUE()</f>
        <v>1</v>
      </c>
      <c r="E830" t="b">
        <f>COUNTIF(connections!A:A, A830) &gt; 0</f>
        <v>1</v>
      </c>
      <c r="G830" t="s">
        <v>2500</v>
      </c>
      <c r="H830" t="s">
        <v>180</v>
      </c>
      <c r="I830" t="s">
        <v>2501</v>
      </c>
      <c r="J830" s="1" t="s">
        <v>2502</v>
      </c>
    </row>
    <row r="831" spans="1:10" x14ac:dyDescent="0.25">
      <c r="A831" t="s">
        <v>2503</v>
      </c>
      <c r="B831">
        <v>2022</v>
      </c>
      <c r="C831" t="s">
        <v>175</v>
      </c>
      <c r="D831" t="b">
        <v>1</v>
      </c>
      <c r="E831" t="b">
        <f>COUNTIF(connections!A:A, A831) &gt; 0</f>
        <v>0</v>
      </c>
      <c r="G831" t="s">
        <v>2504</v>
      </c>
      <c r="H831" t="s">
        <v>180</v>
      </c>
      <c r="I831" t="s">
        <v>2505</v>
      </c>
      <c r="J831" s="1" t="s">
        <v>2506</v>
      </c>
    </row>
    <row r="832" spans="1:10" x14ac:dyDescent="0.25">
      <c r="A832" t="s">
        <v>2507</v>
      </c>
      <c r="B832">
        <v>2025</v>
      </c>
      <c r="C832" t="s">
        <v>215</v>
      </c>
      <c r="D832" t="b">
        <f>TRUE()</f>
        <v>1</v>
      </c>
      <c r="E832" t="b">
        <f>COUNTIF(connections!A:A, A832) &gt; 0</f>
        <v>0</v>
      </c>
      <c r="G832" t="s">
        <v>2508</v>
      </c>
      <c r="H832" t="s">
        <v>180</v>
      </c>
      <c r="I832" t="s">
        <v>2509</v>
      </c>
      <c r="J832" s="1" t="s">
        <v>2510</v>
      </c>
    </row>
    <row r="833" spans="1:10" x14ac:dyDescent="0.25">
      <c r="A833" t="s">
        <v>2511</v>
      </c>
      <c r="B833">
        <v>2013</v>
      </c>
      <c r="C833" t="s">
        <v>169</v>
      </c>
      <c r="D833" t="b">
        <f>TRUE()</f>
        <v>1</v>
      </c>
      <c r="E833" t="b">
        <f>COUNTIF(connections!A:A, A833) &gt; 0</f>
        <v>1</v>
      </c>
      <c r="G833" t="s">
        <v>2512</v>
      </c>
      <c r="H833" t="s">
        <v>180</v>
      </c>
      <c r="I833" t="s">
        <v>2513</v>
      </c>
      <c r="J833" s="1" t="s">
        <v>2514</v>
      </c>
    </row>
    <row r="834" spans="1:10" x14ac:dyDescent="0.25">
      <c r="A834" t="s">
        <v>2515</v>
      </c>
      <c r="B834">
        <v>2025</v>
      </c>
      <c r="C834" t="s">
        <v>175</v>
      </c>
      <c r="D834" t="b">
        <f>TRUE()</f>
        <v>1</v>
      </c>
      <c r="E834" t="b">
        <f>COUNTIF(connections!A:A, A834) &gt; 0</f>
        <v>1</v>
      </c>
      <c r="G834" t="s">
        <v>2516</v>
      </c>
      <c r="H834" t="s">
        <v>180</v>
      </c>
      <c r="I834" t="s">
        <v>8089</v>
      </c>
      <c r="J834" s="10" t="s">
        <v>8090</v>
      </c>
    </row>
    <row r="835" spans="1:10" x14ac:dyDescent="0.25">
      <c r="A835" t="s">
        <v>2517</v>
      </c>
      <c r="B835">
        <v>2025</v>
      </c>
      <c r="C835" t="s">
        <v>169</v>
      </c>
      <c r="D835" t="b">
        <f>TRUE()</f>
        <v>1</v>
      </c>
      <c r="E835" t="b">
        <f>COUNTIF(connections!A:A, A835) &gt; 0</f>
        <v>0</v>
      </c>
      <c r="G835" t="s">
        <v>2518</v>
      </c>
    </row>
    <row r="836" spans="1:10" x14ac:dyDescent="0.25">
      <c r="A836" t="s">
        <v>2519</v>
      </c>
      <c r="B836">
        <v>2023</v>
      </c>
      <c r="C836" t="s">
        <v>169</v>
      </c>
      <c r="D836" t="b">
        <f>TRUE()</f>
        <v>1</v>
      </c>
      <c r="E836" t="b">
        <f>COUNTIF(connections!A:A, A836) &gt; 0</f>
        <v>0</v>
      </c>
      <c r="F836" t="s">
        <v>270</v>
      </c>
      <c r="G836" t="s">
        <v>2520</v>
      </c>
      <c r="H836" t="s">
        <v>180</v>
      </c>
      <c r="I836" t="s">
        <v>2521</v>
      </c>
      <c r="J836" s="1" t="s">
        <v>2522</v>
      </c>
    </row>
    <row r="837" spans="1:10" x14ac:dyDescent="0.25">
      <c r="A837" t="s">
        <v>2523</v>
      </c>
      <c r="B837">
        <v>2016</v>
      </c>
      <c r="C837" t="s">
        <v>169</v>
      </c>
      <c r="D837" t="b">
        <f>TRUE()</f>
        <v>1</v>
      </c>
      <c r="E837" t="b">
        <f>COUNTIF(connections!A:A, A837) &gt; 0</f>
        <v>0</v>
      </c>
      <c r="F837" t="s">
        <v>780</v>
      </c>
      <c r="G837" t="s">
        <v>2524</v>
      </c>
      <c r="H837" t="s">
        <v>180</v>
      </c>
      <c r="I837" t="s">
        <v>2525</v>
      </c>
      <c r="J837" s="1" t="s">
        <v>2526</v>
      </c>
    </row>
    <row r="838" spans="1:10" x14ac:dyDescent="0.25">
      <c r="A838" t="s">
        <v>2527</v>
      </c>
      <c r="B838">
        <v>1982</v>
      </c>
      <c r="C838" t="s">
        <v>172</v>
      </c>
      <c r="D838" t="b">
        <f>TRUE()</f>
        <v>1</v>
      </c>
      <c r="E838" t="b">
        <f>COUNTIF(connections!A:A, A838) &gt; 0</f>
        <v>1</v>
      </c>
      <c r="G838" t="s">
        <v>2528</v>
      </c>
      <c r="J838" s="10" t="s">
        <v>2529</v>
      </c>
    </row>
    <row r="839" spans="1:10" x14ac:dyDescent="0.25">
      <c r="A839" t="s">
        <v>2530</v>
      </c>
      <c r="B839">
        <v>2021</v>
      </c>
      <c r="C839" t="s">
        <v>169</v>
      </c>
      <c r="D839" t="b">
        <f>TRUE()</f>
        <v>1</v>
      </c>
      <c r="E839" t="b">
        <f>COUNTIF(connections!A:A, A839) &gt; 0</f>
        <v>1</v>
      </c>
      <c r="G839" t="s">
        <v>2531</v>
      </c>
      <c r="H839" t="s">
        <v>180</v>
      </c>
      <c r="I839" t="s">
        <v>8296</v>
      </c>
      <c r="J839" s="10" t="s">
        <v>2532</v>
      </c>
    </row>
    <row r="840" spans="1:10" x14ac:dyDescent="0.25">
      <c r="A840" t="s">
        <v>2533</v>
      </c>
      <c r="B840">
        <v>2025</v>
      </c>
      <c r="C840" t="s">
        <v>169</v>
      </c>
      <c r="D840" t="b">
        <f>TRUE()</f>
        <v>1</v>
      </c>
      <c r="E840" t="b">
        <f>COUNTIF(connections!A:A, A840) &gt; 0</f>
        <v>0</v>
      </c>
      <c r="G840" t="s">
        <v>2534</v>
      </c>
      <c r="J840" s="10" t="s">
        <v>2535</v>
      </c>
    </row>
    <row r="841" spans="1:10" x14ac:dyDescent="0.25">
      <c r="A841" t="s">
        <v>2536</v>
      </c>
      <c r="B841">
        <v>2013</v>
      </c>
      <c r="C841" t="s">
        <v>172</v>
      </c>
      <c r="D841" t="b">
        <f>TRUE()</f>
        <v>1</v>
      </c>
      <c r="E841" t="b">
        <f>COUNTIF(connections!A:A, A841) &gt; 0</f>
        <v>0</v>
      </c>
      <c r="G841" t="s">
        <v>2537</v>
      </c>
      <c r="J841" s="1" t="s">
        <v>2538</v>
      </c>
    </row>
    <row r="842" spans="1:10" x14ac:dyDescent="0.25">
      <c r="A842" t="s">
        <v>2539</v>
      </c>
      <c r="B842">
        <v>2022</v>
      </c>
      <c r="C842" t="s">
        <v>169</v>
      </c>
      <c r="D842" t="b">
        <f>TRUE()</f>
        <v>1</v>
      </c>
      <c r="E842" t="b">
        <f>COUNTIF(connections!A:A, A842) &gt; 0</f>
        <v>0</v>
      </c>
      <c r="G842" t="s">
        <v>2540</v>
      </c>
      <c r="H842" t="s">
        <v>180</v>
      </c>
      <c r="I842" t="s">
        <v>2541</v>
      </c>
      <c r="J842" s="1" t="s">
        <v>2542</v>
      </c>
    </row>
    <row r="843" spans="1:10" x14ac:dyDescent="0.25">
      <c r="A843" t="s">
        <v>2543</v>
      </c>
      <c r="B843">
        <v>2025</v>
      </c>
      <c r="C843" t="s">
        <v>169</v>
      </c>
      <c r="D843" t="b">
        <f>TRUE()</f>
        <v>1</v>
      </c>
      <c r="E843" t="b">
        <f>COUNTIF(connections!A:A, A843) &gt; 0</f>
        <v>0</v>
      </c>
      <c r="G843" t="s">
        <v>2544</v>
      </c>
      <c r="H843" t="s">
        <v>180</v>
      </c>
      <c r="I843" t="s">
        <v>2545</v>
      </c>
      <c r="J843" s="1" t="s">
        <v>2546</v>
      </c>
    </row>
    <row r="844" spans="1:10" x14ac:dyDescent="0.25">
      <c r="A844" t="s">
        <v>2547</v>
      </c>
      <c r="B844">
        <v>2021</v>
      </c>
      <c r="C844" t="s">
        <v>169</v>
      </c>
      <c r="D844" t="b">
        <f>TRUE()</f>
        <v>1</v>
      </c>
      <c r="E844" t="b">
        <f>COUNTIF(connections!A:A, A844) &gt; 0</f>
        <v>0</v>
      </c>
      <c r="G844" t="s">
        <v>2548</v>
      </c>
    </row>
    <row r="845" spans="1:10" x14ac:dyDescent="0.25">
      <c r="A845" t="s">
        <v>2549</v>
      </c>
      <c r="B845">
        <v>2018</v>
      </c>
      <c r="C845" t="s">
        <v>169</v>
      </c>
      <c r="D845" t="b">
        <f>TRUE()</f>
        <v>1</v>
      </c>
      <c r="E845" t="b">
        <f>COUNTIF(connections!A:A, A845) &gt; 0</f>
        <v>1</v>
      </c>
      <c r="G845" t="s">
        <v>2550</v>
      </c>
      <c r="H845" t="s">
        <v>180</v>
      </c>
      <c r="I845" t="s">
        <v>2551</v>
      </c>
      <c r="J845" s="1" t="s">
        <v>2552</v>
      </c>
    </row>
    <row r="846" spans="1:10" x14ac:dyDescent="0.25">
      <c r="A846" t="s">
        <v>2553</v>
      </c>
      <c r="B846">
        <v>2026</v>
      </c>
      <c r="C846" t="s">
        <v>215</v>
      </c>
      <c r="D846" t="b">
        <f>TRUE()</f>
        <v>1</v>
      </c>
      <c r="E846" t="b">
        <f>COUNTIF(connections!A:A, A846) &gt; 0</f>
        <v>0</v>
      </c>
      <c r="G846" t="s">
        <v>2554</v>
      </c>
      <c r="J846" s="1" t="s">
        <v>2555</v>
      </c>
    </row>
    <row r="847" spans="1:10" x14ac:dyDescent="0.25">
      <c r="A847" t="s">
        <v>2556</v>
      </c>
      <c r="B847">
        <v>2020</v>
      </c>
      <c r="C847" t="s">
        <v>175</v>
      </c>
      <c r="D847" t="b">
        <f>TRUE()</f>
        <v>1</v>
      </c>
      <c r="E847" t="b">
        <f>COUNTIF(connections!A:A, A847) &gt; 0</f>
        <v>0</v>
      </c>
      <c r="G847" t="s">
        <v>2557</v>
      </c>
      <c r="H847" t="s">
        <v>180</v>
      </c>
      <c r="I847" t="s">
        <v>2558</v>
      </c>
      <c r="J847" s="1" t="s">
        <v>2559</v>
      </c>
    </row>
    <row r="848" spans="1:10" x14ac:dyDescent="0.25">
      <c r="A848" t="s">
        <v>16895</v>
      </c>
      <c r="B848">
        <v>2023</v>
      </c>
      <c r="C848" t="s">
        <v>175</v>
      </c>
      <c r="D848" t="b">
        <v>1</v>
      </c>
      <c r="E848" t="b">
        <f>COUNTIF(connections!A:A, A848) &gt; 0</f>
        <v>0</v>
      </c>
      <c r="F848" t="s">
        <v>267</v>
      </c>
      <c r="G848" t="s">
        <v>16896</v>
      </c>
      <c r="H848" t="s">
        <v>180</v>
      </c>
      <c r="I848" t="s">
        <v>16918</v>
      </c>
      <c r="J848" s="10" t="s">
        <v>16897</v>
      </c>
    </row>
    <row r="849" spans="1:10" x14ac:dyDescent="0.25">
      <c r="A849" t="s">
        <v>2560</v>
      </c>
      <c r="B849">
        <v>2023</v>
      </c>
      <c r="C849" t="s">
        <v>169</v>
      </c>
      <c r="D849" t="b">
        <f>TRUE()</f>
        <v>1</v>
      </c>
      <c r="E849" t="b">
        <f>COUNTIF(connections!A:A, A849) &gt; 0</f>
        <v>0</v>
      </c>
      <c r="G849" t="s">
        <v>2561</v>
      </c>
      <c r="H849" t="s">
        <v>180</v>
      </c>
      <c r="I849" t="s">
        <v>2562</v>
      </c>
      <c r="J849" s="1" t="s">
        <v>2563</v>
      </c>
    </row>
    <row r="850" spans="1:10" x14ac:dyDescent="0.25">
      <c r="A850" t="s">
        <v>14244</v>
      </c>
      <c r="B850">
        <v>2023</v>
      </c>
      <c r="C850" t="s">
        <v>215</v>
      </c>
      <c r="D850" t="b">
        <v>1</v>
      </c>
      <c r="E850" t="b">
        <f>COUNTIF(connections!A:A, A850) &gt; 0</f>
        <v>0</v>
      </c>
      <c r="G850" t="s">
        <v>14245</v>
      </c>
      <c r="H850" t="s">
        <v>180</v>
      </c>
      <c r="I850" t="s">
        <v>14247</v>
      </c>
      <c r="J850" s="10" t="s">
        <v>14246</v>
      </c>
    </row>
    <row r="851" spans="1:10" x14ac:dyDescent="0.25">
      <c r="A851" t="s">
        <v>2564</v>
      </c>
      <c r="B851">
        <v>1998</v>
      </c>
      <c r="C851" t="s">
        <v>172</v>
      </c>
      <c r="D851" t="b">
        <f>TRUE()</f>
        <v>1</v>
      </c>
      <c r="E851" t="b">
        <f>COUNTIF(connections!A:A, A851) &gt; 0</f>
        <v>1</v>
      </c>
      <c r="G851" t="s">
        <v>2565</v>
      </c>
      <c r="H851" t="s">
        <v>180</v>
      </c>
      <c r="I851" t="s">
        <v>2566</v>
      </c>
      <c r="J851" s="1" t="s">
        <v>2567</v>
      </c>
    </row>
    <row r="852" spans="1:10" x14ac:dyDescent="0.25">
      <c r="A852" t="s">
        <v>2568</v>
      </c>
      <c r="B852">
        <v>2026</v>
      </c>
      <c r="C852" t="s">
        <v>175</v>
      </c>
      <c r="D852" t="b">
        <f>TRUE()</f>
        <v>1</v>
      </c>
      <c r="E852" t="b">
        <f>COUNTIF(connections!A:A, A852) &gt; 0</f>
        <v>0</v>
      </c>
      <c r="G852" t="s">
        <v>2569</v>
      </c>
      <c r="J852" s="10" t="s">
        <v>2570</v>
      </c>
    </row>
    <row r="853" spans="1:10" x14ac:dyDescent="0.25">
      <c r="A853" t="s">
        <v>2571</v>
      </c>
      <c r="B853">
        <v>2017</v>
      </c>
      <c r="C853" t="s">
        <v>172</v>
      </c>
      <c r="D853" t="b">
        <f>TRUE()</f>
        <v>1</v>
      </c>
      <c r="E853" t="b">
        <f>COUNTIF(connections!A:A, A853) &gt; 0</f>
        <v>1</v>
      </c>
      <c r="G853" t="s">
        <v>2572</v>
      </c>
      <c r="H853" t="s">
        <v>180</v>
      </c>
      <c r="I853" t="s">
        <v>2573</v>
      </c>
      <c r="J853" s="1" t="s">
        <v>2574</v>
      </c>
    </row>
    <row r="854" spans="1:10" x14ac:dyDescent="0.25">
      <c r="A854" t="s">
        <v>2575</v>
      </c>
      <c r="B854">
        <v>2026</v>
      </c>
      <c r="C854" t="s">
        <v>215</v>
      </c>
      <c r="D854" t="b">
        <f>FALSE()</f>
        <v>0</v>
      </c>
      <c r="E854" t="b">
        <f>COUNTIF(connections!A:A, A854) &gt; 0</f>
        <v>0</v>
      </c>
      <c r="F854" t="s">
        <v>2576</v>
      </c>
      <c r="G854" t="s">
        <v>2577</v>
      </c>
      <c r="H854" t="s">
        <v>180</v>
      </c>
      <c r="I854" t="s">
        <v>2578</v>
      </c>
      <c r="J854" s="1" t="s">
        <v>2579</v>
      </c>
    </row>
    <row r="855" spans="1:10" x14ac:dyDescent="0.25">
      <c r="A855" t="s">
        <v>2580</v>
      </c>
      <c r="B855">
        <v>2006</v>
      </c>
      <c r="C855" t="s">
        <v>172</v>
      </c>
      <c r="D855" t="b">
        <f>TRUE()</f>
        <v>1</v>
      </c>
      <c r="E855" t="b">
        <f>COUNTIF(connections!A:A, A855) &gt; 0</f>
        <v>0</v>
      </c>
      <c r="G855" t="s">
        <v>2581</v>
      </c>
      <c r="H855" t="s">
        <v>180</v>
      </c>
      <c r="I855" t="s">
        <v>2582</v>
      </c>
    </row>
    <row r="856" spans="1:10" x14ac:dyDescent="0.25">
      <c r="A856" t="s">
        <v>2583</v>
      </c>
      <c r="B856">
        <v>2023</v>
      </c>
      <c r="C856" t="s">
        <v>169</v>
      </c>
      <c r="D856" t="b">
        <f>TRUE()</f>
        <v>1</v>
      </c>
      <c r="E856" t="b">
        <f>COUNTIF(connections!A:A, A856) &gt; 0</f>
        <v>0</v>
      </c>
      <c r="F856" t="s">
        <v>607</v>
      </c>
      <c r="G856" t="s">
        <v>2584</v>
      </c>
      <c r="H856" t="s">
        <v>180</v>
      </c>
      <c r="I856" t="s">
        <v>2585</v>
      </c>
      <c r="J856" s="1" t="s">
        <v>2586</v>
      </c>
    </row>
    <row r="857" spans="1:10" x14ac:dyDescent="0.25">
      <c r="A857" t="s">
        <v>2587</v>
      </c>
      <c r="B857">
        <v>2019</v>
      </c>
      <c r="C857" t="s">
        <v>215</v>
      </c>
      <c r="D857" t="b">
        <f>TRUE()</f>
        <v>1</v>
      </c>
      <c r="E857" t="b">
        <f>COUNTIF(connections!A:A, A857) &gt; 0</f>
        <v>1</v>
      </c>
      <c r="G857" t="s">
        <v>2588</v>
      </c>
    </row>
    <row r="858" spans="1:10" x14ac:dyDescent="0.25">
      <c r="A858" t="s">
        <v>2589</v>
      </c>
      <c r="B858">
        <v>2026</v>
      </c>
      <c r="C858" t="s">
        <v>169</v>
      </c>
      <c r="D858" t="b">
        <v>1</v>
      </c>
      <c r="E858" t="b">
        <f>COUNTIF(connections!A:A, A858) &gt; 0</f>
        <v>0</v>
      </c>
      <c r="G858" t="s">
        <v>2590</v>
      </c>
      <c r="J858" s="10" t="s">
        <v>2591</v>
      </c>
    </row>
    <row r="859" spans="1:10" x14ac:dyDescent="0.25">
      <c r="A859" t="s">
        <v>2592</v>
      </c>
      <c r="B859">
        <v>2024</v>
      </c>
      <c r="C859" t="s">
        <v>169</v>
      </c>
      <c r="D859" t="b">
        <f>TRUE()</f>
        <v>1</v>
      </c>
      <c r="E859" t="b">
        <f>COUNTIF(connections!A:A, A859) &gt; 0</f>
        <v>0</v>
      </c>
      <c r="G859" t="s">
        <v>2593</v>
      </c>
      <c r="H859" t="s">
        <v>180</v>
      </c>
      <c r="I859" t="s">
        <v>2594</v>
      </c>
      <c r="J859" s="1" t="s">
        <v>2595</v>
      </c>
    </row>
    <row r="860" spans="1:10" x14ac:dyDescent="0.25">
      <c r="A860" t="s">
        <v>16878</v>
      </c>
      <c r="B860">
        <v>2012</v>
      </c>
      <c r="C860" t="s">
        <v>169</v>
      </c>
      <c r="D860" t="b">
        <v>1</v>
      </c>
      <c r="E860" t="b">
        <f>COUNTIF(connections!A:A, A860) &gt; 0</f>
        <v>0</v>
      </c>
      <c r="G860" t="s">
        <v>16879</v>
      </c>
      <c r="J860" s="10" t="s">
        <v>16880</v>
      </c>
    </row>
    <row r="861" spans="1:10" x14ac:dyDescent="0.25">
      <c r="A861" t="s">
        <v>2596</v>
      </c>
      <c r="B861">
        <v>2024</v>
      </c>
      <c r="C861" t="s">
        <v>169</v>
      </c>
      <c r="D861" t="b">
        <f>TRUE()</f>
        <v>1</v>
      </c>
      <c r="E861" t="b">
        <f>COUNTIF(connections!A:A, A861) &gt; 0</f>
        <v>0</v>
      </c>
      <c r="G861" t="s">
        <v>2597</v>
      </c>
    </row>
    <row r="862" spans="1:10" x14ac:dyDescent="0.25">
      <c r="A862" t="s">
        <v>2598</v>
      </c>
      <c r="B862">
        <v>2022</v>
      </c>
      <c r="C862" t="s">
        <v>215</v>
      </c>
      <c r="D862" t="b">
        <f>TRUE()</f>
        <v>1</v>
      </c>
      <c r="E862" t="b">
        <f>COUNTIF(connections!A:A, A862) &gt; 0</f>
        <v>0</v>
      </c>
      <c r="G862" t="s">
        <v>2599</v>
      </c>
      <c r="H862" t="s">
        <v>180</v>
      </c>
      <c r="I862" t="s">
        <v>2600</v>
      </c>
      <c r="J862" s="1" t="s">
        <v>2601</v>
      </c>
    </row>
    <row r="863" spans="1:10" x14ac:dyDescent="0.25">
      <c r="A863" t="s">
        <v>2602</v>
      </c>
      <c r="B863">
        <v>2026</v>
      </c>
      <c r="C863" t="s">
        <v>169</v>
      </c>
      <c r="D863" t="b">
        <f>TRUE()</f>
        <v>1</v>
      </c>
      <c r="E863" t="b">
        <f>COUNTIF(connections!A:A, A863) &gt; 0</f>
        <v>0</v>
      </c>
      <c r="G863" t="s">
        <v>2603</v>
      </c>
      <c r="J863" s="10" t="s">
        <v>2604</v>
      </c>
    </row>
    <row r="864" spans="1:10" x14ac:dyDescent="0.25">
      <c r="A864" t="s">
        <v>2605</v>
      </c>
      <c r="B864">
        <v>2024</v>
      </c>
      <c r="C864" t="s">
        <v>169</v>
      </c>
      <c r="D864" t="b">
        <f>TRUE()</f>
        <v>1</v>
      </c>
      <c r="E864" t="b">
        <f>COUNTIF(connections!A:A, A864) &gt; 0</f>
        <v>0</v>
      </c>
      <c r="G864" t="s">
        <v>2606</v>
      </c>
    </row>
    <row r="865" spans="1:10" x14ac:dyDescent="0.25">
      <c r="A865" t="s">
        <v>2607</v>
      </c>
      <c r="B865">
        <v>2025</v>
      </c>
      <c r="C865" t="s">
        <v>215</v>
      </c>
      <c r="D865" t="b">
        <f>TRUE()</f>
        <v>1</v>
      </c>
      <c r="E865" t="b">
        <f>COUNTIF(connections!A:A, A865) &gt; 0</f>
        <v>1</v>
      </c>
      <c r="G865" t="s">
        <v>2608</v>
      </c>
    </row>
    <row r="866" spans="1:10" x14ac:dyDescent="0.25">
      <c r="A866" t="s">
        <v>155</v>
      </c>
      <c r="B866">
        <v>2011</v>
      </c>
      <c r="C866" t="s">
        <v>169</v>
      </c>
      <c r="D866" t="b">
        <f>TRUE()</f>
        <v>1</v>
      </c>
      <c r="E866" t="b">
        <f>COUNTIF(connections!A:A, A866) &gt; 0</f>
        <v>1</v>
      </c>
      <c r="G866" t="s">
        <v>2609</v>
      </c>
      <c r="H866" t="s">
        <v>180</v>
      </c>
      <c r="I866" t="s">
        <v>2610</v>
      </c>
      <c r="J866" s="1" t="s">
        <v>2611</v>
      </c>
    </row>
    <row r="867" spans="1:10" x14ac:dyDescent="0.25">
      <c r="A867" t="s">
        <v>2612</v>
      </c>
      <c r="B867">
        <v>2014</v>
      </c>
      <c r="C867" t="s">
        <v>169</v>
      </c>
      <c r="D867" t="b">
        <f>TRUE()</f>
        <v>1</v>
      </c>
      <c r="E867" t="b">
        <f>COUNTIF(connections!A:A, A867) &gt; 0</f>
        <v>1</v>
      </c>
      <c r="G867" t="s">
        <v>2613</v>
      </c>
      <c r="H867" t="s">
        <v>180</v>
      </c>
      <c r="I867" t="s">
        <v>2614</v>
      </c>
      <c r="J867" s="1" t="s">
        <v>2615</v>
      </c>
    </row>
    <row r="868" spans="1:10" x14ac:dyDescent="0.25">
      <c r="A868" t="s">
        <v>2616</v>
      </c>
      <c r="B868">
        <v>2021</v>
      </c>
      <c r="C868" t="s">
        <v>172</v>
      </c>
      <c r="D868" t="b">
        <f>TRUE()</f>
        <v>1</v>
      </c>
      <c r="E868" t="b">
        <f>COUNTIF(connections!A:A, A868) &gt; 0</f>
        <v>0</v>
      </c>
      <c r="G868" t="s">
        <v>2617</v>
      </c>
    </row>
    <row r="869" spans="1:10" x14ac:dyDescent="0.25">
      <c r="A869" t="s">
        <v>2618</v>
      </c>
      <c r="B869">
        <v>2000</v>
      </c>
      <c r="C869" t="s">
        <v>172</v>
      </c>
      <c r="D869" t="b">
        <f>TRUE()</f>
        <v>1</v>
      </c>
      <c r="E869" t="b">
        <f>COUNTIF(connections!A:A, A869) &gt; 0</f>
        <v>1</v>
      </c>
      <c r="G869" t="s">
        <v>2619</v>
      </c>
      <c r="H869" t="s">
        <v>180</v>
      </c>
      <c r="I869" t="s">
        <v>2620</v>
      </c>
    </row>
    <row r="870" spans="1:10" x14ac:dyDescent="0.25">
      <c r="A870" t="s">
        <v>2621</v>
      </c>
      <c r="B870">
        <v>2025</v>
      </c>
      <c r="C870" t="s">
        <v>175</v>
      </c>
      <c r="D870" t="b">
        <f>FALSE()</f>
        <v>0</v>
      </c>
      <c r="E870" t="b">
        <f>COUNTIF(connections!A:A, A870) &gt; 0</f>
        <v>0</v>
      </c>
      <c r="F870" t="s">
        <v>1069</v>
      </c>
      <c r="G870" t="s">
        <v>2622</v>
      </c>
    </row>
    <row r="871" spans="1:10" x14ac:dyDescent="0.25">
      <c r="A871" t="s">
        <v>2623</v>
      </c>
      <c r="B871">
        <v>2016</v>
      </c>
      <c r="C871" t="s">
        <v>169</v>
      </c>
      <c r="D871" t="b">
        <f>TRUE()</f>
        <v>1</v>
      </c>
      <c r="E871" t="b">
        <f>COUNTIF(connections!A:A, A871) &gt; 0</f>
        <v>0</v>
      </c>
      <c r="G871" t="s">
        <v>2624</v>
      </c>
      <c r="H871" t="s">
        <v>180</v>
      </c>
      <c r="I871" t="s">
        <v>2625</v>
      </c>
      <c r="J871" s="1" t="s">
        <v>2626</v>
      </c>
    </row>
    <row r="872" spans="1:10" x14ac:dyDescent="0.25">
      <c r="A872" t="s">
        <v>16849</v>
      </c>
      <c r="B872">
        <v>2026</v>
      </c>
      <c r="C872" t="s">
        <v>169</v>
      </c>
      <c r="D872" t="b">
        <v>0</v>
      </c>
      <c r="E872" t="b">
        <f>COUNTIF(connections!A:A, A872) &gt; 0</f>
        <v>0</v>
      </c>
      <c r="F872" t="s">
        <v>397</v>
      </c>
      <c r="G872" t="s">
        <v>16850</v>
      </c>
      <c r="J872" s="10" t="s">
        <v>16851</v>
      </c>
    </row>
    <row r="873" spans="1:10" x14ac:dyDescent="0.25">
      <c r="A873" t="s">
        <v>2627</v>
      </c>
      <c r="B873">
        <v>2014</v>
      </c>
      <c r="C873" t="s">
        <v>172</v>
      </c>
      <c r="D873" t="b">
        <f>TRUE()</f>
        <v>1</v>
      </c>
      <c r="E873" t="b">
        <f>COUNTIF(connections!A:A, A873) &gt; 0</f>
        <v>1</v>
      </c>
      <c r="G873" t="s">
        <v>2628</v>
      </c>
      <c r="H873" t="s">
        <v>180</v>
      </c>
      <c r="I873" t="s">
        <v>2629</v>
      </c>
    </row>
    <row r="874" spans="1:10" x14ac:dyDescent="0.25">
      <c r="A874" t="s">
        <v>2630</v>
      </c>
      <c r="B874">
        <v>2013</v>
      </c>
      <c r="C874" t="s">
        <v>172</v>
      </c>
      <c r="D874" t="b">
        <f>TRUE()</f>
        <v>1</v>
      </c>
      <c r="E874" t="b">
        <f>COUNTIF(connections!A:A, A874) &gt; 0</f>
        <v>0</v>
      </c>
      <c r="G874" t="s">
        <v>2631</v>
      </c>
    </row>
    <row r="875" spans="1:10" x14ac:dyDescent="0.25">
      <c r="A875" t="s">
        <v>2632</v>
      </c>
      <c r="B875">
        <v>2025</v>
      </c>
      <c r="C875" t="s">
        <v>215</v>
      </c>
      <c r="D875" t="b">
        <f>FALSE()</f>
        <v>0</v>
      </c>
      <c r="E875" t="b">
        <f>COUNTIF(connections!A:A, A875) &gt; 0</f>
        <v>0</v>
      </c>
      <c r="G875" t="s">
        <v>2633</v>
      </c>
      <c r="H875" t="s">
        <v>180</v>
      </c>
      <c r="I875" t="s">
        <v>2634</v>
      </c>
      <c r="J875" s="1" t="s">
        <v>2635</v>
      </c>
    </row>
    <row r="876" spans="1:10" x14ac:dyDescent="0.25">
      <c r="A876" t="s">
        <v>14287</v>
      </c>
      <c r="B876">
        <v>2024</v>
      </c>
      <c r="C876" t="s">
        <v>169</v>
      </c>
      <c r="D876" t="b">
        <v>1</v>
      </c>
      <c r="E876" t="b">
        <f>COUNTIF(connections!A:A, A876) &gt; 0</f>
        <v>0</v>
      </c>
      <c r="G876" t="s">
        <v>14288</v>
      </c>
      <c r="H876" t="s">
        <v>180</v>
      </c>
      <c r="I876" t="s">
        <v>14300</v>
      </c>
      <c r="J876" s="10" t="s">
        <v>14289</v>
      </c>
    </row>
    <row r="877" spans="1:10" x14ac:dyDescent="0.25">
      <c r="A877" t="s">
        <v>2636</v>
      </c>
      <c r="B877">
        <v>2024</v>
      </c>
      <c r="C877" t="s">
        <v>215</v>
      </c>
      <c r="D877" t="b">
        <f>TRUE()</f>
        <v>1</v>
      </c>
      <c r="E877" t="b">
        <f>COUNTIF(connections!A:A, A877) &gt; 0</f>
        <v>0</v>
      </c>
      <c r="G877" t="s">
        <v>2637</v>
      </c>
    </row>
    <row r="878" spans="1:10" x14ac:dyDescent="0.25">
      <c r="A878" t="s">
        <v>2638</v>
      </c>
      <c r="B878">
        <v>2023</v>
      </c>
      <c r="C878" t="s">
        <v>169</v>
      </c>
      <c r="D878" t="b">
        <f>TRUE()</f>
        <v>1</v>
      </c>
      <c r="E878" t="b">
        <f>COUNTIF(connections!A:A, A878) &gt; 0</f>
        <v>0</v>
      </c>
      <c r="G878" t="s">
        <v>2639</v>
      </c>
      <c r="H878" t="s">
        <v>180</v>
      </c>
      <c r="I878" t="s">
        <v>8297</v>
      </c>
      <c r="J878" s="10" t="s">
        <v>2640</v>
      </c>
    </row>
    <row r="879" spans="1:10" x14ac:dyDescent="0.25">
      <c r="A879" t="s">
        <v>2641</v>
      </c>
      <c r="B879">
        <v>2021</v>
      </c>
      <c r="C879" t="s">
        <v>215</v>
      </c>
      <c r="D879" t="b">
        <f>TRUE()</f>
        <v>1</v>
      </c>
      <c r="E879" t="b">
        <f>COUNTIF(connections!A:A, A879) &gt; 0</f>
        <v>0</v>
      </c>
      <c r="G879" t="s">
        <v>2642</v>
      </c>
      <c r="H879" t="s">
        <v>180</v>
      </c>
      <c r="I879" t="s">
        <v>2643</v>
      </c>
      <c r="J879" s="1" t="s">
        <v>2644</v>
      </c>
    </row>
    <row r="880" spans="1:10" x14ac:dyDescent="0.25">
      <c r="A880" t="s">
        <v>2645</v>
      </c>
      <c r="B880">
        <v>2019</v>
      </c>
      <c r="C880" t="s">
        <v>215</v>
      </c>
      <c r="D880" t="b">
        <f>TRUE()</f>
        <v>1</v>
      </c>
      <c r="E880" t="b">
        <f>COUNTIF(connections!A:A, A880) &gt; 0</f>
        <v>1</v>
      </c>
      <c r="G880" t="s">
        <v>2646</v>
      </c>
      <c r="H880" t="s">
        <v>180</v>
      </c>
      <c r="I880" t="s">
        <v>2647</v>
      </c>
      <c r="J880" s="1" t="s">
        <v>2648</v>
      </c>
    </row>
    <row r="881" spans="1:10" x14ac:dyDescent="0.25">
      <c r="A881" t="s">
        <v>7891</v>
      </c>
      <c r="B881">
        <v>2026</v>
      </c>
      <c r="C881" t="s">
        <v>175</v>
      </c>
      <c r="D881" t="b">
        <f>TRUE()</f>
        <v>1</v>
      </c>
      <c r="E881" t="b">
        <f>COUNTIF(connections!A:A, A881) &gt; 0</f>
        <v>0</v>
      </c>
      <c r="G881" t="s">
        <v>7892</v>
      </c>
      <c r="J881" s="10" t="s">
        <v>7893</v>
      </c>
    </row>
    <row r="882" spans="1:10" x14ac:dyDescent="0.25">
      <c r="A882" t="s">
        <v>8099</v>
      </c>
      <c r="B882">
        <v>2026</v>
      </c>
      <c r="C882" t="s">
        <v>169</v>
      </c>
      <c r="D882" t="b">
        <f>TRUE()</f>
        <v>1</v>
      </c>
      <c r="E882" t="b">
        <f>COUNTIF(connections!A:A, A882) &gt; 0</f>
        <v>0</v>
      </c>
      <c r="G882" t="s">
        <v>8101</v>
      </c>
      <c r="J882" s="10" t="s">
        <v>8100</v>
      </c>
    </row>
    <row r="883" spans="1:10" x14ac:dyDescent="0.25">
      <c r="A883" t="s">
        <v>2649</v>
      </c>
      <c r="B883">
        <v>2004</v>
      </c>
      <c r="C883" t="s">
        <v>172</v>
      </c>
      <c r="D883" t="b">
        <f>TRUE()</f>
        <v>1</v>
      </c>
      <c r="E883" t="b">
        <f>COUNTIF(connections!A:A, A883) &gt; 0</f>
        <v>0</v>
      </c>
      <c r="G883" t="s">
        <v>2650</v>
      </c>
      <c r="H883" t="s">
        <v>180</v>
      </c>
      <c r="I883" t="s">
        <v>2651</v>
      </c>
    </row>
    <row r="884" spans="1:10" x14ac:dyDescent="0.25">
      <c r="A884" t="s">
        <v>2652</v>
      </c>
      <c r="B884">
        <v>2023</v>
      </c>
      <c r="C884" t="s">
        <v>215</v>
      </c>
      <c r="D884" t="b">
        <f>TRUE()</f>
        <v>1</v>
      </c>
      <c r="E884" t="b">
        <f>COUNTIF(connections!A:A, A884) &gt; 0</f>
        <v>0</v>
      </c>
      <c r="F884" t="s">
        <v>1157</v>
      </c>
      <c r="G884" t="s">
        <v>2653</v>
      </c>
      <c r="H884" t="s">
        <v>180</v>
      </c>
      <c r="I884" t="s">
        <v>2654</v>
      </c>
      <c r="J884" s="1" t="s">
        <v>2655</v>
      </c>
    </row>
    <row r="885" spans="1:10" x14ac:dyDescent="0.25">
      <c r="A885" t="s">
        <v>2656</v>
      </c>
      <c r="B885">
        <v>2024</v>
      </c>
      <c r="C885" t="s">
        <v>169</v>
      </c>
      <c r="D885" t="b">
        <f>TRUE()</f>
        <v>1</v>
      </c>
      <c r="E885" t="b">
        <f>COUNTIF(connections!A:A, A885) &gt; 0</f>
        <v>0</v>
      </c>
      <c r="G885" t="s">
        <v>2657</v>
      </c>
      <c r="H885" t="s">
        <v>180</v>
      </c>
      <c r="I885" t="s">
        <v>2658</v>
      </c>
      <c r="J885" s="1" t="s">
        <v>2659</v>
      </c>
    </row>
    <row r="886" spans="1:10" x14ac:dyDescent="0.25">
      <c r="A886" t="s">
        <v>2660</v>
      </c>
      <c r="B886">
        <v>2025</v>
      </c>
      <c r="C886" t="s">
        <v>175</v>
      </c>
      <c r="D886" t="b">
        <f>TRUE()</f>
        <v>1</v>
      </c>
      <c r="E886" t="b">
        <f>COUNTIF(connections!A:A, A886) &gt; 0</f>
        <v>0</v>
      </c>
      <c r="G886" t="s">
        <v>2661</v>
      </c>
      <c r="H886" t="s">
        <v>180</v>
      </c>
      <c r="I886" t="s">
        <v>8091</v>
      </c>
      <c r="J886" s="10" t="s">
        <v>2978</v>
      </c>
    </row>
    <row r="887" spans="1:10" x14ac:dyDescent="0.25">
      <c r="A887" t="s">
        <v>2662</v>
      </c>
      <c r="B887">
        <v>2024</v>
      </c>
      <c r="C887" t="s">
        <v>169</v>
      </c>
      <c r="D887" t="b">
        <f>TRUE()</f>
        <v>1</v>
      </c>
      <c r="E887" t="b">
        <f>COUNTIF(connections!A:A, A887) &gt; 0</f>
        <v>0</v>
      </c>
      <c r="G887" t="s">
        <v>2663</v>
      </c>
    </row>
    <row r="888" spans="1:10" x14ac:dyDescent="0.25">
      <c r="A888" t="s">
        <v>2664</v>
      </c>
      <c r="B888">
        <v>2026</v>
      </c>
      <c r="C888" t="s">
        <v>175</v>
      </c>
      <c r="D888" t="b">
        <f>TRUE()</f>
        <v>1</v>
      </c>
      <c r="E888" t="b">
        <f>COUNTIF(connections!A:A, A888) &gt; 0</f>
        <v>0</v>
      </c>
      <c r="F888" t="s">
        <v>499</v>
      </c>
      <c r="G888" t="s">
        <v>2665</v>
      </c>
      <c r="H888" t="s">
        <v>180</v>
      </c>
      <c r="I888" t="s">
        <v>2666</v>
      </c>
      <c r="J888" s="1" t="s">
        <v>2667</v>
      </c>
    </row>
    <row r="889" spans="1:10" x14ac:dyDescent="0.25">
      <c r="A889" t="s">
        <v>2668</v>
      </c>
      <c r="B889">
        <v>2022</v>
      </c>
      <c r="C889" t="s">
        <v>169</v>
      </c>
      <c r="D889" t="b">
        <f>TRUE()</f>
        <v>1</v>
      </c>
      <c r="E889" t="b">
        <f>COUNTIF(connections!A:A, A889) &gt; 0</f>
        <v>1</v>
      </c>
      <c r="G889" t="s">
        <v>2669</v>
      </c>
      <c r="H889" t="s">
        <v>180</v>
      </c>
      <c r="I889" t="s">
        <v>2670</v>
      </c>
      <c r="J889" s="1" t="s">
        <v>2671</v>
      </c>
    </row>
    <row r="890" spans="1:10" x14ac:dyDescent="0.25">
      <c r="A890" t="s">
        <v>2672</v>
      </c>
      <c r="B890">
        <v>2018</v>
      </c>
      <c r="C890" t="s">
        <v>169</v>
      </c>
      <c r="D890" t="b">
        <f>TRUE()</f>
        <v>1</v>
      </c>
      <c r="E890" t="b">
        <f>COUNTIF(connections!A:A, A890) &gt; 0</f>
        <v>0</v>
      </c>
      <c r="G890" t="s">
        <v>2673</v>
      </c>
    </row>
    <row r="891" spans="1:10" x14ac:dyDescent="0.25">
      <c r="A891" t="s">
        <v>2674</v>
      </c>
      <c r="B891">
        <v>2014</v>
      </c>
      <c r="C891" t="s">
        <v>172</v>
      </c>
      <c r="D891" t="b">
        <f>TRUE()</f>
        <v>1</v>
      </c>
      <c r="E891" t="b">
        <f>COUNTIF(connections!A:A, A891) &gt; 0</f>
        <v>0</v>
      </c>
      <c r="G891" t="s">
        <v>2675</v>
      </c>
      <c r="J891" s="10" t="s">
        <v>2676</v>
      </c>
    </row>
    <row r="892" spans="1:10" x14ac:dyDescent="0.25">
      <c r="A892" t="s">
        <v>2677</v>
      </c>
      <c r="B892">
        <v>2025</v>
      </c>
      <c r="C892" t="s">
        <v>215</v>
      </c>
      <c r="D892" t="b">
        <f>FALSE()</f>
        <v>0</v>
      </c>
      <c r="E892" t="b">
        <f>COUNTIF(connections!A:A, A892) &gt; 0</f>
        <v>0</v>
      </c>
      <c r="F892" t="s">
        <v>397</v>
      </c>
      <c r="G892" t="s">
        <v>2678</v>
      </c>
    </row>
    <row r="893" spans="1:10" x14ac:dyDescent="0.25">
      <c r="A893" t="s">
        <v>14281</v>
      </c>
      <c r="B893">
        <v>2026</v>
      </c>
      <c r="C893" t="s">
        <v>215</v>
      </c>
      <c r="D893" t="b">
        <v>0</v>
      </c>
      <c r="E893" t="b">
        <f>COUNTIF(connections!A:A, A893) &gt; 0</f>
        <v>0</v>
      </c>
      <c r="G893" t="s">
        <v>14282</v>
      </c>
      <c r="J893" s="10" t="s">
        <v>14283</v>
      </c>
    </row>
    <row r="894" spans="1:10" x14ac:dyDescent="0.25">
      <c r="A894" t="s">
        <v>2679</v>
      </c>
      <c r="B894">
        <v>2025</v>
      </c>
      <c r="C894" t="s">
        <v>175</v>
      </c>
      <c r="D894" t="b">
        <f>TRUE()</f>
        <v>1</v>
      </c>
      <c r="E894" t="b">
        <f>COUNTIF(connections!A:A, A894) &gt; 0</f>
        <v>0</v>
      </c>
      <c r="G894" t="s">
        <v>2680</v>
      </c>
    </row>
    <row r="895" spans="1:10" x14ac:dyDescent="0.25">
      <c r="A895" t="s">
        <v>2681</v>
      </c>
      <c r="B895">
        <v>2023</v>
      </c>
      <c r="C895" t="s">
        <v>169</v>
      </c>
      <c r="D895" t="b">
        <f>TRUE()</f>
        <v>1</v>
      </c>
      <c r="E895" t="b">
        <f>COUNTIF(connections!A:A, A895) &gt; 0</f>
        <v>0</v>
      </c>
      <c r="G895" t="s">
        <v>2682</v>
      </c>
      <c r="H895" t="s">
        <v>180</v>
      </c>
      <c r="I895" t="s">
        <v>9821</v>
      </c>
      <c r="J895" s="10" t="s">
        <v>2683</v>
      </c>
    </row>
    <row r="896" spans="1:10" x14ac:dyDescent="0.25">
      <c r="A896" t="s">
        <v>2684</v>
      </c>
      <c r="B896">
        <v>2023</v>
      </c>
      <c r="C896" t="s">
        <v>169</v>
      </c>
      <c r="D896" t="b">
        <f>TRUE()</f>
        <v>1</v>
      </c>
      <c r="E896" t="b">
        <f>COUNTIF(connections!A:A, A896) &gt; 0</f>
        <v>0</v>
      </c>
      <c r="G896" t="s">
        <v>2685</v>
      </c>
      <c r="H896" t="s">
        <v>180</v>
      </c>
      <c r="I896" t="s">
        <v>2686</v>
      </c>
      <c r="J896" s="1" t="s">
        <v>2687</v>
      </c>
    </row>
    <row r="897" spans="1:10" x14ac:dyDescent="0.25">
      <c r="A897" t="s">
        <v>7920</v>
      </c>
      <c r="B897">
        <v>2026</v>
      </c>
      <c r="C897" t="s">
        <v>175</v>
      </c>
      <c r="D897" t="b">
        <f>TRUE()</f>
        <v>1</v>
      </c>
      <c r="E897" t="b">
        <f>COUNTIF(connections!A:A, A897) &gt; 0</f>
        <v>0</v>
      </c>
      <c r="G897" t="s">
        <v>7921</v>
      </c>
      <c r="J897" s="10" t="s">
        <v>7922</v>
      </c>
    </row>
    <row r="898" spans="1:10" x14ac:dyDescent="0.25">
      <c r="A898" t="s">
        <v>2688</v>
      </c>
      <c r="B898">
        <v>2025</v>
      </c>
      <c r="C898" t="s">
        <v>175</v>
      </c>
      <c r="D898" t="b">
        <f>TRUE()</f>
        <v>1</v>
      </c>
      <c r="E898" t="b">
        <f>COUNTIF(connections!A:A, A898) &gt; 0</f>
        <v>1</v>
      </c>
      <c r="F898" t="s">
        <v>1023</v>
      </c>
      <c r="G898" t="s">
        <v>2689</v>
      </c>
      <c r="J898" s="10" t="s">
        <v>2690</v>
      </c>
    </row>
    <row r="899" spans="1:10" x14ac:dyDescent="0.25">
      <c r="A899" t="s">
        <v>2691</v>
      </c>
      <c r="B899">
        <v>2022</v>
      </c>
      <c r="C899" t="s">
        <v>169</v>
      </c>
      <c r="D899" t="b">
        <f>TRUE()</f>
        <v>1</v>
      </c>
      <c r="E899" t="b">
        <f>COUNTIF(connections!A:A, A899) &gt; 0</f>
        <v>1</v>
      </c>
      <c r="G899" t="s">
        <v>2692</v>
      </c>
      <c r="H899" t="s">
        <v>180</v>
      </c>
      <c r="I899" t="s">
        <v>2693</v>
      </c>
      <c r="J899" s="1" t="s">
        <v>2694</v>
      </c>
    </row>
    <row r="900" spans="1:10" x14ac:dyDescent="0.25">
      <c r="A900" t="s">
        <v>2695</v>
      </c>
      <c r="B900">
        <v>2022</v>
      </c>
      <c r="C900" t="s">
        <v>215</v>
      </c>
      <c r="D900" t="b">
        <f>TRUE()</f>
        <v>1</v>
      </c>
      <c r="E900" t="b">
        <f>COUNTIF(connections!A:A, A900) &gt; 0</f>
        <v>0</v>
      </c>
      <c r="G900" t="s">
        <v>2696</v>
      </c>
      <c r="H900" t="s">
        <v>180</v>
      </c>
      <c r="I900" t="s">
        <v>2697</v>
      </c>
      <c r="J900" s="1" t="s">
        <v>2698</v>
      </c>
    </row>
    <row r="901" spans="1:10" x14ac:dyDescent="0.25">
      <c r="A901" t="s">
        <v>2699</v>
      </c>
      <c r="B901">
        <v>1991</v>
      </c>
      <c r="C901" t="s">
        <v>169</v>
      </c>
      <c r="D901" t="b">
        <f>TRUE()</f>
        <v>1</v>
      </c>
      <c r="E901" t="b">
        <f>COUNTIF(connections!A:A, A901) &gt; 0</f>
        <v>1</v>
      </c>
      <c r="G901" t="s">
        <v>2700</v>
      </c>
      <c r="H901" t="s">
        <v>180</v>
      </c>
      <c r="I901" t="s">
        <v>2701</v>
      </c>
    </row>
    <row r="902" spans="1:10" x14ac:dyDescent="0.25">
      <c r="A902" t="s">
        <v>2702</v>
      </c>
      <c r="B902">
        <v>2019</v>
      </c>
      <c r="C902" t="s">
        <v>169</v>
      </c>
      <c r="D902" t="b">
        <f>TRUE()</f>
        <v>1</v>
      </c>
      <c r="E902" t="b">
        <f>COUNTIF(connections!A:A, A902) &gt; 0</f>
        <v>0</v>
      </c>
      <c r="G902" t="s">
        <v>2703</v>
      </c>
    </row>
    <row r="903" spans="1:10" x14ac:dyDescent="0.25">
      <c r="A903" t="s">
        <v>2704</v>
      </c>
      <c r="B903">
        <v>2022</v>
      </c>
      <c r="C903" t="s">
        <v>169</v>
      </c>
      <c r="D903" t="b">
        <f>TRUE()</f>
        <v>1</v>
      </c>
      <c r="E903" t="b">
        <f>COUNTIF(connections!A:A, A903) &gt; 0</f>
        <v>0</v>
      </c>
      <c r="G903" t="s">
        <v>2705</v>
      </c>
      <c r="H903" t="s">
        <v>180</v>
      </c>
      <c r="I903" t="s">
        <v>2706</v>
      </c>
      <c r="J903" s="1" t="s">
        <v>2707</v>
      </c>
    </row>
    <row r="904" spans="1:10" x14ac:dyDescent="0.25">
      <c r="A904" t="s">
        <v>2708</v>
      </c>
      <c r="B904">
        <v>1999</v>
      </c>
      <c r="C904" t="s">
        <v>172</v>
      </c>
      <c r="D904" t="b">
        <f>TRUE()</f>
        <v>1</v>
      </c>
      <c r="E904" t="b">
        <f>COUNTIF(connections!A:A, A904) &gt; 0</f>
        <v>1</v>
      </c>
      <c r="G904" t="s">
        <v>2709</v>
      </c>
      <c r="H904" t="s">
        <v>180</v>
      </c>
      <c r="I904" t="s">
        <v>2710</v>
      </c>
    </row>
    <row r="905" spans="1:10" x14ac:dyDescent="0.25">
      <c r="A905" t="s">
        <v>2711</v>
      </c>
      <c r="B905">
        <v>2002</v>
      </c>
      <c r="C905" t="s">
        <v>172</v>
      </c>
      <c r="D905" t="b">
        <f>TRUE()</f>
        <v>1</v>
      </c>
      <c r="E905" t="b">
        <f>COUNTIF(connections!A:A, A905) &gt; 0</f>
        <v>0</v>
      </c>
      <c r="G905" t="s">
        <v>2712</v>
      </c>
      <c r="H905" t="s">
        <v>180</v>
      </c>
      <c r="I905" t="s">
        <v>2713</v>
      </c>
    </row>
    <row r="906" spans="1:10" x14ac:dyDescent="0.25">
      <c r="A906" t="s">
        <v>2714</v>
      </c>
      <c r="B906">
        <v>1993</v>
      </c>
      <c r="C906" t="s">
        <v>172</v>
      </c>
      <c r="D906" t="b">
        <f>TRUE()</f>
        <v>1</v>
      </c>
      <c r="E906" t="b">
        <f>COUNTIF(connections!A:A, A906) &gt; 0</f>
        <v>1</v>
      </c>
      <c r="G906" t="s">
        <v>2715</v>
      </c>
      <c r="H906" t="s">
        <v>180</v>
      </c>
      <c r="I906" t="s">
        <v>2716</v>
      </c>
    </row>
    <row r="907" spans="1:10" x14ac:dyDescent="0.25">
      <c r="A907" t="s">
        <v>2717</v>
      </c>
      <c r="B907">
        <v>2025</v>
      </c>
      <c r="C907" t="s">
        <v>172</v>
      </c>
      <c r="D907" t="b">
        <f>TRUE()</f>
        <v>1</v>
      </c>
      <c r="E907" t="b">
        <f>COUNTIF(connections!A:A, A907) &gt; 0</f>
        <v>0</v>
      </c>
      <c r="F907" t="s">
        <v>321</v>
      </c>
      <c r="G907" t="s">
        <v>2718</v>
      </c>
      <c r="H907" t="s">
        <v>180</v>
      </c>
      <c r="I907" t="s">
        <v>2719</v>
      </c>
      <c r="J907" s="1" t="s">
        <v>2720</v>
      </c>
    </row>
    <row r="908" spans="1:10" x14ac:dyDescent="0.25">
      <c r="A908" t="s">
        <v>2721</v>
      </c>
      <c r="B908">
        <v>2024</v>
      </c>
      <c r="C908" t="s">
        <v>172</v>
      </c>
      <c r="D908" t="b">
        <f>TRUE()</f>
        <v>1</v>
      </c>
      <c r="E908" t="b">
        <f>COUNTIF(connections!A:A, A908) &gt; 0</f>
        <v>0</v>
      </c>
      <c r="F908" t="s">
        <v>321</v>
      </c>
      <c r="G908" t="s">
        <v>2722</v>
      </c>
      <c r="J908" s="10" t="s">
        <v>2723</v>
      </c>
    </row>
    <row r="909" spans="1:10" x14ac:dyDescent="0.25">
      <c r="A909" t="s">
        <v>2724</v>
      </c>
      <c r="B909">
        <v>2021</v>
      </c>
      <c r="C909" t="s">
        <v>172</v>
      </c>
      <c r="D909" t="b">
        <f>TRUE()</f>
        <v>1</v>
      </c>
      <c r="E909" t="b">
        <f>COUNTIF(connections!A:A, A909) &gt; 0</f>
        <v>0</v>
      </c>
      <c r="F909" t="s">
        <v>321</v>
      </c>
      <c r="G909" t="s">
        <v>2725</v>
      </c>
      <c r="J909" s="10" t="s">
        <v>2726</v>
      </c>
    </row>
    <row r="910" spans="1:10" x14ac:dyDescent="0.25">
      <c r="A910" t="s">
        <v>14261</v>
      </c>
      <c r="B910">
        <v>2023</v>
      </c>
      <c r="C910" t="s">
        <v>169</v>
      </c>
      <c r="D910" t="b">
        <v>0</v>
      </c>
      <c r="E910" t="b">
        <f>COUNTIF(connections!A:A, A910) &gt; 0</f>
        <v>0</v>
      </c>
      <c r="F910" t="s">
        <v>321</v>
      </c>
      <c r="G910" t="s">
        <v>14262</v>
      </c>
      <c r="J910" s="10" t="s">
        <v>14263</v>
      </c>
    </row>
    <row r="911" spans="1:10" x14ac:dyDescent="0.25">
      <c r="A911" t="s">
        <v>2727</v>
      </c>
      <c r="B911">
        <v>2022</v>
      </c>
      <c r="C911" t="s">
        <v>175</v>
      </c>
      <c r="D911" t="b">
        <f>TRUE()</f>
        <v>1</v>
      </c>
      <c r="E911" t="b">
        <f>COUNTIF(connections!A:A, A911) &gt; 0</f>
        <v>0</v>
      </c>
      <c r="F911" t="s">
        <v>321</v>
      </c>
      <c r="G911" t="s">
        <v>2728</v>
      </c>
    </row>
    <row r="912" spans="1:10" x14ac:dyDescent="0.25">
      <c r="A912" t="s">
        <v>9943</v>
      </c>
      <c r="B912">
        <v>2024</v>
      </c>
      <c r="C912" t="s">
        <v>169</v>
      </c>
      <c r="D912" t="b">
        <v>0</v>
      </c>
      <c r="E912" t="b">
        <f>COUNTIF(connections!A:A, A912) &gt; 0</f>
        <v>0</v>
      </c>
      <c r="F912" t="s">
        <v>321</v>
      </c>
      <c r="G912" t="s">
        <v>9944</v>
      </c>
      <c r="J912" s="10" t="s">
        <v>9945</v>
      </c>
    </row>
    <row r="913" spans="1:10" x14ac:dyDescent="0.25">
      <c r="A913" t="s">
        <v>2729</v>
      </c>
      <c r="B913">
        <v>2025</v>
      </c>
      <c r="C913" t="s">
        <v>215</v>
      </c>
      <c r="D913" t="b">
        <f>TRUE()</f>
        <v>1</v>
      </c>
      <c r="E913" t="b">
        <f>COUNTIF(connections!A:A, A913) &gt; 0</f>
        <v>0</v>
      </c>
      <c r="G913" t="s">
        <v>2730</v>
      </c>
    </row>
    <row r="914" spans="1:10" x14ac:dyDescent="0.25">
      <c r="A914" t="s">
        <v>2731</v>
      </c>
      <c r="B914">
        <v>2023</v>
      </c>
      <c r="C914" t="s">
        <v>175</v>
      </c>
      <c r="D914" t="b">
        <f>TRUE()</f>
        <v>1</v>
      </c>
      <c r="E914" t="b">
        <f>COUNTIF(connections!A:A, A914) &gt; 0</f>
        <v>0</v>
      </c>
      <c r="F914" t="s">
        <v>397</v>
      </c>
      <c r="G914" t="s">
        <v>2732</v>
      </c>
      <c r="H914" t="s">
        <v>180</v>
      </c>
      <c r="I914" t="s">
        <v>2733</v>
      </c>
      <c r="J914" s="1" t="s">
        <v>2734</v>
      </c>
    </row>
    <row r="915" spans="1:10" x14ac:dyDescent="0.25">
      <c r="A915" t="s">
        <v>2735</v>
      </c>
      <c r="B915">
        <v>2024</v>
      </c>
      <c r="C915" t="s">
        <v>215</v>
      </c>
      <c r="D915" t="b">
        <f>TRUE()</f>
        <v>1</v>
      </c>
      <c r="E915" t="b">
        <f>COUNTIF(connections!A:A, A915) &gt; 0</f>
        <v>0</v>
      </c>
      <c r="F915" t="s">
        <v>397</v>
      </c>
      <c r="G915" t="s">
        <v>2736</v>
      </c>
    </row>
    <row r="916" spans="1:10" x14ac:dyDescent="0.25">
      <c r="A916" t="s">
        <v>2737</v>
      </c>
      <c r="B916">
        <v>2017</v>
      </c>
      <c r="C916" t="s">
        <v>169</v>
      </c>
      <c r="D916" t="b">
        <f>TRUE()</f>
        <v>1</v>
      </c>
      <c r="E916" t="b">
        <f>COUNTIF(connections!A:A, A916) &gt; 0</f>
        <v>0</v>
      </c>
      <c r="G916" t="s">
        <v>2738</v>
      </c>
      <c r="H916" t="s">
        <v>180</v>
      </c>
      <c r="I916" t="s">
        <v>8298</v>
      </c>
      <c r="J916" s="10" t="s">
        <v>2739</v>
      </c>
    </row>
    <row r="917" spans="1:10" x14ac:dyDescent="0.25">
      <c r="A917" t="s">
        <v>2740</v>
      </c>
      <c r="B917">
        <v>2014</v>
      </c>
      <c r="C917" t="s">
        <v>169</v>
      </c>
      <c r="D917" t="b">
        <f>TRUE()</f>
        <v>1</v>
      </c>
      <c r="E917" t="b">
        <f>COUNTIF(connections!A:A, A917) &gt; 0</f>
        <v>1</v>
      </c>
      <c r="G917" t="s">
        <v>2741</v>
      </c>
      <c r="H917" t="s">
        <v>180</v>
      </c>
      <c r="I917" t="s">
        <v>2742</v>
      </c>
      <c r="J917" s="1" t="s">
        <v>2743</v>
      </c>
    </row>
    <row r="918" spans="1:10" x14ac:dyDescent="0.25">
      <c r="A918" t="s">
        <v>2744</v>
      </c>
      <c r="B918">
        <v>2021</v>
      </c>
      <c r="C918" t="s">
        <v>175</v>
      </c>
      <c r="D918" t="b">
        <f>TRUE()</f>
        <v>1</v>
      </c>
      <c r="E918" t="b">
        <f>COUNTIF(connections!A:A, A918) &gt; 0</f>
        <v>1</v>
      </c>
      <c r="F918" t="s">
        <v>397</v>
      </c>
      <c r="G918" t="s">
        <v>2745</v>
      </c>
      <c r="H918" t="s">
        <v>180</v>
      </c>
      <c r="I918" t="s">
        <v>2746</v>
      </c>
      <c r="J918" s="1" t="s">
        <v>2747</v>
      </c>
    </row>
    <row r="919" spans="1:10" x14ac:dyDescent="0.25">
      <c r="A919" t="s">
        <v>2748</v>
      </c>
      <c r="B919">
        <v>2025</v>
      </c>
      <c r="C919" t="s">
        <v>175</v>
      </c>
      <c r="D919" t="b">
        <f>TRUE()</f>
        <v>1</v>
      </c>
      <c r="E919" t="b">
        <f>COUNTIF(connections!A:A, A919) &gt; 0</f>
        <v>0</v>
      </c>
      <c r="G919" t="s">
        <v>2749</v>
      </c>
    </row>
    <row r="920" spans="1:10" x14ac:dyDescent="0.25">
      <c r="A920" t="s">
        <v>14248</v>
      </c>
      <c r="B920">
        <v>2003</v>
      </c>
      <c r="C920" t="s">
        <v>169</v>
      </c>
      <c r="D920" t="b">
        <v>1</v>
      </c>
      <c r="E920" t="b">
        <f>COUNTIF(connections!A:A, A920) &gt; 0</f>
        <v>0</v>
      </c>
      <c r="F920" t="s">
        <v>267</v>
      </c>
      <c r="G920" t="s">
        <v>14249</v>
      </c>
      <c r="H920" t="s">
        <v>180</v>
      </c>
      <c r="I920" t="s">
        <v>14253</v>
      </c>
      <c r="J920" s="10" t="s">
        <v>14252</v>
      </c>
    </row>
    <row r="921" spans="1:10" x14ac:dyDescent="0.25">
      <c r="A921" t="s">
        <v>8074</v>
      </c>
      <c r="B921">
        <v>2024</v>
      </c>
      <c r="C921" t="s">
        <v>215</v>
      </c>
      <c r="D921" t="b">
        <f>TRUE()</f>
        <v>1</v>
      </c>
      <c r="E921" t="b">
        <f>COUNTIF(connections!A:A, A921) &gt; 0</f>
        <v>0</v>
      </c>
      <c r="G921" t="s">
        <v>8075</v>
      </c>
      <c r="J921" s="10" t="s">
        <v>8076</v>
      </c>
    </row>
    <row r="922" spans="1:10" x14ac:dyDescent="0.25">
      <c r="A922" t="s">
        <v>2750</v>
      </c>
      <c r="B922">
        <v>2019</v>
      </c>
      <c r="C922" t="s">
        <v>175</v>
      </c>
      <c r="D922" t="b">
        <f>TRUE()</f>
        <v>1</v>
      </c>
      <c r="E922" t="b">
        <f>COUNTIF(connections!A:A, A922) &gt; 0</f>
        <v>0</v>
      </c>
      <c r="G922" t="s">
        <v>2751</v>
      </c>
      <c r="H922" t="s">
        <v>180</v>
      </c>
      <c r="I922" t="s">
        <v>8299</v>
      </c>
      <c r="J922" s="1" t="s">
        <v>2752</v>
      </c>
    </row>
    <row r="923" spans="1:10" x14ac:dyDescent="0.25">
      <c r="A923" t="s">
        <v>16937</v>
      </c>
      <c r="B923">
        <v>2021</v>
      </c>
      <c r="C923" t="s">
        <v>169</v>
      </c>
      <c r="D923" t="b">
        <v>1</v>
      </c>
      <c r="E923" t="b">
        <f>COUNTIF(connections!A:A, A923) &gt; 0</f>
        <v>0</v>
      </c>
      <c r="G923" t="s">
        <v>16938</v>
      </c>
      <c r="H923" t="s">
        <v>180</v>
      </c>
      <c r="I923" t="s">
        <v>16942</v>
      </c>
      <c r="J923" s="10" t="s">
        <v>16939</v>
      </c>
    </row>
    <row r="924" spans="1:10" x14ac:dyDescent="0.25">
      <c r="A924" t="s">
        <v>2753</v>
      </c>
      <c r="B924">
        <v>2017</v>
      </c>
      <c r="C924" t="s">
        <v>169</v>
      </c>
      <c r="D924" t="b">
        <f>TRUE()</f>
        <v>1</v>
      </c>
      <c r="E924" t="b">
        <f>COUNTIF(connections!A:A, A924) &gt; 0</f>
        <v>0</v>
      </c>
      <c r="G924" t="s">
        <v>2754</v>
      </c>
      <c r="J924" s="10" t="s">
        <v>2755</v>
      </c>
    </row>
    <row r="925" spans="1:10" x14ac:dyDescent="0.25">
      <c r="A925" t="s">
        <v>2756</v>
      </c>
      <c r="B925">
        <v>2026</v>
      </c>
      <c r="C925" t="s">
        <v>175</v>
      </c>
      <c r="D925" t="b">
        <f>TRUE()</f>
        <v>1</v>
      </c>
      <c r="E925" t="b">
        <f>COUNTIF(connections!A:A, A925) &gt; 0</f>
        <v>0</v>
      </c>
      <c r="G925" t="s">
        <v>2757</v>
      </c>
      <c r="H925" t="s">
        <v>180</v>
      </c>
      <c r="I925" t="s">
        <v>8092</v>
      </c>
      <c r="J925" s="1" t="s">
        <v>2758</v>
      </c>
    </row>
    <row r="926" spans="1:10" x14ac:dyDescent="0.25">
      <c r="A926" t="s">
        <v>2759</v>
      </c>
      <c r="B926">
        <v>2025</v>
      </c>
      <c r="C926" t="s">
        <v>169</v>
      </c>
      <c r="D926" t="b">
        <f>TRUE()</f>
        <v>1</v>
      </c>
      <c r="E926" t="b">
        <f>COUNTIF(connections!A:A, A926) &gt; 0</f>
        <v>0</v>
      </c>
      <c r="G926" t="s">
        <v>2760</v>
      </c>
      <c r="H926" t="s">
        <v>180</v>
      </c>
      <c r="I926" t="s">
        <v>8086</v>
      </c>
      <c r="J926" s="1" t="s">
        <v>2761</v>
      </c>
    </row>
    <row r="927" spans="1:10" x14ac:dyDescent="0.25">
      <c r="A927" t="s">
        <v>2762</v>
      </c>
      <c r="B927">
        <v>2012</v>
      </c>
      <c r="C927" t="s">
        <v>172</v>
      </c>
      <c r="D927" t="b">
        <f>TRUE()</f>
        <v>1</v>
      </c>
      <c r="E927" t="b">
        <f>COUNTIF(connections!A:A, A927) &gt; 0</f>
        <v>1</v>
      </c>
      <c r="G927" t="s">
        <v>2763</v>
      </c>
    </row>
    <row r="928" spans="1:10" x14ac:dyDescent="0.25">
      <c r="A928" t="s">
        <v>2764</v>
      </c>
      <c r="B928">
        <v>2021</v>
      </c>
      <c r="C928" t="s">
        <v>172</v>
      </c>
      <c r="D928" t="b">
        <f>TRUE()</f>
        <v>1</v>
      </c>
      <c r="E928" t="b">
        <f>COUNTIF(connections!A:A, A928) &gt; 0</f>
        <v>0</v>
      </c>
      <c r="G928" t="s">
        <v>2765</v>
      </c>
      <c r="H928" t="s">
        <v>180</v>
      </c>
      <c r="I928" t="s">
        <v>2766</v>
      </c>
      <c r="J928" s="1" t="s">
        <v>2767</v>
      </c>
    </row>
    <row r="929" spans="1:10" x14ac:dyDescent="0.25">
      <c r="A929" t="s">
        <v>12655</v>
      </c>
      <c r="B929">
        <v>2025</v>
      </c>
      <c r="C929" t="s">
        <v>169</v>
      </c>
      <c r="D929" t="b">
        <v>1</v>
      </c>
      <c r="E929" t="b">
        <f>COUNTIF(connections!A:A, A929) &gt; 0</f>
        <v>0</v>
      </c>
      <c r="F929" t="s">
        <v>522</v>
      </c>
      <c r="G929" t="s">
        <v>12656</v>
      </c>
      <c r="J929" s="10" t="s">
        <v>12657</v>
      </c>
    </row>
    <row r="930" spans="1:10" x14ac:dyDescent="0.25">
      <c r="A930" t="s">
        <v>7667</v>
      </c>
      <c r="B930">
        <v>2026</v>
      </c>
      <c r="C930" t="s">
        <v>175</v>
      </c>
      <c r="D930" t="b">
        <f>TRUE()</f>
        <v>1</v>
      </c>
      <c r="E930" t="b">
        <f>COUNTIF(connections!A:A, A930) &gt; 0</f>
        <v>0</v>
      </c>
      <c r="G930" t="s">
        <v>7668</v>
      </c>
      <c r="J930" s="10" t="s">
        <v>7666</v>
      </c>
    </row>
    <row r="931" spans="1:10" x14ac:dyDescent="0.25">
      <c r="A931" t="s">
        <v>2768</v>
      </c>
      <c r="B931">
        <v>2021</v>
      </c>
      <c r="C931" t="s">
        <v>215</v>
      </c>
      <c r="D931" t="b">
        <f>FALSE()</f>
        <v>0</v>
      </c>
      <c r="E931" t="b">
        <f>COUNTIF(connections!A:A, A931) &gt; 0</f>
        <v>1</v>
      </c>
      <c r="F931" t="s">
        <v>2769</v>
      </c>
      <c r="G931" t="s">
        <v>2770</v>
      </c>
      <c r="H931" t="s">
        <v>180</v>
      </c>
      <c r="I931" t="s">
        <v>2771</v>
      </c>
      <c r="J931" s="1" t="s">
        <v>2772</v>
      </c>
    </row>
    <row r="932" spans="1:10" x14ac:dyDescent="0.25">
      <c r="A932" t="s">
        <v>14278</v>
      </c>
      <c r="B932">
        <v>2024</v>
      </c>
      <c r="C932" t="s">
        <v>215</v>
      </c>
      <c r="D932" t="b">
        <v>0</v>
      </c>
      <c r="E932" t="b">
        <f>COUNTIF(connections!A:A, A932) &gt; 0</f>
        <v>0</v>
      </c>
      <c r="G932" t="s">
        <v>14279</v>
      </c>
      <c r="J932" s="10" t="s">
        <v>14280</v>
      </c>
    </row>
    <row r="933" spans="1:10" x14ac:dyDescent="0.25">
      <c r="A933" t="s">
        <v>2773</v>
      </c>
      <c r="B933">
        <v>2024</v>
      </c>
      <c r="C933" t="s">
        <v>169</v>
      </c>
      <c r="D933" t="b">
        <f>FALSE()</f>
        <v>0</v>
      </c>
      <c r="E933" t="b">
        <f>COUNTIF(connections!A:A, A933) &gt; 0</f>
        <v>0</v>
      </c>
      <c r="F933" t="s">
        <v>270</v>
      </c>
      <c r="G933" t="s">
        <v>2774</v>
      </c>
    </row>
    <row r="934" spans="1:10" x14ac:dyDescent="0.25">
      <c r="A934" t="s">
        <v>2775</v>
      </c>
      <c r="B934">
        <v>2019</v>
      </c>
      <c r="C934" t="s">
        <v>169</v>
      </c>
      <c r="D934" t="b">
        <f>TRUE()</f>
        <v>1</v>
      </c>
      <c r="E934" t="b">
        <f>COUNTIF(connections!A:A, A934) &gt; 0</f>
        <v>1</v>
      </c>
      <c r="F934" t="s">
        <v>610</v>
      </c>
      <c r="G934" t="s">
        <v>2776</v>
      </c>
      <c r="H934" t="s">
        <v>180</v>
      </c>
      <c r="I934" t="s">
        <v>2777</v>
      </c>
      <c r="J934" s="1" t="s">
        <v>2778</v>
      </c>
    </row>
    <row r="935" spans="1:10" x14ac:dyDescent="0.25">
      <c r="A935" t="s">
        <v>2779</v>
      </c>
      <c r="B935">
        <v>2025</v>
      </c>
      <c r="C935" t="s">
        <v>169</v>
      </c>
      <c r="D935" t="b">
        <f>TRUE()</f>
        <v>1</v>
      </c>
      <c r="E935" t="b">
        <f>COUNTIF(connections!A:A, A935) &gt; 0</f>
        <v>0</v>
      </c>
      <c r="F935" t="s">
        <v>610</v>
      </c>
      <c r="G935" t="s">
        <v>2780</v>
      </c>
    </row>
    <row r="936" spans="1:10" x14ac:dyDescent="0.25">
      <c r="A936" t="s">
        <v>2781</v>
      </c>
      <c r="B936">
        <v>2017</v>
      </c>
      <c r="C936" t="s">
        <v>169</v>
      </c>
      <c r="D936" t="b">
        <f>TRUE()</f>
        <v>1</v>
      </c>
      <c r="E936" t="b">
        <f>COUNTIF(connections!A:A, A936) &gt; 0</f>
        <v>1</v>
      </c>
      <c r="G936" t="s">
        <v>2782</v>
      </c>
      <c r="H936" t="s">
        <v>180</v>
      </c>
      <c r="I936" t="s">
        <v>12647</v>
      </c>
      <c r="J936" s="10" t="s">
        <v>12648</v>
      </c>
    </row>
    <row r="937" spans="1:10" x14ac:dyDescent="0.25">
      <c r="A937" t="s">
        <v>2783</v>
      </c>
      <c r="B937">
        <v>2022</v>
      </c>
      <c r="C937" t="s">
        <v>169</v>
      </c>
      <c r="D937" t="b">
        <f>TRUE()</f>
        <v>1</v>
      </c>
      <c r="E937" t="b">
        <f>COUNTIF(connections!A:A, A937) &gt; 0</f>
        <v>0</v>
      </c>
      <c r="G937" t="s">
        <v>2784</v>
      </c>
    </row>
    <row r="938" spans="1:10" x14ac:dyDescent="0.25">
      <c r="A938" t="s">
        <v>2785</v>
      </c>
      <c r="B938">
        <v>1992</v>
      </c>
      <c r="C938" t="s">
        <v>172</v>
      </c>
      <c r="D938" t="b">
        <f>TRUE()</f>
        <v>1</v>
      </c>
      <c r="E938" t="b">
        <f>COUNTIF(connections!A:A, A938) &gt; 0</f>
        <v>1</v>
      </c>
      <c r="G938" t="s">
        <v>2786</v>
      </c>
      <c r="H938" t="s">
        <v>180</v>
      </c>
      <c r="I938" t="s">
        <v>2787</v>
      </c>
      <c r="J938" s="1" t="s">
        <v>2788</v>
      </c>
    </row>
    <row r="939" spans="1:10" x14ac:dyDescent="0.25">
      <c r="A939" t="s">
        <v>2789</v>
      </c>
      <c r="B939">
        <v>2018</v>
      </c>
      <c r="C939" t="s">
        <v>169</v>
      </c>
      <c r="D939" t="b">
        <f>TRUE()</f>
        <v>1</v>
      </c>
      <c r="E939" t="b">
        <f>COUNTIF(connections!A:A, A939) &gt; 0</f>
        <v>0</v>
      </c>
      <c r="G939" t="s">
        <v>2790</v>
      </c>
    </row>
    <row r="940" spans="1:10" x14ac:dyDescent="0.25">
      <c r="A940" t="s">
        <v>2791</v>
      </c>
      <c r="B940">
        <v>2026</v>
      </c>
      <c r="C940" t="s">
        <v>175</v>
      </c>
      <c r="D940" t="b">
        <f>TRUE()</f>
        <v>1</v>
      </c>
      <c r="E940" t="b">
        <f>COUNTIF(connections!A:A, A940) &gt; 0</f>
        <v>0</v>
      </c>
      <c r="F940" t="s">
        <v>1798</v>
      </c>
      <c r="G940" t="s">
        <v>2792</v>
      </c>
    </row>
    <row r="941" spans="1:10" x14ac:dyDescent="0.25">
      <c r="A941" t="s">
        <v>2793</v>
      </c>
      <c r="B941">
        <v>2023</v>
      </c>
      <c r="C941" t="s">
        <v>169</v>
      </c>
      <c r="D941" t="b">
        <f>TRUE()</f>
        <v>1</v>
      </c>
      <c r="E941" t="b">
        <f>COUNTIF(connections!A:A, A941) &gt; 0</f>
        <v>0</v>
      </c>
      <c r="F941" t="s">
        <v>1798</v>
      </c>
      <c r="G941" t="s">
        <v>2794</v>
      </c>
      <c r="H941" t="s">
        <v>180</v>
      </c>
      <c r="I941" t="s">
        <v>2795</v>
      </c>
      <c r="J941" s="1" t="s">
        <v>2796</v>
      </c>
    </row>
    <row r="942" spans="1:10" x14ac:dyDescent="0.25">
      <c r="A942" t="s">
        <v>2797</v>
      </c>
      <c r="B942">
        <v>2021</v>
      </c>
      <c r="C942" t="s">
        <v>169</v>
      </c>
      <c r="D942" t="b">
        <f>TRUE()</f>
        <v>1</v>
      </c>
      <c r="E942" t="b">
        <f>COUNTIF(connections!A:A, A942) &gt; 0</f>
        <v>1</v>
      </c>
      <c r="F942" t="s">
        <v>1798</v>
      </c>
      <c r="G942" t="s">
        <v>2798</v>
      </c>
      <c r="H942" t="s">
        <v>180</v>
      </c>
      <c r="I942" t="s">
        <v>2799</v>
      </c>
      <c r="J942" s="1" t="s">
        <v>2800</v>
      </c>
    </row>
    <row r="943" spans="1:10" x14ac:dyDescent="0.25">
      <c r="A943" t="s">
        <v>2801</v>
      </c>
      <c r="B943">
        <v>2020</v>
      </c>
      <c r="C943" t="s">
        <v>175</v>
      </c>
      <c r="D943" t="b">
        <f>TRUE()</f>
        <v>1</v>
      </c>
      <c r="E943" t="b">
        <f>COUNTIF(connections!A:A, A943) &gt; 0</f>
        <v>0</v>
      </c>
      <c r="G943" t="s">
        <v>2802</v>
      </c>
      <c r="H943" t="s">
        <v>180</v>
      </c>
      <c r="I943" t="s">
        <v>2803</v>
      </c>
      <c r="J943" s="1" t="s">
        <v>2804</v>
      </c>
    </row>
    <row r="944" spans="1:10" x14ac:dyDescent="0.25">
      <c r="A944" t="s">
        <v>2805</v>
      </c>
      <c r="B944">
        <v>2024</v>
      </c>
      <c r="C944" t="s">
        <v>169</v>
      </c>
      <c r="D944" t="b">
        <f>TRUE()</f>
        <v>1</v>
      </c>
      <c r="E944" t="b">
        <f>COUNTIF(connections!A:A, A944) &gt; 0</f>
        <v>0</v>
      </c>
      <c r="G944" t="s">
        <v>2806</v>
      </c>
    </row>
    <row r="945" spans="1:10" x14ac:dyDescent="0.25">
      <c r="A945" t="s">
        <v>2807</v>
      </c>
      <c r="B945">
        <v>2026</v>
      </c>
      <c r="C945" t="s">
        <v>169</v>
      </c>
      <c r="D945" t="b">
        <f>TRUE()</f>
        <v>1</v>
      </c>
      <c r="E945" t="b">
        <f>COUNTIF(connections!A:A, A945) &gt; 0</f>
        <v>0</v>
      </c>
      <c r="F945" t="s">
        <v>270</v>
      </c>
      <c r="G945" t="s">
        <v>2808</v>
      </c>
      <c r="H945" t="s">
        <v>180</v>
      </c>
      <c r="I945" t="s">
        <v>2809</v>
      </c>
      <c r="J945" s="1" t="s">
        <v>2810</v>
      </c>
    </row>
    <row r="946" spans="1:10" x14ac:dyDescent="0.25">
      <c r="A946" t="s">
        <v>2811</v>
      </c>
      <c r="B946">
        <v>2021</v>
      </c>
      <c r="C946" t="s">
        <v>175</v>
      </c>
      <c r="D946" t="b">
        <f>TRUE()</f>
        <v>1</v>
      </c>
      <c r="E946" t="b">
        <f>COUNTIF(connections!A:A, A946) &gt; 0</f>
        <v>1</v>
      </c>
      <c r="F946" t="s">
        <v>1023</v>
      </c>
      <c r="G946" t="s">
        <v>2812</v>
      </c>
    </row>
    <row r="947" spans="1:10" x14ac:dyDescent="0.25">
      <c r="A947" t="s">
        <v>2813</v>
      </c>
      <c r="B947">
        <v>2025</v>
      </c>
      <c r="C947" t="s">
        <v>175</v>
      </c>
      <c r="D947" t="b">
        <f>TRUE()</f>
        <v>1</v>
      </c>
      <c r="E947" t="b">
        <f>COUNTIF(connections!A:A, A947) &gt; 0</f>
        <v>0</v>
      </c>
      <c r="G947" t="s">
        <v>2814</v>
      </c>
    </row>
    <row r="948" spans="1:10" x14ac:dyDescent="0.25">
      <c r="A948" t="s">
        <v>2815</v>
      </c>
      <c r="B948">
        <v>2026</v>
      </c>
      <c r="C948" t="s">
        <v>175</v>
      </c>
      <c r="D948" t="b">
        <f>TRUE()</f>
        <v>1</v>
      </c>
      <c r="E948" t="b">
        <f>COUNTIF(connections!A:A, A948) &gt; 0</f>
        <v>0</v>
      </c>
      <c r="G948" t="s">
        <v>2816</v>
      </c>
    </row>
    <row r="949" spans="1:10" x14ac:dyDescent="0.25">
      <c r="A949" t="s">
        <v>2817</v>
      </c>
      <c r="B949">
        <v>2019</v>
      </c>
      <c r="C949" t="s">
        <v>169</v>
      </c>
      <c r="D949" t="b">
        <f>TRUE()</f>
        <v>1</v>
      </c>
      <c r="E949" t="b">
        <f>COUNTIF(connections!A:A, A949) &gt; 0</f>
        <v>1</v>
      </c>
      <c r="F949" t="s">
        <v>267</v>
      </c>
      <c r="G949" t="s">
        <v>2818</v>
      </c>
      <c r="H949" t="s">
        <v>180</v>
      </c>
      <c r="I949" t="s">
        <v>2819</v>
      </c>
      <c r="J949" s="1" t="s">
        <v>2820</v>
      </c>
    </row>
    <row r="950" spans="1:10" x14ac:dyDescent="0.25">
      <c r="A950" t="s">
        <v>2821</v>
      </c>
      <c r="B950">
        <v>2022</v>
      </c>
      <c r="C950" t="s">
        <v>169</v>
      </c>
      <c r="D950" t="b">
        <f>TRUE()</f>
        <v>1</v>
      </c>
      <c r="E950" t="b">
        <f>COUNTIF(connections!A:A, A950) &gt; 0</f>
        <v>1</v>
      </c>
      <c r="G950" t="s">
        <v>2822</v>
      </c>
      <c r="H950" t="s">
        <v>180</v>
      </c>
      <c r="I950" t="s">
        <v>2823</v>
      </c>
      <c r="J950" s="10" t="s">
        <v>2824</v>
      </c>
    </row>
    <row r="951" spans="1:10" x14ac:dyDescent="0.25">
      <c r="A951" t="s">
        <v>2825</v>
      </c>
      <c r="B951">
        <v>2024</v>
      </c>
      <c r="C951" t="s">
        <v>215</v>
      </c>
      <c r="D951" t="b">
        <f>TRUE()</f>
        <v>1</v>
      </c>
      <c r="E951" t="b">
        <f>COUNTIF(connections!A:A, A951) &gt; 0</f>
        <v>0</v>
      </c>
      <c r="F951" t="s">
        <v>267</v>
      </c>
      <c r="G951" t="s">
        <v>2826</v>
      </c>
    </row>
    <row r="952" spans="1:10" x14ac:dyDescent="0.25">
      <c r="A952" t="s">
        <v>2827</v>
      </c>
      <c r="B952">
        <v>2023</v>
      </c>
      <c r="C952" t="s">
        <v>169</v>
      </c>
      <c r="D952" t="b">
        <f>TRUE()</f>
        <v>1</v>
      </c>
      <c r="E952" t="b">
        <f>COUNTIF(connections!A:A, A952) &gt; 0</f>
        <v>0</v>
      </c>
      <c r="G952" t="s">
        <v>2828</v>
      </c>
      <c r="H952" t="s">
        <v>180</v>
      </c>
      <c r="I952" t="s">
        <v>2829</v>
      </c>
      <c r="J952" s="1" t="s">
        <v>2830</v>
      </c>
    </row>
    <row r="953" spans="1:10" x14ac:dyDescent="0.25">
      <c r="A953" t="s">
        <v>2831</v>
      </c>
      <c r="B953">
        <v>2024</v>
      </c>
      <c r="C953" t="s">
        <v>169</v>
      </c>
      <c r="D953" t="b">
        <f>TRUE()</f>
        <v>1</v>
      </c>
      <c r="E953" t="b">
        <f>COUNTIF(connections!A:A, A953) &gt; 0</f>
        <v>0</v>
      </c>
      <c r="G953" t="s">
        <v>2832</v>
      </c>
    </row>
    <row r="954" spans="1:10" x14ac:dyDescent="0.25">
      <c r="A954" t="s">
        <v>2833</v>
      </c>
      <c r="B954">
        <v>2024</v>
      </c>
      <c r="C954" t="s">
        <v>169</v>
      </c>
      <c r="D954" t="b">
        <v>1</v>
      </c>
      <c r="E954" t="b">
        <f>COUNTIF(connections!A:A, A954) &gt; 0</f>
        <v>0</v>
      </c>
      <c r="G954" t="s">
        <v>2834</v>
      </c>
      <c r="J954" s="1" t="s">
        <v>2835</v>
      </c>
    </row>
    <row r="955" spans="1:10" x14ac:dyDescent="0.25">
      <c r="A955" t="s">
        <v>2836</v>
      </c>
      <c r="B955">
        <v>1998</v>
      </c>
      <c r="C955" t="s">
        <v>172</v>
      </c>
      <c r="D955" t="b">
        <f>TRUE()</f>
        <v>1</v>
      </c>
      <c r="E955" t="b">
        <f>COUNTIF(connections!A:A, A955) &gt; 0</f>
        <v>0</v>
      </c>
      <c r="G955" t="s">
        <v>2837</v>
      </c>
      <c r="H955" t="s">
        <v>180</v>
      </c>
      <c r="I955" t="s">
        <v>2838</v>
      </c>
    </row>
    <row r="956" spans="1:10" x14ac:dyDescent="0.25">
      <c r="A956" t="s">
        <v>2839</v>
      </c>
      <c r="B956">
        <v>2023</v>
      </c>
      <c r="C956" t="s">
        <v>215</v>
      </c>
      <c r="D956" t="b">
        <f>TRUE()</f>
        <v>1</v>
      </c>
      <c r="E956" t="b">
        <f>COUNTIF(connections!A:A, A956) &gt; 0</f>
        <v>1</v>
      </c>
      <c r="F956" t="s">
        <v>610</v>
      </c>
      <c r="G956" t="s">
        <v>2840</v>
      </c>
      <c r="H956" t="s">
        <v>180</v>
      </c>
      <c r="I956" t="s">
        <v>2841</v>
      </c>
      <c r="J956" s="1" t="s">
        <v>2842</v>
      </c>
    </row>
    <row r="957" spans="1:10" x14ac:dyDescent="0.25">
      <c r="A957" t="s">
        <v>2843</v>
      </c>
      <c r="B957">
        <v>2025</v>
      </c>
      <c r="C957" t="s">
        <v>215</v>
      </c>
      <c r="D957" t="b">
        <f>TRUE()</f>
        <v>1</v>
      </c>
      <c r="E957" t="b">
        <f>COUNTIF(connections!A:A, A957) &gt; 0</f>
        <v>0</v>
      </c>
      <c r="F957" t="s">
        <v>610</v>
      </c>
      <c r="G957" t="s">
        <v>2844</v>
      </c>
    </row>
    <row r="958" spans="1:10" x14ac:dyDescent="0.25">
      <c r="A958" t="s">
        <v>7806</v>
      </c>
      <c r="B958">
        <v>2026</v>
      </c>
      <c r="C958" t="s">
        <v>169</v>
      </c>
      <c r="D958" t="b">
        <f>TRUE()</f>
        <v>1</v>
      </c>
      <c r="E958" t="b">
        <f>COUNTIF(connections!A:A, A958) &gt; 0</f>
        <v>0</v>
      </c>
      <c r="G958" t="s">
        <v>7807</v>
      </c>
      <c r="J958" s="10" t="s">
        <v>7808</v>
      </c>
    </row>
    <row r="959" spans="1:10" x14ac:dyDescent="0.25">
      <c r="A959" t="s">
        <v>2845</v>
      </c>
      <c r="B959">
        <v>2026</v>
      </c>
      <c r="C959" t="s">
        <v>169</v>
      </c>
      <c r="D959" t="b">
        <f>TRUE()</f>
        <v>1</v>
      </c>
      <c r="E959" t="b">
        <f>COUNTIF(connections!A:A, A959) &gt; 0</f>
        <v>0</v>
      </c>
      <c r="G959" t="s">
        <v>2846</v>
      </c>
    </row>
    <row r="960" spans="1:10" x14ac:dyDescent="0.25">
      <c r="A960" t="s">
        <v>2847</v>
      </c>
      <c r="B960">
        <v>2023</v>
      </c>
      <c r="C960" t="s">
        <v>172</v>
      </c>
      <c r="D960" t="b">
        <f>TRUE()</f>
        <v>1</v>
      </c>
      <c r="E960" t="b">
        <f>COUNTIF(connections!A:A, A960) &gt; 0</f>
        <v>0</v>
      </c>
      <c r="F960" t="s">
        <v>267</v>
      </c>
      <c r="G960" t="s">
        <v>2848</v>
      </c>
      <c r="H960" t="s">
        <v>180</v>
      </c>
      <c r="I960" t="s">
        <v>12643</v>
      </c>
      <c r="J960" s="10" t="s">
        <v>12644</v>
      </c>
    </row>
    <row r="961" spans="1:10" x14ac:dyDescent="0.25">
      <c r="A961" t="s">
        <v>2849</v>
      </c>
      <c r="B961">
        <v>2025</v>
      </c>
      <c r="C961" t="s">
        <v>169</v>
      </c>
      <c r="D961" t="b">
        <f>TRUE()</f>
        <v>1</v>
      </c>
      <c r="E961" t="b">
        <f>COUNTIF(connections!A:A, A961) &gt; 0</f>
        <v>0</v>
      </c>
      <c r="G961" t="s">
        <v>2850</v>
      </c>
      <c r="H961" t="s">
        <v>180</v>
      </c>
      <c r="I961" t="s">
        <v>2851</v>
      </c>
      <c r="J961" s="1" t="s">
        <v>2852</v>
      </c>
    </row>
    <row r="962" spans="1:10" x14ac:dyDescent="0.25">
      <c r="A962" t="s">
        <v>2853</v>
      </c>
      <c r="B962">
        <v>2017</v>
      </c>
      <c r="C962" t="s">
        <v>215</v>
      </c>
      <c r="D962" t="b">
        <f>TRUE()</f>
        <v>1</v>
      </c>
      <c r="E962" t="b">
        <f>COUNTIF(connections!A:A, A962) &gt; 0</f>
        <v>0</v>
      </c>
      <c r="G962" t="s">
        <v>2854</v>
      </c>
      <c r="H962" t="s">
        <v>180</v>
      </c>
      <c r="I962" t="s">
        <v>2855</v>
      </c>
      <c r="J962" s="1" t="s">
        <v>2856</v>
      </c>
    </row>
    <row r="963" spans="1:10" x14ac:dyDescent="0.25">
      <c r="A963" t="s">
        <v>2857</v>
      </c>
      <c r="B963">
        <v>2011</v>
      </c>
      <c r="C963" t="s">
        <v>172</v>
      </c>
      <c r="D963" t="b">
        <f>TRUE()</f>
        <v>1</v>
      </c>
      <c r="E963" t="b">
        <f>COUNTIF(connections!A:A, A963) &gt; 0</f>
        <v>0</v>
      </c>
      <c r="G963" t="s">
        <v>2858</v>
      </c>
    </row>
    <row r="964" spans="1:10" x14ac:dyDescent="0.25">
      <c r="A964" t="s">
        <v>2859</v>
      </c>
      <c r="B964">
        <v>2012</v>
      </c>
      <c r="C964" t="s">
        <v>215</v>
      </c>
      <c r="D964" t="b">
        <f>TRUE()</f>
        <v>1</v>
      </c>
      <c r="E964" t="b">
        <f>COUNTIF(connections!A:A, A964) &gt; 0</f>
        <v>0</v>
      </c>
      <c r="G964" t="s">
        <v>2860</v>
      </c>
      <c r="H964" t="s">
        <v>180</v>
      </c>
      <c r="I964" t="s">
        <v>2861</v>
      </c>
      <c r="J964" s="1" t="s">
        <v>2862</v>
      </c>
    </row>
    <row r="965" spans="1:10" x14ac:dyDescent="0.25">
      <c r="A965" t="s">
        <v>2863</v>
      </c>
      <c r="B965">
        <v>2017</v>
      </c>
      <c r="C965" t="s">
        <v>169</v>
      </c>
      <c r="D965" t="b">
        <f>FALSE()</f>
        <v>0</v>
      </c>
      <c r="E965" t="b">
        <f>COUNTIF(connections!A:A, A965) &gt; 0</f>
        <v>0</v>
      </c>
      <c r="F965" t="s">
        <v>645</v>
      </c>
      <c r="G965" t="s">
        <v>2864</v>
      </c>
      <c r="H965" t="s">
        <v>180</v>
      </c>
      <c r="I965" t="s">
        <v>2865</v>
      </c>
      <c r="J965" s="1" t="s">
        <v>2866</v>
      </c>
    </row>
    <row r="966" spans="1:10" x14ac:dyDescent="0.25">
      <c r="A966" t="s">
        <v>2867</v>
      </c>
      <c r="B966">
        <v>2005</v>
      </c>
      <c r="C966" t="s">
        <v>215</v>
      </c>
      <c r="D966" t="b">
        <f>TRUE()</f>
        <v>1</v>
      </c>
      <c r="E966" t="b">
        <f>COUNTIF(connections!A:A, A966) &gt; 0</f>
        <v>1</v>
      </c>
      <c r="F966" t="s">
        <v>267</v>
      </c>
      <c r="G966" t="s">
        <v>2868</v>
      </c>
      <c r="H966" t="s">
        <v>180</v>
      </c>
      <c r="I966" t="s">
        <v>2869</v>
      </c>
      <c r="J966" s="1" t="s">
        <v>2870</v>
      </c>
    </row>
    <row r="967" spans="1:10" x14ac:dyDescent="0.25">
      <c r="A967" t="s">
        <v>2871</v>
      </c>
      <c r="B967">
        <v>2020</v>
      </c>
      <c r="C967" t="s">
        <v>169</v>
      </c>
      <c r="D967" t="b">
        <f>FALSE()</f>
        <v>0</v>
      </c>
      <c r="E967" t="b">
        <f>COUNTIF(connections!A:A, A967) &gt; 0</f>
        <v>1</v>
      </c>
      <c r="G967" t="s">
        <v>2872</v>
      </c>
      <c r="H967" t="s">
        <v>180</v>
      </c>
      <c r="I967" t="s">
        <v>2873</v>
      </c>
      <c r="J967" s="10" t="s">
        <v>2874</v>
      </c>
    </row>
    <row r="968" spans="1:10" x14ac:dyDescent="0.25">
      <c r="A968" t="s">
        <v>2875</v>
      </c>
      <c r="B968">
        <v>2025</v>
      </c>
      <c r="C968" t="s">
        <v>169</v>
      </c>
      <c r="D968" t="b">
        <f>TRUE()</f>
        <v>1</v>
      </c>
      <c r="E968" t="b">
        <f>COUNTIF(connections!A:A, A968) &gt; 0</f>
        <v>0</v>
      </c>
      <c r="G968" t="s">
        <v>2876</v>
      </c>
    </row>
    <row r="969" spans="1:10" x14ac:dyDescent="0.25">
      <c r="A969" t="s">
        <v>2877</v>
      </c>
      <c r="B969">
        <v>2025</v>
      </c>
      <c r="C969" t="s">
        <v>169</v>
      </c>
      <c r="D969" t="b">
        <f>FALSE()</f>
        <v>0</v>
      </c>
      <c r="E969" t="b">
        <f>COUNTIF(connections!A:A, A969) &gt; 0</f>
        <v>0</v>
      </c>
      <c r="G969" t="s">
        <v>2878</v>
      </c>
    </row>
    <row r="970" spans="1:10" x14ac:dyDescent="0.25">
      <c r="A970" t="s">
        <v>2879</v>
      </c>
      <c r="B970">
        <v>2024</v>
      </c>
      <c r="C970" t="s">
        <v>169</v>
      </c>
      <c r="D970" t="b">
        <f>TRUE()</f>
        <v>1</v>
      </c>
      <c r="E970" t="b">
        <f>COUNTIF(connections!A:A, A970) &gt; 0</f>
        <v>0</v>
      </c>
      <c r="G970" t="s">
        <v>2880</v>
      </c>
    </row>
    <row r="971" spans="1:10" x14ac:dyDescent="0.25">
      <c r="A971" t="s">
        <v>2881</v>
      </c>
      <c r="B971">
        <v>2019</v>
      </c>
      <c r="C971" t="s">
        <v>215</v>
      </c>
      <c r="D971" t="b">
        <f>FALSE()</f>
        <v>0</v>
      </c>
      <c r="E971" t="b">
        <f>COUNTIF(connections!A:A, A971) &gt; 0</f>
        <v>0</v>
      </c>
      <c r="G971" t="s">
        <v>2882</v>
      </c>
    </row>
    <row r="972" spans="1:10" x14ac:dyDescent="0.25">
      <c r="A972" t="s">
        <v>2883</v>
      </c>
      <c r="B972">
        <v>2023</v>
      </c>
      <c r="C972" t="s">
        <v>175</v>
      </c>
      <c r="D972" t="b">
        <f>TRUE()</f>
        <v>1</v>
      </c>
      <c r="E972" t="b">
        <f>COUNTIF(connections!A:A, A972) &gt; 0</f>
        <v>1</v>
      </c>
      <c r="G972" t="s">
        <v>2884</v>
      </c>
      <c r="H972" t="s">
        <v>180</v>
      </c>
      <c r="I972" t="s">
        <v>2885</v>
      </c>
      <c r="J972" s="1" t="s">
        <v>2886</v>
      </c>
    </row>
    <row r="973" spans="1:10" x14ac:dyDescent="0.25">
      <c r="A973" t="s">
        <v>2887</v>
      </c>
      <c r="B973">
        <v>2024</v>
      </c>
      <c r="C973" t="s">
        <v>169</v>
      </c>
      <c r="D973" t="b">
        <f>TRUE()</f>
        <v>1</v>
      </c>
      <c r="E973" t="b">
        <f>COUNTIF(connections!A:A, A973) &gt; 0</f>
        <v>0</v>
      </c>
      <c r="G973" t="s">
        <v>2888</v>
      </c>
    </row>
    <row r="974" spans="1:10" x14ac:dyDescent="0.25">
      <c r="A974" t="s">
        <v>2889</v>
      </c>
      <c r="B974">
        <v>2026</v>
      </c>
      <c r="C974" t="s">
        <v>175</v>
      </c>
      <c r="D974" t="b">
        <f>TRUE()</f>
        <v>1</v>
      </c>
      <c r="E974" t="b">
        <f>COUNTIF(connections!A:A, A974) &gt; 0</f>
        <v>0</v>
      </c>
      <c r="G974" t="s">
        <v>2890</v>
      </c>
    </row>
    <row r="975" spans="1:10" x14ac:dyDescent="0.25">
      <c r="A975" t="s">
        <v>2891</v>
      </c>
      <c r="B975">
        <v>2026</v>
      </c>
      <c r="C975" t="s">
        <v>215</v>
      </c>
      <c r="D975" t="b">
        <v>1</v>
      </c>
      <c r="E975" t="b">
        <f>COUNTIF(connections!A:A, A975) &gt; 0</f>
        <v>0</v>
      </c>
      <c r="F975" t="s">
        <v>397</v>
      </c>
      <c r="G975" t="s">
        <v>2892</v>
      </c>
      <c r="J975" s="1" t="s">
        <v>2893</v>
      </c>
    </row>
    <row r="976" spans="1:10" x14ac:dyDescent="0.25">
      <c r="A976" t="s">
        <v>2894</v>
      </c>
      <c r="B976">
        <v>2023</v>
      </c>
      <c r="C976" t="s">
        <v>169</v>
      </c>
      <c r="D976" t="b">
        <v>1</v>
      </c>
      <c r="E976" t="b">
        <f>COUNTIF(connections!A:A, A976) &gt; 0</f>
        <v>1</v>
      </c>
      <c r="G976" t="s">
        <v>2895</v>
      </c>
      <c r="J976" s="1" t="s">
        <v>2896</v>
      </c>
    </row>
    <row r="977" spans="1:10" x14ac:dyDescent="0.25">
      <c r="A977" t="s">
        <v>2897</v>
      </c>
      <c r="B977">
        <v>2026</v>
      </c>
      <c r="C977" t="s">
        <v>175</v>
      </c>
      <c r="D977" t="b">
        <f>TRUE()</f>
        <v>1</v>
      </c>
      <c r="E977" t="b">
        <f>COUNTIF(connections!A:A, A977) &gt; 0</f>
        <v>0</v>
      </c>
      <c r="G977" t="s">
        <v>2898</v>
      </c>
    </row>
    <row r="978" spans="1:10" x14ac:dyDescent="0.25">
      <c r="A978" t="s">
        <v>2899</v>
      </c>
      <c r="B978">
        <v>2018</v>
      </c>
      <c r="C978" t="s">
        <v>169</v>
      </c>
      <c r="D978" t="b">
        <f>TRUE()</f>
        <v>1</v>
      </c>
      <c r="E978" t="b">
        <f>COUNTIF(connections!A:A, A978) &gt; 0</f>
        <v>1</v>
      </c>
      <c r="G978" t="s">
        <v>2900</v>
      </c>
      <c r="H978" t="s">
        <v>180</v>
      </c>
      <c r="I978" t="s">
        <v>2901</v>
      </c>
      <c r="J978" s="1" t="s">
        <v>2902</v>
      </c>
    </row>
    <row r="979" spans="1:10" x14ac:dyDescent="0.25">
      <c r="A979" t="s">
        <v>2903</v>
      </c>
      <c r="B979">
        <v>2024</v>
      </c>
      <c r="C979" t="s">
        <v>169</v>
      </c>
      <c r="D979" t="b">
        <f>TRUE()</f>
        <v>1</v>
      </c>
      <c r="E979" t="b">
        <f>COUNTIF(connections!A:A, A979) &gt; 0</f>
        <v>0</v>
      </c>
      <c r="G979" t="s">
        <v>2904</v>
      </c>
      <c r="H979" t="s">
        <v>180</v>
      </c>
      <c r="I979" t="s">
        <v>2905</v>
      </c>
      <c r="J979" s="1" t="s">
        <v>2906</v>
      </c>
    </row>
    <row r="980" spans="1:10" x14ac:dyDescent="0.25">
      <c r="A980" t="s">
        <v>2907</v>
      </c>
      <c r="B980">
        <v>2021</v>
      </c>
      <c r="C980" t="s">
        <v>215</v>
      </c>
      <c r="D980" t="b">
        <f>TRUE()</f>
        <v>1</v>
      </c>
      <c r="E980" t="b">
        <f>COUNTIF(connections!A:A, A980) &gt; 0</f>
        <v>0</v>
      </c>
      <c r="F980" t="s">
        <v>1157</v>
      </c>
      <c r="G980" t="s">
        <v>2908</v>
      </c>
      <c r="H980" t="s">
        <v>180</v>
      </c>
      <c r="I980" t="s">
        <v>2909</v>
      </c>
      <c r="J980" s="1" t="s">
        <v>2910</v>
      </c>
    </row>
    <row r="981" spans="1:10" x14ac:dyDescent="0.25">
      <c r="A981" t="s">
        <v>2911</v>
      </c>
      <c r="B981">
        <v>2025</v>
      </c>
      <c r="C981" t="s">
        <v>175</v>
      </c>
      <c r="D981" t="b">
        <f>TRUE()</f>
        <v>1</v>
      </c>
      <c r="E981" t="b">
        <f>COUNTIF(connections!A:A, A981) &gt; 0</f>
        <v>0</v>
      </c>
      <c r="F981" t="s">
        <v>724</v>
      </c>
      <c r="G981" t="s">
        <v>2912</v>
      </c>
      <c r="H981" t="s">
        <v>180</v>
      </c>
      <c r="I981" t="s">
        <v>9824</v>
      </c>
      <c r="J981" s="10" t="s">
        <v>9825</v>
      </c>
    </row>
    <row r="982" spans="1:10" x14ac:dyDescent="0.25">
      <c r="A982" t="s">
        <v>2913</v>
      </c>
      <c r="B982">
        <v>2025</v>
      </c>
      <c r="C982" t="s">
        <v>175</v>
      </c>
      <c r="D982" t="b">
        <f>TRUE()</f>
        <v>1</v>
      </c>
      <c r="E982" t="b">
        <f>COUNTIF(connections!A:A, A982) &gt; 0</f>
        <v>0</v>
      </c>
      <c r="F982" t="s">
        <v>724</v>
      </c>
      <c r="G982" t="s">
        <v>2914</v>
      </c>
      <c r="H982" t="s">
        <v>180</v>
      </c>
      <c r="I982" t="s">
        <v>2915</v>
      </c>
      <c r="J982" s="1" t="s">
        <v>2916</v>
      </c>
    </row>
    <row r="983" spans="1:10" x14ac:dyDescent="0.25">
      <c r="A983" t="s">
        <v>2917</v>
      </c>
      <c r="B983">
        <v>2022</v>
      </c>
      <c r="C983" t="s">
        <v>175</v>
      </c>
      <c r="D983" t="b">
        <f>TRUE()</f>
        <v>1</v>
      </c>
      <c r="E983" t="b">
        <f>COUNTIF(connections!A:A, A983) &gt; 0</f>
        <v>1</v>
      </c>
      <c r="F983" t="s">
        <v>724</v>
      </c>
      <c r="G983" t="s">
        <v>2918</v>
      </c>
      <c r="H983" t="s">
        <v>180</v>
      </c>
      <c r="I983" t="s">
        <v>2919</v>
      </c>
      <c r="J983" s="1" t="s">
        <v>2920</v>
      </c>
    </row>
    <row r="984" spans="1:10" x14ac:dyDescent="0.25">
      <c r="A984" t="s">
        <v>2921</v>
      </c>
      <c r="B984">
        <v>2026</v>
      </c>
      <c r="C984" t="s">
        <v>175</v>
      </c>
      <c r="D984" t="b">
        <f>TRUE()</f>
        <v>1</v>
      </c>
      <c r="E984" t="b">
        <f>COUNTIF(connections!A:A, A984) &gt; 0</f>
        <v>0</v>
      </c>
      <c r="G984" t="s">
        <v>2922</v>
      </c>
      <c r="H984" t="s">
        <v>180</v>
      </c>
      <c r="I984" t="s">
        <v>14190</v>
      </c>
      <c r="J984" s="10" t="s">
        <v>2923</v>
      </c>
    </row>
    <row r="985" spans="1:10" x14ac:dyDescent="0.25">
      <c r="A985" t="s">
        <v>2924</v>
      </c>
      <c r="B985">
        <v>2025</v>
      </c>
      <c r="C985" t="s">
        <v>169</v>
      </c>
      <c r="D985" t="b">
        <f>TRUE()</f>
        <v>1</v>
      </c>
      <c r="E985" t="b">
        <f>COUNTIF(connections!A:A, A985) &gt; 0</f>
        <v>0</v>
      </c>
      <c r="G985" t="s">
        <v>2925</v>
      </c>
    </row>
    <row r="986" spans="1:10" x14ac:dyDescent="0.25">
      <c r="A986" t="s">
        <v>2926</v>
      </c>
      <c r="B986">
        <v>2023</v>
      </c>
      <c r="C986" t="s">
        <v>169</v>
      </c>
      <c r="D986" t="b">
        <f>TRUE()</f>
        <v>1</v>
      </c>
      <c r="E986" t="b">
        <f>COUNTIF(connections!A:A, A986) &gt; 0</f>
        <v>0</v>
      </c>
      <c r="F986" t="s">
        <v>451</v>
      </c>
      <c r="G986" t="s">
        <v>2927</v>
      </c>
      <c r="H986" t="s">
        <v>180</v>
      </c>
      <c r="I986" t="s">
        <v>2928</v>
      </c>
      <c r="J986" s="1" t="s">
        <v>2929</v>
      </c>
    </row>
    <row r="987" spans="1:10" x14ac:dyDescent="0.25">
      <c r="A987" t="s">
        <v>2930</v>
      </c>
      <c r="B987">
        <v>2024</v>
      </c>
      <c r="C987" t="s">
        <v>175</v>
      </c>
      <c r="D987" t="b">
        <f>TRUE()</f>
        <v>1</v>
      </c>
      <c r="E987" t="b">
        <f>COUNTIF(connections!A:A, A987) &gt; 0</f>
        <v>0</v>
      </c>
      <c r="F987" t="s">
        <v>1069</v>
      </c>
      <c r="G987" t="s">
        <v>2931</v>
      </c>
      <c r="H987" t="s">
        <v>180</v>
      </c>
      <c r="I987" t="s">
        <v>2932</v>
      </c>
      <c r="J987" s="1" t="s">
        <v>2933</v>
      </c>
    </row>
    <row r="988" spans="1:10" x14ac:dyDescent="0.25">
      <c r="A988" t="s">
        <v>2934</v>
      </c>
      <c r="B988">
        <v>2017</v>
      </c>
      <c r="C988" t="s">
        <v>172</v>
      </c>
      <c r="D988" t="b">
        <f>TRUE()</f>
        <v>1</v>
      </c>
      <c r="E988" t="b">
        <f>COUNTIF(connections!A:A, A988) &gt; 0</f>
        <v>0</v>
      </c>
      <c r="G988" t="s">
        <v>2935</v>
      </c>
    </row>
    <row r="989" spans="1:10" x14ac:dyDescent="0.25">
      <c r="A989" t="s">
        <v>2936</v>
      </c>
      <c r="B989">
        <v>2010</v>
      </c>
      <c r="C989" t="s">
        <v>172</v>
      </c>
      <c r="D989" t="b">
        <f>TRUE()</f>
        <v>1</v>
      </c>
      <c r="E989" t="b">
        <f>COUNTIF(connections!A:A, A989) &gt; 0</f>
        <v>1</v>
      </c>
      <c r="G989" t="s">
        <v>2937</v>
      </c>
      <c r="H989" t="s">
        <v>180</v>
      </c>
      <c r="I989" t="s">
        <v>2938</v>
      </c>
      <c r="J989" s="10" t="s">
        <v>2939</v>
      </c>
    </row>
    <row r="990" spans="1:10" x14ac:dyDescent="0.25">
      <c r="A990" t="s">
        <v>2940</v>
      </c>
      <c r="B990">
        <v>1994</v>
      </c>
      <c r="C990" t="s">
        <v>172</v>
      </c>
      <c r="D990" t="b">
        <f>TRUE()</f>
        <v>1</v>
      </c>
      <c r="E990" t="b">
        <f>COUNTIF(connections!A:A, A990) &gt; 0</f>
        <v>1</v>
      </c>
      <c r="G990" t="s">
        <v>2941</v>
      </c>
      <c r="H990" t="s">
        <v>180</v>
      </c>
      <c r="I990" t="s">
        <v>2942</v>
      </c>
    </row>
    <row r="991" spans="1:10" x14ac:dyDescent="0.25">
      <c r="A991" t="s">
        <v>2943</v>
      </c>
      <c r="B991">
        <v>2024</v>
      </c>
      <c r="C991" t="s">
        <v>175</v>
      </c>
      <c r="D991" t="b">
        <f>TRUE()</f>
        <v>1</v>
      </c>
      <c r="E991" t="b">
        <f>COUNTIF(connections!A:A, A991) &gt; 0</f>
        <v>0</v>
      </c>
      <c r="F991" t="s">
        <v>267</v>
      </c>
      <c r="G991" t="s">
        <v>2944</v>
      </c>
      <c r="H991" t="s">
        <v>180</v>
      </c>
      <c r="I991" t="s">
        <v>2945</v>
      </c>
      <c r="J991" s="1" t="s">
        <v>2946</v>
      </c>
    </row>
    <row r="992" spans="1:10" x14ac:dyDescent="0.25">
      <c r="A992" t="s">
        <v>2947</v>
      </c>
      <c r="B992">
        <v>2014</v>
      </c>
      <c r="C992" t="s">
        <v>169</v>
      </c>
      <c r="D992" t="b">
        <f>TRUE()</f>
        <v>1</v>
      </c>
      <c r="E992" t="b">
        <f>COUNTIF(connections!A:A, A992) &gt; 0</f>
        <v>1</v>
      </c>
      <c r="G992" t="s">
        <v>2948</v>
      </c>
      <c r="H992" t="s">
        <v>180</v>
      </c>
      <c r="I992" t="s">
        <v>2949</v>
      </c>
      <c r="J992" s="1" t="s">
        <v>2950</v>
      </c>
    </row>
    <row r="993" spans="1:10" x14ac:dyDescent="0.25">
      <c r="A993" t="s">
        <v>2951</v>
      </c>
      <c r="B993">
        <v>2020</v>
      </c>
      <c r="C993" t="s">
        <v>169</v>
      </c>
      <c r="D993" t="b">
        <f>TRUE()</f>
        <v>1</v>
      </c>
      <c r="E993" t="b">
        <f>COUNTIF(connections!A:A, A993) &gt; 0</f>
        <v>0</v>
      </c>
      <c r="G993" t="s">
        <v>2952</v>
      </c>
      <c r="H993" t="s">
        <v>180</v>
      </c>
      <c r="I993" t="s">
        <v>2953</v>
      </c>
      <c r="J993" s="1" t="s">
        <v>2954</v>
      </c>
    </row>
    <row r="994" spans="1:10" x14ac:dyDescent="0.25">
      <c r="A994" t="s">
        <v>2955</v>
      </c>
      <c r="B994">
        <v>2025</v>
      </c>
      <c r="C994" t="s">
        <v>172</v>
      </c>
      <c r="D994" t="b">
        <f>TRUE()</f>
        <v>1</v>
      </c>
      <c r="E994" t="b">
        <f>COUNTIF(connections!A:A, A994) &gt; 0</f>
        <v>0</v>
      </c>
      <c r="G994" t="s">
        <v>2956</v>
      </c>
      <c r="H994" t="s">
        <v>180</v>
      </c>
      <c r="I994" t="s">
        <v>2957</v>
      </c>
    </row>
    <row r="995" spans="1:10" x14ac:dyDescent="0.25">
      <c r="A995" t="s">
        <v>2958</v>
      </c>
      <c r="B995">
        <v>2023</v>
      </c>
      <c r="C995" t="s">
        <v>175</v>
      </c>
      <c r="D995" t="b">
        <f>TRUE()</f>
        <v>1</v>
      </c>
      <c r="E995" t="b">
        <f>COUNTIF(connections!A:A, A995) &gt; 0</f>
        <v>1</v>
      </c>
      <c r="G995" t="s">
        <v>2959</v>
      </c>
      <c r="H995" t="s">
        <v>180</v>
      </c>
      <c r="I995" t="s">
        <v>2960</v>
      </c>
      <c r="J995" s="1" t="s">
        <v>2961</v>
      </c>
    </row>
    <row r="996" spans="1:10" x14ac:dyDescent="0.25">
      <c r="A996" t="s">
        <v>2962</v>
      </c>
      <c r="B996">
        <v>2026</v>
      </c>
      <c r="C996" t="s">
        <v>175</v>
      </c>
      <c r="D996" t="b">
        <f>TRUE()</f>
        <v>1</v>
      </c>
      <c r="E996" t="b">
        <f>COUNTIF(connections!A:A, A996) &gt; 0</f>
        <v>0</v>
      </c>
      <c r="G996" t="s">
        <v>2963</v>
      </c>
      <c r="J996" s="10" t="s">
        <v>2964</v>
      </c>
    </row>
    <row r="997" spans="1:10" x14ac:dyDescent="0.25">
      <c r="A997" t="s">
        <v>2965</v>
      </c>
      <c r="B997">
        <v>2022</v>
      </c>
      <c r="C997" t="s">
        <v>172</v>
      </c>
      <c r="D997" t="b">
        <f>TRUE()</f>
        <v>1</v>
      </c>
      <c r="E997" t="b">
        <f>COUNTIF(connections!A:A, A997) &gt; 0</f>
        <v>0</v>
      </c>
      <c r="G997" t="s">
        <v>2966</v>
      </c>
      <c r="H997" t="s">
        <v>180</v>
      </c>
      <c r="I997" t="s">
        <v>2967</v>
      </c>
      <c r="J997"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1" r:id="rId42" xr:uid="{00000000-0004-0000-0000-000029000000}"/>
    <hyperlink ref="J72" r:id="rId43" xr:uid="{00000000-0004-0000-0000-00002A000000}"/>
    <hyperlink ref="J73" r:id="rId44" xr:uid="{00000000-0004-0000-0000-00002B000000}"/>
    <hyperlink ref="J75" r:id="rId45" xr:uid="{00000000-0004-0000-0000-00002C000000}"/>
    <hyperlink ref="J77" r:id="rId46" xr:uid="{00000000-0004-0000-0000-00002D000000}"/>
    <hyperlink ref="J79" r:id="rId47" xr:uid="{00000000-0004-0000-0000-00002E000000}"/>
    <hyperlink ref="J80" r:id="rId48" xr:uid="{00000000-0004-0000-0000-00002F000000}"/>
    <hyperlink ref="J81" r:id="rId49" xr:uid="{00000000-0004-0000-0000-000030000000}"/>
    <hyperlink ref="J83" r:id="rId50" xr:uid="{00000000-0004-0000-0000-000031000000}"/>
    <hyperlink ref="J84" r:id="rId51" xr:uid="{00000000-0004-0000-0000-000032000000}"/>
    <hyperlink ref="J85" r:id="rId52" xr:uid="{00000000-0004-0000-0000-000033000000}"/>
    <hyperlink ref="J86" r:id="rId53" xr:uid="{00000000-0004-0000-0000-000034000000}"/>
    <hyperlink ref="J91" r:id="rId54" xr:uid="{00000000-0004-0000-0000-000035000000}"/>
    <hyperlink ref="J94" r:id="rId55" xr:uid="{00000000-0004-0000-0000-000036000000}"/>
    <hyperlink ref="J96" r:id="rId56" xr:uid="{00000000-0004-0000-0000-000037000000}"/>
    <hyperlink ref="J97"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5" r:id="rId62" xr:uid="{00000000-0004-0000-0000-00003D000000}"/>
    <hyperlink ref="J106" r:id="rId63" xr:uid="{00000000-0004-0000-0000-00003E000000}"/>
    <hyperlink ref="J107" r:id="rId64" xr:uid="{00000000-0004-0000-0000-00003F000000}"/>
    <hyperlink ref="J108" r:id="rId65" xr:uid="{00000000-0004-0000-0000-000040000000}"/>
    <hyperlink ref="J111" r:id="rId66" xr:uid="{00000000-0004-0000-0000-000041000000}"/>
    <hyperlink ref="J113" r:id="rId67" xr:uid="{00000000-0004-0000-0000-000042000000}"/>
    <hyperlink ref="J121" r:id="rId68" xr:uid="{00000000-0004-0000-0000-000043000000}"/>
    <hyperlink ref="J122" r:id="rId69" xr:uid="{00000000-0004-0000-0000-000044000000}"/>
    <hyperlink ref="J124" r:id="rId70" xr:uid="{00000000-0004-0000-0000-000045000000}"/>
    <hyperlink ref="J125" r:id="rId71" xr:uid="{00000000-0004-0000-0000-000046000000}"/>
    <hyperlink ref="J126" r:id="rId72" xr:uid="{00000000-0004-0000-0000-000047000000}"/>
    <hyperlink ref="J128" r:id="rId73" xr:uid="{00000000-0004-0000-0000-000048000000}"/>
    <hyperlink ref="J132" r:id="rId74" xr:uid="{00000000-0004-0000-0000-000049000000}"/>
    <hyperlink ref="J133" r:id="rId75" xr:uid="{00000000-0004-0000-0000-00004A000000}"/>
    <hyperlink ref="J137" r:id="rId76" xr:uid="{00000000-0004-0000-0000-00004B000000}"/>
    <hyperlink ref="J138" r:id="rId77" xr:uid="{00000000-0004-0000-0000-00004C000000}"/>
    <hyperlink ref="J139" r:id="rId78" xr:uid="{00000000-0004-0000-0000-00004D000000}"/>
    <hyperlink ref="J140" r:id="rId79" xr:uid="{00000000-0004-0000-0000-00004E000000}"/>
    <hyperlink ref="J143" r:id="rId80" xr:uid="{00000000-0004-0000-0000-00004F000000}"/>
    <hyperlink ref="J144" r:id="rId81" xr:uid="{00000000-0004-0000-0000-000050000000}"/>
    <hyperlink ref="J147" r:id="rId82" xr:uid="{00000000-0004-0000-0000-000051000000}"/>
    <hyperlink ref="J149" r:id="rId83" xr:uid="{00000000-0004-0000-0000-000052000000}"/>
    <hyperlink ref="J150" r:id="rId84" xr:uid="{00000000-0004-0000-0000-000053000000}"/>
    <hyperlink ref="J153" r:id="rId85" xr:uid="{00000000-0004-0000-0000-000054000000}"/>
    <hyperlink ref="J155" r:id="rId86" xr:uid="{00000000-0004-0000-0000-000055000000}"/>
    <hyperlink ref="J156" r:id="rId87" xr:uid="{00000000-0004-0000-0000-000056000000}"/>
    <hyperlink ref="J158" r:id="rId88" xr:uid="{00000000-0004-0000-0000-000057000000}"/>
    <hyperlink ref="J159" r:id="rId89" xr:uid="{00000000-0004-0000-0000-000058000000}"/>
    <hyperlink ref="J162" r:id="rId90" xr:uid="{00000000-0004-0000-0000-000059000000}"/>
    <hyperlink ref="J163" r:id="rId91" xr:uid="{00000000-0004-0000-0000-00005A000000}"/>
    <hyperlink ref="J164" r:id="rId92" xr:uid="{00000000-0004-0000-0000-00005B000000}"/>
    <hyperlink ref="J166" r:id="rId93" xr:uid="{00000000-0004-0000-0000-00005C000000}"/>
    <hyperlink ref="J167" r:id="rId94" xr:uid="{00000000-0004-0000-0000-00005D000000}"/>
    <hyperlink ref="J168" r:id="rId95" xr:uid="{00000000-0004-0000-0000-00005E000000}"/>
    <hyperlink ref="J169" r:id="rId96" xr:uid="{00000000-0004-0000-0000-00005F000000}"/>
    <hyperlink ref="J170" r:id="rId97" xr:uid="{00000000-0004-0000-0000-000060000000}"/>
    <hyperlink ref="J171" r:id="rId98" xr:uid="{00000000-0004-0000-0000-000061000000}"/>
    <hyperlink ref="J174" r:id="rId99" xr:uid="{00000000-0004-0000-0000-000062000000}"/>
    <hyperlink ref="J176" r:id="rId100" xr:uid="{00000000-0004-0000-0000-000063000000}"/>
    <hyperlink ref="J177" r:id="rId101" xr:uid="{00000000-0004-0000-0000-000064000000}"/>
    <hyperlink ref="J178" r:id="rId102" xr:uid="{00000000-0004-0000-0000-000065000000}"/>
    <hyperlink ref="J179" r:id="rId103" xr:uid="{00000000-0004-0000-0000-000066000000}"/>
    <hyperlink ref="J180" r:id="rId104" xr:uid="{00000000-0004-0000-0000-000067000000}"/>
    <hyperlink ref="J183" r:id="rId105" xr:uid="{00000000-0004-0000-0000-000068000000}"/>
    <hyperlink ref="J186" r:id="rId106" xr:uid="{00000000-0004-0000-0000-000069000000}"/>
    <hyperlink ref="J188" r:id="rId107" xr:uid="{00000000-0004-0000-0000-00006A000000}"/>
    <hyperlink ref="J189" r:id="rId108" xr:uid="{00000000-0004-0000-0000-00006B000000}"/>
    <hyperlink ref="J191" r:id="rId109" xr:uid="{00000000-0004-0000-0000-00006C000000}"/>
    <hyperlink ref="J192" r:id="rId110" xr:uid="{00000000-0004-0000-0000-00006D000000}"/>
    <hyperlink ref="J193" r:id="rId111" xr:uid="{00000000-0004-0000-0000-00006E000000}"/>
    <hyperlink ref="J194" r:id="rId112" xr:uid="{00000000-0004-0000-0000-00006F000000}"/>
    <hyperlink ref="J195" r:id="rId113" xr:uid="{00000000-0004-0000-0000-000070000000}"/>
    <hyperlink ref="J196" r:id="rId114" xr:uid="{00000000-0004-0000-0000-000071000000}"/>
    <hyperlink ref="J197" r:id="rId115" xr:uid="{00000000-0004-0000-0000-000072000000}"/>
    <hyperlink ref="J200" r:id="rId116" xr:uid="{00000000-0004-0000-0000-000073000000}"/>
    <hyperlink ref="J201" r:id="rId117" xr:uid="{00000000-0004-0000-0000-000074000000}"/>
    <hyperlink ref="J202" r:id="rId118" xr:uid="{00000000-0004-0000-0000-000075000000}"/>
    <hyperlink ref="J203" r:id="rId119" xr:uid="{00000000-0004-0000-0000-000076000000}"/>
    <hyperlink ref="J204" r:id="rId120" xr:uid="{00000000-0004-0000-0000-000077000000}"/>
    <hyperlink ref="J205" r:id="rId121" xr:uid="{00000000-0004-0000-0000-000078000000}"/>
    <hyperlink ref="J206" r:id="rId122" xr:uid="{00000000-0004-0000-0000-000079000000}"/>
    <hyperlink ref="J207" r:id="rId123" xr:uid="{00000000-0004-0000-0000-00007A000000}"/>
    <hyperlink ref="J211" r:id="rId124" xr:uid="{00000000-0004-0000-0000-00007B000000}"/>
    <hyperlink ref="J213" r:id="rId125" xr:uid="{00000000-0004-0000-0000-00007C000000}"/>
    <hyperlink ref="J215" r:id="rId126" xr:uid="{00000000-0004-0000-0000-00007D000000}"/>
    <hyperlink ref="J216" r:id="rId127" xr:uid="{00000000-0004-0000-0000-00007E000000}"/>
    <hyperlink ref="J220" r:id="rId128" xr:uid="{00000000-0004-0000-0000-00007F000000}"/>
    <hyperlink ref="J222" r:id="rId129" xr:uid="{00000000-0004-0000-0000-000080000000}"/>
    <hyperlink ref="J227" r:id="rId130" xr:uid="{00000000-0004-0000-0000-000081000000}"/>
    <hyperlink ref="J229" r:id="rId131" xr:uid="{00000000-0004-0000-0000-000082000000}"/>
    <hyperlink ref="J230" r:id="rId132" xr:uid="{00000000-0004-0000-0000-000083000000}"/>
    <hyperlink ref="J232" r:id="rId133" xr:uid="{00000000-0004-0000-0000-000084000000}"/>
    <hyperlink ref="J233" r:id="rId134" xr:uid="{00000000-0004-0000-0000-000085000000}"/>
    <hyperlink ref="J235" r:id="rId135" xr:uid="{00000000-0004-0000-0000-000086000000}"/>
    <hyperlink ref="J237" r:id="rId136" xr:uid="{00000000-0004-0000-0000-000087000000}"/>
    <hyperlink ref="J238" r:id="rId137" xr:uid="{00000000-0004-0000-0000-000088000000}"/>
    <hyperlink ref="J240" r:id="rId138" xr:uid="{00000000-0004-0000-0000-000089000000}"/>
    <hyperlink ref="J241" r:id="rId139" xr:uid="{00000000-0004-0000-0000-00008A000000}"/>
    <hyperlink ref="J244" r:id="rId140" xr:uid="{00000000-0004-0000-0000-00008B000000}"/>
    <hyperlink ref="J245" r:id="rId141" xr:uid="{00000000-0004-0000-0000-00008C000000}"/>
    <hyperlink ref="J246" r:id="rId142" xr:uid="{00000000-0004-0000-0000-00008D000000}"/>
    <hyperlink ref="J248" r:id="rId143" xr:uid="{00000000-0004-0000-0000-00008E000000}"/>
    <hyperlink ref="J249" r:id="rId144" xr:uid="{00000000-0004-0000-0000-00008F000000}"/>
    <hyperlink ref="J252" r:id="rId145" xr:uid="{00000000-0004-0000-0000-000090000000}"/>
    <hyperlink ref="J253" r:id="rId146" xr:uid="{00000000-0004-0000-0000-000091000000}"/>
    <hyperlink ref="J258" r:id="rId147" xr:uid="{00000000-0004-0000-0000-000092000000}"/>
    <hyperlink ref="J260" r:id="rId148" xr:uid="{00000000-0004-0000-0000-000093000000}"/>
    <hyperlink ref="J263" r:id="rId149" xr:uid="{00000000-0004-0000-0000-000094000000}"/>
    <hyperlink ref="J265" r:id="rId150" xr:uid="{00000000-0004-0000-0000-000095000000}"/>
    <hyperlink ref="J267" r:id="rId151" xr:uid="{00000000-0004-0000-0000-000096000000}"/>
    <hyperlink ref="J268" r:id="rId152" xr:uid="{00000000-0004-0000-0000-000097000000}"/>
    <hyperlink ref="J271" r:id="rId153" xr:uid="{00000000-0004-0000-0000-000098000000}"/>
    <hyperlink ref="J273" r:id="rId154" xr:uid="{00000000-0004-0000-0000-000099000000}"/>
    <hyperlink ref="J274" r:id="rId155" xr:uid="{00000000-0004-0000-0000-00009A000000}"/>
    <hyperlink ref="J277" r:id="rId156" xr:uid="{00000000-0004-0000-0000-00009B000000}"/>
    <hyperlink ref="J278" r:id="rId157" xr:uid="{00000000-0004-0000-0000-00009C000000}"/>
    <hyperlink ref="J280" r:id="rId158" xr:uid="{00000000-0004-0000-0000-00009D000000}"/>
    <hyperlink ref="J282" r:id="rId159" xr:uid="{00000000-0004-0000-0000-00009E000000}"/>
    <hyperlink ref="J283" r:id="rId160" xr:uid="{00000000-0004-0000-0000-00009F000000}"/>
    <hyperlink ref="J284" r:id="rId161" xr:uid="{00000000-0004-0000-0000-0000A0000000}"/>
    <hyperlink ref="J285" r:id="rId162" xr:uid="{00000000-0004-0000-0000-0000A1000000}"/>
    <hyperlink ref="J288" r:id="rId163" xr:uid="{00000000-0004-0000-0000-0000A2000000}"/>
    <hyperlink ref="J289" r:id="rId164" xr:uid="{00000000-0004-0000-0000-0000A3000000}"/>
    <hyperlink ref="J290" r:id="rId165" xr:uid="{00000000-0004-0000-0000-0000A4000000}"/>
    <hyperlink ref="J291" r:id="rId166" xr:uid="{00000000-0004-0000-0000-0000A5000000}"/>
    <hyperlink ref="J293" r:id="rId167" xr:uid="{00000000-0004-0000-0000-0000A6000000}"/>
    <hyperlink ref="J299" r:id="rId168" xr:uid="{00000000-0004-0000-0000-0000A7000000}"/>
    <hyperlink ref="J300" r:id="rId169" xr:uid="{00000000-0004-0000-0000-0000A8000000}"/>
    <hyperlink ref="J301" r:id="rId170" xr:uid="{00000000-0004-0000-0000-0000A9000000}"/>
    <hyperlink ref="J302" r:id="rId171" xr:uid="{00000000-0004-0000-0000-0000AA000000}"/>
    <hyperlink ref="J303" r:id="rId172" xr:uid="{00000000-0004-0000-0000-0000AB000000}"/>
    <hyperlink ref="J306" r:id="rId173" xr:uid="{00000000-0004-0000-0000-0000AC000000}"/>
    <hyperlink ref="J309" r:id="rId174" xr:uid="{00000000-0004-0000-0000-0000AD000000}"/>
    <hyperlink ref="J311" r:id="rId175" xr:uid="{00000000-0004-0000-0000-0000AE000000}"/>
    <hyperlink ref="J314" r:id="rId176" xr:uid="{00000000-0004-0000-0000-0000AF000000}"/>
    <hyperlink ref="J315" r:id="rId177" xr:uid="{00000000-0004-0000-0000-0000B0000000}"/>
    <hyperlink ref="J316" r:id="rId178" xr:uid="{00000000-0004-0000-0000-0000B1000000}"/>
    <hyperlink ref="J317" r:id="rId179" xr:uid="{00000000-0004-0000-0000-0000B2000000}"/>
    <hyperlink ref="J318" r:id="rId180" xr:uid="{00000000-0004-0000-0000-0000B3000000}"/>
    <hyperlink ref="J319" r:id="rId181" xr:uid="{00000000-0004-0000-0000-0000B4000000}"/>
    <hyperlink ref="J322" r:id="rId182" xr:uid="{00000000-0004-0000-0000-0000B5000000}"/>
    <hyperlink ref="J323" r:id="rId183" xr:uid="{00000000-0004-0000-0000-0000B6000000}"/>
    <hyperlink ref="J324" r:id="rId184" xr:uid="{00000000-0004-0000-0000-0000B7000000}"/>
    <hyperlink ref="J327" r:id="rId185" xr:uid="{00000000-0004-0000-0000-0000B8000000}"/>
    <hyperlink ref="J329" r:id="rId186" xr:uid="{00000000-0004-0000-0000-0000B9000000}"/>
    <hyperlink ref="J330" r:id="rId187" xr:uid="{00000000-0004-0000-0000-0000BA000000}"/>
    <hyperlink ref="J334" r:id="rId188" xr:uid="{00000000-0004-0000-0000-0000BB000000}"/>
    <hyperlink ref="J340" r:id="rId189" xr:uid="{00000000-0004-0000-0000-0000BC000000}"/>
    <hyperlink ref="J341" r:id="rId190" xr:uid="{00000000-0004-0000-0000-0000BD000000}"/>
    <hyperlink ref="J342" r:id="rId191" xr:uid="{00000000-0004-0000-0000-0000BE000000}"/>
    <hyperlink ref="J343" r:id="rId192" xr:uid="{00000000-0004-0000-0000-0000BF000000}"/>
    <hyperlink ref="J344" r:id="rId193" xr:uid="{00000000-0004-0000-0000-0000C0000000}"/>
    <hyperlink ref="J346" r:id="rId194" xr:uid="{00000000-0004-0000-0000-0000C1000000}"/>
    <hyperlink ref="J347" r:id="rId195" xr:uid="{00000000-0004-0000-0000-0000C2000000}"/>
    <hyperlink ref="J348" r:id="rId196" xr:uid="{00000000-0004-0000-0000-0000C3000000}"/>
    <hyperlink ref="J351" r:id="rId197" xr:uid="{00000000-0004-0000-0000-0000C4000000}"/>
    <hyperlink ref="J352" r:id="rId198" xr:uid="{00000000-0004-0000-0000-0000C5000000}"/>
    <hyperlink ref="J353" r:id="rId199" xr:uid="{00000000-0004-0000-0000-0000C6000000}"/>
    <hyperlink ref="J354" r:id="rId200" xr:uid="{00000000-0004-0000-0000-0000C7000000}"/>
    <hyperlink ref="J355" r:id="rId201" xr:uid="{00000000-0004-0000-0000-0000C8000000}"/>
    <hyperlink ref="J356" r:id="rId202" xr:uid="{00000000-0004-0000-0000-0000C9000000}"/>
    <hyperlink ref="J357" r:id="rId203" xr:uid="{00000000-0004-0000-0000-0000CA000000}"/>
    <hyperlink ref="J358" r:id="rId204" xr:uid="{00000000-0004-0000-0000-0000CB000000}"/>
    <hyperlink ref="J360" r:id="rId205" xr:uid="{00000000-0004-0000-0000-0000CC000000}"/>
    <hyperlink ref="J363" r:id="rId206" xr:uid="{00000000-0004-0000-0000-0000CD000000}"/>
    <hyperlink ref="J364" r:id="rId207" xr:uid="{00000000-0004-0000-0000-0000CE000000}"/>
    <hyperlink ref="J366" r:id="rId208" xr:uid="{00000000-0004-0000-0000-0000CF000000}"/>
    <hyperlink ref="J367" r:id="rId209" xr:uid="{00000000-0004-0000-0000-0000D0000000}"/>
    <hyperlink ref="J368" r:id="rId210" xr:uid="{00000000-0004-0000-0000-0000D1000000}"/>
    <hyperlink ref="J369" r:id="rId211" xr:uid="{00000000-0004-0000-0000-0000D2000000}"/>
    <hyperlink ref="J370" r:id="rId212" xr:uid="{00000000-0004-0000-0000-0000D3000000}"/>
    <hyperlink ref="J371" r:id="rId213" xr:uid="{00000000-0004-0000-0000-0000D4000000}"/>
    <hyperlink ref="J375" r:id="rId214" xr:uid="{00000000-0004-0000-0000-0000D5000000}"/>
    <hyperlink ref="J376" r:id="rId215" xr:uid="{00000000-0004-0000-0000-0000D6000000}"/>
    <hyperlink ref="J377" r:id="rId216" xr:uid="{00000000-0004-0000-0000-0000D7000000}"/>
    <hyperlink ref="J378" r:id="rId217" xr:uid="{00000000-0004-0000-0000-0000D8000000}"/>
    <hyperlink ref="J379" r:id="rId218" xr:uid="{00000000-0004-0000-0000-0000D9000000}"/>
    <hyperlink ref="J381" r:id="rId219" xr:uid="{00000000-0004-0000-0000-0000DA000000}"/>
    <hyperlink ref="J384" r:id="rId220" xr:uid="{00000000-0004-0000-0000-0000DB000000}"/>
    <hyperlink ref="J386" r:id="rId221" xr:uid="{00000000-0004-0000-0000-0000DC000000}"/>
    <hyperlink ref="J387" r:id="rId222" xr:uid="{00000000-0004-0000-0000-0000DD000000}"/>
    <hyperlink ref="J388" r:id="rId223" xr:uid="{00000000-0004-0000-0000-0000DE000000}"/>
    <hyperlink ref="J390" r:id="rId224" xr:uid="{00000000-0004-0000-0000-0000DF000000}"/>
    <hyperlink ref="J391" r:id="rId225" xr:uid="{00000000-0004-0000-0000-0000E0000000}"/>
    <hyperlink ref="J392" r:id="rId226" xr:uid="{00000000-0004-0000-0000-0000E1000000}"/>
    <hyperlink ref="J394" r:id="rId227" xr:uid="{00000000-0004-0000-0000-0000E2000000}"/>
    <hyperlink ref="J396" r:id="rId228" xr:uid="{00000000-0004-0000-0000-0000E3000000}"/>
    <hyperlink ref="J397" r:id="rId229" xr:uid="{00000000-0004-0000-0000-0000E4000000}"/>
    <hyperlink ref="J398" r:id="rId230" xr:uid="{00000000-0004-0000-0000-0000E5000000}"/>
    <hyperlink ref="J399" r:id="rId231" xr:uid="{00000000-0004-0000-0000-0000E6000000}"/>
    <hyperlink ref="J400" r:id="rId232" xr:uid="{00000000-0004-0000-0000-0000E7000000}"/>
    <hyperlink ref="J401" r:id="rId233" xr:uid="{00000000-0004-0000-0000-0000E8000000}"/>
    <hyperlink ref="J403" r:id="rId234" xr:uid="{00000000-0004-0000-0000-0000E9000000}"/>
    <hyperlink ref="J404" r:id="rId235" xr:uid="{00000000-0004-0000-0000-0000EA000000}"/>
    <hyperlink ref="J407" r:id="rId236" xr:uid="{00000000-0004-0000-0000-0000EB000000}"/>
    <hyperlink ref="J411" r:id="rId237" xr:uid="{00000000-0004-0000-0000-0000EC000000}"/>
    <hyperlink ref="J412" r:id="rId238" xr:uid="{00000000-0004-0000-0000-0000ED000000}"/>
    <hyperlink ref="J415" r:id="rId239" xr:uid="{00000000-0004-0000-0000-0000EE000000}"/>
    <hyperlink ref="J416" r:id="rId240" xr:uid="{00000000-0004-0000-0000-0000EF000000}"/>
    <hyperlink ref="J417" r:id="rId241" xr:uid="{00000000-0004-0000-0000-0000F0000000}"/>
    <hyperlink ref="J423" r:id="rId242" xr:uid="{00000000-0004-0000-0000-0000F1000000}"/>
    <hyperlink ref="J424" r:id="rId243" xr:uid="{00000000-0004-0000-0000-0000F2000000}"/>
    <hyperlink ref="J425" r:id="rId244" xr:uid="{00000000-0004-0000-0000-0000F3000000}"/>
    <hyperlink ref="J427" r:id="rId245" xr:uid="{00000000-0004-0000-0000-0000F4000000}"/>
    <hyperlink ref="J429" r:id="rId246" xr:uid="{00000000-0004-0000-0000-0000F5000000}"/>
    <hyperlink ref="J430" r:id="rId247" xr:uid="{00000000-0004-0000-0000-0000F6000000}"/>
    <hyperlink ref="J432" r:id="rId248" xr:uid="{00000000-0004-0000-0000-0000F7000000}"/>
    <hyperlink ref="J439" r:id="rId249" xr:uid="{00000000-0004-0000-0000-0000F8000000}"/>
    <hyperlink ref="J440" r:id="rId250" xr:uid="{00000000-0004-0000-0000-0000F9000000}"/>
    <hyperlink ref="J441" r:id="rId251" xr:uid="{00000000-0004-0000-0000-0000FA000000}"/>
    <hyperlink ref="J442" r:id="rId252" xr:uid="{00000000-0004-0000-0000-0000FB000000}"/>
    <hyperlink ref="J444" r:id="rId253" xr:uid="{00000000-0004-0000-0000-0000FC000000}"/>
    <hyperlink ref="J445" r:id="rId254" xr:uid="{00000000-0004-0000-0000-0000FD000000}"/>
    <hyperlink ref="J448" r:id="rId255" xr:uid="{00000000-0004-0000-0000-0000FE000000}"/>
    <hyperlink ref="J450" r:id="rId256" xr:uid="{00000000-0004-0000-0000-0000FF000000}"/>
    <hyperlink ref="J453" r:id="rId257" xr:uid="{00000000-0004-0000-0000-000000010000}"/>
    <hyperlink ref="J454" r:id="rId258" xr:uid="{00000000-0004-0000-0000-000001010000}"/>
    <hyperlink ref="J455" r:id="rId259" xr:uid="{00000000-0004-0000-0000-000002010000}"/>
    <hyperlink ref="J458" r:id="rId260" xr:uid="{00000000-0004-0000-0000-000003010000}"/>
    <hyperlink ref="J463" r:id="rId261" xr:uid="{00000000-0004-0000-0000-000004010000}"/>
    <hyperlink ref="J467" r:id="rId262" xr:uid="{00000000-0004-0000-0000-000005010000}"/>
    <hyperlink ref="J470" r:id="rId263" xr:uid="{00000000-0004-0000-0000-000006010000}"/>
    <hyperlink ref="J471" r:id="rId264" xr:uid="{00000000-0004-0000-0000-000007010000}"/>
    <hyperlink ref="J472" r:id="rId265" xr:uid="{00000000-0004-0000-0000-000008010000}"/>
    <hyperlink ref="J474" r:id="rId266" xr:uid="{00000000-0004-0000-0000-000009010000}"/>
    <hyperlink ref="J480" r:id="rId267" xr:uid="{00000000-0004-0000-0000-00000A010000}"/>
    <hyperlink ref="J485" r:id="rId268" xr:uid="{00000000-0004-0000-0000-00000B010000}"/>
    <hyperlink ref="J486" r:id="rId269" xr:uid="{00000000-0004-0000-0000-00000C010000}"/>
    <hyperlink ref="J487" r:id="rId270" xr:uid="{00000000-0004-0000-0000-00000D010000}"/>
    <hyperlink ref="J490" r:id="rId271" xr:uid="{00000000-0004-0000-0000-00000E010000}"/>
    <hyperlink ref="J494" r:id="rId272" xr:uid="{00000000-0004-0000-0000-00000F010000}"/>
    <hyperlink ref="J495" r:id="rId273" xr:uid="{00000000-0004-0000-0000-000010010000}"/>
    <hyperlink ref="J496" r:id="rId274" xr:uid="{00000000-0004-0000-0000-000011010000}"/>
    <hyperlink ref="J497" r:id="rId275" xr:uid="{00000000-0004-0000-0000-000012010000}"/>
    <hyperlink ref="J498" r:id="rId276" xr:uid="{00000000-0004-0000-0000-000013010000}"/>
    <hyperlink ref="J499" r:id="rId277" xr:uid="{00000000-0004-0000-0000-000014010000}"/>
    <hyperlink ref="J500" r:id="rId278" xr:uid="{00000000-0004-0000-0000-000015010000}"/>
    <hyperlink ref="J502" r:id="rId279" xr:uid="{00000000-0004-0000-0000-000016010000}"/>
    <hyperlink ref="J504" r:id="rId280" xr:uid="{00000000-0004-0000-0000-000017010000}"/>
    <hyperlink ref="J506" r:id="rId281" xr:uid="{00000000-0004-0000-0000-000018010000}"/>
    <hyperlink ref="J507" r:id="rId282" xr:uid="{00000000-0004-0000-0000-000019010000}"/>
    <hyperlink ref="J508" r:id="rId283" xr:uid="{00000000-0004-0000-0000-00001A010000}"/>
    <hyperlink ref="J509" r:id="rId284" xr:uid="{00000000-0004-0000-0000-00001B010000}"/>
    <hyperlink ref="J511" r:id="rId285" xr:uid="{00000000-0004-0000-0000-00001C010000}"/>
    <hyperlink ref="J515" r:id="rId286" xr:uid="{00000000-0004-0000-0000-00001D010000}"/>
    <hyperlink ref="J517" r:id="rId287" xr:uid="{00000000-0004-0000-0000-00001E010000}"/>
    <hyperlink ref="J522" r:id="rId288" xr:uid="{00000000-0004-0000-0000-00001F010000}"/>
    <hyperlink ref="J523" r:id="rId289" xr:uid="{00000000-0004-0000-0000-000020010000}"/>
    <hyperlink ref="J525" r:id="rId290" xr:uid="{00000000-0004-0000-0000-000021010000}"/>
    <hyperlink ref="J526" r:id="rId291" xr:uid="{00000000-0004-0000-0000-000022010000}"/>
    <hyperlink ref="J527" r:id="rId292" xr:uid="{00000000-0004-0000-0000-000023010000}"/>
    <hyperlink ref="J528" r:id="rId293" xr:uid="{00000000-0004-0000-0000-000024010000}"/>
    <hyperlink ref="J530" r:id="rId294" xr:uid="{00000000-0004-0000-0000-000025010000}"/>
    <hyperlink ref="J532" r:id="rId295" xr:uid="{00000000-0004-0000-0000-000026010000}"/>
    <hyperlink ref="J536" r:id="rId296" xr:uid="{00000000-0004-0000-0000-000027010000}"/>
    <hyperlink ref="J538" r:id="rId297" xr:uid="{00000000-0004-0000-0000-000028010000}"/>
    <hyperlink ref="J539" r:id="rId298" xr:uid="{00000000-0004-0000-0000-000029010000}"/>
    <hyperlink ref="J540" r:id="rId299" xr:uid="{00000000-0004-0000-0000-00002A010000}"/>
    <hyperlink ref="J542" r:id="rId300" xr:uid="{00000000-0004-0000-0000-00002B010000}"/>
    <hyperlink ref="J543" r:id="rId301" xr:uid="{00000000-0004-0000-0000-00002C010000}"/>
    <hyperlink ref="J546" r:id="rId302" xr:uid="{00000000-0004-0000-0000-00002D010000}"/>
    <hyperlink ref="J548" r:id="rId303" xr:uid="{00000000-0004-0000-0000-00002E010000}"/>
    <hyperlink ref="J549" r:id="rId304" xr:uid="{00000000-0004-0000-0000-00002F010000}"/>
    <hyperlink ref="J550" r:id="rId305" xr:uid="{00000000-0004-0000-0000-000030010000}"/>
    <hyperlink ref="J551" r:id="rId306" xr:uid="{00000000-0004-0000-0000-000031010000}"/>
    <hyperlink ref="J553" r:id="rId307" xr:uid="{00000000-0004-0000-0000-000032010000}"/>
    <hyperlink ref="J554" r:id="rId308" xr:uid="{00000000-0004-0000-0000-000033010000}"/>
    <hyperlink ref="J555" r:id="rId309" xr:uid="{00000000-0004-0000-0000-000034010000}"/>
    <hyperlink ref="J560" r:id="rId310" xr:uid="{00000000-0004-0000-0000-000035010000}"/>
    <hyperlink ref="J562" r:id="rId311" xr:uid="{00000000-0004-0000-0000-000036010000}"/>
    <hyperlink ref="J563" r:id="rId312" xr:uid="{00000000-0004-0000-0000-000037010000}"/>
    <hyperlink ref="J567" r:id="rId313" xr:uid="{00000000-0004-0000-0000-000038010000}"/>
    <hyperlink ref="J568" r:id="rId314" xr:uid="{00000000-0004-0000-0000-000039010000}"/>
    <hyperlink ref="J569" r:id="rId315" xr:uid="{00000000-0004-0000-0000-00003A010000}"/>
    <hyperlink ref="J571" r:id="rId316" xr:uid="{00000000-0004-0000-0000-00003B010000}"/>
    <hyperlink ref="J572" r:id="rId317" xr:uid="{00000000-0004-0000-0000-00003C010000}"/>
    <hyperlink ref="J573" r:id="rId318" xr:uid="{00000000-0004-0000-0000-00003D010000}"/>
    <hyperlink ref="J574" r:id="rId319" xr:uid="{00000000-0004-0000-0000-00003E010000}"/>
    <hyperlink ref="J576" r:id="rId320" xr:uid="{00000000-0004-0000-0000-00003F010000}"/>
    <hyperlink ref="J577" r:id="rId321" xr:uid="{00000000-0004-0000-0000-000040010000}"/>
    <hyperlink ref="J578" r:id="rId322" xr:uid="{00000000-0004-0000-0000-000041010000}"/>
    <hyperlink ref="J579" r:id="rId323" xr:uid="{00000000-0004-0000-0000-000042010000}"/>
    <hyperlink ref="J581" r:id="rId324" xr:uid="{00000000-0004-0000-0000-000043010000}"/>
    <hyperlink ref="J584" r:id="rId325" xr:uid="{00000000-0004-0000-0000-000044010000}"/>
    <hyperlink ref="J585" r:id="rId326" xr:uid="{00000000-0004-0000-0000-000045010000}"/>
    <hyperlink ref="J588" r:id="rId327" xr:uid="{00000000-0004-0000-0000-000046010000}"/>
    <hyperlink ref="J591" r:id="rId328" xr:uid="{00000000-0004-0000-0000-000047010000}"/>
    <hyperlink ref="J594" r:id="rId329" xr:uid="{00000000-0004-0000-0000-000048010000}"/>
    <hyperlink ref="J595" r:id="rId330" xr:uid="{00000000-0004-0000-0000-000049010000}"/>
    <hyperlink ref="J596" r:id="rId331" xr:uid="{00000000-0004-0000-0000-00004A010000}"/>
    <hyperlink ref="J599" r:id="rId332" xr:uid="{00000000-0004-0000-0000-00004B010000}"/>
    <hyperlink ref="J600" r:id="rId333" xr:uid="{00000000-0004-0000-0000-00004C010000}"/>
    <hyperlink ref="J602" r:id="rId334" xr:uid="{00000000-0004-0000-0000-00004D010000}"/>
    <hyperlink ref="J605" r:id="rId335" xr:uid="{00000000-0004-0000-0000-00004E010000}"/>
    <hyperlink ref="J607" r:id="rId336" xr:uid="{00000000-0004-0000-0000-00004F010000}"/>
    <hyperlink ref="J611" r:id="rId337" xr:uid="{00000000-0004-0000-0000-000050010000}"/>
    <hyperlink ref="J612" r:id="rId338" xr:uid="{00000000-0004-0000-0000-000051010000}"/>
    <hyperlink ref="J613" r:id="rId339" xr:uid="{00000000-0004-0000-0000-000052010000}"/>
    <hyperlink ref="J615" r:id="rId340" xr:uid="{00000000-0004-0000-0000-000053010000}"/>
    <hyperlink ref="J618" r:id="rId341" xr:uid="{00000000-0004-0000-0000-000054010000}"/>
    <hyperlink ref="J619" r:id="rId342" xr:uid="{00000000-0004-0000-0000-000055010000}"/>
    <hyperlink ref="J621" r:id="rId343" xr:uid="{00000000-0004-0000-0000-000056010000}"/>
    <hyperlink ref="J622" r:id="rId344" xr:uid="{00000000-0004-0000-0000-000057010000}"/>
    <hyperlink ref="J624" r:id="rId345" xr:uid="{00000000-0004-0000-0000-000058010000}"/>
    <hyperlink ref="J625" r:id="rId346" xr:uid="{00000000-0004-0000-0000-000059010000}"/>
    <hyperlink ref="J626" r:id="rId347" xr:uid="{00000000-0004-0000-0000-00005A010000}"/>
    <hyperlink ref="J627" r:id="rId348" xr:uid="{00000000-0004-0000-0000-00005B010000}"/>
    <hyperlink ref="J631" r:id="rId349" xr:uid="{00000000-0004-0000-0000-00005C010000}"/>
    <hyperlink ref="J651" r:id="rId350" xr:uid="{00000000-0004-0000-0000-00005D010000}"/>
    <hyperlink ref="J652" r:id="rId351" xr:uid="{00000000-0004-0000-0000-00005E010000}"/>
    <hyperlink ref="J654" r:id="rId352" xr:uid="{00000000-0004-0000-0000-00005F010000}"/>
    <hyperlink ref="J655" r:id="rId353" xr:uid="{00000000-0004-0000-0000-000060010000}"/>
    <hyperlink ref="J657" r:id="rId354" xr:uid="{00000000-0004-0000-0000-000061010000}"/>
    <hyperlink ref="J658" r:id="rId355" xr:uid="{00000000-0004-0000-0000-000062010000}"/>
    <hyperlink ref="J661" r:id="rId356" xr:uid="{00000000-0004-0000-0000-000063010000}"/>
    <hyperlink ref="J664" r:id="rId357" xr:uid="{00000000-0004-0000-0000-000064010000}"/>
    <hyperlink ref="J666" r:id="rId358" xr:uid="{00000000-0004-0000-0000-000065010000}"/>
    <hyperlink ref="J669" r:id="rId359" xr:uid="{00000000-0004-0000-0000-000066010000}"/>
    <hyperlink ref="J672" r:id="rId360" xr:uid="{00000000-0004-0000-0000-000067010000}"/>
    <hyperlink ref="J674" r:id="rId361" xr:uid="{00000000-0004-0000-0000-000068010000}"/>
    <hyperlink ref="J675" r:id="rId362" xr:uid="{00000000-0004-0000-0000-000069010000}"/>
    <hyperlink ref="J676" r:id="rId363" xr:uid="{00000000-0004-0000-0000-00006A010000}"/>
    <hyperlink ref="J677" r:id="rId364" xr:uid="{00000000-0004-0000-0000-00006B010000}"/>
    <hyperlink ref="J678" r:id="rId365" xr:uid="{00000000-0004-0000-0000-00006C010000}"/>
    <hyperlink ref="J679" r:id="rId366" xr:uid="{00000000-0004-0000-0000-00006D010000}"/>
    <hyperlink ref="J680" r:id="rId367" xr:uid="{00000000-0004-0000-0000-00006E010000}"/>
    <hyperlink ref="J681" r:id="rId368" xr:uid="{00000000-0004-0000-0000-00006F010000}"/>
    <hyperlink ref="J682" r:id="rId369" xr:uid="{00000000-0004-0000-0000-000070010000}"/>
    <hyperlink ref="J684" r:id="rId370" xr:uid="{00000000-0004-0000-0000-000071010000}"/>
    <hyperlink ref="J685" r:id="rId371" xr:uid="{00000000-0004-0000-0000-000072010000}"/>
    <hyperlink ref="J686" r:id="rId372" xr:uid="{00000000-0004-0000-0000-000073010000}"/>
    <hyperlink ref="J688" r:id="rId373" xr:uid="{00000000-0004-0000-0000-000074010000}"/>
    <hyperlink ref="J689" r:id="rId374" xr:uid="{00000000-0004-0000-0000-000075010000}"/>
    <hyperlink ref="J690" r:id="rId375" xr:uid="{00000000-0004-0000-0000-000076010000}"/>
    <hyperlink ref="J692" r:id="rId376" xr:uid="{00000000-0004-0000-0000-000077010000}"/>
    <hyperlink ref="J693" r:id="rId377" xr:uid="{00000000-0004-0000-0000-000078010000}"/>
    <hyperlink ref="J694" r:id="rId378" xr:uid="{00000000-0004-0000-0000-000079010000}"/>
    <hyperlink ref="J701" r:id="rId379" xr:uid="{00000000-0004-0000-0000-00007A010000}"/>
    <hyperlink ref="J702" r:id="rId380" xr:uid="{00000000-0004-0000-0000-00007B010000}"/>
    <hyperlink ref="J703" r:id="rId381" xr:uid="{00000000-0004-0000-0000-00007C010000}"/>
    <hyperlink ref="J704" r:id="rId382" xr:uid="{00000000-0004-0000-0000-00007D010000}"/>
    <hyperlink ref="J707" r:id="rId383" xr:uid="{00000000-0004-0000-0000-00007E010000}"/>
    <hyperlink ref="J710" r:id="rId384" xr:uid="{00000000-0004-0000-0000-00007F010000}"/>
    <hyperlink ref="J711" r:id="rId385" xr:uid="{00000000-0004-0000-0000-000080010000}"/>
    <hyperlink ref="J716" r:id="rId386" xr:uid="{00000000-0004-0000-0000-000081010000}"/>
    <hyperlink ref="J717" r:id="rId387" xr:uid="{00000000-0004-0000-0000-000082010000}"/>
    <hyperlink ref="J718" r:id="rId388" xr:uid="{00000000-0004-0000-0000-000083010000}"/>
    <hyperlink ref="J719" r:id="rId389" xr:uid="{00000000-0004-0000-0000-000084010000}"/>
    <hyperlink ref="J720" r:id="rId390" xr:uid="{00000000-0004-0000-0000-000085010000}"/>
    <hyperlink ref="J723" r:id="rId391" xr:uid="{00000000-0004-0000-0000-000086010000}"/>
    <hyperlink ref="J724" r:id="rId392" xr:uid="{00000000-0004-0000-0000-000087010000}"/>
    <hyperlink ref="J725" r:id="rId393" xr:uid="{00000000-0004-0000-0000-000088010000}"/>
    <hyperlink ref="J726" r:id="rId394" xr:uid="{00000000-0004-0000-0000-000089010000}"/>
    <hyperlink ref="J727" r:id="rId395" xr:uid="{00000000-0004-0000-0000-00008A010000}"/>
    <hyperlink ref="J731" r:id="rId396" xr:uid="{00000000-0004-0000-0000-00008B010000}"/>
    <hyperlink ref="J733" r:id="rId397" xr:uid="{00000000-0004-0000-0000-00008C010000}"/>
    <hyperlink ref="J734" r:id="rId398" xr:uid="{00000000-0004-0000-0000-00008D010000}"/>
    <hyperlink ref="J736" r:id="rId399" xr:uid="{00000000-0004-0000-0000-00008E010000}"/>
    <hyperlink ref="J738" r:id="rId400" xr:uid="{00000000-0004-0000-0000-00008F010000}"/>
    <hyperlink ref="J739" r:id="rId401" xr:uid="{00000000-0004-0000-0000-000090010000}"/>
    <hyperlink ref="J742" r:id="rId402" xr:uid="{00000000-0004-0000-0000-000091010000}"/>
    <hyperlink ref="J743" r:id="rId403" xr:uid="{00000000-0004-0000-0000-000092010000}"/>
    <hyperlink ref="J747" r:id="rId404" xr:uid="{00000000-0004-0000-0000-000093010000}"/>
    <hyperlink ref="J750" r:id="rId405" xr:uid="{00000000-0004-0000-0000-000094010000}"/>
    <hyperlink ref="J757" r:id="rId406" xr:uid="{00000000-0004-0000-0000-000095010000}"/>
    <hyperlink ref="J758" r:id="rId407" xr:uid="{00000000-0004-0000-0000-000096010000}"/>
    <hyperlink ref="J759" r:id="rId408" xr:uid="{00000000-0004-0000-0000-000097010000}"/>
    <hyperlink ref="J762" r:id="rId409" xr:uid="{00000000-0004-0000-0000-000098010000}"/>
    <hyperlink ref="J766" r:id="rId410" xr:uid="{00000000-0004-0000-0000-000099010000}"/>
    <hyperlink ref="J767" r:id="rId411" xr:uid="{00000000-0004-0000-0000-00009A010000}"/>
    <hyperlink ref="J769" r:id="rId412" xr:uid="{00000000-0004-0000-0000-00009B010000}"/>
    <hyperlink ref="J770" r:id="rId413" xr:uid="{00000000-0004-0000-0000-00009C010000}"/>
    <hyperlink ref="J772" r:id="rId414" xr:uid="{00000000-0004-0000-0000-00009D010000}"/>
    <hyperlink ref="J773" r:id="rId415" xr:uid="{00000000-0004-0000-0000-00009E010000}"/>
    <hyperlink ref="J774" r:id="rId416" xr:uid="{00000000-0004-0000-0000-00009F010000}"/>
    <hyperlink ref="J776" r:id="rId417" xr:uid="{00000000-0004-0000-0000-0000A0010000}"/>
    <hyperlink ref="J778" r:id="rId418" xr:uid="{00000000-0004-0000-0000-0000A1010000}"/>
    <hyperlink ref="J781" r:id="rId419" xr:uid="{00000000-0004-0000-0000-0000A2010000}"/>
    <hyperlink ref="J783" r:id="rId420" xr:uid="{00000000-0004-0000-0000-0000A3010000}"/>
    <hyperlink ref="J784" r:id="rId421" xr:uid="{00000000-0004-0000-0000-0000A4010000}"/>
    <hyperlink ref="J785" r:id="rId422" xr:uid="{00000000-0004-0000-0000-0000A5010000}"/>
    <hyperlink ref="J786" r:id="rId423" xr:uid="{00000000-0004-0000-0000-0000A6010000}"/>
    <hyperlink ref="J789" r:id="rId424" xr:uid="{00000000-0004-0000-0000-0000A7010000}"/>
    <hyperlink ref="J792" r:id="rId425" xr:uid="{00000000-0004-0000-0000-0000A8010000}"/>
    <hyperlink ref="J793" r:id="rId426" xr:uid="{00000000-0004-0000-0000-0000A9010000}"/>
    <hyperlink ref="J797" r:id="rId427" xr:uid="{00000000-0004-0000-0000-0000AA010000}"/>
    <hyperlink ref="J799" r:id="rId428" xr:uid="{00000000-0004-0000-0000-0000AB010000}"/>
    <hyperlink ref="J800" r:id="rId429" xr:uid="{00000000-0004-0000-0000-0000AC010000}"/>
    <hyperlink ref="J801" r:id="rId430" xr:uid="{00000000-0004-0000-0000-0000AD010000}"/>
    <hyperlink ref="J803" r:id="rId431" xr:uid="{00000000-0004-0000-0000-0000AE010000}"/>
    <hyperlink ref="J805" r:id="rId432" xr:uid="{00000000-0004-0000-0000-0000AF010000}"/>
    <hyperlink ref="J806" r:id="rId433" xr:uid="{00000000-0004-0000-0000-0000B0010000}"/>
    <hyperlink ref="J807" r:id="rId434" xr:uid="{00000000-0004-0000-0000-0000B1010000}"/>
    <hyperlink ref="J808" r:id="rId435" xr:uid="{00000000-0004-0000-0000-0000B2010000}"/>
    <hyperlink ref="J809" r:id="rId436" xr:uid="{00000000-0004-0000-0000-0000B3010000}"/>
    <hyperlink ref="J810" r:id="rId437" xr:uid="{00000000-0004-0000-0000-0000B4010000}"/>
    <hyperlink ref="J811" r:id="rId438" xr:uid="{00000000-0004-0000-0000-0000B5010000}"/>
    <hyperlink ref="J813" r:id="rId439" xr:uid="{00000000-0004-0000-0000-0000B6010000}"/>
    <hyperlink ref="J815" r:id="rId440" xr:uid="{00000000-0004-0000-0000-0000B7010000}"/>
    <hyperlink ref="J816" r:id="rId441" xr:uid="{00000000-0004-0000-0000-0000B8010000}"/>
    <hyperlink ref="J818" r:id="rId442" xr:uid="{00000000-0004-0000-0000-0000B9010000}"/>
    <hyperlink ref="J822" r:id="rId443" xr:uid="{00000000-0004-0000-0000-0000BA010000}"/>
    <hyperlink ref="J825" r:id="rId444" xr:uid="{00000000-0004-0000-0000-0000BB010000}"/>
    <hyperlink ref="J827" r:id="rId445" xr:uid="{00000000-0004-0000-0000-0000BC010000}"/>
    <hyperlink ref="J828" r:id="rId446" xr:uid="{00000000-0004-0000-0000-0000BD010000}"/>
    <hyperlink ref="J830" r:id="rId447" xr:uid="{00000000-0004-0000-0000-0000BE010000}"/>
    <hyperlink ref="J831" r:id="rId448" xr:uid="{00000000-0004-0000-0000-0000BF010000}"/>
    <hyperlink ref="J832" r:id="rId449" xr:uid="{00000000-0004-0000-0000-0000C0010000}"/>
    <hyperlink ref="J833" r:id="rId450" xr:uid="{00000000-0004-0000-0000-0000C1010000}"/>
    <hyperlink ref="J836" r:id="rId451" xr:uid="{00000000-0004-0000-0000-0000C2010000}"/>
    <hyperlink ref="J837" r:id="rId452" xr:uid="{00000000-0004-0000-0000-0000C3010000}"/>
    <hyperlink ref="J838" r:id="rId453" xr:uid="{00000000-0004-0000-0000-0000C4010000}"/>
    <hyperlink ref="J839" r:id="rId454" xr:uid="{00000000-0004-0000-0000-0000C5010000}"/>
    <hyperlink ref="J840" r:id="rId455" xr:uid="{00000000-0004-0000-0000-0000C6010000}"/>
    <hyperlink ref="J841" r:id="rId456" xr:uid="{00000000-0004-0000-0000-0000C7010000}"/>
    <hyperlink ref="J842" r:id="rId457" xr:uid="{00000000-0004-0000-0000-0000C8010000}"/>
    <hyperlink ref="J843" r:id="rId458" xr:uid="{00000000-0004-0000-0000-0000C9010000}"/>
    <hyperlink ref="J845" r:id="rId459" xr:uid="{00000000-0004-0000-0000-0000CA010000}"/>
    <hyperlink ref="J846" r:id="rId460" xr:uid="{00000000-0004-0000-0000-0000CB010000}"/>
    <hyperlink ref="J847" r:id="rId461" xr:uid="{00000000-0004-0000-0000-0000CC010000}"/>
    <hyperlink ref="J849" r:id="rId462" xr:uid="{00000000-0004-0000-0000-0000CD010000}"/>
    <hyperlink ref="J851" r:id="rId463" xr:uid="{00000000-0004-0000-0000-0000CE010000}"/>
    <hyperlink ref="J852" r:id="rId464" xr:uid="{00000000-0004-0000-0000-0000CF010000}"/>
    <hyperlink ref="J853" r:id="rId465" xr:uid="{00000000-0004-0000-0000-0000D0010000}"/>
    <hyperlink ref="J854" r:id="rId466" xr:uid="{00000000-0004-0000-0000-0000D1010000}"/>
    <hyperlink ref="J856" r:id="rId467" xr:uid="{00000000-0004-0000-0000-0000D2010000}"/>
    <hyperlink ref="J858" r:id="rId468" xr:uid="{00000000-0004-0000-0000-0000D3010000}"/>
    <hyperlink ref="J859" r:id="rId469" xr:uid="{00000000-0004-0000-0000-0000D4010000}"/>
    <hyperlink ref="J862" r:id="rId470" xr:uid="{00000000-0004-0000-0000-0000D5010000}"/>
    <hyperlink ref="J863" r:id="rId471" xr:uid="{00000000-0004-0000-0000-0000D6010000}"/>
    <hyperlink ref="J866" r:id="rId472" xr:uid="{00000000-0004-0000-0000-0000D7010000}"/>
    <hyperlink ref="J867" r:id="rId473" xr:uid="{00000000-0004-0000-0000-0000D8010000}"/>
    <hyperlink ref="J871" r:id="rId474" xr:uid="{00000000-0004-0000-0000-0000D9010000}"/>
    <hyperlink ref="J875" r:id="rId475" xr:uid="{00000000-0004-0000-0000-0000DA010000}"/>
    <hyperlink ref="J878" r:id="rId476" xr:uid="{00000000-0004-0000-0000-0000DB010000}"/>
    <hyperlink ref="J879" r:id="rId477" xr:uid="{00000000-0004-0000-0000-0000DC010000}"/>
    <hyperlink ref="J880" r:id="rId478" xr:uid="{00000000-0004-0000-0000-0000DD010000}"/>
    <hyperlink ref="J884" r:id="rId479" xr:uid="{00000000-0004-0000-0000-0000DE010000}"/>
    <hyperlink ref="J885" r:id="rId480" xr:uid="{00000000-0004-0000-0000-0000DF010000}"/>
    <hyperlink ref="J888" r:id="rId481" xr:uid="{00000000-0004-0000-0000-0000E0010000}"/>
    <hyperlink ref="J889" r:id="rId482" xr:uid="{00000000-0004-0000-0000-0000E1010000}"/>
    <hyperlink ref="J891" r:id="rId483" xr:uid="{00000000-0004-0000-0000-0000E2010000}"/>
    <hyperlink ref="J895" r:id="rId484" xr:uid="{00000000-0004-0000-0000-0000E3010000}"/>
    <hyperlink ref="J896" r:id="rId485" xr:uid="{00000000-0004-0000-0000-0000E4010000}"/>
    <hyperlink ref="J898" r:id="rId486" xr:uid="{00000000-0004-0000-0000-0000E5010000}"/>
    <hyperlink ref="J899" r:id="rId487" xr:uid="{00000000-0004-0000-0000-0000E6010000}"/>
    <hyperlink ref="J900" r:id="rId488" xr:uid="{00000000-0004-0000-0000-0000E7010000}"/>
    <hyperlink ref="J903" r:id="rId489" xr:uid="{00000000-0004-0000-0000-0000E8010000}"/>
    <hyperlink ref="J907" r:id="rId490" xr:uid="{00000000-0004-0000-0000-0000E9010000}"/>
    <hyperlink ref="J908" r:id="rId491" xr:uid="{00000000-0004-0000-0000-0000EA010000}"/>
    <hyperlink ref="J909" r:id="rId492" xr:uid="{00000000-0004-0000-0000-0000EB010000}"/>
    <hyperlink ref="J914" r:id="rId493" xr:uid="{00000000-0004-0000-0000-0000EC010000}"/>
    <hyperlink ref="J916" r:id="rId494" xr:uid="{00000000-0004-0000-0000-0000ED010000}"/>
    <hyperlink ref="J917" r:id="rId495" xr:uid="{00000000-0004-0000-0000-0000EE010000}"/>
    <hyperlink ref="J918" r:id="rId496" xr:uid="{00000000-0004-0000-0000-0000EF010000}"/>
    <hyperlink ref="J922" r:id="rId497" xr:uid="{00000000-0004-0000-0000-0000F0010000}"/>
    <hyperlink ref="J924" r:id="rId498" xr:uid="{00000000-0004-0000-0000-0000F1010000}"/>
    <hyperlink ref="J925" r:id="rId499" xr:uid="{00000000-0004-0000-0000-0000F2010000}"/>
    <hyperlink ref="J926" r:id="rId500" xr:uid="{00000000-0004-0000-0000-0000F3010000}"/>
    <hyperlink ref="J928" r:id="rId501" xr:uid="{00000000-0004-0000-0000-0000F4010000}"/>
    <hyperlink ref="J931" r:id="rId502" xr:uid="{00000000-0004-0000-0000-0000F5010000}"/>
    <hyperlink ref="J934" r:id="rId503" xr:uid="{00000000-0004-0000-0000-0000F6010000}"/>
    <hyperlink ref="J938" r:id="rId504" xr:uid="{00000000-0004-0000-0000-0000F7010000}"/>
    <hyperlink ref="J941" r:id="rId505" xr:uid="{00000000-0004-0000-0000-0000F8010000}"/>
    <hyperlink ref="J942" r:id="rId506" xr:uid="{00000000-0004-0000-0000-0000F9010000}"/>
    <hyperlink ref="J943" r:id="rId507" xr:uid="{00000000-0004-0000-0000-0000FA010000}"/>
    <hyperlink ref="J945" r:id="rId508" xr:uid="{00000000-0004-0000-0000-0000FB010000}"/>
    <hyperlink ref="J949" r:id="rId509" xr:uid="{00000000-0004-0000-0000-0000FC010000}"/>
    <hyperlink ref="J950" r:id="rId510" xr:uid="{00000000-0004-0000-0000-0000FD010000}"/>
    <hyperlink ref="J952" r:id="rId511" xr:uid="{00000000-0004-0000-0000-0000FE010000}"/>
    <hyperlink ref="J954" r:id="rId512" xr:uid="{00000000-0004-0000-0000-0000FF010000}"/>
    <hyperlink ref="J956" r:id="rId513" xr:uid="{00000000-0004-0000-0000-000000020000}"/>
    <hyperlink ref="J961" r:id="rId514" xr:uid="{00000000-0004-0000-0000-000001020000}"/>
    <hyperlink ref="J962" r:id="rId515" xr:uid="{00000000-0004-0000-0000-000002020000}"/>
    <hyperlink ref="J964" r:id="rId516" xr:uid="{00000000-0004-0000-0000-000003020000}"/>
    <hyperlink ref="J965" r:id="rId517" xr:uid="{00000000-0004-0000-0000-000004020000}"/>
    <hyperlink ref="J966" r:id="rId518" xr:uid="{00000000-0004-0000-0000-000005020000}"/>
    <hyperlink ref="J967" r:id="rId519" xr:uid="{00000000-0004-0000-0000-000006020000}"/>
    <hyperlink ref="J972" r:id="rId520" xr:uid="{00000000-0004-0000-0000-000007020000}"/>
    <hyperlink ref="J975" r:id="rId521" xr:uid="{00000000-0004-0000-0000-000008020000}"/>
    <hyperlink ref="J976" r:id="rId522" xr:uid="{00000000-0004-0000-0000-000009020000}"/>
    <hyperlink ref="J978" r:id="rId523" xr:uid="{00000000-0004-0000-0000-00000A020000}"/>
    <hyperlink ref="J979" r:id="rId524" xr:uid="{00000000-0004-0000-0000-00000B020000}"/>
    <hyperlink ref="J980" r:id="rId525" xr:uid="{00000000-0004-0000-0000-00000C020000}"/>
    <hyperlink ref="J982" r:id="rId526" xr:uid="{00000000-0004-0000-0000-00000D020000}"/>
    <hyperlink ref="J983" r:id="rId527" xr:uid="{00000000-0004-0000-0000-00000E020000}"/>
    <hyperlink ref="J984" r:id="rId528" xr:uid="{00000000-0004-0000-0000-00000F020000}"/>
    <hyperlink ref="J986" r:id="rId529" xr:uid="{00000000-0004-0000-0000-000010020000}"/>
    <hyperlink ref="J987" r:id="rId530" xr:uid="{00000000-0004-0000-0000-000011020000}"/>
    <hyperlink ref="J989" r:id="rId531" xr:uid="{00000000-0004-0000-0000-000012020000}"/>
    <hyperlink ref="J991" r:id="rId532" xr:uid="{00000000-0004-0000-0000-000013020000}"/>
    <hyperlink ref="J992" r:id="rId533" xr:uid="{00000000-0004-0000-0000-000014020000}"/>
    <hyperlink ref="J993" r:id="rId534" xr:uid="{00000000-0004-0000-0000-000015020000}"/>
    <hyperlink ref="J995" r:id="rId535" xr:uid="{00000000-0004-0000-0000-000016020000}"/>
    <hyperlink ref="J996" r:id="rId536" xr:uid="{00000000-0004-0000-0000-000017020000}"/>
    <hyperlink ref="J997" r:id="rId537" xr:uid="{00000000-0004-0000-0000-000018020000}"/>
    <hyperlink ref="J151" r:id="rId538" xr:uid="{08E49B8B-AB87-44CE-BD88-6A72072643F3}"/>
    <hyperlink ref="J620" r:id="rId539" xr:uid="{613E919C-99D5-4936-BD6E-E1B66FD364CC}"/>
    <hyperlink ref="J930" r:id="rId540" xr:uid="{E1E31E7C-5F84-456C-A725-1102F7BDFFA9}"/>
    <hyperlink ref="J372" r:id="rId541" xr:uid="{5B8526DA-B3CA-4EDD-8B84-1FB063CB34A6}"/>
    <hyperlink ref="J598" r:id="rId542" xr:uid="{4863D5B6-519D-4E1A-9424-9DAA192EB2F3}"/>
    <hyperlink ref="J182" r:id="rId543" xr:uid="{19307F1E-725C-4350-9F21-BBD4EC653E57}"/>
    <hyperlink ref="J255" r:id="rId544" xr:uid="{A0B1F6E9-F5A5-41CA-94C6-0DB2795B6D97}"/>
    <hyperlink ref="J958" r:id="rId545" xr:uid="{D3DC6B32-2913-4474-A207-EC23EF7C13A0}"/>
    <hyperlink ref="J795" r:id="rId546" xr:uid="{E6533295-AEB0-4582-96BC-AB1C31608544}"/>
    <hyperlink ref="J382" r:id="rId547" xr:uid="{107DEEB3-057C-4FEB-BCF1-E2DAB94E6F4E}"/>
    <hyperlink ref="J798" r:id="rId548" xr:uid="{83E867E7-804D-467B-82B9-5BA5921CE73F}"/>
    <hyperlink ref="J482" r:id="rId549" xr:uid="{E2F21C55-8B73-4F19-847B-9F98DB332EAE}"/>
    <hyperlink ref="J276" r:id="rId550" xr:uid="{329075B2-60F0-4BC2-9885-87D0F6DA2532}"/>
    <hyperlink ref="J656" r:id="rId551" xr:uid="{29C1BA05-6D3C-4DB9-ACCA-BACF951FFCF2}"/>
    <hyperlink ref="J19" r:id="rId552" xr:uid="{B1E80D83-91E1-4C19-BEF8-B703E9D0175F}"/>
    <hyperlink ref="J671" r:id="rId553" xr:uid="{F303BDB3-5201-4543-9648-08791ABDB3FE}"/>
    <hyperlink ref="J609" r:id="rId554" xr:uid="{F3C83FBE-7599-4D8D-98B4-DEECC58B1D37}"/>
    <hyperlink ref="J662" r:id="rId555" xr:uid="{383C2980-826A-4E46-9851-E40F883782B5}"/>
    <hyperlink ref="J683" r:id="rId556" xr:uid="{19EED455-3B7D-449F-85DE-CBD241AA8B10}"/>
    <hyperlink ref="J881" r:id="rId557" xr:uid="{9E30504A-97C5-46EA-9ADF-AE454DEB581B}"/>
    <hyperlink ref="J748" r:id="rId558" xr:uid="{E8B34758-00B4-43F3-BA4F-CEBBE79FC242}"/>
    <hyperlink ref="J764" r:id="rId559" xr:uid="{5A04ABF3-4935-4035-823B-C911F62C0AD5}"/>
    <hyperlink ref="J66" r:id="rId560" xr:uid="{AFB88A0E-7CB4-42A0-8B90-6B191939BC9F}"/>
    <hyperlink ref="J208" r:id="rId561" xr:uid="{1576A441-276D-4899-A6CE-6A87E32139DA}"/>
    <hyperlink ref="J464" r:id="rId562" xr:uid="{05DAEC17-A7F8-4842-9CEA-39134B2BD9B8}"/>
    <hyperlink ref="J897" r:id="rId563" xr:uid="{60DC6AFA-F684-4D60-B31F-CA3BC377A4C4}"/>
    <hyperlink ref="J446" r:id="rId564" xr:uid="{83C75E3D-2420-4744-880A-C445E4900CA5}"/>
    <hyperlink ref="J262" r:id="rId565" xr:uid="{15EB7BDE-1EA2-47E7-9B46-41BED1F5E9C7}"/>
    <hyperlink ref="J426" r:id="rId566" xr:uid="{E2DCC958-C941-43FF-800D-77191DB9CDA3}"/>
    <hyperlink ref="J78" r:id="rId567" xr:uid="{CAA3CDF3-927D-48C3-9A57-154E10ADA3A9}"/>
    <hyperlink ref="J468" r:id="rId568" xr:uid="{7383201A-98AF-4897-BC53-16F52C40DD15}"/>
    <hyperlink ref="J462" r:id="rId569" xr:uid="{6BC662B8-39A2-48AE-B1FB-7E65A53B6CFA}"/>
    <hyperlink ref="J653" r:id="rId570" xr:uid="{EA1D64FF-A635-48FB-8FE3-3DAEC0661DDD}"/>
    <hyperlink ref="J794" r:id="rId571" xr:uid="{4FEAC80D-0062-42F7-A8AC-2235456304AC}"/>
    <hyperlink ref="J28" r:id="rId572" xr:uid="{87F7525E-206C-4CE2-838E-D526179D44E9}"/>
    <hyperlink ref="J921" r:id="rId573" xr:uid="{AC413CB7-944C-4B86-A1CE-939EF2BC8A8E}"/>
    <hyperlink ref="J617" r:id="rId574" xr:uid="{C8542F65-93AB-4E4A-A5D5-765CA6631289}"/>
    <hyperlink ref="J142" r:id="rId575" xr:uid="{F5C46010-8F43-4D6D-8244-ADAE109EFB61}"/>
    <hyperlink ref="J834" r:id="rId576" xr:uid="{4C630EA0-6037-4A15-9250-F2BE93B3F445}"/>
    <hyperlink ref="J886" r:id="rId577" xr:uid="{0458BECB-B19A-4DBF-8191-5957E5571B68}"/>
    <hyperlink ref="J380" r:id="rId578" xr:uid="{D851FA6F-78E8-45A7-89CD-74768FD7FE98}"/>
    <hyperlink ref="J54" r:id="rId579" xr:uid="{9563617C-E7C6-48E4-9A11-516BAD696086}"/>
    <hyperlink ref="J882" r:id="rId580" xr:uid="{FBAE9485-01DE-4708-949B-19EA67B27899}"/>
    <hyperlink ref="J234" r:id="rId581" xr:uid="{86A723EC-ECF5-4194-AC26-E60E03B562CE}"/>
    <hyperlink ref="J39" r:id="rId582" xr:uid="{DA79EC17-EBF2-4B6B-9EA8-A6A8E6F7E613}"/>
    <hyperlink ref="J313" r:id="rId583" xr:uid="{E7B35C2B-58D6-4CE5-960A-5A41E3DDF317}"/>
    <hyperlink ref="J812" r:id="rId584" xr:uid="{1C99CD87-086F-45AC-96A2-BC486C5DB756}"/>
    <hyperlink ref="J821" r:id="rId585" xr:uid="{B8B4D480-4229-4F08-993A-60EC6E1B90C9}"/>
    <hyperlink ref="J768" r:id="rId586" xr:uid="{3C7C8D86-F171-4E35-84E4-D205C8979876}"/>
    <hyperlink ref="J746" r:id="rId587" xr:uid="{4C6843DB-D27F-4A4F-8A70-54163BD5DA93}"/>
    <hyperlink ref="J728" r:id="rId588" xr:uid="{47CD558E-17EF-46B7-907E-AF7B25FB6DD7}"/>
    <hyperlink ref="J221" r:id="rId589" xr:uid="{2EF8F3BC-1380-4DF8-9FB4-A7261A89E970}"/>
    <hyperlink ref="J478" r:id="rId590" xr:uid="{3EB3F29A-8B57-4E1F-BCC9-816F798D197C}"/>
    <hyperlink ref="J695" r:id="rId591" xr:uid="{937F458A-2B3F-4299-90DC-7976DBDDA83D}"/>
    <hyperlink ref="J209" r:id="rId592" xr:uid="{5BBCD969-F4D0-43C8-86E1-73E3C4C7F278}"/>
    <hyperlink ref="J476" r:id="rId593" xr:uid="{88C9ED9A-015C-4625-830C-FFE63BAD81F8}"/>
    <hyperlink ref="J981" r:id="rId594" xr:uid="{CE05D1E9-F87C-4776-8FB8-5D6811A78005}"/>
    <hyperlink ref="J775" r:id="rId595" xr:uid="{E8712393-31BF-4385-BDC3-D2A89D7D6C28}"/>
    <hyperlink ref="J82" r:id="rId596" xr:uid="{6B2328D0-BAA1-42C1-B310-C6E7EA3B1395}"/>
    <hyperlink ref="J154" r:id="rId597" xr:uid="{7D6C633A-AAFB-40F6-B080-B1644F347ED5}"/>
    <hyperlink ref="J597" r:id="rId598" xr:uid="{46BB2717-4F9C-4B1D-A33F-795A075342B9}"/>
    <hyperlink ref="J225" r:id="rId599" xr:uid="{AA6514A1-0765-4C27-9A9E-87CFBE55F776}"/>
    <hyperlink ref="J488" r:id="rId600" xr:uid="{5705DC59-1A23-4604-B997-CF993E7836A1}"/>
    <hyperlink ref="J790" r:id="rId601" xr:uid="{70330357-48C8-4A65-9A66-D06E5B7683B7}"/>
    <hyperlink ref="J732" r:id="rId602" xr:uid="{0A4B9F13-F5E8-4807-A550-63000D3A578D}"/>
    <hyperlink ref="J160" r:id="rId603" xr:uid="{ED53488C-D1C3-4DB9-98BC-D5F56B13154A}"/>
    <hyperlink ref="J824" r:id="rId604" xr:uid="{B6DEAF4F-CF5F-488C-9ADD-7EC6D4A1C37E}"/>
    <hyperlink ref="J451" r:id="rId605" xr:uid="{CAB1429C-2765-4EDE-BAA1-BA16F9386CD4}"/>
    <hyperlink ref="J623" r:id="rId606" xr:uid="{BA76B65D-512F-464E-9C00-3F44AB10B16B}"/>
    <hyperlink ref="J87" r:id="rId607" xr:uid="{5FC0A498-3695-4902-8788-03FC16DC5D11}"/>
    <hyperlink ref="J443" r:id="rId608" xr:uid="{32B2C52D-AE57-4ADF-BFF9-38ED8C230E05}"/>
    <hyperlink ref="J328" r:id="rId609" xr:uid="{2DFA74F0-F2A4-4071-9E05-B79F6829B91B}"/>
    <hyperlink ref="J130" r:id="rId610" xr:uid="{C88E0C6D-5E50-4DD1-8ED3-9BDABCCBA58C}"/>
    <hyperlink ref="J663" r:id="rId611" xr:uid="{766FEF58-E322-4484-8062-1E05F877938B}"/>
    <hyperlink ref="J648" r:id="rId612" xr:uid="{44A154C9-0A13-4EC4-9C0C-0ECBA4D37CAA}"/>
    <hyperlink ref="J650" r:id="rId613" xr:uid="{CEC1BFBF-7DC0-4457-9E12-17BABC63FC6A}"/>
    <hyperlink ref="J223" r:id="rId614" xr:uid="{5A7B42F9-4310-4881-A212-8C3279C43D9B}"/>
    <hyperlink ref="J814" r:id="rId615" xr:uid="{E819D4E0-9208-40C1-AC92-C0376C7BAE84}"/>
    <hyperlink ref="J912" r:id="rId616" xr:uid="{0E7C56AA-7AE0-4202-9D62-2ABD84A2D68A}"/>
    <hyperlink ref="J533" r:id="rId617" xr:uid="{7215BC9F-3804-40A0-A90F-E8FBD622D038}"/>
    <hyperlink ref="J960" r:id="rId618" xr:uid="{E666E031-2B8F-47AD-8A15-4CFFDAFCE677}"/>
    <hyperlink ref="J447" r:id="rId619" xr:uid="{4694A639-8B0F-47DB-88F0-14E073F5030A}"/>
    <hyperlink ref="J936" r:id="rId620" xr:uid="{7E26E2F1-969C-40CD-816A-BA88D28795A4}"/>
    <hyperlink ref="J616" r:id="rId621" xr:uid="{C7EC3DB0-EF9A-40C0-92DC-8AA505119817}"/>
    <hyperlink ref="J929" r:id="rId622" xr:uid="{C767ADF0-4B5A-4DC9-9296-4582B2B27FCE}"/>
    <hyperlink ref="J157" r:id="rId623" xr:uid="{1ABC2A7E-566E-4AC3-9E17-0339BCD3BD0E}"/>
    <hyperlink ref="J804" r:id="rId624" xr:uid="{00D9BB6E-6BBE-406B-967A-A02599684B26}"/>
    <hyperlink ref="J644" r:id="rId625" xr:uid="{4423FAA2-D603-4211-B235-7170A9F8D7B0}"/>
    <hyperlink ref="J713" r:id="rId626" xr:uid="{93C3395B-C2B0-47DE-8FF4-AA6D0A2B38F2}"/>
    <hyperlink ref="J826" r:id="rId627" xr:uid="{3CFF9720-0EDE-4C2B-B053-19543E0C0851}"/>
    <hyperlink ref="J749" r:id="rId628" xr:uid="{D167E75B-25A0-4C82-8708-185E83FB4899}"/>
    <hyperlink ref="J185" r:id="rId629" xr:uid="{0287ADF2-6156-4099-B0E1-9085D77A36E2}"/>
    <hyperlink ref="J580" r:id="rId630" xr:uid="{6DD397B2-B83E-4903-833F-769A9B6BC626}"/>
    <hyperlink ref="J673" r:id="rId631" xr:uid="{0DBEA446-6D32-4FC0-A74C-1BD659E6417D}"/>
    <hyperlink ref="J796" r:id="rId632" xr:uid="{D77A88EA-854D-449E-9EDC-8A843792937C}"/>
    <hyperlink ref="J292" r:id="rId633" xr:uid="{23FD6BB7-5A22-45B5-BB93-0C57B39FF4FE}"/>
    <hyperlink ref="J421" r:id="rId634" xr:uid="{052A262F-BC1E-4B05-AC5D-0239D50B7477}"/>
    <hyperlink ref="J129" r:id="rId635" xr:uid="{637C0946-482B-4898-8027-63BE0ACE8E5C}"/>
    <hyperlink ref="J99" r:id="rId636" xr:uid="{B0AF6813-9ADC-4900-BF34-88E08BB1B01F}"/>
    <hyperlink ref="J708" r:id="rId637" xr:uid="{F55BDBA3-4B0E-48C9-B946-B19C9A4D013D}"/>
    <hyperlink ref="J850" r:id="rId638" xr:uid="{8C75E721-2A17-4384-96E4-69314336F75E}"/>
    <hyperlink ref="J920" r:id="rId639" xr:uid="{0EB077F1-2EED-4D18-8CC3-1FAEBC170C5A}"/>
    <hyperlink ref="J729" r:id="rId640" xr:uid="{13999D16-DD9E-4363-8C20-F298C68C61EA}"/>
    <hyperlink ref="J505" r:id="rId641" xr:uid="{F2D04C85-8967-4B75-BCB3-EAA0BF11C76E}"/>
    <hyperlink ref="J910" r:id="rId642" xr:uid="{19FB3D0C-902E-4A08-BE42-97D7C69D8F90}"/>
    <hyperlink ref="J705" r:id="rId643" xr:uid="{1161DE5C-599F-45BB-A41B-5F648EB6A28C}"/>
    <hyperlink ref="J552" r:id="rId644" xr:uid="{B7043384-2D8C-4709-8DE7-BC79D53FF87B}"/>
    <hyperlink ref="J712" r:id="rId645" xr:uid="{C05EA2D7-BD34-4A11-9D9E-90894CCB9B5C}"/>
    <hyperlink ref="J90" r:id="rId646" xr:uid="{D468B6A8-AAAC-4939-B1CA-C7D76484303B}"/>
    <hyperlink ref="J932" r:id="rId647" xr:uid="{096CD9F5-629B-42AE-8929-EA381634948D}"/>
    <hyperlink ref="J893" r:id="rId648" xr:uid="{BCCC07E3-3383-400E-822D-47BCAC3CC7C9}"/>
    <hyperlink ref="J361" r:id="rId649" xr:uid="{C2BBBDAF-2CA3-4123-9BA2-D7757CB8BE8C}"/>
    <hyperlink ref="J876" r:id="rId650" xr:uid="{BFF3DFC0-4DFF-44C4-9594-7704DF4AAB10}"/>
    <hyperlink ref="J722" r:id="rId651" xr:uid="{24CE789C-E395-4DAD-BB5F-4E535095D0FA}"/>
    <hyperlink ref="J393" r:id="rId652" xr:uid="{AAE5A618-AA5B-4E95-9F7E-EDCB65254C93}"/>
    <hyperlink ref="J452" r:id="rId653" xr:uid="{6BE62804-6BEF-49E2-9EB0-71D7BD2C7A8E}"/>
    <hyperlink ref="J714" r:id="rId654" xr:uid="{8CB517EA-B9B4-47C8-9A12-946106F4D99F}"/>
    <hyperlink ref="J433" r:id="rId655" xr:uid="{CC7319A0-3E3A-4291-95A8-C1E52DEDA8B5}"/>
    <hyperlink ref="J349" r:id="rId656" xr:uid="{8F1CE047-E536-4588-A33C-55175E60FC6F}"/>
    <hyperlink ref="J872" r:id="rId657" xr:uid="{ABD13D35-89E2-420D-B6DF-CA7D916198A7}"/>
    <hyperlink ref="J428" r:id="rId658" xr:uid="{AEBC8715-C779-41E8-AB36-5F306609F787}"/>
    <hyperlink ref="J565" r:id="rId659" xr:uid="{66E040BC-03C9-4ACE-A011-CDBE5F9B9BEF}"/>
    <hyperlink ref="J829" r:id="rId660" xr:uid="{8F40A6B8-9B91-4DC3-B7FD-42763175A27F}"/>
    <hyperlink ref="J475" r:id="rId661" xr:uid="{FCE910B6-150D-4DC0-ADF1-8DCDE45B7F39}"/>
    <hyperlink ref="J431" r:id="rId662" xr:uid="{AA640364-30F4-42B1-AB77-1E041C98D9E0}"/>
    <hyperlink ref="J557" r:id="rId663" xr:uid="{51AD6E5C-B6B7-419E-B86C-AFB257C629AB}"/>
    <hyperlink ref="J601" r:id="rId664" xr:uid="{460F6879-0210-442C-922A-2B8E1D216CF2}"/>
    <hyperlink ref="J608" r:id="rId665" xr:uid="{BCAF047A-4B5F-48BF-B58C-F26CE5ED954F}"/>
    <hyperlink ref="J860" r:id="rId666" xr:uid="{95FAE40F-37D5-47B9-B1C2-07BE344665C5}"/>
    <hyperlink ref="J325" r:id="rId667" xr:uid="{18B21A46-F6D6-483C-B227-FF0E0B2A2101}"/>
    <hyperlink ref="J18" r:id="rId668" xr:uid="{568AD924-9782-4730-AD9A-9A0ECABECDB7}"/>
    <hyperlink ref="J561" r:id="rId669" xr:uid="{7BC4BDA8-1724-40E6-97BE-AD12E30009F0}"/>
    <hyperlink ref="J848" r:id="rId670" xr:uid="{CB7DC043-2719-43B8-A387-5D8559FF29EA}"/>
    <hyperlink ref="J307" r:id="rId671" xr:uid="{304F1CC1-3076-451C-971A-91392F184DDD}"/>
    <hyperlink ref="J570" r:id="rId672" xr:uid="{7C6C5E57-34E4-4651-912B-A9653B31DE54}"/>
    <hyperlink ref="J187" r:id="rId673" xr:uid="{57894639-673A-4DF8-B76B-7EBF51D0A316}"/>
    <hyperlink ref="J735" r:id="rId674" xr:uid="{8C3F4FF7-6908-423A-88D3-710A1840DDDC}"/>
    <hyperlink ref="J484" r:id="rId675" xr:uid="{E769E106-BB9E-4484-AFEF-0F83E0F92087}"/>
    <hyperlink ref="J646" r:id="rId676" xr:uid="{50396342-A9C3-41D0-BF47-CAA29101EB4B}"/>
    <hyperlink ref="J461" r:id="rId677" xr:uid="{A98A8DC8-3FA4-4B95-863F-A3E4ACA38C89}"/>
    <hyperlink ref="J76" r:id="rId678" xr:uid="{5C02244F-F608-4E32-8CA2-D8E830EAE0F4}"/>
    <hyperlink ref="J923" r:id="rId679" xr:uid="{3FE2672A-7C3C-4AA1-AE0A-4A8544D9073A}"/>
    <hyperlink ref="J320" r:id="rId680" xr:uid="{9B374341-8941-49CC-BFCA-0B1A1A5ED51B}"/>
    <hyperlink ref="J88" r:id="rId681" xr:uid="{AF3903AA-5700-4DE8-9DDE-6E0CCCCF1A37}"/>
    <hyperlink ref="J544" r:id="rId682" xr:uid="{F0C25F50-F605-466E-A5C5-49B1E4A87206}"/>
    <hyperlink ref="J272" r:id="rId683" xr:uid="{A2C84974-3322-4898-A639-34AE237836F4}"/>
    <hyperlink ref="J603" r:id="rId684" xr:uid="{A40F4940-459E-42C9-8D2E-4C0F73BF1D1E}"/>
    <hyperlink ref="J69" r:id="rId685" xr:uid="{AC817240-8E29-46CB-A760-7D89E23E62A1}"/>
    <hyperlink ref="J740" r:id="rId686" xr:uid="{AF315DDB-2DCF-49C7-A669-3CC0A9EDFB24}"/>
    <hyperlink ref="J782" r:id="rId687" xr:uid="{320EC2A5-53EA-4F6B-BB93-9D502050A7C3}"/>
    <hyperlink ref="J410" r:id="rId688" xr:uid="{1A4167F4-204A-4696-ABD4-8D92C462B2C2}"/>
    <hyperlink ref="J217" r:id="rId689" xr:uid="{9BCBFD17-B492-425D-992C-A666BF99E1B0}"/>
    <hyperlink ref="J218" r:id="rId690" xr:uid="{B764DB61-7890-4298-A68A-230B2BC1B19D}"/>
    <hyperlink ref="J298" r:id="rId691" xr:uid="{8EFF4636-0E79-44A1-A0F3-9B57D92865E6}"/>
    <hyperlink ref="J449" r:id="rId692" xr:uid="{5D3DA79F-43A5-4272-9756-538540147039}"/>
    <hyperlink ref="J665" r:id="rId693" xr:uid="{8B331692-534D-40E3-823F-F0DB7D9F5FBF}"/>
    <hyperlink ref="J419" r:id="rId694" xr:uid="{AA88789B-60E2-47F3-8A9C-FAFA751C08E4}"/>
    <hyperlink ref="J761" r:id="rId695" xr:uid="{F6E60A72-1B66-4521-A73D-786B171211FB}"/>
    <hyperlink ref="J275" r:id="rId696" xr:uid="{EDA1C219-F6D9-40B7-AE78-AE13C65932E1}"/>
    <hyperlink ref="J308" r:id="rId697" xr:uid="{1DD7B0A6-4659-4656-A6FD-6BDB5D7CE079}"/>
    <hyperlink ref="J175" r:id="rId698" xr:uid="{D12B76FA-A7DE-4350-B790-7B08DD2E6BD8}"/>
  </hyperlinks>
  <pageMargins left="0.7" right="0.7" top="0.75" bottom="0.75" header="0.511811023622047" footer="0.511811023622047"/>
  <pageSetup orientation="portrait" horizontalDpi="300" verticalDpi="300"/>
  <tableParts count="1">
    <tablePart r:id="rId69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18"/>
  <sheetViews>
    <sheetView topLeftCell="A1573" zoomScaleNormal="100" workbookViewId="0">
      <selection activeCell="B1601" sqref="B160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678</v>
      </c>
      <c r="B117" t="s">
        <v>16962</v>
      </c>
      <c r="C117">
        <v>2019</v>
      </c>
      <c r="D117" t="s">
        <v>180</v>
      </c>
      <c r="F117" t="s">
        <v>16965</v>
      </c>
      <c r="G117" t="s">
        <v>3980</v>
      </c>
    </row>
    <row r="118" spans="1:7" x14ac:dyDescent="0.25">
      <c r="A118" t="s">
        <v>1137</v>
      </c>
      <c r="B118" t="s">
        <v>16962</v>
      </c>
      <c r="C118">
        <v>2012</v>
      </c>
      <c r="E118" s="10" t="s">
        <v>16963</v>
      </c>
      <c r="F118" t="s">
        <v>16964</v>
      </c>
      <c r="G118" t="s">
        <v>3980</v>
      </c>
    </row>
    <row r="119" spans="1:7" x14ac:dyDescent="0.25">
      <c r="A119" t="s">
        <v>346</v>
      </c>
      <c r="B119" t="s">
        <v>384</v>
      </c>
      <c r="C119">
        <v>2023</v>
      </c>
      <c r="E119" t="s">
        <v>3011</v>
      </c>
      <c r="F119" t="s">
        <v>9456</v>
      </c>
      <c r="G119" t="s">
        <v>180</v>
      </c>
    </row>
    <row r="120" spans="1:7" x14ac:dyDescent="0.25">
      <c r="A120" t="s">
        <v>450</v>
      </c>
      <c r="B120" t="s">
        <v>387</v>
      </c>
      <c r="C120">
        <v>2022</v>
      </c>
      <c r="E120" s="10" t="s">
        <v>3049</v>
      </c>
      <c r="F120" t="s">
        <v>9978</v>
      </c>
      <c r="G120" t="s">
        <v>3980</v>
      </c>
    </row>
    <row r="121" spans="1:7" x14ac:dyDescent="0.25">
      <c r="A121" t="s">
        <v>771</v>
      </c>
      <c r="B121" t="s">
        <v>387</v>
      </c>
      <c r="C121">
        <v>2023</v>
      </c>
      <c r="E121" s="10" t="s">
        <v>3049</v>
      </c>
      <c r="F121" t="s">
        <v>9978</v>
      </c>
      <c r="G121" t="s">
        <v>3980</v>
      </c>
    </row>
    <row r="122" spans="1:7" x14ac:dyDescent="0.25">
      <c r="A122" t="s">
        <v>1295</v>
      </c>
      <c r="B122" t="s">
        <v>387</v>
      </c>
      <c r="C122">
        <v>2023</v>
      </c>
      <c r="E122" s="10" t="s">
        <v>3049</v>
      </c>
      <c r="F122" t="s">
        <v>9978</v>
      </c>
      <c r="G122" t="s">
        <v>3980</v>
      </c>
    </row>
    <row r="123" spans="1:7" x14ac:dyDescent="0.25">
      <c r="A123" t="s">
        <v>1772</v>
      </c>
      <c r="B123" t="s">
        <v>387</v>
      </c>
      <c r="C123">
        <v>2022</v>
      </c>
      <c r="E123" s="10" t="s">
        <v>3049</v>
      </c>
      <c r="F123" t="s">
        <v>9978</v>
      </c>
      <c r="G123" t="s">
        <v>3980</v>
      </c>
    </row>
    <row r="124" spans="1:7" x14ac:dyDescent="0.25">
      <c r="A124" t="s">
        <v>2668</v>
      </c>
      <c r="B124" t="s">
        <v>387</v>
      </c>
      <c r="C124">
        <v>2022</v>
      </c>
      <c r="E124" s="10" t="s">
        <v>3049</v>
      </c>
      <c r="F124" t="s">
        <v>9978</v>
      </c>
      <c r="G124" t="s">
        <v>3980</v>
      </c>
    </row>
    <row r="125" spans="1:7" x14ac:dyDescent="0.25">
      <c r="A125" t="s">
        <v>2797</v>
      </c>
      <c r="B125" t="s">
        <v>387</v>
      </c>
      <c r="C125">
        <v>2021</v>
      </c>
      <c r="E125" s="10" t="s">
        <v>3049</v>
      </c>
      <c r="F125" t="s">
        <v>9457</v>
      </c>
      <c r="G125" t="s">
        <v>3980</v>
      </c>
    </row>
    <row r="126" spans="1:7" x14ac:dyDescent="0.25">
      <c r="A126" t="s">
        <v>636</v>
      </c>
      <c r="B126" t="s">
        <v>396</v>
      </c>
      <c r="C126">
        <v>2020</v>
      </c>
      <c r="D126" t="s">
        <v>180</v>
      </c>
      <c r="F126" t="s">
        <v>9458</v>
      </c>
      <c r="G126" t="s">
        <v>3980</v>
      </c>
    </row>
    <row r="127" spans="1:7" x14ac:dyDescent="0.25">
      <c r="A127" t="s">
        <v>90</v>
      </c>
      <c r="B127" t="s">
        <v>396</v>
      </c>
      <c r="C127">
        <v>2017</v>
      </c>
      <c r="E127" t="s">
        <v>3336</v>
      </c>
      <c r="F127" t="s">
        <v>9046</v>
      </c>
      <c r="G127" t="s">
        <v>3980</v>
      </c>
    </row>
    <row r="128" spans="1:7" x14ac:dyDescent="0.25">
      <c r="A128" t="s">
        <v>90</v>
      </c>
      <c r="B128" t="s">
        <v>404</v>
      </c>
      <c r="C128">
        <v>2017</v>
      </c>
      <c r="E128" t="s">
        <v>3337</v>
      </c>
      <c r="F128" t="s">
        <v>9047</v>
      </c>
      <c r="G128" t="s">
        <v>3980</v>
      </c>
    </row>
    <row r="129" spans="1:7" x14ac:dyDescent="0.25">
      <c r="A129" t="s">
        <v>1810</v>
      </c>
      <c r="B129" t="s">
        <v>16933</v>
      </c>
      <c r="C129">
        <v>2019</v>
      </c>
      <c r="E129" s="10" t="s">
        <v>16935</v>
      </c>
      <c r="F129" t="s">
        <v>16936</v>
      </c>
      <c r="G129" t="s">
        <v>3980</v>
      </c>
    </row>
    <row r="130" spans="1:7" x14ac:dyDescent="0.25">
      <c r="A130" t="s">
        <v>16922</v>
      </c>
      <c r="B130" t="s">
        <v>16933</v>
      </c>
      <c r="C130">
        <v>2020</v>
      </c>
      <c r="E130" s="10" t="s">
        <v>16935</v>
      </c>
      <c r="F130" t="s">
        <v>16936</v>
      </c>
      <c r="G130" t="s">
        <v>3980</v>
      </c>
    </row>
    <row r="131" spans="1:7" x14ac:dyDescent="0.25">
      <c r="A131" t="s">
        <v>1039</v>
      </c>
      <c r="B131" t="s">
        <v>408</v>
      </c>
      <c r="C131">
        <v>2016</v>
      </c>
      <c r="E131" t="s">
        <v>3176</v>
      </c>
      <c r="F131" t="s">
        <v>9378</v>
      </c>
      <c r="G131" t="s">
        <v>3980</v>
      </c>
    </row>
    <row r="132" spans="1:7" x14ac:dyDescent="0.25">
      <c r="A132" t="s">
        <v>1137</v>
      </c>
      <c r="B132" t="s">
        <v>408</v>
      </c>
      <c r="C132">
        <v>2012</v>
      </c>
      <c r="E132" s="10" t="s">
        <v>9359</v>
      </c>
      <c r="F132" t="s">
        <v>9361</v>
      </c>
      <c r="G132" t="s">
        <v>3980</v>
      </c>
    </row>
    <row r="133" spans="1:7" x14ac:dyDescent="0.25">
      <c r="A133" t="s">
        <v>1287</v>
      </c>
      <c r="B133" t="s">
        <v>408</v>
      </c>
      <c r="C133">
        <v>2019</v>
      </c>
      <c r="E133" s="10" t="s">
        <v>9359</v>
      </c>
      <c r="F133" t="s">
        <v>9360</v>
      </c>
      <c r="G133" t="s">
        <v>3980</v>
      </c>
    </row>
    <row r="134" spans="1:7" x14ac:dyDescent="0.25">
      <c r="A134" t="s">
        <v>155</v>
      </c>
      <c r="B134" t="s">
        <v>408</v>
      </c>
      <c r="C134">
        <v>2011</v>
      </c>
      <c r="E134" t="s">
        <v>3176</v>
      </c>
      <c r="F134" t="s">
        <v>9377</v>
      </c>
      <c r="G134" t="s">
        <v>3980</v>
      </c>
    </row>
    <row r="135" spans="1:7" x14ac:dyDescent="0.25">
      <c r="A135" t="s">
        <v>346</v>
      </c>
      <c r="B135" t="s">
        <v>412</v>
      </c>
      <c r="C135">
        <v>2023</v>
      </c>
      <c r="E135" t="s">
        <v>3012</v>
      </c>
      <c r="F135" t="s">
        <v>8461</v>
      </c>
      <c r="G135" t="s">
        <v>3980</v>
      </c>
    </row>
    <row r="136" spans="1:7" x14ac:dyDescent="0.25">
      <c r="A136" t="s">
        <v>346</v>
      </c>
      <c r="B136" t="s">
        <v>414</v>
      </c>
      <c r="C136">
        <v>2023</v>
      </c>
      <c r="E136" t="s">
        <v>2975</v>
      </c>
      <c r="F136" t="s">
        <v>8462</v>
      </c>
      <c r="G136" t="s">
        <v>3980</v>
      </c>
    </row>
    <row r="137" spans="1:7" x14ac:dyDescent="0.25">
      <c r="A137" t="s">
        <v>1569</v>
      </c>
      <c r="B137" t="s">
        <v>414</v>
      </c>
      <c r="C137">
        <v>2021</v>
      </c>
      <c r="E137" t="s">
        <v>2975</v>
      </c>
      <c r="F137" t="s">
        <v>8843</v>
      </c>
      <c r="G137" t="s">
        <v>3980</v>
      </c>
    </row>
    <row r="138" spans="1:7" x14ac:dyDescent="0.25">
      <c r="A138" t="s">
        <v>2317</v>
      </c>
      <c r="B138" t="s">
        <v>414</v>
      </c>
      <c r="C138">
        <v>2022</v>
      </c>
      <c r="E138" t="s">
        <v>2975</v>
      </c>
      <c r="F138" t="s">
        <v>9032</v>
      </c>
      <c r="G138" t="s">
        <v>3980</v>
      </c>
    </row>
    <row r="139" spans="1:7" x14ac:dyDescent="0.25">
      <c r="A139" t="s">
        <v>2797</v>
      </c>
      <c r="B139" t="s">
        <v>418</v>
      </c>
      <c r="C139">
        <v>2021</v>
      </c>
      <c r="E139" t="s">
        <v>3006</v>
      </c>
      <c r="F139" t="s">
        <v>9459</v>
      </c>
      <c r="G139" t="s">
        <v>180</v>
      </c>
    </row>
    <row r="140" spans="1:7" x14ac:dyDescent="0.25">
      <c r="A140" t="s">
        <v>346</v>
      </c>
      <c r="B140" t="s">
        <v>421</v>
      </c>
      <c r="C140">
        <v>2023</v>
      </c>
      <c r="E140" t="s">
        <v>3013</v>
      </c>
      <c r="F140" t="s">
        <v>9979</v>
      </c>
      <c r="G140" t="s">
        <v>3980</v>
      </c>
    </row>
    <row r="141" spans="1:7" x14ac:dyDescent="0.25">
      <c r="A141" t="s">
        <v>1287</v>
      </c>
      <c r="B141" t="s">
        <v>421</v>
      </c>
      <c r="C141">
        <v>2019</v>
      </c>
      <c r="E141" t="s">
        <v>3013</v>
      </c>
      <c r="F141" t="s">
        <v>9460</v>
      </c>
      <c r="G141" t="s">
        <v>3980</v>
      </c>
    </row>
    <row r="142" spans="1:7" x14ac:dyDescent="0.25">
      <c r="A142" t="s">
        <v>1428</v>
      </c>
      <c r="B142" t="s">
        <v>421</v>
      </c>
      <c r="C142">
        <v>2021</v>
      </c>
      <c r="E142" t="s">
        <v>3013</v>
      </c>
      <c r="F142" t="s">
        <v>9979</v>
      </c>
      <c r="G142" t="s">
        <v>3980</v>
      </c>
    </row>
    <row r="143" spans="1:7" x14ac:dyDescent="0.25">
      <c r="A143" t="s">
        <v>90</v>
      </c>
      <c r="B143" t="s">
        <v>421</v>
      </c>
      <c r="C143">
        <v>2017</v>
      </c>
      <c r="E143" t="s">
        <v>3013</v>
      </c>
      <c r="F143" t="s">
        <v>9461</v>
      </c>
      <c r="G143" t="s">
        <v>3980</v>
      </c>
    </row>
    <row r="144" spans="1:7" x14ac:dyDescent="0.25">
      <c r="A144" t="s">
        <v>2797</v>
      </c>
      <c r="B144" t="s">
        <v>421</v>
      </c>
      <c r="C144">
        <v>2021</v>
      </c>
      <c r="E144" t="s">
        <v>3013</v>
      </c>
      <c r="F144" t="s">
        <v>9462</v>
      </c>
      <c r="G144" t="s">
        <v>3980</v>
      </c>
    </row>
    <row r="145" spans="1:7" x14ac:dyDescent="0.25">
      <c r="A145" t="s">
        <v>1848</v>
      </c>
      <c r="B145" t="s">
        <v>424</v>
      </c>
      <c r="C145">
        <v>2015</v>
      </c>
      <c r="E145" t="s">
        <v>2975</v>
      </c>
      <c r="F145" t="s">
        <v>8926</v>
      </c>
      <c r="G145" t="s">
        <v>3980</v>
      </c>
    </row>
    <row r="146" spans="1:7" x14ac:dyDescent="0.25">
      <c r="A146" t="s">
        <v>2421</v>
      </c>
      <c r="B146" t="s">
        <v>424</v>
      </c>
      <c r="C146">
        <v>2008</v>
      </c>
      <c r="E146" t="s">
        <v>2975</v>
      </c>
      <c r="F146" t="s">
        <v>9158</v>
      </c>
      <c r="G146" t="s">
        <v>3980</v>
      </c>
    </row>
    <row r="147" spans="1:7" x14ac:dyDescent="0.25">
      <c r="A147" t="s">
        <v>155</v>
      </c>
      <c r="B147" t="s">
        <v>424</v>
      </c>
      <c r="C147">
        <v>2011</v>
      </c>
      <c r="E147" t="s">
        <v>2975</v>
      </c>
      <c r="F147" t="s">
        <v>9221</v>
      </c>
      <c r="G147" t="s">
        <v>3980</v>
      </c>
    </row>
    <row r="148" spans="1:7" x14ac:dyDescent="0.25">
      <c r="A148" t="s">
        <v>432</v>
      </c>
      <c r="B148" t="s">
        <v>436</v>
      </c>
      <c r="C148">
        <v>2023</v>
      </c>
      <c r="D148" t="s">
        <v>180</v>
      </c>
      <c r="F148" t="s">
        <v>9463</v>
      </c>
      <c r="G148" t="s">
        <v>3980</v>
      </c>
    </row>
    <row r="149" spans="1:7" x14ac:dyDescent="0.25">
      <c r="A149" t="s">
        <v>178</v>
      </c>
      <c r="B149" t="s">
        <v>9892</v>
      </c>
      <c r="C149">
        <v>2022</v>
      </c>
      <c r="E149" s="10" t="s">
        <v>9894</v>
      </c>
      <c r="F149" t="s">
        <v>9896</v>
      </c>
      <c r="G149" t="s">
        <v>3980</v>
      </c>
    </row>
    <row r="150" spans="1:7" x14ac:dyDescent="0.25">
      <c r="A150" t="s">
        <v>923</v>
      </c>
      <c r="B150" t="s">
        <v>9892</v>
      </c>
      <c r="C150">
        <v>2015</v>
      </c>
      <c r="E150" s="10" t="s">
        <v>9894</v>
      </c>
      <c r="F150" t="s">
        <v>9899</v>
      </c>
      <c r="G150" t="s">
        <v>3980</v>
      </c>
    </row>
    <row r="151" spans="1:7" x14ac:dyDescent="0.25">
      <c r="A151" t="s">
        <v>1614</v>
      </c>
      <c r="B151" t="s">
        <v>9892</v>
      </c>
      <c r="C151">
        <v>2025</v>
      </c>
      <c r="E151" s="10" t="s">
        <v>9894</v>
      </c>
      <c r="F151" t="s">
        <v>9898</v>
      </c>
      <c r="G151" t="s">
        <v>3980</v>
      </c>
    </row>
    <row r="152" spans="1:7" x14ac:dyDescent="0.25">
      <c r="A152" t="s">
        <v>2125</v>
      </c>
      <c r="B152" t="s">
        <v>9892</v>
      </c>
      <c r="C152">
        <v>2013</v>
      </c>
      <c r="E152" s="10" t="s">
        <v>9894</v>
      </c>
      <c r="F152" t="s">
        <v>9897</v>
      </c>
      <c r="G152" t="s">
        <v>3980</v>
      </c>
    </row>
    <row r="153" spans="1:7" x14ac:dyDescent="0.25">
      <c r="A153" t="s">
        <v>2421</v>
      </c>
      <c r="B153" t="s">
        <v>9892</v>
      </c>
      <c r="C153">
        <v>2008</v>
      </c>
      <c r="E153" s="10" t="s">
        <v>9894</v>
      </c>
      <c r="F153" t="s">
        <v>9900</v>
      </c>
      <c r="G153" t="s">
        <v>3980</v>
      </c>
    </row>
    <row r="154" spans="1:7" x14ac:dyDescent="0.25">
      <c r="A154" t="s">
        <v>2797</v>
      </c>
      <c r="B154" t="s">
        <v>9892</v>
      </c>
      <c r="C154">
        <v>2021</v>
      </c>
      <c r="E154" s="10" t="s">
        <v>9894</v>
      </c>
      <c r="F154" t="s">
        <v>9895</v>
      </c>
      <c r="G154" t="s">
        <v>3980</v>
      </c>
    </row>
    <row r="155" spans="1:7" x14ac:dyDescent="0.25">
      <c r="A155" t="s">
        <v>16922</v>
      </c>
      <c r="B155" t="s">
        <v>4443</v>
      </c>
      <c r="C155">
        <v>2020</v>
      </c>
      <c r="E155" s="10" t="s">
        <v>16948</v>
      </c>
      <c r="F155" t="s">
        <v>16949</v>
      </c>
      <c r="G155" t="s">
        <v>3980</v>
      </c>
    </row>
    <row r="156" spans="1:7" x14ac:dyDescent="0.25">
      <c r="A156" t="s">
        <v>1287</v>
      </c>
      <c r="B156" t="s">
        <v>440</v>
      </c>
      <c r="C156">
        <v>2019</v>
      </c>
      <c r="E156" t="s">
        <v>2975</v>
      </c>
      <c r="F156" t="s">
        <v>8754</v>
      </c>
      <c r="G156" t="s">
        <v>3980</v>
      </c>
    </row>
    <row r="157" spans="1:7" x14ac:dyDescent="0.25">
      <c r="A157" t="s">
        <v>2797</v>
      </c>
      <c r="B157" t="s">
        <v>440</v>
      </c>
      <c r="C157">
        <v>2021</v>
      </c>
      <c r="E157" t="s">
        <v>3006</v>
      </c>
      <c r="F157" t="s">
        <v>9464</v>
      </c>
      <c r="G157" t="s">
        <v>180</v>
      </c>
    </row>
    <row r="158" spans="1:7" x14ac:dyDescent="0.25">
      <c r="A158" t="s">
        <v>2797</v>
      </c>
      <c r="B158" t="s">
        <v>442</v>
      </c>
      <c r="C158">
        <v>2021</v>
      </c>
      <c r="E158" t="s">
        <v>3006</v>
      </c>
      <c r="F158" t="s">
        <v>9465</v>
      </c>
      <c r="G158" t="s">
        <v>180</v>
      </c>
    </row>
    <row r="159" spans="1:7" x14ac:dyDescent="0.25">
      <c r="A159" t="s">
        <v>2436</v>
      </c>
      <c r="B159" t="s">
        <v>450</v>
      </c>
      <c r="C159">
        <v>2019</v>
      </c>
      <c r="D159" t="s">
        <v>180</v>
      </c>
      <c r="F159" t="s">
        <v>9466</v>
      </c>
      <c r="G159" t="s">
        <v>3980</v>
      </c>
    </row>
    <row r="160" spans="1:7" x14ac:dyDescent="0.25">
      <c r="A160" t="s">
        <v>2797</v>
      </c>
      <c r="B160" t="s">
        <v>450</v>
      </c>
      <c r="C160">
        <v>2021</v>
      </c>
      <c r="E160" t="s">
        <v>3006</v>
      </c>
      <c r="F160" t="s">
        <v>9467</v>
      </c>
      <c r="G160" t="s">
        <v>180</v>
      </c>
    </row>
    <row r="161" spans="1:7" x14ac:dyDescent="0.25">
      <c r="A161" t="s">
        <v>840</v>
      </c>
      <c r="B161" t="s">
        <v>455</v>
      </c>
      <c r="C161">
        <v>1996</v>
      </c>
      <c r="E161" t="s">
        <v>3124</v>
      </c>
      <c r="F161" t="s">
        <v>8611</v>
      </c>
      <c r="G161" t="s">
        <v>3980</v>
      </c>
    </row>
    <row r="162" spans="1:7" x14ac:dyDescent="0.25">
      <c r="A162" t="s">
        <v>90</v>
      </c>
      <c r="B162" t="s">
        <v>457</v>
      </c>
      <c r="C162">
        <v>2017</v>
      </c>
      <c r="E162" t="s">
        <v>2975</v>
      </c>
      <c r="F162" t="s">
        <v>9048</v>
      </c>
      <c r="G162" t="s">
        <v>3980</v>
      </c>
    </row>
    <row r="163" spans="1:7" x14ac:dyDescent="0.25">
      <c r="A163" t="s">
        <v>2797</v>
      </c>
      <c r="B163" t="s">
        <v>457</v>
      </c>
      <c r="C163">
        <v>2021</v>
      </c>
      <c r="E163" t="s">
        <v>3006</v>
      </c>
      <c r="F163" t="s">
        <v>9468</v>
      </c>
      <c r="G163" t="s">
        <v>180</v>
      </c>
    </row>
    <row r="164" spans="1:7" x14ac:dyDescent="0.25">
      <c r="A164" t="s">
        <v>334</v>
      </c>
      <c r="B164" t="s">
        <v>462</v>
      </c>
      <c r="C164">
        <v>1997</v>
      </c>
      <c r="E164" s="10" t="s">
        <v>14005</v>
      </c>
      <c r="F164" t="s">
        <v>14006</v>
      </c>
      <c r="G164" t="s">
        <v>3980</v>
      </c>
    </row>
    <row r="165" spans="1:7" x14ac:dyDescent="0.25">
      <c r="A165" t="s">
        <v>1700</v>
      </c>
      <c r="B165" t="s">
        <v>462</v>
      </c>
      <c r="C165">
        <v>2016</v>
      </c>
      <c r="D165" t="s">
        <v>180</v>
      </c>
      <c r="F165" t="s">
        <v>9469</v>
      </c>
      <c r="G165" t="s">
        <v>3980</v>
      </c>
    </row>
    <row r="166" spans="1:7" x14ac:dyDescent="0.25">
      <c r="A166" t="s">
        <v>682</v>
      </c>
      <c r="B166" t="s">
        <v>466</v>
      </c>
      <c r="C166">
        <v>2015</v>
      </c>
      <c r="E166" t="s">
        <v>3077</v>
      </c>
      <c r="F166" t="s">
        <v>8541</v>
      </c>
      <c r="G166" t="s">
        <v>3980</v>
      </c>
    </row>
    <row r="167" spans="1:7" x14ac:dyDescent="0.25">
      <c r="A167" t="s">
        <v>2125</v>
      </c>
      <c r="B167" t="s">
        <v>14235</v>
      </c>
      <c r="C167">
        <v>2013</v>
      </c>
      <c r="E167" t="s">
        <v>2975</v>
      </c>
      <c r="F167" t="s">
        <v>14238</v>
      </c>
      <c r="G167" t="s">
        <v>3980</v>
      </c>
    </row>
    <row r="168" spans="1:7" x14ac:dyDescent="0.25">
      <c r="A168" t="s">
        <v>90</v>
      </c>
      <c r="B168" t="s">
        <v>470</v>
      </c>
      <c r="C168">
        <v>2017</v>
      </c>
      <c r="E168" t="s">
        <v>2975</v>
      </c>
      <c r="F168" t="s">
        <v>9049</v>
      </c>
      <c r="G168" t="s">
        <v>3980</v>
      </c>
    </row>
    <row r="169" spans="1:7" x14ac:dyDescent="0.25">
      <c r="A169" t="s">
        <v>2744</v>
      </c>
      <c r="B169" t="s">
        <v>470</v>
      </c>
      <c r="C169">
        <v>2021</v>
      </c>
      <c r="D169" t="s">
        <v>180</v>
      </c>
      <c r="F169" t="s">
        <v>9470</v>
      </c>
      <c r="G169" t="s">
        <v>3980</v>
      </c>
    </row>
    <row r="170" spans="1:7" x14ac:dyDescent="0.25">
      <c r="A170" t="s">
        <v>90</v>
      </c>
      <c r="B170" t="s">
        <v>473</v>
      </c>
      <c r="C170">
        <v>2017</v>
      </c>
      <c r="E170" t="s">
        <v>3338</v>
      </c>
      <c r="F170" t="s">
        <v>9050</v>
      </c>
      <c r="G170" t="s">
        <v>3980</v>
      </c>
    </row>
    <row r="171" spans="1:7" x14ac:dyDescent="0.25">
      <c r="A171" t="s">
        <v>1137</v>
      </c>
      <c r="B171" t="s">
        <v>477</v>
      </c>
      <c r="C171">
        <v>2012</v>
      </c>
      <c r="E171" t="s">
        <v>3189</v>
      </c>
      <c r="F171" t="s">
        <v>8708</v>
      </c>
      <c r="G171" t="s">
        <v>3980</v>
      </c>
    </row>
    <row r="172" spans="1:7" x14ac:dyDescent="0.25">
      <c r="A172" t="s">
        <v>90</v>
      </c>
      <c r="B172" t="s">
        <v>477</v>
      </c>
      <c r="C172">
        <v>2017</v>
      </c>
      <c r="E172" t="s">
        <v>3189</v>
      </c>
      <c r="F172" t="s">
        <v>9051</v>
      </c>
      <c r="G172" t="s">
        <v>3980</v>
      </c>
    </row>
    <row r="173" spans="1:7" x14ac:dyDescent="0.25">
      <c r="A173" t="s">
        <v>1265</v>
      </c>
      <c r="B173" t="s">
        <v>481</v>
      </c>
      <c r="C173">
        <v>2020</v>
      </c>
      <c r="E173" t="s">
        <v>3209</v>
      </c>
      <c r="F173" t="s">
        <v>8740</v>
      </c>
      <c r="G173" t="s">
        <v>3980</v>
      </c>
    </row>
    <row r="174" spans="1:7" x14ac:dyDescent="0.25">
      <c r="A174" t="s">
        <v>1287</v>
      </c>
      <c r="B174" t="s">
        <v>481</v>
      </c>
      <c r="C174">
        <v>2019</v>
      </c>
      <c r="E174" t="s">
        <v>3209</v>
      </c>
      <c r="F174" t="s">
        <v>8755</v>
      </c>
      <c r="G174" t="s">
        <v>3980</v>
      </c>
    </row>
    <row r="175" spans="1:7" x14ac:dyDescent="0.25">
      <c r="A175" t="s">
        <v>2139</v>
      </c>
      <c r="B175" t="s">
        <v>481</v>
      </c>
      <c r="C175">
        <v>2020</v>
      </c>
      <c r="E175" t="s">
        <v>3209</v>
      </c>
      <c r="F175" t="s">
        <v>8983</v>
      </c>
      <c r="G175" t="s">
        <v>3980</v>
      </c>
    </row>
    <row r="176" spans="1:7" x14ac:dyDescent="0.25">
      <c r="A176" t="s">
        <v>2147</v>
      </c>
      <c r="B176" t="s">
        <v>483</v>
      </c>
      <c r="C176">
        <v>1980</v>
      </c>
      <c r="E176" t="s">
        <v>3310</v>
      </c>
      <c r="F176" t="s">
        <v>8989</v>
      </c>
      <c r="G176" t="s">
        <v>3980</v>
      </c>
    </row>
    <row r="177" spans="1:7" x14ac:dyDescent="0.25">
      <c r="A177" t="s">
        <v>819</v>
      </c>
      <c r="B177" t="s">
        <v>486</v>
      </c>
      <c r="C177">
        <v>2019</v>
      </c>
      <c r="E177" t="s">
        <v>2975</v>
      </c>
      <c r="F177" t="s">
        <v>8607</v>
      </c>
      <c r="G177" t="s">
        <v>3980</v>
      </c>
    </row>
    <row r="178" spans="1:7" x14ac:dyDescent="0.25">
      <c r="A178" t="s">
        <v>1137</v>
      </c>
      <c r="B178" t="s">
        <v>486</v>
      </c>
      <c r="C178">
        <v>2012</v>
      </c>
      <c r="E178" t="s">
        <v>2975</v>
      </c>
      <c r="F178" t="s">
        <v>8709</v>
      </c>
      <c r="G178" t="s">
        <v>3980</v>
      </c>
    </row>
    <row r="179" spans="1:7" x14ac:dyDescent="0.25">
      <c r="A179" t="s">
        <v>1569</v>
      </c>
      <c r="B179" t="s">
        <v>486</v>
      </c>
      <c r="C179">
        <v>2021</v>
      </c>
      <c r="E179" t="s">
        <v>2975</v>
      </c>
      <c r="F179" t="s">
        <v>8844</v>
      </c>
      <c r="G179" t="s">
        <v>3980</v>
      </c>
    </row>
    <row r="180" spans="1:7" x14ac:dyDescent="0.25">
      <c r="A180" t="s">
        <v>90</v>
      </c>
      <c r="B180" t="s">
        <v>486</v>
      </c>
      <c r="C180">
        <v>2017</v>
      </c>
      <c r="E180" t="s">
        <v>2975</v>
      </c>
      <c r="F180" t="s">
        <v>9052</v>
      </c>
      <c r="G180" t="s">
        <v>3980</v>
      </c>
    </row>
    <row r="181" spans="1:7" x14ac:dyDescent="0.25">
      <c r="A181" t="s">
        <v>2396</v>
      </c>
      <c r="B181" t="s">
        <v>490</v>
      </c>
      <c r="C181">
        <v>2019</v>
      </c>
      <c r="D181" t="s">
        <v>180</v>
      </c>
      <c r="F181" t="s">
        <v>9471</v>
      </c>
      <c r="G181" t="s">
        <v>3980</v>
      </c>
    </row>
    <row r="182" spans="1:7" x14ac:dyDescent="0.25">
      <c r="A182" t="s">
        <v>2797</v>
      </c>
      <c r="B182" t="s">
        <v>490</v>
      </c>
      <c r="C182">
        <v>2021</v>
      </c>
      <c r="E182" t="s">
        <v>3006</v>
      </c>
      <c r="F182" t="s">
        <v>9472</v>
      </c>
      <c r="G182" t="s">
        <v>180</v>
      </c>
    </row>
    <row r="183" spans="1:7" x14ac:dyDescent="0.25">
      <c r="A183" t="s">
        <v>1039</v>
      </c>
      <c r="B183" t="s">
        <v>494</v>
      </c>
      <c r="C183">
        <v>2016</v>
      </c>
      <c r="E183" t="s">
        <v>3177</v>
      </c>
      <c r="F183" t="s">
        <v>8682</v>
      </c>
      <c r="G183" t="s">
        <v>3980</v>
      </c>
    </row>
    <row r="184" spans="1:7" x14ac:dyDescent="0.25">
      <c r="A184" t="s">
        <v>155</v>
      </c>
      <c r="B184" t="s">
        <v>494</v>
      </c>
      <c r="C184">
        <v>2011</v>
      </c>
      <c r="E184" t="s">
        <v>3177</v>
      </c>
      <c r="F184" t="s">
        <v>9222</v>
      </c>
      <c r="G184" t="s">
        <v>3980</v>
      </c>
    </row>
    <row r="185" spans="1:7" x14ac:dyDescent="0.25">
      <c r="A185" t="s">
        <v>2645</v>
      </c>
      <c r="B185" t="s">
        <v>494</v>
      </c>
      <c r="C185">
        <v>2019</v>
      </c>
      <c r="E185" t="s">
        <v>3177</v>
      </c>
      <c r="F185" t="s">
        <v>9275</v>
      </c>
      <c r="G185" t="s">
        <v>3980</v>
      </c>
    </row>
    <row r="186" spans="1:7" x14ac:dyDescent="0.25">
      <c r="A186" t="s">
        <v>1428</v>
      </c>
      <c r="B186" t="s">
        <v>498</v>
      </c>
      <c r="C186">
        <v>2021</v>
      </c>
      <c r="E186" s="10" t="s">
        <v>8314</v>
      </c>
      <c r="F186" t="s">
        <v>8799</v>
      </c>
      <c r="G186" t="s">
        <v>3980</v>
      </c>
    </row>
    <row r="187" spans="1:7" x14ac:dyDescent="0.25">
      <c r="A187" t="s">
        <v>682</v>
      </c>
      <c r="B187" t="s">
        <v>7785</v>
      </c>
      <c r="C187">
        <v>2015</v>
      </c>
      <c r="D187" t="s">
        <v>180</v>
      </c>
      <c r="F187" t="s">
        <v>9473</v>
      </c>
      <c r="G187" t="s">
        <v>3980</v>
      </c>
    </row>
    <row r="188" spans="1:7" x14ac:dyDescent="0.25">
      <c r="A188" t="s">
        <v>253</v>
      </c>
      <c r="B188" t="s">
        <v>510</v>
      </c>
      <c r="C188">
        <v>1990</v>
      </c>
      <c r="E188" t="s">
        <v>2993</v>
      </c>
      <c r="F188" t="s">
        <v>8433</v>
      </c>
      <c r="G188" t="s">
        <v>3980</v>
      </c>
    </row>
    <row r="189" spans="1:7" x14ac:dyDescent="0.25">
      <c r="A189" t="s">
        <v>483</v>
      </c>
      <c r="B189" t="s">
        <v>510</v>
      </c>
      <c r="C189">
        <v>2009</v>
      </c>
      <c r="E189" s="10" t="s">
        <v>8394</v>
      </c>
      <c r="F189" t="s">
        <v>8396</v>
      </c>
      <c r="G189" t="s">
        <v>3980</v>
      </c>
    </row>
    <row r="190" spans="1:7" x14ac:dyDescent="0.25">
      <c r="A190" t="s">
        <v>829</v>
      </c>
      <c r="B190" t="s">
        <v>510</v>
      </c>
      <c r="C190">
        <v>2010</v>
      </c>
      <c r="E190" s="10" t="s">
        <v>8394</v>
      </c>
      <c r="F190" t="s">
        <v>8395</v>
      </c>
      <c r="G190" t="s">
        <v>3980</v>
      </c>
    </row>
    <row r="191" spans="1:7" x14ac:dyDescent="0.25">
      <c r="A191" t="s">
        <v>840</v>
      </c>
      <c r="B191" t="s">
        <v>510</v>
      </c>
      <c r="C191">
        <v>1996</v>
      </c>
      <c r="E191" t="s">
        <v>2993</v>
      </c>
      <c r="F191" t="s">
        <v>8612</v>
      </c>
      <c r="G191" t="s">
        <v>3980</v>
      </c>
    </row>
    <row r="192" spans="1:7" x14ac:dyDescent="0.25">
      <c r="A192" t="s">
        <v>915</v>
      </c>
      <c r="B192" t="s">
        <v>510</v>
      </c>
      <c r="C192">
        <v>2002</v>
      </c>
      <c r="E192" t="s">
        <v>3140</v>
      </c>
      <c r="F192" t="s">
        <v>9474</v>
      </c>
      <c r="G192" t="s">
        <v>180</v>
      </c>
    </row>
    <row r="193" spans="1:7" x14ac:dyDescent="0.25">
      <c r="A193" t="s">
        <v>2421</v>
      </c>
      <c r="B193" t="s">
        <v>510</v>
      </c>
      <c r="C193">
        <v>2008</v>
      </c>
      <c r="E193" s="10" t="s">
        <v>8394</v>
      </c>
      <c r="F193" t="s">
        <v>8393</v>
      </c>
      <c r="G193" t="s">
        <v>3980</v>
      </c>
    </row>
    <row r="194" spans="1:7" x14ac:dyDescent="0.25">
      <c r="A194" t="s">
        <v>2564</v>
      </c>
      <c r="B194" t="s">
        <v>510</v>
      </c>
      <c r="C194">
        <v>1998</v>
      </c>
      <c r="E194" t="s">
        <v>3140</v>
      </c>
      <c r="F194" t="s">
        <v>9475</v>
      </c>
      <c r="G194" t="s">
        <v>180</v>
      </c>
    </row>
    <row r="195" spans="1:7" x14ac:dyDescent="0.25">
      <c r="A195" t="s">
        <v>510</v>
      </c>
      <c r="B195" t="s">
        <v>512</v>
      </c>
      <c r="C195">
        <v>2010</v>
      </c>
      <c r="D195" t="s">
        <v>180</v>
      </c>
      <c r="F195" t="s">
        <v>9476</v>
      </c>
      <c r="G195" t="s">
        <v>3980</v>
      </c>
    </row>
    <row r="196" spans="1:7" x14ac:dyDescent="0.25">
      <c r="A196" t="s">
        <v>1516</v>
      </c>
      <c r="B196" t="s">
        <v>515</v>
      </c>
      <c r="C196">
        <v>1986</v>
      </c>
      <c r="E196" s="10" t="s">
        <v>8373</v>
      </c>
      <c r="F196" t="s">
        <v>8832</v>
      </c>
      <c r="G196" t="s">
        <v>3980</v>
      </c>
    </row>
    <row r="197" spans="1:7" x14ac:dyDescent="0.25">
      <c r="A197" t="s">
        <v>1788</v>
      </c>
      <c r="B197" t="s">
        <v>515</v>
      </c>
      <c r="C197">
        <v>1987</v>
      </c>
      <c r="E197" s="10" t="s">
        <v>8373</v>
      </c>
      <c r="F197" t="s">
        <v>8890</v>
      </c>
      <c r="G197" t="s">
        <v>3980</v>
      </c>
    </row>
    <row r="198" spans="1:7" x14ac:dyDescent="0.25">
      <c r="A198" t="s">
        <v>1875</v>
      </c>
      <c r="B198" t="s">
        <v>515</v>
      </c>
      <c r="C198">
        <v>1987</v>
      </c>
      <c r="E198" s="10" t="s">
        <v>8373</v>
      </c>
      <c r="F198" t="s">
        <v>8943</v>
      </c>
      <c r="G198" t="s">
        <v>3980</v>
      </c>
    </row>
    <row r="199" spans="1:7" x14ac:dyDescent="0.25">
      <c r="A199" t="s">
        <v>2147</v>
      </c>
      <c r="B199" t="s">
        <v>515</v>
      </c>
      <c r="C199">
        <v>1980</v>
      </c>
      <c r="F199" t="s">
        <v>9477</v>
      </c>
      <c r="G199" t="s">
        <v>180</v>
      </c>
    </row>
    <row r="200" spans="1:7" x14ac:dyDescent="0.25">
      <c r="A200" t="s">
        <v>1569</v>
      </c>
      <c r="B200" t="s">
        <v>521</v>
      </c>
      <c r="C200">
        <v>2021</v>
      </c>
      <c r="E200" t="s">
        <v>3252</v>
      </c>
      <c r="F200" t="s">
        <v>9478</v>
      </c>
      <c r="G200" t="s">
        <v>180</v>
      </c>
    </row>
    <row r="201" spans="1:7" x14ac:dyDescent="0.25">
      <c r="A201" t="s">
        <v>915</v>
      </c>
      <c r="B201" t="s">
        <v>524</v>
      </c>
      <c r="C201">
        <v>2002</v>
      </c>
      <c r="E201" t="s">
        <v>3141</v>
      </c>
      <c r="F201" t="s">
        <v>8644</v>
      </c>
      <c r="G201" t="s">
        <v>3980</v>
      </c>
    </row>
    <row r="202" spans="1:7" x14ac:dyDescent="0.25">
      <c r="A202" t="s">
        <v>957</v>
      </c>
      <c r="B202" t="s">
        <v>524</v>
      </c>
      <c r="C202">
        <v>2006</v>
      </c>
      <c r="E202" t="s">
        <v>3141</v>
      </c>
      <c r="F202" t="s">
        <v>9379</v>
      </c>
      <c r="G202" t="s">
        <v>3980</v>
      </c>
    </row>
    <row r="203" spans="1:7" x14ac:dyDescent="0.25">
      <c r="A203" t="s">
        <v>529</v>
      </c>
      <c r="B203" t="s">
        <v>527</v>
      </c>
      <c r="C203">
        <v>2010</v>
      </c>
      <c r="E203" t="s">
        <v>3066</v>
      </c>
      <c r="F203" t="s">
        <v>8530</v>
      </c>
      <c r="G203" t="s">
        <v>3980</v>
      </c>
    </row>
    <row r="204" spans="1:7" x14ac:dyDescent="0.25">
      <c r="A204" t="s">
        <v>524</v>
      </c>
      <c r="B204" t="s">
        <v>529</v>
      </c>
      <c r="C204">
        <v>2010</v>
      </c>
      <c r="E204" t="s">
        <v>3067</v>
      </c>
      <c r="F204" t="s">
        <v>8531</v>
      </c>
      <c r="G204" t="s">
        <v>3980</v>
      </c>
    </row>
    <row r="205" spans="1:7" x14ac:dyDescent="0.25">
      <c r="A205" t="s">
        <v>529</v>
      </c>
      <c r="B205" t="s">
        <v>531</v>
      </c>
      <c r="C205">
        <v>2013</v>
      </c>
      <c r="D205" t="s">
        <v>180</v>
      </c>
      <c r="F205" t="s">
        <v>9479</v>
      </c>
      <c r="G205" t="s">
        <v>3980</v>
      </c>
    </row>
    <row r="206" spans="1:7" x14ac:dyDescent="0.25">
      <c r="A206" t="s">
        <v>1447</v>
      </c>
      <c r="B206" t="s">
        <v>533</v>
      </c>
      <c r="C206">
        <v>2001</v>
      </c>
      <c r="E206" t="s">
        <v>3245</v>
      </c>
      <c r="F206" t="s">
        <v>8829</v>
      </c>
      <c r="G206" t="s">
        <v>3980</v>
      </c>
    </row>
    <row r="207" spans="1:7" x14ac:dyDescent="0.25">
      <c r="A207" t="s">
        <v>2016</v>
      </c>
      <c r="B207" t="s">
        <v>533</v>
      </c>
      <c r="C207">
        <v>2003</v>
      </c>
      <c r="E207" t="s">
        <v>3245</v>
      </c>
      <c r="F207" t="s">
        <v>9480</v>
      </c>
      <c r="G207" t="s">
        <v>180</v>
      </c>
    </row>
    <row r="208" spans="1:7" x14ac:dyDescent="0.25">
      <c r="A208" t="s">
        <v>2421</v>
      </c>
      <c r="B208" t="s">
        <v>533</v>
      </c>
      <c r="C208">
        <v>2008</v>
      </c>
      <c r="E208" t="s">
        <v>3245</v>
      </c>
      <c r="F208" t="s">
        <v>9159</v>
      </c>
      <c r="G208" t="s">
        <v>3980</v>
      </c>
    </row>
    <row r="209" spans="1:7" x14ac:dyDescent="0.25">
      <c r="A209" t="s">
        <v>346</v>
      </c>
      <c r="B209" t="s">
        <v>536</v>
      </c>
      <c r="C209">
        <v>2023</v>
      </c>
      <c r="E209" t="s">
        <v>3014</v>
      </c>
      <c r="F209" t="s">
        <v>8463</v>
      </c>
      <c r="G209" t="s">
        <v>3980</v>
      </c>
    </row>
    <row r="210" spans="1:7" x14ac:dyDescent="0.25">
      <c r="A210" t="s">
        <v>2354</v>
      </c>
      <c r="B210" t="s">
        <v>536</v>
      </c>
      <c r="C210">
        <v>2018</v>
      </c>
      <c r="E210" t="s">
        <v>3014</v>
      </c>
      <c r="F210" t="s">
        <v>9145</v>
      </c>
      <c r="G210" t="s">
        <v>3980</v>
      </c>
    </row>
    <row r="211" spans="1:7" x14ac:dyDescent="0.25">
      <c r="A211" t="s">
        <v>2147</v>
      </c>
      <c r="B211" t="s">
        <v>539</v>
      </c>
      <c r="C211">
        <v>1980</v>
      </c>
      <c r="E211" t="s">
        <v>3311</v>
      </c>
      <c r="F211" t="s">
        <v>8990</v>
      </c>
      <c r="G211" t="s">
        <v>3980</v>
      </c>
    </row>
    <row r="212" spans="1:7" x14ac:dyDescent="0.25">
      <c r="A212" t="s">
        <v>2421</v>
      </c>
      <c r="B212" t="s">
        <v>542</v>
      </c>
      <c r="C212">
        <v>2008</v>
      </c>
      <c r="E212" t="s">
        <v>3380</v>
      </c>
      <c r="F212" t="s">
        <v>9160</v>
      </c>
      <c r="G212" t="s">
        <v>3980</v>
      </c>
    </row>
    <row r="213" spans="1:7" x14ac:dyDescent="0.25">
      <c r="A213" t="s">
        <v>249</v>
      </c>
      <c r="B213" t="s">
        <v>546</v>
      </c>
      <c r="C213">
        <v>1994</v>
      </c>
      <c r="F213" t="s">
        <v>9481</v>
      </c>
      <c r="G213" t="s">
        <v>180</v>
      </c>
    </row>
    <row r="214" spans="1:7" x14ac:dyDescent="0.25">
      <c r="A214" t="s">
        <v>997</v>
      </c>
      <c r="B214" t="s">
        <v>546</v>
      </c>
      <c r="C214">
        <v>2006</v>
      </c>
      <c r="E214" s="10" t="s">
        <v>8359</v>
      </c>
      <c r="F214" t="s">
        <v>8670</v>
      </c>
      <c r="G214" t="s">
        <v>3980</v>
      </c>
    </row>
    <row r="215" spans="1:7" x14ac:dyDescent="0.25">
      <c r="A215" t="s">
        <v>1875</v>
      </c>
      <c r="B215" t="s">
        <v>546</v>
      </c>
      <c r="C215">
        <v>1987</v>
      </c>
      <c r="E215" s="10" t="s">
        <v>8371</v>
      </c>
      <c r="F215" t="s">
        <v>8944</v>
      </c>
      <c r="G215" t="s">
        <v>3980</v>
      </c>
    </row>
    <row r="216" spans="1:7" x14ac:dyDescent="0.25">
      <c r="A216" t="s">
        <v>1039</v>
      </c>
      <c r="B216" t="s">
        <v>550</v>
      </c>
      <c r="C216">
        <v>2016</v>
      </c>
      <c r="E216" s="10" t="s">
        <v>8370</v>
      </c>
      <c r="F216" t="s">
        <v>8683</v>
      </c>
      <c r="G216" t="s">
        <v>3980</v>
      </c>
    </row>
    <row r="217" spans="1:7" x14ac:dyDescent="0.25">
      <c r="A217" t="s">
        <v>155</v>
      </c>
      <c r="B217" t="s">
        <v>550</v>
      </c>
      <c r="C217">
        <v>2011</v>
      </c>
      <c r="E217" t="s">
        <v>3392</v>
      </c>
      <c r="F217" t="s">
        <v>9223</v>
      </c>
      <c r="G217" t="s">
        <v>3980</v>
      </c>
    </row>
    <row r="218" spans="1:7" x14ac:dyDescent="0.25">
      <c r="A218" t="s">
        <v>1173</v>
      </c>
      <c r="B218" t="s">
        <v>554</v>
      </c>
      <c r="C218">
        <v>2024</v>
      </c>
      <c r="D218" t="s">
        <v>180</v>
      </c>
      <c r="F218" t="s">
        <v>9482</v>
      </c>
      <c r="G218" t="s">
        <v>3980</v>
      </c>
    </row>
    <row r="219" spans="1:7" x14ac:dyDescent="0.25">
      <c r="A219" t="s">
        <v>1436</v>
      </c>
      <c r="B219" t="s">
        <v>554</v>
      </c>
      <c r="C219">
        <v>2018</v>
      </c>
      <c r="E219" t="s">
        <v>2975</v>
      </c>
      <c r="F219" t="s">
        <v>8813</v>
      </c>
      <c r="G219" t="s">
        <v>3980</v>
      </c>
    </row>
    <row r="220" spans="1:7" x14ac:dyDescent="0.25">
      <c r="A220" t="s">
        <v>1093</v>
      </c>
      <c r="B220" t="s">
        <v>556</v>
      </c>
      <c r="C220">
        <v>2022</v>
      </c>
      <c r="E220" t="s">
        <v>559</v>
      </c>
      <c r="F220" t="s">
        <v>8703</v>
      </c>
      <c r="G220" t="s">
        <v>3980</v>
      </c>
    </row>
    <row r="221" spans="1:7" x14ac:dyDescent="0.25">
      <c r="A221" t="s">
        <v>2370</v>
      </c>
      <c r="B221" t="s">
        <v>556</v>
      </c>
      <c r="C221">
        <v>2021</v>
      </c>
      <c r="E221" t="s">
        <v>559</v>
      </c>
      <c r="F221" t="s">
        <v>9149</v>
      </c>
      <c r="G221" t="s">
        <v>3980</v>
      </c>
    </row>
    <row r="222" spans="1:7" x14ac:dyDescent="0.25">
      <c r="A222" t="s">
        <v>90</v>
      </c>
      <c r="B222" t="s">
        <v>560</v>
      </c>
      <c r="C222">
        <v>2017</v>
      </c>
      <c r="E222" t="s">
        <v>3339</v>
      </c>
      <c r="F222" t="s">
        <v>9053</v>
      </c>
      <c r="G222" t="s">
        <v>3980</v>
      </c>
    </row>
    <row r="223" spans="1:7" x14ac:dyDescent="0.25">
      <c r="A223" t="s">
        <v>682</v>
      </c>
      <c r="B223" t="s">
        <v>564</v>
      </c>
      <c r="C223">
        <v>2015</v>
      </c>
      <c r="E223" t="s">
        <v>3078</v>
      </c>
      <c r="F223" t="s">
        <v>9980</v>
      </c>
      <c r="G223" t="s">
        <v>180</v>
      </c>
    </row>
    <row r="224" spans="1:7" x14ac:dyDescent="0.25">
      <c r="A224" t="s">
        <v>2317</v>
      </c>
      <c r="B224" t="s">
        <v>564</v>
      </c>
      <c r="C224">
        <v>2022</v>
      </c>
      <c r="E224" t="s">
        <v>3078</v>
      </c>
      <c r="F224" t="s">
        <v>9980</v>
      </c>
      <c r="G224" t="s">
        <v>180</v>
      </c>
    </row>
    <row r="225" spans="1:7" x14ac:dyDescent="0.25">
      <c r="A225" t="s">
        <v>90</v>
      </c>
      <c r="B225" t="s">
        <v>564</v>
      </c>
      <c r="C225">
        <v>2017</v>
      </c>
      <c r="E225" t="s">
        <v>3340</v>
      </c>
      <c r="F225" t="s">
        <v>9483</v>
      </c>
      <c r="G225" t="s">
        <v>180</v>
      </c>
    </row>
    <row r="226" spans="1:7" x14ac:dyDescent="0.25">
      <c r="A226" t="s">
        <v>2797</v>
      </c>
      <c r="B226" t="s">
        <v>564</v>
      </c>
      <c r="C226">
        <v>2021</v>
      </c>
      <c r="E226" t="s">
        <v>3078</v>
      </c>
      <c r="F226" t="s">
        <v>9980</v>
      </c>
      <c r="G226" t="s">
        <v>180</v>
      </c>
    </row>
    <row r="227" spans="1:7" x14ac:dyDescent="0.25">
      <c r="A227" t="s">
        <v>1848</v>
      </c>
      <c r="B227" t="s">
        <v>567</v>
      </c>
      <c r="C227">
        <v>2015</v>
      </c>
      <c r="E227" s="10" t="s">
        <v>8315</v>
      </c>
      <c r="F227" t="s">
        <v>8927</v>
      </c>
      <c r="G227" t="s">
        <v>3980</v>
      </c>
    </row>
    <row r="228" spans="1:7" x14ac:dyDescent="0.25">
      <c r="A228" t="s">
        <v>2166</v>
      </c>
      <c r="B228" t="s">
        <v>567</v>
      </c>
      <c r="C228">
        <v>2013</v>
      </c>
      <c r="E228" s="10" t="s">
        <v>8315</v>
      </c>
      <c r="F228" t="s">
        <v>9009</v>
      </c>
      <c r="G228" t="s">
        <v>3980</v>
      </c>
    </row>
    <row r="229" spans="1:7" x14ac:dyDescent="0.25">
      <c r="A229" t="s">
        <v>155</v>
      </c>
      <c r="B229" t="s">
        <v>567</v>
      </c>
      <c r="C229">
        <v>2011</v>
      </c>
      <c r="E229" s="10" t="s">
        <v>8315</v>
      </c>
      <c r="F229" t="s">
        <v>9224</v>
      </c>
      <c r="G229" t="s">
        <v>3980</v>
      </c>
    </row>
    <row r="230" spans="1:7" x14ac:dyDescent="0.25">
      <c r="A230" t="s">
        <v>574</v>
      </c>
      <c r="B230" t="s">
        <v>571</v>
      </c>
      <c r="C230">
        <v>1997</v>
      </c>
      <c r="D230" t="s">
        <v>180</v>
      </c>
      <c r="F230" t="s">
        <v>9484</v>
      </c>
      <c r="G230" t="s">
        <v>3980</v>
      </c>
    </row>
    <row r="231" spans="1:7" x14ac:dyDescent="0.25">
      <c r="A231" t="s">
        <v>2714</v>
      </c>
      <c r="B231" t="s">
        <v>574</v>
      </c>
      <c r="C231">
        <v>1993</v>
      </c>
      <c r="D231" t="s">
        <v>180</v>
      </c>
      <c r="E231" t="s">
        <v>3025</v>
      </c>
      <c r="F231" t="s">
        <v>9485</v>
      </c>
      <c r="G231" t="s">
        <v>3980</v>
      </c>
    </row>
    <row r="232" spans="1:7" x14ac:dyDescent="0.25">
      <c r="A232" t="s">
        <v>1086</v>
      </c>
      <c r="B232" t="s">
        <v>577</v>
      </c>
      <c r="C232">
        <v>2007</v>
      </c>
      <c r="D232" t="s">
        <v>180</v>
      </c>
      <c r="F232" t="s">
        <v>9486</v>
      </c>
      <c r="G232" t="s">
        <v>3980</v>
      </c>
    </row>
    <row r="233" spans="1:7" x14ac:dyDescent="0.25">
      <c r="A233" t="s">
        <v>897</v>
      </c>
      <c r="B233" t="s">
        <v>579</v>
      </c>
      <c r="C233">
        <v>2022</v>
      </c>
      <c r="E233" s="10" t="s">
        <v>587</v>
      </c>
      <c r="F233" t="s">
        <v>8636</v>
      </c>
      <c r="G233" t="s">
        <v>3980</v>
      </c>
    </row>
    <row r="234" spans="1:7" x14ac:dyDescent="0.25">
      <c r="A234" t="s">
        <v>2797</v>
      </c>
      <c r="B234" t="s">
        <v>579</v>
      </c>
      <c r="C234">
        <v>2021</v>
      </c>
      <c r="E234" t="s">
        <v>3006</v>
      </c>
      <c r="F234" t="s">
        <v>9487</v>
      </c>
      <c r="G234" t="s">
        <v>180</v>
      </c>
    </row>
    <row r="235" spans="1:7" x14ac:dyDescent="0.25">
      <c r="A235" t="s">
        <v>579</v>
      </c>
      <c r="B235" t="s">
        <v>584</v>
      </c>
      <c r="C235">
        <v>2023</v>
      </c>
      <c r="D235" t="s">
        <v>180</v>
      </c>
      <c r="F235" t="s">
        <v>9488</v>
      </c>
      <c r="G235" t="s">
        <v>3980</v>
      </c>
    </row>
    <row r="236" spans="1:7" x14ac:dyDescent="0.25">
      <c r="A236" t="s">
        <v>346</v>
      </c>
      <c r="B236" t="s">
        <v>588</v>
      </c>
      <c r="C236">
        <v>2023</v>
      </c>
      <c r="E236" t="s">
        <v>3015</v>
      </c>
      <c r="F236" t="s">
        <v>8464</v>
      </c>
      <c r="G236" t="s">
        <v>3980</v>
      </c>
    </row>
    <row r="237" spans="1:7" x14ac:dyDescent="0.25">
      <c r="A237" t="s">
        <v>1569</v>
      </c>
      <c r="B237" t="s">
        <v>588</v>
      </c>
      <c r="C237">
        <v>2021</v>
      </c>
      <c r="E237" s="10" t="s">
        <v>8318</v>
      </c>
      <c r="F237" t="s">
        <v>8845</v>
      </c>
      <c r="G237" t="s">
        <v>3980</v>
      </c>
    </row>
    <row r="238" spans="1:7" x14ac:dyDescent="0.25">
      <c r="A238" t="s">
        <v>739</v>
      </c>
      <c r="B238" t="s">
        <v>591</v>
      </c>
      <c r="C238">
        <v>2015</v>
      </c>
      <c r="E238" t="s">
        <v>2975</v>
      </c>
      <c r="F238" t="s">
        <v>8557</v>
      </c>
      <c r="G238" t="s">
        <v>3980</v>
      </c>
    </row>
    <row r="239" spans="1:7" x14ac:dyDescent="0.25">
      <c r="A239" t="s">
        <v>90</v>
      </c>
      <c r="B239" t="s">
        <v>591</v>
      </c>
      <c r="C239">
        <v>2017</v>
      </c>
      <c r="E239" t="s">
        <v>2975</v>
      </c>
      <c r="F239" t="s">
        <v>9054</v>
      </c>
      <c r="G239" t="s">
        <v>3980</v>
      </c>
    </row>
    <row r="240" spans="1:7" x14ac:dyDescent="0.25">
      <c r="A240" t="s">
        <v>702</v>
      </c>
      <c r="B240" t="s">
        <v>595</v>
      </c>
      <c r="C240">
        <v>2022</v>
      </c>
      <c r="E240" t="s">
        <v>2975</v>
      </c>
      <c r="F240" t="s">
        <v>8547</v>
      </c>
      <c r="G240" t="s">
        <v>3980</v>
      </c>
    </row>
    <row r="241" spans="1:7" x14ac:dyDescent="0.25">
      <c r="A241" t="s">
        <v>1287</v>
      </c>
      <c r="B241" t="s">
        <v>595</v>
      </c>
      <c r="C241">
        <v>2019</v>
      </c>
      <c r="E241" t="s">
        <v>2975</v>
      </c>
      <c r="F241" t="s">
        <v>8756</v>
      </c>
      <c r="G241" t="s">
        <v>3980</v>
      </c>
    </row>
    <row r="242" spans="1:7" x14ac:dyDescent="0.25">
      <c r="A242" t="s">
        <v>897</v>
      </c>
      <c r="B242" t="s">
        <v>597</v>
      </c>
      <c r="C242">
        <v>2022</v>
      </c>
      <c r="E242" t="s">
        <v>3135</v>
      </c>
      <c r="F242" t="s">
        <v>8637</v>
      </c>
      <c r="G242" t="s">
        <v>3980</v>
      </c>
    </row>
    <row r="243" spans="1:7" x14ac:dyDescent="0.25">
      <c r="A243" t="s">
        <v>1810</v>
      </c>
      <c r="B243" t="s">
        <v>597</v>
      </c>
      <c r="C243">
        <v>2019</v>
      </c>
      <c r="E243" t="s">
        <v>3282</v>
      </c>
      <c r="F243" t="s">
        <v>9489</v>
      </c>
      <c r="G243" t="s">
        <v>180</v>
      </c>
    </row>
    <row r="244" spans="1:7" x14ac:dyDescent="0.25">
      <c r="A244" t="s">
        <v>2421</v>
      </c>
      <c r="B244" t="s">
        <v>597</v>
      </c>
      <c r="C244">
        <v>2008</v>
      </c>
      <c r="E244" t="s">
        <v>3135</v>
      </c>
      <c r="F244" t="s">
        <v>9161</v>
      </c>
      <c r="G244" t="s">
        <v>3980</v>
      </c>
    </row>
    <row r="245" spans="1:7" x14ac:dyDescent="0.25">
      <c r="A245" t="s">
        <v>346</v>
      </c>
      <c r="B245" t="s">
        <v>599</v>
      </c>
      <c r="C245">
        <v>2023</v>
      </c>
      <c r="E245" t="s">
        <v>602</v>
      </c>
      <c r="F245" t="s">
        <v>8465</v>
      </c>
      <c r="G245" t="s">
        <v>3980</v>
      </c>
    </row>
    <row r="246" spans="1:7" x14ac:dyDescent="0.25">
      <c r="A246" t="s">
        <v>498</v>
      </c>
      <c r="B246" t="s">
        <v>599</v>
      </c>
      <c r="C246">
        <v>2024</v>
      </c>
      <c r="E246" t="s">
        <v>602</v>
      </c>
      <c r="F246" t="s">
        <v>8527</v>
      </c>
      <c r="G246" t="s">
        <v>3980</v>
      </c>
    </row>
    <row r="247" spans="1:7" x14ac:dyDescent="0.25">
      <c r="A247" t="s">
        <v>490</v>
      </c>
      <c r="B247" t="s">
        <v>603</v>
      </c>
      <c r="C247">
        <v>2022</v>
      </c>
      <c r="E247" t="s">
        <v>3059</v>
      </c>
      <c r="F247" t="s">
        <v>8514</v>
      </c>
      <c r="G247" t="s">
        <v>3980</v>
      </c>
    </row>
    <row r="248" spans="1:7" x14ac:dyDescent="0.25">
      <c r="A248" t="s">
        <v>90</v>
      </c>
      <c r="B248" t="s">
        <v>603</v>
      </c>
      <c r="C248">
        <v>2017</v>
      </c>
      <c r="E248" t="s">
        <v>3059</v>
      </c>
      <c r="F248" t="s">
        <v>9490</v>
      </c>
      <c r="G248" t="s">
        <v>3980</v>
      </c>
    </row>
    <row r="249" spans="1:7" x14ac:dyDescent="0.25">
      <c r="A249" t="s">
        <v>155</v>
      </c>
      <c r="B249" t="s">
        <v>603</v>
      </c>
      <c r="C249">
        <v>2011</v>
      </c>
      <c r="E249" t="s">
        <v>3059</v>
      </c>
      <c r="F249" t="s">
        <v>9491</v>
      </c>
      <c r="G249" t="s">
        <v>3980</v>
      </c>
    </row>
    <row r="250" spans="1:7" x14ac:dyDescent="0.25">
      <c r="A250" t="s">
        <v>346</v>
      </c>
      <c r="B250" t="s">
        <v>606</v>
      </c>
      <c r="C250">
        <v>2023</v>
      </c>
      <c r="E250" t="s">
        <v>3016</v>
      </c>
      <c r="F250" t="s">
        <v>8466</v>
      </c>
      <c r="G250" t="s">
        <v>3980</v>
      </c>
    </row>
    <row r="251" spans="1:7" x14ac:dyDescent="0.25">
      <c r="A251" t="s">
        <v>1287</v>
      </c>
      <c r="B251" t="s">
        <v>612</v>
      </c>
      <c r="C251">
        <v>2019</v>
      </c>
      <c r="E251" s="10" t="s">
        <v>8399</v>
      </c>
      <c r="F251" t="s">
        <v>8398</v>
      </c>
      <c r="G251" t="s">
        <v>3980</v>
      </c>
    </row>
    <row r="252" spans="1:7" x14ac:dyDescent="0.25">
      <c r="A252" t="s">
        <v>1428</v>
      </c>
      <c r="B252" t="s">
        <v>612</v>
      </c>
      <c r="C252">
        <v>2021</v>
      </c>
      <c r="E252" s="10" t="s">
        <v>8399</v>
      </c>
      <c r="F252" t="s">
        <v>8800</v>
      </c>
      <c r="G252" t="s">
        <v>3980</v>
      </c>
    </row>
    <row r="253" spans="1:7" x14ac:dyDescent="0.25">
      <c r="A253" t="s">
        <v>1436</v>
      </c>
      <c r="B253" t="s">
        <v>612</v>
      </c>
      <c r="C253">
        <v>2018</v>
      </c>
      <c r="E253" s="10" t="s">
        <v>8399</v>
      </c>
      <c r="F253" t="s">
        <v>8397</v>
      </c>
      <c r="G253" t="s">
        <v>3980</v>
      </c>
    </row>
    <row r="254" spans="1:7" x14ac:dyDescent="0.25">
      <c r="A254" t="s">
        <v>90</v>
      </c>
      <c r="B254" t="s">
        <v>612</v>
      </c>
      <c r="C254">
        <v>2017</v>
      </c>
      <c r="E254" s="10" t="s">
        <v>8399</v>
      </c>
      <c r="F254" t="s">
        <v>9055</v>
      </c>
      <c r="G254" t="s">
        <v>3980</v>
      </c>
    </row>
    <row r="255" spans="1:7" x14ac:dyDescent="0.25">
      <c r="A255" t="s">
        <v>957</v>
      </c>
      <c r="B255" t="s">
        <v>616</v>
      </c>
      <c r="C255">
        <v>2006</v>
      </c>
      <c r="E255" t="s">
        <v>3157</v>
      </c>
      <c r="F255" t="s">
        <v>9492</v>
      </c>
      <c r="G255" t="s">
        <v>180</v>
      </c>
    </row>
    <row r="256" spans="1:7" x14ac:dyDescent="0.25">
      <c r="A256" t="s">
        <v>2421</v>
      </c>
      <c r="B256" t="s">
        <v>618</v>
      </c>
      <c r="C256">
        <v>2008</v>
      </c>
      <c r="E256" t="s">
        <v>3381</v>
      </c>
      <c r="F256" t="s">
        <v>9162</v>
      </c>
      <c r="G256" t="s">
        <v>3980</v>
      </c>
    </row>
    <row r="257" spans="1:7" x14ac:dyDescent="0.25">
      <c r="A257" t="s">
        <v>1848</v>
      </c>
      <c r="B257" t="s">
        <v>622</v>
      </c>
      <c r="C257">
        <v>2015</v>
      </c>
      <c r="E257" t="s">
        <v>3287</v>
      </c>
      <c r="F257" t="s">
        <v>9493</v>
      </c>
      <c r="G257" t="s">
        <v>180</v>
      </c>
    </row>
    <row r="258" spans="1:7" x14ac:dyDescent="0.25">
      <c r="A258" t="s">
        <v>346</v>
      </c>
      <c r="B258" t="s">
        <v>7615</v>
      </c>
      <c r="C258">
        <v>2023</v>
      </c>
      <c r="E258" t="s">
        <v>7611</v>
      </c>
      <c r="F258" t="s">
        <v>8467</v>
      </c>
      <c r="G258" t="s">
        <v>3980</v>
      </c>
    </row>
    <row r="259" spans="1:7" x14ac:dyDescent="0.25">
      <c r="A259" t="s">
        <v>7612</v>
      </c>
      <c r="B259" t="s">
        <v>7615</v>
      </c>
      <c r="C259">
        <v>2021</v>
      </c>
      <c r="E259" t="s">
        <v>7611</v>
      </c>
      <c r="F259" t="s">
        <v>8846</v>
      </c>
      <c r="G259" t="s">
        <v>3980</v>
      </c>
    </row>
    <row r="260" spans="1:7" x14ac:dyDescent="0.25">
      <c r="A260" t="s">
        <v>90</v>
      </c>
      <c r="B260" t="s">
        <v>626</v>
      </c>
      <c r="C260">
        <v>2017</v>
      </c>
      <c r="E260" t="s">
        <v>3341</v>
      </c>
      <c r="F260" t="s">
        <v>9056</v>
      </c>
      <c r="G260" t="s">
        <v>3980</v>
      </c>
    </row>
    <row r="261" spans="1:7" x14ac:dyDescent="0.25">
      <c r="A261" t="s">
        <v>155</v>
      </c>
      <c r="B261" t="s">
        <v>628</v>
      </c>
      <c r="C261">
        <v>2011</v>
      </c>
      <c r="E261" s="10" t="s">
        <v>3393</v>
      </c>
      <c r="F261" t="s">
        <v>9372</v>
      </c>
      <c r="G261" t="s">
        <v>3980</v>
      </c>
    </row>
    <row r="262" spans="1:7" x14ac:dyDescent="0.25">
      <c r="A262" t="s">
        <v>2797</v>
      </c>
      <c r="B262" t="s">
        <v>9837</v>
      </c>
      <c r="C262">
        <v>2021</v>
      </c>
      <c r="E262" t="s">
        <v>2975</v>
      </c>
      <c r="F262" t="s">
        <v>9841</v>
      </c>
      <c r="G262" t="s">
        <v>3980</v>
      </c>
    </row>
    <row r="263" spans="1:7" x14ac:dyDescent="0.25">
      <c r="A263" t="s">
        <v>1137</v>
      </c>
      <c r="B263" t="s">
        <v>632</v>
      </c>
      <c r="C263">
        <v>2012</v>
      </c>
      <c r="E263" t="s">
        <v>635</v>
      </c>
      <c r="F263" t="s">
        <v>8710</v>
      </c>
      <c r="G263" t="s">
        <v>3980</v>
      </c>
    </row>
    <row r="264" spans="1:7" x14ac:dyDescent="0.25">
      <c r="A264" t="s">
        <v>90</v>
      </c>
      <c r="B264" t="s">
        <v>636</v>
      </c>
      <c r="C264">
        <v>2017</v>
      </c>
      <c r="E264" t="s">
        <v>3342</v>
      </c>
      <c r="F264" t="s">
        <v>9057</v>
      </c>
      <c r="G264" t="s">
        <v>3980</v>
      </c>
    </row>
    <row r="265" spans="1:7" x14ac:dyDescent="0.25">
      <c r="A265" t="s">
        <v>752</v>
      </c>
      <c r="B265" t="s">
        <v>14073</v>
      </c>
      <c r="C265">
        <v>2018</v>
      </c>
      <c r="E265" s="10" t="s">
        <v>14075</v>
      </c>
      <c r="F265" t="s">
        <v>14076</v>
      </c>
      <c r="G265" t="s">
        <v>3980</v>
      </c>
    </row>
    <row r="266" spans="1:7" x14ac:dyDescent="0.25">
      <c r="A266" t="s">
        <v>2247</v>
      </c>
      <c r="B266" t="s">
        <v>14073</v>
      </c>
      <c r="C266">
        <v>2020</v>
      </c>
      <c r="E266" s="10" t="s">
        <v>14072</v>
      </c>
      <c r="F266" t="s">
        <v>14074</v>
      </c>
      <c r="G266" t="s">
        <v>3980</v>
      </c>
    </row>
    <row r="267" spans="1:7" x14ac:dyDescent="0.25">
      <c r="A267" t="s">
        <v>739</v>
      </c>
      <c r="B267" t="s">
        <v>640</v>
      </c>
      <c r="C267">
        <v>2015</v>
      </c>
      <c r="E267" s="10" t="s">
        <v>3089</v>
      </c>
      <c r="F267" t="s">
        <v>9371</v>
      </c>
      <c r="G267" t="s">
        <v>3980</v>
      </c>
    </row>
    <row r="268" spans="1:7" x14ac:dyDescent="0.25">
      <c r="A268" t="s">
        <v>1265</v>
      </c>
      <c r="B268" t="s">
        <v>644</v>
      </c>
      <c r="C268">
        <v>2020</v>
      </c>
      <c r="E268" s="10" t="s">
        <v>8278</v>
      </c>
      <c r="F268" t="s">
        <v>9981</v>
      </c>
      <c r="G268" t="s">
        <v>180</v>
      </c>
    </row>
    <row r="269" spans="1:7" x14ac:dyDescent="0.25">
      <c r="A269" t="s">
        <v>1287</v>
      </c>
      <c r="B269" t="s">
        <v>644</v>
      </c>
      <c r="C269">
        <v>2019</v>
      </c>
      <c r="E269" s="10" t="s">
        <v>8278</v>
      </c>
      <c r="F269" t="s">
        <v>9981</v>
      </c>
      <c r="G269" t="s">
        <v>180</v>
      </c>
    </row>
    <row r="270" spans="1:7" x14ac:dyDescent="0.25">
      <c r="A270" t="s">
        <v>1810</v>
      </c>
      <c r="B270" t="s">
        <v>644</v>
      </c>
      <c r="C270">
        <v>2019</v>
      </c>
      <c r="E270" s="10" t="s">
        <v>8278</v>
      </c>
      <c r="F270" t="s">
        <v>9981</v>
      </c>
      <c r="G270" t="s">
        <v>180</v>
      </c>
    </row>
    <row r="271" spans="1:7" x14ac:dyDescent="0.25">
      <c r="A271" t="s">
        <v>2129</v>
      </c>
      <c r="B271" t="s">
        <v>644</v>
      </c>
      <c r="C271">
        <v>2020</v>
      </c>
      <c r="E271" s="10" t="s">
        <v>8278</v>
      </c>
      <c r="F271" t="s">
        <v>9981</v>
      </c>
      <c r="G271" t="s">
        <v>180</v>
      </c>
    </row>
    <row r="272" spans="1:7" x14ac:dyDescent="0.25">
      <c r="A272" t="s">
        <v>90</v>
      </c>
      <c r="B272" t="s">
        <v>644</v>
      </c>
      <c r="C272">
        <v>2017</v>
      </c>
      <c r="E272" s="10" t="s">
        <v>8278</v>
      </c>
      <c r="F272" t="s">
        <v>9981</v>
      </c>
      <c r="G272" t="s">
        <v>180</v>
      </c>
    </row>
    <row r="273" spans="1:7" x14ac:dyDescent="0.25">
      <c r="A273" t="s">
        <v>2421</v>
      </c>
      <c r="B273" t="s">
        <v>644</v>
      </c>
      <c r="C273">
        <v>2008</v>
      </c>
      <c r="E273" s="10" t="s">
        <v>8278</v>
      </c>
      <c r="F273" t="s">
        <v>9981</v>
      </c>
      <c r="G273" t="s">
        <v>180</v>
      </c>
    </row>
    <row r="274" spans="1:7" x14ac:dyDescent="0.25">
      <c r="A274" t="s">
        <v>155</v>
      </c>
      <c r="B274" t="s">
        <v>644</v>
      </c>
      <c r="C274">
        <v>2011</v>
      </c>
      <c r="E274" s="10" t="s">
        <v>8278</v>
      </c>
      <c r="F274" t="s">
        <v>9981</v>
      </c>
      <c r="G274" t="s">
        <v>180</v>
      </c>
    </row>
    <row r="275" spans="1:7" x14ac:dyDescent="0.25">
      <c r="A275" t="s">
        <v>1489</v>
      </c>
      <c r="B275" t="s">
        <v>9867</v>
      </c>
      <c r="C275">
        <v>2016</v>
      </c>
      <c r="E275" s="10" t="s">
        <v>9871</v>
      </c>
      <c r="F275" t="s">
        <v>9872</v>
      </c>
      <c r="G275" t="s">
        <v>3980</v>
      </c>
    </row>
    <row r="276" spans="1:7" x14ac:dyDescent="0.25">
      <c r="A276" t="s">
        <v>249</v>
      </c>
      <c r="B276" t="s">
        <v>649</v>
      </c>
      <c r="C276">
        <v>1994</v>
      </c>
      <c r="E276" s="10" t="s">
        <v>2980</v>
      </c>
      <c r="F276" t="s">
        <v>9369</v>
      </c>
      <c r="G276" t="s">
        <v>3980</v>
      </c>
    </row>
    <row r="277" spans="1:7" x14ac:dyDescent="0.25">
      <c r="A277" t="s">
        <v>253</v>
      </c>
      <c r="B277" t="s">
        <v>649</v>
      </c>
      <c r="C277">
        <v>1990</v>
      </c>
      <c r="E277" s="10" t="s">
        <v>2994</v>
      </c>
      <c r="F277" t="s">
        <v>8434</v>
      </c>
      <c r="G277" t="s">
        <v>3980</v>
      </c>
    </row>
    <row r="278" spans="1:7" x14ac:dyDescent="0.25">
      <c r="A278" t="s">
        <v>2797</v>
      </c>
      <c r="B278" t="s">
        <v>652</v>
      </c>
      <c r="C278">
        <v>2021</v>
      </c>
      <c r="E278" t="s">
        <v>3006</v>
      </c>
      <c r="F278" t="s">
        <v>9494</v>
      </c>
      <c r="G278" t="s">
        <v>180</v>
      </c>
    </row>
    <row r="279" spans="1:7" x14ac:dyDescent="0.25">
      <c r="A279" t="s">
        <v>840</v>
      </c>
      <c r="B279" t="s">
        <v>656</v>
      </c>
      <c r="C279">
        <v>1996</v>
      </c>
      <c r="E279" s="10" t="s">
        <v>8310</v>
      </c>
      <c r="F279" t="s">
        <v>8613</v>
      </c>
      <c r="G279" t="s">
        <v>3980</v>
      </c>
    </row>
    <row r="280" spans="1:7" x14ac:dyDescent="0.25">
      <c r="A280" t="s">
        <v>155</v>
      </c>
      <c r="B280" t="s">
        <v>656</v>
      </c>
      <c r="C280">
        <v>2011</v>
      </c>
      <c r="E280" s="10" t="s">
        <v>8310</v>
      </c>
      <c r="F280" t="s">
        <v>9225</v>
      </c>
      <c r="G280" t="s">
        <v>3980</v>
      </c>
    </row>
    <row r="281" spans="1:7" x14ac:dyDescent="0.25">
      <c r="A281" t="s">
        <v>1569</v>
      </c>
      <c r="B281" t="s">
        <v>660</v>
      </c>
      <c r="C281">
        <v>2021</v>
      </c>
      <c r="E281" t="s">
        <v>2975</v>
      </c>
      <c r="F281" t="s">
        <v>8847</v>
      </c>
      <c r="G281" t="s">
        <v>3980</v>
      </c>
    </row>
    <row r="282" spans="1:7" x14ac:dyDescent="0.25">
      <c r="A282" t="s">
        <v>346</v>
      </c>
      <c r="B282" t="s">
        <v>664</v>
      </c>
      <c r="C282">
        <v>2023</v>
      </c>
      <c r="E282" t="s">
        <v>2975</v>
      </c>
      <c r="F282" t="s">
        <v>8468</v>
      </c>
      <c r="G282" t="s">
        <v>3980</v>
      </c>
    </row>
    <row r="283" spans="1:7" x14ac:dyDescent="0.25">
      <c r="A283" t="s">
        <v>1436</v>
      </c>
      <c r="B283" t="s">
        <v>664</v>
      </c>
      <c r="C283">
        <v>2018</v>
      </c>
      <c r="E283" t="s">
        <v>2975</v>
      </c>
      <c r="F283" t="s">
        <v>8814</v>
      </c>
      <c r="G283" t="s">
        <v>3980</v>
      </c>
    </row>
    <row r="284" spans="1:7" x14ac:dyDescent="0.25">
      <c r="A284" t="s">
        <v>90</v>
      </c>
      <c r="B284" t="s">
        <v>664</v>
      </c>
      <c r="C284">
        <v>2017</v>
      </c>
      <c r="E284" t="s">
        <v>2975</v>
      </c>
      <c r="F284" t="s">
        <v>9058</v>
      </c>
      <c r="G284" t="s">
        <v>3980</v>
      </c>
    </row>
    <row r="285" spans="1:7" x14ac:dyDescent="0.25">
      <c r="A285" t="s">
        <v>503</v>
      </c>
      <c r="B285" t="s">
        <v>666</v>
      </c>
      <c r="C285">
        <v>2018</v>
      </c>
      <c r="D285" t="s">
        <v>180</v>
      </c>
      <c r="F285" t="s">
        <v>9495</v>
      </c>
      <c r="G285" t="s">
        <v>3980</v>
      </c>
    </row>
    <row r="286" spans="1:7" x14ac:dyDescent="0.25">
      <c r="A286" t="s">
        <v>1683</v>
      </c>
      <c r="B286" t="s">
        <v>666</v>
      </c>
      <c r="C286">
        <v>2020</v>
      </c>
      <c r="E286" t="s">
        <v>2975</v>
      </c>
      <c r="F286" t="s">
        <v>8867</v>
      </c>
      <c r="G286" t="s">
        <v>3980</v>
      </c>
    </row>
    <row r="287" spans="1:7" x14ac:dyDescent="0.25">
      <c r="A287" t="s">
        <v>90</v>
      </c>
      <c r="B287" t="s">
        <v>666</v>
      </c>
      <c r="C287">
        <v>2017</v>
      </c>
      <c r="E287" s="10" t="s">
        <v>8319</v>
      </c>
      <c r="F287" t="s">
        <v>9059</v>
      </c>
      <c r="G287" t="s">
        <v>3980</v>
      </c>
    </row>
    <row r="288" spans="1:7" x14ac:dyDescent="0.25">
      <c r="A288" t="s">
        <v>1754</v>
      </c>
      <c r="B288" t="s">
        <v>670</v>
      </c>
      <c r="C288">
        <v>1995</v>
      </c>
      <c r="E288" s="10" t="s">
        <v>8312</v>
      </c>
      <c r="F288" t="s">
        <v>8883</v>
      </c>
      <c r="G288" t="s">
        <v>3980</v>
      </c>
    </row>
    <row r="289" spans="1:7" x14ac:dyDescent="0.25">
      <c r="A289" t="s">
        <v>90</v>
      </c>
      <c r="B289" t="s">
        <v>674</v>
      </c>
      <c r="C289">
        <v>2017</v>
      </c>
      <c r="E289" t="s">
        <v>3343</v>
      </c>
      <c r="F289" t="s">
        <v>9060</v>
      </c>
      <c r="G289" t="s">
        <v>3980</v>
      </c>
    </row>
    <row r="290" spans="1:7" x14ac:dyDescent="0.25">
      <c r="A290" t="s">
        <v>1137</v>
      </c>
      <c r="B290" t="s">
        <v>678</v>
      </c>
      <c r="C290">
        <v>2012</v>
      </c>
      <c r="E290" t="s">
        <v>3190</v>
      </c>
      <c r="F290" t="s">
        <v>9370</v>
      </c>
      <c r="G290" t="s">
        <v>3980</v>
      </c>
    </row>
    <row r="291" spans="1:7" x14ac:dyDescent="0.25">
      <c r="A291" t="s">
        <v>2147</v>
      </c>
      <c r="B291" t="s">
        <v>682</v>
      </c>
      <c r="C291">
        <v>1980</v>
      </c>
      <c r="E291" t="s">
        <v>3312</v>
      </c>
      <c r="F291" t="s">
        <v>8991</v>
      </c>
      <c r="G291" t="s">
        <v>3980</v>
      </c>
    </row>
    <row r="292" spans="1:7" x14ac:dyDescent="0.25">
      <c r="A292" t="s">
        <v>2166</v>
      </c>
      <c r="B292" t="s">
        <v>682</v>
      </c>
      <c r="C292">
        <v>2013</v>
      </c>
      <c r="E292" t="s">
        <v>3312</v>
      </c>
      <c r="F292" t="s">
        <v>9010</v>
      </c>
      <c r="G292" t="s">
        <v>3980</v>
      </c>
    </row>
    <row r="293" spans="1:7" x14ac:dyDescent="0.25">
      <c r="A293" t="s">
        <v>2421</v>
      </c>
      <c r="B293" t="s">
        <v>682</v>
      </c>
      <c r="C293">
        <v>2008</v>
      </c>
      <c r="E293" t="s">
        <v>3312</v>
      </c>
      <c r="F293" t="s">
        <v>9163</v>
      </c>
      <c r="G293" t="s">
        <v>3980</v>
      </c>
    </row>
    <row r="294" spans="1:7" x14ac:dyDescent="0.25">
      <c r="A294" t="s">
        <v>155</v>
      </c>
      <c r="B294" t="s">
        <v>682</v>
      </c>
      <c r="C294">
        <v>2011</v>
      </c>
      <c r="E294" t="s">
        <v>3312</v>
      </c>
      <c r="F294" t="s">
        <v>9226</v>
      </c>
      <c r="G294" t="s">
        <v>3980</v>
      </c>
    </row>
    <row r="295" spans="1:7" x14ac:dyDescent="0.25">
      <c r="A295" t="s">
        <v>2940</v>
      </c>
      <c r="B295" t="s">
        <v>691</v>
      </c>
      <c r="C295">
        <v>1994</v>
      </c>
      <c r="E295" t="s">
        <v>3426</v>
      </c>
      <c r="F295" t="s">
        <v>9333</v>
      </c>
      <c r="G295" t="s">
        <v>3980</v>
      </c>
    </row>
    <row r="296" spans="1:7" x14ac:dyDescent="0.25">
      <c r="A296" t="s">
        <v>752</v>
      </c>
      <c r="B296" t="s">
        <v>17069</v>
      </c>
      <c r="C296">
        <v>2018</v>
      </c>
      <c r="E296" s="10" t="s">
        <v>17072</v>
      </c>
      <c r="F296" t="s">
        <v>17073</v>
      </c>
      <c r="G296" t="s">
        <v>3980</v>
      </c>
    </row>
    <row r="297" spans="1:7" x14ac:dyDescent="0.25">
      <c r="A297" t="s">
        <v>1287</v>
      </c>
      <c r="B297" t="s">
        <v>17069</v>
      </c>
      <c r="C297">
        <v>2019</v>
      </c>
      <c r="E297" s="10" t="s">
        <v>17072</v>
      </c>
      <c r="F297" t="s">
        <v>17073</v>
      </c>
      <c r="G297" t="s">
        <v>3980</v>
      </c>
    </row>
    <row r="298" spans="1:7" x14ac:dyDescent="0.25">
      <c r="A298" t="s">
        <v>1706</v>
      </c>
      <c r="B298" t="s">
        <v>17069</v>
      </c>
      <c r="C298">
        <v>2018</v>
      </c>
      <c r="E298" s="10" t="s">
        <v>17072</v>
      </c>
      <c r="F298" t="s">
        <v>17073</v>
      </c>
      <c r="G298" t="s">
        <v>3980</v>
      </c>
    </row>
    <row r="299" spans="1:7" x14ac:dyDescent="0.25">
      <c r="A299" t="s">
        <v>346</v>
      </c>
      <c r="B299" t="s">
        <v>699</v>
      </c>
      <c r="C299">
        <v>2023</v>
      </c>
      <c r="E299" t="s">
        <v>3017</v>
      </c>
      <c r="F299" t="s">
        <v>9352</v>
      </c>
      <c r="G299" t="s">
        <v>3980</v>
      </c>
    </row>
    <row r="300" spans="1:7" x14ac:dyDescent="0.25">
      <c r="A300" t="s">
        <v>1944</v>
      </c>
      <c r="B300" t="s">
        <v>699</v>
      </c>
      <c r="C300">
        <v>2022</v>
      </c>
      <c r="E300" t="s">
        <v>3017</v>
      </c>
      <c r="F300" t="s">
        <v>9351</v>
      </c>
      <c r="G300" t="s">
        <v>3980</v>
      </c>
    </row>
    <row r="301" spans="1:7" x14ac:dyDescent="0.25">
      <c r="A301" t="s">
        <v>752</v>
      </c>
      <c r="B301" t="s">
        <v>702</v>
      </c>
      <c r="C301">
        <v>2018</v>
      </c>
      <c r="E301" t="s">
        <v>3107</v>
      </c>
      <c r="F301" t="s">
        <v>9982</v>
      </c>
      <c r="G301" t="s">
        <v>180</v>
      </c>
    </row>
    <row r="302" spans="1:7" x14ac:dyDescent="0.25">
      <c r="A302" t="s">
        <v>907</v>
      </c>
      <c r="B302" t="s">
        <v>702</v>
      </c>
      <c r="C302">
        <v>2013</v>
      </c>
      <c r="E302" t="s">
        <v>3107</v>
      </c>
      <c r="F302" t="s">
        <v>9982</v>
      </c>
      <c r="G302" t="s">
        <v>180</v>
      </c>
    </row>
    <row r="303" spans="1:7" x14ac:dyDescent="0.25">
      <c r="A303" t="s">
        <v>1039</v>
      </c>
      <c r="B303" t="s">
        <v>702</v>
      </c>
      <c r="C303">
        <v>2016</v>
      </c>
      <c r="E303" t="s">
        <v>3107</v>
      </c>
      <c r="F303" t="s">
        <v>9982</v>
      </c>
      <c r="G303" t="s">
        <v>180</v>
      </c>
    </row>
    <row r="304" spans="1:7" x14ac:dyDescent="0.25">
      <c r="A304" t="s">
        <v>1287</v>
      </c>
      <c r="B304" t="s">
        <v>702</v>
      </c>
      <c r="C304">
        <v>2019</v>
      </c>
      <c r="E304" t="s">
        <v>3107</v>
      </c>
      <c r="F304" t="s">
        <v>9982</v>
      </c>
      <c r="G304" t="s">
        <v>180</v>
      </c>
    </row>
    <row r="305" spans="1:7" x14ac:dyDescent="0.25">
      <c r="A305" t="s">
        <v>155</v>
      </c>
      <c r="B305" t="s">
        <v>702</v>
      </c>
      <c r="C305">
        <v>2011</v>
      </c>
      <c r="E305" t="s">
        <v>3107</v>
      </c>
      <c r="F305" t="s">
        <v>9982</v>
      </c>
      <c r="G305" t="s">
        <v>180</v>
      </c>
    </row>
    <row r="306" spans="1:7" x14ac:dyDescent="0.25">
      <c r="A306" t="s">
        <v>1137</v>
      </c>
      <c r="B306" t="s">
        <v>706</v>
      </c>
      <c r="C306">
        <v>2012</v>
      </c>
      <c r="E306" t="s">
        <v>3191</v>
      </c>
      <c r="F306" t="s">
        <v>9380</v>
      </c>
      <c r="G306" t="s">
        <v>3980</v>
      </c>
    </row>
    <row r="307" spans="1:7" x14ac:dyDescent="0.25">
      <c r="A307" t="s">
        <v>2495</v>
      </c>
      <c r="B307" t="s">
        <v>706</v>
      </c>
      <c r="C307">
        <v>2015</v>
      </c>
      <c r="D307" t="s">
        <v>180</v>
      </c>
      <c r="F307" t="s">
        <v>9496</v>
      </c>
      <c r="G307" t="s">
        <v>3980</v>
      </c>
    </row>
    <row r="308" spans="1:7" x14ac:dyDescent="0.25">
      <c r="A308" t="s">
        <v>1569</v>
      </c>
      <c r="B308" t="s">
        <v>710</v>
      </c>
      <c r="C308">
        <v>2021</v>
      </c>
      <c r="E308" t="s">
        <v>3253</v>
      </c>
      <c r="F308" t="s">
        <v>8848</v>
      </c>
      <c r="G308" t="s">
        <v>3980</v>
      </c>
    </row>
    <row r="309" spans="1:7" x14ac:dyDescent="0.25">
      <c r="A309" t="s">
        <v>713</v>
      </c>
      <c r="B309" t="s">
        <v>717</v>
      </c>
      <c r="C309">
        <v>2016</v>
      </c>
      <c r="D309" t="s">
        <v>180</v>
      </c>
      <c r="F309" t="s">
        <v>9497</v>
      </c>
      <c r="G309" t="s">
        <v>3980</v>
      </c>
    </row>
    <row r="310" spans="1:7" x14ac:dyDescent="0.25">
      <c r="A310" t="s">
        <v>771</v>
      </c>
      <c r="B310" t="s">
        <v>7789</v>
      </c>
      <c r="C310">
        <v>2023</v>
      </c>
      <c r="E310" s="10" t="s">
        <v>9929</v>
      </c>
      <c r="F310" t="s">
        <v>9930</v>
      </c>
      <c r="G310" t="s">
        <v>3980</v>
      </c>
    </row>
    <row r="311" spans="1:7" x14ac:dyDescent="0.25">
      <c r="A311" t="s">
        <v>1287</v>
      </c>
      <c r="B311" t="s">
        <v>7789</v>
      </c>
      <c r="C311">
        <v>2019</v>
      </c>
      <c r="E311" t="s">
        <v>7791</v>
      </c>
      <c r="F311" t="s">
        <v>8757</v>
      </c>
      <c r="G311" t="s">
        <v>3980</v>
      </c>
    </row>
    <row r="312" spans="1:7" x14ac:dyDescent="0.25">
      <c r="A312" t="s">
        <v>2797</v>
      </c>
      <c r="B312" t="s">
        <v>7789</v>
      </c>
      <c r="C312">
        <v>2021</v>
      </c>
      <c r="E312" t="s">
        <v>7791</v>
      </c>
      <c r="F312" t="s">
        <v>9290</v>
      </c>
      <c r="G312" t="s">
        <v>3980</v>
      </c>
    </row>
    <row r="313" spans="1:7" x14ac:dyDescent="0.25">
      <c r="A313" t="s">
        <v>739</v>
      </c>
      <c r="B313" t="s">
        <v>719</v>
      </c>
      <c r="C313">
        <v>2015</v>
      </c>
      <c r="E313" s="10" t="s">
        <v>8321</v>
      </c>
      <c r="F313" t="s">
        <v>8558</v>
      </c>
      <c r="G313" t="s">
        <v>3980</v>
      </c>
    </row>
    <row r="314" spans="1:7" x14ac:dyDescent="0.25">
      <c r="A314" t="s">
        <v>840</v>
      </c>
      <c r="B314" t="s">
        <v>719</v>
      </c>
      <c r="C314">
        <v>1996</v>
      </c>
      <c r="E314" s="10" t="s">
        <v>8320</v>
      </c>
      <c r="F314" t="s">
        <v>8614</v>
      </c>
      <c r="G314" t="s">
        <v>3980</v>
      </c>
    </row>
    <row r="315" spans="1:7" x14ac:dyDescent="0.25">
      <c r="A315" t="s">
        <v>1287</v>
      </c>
      <c r="B315" t="s">
        <v>719</v>
      </c>
      <c r="C315">
        <v>2019</v>
      </c>
      <c r="E315" s="10" t="s">
        <v>8320</v>
      </c>
      <c r="F315" t="s">
        <v>8758</v>
      </c>
      <c r="G315" t="s">
        <v>3980</v>
      </c>
    </row>
    <row r="316" spans="1:7" x14ac:dyDescent="0.25">
      <c r="A316" t="s">
        <v>346</v>
      </c>
      <c r="B316" t="s">
        <v>723</v>
      </c>
      <c r="C316">
        <v>2023</v>
      </c>
      <c r="E316" t="s">
        <v>3018</v>
      </c>
      <c r="F316" t="s">
        <v>9983</v>
      </c>
      <c r="G316" t="s">
        <v>180</v>
      </c>
    </row>
    <row r="317" spans="1:7" x14ac:dyDescent="0.25">
      <c r="A317" t="s">
        <v>1428</v>
      </c>
      <c r="B317" t="s">
        <v>723</v>
      </c>
      <c r="C317">
        <v>2021</v>
      </c>
      <c r="E317" t="s">
        <v>3018</v>
      </c>
      <c r="F317" t="s">
        <v>9983</v>
      </c>
      <c r="G317" t="s">
        <v>180</v>
      </c>
    </row>
    <row r="318" spans="1:7" x14ac:dyDescent="0.25">
      <c r="A318" t="s">
        <v>1844</v>
      </c>
      <c r="B318" t="s">
        <v>723</v>
      </c>
      <c r="C318">
        <v>2024</v>
      </c>
      <c r="E318" t="s">
        <v>3018</v>
      </c>
      <c r="F318" t="s">
        <v>9983</v>
      </c>
      <c r="G318" t="s">
        <v>180</v>
      </c>
    </row>
    <row r="319" spans="1:7" x14ac:dyDescent="0.25">
      <c r="A319" t="s">
        <v>90</v>
      </c>
      <c r="B319" t="s">
        <v>723</v>
      </c>
      <c r="C319">
        <v>2017</v>
      </c>
      <c r="E319" t="s">
        <v>3018</v>
      </c>
      <c r="F319" t="s">
        <v>9983</v>
      </c>
      <c r="G319" t="s">
        <v>180</v>
      </c>
    </row>
    <row r="320" spans="1:7" x14ac:dyDescent="0.25">
      <c r="A320" t="s">
        <v>2499</v>
      </c>
      <c r="B320" t="s">
        <v>723</v>
      </c>
      <c r="C320">
        <v>2021</v>
      </c>
      <c r="E320" t="s">
        <v>3018</v>
      </c>
      <c r="F320" t="s">
        <v>9983</v>
      </c>
      <c r="G320" t="s">
        <v>180</v>
      </c>
    </row>
    <row r="321" spans="1:7" x14ac:dyDescent="0.25">
      <c r="A321" t="s">
        <v>840</v>
      </c>
      <c r="B321" t="s">
        <v>14200</v>
      </c>
      <c r="C321">
        <v>1996</v>
      </c>
      <c r="E321" s="10" t="s">
        <v>14203</v>
      </c>
      <c r="F321" t="s">
        <v>14204</v>
      </c>
      <c r="G321" t="s">
        <v>3980</v>
      </c>
    </row>
    <row r="322" spans="1:7" x14ac:dyDescent="0.25">
      <c r="A322" t="s">
        <v>1287</v>
      </c>
      <c r="B322" t="s">
        <v>14200</v>
      </c>
      <c r="C322">
        <v>2019</v>
      </c>
      <c r="E322" s="10" t="s">
        <v>14203</v>
      </c>
      <c r="F322" t="s">
        <v>14204</v>
      </c>
      <c r="G322" t="s">
        <v>3980</v>
      </c>
    </row>
    <row r="323" spans="1:7" x14ac:dyDescent="0.25">
      <c r="A323" t="s">
        <v>16902</v>
      </c>
      <c r="B323" t="s">
        <v>16906</v>
      </c>
      <c r="C323">
        <v>2024</v>
      </c>
      <c r="D323" t="s">
        <v>180</v>
      </c>
      <c r="F323" t="s">
        <v>16912</v>
      </c>
      <c r="G323" t="s">
        <v>3980</v>
      </c>
    </row>
    <row r="324" spans="1:7" x14ac:dyDescent="0.25">
      <c r="A324" t="s">
        <v>739</v>
      </c>
      <c r="B324" t="s">
        <v>730</v>
      </c>
      <c r="C324">
        <v>2015</v>
      </c>
      <c r="E324" t="s">
        <v>3090</v>
      </c>
      <c r="F324" t="s">
        <v>9498</v>
      </c>
      <c r="G324" t="s">
        <v>180</v>
      </c>
    </row>
    <row r="325" spans="1:7" x14ac:dyDescent="0.25">
      <c r="A325" t="s">
        <v>840</v>
      </c>
      <c r="B325" t="s">
        <v>734</v>
      </c>
      <c r="C325">
        <v>1996</v>
      </c>
      <c r="E325" t="s">
        <v>3125</v>
      </c>
      <c r="F325" t="s">
        <v>8615</v>
      </c>
      <c r="G325" t="s">
        <v>3980</v>
      </c>
    </row>
    <row r="326" spans="1:7" x14ac:dyDescent="0.25">
      <c r="A326" t="s">
        <v>2088</v>
      </c>
      <c r="B326" t="s">
        <v>734</v>
      </c>
      <c r="C326">
        <v>2023</v>
      </c>
      <c r="E326" t="s">
        <v>3300</v>
      </c>
      <c r="F326" t="s">
        <v>9499</v>
      </c>
      <c r="G326" t="s">
        <v>3980</v>
      </c>
    </row>
    <row r="327" spans="1:7" x14ac:dyDescent="0.25">
      <c r="A327" t="s">
        <v>2129</v>
      </c>
      <c r="B327" t="s">
        <v>734</v>
      </c>
      <c r="C327">
        <v>2020</v>
      </c>
      <c r="E327" t="s">
        <v>3125</v>
      </c>
      <c r="F327" t="s">
        <v>8971</v>
      </c>
      <c r="G327" t="s">
        <v>3980</v>
      </c>
    </row>
    <row r="328" spans="1:7" x14ac:dyDescent="0.25">
      <c r="A328" t="s">
        <v>2797</v>
      </c>
      <c r="B328" t="s">
        <v>734</v>
      </c>
      <c r="C328">
        <v>2021</v>
      </c>
      <c r="E328" t="s">
        <v>3414</v>
      </c>
      <c r="F328" t="s">
        <v>9291</v>
      </c>
      <c r="G328" t="s">
        <v>3980</v>
      </c>
    </row>
    <row r="329" spans="1:7" x14ac:dyDescent="0.25">
      <c r="A329" t="s">
        <v>1265</v>
      </c>
      <c r="B329" t="s">
        <v>737</v>
      </c>
      <c r="C329">
        <v>2020</v>
      </c>
      <c r="E329" t="s">
        <v>3210</v>
      </c>
      <c r="F329" t="s">
        <v>9381</v>
      </c>
      <c r="G329" t="s">
        <v>3980</v>
      </c>
    </row>
    <row r="330" spans="1:7" x14ac:dyDescent="0.25">
      <c r="A330" t="s">
        <v>1287</v>
      </c>
      <c r="B330" t="s">
        <v>737</v>
      </c>
      <c r="C330">
        <v>2019</v>
      </c>
      <c r="E330" t="s">
        <v>3210</v>
      </c>
      <c r="F330" t="s">
        <v>9382</v>
      </c>
      <c r="G330" t="s">
        <v>3980</v>
      </c>
    </row>
    <row r="331" spans="1:7" x14ac:dyDescent="0.25">
      <c r="A331" t="s">
        <v>739</v>
      </c>
      <c r="B331" t="s">
        <v>743</v>
      </c>
      <c r="C331">
        <v>2015</v>
      </c>
      <c r="D331" t="s">
        <v>180</v>
      </c>
      <c r="F331" t="s">
        <v>9500</v>
      </c>
      <c r="G331" t="s">
        <v>3980</v>
      </c>
    </row>
    <row r="332" spans="1:7" x14ac:dyDescent="0.25">
      <c r="A332" t="s">
        <v>2714</v>
      </c>
      <c r="B332" t="s">
        <v>747</v>
      </c>
      <c r="C332">
        <v>1993</v>
      </c>
      <c r="E332" t="s">
        <v>3409</v>
      </c>
      <c r="F332" t="s">
        <v>9279</v>
      </c>
      <c r="G332" t="s">
        <v>3980</v>
      </c>
    </row>
    <row r="333" spans="1:7" x14ac:dyDescent="0.25">
      <c r="A333" t="s">
        <v>2125</v>
      </c>
      <c r="B333" t="s">
        <v>752</v>
      </c>
      <c r="C333">
        <v>2013</v>
      </c>
      <c r="E333" t="s">
        <v>3302</v>
      </c>
      <c r="F333" t="s">
        <v>8965</v>
      </c>
      <c r="G333" t="s">
        <v>3980</v>
      </c>
    </row>
    <row r="334" spans="1:7" x14ac:dyDescent="0.25">
      <c r="A334" t="s">
        <v>2166</v>
      </c>
      <c r="B334" t="s">
        <v>752</v>
      </c>
      <c r="C334">
        <v>2013</v>
      </c>
      <c r="E334" t="s">
        <v>3322</v>
      </c>
      <c r="F334" t="s">
        <v>9501</v>
      </c>
      <c r="G334" t="s">
        <v>180</v>
      </c>
    </row>
    <row r="335" spans="1:7" x14ac:dyDescent="0.25">
      <c r="A335" t="s">
        <v>155</v>
      </c>
      <c r="B335" t="s">
        <v>752</v>
      </c>
      <c r="C335">
        <v>2011</v>
      </c>
      <c r="E335" t="s">
        <v>3302</v>
      </c>
      <c r="F335" t="s">
        <v>9227</v>
      </c>
      <c r="G335" t="s">
        <v>3980</v>
      </c>
    </row>
    <row r="336" spans="1:7" x14ac:dyDescent="0.25">
      <c r="A336" t="s">
        <v>1848</v>
      </c>
      <c r="B336" t="s">
        <v>756</v>
      </c>
      <c r="C336">
        <v>2015</v>
      </c>
      <c r="E336" t="s">
        <v>3288</v>
      </c>
      <c r="F336" t="s">
        <v>8928</v>
      </c>
      <c r="G336" t="s">
        <v>3980</v>
      </c>
    </row>
    <row r="337" spans="1:7" x14ac:dyDescent="0.25">
      <c r="A337" t="s">
        <v>155</v>
      </c>
      <c r="B337" t="s">
        <v>756</v>
      </c>
      <c r="C337">
        <v>2011</v>
      </c>
      <c r="E337" t="s">
        <v>3394</v>
      </c>
      <c r="F337" t="s">
        <v>9228</v>
      </c>
      <c r="G337" t="s">
        <v>3980</v>
      </c>
    </row>
    <row r="338" spans="1:7" x14ac:dyDescent="0.25">
      <c r="A338" t="s">
        <v>346</v>
      </c>
      <c r="B338" t="s">
        <v>760</v>
      </c>
      <c r="C338">
        <v>2023</v>
      </c>
      <c r="E338" t="s">
        <v>3019</v>
      </c>
      <c r="F338" t="s">
        <v>8469</v>
      </c>
      <c r="G338" t="s">
        <v>3980</v>
      </c>
    </row>
    <row r="339" spans="1:7" x14ac:dyDescent="0.25">
      <c r="A339" t="s">
        <v>1436</v>
      </c>
      <c r="B339" t="s">
        <v>764</v>
      </c>
      <c r="C339">
        <v>2018</v>
      </c>
      <c r="E339" t="s">
        <v>3238</v>
      </c>
      <c r="F339" t="s">
        <v>8815</v>
      </c>
      <c r="G339" t="s">
        <v>3980</v>
      </c>
    </row>
    <row r="340" spans="1:7" x14ac:dyDescent="0.25">
      <c r="A340" t="s">
        <v>2139</v>
      </c>
      <c r="B340" t="s">
        <v>767</v>
      </c>
      <c r="C340">
        <v>2020</v>
      </c>
      <c r="E340" s="10" t="s">
        <v>8344</v>
      </c>
      <c r="F340" t="s">
        <v>8984</v>
      </c>
      <c r="G340" t="s">
        <v>3980</v>
      </c>
    </row>
    <row r="341" spans="1:7" x14ac:dyDescent="0.25">
      <c r="A341" t="s">
        <v>840</v>
      </c>
      <c r="B341" t="s">
        <v>771</v>
      </c>
      <c r="C341">
        <v>1996</v>
      </c>
      <c r="E341" t="s">
        <v>3126</v>
      </c>
      <c r="F341" t="s">
        <v>9984</v>
      </c>
      <c r="G341" t="s">
        <v>180</v>
      </c>
    </row>
    <row r="342" spans="1:7" x14ac:dyDescent="0.25">
      <c r="A342" t="s">
        <v>1287</v>
      </c>
      <c r="B342" t="s">
        <v>771</v>
      </c>
      <c r="C342">
        <v>2019</v>
      </c>
      <c r="E342" t="s">
        <v>3217</v>
      </c>
      <c r="F342" t="s">
        <v>8759</v>
      </c>
      <c r="G342" t="s">
        <v>3980</v>
      </c>
    </row>
    <row r="343" spans="1:7" x14ac:dyDescent="0.25">
      <c r="A343" t="s">
        <v>2797</v>
      </c>
      <c r="B343" t="s">
        <v>771</v>
      </c>
      <c r="C343">
        <v>2021</v>
      </c>
      <c r="E343" t="s">
        <v>3126</v>
      </c>
      <c r="F343" t="s">
        <v>9984</v>
      </c>
      <c r="G343" t="s">
        <v>180</v>
      </c>
    </row>
    <row r="344" spans="1:7" x14ac:dyDescent="0.25">
      <c r="A344" t="s">
        <v>1848</v>
      </c>
      <c r="B344" t="s">
        <v>775</v>
      </c>
      <c r="C344">
        <v>2015</v>
      </c>
      <c r="E344" s="10" t="s">
        <v>8309</v>
      </c>
      <c r="F344" t="s">
        <v>9502</v>
      </c>
      <c r="G344" t="s">
        <v>3980</v>
      </c>
    </row>
    <row r="345" spans="1:7" x14ac:dyDescent="0.25">
      <c r="A345" t="s">
        <v>806</v>
      </c>
      <c r="B345" t="s">
        <v>779</v>
      </c>
      <c r="C345">
        <v>2018</v>
      </c>
      <c r="E345" t="s">
        <v>2975</v>
      </c>
      <c r="F345" t="s">
        <v>8606</v>
      </c>
      <c r="G345" t="s">
        <v>3980</v>
      </c>
    </row>
    <row r="346" spans="1:7" x14ac:dyDescent="0.25">
      <c r="A346" t="s">
        <v>1137</v>
      </c>
      <c r="B346" t="s">
        <v>779</v>
      </c>
      <c r="C346">
        <v>2012</v>
      </c>
      <c r="E346" t="s">
        <v>2975</v>
      </c>
      <c r="F346" t="s">
        <v>8711</v>
      </c>
      <c r="G346" t="s">
        <v>3980</v>
      </c>
    </row>
    <row r="347" spans="1:7" x14ac:dyDescent="0.25">
      <c r="A347" t="s">
        <v>1436</v>
      </c>
      <c r="B347" t="s">
        <v>779</v>
      </c>
      <c r="C347">
        <v>2018</v>
      </c>
      <c r="E347" t="s">
        <v>2975</v>
      </c>
      <c r="F347" t="s">
        <v>8816</v>
      </c>
      <c r="G347" t="s">
        <v>3980</v>
      </c>
    </row>
    <row r="348" spans="1:7" x14ac:dyDescent="0.25">
      <c r="A348" t="s">
        <v>1137</v>
      </c>
      <c r="B348" t="s">
        <v>784</v>
      </c>
      <c r="C348">
        <v>2012</v>
      </c>
      <c r="E348" t="s">
        <v>3192</v>
      </c>
      <c r="F348" t="s">
        <v>8712</v>
      </c>
      <c r="G348" t="s">
        <v>3980</v>
      </c>
    </row>
    <row r="349" spans="1:7" x14ac:dyDescent="0.25">
      <c r="A349" t="s">
        <v>739</v>
      </c>
      <c r="B349" t="s">
        <v>788</v>
      </c>
      <c r="C349">
        <v>2015</v>
      </c>
      <c r="E349" t="s">
        <v>3091</v>
      </c>
      <c r="F349" t="s">
        <v>8559</v>
      </c>
      <c r="G349" t="s">
        <v>3980</v>
      </c>
    </row>
    <row r="350" spans="1:7" x14ac:dyDescent="0.25">
      <c r="A350" t="s">
        <v>1258</v>
      </c>
      <c r="B350" t="s">
        <v>788</v>
      </c>
      <c r="C350">
        <v>2015</v>
      </c>
      <c r="E350" t="s">
        <v>3091</v>
      </c>
      <c r="F350" t="s">
        <v>8738</v>
      </c>
      <c r="G350" t="s">
        <v>3980</v>
      </c>
    </row>
    <row r="351" spans="1:7" x14ac:dyDescent="0.25">
      <c r="A351" t="s">
        <v>1679</v>
      </c>
      <c r="B351" t="s">
        <v>788</v>
      </c>
      <c r="C351">
        <v>2017</v>
      </c>
      <c r="E351" t="s">
        <v>3091</v>
      </c>
      <c r="F351" t="s">
        <v>8865</v>
      </c>
      <c r="G351" t="s">
        <v>3980</v>
      </c>
    </row>
    <row r="352" spans="1:7" x14ac:dyDescent="0.25">
      <c r="A352" t="s">
        <v>90</v>
      </c>
      <c r="B352" t="s">
        <v>788</v>
      </c>
      <c r="C352">
        <v>2017</v>
      </c>
      <c r="E352" t="s">
        <v>3091</v>
      </c>
      <c r="F352" t="s">
        <v>9061</v>
      </c>
      <c r="G352" t="s">
        <v>3980</v>
      </c>
    </row>
    <row r="353" spans="1:7" x14ac:dyDescent="0.25">
      <c r="A353" t="s">
        <v>90</v>
      </c>
      <c r="B353" t="s">
        <v>792</v>
      </c>
      <c r="C353">
        <v>2017</v>
      </c>
      <c r="E353" t="s">
        <v>3344</v>
      </c>
      <c r="F353" t="s">
        <v>9503</v>
      </c>
      <c r="G353" t="s">
        <v>180</v>
      </c>
    </row>
    <row r="354" spans="1:7" x14ac:dyDescent="0.25">
      <c r="A354" t="s">
        <v>90</v>
      </c>
      <c r="B354" t="s">
        <v>796</v>
      </c>
      <c r="C354">
        <v>2017</v>
      </c>
      <c r="E354" t="s">
        <v>2975</v>
      </c>
      <c r="F354" t="s">
        <v>9062</v>
      </c>
      <c r="G354" t="s">
        <v>3980</v>
      </c>
    </row>
    <row r="355" spans="1:7" x14ac:dyDescent="0.25">
      <c r="A355" t="s">
        <v>2883</v>
      </c>
      <c r="B355" t="s">
        <v>796</v>
      </c>
      <c r="C355">
        <v>2023</v>
      </c>
      <c r="E355" t="s">
        <v>2975</v>
      </c>
      <c r="F355" t="s">
        <v>9326</v>
      </c>
      <c r="G355" t="s">
        <v>3980</v>
      </c>
    </row>
    <row r="356" spans="1:7" x14ac:dyDescent="0.25">
      <c r="A356" t="s">
        <v>1788</v>
      </c>
      <c r="B356" t="s">
        <v>800</v>
      </c>
      <c r="C356">
        <v>1987</v>
      </c>
      <c r="E356" t="s">
        <v>3267</v>
      </c>
      <c r="F356" t="s">
        <v>9383</v>
      </c>
      <c r="G356" t="s">
        <v>3980</v>
      </c>
    </row>
    <row r="357" spans="1:7" x14ac:dyDescent="0.25">
      <c r="A357" t="s">
        <v>1265</v>
      </c>
      <c r="B357" t="s">
        <v>7910</v>
      </c>
      <c r="C357">
        <v>2020</v>
      </c>
      <c r="E357" s="10" t="s">
        <v>7913</v>
      </c>
      <c r="F357" t="s">
        <v>8741</v>
      </c>
      <c r="G357" t="s">
        <v>3980</v>
      </c>
    </row>
    <row r="358" spans="1:7" x14ac:dyDescent="0.25">
      <c r="A358" t="s">
        <v>2129</v>
      </c>
      <c r="B358" t="s">
        <v>7910</v>
      </c>
      <c r="C358">
        <v>2020</v>
      </c>
      <c r="E358" s="10" t="s">
        <v>7913</v>
      </c>
      <c r="F358" t="s">
        <v>8972</v>
      </c>
      <c r="G358" t="s">
        <v>3980</v>
      </c>
    </row>
    <row r="359" spans="1:7" x14ac:dyDescent="0.25">
      <c r="A359" t="s">
        <v>2139</v>
      </c>
      <c r="B359" t="s">
        <v>7910</v>
      </c>
      <c r="C359">
        <v>2020</v>
      </c>
      <c r="E359" s="10" t="s">
        <v>7913</v>
      </c>
      <c r="F359" t="s">
        <v>8985</v>
      </c>
      <c r="G359" t="s">
        <v>3980</v>
      </c>
    </row>
    <row r="360" spans="1:7" x14ac:dyDescent="0.25">
      <c r="A360" t="s">
        <v>2894</v>
      </c>
      <c r="B360" t="s">
        <v>7910</v>
      </c>
      <c r="C360">
        <v>2023</v>
      </c>
      <c r="E360" s="10" t="s">
        <v>7913</v>
      </c>
      <c r="F360" t="s">
        <v>9327</v>
      </c>
      <c r="G360" t="s">
        <v>3980</v>
      </c>
    </row>
    <row r="361" spans="1:7" x14ac:dyDescent="0.25">
      <c r="A361" t="s">
        <v>2797</v>
      </c>
      <c r="B361" t="s">
        <v>804</v>
      </c>
      <c r="C361">
        <v>2021</v>
      </c>
      <c r="E361" t="s">
        <v>3006</v>
      </c>
      <c r="F361" t="s">
        <v>9504</v>
      </c>
      <c r="G361" t="s">
        <v>180</v>
      </c>
    </row>
    <row r="362" spans="1:7" x14ac:dyDescent="0.25">
      <c r="A362" t="s">
        <v>739</v>
      </c>
      <c r="B362" t="s">
        <v>806</v>
      </c>
      <c r="C362">
        <v>2015</v>
      </c>
      <c r="E362" t="s">
        <v>3092</v>
      </c>
      <c r="F362" t="s">
        <v>8560</v>
      </c>
      <c r="G362" t="s">
        <v>3980</v>
      </c>
    </row>
    <row r="363" spans="1:7" x14ac:dyDescent="0.25">
      <c r="A363" t="s">
        <v>1137</v>
      </c>
      <c r="B363" t="s">
        <v>806</v>
      </c>
      <c r="C363">
        <v>2012</v>
      </c>
      <c r="E363" t="s">
        <v>3092</v>
      </c>
      <c r="F363" t="s">
        <v>8713</v>
      </c>
      <c r="G363" t="s">
        <v>3980</v>
      </c>
    </row>
    <row r="364" spans="1:7" x14ac:dyDescent="0.25">
      <c r="A364" t="s">
        <v>90</v>
      </c>
      <c r="B364" t="s">
        <v>808</v>
      </c>
      <c r="C364">
        <v>2017</v>
      </c>
      <c r="E364" t="s">
        <v>3345</v>
      </c>
      <c r="F364" t="s">
        <v>9063</v>
      </c>
      <c r="G364" t="s">
        <v>3980</v>
      </c>
    </row>
    <row r="365" spans="1:7" x14ac:dyDescent="0.25">
      <c r="A365" t="s">
        <v>840</v>
      </c>
      <c r="B365" t="s">
        <v>812</v>
      </c>
      <c r="C365">
        <v>1996</v>
      </c>
      <c r="E365" s="10" t="s">
        <v>7882</v>
      </c>
      <c r="F365" t="s">
        <v>9985</v>
      </c>
      <c r="G365" t="s">
        <v>180</v>
      </c>
    </row>
    <row r="366" spans="1:7" x14ac:dyDescent="0.25">
      <c r="A366" t="s">
        <v>1788</v>
      </c>
      <c r="B366" t="s">
        <v>812</v>
      </c>
      <c r="C366">
        <v>1987</v>
      </c>
      <c r="E366" s="10" t="s">
        <v>7882</v>
      </c>
      <c r="F366" t="s">
        <v>9985</v>
      </c>
      <c r="G366" t="s">
        <v>180</v>
      </c>
    </row>
    <row r="367" spans="1:7" x14ac:dyDescent="0.25">
      <c r="A367" t="s">
        <v>2147</v>
      </c>
      <c r="B367" t="s">
        <v>812</v>
      </c>
      <c r="C367">
        <v>1980</v>
      </c>
      <c r="E367" s="10" t="s">
        <v>7882</v>
      </c>
      <c r="F367" t="s">
        <v>9985</v>
      </c>
      <c r="G367" t="s">
        <v>180</v>
      </c>
    </row>
    <row r="368" spans="1:7" x14ac:dyDescent="0.25">
      <c r="A368" t="s">
        <v>682</v>
      </c>
      <c r="B368" t="s">
        <v>814</v>
      </c>
      <c r="C368">
        <v>2015</v>
      </c>
      <c r="E368" t="s">
        <v>3079</v>
      </c>
      <c r="F368" t="s">
        <v>8542</v>
      </c>
      <c r="G368" t="s">
        <v>3980</v>
      </c>
    </row>
    <row r="369" spans="1:7" x14ac:dyDescent="0.25">
      <c r="A369" t="s">
        <v>1287</v>
      </c>
      <c r="B369" t="s">
        <v>814</v>
      </c>
      <c r="C369">
        <v>2019</v>
      </c>
      <c r="E369" t="s">
        <v>3079</v>
      </c>
      <c r="F369" t="s">
        <v>8760</v>
      </c>
      <c r="G369" t="s">
        <v>3980</v>
      </c>
    </row>
    <row r="370" spans="1:7" x14ac:dyDescent="0.25">
      <c r="A370" t="s">
        <v>90</v>
      </c>
      <c r="B370" t="s">
        <v>821</v>
      </c>
      <c r="C370">
        <v>2017</v>
      </c>
      <c r="E370" t="s">
        <v>2975</v>
      </c>
      <c r="F370" t="s">
        <v>9064</v>
      </c>
      <c r="G370" t="s">
        <v>3980</v>
      </c>
    </row>
    <row r="371" spans="1:7" x14ac:dyDescent="0.25">
      <c r="A371" t="s">
        <v>840</v>
      </c>
      <c r="B371" t="s">
        <v>825</v>
      </c>
      <c r="C371">
        <v>1996</v>
      </c>
      <c r="E371" s="10" t="s">
        <v>8406</v>
      </c>
      <c r="F371" t="s">
        <v>8407</v>
      </c>
      <c r="G371" t="s">
        <v>3980</v>
      </c>
    </row>
    <row r="372" spans="1:7" x14ac:dyDescent="0.25">
      <c r="A372" t="s">
        <v>1137</v>
      </c>
      <c r="B372" t="s">
        <v>16982</v>
      </c>
      <c r="C372">
        <v>2012</v>
      </c>
      <c r="E372" s="10" t="s">
        <v>16985</v>
      </c>
      <c r="F372" t="s">
        <v>16986</v>
      </c>
      <c r="G372" t="s">
        <v>3980</v>
      </c>
    </row>
    <row r="373" spans="1:7" x14ac:dyDescent="0.25">
      <c r="A373" t="s">
        <v>2421</v>
      </c>
      <c r="B373" t="s">
        <v>16982</v>
      </c>
      <c r="C373">
        <v>2008</v>
      </c>
      <c r="E373" s="10" t="s">
        <v>16985</v>
      </c>
      <c r="F373" t="s">
        <v>16986</v>
      </c>
      <c r="G373" t="s">
        <v>3980</v>
      </c>
    </row>
    <row r="374" spans="1:7" x14ac:dyDescent="0.25">
      <c r="A374" t="s">
        <v>16982</v>
      </c>
      <c r="B374" t="s">
        <v>16987</v>
      </c>
      <c r="C374">
        <v>2019</v>
      </c>
      <c r="D374" t="s">
        <v>180</v>
      </c>
      <c r="F374" t="s">
        <v>16990</v>
      </c>
      <c r="G374" t="s">
        <v>3980</v>
      </c>
    </row>
    <row r="375" spans="1:7" x14ac:dyDescent="0.25">
      <c r="A375" t="s">
        <v>957</v>
      </c>
      <c r="B375" t="s">
        <v>829</v>
      </c>
      <c r="C375">
        <v>2006</v>
      </c>
      <c r="E375" t="s">
        <v>3158</v>
      </c>
      <c r="F375" t="s">
        <v>8661</v>
      </c>
      <c r="G375" t="s">
        <v>3980</v>
      </c>
    </row>
    <row r="376" spans="1:7" x14ac:dyDescent="0.25">
      <c r="A376" t="s">
        <v>2797</v>
      </c>
      <c r="B376" t="s">
        <v>831</v>
      </c>
      <c r="C376">
        <v>2021</v>
      </c>
      <c r="E376" t="s">
        <v>3415</v>
      </c>
      <c r="F376" t="s">
        <v>9505</v>
      </c>
      <c r="G376" t="s">
        <v>180</v>
      </c>
    </row>
    <row r="377" spans="1:7" x14ac:dyDescent="0.25">
      <c r="A377" t="s">
        <v>8352</v>
      </c>
      <c r="B377" t="s">
        <v>8351</v>
      </c>
      <c r="C377">
        <v>2018</v>
      </c>
      <c r="D377" t="s">
        <v>180</v>
      </c>
      <c r="F377" t="s">
        <v>9506</v>
      </c>
      <c r="G377" t="s">
        <v>3980</v>
      </c>
    </row>
    <row r="378" spans="1:7" x14ac:dyDescent="0.25">
      <c r="A378" t="s">
        <v>917</v>
      </c>
      <c r="B378" t="s">
        <v>8351</v>
      </c>
      <c r="C378">
        <v>2019</v>
      </c>
      <c r="E378" s="10" t="s">
        <v>8350</v>
      </c>
      <c r="F378" t="s">
        <v>9507</v>
      </c>
      <c r="G378" t="s">
        <v>180</v>
      </c>
    </row>
    <row r="379" spans="1:7" x14ac:dyDescent="0.25">
      <c r="A379" t="s">
        <v>1265</v>
      </c>
      <c r="B379" t="s">
        <v>9923</v>
      </c>
      <c r="C379">
        <v>2020</v>
      </c>
      <c r="E379" s="10" t="s">
        <v>9925</v>
      </c>
      <c r="F379" t="s">
        <v>9926</v>
      </c>
      <c r="G379" t="s">
        <v>3980</v>
      </c>
    </row>
    <row r="380" spans="1:7" x14ac:dyDescent="0.25">
      <c r="A380" t="s">
        <v>752</v>
      </c>
      <c r="B380" t="s">
        <v>838</v>
      </c>
      <c r="C380">
        <v>2018</v>
      </c>
      <c r="E380" t="s">
        <v>3108</v>
      </c>
      <c r="F380" t="s">
        <v>8582</v>
      </c>
      <c r="G380" t="s">
        <v>3980</v>
      </c>
    </row>
    <row r="381" spans="1:7" x14ac:dyDescent="0.25">
      <c r="A381" t="s">
        <v>155</v>
      </c>
      <c r="B381" t="s">
        <v>838</v>
      </c>
      <c r="C381">
        <v>2011</v>
      </c>
      <c r="E381" t="s">
        <v>3108</v>
      </c>
      <c r="F381" t="s">
        <v>9229</v>
      </c>
      <c r="G381" t="s">
        <v>3980</v>
      </c>
    </row>
    <row r="382" spans="1:7" x14ac:dyDescent="0.25">
      <c r="A382" t="s">
        <v>372</v>
      </c>
      <c r="B382" t="s">
        <v>9846</v>
      </c>
      <c r="C382">
        <v>1998</v>
      </c>
      <c r="E382" s="10" t="s">
        <v>9850</v>
      </c>
      <c r="F382" t="s">
        <v>9851</v>
      </c>
      <c r="G382" t="s">
        <v>3980</v>
      </c>
    </row>
    <row r="383" spans="1:7" x14ac:dyDescent="0.25">
      <c r="A383" t="s">
        <v>253</v>
      </c>
      <c r="B383" t="s">
        <v>840</v>
      </c>
      <c r="C383">
        <v>1990</v>
      </c>
      <c r="E383" t="s">
        <v>2995</v>
      </c>
      <c r="F383" t="s">
        <v>8435</v>
      </c>
      <c r="G383" t="s">
        <v>3980</v>
      </c>
    </row>
    <row r="384" spans="1:7" x14ac:dyDescent="0.25">
      <c r="A384" t="s">
        <v>1718</v>
      </c>
      <c r="B384" t="s">
        <v>840</v>
      </c>
      <c r="C384">
        <v>1983</v>
      </c>
      <c r="E384" t="s">
        <v>2995</v>
      </c>
      <c r="F384" t="s">
        <v>8879</v>
      </c>
      <c r="G384" t="s">
        <v>3980</v>
      </c>
    </row>
    <row r="385" spans="1:7" x14ac:dyDescent="0.25">
      <c r="A385" t="s">
        <v>1788</v>
      </c>
      <c r="B385" t="s">
        <v>840</v>
      </c>
      <c r="C385">
        <v>1987</v>
      </c>
      <c r="E385" t="s">
        <v>2995</v>
      </c>
      <c r="F385" t="s">
        <v>8891</v>
      </c>
      <c r="G385" t="s">
        <v>3980</v>
      </c>
    </row>
    <row r="386" spans="1:7" x14ac:dyDescent="0.25">
      <c r="A386" t="s">
        <v>866</v>
      </c>
      <c r="B386" t="s">
        <v>843</v>
      </c>
      <c r="C386">
        <v>2019</v>
      </c>
      <c r="E386" t="s">
        <v>3132</v>
      </c>
      <c r="F386" t="s">
        <v>8630</v>
      </c>
      <c r="G386" t="s">
        <v>3980</v>
      </c>
    </row>
    <row r="387" spans="1:7" x14ac:dyDescent="0.25">
      <c r="A387" t="s">
        <v>1122</v>
      </c>
      <c r="B387" t="s">
        <v>843</v>
      </c>
      <c r="C387">
        <v>2022</v>
      </c>
      <c r="E387" t="s">
        <v>2975</v>
      </c>
      <c r="F387" t="s">
        <v>8705</v>
      </c>
      <c r="G387" t="s">
        <v>3980</v>
      </c>
    </row>
    <row r="388" spans="1:7" x14ac:dyDescent="0.25">
      <c r="A388" t="s">
        <v>90</v>
      </c>
      <c r="B388" t="s">
        <v>843</v>
      </c>
      <c r="C388">
        <v>2017</v>
      </c>
      <c r="E388" t="s">
        <v>3346</v>
      </c>
      <c r="F388" t="s">
        <v>9065</v>
      </c>
      <c r="G388" t="s">
        <v>3980</v>
      </c>
    </row>
    <row r="389" spans="1:7" x14ac:dyDescent="0.25">
      <c r="A389" t="s">
        <v>346</v>
      </c>
      <c r="B389" t="s">
        <v>847</v>
      </c>
      <c r="C389">
        <v>2023</v>
      </c>
      <c r="E389" t="s">
        <v>3006</v>
      </c>
      <c r="F389" t="s">
        <v>9508</v>
      </c>
      <c r="G389" t="s">
        <v>3980</v>
      </c>
    </row>
    <row r="390" spans="1:7" x14ac:dyDescent="0.25">
      <c r="A390" t="s">
        <v>1428</v>
      </c>
      <c r="B390" t="s">
        <v>9778</v>
      </c>
      <c r="C390">
        <v>2021</v>
      </c>
      <c r="E390" s="10" t="s">
        <v>9777</v>
      </c>
      <c r="F390" t="s">
        <v>9776</v>
      </c>
      <c r="G390" t="s">
        <v>3980</v>
      </c>
    </row>
    <row r="391" spans="1:7" x14ac:dyDescent="0.25">
      <c r="A391" t="s">
        <v>155</v>
      </c>
      <c r="B391" t="s">
        <v>847</v>
      </c>
      <c r="C391">
        <v>2011</v>
      </c>
      <c r="E391" t="s">
        <v>3395</v>
      </c>
      <c r="F391" t="s">
        <v>9230</v>
      </c>
      <c r="G391" t="s">
        <v>3980</v>
      </c>
    </row>
    <row r="392" spans="1:7" x14ac:dyDescent="0.25">
      <c r="A392" t="s">
        <v>90</v>
      </c>
      <c r="B392" t="s">
        <v>849</v>
      </c>
      <c r="C392">
        <v>2017</v>
      </c>
      <c r="E392" t="s">
        <v>3347</v>
      </c>
      <c r="F392" t="s">
        <v>9066</v>
      </c>
      <c r="G392" t="s">
        <v>3980</v>
      </c>
    </row>
    <row r="393" spans="1:7" x14ac:dyDescent="0.25">
      <c r="A393" t="s">
        <v>346</v>
      </c>
      <c r="B393" t="s">
        <v>856</v>
      </c>
      <c r="C393">
        <v>2023</v>
      </c>
      <c r="E393" t="s">
        <v>3020</v>
      </c>
      <c r="F393" t="s">
        <v>8470</v>
      </c>
      <c r="G393" t="s">
        <v>3980</v>
      </c>
    </row>
    <row r="394" spans="1:7" x14ac:dyDescent="0.25">
      <c r="A394" t="s">
        <v>866</v>
      </c>
      <c r="B394" t="s">
        <v>856</v>
      </c>
      <c r="C394">
        <v>2019</v>
      </c>
      <c r="E394" t="s">
        <v>3020</v>
      </c>
      <c r="F394" t="s">
        <v>8631</v>
      </c>
      <c r="G394" t="s">
        <v>3980</v>
      </c>
    </row>
    <row r="395" spans="1:7" x14ac:dyDescent="0.25">
      <c r="A395" t="s">
        <v>1428</v>
      </c>
      <c r="B395" t="s">
        <v>856</v>
      </c>
      <c r="C395">
        <v>2021</v>
      </c>
      <c r="E395" t="s">
        <v>3020</v>
      </c>
      <c r="F395" t="s">
        <v>8801</v>
      </c>
      <c r="G395" t="s">
        <v>3980</v>
      </c>
    </row>
    <row r="396" spans="1:7" x14ac:dyDescent="0.25">
      <c r="A396" t="s">
        <v>1683</v>
      </c>
      <c r="B396" t="s">
        <v>856</v>
      </c>
      <c r="C396">
        <v>2020</v>
      </c>
      <c r="E396" t="s">
        <v>3020</v>
      </c>
      <c r="F396" t="s">
        <v>8868</v>
      </c>
      <c r="G396" t="s">
        <v>3980</v>
      </c>
    </row>
    <row r="397" spans="1:7" x14ac:dyDescent="0.25">
      <c r="A397" t="s">
        <v>90</v>
      </c>
      <c r="B397" t="s">
        <v>856</v>
      </c>
      <c r="C397">
        <v>2017</v>
      </c>
      <c r="E397" t="s">
        <v>3020</v>
      </c>
      <c r="F397" t="s">
        <v>9067</v>
      </c>
      <c r="G397" t="s">
        <v>3980</v>
      </c>
    </row>
    <row r="398" spans="1:7" x14ac:dyDescent="0.25">
      <c r="A398" t="s">
        <v>1137</v>
      </c>
      <c r="B398" t="s">
        <v>858</v>
      </c>
      <c r="C398">
        <v>2012</v>
      </c>
      <c r="E398" t="s">
        <v>3193</v>
      </c>
      <c r="F398" t="s">
        <v>8714</v>
      </c>
      <c r="G398" t="s">
        <v>3980</v>
      </c>
    </row>
    <row r="399" spans="1:7" x14ac:dyDescent="0.25">
      <c r="A399" t="s">
        <v>1436</v>
      </c>
      <c r="B399" t="s">
        <v>858</v>
      </c>
      <c r="C399">
        <v>2018</v>
      </c>
      <c r="E399" t="s">
        <v>3193</v>
      </c>
      <c r="F399" t="s">
        <v>8817</v>
      </c>
      <c r="G399" t="s">
        <v>3980</v>
      </c>
    </row>
    <row r="400" spans="1:7" x14ac:dyDescent="0.25">
      <c r="A400" t="s">
        <v>1683</v>
      </c>
      <c r="B400" t="s">
        <v>858</v>
      </c>
      <c r="C400">
        <v>2020</v>
      </c>
      <c r="E400" t="s">
        <v>3193</v>
      </c>
      <c r="F400" t="s">
        <v>8869</v>
      </c>
      <c r="G400" t="s">
        <v>3980</v>
      </c>
    </row>
    <row r="401" spans="1:7" x14ac:dyDescent="0.25">
      <c r="A401" t="s">
        <v>2189</v>
      </c>
      <c r="B401" t="s">
        <v>858</v>
      </c>
      <c r="C401">
        <v>2021</v>
      </c>
      <c r="E401" t="s">
        <v>3193</v>
      </c>
      <c r="F401" t="s">
        <v>9025</v>
      </c>
      <c r="G401" t="s">
        <v>3980</v>
      </c>
    </row>
    <row r="402" spans="1:7" x14ac:dyDescent="0.25">
      <c r="A402" t="s">
        <v>90</v>
      </c>
      <c r="B402" t="s">
        <v>858</v>
      </c>
      <c r="C402">
        <v>2017</v>
      </c>
      <c r="E402" t="s">
        <v>3193</v>
      </c>
      <c r="F402" t="s">
        <v>9068</v>
      </c>
      <c r="G402" t="s">
        <v>3980</v>
      </c>
    </row>
    <row r="403" spans="1:7" x14ac:dyDescent="0.25">
      <c r="A403" t="s">
        <v>2421</v>
      </c>
      <c r="B403" t="s">
        <v>858</v>
      </c>
      <c r="C403">
        <v>2008</v>
      </c>
      <c r="E403" t="s">
        <v>3193</v>
      </c>
      <c r="F403" t="s">
        <v>9164</v>
      </c>
      <c r="G403" t="s">
        <v>3980</v>
      </c>
    </row>
    <row r="404" spans="1:7" x14ac:dyDescent="0.25">
      <c r="A404" t="s">
        <v>90</v>
      </c>
      <c r="B404" t="s">
        <v>862</v>
      </c>
      <c r="C404">
        <v>2017</v>
      </c>
      <c r="E404" t="s">
        <v>2975</v>
      </c>
      <c r="F404" t="s">
        <v>9069</v>
      </c>
      <c r="G404" t="s">
        <v>3980</v>
      </c>
    </row>
    <row r="405" spans="1:7" x14ac:dyDescent="0.25">
      <c r="A405" t="s">
        <v>357</v>
      </c>
      <c r="B405" t="s">
        <v>8270</v>
      </c>
      <c r="C405">
        <v>2024</v>
      </c>
      <c r="E405" t="s">
        <v>2975</v>
      </c>
      <c r="F405" t="s">
        <v>8500</v>
      </c>
      <c r="G405" t="s">
        <v>3980</v>
      </c>
    </row>
    <row r="406" spans="1:7" x14ac:dyDescent="0.25">
      <c r="A406" t="s">
        <v>1569</v>
      </c>
      <c r="B406" t="s">
        <v>8270</v>
      </c>
      <c r="C406">
        <v>2021</v>
      </c>
      <c r="E406" t="s">
        <v>2975</v>
      </c>
      <c r="F406" t="s">
        <v>8849</v>
      </c>
      <c r="G406" t="s">
        <v>3980</v>
      </c>
    </row>
    <row r="407" spans="1:7" x14ac:dyDescent="0.25">
      <c r="A407" t="s">
        <v>1844</v>
      </c>
      <c r="B407" t="s">
        <v>8270</v>
      </c>
      <c r="C407">
        <v>2024</v>
      </c>
      <c r="E407" t="s">
        <v>2975</v>
      </c>
      <c r="F407" t="s">
        <v>8920</v>
      </c>
      <c r="G407" t="s">
        <v>3980</v>
      </c>
    </row>
    <row r="408" spans="1:7" x14ac:dyDescent="0.25">
      <c r="A408" t="s">
        <v>2464</v>
      </c>
      <c r="B408" t="s">
        <v>8270</v>
      </c>
      <c r="C408">
        <v>2025</v>
      </c>
      <c r="D408" t="s">
        <v>180</v>
      </c>
      <c r="F408" t="s">
        <v>9509</v>
      </c>
      <c r="G408" t="s">
        <v>3980</v>
      </c>
    </row>
    <row r="409" spans="1:7" x14ac:dyDescent="0.25">
      <c r="A409" t="s">
        <v>939</v>
      </c>
      <c r="B409" t="s">
        <v>866</v>
      </c>
      <c r="C409">
        <v>2014</v>
      </c>
      <c r="E409" t="s">
        <v>3154</v>
      </c>
      <c r="F409" t="s">
        <v>8658</v>
      </c>
      <c r="G409" t="s">
        <v>3980</v>
      </c>
    </row>
    <row r="410" spans="1:7" x14ac:dyDescent="0.25">
      <c r="A410" t="s">
        <v>739</v>
      </c>
      <c r="B410" t="s">
        <v>870</v>
      </c>
      <c r="C410">
        <v>2015</v>
      </c>
      <c r="E410" t="s">
        <v>3093</v>
      </c>
      <c r="F410" t="s">
        <v>8561</v>
      </c>
      <c r="G410" t="s">
        <v>3980</v>
      </c>
    </row>
    <row r="411" spans="1:7" x14ac:dyDescent="0.25">
      <c r="A411" t="s">
        <v>866</v>
      </c>
      <c r="B411" t="s">
        <v>870</v>
      </c>
      <c r="C411">
        <v>2019</v>
      </c>
      <c r="E411" t="s">
        <v>3093</v>
      </c>
      <c r="F411" t="s">
        <v>8632</v>
      </c>
      <c r="G411" t="s">
        <v>3980</v>
      </c>
    </row>
    <row r="412" spans="1:7" x14ac:dyDescent="0.25">
      <c r="A412" t="s">
        <v>90</v>
      </c>
      <c r="B412" t="s">
        <v>870</v>
      </c>
      <c r="C412">
        <v>2017</v>
      </c>
      <c r="E412" t="s">
        <v>3093</v>
      </c>
      <c r="F412" t="s">
        <v>9070</v>
      </c>
      <c r="G412" t="s">
        <v>3980</v>
      </c>
    </row>
    <row r="413" spans="1:7" x14ac:dyDescent="0.25">
      <c r="A413" t="s">
        <v>90</v>
      </c>
      <c r="B413" t="s">
        <v>872</v>
      </c>
      <c r="C413">
        <v>2017</v>
      </c>
      <c r="E413" t="s">
        <v>3348</v>
      </c>
      <c r="F413" t="s">
        <v>9071</v>
      </c>
      <c r="G413" t="s">
        <v>3980</v>
      </c>
    </row>
    <row r="414" spans="1:7" x14ac:dyDescent="0.25">
      <c r="A414" t="s">
        <v>90</v>
      </c>
      <c r="B414" t="s">
        <v>880</v>
      </c>
      <c r="C414">
        <v>2017</v>
      </c>
      <c r="E414" t="s">
        <v>2975</v>
      </c>
      <c r="F414" t="s">
        <v>9072</v>
      </c>
      <c r="G414" t="s">
        <v>3980</v>
      </c>
    </row>
    <row r="415" spans="1:7" x14ac:dyDescent="0.25">
      <c r="A415" t="s">
        <v>178</v>
      </c>
      <c r="B415" t="s">
        <v>882</v>
      </c>
      <c r="C415">
        <v>2022</v>
      </c>
      <c r="E415" t="s">
        <v>2975</v>
      </c>
      <c r="F415" t="s">
        <v>8416</v>
      </c>
      <c r="G415" t="s">
        <v>3980</v>
      </c>
    </row>
    <row r="416" spans="1:7" x14ac:dyDescent="0.25">
      <c r="A416" t="s">
        <v>2797</v>
      </c>
      <c r="B416" t="s">
        <v>882</v>
      </c>
      <c r="C416">
        <v>2021</v>
      </c>
      <c r="E416" t="s">
        <v>2975</v>
      </c>
      <c r="F416" t="s">
        <v>9292</v>
      </c>
      <c r="G416" t="s">
        <v>3980</v>
      </c>
    </row>
    <row r="417" spans="1:7" x14ac:dyDescent="0.25">
      <c r="A417" t="s">
        <v>702</v>
      </c>
      <c r="B417" t="s">
        <v>886</v>
      </c>
      <c r="C417">
        <v>2022</v>
      </c>
      <c r="E417" s="10" t="s">
        <v>14007</v>
      </c>
      <c r="F417" t="s">
        <v>14008</v>
      </c>
      <c r="G417" t="s">
        <v>3980</v>
      </c>
    </row>
    <row r="418" spans="1:7" x14ac:dyDescent="0.25">
      <c r="A418" t="s">
        <v>739</v>
      </c>
      <c r="B418" t="s">
        <v>886</v>
      </c>
      <c r="C418">
        <v>2015</v>
      </c>
      <c r="E418" s="10" t="s">
        <v>14007</v>
      </c>
      <c r="F418" t="s">
        <v>14009</v>
      </c>
      <c r="G418" t="s">
        <v>3980</v>
      </c>
    </row>
    <row r="419" spans="1:7" x14ac:dyDescent="0.25">
      <c r="A419" t="s">
        <v>747</v>
      </c>
      <c r="B419" t="s">
        <v>886</v>
      </c>
      <c r="C419">
        <v>2022</v>
      </c>
      <c r="E419" t="s">
        <v>3102</v>
      </c>
      <c r="F419" t="s">
        <v>8575</v>
      </c>
      <c r="G419" t="s">
        <v>3980</v>
      </c>
    </row>
    <row r="420" spans="1:7" x14ac:dyDescent="0.25">
      <c r="A420" t="s">
        <v>1569</v>
      </c>
      <c r="B420" t="s">
        <v>889</v>
      </c>
      <c r="C420">
        <v>2021</v>
      </c>
      <c r="E420" t="s">
        <v>3254</v>
      </c>
      <c r="F420" t="s">
        <v>8850</v>
      </c>
      <c r="G420" t="s">
        <v>3980</v>
      </c>
    </row>
    <row r="421" spans="1:7" x14ac:dyDescent="0.25">
      <c r="A421" t="s">
        <v>866</v>
      </c>
      <c r="B421" t="s">
        <v>891</v>
      </c>
      <c r="C421">
        <v>2019</v>
      </c>
      <c r="E421" t="s">
        <v>3133</v>
      </c>
      <c r="F421" t="s">
        <v>8633</v>
      </c>
      <c r="G421" t="s">
        <v>3980</v>
      </c>
    </row>
    <row r="422" spans="1:7" x14ac:dyDescent="0.25">
      <c r="A422" t="s">
        <v>90</v>
      </c>
      <c r="B422" t="s">
        <v>891</v>
      </c>
      <c r="C422">
        <v>2017</v>
      </c>
      <c r="E422" t="s">
        <v>3133</v>
      </c>
      <c r="F422" t="s">
        <v>9073</v>
      </c>
      <c r="G422" t="s">
        <v>3980</v>
      </c>
    </row>
    <row r="423" spans="1:7" x14ac:dyDescent="0.25">
      <c r="A423" t="s">
        <v>346</v>
      </c>
      <c r="B423" t="s">
        <v>893</v>
      </c>
      <c r="C423">
        <v>2023</v>
      </c>
      <c r="E423" t="s">
        <v>3021</v>
      </c>
      <c r="F423" t="s">
        <v>9384</v>
      </c>
      <c r="G423" t="s">
        <v>3980</v>
      </c>
    </row>
    <row r="424" spans="1:7" x14ac:dyDescent="0.25">
      <c r="A424" t="s">
        <v>1436</v>
      </c>
      <c r="B424" t="s">
        <v>897</v>
      </c>
      <c r="C424">
        <v>2018</v>
      </c>
      <c r="E424" s="10" t="s">
        <v>8322</v>
      </c>
      <c r="F424" t="s">
        <v>8818</v>
      </c>
      <c r="G424" t="s">
        <v>3980</v>
      </c>
    </row>
    <row r="425" spans="1:7" x14ac:dyDescent="0.25">
      <c r="A425" t="s">
        <v>1489</v>
      </c>
      <c r="B425" t="s">
        <v>897</v>
      </c>
      <c r="C425">
        <v>2016</v>
      </c>
      <c r="E425" t="s">
        <v>2975</v>
      </c>
      <c r="F425" t="s">
        <v>8830</v>
      </c>
      <c r="G425" t="s">
        <v>3980</v>
      </c>
    </row>
    <row r="426" spans="1:7" x14ac:dyDescent="0.25">
      <c r="A426" t="s">
        <v>599</v>
      </c>
      <c r="B426" t="s">
        <v>902</v>
      </c>
      <c r="C426">
        <v>2025</v>
      </c>
      <c r="E426" t="s">
        <v>2975</v>
      </c>
      <c r="F426" t="s">
        <v>8536</v>
      </c>
      <c r="G426" t="s">
        <v>3980</v>
      </c>
    </row>
    <row r="427" spans="1:7" x14ac:dyDescent="0.25">
      <c r="A427" t="s">
        <v>907</v>
      </c>
      <c r="B427" t="s">
        <v>911</v>
      </c>
      <c r="C427">
        <v>2013</v>
      </c>
      <c r="D427" t="s">
        <v>180</v>
      </c>
      <c r="F427" t="s">
        <v>9510</v>
      </c>
      <c r="G427" t="s">
        <v>3980</v>
      </c>
    </row>
    <row r="428" spans="1:7" x14ac:dyDescent="0.25">
      <c r="A428" t="s">
        <v>2421</v>
      </c>
      <c r="B428" t="s">
        <v>923</v>
      </c>
      <c r="C428">
        <v>2008</v>
      </c>
      <c r="E428" t="s">
        <v>3382</v>
      </c>
      <c r="F428" t="s">
        <v>9165</v>
      </c>
      <c r="G428" t="s">
        <v>3980</v>
      </c>
    </row>
    <row r="429" spans="1:7" x14ac:dyDescent="0.25">
      <c r="A429" t="s">
        <v>1073</v>
      </c>
      <c r="B429" t="s">
        <v>927</v>
      </c>
      <c r="C429">
        <v>1990</v>
      </c>
      <c r="D429" t="s">
        <v>180</v>
      </c>
      <c r="E429" t="s">
        <v>3186</v>
      </c>
      <c r="F429" t="s">
        <v>8701</v>
      </c>
      <c r="G429" t="s">
        <v>3980</v>
      </c>
    </row>
    <row r="430" spans="1:7" x14ac:dyDescent="0.25">
      <c r="A430" t="s">
        <v>2714</v>
      </c>
      <c r="B430" t="s">
        <v>7804</v>
      </c>
      <c r="C430">
        <v>1993</v>
      </c>
      <c r="D430" t="s">
        <v>180</v>
      </c>
      <c r="F430" t="s">
        <v>9511</v>
      </c>
      <c r="G430" t="s">
        <v>3980</v>
      </c>
    </row>
    <row r="431" spans="1:7" x14ac:dyDescent="0.25">
      <c r="A431" t="s">
        <v>2714</v>
      </c>
      <c r="B431" t="s">
        <v>930</v>
      </c>
      <c r="C431">
        <v>1993</v>
      </c>
      <c r="D431" t="s">
        <v>180</v>
      </c>
      <c r="F431" t="s">
        <v>9512</v>
      </c>
      <c r="G431" t="s">
        <v>3980</v>
      </c>
    </row>
    <row r="432" spans="1:7" x14ac:dyDescent="0.25">
      <c r="A432" t="s">
        <v>1788</v>
      </c>
      <c r="B432" t="s">
        <v>933</v>
      </c>
      <c r="C432">
        <v>1987</v>
      </c>
      <c r="E432" t="s">
        <v>3268</v>
      </c>
      <c r="F432" t="s">
        <v>8892</v>
      </c>
      <c r="G432" t="s">
        <v>3980</v>
      </c>
    </row>
    <row r="433" spans="1:7" x14ac:dyDescent="0.25">
      <c r="A433" t="s">
        <v>2768</v>
      </c>
      <c r="B433" t="s">
        <v>935</v>
      </c>
      <c r="C433">
        <v>2021</v>
      </c>
      <c r="E433" s="10" t="s">
        <v>8345</v>
      </c>
      <c r="F433" t="s">
        <v>9385</v>
      </c>
      <c r="G433" t="s">
        <v>3980</v>
      </c>
    </row>
    <row r="434" spans="1:7" x14ac:dyDescent="0.25">
      <c r="A434" t="s">
        <v>752</v>
      </c>
      <c r="B434" t="s">
        <v>941</v>
      </c>
      <c r="C434">
        <v>2018</v>
      </c>
      <c r="E434" t="s">
        <v>3109</v>
      </c>
      <c r="F434" t="s">
        <v>8583</v>
      </c>
      <c r="G434" t="s">
        <v>3980</v>
      </c>
    </row>
    <row r="435" spans="1:7" x14ac:dyDescent="0.25">
      <c r="A435" t="s">
        <v>1287</v>
      </c>
      <c r="B435" t="s">
        <v>941</v>
      </c>
      <c r="C435">
        <v>2019</v>
      </c>
      <c r="E435" t="s">
        <v>3109</v>
      </c>
      <c r="F435" t="s">
        <v>8761</v>
      </c>
      <c r="G435" t="s">
        <v>3980</v>
      </c>
    </row>
    <row r="436" spans="1:7" x14ac:dyDescent="0.25">
      <c r="A436" t="s">
        <v>155</v>
      </c>
      <c r="B436" t="s">
        <v>941</v>
      </c>
      <c r="C436">
        <v>2011</v>
      </c>
      <c r="E436" t="s">
        <v>3109</v>
      </c>
      <c r="F436" t="s">
        <v>9231</v>
      </c>
      <c r="G436" t="s">
        <v>3980</v>
      </c>
    </row>
    <row r="437" spans="1:7" x14ac:dyDescent="0.25">
      <c r="A437" t="s">
        <v>1489</v>
      </c>
      <c r="B437" t="s">
        <v>945</v>
      </c>
      <c r="C437">
        <v>2016</v>
      </c>
      <c r="E437" t="s">
        <v>3246</v>
      </c>
      <c r="F437" t="s">
        <v>8831</v>
      </c>
      <c r="G437" t="s">
        <v>3980</v>
      </c>
    </row>
    <row r="438" spans="1:7" x14ac:dyDescent="0.25">
      <c r="A438" t="s">
        <v>346</v>
      </c>
      <c r="B438" t="s">
        <v>7946</v>
      </c>
      <c r="C438">
        <v>2023</v>
      </c>
      <c r="E438" s="10" t="s">
        <v>7945</v>
      </c>
      <c r="F438" t="s">
        <v>8471</v>
      </c>
      <c r="G438" t="s">
        <v>3980</v>
      </c>
    </row>
    <row r="439" spans="1:7" x14ac:dyDescent="0.25">
      <c r="A439" t="s">
        <v>346</v>
      </c>
      <c r="B439" t="s">
        <v>947</v>
      </c>
      <c r="C439">
        <v>2023</v>
      </c>
      <c r="E439" t="s">
        <v>2975</v>
      </c>
      <c r="F439" t="s">
        <v>8472</v>
      </c>
      <c r="G439" t="s">
        <v>3980</v>
      </c>
    </row>
    <row r="440" spans="1:7" x14ac:dyDescent="0.25">
      <c r="A440" t="s">
        <v>346</v>
      </c>
      <c r="B440" t="s">
        <v>951</v>
      </c>
      <c r="C440">
        <v>2023</v>
      </c>
      <c r="E440" t="s">
        <v>3022</v>
      </c>
      <c r="F440" t="s">
        <v>8473</v>
      </c>
      <c r="G440" t="s">
        <v>3980</v>
      </c>
    </row>
    <row r="441" spans="1:7" x14ac:dyDescent="0.25">
      <c r="A441" t="s">
        <v>866</v>
      </c>
      <c r="B441" t="s">
        <v>953</v>
      </c>
      <c r="C441">
        <v>2019</v>
      </c>
      <c r="E441" t="s">
        <v>3134</v>
      </c>
      <c r="F441" t="s">
        <v>8634</v>
      </c>
      <c r="G441" t="s">
        <v>3980</v>
      </c>
    </row>
    <row r="442" spans="1:7" x14ac:dyDescent="0.25">
      <c r="A442" t="s">
        <v>1944</v>
      </c>
      <c r="B442" t="s">
        <v>953</v>
      </c>
      <c r="C442">
        <v>2022</v>
      </c>
      <c r="E442" t="s">
        <v>3134</v>
      </c>
      <c r="F442" t="s">
        <v>8948</v>
      </c>
      <c r="G442" t="s">
        <v>3980</v>
      </c>
    </row>
    <row r="443" spans="1:7" x14ac:dyDescent="0.25">
      <c r="A443" t="s">
        <v>90</v>
      </c>
      <c r="B443" t="s">
        <v>953</v>
      </c>
      <c r="C443">
        <v>2017</v>
      </c>
      <c r="E443" t="s">
        <v>3134</v>
      </c>
      <c r="F443" t="s">
        <v>9074</v>
      </c>
      <c r="G443" t="s">
        <v>3980</v>
      </c>
    </row>
    <row r="444" spans="1:7" x14ac:dyDescent="0.25">
      <c r="A444" t="s">
        <v>1531</v>
      </c>
      <c r="B444" t="s">
        <v>957</v>
      </c>
      <c r="C444">
        <v>1995</v>
      </c>
      <c r="E444" t="s">
        <v>3247</v>
      </c>
      <c r="F444" t="s">
        <v>8833</v>
      </c>
      <c r="G444" t="s">
        <v>3980</v>
      </c>
    </row>
    <row r="445" spans="1:7" x14ac:dyDescent="0.25">
      <c r="A445" t="s">
        <v>1436</v>
      </c>
      <c r="B445" t="s">
        <v>960</v>
      </c>
      <c r="C445">
        <v>2018</v>
      </c>
      <c r="E445" s="10" t="s">
        <v>9805</v>
      </c>
      <c r="F445" t="s">
        <v>9804</v>
      </c>
      <c r="G445" t="s">
        <v>3980</v>
      </c>
    </row>
    <row r="446" spans="1:7" x14ac:dyDescent="0.25">
      <c r="A446" t="s">
        <v>1436</v>
      </c>
      <c r="B446" t="s">
        <v>964</v>
      </c>
      <c r="C446">
        <v>2018</v>
      </c>
      <c r="E446" t="s">
        <v>2975</v>
      </c>
      <c r="F446" t="s">
        <v>8819</v>
      </c>
      <c r="G446" t="s">
        <v>3980</v>
      </c>
    </row>
    <row r="447" spans="1:7" x14ac:dyDescent="0.25">
      <c r="A447" t="s">
        <v>1669</v>
      </c>
      <c r="B447" t="s">
        <v>964</v>
      </c>
      <c r="C447">
        <v>2002</v>
      </c>
      <c r="E447" t="s">
        <v>2975</v>
      </c>
      <c r="F447" t="s">
        <v>8864</v>
      </c>
      <c r="G447" t="s">
        <v>3980</v>
      </c>
    </row>
    <row r="448" spans="1:7" x14ac:dyDescent="0.25">
      <c r="A448" t="s">
        <v>1754</v>
      </c>
      <c r="B448" t="s">
        <v>964</v>
      </c>
      <c r="C448">
        <v>1995</v>
      </c>
      <c r="E448" t="s">
        <v>2975</v>
      </c>
      <c r="F448" t="s">
        <v>8884</v>
      </c>
      <c r="G448" t="s">
        <v>3980</v>
      </c>
    </row>
    <row r="449" spans="1:7" x14ac:dyDescent="0.25">
      <c r="A449" t="s">
        <v>2714</v>
      </c>
      <c r="B449" t="s">
        <v>964</v>
      </c>
      <c r="C449">
        <v>1993</v>
      </c>
      <c r="E449" t="s">
        <v>2975</v>
      </c>
      <c r="F449" t="s">
        <v>9513</v>
      </c>
      <c r="G449" t="s">
        <v>3980</v>
      </c>
    </row>
    <row r="450" spans="1:7" x14ac:dyDescent="0.25">
      <c r="A450" t="s">
        <v>2714</v>
      </c>
      <c r="B450" t="s">
        <v>970</v>
      </c>
      <c r="C450">
        <v>1993</v>
      </c>
      <c r="E450" t="s">
        <v>3006</v>
      </c>
      <c r="F450" t="s">
        <v>9514</v>
      </c>
      <c r="G450" t="s">
        <v>180</v>
      </c>
    </row>
    <row r="451" spans="1:7" x14ac:dyDescent="0.25">
      <c r="A451" t="s">
        <v>739</v>
      </c>
      <c r="B451" t="s">
        <v>973</v>
      </c>
      <c r="C451">
        <v>2015</v>
      </c>
      <c r="E451" t="s">
        <v>3094</v>
      </c>
      <c r="F451" t="s">
        <v>8562</v>
      </c>
      <c r="G451" t="s">
        <v>3980</v>
      </c>
    </row>
    <row r="452" spans="1:7" x14ac:dyDescent="0.25">
      <c r="A452" t="s">
        <v>1848</v>
      </c>
      <c r="B452" t="s">
        <v>16955</v>
      </c>
      <c r="C452">
        <v>2015</v>
      </c>
      <c r="E452" s="10" t="s">
        <v>16957</v>
      </c>
      <c r="F452" t="s">
        <v>16958</v>
      </c>
      <c r="G452" t="s">
        <v>3980</v>
      </c>
    </row>
    <row r="453" spans="1:7" x14ac:dyDescent="0.25">
      <c r="A453" t="s">
        <v>12689</v>
      </c>
      <c r="B453" t="s">
        <v>16955</v>
      </c>
      <c r="C453">
        <v>2015</v>
      </c>
      <c r="E453" s="10" t="s">
        <v>16957</v>
      </c>
      <c r="F453" t="s">
        <v>16958</v>
      </c>
      <c r="G453" t="s">
        <v>3980</v>
      </c>
    </row>
    <row r="454" spans="1:7" x14ac:dyDescent="0.25">
      <c r="A454" t="s">
        <v>2125</v>
      </c>
      <c r="B454" t="s">
        <v>16955</v>
      </c>
      <c r="C454">
        <v>2013</v>
      </c>
      <c r="E454" s="10" t="s">
        <v>16957</v>
      </c>
      <c r="F454" t="s">
        <v>16958</v>
      </c>
      <c r="G454" t="s">
        <v>3980</v>
      </c>
    </row>
    <row r="455" spans="1:7" x14ac:dyDescent="0.25">
      <c r="A455" t="s">
        <v>2315</v>
      </c>
      <c r="B455" t="s">
        <v>16955</v>
      </c>
      <c r="C455">
        <v>2010</v>
      </c>
      <c r="E455" s="10" t="s">
        <v>16957</v>
      </c>
      <c r="F455" t="s">
        <v>16958</v>
      </c>
      <c r="G455" t="s">
        <v>3980</v>
      </c>
    </row>
    <row r="456" spans="1:7" x14ac:dyDescent="0.25">
      <c r="A456" t="s">
        <v>249</v>
      </c>
      <c r="B456" t="s">
        <v>977</v>
      </c>
      <c r="C456">
        <v>1994</v>
      </c>
      <c r="E456" t="s">
        <v>2981</v>
      </c>
      <c r="F456" t="s">
        <v>9986</v>
      </c>
      <c r="G456" t="s">
        <v>180</v>
      </c>
    </row>
    <row r="457" spans="1:7" x14ac:dyDescent="0.25">
      <c r="A457" t="s">
        <v>253</v>
      </c>
      <c r="B457" t="s">
        <v>977</v>
      </c>
      <c r="C457">
        <v>1990</v>
      </c>
      <c r="E457" t="s">
        <v>2981</v>
      </c>
      <c r="F457" t="s">
        <v>9986</v>
      </c>
      <c r="G457" t="s">
        <v>180</v>
      </c>
    </row>
    <row r="458" spans="1:7" x14ac:dyDescent="0.25">
      <c r="A458" t="s">
        <v>515</v>
      </c>
      <c r="B458" t="s">
        <v>977</v>
      </c>
      <c r="C458">
        <v>1989</v>
      </c>
      <c r="E458" t="s">
        <v>3065</v>
      </c>
      <c r="F458" t="s">
        <v>8528</v>
      </c>
      <c r="G458" t="s">
        <v>3980</v>
      </c>
    </row>
    <row r="459" spans="1:7" x14ac:dyDescent="0.25">
      <c r="A459" t="s">
        <v>840</v>
      </c>
      <c r="B459" t="s">
        <v>977</v>
      </c>
      <c r="C459">
        <v>1996</v>
      </c>
      <c r="E459" t="s">
        <v>3065</v>
      </c>
      <c r="F459" t="s">
        <v>8616</v>
      </c>
      <c r="G459" t="s">
        <v>3980</v>
      </c>
    </row>
    <row r="460" spans="1:7" x14ac:dyDescent="0.25">
      <c r="A460" t="s">
        <v>915</v>
      </c>
      <c r="B460" t="s">
        <v>977</v>
      </c>
      <c r="C460">
        <v>2002</v>
      </c>
      <c r="E460" t="s">
        <v>2981</v>
      </c>
      <c r="F460" t="s">
        <v>9986</v>
      </c>
      <c r="G460" t="s">
        <v>180</v>
      </c>
    </row>
    <row r="461" spans="1:7" x14ac:dyDescent="0.25">
      <c r="A461" t="s">
        <v>957</v>
      </c>
      <c r="B461" t="s">
        <v>977</v>
      </c>
      <c r="C461">
        <v>2006</v>
      </c>
      <c r="E461" t="s">
        <v>3065</v>
      </c>
      <c r="F461" t="s">
        <v>8662</v>
      </c>
      <c r="G461" t="s">
        <v>3980</v>
      </c>
    </row>
    <row r="462" spans="1:7" x14ac:dyDescent="0.25">
      <c r="A462" t="s">
        <v>997</v>
      </c>
      <c r="B462" t="s">
        <v>977</v>
      </c>
      <c r="C462">
        <v>2006</v>
      </c>
      <c r="E462" t="s">
        <v>2981</v>
      </c>
      <c r="F462" t="s">
        <v>9986</v>
      </c>
      <c r="G462" t="s">
        <v>180</v>
      </c>
    </row>
    <row r="463" spans="1:7" x14ac:dyDescent="0.25">
      <c r="A463" t="s">
        <v>1020</v>
      </c>
      <c r="B463" t="s">
        <v>977</v>
      </c>
      <c r="C463">
        <v>2008</v>
      </c>
      <c r="E463" t="s">
        <v>2981</v>
      </c>
      <c r="F463" t="s">
        <v>9986</v>
      </c>
      <c r="G463" t="s">
        <v>180</v>
      </c>
    </row>
    <row r="464" spans="1:7" x14ac:dyDescent="0.25">
      <c r="A464" t="s">
        <v>2564</v>
      </c>
      <c r="B464" t="s">
        <v>977</v>
      </c>
      <c r="C464">
        <v>1998</v>
      </c>
      <c r="E464" t="s">
        <v>2981</v>
      </c>
      <c r="F464" t="s">
        <v>9986</v>
      </c>
      <c r="G464" t="s">
        <v>180</v>
      </c>
    </row>
    <row r="465" spans="1:7" x14ac:dyDescent="0.25">
      <c r="A465" t="s">
        <v>1569</v>
      </c>
      <c r="B465" t="s">
        <v>981</v>
      </c>
      <c r="C465">
        <v>2021</v>
      </c>
      <c r="E465" t="s">
        <v>2975</v>
      </c>
      <c r="F465" t="s">
        <v>8851</v>
      </c>
      <c r="G465" t="s">
        <v>3980</v>
      </c>
    </row>
    <row r="466" spans="1:7" x14ac:dyDescent="0.25">
      <c r="A466" t="s">
        <v>90</v>
      </c>
      <c r="B466" t="s">
        <v>17059</v>
      </c>
      <c r="C466">
        <v>2017</v>
      </c>
      <c r="E466" s="10" t="s">
        <v>17060</v>
      </c>
      <c r="F466" t="s">
        <v>17062</v>
      </c>
      <c r="G466" t="s">
        <v>3980</v>
      </c>
    </row>
    <row r="467" spans="1:7" x14ac:dyDescent="0.25">
      <c r="A467" t="s">
        <v>155</v>
      </c>
      <c r="B467" t="s">
        <v>985</v>
      </c>
      <c r="C467">
        <v>2011</v>
      </c>
      <c r="E467" t="s">
        <v>2975</v>
      </c>
      <c r="F467" t="s">
        <v>9232</v>
      </c>
      <c r="G467" t="s">
        <v>3980</v>
      </c>
    </row>
    <row r="468" spans="1:7" x14ac:dyDescent="0.25">
      <c r="A468" t="s">
        <v>997</v>
      </c>
      <c r="B468" t="s">
        <v>987</v>
      </c>
      <c r="C468">
        <v>2006</v>
      </c>
      <c r="E468" s="10" t="s">
        <v>9806</v>
      </c>
      <c r="F468" t="s">
        <v>9807</v>
      </c>
      <c r="G468" t="s">
        <v>3980</v>
      </c>
    </row>
    <row r="469" spans="1:7" x14ac:dyDescent="0.25">
      <c r="A469" t="s">
        <v>1531</v>
      </c>
      <c r="B469" t="s">
        <v>987</v>
      </c>
      <c r="C469">
        <v>1995</v>
      </c>
      <c r="E469" s="10" t="s">
        <v>9806</v>
      </c>
      <c r="F469" t="s">
        <v>9831</v>
      </c>
      <c r="G469" t="s">
        <v>3980</v>
      </c>
    </row>
    <row r="470" spans="1:7" x14ac:dyDescent="0.25">
      <c r="A470" t="s">
        <v>1565</v>
      </c>
      <c r="B470" t="s">
        <v>987</v>
      </c>
      <c r="C470">
        <v>2001</v>
      </c>
      <c r="E470" s="10" t="s">
        <v>9806</v>
      </c>
      <c r="F470" t="s">
        <v>9808</v>
      </c>
      <c r="G470" t="s">
        <v>3980</v>
      </c>
    </row>
    <row r="471" spans="1:7" x14ac:dyDescent="0.25">
      <c r="A471" t="s">
        <v>2714</v>
      </c>
      <c r="B471" t="s">
        <v>987</v>
      </c>
      <c r="C471">
        <v>1993</v>
      </c>
      <c r="E471" s="10" t="s">
        <v>9806</v>
      </c>
      <c r="F471" t="s">
        <v>9809</v>
      </c>
      <c r="G471" t="s">
        <v>3980</v>
      </c>
    </row>
    <row r="472" spans="1:7" x14ac:dyDescent="0.25">
      <c r="A472" t="s">
        <v>2166</v>
      </c>
      <c r="B472" t="s">
        <v>991</v>
      </c>
      <c r="C472">
        <v>2013</v>
      </c>
      <c r="E472" s="10" t="s">
        <v>8307</v>
      </c>
      <c r="F472" t="s">
        <v>9515</v>
      </c>
      <c r="G472" t="s">
        <v>180</v>
      </c>
    </row>
    <row r="473" spans="1:7" x14ac:dyDescent="0.25">
      <c r="A473" t="s">
        <v>752</v>
      </c>
      <c r="B473" t="s">
        <v>995</v>
      </c>
      <c r="C473">
        <v>2018</v>
      </c>
      <c r="E473" t="s">
        <v>3110</v>
      </c>
      <c r="F473" t="s">
        <v>8584</v>
      </c>
      <c r="G473" t="s">
        <v>3980</v>
      </c>
    </row>
    <row r="474" spans="1:7" x14ac:dyDescent="0.25">
      <c r="A474" t="s">
        <v>1287</v>
      </c>
      <c r="B474" t="s">
        <v>995</v>
      </c>
      <c r="C474">
        <v>2019</v>
      </c>
      <c r="E474" t="s">
        <v>3110</v>
      </c>
      <c r="F474" t="s">
        <v>8762</v>
      </c>
      <c r="G474" t="s">
        <v>3980</v>
      </c>
    </row>
    <row r="475" spans="1:7" x14ac:dyDescent="0.25">
      <c r="A475" t="s">
        <v>2166</v>
      </c>
      <c r="B475" t="s">
        <v>995</v>
      </c>
      <c r="C475">
        <v>2013</v>
      </c>
      <c r="E475" t="s">
        <v>3110</v>
      </c>
      <c r="F475" t="s">
        <v>9011</v>
      </c>
      <c r="G475" t="s">
        <v>3980</v>
      </c>
    </row>
    <row r="476" spans="1:7" x14ac:dyDescent="0.25">
      <c r="A476" t="s">
        <v>2328</v>
      </c>
      <c r="B476" t="s">
        <v>995</v>
      </c>
      <c r="C476">
        <v>2020</v>
      </c>
      <c r="E476" s="10" t="s">
        <v>9782</v>
      </c>
      <c r="F476" t="s">
        <v>9783</v>
      </c>
      <c r="G476" t="s">
        <v>3980</v>
      </c>
    </row>
    <row r="477" spans="1:7" x14ac:dyDescent="0.25">
      <c r="A477" t="s">
        <v>2421</v>
      </c>
      <c r="B477" t="s">
        <v>995</v>
      </c>
      <c r="C477">
        <v>2008</v>
      </c>
      <c r="E477" t="s">
        <v>3110</v>
      </c>
      <c r="F477" t="s">
        <v>9166</v>
      </c>
      <c r="G477" t="s">
        <v>3980</v>
      </c>
    </row>
    <row r="478" spans="1:7" x14ac:dyDescent="0.25">
      <c r="A478" t="s">
        <v>1277</v>
      </c>
      <c r="B478" t="s">
        <v>997</v>
      </c>
      <c r="C478">
        <v>1984</v>
      </c>
      <c r="E478" t="s">
        <v>3212</v>
      </c>
      <c r="F478" t="s">
        <v>8744</v>
      </c>
      <c r="G478" t="s">
        <v>3980</v>
      </c>
    </row>
    <row r="479" spans="1:7" x14ac:dyDescent="0.25">
      <c r="A479" t="s">
        <v>2587</v>
      </c>
      <c r="B479" t="s">
        <v>1001</v>
      </c>
      <c r="C479">
        <v>2019</v>
      </c>
      <c r="E479" t="s">
        <v>2975</v>
      </c>
      <c r="F479" t="s">
        <v>9211</v>
      </c>
      <c r="G479" t="s">
        <v>3980</v>
      </c>
    </row>
    <row r="480" spans="1:7" x14ac:dyDescent="0.25">
      <c r="A480" t="s">
        <v>2421</v>
      </c>
      <c r="B480" t="s">
        <v>1007</v>
      </c>
      <c r="C480">
        <v>2008</v>
      </c>
      <c r="E480" t="s">
        <v>3383</v>
      </c>
      <c r="F480" t="s">
        <v>9167</v>
      </c>
      <c r="G480" t="s">
        <v>3980</v>
      </c>
    </row>
    <row r="481" spans="1:7" x14ac:dyDescent="0.25">
      <c r="A481" t="s">
        <v>2797</v>
      </c>
      <c r="B481" t="s">
        <v>1010</v>
      </c>
      <c r="C481">
        <v>2021</v>
      </c>
      <c r="E481" t="s">
        <v>3006</v>
      </c>
      <c r="F481" t="s">
        <v>9516</v>
      </c>
      <c r="G481" t="s">
        <v>180</v>
      </c>
    </row>
    <row r="482" spans="1:7" x14ac:dyDescent="0.25">
      <c r="A482" t="s">
        <v>840</v>
      </c>
      <c r="B482" t="s">
        <v>1014</v>
      </c>
      <c r="C482">
        <v>1996</v>
      </c>
      <c r="E482" s="10" t="s">
        <v>9796</v>
      </c>
      <c r="F482" t="s">
        <v>9798</v>
      </c>
      <c r="G482" t="s">
        <v>3980</v>
      </c>
    </row>
    <row r="483" spans="1:7" x14ac:dyDescent="0.25">
      <c r="A483" t="s">
        <v>2328</v>
      </c>
      <c r="B483" t="s">
        <v>1014</v>
      </c>
      <c r="C483">
        <v>2020</v>
      </c>
      <c r="E483" s="10" t="s">
        <v>9796</v>
      </c>
      <c r="F483" t="s">
        <v>9797</v>
      </c>
      <c r="G483" t="s">
        <v>3980</v>
      </c>
    </row>
    <row r="484" spans="1:7" x14ac:dyDescent="0.25">
      <c r="A484" t="s">
        <v>2797</v>
      </c>
      <c r="B484" t="s">
        <v>1014</v>
      </c>
      <c r="C484">
        <v>2021</v>
      </c>
      <c r="E484" s="10" t="s">
        <v>9796</v>
      </c>
      <c r="F484" t="s">
        <v>9517</v>
      </c>
      <c r="G484" t="s">
        <v>3980</v>
      </c>
    </row>
    <row r="485" spans="1:7" x14ac:dyDescent="0.25">
      <c r="A485" t="s">
        <v>1020</v>
      </c>
      <c r="B485" t="s">
        <v>1018</v>
      </c>
      <c r="C485">
        <v>2008</v>
      </c>
      <c r="D485" t="s">
        <v>180</v>
      </c>
      <c r="F485" t="s">
        <v>9518</v>
      </c>
      <c r="G485" t="s">
        <v>3980</v>
      </c>
    </row>
    <row r="486" spans="1:7" x14ac:dyDescent="0.25">
      <c r="A486" t="s">
        <v>249</v>
      </c>
      <c r="B486" t="s">
        <v>1020</v>
      </c>
      <c r="C486">
        <v>1994</v>
      </c>
      <c r="F486" t="s">
        <v>9519</v>
      </c>
      <c r="G486" t="s">
        <v>180</v>
      </c>
    </row>
    <row r="487" spans="1:7" x14ac:dyDescent="0.25">
      <c r="A487" t="s">
        <v>253</v>
      </c>
      <c r="B487" t="s">
        <v>1020</v>
      </c>
      <c r="C487">
        <v>1990</v>
      </c>
      <c r="F487" t="s">
        <v>9520</v>
      </c>
      <c r="G487" t="s">
        <v>180</v>
      </c>
    </row>
    <row r="488" spans="1:7" x14ac:dyDescent="0.25">
      <c r="A488" t="s">
        <v>1788</v>
      </c>
      <c r="B488" t="s">
        <v>1020</v>
      </c>
      <c r="C488">
        <v>1987</v>
      </c>
      <c r="F488" t="s">
        <v>9521</v>
      </c>
      <c r="G488" t="s">
        <v>180</v>
      </c>
    </row>
    <row r="489" spans="1:7" x14ac:dyDescent="0.25">
      <c r="A489" t="s">
        <v>752</v>
      </c>
      <c r="B489" t="s">
        <v>1022</v>
      </c>
      <c r="C489">
        <v>2018</v>
      </c>
      <c r="E489" t="s">
        <v>2975</v>
      </c>
      <c r="F489" t="s">
        <v>9522</v>
      </c>
      <c r="G489" t="s">
        <v>180</v>
      </c>
    </row>
    <row r="490" spans="1:7" x14ac:dyDescent="0.25">
      <c r="A490" t="s">
        <v>1287</v>
      </c>
      <c r="B490" t="s">
        <v>1022</v>
      </c>
      <c r="C490">
        <v>2019</v>
      </c>
      <c r="E490" t="s">
        <v>2975</v>
      </c>
      <c r="F490" t="s">
        <v>9523</v>
      </c>
      <c r="G490" t="s">
        <v>180</v>
      </c>
    </row>
    <row r="491" spans="1:7" x14ac:dyDescent="0.25">
      <c r="A491" t="s">
        <v>90</v>
      </c>
      <c r="B491" t="s">
        <v>1022</v>
      </c>
      <c r="C491">
        <v>2017</v>
      </c>
      <c r="E491" t="s">
        <v>2975</v>
      </c>
      <c r="F491" t="s">
        <v>9524</v>
      </c>
      <c r="G491" t="s">
        <v>180</v>
      </c>
    </row>
    <row r="492" spans="1:7" x14ac:dyDescent="0.25">
      <c r="A492" t="s">
        <v>155</v>
      </c>
      <c r="B492" t="s">
        <v>1022</v>
      </c>
      <c r="C492">
        <v>2011</v>
      </c>
      <c r="E492" t="s">
        <v>2975</v>
      </c>
      <c r="F492" t="s">
        <v>9525</v>
      </c>
      <c r="G492" t="s">
        <v>180</v>
      </c>
    </row>
    <row r="493" spans="1:7" x14ac:dyDescent="0.25">
      <c r="A493" t="s">
        <v>90</v>
      </c>
      <c r="B493" t="s">
        <v>1027</v>
      </c>
      <c r="C493">
        <v>2017</v>
      </c>
      <c r="E493" t="s">
        <v>3349</v>
      </c>
      <c r="F493" t="s">
        <v>9075</v>
      </c>
      <c r="G493" t="s">
        <v>3980</v>
      </c>
    </row>
    <row r="494" spans="1:7" x14ac:dyDescent="0.25">
      <c r="A494" t="s">
        <v>1569</v>
      </c>
      <c r="B494" t="s">
        <v>1031</v>
      </c>
      <c r="C494">
        <v>2021</v>
      </c>
      <c r="E494" t="s">
        <v>3006</v>
      </c>
      <c r="F494" t="s">
        <v>9526</v>
      </c>
      <c r="G494" t="s">
        <v>180</v>
      </c>
    </row>
    <row r="495" spans="1:7" x14ac:dyDescent="0.25">
      <c r="A495" t="s">
        <v>2129</v>
      </c>
      <c r="B495" t="s">
        <v>1035</v>
      </c>
      <c r="C495">
        <v>2020</v>
      </c>
      <c r="E495" t="s">
        <v>3305</v>
      </c>
      <c r="F495" t="s">
        <v>9527</v>
      </c>
      <c r="G495" t="s">
        <v>3980</v>
      </c>
    </row>
    <row r="496" spans="1:7" x14ac:dyDescent="0.25">
      <c r="A496" t="s">
        <v>1287</v>
      </c>
      <c r="B496" t="s">
        <v>14219</v>
      </c>
      <c r="C496">
        <v>2019</v>
      </c>
      <c r="E496" s="10" t="s">
        <v>14222</v>
      </c>
      <c r="F496" t="s">
        <v>14223</v>
      </c>
      <c r="G496" t="s">
        <v>3980</v>
      </c>
    </row>
    <row r="497" spans="1:7" x14ac:dyDescent="0.25">
      <c r="A497" t="s">
        <v>1788</v>
      </c>
      <c r="B497" t="s">
        <v>14219</v>
      </c>
      <c r="C497">
        <v>1987</v>
      </c>
      <c r="E497" s="10" t="s">
        <v>14222</v>
      </c>
      <c r="F497" t="s">
        <v>14223</v>
      </c>
      <c r="G497" t="s">
        <v>3980</v>
      </c>
    </row>
    <row r="498" spans="1:7" x14ac:dyDescent="0.25">
      <c r="A498" t="s">
        <v>1848</v>
      </c>
      <c r="B498" t="s">
        <v>1039</v>
      </c>
      <c r="C498">
        <v>2015</v>
      </c>
      <c r="E498" t="s">
        <v>3289</v>
      </c>
      <c r="F498" t="s">
        <v>8929</v>
      </c>
      <c r="G498" t="s">
        <v>3980</v>
      </c>
    </row>
    <row r="499" spans="1:7" x14ac:dyDescent="0.25">
      <c r="A499" t="s">
        <v>2421</v>
      </c>
      <c r="B499" t="s">
        <v>1039</v>
      </c>
      <c r="C499">
        <v>2008</v>
      </c>
      <c r="E499" t="s">
        <v>3289</v>
      </c>
      <c r="F499" t="s">
        <v>9168</v>
      </c>
      <c r="G499" t="s">
        <v>3980</v>
      </c>
    </row>
    <row r="500" spans="1:7" x14ac:dyDescent="0.25">
      <c r="A500" t="s">
        <v>155</v>
      </c>
      <c r="B500" t="s">
        <v>1039</v>
      </c>
      <c r="C500">
        <v>2011</v>
      </c>
      <c r="E500" t="s">
        <v>3289</v>
      </c>
      <c r="F500" t="s">
        <v>9233</v>
      </c>
      <c r="G500" t="s">
        <v>3980</v>
      </c>
    </row>
    <row r="501" spans="1:7" x14ac:dyDescent="0.25">
      <c r="A501" t="s">
        <v>483</v>
      </c>
      <c r="B501" t="s">
        <v>1043</v>
      </c>
      <c r="C501">
        <v>2009</v>
      </c>
      <c r="E501" t="s">
        <v>3051</v>
      </c>
      <c r="F501" t="s">
        <v>8505</v>
      </c>
      <c r="G501" t="s">
        <v>3980</v>
      </c>
    </row>
    <row r="502" spans="1:7" x14ac:dyDescent="0.25">
      <c r="A502" t="s">
        <v>739</v>
      </c>
      <c r="B502" t="s">
        <v>1043</v>
      </c>
      <c r="C502">
        <v>2015</v>
      </c>
      <c r="E502" t="s">
        <v>3095</v>
      </c>
      <c r="F502" t="s">
        <v>8563</v>
      </c>
      <c r="G502" t="s">
        <v>3980</v>
      </c>
    </row>
    <row r="503" spans="1:7" x14ac:dyDescent="0.25">
      <c r="A503" t="s">
        <v>840</v>
      </c>
      <c r="B503" t="s">
        <v>1043</v>
      </c>
      <c r="C503">
        <v>1996</v>
      </c>
      <c r="E503" t="s">
        <v>3051</v>
      </c>
      <c r="F503" t="s">
        <v>8617</v>
      </c>
      <c r="G503" t="s">
        <v>3980</v>
      </c>
    </row>
    <row r="504" spans="1:7" x14ac:dyDescent="0.25">
      <c r="A504" t="s">
        <v>1039</v>
      </c>
      <c r="B504" t="s">
        <v>1043</v>
      </c>
      <c r="C504">
        <v>2016</v>
      </c>
      <c r="E504" t="s">
        <v>3095</v>
      </c>
      <c r="F504" t="s">
        <v>8684</v>
      </c>
      <c r="G504" t="s">
        <v>3980</v>
      </c>
    </row>
    <row r="505" spans="1:7" x14ac:dyDescent="0.25">
      <c r="A505" t="s">
        <v>1358</v>
      </c>
      <c r="B505" t="s">
        <v>1043</v>
      </c>
      <c r="C505">
        <v>2018</v>
      </c>
      <c r="E505" t="s">
        <v>3095</v>
      </c>
      <c r="F505" t="s">
        <v>8793</v>
      </c>
      <c r="G505" t="s">
        <v>3980</v>
      </c>
    </row>
    <row r="506" spans="1:7" x14ac:dyDescent="0.25">
      <c r="A506" t="s">
        <v>2474</v>
      </c>
      <c r="B506" t="s">
        <v>1043</v>
      </c>
      <c r="C506">
        <v>2020</v>
      </c>
      <c r="E506" t="s">
        <v>3051</v>
      </c>
      <c r="F506" t="s">
        <v>9192</v>
      </c>
      <c r="G506" t="s">
        <v>3980</v>
      </c>
    </row>
    <row r="507" spans="1:7" x14ac:dyDescent="0.25">
      <c r="A507" t="s">
        <v>2618</v>
      </c>
      <c r="B507" t="s">
        <v>1045</v>
      </c>
      <c r="C507">
        <v>2000</v>
      </c>
      <c r="D507" t="s">
        <v>180</v>
      </c>
      <c r="E507" t="s">
        <v>3318</v>
      </c>
      <c r="F507" t="s">
        <v>9273</v>
      </c>
      <c r="G507" t="s">
        <v>3980</v>
      </c>
    </row>
    <row r="508" spans="1:7" x14ac:dyDescent="0.25">
      <c r="A508" t="s">
        <v>2714</v>
      </c>
      <c r="B508" t="s">
        <v>1048</v>
      </c>
      <c r="C508">
        <v>1993</v>
      </c>
      <c r="D508" t="s">
        <v>180</v>
      </c>
      <c r="F508" t="s">
        <v>9528</v>
      </c>
      <c r="G508" t="s">
        <v>3980</v>
      </c>
    </row>
    <row r="509" spans="1:7" x14ac:dyDescent="0.25">
      <c r="A509" t="s">
        <v>1048</v>
      </c>
      <c r="B509" t="s">
        <v>1050</v>
      </c>
      <c r="C509">
        <v>2015</v>
      </c>
      <c r="D509" t="s">
        <v>180</v>
      </c>
      <c r="F509" t="s">
        <v>9529</v>
      </c>
      <c r="G509" t="s">
        <v>3980</v>
      </c>
    </row>
    <row r="510" spans="1:7" x14ac:dyDescent="0.25">
      <c r="A510" t="s">
        <v>1137</v>
      </c>
      <c r="B510" t="s">
        <v>17032</v>
      </c>
      <c r="C510">
        <v>2012</v>
      </c>
      <c r="E510" s="10" t="s">
        <v>17035</v>
      </c>
      <c r="F510" t="s">
        <v>17036</v>
      </c>
      <c r="G510" t="s">
        <v>3980</v>
      </c>
    </row>
    <row r="511" spans="1:7" x14ac:dyDescent="0.25">
      <c r="A511" t="s">
        <v>2166</v>
      </c>
      <c r="B511" t="s">
        <v>17032</v>
      </c>
      <c r="C511">
        <v>2013</v>
      </c>
      <c r="E511" s="10" t="s">
        <v>17035</v>
      </c>
      <c r="F511" t="s">
        <v>17036</v>
      </c>
      <c r="G511" t="s">
        <v>3980</v>
      </c>
    </row>
    <row r="512" spans="1:7" x14ac:dyDescent="0.25">
      <c r="A512" t="s">
        <v>155</v>
      </c>
      <c r="B512" t="s">
        <v>17032</v>
      </c>
      <c r="C512">
        <v>2011</v>
      </c>
      <c r="E512" s="10" t="s">
        <v>17035</v>
      </c>
      <c r="F512" t="s">
        <v>17036</v>
      </c>
      <c r="G512" t="s">
        <v>3980</v>
      </c>
    </row>
    <row r="513" spans="1:7" x14ac:dyDescent="0.25">
      <c r="A513" t="s">
        <v>771</v>
      </c>
      <c r="B513" t="s">
        <v>1052</v>
      </c>
      <c r="C513">
        <v>2023</v>
      </c>
      <c r="E513" t="s">
        <v>2975</v>
      </c>
      <c r="F513" t="s">
        <v>8598</v>
      </c>
      <c r="G513" t="s">
        <v>3980</v>
      </c>
    </row>
    <row r="514" spans="1:7" x14ac:dyDescent="0.25">
      <c r="A514" t="s">
        <v>2129</v>
      </c>
      <c r="B514" t="s">
        <v>1052</v>
      </c>
      <c r="C514">
        <v>2020</v>
      </c>
      <c r="E514" t="s">
        <v>2975</v>
      </c>
      <c r="F514" t="s">
        <v>8973</v>
      </c>
      <c r="G514" t="s">
        <v>3980</v>
      </c>
    </row>
    <row r="515" spans="1:7" x14ac:dyDescent="0.25">
      <c r="A515" t="s">
        <v>90</v>
      </c>
      <c r="B515" t="s">
        <v>1052</v>
      </c>
      <c r="C515">
        <v>2017</v>
      </c>
      <c r="E515" t="s">
        <v>2975</v>
      </c>
      <c r="F515" t="s">
        <v>9076</v>
      </c>
      <c r="G515" t="s">
        <v>3980</v>
      </c>
    </row>
    <row r="516" spans="1:7" x14ac:dyDescent="0.25">
      <c r="A516" t="s">
        <v>923</v>
      </c>
      <c r="B516" t="s">
        <v>1060</v>
      </c>
      <c r="C516">
        <v>2015</v>
      </c>
      <c r="E516" s="10" t="s">
        <v>8378</v>
      </c>
      <c r="F516" t="s">
        <v>8651</v>
      </c>
      <c r="G516" t="s">
        <v>3980</v>
      </c>
    </row>
    <row r="517" spans="1:7" x14ac:dyDescent="0.25">
      <c r="A517" t="s">
        <v>1039</v>
      </c>
      <c r="B517" t="s">
        <v>1060</v>
      </c>
      <c r="C517">
        <v>2016</v>
      </c>
      <c r="D517" t="s">
        <v>180</v>
      </c>
      <c r="F517" t="s">
        <v>9530</v>
      </c>
      <c r="G517" t="s">
        <v>3980</v>
      </c>
    </row>
    <row r="518" spans="1:7" x14ac:dyDescent="0.25">
      <c r="A518" t="s">
        <v>2499</v>
      </c>
      <c r="B518" t="s">
        <v>1064</v>
      </c>
      <c r="C518">
        <v>2021</v>
      </c>
      <c r="E518" t="s">
        <v>3006</v>
      </c>
      <c r="F518" t="s">
        <v>9531</v>
      </c>
      <c r="G518" t="s">
        <v>180</v>
      </c>
    </row>
    <row r="519" spans="1:7" x14ac:dyDescent="0.25">
      <c r="A519" t="s">
        <v>2147</v>
      </c>
      <c r="B519" t="s">
        <v>1073</v>
      </c>
      <c r="C519">
        <v>1980</v>
      </c>
      <c r="E519" t="s">
        <v>3313</v>
      </c>
      <c r="F519" t="s">
        <v>8992</v>
      </c>
      <c r="G519" t="s">
        <v>3980</v>
      </c>
    </row>
    <row r="520" spans="1:7" x14ac:dyDescent="0.25">
      <c r="A520" t="s">
        <v>1788</v>
      </c>
      <c r="B520" t="s">
        <v>1076</v>
      </c>
      <c r="C520">
        <v>1987</v>
      </c>
      <c r="E520" t="s">
        <v>3269</v>
      </c>
      <c r="F520" t="s">
        <v>8893</v>
      </c>
      <c r="G520" t="s">
        <v>3980</v>
      </c>
    </row>
    <row r="521" spans="1:7" x14ac:dyDescent="0.25">
      <c r="A521" t="s">
        <v>897</v>
      </c>
      <c r="B521" t="s">
        <v>1078</v>
      </c>
      <c r="C521">
        <v>2022</v>
      </c>
      <c r="E521" t="s">
        <v>1081</v>
      </c>
      <c r="F521" t="s">
        <v>8638</v>
      </c>
      <c r="G521" t="s">
        <v>3980</v>
      </c>
    </row>
    <row r="522" spans="1:7" x14ac:dyDescent="0.25">
      <c r="A522" t="s">
        <v>2421</v>
      </c>
      <c r="B522" t="s">
        <v>1078</v>
      </c>
      <c r="C522">
        <v>2008</v>
      </c>
      <c r="E522" t="s">
        <v>1081</v>
      </c>
      <c r="F522" t="s">
        <v>9169</v>
      </c>
      <c r="G522" t="s">
        <v>3980</v>
      </c>
    </row>
    <row r="523" spans="1:7" x14ac:dyDescent="0.25">
      <c r="A523" t="s">
        <v>1569</v>
      </c>
      <c r="B523" t="s">
        <v>17064</v>
      </c>
      <c r="C523">
        <v>2021</v>
      </c>
      <c r="E523" s="10" t="s">
        <v>17066</v>
      </c>
      <c r="F523" t="s">
        <v>17067</v>
      </c>
      <c r="G523" t="s">
        <v>3980</v>
      </c>
    </row>
    <row r="524" spans="1:7" x14ac:dyDescent="0.25">
      <c r="A524" t="s">
        <v>1683</v>
      </c>
      <c r="B524" t="s">
        <v>17064</v>
      </c>
      <c r="C524">
        <v>2020</v>
      </c>
      <c r="E524" s="10" t="s">
        <v>17066</v>
      </c>
      <c r="F524" t="s">
        <v>17067</v>
      </c>
      <c r="G524" t="s">
        <v>3980</v>
      </c>
    </row>
    <row r="525" spans="1:7" x14ac:dyDescent="0.25">
      <c r="A525" t="s">
        <v>90</v>
      </c>
      <c r="B525" t="s">
        <v>17064</v>
      </c>
      <c r="C525">
        <v>2017</v>
      </c>
      <c r="E525" s="10" t="s">
        <v>17066</v>
      </c>
      <c r="F525" t="s">
        <v>17067</v>
      </c>
      <c r="G525" t="s">
        <v>3980</v>
      </c>
    </row>
    <row r="526" spans="1:7" x14ac:dyDescent="0.25">
      <c r="A526" t="s">
        <v>1436</v>
      </c>
      <c r="B526" t="s">
        <v>1082</v>
      </c>
      <c r="C526">
        <v>2018</v>
      </c>
      <c r="E526" t="s">
        <v>3239</v>
      </c>
      <c r="F526" t="s">
        <v>9987</v>
      </c>
      <c r="G526" t="s">
        <v>180</v>
      </c>
    </row>
    <row r="527" spans="1:7" x14ac:dyDescent="0.25">
      <c r="A527" t="s">
        <v>90</v>
      </c>
      <c r="B527" t="s">
        <v>1082</v>
      </c>
      <c r="C527">
        <v>2017</v>
      </c>
      <c r="E527" t="s">
        <v>3239</v>
      </c>
      <c r="F527" t="s">
        <v>9987</v>
      </c>
      <c r="G527" t="s">
        <v>180</v>
      </c>
    </row>
    <row r="528" spans="1:7" x14ac:dyDescent="0.25">
      <c r="A528" t="s">
        <v>571</v>
      </c>
      <c r="B528" t="s">
        <v>1086</v>
      </c>
      <c r="C528">
        <v>1998</v>
      </c>
      <c r="D528" t="s">
        <v>180</v>
      </c>
      <c r="F528" t="s">
        <v>9532</v>
      </c>
      <c r="G528" t="s">
        <v>3980</v>
      </c>
    </row>
    <row r="529" spans="1:7" x14ac:dyDescent="0.25">
      <c r="A529" t="s">
        <v>16972</v>
      </c>
      <c r="B529" t="s">
        <v>1089</v>
      </c>
      <c r="C529">
        <v>2023</v>
      </c>
      <c r="D529" t="s">
        <v>180</v>
      </c>
      <c r="F529" t="s">
        <v>16976</v>
      </c>
      <c r="G529" t="s">
        <v>3980</v>
      </c>
    </row>
    <row r="530" spans="1:7" x14ac:dyDescent="0.25">
      <c r="A530" t="s">
        <v>2797</v>
      </c>
      <c r="B530" t="s">
        <v>1089</v>
      </c>
      <c r="C530">
        <v>2021</v>
      </c>
      <c r="E530" t="s">
        <v>1092</v>
      </c>
      <c r="F530" t="s">
        <v>9293</v>
      </c>
      <c r="G530" t="s">
        <v>3980</v>
      </c>
    </row>
    <row r="531" spans="1:7" x14ac:dyDescent="0.25">
      <c r="A531" t="s">
        <v>2370</v>
      </c>
      <c r="B531" t="s">
        <v>1093</v>
      </c>
      <c r="C531">
        <v>2021</v>
      </c>
      <c r="E531" t="s">
        <v>3006</v>
      </c>
      <c r="F531" t="s">
        <v>9533</v>
      </c>
      <c r="G531" t="s">
        <v>180</v>
      </c>
    </row>
    <row r="532" spans="1:7" x14ac:dyDescent="0.25">
      <c r="A532" t="s">
        <v>2166</v>
      </c>
      <c r="B532" t="s">
        <v>1097</v>
      </c>
      <c r="C532">
        <v>2013</v>
      </c>
      <c r="E532" t="s">
        <v>3323</v>
      </c>
      <c r="F532" t="s">
        <v>9012</v>
      </c>
      <c r="G532" t="s">
        <v>3980</v>
      </c>
    </row>
    <row r="533" spans="1:7" x14ac:dyDescent="0.25">
      <c r="A533" t="s">
        <v>2421</v>
      </c>
      <c r="B533" t="s">
        <v>1097</v>
      </c>
      <c r="C533">
        <v>2008</v>
      </c>
      <c r="E533" t="s">
        <v>3323</v>
      </c>
      <c r="F533" t="s">
        <v>9170</v>
      </c>
      <c r="G533" t="s">
        <v>3980</v>
      </c>
    </row>
    <row r="534" spans="1:7" x14ac:dyDescent="0.25">
      <c r="A534" t="s">
        <v>779</v>
      </c>
      <c r="B534" t="s">
        <v>1101</v>
      </c>
      <c r="C534">
        <v>2023</v>
      </c>
      <c r="E534" t="s">
        <v>2975</v>
      </c>
      <c r="F534" t="s">
        <v>8602</v>
      </c>
      <c r="G534" t="s">
        <v>3980</v>
      </c>
    </row>
    <row r="535" spans="1:7" x14ac:dyDescent="0.25">
      <c r="A535" t="s">
        <v>1082</v>
      </c>
      <c r="B535" t="s">
        <v>1101</v>
      </c>
      <c r="C535">
        <v>2021</v>
      </c>
      <c r="E535" t="s">
        <v>2975</v>
      </c>
      <c r="F535" t="s">
        <v>8702</v>
      </c>
      <c r="G535" t="s">
        <v>3980</v>
      </c>
    </row>
    <row r="536" spans="1:7" x14ac:dyDescent="0.25">
      <c r="A536" t="s">
        <v>1436</v>
      </c>
      <c r="B536" t="s">
        <v>1101</v>
      </c>
      <c r="C536">
        <v>2018</v>
      </c>
      <c r="E536" t="s">
        <v>3240</v>
      </c>
      <c r="F536" t="s">
        <v>8820</v>
      </c>
      <c r="G536" t="s">
        <v>3980</v>
      </c>
    </row>
    <row r="537" spans="1:7" x14ac:dyDescent="0.25">
      <c r="A537" t="s">
        <v>90</v>
      </c>
      <c r="B537" t="s">
        <v>1101</v>
      </c>
      <c r="C537">
        <v>2017</v>
      </c>
      <c r="E537" t="s">
        <v>3240</v>
      </c>
      <c r="F537" t="s">
        <v>9077</v>
      </c>
      <c r="G537" t="s">
        <v>3980</v>
      </c>
    </row>
    <row r="538" spans="1:7" x14ac:dyDescent="0.25">
      <c r="A538" t="s">
        <v>339</v>
      </c>
      <c r="B538" t="s">
        <v>1104</v>
      </c>
      <c r="C538">
        <v>2022</v>
      </c>
      <c r="E538" s="10" t="s">
        <v>8308</v>
      </c>
      <c r="F538" t="s">
        <v>8454</v>
      </c>
      <c r="G538" t="s">
        <v>3980</v>
      </c>
    </row>
    <row r="539" spans="1:7" x14ac:dyDescent="0.25">
      <c r="A539" t="s">
        <v>490</v>
      </c>
      <c r="B539" t="s">
        <v>1104</v>
      </c>
      <c r="C539">
        <v>2022</v>
      </c>
      <c r="E539" s="10" t="s">
        <v>8308</v>
      </c>
      <c r="F539" t="s">
        <v>8515</v>
      </c>
      <c r="G539" t="s">
        <v>3980</v>
      </c>
    </row>
    <row r="540" spans="1:7" x14ac:dyDescent="0.25">
      <c r="A540" t="s">
        <v>1944</v>
      </c>
      <c r="B540" t="s">
        <v>1104</v>
      </c>
      <c r="C540">
        <v>2022</v>
      </c>
      <c r="E540" s="10" t="s">
        <v>8308</v>
      </c>
      <c r="F540" t="s">
        <v>8949</v>
      </c>
      <c r="G540" t="s">
        <v>3980</v>
      </c>
    </row>
    <row r="541" spans="1:7" x14ac:dyDescent="0.25">
      <c r="A541" t="s">
        <v>1108</v>
      </c>
      <c r="B541" t="s">
        <v>1112</v>
      </c>
      <c r="C541">
        <v>2018</v>
      </c>
      <c r="D541" t="s">
        <v>180</v>
      </c>
      <c r="F541" t="s">
        <v>9534</v>
      </c>
      <c r="G541" t="s">
        <v>3980</v>
      </c>
    </row>
    <row r="542" spans="1:7" x14ac:dyDescent="0.25">
      <c r="A542" t="s">
        <v>1137</v>
      </c>
      <c r="B542" t="s">
        <v>1116</v>
      </c>
      <c r="C542">
        <v>2012</v>
      </c>
      <c r="E542" t="s">
        <v>3194</v>
      </c>
      <c r="F542" t="s">
        <v>8715</v>
      </c>
      <c r="G542" t="s">
        <v>3980</v>
      </c>
    </row>
    <row r="543" spans="1:7" x14ac:dyDescent="0.25">
      <c r="A543" t="s">
        <v>90</v>
      </c>
      <c r="B543" t="s">
        <v>1116</v>
      </c>
      <c r="C543">
        <v>2017</v>
      </c>
      <c r="E543" t="s">
        <v>3194</v>
      </c>
      <c r="F543" t="s">
        <v>9078</v>
      </c>
      <c r="G543" t="s">
        <v>3980</v>
      </c>
    </row>
    <row r="544" spans="1:7" x14ac:dyDescent="0.25">
      <c r="A544" t="s">
        <v>16922</v>
      </c>
      <c r="B544" t="s">
        <v>16943</v>
      </c>
      <c r="C544">
        <v>2020</v>
      </c>
      <c r="E544" s="10" t="s">
        <v>16944</v>
      </c>
      <c r="F544" t="s">
        <v>16946</v>
      </c>
      <c r="G544" t="s">
        <v>3980</v>
      </c>
    </row>
    <row r="545" spans="1:7" x14ac:dyDescent="0.25">
      <c r="A545" t="s">
        <v>1287</v>
      </c>
      <c r="B545" t="s">
        <v>1122</v>
      </c>
      <c r="C545">
        <v>2019</v>
      </c>
      <c r="E545" t="s">
        <v>3218</v>
      </c>
      <c r="F545" t="s">
        <v>8763</v>
      </c>
      <c r="G545" t="s">
        <v>3980</v>
      </c>
    </row>
    <row r="546" spans="1:7" x14ac:dyDescent="0.25">
      <c r="A546" t="s">
        <v>90</v>
      </c>
      <c r="B546" t="s">
        <v>1122</v>
      </c>
      <c r="C546">
        <v>2017</v>
      </c>
      <c r="E546" t="s">
        <v>3218</v>
      </c>
      <c r="F546" t="s">
        <v>9079</v>
      </c>
      <c r="G546" t="s">
        <v>3980</v>
      </c>
    </row>
    <row r="547" spans="1:7" x14ac:dyDescent="0.25">
      <c r="A547" t="s">
        <v>155</v>
      </c>
      <c r="B547" t="s">
        <v>1126</v>
      </c>
      <c r="C547">
        <v>2011</v>
      </c>
      <c r="E547" t="s">
        <v>3006</v>
      </c>
      <c r="F547" t="s">
        <v>9535</v>
      </c>
      <c r="G547" t="s">
        <v>180</v>
      </c>
    </row>
    <row r="548" spans="1:7" x14ac:dyDescent="0.25">
      <c r="A548" t="s">
        <v>1428</v>
      </c>
      <c r="B548" t="s">
        <v>1130</v>
      </c>
      <c r="C548">
        <v>2021</v>
      </c>
      <c r="E548" t="s">
        <v>3232</v>
      </c>
      <c r="F548" t="s">
        <v>8802</v>
      </c>
      <c r="G548" t="s">
        <v>3980</v>
      </c>
    </row>
    <row r="549" spans="1:7" x14ac:dyDescent="0.25">
      <c r="A549" t="s">
        <v>249</v>
      </c>
      <c r="B549" t="s">
        <v>1134</v>
      </c>
      <c r="C549">
        <v>1994</v>
      </c>
      <c r="E549" t="s">
        <v>2982</v>
      </c>
      <c r="F549" t="s">
        <v>8423</v>
      </c>
      <c r="G549" t="s">
        <v>3980</v>
      </c>
    </row>
    <row r="550" spans="1:7" x14ac:dyDescent="0.25">
      <c r="A550" t="s">
        <v>915</v>
      </c>
      <c r="B550" t="s">
        <v>1134</v>
      </c>
      <c r="C550">
        <v>2002</v>
      </c>
      <c r="E550" t="s">
        <v>2982</v>
      </c>
      <c r="F550" t="s">
        <v>8645</v>
      </c>
      <c r="G550" t="s">
        <v>3980</v>
      </c>
    </row>
    <row r="551" spans="1:7" x14ac:dyDescent="0.25">
      <c r="A551" t="s">
        <v>1531</v>
      </c>
      <c r="B551" t="s">
        <v>1134</v>
      </c>
      <c r="C551">
        <v>1995</v>
      </c>
      <c r="E551" t="s">
        <v>2982</v>
      </c>
      <c r="F551" t="s">
        <v>9386</v>
      </c>
      <c r="G551" t="s">
        <v>3980</v>
      </c>
    </row>
    <row r="552" spans="1:7" x14ac:dyDescent="0.25">
      <c r="A552" t="s">
        <v>1788</v>
      </c>
      <c r="B552" t="s">
        <v>1134</v>
      </c>
      <c r="C552">
        <v>1987</v>
      </c>
      <c r="E552" t="s">
        <v>2982</v>
      </c>
      <c r="F552" t="s">
        <v>8894</v>
      </c>
      <c r="G552" t="s">
        <v>3980</v>
      </c>
    </row>
    <row r="553" spans="1:7" x14ac:dyDescent="0.25">
      <c r="A553" t="s">
        <v>2421</v>
      </c>
      <c r="B553" t="s">
        <v>1137</v>
      </c>
      <c r="C553">
        <v>2008</v>
      </c>
      <c r="E553" t="s">
        <v>3384</v>
      </c>
      <c r="F553" t="s">
        <v>9536</v>
      </c>
      <c r="G553" t="s">
        <v>180</v>
      </c>
    </row>
    <row r="554" spans="1:7" x14ac:dyDescent="0.25">
      <c r="A554" t="s">
        <v>2867</v>
      </c>
      <c r="B554" t="s">
        <v>1137</v>
      </c>
      <c r="C554">
        <v>2005</v>
      </c>
      <c r="E554" s="10" t="s">
        <v>8358</v>
      </c>
      <c r="F554" t="s">
        <v>9325</v>
      </c>
      <c r="G554" t="s">
        <v>3980</v>
      </c>
    </row>
    <row r="555" spans="1:7" x14ac:dyDescent="0.25">
      <c r="A555" t="s">
        <v>155</v>
      </c>
      <c r="B555" t="s">
        <v>1141</v>
      </c>
      <c r="C555">
        <v>2011</v>
      </c>
      <c r="E555" t="s">
        <v>3396</v>
      </c>
      <c r="F555" t="s">
        <v>9234</v>
      </c>
      <c r="G555" t="s">
        <v>3980</v>
      </c>
    </row>
    <row r="556" spans="1:7" x14ac:dyDescent="0.25">
      <c r="A556" t="s">
        <v>752</v>
      </c>
      <c r="B556" t="s">
        <v>1144</v>
      </c>
      <c r="C556">
        <v>2018</v>
      </c>
      <c r="E556" t="s">
        <v>3111</v>
      </c>
      <c r="F556" t="s">
        <v>8585</v>
      </c>
      <c r="G556" t="s">
        <v>3980</v>
      </c>
    </row>
    <row r="557" spans="1:7" x14ac:dyDescent="0.25">
      <c r="A557" t="s">
        <v>2166</v>
      </c>
      <c r="B557" t="s">
        <v>1144</v>
      </c>
      <c r="C557">
        <v>2013</v>
      </c>
      <c r="E557" t="s">
        <v>3111</v>
      </c>
      <c r="F557" t="s">
        <v>9013</v>
      </c>
      <c r="G557" t="s">
        <v>3980</v>
      </c>
    </row>
    <row r="558" spans="1:7" x14ac:dyDescent="0.25">
      <c r="A558" t="s">
        <v>2708</v>
      </c>
      <c r="B558" t="s">
        <v>1148</v>
      </c>
      <c r="C558">
        <v>1999</v>
      </c>
      <c r="E558" t="s">
        <v>3408</v>
      </c>
      <c r="F558" t="s">
        <v>9278</v>
      </c>
      <c r="G558" t="s">
        <v>3980</v>
      </c>
    </row>
    <row r="559" spans="1:7" x14ac:dyDescent="0.25">
      <c r="A559" t="s">
        <v>1654</v>
      </c>
      <c r="B559" t="s">
        <v>1150</v>
      </c>
      <c r="C559">
        <v>2011</v>
      </c>
      <c r="D559" t="s">
        <v>180</v>
      </c>
      <c r="F559" t="s">
        <v>9537</v>
      </c>
      <c r="G559" t="s">
        <v>3980</v>
      </c>
    </row>
    <row r="560" spans="1:7" x14ac:dyDescent="0.25">
      <c r="A560" t="s">
        <v>1739</v>
      </c>
      <c r="B560" t="s">
        <v>1150</v>
      </c>
      <c r="C560">
        <v>2011</v>
      </c>
      <c r="D560" t="s">
        <v>180</v>
      </c>
      <c r="F560" t="s">
        <v>9538</v>
      </c>
      <c r="G560" t="s">
        <v>3980</v>
      </c>
    </row>
    <row r="561" spans="1:7" x14ac:dyDescent="0.25">
      <c r="A561" t="s">
        <v>1754</v>
      </c>
      <c r="B561" t="s">
        <v>9813</v>
      </c>
      <c r="C561">
        <v>1995</v>
      </c>
      <c r="E561" s="10" t="s">
        <v>9814</v>
      </c>
      <c r="F561" t="s">
        <v>9817</v>
      </c>
      <c r="G561" t="s">
        <v>3980</v>
      </c>
    </row>
    <row r="562" spans="1:7" x14ac:dyDescent="0.25">
      <c r="A562" t="s">
        <v>1963</v>
      </c>
      <c r="B562" t="s">
        <v>9813</v>
      </c>
      <c r="C562">
        <v>2012</v>
      </c>
      <c r="E562" s="10" t="s">
        <v>9814</v>
      </c>
      <c r="F562" t="s">
        <v>9815</v>
      </c>
      <c r="G562" t="s">
        <v>3980</v>
      </c>
    </row>
    <row r="563" spans="1:7" x14ac:dyDescent="0.25">
      <c r="A563" t="s">
        <v>2279</v>
      </c>
      <c r="B563" t="s">
        <v>9813</v>
      </c>
      <c r="C563">
        <v>2014</v>
      </c>
      <c r="E563" s="10" t="s">
        <v>9814</v>
      </c>
      <c r="F563" t="s">
        <v>9816</v>
      </c>
      <c r="G563" t="s">
        <v>3980</v>
      </c>
    </row>
    <row r="564" spans="1:7" x14ac:dyDescent="0.25">
      <c r="A564" t="s">
        <v>752</v>
      </c>
      <c r="B564" t="s">
        <v>1152</v>
      </c>
      <c r="C564">
        <v>2018</v>
      </c>
      <c r="E564" t="s">
        <v>3112</v>
      </c>
      <c r="F564" t="s">
        <v>8586</v>
      </c>
      <c r="G564" t="s">
        <v>3980</v>
      </c>
    </row>
    <row r="565" spans="1:7" x14ac:dyDescent="0.25">
      <c r="A565" t="s">
        <v>1039</v>
      </c>
      <c r="B565" t="s">
        <v>1152</v>
      </c>
      <c r="C565">
        <v>2016</v>
      </c>
      <c r="E565" t="s">
        <v>3112</v>
      </c>
      <c r="F565" t="s">
        <v>8685</v>
      </c>
      <c r="G565" t="s">
        <v>3980</v>
      </c>
    </row>
    <row r="566" spans="1:7" x14ac:dyDescent="0.25">
      <c r="A566" t="s">
        <v>2247</v>
      </c>
      <c r="B566" t="s">
        <v>1152</v>
      </c>
      <c r="C566">
        <v>2020</v>
      </c>
      <c r="E566" t="s">
        <v>2975</v>
      </c>
      <c r="F566" t="s">
        <v>9028</v>
      </c>
      <c r="G566" t="s">
        <v>3980</v>
      </c>
    </row>
    <row r="567" spans="1:7" x14ac:dyDescent="0.25">
      <c r="A567" t="s">
        <v>346</v>
      </c>
      <c r="B567" t="s">
        <v>1156</v>
      </c>
      <c r="C567">
        <v>2023</v>
      </c>
      <c r="E567" t="s">
        <v>3023</v>
      </c>
      <c r="F567" t="s">
        <v>8474</v>
      </c>
      <c r="G567" t="s">
        <v>3980</v>
      </c>
    </row>
    <row r="568" spans="1:7" x14ac:dyDescent="0.25">
      <c r="A568" t="s">
        <v>702</v>
      </c>
      <c r="B568" t="s">
        <v>1159</v>
      </c>
      <c r="C568">
        <v>2022</v>
      </c>
      <c r="E568" t="s">
        <v>3082</v>
      </c>
      <c r="F568" t="s">
        <v>8548</v>
      </c>
      <c r="G568" t="s">
        <v>3980</v>
      </c>
    </row>
    <row r="569" spans="1:7" x14ac:dyDescent="0.25">
      <c r="A569" t="s">
        <v>1287</v>
      </c>
      <c r="B569" t="s">
        <v>1159</v>
      </c>
      <c r="C569">
        <v>2019</v>
      </c>
      <c r="E569" t="s">
        <v>3082</v>
      </c>
      <c r="F569" t="s">
        <v>8764</v>
      </c>
      <c r="G569" t="s">
        <v>3980</v>
      </c>
    </row>
    <row r="570" spans="1:7" x14ac:dyDescent="0.25">
      <c r="A570" t="s">
        <v>2129</v>
      </c>
      <c r="B570" t="s">
        <v>1161</v>
      </c>
      <c r="C570">
        <v>2020</v>
      </c>
      <c r="E570" t="s">
        <v>3006</v>
      </c>
      <c r="F570" t="s">
        <v>9539</v>
      </c>
      <c r="G570" t="s">
        <v>180</v>
      </c>
    </row>
    <row r="571" spans="1:7" x14ac:dyDescent="0.25">
      <c r="A571" t="s">
        <v>249</v>
      </c>
      <c r="B571" t="s">
        <v>1164</v>
      </c>
      <c r="C571">
        <v>1994</v>
      </c>
      <c r="E571" s="10" t="s">
        <v>8400</v>
      </c>
      <c r="F571" t="s">
        <v>8401</v>
      </c>
      <c r="G571" t="s">
        <v>3980</v>
      </c>
    </row>
    <row r="572" spans="1:7" x14ac:dyDescent="0.25">
      <c r="A572" t="s">
        <v>1277</v>
      </c>
      <c r="B572" t="s">
        <v>1164</v>
      </c>
      <c r="C572">
        <v>1984</v>
      </c>
      <c r="E572" t="s">
        <v>3213</v>
      </c>
      <c r="F572" t="s">
        <v>8745</v>
      </c>
      <c r="G572" t="s">
        <v>3980</v>
      </c>
    </row>
    <row r="573" spans="1:7" x14ac:dyDescent="0.25">
      <c r="A573" t="s">
        <v>1164</v>
      </c>
      <c r="B573" t="s">
        <v>1167</v>
      </c>
      <c r="C573">
        <v>2002</v>
      </c>
      <c r="D573" t="s">
        <v>180</v>
      </c>
      <c r="F573" t="s">
        <v>9540</v>
      </c>
      <c r="G573" t="s">
        <v>3980</v>
      </c>
    </row>
    <row r="574" spans="1:7" x14ac:dyDescent="0.25">
      <c r="A574" t="s">
        <v>249</v>
      </c>
      <c r="B574" t="s">
        <v>1170</v>
      </c>
      <c r="C574">
        <v>1994</v>
      </c>
      <c r="E574" t="s">
        <v>2983</v>
      </c>
      <c r="F574" t="s">
        <v>8424</v>
      </c>
      <c r="G574" t="s">
        <v>3980</v>
      </c>
    </row>
    <row r="575" spans="1:7" x14ac:dyDescent="0.25">
      <c r="A575" t="s">
        <v>1167</v>
      </c>
      <c r="B575" t="s">
        <v>1170</v>
      </c>
      <c r="C575">
        <v>2007</v>
      </c>
      <c r="D575" t="s">
        <v>180</v>
      </c>
      <c r="F575" t="s">
        <v>9541</v>
      </c>
      <c r="G575" t="s">
        <v>3980</v>
      </c>
    </row>
    <row r="576" spans="1:7" x14ac:dyDescent="0.25">
      <c r="A576" t="s">
        <v>1277</v>
      </c>
      <c r="B576" t="s">
        <v>1170</v>
      </c>
      <c r="C576">
        <v>1984</v>
      </c>
      <c r="E576" t="s">
        <v>2983</v>
      </c>
      <c r="F576" t="s">
        <v>8746</v>
      </c>
      <c r="G576" t="s">
        <v>3980</v>
      </c>
    </row>
    <row r="577" spans="1:7" x14ac:dyDescent="0.25">
      <c r="A577" t="s">
        <v>2797</v>
      </c>
      <c r="B577" t="s">
        <v>1173</v>
      </c>
      <c r="C577">
        <v>2021</v>
      </c>
      <c r="E577" t="s">
        <v>2975</v>
      </c>
      <c r="F577" t="s">
        <v>9294</v>
      </c>
      <c r="G577" t="s">
        <v>3980</v>
      </c>
    </row>
    <row r="578" spans="1:7" x14ac:dyDescent="0.25">
      <c r="A578" t="s">
        <v>1173</v>
      </c>
      <c r="B578" t="s">
        <v>1177</v>
      </c>
      <c r="C578">
        <v>2024</v>
      </c>
      <c r="D578" t="s">
        <v>180</v>
      </c>
      <c r="F578" t="s">
        <v>9542</v>
      </c>
      <c r="G578" t="s">
        <v>3980</v>
      </c>
    </row>
    <row r="579" spans="1:7" x14ac:dyDescent="0.25">
      <c r="A579" t="s">
        <v>1180</v>
      </c>
      <c r="B579" t="s">
        <v>1184</v>
      </c>
      <c r="C579">
        <v>2020</v>
      </c>
      <c r="D579" t="s">
        <v>180</v>
      </c>
      <c r="F579" t="s">
        <v>9543</v>
      </c>
      <c r="G579" t="s">
        <v>3980</v>
      </c>
    </row>
    <row r="580" spans="1:7" x14ac:dyDescent="0.25">
      <c r="A580" t="s">
        <v>346</v>
      </c>
      <c r="B580" t="s">
        <v>1188</v>
      </c>
      <c r="C580">
        <v>2023</v>
      </c>
      <c r="E580" s="10" t="s">
        <v>8388</v>
      </c>
      <c r="F580" t="s">
        <v>8475</v>
      </c>
      <c r="G580" t="s">
        <v>3980</v>
      </c>
    </row>
    <row r="581" spans="1:7" x14ac:dyDescent="0.25">
      <c r="A581" t="s">
        <v>2797</v>
      </c>
      <c r="B581" t="s">
        <v>1188</v>
      </c>
      <c r="C581">
        <v>2021</v>
      </c>
      <c r="E581" t="s">
        <v>3416</v>
      </c>
      <c r="F581" t="s">
        <v>9295</v>
      </c>
      <c r="G581" t="s">
        <v>3980</v>
      </c>
    </row>
    <row r="582" spans="1:7" x14ac:dyDescent="0.25">
      <c r="A582" t="s">
        <v>1788</v>
      </c>
      <c r="B582" t="s">
        <v>1190</v>
      </c>
      <c r="C582">
        <v>1987</v>
      </c>
      <c r="E582" t="s">
        <v>3270</v>
      </c>
      <c r="F582" t="s">
        <v>9544</v>
      </c>
      <c r="G582" t="s">
        <v>180</v>
      </c>
    </row>
    <row r="583" spans="1:7" x14ac:dyDescent="0.25">
      <c r="A583" t="s">
        <v>490</v>
      </c>
      <c r="B583" t="s">
        <v>1194</v>
      </c>
      <c r="C583">
        <v>2022</v>
      </c>
      <c r="E583" s="10" t="s">
        <v>8379</v>
      </c>
      <c r="F583" t="s">
        <v>9366</v>
      </c>
      <c r="G583" t="s">
        <v>3980</v>
      </c>
    </row>
    <row r="584" spans="1:7" x14ac:dyDescent="0.25">
      <c r="A584" t="s">
        <v>1542</v>
      </c>
      <c r="B584" t="s">
        <v>1194</v>
      </c>
      <c r="C584">
        <v>2021</v>
      </c>
      <c r="E584" s="10" t="s">
        <v>8379</v>
      </c>
      <c r="F584" t="s">
        <v>9367</v>
      </c>
      <c r="G584" t="s">
        <v>3980</v>
      </c>
    </row>
    <row r="585" spans="1:7" x14ac:dyDescent="0.25">
      <c r="A585" t="s">
        <v>2691</v>
      </c>
      <c r="B585" t="s">
        <v>1194</v>
      </c>
      <c r="C585">
        <v>2022</v>
      </c>
      <c r="E585" s="10" t="s">
        <v>8379</v>
      </c>
      <c r="F585" t="s">
        <v>9368</v>
      </c>
      <c r="G585" t="s">
        <v>3980</v>
      </c>
    </row>
    <row r="586" spans="1:7" x14ac:dyDescent="0.25">
      <c r="A586" t="s">
        <v>346</v>
      </c>
      <c r="B586" t="s">
        <v>16841</v>
      </c>
      <c r="C586">
        <v>2023</v>
      </c>
      <c r="E586" s="10" t="s">
        <v>16845</v>
      </c>
      <c r="F586" t="s">
        <v>16844</v>
      </c>
      <c r="G586" t="s">
        <v>3980</v>
      </c>
    </row>
    <row r="587" spans="1:7" x14ac:dyDescent="0.25">
      <c r="A587" t="s">
        <v>339</v>
      </c>
      <c r="B587" t="s">
        <v>1204</v>
      </c>
      <c r="C587">
        <v>2022</v>
      </c>
      <c r="E587" s="10" t="s">
        <v>8323</v>
      </c>
      <c r="F587" t="s">
        <v>8455</v>
      </c>
      <c r="G587" t="s">
        <v>3980</v>
      </c>
    </row>
    <row r="588" spans="1:7" x14ac:dyDescent="0.25">
      <c r="A588" t="s">
        <v>840</v>
      </c>
      <c r="B588" t="s">
        <v>1204</v>
      </c>
      <c r="C588">
        <v>1996</v>
      </c>
      <c r="E588" s="10" t="s">
        <v>8324</v>
      </c>
      <c r="F588" t="s">
        <v>8618</v>
      </c>
      <c r="G588" t="s">
        <v>3980</v>
      </c>
    </row>
    <row r="589" spans="1:7" x14ac:dyDescent="0.25">
      <c r="A589" t="s">
        <v>2797</v>
      </c>
      <c r="B589" t="s">
        <v>1204</v>
      </c>
      <c r="C589">
        <v>2021</v>
      </c>
      <c r="E589" t="s">
        <v>3006</v>
      </c>
      <c r="F589" t="s">
        <v>9545</v>
      </c>
      <c r="G589" t="s">
        <v>180</v>
      </c>
    </row>
    <row r="590" spans="1:7" x14ac:dyDescent="0.25">
      <c r="A590" t="s">
        <v>1287</v>
      </c>
      <c r="B590" t="s">
        <v>1208</v>
      </c>
      <c r="C590">
        <v>2019</v>
      </c>
      <c r="E590" s="10" t="s">
        <v>12649</v>
      </c>
      <c r="F590" t="s">
        <v>12650</v>
      </c>
      <c r="G590" t="s">
        <v>3980</v>
      </c>
    </row>
    <row r="591" spans="1:7" x14ac:dyDescent="0.25">
      <c r="A591" t="s">
        <v>2129</v>
      </c>
      <c r="B591" t="s">
        <v>1208</v>
      </c>
      <c r="C591">
        <v>2020</v>
      </c>
      <c r="E591" s="10" t="s">
        <v>12649</v>
      </c>
      <c r="F591" t="s">
        <v>12650</v>
      </c>
      <c r="G591" t="s">
        <v>3980</v>
      </c>
    </row>
    <row r="592" spans="1:7" x14ac:dyDescent="0.25">
      <c r="A592" t="s">
        <v>1039</v>
      </c>
      <c r="B592" t="s">
        <v>1212</v>
      </c>
      <c r="C592">
        <v>2016</v>
      </c>
      <c r="E592" t="s">
        <v>2975</v>
      </c>
      <c r="F592" t="s">
        <v>8686</v>
      </c>
      <c r="G592" t="s">
        <v>3980</v>
      </c>
    </row>
    <row r="593" spans="1:7" x14ac:dyDescent="0.25">
      <c r="A593" t="s">
        <v>1287</v>
      </c>
      <c r="B593" t="s">
        <v>1212</v>
      </c>
      <c r="C593">
        <v>2019</v>
      </c>
      <c r="E593" t="s">
        <v>2975</v>
      </c>
      <c r="F593" t="s">
        <v>8765</v>
      </c>
      <c r="G593" t="s">
        <v>3980</v>
      </c>
    </row>
    <row r="594" spans="1:7" x14ac:dyDescent="0.25">
      <c r="A594" t="s">
        <v>2421</v>
      </c>
      <c r="B594" t="s">
        <v>1212</v>
      </c>
      <c r="C594">
        <v>2008</v>
      </c>
      <c r="E594" t="s">
        <v>2975</v>
      </c>
      <c r="F594" t="s">
        <v>9171</v>
      </c>
      <c r="G594" t="s">
        <v>3980</v>
      </c>
    </row>
    <row r="595" spans="1:7" x14ac:dyDescent="0.25">
      <c r="A595" t="s">
        <v>155</v>
      </c>
      <c r="B595" t="s">
        <v>1212</v>
      </c>
      <c r="C595">
        <v>2011</v>
      </c>
      <c r="E595" t="s">
        <v>2975</v>
      </c>
      <c r="F595" t="s">
        <v>9235</v>
      </c>
      <c r="G595" t="s">
        <v>3980</v>
      </c>
    </row>
    <row r="596" spans="1:7" x14ac:dyDescent="0.25">
      <c r="A596" t="s">
        <v>957</v>
      </c>
      <c r="B596" t="s">
        <v>1216</v>
      </c>
      <c r="C596">
        <v>2006</v>
      </c>
      <c r="E596" t="s">
        <v>2975</v>
      </c>
      <c r="F596" t="s">
        <v>8663</v>
      </c>
      <c r="G596" t="s">
        <v>3980</v>
      </c>
    </row>
    <row r="597" spans="1:7" x14ac:dyDescent="0.25">
      <c r="A597" t="s">
        <v>2147</v>
      </c>
      <c r="B597" t="s">
        <v>1220</v>
      </c>
      <c r="C597">
        <v>1980</v>
      </c>
      <c r="E597" t="s">
        <v>3314</v>
      </c>
      <c r="F597" t="s">
        <v>8993</v>
      </c>
      <c r="G597" t="s">
        <v>3980</v>
      </c>
    </row>
    <row r="598" spans="1:7" x14ac:dyDescent="0.25">
      <c r="A598" t="s">
        <v>155</v>
      </c>
      <c r="B598" t="s">
        <v>1220</v>
      </c>
      <c r="C598">
        <v>2011</v>
      </c>
      <c r="E598" t="s">
        <v>3314</v>
      </c>
      <c r="F598" t="s">
        <v>9236</v>
      </c>
      <c r="G598" t="s">
        <v>3980</v>
      </c>
    </row>
    <row r="599" spans="1:7" x14ac:dyDescent="0.25">
      <c r="A599" t="s">
        <v>90</v>
      </c>
      <c r="B599" t="s">
        <v>1224</v>
      </c>
      <c r="C599">
        <v>2022</v>
      </c>
      <c r="E599" t="s">
        <v>3350</v>
      </c>
      <c r="F599" t="s">
        <v>9546</v>
      </c>
      <c r="G599" t="s">
        <v>180</v>
      </c>
    </row>
    <row r="600" spans="1:7" x14ac:dyDescent="0.25">
      <c r="A600" t="s">
        <v>923</v>
      </c>
      <c r="B600" t="s">
        <v>1228</v>
      </c>
      <c r="C600">
        <v>2015</v>
      </c>
      <c r="E600" t="s">
        <v>3147</v>
      </c>
      <c r="F600" t="s">
        <v>8652</v>
      </c>
      <c r="G600" t="s">
        <v>3980</v>
      </c>
    </row>
    <row r="601" spans="1:7" x14ac:dyDescent="0.25">
      <c r="A601" t="s">
        <v>1039</v>
      </c>
      <c r="B601" t="s">
        <v>1228</v>
      </c>
      <c r="C601">
        <v>2016</v>
      </c>
      <c r="E601" s="10" t="s">
        <v>9781</v>
      </c>
      <c r="F601" t="s">
        <v>9780</v>
      </c>
      <c r="G601" t="s">
        <v>3980</v>
      </c>
    </row>
    <row r="602" spans="1:7" x14ac:dyDescent="0.25">
      <c r="A602" t="s">
        <v>1848</v>
      </c>
      <c r="B602" t="s">
        <v>1228</v>
      </c>
      <c r="C602">
        <v>2015</v>
      </c>
      <c r="E602" t="s">
        <v>3290</v>
      </c>
      <c r="F602" t="s">
        <v>8930</v>
      </c>
      <c r="G602" t="s">
        <v>3980</v>
      </c>
    </row>
    <row r="603" spans="1:7" x14ac:dyDescent="0.25">
      <c r="A603" t="s">
        <v>2421</v>
      </c>
      <c r="B603" t="s">
        <v>1228</v>
      </c>
      <c r="C603">
        <v>2008</v>
      </c>
      <c r="E603" t="s">
        <v>3290</v>
      </c>
      <c r="F603" t="s">
        <v>9172</v>
      </c>
      <c r="G603" t="s">
        <v>3980</v>
      </c>
    </row>
    <row r="604" spans="1:7" x14ac:dyDescent="0.25">
      <c r="A604" t="s">
        <v>2511</v>
      </c>
      <c r="B604" t="s">
        <v>1228</v>
      </c>
      <c r="C604">
        <v>2013</v>
      </c>
      <c r="E604" t="s">
        <v>3290</v>
      </c>
      <c r="F604" t="s">
        <v>9205</v>
      </c>
      <c r="G604" t="s">
        <v>3980</v>
      </c>
    </row>
    <row r="605" spans="1:7" x14ac:dyDescent="0.25">
      <c r="A605" t="s">
        <v>155</v>
      </c>
      <c r="B605" t="s">
        <v>1228</v>
      </c>
      <c r="C605">
        <v>2011</v>
      </c>
      <c r="E605" s="10" t="s">
        <v>9781</v>
      </c>
      <c r="F605" t="s">
        <v>9779</v>
      </c>
      <c r="G605" t="s">
        <v>3980</v>
      </c>
    </row>
    <row r="606" spans="1:7" x14ac:dyDescent="0.25">
      <c r="A606" t="s">
        <v>1228</v>
      </c>
      <c r="B606" t="s">
        <v>1232</v>
      </c>
      <c r="C606">
        <v>2026</v>
      </c>
      <c r="D606" t="s">
        <v>180</v>
      </c>
      <c r="F606" t="s">
        <v>9547</v>
      </c>
      <c r="G606" t="s">
        <v>3980</v>
      </c>
    </row>
    <row r="607" spans="1:7" x14ac:dyDescent="0.25">
      <c r="A607" t="s">
        <v>2797</v>
      </c>
      <c r="B607" t="s">
        <v>1236</v>
      </c>
      <c r="C607">
        <v>2021</v>
      </c>
      <c r="E607" t="s">
        <v>3006</v>
      </c>
      <c r="F607" t="s">
        <v>9548</v>
      </c>
      <c r="G607" t="s">
        <v>180</v>
      </c>
    </row>
    <row r="608" spans="1:7" x14ac:dyDescent="0.25">
      <c r="A608" t="s">
        <v>739</v>
      </c>
      <c r="B608" t="s">
        <v>1238</v>
      </c>
      <c r="C608">
        <v>2015</v>
      </c>
      <c r="E608" s="10" t="s">
        <v>8380</v>
      </c>
      <c r="F608" t="s">
        <v>8564</v>
      </c>
      <c r="G608" t="s">
        <v>3980</v>
      </c>
    </row>
    <row r="609" spans="1:7" x14ac:dyDescent="0.25">
      <c r="A609" t="s">
        <v>840</v>
      </c>
      <c r="B609" t="s">
        <v>1238</v>
      </c>
      <c r="C609">
        <v>1996</v>
      </c>
      <c r="E609" s="10" t="s">
        <v>8380</v>
      </c>
      <c r="F609" t="s">
        <v>8619</v>
      </c>
      <c r="G609" t="s">
        <v>3980</v>
      </c>
    </row>
    <row r="610" spans="1:7" x14ac:dyDescent="0.25">
      <c r="A610" t="s">
        <v>90</v>
      </c>
      <c r="B610" t="s">
        <v>1238</v>
      </c>
      <c r="C610">
        <v>2017</v>
      </c>
      <c r="E610" t="s">
        <v>3351</v>
      </c>
      <c r="F610" t="s">
        <v>9080</v>
      </c>
      <c r="G610" t="s">
        <v>3980</v>
      </c>
    </row>
    <row r="611" spans="1:7" x14ac:dyDescent="0.25">
      <c r="A611" t="s">
        <v>2797</v>
      </c>
      <c r="B611" t="s">
        <v>1244</v>
      </c>
      <c r="C611">
        <v>2021</v>
      </c>
      <c r="E611" t="s">
        <v>1247</v>
      </c>
      <c r="F611" t="s">
        <v>9296</v>
      </c>
      <c r="G611" t="s">
        <v>3980</v>
      </c>
    </row>
    <row r="612" spans="1:7" x14ac:dyDescent="0.25">
      <c r="A612" t="s">
        <v>90</v>
      </c>
      <c r="B612" t="s">
        <v>1248</v>
      </c>
      <c r="C612">
        <v>2017</v>
      </c>
      <c r="E612" t="s">
        <v>3352</v>
      </c>
      <c r="F612" t="s">
        <v>9549</v>
      </c>
      <c r="G612" t="s">
        <v>180</v>
      </c>
    </row>
    <row r="613" spans="1:7" x14ac:dyDescent="0.25">
      <c r="A613" t="s">
        <v>682</v>
      </c>
      <c r="B613" t="s">
        <v>1252</v>
      </c>
      <c r="C613">
        <v>2015</v>
      </c>
      <c r="E613" t="s">
        <v>2975</v>
      </c>
      <c r="F613" t="s">
        <v>8543</v>
      </c>
      <c r="G613" t="s">
        <v>3980</v>
      </c>
    </row>
    <row r="614" spans="1:7" x14ac:dyDescent="0.25">
      <c r="A614" t="s">
        <v>1252</v>
      </c>
      <c r="B614" t="s">
        <v>1255</v>
      </c>
      <c r="C614">
        <v>2021</v>
      </c>
      <c r="D614" t="s">
        <v>180</v>
      </c>
      <c r="F614" t="s">
        <v>9550</v>
      </c>
      <c r="G614" t="s">
        <v>3980</v>
      </c>
    </row>
    <row r="615" spans="1:7" x14ac:dyDescent="0.25">
      <c r="A615" t="s">
        <v>1137</v>
      </c>
      <c r="B615" t="s">
        <v>1258</v>
      </c>
      <c r="C615">
        <v>2012</v>
      </c>
      <c r="E615" s="10" t="s">
        <v>8356</v>
      </c>
      <c r="F615" t="s">
        <v>8716</v>
      </c>
      <c r="G615" t="s">
        <v>3980</v>
      </c>
    </row>
    <row r="616" spans="1:7" x14ac:dyDescent="0.25">
      <c r="A616" t="s">
        <v>2421</v>
      </c>
      <c r="B616" t="s">
        <v>1258</v>
      </c>
      <c r="C616">
        <v>2008</v>
      </c>
      <c r="E616" s="10" t="s">
        <v>8356</v>
      </c>
      <c r="F616" t="s">
        <v>9173</v>
      </c>
      <c r="G616" t="s">
        <v>3980</v>
      </c>
    </row>
    <row r="617" spans="1:7" x14ac:dyDescent="0.25">
      <c r="A617" t="s">
        <v>1039</v>
      </c>
      <c r="B617" t="s">
        <v>1265</v>
      </c>
      <c r="C617">
        <v>2016</v>
      </c>
      <c r="E617" t="s">
        <v>3178</v>
      </c>
      <c r="F617" t="s">
        <v>8687</v>
      </c>
      <c r="G617" t="s">
        <v>3980</v>
      </c>
    </row>
    <row r="618" spans="1:7" x14ac:dyDescent="0.25">
      <c r="A618" t="s">
        <v>2797</v>
      </c>
      <c r="B618" t="s">
        <v>1269</v>
      </c>
      <c r="C618">
        <v>2021</v>
      </c>
      <c r="E618" t="s">
        <v>2975</v>
      </c>
      <c r="F618" t="s">
        <v>9297</v>
      </c>
      <c r="G618" t="s">
        <v>3980</v>
      </c>
    </row>
    <row r="619" spans="1:7" x14ac:dyDescent="0.25">
      <c r="A619" t="s">
        <v>1269</v>
      </c>
      <c r="B619" t="s">
        <v>1273</v>
      </c>
      <c r="C619">
        <v>2022</v>
      </c>
      <c r="D619" t="s">
        <v>180</v>
      </c>
      <c r="F619" t="s">
        <v>9551</v>
      </c>
      <c r="G619" t="s">
        <v>3980</v>
      </c>
    </row>
    <row r="620" spans="1:7" x14ac:dyDescent="0.25">
      <c r="A620" t="s">
        <v>1848</v>
      </c>
      <c r="B620" t="s">
        <v>7669</v>
      </c>
      <c r="C620">
        <v>2015</v>
      </c>
      <c r="E620" t="s">
        <v>7672</v>
      </c>
      <c r="F620" t="s">
        <v>8931</v>
      </c>
      <c r="G620" t="s">
        <v>3980</v>
      </c>
    </row>
    <row r="621" spans="1:7" x14ac:dyDescent="0.25">
      <c r="A621" t="s">
        <v>2147</v>
      </c>
      <c r="B621" t="s">
        <v>1277</v>
      </c>
      <c r="C621">
        <v>1980</v>
      </c>
      <c r="F621" t="s">
        <v>9552</v>
      </c>
      <c r="G621" t="s">
        <v>180</v>
      </c>
    </row>
    <row r="622" spans="1:7" x14ac:dyDescent="0.25">
      <c r="A622" t="s">
        <v>2341</v>
      </c>
      <c r="B622" t="s">
        <v>1280</v>
      </c>
      <c r="C622">
        <v>2006</v>
      </c>
      <c r="E622" t="s">
        <v>3331</v>
      </c>
      <c r="F622" t="s">
        <v>9035</v>
      </c>
      <c r="G622" t="s">
        <v>3980</v>
      </c>
    </row>
    <row r="623" spans="1:7" x14ac:dyDescent="0.25">
      <c r="A623" t="s">
        <v>90</v>
      </c>
      <c r="B623" t="s">
        <v>1283</v>
      </c>
      <c r="C623">
        <v>2017</v>
      </c>
      <c r="F623" t="s">
        <v>9553</v>
      </c>
      <c r="G623" t="s">
        <v>180</v>
      </c>
    </row>
    <row r="624" spans="1:7" x14ac:dyDescent="0.25">
      <c r="A624" t="s">
        <v>739</v>
      </c>
      <c r="B624" t="s">
        <v>1287</v>
      </c>
      <c r="C624">
        <v>2015</v>
      </c>
      <c r="E624" s="10" t="s">
        <v>8316</v>
      </c>
      <c r="F624" t="s">
        <v>8565</v>
      </c>
      <c r="G624" t="s">
        <v>3980</v>
      </c>
    </row>
    <row r="625" spans="1:7" x14ac:dyDescent="0.25">
      <c r="A625" t="s">
        <v>752</v>
      </c>
      <c r="B625" t="s">
        <v>1287</v>
      </c>
      <c r="C625">
        <v>2018</v>
      </c>
      <c r="E625" s="10" t="s">
        <v>8316</v>
      </c>
      <c r="F625" t="s">
        <v>8587</v>
      </c>
      <c r="G625" t="s">
        <v>3980</v>
      </c>
    </row>
    <row r="626" spans="1:7" x14ac:dyDescent="0.25">
      <c r="A626" t="s">
        <v>1039</v>
      </c>
      <c r="B626" t="s">
        <v>1287</v>
      </c>
      <c r="C626">
        <v>2016</v>
      </c>
      <c r="E626" s="10" t="s">
        <v>8316</v>
      </c>
      <c r="F626" t="s">
        <v>8688</v>
      </c>
      <c r="G626" t="s">
        <v>3980</v>
      </c>
    </row>
    <row r="627" spans="1:7" x14ac:dyDescent="0.25">
      <c r="A627" t="s">
        <v>2166</v>
      </c>
      <c r="B627" t="s">
        <v>1287</v>
      </c>
      <c r="C627">
        <v>2013</v>
      </c>
      <c r="E627" s="10" t="s">
        <v>8316</v>
      </c>
      <c r="F627" t="s">
        <v>9014</v>
      </c>
      <c r="G627" t="s">
        <v>3980</v>
      </c>
    </row>
    <row r="628" spans="1:7" x14ac:dyDescent="0.25">
      <c r="A628" t="s">
        <v>90</v>
      </c>
      <c r="B628" t="s">
        <v>1287</v>
      </c>
      <c r="C628">
        <v>2017</v>
      </c>
      <c r="E628" s="10" t="s">
        <v>8316</v>
      </c>
      <c r="F628" t="s">
        <v>9081</v>
      </c>
      <c r="G628" t="s">
        <v>3980</v>
      </c>
    </row>
    <row r="629" spans="1:7" x14ac:dyDescent="0.25">
      <c r="A629" t="s">
        <v>2421</v>
      </c>
      <c r="B629" t="s">
        <v>1287</v>
      </c>
      <c r="C629">
        <v>2008</v>
      </c>
      <c r="E629" s="10" t="s">
        <v>8316</v>
      </c>
      <c r="F629" t="s">
        <v>9174</v>
      </c>
      <c r="G629" t="s">
        <v>3980</v>
      </c>
    </row>
    <row r="630" spans="1:7" x14ac:dyDescent="0.25">
      <c r="A630" t="s">
        <v>155</v>
      </c>
      <c r="B630" t="s">
        <v>1287</v>
      </c>
      <c r="C630">
        <v>2011</v>
      </c>
      <c r="E630" s="10" t="s">
        <v>8316</v>
      </c>
      <c r="F630" t="s">
        <v>9237</v>
      </c>
      <c r="G630" t="s">
        <v>3980</v>
      </c>
    </row>
    <row r="631" spans="1:7" x14ac:dyDescent="0.25">
      <c r="A631" t="s">
        <v>2899</v>
      </c>
      <c r="B631" t="s">
        <v>1287</v>
      </c>
      <c r="C631">
        <v>2018</v>
      </c>
      <c r="E631" s="10" t="s">
        <v>8316</v>
      </c>
      <c r="F631" t="s">
        <v>9331</v>
      </c>
      <c r="G631" t="s">
        <v>3980</v>
      </c>
    </row>
    <row r="632" spans="1:7" x14ac:dyDescent="0.25">
      <c r="A632" t="s">
        <v>1287</v>
      </c>
      <c r="B632" t="s">
        <v>1291</v>
      </c>
      <c r="C632">
        <v>2019</v>
      </c>
      <c r="D632" t="s">
        <v>180</v>
      </c>
      <c r="F632" t="s">
        <v>9554</v>
      </c>
      <c r="G632" t="s">
        <v>3980</v>
      </c>
    </row>
    <row r="633" spans="1:7" x14ac:dyDescent="0.25">
      <c r="A633" t="s">
        <v>840</v>
      </c>
      <c r="B633" t="s">
        <v>1295</v>
      </c>
      <c r="C633">
        <v>1996</v>
      </c>
      <c r="E633" s="10" t="s">
        <v>9976</v>
      </c>
      <c r="F633" t="s">
        <v>9555</v>
      </c>
      <c r="G633" t="s">
        <v>3980</v>
      </c>
    </row>
    <row r="634" spans="1:7" x14ac:dyDescent="0.25">
      <c r="A634" t="s">
        <v>2797</v>
      </c>
      <c r="B634" t="s">
        <v>1295</v>
      </c>
      <c r="C634">
        <v>2021</v>
      </c>
      <c r="E634" t="s">
        <v>3006</v>
      </c>
      <c r="F634" t="s">
        <v>9556</v>
      </c>
      <c r="G634" t="s">
        <v>180</v>
      </c>
    </row>
    <row r="635" spans="1:7" x14ac:dyDescent="0.25">
      <c r="A635" t="s">
        <v>1137</v>
      </c>
      <c r="B635" t="s">
        <v>1299</v>
      </c>
      <c r="C635">
        <v>2012</v>
      </c>
      <c r="E635" t="s">
        <v>3195</v>
      </c>
      <c r="F635" t="s">
        <v>9387</v>
      </c>
      <c r="G635" t="s">
        <v>3980</v>
      </c>
    </row>
    <row r="636" spans="1:7" x14ac:dyDescent="0.25">
      <c r="A636" t="s">
        <v>1299</v>
      </c>
      <c r="B636" t="s">
        <v>1303</v>
      </c>
      <c r="C636">
        <v>2014</v>
      </c>
      <c r="D636" t="s">
        <v>180</v>
      </c>
      <c r="F636" t="s">
        <v>9557</v>
      </c>
      <c r="G636" t="s">
        <v>3980</v>
      </c>
    </row>
    <row r="637" spans="1:7" x14ac:dyDescent="0.25">
      <c r="A637" t="s">
        <v>804</v>
      </c>
      <c r="B637" t="s">
        <v>1305</v>
      </c>
      <c r="C637">
        <v>2024</v>
      </c>
      <c r="E637" t="s">
        <v>2975</v>
      </c>
      <c r="F637" t="s">
        <v>8604</v>
      </c>
      <c r="G637" t="s">
        <v>3980</v>
      </c>
    </row>
    <row r="638" spans="1:7" x14ac:dyDescent="0.25">
      <c r="A638" t="s">
        <v>1299</v>
      </c>
      <c r="B638" t="s">
        <v>1305</v>
      </c>
      <c r="C638">
        <v>2014</v>
      </c>
      <c r="D638" t="s">
        <v>180</v>
      </c>
      <c r="F638" t="s">
        <v>9558</v>
      </c>
      <c r="G638" t="s">
        <v>3980</v>
      </c>
    </row>
    <row r="639" spans="1:7" x14ac:dyDescent="0.25">
      <c r="A639" t="s">
        <v>90</v>
      </c>
      <c r="B639" t="s">
        <v>7815</v>
      </c>
      <c r="C639">
        <v>2017</v>
      </c>
      <c r="E639" t="s">
        <v>7814</v>
      </c>
      <c r="F639" t="s">
        <v>9082</v>
      </c>
      <c r="G639" t="s">
        <v>3980</v>
      </c>
    </row>
    <row r="640" spans="1:7" x14ac:dyDescent="0.25">
      <c r="A640" t="s">
        <v>334</v>
      </c>
      <c r="B640" t="s">
        <v>1310</v>
      </c>
      <c r="C640">
        <v>1997</v>
      </c>
      <c r="E640" t="s">
        <v>3002</v>
      </c>
      <c r="F640" t="s">
        <v>9389</v>
      </c>
      <c r="G640" t="s">
        <v>3980</v>
      </c>
    </row>
    <row r="641" spans="1:7" x14ac:dyDescent="0.25">
      <c r="A641" t="s">
        <v>1788</v>
      </c>
      <c r="B641" t="s">
        <v>1310</v>
      </c>
      <c r="C641">
        <v>1987</v>
      </c>
      <c r="E641" t="s">
        <v>3271</v>
      </c>
      <c r="F641" t="s">
        <v>8895</v>
      </c>
      <c r="G641" t="s">
        <v>3980</v>
      </c>
    </row>
    <row r="642" spans="1:7" x14ac:dyDescent="0.25">
      <c r="A642" t="s">
        <v>1848</v>
      </c>
      <c r="B642" t="s">
        <v>1310</v>
      </c>
      <c r="C642">
        <v>2015</v>
      </c>
      <c r="E642" t="s">
        <v>3002</v>
      </c>
      <c r="F642" t="s">
        <v>9559</v>
      </c>
      <c r="G642" t="s">
        <v>180</v>
      </c>
    </row>
    <row r="643" spans="1:7" x14ac:dyDescent="0.25">
      <c r="A643" t="s">
        <v>2016</v>
      </c>
      <c r="B643" t="s">
        <v>1310</v>
      </c>
      <c r="C643">
        <v>2003</v>
      </c>
      <c r="E643" t="s">
        <v>3298</v>
      </c>
      <c r="F643" t="s">
        <v>9388</v>
      </c>
      <c r="G643" t="s">
        <v>3980</v>
      </c>
    </row>
    <row r="644" spans="1:7" x14ac:dyDescent="0.25">
      <c r="A644" t="s">
        <v>1137</v>
      </c>
      <c r="B644" t="s">
        <v>1313</v>
      </c>
      <c r="C644">
        <v>2012</v>
      </c>
      <c r="E644" t="s">
        <v>3196</v>
      </c>
      <c r="F644" t="s">
        <v>8717</v>
      </c>
      <c r="G644" t="s">
        <v>3980</v>
      </c>
    </row>
    <row r="645" spans="1:7" x14ac:dyDescent="0.25">
      <c r="A645" t="s">
        <v>155</v>
      </c>
      <c r="B645" t="s">
        <v>1313</v>
      </c>
      <c r="C645">
        <v>2011</v>
      </c>
      <c r="E645" t="s">
        <v>3196</v>
      </c>
      <c r="F645" t="s">
        <v>9238</v>
      </c>
      <c r="G645" t="s">
        <v>3980</v>
      </c>
    </row>
    <row r="646" spans="1:7" x14ac:dyDescent="0.25">
      <c r="A646" t="s">
        <v>1287</v>
      </c>
      <c r="B646" t="s">
        <v>1319</v>
      </c>
      <c r="C646">
        <v>2019</v>
      </c>
      <c r="E646" t="s">
        <v>3219</v>
      </c>
      <c r="F646" t="s">
        <v>9560</v>
      </c>
      <c r="G646" t="s">
        <v>180</v>
      </c>
    </row>
    <row r="647" spans="1:7" x14ac:dyDescent="0.25">
      <c r="A647" t="s">
        <v>337</v>
      </c>
      <c r="B647" t="s">
        <v>1323</v>
      </c>
      <c r="C647">
        <v>2023</v>
      </c>
      <c r="E647" t="s">
        <v>2975</v>
      </c>
      <c r="F647" t="s">
        <v>8446</v>
      </c>
      <c r="G647" t="s">
        <v>3980</v>
      </c>
    </row>
    <row r="648" spans="1:7" x14ac:dyDescent="0.25">
      <c r="A648" t="s">
        <v>1137</v>
      </c>
      <c r="B648" t="s">
        <v>1327</v>
      </c>
      <c r="C648">
        <v>2012</v>
      </c>
      <c r="E648" s="10" t="s">
        <v>8409</v>
      </c>
      <c r="F648" t="s">
        <v>8408</v>
      </c>
      <c r="G648" t="s">
        <v>3980</v>
      </c>
    </row>
    <row r="649" spans="1:7" x14ac:dyDescent="0.25">
      <c r="A649" t="s">
        <v>1137</v>
      </c>
      <c r="B649" t="s">
        <v>1329</v>
      </c>
      <c r="C649">
        <v>2012</v>
      </c>
      <c r="E649" s="10" t="s">
        <v>8311</v>
      </c>
      <c r="F649" t="s">
        <v>8718</v>
      </c>
      <c r="G649" t="s">
        <v>3980</v>
      </c>
    </row>
    <row r="650" spans="1:7" x14ac:dyDescent="0.25">
      <c r="A650" t="s">
        <v>2421</v>
      </c>
      <c r="B650" t="s">
        <v>1333</v>
      </c>
      <c r="C650">
        <v>2008</v>
      </c>
      <c r="E650" s="10" t="s">
        <v>8381</v>
      </c>
      <c r="F650" t="s">
        <v>9175</v>
      </c>
      <c r="G650" t="s">
        <v>3980</v>
      </c>
    </row>
    <row r="651" spans="1:7" x14ac:dyDescent="0.25">
      <c r="A651" t="s">
        <v>739</v>
      </c>
      <c r="B651" t="s">
        <v>1337</v>
      </c>
      <c r="C651">
        <v>2015</v>
      </c>
      <c r="E651" t="s">
        <v>3096</v>
      </c>
      <c r="F651" t="s">
        <v>9988</v>
      </c>
      <c r="G651" t="s">
        <v>180</v>
      </c>
    </row>
    <row r="652" spans="1:7" x14ac:dyDescent="0.25">
      <c r="A652" t="s">
        <v>840</v>
      </c>
      <c r="B652" t="s">
        <v>1337</v>
      </c>
      <c r="C652">
        <v>1996</v>
      </c>
      <c r="E652" t="s">
        <v>3127</v>
      </c>
      <c r="F652" t="s">
        <v>8620</v>
      </c>
      <c r="G652" t="s">
        <v>3980</v>
      </c>
    </row>
    <row r="653" spans="1:7" x14ac:dyDescent="0.25">
      <c r="A653" t="s">
        <v>1287</v>
      </c>
      <c r="B653" t="s">
        <v>1337</v>
      </c>
      <c r="C653">
        <v>2019</v>
      </c>
      <c r="E653" t="s">
        <v>3096</v>
      </c>
      <c r="F653" t="s">
        <v>9988</v>
      </c>
      <c r="G653" t="s">
        <v>180</v>
      </c>
    </row>
    <row r="654" spans="1:7" x14ac:dyDescent="0.25">
      <c r="A654" t="s">
        <v>1287</v>
      </c>
      <c r="B654" t="s">
        <v>1341</v>
      </c>
      <c r="C654">
        <v>2019</v>
      </c>
      <c r="E654" t="s">
        <v>3220</v>
      </c>
      <c r="F654" t="s">
        <v>8766</v>
      </c>
      <c r="G654" t="s">
        <v>3980</v>
      </c>
    </row>
    <row r="655" spans="1:7" x14ac:dyDescent="0.25">
      <c r="A655" t="s">
        <v>1295</v>
      </c>
      <c r="B655" t="s">
        <v>1341</v>
      </c>
      <c r="C655">
        <v>2023</v>
      </c>
      <c r="E655" t="s">
        <v>3230</v>
      </c>
      <c r="F655" t="s">
        <v>8788</v>
      </c>
      <c r="G655" t="s">
        <v>3980</v>
      </c>
    </row>
    <row r="656" spans="1:7" x14ac:dyDescent="0.25">
      <c r="A656" t="s">
        <v>90</v>
      </c>
      <c r="B656" t="s">
        <v>1341</v>
      </c>
      <c r="C656">
        <v>2017</v>
      </c>
      <c r="E656" t="s">
        <v>3353</v>
      </c>
      <c r="F656" t="s">
        <v>9083</v>
      </c>
      <c r="G656" t="s">
        <v>3980</v>
      </c>
    </row>
    <row r="657" spans="1:7" x14ac:dyDescent="0.25">
      <c r="A657" t="s">
        <v>2797</v>
      </c>
      <c r="B657" t="s">
        <v>1341</v>
      </c>
      <c r="C657">
        <v>2021</v>
      </c>
      <c r="E657" t="s">
        <v>3230</v>
      </c>
      <c r="F657" t="s">
        <v>9298</v>
      </c>
      <c r="G657" t="s">
        <v>3980</v>
      </c>
    </row>
    <row r="658" spans="1:7" x14ac:dyDescent="0.25">
      <c r="A658" t="s">
        <v>2871</v>
      </c>
      <c r="B658" t="s">
        <v>1344</v>
      </c>
      <c r="C658">
        <v>2020</v>
      </c>
      <c r="D658" t="s">
        <v>180</v>
      </c>
      <c r="F658" t="s">
        <v>9561</v>
      </c>
      <c r="G658" t="s">
        <v>3980</v>
      </c>
    </row>
    <row r="659" spans="1:7" x14ac:dyDescent="0.25">
      <c r="A659" t="s">
        <v>455</v>
      </c>
      <c r="B659" t="s">
        <v>1346</v>
      </c>
      <c r="C659">
        <v>2018</v>
      </c>
      <c r="D659" t="s">
        <v>180</v>
      </c>
      <c r="E659" t="s">
        <v>3050</v>
      </c>
      <c r="F659" t="s">
        <v>8504</v>
      </c>
      <c r="G659" t="s">
        <v>3980</v>
      </c>
    </row>
    <row r="660" spans="1:7" x14ac:dyDescent="0.25">
      <c r="A660" t="s">
        <v>90</v>
      </c>
      <c r="B660" t="s">
        <v>1346</v>
      </c>
      <c r="C660">
        <v>2017</v>
      </c>
      <c r="E660" t="s">
        <v>3050</v>
      </c>
      <c r="F660" t="s">
        <v>9084</v>
      </c>
      <c r="G660" t="s">
        <v>3980</v>
      </c>
    </row>
    <row r="661" spans="1:7" x14ac:dyDescent="0.25">
      <c r="A661" t="s">
        <v>1287</v>
      </c>
      <c r="B661" t="s">
        <v>1350</v>
      </c>
      <c r="C661">
        <v>2019</v>
      </c>
      <c r="E661" t="s">
        <v>3221</v>
      </c>
      <c r="F661" t="s">
        <v>9562</v>
      </c>
      <c r="G661" t="s">
        <v>180</v>
      </c>
    </row>
    <row r="662" spans="1:7" x14ac:dyDescent="0.25">
      <c r="A662" t="s">
        <v>490</v>
      </c>
      <c r="B662" t="s">
        <v>1354</v>
      </c>
      <c r="C662">
        <v>2022</v>
      </c>
      <c r="E662" t="s">
        <v>3060</v>
      </c>
      <c r="F662" t="s">
        <v>8516</v>
      </c>
      <c r="G662" t="s">
        <v>3980</v>
      </c>
    </row>
    <row r="663" spans="1:7" x14ac:dyDescent="0.25">
      <c r="A663" t="s">
        <v>2797</v>
      </c>
      <c r="B663" t="s">
        <v>1354</v>
      </c>
      <c r="C663">
        <v>2021</v>
      </c>
      <c r="E663" t="s">
        <v>3006</v>
      </c>
      <c r="F663" t="s">
        <v>9563</v>
      </c>
      <c r="G663" t="s">
        <v>180</v>
      </c>
    </row>
    <row r="664" spans="1:7" x14ac:dyDescent="0.25">
      <c r="A664" t="s">
        <v>1358</v>
      </c>
      <c r="B664" t="s">
        <v>1362</v>
      </c>
      <c r="C664">
        <v>2018</v>
      </c>
      <c r="D664" t="s">
        <v>180</v>
      </c>
      <c r="F664" t="s">
        <v>9564</v>
      </c>
      <c r="G664" t="s">
        <v>3980</v>
      </c>
    </row>
    <row r="665" spans="1:7" x14ac:dyDescent="0.25">
      <c r="A665" t="s">
        <v>564</v>
      </c>
      <c r="B665" t="s">
        <v>1366</v>
      </c>
      <c r="C665">
        <v>2022</v>
      </c>
      <c r="D665" t="s">
        <v>180</v>
      </c>
      <c r="F665" t="s">
        <v>9565</v>
      </c>
      <c r="G665" t="s">
        <v>3980</v>
      </c>
    </row>
    <row r="666" spans="1:7" x14ac:dyDescent="0.25">
      <c r="A666" t="s">
        <v>457</v>
      </c>
      <c r="B666" t="s">
        <v>1369</v>
      </c>
      <c r="C666">
        <v>2022</v>
      </c>
      <c r="D666" t="s">
        <v>180</v>
      </c>
      <c r="F666" t="s">
        <v>9566</v>
      </c>
      <c r="G666" t="s">
        <v>3980</v>
      </c>
    </row>
    <row r="667" spans="1:7" x14ac:dyDescent="0.25">
      <c r="A667" t="s">
        <v>90</v>
      </c>
      <c r="B667" t="s">
        <v>1369</v>
      </c>
      <c r="C667">
        <v>2017</v>
      </c>
      <c r="E667" t="s">
        <v>2975</v>
      </c>
      <c r="F667" t="s">
        <v>9567</v>
      </c>
      <c r="G667" t="s">
        <v>180</v>
      </c>
    </row>
    <row r="668" spans="1:7" x14ac:dyDescent="0.25">
      <c r="A668" t="s">
        <v>1585</v>
      </c>
      <c r="B668" t="s">
        <v>1371</v>
      </c>
      <c r="C668">
        <v>2019</v>
      </c>
      <c r="E668" s="10" t="s">
        <v>1374</v>
      </c>
      <c r="F668" t="s">
        <v>8860</v>
      </c>
      <c r="G668" t="s">
        <v>3980</v>
      </c>
    </row>
    <row r="669" spans="1:7" x14ac:dyDescent="0.25">
      <c r="A669" t="s">
        <v>2797</v>
      </c>
      <c r="B669" t="s">
        <v>1371</v>
      </c>
      <c r="C669">
        <v>2021</v>
      </c>
      <c r="E669" s="10" t="s">
        <v>1374</v>
      </c>
      <c r="F669" t="s">
        <v>9299</v>
      </c>
      <c r="G669" t="s">
        <v>3980</v>
      </c>
    </row>
    <row r="670" spans="1:7" x14ac:dyDescent="0.25">
      <c r="A670" t="s">
        <v>2714</v>
      </c>
      <c r="B670" t="s">
        <v>1375</v>
      </c>
      <c r="C670">
        <v>1993</v>
      </c>
      <c r="E670" t="s">
        <v>3006</v>
      </c>
      <c r="F670" t="s">
        <v>9568</v>
      </c>
      <c r="G670" t="s">
        <v>180</v>
      </c>
    </row>
    <row r="671" spans="1:7" x14ac:dyDescent="0.25">
      <c r="A671" t="s">
        <v>1754</v>
      </c>
      <c r="B671" t="s">
        <v>1381</v>
      </c>
      <c r="C671">
        <v>1995</v>
      </c>
      <c r="E671" t="s">
        <v>3263</v>
      </c>
      <c r="F671" t="s">
        <v>8885</v>
      </c>
      <c r="G671" t="s">
        <v>3980</v>
      </c>
    </row>
    <row r="672" spans="1:7" x14ac:dyDescent="0.25">
      <c r="A672" t="s">
        <v>2714</v>
      </c>
      <c r="B672" t="s">
        <v>1381</v>
      </c>
      <c r="C672">
        <v>1993</v>
      </c>
      <c r="E672" t="s">
        <v>3263</v>
      </c>
      <c r="F672" t="s">
        <v>9280</v>
      </c>
      <c r="G672" t="s">
        <v>3980</v>
      </c>
    </row>
    <row r="673" spans="1:7" x14ac:dyDescent="0.25">
      <c r="A673" t="s">
        <v>346</v>
      </c>
      <c r="B673" t="s">
        <v>1384</v>
      </c>
      <c r="C673">
        <v>2023</v>
      </c>
      <c r="E673" t="s">
        <v>3024</v>
      </c>
      <c r="F673" t="s">
        <v>8476</v>
      </c>
      <c r="G673" t="s">
        <v>3980</v>
      </c>
    </row>
    <row r="674" spans="1:7" x14ac:dyDescent="0.25">
      <c r="A674" t="s">
        <v>490</v>
      </c>
      <c r="B674" t="s">
        <v>1384</v>
      </c>
      <c r="C674">
        <v>2022</v>
      </c>
      <c r="E674" t="s">
        <v>2975</v>
      </c>
      <c r="F674" t="s">
        <v>8517</v>
      </c>
      <c r="G674" t="s">
        <v>3980</v>
      </c>
    </row>
    <row r="675" spans="1:7" x14ac:dyDescent="0.25">
      <c r="A675" t="s">
        <v>346</v>
      </c>
      <c r="B675" t="s">
        <v>1387</v>
      </c>
      <c r="C675">
        <v>2023</v>
      </c>
      <c r="E675" t="s">
        <v>3025</v>
      </c>
      <c r="F675" t="s">
        <v>9989</v>
      </c>
      <c r="G675" t="s">
        <v>3980</v>
      </c>
    </row>
    <row r="676" spans="1:7" x14ac:dyDescent="0.25">
      <c r="A676" t="s">
        <v>911</v>
      </c>
      <c r="B676" t="s">
        <v>1387</v>
      </c>
      <c r="C676">
        <v>2014</v>
      </c>
      <c r="E676" t="s">
        <v>3025</v>
      </c>
      <c r="F676" t="s">
        <v>9353</v>
      </c>
      <c r="G676" t="s">
        <v>3980</v>
      </c>
    </row>
    <row r="677" spans="1:7" x14ac:dyDescent="0.25">
      <c r="A677" t="s">
        <v>90</v>
      </c>
      <c r="B677" t="s">
        <v>1387</v>
      </c>
      <c r="C677">
        <v>2017</v>
      </c>
      <c r="E677" t="s">
        <v>3025</v>
      </c>
      <c r="F677" t="s">
        <v>9989</v>
      </c>
      <c r="G677" t="s">
        <v>3980</v>
      </c>
    </row>
    <row r="678" spans="1:7" x14ac:dyDescent="0.25">
      <c r="A678" t="s">
        <v>2883</v>
      </c>
      <c r="B678" t="s">
        <v>1387</v>
      </c>
      <c r="C678">
        <v>2023</v>
      </c>
      <c r="E678" s="10" t="s">
        <v>3025</v>
      </c>
      <c r="F678" t="s">
        <v>9339</v>
      </c>
      <c r="G678" t="s">
        <v>3980</v>
      </c>
    </row>
    <row r="679" spans="1:7" x14ac:dyDescent="0.25">
      <c r="A679" t="s">
        <v>2797</v>
      </c>
      <c r="B679" t="s">
        <v>1389</v>
      </c>
      <c r="C679">
        <v>2021</v>
      </c>
      <c r="E679" t="s">
        <v>3006</v>
      </c>
      <c r="F679" t="s">
        <v>9569</v>
      </c>
      <c r="G679" t="s">
        <v>180</v>
      </c>
    </row>
    <row r="680" spans="1:7" x14ac:dyDescent="0.25">
      <c r="A680" t="s">
        <v>739</v>
      </c>
      <c r="B680" t="s">
        <v>16977</v>
      </c>
      <c r="C680">
        <v>2015</v>
      </c>
      <c r="E680" s="10" t="s">
        <v>16980</v>
      </c>
      <c r="F680" t="s">
        <v>16981</v>
      </c>
      <c r="G680" t="s">
        <v>3980</v>
      </c>
    </row>
    <row r="681" spans="1:7" x14ac:dyDescent="0.25">
      <c r="A681" t="s">
        <v>1504</v>
      </c>
      <c r="B681" t="s">
        <v>16977</v>
      </c>
      <c r="C681">
        <v>2020</v>
      </c>
      <c r="E681" s="10" t="s">
        <v>16980</v>
      </c>
      <c r="F681" t="s">
        <v>16981</v>
      </c>
      <c r="G681" t="s">
        <v>3980</v>
      </c>
    </row>
    <row r="682" spans="1:7" x14ac:dyDescent="0.25">
      <c r="A682" t="s">
        <v>1620</v>
      </c>
      <c r="B682" t="s">
        <v>16977</v>
      </c>
      <c r="C682">
        <v>2024</v>
      </c>
      <c r="E682" s="10" t="s">
        <v>16980</v>
      </c>
      <c r="F682" t="s">
        <v>16981</v>
      </c>
      <c r="G682" t="s">
        <v>3980</v>
      </c>
    </row>
    <row r="683" spans="1:7" x14ac:dyDescent="0.25">
      <c r="A683" t="s">
        <v>90</v>
      </c>
      <c r="B683" t="s">
        <v>16977</v>
      </c>
      <c r="C683">
        <v>2017</v>
      </c>
      <c r="E683" s="10" t="s">
        <v>16980</v>
      </c>
      <c r="F683" t="s">
        <v>16981</v>
      </c>
      <c r="G683" t="s">
        <v>3980</v>
      </c>
    </row>
    <row r="684" spans="1:7" x14ac:dyDescent="0.25">
      <c r="A684" t="s">
        <v>249</v>
      </c>
      <c r="B684" t="s">
        <v>1393</v>
      </c>
      <c r="C684">
        <v>1994</v>
      </c>
      <c r="E684" t="s">
        <v>2984</v>
      </c>
      <c r="F684" t="s">
        <v>8425</v>
      </c>
      <c r="G684" t="s">
        <v>3980</v>
      </c>
    </row>
    <row r="685" spans="1:7" x14ac:dyDescent="0.25">
      <c r="A685" t="s">
        <v>682</v>
      </c>
      <c r="B685" t="s">
        <v>1393</v>
      </c>
      <c r="C685">
        <v>2015</v>
      </c>
      <c r="E685" t="s">
        <v>2984</v>
      </c>
      <c r="F685" t="s">
        <v>8544</v>
      </c>
      <c r="G685" t="s">
        <v>3980</v>
      </c>
    </row>
    <row r="686" spans="1:7" x14ac:dyDescent="0.25">
      <c r="A686" t="s">
        <v>1378</v>
      </c>
      <c r="B686" t="s">
        <v>1393</v>
      </c>
      <c r="C686">
        <v>2013</v>
      </c>
      <c r="E686" t="s">
        <v>2984</v>
      </c>
      <c r="F686" t="s">
        <v>8795</v>
      </c>
      <c r="G686" t="s">
        <v>3980</v>
      </c>
    </row>
    <row r="687" spans="1:7" x14ac:dyDescent="0.25">
      <c r="A687" t="s">
        <v>1788</v>
      </c>
      <c r="B687" t="s">
        <v>1393</v>
      </c>
      <c r="C687">
        <v>1987</v>
      </c>
      <c r="E687" t="s">
        <v>2984</v>
      </c>
      <c r="F687" t="s">
        <v>8896</v>
      </c>
      <c r="G687" t="s">
        <v>3980</v>
      </c>
    </row>
    <row r="688" spans="1:7" x14ac:dyDescent="0.25">
      <c r="A688" t="s">
        <v>2046</v>
      </c>
      <c r="B688" t="s">
        <v>1393</v>
      </c>
      <c r="C688">
        <v>1992</v>
      </c>
      <c r="E688" t="s">
        <v>2984</v>
      </c>
      <c r="F688" t="s">
        <v>8956</v>
      </c>
      <c r="G688" t="s">
        <v>3980</v>
      </c>
    </row>
    <row r="689" spans="1:7" x14ac:dyDescent="0.25">
      <c r="A689" t="s">
        <v>2147</v>
      </c>
      <c r="B689" t="s">
        <v>1393</v>
      </c>
      <c r="C689">
        <v>1980</v>
      </c>
      <c r="E689" t="s">
        <v>2984</v>
      </c>
      <c r="F689" t="s">
        <v>8994</v>
      </c>
      <c r="G689" t="s">
        <v>3980</v>
      </c>
    </row>
    <row r="690" spans="1:7" x14ac:dyDescent="0.25">
      <c r="A690" t="s">
        <v>2797</v>
      </c>
      <c r="B690" t="s">
        <v>1396</v>
      </c>
      <c r="C690">
        <v>2021</v>
      </c>
      <c r="E690" t="s">
        <v>3006</v>
      </c>
      <c r="F690" t="s">
        <v>9570</v>
      </c>
      <c r="G690" t="s">
        <v>180</v>
      </c>
    </row>
    <row r="691" spans="1:7" x14ac:dyDescent="0.25">
      <c r="A691" t="s">
        <v>829</v>
      </c>
      <c r="B691" t="s">
        <v>1400</v>
      </c>
      <c r="C691">
        <v>2010</v>
      </c>
      <c r="E691" s="10" t="s">
        <v>9363</v>
      </c>
      <c r="F691" t="s">
        <v>9362</v>
      </c>
      <c r="G691" t="s">
        <v>3980</v>
      </c>
    </row>
    <row r="692" spans="1:7" x14ac:dyDescent="0.25">
      <c r="A692" t="s">
        <v>987</v>
      </c>
      <c r="B692" t="s">
        <v>1400</v>
      </c>
      <c r="C692">
        <v>2011</v>
      </c>
      <c r="E692" t="s">
        <v>3161</v>
      </c>
      <c r="F692" t="s">
        <v>8667</v>
      </c>
      <c r="G692" t="s">
        <v>3980</v>
      </c>
    </row>
    <row r="693" spans="1:7" x14ac:dyDescent="0.25">
      <c r="A693" t="s">
        <v>1565</v>
      </c>
      <c r="B693" t="s">
        <v>1400</v>
      </c>
      <c r="C693">
        <v>2001</v>
      </c>
      <c r="E693" t="s">
        <v>3161</v>
      </c>
      <c r="F693" t="s">
        <v>8838</v>
      </c>
      <c r="G693" t="s">
        <v>3980</v>
      </c>
    </row>
    <row r="694" spans="1:7" x14ac:dyDescent="0.25">
      <c r="A694" t="s">
        <v>2612</v>
      </c>
      <c r="B694" t="s">
        <v>14227</v>
      </c>
      <c r="C694">
        <v>2014</v>
      </c>
      <c r="E694" s="10" t="s">
        <v>14230</v>
      </c>
      <c r="F694" t="s">
        <v>14231</v>
      </c>
      <c r="G694" t="s">
        <v>3980</v>
      </c>
    </row>
    <row r="695" spans="1:7" x14ac:dyDescent="0.25">
      <c r="A695" t="s">
        <v>2797</v>
      </c>
      <c r="B695" t="s">
        <v>1402</v>
      </c>
      <c r="C695">
        <v>2021</v>
      </c>
      <c r="E695" t="s">
        <v>3417</v>
      </c>
      <c r="F695" t="s">
        <v>9571</v>
      </c>
      <c r="G695" t="s">
        <v>180</v>
      </c>
    </row>
    <row r="696" spans="1:7" x14ac:dyDescent="0.25">
      <c r="A696" t="s">
        <v>1039</v>
      </c>
      <c r="B696" t="s">
        <v>1406</v>
      </c>
      <c r="C696">
        <v>2016</v>
      </c>
      <c r="E696" s="10" t="s">
        <v>8365</v>
      </c>
      <c r="F696" t="s">
        <v>8689</v>
      </c>
      <c r="G696" t="s">
        <v>3980</v>
      </c>
    </row>
    <row r="697" spans="1:7" x14ac:dyDescent="0.25">
      <c r="A697" t="s">
        <v>2166</v>
      </c>
      <c r="B697" t="s">
        <v>1406</v>
      </c>
      <c r="C697">
        <v>2013</v>
      </c>
      <c r="E697" t="s">
        <v>3324</v>
      </c>
      <c r="F697" t="s">
        <v>9015</v>
      </c>
      <c r="G697" t="s">
        <v>3980</v>
      </c>
    </row>
    <row r="698" spans="1:7" x14ac:dyDescent="0.25">
      <c r="A698" t="s">
        <v>2421</v>
      </c>
      <c r="B698" t="s">
        <v>1406</v>
      </c>
      <c r="C698">
        <v>2008</v>
      </c>
      <c r="E698" s="10" t="s">
        <v>8365</v>
      </c>
      <c r="F698" t="s">
        <v>9176</v>
      </c>
      <c r="G698" t="s">
        <v>3980</v>
      </c>
    </row>
    <row r="699" spans="1:7" x14ac:dyDescent="0.25">
      <c r="A699" t="s">
        <v>2947</v>
      </c>
      <c r="B699" t="s">
        <v>1406</v>
      </c>
      <c r="C699">
        <v>2014</v>
      </c>
      <c r="E699" s="10" t="s">
        <v>8364</v>
      </c>
      <c r="F699" t="s">
        <v>9336</v>
      </c>
      <c r="G699" t="s">
        <v>3980</v>
      </c>
    </row>
    <row r="700" spans="1:7" x14ac:dyDescent="0.25">
      <c r="A700" t="s">
        <v>2125</v>
      </c>
      <c r="B700" t="s">
        <v>1410</v>
      </c>
      <c r="C700">
        <v>2013</v>
      </c>
      <c r="E700" t="s">
        <v>3303</v>
      </c>
      <c r="F700" t="s">
        <v>8966</v>
      </c>
      <c r="G700" t="s">
        <v>3980</v>
      </c>
    </row>
    <row r="701" spans="1:7" x14ac:dyDescent="0.25">
      <c r="A701" t="s">
        <v>249</v>
      </c>
      <c r="B701" t="s">
        <v>1413</v>
      </c>
      <c r="C701">
        <v>1994</v>
      </c>
      <c r="E701" t="s">
        <v>2985</v>
      </c>
      <c r="F701" t="s">
        <v>14021</v>
      </c>
      <c r="G701" t="s">
        <v>3980</v>
      </c>
    </row>
    <row r="702" spans="1:7" x14ac:dyDescent="0.25">
      <c r="A702" t="s">
        <v>253</v>
      </c>
      <c r="B702" t="s">
        <v>1413</v>
      </c>
      <c r="C702">
        <v>1990</v>
      </c>
      <c r="E702" t="s">
        <v>2985</v>
      </c>
      <c r="F702" t="s">
        <v>14021</v>
      </c>
      <c r="G702" t="s">
        <v>3980</v>
      </c>
    </row>
    <row r="703" spans="1:7" x14ac:dyDescent="0.25">
      <c r="A703" t="s">
        <v>1788</v>
      </c>
      <c r="B703" t="s">
        <v>1413</v>
      </c>
      <c r="C703">
        <v>1987</v>
      </c>
      <c r="E703" t="s">
        <v>2985</v>
      </c>
      <c r="F703" t="s">
        <v>14021</v>
      </c>
      <c r="G703" t="s">
        <v>3980</v>
      </c>
    </row>
    <row r="704" spans="1:7" x14ac:dyDescent="0.25">
      <c r="A704" t="s">
        <v>1875</v>
      </c>
      <c r="B704" t="s">
        <v>1413</v>
      </c>
      <c r="C704">
        <v>1987</v>
      </c>
      <c r="E704" t="s">
        <v>2985</v>
      </c>
      <c r="F704" t="s">
        <v>14021</v>
      </c>
      <c r="G704" t="s">
        <v>3980</v>
      </c>
    </row>
    <row r="705" spans="1:7" x14ac:dyDescent="0.25">
      <c r="A705" t="s">
        <v>2564</v>
      </c>
      <c r="B705" t="s">
        <v>1413</v>
      </c>
      <c r="C705">
        <v>1998</v>
      </c>
      <c r="E705" t="s">
        <v>2985</v>
      </c>
      <c r="F705" t="s">
        <v>14021</v>
      </c>
      <c r="G705" t="s">
        <v>3980</v>
      </c>
    </row>
    <row r="706" spans="1:7" x14ac:dyDescent="0.25">
      <c r="A706" t="s">
        <v>752</v>
      </c>
      <c r="B706" t="s">
        <v>17048</v>
      </c>
      <c r="C706">
        <v>2018</v>
      </c>
      <c r="E706" s="10" t="s">
        <v>17051</v>
      </c>
      <c r="F706" t="s">
        <v>17052</v>
      </c>
      <c r="G706" t="s">
        <v>3980</v>
      </c>
    </row>
    <row r="707" spans="1:7" x14ac:dyDescent="0.25">
      <c r="A707" t="s">
        <v>2166</v>
      </c>
      <c r="B707" t="s">
        <v>17048</v>
      </c>
      <c r="C707">
        <v>2013</v>
      </c>
      <c r="E707" s="10" t="s">
        <v>17051</v>
      </c>
      <c r="F707" t="s">
        <v>17052</v>
      </c>
      <c r="G707" t="s">
        <v>3980</v>
      </c>
    </row>
    <row r="708" spans="1:7" x14ac:dyDescent="0.25">
      <c r="A708" t="s">
        <v>155</v>
      </c>
      <c r="B708" t="s">
        <v>17048</v>
      </c>
      <c r="C708">
        <v>2011</v>
      </c>
      <c r="E708" s="10" t="s">
        <v>17051</v>
      </c>
      <c r="F708" t="s">
        <v>17052</v>
      </c>
      <c r="G708" t="s">
        <v>3980</v>
      </c>
    </row>
    <row r="709" spans="1:7" x14ac:dyDescent="0.25">
      <c r="A709" t="s">
        <v>2867</v>
      </c>
      <c r="B709" t="s">
        <v>1416</v>
      </c>
      <c r="C709">
        <v>2005</v>
      </c>
      <c r="D709" t="s">
        <v>180</v>
      </c>
      <c r="F709" t="s">
        <v>9572</v>
      </c>
      <c r="G709" t="s">
        <v>3980</v>
      </c>
    </row>
    <row r="710" spans="1:7" x14ac:dyDescent="0.25">
      <c r="A710" t="s">
        <v>253</v>
      </c>
      <c r="B710" t="s">
        <v>1418</v>
      </c>
      <c r="C710">
        <v>1990</v>
      </c>
      <c r="E710" t="s">
        <v>2975</v>
      </c>
      <c r="F710" t="s">
        <v>9390</v>
      </c>
      <c r="G710" t="s">
        <v>3980</v>
      </c>
    </row>
    <row r="711" spans="1:7" x14ac:dyDescent="0.25">
      <c r="A711" t="s">
        <v>915</v>
      </c>
      <c r="B711" t="s">
        <v>1418</v>
      </c>
      <c r="C711">
        <v>2002</v>
      </c>
      <c r="E711" t="s">
        <v>2975</v>
      </c>
      <c r="F711" t="s">
        <v>8646</v>
      </c>
      <c r="G711" t="s">
        <v>3980</v>
      </c>
    </row>
    <row r="712" spans="1:7" x14ac:dyDescent="0.25">
      <c r="A712" t="s">
        <v>2147</v>
      </c>
      <c r="B712" t="s">
        <v>1418</v>
      </c>
      <c r="C712">
        <v>1980</v>
      </c>
      <c r="E712" t="s">
        <v>2975</v>
      </c>
      <c r="F712" t="s">
        <v>8995</v>
      </c>
      <c r="G712" t="s">
        <v>3980</v>
      </c>
    </row>
    <row r="713" spans="1:7" x14ac:dyDescent="0.25">
      <c r="A713" t="s">
        <v>1683</v>
      </c>
      <c r="B713" t="s">
        <v>1421</v>
      </c>
      <c r="C713">
        <v>2020</v>
      </c>
      <c r="D713" t="s">
        <v>180</v>
      </c>
      <c r="F713" t="s">
        <v>9573</v>
      </c>
      <c r="G713" t="s">
        <v>3980</v>
      </c>
    </row>
    <row r="714" spans="1:7" x14ac:dyDescent="0.25">
      <c r="A714" t="s">
        <v>1299</v>
      </c>
      <c r="B714" t="s">
        <v>1425</v>
      </c>
      <c r="C714">
        <v>2014</v>
      </c>
      <c r="E714" t="s">
        <v>2975</v>
      </c>
      <c r="F714" t="s">
        <v>8792</v>
      </c>
      <c r="G714" t="s">
        <v>3980</v>
      </c>
    </row>
    <row r="715" spans="1:7" x14ac:dyDescent="0.25">
      <c r="A715" t="s">
        <v>1428</v>
      </c>
      <c r="B715" t="s">
        <v>1425</v>
      </c>
      <c r="C715">
        <v>2021</v>
      </c>
      <c r="E715" t="s">
        <v>2975</v>
      </c>
      <c r="F715" t="s">
        <v>8803</v>
      </c>
      <c r="G715" t="s">
        <v>3980</v>
      </c>
    </row>
    <row r="716" spans="1:7" x14ac:dyDescent="0.25">
      <c r="A716" t="s">
        <v>1683</v>
      </c>
      <c r="B716" t="s">
        <v>1428</v>
      </c>
      <c r="C716">
        <v>2020</v>
      </c>
      <c r="E716" t="s">
        <v>3259</v>
      </c>
      <c r="F716" t="s">
        <v>8870</v>
      </c>
      <c r="G716" t="s">
        <v>3980</v>
      </c>
    </row>
    <row r="717" spans="1:7" x14ac:dyDescent="0.25">
      <c r="A717" t="s">
        <v>90</v>
      </c>
      <c r="B717" t="s">
        <v>1428</v>
      </c>
      <c r="C717">
        <v>2017</v>
      </c>
      <c r="E717" t="s">
        <v>3259</v>
      </c>
      <c r="F717" t="s">
        <v>9085</v>
      </c>
      <c r="G717" t="s">
        <v>3980</v>
      </c>
    </row>
    <row r="718" spans="1:7" x14ac:dyDescent="0.25">
      <c r="A718" t="s">
        <v>346</v>
      </c>
      <c r="B718" t="s">
        <v>7950</v>
      </c>
      <c r="C718">
        <v>2023</v>
      </c>
      <c r="E718" s="10" t="s">
        <v>7949</v>
      </c>
      <c r="F718" t="s">
        <v>8477</v>
      </c>
      <c r="G718" t="s">
        <v>3980</v>
      </c>
    </row>
    <row r="719" spans="1:7" x14ac:dyDescent="0.25">
      <c r="A719" t="s">
        <v>713</v>
      </c>
      <c r="B719" t="s">
        <v>1432</v>
      </c>
      <c r="C719">
        <v>2016</v>
      </c>
      <c r="E719" t="s">
        <v>3083</v>
      </c>
      <c r="F719" t="s">
        <v>8550</v>
      </c>
      <c r="G719" t="s">
        <v>3980</v>
      </c>
    </row>
    <row r="720" spans="1:7" x14ac:dyDescent="0.25">
      <c r="A720" t="s">
        <v>1137</v>
      </c>
      <c r="B720" t="s">
        <v>1432</v>
      </c>
      <c r="C720">
        <v>2012</v>
      </c>
      <c r="E720" t="s">
        <v>3083</v>
      </c>
      <c r="F720" t="s">
        <v>8719</v>
      </c>
      <c r="G720" t="s">
        <v>3980</v>
      </c>
    </row>
    <row r="721" spans="1:7" x14ac:dyDescent="0.25">
      <c r="A721" t="s">
        <v>2797</v>
      </c>
      <c r="B721" t="s">
        <v>16846</v>
      </c>
      <c r="C721">
        <v>2021</v>
      </c>
      <c r="E721" t="s">
        <v>3006</v>
      </c>
      <c r="F721" t="s">
        <v>16848</v>
      </c>
      <c r="G721" t="s">
        <v>180</v>
      </c>
    </row>
    <row r="722" spans="1:7" x14ac:dyDescent="0.25">
      <c r="A722" t="s">
        <v>1137</v>
      </c>
      <c r="B722" t="s">
        <v>1436</v>
      </c>
      <c r="C722">
        <v>2012</v>
      </c>
      <c r="D722" t="s">
        <v>180</v>
      </c>
      <c r="E722" t="s">
        <v>3197</v>
      </c>
      <c r="F722" t="s">
        <v>8720</v>
      </c>
      <c r="G722" t="s">
        <v>3980</v>
      </c>
    </row>
    <row r="723" spans="1:7" x14ac:dyDescent="0.25">
      <c r="A723" t="s">
        <v>1378</v>
      </c>
      <c r="B723" t="s">
        <v>1436</v>
      </c>
      <c r="C723">
        <v>2013</v>
      </c>
      <c r="E723" t="s">
        <v>3231</v>
      </c>
      <c r="F723" t="s">
        <v>9574</v>
      </c>
      <c r="G723" t="s">
        <v>180</v>
      </c>
    </row>
    <row r="724" spans="1:7" x14ac:dyDescent="0.25">
      <c r="A724" t="s">
        <v>90</v>
      </c>
      <c r="B724" t="s">
        <v>1440</v>
      </c>
      <c r="C724">
        <v>2017</v>
      </c>
      <c r="E724" t="s">
        <v>2975</v>
      </c>
      <c r="F724" t="s">
        <v>9086</v>
      </c>
      <c r="G724" t="s">
        <v>3980</v>
      </c>
    </row>
    <row r="725" spans="1:7" x14ac:dyDescent="0.25">
      <c r="A725" t="s">
        <v>337</v>
      </c>
      <c r="B725" t="s">
        <v>16863</v>
      </c>
      <c r="C725">
        <v>2023</v>
      </c>
      <c r="E725" s="10" t="s">
        <v>16866</v>
      </c>
      <c r="F725" t="s">
        <v>16867</v>
      </c>
      <c r="G725" t="s">
        <v>3980</v>
      </c>
    </row>
    <row r="726" spans="1:7" x14ac:dyDescent="0.25">
      <c r="A726" t="s">
        <v>1569</v>
      </c>
      <c r="B726" t="s">
        <v>16863</v>
      </c>
      <c r="C726">
        <v>2021</v>
      </c>
      <c r="E726" s="10" t="s">
        <v>16866</v>
      </c>
      <c r="F726" t="s">
        <v>16867</v>
      </c>
      <c r="G726" t="s">
        <v>3980</v>
      </c>
    </row>
    <row r="727" spans="1:7" x14ac:dyDescent="0.25">
      <c r="A727" t="s">
        <v>739</v>
      </c>
      <c r="B727" t="s">
        <v>1443</v>
      </c>
      <c r="C727">
        <v>2015</v>
      </c>
      <c r="E727" t="s">
        <v>3097</v>
      </c>
      <c r="F727" t="s">
        <v>8566</v>
      </c>
      <c r="G727" t="s">
        <v>3980</v>
      </c>
    </row>
    <row r="728" spans="1:7" x14ac:dyDescent="0.25">
      <c r="A728" t="s">
        <v>90</v>
      </c>
      <c r="B728" t="s">
        <v>1443</v>
      </c>
      <c r="C728">
        <v>2017</v>
      </c>
      <c r="E728" t="s">
        <v>3097</v>
      </c>
      <c r="F728" t="s">
        <v>9087</v>
      </c>
      <c r="G728" t="s">
        <v>3980</v>
      </c>
    </row>
    <row r="729" spans="1:7" x14ac:dyDescent="0.25">
      <c r="A729" t="s">
        <v>1788</v>
      </c>
      <c r="B729" t="s">
        <v>1447</v>
      </c>
      <c r="C729">
        <v>1987</v>
      </c>
      <c r="E729" t="s">
        <v>3272</v>
      </c>
      <c r="F729" t="s">
        <v>8897</v>
      </c>
      <c r="G729" t="s">
        <v>3980</v>
      </c>
    </row>
    <row r="730" spans="1:7" x14ac:dyDescent="0.25">
      <c r="A730" t="s">
        <v>1453</v>
      </c>
      <c r="B730" t="s">
        <v>1450</v>
      </c>
      <c r="C730">
        <v>2006</v>
      </c>
      <c r="D730" t="s">
        <v>180</v>
      </c>
      <c r="F730" t="s">
        <v>9575</v>
      </c>
      <c r="G730" t="s">
        <v>3980</v>
      </c>
    </row>
    <row r="731" spans="1:7" x14ac:dyDescent="0.25">
      <c r="A731" t="s">
        <v>2714</v>
      </c>
      <c r="B731" t="s">
        <v>1453</v>
      </c>
      <c r="C731">
        <v>1993</v>
      </c>
      <c r="E731" t="s">
        <v>3006</v>
      </c>
      <c r="F731" t="s">
        <v>9576</v>
      </c>
      <c r="G731" t="s">
        <v>180</v>
      </c>
    </row>
    <row r="732" spans="1:7" x14ac:dyDescent="0.25">
      <c r="A732" t="s">
        <v>771</v>
      </c>
      <c r="B732" t="s">
        <v>1456</v>
      </c>
      <c r="C732">
        <v>2023</v>
      </c>
      <c r="E732" t="s">
        <v>3119</v>
      </c>
      <c r="F732" t="s">
        <v>8599</v>
      </c>
      <c r="G732" t="s">
        <v>3980</v>
      </c>
    </row>
    <row r="733" spans="1:7" x14ac:dyDescent="0.25">
      <c r="A733" t="s">
        <v>840</v>
      </c>
      <c r="B733" t="s">
        <v>1456</v>
      </c>
      <c r="C733">
        <v>1996</v>
      </c>
      <c r="E733" t="s">
        <v>3119</v>
      </c>
      <c r="F733" t="s">
        <v>9391</v>
      </c>
      <c r="G733" t="s">
        <v>3980</v>
      </c>
    </row>
    <row r="734" spans="1:7" x14ac:dyDescent="0.25">
      <c r="A734" t="s">
        <v>1295</v>
      </c>
      <c r="B734" t="s">
        <v>1456</v>
      </c>
      <c r="C734">
        <v>2023</v>
      </c>
      <c r="E734" t="s">
        <v>3119</v>
      </c>
      <c r="F734" t="s">
        <v>8789</v>
      </c>
      <c r="G734" t="s">
        <v>3980</v>
      </c>
    </row>
    <row r="735" spans="1:7" x14ac:dyDescent="0.25">
      <c r="A735" t="s">
        <v>2797</v>
      </c>
      <c r="B735" t="s">
        <v>1456</v>
      </c>
      <c r="C735">
        <v>2021</v>
      </c>
      <c r="E735" t="s">
        <v>3119</v>
      </c>
      <c r="F735" t="s">
        <v>9300</v>
      </c>
      <c r="G735" t="s">
        <v>3980</v>
      </c>
    </row>
    <row r="736" spans="1:7" x14ac:dyDescent="0.25">
      <c r="A736" t="s">
        <v>915</v>
      </c>
      <c r="B736" t="s">
        <v>1460</v>
      </c>
      <c r="C736">
        <v>2002</v>
      </c>
      <c r="D736" t="s">
        <v>180</v>
      </c>
      <c r="F736" t="s">
        <v>9577</v>
      </c>
      <c r="G736" t="s">
        <v>3980</v>
      </c>
    </row>
    <row r="737" spans="1:7" x14ac:dyDescent="0.25">
      <c r="A737" t="s">
        <v>2370</v>
      </c>
      <c r="B737" t="s">
        <v>1464</v>
      </c>
      <c r="C737">
        <v>2021</v>
      </c>
      <c r="E737" t="s">
        <v>3006</v>
      </c>
      <c r="F737" t="s">
        <v>9578</v>
      </c>
      <c r="G737" t="s">
        <v>180</v>
      </c>
    </row>
    <row r="738" spans="1:7" x14ac:dyDescent="0.25">
      <c r="A738" t="s">
        <v>1926</v>
      </c>
      <c r="B738" t="s">
        <v>1468</v>
      </c>
      <c r="C738">
        <v>2021</v>
      </c>
      <c r="E738" t="s">
        <v>2975</v>
      </c>
      <c r="F738" t="s">
        <v>8946</v>
      </c>
      <c r="G738" t="s">
        <v>3980</v>
      </c>
    </row>
    <row r="739" spans="1:7" x14ac:dyDescent="0.25">
      <c r="A739" t="s">
        <v>90</v>
      </c>
      <c r="B739" t="s">
        <v>1468</v>
      </c>
      <c r="C739">
        <v>2017</v>
      </c>
      <c r="E739" t="s">
        <v>3354</v>
      </c>
      <c r="F739" t="s">
        <v>9088</v>
      </c>
      <c r="G739" t="s">
        <v>3980</v>
      </c>
    </row>
    <row r="740" spans="1:7" x14ac:dyDescent="0.25">
      <c r="A740" t="s">
        <v>2499</v>
      </c>
      <c r="B740" t="s">
        <v>1468</v>
      </c>
      <c r="C740">
        <v>2021</v>
      </c>
      <c r="E740" t="s">
        <v>2975</v>
      </c>
      <c r="F740" t="s">
        <v>9195</v>
      </c>
      <c r="G740" t="s">
        <v>3980</v>
      </c>
    </row>
    <row r="741" spans="1:7" x14ac:dyDescent="0.25">
      <c r="A741" t="s">
        <v>752</v>
      </c>
      <c r="B741" t="s">
        <v>1472</v>
      </c>
      <c r="C741">
        <v>2018</v>
      </c>
      <c r="E741" t="s">
        <v>3113</v>
      </c>
      <c r="F741" t="s">
        <v>8588</v>
      </c>
      <c r="G741" t="s">
        <v>3980</v>
      </c>
    </row>
    <row r="742" spans="1:7" x14ac:dyDescent="0.25">
      <c r="A742" t="s">
        <v>249</v>
      </c>
      <c r="B742" t="s">
        <v>1475</v>
      </c>
      <c r="C742">
        <v>1994</v>
      </c>
      <c r="E742" t="s">
        <v>2975</v>
      </c>
      <c r="F742" t="s">
        <v>8426</v>
      </c>
      <c r="G742" t="s">
        <v>3980</v>
      </c>
    </row>
    <row r="743" spans="1:7" x14ac:dyDescent="0.25">
      <c r="A743" t="s">
        <v>997</v>
      </c>
      <c r="B743" t="s">
        <v>1475</v>
      </c>
      <c r="C743">
        <v>2006</v>
      </c>
      <c r="E743" t="s">
        <v>3163</v>
      </c>
      <c r="F743" t="s">
        <v>8671</v>
      </c>
      <c r="G743" t="s">
        <v>3980</v>
      </c>
    </row>
    <row r="744" spans="1:7" x14ac:dyDescent="0.25">
      <c r="A744" t="s">
        <v>1788</v>
      </c>
      <c r="B744" t="s">
        <v>1475</v>
      </c>
      <c r="C744">
        <v>1987</v>
      </c>
      <c r="E744" t="s">
        <v>2975</v>
      </c>
      <c r="F744" t="s">
        <v>8898</v>
      </c>
      <c r="G744" t="s">
        <v>3980</v>
      </c>
    </row>
    <row r="745" spans="1:7" x14ac:dyDescent="0.25">
      <c r="A745" t="s">
        <v>155</v>
      </c>
      <c r="B745" t="s">
        <v>1479</v>
      </c>
      <c r="C745">
        <v>2011</v>
      </c>
      <c r="E745" s="10" t="s">
        <v>9810</v>
      </c>
      <c r="F745" t="s">
        <v>9811</v>
      </c>
      <c r="G745" t="s">
        <v>3980</v>
      </c>
    </row>
    <row r="746" spans="1:7" x14ac:dyDescent="0.25">
      <c r="A746" t="s">
        <v>2797</v>
      </c>
      <c r="B746" t="s">
        <v>1479</v>
      </c>
      <c r="C746">
        <v>2021</v>
      </c>
      <c r="E746" s="10" t="s">
        <v>9810</v>
      </c>
      <c r="F746" t="s">
        <v>9579</v>
      </c>
      <c r="G746" t="s">
        <v>3980</v>
      </c>
    </row>
    <row r="747" spans="1:7" x14ac:dyDescent="0.25">
      <c r="A747" t="s">
        <v>372</v>
      </c>
      <c r="B747" t="s">
        <v>7941</v>
      </c>
      <c r="C747">
        <v>1998</v>
      </c>
      <c r="E747" s="10" t="s">
        <v>7944</v>
      </c>
      <c r="F747" t="s">
        <v>9580</v>
      </c>
      <c r="G747" t="s">
        <v>180</v>
      </c>
    </row>
    <row r="748" spans="1:7" x14ac:dyDescent="0.25">
      <c r="A748" t="s">
        <v>1944</v>
      </c>
      <c r="B748" t="s">
        <v>1483</v>
      </c>
      <c r="C748">
        <v>2022</v>
      </c>
      <c r="E748" s="10" t="s">
        <v>8313</v>
      </c>
      <c r="F748" t="s">
        <v>8950</v>
      </c>
      <c r="G748" t="s">
        <v>3980</v>
      </c>
    </row>
    <row r="749" spans="1:7" x14ac:dyDescent="0.25">
      <c r="A749" t="s">
        <v>490</v>
      </c>
      <c r="B749" t="s">
        <v>1485</v>
      </c>
      <c r="C749">
        <v>2022</v>
      </c>
      <c r="E749" t="s">
        <v>3061</v>
      </c>
      <c r="F749" t="s">
        <v>8518</v>
      </c>
      <c r="G749" t="s">
        <v>3980</v>
      </c>
    </row>
    <row r="750" spans="1:7" x14ac:dyDescent="0.25">
      <c r="A750" t="s">
        <v>682</v>
      </c>
      <c r="B750" t="s">
        <v>1485</v>
      </c>
      <c r="C750">
        <v>2015</v>
      </c>
      <c r="E750" t="s">
        <v>3080</v>
      </c>
      <c r="F750" t="s">
        <v>8545</v>
      </c>
      <c r="G750" t="s">
        <v>3980</v>
      </c>
    </row>
    <row r="751" spans="1:7" x14ac:dyDescent="0.25">
      <c r="A751" t="s">
        <v>1287</v>
      </c>
      <c r="B751" t="s">
        <v>1485</v>
      </c>
      <c r="C751">
        <v>2019</v>
      </c>
      <c r="E751" t="s">
        <v>3080</v>
      </c>
      <c r="F751" t="s">
        <v>8767</v>
      </c>
      <c r="G751" t="s">
        <v>3980</v>
      </c>
    </row>
    <row r="752" spans="1:7" x14ac:dyDescent="0.25">
      <c r="A752" t="s">
        <v>2797</v>
      </c>
      <c r="B752" t="s">
        <v>1485</v>
      </c>
      <c r="C752">
        <v>2021</v>
      </c>
      <c r="E752" t="s">
        <v>3080</v>
      </c>
      <c r="F752" t="s">
        <v>9301</v>
      </c>
      <c r="G752" t="s">
        <v>3980</v>
      </c>
    </row>
    <row r="753" spans="1:7" x14ac:dyDescent="0.25">
      <c r="A753" t="s">
        <v>155</v>
      </c>
      <c r="B753" t="s">
        <v>17038</v>
      </c>
      <c r="C753">
        <v>2011</v>
      </c>
      <c r="E753" s="10" t="s">
        <v>17041</v>
      </c>
      <c r="F753" t="s">
        <v>17042</v>
      </c>
      <c r="G753" t="s">
        <v>3980</v>
      </c>
    </row>
    <row r="754" spans="1:7" x14ac:dyDescent="0.25">
      <c r="A754" t="s">
        <v>2740</v>
      </c>
      <c r="B754" t="s">
        <v>17038</v>
      </c>
      <c r="C754">
        <v>2014</v>
      </c>
      <c r="E754" s="10" t="s">
        <v>17041</v>
      </c>
      <c r="F754" t="s">
        <v>17042</v>
      </c>
      <c r="G754" t="s">
        <v>3980</v>
      </c>
    </row>
    <row r="755" spans="1:7" x14ac:dyDescent="0.25">
      <c r="A755" t="s">
        <v>2947</v>
      </c>
      <c r="B755" t="s">
        <v>17038</v>
      </c>
      <c r="C755">
        <v>2014</v>
      </c>
      <c r="E755" s="10" t="s">
        <v>17041</v>
      </c>
      <c r="F755" t="s">
        <v>17042</v>
      </c>
      <c r="G755" t="s">
        <v>3980</v>
      </c>
    </row>
    <row r="756" spans="1:7" x14ac:dyDescent="0.25">
      <c r="A756" t="s">
        <v>1569</v>
      </c>
      <c r="B756" t="s">
        <v>14303</v>
      </c>
      <c r="C756">
        <v>2021</v>
      </c>
      <c r="E756" s="10" t="s">
        <v>14302</v>
      </c>
      <c r="F756" t="s">
        <v>14306</v>
      </c>
      <c r="G756" t="s">
        <v>3980</v>
      </c>
    </row>
    <row r="757" spans="1:7" x14ac:dyDescent="0.25">
      <c r="A757" t="s">
        <v>90</v>
      </c>
      <c r="B757" t="s">
        <v>14303</v>
      </c>
      <c r="C757">
        <v>2017</v>
      </c>
      <c r="E757" s="10" t="s">
        <v>14302</v>
      </c>
      <c r="F757" t="s">
        <v>14306</v>
      </c>
      <c r="G757" t="s">
        <v>3980</v>
      </c>
    </row>
    <row r="758" spans="1:7" x14ac:dyDescent="0.25">
      <c r="A758" t="s">
        <v>2797</v>
      </c>
      <c r="B758" t="s">
        <v>1493</v>
      </c>
      <c r="C758">
        <v>2021</v>
      </c>
      <c r="E758" t="s">
        <v>3006</v>
      </c>
      <c r="F758" t="s">
        <v>9581</v>
      </c>
      <c r="G758" t="s">
        <v>180</v>
      </c>
    </row>
    <row r="759" spans="1:7" x14ac:dyDescent="0.25">
      <c r="A759" t="s">
        <v>337</v>
      </c>
      <c r="B759" t="s">
        <v>1496</v>
      </c>
      <c r="C759">
        <v>2023</v>
      </c>
      <c r="E759" t="s">
        <v>3004</v>
      </c>
      <c r="F759" t="s">
        <v>8447</v>
      </c>
      <c r="G759" t="s">
        <v>3980</v>
      </c>
    </row>
    <row r="760" spans="1:7" x14ac:dyDescent="0.25">
      <c r="A760" t="s">
        <v>2499</v>
      </c>
      <c r="B760" t="s">
        <v>1496</v>
      </c>
      <c r="C760">
        <v>2021</v>
      </c>
      <c r="E760" t="s">
        <v>3004</v>
      </c>
      <c r="F760" t="s">
        <v>9196</v>
      </c>
      <c r="G760" t="s">
        <v>3980</v>
      </c>
    </row>
    <row r="761" spans="1:7" x14ac:dyDescent="0.25">
      <c r="A761" t="s">
        <v>2587</v>
      </c>
      <c r="B761" t="s">
        <v>1496</v>
      </c>
      <c r="C761">
        <v>2019</v>
      </c>
      <c r="E761" t="s">
        <v>3004</v>
      </c>
      <c r="F761" t="s">
        <v>9212</v>
      </c>
      <c r="G761" t="s">
        <v>3980</v>
      </c>
    </row>
    <row r="762" spans="1:7" x14ac:dyDescent="0.25">
      <c r="A762" t="s">
        <v>1082</v>
      </c>
      <c r="B762" t="s">
        <v>1500</v>
      </c>
      <c r="C762">
        <v>2021</v>
      </c>
      <c r="D762" t="s">
        <v>180</v>
      </c>
      <c r="F762" t="s">
        <v>9582</v>
      </c>
      <c r="G762" t="s">
        <v>3980</v>
      </c>
    </row>
    <row r="763" spans="1:7" x14ac:dyDescent="0.25">
      <c r="A763" t="s">
        <v>90</v>
      </c>
      <c r="B763" t="s">
        <v>1504</v>
      </c>
      <c r="C763">
        <v>2017</v>
      </c>
      <c r="E763" t="s">
        <v>2975</v>
      </c>
      <c r="F763" t="s">
        <v>9089</v>
      </c>
      <c r="G763" t="s">
        <v>3980</v>
      </c>
    </row>
    <row r="764" spans="1:7" x14ac:dyDescent="0.25">
      <c r="A764" t="s">
        <v>334</v>
      </c>
      <c r="B764" t="s">
        <v>1506</v>
      </c>
      <c r="C764">
        <v>1997</v>
      </c>
      <c r="E764" s="10" t="s">
        <v>9933</v>
      </c>
      <c r="F764" t="s">
        <v>14020</v>
      </c>
      <c r="G764" t="s">
        <v>3980</v>
      </c>
    </row>
    <row r="765" spans="1:7" x14ac:dyDescent="0.25">
      <c r="A765" t="s">
        <v>483</v>
      </c>
      <c r="B765" t="s">
        <v>1506</v>
      </c>
      <c r="C765">
        <v>2009</v>
      </c>
      <c r="E765" s="10" t="s">
        <v>9933</v>
      </c>
      <c r="F765" t="s">
        <v>14038</v>
      </c>
      <c r="G765" t="s">
        <v>3980</v>
      </c>
    </row>
    <row r="766" spans="1:7" x14ac:dyDescent="0.25">
      <c r="A766" t="s">
        <v>2002</v>
      </c>
      <c r="B766" t="s">
        <v>1506</v>
      </c>
      <c r="C766">
        <v>2005</v>
      </c>
      <c r="E766" s="10" t="s">
        <v>9933</v>
      </c>
      <c r="F766" t="s">
        <v>14020</v>
      </c>
      <c r="G766" t="s">
        <v>3980</v>
      </c>
    </row>
    <row r="767" spans="1:7" x14ac:dyDescent="0.25">
      <c r="A767" t="s">
        <v>2564</v>
      </c>
      <c r="B767" t="s">
        <v>1506</v>
      </c>
      <c r="C767">
        <v>1998</v>
      </c>
      <c r="E767" s="10" t="s">
        <v>9933</v>
      </c>
      <c r="F767" t="s">
        <v>14039</v>
      </c>
      <c r="G767" t="s">
        <v>3980</v>
      </c>
    </row>
    <row r="768" spans="1:7" x14ac:dyDescent="0.25">
      <c r="A768" t="s">
        <v>2571</v>
      </c>
      <c r="B768" t="s">
        <v>1506</v>
      </c>
      <c r="C768">
        <v>2017</v>
      </c>
      <c r="E768" t="s">
        <v>3052</v>
      </c>
      <c r="F768" t="s">
        <v>9209</v>
      </c>
      <c r="G768" t="s">
        <v>3980</v>
      </c>
    </row>
    <row r="769" spans="1:7" x14ac:dyDescent="0.25">
      <c r="A769" t="s">
        <v>1039</v>
      </c>
      <c r="B769" t="s">
        <v>1509</v>
      </c>
      <c r="C769">
        <v>2016</v>
      </c>
      <c r="E769" t="s">
        <v>2975</v>
      </c>
      <c r="F769" t="s">
        <v>8690</v>
      </c>
      <c r="G769" t="s">
        <v>3980</v>
      </c>
    </row>
    <row r="770" spans="1:7" x14ac:dyDescent="0.25">
      <c r="A770" t="s">
        <v>155</v>
      </c>
      <c r="B770" t="s">
        <v>1509</v>
      </c>
      <c r="C770">
        <v>2011</v>
      </c>
      <c r="E770" t="s">
        <v>2975</v>
      </c>
      <c r="F770" t="s">
        <v>9239</v>
      </c>
      <c r="G770" t="s">
        <v>3980</v>
      </c>
    </row>
    <row r="771" spans="1:7" x14ac:dyDescent="0.25">
      <c r="A771" t="s">
        <v>249</v>
      </c>
      <c r="B771" t="s">
        <v>1513</v>
      </c>
      <c r="C771">
        <v>1994</v>
      </c>
      <c r="E771" t="s">
        <v>2986</v>
      </c>
      <c r="F771" t="s">
        <v>8427</v>
      </c>
      <c r="G771" t="s">
        <v>3980</v>
      </c>
    </row>
    <row r="772" spans="1:7" x14ac:dyDescent="0.25">
      <c r="A772" t="s">
        <v>253</v>
      </c>
      <c r="B772" t="s">
        <v>1513</v>
      </c>
      <c r="C772">
        <v>1990</v>
      </c>
      <c r="E772" s="10" t="s">
        <v>9931</v>
      </c>
      <c r="F772" t="s">
        <v>8436</v>
      </c>
      <c r="G772" t="s">
        <v>3980</v>
      </c>
    </row>
    <row r="773" spans="1:7" x14ac:dyDescent="0.25">
      <c r="A773" t="s">
        <v>840</v>
      </c>
      <c r="B773" t="s">
        <v>1513</v>
      </c>
      <c r="C773">
        <v>1996</v>
      </c>
      <c r="E773" s="10" t="s">
        <v>9931</v>
      </c>
      <c r="F773" t="s">
        <v>8621</v>
      </c>
      <c r="G773" t="s">
        <v>3980</v>
      </c>
    </row>
    <row r="774" spans="1:7" x14ac:dyDescent="0.25">
      <c r="A774" t="s">
        <v>1718</v>
      </c>
      <c r="B774" t="s">
        <v>1513</v>
      </c>
      <c r="C774">
        <v>1983</v>
      </c>
      <c r="E774" s="10" t="s">
        <v>9931</v>
      </c>
      <c r="F774" t="s">
        <v>9932</v>
      </c>
      <c r="G774" t="s">
        <v>3980</v>
      </c>
    </row>
    <row r="775" spans="1:7" x14ac:dyDescent="0.25">
      <c r="A775" t="s">
        <v>1788</v>
      </c>
      <c r="B775" t="s">
        <v>1513</v>
      </c>
      <c r="C775">
        <v>1987</v>
      </c>
      <c r="E775" s="10" t="s">
        <v>2986</v>
      </c>
      <c r="F775" t="s">
        <v>8899</v>
      </c>
      <c r="G775" t="s">
        <v>3980</v>
      </c>
    </row>
    <row r="776" spans="1:7" x14ac:dyDescent="0.25">
      <c r="A776" t="s">
        <v>2147</v>
      </c>
      <c r="B776" t="s">
        <v>1516</v>
      </c>
      <c r="C776">
        <v>1980</v>
      </c>
      <c r="E776" t="s">
        <v>3315</v>
      </c>
      <c r="F776" t="s">
        <v>8996</v>
      </c>
      <c r="G776" t="s">
        <v>3980</v>
      </c>
    </row>
    <row r="777" spans="1:7" x14ac:dyDescent="0.25">
      <c r="A777" t="s">
        <v>155</v>
      </c>
      <c r="B777" t="s">
        <v>16928</v>
      </c>
      <c r="C777">
        <v>2011</v>
      </c>
      <c r="E777" s="10" t="s">
        <v>16931</v>
      </c>
      <c r="F777" t="s">
        <v>16932</v>
      </c>
      <c r="G777" t="s">
        <v>3980</v>
      </c>
    </row>
    <row r="778" spans="1:7" x14ac:dyDescent="0.25">
      <c r="A778" t="s">
        <v>2147</v>
      </c>
      <c r="B778" t="s">
        <v>8059</v>
      </c>
      <c r="C778">
        <v>1980</v>
      </c>
      <c r="E778" s="10" t="s">
        <v>8080</v>
      </c>
      <c r="F778" t="s">
        <v>8997</v>
      </c>
      <c r="G778" t="s">
        <v>3980</v>
      </c>
    </row>
    <row r="779" spans="1:7" x14ac:dyDescent="0.25">
      <c r="A779" t="s">
        <v>376</v>
      </c>
      <c r="B779" t="s">
        <v>1519</v>
      </c>
      <c r="C779">
        <v>2017</v>
      </c>
      <c r="E779" s="10" t="s">
        <v>3047</v>
      </c>
      <c r="F779" t="s">
        <v>9414</v>
      </c>
      <c r="G779" t="s">
        <v>3980</v>
      </c>
    </row>
    <row r="780" spans="1:7" x14ac:dyDescent="0.25">
      <c r="A780" t="s">
        <v>739</v>
      </c>
      <c r="B780" t="s">
        <v>1519</v>
      </c>
      <c r="C780">
        <v>2015</v>
      </c>
      <c r="E780" s="10" t="s">
        <v>3047</v>
      </c>
      <c r="F780" t="s">
        <v>9415</v>
      </c>
      <c r="G780" t="s">
        <v>3980</v>
      </c>
    </row>
    <row r="781" spans="1:7" x14ac:dyDescent="0.25">
      <c r="A781" t="s">
        <v>1108</v>
      </c>
      <c r="B781" t="s">
        <v>1519</v>
      </c>
      <c r="C781">
        <v>2018</v>
      </c>
      <c r="E781" s="10" t="s">
        <v>3047</v>
      </c>
      <c r="F781" t="s">
        <v>9416</v>
      </c>
      <c r="G781" t="s">
        <v>3980</v>
      </c>
    </row>
    <row r="782" spans="1:7" x14ac:dyDescent="0.25">
      <c r="A782" t="s">
        <v>90</v>
      </c>
      <c r="B782" t="s">
        <v>1519</v>
      </c>
      <c r="C782">
        <v>2017</v>
      </c>
      <c r="E782" s="10" t="s">
        <v>3047</v>
      </c>
      <c r="F782" t="s">
        <v>9417</v>
      </c>
      <c r="G782" t="s">
        <v>3980</v>
      </c>
    </row>
    <row r="783" spans="1:7" x14ac:dyDescent="0.25">
      <c r="A783" t="s">
        <v>2797</v>
      </c>
      <c r="B783" t="s">
        <v>7916</v>
      </c>
      <c r="C783">
        <v>2021</v>
      </c>
      <c r="E783" s="10" t="s">
        <v>7915</v>
      </c>
      <c r="F783" t="s">
        <v>9302</v>
      </c>
      <c r="G783" t="s">
        <v>3980</v>
      </c>
    </row>
    <row r="784" spans="1:7" x14ac:dyDescent="0.25">
      <c r="A784" t="s">
        <v>2797</v>
      </c>
      <c r="B784" t="s">
        <v>1523</v>
      </c>
      <c r="C784">
        <v>2021</v>
      </c>
      <c r="E784" t="s">
        <v>3006</v>
      </c>
      <c r="F784" t="s">
        <v>9583</v>
      </c>
      <c r="G784" t="s">
        <v>180</v>
      </c>
    </row>
    <row r="785" spans="1:7" x14ac:dyDescent="0.25">
      <c r="A785" t="s">
        <v>1428</v>
      </c>
      <c r="B785" t="s">
        <v>1525</v>
      </c>
      <c r="C785">
        <v>2021</v>
      </c>
      <c r="E785" s="10" t="s">
        <v>8355</v>
      </c>
      <c r="F785" t="s">
        <v>8804</v>
      </c>
      <c r="G785" t="s">
        <v>3980</v>
      </c>
    </row>
    <row r="786" spans="1:7" x14ac:dyDescent="0.25">
      <c r="A786" t="s">
        <v>1648</v>
      </c>
      <c r="B786" t="s">
        <v>1525</v>
      </c>
      <c r="C786">
        <v>2024</v>
      </c>
      <c r="D786" t="s">
        <v>180</v>
      </c>
      <c r="F786" t="s">
        <v>9584</v>
      </c>
      <c r="G786" t="s">
        <v>3980</v>
      </c>
    </row>
    <row r="787" spans="1:7" x14ac:dyDescent="0.25">
      <c r="A787" t="s">
        <v>1378</v>
      </c>
      <c r="B787" t="s">
        <v>1527</v>
      </c>
      <c r="C787">
        <v>2013</v>
      </c>
      <c r="E787" s="10" t="s">
        <v>8382</v>
      </c>
      <c r="F787" t="s">
        <v>8796</v>
      </c>
      <c r="G787" t="s">
        <v>3980</v>
      </c>
    </row>
    <row r="788" spans="1:7" x14ac:dyDescent="0.25">
      <c r="A788" t="s">
        <v>1436</v>
      </c>
      <c r="B788" t="s">
        <v>1527</v>
      </c>
      <c r="C788">
        <v>2018</v>
      </c>
      <c r="E788" s="10" t="s">
        <v>8382</v>
      </c>
      <c r="F788" t="s">
        <v>9392</v>
      </c>
      <c r="G788" t="s">
        <v>3980</v>
      </c>
    </row>
    <row r="789" spans="1:7" x14ac:dyDescent="0.25">
      <c r="A789" t="s">
        <v>346</v>
      </c>
      <c r="B789" t="s">
        <v>7954</v>
      </c>
      <c r="C789">
        <v>2023</v>
      </c>
      <c r="E789" s="10" t="s">
        <v>7953</v>
      </c>
      <c r="F789" t="s">
        <v>9585</v>
      </c>
      <c r="G789" t="s">
        <v>180</v>
      </c>
    </row>
    <row r="790" spans="1:7" x14ac:dyDescent="0.25">
      <c r="A790" t="s">
        <v>1788</v>
      </c>
      <c r="B790" t="s">
        <v>1531</v>
      </c>
      <c r="C790">
        <v>1987</v>
      </c>
      <c r="E790" t="s">
        <v>3273</v>
      </c>
      <c r="F790" t="s">
        <v>8900</v>
      </c>
      <c r="G790" t="s">
        <v>3980</v>
      </c>
    </row>
    <row r="791" spans="1:7" x14ac:dyDescent="0.25">
      <c r="A791" t="s">
        <v>923</v>
      </c>
      <c r="B791" t="s">
        <v>1534</v>
      </c>
      <c r="C791">
        <v>2015</v>
      </c>
      <c r="E791" t="s">
        <v>3148</v>
      </c>
      <c r="F791" t="s">
        <v>8653</v>
      </c>
      <c r="G791" t="s">
        <v>3980</v>
      </c>
    </row>
    <row r="792" spans="1:7" x14ac:dyDescent="0.25">
      <c r="A792" t="s">
        <v>1848</v>
      </c>
      <c r="B792" t="s">
        <v>1534</v>
      </c>
      <c r="C792">
        <v>2015</v>
      </c>
      <c r="E792" t="s">
        <v>3148</v>
      </c>
      <c r="F792" t="s">
        <v>8932</v>
      </c>
      <c r="G792" t="s">
        <v>3980</v>
      </c>
    </row>
    <row r="793" spans="1:7" x14ac:dyDescent="0.25">
      <c r="A793" t="s">
        <v>2370</v>
      </c>
      <c r="B793" t="s">
        <v>1534</v>
      </c>
      <c r="C793">
        <v>2021</v>
      </c>
      <c r="E793" t="s">
        <v>3148</v>
      </c>
      <c r="F793" t="s">
        <v>9150</v>
      </c>
      <c r="G793" t="s">
        <v>3980</v>
      </c>
    </row>
    <row r="794" spans="1:7" x14ac:dyDescent="0.25">
      <c r="A794" t="s">
        <v>1137</v>
      </c>
      <c r="B794" t="s">
        <v>1538</v>
      </c>
      <c r="C794">
        <v>2012</v>
      </c>
      <c r="E794" t="s">
        <v>3006</v>
      </c>
      <c r="F794" t="s">
        <v>9586</v>
      </c>
      <c r="G794" t="s">
        <v>180</v>
      </c>
    </row>
    <row r="795" spans="1:7" x14ac:dyDescent="0.25">
      <c r="A795" t="s">
        <v>923</v>
      </c>
      <c r="B795" t="s">
        <v>1546</v>
      </c>
      <c r="C795">
        <v>2015</v>
      </c>
      <c r="E795" t="s">
        <v>3149</v>
      </c>
      <c r="F795" t="s">
        <v>9587</v>
      </c>
      <c r="G795" t="s">
        <v>180</v>
      </c>
    </row>
    <row r="796" spans="1:7" x14ac:dyDescent="0.25">
      <c r="A796" t="s">
        <v>2421</v>
      </c>
      <c r="B796" t="s">
        <v>1546</v>
      </c>
      <c r="C796">
        <v>2008</v>
      </c>
      <c r="E796" t="s">
        <v>3149</v>
      </c>
      <c r="F796" t="s">
        <v>9588</v>
      </c>
      <c r="G796" t="s">
        <v>180</v>
      </c>
    </row>
    <row r="797" spans="1:7" x14ac:dyDescent="0.25">
      <c r="A797" t="s">
        <v>337</v>
      </c>
      <c r="B797" t="s">
        <v>1552</v>
      </c>
      <c r="C797">
        <v>2023</v>
      </c>
      <c r="E797" t="s">
        <v>3005</v>
      </c>
      <c r="F797" t="s">
        <v>8448</v>
      </c>
      <c r="G797" t="s">
        <v>3980</v>
      </c>
    </row>
    <row r="798" spans="1:7" x14ac:dyDescent="0.25">
      <c r="A798" t="s">
        <v>346</v>
      </c>
      <c r="B798" t="s">
        <v>1552</v>
      </c>
      <c r="C798">
        <v>2023</v>
      </c>
      <c r="E798" t="s">
        <v>3005</v>
      </c>
      <c r="F798" t="s">
        <v>8478</v>
      </c>
      <c r="G798" t="s">
        <v>3980</v>
      </c>
    </row>
    <row r="799" spans="1:7" x14ac:dyDescent="0.25">
      <c r="A799" t="s">
        <v>1745</v>
      </c>
      <c r="B799" t="s">
        <v>1554</v>
      </c>
      <c r="C799">
        <v>2021</v>
      </c>
      <c r="E799" t="s">
        <v>3261</v>
      </c>
      <c r="F799" t="s">
        <v>8881</v>
      </c>
      <c r="G799" t="s">
        <v>3980</v>
      </c>
    </row>
    <row r="800" spans="1:7" x14ac:dyDescent="0.25">
      <c r="A800" t="s">
        <v>2129</v>
      </c>
      <c r="B800" t="s">
        <v>1554</v>
      </c>
      <c r="C800">
        <v>2020</v>
      </c>
      <c r="E800" t="s">
        <v>3261</v>
      </c>
      <c r="F800" t="s">
        <v>8974</v>
      </c>
      <c r="G800" t="s">
        <v>3980</v>
      </c>
    </row>
    <row r="801" spans="1:7" x14ac:dyDescent="0.25">
      <c r="A801" t="s">
        <v>1287</v>
      </c>
      <c r="B801" t="s">
        <v>9786</v>
      </c>
      <c r="C801">
        <v>2019</v>
      </c>
      <c r="E801" s="10" t="s">
        <v>9789</v>
      </c>
      <c r="F801" t="s">
        <v>9791</v>
      </c>
      <c r="G801" t="s">
        <v>3980</v>
      </c>
    </row>
    <row r="802" spans="1:7" x14ac:dyDescent="0.25">
      <c r="A802" t="s">
        <v>90</v>
      </c>
      <c r="B802" t="s">
        <v>9786</v>
      </c>
      <c r="C802">
        <v>2017</v>
      </c>
      <c r="E802" s="10" t="s">
        <v>9789</v>
      </c>
      <c r="F802" t="s">
        <v>9790</v>
      </c>
      <c r="G802" t="s">
        <v>3980</v>
      </c>
    </row>
    <row r="803" spans="1:7" x14ac:dyDescent="0.25">
      <c r="A803" t="s">
        <v>1788</v>
      </c>
      <c r="B803" t="s">
        <v>1556</v>
      </c>
      <c r="C803">
        <v>1987</v>
      </c>
      <c r="E803" t="s">
        <v>2975</v>
      </c>
      <c r="F803" t="s">
        <v>8901</v>
      </c>
      <c r="G803" t="s">
        <v>3980</v>
      </c>
    </row>
    <row r="804" spans="1:7" x14ac:dyDescent="0.25">
      <c r="A804" t="s">
        <v>155</v>
      </c>
      <c r="B804" t="s">
        <v>1556</v>
      </c>
      <c r="C804">
        <v>2011</v>
      </c>
      <c r="E804" t="s">
        <v>2975</v>
      </c>
      <c r="F804" t="s">
        <v>9240</v>
      </c>
      <c r="G804" t="s">
        <v>3980</v>
      </c>
    </row>
    <row r="805" spans="1:7" x14ac:dyDescent="0.25">
      <c r="A805" t="s">
        <v>829</v>
      </c>
      <c r="B805" t="s">
        <v>1558</v>
      </c>
      <c r="C805">
        <v>2010</v>
      </c>
      <c r="E805" t="s">
        <v>3121</v>
      </c>
      <c r="F805" t="s">
        <v>8608</v>
      </c>
      <c r="G805" t="s">
        <v>3980</v>
      </c>
    </row>
    <row r="806" spans="1:7" x14ac:dyDescent="0.25">
      <c r="A806" t="s">
        <v>1436</v>
      </c>
      <c r="B806" t="s">
        <v>1558</v>
      </c>
      <c r="C806">
        <v>2018</v>
      </c>
      <c r="E806" s="10" t="s">
        <v>9784</v>
      </c>
      <c r="F806" t="s">
        <v>9785</v>
      </c>
      <c r="G806" t="s">
        <v>3980</v>
      </c>
    </row>
    <row r="807" spans="1:7" x14ac:dyDescent="0.25">
      <c r="A807" t="s">
        <v>2279</v>
      </c>
      <c r="B807" t="s">
        <v>1558</v>
      </c>
      <c r="C807">
        <v>2014</v>
      </c>
      <c r="E807" t="s">
        <v>3121</v>
      </c>
      <c r="F807" t="s">
        <v>9029</v>
      </c>
      <c r="G807" t="s">
        <v>3980</v>
      </c>
    </row>
    <row r="808" spans="1:7" x14ac:dyDescent="0.25">
      <c r="A808" t="s">
        <v>90</v>
      </c>
      <c r="B808" t="s">
        <v>1558</v>
      </c>
      <c r="C808">
        <v>2017</v>
      </c>
      <c r="E808" t="s">
        <v>3121</v>
      </c>
      <c r="F808" t="s">
        <v>9090</v>
      </c>
      <c r="G808" t="s">
        <v>3980</v>
      </c>
    </row>
    <row r="809" spans="1:7" x14ac:dyDescent="0.25">
      <c r="A809" t="s">
        <v>90</v>
      </c>
      <c r="B809" t="s">
        <v>1561</v>
      </c>
      <c r="C809">
        <v>2017</v>
      </c>
      <c r="E809" s="10" t="s">
        <v>3355</v>
      </c>
      <c r="F809" t="s">
        <v>9091</v>
      </c>
      <c r="G809" t="s">
        <v>3980</v>
      </c>
    </row>
    <row r="810" spans="1:7" x14ac:dyDescent="0.25">
      <c r="A810" t="s">
        <v>1287</v>
      </c>
      <c r="B810" t="s">
        <v>1563</v>
      </c>
      <c r="C810">
        <v>2019</v>
      </c>
      <c r="E810" t="s">
        <v>3222</v>
      </c>
      <c r="F810" t="s">
        <v>8768</v>
      </c>
      <c r="G810" t="s">
        <v>3980</v>
      </c>
    </row>
    <row r="811" spans="1:7" x14ac:dyDescent="0.25">
      <c r="A811" t="s">
        <v>1277</v>
      </c>
      <c r="B811" t="s">
        <v>1565</v>
      </c>
      <c r="C811">
        <v>1984</v>
      </c>
      <c r="E811" t="s">
        <v>3214</v>
      </c>
      <c r="F811" t="s">
        <v>8747</v>
      </c>
      <c r="G811" t="s">
        <v>3980</v>
      </c>
    </row>
    <row r="812" spans="1:7" x14ac:dyDescent="0.25">
      <c r="A812" t="s">
        <v>739</v>
      </c>
      <c r="B812" t="s">
        <v>1567</v>
      </c>
      <c r="C812">
        <v>2015</v>
      </c>
      <c r="E812" t="s">
        <v>2975</v>
      </c>
      <c r="F812" t="s">
        <v>8567</v>
      </c>
      <c r="G812" t="s">
        <v>3980</v>
      </c>
    </row>
    <row r="813" spans="1:7" x14ac:dyDescent="0.25">
      <c r="A813" t="s">
        <v>90</v>
      </c>
      <c r="B813" t="s">
        <v>1567</v>
      </c>
      <c r="C813">
        <v>2017</v>
      </c>
      <c r="E813" t="s">
        <v>2975</v>
      </c>
      <c r="F813" t="s">
        <v>9092</v>
      </c>
      <c r="G813" t="s">
        <v>3980</v>
      </c>
    </row>
    <row r="814" spans="1:7" x14ac:dyDescent="0.25">
      <c r="A814" t="s">
        <v>2354</v>
      </c>
      <c r="B814" t="s">
        <v>1567</v>
      </c>
      <c r="C814">
        <v>2018</v>
      </c>
      <c r="E814" t="s">
        <v>2975</v>
      </c>
      <c r="F814" t="s">
        <v>9146</v>
      </c>
      <c r="G814" t="s">
        <v>3980</v>
      </c>
    </row>
    <row r="815" spans="1:7" x14ac:dyDescent="0.25">
      <c r="A815" t="s">
        <v>90</v>
      </c>
      <c r="B815" t="s">
        <v>1569</v>
      </c>
      <c r="C815">
        <v>2017</v>
      </c>
      <c r="E815" t="s">
        <v>3356</v>
      </c>
      <c r="F815" t="s">
        <v>9093</v>
      </c>
      <c r="G815" t="s">
        <v>3980</v>
      </c>
    </row>
    <row r="816" spans="1:7" x14ac:dyDescent="0.25">
      <c r="A816" t="s">
        <v>1569</v>
      </c>
      <c r="B816" t="s">
        <v>1573</v>
      </c>
      <c r="C816">
        <v>2021</v>
      </c>
      <c r="E816" t="s">
        <v>3006</v>
      </c>
      <c r="F816" t="s">
        <v>9589</v>
      </c>
      <c r="G816" t="s">
        <v>180</v>
      </c>
    </row>
    <row r="817" spans="1:7" x14ac:dyDescent="0.25">
      <c r="A817" t="s">
        <v>346</v>
      </c>
      <c r="B817" t="s">
        <v>1577</v>
      </c>
      <c r="C817">
        <v>2023</v>
      </c>
      <c r="E817" t="s">
        <v>3026</v>
      </c>
      <c r="F817" t="s">
        <v>8479</v>
      </c>
      <c r="G817" t="s">
        <v>3980</v>
      </c>
    </row>
    <row r="818" spans="1:7" x14ac:dyDescent="0.25">
      <c r="A818" t="s">
        <v>1810</v>
      </c>
      <c r="B818" t="s">
        <v>9852</v>
      </c>
      <c r="C818">
        <v>2019</v>
      </c>
      <c r="E818" s="10" t="s">
        <v>9856</v>
      </c>
      <c r="F818" t="s">
        <v>9855</v>
      </c>
      <c r="G818" t="s">
        <v>3980</v>
      </c>
    </row>
    <row r="819" spans="1:7" x14ac:dyDescent="0.25">
      <c r="A819" t="s">
        <v>2499</v>
      </c>
      <c r="B819" t="s">
        <v>1580</v>
      </c>
      <c r="C819">
        <v>2021</v>
      </c>
      <c r="E819" t="s">
        <v>2975</v>
      </c>
      <c r="F819" t="s">
        <v>9197</v>
      </c>
      <c r="G819" t="s">
        <v>3980</v>
      </c>
    </row>
    <row r="820" spans="1:7" x14ac:dyDescent="0.25">
      <c r="A820" t="s">
        <v>1810</v>
      </c>
      <c r="B820" t="s">
        <v>1587</v>
      </c>
      <c r="C820">
        <v>2019</v>
      </c>
      <c r="E820" t="s">
        <v>3283</v>
      </c>
      <c r="F820" t="s">
        <v>8915</v>
      </c>
      <c r="G820" t="s">
        <v>3980</v>
      </c>
    </row>
    <row r="821" spans="1:7" x14ac:dyDescent="0.25">
      <c r="A821" t="s">
        <v>90</v>
      </c>
      <c r="B821" t="s">
        <v>1587</v>
      </c>
      <c r="C821">
        <v>2017</v>
      </c>
      <c r="E821" t="s">
        <v>3283</v>
      </c>
      <c r="F821" t="s">
        <v>9393</v>
      </c>
      <c r="G821" t="s">
        <v>3980</v>
      </c>
    </row>
    <row r="822" spans="1:7" x14ac:dyDescent="0.25">
      <c r="A822" t="s">
        <v>155</v>
      </c>
      <c r="B822" t="s">
        <v>1587</v>
      </c>
      <c r="C822">
        <v>2011</v>
      </c>
      <c r="E822" t="s">
        <v>3283</v>
      </c>
      <c r="F822" t="s">
        <v>9394</v>
      </c>
      <c r="G822" t="s">
        <v>3980</v>
      </c>
    </row>
    <row r="823" spans="1:7" x14ac:dyDescent="0.25">
      <c r="A823" t="s">
        <v>490</v>
      </c>
      <c r="B823" t="s">
        <v>1589</v>
      </c>
      <c r="C823">
        <v>2022</v>
      </c>
      <c r="E823" t="s">
        <v>3062</v>
      </c>
      <c r="F823" t="s">
        <v>8519</v>
      </c>
      <c r="G823" t="s">
        <v>3980</v>
      </c>
    </row>
    <row r="824" spans="1:7" x14ac:dyDescent="0.25">
      <c r="A824" t="s">
        <v>616</v>
      </c>
      <c r="B824" t="s">
        <v>1591</v>
      </c>
      <c r="C824">
        <v>2017</v>
      </c>
      <c r="E824" t="s">
        <v>3072</v>
      </c>
      <c r="F824" t="s">
        <v>8537</v>
      </c>
      <c r="G824" t="s">
        <v>3980</v>
      </c>
    </row>
    <row r="825" spans="1:7" x14ac:dyDescent="0.25">
      <c r="A825" t="s">
        <v>2421</v>
      </c>
      <c r="B825" t="s">
        <v>1595</v>
      </c>
      <c r="C825">
        <v>2008</v>
      </c>
      <c r="E825" t="s">
        <v>3385</v>
      </c>
      <c r="F825" t="s">
        <v>9177</v>
      </c>
      <c r="G825" t="s">
        <v>3980</v>
      </c>
    </row>
    <row r="826" spans="1:7" x14ac:dyDescent="0.25">
      <c r="A826" t="s">
        <v>155</v>
      </c>
      <c r="B826" t="s">
        <v>1595</v>
      </c>
      <c r="C826">
        <v>2011</v>
      </c>
      <c r="E826" t="s">
        <v>3385</v>
      </c>
      <c r="F826" t="s">
        <v>9241</v>
      </c>
      <c r="G826" t="s">
        <v>3980</v>
      </c>
    </row>
    <row r="827" spans="1:7" x14ac:dyDescent="0.25">
      <c r="A827" t="s">
        <v>1287</v>
      </c>
      <c r="B827" t="s">
        <v>1599</v>
      </c>
      <c r="C827">
        <v>2019</v>
      </c>
      <c r="E827" t="s">
        <v>3223</v>
      </c>
      <c r="F827" t="s">
        <v>8769</v>
      </c>
      <c r="G827" t="s">
        <v>3980</v>
      </c>
    </row>
    <row r="828" spans="1:7" x14ac:dyDescent="0.25">
      <c r="A828" t="s">
        <v>1706</v>
      </c>
      <c r="B828" t="s">
        <v>1599</v>
      </c>
      <c r="C828">
        <v>2018</v>
      </c>
      <c r="E828" t="s">
        <v>3223</v>
      </c>
      <c r="F828" t="s">
        <v>8877</v>
      </c>
      <c r="G828" t="s">
        <v>3980</v>
      </c>
    </row>
    <row r="829" spans="1:7" x14ac:dyDescent="0.25">
      <c r="A829" t="s">
        <v>155</v>
      </c>
      <c r="B829" t="s">
        <v>1599</v>
      </c>
      <c r="C829">
        <v>2011</v>
      </c>
      <c r="E829" t="s">
        <v>3223</v>
      </c>
      <c r="F829" t="s">
        <v>9242</v>
      </c>
      <c r="G829" t="s">
        <v>3980</v>
      </c>
    </row>
    <row r="830" spans="1:7" x14ac:dyDescent="0.25">
      <c r="A830" t="s">
        <v>1428</v>
      </c>
      <c r="B830" t="s">
        <v>1603</v>
      </c>
      <c r="C830">
        <v>2021</v>
      </c>
      <c r="E830" t="s">
        <v>3233</v>
      </c>
      <c r="F830" t="s">
        <v>8805</v>
      </c>
      <c r="G830" t="s">
        <v>3980</v>
      </c>
    </row>
    <row r="831" spans="1:7" x14ac:dyDescent="0.25">
      <c r="A831" t="s">
        <v>1436</v>
      </c>
      <c r="B831" t="s">
        <v>1603</v>
      </c>
      <c r="C831">
        <v>2018</v>
      </c>
      <c r="E831" t="s">
        <v>3233</v>
      </c>
      <c r="F831" t="s">
        <v>8821</v>
      </c>
      <c r="G831" t="s">
        <v>3980</v>
      </c>
    </row>
    <row r="832" spans="1:7" x14ac:dyDescent="0.25">
      <c r="A832" t="s">
        <v>1683</v>
      </c>
      <c r="B832" t="s">
        <v>1603</v>
      </c>
      <c r="C832">
        <v>2020</v>
      </c>
      <c r="E832" t="s">
        <v>3233</v>
      </c>
      <c r="F832" t="s">
        <v>8871</v>
      </c>
      <c r="G832" t="s">
        <v>3980</v>
      </c>
    </row>
    <row r="833" spans="1:7" x14ac:dyDescent="0.25">
      <c r="A833" t="s">
        <v>90</v>
      </c>
      <c r="B833" t="s">
        <v>1603</v>
      </c>
      <c r="C833">
        <v>2017</v>
      </c>
      <c r="E833" t="s">
        <v>3233</v>
      </c>
      <c r="F833" t="s">
        <v>9094</v>
      </c>
      <c r="G833" t="s">
        <v>3980</v>
      </c>
    </row>
    <row r="834" spans="1:7" x14ac:dyDescent="0.25">
      <c r="A834" t="s">
        <v>1569</v>
      </c>
      <c r="B834" t="s">
        <v>1606</v>
      </c>
      <c r="C834">
        <v>2021</v>
      </c>
      <c r="D834" t="s">
        <v>180</v>
      </c>
      <c r="F834" t="s">
        <v>9590</v>
      </c>
      <c r="G834" t="s">
        <v>3980</v>
      </c>
    </row>
    <row r="835" spans="1:7" x14ac:dyDescent="0.25">
      <c r="A835" t="s">
        <v>2797</v>
      </c>
      <c r="B835" t="s">
        <v>1606</v>
      </c>
      <c r="C835">
        <v>2021</v>
      </c>
      <c r="E835" t="s">
        <v>3418</v>
      </c>
      <c r="F835" t="s">
        <v>9591</v>
      </c>
      <c r="G835" t="s">
        <v>180</v>
      </c>
    </row>
    <row r="836" spans="1:7" x14ac:dyDescent="0.25">
      <c r="A836" t="s">
        <v>1745</v>
      </c>
      <c r="B836" t="s">
        <v>1614</v>
      </c>
      <c r="C836">
        <v>2021</v>
      </c>
      <c r="D836" t="s">
        <v>180</v>
      </c>
      <c r="F836" t="s">
        <v>9592</v>
      </c>
      <c r="G836" t="s">
        <v>3980</v>
      </c>
    </row>
    <row r="837" spans="1:7" x14ac:dyDescent="0.25">
      <c r="A837" t="s">
        <v>2129</v>
      </c>
      <c r="B837" t="s">
        <v>1614</v>
      </c>
      <c r="C837">
        <v>2020</v>
      </c>
      <c r="E837" t="s">
        <v>2975</v>
      </c>
      <c r="F837" t="s">
        <v>8975</v>
      </c>
      <c r="G837" t="s">
        <v>3980</v>
      </c>
    </row>
    <row r="838" spans="1:7" x14ac:dyDescent="0.25">
      <c r="A838" t="s">
        <v>2797</v>
      </c>
      <c r="B838" t="s">
        <v>1614</v>
      </c>
      <c r="C838">
        <v>2021</v>
      </c>
      <c r="E838" t="s">
        <v>2975</v>
      </c>
      <c r="F838" t="s">
        <v>9303</v>
      </c>
      <c r="G838" t="s">
        <v>3980</v>
      </c>
    </row>
    <row r="839" spans="1:7" x14ac:dyDescent="0.25">
      <c r="A839" t="s">
        <v>90</v>
      </c>
      <c r="B839" t="s">
        <v>1618</v>
      </c>
      <c r="C839">
        <v>2017</v>
      </c>
      <c r="E839" t="s">
        <v>3357</v>
      </c>
      <c r="F839" t="s">
        <v>9593</v>
      </c>
      <c r="G839" t="s">
        <v>180</v>
      </c>
    </row>
    <row r="840" spans="1:7" x14ac:dyDescent="0.25">
      <c r="A840" t="s">
        <v>90</v>
      </c>
      <c r="B840" t="s">
        <v>1620</v>
      </c>
      <c r="C840">
        <v>2017</v>
      </c>
      <c r="E840" t="s">
        <v>3358</v>
      </c>
      <c r="F840" t="s">
        <v>9594</v>
      </c>
      <c r="G840" t="s">
        <v>180</v>
      </c>
    </row>
    <row r="841" spans="1:7" x14ac:dyDescent="0.25">
      <c r="A841" t="s">
        <v>346</v>
      </c>
      <c r="B841" t="s">
        <v>1624</v>
      </c>
      <c r="C841">
        <v>2023</v>
      </c>
      <c r="E841" t="s">
        <v>3027</v>
      </c>
      <c r="F841" t="s">
        <v>9990</v>
      </c>
      <c r="G841" t="s">
        <v>180</v>
      </c>
    </row>
    <row r="842" spans="1:7" x14ac:dyDescent="0.25">
      <c r="A842" t="s">
        <v>357</v>
      </c>
      <c r="B842" t="s">
        <v>1624</v>
      </c>
      <c r="C842">
        <v>2024</v>
      </c>
      <c r="E842" t="s">
        <v>3027</v>
      </c>
      <c r="F842" t="s">
        <v>9990</v>
      </c>
      <c r="G842" t="s">
        <v>180</v>
      </c>
    </row>
    <row r="843" spans="1:7" x14ac:dyDescent="0.25">
      <c r="A843" t="s">
        <v>2499</v>
      </c>
      <c r="B843" t="s">
        <v>1626</v>
      </c>
      <c r="C843">
        <v>2021</v>
      </c>
      <c r="E843" t="s">
        <v>2975</v>
      </c>
      <c r="F843" t="s">
        <v>9198</v>
      </c>
      <c r="G843" t="s">
        <v>3980</v>
      </c>
    </row>
    <row r="844" spans="1:7" x14ac:dyDescent="0.25">
      <c r="A844" t="s">
        <v>14254</v>
      </c>
      <c r="B844" t="s">
        <v>14257</v>
      </c>
      <c r="C844">
        <v>2022</v>
      </c>
      <c r="D844" t="s">
        <v>180</v>
      </c>
      <c r="F844" t="s">
        <v>14260</v>
      </c>
      <c r="G844" t="s">
        <v>3980</v>
      </c>
    </row>
    <row r="845" spans="1:7" x14ac:dyDescent="0.25">
      <c r="A845" t="s">
        <v>1436</v>
      </c>
      <c r="B845" t="s">
        <v>1630</v>
      </c>
      <c r="C845">
        <v>2018</v>
      </c>
      <c r="E845" t="s">
        <v>3241</v>
      </c>
      <c r="F845" t="s">
        <v>8822</v>
      </c>
      <c r="G845" t="s">
        <v>3980</v>
      </c>
    </row>
    <row r="846" spans="1:7" x14ac:dyDescent="0.25">
      <c r="A846" t="s">
        <v>752</v>
      </c>
      <c r="B846" t="s">
        <v>1634</v>
      </c>
      <c r="C846">
        <v>2018</v>
      </c>
      <c r="E846" t="s">
        <v>3114</v>
      </c>
      <c r="F846" t="s">
        <v>9403</v>
      </c>
      <c r="G846" t="s">
        <v>3980</v>
      </c>
    </row>
    <row r="847" spans="1:7" x14ac:dyDescent="0.25">
      <c r="A847" t="s">
        <v>1287</v>
      </c>
      <c r="B847" t="s">
        <v>1638</v>
      </c>
      <c r="C847">
        <v>2019</v>
      </c>
      <c r="E847" s="10" t="s">
        <v>8349</v>
      </c>
      <c r="F847" t="s">
        <v>9402</v>
      </c>
      <c r="G847" t="s">
        <v>3980</v>
      </c>
    </row>
    <row r="848" spans="1:7" x14ac:dyDescent="0.25">
      <c r="A848" t="s">
        <v>840</v>
      </c>
      <c r="B848" t="s">
        <v>1642</v>
      </c>
      <c r="C848">
        <v>1996</v>
      </c>
      <c r="E848" t="s">
        <v>3128</v>
      </c>
      <c r="F848" t="s">
        <v>8622</v>
      </c>
      <c r="G848" t="s">
        <v>3980</v>
      </c>
    </row>
    <row r="849" spans="1:7" x14ac:dyDescent="0.25">
      <c r="A849" t="s">
        <v>155</v>
      </c>
      <c r="B849" t="s">
        <v>1642</v>
      </c>
      <c r="C849">
        <v>2011</v>
      </c>
      <c r="D849" t="s">
        <v>180</v>
      </c>
      <c r="F849" t="s">
        <v>9595</v>
      </c>
      <c r="G849" t="s">
        <v>3980</v>
      </c>
    </row>
    <row r="850" spans="1:7" x14ac:dyDescent="0.25">
      <c r="A850" t="s">
        <v>1754</v>
      </c>
      <c r="B850" t="s">
        <v>1646</v>
      </c>
      <c r="C850">
        <v>1995</v>
      </c>
      <c r="E850" s="10" t="s">
        <v>8348</v>
      </c>
      <c r="F850" t="s">
        <v>9596</v>
      </c>
      <c r="G850" t="s">
        <v>3980</v>
      </c>
    </row>
    <row r="851" spans="1:7" x14ac:dyDescent="0.25">
      <c r="A851" t="s">
        <v>1654</v>
      </c>
      <c r="B851" t="s">
        <v>1652</v>
      </c>
      <c r="C851">
        <v>2011</v>
      </c>
      <c r="D851" t="s">
        <v>180</v>
      </c>
      <c r="F851" t="s">
        <v>9597</v>
      </c>
      <c r="G851" t="s">
        <v>3980</v>
      </c>
    </row>
    <row r="852" spans="1:7" x14ac:dyDescent="0.25">
      <c r="A852" t="s">
        <v>1148</v>
      </c>
      <c r="B852" t="s">
        <v>1654</v>
      </c>
      <c r="C852">
        <v>2010</v>
      </c>
      <c r="D852" t="s">
        <v>180</v>
      </c>
      <c r="F852" t="s">
        <v>9598</v>
      </c>
      <c r="G852" t="s">
        <v>3980</v>
      </c>
    </row>
    <row r="853" spans="1:7" x14ac:dyDescent="0.25">
      <c r="A853" t="s">
        <v>2147</v>
      </c>
      <c r="B853" t="s">
        <v>1656</v>
      </c>
      <c r="C853">
        <v>1980</v>
      </c>
      <c r="E853" t="s">
        <v>3006</v>
      </c>
      <c r="F853" t="s">
        <v>9599</v>
      </c>
      <c r="G853" t="s">
        <v>180</v>
      </c>
    </row>
    <row r="854" spans="1:7" x14ac:dyDescent="0.25">
      <c r="A854" t="s">
        <v>2714</v>
      </c>
      <c r="B854" t="s">
        <v>1659</v>
      </c>
      <c r="C854">
        <v>1993</v>
      </c>
      <c r="E854" t="s">
        <v>1662</v>
      </c>
      <c r="F854" t="s">
        <v>9281</v>
      </c>
      <c r="G854" t="s">
        <v>3980</v>
      </c>
    </row>
    <row r="855" spans="1:7" x14ac:dyDescent="0.25">
      <c r="A855" t="s">
        <v>2797</v>
      </c>
      <c r="B855" t="s">
        <v>1663</v>
      </c>
      <c r="C855">
        <v>2021</v>
      </c>
      <c r="E855" t="s">
        <v>3006</v>
      </c>
      <c r="F855" t="s">
        <v>9600</v>
      </c>
      <c r="G855" t="s">
        <v>180</v>
      </c>
    </row>
    <row r="856" spans="1:7" x14ac:dyDescent="0.25">
      <c r="A856" t="s">
        <v>90</v>
      </c>
      <c r="B856" t="s">
        <v>1665</v>
      </c>
      <c r="C856">
        <v>2017</v>
      </c>
      <c r="E856" t="s">
        <v>3359</v>
      </c>
      <c r="F856" t="s">
        <v>9095</v>
      </c>
      <c r="G856" t="s">
        <v>3980</v>
      </c>
    </row>
    <row r="857" spans="1:7" x14ac:dyDescent="0.25">
      <c r="A857" t="s">
        <v>2714</v>
      </c>
      <c r="B857" t="s">
        <v>1669</v>
      </c>
      <c r="C857">
        <v>1993</v>
      </c>
      <c r="E857" t="s">
        <v>3006</v>
      </c>
      <c r="F857" t="s">
        <v>9601</v>
      </c>
      <c r="G857" t="s">
        <v>180</v>
      </c>
    </row>
    <row r="858" spans="1:7" x14ac:dyDescent="0.25">
      <c r="A858" t="s">
        <v>1669</v>
      </c>
      <c r="B858" t="s">
        <v>1672</v>
      </c>
      <c r="C858">
        <v>2002</v>
      </c>
      <c r="D858" t="s">
        <v>180</v>
      </c>
      <c r="F858" t="s">
        <v>9602</v>
      </c>
      <c r="G858" t="s">
        <v>3980</v>
      </c>
    </row>
    <row r="859" spans="1:7" x14ac:dyDescent="0.25">
      <c r="A859" t="s">
        <v>2714</v>
      </c>
      <c r="B859" t="s">
        <v>1675</v>
      </c>
      <c r="C859">
        <v>1993</v>
      </c>
      <c r="E859" t="s">
        <v>3410</v>
      </c>
      <c r="F859" t="s">
        <v>9282</v>
      </c>
      <c r="G859" t="s">
        <v>3980</v>
      </c>
    </row>
    <row r="860" spans="1:7" x14ac:dyDescent="0.25">
      <c r="A860" t="s">
        <v>1675</v>
      </c>
      <c r="B860" t="s">
        <v>1677</v>
      </c>
      <c r="C860">
        <v>2022</v>
      </c>
      <c r="D860" t="s">
        <v>180</v>
      </c>
      <c r="F860" t="s">
        <v>9603</v>
      </c>
      <c r="G860" t="s">
        <v>3980</v>
      </c>
    </row>
    <row r="861" spans="1:7" x14ac:dyDescent="0.25">
      <c r="A861" t="s">
        <v>939</v>
      </c>
      <c r="B861" t="s">
        <v>1679</v>
      </c>
      <c r="C861">
        <v>2014</v>
      </c>
      <c r="E861" t="s">
        <v>1682</v>
      </c>
      <c r="F861" t="s">
        <v>8659</v>
      </c>
      <c r="G861" t="s">
        <v>3980</v>
      </c>
    </row>
    <row r="862" spans="1:7" x14ac:dyDescent="0.25">
      <c r="A862" t="s">
        <v>90</v>
      </c>
      <c r="B862" t="s">
        <v>1683</v>
      </c>
      <c r="C862">
        <v>2017</v>
      </c>
      <c r="E862" t="s">
        <v>3006</v>
      </c>
      <c r="F862" t="s">
        <v>9604</v>
      </c>
      <c r="G862" t="s">
        <v>180</v>
      </c>
    </row>
    <row r="863" spans="1:7" x14ac:dyDescent="0.25">
      <c r="A863" t="s">
        <v>1421</v>
      </c>
      <c r="B863" t="s">
        <v>1687</v>
      </c>
      <c r="C863">
        <v>2023</v>
      </c>
      <c r="D863" t="s">
        <v>180</v>
      </c>
      <c r="E863" s="10" t="s">
        <v>9409</v>
      </c>
      <c r="F863" t="s">
        <v>9408</v>
      </c>
      <c r="G863" t="s">
        <v>3980</v>
      </c>
    </row>
    <row r="864" spans="1:7" x14ac:dyDescent="0.25">
      <c r="A864" t="s">
        <v>1683</v>
      </c>
      <c r="B864" t="s">
        <v>1687</v>
      </c>
      <c r="C864">
        <v>2020</v>
      </c>
      <c r="D864" t="s">
        <v>180</v>
      </c>
      <c r="F864" t="s">
        <v>9605</v>
      </c>
      <c r="G864" t="s">
        <v>3980</v>
      </c>
    </row>
    <row r="865" spans="1:7" x14ac:dyDescent="0.25">
      <c r="A865" t="s">
        <v>897</v>
      </c>
      <c r="B865" t="s">
        <v>1689</v>
      </c>
      <c r="C865">
        <v>2022</v>
      </c>
      <c r="E865" t="s">
        <v>3136</v>
      </c>
      <c r="F865" t="s">
        <v>8639</v>
      </c>
      <c r="G865" t="s">
        <v>3980</v>
      </c>
    </row>
    <row r="866" spans="1:7" x14ac:dyDescent="0.25">
      <c r="A866" t="s">
        <v>2797</v>
      </c>
      <c r="B866" t="s">
        <v>1689</v>
      </c>
      <c r="C866">
        <v>2021</v>
      </c>
      <c r="E866" t="s">
        <v>3136</v>
      </c>
      <c r="F866" t="s">
        <v>9304</v>
      </c>
      <c r="G866" t="s">
        <v>3980</v>
      </c>
    </row>
    <row r="867" spans="1:7" x14ac:dyDescent="0.25">
      <c r="A867" t="s">
        <v>1137</v>
      </c>
      <c r="B867" t="s">
        <v>1693</v>
      </c>
      <c r="C867">
        <v>2012</v>
      </c>
      <c r="E867" t="s">
        <v>3198</v>
      </c>
      <c r="F867" t="s">
        <v>9395</v>
      </c>
      <c r="G867" t="s">
        <v>3980</v>
      </c>
    </row>
    <row r="868" spans="1:7" x14ac:dyDescent="0.25">
      <c r="A868" t="s">
        <v>2421</v>
      </c>
      <c r="B868" t="s">
        <v>1693</v>
      </c>
      <c r="C868">
        <v>2008</v>
      </c>
      <c r="E868" t="s">
        <v>3198</v>
      </c>
      <c r="F868" t="s">
        <v>9396</v>
      </c>
      <c r="G868" t="s">
        <v>3980</v>
      </c>
    </row>
    <row r="869" spans="1:7" x14ac:dyDescent="0.25">
      <c r="A869" t="s">
        <v>155</v>
      </c>
      <c r="B869" t="s">
        <v>1693</v>
      </c>
      <c r="C869">
        <v>2011</v>
      </c>
      <c r="E869" t="s">
        <v>3198</v>
      </c>
      <c r="F869" t="s">
        <v>9397</v>
      </c>
      <c r="G869" t="s">
        <v>3980</v>
      </c>
    </row>
    <row r="870" spans="1:7" x14ac:dyDescent="0.25">
      <c r="A870" t="s">
        <v>234</v>
      </c>
      <c r="B870" t="s">
        <v>1697</v>
      </c>
      <c r="C870">
        <v>2025</v>
      </c>
      <c r="E870" t="s">
        <v>2979</v>
      </c>
      <c r="F870" t="s">
        <v>9344</v>
      </c>
      <c r="G870" t="s">
        <v>3980</v>
      </c>
    </row>
    <row r="871" spans="1:7" x14ac:dyDescent="0.25">
      <c r="A871" t="s">
        <v>2009</v>
      </c>
      <c r="B871" t="s">
        <v>1697</v>
      </c>
      <c r="C871">
        <v>2024</v>
      </c>
      <c r="E871" t="s">
        <v>2979</v>
      </c>
      <c r="F871" t="s">
        <v>9354</v>
      </c>
      <c r="G871" t="s">
        <v>3980</v>
      </c>
    </row>
    <row r="872" spans="1:7" x14ac:dyDescent="0.25">
      <c r="A872" t="s">
        <v>90</v>
      </c>
      <c r="B872" t="s">
        <v>1697</v>
      </c>
      <c r="C872">
        <v>2017</v>
      </c>
      <c r="E872" t="s">
        <v>3360</v>
      </c>
      <c r="F872" t="s">
        <v>9096</v>
      </c>
      <c r="G872" t="s">
        <v>3980</v>
      </c>
    </row>
    <row r="873" spans="1:7" x14ac:dyDescent="0.25">
      <c r="A873" t="s">
        <v>339</v>
      </c>
      <c r="B873" t="s">
        <v>1704</v>
      </c>
      <c r="C873">
        <v>2022</v>
      </c>
      <c r="D873" t="s">
        <v>180</v>
      </c>
      <c r="F873" t="s">
        <v>9606</v>
      </c>
      <c r="G873" t="s">
        <v>3980</v>
      </c>
    </row>
    <row r="874" spans="1:7" x14ac:dyDescent="0.25">
      <c r="A874" t="s">
        <v>2166</v>
      </c>
      <c r="B874" t="s">
        <v>1706</v>
      </c>
      <c r="C874">
        <v>2013</v>
      </c>
      <c r="E874" t="s">
        <v>3325</v>
      </c>
      <c r="F874" t="s">
        <v>9016</v>
      </c>
      <c r="G874" t="s">
        <v>3980</v>
      </c>
    </row>
    <row r="875" spans="1:7" x14ac:dyDescent="0.25">
      <c r="A875" t="s">
        <v>155</v>
      </c>
      <c r="B875" t="s">
        <v>1706</v>
      </c>
      <c r="C875">
        <v>2011</v>
      </c>
      <c r="E875" t="s">
        <v>3325</v>
      </c>
      <c r="F875" t="s">
        <v>9243</v>
      </c>
      <c r="G875" t="s">
        <v>3980</v>
      </c>
    </row>
    <row r="876" spans="1:7" x14ac:dyDescent="0.25">
      <c r="A876" t="s">
        <v>1706</v>
      </c>
      <c r="B876" t="s">
        <v>1710</v>
      </c>
      <c r="C876">
        <v>2018</v>
      </c>
      <c r="D876" t="s">
        <v>180</v>
      </c>
      <c r="F876" t="s">
        <v>9607</v>
      </c>
      <c r="G876" t="s">
        <v>3980</v>
      </c>
    </row>
    <row r="877" spans="1:7" x14ac:dyDescent="0.25">
      <c r="A877" t="s">
        <v>1287</v>
      </c>
      <c r="B877" t="s">
        <v>8384</v>
      </c>
      <c r="C877">
        <v>2019</v>
      </c>
      <c r="E877" s="10" t="s">
        <v>8383</v>
      </c>
      <c r="F877" t="s">
        <v>8770</v>
      </c>
      <c r="G877" t="s">
        <v>3980</v>
      </c>
    </row>
    <row r="878" spans="1:7" x14ac:dyDescent="0.25">
      <c r="A878" t="s">
        <v>249</v>
      </c>
      <c r="B878" t="s">
        <v>1712</v>
      </c>
      <c r="C878">
        <v>1994</v>
      </c>
      <c r="E878" t="s">
        <v>2975</v>
      </c>
      <c r="F878" t="s">
        <v>8428</v>
      </c>
      <c r="G878" t="s">
        <v>3980</v>
      </c>
    </row>
    <row r="879" spans="1:7" x14ac:dyDescent="0.25">
      <c r="A879" t="s">
        <v>483</v>
      </c>
      <c r="B879" t="s">
        <v>1712</v>
      </c>
      <c r="C879">
        <v>2009</v>
      </c>
      <c r="E879" t="s">
        <v>2975</v>
      </c>
      <c r="F879" t="s">
        <v>8506</v>
      </c>
      <c r="G879" t="s">
        <v>3980</v>
      </c>
    </row>
    <row r="880" spans="1:7" x14ac:dyDescent="0.25">
      <c r="A880" t="s">
        <v>1788</v>
      </c>
      <c r="B880" t="s">
        <v>1712</v>
      </c>
      <c r="C880">
        <v>1987</v>
      </c>
      <c r="E880" t="s">
        <v>2975</v>
      </c>
      <c r="F880" t="s">
        <v>8902</v>
      </c>
      <c r="G880" t="s">
        <v>3980</v>
      </c>
    </row>
    <row r="881" spans="1:7" x14ac:dyDescent="0.25">
      <c r="A881" t="s">
        <v>2781</v>
      </c>
      <c r="B881" t="s">
        <v>1712</v>
      </c>
      <c r="C881">
        <v>2017</v>
      </c>
      <c r="E881" t="s">
        <v>2975</v>
      </c>
      <c r="F881" t="s">
        <v>9284</v>
      </c>
      <c r="G881" t="s">
        <v>3980</v>
      </c>
    </row>
    <row r="882" spans="1:7" x14ac:dyDescent="0.25">
      <c r="A882" t="s">
        <v>2088</v>
      </c>
      <c r="B882" t="s">
        <v>1716</v>
      </c>
      <c r="C882">
        <v>2023</v>
      </c>
      <c r="E882" s="10" t="s">
        <v>8385</v>
      </c>
      <c r="F882" t="s">
        <v>8961</v>
      </c>
      <c r="G882" t="s">
        <v>3980</v>
      </c>
    </row>
    <row r="883" spans="1:7" x14ac:dyDescent="0.25">
      <c r="A883" t="s">
        <v>2129</v>
      </c>
      <c r="B883" t="s">
        <v>1716</v>
      </c>
      <c r="C883">
        <v>2020</v>
      </c>
      <c r="E883" t="s">
        <v>2975</v>
      </c>
      <c r="F883" t="s">
        <v>8976</v>
      </c>
      <c r="G883" t="s">
        <v>3980</v>
      </c>
    </row>
    <row r="884" spans="1:7" x14ac:dyDescent="0.25">
      <c r="A884" t="s">
        <v>2147</v>
      </c>
      <c r="B884" t="s">
        <v>1718</v>
      </c>
      <c r="C884">
        <v>1980</v>
      </c>
      <c r="E884" t="s">
        <v>3316</v>
      </c>
      <c r="F884" t="s">
        <v>8998</v>
      </c>
      <c r="G884" t="s">
        <v>3980</v>
      </c>
    </row>
    <row r="885" spans="1:7" x14ac:dyDescent="0.25">
      <c r="A885" t="s">
        <v>90</v>
      </c>
      <c r="B885" t="s">
        <v>1721</v>
      </c>
      <c r="C885">
        <v>2017</v>
      </c>
      <c r="E885" t="s">
        <v>3361</v>
      </c>
      <c r="F885" t="s">
        <v>9608</v>
      </c>
      <c r="G885" t="s">
        <v>180</v>
      </c>
    </row>
    <row r="886" spans="1:7" x14ac:dyDescent="0.25">
      <c r="A886" t="s">
        <v>90</v>
      </c>
      <c r="B886" t="s">
        <v>1727</v>
      </c>
      <c r="C886">
        <v>2017</v>
      </c>
      <c r="E886" t="s">
        <v>2975</v>
      </c>
      <c r="F886" t="s">
        <v>9097</v>
      </c>
      <c r="G886" t="s">
        <v>3980</v>
      </c>
    </row>
    <row r="887" spans="1:7" x14ac:dyDescent="0.25">
      <c r="A887" t="s">
        <v>2797</v>
      </c>
      <c r="B887" t="s">
        <v>1727</v>
      </c>
      <c r="C887">
        <v>2021</v>
      </c>
      <c r="E887" t="s">
        <v>2975</v>
      </c>
      <c r="F887" t="s">
        <v>9305</v>
      </c>
      <c r="G887" t="s">
        <v>3980</v>
      </c>
    </row>
    <row r="888" spans="1:7" x14ac:dyDescent="0.25">
      <c r="A888" t="s">
        <v>2740</v>
      </c>
      <c r="B888" t="s">
        <v>1731</v>
      </c>
      <c r="C888">
        <v>2014</v>
      </c>
      <c r="D888" t="s">
        <v>180</v>
      </c>
      <c r="F888" t="s">
        <v>9609</v>
      </c>
      <c r="G888" t="s">
        <v>3980</v>
      </c>
    </row>
    <row r="889" spans="1:7" x14ac:dyDescent="0.25">
      <c r="A889" t="s">
        <v>1731</v>
      </c>
      <c r="B889" t="s">
        <v>1735</v>
      </c>
      <c r="C889">
        <v>2018</v>
      </c>
      <c r="D889" t="s">
        <v>180</v>
      </c>
      <c r="F889" t="s">
        <v>9610</v>
      </c>
      <c r="G889" t="s">
        <v>3980</v>
      </c>
    </row>
    <row r="890" spans="1:7" x14ac:dyDescent="0.25">
      <c r="A890" t="s">
        <v>1148</v>
      </c>
      <c r="B890" t="s">
        <v>1739</v>
      </c>
      <c r="C890">
        <v>2010</v>
      </c>
      <c r="D890" t="s">
        <v>180</v>
      </c>
      <c r="F890" t="s">
        <v>9611</v>
      </c>
      <c r="G890" t="s">
        <v>3980</v>
      </c>
    </row>
    <row r="891" spans="1:7" x14ac:dyDescent="0.25">
      <c r="A891" t="s">
        <v>2421</v>
      </c>
      <c r="B891" t="s">
        <v>1741</v>
      </c>
      <c r="C891">
        <v>2008</v>
      </c>
      <c r="E891" t="s">
        <v>3386</v>
      </c>
      <c r="F891" t="s">
        <v>9178</v>
      </c>
      <c r="G891" t="s">
        <v>3980</v>
      </c>
    </row>
    <row r="892" spans="1:7" x14ac:dyDescent="0.25">
      <c r="A892" t="s">
        <v>2129</v>
      </c>
      <c r="B892" t="s">
        <v>1745</v>
      </c>
      <c r="C892">
        <v>2020</v>
      </c>
      <c r="E892" t="s">
        <v>3306</v>
      </c>
      <c r="F892" t="s">
        <v>9612</v>
      </c>
      <c r="G892" t="s">
        <v>180</v>
      </c>
    </row>
    <row r="893" spans="1:7" x14ac:dyDescent="0.25">
      <c r="A893" t="s">
        <v>16922</v>
      </c>
      <c r="B893" t="s">
        <v>16952</v>
      </c>
      <c r="C893">
        <v>2020</v>
      </c>
      <c r="E893" s="10" t="s">
        <v>16950</v>
      </c>
      <c r="F893" t="s">
        <v>16951</v>
      </c>
      <c r="G893" t="s">
        <v>3980</v>
      </c>
    </row>
    <row r="894" spans="1:7" x14ac:dyDescent="0.25">
      <c r="A894" t="s">
        <v>1428</v>
      </c>
      <c r="B894" t="s">
        <v>1749</v>
      </c>
      <c r="C894">
        <v>2021</v>
      </c>
      <c r="E894" t="s">
        <v>2975</v>
      </c>
      <c r="F894" t="s">
        <v>8806</v>
      </c>
      <c r="G894" t="s">
        <v>3980</v>
      </c>
    </row>
    <row r="895" spans="1:7" x14ac:dyDescent="0.25">
      <c r="A895" t="s">
        <v>1892</v>
      </c>
      <c r="B895" t="s">
        <v>1751</v>
      </c>
      <c r="C895">
        <v>2014</v>
      </c>
      <c r="D895" t="s">
        <v>180</v>
      </c>
      <c r="F895" t="s">
        <v>9613</v>
      </c>
      <c r="G895" t="s">
        <v>3980</v>
      </c>
    </row>
    <row r="896" spans="1:7" x14ac:dyDescent="0.25">
      <c r="A896" t="s">
        <v>1788</v>
      </c>
      <c r="B896" t="s">
        <v>1754</v>
      </c>
      <c r="C896">
        <v>1987</v>
      </c>
      <c r="E896" s="10" t="s">
        <v>8402</v>
      </c>
      <c r="F896" t="s">
        <v>8403</v>
      </c>
      <c r="G896" t="s">
        <v>3980</v>
      </c>
    </row>
    <row r="897" spans="1:7" x14ac:dyDescent="0.25">
      <c r="A897" t="s">
        <v>2714</v>
      </c>
      <c r="B897" t="s">
        <v>1754</v>
      </c>
      <c r="C897">
        <v>1993</v>
      </c>
      <c r="D897" t="s">
        <v>180</v>
      </c>
      <c r="E897" t="s">
        <v>3025</v>
      </c>
      <c r="F897" t="s">
        <v>9614</v>
      </c>
      <c r="G897" t="s">
        <v>3980</v>
      </c>
    </row>
    <row r="898" spans="1:7" x14ac:dyDescent="0.25">
      <c r="A898" t="s">
        <v>2797</v>
      </c>
      <c r="B898" t="s">
        <v>1757</v>
      </c>
      <c r="C898">
        <v>2021</v>
      </c>
      <c r="E898" t="s">
        <v>3006</v>
      </c>
      <c r="F898" t="s">
        <v>9615</v>
      </c>
      <c r="G898" t="s">
        <v>180</v>
      </c>
    </row>
    <row r="899" spans="1:7" x14ac:dyDescent="0.25">
      <c r="A899" t="s">
        <v>739</v>
      </c>
      <c r="B899" t="s">
        <v>1761</v>
      </c>
      <c r="C899">
        <v>2015</v>
      </c>
      <c r="E899" t="s">
        <v>3098</v>
      </c>
      <c r="F899" t="s">
        <v>8568</v>
      </c>
      <c r="G899" t="s">
        <v>3980</v>
      </c>
    </row>
    <row r="900" spans="1:7" x14ac:dyDescent="0.25">
      <c r="A900" t="s">
        <v>90</v>
      </c>
      <c r="B900" t="s">
        <v>1761</v>
      </c>
      <c r="C900">
        <v>2017</v>
      </c>
      <c r="E900" t="s">
        <v>3098</v>
      </c>
      <c r="F900" t="s">
        <v>9098</v>
      </c>
      <c r="G900" t="s">
        <v>3980</v>
      </c>
    </row>
    <row r="901" spans="1:7" x14ac:dyDescent="0.25">
      <c r="A901" t="s">
        <v>1039</v>
      </c>
      <c r="B901" t="s">
        <v>1764</v>
      </c>
      <c r="C901">
        <v>2016</v>
      </c>
      <c r="E901" t="s">
        <v>3179</v>
      </c>
      <c r="F901" t="s">
        <v>8691</v>
      </c>
      <c r="G901" t="s">
        <v>3980</v>
      </c>
    </row>
    <row r="902" spans="1:7" x14ac:dyDescent="0.25">
      <c r="A902" t="s">
        <v>1848</v>
      </c>
      <c r="B902" t="s">
        <v>1764</v>
      </c>
      <c r="C902">
        <v>2015</v>
      </c>
      <c r="E902" t="s">
        <v>3179</v>
      </c>
      <c r="F902" t="s">
        <v>8933</v>
      </c>
      <c r="G902" t="s">
        <v>3980</v>
      </c>
    </row>
    <row r="903" spans="1:7" x14ac:dyDescent="0.25">
      <c r="A903" t="s">
        <v>2421</v>
      </c>
      <c r="B903" t="s">
        <v>4352</v>
      </c>
      <c r="C903">
        <v>2008</v>
      </c>
      <c r="E903" s="10" t="s">
        <v>14269</v>
      </c>
      <c r="F903" t="s">
        <v>14270</v>
      </c>
      <c r="G903" t="s">
        <v>3980</v>
      </c>
    </row>
    <row r="904" spans="1:7" x14ac:dyDescent="0.25">
      <c r="A904" t="s">
        <v>1772</v>
      </c>
      <c r="B904" t="s">
        <v>1776</v>
      </c>
      <c r="C904">
        <v>2022</v>
      </c>
      <c r="D904" t="s">
        <v>180</v>
      </c>
      <c r="F904" t="s">
        <v>9616</v>
      </c>
      <c r="G904" t="s">
        <v>3980</v>
      </c>
    </row>
    <row r="905" spans="1:7" x14ac:dyDescent="0.25">
      <c r="A905" t="s">
        <v>752</v>
      </c>
      <c r="B905" t="s">
        <v>1780</v>
      </c>
      <c r="C905">
        <v>2018</v>
      </c>
      <c r="E905" s="10" t="s">
        <v>8361</v>
      </c>
      <c r="F905" t="s">
        <v>8589</v>
      </c>
      <c r="G905" t="s">
        <v>3980</v>
      </c>
    </row>
    <row r="906" spans="1:7" x14ac:dyDescent="0.25">
      <c r="A906" t="s">
        <v>1039</v>
      </c>
      <c r="B906" t="s">
        <v>1780</v>
      </c>
      <c r="C906">
        <v>2016</v>
      </c>
      <c r="E906" s="10" t="s">
        <v>8361</v>
      </c>
      <c r="F906" t="s">
        <v>8692</v>
      </c>
      <c r="G906" t="s">
        <v>3980</v>
      </c>
    </row>
    <row r="907" spans="1:7" x14ac:dyDescent="0.25">
      <c r="A907" t="s">
        <v>155</v>
      </c>
      <c r="B907" t="s">
        <v>1780</v>
      </c>
      <c r="C907">
        <v>2011</v>
      </c>
      <c r="E907" t="s">
        <v>2975</v>
      </c>
      <c r="F907" t="s">
        <v>9244</v>
      </c>
      <c r="G907" t="s">
        <v>3980</v>
      </c>
    </row>
    <row r="908" spans="1:7" x14ac:dyDescent="0.25">
      <c r="A908" t="s">
        <v>1780</v>
      </c>
      <c r="B908" t="s">
        <v>1784</v>
      </c>
      <c r="C908">
        <v>2019</v>
      </c>
      <c r="D908" t="s">
        <v>180</v>
      </c>
      <c r="F908" t="s">
        <v>9617</v>
      </c>
      <c r="G908" t="s">
        <v>3980</v>
      </c>
    </row>
    <row r="909" spans="1:7" x14ac:dyDescent="0.25">
      <c r="A909" t="s">
        <v>2797</v>
      </c>
      <c r="B909" t="s">
        <v>1786</v>
      </c>
      <c r="C909">
        <v>2021</v>
      </c>
      <c r="E909" t="s">
        <v>3006</v>
      </c>
      <c r="F909" t="s">
        <v>9618</v>
      </c>
      <c r="G909" t="s">
        <v>180</v>
      </c>
    </row>
    <row r="910" spans="1:7" x14ac:dyDescent="0.25">
      <c r="A910" t="s">
        <v>1277</v>
      </c>
      <c r="B910" t="s">
        <v>1788</v>
      </c>
      <c r="C910">
        <v>1984</v>
      </c>
      <c r="E910" t="s">
        <v>3215</v>
      </c>
      <c r="F910" t="s">
        <v>8748</v>
      </c>
      <c r="G910" t="s">
        <v>3980</v>
      </c>
    </row>
    <row r="911" spans="1:7" x14ac:dyDescent="0.25">
      <c r="A911" t="s">
        <v>719</v>
      </c>
      <c r="B911" t="s">
        <v>1791</v>
      </c>
      <c r="C911">
        <v>2020</v>
      </c>
      <c r="E911" t="s">
        <v>3085</v>
      </c>
      <c r="F911" t="s">
        <v>8552</v>
      </c>
      <c r="G911" t="s">
        <v>3980</v>
      </c>
    </row>
    <row r="912" spans="1:7" x14ac:dyDescent="0.25">
      <c r="A912" t="s">
        <v>1287</v>
      </c>
      <c r="B912" t="s">
        <v>1791</v>
      </c>
      <c r="C912">
        <v>2019</v>
      </c>
      <c r="E912" t="s">
        <v>3085</v>
      </c>
      <c r="F912" t="s">
        <v>8771</v>
      </c>
      <c r="G912" t="s">
        <v>3980</v>
      </c>
    </row>
    <row r="913" spans="1:7" x14ac:dyDescent="0.25">
      <c r="A913" t="s">
        <v>682</v>
      </c>
      <c r="B913" t="s">
        <v>16890</v>
      </c>
      <c r="C913">
        <v>2015</v>
      </c>
      <c r="E913" s="10" t="s">
        <v>16893</v>
      </c>
      <c r="F913" t="s">
        <v>16894</v>
      </c>
      <c r="G913" t="s">
        <v>3980</v>
      </c>
    </row>
    <row r="914" spans="1:7" x14ac:dyDescent="0.25">
      <c r="A914" t="s">
        <v>1137</v>
      </c>
      <c r="B914" t="s">
        <v>16890</v>
      </c>
      <c r="C914">
        <v>2012</v>
      </c>
      <c r="E914" s="10" t="s">
        <v>16893</v>
      </c>
      <c r="F914" t="s">
        <v>16894</v>
      </c>
      <c r="G914" t="s">
        <v>3980</v>
      </c>
    </row>
    <row r="915" spans="1:7" x14ac:dyDescent="0.25">
      <c r="A915" t="s">
        <v>1287</v>
      </c>
      <c r="B915" t="s">
        <v>1794</v>
      </c>
      <c r="C915">
        <v>2019</v>
      </c>
      <c r="E915" t="s">
        <v>3006</v>
      </c>
      <c r="F915" t="s">
        <v>9619</v>
      </c>
      <c r="G915" t="s">
        <v>180</v>
      </c>
    </row>
    <row r="916" spans="1:7" x14ac:dyDescent="0.25">
      <c r="A916" t="s">
        <v>2797</v>
      </c>
      <c r="B916" t="s">
        <v>1797</v>
      </c>
      <c r="C916">
        <v>2021</v>
      </c>
      <c r="E916" t="s">
        <v>3006</v>
      </c>
      <c r="F916" t="s">
        <v>9620</v>
      </c>
      <c r="G916" t="s">
        <v>180</v>
      </c>
    </row>
    <row r="917" spans="1:7" x14ac:dyDescent="0.25">
      <c r="A917" t="s">
        <v>1039</v>
      </c>
      <c r="B917" t="s">
        <v>1802</v>
      </c>
      <c r="C917">
        <v>2016</v>
      </c>
      <c r="E917" s="10" t="s">
        <v>9800</v>
      </c>
      <c r="F917" t="s">
        <v>9799</v>
      </c>
      <c r="G917" t="s">
        <v>3980</v>
      </c>
    </row>
    <row r="918" spans="1:7" x14ac:dyDescent="0.25">
      <c r="A918" t="s">
        <v>2797</v>
      </c>
      <c r="B918" t="s">
        <v>1802</v>
      </c>
      <c r="C918">
        <v>2021</v>
      </c>
      <c r="E918" t="s">
        <v>2975</v>
      </c>
      <c r="F918" t="s">
        <v>9306</v>
      </c>
      <c r="G918" t="s">
        <v>3980</v>
      </c>
    </row>
    <row r="919" spans="1:7" x14ac:dyDescent="0.25">
      <c r="A919" t="s">
        <v>1436</v>
      </c>
      <c r="B919" t="s">
        <v>16853</v>
      </c>
      <c r="C919">
        <v>2018</v>
      </c>
      <c r="E919" t="s">
        <v>2975</v>
      </c>
      <c r="F919" t="s">
        <v>16856</v>
      </c>
      <c r="G919" t="s">
        <v>3980</v>
      </c>
    </row>
    <row r="920" spans="1:7" x14ac:dyDescent="0.25">
      <c r="A920" t="s">
        <v>90</v>
      </c>
      <c r="B920" t="s">
        <v>16853</v>
      </c>
      <c r="C920">
        <v>2017</v>
      </c>
      <c r="E920" t="s">
        <v>2975</v>
      </c>
      <c r="F920" t="s">
        <v>16856</v>
      </c>
      <c r="G920" t="s">
        <v>3980</v>
      </c>
    </row>
    <row r="921" spans="1:7" x14ac:dyDescent="0.25">
      <c r="A921" t="s">
        <v>1569</v>
      </c>
      <c r="B921" t="s">
        <v>1804</v>
      </c>
      <c r="C921">
        <v>2021</v>
      </c>
      <c r="E921" t="s">
        <v>2975</v>
      </c>
      <c r="F921" t="s">
        <v>8852</v>
      </c>
      <c r="G921" t="s">
        <v>3980</v>
      </c>
    </row>
    <row r="922" spans="1:7" x14ac:dyDescent="0.25">
      <c r="A922" t="s">
        <v>1806</v>
      </c>
      <c r="B922" t="s">
        <v>1804</v>
      </c>
      <c r="C922">
        <v>2024</v>
      </c>
      <c r="D922" t="s">
        <v>180</v>
      </c>
      <c r="F922" t="s">
        <v>8914</v>
      </c>
      <c r="G922" t="s">
        <v>3980</v>
      </c>
    </row>
    <row r="923" spans="1:7" x14ac:dyDescent="0.25">
      <c r="A923" t="s">
        <v>90</v>
      </c>
      <c r="B923" t="s">
        <v>1804</v>
      </c>
      <c r="C923">
        <v>2017</v>
      </c>
      <c r="E923" t="s">
        <v>2975</v>
      </c>
      <c r="F923" t="s">
        <v>9099</v>
      </c>
      <c r="G923" t="s">
        <v>3980</v>
      </c>
    </row>
    <row r="924" spans="1:7" x14ac:dyDescent="0.25">
      <c r="A924" t="s">
        <v>2370</v>
      </c>
      <c r="B924" t="s">
        <v>1804</v>
      </c>
      <c r="C924">
        <v>2021</v>
      </c>
      <c r="E924" t="s">
        <v>2975</v>
      </c>
      <c r="F924" t="s">
        <v>9151</v>
      </c>
      <c r="G924" t="s">
        <v>3980</v>
      </c>
    </row>
    <row r="925" spans="1:7" x14ac:dyDescent="0.25">
      <c r="A925" t="s">
        <v>2515</v>
      </c>
      <c r="B925" t="s">
        <v>1804</v>
      </c>
      <c r="C925">
        <v>2025</v>
      </c>
      <c r="E925" t="s">
        <v>2975</v>
      </c>
      <c r="F925" t="s">
        <v>9206</v>
      </c>
      <c r="G925" t="s">
        <v>3980</v>
      </c>
    </row>
    <row r="926" spans="1:7" x14ac:dyDescent="0.25">
      <c r="A926" t="s">
        <v>2421</v>
      </c>
      <c r="B926" t="s">
        <v>1810</v>
      </c>
      <c r="C926">
        <v>2008</v>
      </c>
      <c r="E926" t="s">
        <v>2975</v>
      </c>
      <c r="F926" t="s">
        <v>9179</v>
      </c>
      <c r="G926" t="s">
        <v>3980</v>
      </c>
    </row>
    <row r="927" spans="1:7" x14ac:dyDescent="0.25">
      <c r="A927" t="s">
        <v>2797</v>
      </c>
      <c r="B927" t="s">
        <v>1814</v>
      </c>
      <c r="C927">
        <v>2021</v>
      </c>
      <c r="E927" t="s">
        <v>3006</v>
      </c>
      <c r="F927" t="s">
        <v>9621</v>
      </c>
      <c r="G927" t="s">
        <v>180</v>
      </c>
    </row>
    <row r="928" spans="1:7" x14ac:dyDescent="0.25">
      <c r="A928" t="s">
        <v>16899</v>
      </c>
      <c r="B928" t="s">
        <v>16902</v>
      </c>
      <c r="C928">
        <v>2022</v>
      </c>
      <c r="D928" t="s">
        <v>180</v>
      </c>
      <c r="F928" t="s">
        <v>16905</v>
      </c>
      <c r="G928" t="s">
        <v>3980</v>
      </c>
    </row>
    <row r="929" spans="1:7" x14ac:dyDescent="0.25">
      <c r="A929" t="s">
        <v>490</v>
      </c>
      <c r="B929" t="s">
        <v>1818</v>
      </c>
      <c r="C929">
        <v>2022</v>
      </c>
      <c r="E929" t="s">
        <v>1821</v>
      </c>
      <c r="F929" t="s">
        <v>8520</v>
      </c>
      <c r="G929" t="s">
        <v>3980</v>
      </c>
    </row>
    <row r="930" spans="1:7" x14ac:dyDescent="0.25">
      <c r="A930" t="s">
        <v>155</v>
      </c>
      <c r="B930" t="s">
        <v>1818</v>
      </c>
      <c r="C930">
        <v>2011</v>
      </c>
      <c r="E930" t="s">
        <v>1821</v>
      </c>
      <c r="F930" t="s">
        <v>9245</v>
      </c>
      <c r="G930" t="s">
        <v>3980</v>
      </c>
    </row>
    <row r="931" spans="1:7" x14ac:dyDescent="0.25">
      <c r="A931" t="s">
        <v>2797</v>
      </c>
      <c r="B931" t="s">
        <v>1822</v>
      </c>
      <c r="C931">
        <v>2021</v>
      </c>
      <c r="E931" t="s">
        <v>3006</v>
      </c>
      <c r="F931" t="s">
        <v>9622</v>
      </c>
      <c r="G931" t="s">
        <v>180</v>
      </c>
    </row>
    <row r="932" spans="1:7" x14ac:dyDescent="0.25">
      <c r="A932" t="s">
        <v>2178</v>
      </c>
      <c r="B932" t="s">
        <v>1826</v>
      </c>
      <c r="C932">
        <v>2022</v>
      </c>
      <c r="E932" t="s">
        <v>2975</v>
      </c>
      <c r="F932" t="s">
        <v>9022</v>
      </c>
      <c r="G932" t="s">
        <v>3980</v>
      </c>
    </row>
    <row r="933" spans="1:7" x14ac:dyDescent="0.25">
      <c r="A933" t="s">
        <v>90</v>
      </c>
      <c r="B933" t="s">
        <v>1826</v>
      </c>
      <c r="C933">
        <v>2017</v>
      </c>
      <c r="E933" t="s">
        <v>2975</v>
      </c>
      <c r="F933" t="s">
        <v>9100</v>
      </c>
      <c r="G933" t="s">
        <v>3980</v>
      </c>
    </row>
    <row r="934" spans="1:7" x14ac:dyDescent="0.25">
      <c r="A934" t="s">
        <v>2166</v>
      </c>
      <c r="B934" t="s">
        <v>1830</v>
      </c>
      <c r="C934">
        <v>2013</v>
      </c>
      <c r="E934" s="10" t="s">
        <v>8326</v>
      </c>
      <c r="F934" t="s">
        <v>9017</v>
      </c>
      <c r="G934" t="s">
        <v>3980</v>
      </c>
    </row>
    <row r="935" spans="1:7" x14ac:dyDescent="0.25">
      <c r="A935" t="s">
        <v>155</v>
      </c>
      <c r="B935" t="s">
        <v>1830</v>
      </c>
      <c r="C935">
        <v>2011</v>
      </c>
      <c r="E935" s="10" t="s">
        <v>8326</v>
      </c>
      <c r="F935" t="s">
        <v>9246</v>
      </c>
      <c r="G935" t="s">
        <v>3980</v>
      </c>
    </row>
    <row r="936" spans="1:7" x14ac:dyDescent="0.25">
      <c r="A936" t="s">
        <v>2797</v>
      </c>
      <c r="B936" t="s">
        <v>1830</v>
      </c>
      <c r="C936">
        <v>2021</v>
      </c>
      <c r="E936" t="s">
        <v>3006</v>
      </c>
      <c r="F936" t="s">
        <v>9623</v>
      </c>
      <c r="G936" t="s">
        <v>180</v>
      </c>
    </row>
    <row r="937" spans="1:7" x14ac:dyDescent="0.25">
      <c r="A937" t="s">
        <v>155</v>
      </c>
      <c r="B937" t="s">
        <v>1836</v>
      </c>
      <c r="C937">
        <v>2011</v>
      </c>
      <c r="E937" t="s">
        <v>3397</v>
      </c>
      <c r="F937" t="s">
        <v>9247</v>
      </c>
      <c r="G937" t="s">
        <v>3980</v>
      </c>
    </row>
    <row r="938" spans="1:7" x14ac:dyDescent="0.25">
      <c r="A938" t="s">
        <v>939</v>
      </c>
      <c r="B938" t="s">
        <v>1840</v>
      </c>
      <c r="C938">
        <v>2014</v>
      </c>
      <c r="E938" s="10" t="s">
        <v>3155</v>
      </c>
      <c r="F938" t="s">
        <v>9624</v>
      </c>
      <c r="G938" t="s">
        <v>3980</v>
      </c>
    </row>
    <row r="939" spans="1:7" x14ac:dyDescent="0.25">
      <c r="A939" t="s">
        <v>1137</v>
      </c>
      <c r="B939" t="s">
        <v>1840</v>
      </c>
      <c r="C939">
        <v>2012</v>
      </c>
      <c r="E939" t="s">
        <v>3199</v>
      </c>
      <c r="F939" t="s">
        <v>8721</v>
      </c>
      <c r="G939" t="s">
        <v>3980</v>
      </c>
    </row>
    <row r="940" spans="1:7" x14ac:dyDescent="0.25">
      <c r="A940" t="s">
        <v>2499</v>
      </c>
      <c r="B940" t="s">
        <v>1844</v>
      </c>
      <c r="C940">
        <v>2021</v>
      </c>
      <c r="E940" t="s">
        <v>2975</v>
      </c>
      <c r="F940" t="s">
        <v>9199</v>
      </c>
      <c r="G940" t="s">
        <v>3980</v>
      </c>
    </row>
    <row r="941" spans="1:7" x14ac:dyDescent="0.25">
      <c r="A941" t="s">
        <v>155</v>
      </c>
      <c r="B941" t="s">
        <v>1844</v>
      </c>
      <c r="C941">
        <v>2011</v>
      </c>
      <c r="E941" t="s">
        <v>2975</v>
      </c>
      <c r="F941" t="s">
        <v>9248</v>
      </c>
      <c r="G941" t="s">
        <v>3980</v>
      </c>
    </row>
    <row r="942" spans="1:7" x14ac:dyDescent="0.25">
      <c r="A942" t="s">
        <v>2797</v>
      </c>
      <c r="B942" t="s">
        <v>1844</v>
      </c>
      <c r="C942">
        <v>2021</v>
      </c>
      <c r="E942" t="s">
        <v>2975</v>
      </c>
      <c r="F942" t="s">
        <v>9307</v>
      </c>
      <c r="G942" t="s">
        <v>3980</v>
      </c>
    </row>
    <row r="943" spans="1:7" x14ac:dyDescent="0.25">
      <c r="A943" t="s">
        <v>1137</v>
      </c>
      <c r="B943" t="s">
        <v>1848</v>
      </c>
      <c r="C943">
        <v>2012</v>
      </c>
      <c r="E943" s="10" t="s">
        <v>8366</v>
      </c>
      <c r="F943" t="s">
        <v>8722</v>
      </c>
      <c r="G943" t="s">
        <v>3980</v>
      </c>
    </row>
    <row r="944" spans="1:7" x14ac:dyDescent="0.25">
      <c r="A944" t="s">
        <v>2315</v>
      </c>
      <c r="B944" t="s">
        <v>1848</v>
      </c>
      <c r="C944">
        <v>2010</v>
      </c>
      <c r="E944" t="s">
        <v>3330</v>
      </c>
      <c r="F944" t="s">
        <v>9031</v>
      </c>
      <c r="G944" t="s">
        <v>3980</v>
      </c>
    </row>
    <row r="945" spans="1:7" x14ac:dyDescent="0.25">
      <c r="A945" t="s">
        <v>2421</v>
      </c>
      <c r="B945" t="s">
        <v>1848</v>
      </c>
      <c r="C945">
        <v>2008</v>
      </c>
      <c r="E945" s="10" t="s">
        <v>8366</v>
      </c>
      <c r="F945" t="s">
        <v>9180</v>
      </c>
      <c r="G945" t="s">
        <v>3980</v>
      </c>
    </row>
    <row r="946" spans="1:7" x14ac:dyDescent="0.25">
      <c r="A946" t="s">
        <v>155</v>
      </c>
      <c r="B946" t="s">
        <v>1848</v>
      </c>
      <c r="C946">
        <v>2011</v>
      </c>
      <c r="E946" s="10" t="s">
        <v>8366</v>
      </c>
      <c r="F946" t="s">
        <v>9249</v>
      </c>
      <c r="G946" t="s">
        <v>3980</v>
      </c>
    </row>
    <row r="947" spans="1:7" x14ac:dyDescent="0.25">
      <c r="A947" t="s">
        <v>2036</v>
      </c>
      <c r="B947" t="s">
        <v>14205</v>
      </c>
      <c r="C947">
        <v>2024</v>
      </c>
      <c r="E947" s="10" t="s">
        <v>14208</v>
      </c>
      <c r="F947" t="s">
        <v>14209</v>
      </c>
      <c r="G947" t="s">
        <v>3980</v>
      </c>
    </row>
    <row r="948" spans="1:7" x14ac:dyDescent="0.25">
      <c r="A948" t="s">
        <v>1287</v>
      </c>
      <c r="B948" t="s">
        <v>1852</v>
      </c>
      <c r="C948">
        <v>2019</v>
      </c>
      <c r="E948" t="s">
        <v>3006</v>
      </c>
      <c r="F948" t="s">
        <v>9625</v>
      </c>
      <c r="G948" t="s">
        <v>180</v>
      </c>
    </row>
    <row r="949" spans="1:7" x14ac:dyDescent="0.25">
      <c r="A949" t="s">
        <v>337</v>
      </c>
      <c r="B949" t="s">
        <v>1856</v>
      </c>
      <c r="C949">
        <v>2023</v>
      </c>
      <c r="E949" t="s">
        <v>2975</v>
      </c>
      <c r="F949" t="s">
        <v>8449</v>
      </c>
      <c r="G949" t="s">
        <v>3980</v>
      </c>
    </row>
    <row r="950" spans="1:7" x14ac:dyDescent="0.25">
      <c r="A950" t="s">
        <v>2499</v>
      </c>
      <c r="B950" t="s">
        <v>1856</v>
      </c>
      <c r="C950">
        <v>2021</v>
      </c>
      <c r="E950" t="s">
        <v>2975</v>
      </c>
      <c r="F950" t="s">
        <v>9200</v>
      </c>
      <c r="G950" t="s">
        <v>3980</v>
      </c>
    </row>
    <row r="951" spans="1:7" x14ac:dyDescent="0.25">
      <c r="A951" t="s">
        <v>2607</v>
      </c>
      <c r="B951" t="s">
        <v>1856</v>
      </c>
      <c r="C951">
        <v>2025</v>
      </c>
      <c r="E951" t="s">
        <v>2975</v>
      </c>
      <c r="F951" t="s">
        <v>9217</v>
      </c>
      <c r="G951" t="s">
        <v>3980</v>
      </c>
    </row>
    <row r="952" spans="1:7" x14ac:dyDescent="0.25">
      <c r="A952" t="s">
        <v>752</v>
      </c>
      <c r="B952" t="s">
        <v>1858</v>
      </c>
      <c r="C952">
        <v>2018</v>
      </c>
      <c r="E952" t="s">
        <v>3006</v>
      </c>
      <c r="F952" t="s">
        <v>9626</v>
      </c>
      <c r="G952" t="s">
        <v>180</v>
      </c>
    </row>
    <row r="953" spans="1:7" x14ac:dyDescent="0.25">
      <c r="A953" t="s">
        <v>90</v>
      </c>
      <c r="B953" t="s">
        <v>1860</v>
      </c>
      <c r="C953">
        <v>2017</v>
      </c>
      <c r="E953" t="s">
        <v>3362</v>
      </c>
      <c r="F953" t="s">
        <v>9991</v>
      </c>
      <c r="G953" t="s">
        <v>180</v>
      </c>
    </row>
    <row r="954" spans="1:7" x14ac:dyDescent="0.25">
      <c r="A954" t="s">
        <v>155</v>
      </c>
      <c r="B954" t="s">
        <v>1860</v>
      </c>
      <c r="C954">
        <v>2011</v>
      </c>
      <c r="E954" t="s">
        <v>3362</v>
      </c>
      <c r="F954" t="s">
        <v>9991</v>
      </c>
      <c r="G954" t="s">
        <v>180</v>
      </c>
    </row>
    <row r="955" spans="1:7" x14ac:dyDescent="0.25">
      <c r="A955" t="s">
        <v>644</v>
      </c>
      <c r="B955" t="s">
        <v>1868</v>
      </c>
      <c r="C955">
        <v>2023</v>
      </c>
      <c r="E955" t="s">
        <v>3074</v>
      </c>
      <c r="F955" t="s">
        <v>9627</v>
      </c>
      <c r="G955" t="s">
        <v>3980</v>
      </c>
    </row>
    <row r="956" spans="1:7" x14ac:dyDescent="0.25">
      <c r="A956" t="s">
        <v>1039</v>
      </c>
      <c r="B956" t="s">
        <v>1870</v>
      </c>
      <c r="C956">
        <v>2016</v>
      </c>
      <c r="E956" t="s">
        <v>3180</v>
      </c>
      <c r="F956" t="s">
        <v>8693</v>
      </c>
      <c r="G956" t="s">
        <v>3980</v>
      </c>
    </row>
    <row r="957" spans="1:7" x14ac:dyDescent="0.25">
      <c r="A957" t="s">
        <v>1848</v>
      </c>
      <c r="B957" t="s">
        <v>1870</v>
      </c>
      <c r="C957">
        <v>2015</v>
      </c>
      <c r="E957" t="s">
        <v>3180</v>
      </c>
      <c r="F957" t="s">
        <v>8934</v>
      </c>
      <c r="G957" t="s">
        <v>3980</v>
      </c>
    </row>
    <row r="958" spans="1:7" x14ac:dyDescent="0.25">
      <c r="A958" t="s">
        <v>1509</v>
      </c>
      <c r="B958" t="s">
        <v>1872</v>
      </c>
      <c r="C958">
        <v>2024</v>
      </c>
      <c r="D958" t="s">
        <v>180</v>
      </c>
      <c r="F958" t="s">
        <v>9628</v>
      </c>
      <c r="G958" t="s">
        <v>3980</v>
      </c>
    </row>
    <row r="959" spans="1:7" x14ac:dyDescent="0.25">
      <c r="A959" t="s">
        <v>1848</v>
      </c>
      <c r="B959" t="s">
        <v>1872</v>
      </c>
      <c r="C959">
        <v>2015</v>
      </c>
      <c r="E959" t="s">
        <v>3291</v>
      </c>
      <c r="F959" t="s">
        <v>9629</v>
      </c>
      <c r="G959" t="s">
        <v>180</v>
      </c>
    </row>
    <row r="960" spans="1:7" x14ac:dyDescent="0.25">
      <c r="A960" t="s">
        <v>2247</v>
      </c>
      <c r="B960" t="s">
        <v>1872</v>
      </c>
      <c r="C960">
        <v>2020</v>
      </c>
      <c r="E960" t="s">
        <v>3291</v>
      </c>
      <c r="F960" t="s">
        <v>9630</v>
      </c>
      <c r="G960" t="s">
        <v>180</v>
      </c>
    </row>
    <row r="961" spans="1:7" x14ac:dyDescent="0.25">
      <c r="A961" t="s">
        <v>2147</v>
      </c>
      <c r="B961" t="s">
        <v>1875</v>
      </c>
      <c r="C961">
        <v>1980</v>
      </c>
      <c r="E961" s="10" t="s">
        <v>8410</v>
      </c>
      <c r="F961" t="s">
        <v>8411</v>
      </c>
      <c r="G961" t="s">
        <v>3980</v>
      </c>
    </row>
    <row r="962" spans="1:7" x14ac:dyDescent="0.25">
      <c r="A962" t="s">
        <v>2714</v>
      </c>
      <c r="B962" t="s">
        <v>1878</v>
      </c>
      <c r="C962">
        <v>1993</v>
      </c>
      <c r="D962" t="s">
        <v>180</v>
      </c>
      <c r="F962" t="s">
        <v>9631</v>
      </c>
      <c r="G962" t="s">
        <v>3980</v>
      </c>
    </row>
    <row r="963" spans="1:7" x14ac:dyDescent="0.25">
      <c r="A963" t="s">
        <v>1884</v>
      </c>
      <c r="B963" t="s">
        <v>1880</v>
      </c>
      <c r="C963">
        <v>2017</v>
      </c>
      <c r="D963" t="s">
        <v>180</v>
      </c>
      <c r="F963" t="s">
        <v>9632</v>
      </c>
      <c r="G963" t="s">
        <v>3980</v>
      </c>
    </row>
    <row r="964" spans="1:7" x14ac:dyDescent="0.25">
      <c r="A964" t="s">
        <v>1878</v>
      </c>
      <c r="B964" t="s">
        <v>1884</v>
      </c>
      <c r="C964">
        <v>2015</v>
      </c>
      <c r="D964" t="s">
        <v>180</v>
      </c>
      <c r="F964" t="s">
        <v>9633</v>
      </c>
      <c r="G964" t="s">
        <v>3980</v>
      </c>
    </row>
    <row r="965" spans="1:7" x14ac:dyDescent="0.25">
      <c r="A965" t="s">
        <v>346</v>
      </c>
      <c r="B965" t="s">
        <v>1886</v>
      </c>
      <c r="C965">
        <v>2023</v>
      </c>
      <c r="E965" t="s">
        <v>3028</v>
      </c>
      <c r="F965" t="s">
        <v>8480</v>
      </c>
      <c r="G965" t="s">
        <v>3980</v>
      </c>
    </row>
    <row r="966" spans="1:7" x14ac:dyDescent="0.25">
      <c r="A966" t="s">
        <v>357</v>
      </c>
      <c r="B966" t="s">
        <v>1886</v>
      </c>
      <c r="C966">
        <v>2024</v>
      </c>
      <c r="E966" t="s">
        <v>3028</v>
      </c>
      <c r="F966" t="s">
        <v>8501</v>
      </c>
      <c r="G966" t="s">
        <v>3980</v>
      </c>
    </row>
    <row r="967" spans="1:7" x14ac:dyDescent="0.25">
      <c r="A967" t="s">
        <v>1569</v>
      </c>
      <c r="B967" t="s">
        <v>1886</v>
      </c>
      <c r="C967">
        <v>2021</v>
      </c>
      <c r="E967" t="s">
        <v>3028</v>
      </c>
      <c r="F967" t="s">
        <v>8853</v>
      </c>
      <c r="G967" t="s">
        <v>3980</v>
      </c>
    </row>
    <row r="968" spans="1:7" x14ac:dyDescent="0.25">
      <c r="A968" t="s">
        <v>1137</v>
      </c>
      <c r="B968" t="s">
        <v>1888</v>
      </c>
      <c r="C968">
        <v>2012</v>
      </c>
      <c r="E968" t="s">
        <v>3200</v>
      </c>
      <c r="F968" t="s">
        <v>8723</v>
      </c>
      <c r="G968" t="s">
        <v>3980</v>
      </c>
    </row>
    <row r="969" spans="1:7" x14ac:dyDescent="0.25">
      <c r="A969" t="s">
        <v>1848</v>
      </c>
      <c r="B969" t="s">
        <v>1888</v>
      </c>
      <c r="C969">
        <v>2015</v>
      </c>
      <c r="E969" t="s">
        <v>3200</v>
      </c>
      <c r="F969" t="s">
        <v>8935</v>
      </c>
      <c r="G969" t="s">
        <v>3980</v>
      </c>
    </row>
    <row r="970" spans="1:7" x14ac:dyDescent="0.25">
      <c r="A970" t="s">
        <v>90</v>
      </c>
      <c r="B970" t="s">
        <v>1888</v>
      </c>
      <c r="C970">
        <v>2017</v>
      </c>
      <c r="E970" t="s">
        <v>3200</v>
      </c>
      <c r="F970" t="s">
        <v>9101</v>
      </c>
      <c r="G970" t="s">
        <v>3980</v>
      </c>
    </row>
    <row r="971" spans="1:7" x14ac:dyDescent="0.25">
      <c r="A971" t="s">
        <v>1754</v>
      </c>
      <c r="B971" t="s">
        <v>1892</v>
      </c>
      <c r="C971">
        <v>1995</v>
      </c>
      <c r="E971" t="s">
        <v>3264</v>
      </c>
      <c r="F971" t="s">
        <v>14019</v>
      </c>
      <c r="G971" t="s">
        <v>3980</v>
      </c>
    </row>
    <row r="972" spans="1:7" x14ac:dyDescent="0.25">
      <c r="A972" t="s">
        <v>2714</v>
      </c>
      <c r="B972" t="s">
        <v>1892</v>
      </c>
      <c r="C972">
        <v>1993</v>
      </c>
      <c r="E972" t="s">
        <v>3264</v>
      </c>
      <c r="F972" t="s">
        <v>14019</v>
      </c>
      <c r="G972" t="s">
        <v>3980</v>
      </c>
    </row>
    <row r="973" spans="1:7" x14ac:dyDescent="0.25">
      <c r="A973" t="s">
        <v>1963</v>
      </c>
      <c r="B973" t="s">
        <v>1896</v>
      </c>
      <c r="C973">
        <v>2012</v>
      </c>
      <c r="E973" t="s">
        <v>3295</v>
      </c>
      <c r="F973" t="s">
        <v>9634</v>
      </c>
      <c r="G973" t="s">
        <v>180</v>
      </c>
    </row>
    <row r="974" spans="1:7" x14ac:dyDescent="0.25">
      <c r="A974" t="s">
        <v>198</v>
      </c>
      <c r="B974" t="s">
        <v>7792</v>
      </c>
      <c r="C974">
        <v>2015</v>
      </c>
      <c r="E974" s="10" t="s">
        <v>8327</v>
      </c>
      <c r="F974" t="s">
        <v>8420</v>
      </c>
      <c r="G974" t="s">
        <v>3980</v>
      </c>
    </row>
    <row r="975" spans="1:7" x14ac:dyDescent="0.25">
      <c r="A975" t="s">
        <v>1546</v>
      </c>
      <c r="B975" t="s">
        <v>7792</v>
      </c>
      <c r="C975">
        <v>2017</v>
      </c>
      <c r="E975" t="s">
        <v>7777</v>
      </c>
      <c r="F975" t="s">
        <v>8836</v>
      </c>
      <c r="G975" t="s">
        <v>3980</v>
      </c>
    </row>
    <row r="976" spans="1:7" x14ac:dyDescent="0.25">
      <c r="A976" t="s">
        <v>2317</v>
      </c>
      <c r="B976" t="s">
        <v>7792</v>
      </c>
      <c r="C976">
        <v>2022</v>
      </c>
      <c r="E976" s="10" t="s">
        <v>8328</v>
      </c>
      <c r="F976" t="s">
        <v>9033</v>
      </c>
      <c r="G976" t="s">
        <v>3980</v>
      </c>
    </row>
    <row r="977" spans="1:7" x14ac:dyDescent="0.25">
      <c r="A977" t="s">
        <v>2354</v>
      </c>
      <c r="B977" t="s">
        <v>7792</v>
      </c>
      <c r="C977">
        <v>2018</v>
      </c>
      <c r="E977" s="10" t="s">
        <v>8328</v>
      </c>
      <c r="F977" t="s">
        <v>9147</v>
      </c>
      <c r="G977" t="s">
        <v>3980</v>
      </c>
    </row>
    <row r="978" spans="1:7" x14ac:dyDescent="0.25">
      <c r="A978" t="s">
        <v>2499</v>
      </c>
      <c r="B978" t="s">
        <v>7792</v>
      </c>
      <c r="C978">
        <v>2021</v>
      </c>
      <c r="E978" t="s">
        <v>7777</v>
      </c>
      <c r="F978" t="s">
        <v>9201</v>
      </c>
      <c r="G978" t="s">
        <v>3980</v>
      </c>
    </row>
    <row r="979" spans="1:7" x14ac:dyDescent="0.25">
      <c r="A979" t="s">
        <v>840</v>
      </c>
      <c r="B979" t="s">
        <v>1904</v>
      </c>
      <c r="C979">
        <v>1996</v>
      </c>
      <c r="E979" s="10" t="s">
        <v>8329</v>
      </c>
      <c r="F979" t="s">
        <v>8623</v>
      </c>
      <c r="G979" t="s">
        <v>3980</v>
      </c>
    </row>
    <row r="980" spans="1:7" x14ac:dyDescent="0.25">
      <c r="A980" t="s">
        <v>907</v>
      </c>
      <c r="B980" t="s">
        <v>1904</v>
      </c>
      <c r="C980">
        <v>2013</v>
      </c>
      <c r="E980" s="10" t="s">
        <v>8329</v>
      </c>
      <c r="F980" t="s">
        <v>8641</v>
      </c>
      <c r="G980" t="s">
        <v>3980</v>
      </c>
    </row>
    <row r="981" spans="1:7" x14ac:dyDescent="0.25">
      <c r="A981" t="s">
        <v>1137</v>
      </c>
      <c r="B981" t="s">
        <v>1904</v>
      </c>
      <c r="C981">
        <v>2012</v>
      </c>
      <c r="E981" t="s">
        <v>3201</v>
      </c>
      <c r="F981" t="s">
        <v>8724</v>
      </c>
      <c r="G981" t="s">
        <v>3980</v>
      </c>
    </row>
    <row r="982" spans="1:7" x14ac:dyDescent="0.25">
      <c r="A982" t="s">
        <v>155</v>
      </c>
      <c r="B982" t="s">
        <v>1904</v>
      </c>
      <c r="C982">
        <v>2011</v>
      </c>
      <c r="E982" t="s">
        <v>3201</v>
      </c>
      <c r="F982" t="s">
        <v>9250</v>
      </c>
      <c r="G982" t="s">
        <v>3980</v>
      </c>
    </row>
    <row r="983" spans="1:7" x14ac:dyDescent="0.25">
      <c r="A983" t="s">
        <v>840</v>
      </c>
      <c r="B983" t="s">
        <v>12689</v>
      </c>
      <c r="C983">
        <v>1996</v>
      </c>
      <c r="E983" s="10" t="s">
        <v>16960</v>
      </c>
      <c r="F983" t="s">
        <v>16961</v>
      </c>
      <c r="G983" t="s">
        <v>3980</v>
      </c>
    </row>
    <row r="984" spans="1:7" x14ac:dyDescent="0.25">
      <c r="A984" t="s">
        <v>2066</v>
      </c>
      <c r="B984" t="s">
        <v>12689</v>
      </c>
      <c r="C984">
        <v>2010</v>
      </c>
      <c r="E984" s="10" t="s">
        <v>16960</v>
      </c>
      <c r="F984" t="s">
        <v>16961</v>
      </c>
      <c r="G984" t="s">
        <v>3980</v>
      </c>
    </row>
    <row r="985" spans="1:7" x14ac:dyDescent="0.25">
      <c r="A985" t="s">
        <v>155</v>
      </c>
      <c r="B985" t="s">
        <v>12689</v>
      </c>
      <c r="C985">
        <v>2011</v>
      </c>
      <c r="E985" s="10" t="s">
        <v>16960</v>
      </c>
      <c r="F985" t="s">
        <v>16961</v>
      </c>
      <c r="G985" t="s">
        <v>3980</v>
      </c>
    </row>
    <row r="986" spans="1:7" x14ac:dyDescent="0.25">
      <c r="A986" t="s">
        <v>1788</v>
      </c>
      <c r="B986" t="s">
        <v>1911</v>
      </c>
      <c r="C986">
        <v>1987</v>
      </c>
      <c r="E986" t="s">
        <v>2975</v>
      </c>
      <c r="F986" t="s">
        <v>8903</v>
      </c>
      <c r="G986" t="s">
        <v>3980</v>
      </c>
    </row>
    <row r="987" spans="1:7" x14ac:dyDescent="0.25">
      <c r="A987" t="s">
        <v>90</v>
      </c>
      <c r="B987" t="s">
        <v>1914</v>
      </c>
      <c r="C987">
        <v>2017</v>
      </c>
      <c r="E987" t="s">
        <v>3006</v>
      </c>
      <c r="F987" t="s">
        <v>9635</v>
      </c>
      <c r="G987" t="s">
        <v>180</v>
      </c>
    </row>
    <row r="988" spans="1:7" x14ac:dyDescent="0.25">
      <c r="A988" t="s">
        <v>2002</v>
      </c>
      <c r="B988" t="s">
        <v>1918</v>
      </c>
      <c r="C988">
        <v>2005</v>
      </c>
      <c r="E988" t="s">
        <v>3296</v>
      </c>
      <c r="F988" t="s">
        <v>8955</v>
      </c>
      <c r="G988" t="s">
        <v>3980</v>
      </c>
    </row>
    <row r="989" spans="1:7" x14ac:dyDescent="0.25">
      <c r="A989" t="s">
        <v>155</v>
      </c>
      <c r="B989" t="s">
        <v>1920</v>
      </c>
      <c r="C989">
        <v>2011</v>
      </c>
      <c r="E989" t="s">
        <v>2975</v>
      </c>
      <c r="F989" t="s">
        <v>9251</v>
      </c>
      <c r="G989" t="s">
        <v>3980</v>
      </c>
    </row>
    <row r="990" spans="1:7" x14ac:dyDescent="0.25">
      <c r="A990" t="s">
        <v>2421</v>
      </c>
      <c r="B990" t="s">
        <v>16874</v>
      </c>
      <c r="C990">
        <v>2008</v>
      </c>
      <c r="E990" s="10" t="s">
        <v>16876</v>
      </c>
      <c r="F990" t="s">
        <v>16877</v>
      </c>
      <c r="G990" t="s">
        <v>3980</v>
      </c>
    </row>
    <row r="991" spans="1:7" x14ac:dyDescent="0.25">
      <c r="A991" t="s">
        <v>155</v>
      </c>
      <c r="B991" t="s">
        <v>16874</v>
      </c>
      <c r="C991">
        <v>2011</v>
      </c>
      <c r="E991" s="10" t="s">
        <v>16876</v>
      </c>
      <c r="F991" t="s">
        <v>16877</v>
      </c>
      <c r="G991" t="s">
        <v>3980</v>
      </c>
    </row>
    <row r="992" spans="1:7" x14ac:dyDescent="0.25">
      <c r="A992" t="s">
        <v>1039</v>
      </c>
      <c r="B992" t="s">
        <v>7879</v>
      </c>
      <c r="C992">
        <v>2016</v>
      </c>
      <c r="E992" s="10" t="s">
        <v>7878</v>
      </c>
      <c r="F992" t="s">
        <v>9636</v>
      </c>
      <c r="G992" t="s">
        <v>3980</v>
      </c>
    </row>
    <row r="993" spans="1:7" x14ac:dyDescent="0.25">
      <c r="A993" t="s">
        <v>346</v>
      </c>
      <c r="B993" t="s">
        <v>1924</v>
      </c>
      <c r="C993">
        <v>2023</v>
      </c>
      <c r="E993" t="s">
        <v>3029</v>
      </c>
      <c r="F993" t="s">
        <v>8481</v>
      </c>
      <c r="G993" t="s">
        <v>3980</v>
      </c>
    </row>
    <row r="994" spans="1:7" x14ac:dyDescent="0.25">
      <c r="A994" t="s">
        <v>1039</v>
      </c>
      <c r="B994" t="s">
        <v>1926</v>
      </c>
      <c r="C994">
        <v>2016</v>
      </c>
      <c r="E994" s="10" t="s">
        <v>8368</v>
      </c>
      <c r="F994" t="s">
        <v>14018</v>
      </c>
      <c r="G994" t="s">
        <v>3980</v>
      </c>
    </row>
    <row r="995" spans="1:7" x14ac:dyDescent="0.25">
      <c r="A995" t="s">
        <v>155</v>
      </c>
      <c r="B995" t="s">
        <v>1926</v>
      </c>
      <c r="C995">
        <v>2011</v>
      </c>
      <c r="E995" s="10" t="s">
        <v>8368</v>
      </c>
      <c r="F995" t="s">
        <v>14018</v>
      </c>
      <c r="G995" t="s">
        <v>3980</v>
      </c>
    </row>
    <row r="996" spans="1:7" x14ac:dyDescent="0.25">
      <c r="A996" t="s">
        <v>957</v>
      </c>
      <c r="B996" t="s">
        <v>1930</v>
      </c>
      <c r="C996">
        <v>2006</v>
      </c>
      <c r="E996" t="s">
        <v>1933</v>
      </c>
      <c r="F996" t="s">
        <v>14017</v>
      </c>
      <c r="G996" t="s">
        <v>3980</v>
      </c>
    </row>
    <row r="997" spans="1:7" x14ac:dyDescent="0.25">
      <c r="A997" t="s">
        <v>2100</v>
      </c>
      <c r="B997" t="s">
        <v>1930</v>
      </c>
      <c r="C997">
        <v>2020</v>
      </c>
      <c r="E997" t="s">
        <v>1933</v>
      </c>
      <c r="F997" t="s">
        <v>14040</v>
      </c>
      <c r="G997" t="s">
        <v>3980</v>
      </c>
    </row>
    <row r="998" spans="1:7" x14ac:dyDescent="0.25">
      <c r="A998" t="s">
        <v>2564</v>
      </c>
      <c r="B998" t="s">
        <v>1930</v>
      </c>
      <c r="C998">
        <v>1998</v>
      </c>
      <c r="E998" s="10" t="s">
        <v>1933</v>
      </c>
      <c r="F998" t="s">
        <v>14017</v>
      </c>
      <c r="G998" t="s">
        <v>3980</v>
      </c>
    </row>
    <row r="999" spans="1:7" x14ac:dyDescent="0.25">
      <c r="A999" t="s">
        <v>1039</v>
      </c>
      <c r="B999" t="s">
        <v>1934</v>
      </c>
      <c r="C999">
        <v>2016</v>
      </c>
      <c r="E999" t="s">
        <v>3181</v>
      </c>
      <c r="F999" t="s">
        <v>8694</v>
      </c>
      <c r="G999" t="s">
        <v>3980</v>
      </c>
    </row>
    <row r="1000" spans="1:7" x14ac:dyDescent="0.25">
      <c r="A1000" t="s">
        <v>1810</v>
      </c>
      <c r="B1000" t="s">
        <v>1934</v>
      </c>
      <c r="C1000">
        <v>2019</v>
      </c>
      <c r="E1000" t="s">
        <v>3284</v>
      </c>
      <c r="F1000" t="s">
        <v>8916</v>
      </c>
      <c r="G1000" t="s">
        <v>3980</v>
      </c>
    </row>
    <row r="1001" spans="1:7" x14ac:dyDescent="0.25">
      <c r="A1001" t="s">
        <v>155</v>
      </c>
      <c r="B1001" t="s">
        <v>1934</v>
      </c>
      <c r="C1001">
        <v>2011</v>
      </c>
      <c r="E1001" t="s">
        <v>3398</v>
      </c>
      <c r="F1001" t="s">
        <v>9252</v>
      </c>
      <c r="G1001" t="s">
        <v>3980</v>
      </c>
    </row>
    <row r="1002" spans="1:7" x14ac:dyDescent="0.25">
      <c r="A1002" t="s">
        <v>1788</v>
      </c>
      <c r="B1002" t="s">
        <v>1937</v>
      </c>
      <c r="C1002">
        <v>1987</v>
      </c>
      <c r="E1002" t="s">
        <v>3274</v>
      </c>
      <c r="F1002" t="s">
        <v>8904</v>
      </c>
      <c r="G1002" t="s">
        <v>3980</v>
      </c>
    </row>
    <row r="1003" spans="1:7" x14ac:dyDescent="0.25">
      <c r="A1003" t="s">
        <v>1436</v>
      </c>
      <c r="B1003" t="s">
        <v>1940</v>
      </c>
      <c r="C1003">
        <v>2018</v>
      </c>
      <c r="E1003" t="s">
        <v>3242</v>
      </c>
      <c r="F1003" t="s">
        <v>8823</v>
      </c>
      <c r="G1003" t="s">
        <v>3980</v>
      </c>
    </row>
    <row r="1004" spans="1:7" x14ac:dyDescent="0.25">
      <c r="A1004" t="s">
        <v>90</v>
      </c>
      <c r="B1004" t="s">
        <v>1940</v>
      </c>
      <c r="C1004">
        <v>2017</v>
      </c>
      <c r="E1004" t="s">
        <v>3242</v>
      </c>
      <c r="F1004" t="s">
        <v>9102</v>
      </c>
      <c r="G1004" t="s">
        <v>3980</v>
      </c>
    </row>
    <row r="1005" spans="1:7" x14ac:dyDescent="0.25">
      <c r="A1005" t="s">
        <v>702</v>
      </c>
      <c r="B1005" t="s">
        <v>12651</v>
      </c>
      <c r="C1005">
        <v>2022</v>
      </c>
      <c r="E1005" s="10" t="s">
        <v>12654</v>
      </c>
      <c r="F1005" t="s">
        <v>12681</v>
      </c>
      <c r="G1005" t="s">
        <v>3980</v>
      </c>
    </row>
    <row r="1006" spans="1:7" x14ac:dyDescent="0.25">
      <c r="A1006" t="s">
        <v>2129</v>
      </c>
      <c r="B1006" t="s">
        <v>12651</v>
      </c>
      <c r="C1006">
        <v>2020</v>
      </c>
      <c r="E1006" s="10" t="s">
        <v>12654</v>
      </c>
      <c r="F1006" t="s">
        <v>12681</v>
      </c>
      <c r="G1006" t="s">
        <v>3980</v>
      </c>
    </row>
    <row r="1007" spans="1:7" x14ac:dyDescent="0.25">
      <c r="A1007" t="s">
        <v>490</v>
      </c>
      <c r="B1007" t="s">
        <v>8077</v>
      </c>
      <c r="C1007">
        <v>2022</v>
      </c>
      <c r="E1007" s="10" t="s">
        <v>8085</v>
      </c>
      <c r="F1007" t="s">
        <v>8521</v>
      </c>
      <c r="G1007" t="s">
        <v>3980</v>
      </c>
    </row>
    <row r="1008" spans="1:7" x14ac:dyDescent="0.25">
      <c r="A1008" t="s">
        <v>2370</v>
      </c>
      <c r="B1008" t="s">
        <v>8077</v>
      </c>
      <c r="C1008">
        <v>2021</v>
      </c>
      <c r="E1008" s="10" t="s">
        <v>8085</v>
      </c>
      <c r="F1008" t="s">
        <v>9152</v>
      </c>
      <c r="G1008" t="s">
        <v>3980</v>
      </c>
    </row>
    <row r="1009" spans="1:7" x14ac:dyDescent="0.25">
      <c r="A1009" t="s">
        <v>90</v>
      </c>
      <c r="B1009" t="s">
        <v>1944</v>
      </c>
      <c r="C1009">
        <v>2017</v>
      </c>
      <c r="E1009" t="s">
        <v>3363</v>
      </c>
      <c r="F1009" t="s">
        <v>9103</v>
      </c>
      <c r="G1009" t="s">
        <v>3980</v>
      </c>
    </row>
    <row r="1010" spans="1:7" x14ac:dyDescent="0.25">
      <c r="A1010" t="s">
        <v>346</v>
      </c>
      <c r="B1010" t="s">
        <v>1948</v>
      </c>
      <c r="C1010">
        <v>2023</v>
      </c>
      <c r="E1010" t="s">
        <v>3030</v>
      </c>
      <c r="F1010" t="s">
        <v>8482</v>
      </c>
      <c r="G1010" t="s">
        <v>3980</v>
      </c>
    </row>
    <row r="1011" spans="1:7" x14ac:dyDescent="0.25">
      <c r="A1011" t="s">
        <v>1844</v>
      </c>
      <c r="B1011" t="s">
        <v>1948</v>
      </c>
      <c r="C1011">
        <v>2024</v>
      </c>
      <c r="E1011" t="s">
        <v>3030</v>
      </c>
      <c r="F1011" t="s">
        <v>8921</v>
      </c>
      <c r="G1011" t="s">
        <v>3980</v>
      </c>
    </row>
    <row r="1012" spans="1:7" x14ac:dyDescent="0.25">
      <c r="A1012" t="s">
        <v>1944</v>
      </c>
      <c r="B1012" t="s">
        <v>1948</v>
      </c>
      <c r="C1012">
        <v>2022</v>
      </c>
      <c r="E1012" t="s">
        <v>3030</v>
      </c>
      <c r="F1012" t="s">
        <v>8951</v>
      </c>
      <c r="G1012" t="s">
        <v>3980</v>
      </c>
    </row>
    <row r="1013" spans="1:7" x14ac:dyDescent="0.25">
      <c r="A1013" t="s">
        <v>178</v>
      </c>
      <c r="B1013" t="s">
        <v>7616</v>
      </c>
      <c r="C1013">
        <v>2022</v>
      </c>
      <c r="E1013" t="s">
        <v>7619</v>
      </c>
      <c r="F1013" t="s">
        <v>9343</v>
      </c>
      <c r="G1013" t="s">
        <v>3980</v>
      </c>
    </row>
    <row r="1014" spans="1:7" x14ac:dyDescent="0.25">
      <c r="A1014" t="s">
        <v>353</v>
      </c>
      <c r="B1014" t="s">
        <v>7616</v>
      </c>
      <c r="C1014">
        <v>2025</v>
      </c>
      <c r="E1014" t="s">
        <v>7619</v>
      </c>
      <c r="F1014" t="s">
        <v>9345</v>
      </c>
      <c r="G1014" t="s">
        <v>3980</v>
      </c>
    </row>
    <row r="1015" spans="1:7" x14ac:dyDescent="0.25">
      <c r="A1015" t="s">
        <v>490</v>
      </c>
      <c r="B1015" t="s">
        <v>7616</v>
      </c>
      <c r="C1015">
        <v>2022</v>
      </c>
      <c r="E1015" t="s">
        <v>7619</v>
      </c>
      <c r="F1015" t="s">
        <v>9346</v>
      </c>
      <c r="G1015" t="s">
        <v>3980</v>
      </c>
    </row>
    <row r="1016" spans="1:7" x14ac:dyDescent="0.25">
      <c r="A1016" t="s">
        <v>599</v>
      </c>
      <c r="B1016" t="s">
        <v>7616</v>
      </c>
      <c r="C1016">
        <v>2025</v>
      </c>
      <c r="E1016" t="s">
        <v>7619</v>
      </c>
      <c r="F1016" t="s">
        <v>9347</v>
      </c>
      <c r="G1016" t="s">
        <v>3980</v>
      </c>
    </row>
    <row r="1017" spans="1:7" x14ac:dyDescent="0.25">
      <c r="A1017" t="s">
        <v>804</v>
      </c>
      <c r="B1017" t="s">
        <v>7616</v>
      </c>
      <c r="C1017">
        <v>2024</v>
      </c>
      <c r="E1017" t="s">
        <v>7619</v>
      </c>
      <c r="F1017" t="s">
        <v>9348</v>
      </c>
      <c r="G1017" t="s">
        <v>3980</v>
      </c>
    </row>
    <row r="1018" spans="1:7" x14ac:dyDescent="0.25">
      <c r="A1018" t="s">
        <v>1614</v>
      </c>
      <c r="B1018" t="s">
        <v>7616</v>
      </c>
      <c r="C1018">
        <v>2025</v>
      </c>
      <c r="E1018" t="s">
        <v>7619</v>
      </c>
      <c r="F1018" t="s">
        <v>9349</v>
      </c>
      <c r="G1018" t="s">
        <v>3980</v>
      </c>
    </row>
    <row r="1019" spans="1:7" x14ac:dyDescent="0.25">
      <c r="A1019" t="s">
        <v>155</v>
      </c>
      <c r="B1019" t="s">
        <v>7616</v>
      </c>
      <c r="C1019">
        <v>2011</v>
      </c>
      <c r="E1019" t="s">
        <v>7619</v>
      </c>
      <c r="F1019" t="s">
        <v>9350</v>
      </c>
      <c r="G1019" t="s">
        <v>3980</v>
      </c>
    </row>
    <row r="1020" spans="1:7" x14ac:dyDescent="0.25">
      <c r="A1020" t="s">
        <v>326</v>
      </c>
      <c r="B1020" t="s">
        <v>1951</v>
      </c>
      <c r="C1020">
        <v>2020</v>
      </c>
      <c r="E1020" t="s">
        <v>1954</v>
      </c>
      <c r="F1020" t="s">
        <v>8444</v>
      </c>
      <c r="G1020" t="s">
        <v>3980</v>
      </c>
    </row>
    <row r="1021" spans="1:7" x14ac:dyDescent="0.25">
      <c r="A1021" t="s">
        <v>490</v>
      </c>
      <c r="B1021" t="s">
        <v>1951</v>
      </c>
      <c r="C1021">
        <v>2022</v>
      </c>
      <c r="E1021" t="s">
        <v>1954</v>
      </c>
      <c r="F1021" t="s">
        <v>8522</v>
      </c>
      <c r="G1021" t="s">
        <v>3980</v>
      </c>
    </row>
    <row r="1022" spans="1:7" x14ac:dyDescent="0.25">
      <c r="A1022" t="s">
        <v>2797</v>
      </c>
      <c r="B1022" t="s">
        <v>1951</v>
      </c>
      <c r="C1022">
        <v>2021</v>
      </c>
      <c r="E1022" s="10" t="s">
        <v>1954</v>
      </c>
      <c r="F1022" t="s">
        <v>9308</v>
      </c>
      <c r="G1022" t="s">
        <v>3980</v>
      </c>
    </row>
    <row r="1023" spans="1:7" x14ac:dyDescent="0.25">
      <c r="A1023" t="s">
        <v>840</v>
      </c>
      <c r="B1023" t="s">
        <v>1955</v>
      </c>
      <c r="C1023">
        <v>1996</v>
      </c>
      <c r="E1023" s="10" t="s">
        <v>1958</v>
      </c>
      <c r="F1023" t="s">
        <v>8624</v>
      </c>
      <c r="G1023" t="s">
        <v>3980</v>
      </c>
    </row>
    <row r="1024" spans="1:7" x14ac:dyDescent="0.25">
      <c r="A1024" t="s">
        <v>2797</v>
      </c>
      <c r="B1024" t="s">
        <v>1955</v>
      </c>
      <c r="C1024">
        <v>2021</v>
      </c>
      <c r="E1024" t="s">
        <v>3006</v>
      </c>
      <c r="F1024" t="s">
        <v>9637</v>
      </c>
      <c r="G1024" t="s">
        <v>180</v>
      </c>
    </row>
    <row r="1025" spans="1:7" x14ac:dyDescent="0.25">
      <c r="A1025" t="s">
        <v>2797</v>
      </c>
      <c r="B1025" t="s">
        <v>9885</v>
      </c>
      <c r="C1025">
        <v>2021</v>
      </c>
      <c r="E1025" t="s">
        <v>3006</v>
      </c>
      <c r="F1025" t="s">
        <v>9888</v>
      </c>
      <c r="G1025" t="s">
        <v>180</v>
      </c>
    </row>
    <row r="1026" spans="1:7" x14ac:dyDescent="0.25">
      <c r="A1026" t="s">
        <v>346</v>
      </c>
      <c r="B1026" t="s">
        <v>1959</v>
      </c>
      <c r="C1026">
        <v>2023</v>
      </c>
      <c r="E1026" t="s">
        <v>1962</v>
      </c>
      <c r="F1026" t="s">
        <v>8483</v>
      </c>
      <c r="G1026" t="s">
        <v>3980</v>
      </c>
    </row>
    <row r="1027" spans="1:7" x14ac:dyDescent="0.25">
      <c r="A1027" t="s">
        <v>483</v>
      </c>
      <c r="B1027" t="s">
        <v>1963</v>
      </c>
      <c r="C1027">
        <v>2009</v>
      </c>
      <c r="E1027" t="s">
        <v>3053</v>
      </c>
      <c r="F1027" t="s">
        <v>8507</v>
      </c>
      <c r="G1027" t="s">
        <v>3980</v>
      </c>
    </row>
    <row r="1028" spans="1:7" x14ac:dyDescent="0.25">
      <c r="A1028" t="s">
        <v>346</v>
      </c>
      <c r="B1028" t="s">
        <v>1970</v>
      </c>
      <c r="C1028">
        <v>2023</v>
      </c>
      <c r="E1028" t="s">
        <v>3006</v>
      </c>
      <c r="F1028" t="s">
        <v>9638</v>
      </c>
      <c r="G1028" t="s">
        <v>180</v>
      </c>
    </row>
    <row r="1029" spans="1:7" x14ac:dyDescent="0.25">
      <c r="A1029" t="s">
        <v>1569</v>
      </c>
      <c r="B1029" t="s">
        <v>1973</v>
      </c>
      <c r="C1029">
        <v>2021</v>
      </c>
      <c r="E1029" t="s">
        <v>3255</v>
      </c>
      <c r="F1029" t="s">
        <v>8854</v>
      </c>
      <c r="G1029" t="s">
        <v>3980</v>
      </c>
    </row>
    <row r="1030" spans="1:7" x14ac:dyDescent="0.25">
      <c r="A1030" t="s">
        <v>90</v>
      </c>
      <c r="B1030" t="s">
        <v>1975</v>
      </c>
      <c r="C1030">
        <v>2017</v>
      </c>
      <c r="E1030" t="s">
        <v>2975</v>
      </c>
      <c r="F1030" t="s">
        <v>9104</v>
      </c>
      <c r="G1030" t="s">
        <v>3980</v>
      </c>
    </row>
    <row r="1031" spans="1:7" x14ac:dyDescent="0.25">
      <c r="A1031" t="s">
        <v>1428</v>
      </c>
      <c r="B1031" t="s">
        <v>1977</v>
      </c>
      <c r="C1031">
        <v>2021</v>
      </c>
      <c r="E1031" t="s">
        <v>3234</v>
      </c>
      <c r="F1031" t="s">
        <v>8807</v>
      </c>
      <c r="G1031" t="s">
        <v>3980</v>
      </c>
    </row>
    <row r="1032" spans="1:7" x14ac:dyDescent="0.25">
      <c r="A1032" t="s">
        <v>90</v>
      </c>
      <c r="B1032" t="s">
        <v>1985</v>
      </c>
      <c r="C1032">
        <v>2017</v>
      </c>
      <c r="E1032" t="s">
        <v>3364</v>
      </c>
      <c r="F1032" t="s">
        <v>9105</v>
      </c>
      <c r="G1032" t="s">
        <v>3980</v>
      </c>
    </row>
    <row r="1033" spans="1:7" x14ac:dyDescent="0.25">
      <c r="A1033" t="s">
        <v>917</v>
      </c>
      <c r="B1033" t="s">
        <v>1988</v>
      </c>
      <c r="C1033">
        <v>2019</v>
      </c>
      <c r="F1033" t="s">
        <v>9639</v>
      </c>
      <c r="G1033" t="s">
        <v>180</v>
      </c>
    </row>
    <row r="1034" spans="1:7" x14ac:dyDescent="0.25">
      <c r="A1034" t="s">
        <v>1988</v>
      </c>
      <c r="B1034" t="s">
        <v>1991</v>
      </c>
      <c r="C1034">
        <v>2021</v>
      </c>
      <c r="F1034" t="s">
        <v>9640</v>
      </c>
      <c r="G1034" t="s">
        <v>180</v>
      </c>
    </row>
    <row r="1035" spans="1:7" x14ac:dyDescent="0.25">
      <c r="A1035" t="s">
        <v>90</v>
      </c>
      <c r="B1035" t="s">
        <v>1991</v>
      </c>
      <c r="C1035">
        <v>2017</v>
      </c>
      <c r="F1035" t="s">
        <v>9641</v>
      </c>
      <c r="G1035" t="s">
        <v>180</v>
      </c>
    </row>
    <row r="1036" spans="1:7" x14ac:dyDescent="0.25">
      <c r="A1036" t="s">
        <v>1997</v>
      </c>
      <c r="B1036" t="s">
        <v>1994</v>
      </c>
      <c r="C1036">
        <v>2007</v>
      </c>
      <c r="D1036" t="s">
        <v>180</v>
      </c>
      <c r="F1036" t="s">
        <v>9642</v>
      </c>
      <c r="G1036" t="s">
        <v>3980</v>
      </c>
    </row>
    <row r="1037" spans="1:7" x14ac:dyDescent="0.25">
      <c r="A1037" t="s">
        <v>2002</v>
      </c>
      <c r="B1037" t="s">
        <v>1997</v>
      </c>
      <c r="C1037">
        <v>2005</v>
      </c>
      <c r="D1037" t="s">
        <v>180</v>
      </c>
      <c r="F1037" t="s">
        <v>9643</v>
      </c>
      <c r="G1037" t="s">
        <v>3980</v>
      </c>
    </row>
    <row r="1038" spans="1:7" x14ac:dyDescent="0.25">
      <c r="A1038" t="s">
        <v>2002</v>
      </c>
      <c r="B1038" t="s">
        <v>2000</v>
      </c>
      <c r="C1038">
        <v>2005</v>
      </c>
      <c r="D1038" t="s">
        <v>180</v>
      </c>
      <c r="F1038" t="s">
        <v>9644</v>
      </c>
      <c r="G1038" t="s">
        <v>3980</v>
      </c>
    </row>
    <row r="1039" spans="1:7" x14ac:dyDescent="0.25">
      <c r="A1039" t="s">
        <v>2714</v>
      </c>
      <c r="B1039" t="s">
        <v>2002</v>
      </c>
      <c r="C1039">
        <v>1993</v>
      </c>
      <c r="D1039" t="s">
        <v>180</v>
      </c>
      <c r="F1039" t="s">
        <v>9645</v>
      </c>
      <c r="G1039" t="s">
        <v>3980</v>
      </c>
    </row>
    <row r="1040" spans="1:7" x14ac:dyDescent="0.25">
      <c r="A1040" t="s">
        <v>2002</v>
      </c>
      <c r="B1040" t="s">
        <v>2005</v>
      </c>
      <c r="C1040">
        <v>2005</v>
      </c>
      <c r="D1040" t="s">
        <v>180</v>
      </c>
      <c r="F1040" t="s">
        <v>9646</v>
      </c>
      <c r="G1040" t="s">
        <v>3980</v>
      </c>
    </row>
    <row r="1041" spans="1:7" x14ac:dyDescent="0.25">
      <c r="A1041" t="s">
        <v>2002</v>
      </c>
      <c r="B1041" t="s">
        <v>2007</v>
      </c>
      <c r="C1041">
        <v>2005</v>
      </c>
      <c r="D1041" t="s">
        <v>180</v>
      </c>
      <c r="F1041" t="s">
        <v>9647</v>
      </c>
      <c r="G1041" t="s">
        <v>3980</v>
      </c>
    </row>
    <row r="1042" spans="1:7" x14ac:dyDescent="0.25">
      <c r="A1042" t="s">
        <v>2797</v>
      </c>
      <c r="B1042" t="s">
        <v>7898</v>
      </c>
      <c r="C1042">
        <v>2021</v>
      </c>
      <c r="E1042" s="10" t="s">
        <v>7901</v>
      </c>
      <c r="F1042" t="s">
        <v>9648</v>
      </c>
      <c r="G1042" t="s">
        <v>180</v>
      </c>
    </row>
    <row r="1043" spans="1:7" x14ac:dyDescent="0.25">
      <c r="A1043" t="s">
        <v>2129</v>
      </c>
      <c r="B1043" t="s">
        <v>2009</v>
      </c>
      <c r="C1043">
        <v>2020</v>
      </c>
      <c r="E1043" t="s">
        <v>2975</v>
      </c>
      <c r="F1043" t="s">
        <v>9649</v>
      </c>
      <c r="G1043" t="s">
        <v>3980</v>
      </c>
    </row>
    <row r="1044" spans="1:7" x14ac:dyDescent="0.25">
      <c r="A1044" t="s">
        <v>1428</v>
      </c>
      <c r="B1044" t="s">
        <v>2011</v>
      </c>
      <c r="C1044">
        <v>2021</v>
      </c>
      <c r="E1044" t="s">
        <v>3235</v>
      </c>
      <c r="F1044" t="s">
        <v>9650</v>
      </c>
      <c r="G1044" t="s">
        <v>180</v>
      </c>
    </row>
    <row r="1045" spans="1:7" x14ac:dyDescent="0.25">
      <c r="A1045" t="s">
        <v>2009</v>
      </c>
      <c r="B1045" t="s">
        <v>2011</v>
      </c>
      <c r="C1045">
        <v>2024</v>
      </c>
      <c r="E1045" t="s">
        <v>3235</v>
      </c>
      <c r="F1045" t="s">
        <v>9651</v>
      </c>
      <c r="G1045" t="s">
        <v>180</v>
      </c>
    </row>
    <row r="1046" spans="1:7" x14ac:dyDescent="0.25">
      <c r="A1046" t="s">
        <v>90</v>
      </c>
      <c r="B1046" t="s">
        <v>2011</v>
      </c>
      <c r="C1046">
        <v>2017</v>
      </c>
      <c r="E1046" t="s">
        <v>3235</v>
      </c>
      <c r="F1046" t="s">
        <v>9652</v>
      </c>
      <c r="G1046" t="s">
        <v>180</v>
      </c>
    </row>
    <row r="1047" spans="1:7" x14ac:dyDescent="0.25">
      <c r="A1047" t="s">
        <v>90</v>
      </c>
      <c r="B1047" t="s">
        <v>14103</v>
      </c>
      <c r="C1047">
        <v>2017</v>
      </c>
      <c r="E1047" s="10" t="s">
        <v>14106</v>
      </c>
      <c r="F1047" t="s">
        <v>14107</v>
      </c>
      <c r="G1047" t="s">
        <v>3980</v>
      </c>
    </row>
    <row r="1048" spans="1:7" x14ac:dyDescent="0.25">
      <c r="A1048" t="s">
        <v>923</v>
      </c>
      <c r="B1048" t="s">
        <v>16922</v>
      </c>
      <c r="C1048">
        <v>2015</v>
      </c>
      <c r="E1048" s="10" t="s">
        <v>16926</v>
      </c>
      <c r="F1048" t="s">
        <v>16927</v>
      </c>
      <c r="G1048" t="s">
        <v>3980</v>
      </c>
    </row>
    <row r="1049" spans="1:7" x14ac:dyDescent="0.25">
      <c r="A1049" t="s">
        <v>249</v>
      </c>
      <c r="B1049" t="s">
        <v>2016</v>
      </c>
      <c r="C1049">
        <v>1994</v>
      </c>
      <c r="E1049" t="s">
        <v>2987</v>
      </c>
      <c r="F1049" t="s">
        <v>8429</v>
      </c>
      <c r="G1049" t="s">
        <v>3980</v>
      </c>
    </row>
    <row r="1050" spans="1:7" x14ac:dyDescent="0.25">
      <c r="A1050" t="s">
        <v>253</v>
      </c>
      <c r="B1050" t="s">
        <v>2016</v>
      </c>
      <c r="C1050">
        <v>1990</v>
      </c>
      <c r="E1050" t="s">
        <v>2987</v>
      </c>
      <c r="F1050" t="s">
        <v>8437</v>
      </c>
      <c r="G1050" t="s">
        <v>3980</v>
      </c>
    </row>
    <row r="1051" spans="1:7" x14ac:dyDescent="0.25">
      <c r="A1051" t="s">
        <v>840</v>
      </c>
      <c r="B1051" t="s">
        <v>2016</v>
      </c>
      <c r="C1051">
        <v>1996</v>
      </c>
      <c r="E1051" t="s">
        <v>2987</v>
      </c>
      <c r="F1051" t="s">
        <v>8625</v>
      </c>
      <c r="G1051" t="s">
        <v>3980</v>
      </c>
    </row>
    <row r="1052" spans="1:7" x14ac:dyDescent="0.25">
      <c r="A1052" t="s">
        <v>1531</v>
      </c>
      <c r="B1052" t="s">
        <v>2016</v>
      </c>
      <c r="C1052">
        <v>1995</v>
      </c>
      <c r="E1052" t="s">
        <v>2987</v>
      </c>
      <c r="F1052" t="s">
        <v>9404</v>
      </c>
      <c r="G1052" t="s">
        <v>3980</v>
      </c>
    </row>
    <row r="1053" spans="1:7" x14ac:dyDescent="0.25">
      <c r="A1053" t="s">
        <v>1718</v>
      </c>
      <c r="B1053" t="s">
        <v>2016</v>
      </c>
      <c r="C1053">
        <v>1983</v>
      </c>
      <c r="E1053" t="s">
        <v>2987</v>
      </c>
      <c r="F1053" t="s">
        <v>8880</v>
      </c>
      <c r="G1053" t="s">
        <v>3980</v>
      </c>
    </row>
    <row r="1054" spans="1:7" x14ac:dyDescent="0.25">
      <c r="A1054" t="s">
        <v>1788</v>
      </c>
      <c r="B1054" t="s">
        <v>2016</v>
      </c>
      <c r="C1054">
        <v>1987</v>
      </c>
      <c r="E1054" t="s">
        <v>3275</v>
      </c>
      <c r="F1054" t="s">
        <v>8905</v>
      </c>
      <c r="G1054" t="s">
        <v>3980</v>
      </c>
    </row>
    <row r="1055" spans="1:7" x14ac:dyDescent="0.25">
      <c r="A1055" t="s">
        <v>1810</v>
      </c>
      <c r="B1055" t="s">
        <v>2019</v>
      </c>
      <c r="C1055">
        <v>2019</v>
      </c>
      <c r="E1055" t="s">
        <v>3285</v>
      </c>
      <c r="F1055" t="s">
        <v>9653</v>
      </c>
      <c r="G1055" t="s">
        <v>180</v>
      </c>
    </row>
    <row r="1056" spans="1:7" x14ac:dyDescent="0.25">
      <c r="A1056" t="s">
        <v>155</v>
      </c>
      <c r="B1056" t="s">
        <v>2021</v>
      </c>
      <c r="C1056">
        <v>2011</v>
      </c>
      <c r="E1056" t="s">
        <v>3399</v>
      </c>
      <c r="F1056" t="s">
        <v>9253</v>
      </c>
      <c r="G1056" t="s">
        <v>3980</v>
      </c>
    </row>
    <row r="1057" spans="1:7" x14ac:dyDescent="0.25">
      <c r="A1057" t="s">
        <v>2645</v>
      </c>
      <c r="B1057" t="s">
        <v>2021</v>
      </c>
      <c r="C1057">
        <v>2019</v>
      </c>
      <c r="E1057" t="s">
        <v>3406</v>
      </c>
      <c r="F1057" t="s">
        <v>9276</v>
      </c>
      <c r="G1057" t="s">
        <v>3980</v>
      </c>
    </row>
    <row r="1058" spans="1:7" x14ac:dyDescent="0.25">
      <c r="A1058" t="s">
        <v>1287</v>
      </c>
      <c r="B1058" t="s">
        <v>2024</v>
      </c>
      <c r="C1058">
        <v>2019</v>
      </c>
      <c r="E1058" t="s">
        <v>3224</v>
      </c>
      <c r="F1058" t="s">
        <v>8772</v>
      </c>
      <c r="G1058" t="s">
        <v>3980</v>
      </c>
    </row>
    <row r="1059" spans="1:7" x14ac:dyDescent="0.25">
      <c r="A1059" t="s">
        <v>2125</v>
      </c>
      <c r="B1059" t="s">
        <v>2024</v>
      </c>
      <c r="C1059">
        <v>2013</v>
      </c>
      <c r="E1059" t="s">
        <v>3224</v>
      </c>
      <c r="F1059" t="s">
        <v>8967</v>
      </c>
      <c r="G1059" t="s">
        <v>3980</v>
      </c>
    </row>
    <row r="1060" spans="1:7" x14ac:dyDescent="0.25">
      <c r="A1060" t="s">
        <v>2899</v>
      </c>
      <c r="B1060" t="s">
        <v>2024</v>
      </c>
      <c r="C1060">
        <v>2018</v>
      </c>
      <c r="E1060" t="s">
        <v>3224</v>
      </c>
      <c r="F1060" t="s">
        <v>9332</v>
      </c>
      <c r="G1060" t="s">
        <v>3980</v>
      </c>
    </row>
    <row r="1061" spans="1:7" x14ac:dyDescent="0.25">
      <c r="A1061" t="s">
        <v>1122</v>
      </c>
      <c r="B1061" t="s">
        <v>8065</v>
      </c>
      <c r="C1061">
        <v>2022</v>
      </c>
      <c r="D1061" t="s">
        <v>180</v>
      </c>
      <c r="F1061" t="s">
        <v>9654</v>
      </c>
      <c r="G1061" t="s">
        <v>3980</v>
      </c>
    </row>
    <row r="1062" spans="1:7" x14ac:dyDescent="0.25">
      <c r="A1062" t="s">
        <v>915</v>
      </c>
      <c r="B1062" t="s">
        <v>2028</v>
      </c>
      <c r="C1062">
        <v>2002</v>
      </c>
      <c r="E1062" t="s">
        <v>3142</v>
      </c>
      <c r="F1062" t="s">
        <v>8647</v>
      </c>
      <c r="G1062" t="s">
        <v>3980</v>
      </c>
    </row>
    <row r="1063" spans="1:7" x14ac:dyDescent="0.25">
      <c r="A1063" t="s">
        <v>2147</v>
      </c>
      <c r="B1063" t="s">
        <v>2028</v>
      </c>
      <c r="C1063">
        <v>1980</v>
      </c>
      <c r="E1063" t="s">
        <v>3142</v>
      </c>
      <c r="F1063" t="s">
        <v>8999</v>
      </c>
      <c r="G1063" t="s">
        <v>3980</v>
      </c>
    </row>
    <row r="1064" spans="1:7" x14ac:dyDescent="0.25">
      <c r="A1064" t="s">
        <v>171</v>
      </c>
      <c r="B1064" t="s">
        <v>2032</v>
      </c>
      <c r="C1064">
        <v>2010</v>
      </c>
      <c r="E1064" t="s">
        <v>2974</v>
      </c>
      <c r="F1064" t="s">
        <v>8415</v>
      </c>
      <c r="G1064" t="s">
        <v>3980</v>
      </c>
    </row>
    <row r="1065" spans="1:7" x14ac:dyDescent="0.25">
      <c r="A1065" t="s">
        <v>987</v>
      </c>
      <c r="B1065" t="s">
        <v>2032</v>
      </c>
      <c r="C1065">
        <v>2011</v>
      </c>
      <c r="E1065" t="s">
        <v>2974</v>
      </c>
      <c r="F1065" t="s">
        <v>8668</v>
      </c>
      <c r="G1065" t="s">
        <v>3980</v>
      </c>
    </row>
    <row r="1066" spans="1:7" x14ac:dyDescent="0.25">
      <c r="A1066" t="s">
        <v>1287</v>
      </c>
      <c r="B1066" t="s">
        <v>2036</v>
      </c>
      <c r="C1066">
        <v>2019</v>
      </c>
      <c r="E1066" s="10" t="s">
        <v>8386</v>
      </c>
      <c r="F1066" t="s">
        <v>8773</v>
      </c>
      <c r="G1066" t="s">
        <v>3980</v>
      </c>
    </row>
    <row r="1067" spans="1:7" x14ac:dyDescent="0.25">
      <c r="A1067" t="s">
        <v>346</v>
      </c>
      <c r="B1067" t="s">
        <v>2038</v>
      </c>
      <c r="C1067">
        <v>2023</v>
      </c>
      <c r="E1067" t="s">
        <v>3031</v>
      </c>
      <c r="F1067" t="s">
        <v>8484</v>
      </c>
      <c r="G1067" t="s">
        <v>3980</v>
      </c>
    </row>
    <row r="1068" spans="1:7" x14ac:dyDescent="0.25">
      <c r="A1068" t="s">
        <v>710</v>
      </c>
      <c r="B1068" t="s">
        <v>2038</v>
      </c>
      <c r="C1068">
        <v>2024</v>
      </c>
      <c r="E1068" t="s">
        <v>3059</v>
      </c>
      <c r="F1068" t="s">
        <v>8549</v>
      </c>
      <c r="G1068" t="s">
        <v>3980</v>
      </c>
    </row>
    <row r="1069" spans="1:7" x14ac:dyDescent="0.25">
      <c r="A1069" t="s">
        <v>330</v>
      </c>
      <c r="B1069" t="s">
        <v>2042</v>
      </c>
      <c r="C1069">
        <v>2014</v>
      </c>
      <c r="E1069" t="s">
        <v>3001</v>
      </c>
      <c r="F1069" t="s">
        <v>9992</v>
      </c>
      <c r="G1069" t="s">
        <v>180</v>
      </c>
    </row>
    <row r="1070" spans="1:7" x14ac:dyDescent="0.25">
      <c r="A1070" t="s">
        <v>490</v>
      </c>
      <c r="B1070" t="s">
        <v>2042</v>
      </c>
      <c r="C1070">
        <v>2022</v>
      </c>
      <c r="E1070" t="s">
        <v>3001</v>
      </c>
      <c r="F1070" t="s">
        <v>9992</v>
      </c>
      <c r="G1070" t="s">
        <v>180</v>
      </c>
    </row>
    <row r="1071" spans="1:7" x14ac:dyDescent="0.25">
      <c r="A1071" t="s">
        <v>1788</v>
      </c>
      <c r="B1071" t="s">
        <v>2046</v>
      </c>
      <c r="C1071">
        <v>1987</v>
      </c>
      <c r="E1071" t="s">
        <v>3276</v>
      </c>
      <c r="F1071" t="s">
        <v>8906</v>
      </c>
      <c r="G1071" t="s">
        <v>3980</v>
      </c>
    </row>
    <row r="1072" spans="1:7" x14ac:dyDescent="0.25">
      <c r="A1072" t="s">
        <v>2147</v>
      </c>
      <c r="B1072" t="s">
        <v>2046</v>
      </c>
      <c r="C1072">
        <v>1980</v>
      </c>
      <c r="E1072" t="s">
        <v>3276</v>
      </c>
      <c r="F1072" t="s">
        <v>9000</v>
      </c>
      <c r="G1072" t="s">
        <v>3980</v>
      </c>
    </row>
    <row r="1073" spans="1:7" x14ac:dyDescent="0.25">
      <c r="A1073" t="s">
        <v>1039</v>
      </c>
      <c r="B1073" t="s">
        <v>2049</v>
      </c>
      <c r="C1073">
        <v>2016</v>
      </c>
      <c r="E1073" t="s">
        <v>3182</v>
      </c>
      <c r="F1073" t="s">
        <v>8695</v>
      </c>
      <c r="G1073" t="s">
        <v>3980</v>
      </c>
    </row>
    <row r="1074" spans="1:7" x14ac:dyDescent="0.25">
      <c r="A1074" t="s">
        <v>1848</v>
      </c>
      <c r="B1074" t="s">
        <v>2049</v>
      </c>
      <c r="C1074">
        <v>2015</v>
      </c>
      <c r="E1074" t="s">
        <v>3182</v>
      </c>
      <c r="F1074" t="s">
        <v>8936</v>
      </c>
      <c r="G1074" t="s">
        <v>3980</v>
      </c>
    </row>
    <row r="1075" spans="1:7" x14ac:dyDescent="0.25">
      <c r="A1075" t="s">
        <v>155</v>
      </c>
      <c r="B1075" t="s">
        <v>2051</v>
      </c>
      <c r="C1075">
        <v>2011</v>
      </c>
      <c r="E1075" t="s">
        <v>3400</v>
      </c>
      <c r="F1075" t="s">
        <v>9254</v>
      </c>
      <c r="G1075" t="s">
        <v>3980</v>
      </c>
    </row>
    <row r="1076" spans="1:7" x14ac:dyDescent="0.25">
      <c r="A1076" t="s">
        <v>812</v>
      </c>
      <c r="B1076" t="s">
        <v>7883</v>
      </c>
      <c r="C1076">
        <v>2012</v>
      </c>
      <c r="E1076" s="10" t="s">
        <v>7884</v>
      </c>
      <c r="F1076" t="s">
        <v>9398</v>
      </c>
      <c r="G1076" t="s">
        <v>3980</v>
      </c>
    </row>
    <row r="1077" spans="1:7" x14ac:dyDescent="0.25">
      <c r="A1077" t="s">
        <v>1489</v>
      </c>
      <c r="B1077" t="s">
        <v>2054</v>
      </c>
      <c r="C1077">
        <v>2016</v>
      </c>
      <c r="E1077" t="s">
        <v>3006</v>
      </c>
      <c r="F1077" t="s">
        <v>9655</v>
      </c>
      <c r="G1077" t="s">
        <v>180</v>
      </c>
    </row>
    <row r="1078" spans="1:7" x14ac:dyDescent="0.25">
      <c r="A1078" t="s">
        <v>90</v>
      </c>
      <c r="B1078" t="s">
        <v>2054</v>
      </c>
      <c r="C1078">
        <v>2017</v>
      </c>
      <c r="E1078" t="s">
        <v>3006</v>
      </c>
      <c r="F1078" t="s">
        <v>9656</v>
      </c>
      <c r="G1078" t="s">
        <v>180</v>
      </c>
    </row>
    <row r="1079" spans="1:7" x14ac:dyDescent="0.25">
      <c r="A1079" t="s">
        <v>702</v>
      </c>
      <c r="B1079" t="s">
        <v>17043</v>
      </c>
      <c r="C1079">
        <v>2022</v>
      </c>
      <c r="E1079" s="10" t="s">
        <v>17046</v>
      </c>
      <c r="F1079" t="s">
        <v>17047</v>
      </c>
      <c r="G1079" t="s">
        <v>3980</v>
      </c>
    </row>
    <row r="1080" spans="1:7" x14ac:dyDescent="0.25">
      <c r="A1080" t="s">
        <v>2129</v>
      </c>
      <c r="B1080" t="s">
        <v>17043</v>
      </c>
      <c r="C1080">
        <v>2020</v>
      </c>
      <c r="E1080" s="10" t="s">
        <v>17046</v>
      </c>
      <c r="F1080" t="s">
        <v>17047</v>
      </c>
      <c r="G1080" t="s">
        <v>3980</v>
      </c>
    </row>
    <row r="1081" spans="1:7" x14ac:dyDescent="0.25">
      <c r="A1081" t="s">
        <v>90</v>
      </c>
      <c r="B1081" t="s">
        <v>17043</v>
      </c>
      <c r="C1081">
        <v>2017</v>
      </c>
      <c r="E1081" s="10" t="s">
        <v>17046</v>
      </c>
      <c r="F1081" t="s">
        <v>17047</v>
      </c>
      <c r="G1081" t="s">
        <v>3980</v>
      </c>
    </row>
    <row r="1082" spans="1:7" x14ac:dyDescent="0.25">
      <c r="A1082" t="s">
        <v>719</v>
      </c>
      <c r="B1082" t="s">
        <v>2058</v>
      </c>
      <c r="C1082">
        <v>2020</v>
      </c>
      <c r="D1082" t="s">
        <v>180</v>
      </c>
      <c r="F1082" t="s">
        <v>9657</v>
      </c>
      <c r="G1082" t="s">
        <v>3980</v>
      </c>
    </row>
    <row r="1083" spans="1:7" x14ac:dyDescent="0.25">
      <c r="A1083" t="s">
        <v>752</v>
      </c>
      <c r="B1083" t="s">
        <v>2062</v>
      </c>
      <c r="C1083">
        <v>2018</v>
      </c>
      <c r="E1083" t="s">
        <v>2975</v>
      </c>
      <c r="F1083" t="s">
        <v>8590</v>
      </c>
      <c r="G1083" t="s">
        <v>3980</v>
      </c>
    </row>
    <row r="1084" spans="1:7" x14ac:dyDescent="0.25">
      <c r="A1084" t="s">
        <v>1287</v>
      </c>
      <c r="B1084" t="s">
        <v>2062</v>
      </c>
      <c r="C1084">
        <v>2019</v>
      </c>
      <c r="E1084" t="s">
        <v>2975</v>
      </c>
      <c r="F1084" t="s">
        <v>8774</v>
      </c>
      <c r="G1084" t="s">
        <v>3980</v>
      </c>
    </row>
    <row r="1085" spans="1:7" x14ac:dyDescent="0.25">
      <c r="A1085" t="s">
        <v>1287</v>
      </c>
      <c r="B1085" t="s">
        <v>2064</v>
      </c>
      <c r="C1085">
        <v>2019</v>
      </c>
      <c r="E1085" t="s">
        <v>3225</v>
      </c>
      <c r="F1085" t="s">
        <v>8775</v>
      </c>
      <c r="G1085" t="s">
        <v>3980</v>
      </c>
    </row>
    <row r="1086" spans="1:7" x14ac:dyDescent="0.25">
      <c r="A1086" t="s">
        <v>2328</v>
      </c>
      <c r="B1086" t="s">
        <v>2064</v>
      </c>
      <c r="C1086">
        <v>2020</v>
      </c>
      <c r="E1086" t="s">
        <v>3225</v>
      </c>
      <c r="F1086" t="s">
        <v>9034</v>
      </c>
      <c r="G1086" t="s">
        <v>3980</v>
      </c>
    </row>
    <row r="1087" spans="1:7" x14ac:dyDescent="0.25">
      <c r="A1087" t="s">
        <v>1788</v>
      </c>
      <c r="B1087" t="s">
        <v>2066</v>
      </c>
      <c r="C1087">
        <v>1987</v>
      </c>
      <c r="E1087" s="10" t="s">
        <v>8357</v>
      </c>
      <c r="F1087" t="s">
        <v>8907</v>
      </c>
      <c r="G1087" t="s">
        <v>3980</v>
      </c>
    </row>
    <row r="1088" spans="1:7" x14ac:dyDescent="0.25">
      <c r="A1088" t="s">
        <v>2421</v>
      </c>
      <c r="B1088" t="s">
        <v>2066</v>
      </c>
      <c r="C1088">
        <v>2008</v>
      </c>
      <c r="E1088" s="10" t="s">
        <v>8357</v>
      </c>
      <c r="F1088" t="s">
        <v>9181</v>
      </c>
      <c r="G1088" t="s">
        <v>3980</v>
      </c>
    </row>
    <row r="1089" spans="1:7" x14ac:dyDescent="0.25">
      <c r="A1089" t="s">
        <v>533</v>
      </c>
      <c r="B1089" t="s">
        <v>2070</v>
      </c>
      <c r="C1089">
        <v>2015</v>
      </c>
      <c r="E1089" t="s">
        <v>3068</v>
      </c>
      <c r="F1089" t="s">
        <v>9658</v>
      </c>
      <c r="G1089" t="s">
        <v>180</v>
      </c>
    </row>
    <row r="1090" spans="1:7" x14ac:dyDescent="0.25">
      <c r="A1090" t="s">
        <v>2147</v>
      </c>
      <c r="B1090" t="s">
        <v>2070</v>
      </c>
      <c r="C1090">
        <v>1980</v>
      </c>
      <c r="E1090" t="s">
        <v>3317</v>
      </c>
      <c r="F1090" t="s">
        <v>9993</v>
      </c>
      <c r="G1090" t="s">
        <v>180</v>
      </c>
    </row>
    <row r="1091" spans="1:7" x14ac:dyDescent="0.25">
      <c r="A1091" t="s">
        <v>2421</v>
      </c>
      <c r="B1091" t="s">
        <v>2070</v>
      </c>
      <c r="C1091">
        <v>2008</v>
      </c>
      <c r="E1091" t="s">
        <v>3317</v>
      </c>
      <c r="F1091" t="s">
        <v>9993</v>
      </c>
      <c r="G1091" t="s">
        <v>180</v>
      </c>
    </row>
    <row r="1092" spans="1:7" x14ac:dyDescent="0.25">
      <c r="A1092" t="s">
        <v>840</v>
      </c>
      <c r="B1092" t="s">
        <v>7873</v>
      </c>
      <c r="C1092">
        <v>1996</v>
      </c>
      <c r="E1092" s="10" t="s">
        <v>7872</v>
      </c>
      <c r="F1092" t="s">
        <v>9994</v>
      </c>
      <c r="G1092" t="s">
        <v>180</v>
      </c>
    </row>
    <row r="1093" spans="1:7" x14ac:dyDescent="0.25">
      <c r="A1093" t="s">
        <v>1287</v>
      </c>
      <c r="B1093" t="s">
        <v>7873</v>
      </c>
      <c r="C1093">
        <v>2019</v>
      </c>
      <c r="E1093" s="10" t="s">
        <v>7872</v>
      </c>
      <c r="F1093" t="s">
        <v>9994</v>
      </c>
      <c r="G1093" t="s">
        <v>180</v>
      </c>
    </row>
    <row r="1094" spans="1:7" x14ac:dyDescent="0.25">
      <c r="A1094" t="s">
        <v>1137</v>
      </c>
      <c r="B1094" t="s">
        <v>2073</v>
      </c>
      <c r="C1094">
        <v>2012</v>
      </c>
      <c r="E1094" t="s">
        <v>3202</v>
      </c>
      <c r="F1094" t="s">
        <v>8725</v>
      </c>
      <c r="G1094" t="s">
        <v>3980</v>
      </c>
    </row>
    <row r="1095" spans="1:7" x14ac:dyDescent="0.25">
      <c r="A1095" t="s">
        <v>346</v>
      </c>
      <c r="B1095" t="s">
        <v>14210</v>
      </c>
      <c r="C1095">
        <v>2023</v>
      </c>
      <c r="E1095" s="10" t="s">
        <v>14218</v>
      </c>
      <c r="F1095" t="s">
        <v>14216</v>
      </c>
      <c r="G1095" t="s">
        <v>3980</v>
      </c>
    </row>
    <row r="1096" spans="1:7" x14ac:dyDescent="0.25">
      <c r="A1096" t="s">
        <v>14211</v>
      </c>
      <c r="B1096" t="s">
        <v>14210</v>
      </c>
      <c r="C1096">
        <v>2023</v>
      </c>
      <c r="D1096" t="s">
        <v>180</v>
      </c>
      <c r="F1096" t="s">
        <v>14217</v>
      </c>
      <c r="G1096" t="s">
        <v>3980</v>
      </c>
    </row>
    <row r="1097" spans="1:7" x14ac:dyDescent="0.25">
      <c r="A1097" t="s">
        <v>1848</v>
      </c>
      <c r="B1097" t="s">
        <v>2077</v>
      </c>
      <c r="C1097">
        <v>2015</v>
      </c>
      <c r="E1097" t="s">
        <v>2975</v>
      </c>
      <c r="F1097" t="s">
        <v>8937</v>
      </c>
      <c r="G1097" t="s">
        <v>3980</v>
      </c>
    </row>
    <row r="1098" spans="1:7" x14ac:dyDescent="0.25">
      <c r="A1098" t="s">
        <v>346</v>
      </c>
      <c r="B1098" t="s">
        <v>2081</v>
      </c>
      <c r="C1098">
        <v>2023</v>
      </c>
      <c r="E1098" t="s">
        <v>3032</v>
      </c>
      <c r="F1098" t="s">
        <v>8485</v>
      </c>
      <c r="G1098" t="s">
        <v>3980</v>
      </c>
    </row>
    <row r="1099" spans="1:7" x14ac:dyDescent="0.25">
      <c r="A1099" t="s">
        <v>90</v>
      </c>
      <c r="B1099" t="s">
        <v>2081</v>
      </c>
      <c r="C1099">
        <v>2017</v>
      </c>
      <c r="E1099" t="s">
        <v>3032</v>
      </c>
      <c r="F1099" t="s">
        <v>9106</v>
      </c>
      <c r="G1099" t="s">
        <v>3980</v>
      </c>
    </row>
    <row r="1100" spans="1:7" x14ac:dyDescent="0.25">
      <c r="A1100" t="s">
        <v>2797</v>
      </c>
      <c r="B1100" t="s">
        <v>2084</v>
      </c>
      <c r="C1100">
        <v>2021</v>
      </c>
      <c r="E1100" t="s">
        <v>3006</v>
      </c>
      <c r="F1100" t="s">
        <v>9659</v>
      </c>
      <c r="G1100" t="s">
        <v>180</v>
      </c>
    </row>
    <row r="1101" spans="1:7" x14ac:dyDescent="0.25">
      <c r="A1101" t="s">
        <v>155</v>
      </c>
      <c r="B1101" t="s">
        <v>2092</v>
      </c>
      <c r="C1101">
        <v>2011</v>
      </c>
      <c r="E1101" t="s">
        <v>3401</v>
      </c>
      <c r="F1101" t="s">
        <v>9255</v>
      </c>
      <c r="G1101" t="s">
        <v>3980</v>
      </c>
    </row>
    <row r="1102" spans="1:7" x14ac:dyDescent="0.25">
      <c r="A1102" t="s">
        <v>2797</v>
      </c>
      <c r="B1102" t="s">
        <v>2096</v>
      </c>
      <c r="C1102">
        <v>2021</v>
      </c>
      <c r="E1102" t="s">
        <v>3006</v>
      </c>
      <c r="F1102" t="s">
        <v>9660</v>
      </c>
      <c r="G1102" t="s">
        <v>180</v>
      </c>
    </row>
    <row r="1103" spans="1:7" x14ac:dyDescent="0.25">
      <c r="A1103" t="s">
        <v>2958</v>
      </c>
      <c r="B1103" t="s">
        <v>2096</v>
      </c>
      <c r="C1103">
        <v>2023</v>
      </c>
      <c r="D1103" t="s">
        <v>180</v>
      </c>
      <c r="F1103" t="s">
        <v>9661</v>
      </c>
      <c r="G1103" t="s">
        <v>3980</v>
      </c>
    </row>
    <row r="1104" spans="1:7" x14ac:dyDescent="0.25">
      <c r="A1104" t="s">
        <v>483</v>
      </c>
      <c r="B1104" t="s">
        <v>2100</v>
      </c>
      <c r="C1104">
        <v>2009</v>
      </c>
      <c r="E1104" s="10" t="s">
        <v>2103</v>
      </c>
      <c r="F1104" t="s">
        <v>8508</v>
      </c>
      <c r="G1104" t="s">
        <v>3980</v>
      </c>
    </row>
    <row r="1105" spans="1:7" x14ac:dyDescent="0.25">
      <c r="A1105" t="s">
        <v>840</v>
      </c>
      <c r="B1105" t="s">
        <v>2100</v>
      </c>
      <c r="C1105">
        <v>1996</v>
      </c>
      <c r="E1105" t="s">
        <v>3129</v>
      </c>
      <c r="F1105" t="s">
        <v>9995</v>
      </c>
      <c r="G1105" t="s">
        <v>180</v>
      </c>
    </row>
    <row r="1106" spans="1:7" x14ac:dyDescent="0.25">
      <c r="A1106" t="s">
        <v>957</v>
      </c>
      <c r="B1106" t="s">
        <v>2100</v>
      </c>
      <c r="C1106">
        <v>2006</v>
      </c>
      <c r="E1106" t="s">
        <v>3129</v>
      </c>
      <c r="F1106" t="s">
        <v>9995</v>
      </c>
      <c r="G1106" t="s">
        <v>180</v>
      </c>
    </row>
    <row r="1107" spans="1:7" x14ac:dyDescent="0.25">
      <c r="A1107" t="s">
        <v>1788</v>
      </c>
      <c r="B1107" t="s">
        <v>2100</v>
      </c>
      <c r="C1107">
        <v>1987</v>
      </c>
      <c r="E1107" t="s">
        <v>3129</v>
      </c>
      <c r="F1107" t="s">
        <v>9995</v>
      </c>
      <c r="G1107" t="s">
        <v>180</v>
      </c>
    </row>
    <row r="1108" spans="1:7" x14ac:dyDescent="0.25">
      <c r="A1108" t="s">
        <v>2564</v>
      </c>
      <c r="B1108" t="s">
        <v>2100</v>
      </c>
      <c r="C1108">
        <v>1998</v>
      </c>
      <c r="E1108" t="s">
        <v>3129</v>
      </c>
      <c r="F1108" t="s">
        <v>9995</v>
      </c>
      <c r="G1108" t="s">
        <v>180</v>
      </c>
    </row>
    <row r="1109" spans="1:7" x14ac:dyDescent="0.25">
      <c r="A1109" t="s">
        <v>2100</v>
      </c>
      <c r="B1109" t="s">
        <v>2104</v>
      </c>
      <c r="C1109">
        <v>2020</v>
      </c>
      <c r="D1109" t="s">
        <v>180</v>
      </c>
      <c r="F1109" t="s">
        <v>9662</v>
      </c>
      <c r="G1109" t="s">
        <v>3980</v>
      </c>
    </row>
    <row r="1110" spans="1:7" x14ac:dyDescent="0.25">
      <c r="A1110" t="s">
        <v>2104</v>
      </c>
      <c r="B1110" t="s">
        <v>2108</v>
      </c>
      <c r="C1110">
        <v>2024</v>
      </c>
      <c r="D1110" t="s">
        <v>180</v>
      </c>
      <c r="F1110" t="s">
        <v>9663</v>
      </c>
      <c r="G1110" t="s">
        <v>3980</v>
      </c>
    </row>
    <row r="1111" spans="1:7" x14ac:dyDescent="0.25">
      <c r="A1111" t="s">
        <v>2129</v>
      </c>
      <c r="B1111" t="s">
        <v>7888</v>
      </c>
      <c r="C1111">
        <v>2020</v>
      </c>
      <c r="E1111" s="10" t="s">
        <v>7887</v>
      </c>
      <c r="F1111" t="s">
        <v>9996</v>
      </c>
      <c r="G1111" t="s">
        <v>180</v>
      </c>
    </row>
    <row r="1112" spans="1:7" x14ac:dyDescent="0.25">
      <c r="A1112" t="s">
        <v>2797</v>
      </c>
      <c r="B1112" t="s">
        <v>7888</v>
      </c>
      <c r="C1112">
        <v>2021</v>
      </c>
      <c r="E1112" s="10" t="s">
        <v>7887</v>
      </c>
      <c r="F1112" t="s">
        <v>9996</v>
      </c>
      <c r="G1112" t="s">
        <v>180</v>
      </c>
    </row>
    <row r="1113" spans="1:7" x14ac:dyDescent="0.25">
      <c r="A1113" t="s">
        <v>90</v>
      </c>
      <c r="B1113" t="s">
        <v>2111</v>
      </c>
      <c r="C1113">
        <v>2017</v>
      </c>
      <c r="E1113" t="s">
        <v>3365</v>
      </c>
      <c r="F1113" t="s">
        <v>9107</v>
      </c>
      <c r="G1113" t="s">
        <v>3980</v>
      </c>
    </row>
    <row r="1114" spans="1:7" x14ac:dyDescent="0.25">
      <c r="A1114" t="s">
        <v>90</v>
      </c>
      <c r="B1114" t="s">
        <v>2115</v>
      </c>
      <c r="C1114">
        <v>2017</v>
      </c>
      <c r="E1114" t="s">
        <v>3366</v>
      </c>
      <c r="F1114" t="s">
        <v>9108</v>
      </c>
      <c r="G1114" t="s">
        <v>3980</v>
      </c>
    </row>
    <row r="1115" spans="1:7" x14ac:dyDescent="0.25">
      <c r="A1115" t="s">
        <v>923</v>
      </c>
      <c r="B1115" t="s">
        <v>2123</v>
      </c>
      <c r="C1115">
        <v>2015</v>
      </c>
      <c r="E1115" t="s">
        <v>3150</v>
      </c>
      <c r="F1115" t="s">
        <v>8654</v>
      </c>
      <c r="G1115" t="s">
        <v>3980</v>
      </c>
    </row>
    <row r="1116" spans="1:7" x14ac:dyDescent="0.25">
      <c r="A1116" t="s">
        <v>2125</v>
      </c>
      <c r="B1116" t="s">
        <v>2129</v>
      </c>
      <c r="C1116">
        <v>2013</v>
      </c>
      <c r="D1116" t="s">
        <v>180</v>
      </c>
      <c r="F1116" t="s">
        <v>9664</v>
      </c>
      <c r="G1116" t="s">
        <v>3980</v>
      </c>
    </row>
    <row r="1117" spans="1:7" x14ac:dyDescent="0.25">
      <c r="A1117" t="s">
        <v>2125</v>
      </c>
      <c r="B1117" t="s">
        <v>2133</v>
      </c>
      <c r="C1117">
        <v>2013</v>
      </c>
      <c r="D1117" t="s">
        <v>180</v>
      </c>
      <c r="F1117" t="s">
        <v>9665</v>
      </c>
      <c r="G1117" t="s">
        <v>3980</v>
      </c>
    </row>
    <row r="1118" spans="1:7" x14ac:dyDescent="0.25">
      <c r="A1118" t="s">
        <v>2129</v>
      </c>
      <c r="B1118" t="s">
        <v>2133</v>
      </c>
      <c r="C1118">
        <v>2020</v>
      </c>
      <c r="D1118" t="s">
        <v>180</v>
      </c>
      <c r="E1118" s="10" t="s">
        <v>2136</v>
      </c>
      <c r="F1118" t="s">
        <v>12642</v>
      </c>
      <c r="G1118" t="s">
        <v>3980</v>
      </c>
    </row>
    <row r="1119" spans="1:7" x14ac:dyDescent="0.25">
      <c r="A1119" t="s">
        <v>907</v>
      </c>
      <c r="B1119" t="s">
        <v>2137</v>
      </c>
      <c r="C1119">
        <v>2013</v>
      </c>
      <c r="E1119" t="s">
        <v>3138</v>
      </c>
      <c r="F1119" t="s">
        <v>8642</v>
      </c>
      <c r="G1119" t="s">
        <v>3980</v>
      </c>
    </row>
    <row r="1120" spans="1:7" x14ac:dyDescent="0.25">
      <c r="A1120" t="s">
        <v>1137</v>
      </c>
      <c r="B1120" t="s">
        <v>2137</v>
      </c>
      <c r="C1120">
        <v>2012</v>
      </c>
      <c r="E1120" t="s">
        <v>3138</v>
      </c>
      <c r="F1120" t="s">
        <v>8726</v>
      </c>
      <c r="G1120" t="s">
        <v>3980</v>
      </c>
    </row>
    <row r="1121" spans="1:7" x14ac:dyDescent="0.25">
      <c r="A1121" t="s">
        <v>752</v>
      </c>
      <c r="B1121" t="s">
        <v>2139</v>
      </c>
      <c r="C1121">
        <v>2018</v>
      </c>
      <c r="E1121" s="10" t="s">
        <v>9405</v>
      </c>
      <c r="F1121" t="s">
        <v>9399</v>
      </c>
      <c r="G1121" t="s">
        <v>3980</v>
      </c>
    </row>
    <row r="1122" spans="1:7" x14ac:dyDescent="0.25">
      <c r="A1122" t="s">
        <v>1039</v>
      </c>
      <c r="B1122" t="s">
        <v>2139</v>
      </c>
      <c r="C1122">
        <v>2016</v>
      </c>
      <c r="E1122" s="10" t="s">
        <v>8330</v>
      </c>
      <c r="F1122" t="s">
        <v>8696</v>
      </c>
      <c r="G1122" t="s">
        <v>3980</v>
      </c>
    </row>
    <row r="1123" spans="1:7" x14ac:dyDescent="0.25">
      <c r="A1123" t="s">
        <v>1265</v>
      </c>
      <c r="B1123" t="s">
        <v>2139</v>
      </c>
      <c r="C1123">
        <v>2020</v>
      </c>
      <c r="E1123" s="10" t="s">
        <v>9405</v>
      </c>
      <c r="F1123" t="s">
        <v>9400</v>
      </c>
      <c r="G1123" t="s">
        <v>3980</v>
      </c>
    </row>
    <row r="1124" spans="1:7" x14ac:dyDescent="0.25">
      <c r="A1124" t="s">
        <v>1848</v>
      </c>
      <c r="B1124" t="s">
        <v>2139</v>
      </c>
      <c r="C1124">
        <v>2015</v>
      </c>
      <c r="E1124" s="10" t="s">
        <v>9405</v>
      </c>
      <c r="F1124" t="s">
        <v>9401</v>
      </c>
      <c r="G1124" t="s">
        <v>3980</v>
      </c>
    </row>
    <row r="1125" spans="1:7" x14ac:dyDescent="0.25">
      <c r="A1125" t="s">
        <v>1848</v>
      </c>
      <c r="B1125" t="s">
        <v>2143</v>
      </c>
      <c r="C1125">
        <v>2015</v>
      </c>
      <c r="E1125" t="s">
        <v>2975</v>
      </c>
      <c r="F1125" t="s">
        <v>8938</v>
      </c>
      <c r="G1125" t="s">
        <v>3980</v>
      </c>
    </row>
    <row r="1126" spans="1:7" x14ac:dyDescent="0.25">
      <c r="A1126" t="s">
        <v>90</v>
      </c>
      <c r="B1126" t="s">
        <v>9792</v>
      </c>
      <c r="C1126">
        <v>2017</v>
      </c>
      <c r="E1126" s="10" t="s">
        <v>9794</v>
      </c>
      <c r="F1126" t="s">
        <v>9795</v>
      </c>
      <c r="G1126" t="s">
        <v>3980</v>
      </c>
    </row>
    <row r="1127" spans="1:7" x14ac:dyDescent="0.25">
      <c r="A1127" t="s">
        <v>178</v>
      </c>
      <c r="B1127" t="s">
        <v>2151</v>
      </c>
      <c r="C1127">
        <v>2022</v>
      </c>
      <c r="E1127" t="s">
        <v>2976</v>
      </c>
      <c r="F1127" t="s">
        <v>8417</v>
      </c>
      <c r="G1127" t="s">
        <v>3980</v>
      </c>
    </row>
    <row r="1128" spans="1:7" x14ac:dyDescent="0.25">
      <c r="A1128" t="s">
        <v>1683</v>
      </c>
      <c r="B1128" t="s">
        <v>2151</v>
      </c>
      <c r="C1128">
        <v>2020</v>
      </c>
      <c r="E1128" t="s">
        <v>2976</v>
      </c>
      <c r="F1128" t="s">
        <v>8872</v>
      </c>
      <c r="G1128" t="s">
        <v>3980</v>
      </c>
    </row>
    <row r="1129" spans="1:7" x14ac:dyDescent="0.25">
      <c r="A1129" t="s">
        <v>90</v>
      </c>
      <c r="B1129" t="s">
        <v>2151</v>
      </c>
      <c r="C1129">
        <v>2017</v>
      </c>
      <c r="E1129" t="s">
        <v>2976</v>
      </c>
      <c r="F1129" t="s">
        <v>9109</v>
      </c>
      <c r="G1129" t="s">
        <v>3980</v>
      </c>
    </row>
    <row r="1130" spans="1:7" x14ac:dyDescent="0.25">
      <c r="A1130" t="s">
        <v>249</v>
      </c>
      <c r="B1130" t="s">
        <v>2153</v>
      </c>
      <c r="C1130">
        <v>1994</v>
      </c>
      <c r="E1130" t="s">
        <v>2988</v>
      </c>
      <c r="F1130" t="s">
        <v>9406</v>
      </c>
      <c r="G1130" t="s">
        <v>3980</v>
      </c>
    </row>
    <row r="1131" spans="1:7" x14ac:dyDescent="0.25">
      <c r="A1131" t="s">
        <v>2564</v>
      </c>
      <c r="B1131" t="s">
        <v>2153</v>
      </c>
      <c r="C1131">
        <v>1998</v>
      </c>
      <c r="E1131" t="s">
        <v>2988</v>
      </c>
      <c r="F1131" t="s">
        <v>9407</v>
      </c>
      <c r="G1131" t="s">
        <v>3980</v>
      </c>
    </row>
    <row r="1132" spans="1:7" x14ac:dyDescent="0.25">
      <c r="A1132" t="s">
        <v>346</v>
      </c>
      <c r="B1132" t="s">
        <v>2155</v>
      </c>
      <c r="C1132">
        <v>2023</v>
      </c>
      <c r="E1132" t="s">
        <v>2975</v>
      </c>
      <c r="F1132" t="s">
        <v>8486</v>
      </c>
      <c r="G1132" t="s">
        <v>3980</v>
      </c>
    </row>
    <row r="1133" spans="1:7" x14ac:dyDescent="0.25">
      <c r="A1133" t="s">
        <v>2797</v>
      </c>
      <c r="B1133" t="s">
        <v>2155</v>
      </c>
      <c r="C1133">
        <v>2021</v>
      </c>
      <c r="E1133" t="s">
        <v>2975</v>
      </c>
      <c r="F1133" t="s">
        <v>9309</v>
      </c>
      <c r="G1133" t="s">
        <v>3980</v>
      </c>
    </row>
    <row r="1134" spans="1:7" x14ac:dyDescent="0.25">
      <c r="A1134" t="s">
        <v>2147</v>
      </c>
      <c r="B1134" t="s">
        <v>2159</v>
      </c>
      <c r="C1134">
        <v>1980</v>
      </c>
      <c r="E1134" t="s">
        <v>3318</v>
      </c>
      <c r="F1134" t="s">
        <v>9001</v>
      </c>
      <c r="G1134" t="s">
        <v>3980</v>
      </c>
    </row>
    <row r="1135" spans="1:7" x14ac:dyDescent="0.25">
      <c r="A1135" t="s">
        <v>2618</v>
      </c>
      <c r="B1135" t="s">
        <v>2159</v>
      </c>
      <c r="C1135">
        <v>2000</v>
      </c>
      <c r="D1135" t="s">
        <v>180</v>
      </c>
      <c r="F1135" t="s">
        <v>9666</v>
      </c>
      <c r="G1135" t="s">
        <v>3980</v>
      </c>
    </row>
    <row r="1136" spans="1:7" x14ac:dyDescent="0.25">
      <c r="A1136" t="s">
        <v>2166</v>
      </c>
      <c r="B1136" t="s">
        <v>2162</v>
      </c>
      <c r="C1136">
        <v>2013</v>
      </c>
      <c r="E1136" t="s">
        <v>3326</v>
      </c>
      <c r="F1136" t="s">
        <v>9667</v>
      </c>
      <c r="G1136" t="s">
        <v>180</v>
      </c>
    </row>
    <row r="1137" spans="1:7" x14ac:dyDescent="0.25">
      <c r="A1137" t="s">
        <v>2421</v>
      </c>
      <c r="B1137" t="s">
        <v>2166</v>
      </c>
      <c r="C1137">
        <v>2008</v>
      </c>
      <c r="E1137" t="s">
        <v>3387</v>
      </c>
      <c r="F1137" t="s">
        <v>9182</v>
      </c>
      <c r="G1137" t="s">
        <v>3980</v>
      </c>
    </row>
    <row r="1138" spans="1:7" x14ac:dyDescent="0.25">
      <c r="A1138" t="s">
        <v>155</v>
      </c>
      <c r="B1138" t="s">
        <v>2166</v>
      </c>
      <c r="C1138">
        <v>2011</v>
      </c>
      <c r="E1138" t="s">
        <v>3387</v>
      </c>
      <c r="F1138" t="s">
        <v>9256</v>
      </c>
      <c r="G1138" t="s">
        <v>3980</v>
      </c>
    </row>
    <row r="1139" spans="1:7" x14ac:dyDescent="0.25">
      <c r="A1139" t="s">
        <v>2166</v>
      </c>
      <c r="B1139" t="s">
        <v>2170</v>
      </c>
      <c r="C1139">
        <v>2013</v>
      </c>
      <c r="D1139" t="s">
        <v>180</v>
      </c>
      <c r="F1139" t="s">
        <v>9668</v>
      </c>
      <c r="G1139" t="s">
        <v>3980</v>
      </c>
    </row>
    <row r="1140" spans="1:7" x14ac:dyDescent="0.25">
      <c r="A1140" t="s">
        <v>90</v>
      </c>
      <c r="B1140" t="s">
        <v>2174</v>
      </c>
      <c r="C1140">
        <v>2017</v>
      </c>
      <c r="E1140" s="10" t="s">
        <v>9801</v>
      </c>
      <c r="F1140" t="s">
        <v>9669</v>
      </c>
      <c r="G1140" t="s">
        <v>3980</v>
      </c>
    </row>
    <row r="1141" spans="1:7" x14ac:dyDescent="0.25">
      <c r="A1141" t="s">
        <v>337</v>
      </c>
      <c r="B1141" t="s">
        <v>2180</v>
      </c>
      <c r="C1141">
        <v>2023</v>
      </c>
      <c r="E1141" s="10" t="s">
        <v>8331</v>
      </c>
      <c r="F1141" t="s">
        <v>8450</v>
      </c>
      <c r="G1141" t="s">
        <v>3980</v>
      </c>
    </row>
    <row r="1142" spans="1:7" x14ac:dyDescent="0.25">
      <c r="A1142" t="s">
        <v>339</v>
      </c>
      <c r="B1142" t="s">
        <v>2180</v>
      </c>
      <c r="C1142">
        <v>2022</v>
      </c>
      <c r="E1142" t="s">
        <v>3010</v>
      </c>
      <c r="F1142" t="s">
        <v>8456</v>
      </c>
      <c r="G1142" t="s">
        <v>3980</v>
      </c>
    </row>
    <row r="1143" spans="1:7" x14ac:dyDescent="0.25">
      <c r="A1143" t="s">
        <v>1137</v>
      </c>
      <c r="B1143" t="s">
        <v>2180</v>
      </c>
      <c r="C1143">
        <v>2012</v>
      </c>
      <c r="E1143" t="s">
        <v>3010</v>
      </c>
      <c r="F1143" t="s">
        <v>8727</v>
      </c>
      <c r="G1143" t="s">
        <v>3980</v>
      </c>
    </row>
    <row r="1144" spans="1:7" x14ac:dyDescent="0.25">
      <c r="A1144" t="s">
        <v>1436</v>
      </c>
      <c r="B1144" t="s">
        <v>2180</v>
      </c>
      <c r="C1144">
        <v>2018</v>
      </c>
      <c r="E1144" t="s">
        <v>3010</v>
      </c>
      <c r="F1144" t="s">
        <v>8824</v>
      </c>
      <c r="G1144" t="s">
        <v>3980</v>
      </c>
    </row>
    <row r="1145" spans="1:7" x14ac:dyDescent="0.25">
      <c r="A1145" t="s">
        <v>1944</v>
      </c>
      <c r="B1145" t="s">
        <v>2180</v>
      </c>
      <c r="C1145">
        <v>2022</v>
      </c>
      <c r="E1145" s="10" t="s">
        <v>8331</v>
      </c>
      <c r="F1145" t="s">
        <v>8952</v>
      </c>
      <c r="G1145" t="s">
        <v>3980</v>
      </c>
    </row>
    <row r="1146" spans="1:7" x14ac:dyDescent="0.25">
      <c r="A1146" t="s">
        <v>90</v>
      </c>
      <c r="B1146" t="s">
        <v>2180</v>
      </c>
      <c r="C1146">
        <v>2017</v>
      </c>
      <c r="E1146" t="s">
        <v>3010</v>
      </c>
      <c r="F1146" t="s">
        <v>9110</v>
      </c>
      <c r="G1146" t="s">
        <v>3980</v>
      </c>
    </row>
    <row r="1147" spans="1:7" x14ac:dyDescent="0.25">
      <c r="A1147" t="s">
        <v>987</v>
      </c>
      <c r="B1147" t="s">
        <v>2183</v>
      </c>
      <c r="C1147">
        <v>2011</v>
      </c>
      <c r="E1147" t="s">
        <v>3162</v>
      </c>
      <c r="F1147" t="s">
        <v>9670</v>
      </c>
      <c r="G1147" t="s">
        <v>180</v>
      </c>
    </row>
    <row r="1148" spans="1:7" x14ac:dyDescent="0.25">
      <c r="A1148" t="s">
        <v>2527</v>
      </c>
      <c r="B1148" t="s">
        <v>2183</v>
      </c>
      <c r="C1148">
        <v>1982</v>
      </c>
      <c r="E1148" t="s">
        <v>3162</v>
      </c>
      <c r="F1148" t="s">
        <v>9207</v>
      </c>
      <c r="G1148" t="s">
        <v>3980</v>
      </c>
    </row>
    <row r="1149" spans="1:7" x14ac:dyDescent="0.25">
      <c r="A1149" t="s">
        <v>90</v>
      </c>
      <c r="B1149" t="s">
        <v>2185</v>
      </c>
      <c r="C1149">
        <v>2017</v>
      </c>
      <c r="E1149" s="10" t="s">
        <v>8332</v>
      </c>
      <c r="F1149" t="s">
        <v>9111</v>
      </c>
      <c r="G1149" t="s">
        <v>3980</v>
      </c>
    </row>
    <row r="1150" spans="1:7" x14ac:dyDescent="0.25">
      <c r="A1150" t="s">
        <v>2797</v>
      </c>
      <c r="B1150" t="s">
        <v>2185</v>
      </c>
      <c r="C1150">
        <v>2021</v>
      </c>
      <c r="E1150" s="10" t="s">
        <v>8332</v>
      </c>
      <c r="F1150" t="s">
        <v>9310</v>
      </c>
      <c r="G1150" t="s">
        <v>3980</v>
      </c>
    </row>
    <row r="1151" spans="1:7" x14ac:dyDescent="0.25">
      <c r="A1151" t="s">
        <v>90</v>
      </c>
      <c r="B1151" t="s">
        <v>2189</v>
      </c>
      <c r="C1151">
        <v>2017</v>
      </c>
      <c r="E1151" t="s">
        <v>3367</v>
      </c>
      <c r="F1151" t="s">
        <v>9671</v>
      </c>
      <c r="G1151" t="s">
        <v>180</v>
      </c>
    </row>
    <row r="1152" spans="1:7" x14ac:dyDescent="0.25">
      <c r="A1152" t="s">
        <v>90</v>
      </c>
      <c r="B1152" t="s">
        <v>14271</v>
      </c>
      <c r="C1152">
        <v>2017</v>
      </c>
      <c r="E1152" t="s">
        <v>3006</v>
      </c>
      <c r="F1152" t="s">
        <v>14274</v>
      </c>
      <c r="G1152" t="s">
        <v>180</v>
      </c>
    </row>
    <row r="1153" spans="1:7" x14ac:dyDescent="0.25">
      <c r="A1153" t="s">
        <v>546</v>
      </c>
      <c r="B1153" t="s">
        <v>14108</v>
      </c>
      <c r="C1153">
        <v>2010</v>
      </c>
      <c r="E1153" s="10" t="s">
        <v>14111</v>
      </c>
      <c r="F1153" t="s">
        <v>14112</v>
      </c>
      <c r="G1153" t="s">
        <v>3980</v>
      </c>
    </row>
    <row r="1154" spans="1:7" x14ac:dyDescent="0.25">
      <c r="A1154" t="s">
        <v>997</v>
      </c>
      <c r="B1154" t="s">
        <v>14108</v>
      </c>
      <c r="C1154">
        <v>2006</v>
      </c>
      <c r="E1154" s="10" t="s">
        <v>14111</v>
      </c>
      <c r="F1154" t="s">
        <v>14112</v>
      </c>
      <c r="G1154" t="s">
        <v>3980</v>
      </c>
    </row>
    <row r="1155" spans="1:7" x14ac:dyDescent="0.25">
      <c r="A1155" t="s">
        <v>2100</v>
      </c>
      <c r="B1155" t="s">
        <v>14108</v>
      </c>
      <c r="C1155">
        <v>2020</v>
      </c>
      <c r="E1155" s="10" t="s">
        <v>14167</v>
      </c>
      <c r="F1155" t="s">
        <v>14168</v>
      </c>
      <c r="G1155" t="s">
        <v>3980</v>
      </c>
    </row>
    <row r="1156" spans="1:7" x14ac:dyDescent="0.25">
      <c r="A1156" t="s">
        <v>2785</v>
      </c>
      <c r="B1156" t="s">
        <v>14108</v>
      </c>
      <c r="C1156">
        <v>1992</v>
      </c>
      <c r="E1156" s="10" t="s">
        <v>14113</v>
      </c>
      <c r="F1156" t="s">
        <v>14114</v>
      </c>
      <c r="G1156" t="s">
        <v>3980</v>
      </c>
    </row>
    <row r="1157" spans="1:7" x14ac:dyDescent="0.25">
      <c r="A1157" t="s">
        <v>483</v>
      </c>
      <c r="B1157" t="s">
        <v>2193</v>
      </c>
      <c r="C1157">
        <v>2009</v>
      </c>
      <c r="E1157" t="s">
        <v>3054</v>
      </c>
      <c r="F1157" t="s">
        <v>8509</v>
      </c>
      <c r="G1157" t="s">
        <v>3980</v>
      </c>
    </row>
    <row r="1158" spans="1:7" x14ac:dyDescent="0.25">
      <c r="A1158" t="s">
        <v>2147</v>
      </c>
      <c r="B1158" t="s">
        <v>2193</v>
      </c>
      <c r="C1158">
        <v>1980</v>
      </c>
      <c r="E1158" t="s">
        <v>3054</v>
      </c>
      <c r="F1158" t="s">
        <v>9002</v>
      </c>
      <c r="G1158" t="s">
        <v>3980</v>
      </c>
    </row>
    <row r="1159" spans="1:7" x14ac:dyDescent="0.25">
      <c r="A1159" t="s">
        <v>346</v>
      </c>
      <c r="B1159" t="s">
        <v>2195</v>
      </c>
      <c r="C1159">
        <v>2023</v>
      </c>
      <c r="E1159" s="10" t="s">
        <v>3033</v>
      </c>
      <c r="F1159" t="s">
        <v>9672</v>
      </c>
      <c r="G1159" t="s">
        <v>180</v>
      </c>
    </row>
    <row r="1160" spans="1:7" x14ac:dyDescent="0.25">
      <c r="A1160" t="s">
        <v>90</v>
      </c>
      <c r="B1160" t="s">
        <v>2195</v>
      </c>
      <c r="C1160">
        <v>2017</v>
      </c>
      <c r="E1160" s="10" t="s">
        <v>3033</v>
      </c>
      <c r="F1160" t="s">
        <v>9673</v>
      </c>
      <c r="G1160" t="s">
        <v>180</v>
      </c>
    </row>
    <row r="1161" spans="1:7" x14ac:dyDescent="0.25">
      <c r="A1161" t="s">
        <v>2147</v>
      </c>
      <c r="B1161" t="s">
        <v>2197</v>
      </c>
      <c r="C1161">
        <v>1980</v>
      </c>
      <c r="E1161" t="s">
        <v>3319</v>
      </c>
      <c r="F1161" t="s">
        <v>9003</v>
      </c>
      <c r="G1161" t="s">
        <v>3980</v>
      </c>
    </row>
    <row r="1162" spans="1:7" x14ac:dyDescent="0.25">
      <c r="A1162" t="s">
        <v>346</v>
      </c>
      <c r="B1162" t="s">
        <v>2208</v>
      </c>
      <c r="C1162">
        <v>2023</v>
      </c>
      <c r="E1162" t="s">
        <v>3034</v>
      </c>
      <c r="F1162" t="s">
        <v>8487</v>
      </c>
      <c r="G1162" t="s">
        <v>3980</v>
      </c>
    </row>
    <row r="1163" spans="1:7" x14ac:dyDescent="0.25">
      <c r="A1163" t="s">
        <v>2204</v>
      </c>
      <c r="B1163" t="s">
        <v>2208</v>
      </c>
      <c r="C1163">
        <v>2021</v>
      </c>
      <c r="E1163" t="s">
        <v>3034</v>
      </c>
      <c r="F1163" t="s">
        <v>9026</v>
      </c>
      <c r="G1163" t="s">
        <v>3980</v>
      </c>
    </row>
    <row r="1164" spans="1:7" x14ac:dyDescent="0.25">
      <c r="A1164" t="s">
        <v>953</v>
      </c>
      <c r="B1164" t="s">
        <v>2212</v>
      </c>
      <c r="C1164">
        <v>2024</v>
      </c>
      <c r="E1164" t="s">
        <v>2975</v>
      </c>
      <c r="F1164" t="s">
        <v>8660</v>
      </c>
      <c r="G1164" t="s">
        <v>3980</v>
      </c>
    </row>
    <row r="1165" spans="1:7" x14ac:dyDescent="0.25">
      <c r="A1165" t="s">
        <v>346</v>
      </c>
      <c r="B1165" t="s">
        <v>2215</v>
      </c>
      <c r="C1165">
        <v>2023</v>
      </c>
      <c r="E1165" t="s">
        <v>3035</v>
      </c>
      <c r="F1165" t="s">
        <v>8488</v>
      </c>
      <c r="G1165" t="s">
        <v>3980</v>
      </c>
    </row>
    <row r="1166" spans="1:7" x14ac:dyDescent="0.25">
      <c r="A1166" t="s">
        <v>1569</v>
      </c>
      <c r="B1166" t="s">
        <v>2215</v>
      </c>
      <c r="C1166">
        <v>2021</v>
      </c>
      <c r="E1166" t="s">
        <v>3035</v>
      </c>
      <c r="F1166" t="s">
        <v>8855</v>
      </c>
      <c r="G1166" t="s">
        <v>3980</v>
      </c>
    </row>
    <row r="1167" spans="1:7" x14ac:dyDescent="0.25">
      <c r="A1167" t="s">
        <v>90</v>
      </c>
      <c r="B1167" t="s">
        <v>2215</v>
      </c>
      <c r="C1167">
        <v>2017</v>
      </c>
      <c r="E1167" t="s">
        <v>3035</v>
      </c>
      <c r="F1167" t="s">
        <v>9112</v>
      </c>
      <c r="G1167" t="s">
        <v>3980</v>
      </c>
    </row>
    <row r="1168" spans="1:7" x14ac:dyDescent="0.25">
      <c r="A1168" t="s">
        <v>2499</v>
      </c>
      <c r="B1168" t="s">
        <v>2215</v>
      </c>
      <c r="C1168">
        <v>2021</v>
      </c>
      <c r="E1168" t="s">
        <v>3035</v>
      </c>
      <c r="F1168" t="s">
        <v>9202</v>
      </c>
      <c r="G1168" t="s">
        <v>3980</v>
      </c>
    </row>
    <row r="1169" spans="1:7" x14ac:dyDescent="0.25">
      <c r="A1169" t="s">
        <v>90</v>
      </c>
      <c r="B1169" t="s">
        <v>14291</v>
      </c>
      <c r="C1169">
        <v>2017</v>
      </c>
      <c r="E1169" s="10" t="s">
        <v>14295</v>
      </c>
      <c r="F1169" t="s">
        <v>14294</v>
      </c>
      <c r="G1169" t="s">
        <v>3980</v>
      </c>
    </row>
    <row r="1170" spans="1:7" x14ac:dyDescent="0.25">
      <c r="A1170" t="s">
        <v>1944</v>
      </c>
      <c r="B1170" t="s">
        <v>2222</v>
      </c>
      <c r="C1170">
        <v>2022</v>
      </c>
      <c r="E1170" t="s">
        <v>3294</v>
      </c>
      <c r="F1170" t="s">
        <v>8953</v>
      </c>
      <c r="G1170" t="s">
        <v>3980</v>
      </c>
    </row>
    <row r="1171" spans="1:7" x14ac:dyDescent="0.25">
      <c r="A1171" t="s">
        <v>346</v>
      </c>
      <c r="B1171" t="s">
        <v>2225</v>
      </c>
      <c r="C1171">
        <v>2023</v>
      </c>
      <c r="E1171" t="s">
        <v>3036</v>
      </c>
      <c r="F1171" t="s">
        <v>8489</v>
      </c>
      <c r="G1171" t="s">
        <v>3980</v>
      </c>
    </row>
    <row r="1172" spans="1:7" x14ac:dyDescent="0.25">
      <c r="A1172" t="s">
        <v>739</v>
      </c>
      <c r="B1172" t="s">
        <v>2225</v>
      </c>
      <c r="C1172">
        <v>2015</v>
      </c>
      <c r="E1172" s="10" t="s">
        <v>9410</v>
      </c>
      <c r="F1172" t="s">
        <v>9412</v>
      </c>
      <c r="G1172" t="s">
        <v>3980</v>
      </c>
    </row>
    <row r="1173" spans="1:7" x14ac:dyDescent="0.25">
      <c r="A1173" t="s">
        <v>840</v>
      </c>
      <c r="B1173" t="s">
        <v>2225</v>
      </c>
      <c r="C1173">
        <v>1996</v>
      </c>
      <c r="E1173" s="10" t="s">
        <v>9410</v>
      </c>
      <c r="F1173" t="s">
        <v>9411</v>
      </c>
      <c r="G1173" t="s">
        <v>3980</v>
      </c>
    </row>
    <row r="1174" spans="1:7" x14ac:dyDescent="0.25">
      <c r="A1174" t="s">
        <v>1569</v>
      </c>
      <c r="B1174" t="s">
        <v>2225</v>
      </c>
      <c r="C1174">
        <v>2021</v>
      </c>
      <c r="E1174" t="s">
        <v>3256</v>
      </c>
      <c r="F1174" t="s">
        <v>9674</v>
      </c>
      <c r="G1174" t="s">
        <v>180</v>
      </c>
    </row>
    <row r="1175" spans="1:7" x14ac:dyDescent="0.25">
      <c r="A1175" t="s">
        <v>346</v>
      </c>
      <c r="B1175" t="s">
        <v>2229</v>
      </c>
      <c r="C1175">
        <v>2023</v>
      </c>
      <c r="E1175" t="s">
        <v>3037</v>
      </c>
      <c r="F1175" t="s">
        <v>8490</v>
      </c>
      <c r="G1175" t="s">
        <v>3980</v>
      </c>
    </row>
    <row r="1176" spans="1:7" x14ac:dyDescent="0.25">
      <c r="A1176" t="s">
        <v>90</v>
      </c>
      <c r="B1176" t="s">
        <v>2229</v>
      </c>
      <c r="C1176">
        <v>2017</v>
      </c>
      <c r="E1176" t="s">
        <v>3037</v>
      </c>
      <c r="F1176" t="s">
        <v>9113</v>
      </c>
      <c r="G1176" t="s">
        <v>3980</v>
      </c>
    </row>
    <row r="1177" spans="1:7" x14ac:dyDescent="0.25">
      <c r="A1177" t="s">
        <v>1542</v>
      </c>
      <c r="B1177" t="s">
        <v>2232</v>
      </c>
      <c r="C1177">
        <v>2021</v>
      </c>
      <c r="E1177" t="s">
        <v>2234</v>
      </c>
      <c r="F1177" t="s">
        <v>8835</v>
      </c>
      <c r="G1177" t="s">
        <v>3980</v>
      </c>
    </row>
    <row r="1178" spans="1:7" x14ac:dyDescent="0.25">
      <c r="A1178" t="s">
        <v>90</v>
      </c>
      <c r="B1178" t="s">
        <v>2232</v>
      </c>
      <c r="C1178">
        <v>2017</v>
      </c>
      <c r="E1178" t="s">
        <v>2234</v>
      </c>
      <c r="F1178" t="s">
        <v>9114</v>
      </c>
      <c r="G1178" t="s">
        <v>3980</v>
      </c>
    </row>
    <row r="1179" spans="1:7" x14ac:dyDescent="0.25">
      <c r="A1179" t="s">
        <v>2797</v>
      </c>
      <c r="B1179" t="s">
        <v>8333</v>
      </c>
      <c r="C1179">
        <v>2021</v>
      </c>
      <c r="E1179" t="s">
        <v>3006</v>
      </c>
      <c r="F1179" t="s">
        <v>9675</v>
      </c>
      <c r="G1179" t="s">
        <v>180</v>
      </c>
    </row>
    <row r="1180" spans="1:7" x14ac:dyDescent="0.25">
      <c r="A1180" t="s">
        <v>1148</v>
      </c>
      <c r="B1180" t="s">
        <v>2235</v>
      </c>
      <c r="C1180">
        <v>2010</v>
      </c>
      <c r="D1180" t="s">
        <v>180</v>
      </c>
      <c r="F1180" t="s">
        <v>9676</v>
      </c>
      <c r="G1180" t="s">
        <v>3980</v>
      </c>
    </row>
    <row r="1181" spans="1:7" x14ac:dyDescent="0.25">
      <c r="A1181" t="s">
        <v>713</v>
      </c>
      <c r="B1181" t="s">
        <v>2237</v>
      </c>
      <c r="C1181">
        <v>2016</v>
      </c>
      <c r="E1181" t="s">
        <v>3084</v>
      </c>
      <c r="F1181" t="s">
        <v>8551</v>
      </c>
      <c r="G1181" t="s">
        <v>3980</v>
      </c>
    </row>
    <row r="1182" spans="1:7" x14ac:dyDescent="0.25">
      <c r="A1182" t="s">
        <v>739</v>
      </c>
      <c r="B1182" t="s">
        <v>2237</v>
      </c>
      <c r="C1182">
        <v>2015</v>
      </c>
      <c r="E1182" t="s">
        <v>3084</v>
      </c>
      <c r="F1182" t="s">
        <v>8569</v>
      </c>
      <c r="G1182" t="s">
        <v>3980</v>
      </c>
    </row>
    <row r="1183" spans="1:7" x14ac:dyDescent="0.25">
      <c r="A1183" t="s">
        <v>1108</v>
      </c>
      <c r="B1183" t="s">
        <v>2237</v>
      </c>
      <c r="C1183">
        <v>2018</v>
      </c>
      <c r="E1183" t="s">
        <v>3084</v>
      </c>
      <c r="F1183" t="s">
        <v>8704</v>
      </c>
      <c r="G1183" t="s">
        <v>3980</v>
      </c>
    </row>
    <row r="1184" spans="1:7" x14ac:dyDescent="0.25">
      <c r="A1184" t="s">
        <v>2797</v>
      </c>
      <c r="B1184" t="s">
        <v>2240</v>
      </c>
      <c r="C1184">
        <v>2021</v>
      </c>
      <c r="E1184" t="s">
        <v>3006</v>
      </c>
      <c r="F1184" t="s">
        <v>9677</v>
      </c>
      <c r="G1184" t="s">
        <v>180</v>
      </c>
    </row>
    <row r="1185" spans="1:7" x14ac:dyDescent="0.25">
      <c r="A1185" t="s">
        <v>346</v>
      </c>
      <c r="B1185" t="s">
        <v>2244</v>
      </c>
      <c r="C1185">
        <v>2023</v>
      </c>
      <c r="E1185" t="s">
        <v>2975</v>
      </c>
      <c r="F1185" t="s">
        <v>8491</v>
      </c>
      <c r="G1185" t="s">
        <v>3980</v>
      </c>
    </row>
    <row r="1186" spans="1:7" x14ac:dyDescent="0.25">
      <c r="A1186" t="s">
        <v>155</v>
      </c>
      <c r="B1186" t="s">
        <v>2244</v>
      </c>
      <c r="C1186">
        <v>2011</v>
      </c>
      <c r="E1186" t="s">
        <v>2975</v>
      </c>
      <c r="F1186" t="s">
        <v>9257</v>
      </c>
      <c r="G1186" t="s">
        <v>3980</v>
      </c>
    </row>
    <row r="1187" spans="1:7" x14ac:dyDescent="0.25">
      <c r="A1187" t="s">
        <v>346</v>
      </c>
      <c r="B1187" t="s">
        <v>16909</v>
      </c>
      <c r="C1187">
        <v>2023</v>
      </c>
      <c r="E1187" t="s">
        <v>2975</v>
      </c>
      <c r="F1187" t="s">
        <v>16921</v>
      </c>
      <c r="G1187" t="s">
        <v>3980</v>
      </c>
    </row>
    <row r="1188" spans="1:7" x14ac:dyDescent="0.25">
      <c r="A1188" t="s">
        <v>2797</v>
      </c>
      <c r="B1188" t="s">
        <v>16909</v>
      </c>
      <c r="C1188">
        <v>2021</v>
      </c>
      <c r="E1188" t="s">
        <v>2975</v>
      </c>
      <c r="F1188" t="s">
        <v>16921</v>
      </c>
      <c r="G1188" t="s">
        <v>3980</v>
      </c>
    </row>
    <row r="1189" spans="1:7" x14ac:dyDescent="0.25">
      <c r="A1189" t="s">
        <v>428</v>
      </c>
      <c r="B1189" t="s">
        <v>2247</v>
      </c>
      <c r="C1189">
        <v>2019</v>
      </c>
      <c r="E1189" t="s">
        <v>2975</v>
      </c>
      <c r="F1189" t="s">
        <v>9678</v>
      </c>
      <c r="G1189" t="s">
        <v>180</v>
      </c>
    </row>
    <row r="1190" spans="1:7" x14ac:dyDescent="0.25">
      <c r="A1190" t="s">
        <v>752</v>
      </c>
      <c r="B1190" t="s">
        <v>2247</v>
      </c>
      <c r="C1190">
        <v>2018</v>
      </c>
      <c r="E1190" t="s">
        <v>2975</v>
      </c>
      <c r="F1190" t="s">
        <v>8591</v>
      </c>
      <c r="G1190" t="s">
        <v>3980</v>
      </c>
    </row>
    <row r="1191" spans="1:7" x14ac:dyDescent="0.25">
      <c r="A1191" t="s">
        <v>923</v>
      </c>
      <c r="B1191" t="s">
        <v>2247</v>
      </c>
      <c r="C1191">
        <v>2015</v>
      </c>
      <c r="E1191" t="s">
        <v>2975</v>
      </c>
      <c r="F1191" t="s">
        <v>8655</v>
      </c>
      <c r="G1191" t="s">
        <v>3980</v>
      </c>
    </row>
    <row r="1192" spans="1:7" x14ac:dyDescent="0.25">
      <c r="A1192" t="s">
        <v>2123</v>
      </c>
      <c r="B1192" t="s">
        <v>2247</v>
      </c>
      <c r="C1192">
        <v>2017</v>
      </c>
      <c r="E1192" t="s">
        <v>2975</v>
      </c>
      <c r="F1192" t="s">
        <v>8964</v>
      </c>
      <c r="G1192" t="s">
        <v>3980</v>
      </c>
    </row>
    <row r="1193" spans="1:7" x14ac:dyDescent="0.25">
      <c r="A1193" t="s">
        <v>2452</v>
      </c>
      <c r="B1193" t="s">
        <v>2247</v>
      </c>
      <c r="C1193">
        <v>2017</v>
      </c>
      <c r="E1193" t="s">
        <v>2975</v>
      </c>
      <c r="F1193" t="s">
        <v>9191</v>
      </c>
      <c r="G1193" t="s">
        <v>3980</v>
      </c>
    </row>
    <row r="1194" spans="1:7" x14ac:dyDescent="0.25">
      <c r="A1194" t="s">
        <v>2797</v>
      </c>
      <c r="B1194" t="s">
        <v>2251</v>
      </c>
      <c r="C1194">
        <v>2021</v>
      </c>
      <c r="E1194" t="s">
        <v>3006</v>
      </c>
      <c r="F1194" t="s">
        <v>9679</v>
      </c>
      <c r="G1194" t="s">
        <v>180</v>
      </c>
    </row>
    <row r="1195" spans="1:7" x14ac:dyDescent="0.25">
      <c r="A1195" t="s">
        <v>2218</v>
      </c>
      <c r="B1195" t="s">
        <v>2253</v>
      </c>
      <c r="C1195">
        <v>2021</v>
      </c>
      <c r="E1195" s="10" t="s">
        <v>8346</v>
      </c>
      <c r="F1195" t="s">
        <v>9680</v>
      </c>
      <c r="G1195" t="s">
        <v>3980</v>
      </c>
    </row>
    <row r="1196" spans="1:7" x14ac:dyDescent="0.25">
      <c r="A1196" t="s">
        <v>90</v>
      </c>
      <c r="B1196" t="s">
        <v>2257</v>
      </c>
      <c r="C1196">
        <v>2017</v>
      </c>
      <c r="E1196" t="s">
        <v>3368</v>
      </c>
      <c r="F1196" t="s">
        <v>9115</v>
      </c>
      <c r="G1196" t="s">
        <v>3980</v>
      </c>
    </row>
    <row r="1197" spans="1:7" x14ac:dyDescent="0.25">
      <c r="A1197" t="s">
        <v>2587</v>
      </c>
      <c r="B1197" t="s">
        <v>2257</v>
      </c>
      <c r="C1197">
        <v>2019</v>
      </c>
      <c r="E1197" t="s">
        <v>3368</v>
      </c>
      <c r="F1197" t="s">
        <v>9213</v>
      </c>
      <c r="G1197" t="s">
        <v>3980</v>
      </c>
    </row>
    <row r="1198" spans="1:7" x14ac:dyDescent="0.25">
      <c r="A1198" t="s">
        <v>214</v>
      </c>
      <c r="B1198" t="s">
        <v>16968</v>
      </c>
      <c r="C1198">
        <v>2019</v>
      </c>
      <c r="D1198" t="s">
        <v>180</v>
      </c>
      <c r="F1198" t="s">
        <v>16971</v>
      </c>
      <c r="G1198" t="s">
        <v>3980</v>
      </c>
    </row>
    <row r="1199" spans="1:7" x14ac:dyDescent="0.25">
      <c r="A1199" t="s">
        <v>840</v>
      </c>
      <c r="B1199" t="s">
        <v>2260</v>
      </c>
      <c r="C1199">
        <v>1996</v>
      </c>
      <c r="E1199" s="10" t="s">
        <v>9358</v>
      </c>
      <c r="F1199" t="s">
        <v>9420</v>
      </c>
      <c r="G1199" t="s">
        <v>3980</v>
      </c>
    </row>
    <row r="1200" spans="1:7" x14ac:dyDescent="0.25">
      <c r="A1200" t="s">
        <v>991</v>
      </c>
      <c r="B1200" t="s">
        <v>2260</v>
      </c>
      <c r="C1200">
        <v>2018</v>
      </c>
      <c r="D1200" t="s">
        <v>180</v>
      </c>
      <c r="F1200" t="s">
        <v>9418</v>
      </c>
      <c r="G1200" t="s">
        <v>3980</v>
      </c>
    </row>
    <row r="1201" spans="1:7" x14ac:dyDescent="0.25">
      <c r="A1201" t="s">
        <v>1039</v>
      </c>
      <c r="B1201" t="s">
        <v>2260</v>
      </c>
      <c r="C1201">
        <v>2016</v>
      </c>
      <c r="E1201" t="s">
        <v>2975</v>
      </c>
      <c r="F1201" t="s">
        <v>9681</v>
      </c>
      <c r="G1201" t="s">
        <v>180</v>
      </c>
    </row>
    <row r="1202" spans="1:7" x14ac:dyDescent="0.25">
      <c r="A1202" t="s">
        <v>1287</v>
      </c>
      <c r="B1202" t="s">
        <v>2260</v>
      </c>
      <c r="C1202">
        <v>2019</v>
      </c>
      <c r="E1202" s="10" t="s">
        <v>9358</v>
      </c>
      <c r="F1202" t="s">
        <v>9421</v>
      </c>
      <c r="G1202" t="s">
        <v>3980</v>
      </c>
    </row>
    <row r="1203" spans="1:7" x14ac:dyDescent="0.25">
      <c r="A1203" t="s">
        <v>1810</v>
      </c>
      <c r="B1203" t="s">
        <v>2260</v>
      </c>
      <c r="C1203">
        <v>2019</v>
      </c>
      <c r="E1203" s="10" t="s">
        <v>9358</v>
      </c>
      <c r="F1203" t="s">
        <v>9419</v>
      </c>
      <c r="G1203" t="s">
        <v>3980</v>
      </c>
    </row>
    <row r="1204" spans="1:7" x14ac:dyDescent="0.25">
      <c r="A1204" t="s">
        <v>1003</v>
      </c>
      <c r="B1204" t="s">
        <v>2266</v>
      </c>
      <c r="C1204">
        <v>2025</v>
      </c>
      <c r="E1204" t="s">
        <v>3171</v>
      </c>
      <c r="F1204" t="s">
        <v>8676</v>
      </c>
      <c r="G1204" t="s">
        <v>3980</v>
      </c>
    </row>
    <row r="1205" spans="1:7" x14ac:dyDescent="0.25">
      <c r="A1205" t="s">
        <v>1287</v>
      </c>
      <c r="B1205" t="s">
        <v>2266</v>
      </c>
      <c r="C1205">
        <v>2019</v>
      </c>
      <c r="E1205" t="s">
        <v>2975</v>
      </c>
      <c r="F1205" t="s">
        <v>8776</v>
      </c>
      <c r="G1205" t="s">
        <v>3980</v>
      </c>
    </row>
    <row r="1206" spans="1:7" x14ac:dyDescent="0.25">
      <c r="A1206" t="s">
        <v>2129</v>
      </c>
      <c r="B1206" t="s">
        <v>2266</v>
      </c>
      <c r="C1206">
        <v>2020</v>
      </c>
      <c r="E1206" t="s">
        <v>2975</v>
      </c>
      <c r="F1206" t="s">
        <v>8977</v>
      </c>
      <c r="G1206" t="s">
        <v>3980</v>
      </c>
    </row>
    <row r="1207" spans="1:7" x14ac:dyDescent="0.25">
      <c r="A1207" t="s">
        <v>249</v>
      </c>
      <c r="B1207" t="s">
        <v>2269</v>
      </c>
      <c r="C1207">
        <v>1994</v>
      </c>
      <c r="E1207" t="s">
        <v>2989</v>
      </c>
      <c r="F1207" t="s">
        <v>8430</v>
      </c>
      <c r="G1207" t="s">
        <v>3980</v>
      </c>
    </row>
    <row r="1208" spans="1:7" x14ac:dyDescent="0.25">
      <c r="A1208" t="s">
        <v>1875</v>
      </c>
      <c r="B1208" t="s">
        <v>2269</v>
      </c>
      <c r="C1208">
        <v>1987</v>
      </c>
      <c r="E1208" t="s">
        <v>2989</v>
      </c>
      <c r="F1208" t="s">
        <v>8945</v>
      </c>
      <c r="G1208" t="s">
        <v>3980</v>
      </c>
    </row>
    <row r="1209" spans="1:7" x14ac:dyDescent="0.25">
      <c r="A1209" t="s">
        <v>739</v>
      </c>
      <c r="B1209" t="s">
        <v>2272</v>
      </c>
      <c r="C1209">
        <v>2015</v>
      </c>
      <c r="E1209" t="s">
        <v>3099</v>
      </c>
      <c r="F1209" t="s">
        <v>8570</v>
      </c>
      <c r="G1209" t="s">
        <v>3980</v>
      </c>
    </row>
    <row r="1210" spans="1:7" x14ac:dyDescent="0.25">
      <c r="A1210" t="s">
        <v>1287</v>
      </c>
      <c r="B1210" t="s">
        <v>2272</v>
      </c>
      <c r="C1210">
        <v>2019</v>
      </c>
      <c r="E1210" s="10" t="s">
        <v>3099</v>
      </c>
      <c r="F1210" t="s">
        <v>8404</v>
      </c>
      <c r="G1210" t="s">
        <v>3980</v>
      </c>
    </row>
    <row r="1211" spans="1:7" x14ac:dyDescent="0.25">
      <c r="A1211" t="s">
        <v>90</v>
      </c>
      <c r="B1211" t="s">
        <v>2272</v>
      </c>
      <c r="C1211">
        <v>2017</v>
      </c>
      <c r="E1211" t="s">
        <v>3099</v>
      </c>
      <c r="F1211" t="s">
        <v>9116</v>
      </c>
      <c r="G1211" t="s">
        <v>3980</v>
      </c>
    </row>
    <row r="1212" spans="1:7" x14ac:dyDescent="0.25">
      <c r="A1212" t="s">
        <v>1137</v>
      </c>
      <c r="B1212" t="s">
        <v>2274</v>
      </c>
      <c r="C1212">
        <v>2012</v>
      </c>
      <c r="E1212" t="s">
        <v>3203</v>
      </c>
      <c r="F1212" t="s">
        <v>8728</v>
      </c>
      <c r="G1212" t="s">
        <v>3980</v>
      </c>
    </row>
    <row r="1213" spans="1:7" x14ac:dyDescent="0.25">
      <c r="A1213" t="s">
        <v>2058</v>
      </c>
      <c r="B1213" t="s">
        <v>2274</v>
      </c>
      <c r="C1213">
        <v>2023</v>
      </c>
      <c r="E1213" t="s">
        <v>3203</v>
      </c>
      <c r="F1213" t="s">
        <v>8957</v>
      </c>
      <c r="G1213" t="s">
        <v>3980</v>
      </c>
    </row>
    <row r="1214" spans="1:7" x14ac:dyDescent="0.25">
      <c r="A1214" t="s">
        <v>2125</v>
      </c>
      <c r="B1214" t="s">
        <v>2274</v>
      </c>
      <c r="C1214">
        <v>2013</v>
      </c>
      <c r="E1214" t="s">
        <v>3203</v>
      </c>
      <c r="F1214" t="s">
        <v>8968</v>
      </c>
      <c r="G1214" t="s">
        <v>3980</v>
      </c>
    </row>
    <row r="1215" spans="1:7" x14ac:dyDescent="0.25">
      <c r="A1215" t="s">
        <v>490</v>
      </c>
      <c r="B1215" t="s">
        <v>2276</v>
      </c>
      <c r="C1215">
        <v>2022</v>
      </c>
      <c r="E1215" t="s">
        <v>3063</v>
      </c>
      <c r="F1215" t="s">
        <v>8523</v>
      </c>
      <c r="G1215" t="s">
        <v>3980</v>
      </c>
    </row>
    <row r="1216" spans="1:7" x14ac:dyDescent="0.25">
      <c r="A1216" t="s">
        <v>2129</v>
      </c>
      <c r="B1216" t="s">
        <v>2276</v>
      </c>
      <c r="C1216">
        <v>2020</v>
      </c>
      <c r="E1216" t="s">
        <v>3063</v>
      </c>
      <c r="F1216" t="s">
        <v>8978</v>
      </c>
      <c r="G1216" t="s">
        <v>3980</v>
      </c>
    </row>
    <row r="1217" spans="1:7" x14ac:dyDescent="0.25">
      <c r="A1217" t="s">
        <v>1295</v>
      </c>
      <c r="B1217" t="s">
        <v>7896</v>
      </c>
      <c r="C1217">
        <v>2023</v>
      </c>
      <c r="E1217" s="10" t="s">
        <v>7894</v>
      </c>
      <c r="F1217" t="s">
        <v>8790</v>
      </c>
      <c r="G1217" t="s">
        <v>3980</v>
      </c>
    </row>
    <row r="1218" spans="1:7" x14ac:dyDescent="0.25">
      <c r="A1218" t="s">
        <v>1963</v>
      </c>
      <c r="B1218" t="s">
        <v>2279</v>
      </c>
      <c r="C1218">
        <v>2012</v>
      </c>
      <c r="D1218" t="s">
        <v>180</v>
      </c>
      <c r="F1218" t="s">
        <v>9682</v>
      </c>
      <c r="G1218" t="s">
        <v>3980</v>
      </c>
    </row>
    <row r="1219" spans="1:7" x14ac:dyDescent="0.25">
      <c r="A1219" t="s">
        <v>1287</v>
      </c>
      <c r="B1219" t="s">
        <v>2281</v>
      </c>
      <c r="C1219">
        <v>2019</v>
      </c>
      <c r="E1219" t="s">
        <v>2975</v>
      </c>
      <c r="F1219" t="s">
        <v>8777</v>
      </c>
      <c r="G1219" t="s">
        <v>3980</v>
      </c>
    </row>
    <row r="1220" spans="1:7" x14ac:dyDescent="0.25">
      <c r="A1220" t="s">
        <v>1683</v>
      </c>
      <c r="B1220" t="s">
        <v>2281</v>
      </c>
      <c r="C1220">
        <v>2020</v>
      </c>
      <c r="E1220" t="s">
        <v>2975</v>
      </c>
      <c r="F1220" t="s">
        <v>8873</v>
      </c>
      <c r="G1220" t="s">
        <v>3980</v>
      </c>
    </row>
    <row r="1221" spans="1:7" x14ac:dyDescent="0.25">
      <c r="A1221" t="s">
        <v>155</v>
      </c>
      <c r="B1221" t="s">
        <v>2281</v>
      </c>
      <c r="C1221">
        <v>2011</v>
      </c>
      <c r="E1221" t="s">
        <v>2975</v>
      </c>
      <c r="F1221" t="s">
        <v>9258</v>
      </c>
      <c r="G1221" t="s">
        <v>3980</v>
      </c>
    </row>
    <row r="1222" spans="1:7" x14ac:dyDescent="0.25">
      <c r="A1222" t="s">
        <v>2288</v>
      </c>
      <c r="B1222" t="s">
        <v>2285</v>
      </c>
      <c r="C1222">
        <v>2000</v>
      </c>
      <c r="D1222" t="s">
        <v>180</v>
      </c>
      <c r="F1222" t="s">
        <v>9683</v>
      </c>
      <c r="G1222" t="s">
        <v>3980</v>
      </c>
    </row>
    <row r="1223" spans="1:7" x14ac:dyDescent="0.25">
      <c r="A1223" t="s">
        <v>1754</v>
      </c>
      <c r="B1223" t="s">
        <v>2288</v>
      </c>
      <c r="C1223">
        <v>1995</v>
      </c>
      <c r="D1223" t="s">
        <v>180</v>
      </c>
      <c r="F1223" t="s">
        <v>9684</v>
      </c>
      <c r="G1223" t="s">
        <v>3980</v>
      </c>
    </row>
    <row r="1224" spans="1:7" x14ac:dyDescent="0.25">
      <c r="A1224" t="s">
        <v>2285</v>
      </c>
      <c r="B1224" t="s">
        <v>2291</v>
      </c>
      <c r="C1224">
        <v>2008</v>
      </c>
      <c r="D1224" t="s">
        <v>180</v>
      </c>
      <c r="F1224" t="s">
        <v>9685</v>
      </c>
      <c r="G1224" t="s">
        <v>3980</v>
      </c>
    </row>
    <row r="1225" spans="1:7" x14ac:dyDescent="0.25">
      <c r="A1225" t="s">
        <v>2288</v>
      </c>
      <c r="B1225" t="s">
        <v>2294</v>
      </c>
      <c r="C1225">
        <v>2000</v>
      </c>
      <c r="D1225" t="s">
        <v>180</v>
      </c>
      <c r="F1225" t="s">
        <v>9686</v>
      </c>
      <c r="G1225" t="s">
        <v>3980</v>
      </c>
    </row>
    <row r="1226" spans="1:7" x14ac:dyDescent="0.25">
      <c r="A1226" t="s">
        <v>1754</v>
      </c>
      <c r="B1226" t="s">
        <v>2297</v>
      </c>
      <c r="C1226">
        <v>1995</v>
      </c>
      <c r="D1226" t="s">
        <v>180</v>
      </c>
      <c r="F1226" t="s">
        <v>9687</v>
      </c>
      <c r="G1226" t="s">
        <v>3980</v>
      </c>
    </row>
    <row r="1227" spans="1:7" x14ac:dyDescent="0.25">
      <c r="A1227" t="s">
        <v>2297</v>
      </c>
      <c r="B1227" t="s">
        <v>2300</v>
      </c>
      <c r="C1227">
        <v>1996</v>
      </c>
      <c r="D1227" t="s">
        <v>180</v>
      </c>
      <c r="F1227" t="s">
        <v>9688</v>
      </c>
      <c r="G1227" t="s">
        <v>3980</v>
      </c>
    </row>
    <row r="1228" spans="1:7" x14ac:dyDescent="0.25">
      <c r="A1228" t="s">
        <v>2307</v>
      </c>
      <c r="B1228" t="s">
        <v>2303</v>
      </c>
      <c r="C1228">
        <v>2010</v>
      </c>
      <c r="D1228" t="s">
        <v>180</v>
      </c>
      <c r="F1228" t="s">
        <v>9689</v>
      </c>
      <c r="G1228" t="s">
        <v>3980</v>
      </c>
    </row>
    <row r="1229" spans="1:7" x14ac:dyDescent="0.25">
      <c r="A1229" t="s">
        <v>2291</v>
      </c>
      <c r="B1229" t="s">
        <v>2307</v>
      </c>
      <c r="C1229">
        <v>2010</v>
      </c>
      <c r="D1229" t="s">
        <v>180</v>
      </c>
      <c r="F1229" t="s">
        <v>9690</v>
      </c>
      <c r="G1229" t="s">
        <v>3980</v>
      </c>
    </row>
    <row r="1230" spans="1:7" x14ac:dyDescent="0.25">
      <c r="A1230" t="s">
        <v>682</v>
      </c>
      <c r="B1230" t="s">
        <v>2311</v>
      </c>
      <c r="C1230">
        <v>2015</v>
      </c>
      <c r="E1230" t="s">
        <v>3081</v>
      </c>
      <c r="F1230" t="s">
        <v>8546</v>
      </c>
      <c r="G1230" t="s">
        <v>3980</v>
      </c>
    </row>
    <row r="1231" spans="1:7" x14ac:dyDescent="0.25">
      <c r="A1231" t="s">
        <v>739</v>
      </c>
      <c r="B1231" t="s">
        <v>2311</v>
      </c>
      <c r="C1231">
        <v>2015</v>
      </c>
      <c r="E1231" t="s">
        <v>3081</v>
      </c>
      <c r="F1231" t="s">
        <v>8571</v>
      </c>
      <c r="G1231" t="s">
        <v>3980</v>
      </c>
    </row>
    <row r="1232" spans="1:7" x14ac:dyDescent="0.25">
      <c r="A1232" t="s">
        <v>1436</v>
      </c>
      <c r="B1232" t="s">
        <v>2311</v>
      </c>
      <c r="C1232">
        <v>2018</v>
      </c>
      <c r="E1232" t="s">
        <v>3081</v>
      </c>
      <c r="F1232" t="s">
        <v>8825</v>
      </c>
      <c r="G1232" t="s">
        <v>3980</v>
      </c>
    </row>
    <row r="1233" spans="1:7" x14ac:dyDescent="0.25">
      <c r="A1233" t="s">
        <v>90</v>
      </c>
      <c r="B1233" t="s">
        <v>2311</v>
      </c>
      <c r="C1233">
        <v>2017</v>
      </c>
      <c r="E1233" t="s">
        <v>3081</v>
      </c>
      <c r="F1233" t="s">
        <v>9117</v>
      </c>
      <c r="G1233" t="s">
        <v>3980</v>
      </c>
    </row>
    <row r="1234" spans="1:7" x14ac:dyDescent="0.25">
      <c r="A1234" t="s">
        <v>343</v>
      </c>
      <c r="B1234" t="s">
        <v>17054</v>
      </c>
      <c r="C1234">
        <v>2018</v>
      </c>
      <c r="E1234" s="10" t="s">
        <v>17057</v>
      </c>
      <c r="F1234" t="s">
        <v>17058</v>
      </c>
      <c r="G1234" t="s">
        <v>3980</v>
      </c>
    </row>
    <row r="1235" spans="1:7" x14ac:dyDescent="0.25">
      <c r="A1235" t="s">
        <v>923</v>
      </c>
      <c r="B1235" t="s">
        <v>2321</v>
      </c>
      <c r="C1235">
        <v>2015</v>
      </c>
      <c r="E1235" s="10" t="s">
        <v>3151</v>
      </c>
      <c r="F1235" t="s">
        <v>14016</v>
      </c>
      <c r="G1235" t="s">
        <v>3980</v>
      </c>
    </row>
    <row r="1236" spans="1:7" x14ac:dyDescent="0.25">
      <c r="A1236" t="s">
        <v>2421</v>
      </c>
      <c r="B1236" t="s">
        <v>2321</v>
      </c>
      <c r="C1236">
        <v>2008</v>
      </c>
      <c r="E1236" s="10" t="s">
        <v>3151</v>
      </c>
      <c r="F1236" t="s">
        <v>14016</v>
      </c>
      <c r="G1236" t="s">
        <v>3980</v>
      </c>
    </row>
    <row r="1237" spans="1:7" x14ac:dyDescent="0.25">
      <c r="A1237" t="s">
        <v>1428</v>
      </c>
      <c r="B1237" t="s">
        <v>7903</v>
      </c>
      <c r="C1237">
        <v>2021</v>
      </c>
      <c r="E1237" s="10" t="s">
        <v>7902</v>
      </c>
      <c r="F1237" t="s">
        <v>9997</v>
      </c>
      <c r="G1237" t="s">
        <v>180</v>
      </c>
    </row>
    <row r="1238" spans="1:7" x14ac:dyDescent="0.25">
      <c r="A1238" t="s">
        <v>90</v>
      </c>
      <c r="B1238" t="s">
        <v>7903</v>
      </c>
      <c r="C1238">
        <v>2017</v>
      </c>
      <c r="E1238" s="10" t="s">
        <v>7902</v>
      </c>
      <c r="F1238" t="s">
        <v>9997</v>
      </c>
      <c r="G1238" t="s">
        <v>180</v>
      </c>
    </row>
    <row r="1239" spans="1:7" x14ac:dyDescent="0.25">
      <c r="A1239" t="s">
        <v>253</v>
      </c>
      <c r="B1239" t="s">
        <v>2323</v>
      </c>
      <c r="C1239">
        <v>1990</v>
      </c>
      <c r="E1239" t="s">
        <v>2996</v>
      </c>
      <c r="F1239" t="s">
        <v>8438</v>
      </c>
      <c r="G1239" t="s">
        <v>3980</v>
      </c>
    </row>
    <row r="1240" spans="1:7" x14ac:dyDescent="0.25">
      <c r="A1240" t="s">
        <v>2688</v>
      </c>
      <c r="B1240" t="s">
        <v>2325</v>
      </c>
      <c r="C1240">
        <v>2025</v>
      </c>
      <c r="D1240" t="s">
        <v>180</v>
      </c>
      <c r="F1240" t="s">
        <v>9691</v>
      </c>
      <c r="G1240" t="s">
        <v>3980</v>
      </c>
    </row>
    <row r="1241" spans="1:7" x14ac:dyDescent="0.25">
      <c r="A1241" t="s">
        <v>8351</v>
      </c>
      <c r="B1241" t="s">
        <v>2332</v>
      </c>
      <c r="C1241">
        <v>2021</v>
      </c>
      <c r="E1241" t="s">
        <v>2975</v>
      </c>
      <c r="F1241" t="s">
        <v>8609</v>
      </c>
      <c r="G1241" t="s">
        <v>3980</v>
      </c>
    </row>
    <row r="1242" spans="1:7" x14ac:dyDescent="0.25">
      <c r="A1242" t="s">
        <v>2358</v>
      </c>
      <c r="B1242" t="s">
        <v>2332</v>
      </c>
      <c r="C1242">
        <v>2023</v>
      </c>
      <c r="E1242" t="s">
        <v>2975</v>
      </c>
      <c r="F1242" t="s">
        <v>9148</v>
      </c>
      <c r="G1242" t="s">
        <v>3980</v>
      </c>
    </row>
    <row r="1243" spans="1:7" x14ac:dyDescent="0.25">
      <c r="A1243" t="s">
        <v>2821</v>
      </c>
      <c r="B1243" t="s">
        <v>2332</v>
      </c>
      <c r="C1243">
        <v>2022</v>
      </c>
      <c r="D1243" t="s">
        <v>180</v>
      </c>
      <c r="F1243" t="s">
        <v>9692</v>
      </c>
      <c r="G1243" t="s">
        <v>3980</v>
      </c>
    </row>
    <row r="1244" spans="1:7" x14ac:dyDescent="0.25">
      <c r="A1244" t="s">
        <v>2421</v>
      </c>
      <c r="B1244" t="s">
        <v>2334</v>
      </c>
      <c r="C1244">
        <v>2008</v>
      </c>
      <c r="E1244" t="s">
        <v>2975</v>
      </c>
      <c r="F1244" t="s">
        <v>9183</v>
      </c>
      <c r="G1244" t="s">
        <v>3980</v>
      </c>
    </row>
    <row r="1245" spans="1:7" x14ac:dyDescent="0.25">
      <c r="A1245" t="s">
        <v>346</v>
      </c>
      <c r="B1245" t="s">
        <v>2337</v>
      </c>
      <c r="C1245">
        <v>2023</v>
      </c>
      <c r="E1245" t="s">
        <v>3038</v>
      </c>
      <c r="F1245" t="s">
        <v>9693</v>
      </c>
      <c r="G1245" t="s">
        <v>180</v>
      </c>
    </row>
    <row r="1246" spans="1:7" x14ac:dyDescent="0.25">
      <c r="A1246" t="s">
        <v>1788</v>
      </c>
      <c r="B1246" t="s">
        <v>2341</v>
      </c>
      <c r="C1246">
        <v>1987</v>
      </c>
      <c r="E1246" t="s">
        <v>3277</v>
      </c>
      <c r="F1246" t="s">
        <v>8908</v>
      </c>
      <c r="G1246" t="s">
        <v>3980</v>
      </c>
    </row>
    <row r="1247" spans="1:7" x14ac:dyDescent="0.25">
      <c r="A1247" t="s">
        <v>739</v>
      </c>
      <c r="B1247" t="s">
        <v>90</v>
      </c>
      <c r="C1247">
        <v>2015</v>
      </c>
      <c r="E1247" t="s">
        <v>3100</v>
      </c>
      <c r="F1247" t="s">
        <v>8572</v>
      </c>
      <c r="G1247" t="s">
        <v>3980</v>
      </c>
    </row>
    <row r="1248" spans="1:7" x14ac:dyDescent="0.25">
      <c r="A1248" t="s">
        <v>939</v>
      </c>
      <c r="B1248" t="s">
        <v>90</v>
      </c>
      <c r="C1248">
        <v>2014</v>
      </c>
      <c r="E1248" t="s">
        <v>3156</v>
      </c>
      <c r="F1248" t="s">
        <v>9694</v>
      </c>
      <c r="G1248" t="s">
        <v>180</v>
      </c>
    </row>
    <row r="1249" spans="1:7" x14ac:dyDescent="0.25">
      <c r="A1249" t="s">
        <v>1137</v>
      </c>
      <c r="B1249" t="s">
        <v>90</v>
      </c>
      <c r="C1249">
        <v>2012</v>
      </c>
      <c r="E1249" t="s">
        <v>3204</v>
      </c>
      <c r="F1249" t="s">
        <v>8729</v>
      </c>
      <c r="G1249" t="s">
        <v>3980</v>
      </c>
    </row>
    <row r="1250" spans="1:7" x14ac:dyDescent="0.25">
      <c r="A1250" t="s">
        <v>155</v>
      </c>
      <c r="B1250" t="s">
        <v>90</v>
      </c>
      <c r="C1250">
        <v>2011</v>
      </c>
      <c r="E1250" t="s">
        <v>3156</v>
      </c>
      <c r="F1250" t="s">
        <v>9695</v>
      </c>
      <c r="G1250" t="s">
        <v>180</v>
      </c>
    </row>
    <row r="1251" spans="1:7" x14ac:dyDescent="0.25">
      <c r="A1251" t="s">
        <v>90</v>
      </c>
      <c r="B1251" t="s">
        <v>38</v>
      </c>
      <c r="C1251">
        <v>2017</v>
      </c>
      <c r="D1251" t="s">
        <v>180</v>
      </c>
      <c r="F1251" t="s">
        <v>9696</v>
      </c>
      <c r="G1251" t="s">
        <v>3980</v>
      </c>
    </row>
    <row r="1252" spans="1:7" x14ac:dyDescent="0.25">
      <c r="A1252" t="s">
        <v>1137</v>
      </c>
      <c r="B1252" t="s">
        <v>2354</v>
      </c>
      <c r="C1252">
        <v>2012</v>
      </c>
      <c r="E1252" t="s">
        <v>2975</v>
      </c>
      <c r="F1252" t="s">
        <v>8730</v>
      </c>
      <c r="G1252" t="s">
        <v>3980</v>
      </c>
    </row>
    <row r="1253" spans="1:7" x14ac:dyDescent="0.25">
      <c r="A1253" t="s">
        <v>90</v>
      </c>
      <c r="B1253" t="s">
        <v>2354</v>
      </c>
      <c r="C1253">
        <v>2017</v>
      </c>
      <c r="E1253" t="s">
        <v>2975</v>
      </c>
      <c r="F1253" t="s">
        <v>9118</v>
      </c>
      <c r="G1253" t="s">
        <v>3980</v>
      </c>
    </row>
    <row r="1254" spans="1:7" x14ac:dyDescent="0.25">
      <c r="A1254" t="s">
        <v>2358</v>
      </c>
      <c r="B1254" t="s">
        <v>8338</v>
      </c>
      <c r="C1254">
        <v>2023</v>
      </c>
      <c r="D1254" t="s">
        <v>180</v>
      </c>
      <c r="F1254" t="s">
        <v>9697</v>
      </c>
      <c r="G1254" t="s">
        <v>3980</v>
      </c>
    </row>
    <row r="1255" spans="1:7" x14ac:dyDescent="0.25">
      <c r="A1255" t="s">
        <v>178</v>
      </c>
      <c r="B1255" t="s">
        <v>2358</v>
      </c>
      <c r="C1255">
        <v>2022</v>
      </c>
      <c r="E1255" s="10" t="s">
        <v>2361</v>
      </c>
      <c r="F1255" t="s">
        <v>8418</v>
      </c>
      <c r="G1255" t="s">
        <v>3980</v>
      </c>
    </row>
    <row r="1256" spans="1:7" x14ac:dyDescent="0.25">
      <c r="A1256" t="s">
        <v>490</v>
      </c>
      <c r="B1256" t="s">
        <v>2358</v>
      </c>
      <c r="C1256">
        <v>2022</v>
      </c>
      <c r="E1256" s="10" t="s">
        <v>2361</v>
      </c>
      <c r="F1256" t="s">
        <v>8524</v>
      </c>
      <c r="G1256" t="s">
        <v>3980</v>
      </c>
    </row>
    <row r="1257" spans="1:7" x14ac:dyDescent="0.25">
      <c r="A1257" t="s">
        <v>8351</v>
      </c>
      <c r="B1257" t="s">
        <v>2358</v>
      </c>
      <c r="C1257">
        <v>2021</v>
      </c>
      <c r="D1257" t="s">
        <v>180</v>
      </c>
      <c r="F1257" t="s">
        <v>9698</v>
      </c>
      <c r="G1257" t="s">
        <v>3980</v>
      </c>
    </row>
    <row r="1258" spans="1:7" x14ac:dyDescent="0.25">
      <c r="A1258" t="s">
        <v>917</v>
      </c>
      <c r="B1258" t="s">
        <v>2358</v>
      </c>
      <c r="C1258">
        <v>2019</v>
      </c>
      <c r="E1258" s="10" t="s">
        <v>2361</v>
      </c>
      <c r="F1258" t="s">
        <v>9699</v>
      </c>
      <c r="G1258" t="s">
        <v>180</v>
      </c>
    </row>
    <row r="1259" spans="1:7" x14ac:dyDescent="0.25">
      <c r="A1259" t="s">
        <v>1295</v>
      </c>
      <c r="B1259" t="s">
        <v>2358</v>
      </c>
      <c r="C1259">
        <v>2023</v>
      </c>
      <c r="E1259" s="10" t="s">
        <v>2361</v>
      </c>
      <c r="F1259" t="s">
        <v>8791</v>
      </c>
      <c r="G1259" t="s">
        <v>3980</v>
      </c>
    </row>
    <row r="1260" spans="1:7" x14ac:dyDescent="0.25">
      <c r="A1260" t="s">
        <v>2390</v>
      </c>
      <c r="B1260" t="s">
        <v>2358</v>
      </c>
      <c r="C1260">
        <v>2022</v>
      </c>
      <c r="E1260" s="10" t="s">
        <v>2361</v>
      </c>
      <c r="F1260" t="s">
        <v>9154</v>
      </c>
      <c r="G1260" t="s">
        <v>3980</v>
      </c>
    </row>
    <row r="1261" spans="1:7" x14ac:dyDescent="0.25">
      <c r="A1261" t="s">
        <v>2797</v>
      </c>
      <c r="B1261" t="s">
        <v>2358</v>
      </c>
      <c r="C1261">
        <v>2021</v>
      </c>
      <c r="E1261" s="10" t="s">
        <v>8337</v>
      </c>
      <c r="F1261" t="s">
        <v>9311</v>
      </c>
      <c r="G1261" t="s">
        <v>3980</v>
      </c>
    </row>
    <row r="1262" spans="1:7" x14ac:dyDescent="0.25">
      <c r="A1262" t="s">
        <v>1558</v>
      </c>
      <c r="B1262" t="s">
        <v>2362</v>
      </c>
      <c r="C1262">
        <v>2023</v>
      </c>
      <c r="E1262" t="s">
        <v>3250</v>
      </c>
      <c r="F1262" t="s">
        <v>8837</v>
      </c>
      <c r="G1262" t="s">
        <v>3980</v>
      </c>
    </row>
    <row r="1263" spans="1:7" x14ac:dyDescent="0.25">
      <c r="A1263" t="s">
        <v>1569</v>
      </c>
      <c r="B1263" t="s">
        <v>2362</v>
      </c>
      <c r="C1263">
        <v>2021</v>
      </c>
      <c r="E1263" t="s">
        <v>3250</v>
      </c>
      <c r="F1263" t="s">
        <v>8856</v>
      </c>
      <c r="G1263" t="s">
        <v>3980</v>
      </c>
    </row>
    <row r="1264" spans="1:7" x14ac:dyDescent="0.25">
      <c r="A1264" t="s">
        <v>1754</v>
      </c>
      <c r="B1264" t="s">
        <v>2362</v>
      </c>
      <c r="C1264">
        <v>1995</v>
      </c>
      <c r="E1264" t="s">
        <v>3250</v>
      </c>
      <c r="F1264" t="s">
        <v>8886</v>
      </c>
      <c r="G1264" t="s">
        <v>3980</v>
      </c>
    </row>
    <row r="1265" spans="1:7" x14ac:dyDescent="0.25">
      <c r="A1265" t="s">
        <v>90</v>
      </c>
      <c r="B1265" t="s">
        <v>2362</v>
      </c>
      <c r="C1265">
        <v>2017</v>
      </c>
      <c r="E1265" t="s">
        <v>3250</v>
      </c>
      <c r="F1265" t="s">
        <v>9119</v>
      </c>
      <c r="G1265" t="s">
        <v>3980</v>
      </c>
    </row>
    <row r="1266" spans="1:7" x14ac:dyDescent="0.25">
      <c r="A1266" t="s">
        <v>346</v>
      </c>
      <c r="B1266" t="s">
        <v>2364</v>
      </c>
      <c r="C1266">
        <v>2023</v>
      </c>
      <c r="E1266" t="s">
        <v>3039</v>
      </c>
      <c r="F1266" t="s">
        <v>8492</v>
      </c>
      <c r="G1266" t="s">
        <v>3980</v>
      </c>
    </row>
    <row r="1267" spans="1:7" x14ac:dyDescent="0.25">
      <c r="A1267" t="s">
        <v>90</v>
      </c>
      <c r="B1267" t="s">
        <v>2364</v>
      </c>
      <c r="C1267">
        <v>2017</v>
      </c>
      <c r="E1267" t="s">
        <v>3039</v>
      </c>
      <c r="F1267" t="s">
        <v>9120</v>
      </c>
      <c r="G1267" t="s">
        <v>3980</v>
      </c>
    </row>
    <row r="1268" spans="1:7" x14ac:dyDescent="0.25">
      <c r="A1268" t="s">
        <v>2797</v>
      </c>
      <c r="B1268" t="s">
        <v>16972</v>
      </c>
      <c r="C1268">
        <v>2021</v>
      </c>
      <c r="E1268" s="10" t="s">
        <v>16974</v>
      </c>
      <c r="F1268" t="s">
        <v>16975</v>
      </c>
      <c r="G1268" t="s">
        <v>3980</v>
      </c>
    </row>
    <row r="1269" spans="1:7" x14ac:dyDescent="0.25">
      <c r="A1269" t="s">
        <v>346</v>
      </c>
      <c r="B1269" t="s">
        <v>2374</v>
      </c>
      <c r="C1269">
        <v>2023</v>
      </c>
      <c r="E1269" t="s">
        <v>3040</v>
      </c>
      <c r="F1269" t="s">
        <v>8493</v>
      </c>
      <c r="G1269" t="s">
        <v>3980</v>
      </c>
    </row>
    <row r="1270" spans="1:7" x14ac:dyDescent="0.25">
      <c r="A1270" t="s">
        <v>771</v>
      </c>
      <c r="B1270" t="s">
        <v>2374</v>
      </c>
      <c r="C1270">
        <v>2023</v>
      </c>
      <c r="E1270" t="s">
        <v>3040</v>
      </c>
      <c r="F1270" t="s">
        <v>8600</v>
      </c>
      <c r="G1270" t="s">
        <v>3980</v>
      </c>
    </row>
    <row r="1271" spans="1:7" x14ac:dyDescent="0.25">
      <c r="A1271" t="s">
        <v>2797</v>
      </c>
      <c r="B1271" t="s">
        <v>2374</v>
      </c>
      <c r="C1271">
        <v>2021</v>
      </c>
      <c r="E1271" t="s">
        <v>2975</v>
      </c>
      <c r="F1271" t="s">
        <v>9312</v>
      </c>
      <c r="G1271" t="s">
        <v>3980</v>
      </c>
    </row>
    <row r="1272" spans="1:7" x14ac:dyDescent="0.25">
      <c r="A1272" t="s">
        <v>346</v>
      </c>
      <c r="B1272" t="s">
        <v>2378</v>
      </c>
      <c r="C1272">
        <v>2023</v>
      </c>
      <c r="E1272" t="s">
        <v>3041</v>
      </c>
      <c r="F1272" t="s">
        <v>9700</v>
      </c>
      <c r="G1272" t="s">
        <v>180</v>
      </c>
    </row>
    <row r="1273" spans="1:7" x14ac:dyDescent="0.25">
      <c r="A1273" t="s">
        <v>866</v>
      </c>
      <c r="B1273" t="s">
        <v>2378</v>
      </c>
      <c r="C1273">
        <v>2019</v>
      </c>
      <c r="E1273" s="10" t="s">
        <v>8369</v>
      </c>
      <c r="F1273" t="s">
        <v>9701</v>
      </c>
      <c r="G1273" t="s">
        <v>180</v>
      </c>
    </row>
    <row r="1274" spans="1:7" x14ac:dyDescent="0.25">
      <c r="A1274" t="s">
        <v>1428</v>
      </c>
      <c r="B1274" t="s">
        <v>2378</v>
      </c>
      <c r="C1274">
        <v>2021</v>
      </c>
      <c r="E1274" s="10" t="s">
        <v>8369</v>
      </c>
      <c r="F1274" t="s">
        <v>8808</v>
      </c>
      <c r="G1274" t="s">
        <v>3980</v>
      </c>
    </row>
    <row r="1275" spans="1:7" x14ac:dyDescent="0.25">
      <c r="A1275" t="s">
        <v>1137</v>
      </c>
      <c r="B1275" t="s">
        <v>2382</v>
      </c>
      <c r="C1275">
        <v>2012</v>
      </c>
      <c r="E1275" t="s">
        <v>3205</v>
      </c>
      <c r="F1275" t="s">
        <v>9702</v>
      </c>
      <c r="G1275" t="s">
        <v>180</v>
      </c>
    </row>
    <row r="1276" spans="1:7" x14ac:dyDescent="0.25">
      <c r="A1276" t="s">
        <v>249</v>
      </c>
      <c r="B1276" t="s">
        <v>2386</v>
      </c>
      <c r="C1276">
        <v>1994</v>
      </c>
      <c r="E1276" t="s">
        <v>2990</v>
      </c>
      <c r="F1276" t="s">
        <v>8431</v>
      </c>
      <c r="G1276" t="s">
        <v>3980</v>
      </c>
    </row>
    <row r="1277" spans="1:7" x14ac:dyDescent="0.25">
      <c r="A1277" t="s">
        <v>2785</v>
      </c>
      <c r="B1277" t="s">
        <v>2386</v>
      </c>
      <c r="C1277">
        <v>1992</v>
      </c>
      <c r="E1277" t="s">
        <v>2990</v>
      </c>
      <c r="F1277" t="s">
        <v>9285</v>
      </c>
      <c r="G1277" t="s">
        <v>3980</v>
      </c>
    </row>
    <row r="1278" spans="1:7" x14ac:dyDescent="0.25">
      <c r="A1278" t="s">
        <v>997</v>
      </c>
      <c r="B1278" t="s">
        <v>2388</v>
      </c>
      <c r="C1278">
        <v>2006</v>
      </c>
      <c r="E1278" t="s">
        <v>3164</v>
      </c>
      <c r="F1278" t="s">
        <v>8672</v>
      </c>
      <c r="G1278" t="s">
        <v>3980</v>
      </c>
    </row>
    <row r="1279" spans="1:7" x14ac:dyDescent="0.25">
      <c r="A1279" t="s">
        <v>2386</v>
      </c>
      <c r="B1279" t="s">
        <v>2388</v>
      </c>
      <c r="C1279">
        <v>2022</v>
      </c>
      <c r="D1279" t="s">
        <v>180</v>
      </c>
      <c r="F1279" t="s">
        <v>9703</v>
      </c>
      <c r="G1279" t="s">
        <v>3980</v>
      </c>
    </row>
    <row r="1280" spans="1:7" x14ac:dyDescent="0.25">
      <c r="A1280" t="s">
        <v>1287</v>
      </c>
      <c r="B1280" t="s">
        <v>2390</v>
      </c>
      <c r="C1280">
        <v>2019</v>
      </c>
      <c r="E1280" t="s">
        <v>3226</v>
      </c>
      <c r="F1280" t="s">
        <v>8778</v>
      </c>
      <c r="G1280" t="s">
        <v>3980</v>
      </c>
    </row>
    <row r="1281" spans="1:7" x14ac:dyDescent="0.25">
      <c r="A1281" t="s">
        <v>2129</v>
      </c>
      <c r="B1281" t="s">
        <v>2390</v>
      </c>
      <c r="C1281">
        <v>2020</v>
      </c>
      <c r="E1281" s="10" t="s">
        <v>8343</v>
      </c>
      <c r="F1281" t="s">
        <v>8979</v>
      </c>
      <c r="G1281" t="s">
        <v>3980</v>
      </c>
    </row>
    <row r="1282" spans="1:7" x14ac:dyDescent="0.25">
      <c r="A1282" t="s">
        <v>2797</v>
      </c>
      <c r="B1282" t="s">
        <v>2390</v>
      </c>
      <c r="C1282">
        <v>2021</v>
      </c>
      <c r="E1282" t="s">
        <v>3226</v>
      </c>
      <c r="F1282" t="s">
        <v>9313</v>
      </c>
      <c r="G1282" t="s">
        <v>3980</v>
      </c>
    </row>
    <row r="1283" spans="1:7" x14ac:dyDescent="0.25">
      <c r="A1283" t="s">
        <v>752</v>
      </c>
      <c r="B1283" t="s">
        <v>9859</v>
      </c>
      <c r="C1283">
        <v>2018</v>
      </c>
      <c r="E1283" s="10" t="s">
        <v>9858</v>
      </c>
      <c r="F1283" t="s">
        <v>9862</v>
      </c>
      <c r="G1283" t="s">
        <v>3980</v>
      </c>
    </row>
    <row r="1284" spans="1:7" x14ac:dyDescent="0.25">
      <c r="A1284" t="s">
        <v>752</v>
      </c>
      <c r="B1284" t="s">
        <v>2396</v>
      </c>
      <c r="C1284">
        <v>2018</v>
      </c>
      <c r="E1284" t="s">
        <v>3115</v>
      </c>
      <c r="F1284" t="s">
        <v>8592</v>
      </c>
      <c r="G1284" t="s">
        <v>3980</v>
      </c>
    </row>
    <row r="1285" spans="1:7" x14ac:dyDescent="0.25">
      <c r="A1285" t="s">
        <v>2166</v>
      </c>
      <c r="B1285" t="s">
        <v>2396</v>
      </c>
      <c r="C1285">
        <v>2013</v>
      </c>
      <c r="E1285" t="s">
        <v>3115</v>
      </c>
      <c r="F1285" t="s">
        <v>9018</v>
      </c>
      <c r="G1285" t="s">
        <v>3980</v>
      </c>
    </row>
    <row r="1286" spans="1:7" x14ac:dyDescent="0.25">
      <c r="A1286" t="s">
        <v>155</v>
      </c>
      <c r="B1286" t="s">
        <v>2396</v>
      </c>
      <c r="C1286">
        <v>2011</v>
      </c>
      <c r="E1286" t="s">
        <v>3115</v>
      </c>
      <c r="F1286" t="s">
        <v>9259</v>
      </c>
      <c r="G1286" t="s">
        <v>3980</v>
      </c>
    </row>
    <row r="1287" spans="1:7" x14ac:dyDescent="0.25">
      <c r="A1287" t="s">
        <v>483</v>
      </c>
      <c r="B1287" t="s">
        <v>2399</v>
      </c>
      <c r="C1287">
        <v>2009</v>
      </c>
      <c r="E1287" t="s">
        <v>3055</v>
      </c>
      <c r="F1287" t="s">
        <v>8510</v>
      </c>
      <c r="G1287" t="s">
        <v>3980</v>
      </c>
    </row>
    <row r="1288" spans="1:7" x14ac:dyDescent="0.25">
      <c r="A1288" t="s">
        <v>915</v>
      </c>
      <c r="B1288" t="s">
        <v>2399</v>
      </c>
      <c r="C1288">
        <v>2002</v>
      </c>
      <c r="E1288" t="s">
        <v>3055</v>
      </c>
      <c r="F1288" t="s">
        <v>8648</v>
      </c>
      <c r="G1288" t="s">
        <v>3980</v>
      </c>
    </row>
    <row r="1289" spans="1:7" x14ac:dyDescent="0.25">
      <c r="A1289" t="s">
        <v>739</v>
      </c>
      <c r="B1289" t="s">
        <v>8068</v>
      </c>
      <c r="C1289">
        <v>2015</v>
      </c>
      <c r="E1289" s="10" t="s">
        <v>8082</v>
      </c>
      <c r="F1289" t="s">
        <v>9704</v>
      </c>
      <c r="G1289" t="s">
        <v>180</v>
      </c>
    </row>
    <row r="1290" spans="1:7" x14ac:dyDescent="0.25">
      <c r="A1290" t="s">
        <v>907</v>
      </c>
      <c r="B1290" t="s">
        <v>8068</v>
      </c>
      <c r="C1290">
        <v>2013</v>
      </c>
      <c r="E1290" s="10" t="s">
        <v>8082</v>
      </c>
      <c r="F1290" t="s">
        <v>9705</v>
      </c>
      <c r="G1290" t="s">
        <v>180</v>
      </c>
    </row>
    <row r="1291" spans="1:7" x14ac:dyDescent="0.25">
      <c r="A1291" t="s">
        <v>1248</v>
      </c>
      <c r="B1291" t="s">
        <v>8068</v>
      </c>
      <c r="C1291">
        <v>2020</v>
      </c>
      <c r="E1291" s="10" t="s">
        <v>8082</v>
      </c>
      <c r="F1291" t="s">
        <v>9706</v>
      </c>
      <c r="G1291" t="s">
        <v>180</v>
      </c>
    </row>
    <row r="1292" spans="1:7" x14ac:dyDescent="0.25">
      <c r="A1292" t="s">
        <v>1287</v>
      </c>
      <c r="B1292" t="s">
        <v>8068</v>
      </c>
      <c r="C1292">
        <v>2019</v>
      </c>
      <c r="E1292" s="10" t="s">
        <v>8082</v>
      </c>
      <c r="F1292" t="s">
        <v>9707</v>
      </c>
      <c r="G1292" t="s">
        <v>180</v>
      </c>
    </row>
    <row r="1293" spans="1:7" x14ac:dyDescent="0.25">
      <c r="A1293" t="s">
        <v>1137</v>
      </c>
      <c r="B1293" t="s">
        <v>7811</v>
      </c>
      <c r="C1293">
        <v>2012</v>
      </c>
      <c r="E1293" t="s">
        <v>7810</v>
      </c>
      <c r="F1293" t="s">
        <v>8731</v>
      </c>
      <c r="G1293" t="s">
        <v>3980</v>
      </c>
    </row>
    <row r="1294" spans="1:7" x14ac:dyDescent="0.25">
      <c r="A1294" t="s">
        <v>2166</v>
      </c>
      <c r="B1294" t="s">
        <v>7811</v>
      </c>
      <c r="C1294">
        <v>2013</v>
      </c>
      <c r="E1294" t="s">
        <v>7813</v>
      </c>
      <c r="F1294" t="s">
        <v>9019</v>
      </c>
      <c r="G1294" t="s">
        <v>3980</v>
      </c>
    </row>
    <row r="1295" spans="1:7" x14ac:dyDescent="0.25">
      <c r="A1295" t="s">
        <v>155</v>
      </c>
      <c r="B1295" t="s">
        <v>7811</v>
      </c>
      <c r="C1295">
        <v>2011</v>
      </c>
      <c r="E1295" t="s">
        <v>7810</v>
      </c>
      <c r="F1295" t="s">
        <v>9260</v>
      </c>
      <c r="G1295" t="s">
        <v>3980</v>
      </c>
    </row>
    <row r="1296" spans="1:7" x14ac:dyDescent="0.25">
      <c r="A1296" t="s">
        <v>2797</v>
      </c>
      <c r="B1296" t="s">
        <v>2403</v>
      </c>
      <c r="C1296">
        <v>2021</v>
      </c>
      <c r="E1296" t="s">
        <v>3006</v>
      </c>
      <c r="F1296" t="s">
        <v>9708</v>
      </c>
      <c r="G1296" t="s">
        <v>180</v>
      </c>
    </row>
    <row r="1297" spans="1:7" x14ac:dyDescent="0.25">
      <c r="A1297" t="s">
        <v>1378</v>
      </c>
      <c r="B1297" t="s">
        <v>2407</v>
      </c>
      <c r="C1297">
        <v>2013</v>
      </c>
      <c r="E1297" s="10" t="s">
        <v>8362</v>
      </c>
      <c r="F1297" t="s">
        <v>9709</v>
      </c>
      <c r="G1297" t="s">
        <v>180</v>
      </c>
    </row>
    <row r="1298" spans="1:7" x14ac:dyDescent="0.25">
      <c r="A1298" t="s">
        <v>1436</v>
      </c>
      <c r="B1298" t="s">
        <v>2407</v>
      </c>
      <c r="C1298">
        <v>2018</v>
      </c>
      <c r="E1298" t="s">
        <v>3243</v>
      </c>
      <c r="F1298" t="s">
        <v>9710</v>
      </c>
      <c r="G1298" t="s">
        <v>180</v>
      </c>
    </row>
    <row r="1299" spans="1:7" x14ac:dyDescent="0.25">
      <c r="A1299" t="s">
        <v>1848</v>
      </c>
      <c r="B1299" t="s">
        <v>2407</v>
      </c>
      <c r="C1299">
        <v>2015</v>
      </c>
      <c r="E1299" s="10" t="s">
        <v>8362</v>
      </c>
      <c r="F1299" t="s">
        <v>8939</v>
      </c>
      <c r="G1299" t="s">
        <v>3980</v>
      </c>
    </row>
    <row r="1300" spans="1:7" x14ac:dyDescent="0.25">
      <c r="A1300" t="s">
        <v>866</v>
      </c>
      <c r="B1300" t="s">
        <v>2409</v>
      </c>
      <c r="C1300">
        <v>2019</v>
      </c>
      <c r="E1300" t="s">
        <v>2975</v>
      </c>
      <c r="F1300" t="s">
        <v>9711</v>
      </c>
      <c r="G1300" t="s">
        <v>180</v>
      </c>
    </row>
    <row r="1301" spans="1:7" x14ac:dyDescent="0.25">
      <c r="A1301" t="s">
        <v>90</v>
      </c>
      <c r="B1301" t="s">
        <v>2409</v>
      </c>
      <c r="C1301">
        <v>2017</v>
      </c>
      <c r="E1301" t="s">
        <v>2975</v>
      </c>
      <c r="F1301" t="s">
        <v>9712</v>
      </c>
      <c r="G1301" t="s">
        <v>180</v>
      </c>
    </row>
    <row r="1302" spans="1:7" x14ac:dyDescent="0.25">
      <c r="A1302" t="s">
        <v>2421</v>
      </c>
      <c r="B1302" t="s">
        <v>2413</v>
      </c>
      <c r="C1302">
        <v>2008</v>
      </c>
      <c r="D1302" t="s">
        <v>180</v>
      </c>
      <c r="F1302" t="s">
        <v>9713</v>
      </c>
      <c r="G1302" t="s">
        <v>3980</v>
      </c>
    </row>
    <row r="1303" spans="1:7" x14ac:dyDescent="0.25">
      <c r="A1303" t="s">
        <v>2413</v>
      </c>
      <c r="B1303" t="s">
        <v>2417</v>
      </c>
      <c r="C1303">
        <v>2012</v>
      </c>
      <c r="D1303" t="s">
        <v>180</v>
      </c>
      <c r="F1303" t="s">
        <v>9714</v>
      </c>
      <c r="G1303" t="s">
        <v>3980</v>
      </c>
    </row>
    <row r="1304" spans="1:7" x14ac:dyDescent="0.25">
      <c r="A1304" t="s">
        <v>1788</v>
      </c>
      <c r="B1304" t="s">
        <v>2421</v>
      </c>
      <c r="C1304">
        <v>1987</v>
      </c>
      <c r="E1304" t="s">
        <v>3278</v>
      </c>
      <c r="F1304" t="s">
        <v>8909</v>
      </c>
      <c r="G1304" t="s">
        <v>3980</v>
      </c>
    </row>
    <row r="1305" spans="1:7" x14ac:dyDescent="0.25">
      <c r="A1305" t="s">
        <v>339</v>
      </c>
      <c r="B1305" t="s">
        <v>2424</v>
      </c>
      <c r="C1305">
        <v>2022</v>
      </c>
      <c r="E1305" t="s">
        <v>2975</v>
      </c>
      <c r="F1305" t="s">
        <v>8457</v>
      </c>
      <c r="G1305" t="s">
        <v>3980</v>
      </c>
    </row>
    <row r="1306" spans="1:7" x14ac:dyDescent="0.25">
      <c r="A1306" t="s">
        <v>1569</v>
      </c>
      <c r="B1306" t="s">
        <v>2424</v>
      </c>
      <c r="C1306">
        <v>2021</v>
      </c>
      <c r="E1306" t="s">
        <v>2975</v>
      </c>
      <c r="F1306" t="s">
        <v>8857</v>
      </c>
      <c r="G1306" t="s">
        <v>3980</v>
      </c>
    </row>
    <row r="1307" spans="1:7" x14ac:dyDescent="0.25">
      <c r="A1307" t="s">
        <v>90</v>
      </c>
      <c r="B1307" t="s">
        <v>2424</v>
      </c>
      <c r="C1307">
        <v>2017</v>
      </c>
      <c r="E1307" t="s">
        <v>2975</v>
      </c>
      <c r="F1307" t="s">
        <v>9121</v>
      </c>
      <c r="G1307" t="s">
        <v>3980</v>
      </c>
    </row>
    <row r="1308" spans="1:7" x14ac:dyDescent="0.25">
      <c r="A1308" t="s">
        <v>1569</v>
      </c>
      <c r="B1308" t="s">
        <v>14080</v>
      </c>
      <c r="C1308">
        <v>2021</v>
      </c>
      <c r="E1308" s="10" t="s">
        <v>14079</v>
      </c>
      <c r="F1308" t="s">
        <v>14081</v>
      </c>
      <c r="G1308" t="s">
        <v>3980</v>
      </c>
    </row>
    <row r="1309" spans="1:7" x14ac:dyDescent="0.25">
      <c r="A1309" t="s">
        <v>2917</v>
      </c>
      <c r="B1309" t="s">
        <v>14080</v>
      </c>
      <c r="C1309">
        <v>2022</v>
      </c>
      <c r="D1309" t="s">
        <v>180</v>
      </c>
      <c r="F1309" t="s">
        <v>14093</v>
      </c>
      <c r="G1309" t="s">
        <v>3980</v>
      </c>
    </row>
    <row r="1310" spans="1:7" x14ac:dyDescent="0.25">
      <c r="A1310" t="s">
        <v>1585</v>
      </c>
      <c r="B1310" t="s">
        <v>2428</v>
      </c>
      <c r="C1310">
        <v>2019</v>
      </c>
      <c r="E1310" s="10" t="s">
        <v>8325</v>
      </c>
      <c r="F1310" t="s">
        <v>8861</v>
      </c>
      <c r="G1310" t="s">
        <v>3980</v>
      </c>
    </row>
    <row r="1311" spans="1:7" x14ac:dyDescent="0.25">
      <c r="A1311" t="s">
        <v>2797</v>
      </c>
      <c r="B1311" t="s">
        <v>2428</v>
      </c>
      <c r="C1311">
        <v>2021</v>
      </c>
      <c r="E1311" t="s">
        <v>3006</v>
      </c>
      <c r="F1311" t="s">
        <v>9715</v>
      </c>
      <c r="G1311" t="s">
        <v>180</v>
      </c>
    </row>
    <row r="1312" spans="1:7" x14ac:dyDescent="0.25">
      <c r="A1312" t="s">
        <v>1287</v>
      </c>
      <c r="B1312" t="s">
        <v>2432</v>
      </c>
      <c r="C1312">
        <v>2019</v>
      </c>
      <c r="E1312" t="s">
        <v>2975</v>
      </c>
      <c r="F1312" t="s">
        <v>8779</v>
      </c>
      <c r="G1312" t="s">
        <v>3980</v>
      </c>
    </row>
    <row r="1313" spans="1:7" x14ac:dyDescent="0.25">
      <c r="A1313" t="s">
        <v>90</v>
      </c>
      <c r="B1313" t="s">
        <v>2432</v>
      </c>
      <c r="C1313">
        <v>2017</v>
      </c>
      <c r="E1313" t="s">
        <v>2975</v>
      </c>
      <c r="F1313" t="s">
        <v>9122</v>
      </c>
      <c r="G1313" t="s">
        <v>3980</v>
      </c>
    </row>
    <row r="1314" spans="1:7" x14ac:dyDescent="0.25">
      <c r="A1314" t="s">
        <v>2421</v>
      </c>
      <c r="B1314" t="s">
        <v>2436</v>
      </c>
      <c r="C1314">
        <v>2008</v>
      </c>
      <c r="E1314" t="s">
        <v>2439</v>
      </c>
      <c r="F1314" t="s">
        <v>9184</v>
      </c>
      <c r="G1314" t="s">
        <v>3980</v>
      </c>
    </row>
    <row r="1315" spans="1:7" x14ac:dyDescent="0.25">
      <c r="A1315" t="s">
        <v>249</v>
      </c>
      <c r="B1315" t="s">
        <v>2440</v>
      </c>
      <c r="C1315">
        <v>1994</v>
      </c>
      <c r="E1315" t="s">
        <v>2991</v>
      </c>
      <c r="F1315" t="s">
        <v>8432</v>
      </c>
      <c r="G1315" t="s">
        <v>3980</v>
      </c>
    </row>
    <row r="1316" spans="1:7" x14ac:dyDescent="0.25">
      <c r="A1316" t="s">
        <v>546</v>
      </c>
      <c r="B1316" t="s">
        <v>2440</v>
      </c>
      <c r="C1316">
        <v>2010</v>
      </c>
      <c r="D1316" t="s">
        <v>180</v>
      </c>
      <c r="F1316" t="s">
        <v>9716</v>
      </c>
      <c r="G1316" t="s">
        <v>3980</v>
      </c>
    </row>
    <row r="1317" spans="1:7" x14ac:dyDescent="0.25">
      <c r="A1317" t="s">
        <v>346</v>
      </c>
      <c r="B1317" t="s">
        <v>2448</v>
      </c>
      <c r="C1317">
        <v>2023</v>
      </c>
      <c r="E1317" t="s">
        <v>3006</v>
      </c>
      <c r="F1317" t="s">
        <v>9717</v>
      </c>
      <c r="G1317" t="s">
        <v>180</v>
      </c>
    </row>
    <row r="1318" spans="1:7" x14ac:dyDescent="0.25">
      <c r="A1318" t="s">
        <v>2370</v>
      </c>
      <c r="B1318" t="s">
        <v>2448</v>
      </c>
      <c r="C1318">
        <v>2021</v>
      </c>
      <c r="E1318" t="s">
        <v>2975</v>
      </c>
      <c r="F1318" t="s">
        <v>9153</v>
      </c>
      <c r="G1318" t="s">
        <v>3980</v>
      </c>
    </row>
    <row r="1319" spans="1:7" x14ac:dyDescent="0.25">
      <c r="A1319" t="s">
        <v>155</v>
      </c>
      <c r="B1319" t="s">
        <v>2452</v>
      </c>
      <c r="C1319">
        <v>2011</v>
      </c>
      <c r="E1319" t="s">
        <v>3402</v>
      </c>
      <c r="F1319" t="s">
        <v>9261</v>
      </c>
      <c r="G1319" t="s">
        <v>3980</v>
      </c>
    </row>
    <row r="1320" spans="1:7" x14ac:dyDescent="0.25">
      <c r="A1320" t="s">
        <v>752</v>
      </c>
      <c r="B1320" t="s">
        <v>8290</v>
      </c>
      <c r="C1320">
        <v>2018</v>
      </c>
      <c r="E1320" s="10" t="s">
        <v>8300</v>
      </c>
      <c r="F1320" t="s">
        <v>9998</v>
      </c>
      <c r="G1320" t="s">
        <v>180</v>
      </c>
    </row>
    <row r="1321" spans="1:7" x14ac:dyDescent="0.25">
      <c r="A1321" t="s">
        <v>1436</v>
      </c>
      <c r="B1321" t="s">
        <v>8290</v>
      </c>
      <c r="C1321">
        <v>2018</v>
      </c>
      <c r="E1321" s="10" t="s">
        <v>8300</v>
      </c>
      <c r="F1321" t="s">
        <v>9998</v>
      </c>
      <c r="G1321" t="s">
        <v>180</v>
      </c>
    </row>
    <row r="1322" spans="1:7" x14ac:dyDescent="0.25">
      <c r="A1322" t="s">
        <v>90</v>
      </c>
      <c r="B1322" t="s">
        <v>8290</v>
      </c>
      <c r="C1322">
        <v>2017</v>
      </c>
      <c r="E1322" s="10" t="s">
        <v>8300</v>
      </c>
      <c r="F1322" t="s">
        <v>9998</v>
      </c>
      <c r="G1322" t="s">
        <v>180</v>
      </c>
    </row>
    <row r="1323" spans="1:7" x14ac:dyDescent="0.25">
      <c r="A1323" t="s">
        <v>178</v>
      </c>
      <c r="B1323" t="s">
        <v>2456</v>
      </c>
      <c r="C1323">
        <v>2022</v>
      </c>
      <c r="E1323" s="10" t="s">
        <v>2459</v>
      </c>
      <c r="F1323" t="s">
        <v>8419</v>
      </c>
      <c r="G1323" t="s">
        <v>3980</v>
      </c>
    </row>
    <row r="1324" spans="1:7" x14ac:dyDescent="0.25">
      <c r="A1324" t="s">
        <v>450</v>
      </c>
      <c r="B1324" t="s">
        <v>2456</v>
      </c>
      <c r="C1324">
        <v>2022</v>
      </c>
      <c r="E1324" s="10" t="s">
        <v>2459</v>
      </c>
      <c r="F1324" t="s">
        <v>8503</v>
      </c>
      <c r="G1324" t="s">
        <v>3980</v>
      </c>
    </row>
    <row r="1325" spans="1:7" x14ac:dyDescent="0.25">
      <c r="A1325" t="s">
        <v>490</v>
      </c>
      <c r="B1325" t="s">
        <v>2456</v>
      </c>
      <c r="C1325">
        <v>2022</v>
      </c>
      <c r="E1325" s="10" t="s">
        <v>2459</v>
      </c>
      <c r="F1325" t="s">
        <v>8525</v>
      </c>
      <c r="G1325" t="s">
        <v>3980</v>
      </c>
    </row>
    <row r="1326" spans="1:7" x14ac:dyDescent="0.25">
      <c r="A1326" t="s">
        <v>1836</v>
      </c>
      <c r="B1326" t="s">
        <v>2456</v>
      </c>
      <c r="C1326">
        <v>2019</v>
      </c>
      <c r="E1326" s="10" t="s">
        <v>2459</v>
      </c>
      <c r="F1326" t="s">
        <v>8919</v>
      </c>
      <c r="G1326" t="s">
        <v>3980</v>
      </c>
    </row>
    <row r="1327" spans="1:7" x14ac:dyDescent="0.25">
      <c r="A1327" t="s">
        <v>2185</v>
      </c>
      <c r="B1327" t="s">
        <v>2456</v>
      </c>
      <c r="C1327">
        <v>2022</v>
      </c>
      <c r="E1327" s="10" t="s">
        <v>2459</v>
      </c>
      <c r="F1327" t="s">
        <v>9024</v>
      </c>
      <c r="G1327" t="s">
        <v>3980</v>
      </c>
    </row>
    <row r="1328" spans="1:7" x14ac:dyDescent="0.25">
      <c r="A1328" t="s">
        <v>8333</v>
      </c>
      <c r="B1328" t="s">
        <v>2456</v>
      </c>
      <c r="C1328">
        <v>2022</v>
      </c>
      <c r="E1328" s="10" t="s">
        <v>2459</v>
      </c>
      <c r="F1328" t="s">
        <v>9027</v>
      </c>
      <c r="G1328" t="s">
        <v>3980</v>
      </c>
    </row>
    <row r="1329" spans="1:7" x14ac:dyDescent="0.25">
      <c r="A1329" t="s">
        <v>2390</v>
      </c>
      <c r="B1329" t="s">
        <v>2456</v>
      </c>
      <c r="C1329">
        <v>2022</v>
      </c>
      <c r="E1329" s="10" t="s">
        <v>2459</v>
      </c>
      <c r="F1329" t="s">
        <v>9155</v>
      </c>
      <c r="G1329" t="s">
        <v>3980</v>
      </c>
    </row>
    <row r="1330" spans="1:7" x14ac:dyDescent="0.25">
      <c r="A1330" t="s">
        <v>2403</v>
      </c>
      <c r="B1330" t="s">
        <v>2456</v>
      </c>
      <c r="C1330">
        <v>2022</v>
      </c>
      <c r="E1330" s="10" t="s">
        <v>2459</v>
      </c>
      <c r="F1330" t="s">
        <v>9156</v>
      </c>
      <c r="G1330" t="s">
        <v>3980</v>
      </c>
    </row>
    <row r="1331" spans="1:7" x14ac:dyDescent="0.25">
      <c r="A1331" t="s">
        <v>2797</v>
      </c>
      <c r="B1331" t="s">
        <v>2456</v>
      </c>
      <c r="C1331">
        <v>2021</v>
      </c>
      <c r="E1331" s="10" t="s">
        <v>2459</v>
      </c>
      <c r="F1331" t="s">
        <v>9718</v>
      </c>
      <c r="G1331" t="s">
        <v>180</v>
      </c>
    </row>
    <row r="1332" spans="1:7" x14ac:dyDescent="0.25">
      <c r="A1332" t="s">
        <v>2821</v>
      </c>
      <c r="B1332" t="s">
        <v>2456</v>
      </c>
      <c r="C1332">
        <v>2022</v>
      </c>
      <c r="E1332" s="10" t="s">
        <v>2459</v>
      </c>
      <c r="F1332" t="s">
        <v>9324</v>
      </c>
      <c r="G1332" t="s">
        <v>3980</v>
      </c>
    </row>
    <row r="1333" spans="1:7" x14ac:dyDescent="0.25">
      <c r="A1333" t="s">
        <v>1287</v>
      </c>
      <c r="B1333" t="s">
        <v>9937</v>
      </c>
      <c r="C1333">
        <v>2019</v>
      </c>
      <c r="E1333" s="10" t="s">
        <v>9936</v>
      </c>
      <c r="F1333" t="s">
        <v>9941</v>
      </c>
      <c r="G1333" t="s">
        <v>3980</v>
      </c>
    </row>
    <row r="1334" spans="1:7" x14ac:dyDescent="0.25">
      <c r="A1334" t="s">
        <v>2088</v>
      </c>
      <c r="B1334" t="s">
        <v>9937</v>
      </c>
      <c r="C1334">
        <v>2023</v>
      </c>
      <c r="E1334" s="10" t="s">
        <v>9936</v>
      </c>
      <c r="F1334" t="s">
        <v>9942</v>
      </c>
      <c r="G1334" t="s">
        <v>3980</v>
      </c>
    </row>
    <row r="1335" spans="1:7" x14ac:dyDescent="0.25">
      <c r="A1335" t="s">
        <v>90</v>
      </c>
      <c r="B1335" t="s">
        <v>9937</v>
      </c>
      <c r="C1335">
        <v>2017</v>
      </c>
      <c r="E1335" s="10" t="s">
        <v>9936</v>
      </c>
      <c r="F1335" t="s">
        <v>9940</v>
      </c>
      <c r="G1335" t="s">
        <v>3980</v>
      </c>
    </row>
    <row r="1336" spans="1:7" x14ac:dyDescent="0.25">
      <c r="A1336" t="s">
        <v>1287</v>
      </c>
      <c r="B1336" t="s">
        <v>2460</v>
      </c>
      <c r="C1336">
        <v>2019</v>
      </c>
      <c r="E1336" s="10" t="s">
        <v>14014</v>
      </c>
      <c r="F1336" t="s">
        <v>9719</v>
      </c>
      <c r="G1336" t="s">
        <v>3980</v>
      </c>
    </row>
    <row r="1337" spans="1:7" x14ac:dyDescent="0.25">
      <c r="A1337" t="s">
        <v>90</v>
      </c>
      <c r="B1337" t="s">
        <v>2464</v>
      </c>
      <c r="C1337">
        <v>2017</v>
      </c>
      <c r="E1337" s="10" t="s">
        <v>3369</v>
      </c>
      <c r="F1337" t="s">
        <v>9123</v>
      </c>
      <c r="G1337" t="s">
        <v>3980</v>
      </c>
    </row>
    <row r="1338" spans="1:7" x14ac:dyDescent="0.25">
      <c r="A1338" t="s">
        <v>346</v>
      </c>
      <c r="B1338" t="s">
        <v>2468</v>
      </c>
      <c r="C1338">
        <v>2023</v>
      </c>
      <c r="E1338" t="s">
        <v>3042</v>
      </c>
      <c r="F1338" t="s">
        <v>8494</v>
      </c>
      <c r="G1338" t="s">
        <v>3980</v>
      </c>
    </row>
    <row r="1339" spans="1:7" x14ac:dyDescent="0.25">
      <c r="A1339" t="s">
        <v>1569</v>
      </c>
      <c r="B1339" t="s">
        <v>2468</v>
      </c>
      <c r="C1339">
        <v>2021</v>
      </c>
      <c r="E1339" t="s">
        <v>3042</v>
      </c>
      <c r="F1339" t="s">
        <v>8858</v>
      </c>
      <c r="G1339" t="s">
        <v>3980</v>
      </c>
    </row>
    <row r="1340" spans="1:7" x14ac:dyDescent="0.25">
      <c r="A1340" t="s">
        <v>1944</v>
      </c>
      <c r="B1340" t="s">
        <v>2468</v>
      </c>
      <c r="C1340">
        <v>2022</v>
      </c>
      <c r="E1340" t="s">
        <v>3042</v>
      </c>
      <c r="F1340" t="s">
        <v>8954</v>
      </c>
      <c r="G1340" t="s">
        <v>3980</v>
      </c>
    </row>
    <row r="1341" spans="1:7" x14ac:dyDescent="0.25">
      <c r="A1341" t="s">
        <v>490</v>
      </c>
      <c r="B1341" t="s">
        <v>8062</v>
      </c>
      <c r="C1341">
        <v>2022</v>
      </c>
      <c r="E1341" s="10" t="s">
        <v>8081</v>
      </c>
      <c r="F1341" t="s">
        <v>8405</v>
      </c>
      <c r="G1341" t="s">
        <v>3980</v>
      </c>
    </row>
    <row r="1342" spans="1:7" x14ac:dyDescent="0.25">
      <c r="A1342" t="s">
        <v>840</v>
      </c>
      <c r="B1342" t="s">
        <v>8062</v>
      </c>
      <c r="C1342">
        <v>1996</v>
      </c>
      <c r="E1342" s="10" t="s">
        <v>8081</v>
      </c>
      <c r="F1342" t="s">
        <v>8626</v>
      </c>
      <c r="G1342" t="s">
        <v>3980</v>
      </c>
    </row>
    <row r="1343" spans="1:7" x14ac:dyDescent="0.25">
      <c r="A1343" t="s">
        <v>2797</v>
      </c>
      <c r="B1343" t="s">
        <v>8062</v>
      </c>
      <c r="C1343">
        <v>2021</v>
      </c>
      <c r="E1343" s="10" t="s">
        <v>8081</v>
      </c>
      <c r="F1343" t="s">
        <v>9314</v>
      </c>
      <c r="G1343" t="s">
        <v>3980</v>
      </c>
    </row>
    <row r="1344" spans="1:7" x14ac:dyDescent="0.25">
      <c r="A1344" t="s">
        <v>249</v>
      </c>
      <c r="B1344" t="s">
        <v>2474</v>
      </c>
      <c r="C1344">
        <v>1994</v>
      </c>
      <c r="E1344" s="10" t="s">
        <v>2992</v>
      </c>
      <c r="F1344" t="s">
        <v>14013</v>
      </c>
      <c r="G1344" t="s">
        <v>3980</v>
      </c>
    </row>
    <row r="1345" spans="1:7" x14ac:dyDescent="0.25">
      <c r="A1345" t="s">
        <v>739</v>
      </c>
      <c r="B1345" t="s">
        <v>2474</v>
      </c>
      <c r="C1345">
        <v>2015</v>
      </c>
      <c r="E1345" s="10" t="s">
        <v>2992</v>
      </c>
      <c r="F1345" t="s">
        <v>14013</v>
      </c>
      <c r="G1345" t="s">
        <v>3980</v>
      </c>
    </row>
    <row r="1346" spans="1:7" x14ac:dyDescent="0.25">
      <c r="A1346" t="s">
        <v>840</v>
      </c>
      <c r="B1346" t="s">
        <v>2474</v>
      </c>
      <c r="C1346">
        <v>1996</v>
      </c>
      <c r="E1346" s="10" t="s">
        <v>2992</v>
      </c>
      <c r="F1346" t="s">
        <v>14013</v>
      </c>
      <c r="G1346" t="s">
        <v>3980</v>
      </c>
    </row>
    <row r="1347" spans="1:7" x14ac:dyDescent="0.25">
      <c r="A1347" t="s">
        <v>2421</v>
      </c>
      <c r="B1347" t="s">
        <v>2478</v>
      </c>
      <c r="C1347">
        <v>2008</v>
      </c>
      <c r="E1347" t="s">
        <v>3388</v>
      </c>
      <c r="F1347" t="s">
        <v>9720</v>
      </c>
      <c r="G1347" t="s">
        <v>180</v>
      </c>
    </row>
    <row r="1348" spans="1:7" x14ac:dyDescent="0.25">
      <c r="A1348" t="s">
        <v>1531</v>
      </c>
      <c r="B1348" t="s">
        <v>2482</v>
      </c>
      <c r="C1348">
        <v>1995</v>
      </c>
      <c r="E1348" t="s">
        <v>3248</v>
      </c>
      <c r="F1348" t="s">
        <v>8834</v>
      </c>
      <c r="G1348" t="s">
        <v>3980</v>
      </c>
    </row>
    <row r="1349" spans="1:7" x14ac:dyDescent="0.25">
      <c r="A1349" t="s">
        <v>1788</v>
      </c>
      <c r="B1349" t="s">
        <v>2482</v>
      </c>
      <c r="C1349">
        <v>1987</v>
      </c>
      <c r="E1349" t="s">
        <v>3248</v>
      </c>
      <c r="F1349" t="s">
        <v>8910</v>
      </c>
      <c r="G1349" t="s">
        <v>3980</v>
      </c>
    </row>
    <row r="1350" spans="1:7" x14ac:dyDescent="0.25">
      <c r="A1350" t="s">
        <v>1428</v>
      </c>
      <c r="B1350" t="s">
        <v>9875</v>
      </c>
      <c r="C1350">
        <v>2021</v>
      </c>
      <c r="E1350" s="10" t="s">
        <v>9874</v>
      </c>
      <c r="F1350" t="s">
        <v>9880</v>
      </c>
      <c r="G1350" t="s">
        <v>3980</v>
      </c>
    </row>
    <row r="1351" spans="1:7" x14ac:dyDescent="0.25">
      <c r="A1351" t="s">
        <v>90</v>
      </c>
      <c r="B1351" t="s">
        <v>9875</v>
      </c>
      <c r="C1351">
        <v>2017</v>
      </c>
      <c r="E1351" s="10" t="s">
        <v>9874</v>
      </c>
      <c r="F1351" t="s">
        <v>9879</v>
      </c>
      <c r="G1351" t="s">
        <v>3980</v>
      </c>
    </row>
    <row r="1352" spans="1:7" x14ac:dyDescent="0.25">
      <c r="A1352" t="s">
        <v>1848</v>
      </c>
      <c r="B1352" t="s">
        <v>2485</v>
      </c>
      <c r="C1352">
        <v>2015</v>
      </c>
      <c r="E1352" t="s">
        <v>2488</v>
      </c>
      <c r="F1352" t="s">
        <v>8940</v>
      </c>
      <c r="G1352" t="s">
        <v>3980</v>
      </c>
    </row>
    <row r="1353" spans="1:7" x14ac:dyDescent="0.25">
      <c r="A1353" t="s">
        <v>2421</v>
      </c>
      <c r="B1353" t="s">
        <v>2485</v>
      </c>
      <c r="C1353">
        <v>2008</v>
      </c>
      <c r="E1353" t="s">
        <v>3389</v>
      </c>
      <c r="F1353" t="s">
        <v>9185</v>
      </c>
      <c r="G1353" t="s">
        <v>3980</v>
      </c>
    </row>
    <row r="1354" spans="1:7" x14ac:dyDescent="0.25">
      <c r="A1354" t="s">
        <v>155</v>
      </c>
      <c r="B1354" t="s">
        <v>2485</v>
      </c>
      <c r="C1354">
        <v>2011</v>
      </c>
      <c r="E1354" t="s">
        <v>3389</v>
      </c>
      <c r="F1354" t="s">
        <v>9262</v>
      </c>
      <c r="G1354" t="s">
        <v>3980</v>
      </c>
    </row>
    <row r="1355" spans="1:7" x14ac:dyDescent="0.25">
      <c r="A1355" t="s">
        <v>1447</v>
      </c>
      <c r="B1355" t="s">
        <v>8375</v>
      </c>
      <c r="C1355">
        <v>2001</v>
      </c>
      <c r="E1355" s="10" t="s">
        <v>8374</v>
      </c>
      <c r="F1355" t="s">
        <v>14015</v>
      </c>
      <c r="G1355" t="s">
        <v>3980</v>
      </c>
    </row>
    <row r="1356" spans="1:7" x14ac:dyDescent="0.25">
      <c r="A1356" t="s">
        <v>1810</v>
      </c>
      <c r="B1356" t="s">
        <v>8375</v>
      </c>
      <c r="C1356">
        <v>2019</v>
      </c>
      <c r="E1356" t="s">
        <v>3286</v>
      </c>
      <c r="F1356" t="s">
        <v>8917</v>
      </c>
      <c r="G1356" t="s">
        <v>3980</v>
      </c>
    </row>
    <row r="1357" spans="1:7" x14ac:dyDescent="0.25">
      <c r="A1357" t="s">
        <v>2088</v>
      </c>
      <c r="B1357" t="s">
        <v>8375</v>
      </c>
      <c r="C1357">
        <v>2023</v>
      </c>
      <c r="E1357" s="10" t="s">
        <v>8374</v>
      </c>
      <c r="F1357" t="s">
        <v>14015</v>
      </c>
      <c r="G1357" t="s">
        <v>3980</v>
      </c>
    </row>
    <row r="1358" spans="1:7" x14ac:dyDescent="0.25">
      <c r="A1358" t="s">
        <v>2166</v>
      </c>
      <c r="B1358" t="s">
        <v>2491</v>
      </c>
      <c r="C1358">
        <v>2013</v>
      </c>
      <c r="E1358" t="s">
        <v>3327</v>
      </c>
      <c r="F1358" t="s">
        <v>9020</v>
      </c>
      <c r="G1358" t="s">
        <v>3980</v>
      </c>
    </row>
    <row r="1359" spans="1:7" x14ac:dyDescent="0.25">
      <c r="A1359" t="s">
        <v>907</v>
      </c>
      <c r="B1359" t="s">
        <v>2495</v>
      </c>
      <c r="C1359">
        <v>2013</v>
      </c>
      <c r="E1359" s="10" t="s">
        <v>8372</v>
      </c>
      <c r="F1359" t="s">
        <v>9721</v>
      </c>
      <c r="G1359" t="s">
        <v>180</v>
      </c>
    </row>
    <row r="1360" spans="1:7" x14ac:dyDescent="0.25">
      <c r="A1360" t="s">
        <v>1137</v>
      </c>
      <c r="B1360" t="s">
        <v>2495</v>
      </c>
      <c r="C1360">
        <v>2012</v>
      </c>
      <c r="E1360" t="s">
        <v>3191</v>
      </c>
      <c r="F1360" t="s">
        <v>9722</v>
      </c>
      <c r="G1360" t="s">
        <v>180</v>
      </c>
    </row>
    <row r="1361" spans="1:7" x14ac:dyDescent="0.25">
      <c r="A1361" t="s">
        <v>917</v>
      </c>
      <c r="B1361" t="s">
        <v>2499</v>
      </c>
      <c r="C1361">
        <v>2019</v>
      </c>
      <c r="E1361" t="s">
        <v>3143</v>
      </c>
      <c r="F1361" t="s">
        <v>8649</v>
      </c>
      <c r="G1361" t="s">
        <v>3980</v>
      </c>
    </row>
    <row r="1362" spans="1:7" x14ac:dyDescent="0.25">
      <c r="A1362" t="s">
        <v>90</v>
      </c>
      <c r="B1362" t="s">
        <v>2503</v>
      </c>
      <c r="C1362">
        <v>2017</v>
      </c>
      <c r="E1362" s="10" t="s">
        <v>8347</v>
      </c>
      <c r="F1362" t="s">
        <v>9124</v>
      </c>
      <c r="G1362" t="s">
        <v>3980</v>
      </c>
    </row>
    <row r="1363" spans="1:7" x14ac:dyDescent="0.25">
      <c r="A1363" t="s">
        <v>997</v>
      </c>
      <c r="B1363" t="s">
        <v>2507</v>
      </c>
      <c r="C1363">
        <v>2006</v>
      </c>
      <c r="E1363" t="s">
        <v>3165</v>
      </c>
      <c r="F1363" t="s">
        <v>9723</v>
      </c>
      <c r="G1363" t="s">
        <v>180</v>
      </c>
    </row>
    <row r="1364" spans="1:7" x14ac:dyDescent="0.25">
      <c r="A1364" t="s">
        <v>1287</v>
      </c>
      <c r="B1364" t="s">
        <v>2507</v>
      </c>
      <c r="C1364">
        <v>2019</v>
      </c>
      <c r="E1364" t="s">
        <v>3165</v>
      </c>
      <c r="F1364" t="s">
        <v>9341</v>
      </c>
      <c r="G1364" t="s">
        <v>3980</v>
      </c>
    </row>
    <row r="1365" spans="1:7" x14ac:dyDescent="0.25">
      <c r="A1365" t="s">
        <v>1542</v>
      </c>
      <c r="B1365" t="s">
        <v>2507</v>
      </c>
      <c r="C1365">
        <v>2021</v>
      </c>
      <c r="E1365" t="s">
        <v>3165</v>
      </c>
      <c r="F1365" t="s">
        <v>9342</v>
      </c>
      <c r="G1365" t="s">
        <v>3980</v>
      </c>
    </row>
    <row r="1366" spans="1:7" x14ac:dyDescent="0.25">
      <c r="A1366" t="s">
        <v>1569</v>
      </c>
      <c r="B1366" t="s">
        <v>2515</v>
      </c>
      <c r="C1366">
        <v>2021</v>
      </c>
      <c r="E1366" t="s">
        <v>3257</v>
      </c>
      <c r="F1366" t="s">
        <v>8859</v>
      </c>
      <c r="G1366" t="s">
        <v>3980</v>
      </c>
    </row>
    <row r="1367" spans="1:7" x14ac:dyDescent="0.25">
      <c r="A1367" t="s">
        <v>2088</v>
      </c>
      <c r="B1367" t="s">
        <v>2517</v>
      </c>
      <c r="C1367">
        <v>2023</v>
      </c>
      <c r="E1367" t="s">
        <v>3301</v>
      </c>
      <c r="F1367" t="s">
        <v>8962</v>
      </c>
      <c r="G1367" t="s">
        <v>3980</v>
      </c>
    </row>
    <row r="1368" spans="1:7" x14ac:dyDescent="0.25">
      <c r="A1368" t="s">
        <v>2129</v>
      </c>
      <c r="B1368" t="s">
        <v>2517</v>
      </c>
      <c r="C1368">
        <v>2020</v>
      </c>
      <c r="E1368" t="s">
        <v>3301</v>
      </c>
      <c r="F1368" t="s">
        <v>8980</v>
      </c>
      <c r="G1368" t="s">
        <v>3980</v>
      </c>
    </row>
    <row r="1369" spans="1:7" x14ac:dyDescent="0.25">
      <c r="A1369" t="s">
        <v>2139</v>
      </c>
      <c r="B1369" t="s">
        <v>2517</v>
      </c>
      <c r="C1369">
        <v>2020</v>
      </c>
      <c r="E1369" t="s">
        <v>3301</v>
      </c>
      <c r="F1369" t="s">
        <v>8986</v>
      </c>
      <c r="G1369" t="s">
        <v>3980</v>
      </c>
    </row>
    <row r="1370" spans="1:7" x14ac:dyDescent="0.25">
      <c r="A1370" t="s">
        <v>2797</v>
      </c>
      <c r="B1370" t="s">
        <v>2519</v>
      </c>
      <c r="C1370">
        <v>2021</v>
      </c>
      <c r="E1370" t="s">
        <v>3419</v>
      </c>
      <c r="F1370" t="s">
        <v>9315</v>
      </c>
      <c r="G1370" t="s">
        <v>3980</v>
      </c>
    </row>
    <row r="1371" spans="1:7" x14ac:dyDescent="0.25">
      <c r="A1371" t="s">
        <v>1137</v>
      </c>
      <c r="B1371" t="s">
        <v>2523</v>
      </c>
      <c r="C1371">
        <v>2012</v>
      </c>
      <c r="E1371" t="s">
        <v>3206</v>
      </c>
      <c r="F1371" t="s">
        <v>8732</v>
      </c>
      <c r="G1371" t="s">
        <v>3980</v>
      </c>
    </row>
    <row r="1372" spans="1:7" x14ac:dyDescent="0.25">
      <c r="A1372" t="s">
        <v>2421</v>
      </c>
      <c r="B1372" t="s">
        <v>2523</v>
      </c>
      <c r="C1372">
        <v>2008</v>
      </c>
      <c r="E1372" t="s">
        <v>3206</v>
      </c>
      <c r="F1372" t="s">
        <v>9186</v>
      </c>
      <c r="G1372" t="s">
        <v>3980</v>
      </c>
    </row>
    <row r="1373" spans="1:7" x14ac:dyDescent="0.25">
      <c r="A1373" t="s">
        <v>155</v>
      </c>
      <c r="B1373" t="s">
        <v>2523</v>
      </c>
      <c r="C1373">
        <v>2011</v>
      </c>
      <c r="E1373" t="s">
        <v>3206</v>
      </c>
      <c r="F1373" t="s">
        <v>9263</v>
      </c>
      <c r="G1373" t="s">
        <v>3980</v>
      </c>
    </row>
    <row r="1374" spans="1:7" x14ac:dyDescent="0.25">
      <c r="A1374" t="s">
        <v>334</v>
      </c>
      <c r="B1374" t="s">
        <v>2530</v>
      </c>
      <c r="C1374">
        <v>1997</v>
      </c>
      <c r="E1374" t="s">
        <v>3003</v>
      </c>
      <c r="F1374" t="s">
        <v>8445</v>
      </c>
      <c r="G1374" t="s">
        <v>3980</v>
      </c>
    </row>
    <row r="1375" spans="1:7" x14ac:dyDescent="0.25">
      <c r="A1375" t="s">
        <v>1039</v>
      </c>
      <c r="B1375" t="s">
        <v>2530</v>
      </c>
      <c r="C1375">
        <v>2016</v>
      </c>
      <c r="E1375" t="s">
        <v>3003</v>
      </c>
      <c r="F1375" t="s">
        <v>8697</v>
      </c>
      <c r="G1375" t="s">
        <v>3980</v>
      </c>
    </row>
    <row r="1376" spans="1:7" x14ac:dyDescent="0.25">
      <c r="A1376" t="s">
        <v>2530</v>
      </c>
      <c r="B1376" t="s">
        <v>2533</v>
      </c>
      <c r="C1376">
        <v>2021</v>
      </c>
      <c r="D1376" t="s">
        <v>180</v>
      </c>
      <c r="F1376" t="s">
        <v>9724</v>
      </c>
      <c r="G1376" t="s">
        <v>3980</v>
      </c>
    </row>
    <row r="1377" spans="1:7" x14ac:dyDescent="0.25">
      <c r="A1377" t="s">
        <v>840</v>
      </c>
      <c r="B1377" t="s">
        <v>2536</v>
      </c>
      <c r="C1377">
        <v>1996</v>
      </c>
      <c r="E1377" t="s">
        <v>3130</v>
      </c>
      <c r="F1377" t="s">
        <v>8627</v>
      </c>
      <c r="G1377" t="s">
        <v>3980</v>
      </c>
    </row>
    <row r="1378" spans="1:7" x14ac:dyDescent="0.25">
      <c r="A1378" t="s">
        <v>1788</v>
      </c>
      <c r="B1378" t="s">
        <v>2536</v>
      </c>
      <c r="C1378">
        <v>1987</v>
      </c>
      <c r="E1378" t="s">
        <v>3279</v>
      </c>
      <c r="F1378" t="s">
        <v>8911</v>
      </c>
      <c r="G1378" t="s">
        <v>3980</v>
      </c>
    </row>
    <row r="1379" spans="1:7" x14ac:dyDescent="0.25">
      <c r="A1379" t="s">
        <v>2147</v>
      </c>
      <c r="B1379" t="s">
        <v>2536</v>
      </c>
      <c r="C1379">
        <v>1980</v>
      </c>
      <c r="E1379" t="s">
        <v>3279</v>
      </c>
      <c r="F1379" t="s">
        <v>9004</v>
      </c>
      <c r="G1379" t="s">
        <v>3980</v>
      </c>
    </row>
    <row r="1380" spans="1:7" x14ac:dyDescent="0.25">
      <c r="A1380" t="s">
        <v>1436</v>
      </c>
      <c r="B1380" t="s">
        <v>2539</v>
      </c>
      <c r="C1380">
        <v>2018</v>
      </c>
      <c r="E1380" t="s">
        <v>2975</v>
      </c>
      <c r="F1380" t="s">
        <v>8826</v>
      </c>
      <c r="G1380" t="s">
        <v>3980</v>
      </c>
    </row>
    <row r="1381" spans="1:7" x14ac:dyDescent="0.25">
      <c r="A1381" t="s">
        <v>1287</v>
      </c>
      <c r="B1381" t="s">
        <v>2543</v>
      </c>
      <c r="C1381">
        <v>2019</v>
      </c>
      <c r="E1381" t="s">
        <v>3227</v>
      </c>
      <c r="F1381" t="s">
        <v>8780</v>
      </c>
      <c r="G1381" t="s">
        <v>3980</v>
      </c>
    </row>
    <row r="1382" spans="1:7" x14ac:dyDescent="0.25">
      <c r="A1382" t="s">
        <v>2549</v>
      </c>
      <c r="B1382" t="s">
        <v>2547</v>
      </c>
      <c r="C1382">
        <v>2018</v>
      </c>
      <c r="D1382" t="s">
        <v>180</v>
      </c>
      <c r="F1382" t="s">
        <v>9725</v>
      </c>
      <c r="G1382" t="s">
        <v>3980</v>
      </c>
    </row>
    <row r="1383" spans="1:7" x14ac:dyDescent="0.25">
      <c r="A1383" t="s">
        <v>2125</v>
      </c>
      <c r="B1383" t="s">
        <v>2549</v>
      </c>
      <c r="C1383">
        <v>2013</v>
      </c>
      <c r="E1383" t="s">
        <v>3304</v>
      </c>
      <c r="F1383" t="s">
        <v>8969</v>
      </c>
      <c r="G1383" t="s">
        <v>3980</v>
      </c>
    </row>
    <row r="1384" spans="1:7" x14ac:dyDescent="0.25">
      <c r="A1384" t="s">
        <v>343</v>
      </c>
      <c r="B1384" t="s">
        <v>2553</v>
      </c>
      <c r="C1384">
        <v>2018</v>
      </c>
      <c r="E1384" t="s">
        <v>2975</v>
      </c>
      <c r="F1384" t="s">
        <v>8458</v>
      </c>
      <c r="G1384" t="s">
        <v>3980</v>
      </c>
    </row>
    <row r="1385" spans="1:7" x14ac:dyDescent="0.25">
      <c r="A1385" t="s">
        <v>346</v>
      </c>
      <c r="B1385" t="s">
        <v>2553</v>
      </c>
      <c r="C1385">
        <v>2023</v>
      </c>
      <c r="E1385" s="10" t="s">
        <v>9803</v>
      </c>
      <c r="F1385" t="s">
        <v>9999</v>
      </c>
      <c r="G1385" t="s">
        <v>180</v>
      </c>
    </row>
    <row r="1386" spans="1:7" x14ac:dyDescent="0.25">
      <c r="A1386" t="s">
        <v>9802</v>
      </c>
      <c r="B1386" t="s">
        <v>2553</v>
      </c>
      <c r="C1386">
        <v>2025</v>
      </c>
      <c r="E1386" s="10" t="s">
        <v>9803</v>
      </c>
      <c r="F1386" t="s">
        <v>9999</v>
      </c>
      <c r="G1386" t="s">
        <v>180</v>
      </c>
    </row>
    <row r="1387" spans="1:7" x14ac:dyDescent="0.25">
      <c r="A1387" t="s">
        <v>1291</v>
      </c>
      <c r="B1387" t="s">
        <v>2553</v>
      </c>
      <c r="C1387">
        <v>2024</v>
      </c>
      <c r="E1387" s="10" t="s">
        <v>9803</v>
      </c>
      <c r="F1387" t="s">
        <v>9999</v>
      </c>
      <c r="G1387" t="s">
        <v>180</v>
      </c>
    </row>
    <row r="1388" spans="1:7" x14ac:dyDescent="0.25">
      <c r="A1388" t="s">
        <v>90</v>
      </c>
      <c r="B1388" t="s">
        <v>2553</v>
      </c>
      <c r="C1388">
        <v>2017</v>
      </c>
      <c r="E1388" t="s">
        <v>3370</v>
      </c>
      <c r="F1388" t="s">
        <v>9125</v>
      </c>
      <c r="G1388" t="s">
        <v>3980</v>
      </c>
    </row>
    <row r="1389" spans="1:7" x14ac:dyDescent="0.25">
      <c r="A1389" t="s">
        <v>90</v>
      </c>
      <c r="B1389" t="s">
        <v>2556</v>
      </c>
      <c r="C1389">
        <v>2017</v>
      </c>
      <c r="E1389" t="s">
        <v>3371</v>
      </c>
      <c r="F1389" t="s">
        <v>9126</v>
      </c>
      <c r="G1389" t="s">
        <v>3980</v>
      </c>
    </row>
    <row r="1390" spans="1:7" x14ac:dyDescent="0.25">
      <c r="A1390" t="s">
        <v>16890</v>
      </c>
      <c r="B1390" t="s">
        <v>16895</v>
      </c>
      <c r="C1390">
        <v>2017</v>
      </c>
      <c r="D1390" t="s">
        <v>180</v>
      </c>
      <c r="F1390" t="s">
        <v>16898</v>
      </c>
      <c r="G1390" t="s">
        <v>3980</v>
      </c>
    </row>
    <row r="1391" spans="1:7" x14ac:dyDescent="0.25">
      <c r="A1391" t="s">
        <v>2066</v>
      </c>
      <c r="B1391" t="s">
        <v>2560</v>
      </c>
      <c r="C1391">
        <v>2010</v>
      </c>
      <c r="E1391" t="s">
        <v>2975</v>
      </c>
      <c r="F1391" t="s">
        <v>8959</v>
      </c>
      <c r="G1391" t="s">
        <v>3980</v>
      </c>
    </row>
    <row r="1392" spans="1:7" x14ac:dyDescent="0.25">
      <c r="A1392" t="s">
        <v>155</v>
      </c>
      <c r="B1392" t="s">
        <v>2560</v>
      </c>
      <c r="C1392">
        <v>2011</v>
      </c>
      <c r="E1392" t="s">
        <v>2975</v>
      </c>
      <c r="F1392" t="s">
        <v>9264</v>
      </c>
      <c r="G1392" t="s">
        <v>3980</v>
      </c>
    </row>
    <row r="1393" spans="1:7" x14ac:dyDescent="0.25">
      <c r="A1393" t="s">
        <v>2797</v>
      </c>
      <c r="B1393" t="s">
        <v>2560</v>
      </c>
      <c r="C1393">
        <v>2021</v>
      </c>
      <c r="E1393" s="10" t="s">
        <v>8413</v>
      </c>
      <c r="F1393" t="s">
        <v>8414</v>
      </c>
      <c r="G1393" t="s">
        <v>3980</v>
      </c>
    </row>
    <row r="1394" spans="1:7" x14ac:dyDescent="0.25">
      <c r="A1394" t="s">
        <v>2587</v>
      </c>
      <c r="B1394" t="s">
        <v>14244</v>
      </c>
      <c r="C1394">
        <v>2019</v>
      </c>
      <c r="E1394" t="s">
        <v>2975</v>
      </c>
      <c r="F1394" t="s">
        <v>14307</v>
      </c>
      <c r="G1394" t="s">
        <v>3980</v>
      </c>
    </row>
    <row r="1395" spans="1:7" x14ac:dyDescent="0.25">
      <c r="A1395" t="s">
        <v>2940</v>
      </c>
      <c r="B1395" t="s">
        <v>2564</v>
      </c>
      <c r="C1395">
        <v>1994</v>
      </c>
      <c r="E1395" t="s">
        <v>3427</v>
      </c>
      <c r="F1395" t="s">
        <v>9334</v>
      </c>
      <c r="G1395" t="s">
        <v>3980</v>
      </c>
    </row>
    <row r="1396" spans="1:7" x14ac:dyDescent="0.25">
      <c r="A1396" t="s">
        <v>90</v>
      </c>
      <c r="B1396" t="s">
        <v>2568</v>
      </c>
      <c r="C1396">
        <v>2017</v>
      </c>
      <c r="E1396" t="s">
        <v>3372</v>
      </c>
      <c r="F1396" t="s">
        <v>9127</v>
      </c>
      <c r="G1396" t="s">
        <v>3980</v>
      </c>
    </row>
    <row r="1397" spans="1:7" x14ac:dyDescent="0.25">
      <c r="A1397" t="s">
        <v>977</v>
      </c>
      <c r="B1397" t="s">
        <v>2571</v>
      </c>
      <c r="C1397">
        <v>2010</v>
      </c>
      <c r="E1397" t="s">
        <v>3160</v>
      </c>
      <c r="F1397" t="s">
        <v>8666</v>
      </c>
      <c r="G1397" t="s">
        <v>3980</v>
      </c>
    </row>
    <row r="1398" spans="1:7" x14ac:dyDescent="0.25">
      <c r="A1398" t="s">
        <v>1754</v>
      </c>
      <c r="B1398" t="s">
        <v>2571</v>
      </c>
      <c r="C1398">
        <v>1995</v>
      </c>
      <c r="E1398" t="s">
        <v>3265</v>
      </c>
      <c r="F1398" t="s">
        <v>8887</v>
      </c>
      <c r="G1398" t="s">
        <v>3980</v>
      </c>
    </row>
    <row r="1399" spans="1:7" x14ac:dyDescent="0.25">
      <c r="A1399" t="s">
        <v>2564</v>
      </c>
      <c r="B1399" t="s">
        <v>2571</v>
      </c>
      <c r="C1399">
        <v>1998</v>
      </c>
      <c r="E1399" t="s">
        <v>3160</v>
      </c>
      <c r="F1399" t="s">
        <v>9208</v>
      </c>
      <c r="G1399" t="s">
        <v>3980</v>
      </c>
    </row>
    <row r="1400" spans="1:7" x14ac:dyDescent="0.25">
      <c r="A1400" t="s">
        <v>334</v>
      </c>
      <c r="B1400" t="s">
        <v>2580</v>
      </c>
      <c r="C1400">
        <v>1997</v>
      </c>
      <c r="D1400" t="s">
        <v>180</v>
      </c>
      <c r="F1400" t="s">
        <v>9726</v>
      </c>
      <c r="G1400" t="s">
        <v>3980</v>
      </c>
    </row>
    <row r="1401" spans="1:7" x14ac:dyDescent="0.25">
      <c r="A1401" t="s">
        <v>1287</v>
      </c>
      <c r="B1401" t="s">
        <v>2583</v>
      </c>
      <c r="C1401">
        <v>2019</v>
      </c>
      <c r="E1401" t="s">
        <v>3228</v>
      </c>
      <c r="F1401" t="s">
        <v>8781</v>
      </c>
      <c r="G1401" t="s">
        <v>3980</v>
      </c>
    </row>
    <row r="1402" spans="1:7" x14ac:dyDescent="0.25">
      <c r="A1402" t="s">
        <v>90</v>
      </c>
      <c r="B1402" t="s">
        <v>2583</v>
      </c>
      <c r="C1402">
        <v>2017</v>
      </c>
      <c r="E1402" s="10" t="s">
        <v>3228</v>
      </c>
      <c r="F1402" t="s">
        <v>9355</v>
      </c>
      <c r="G1402" t="s">
        <v>3980</v>
      </c>
    </row>
    <row r="1403" spans="1:7" x14ac:dyDescent="0.25">
      <c r="A1403" t="s">
        <v>155</v>
      </c>
      <c r="B1403" t="s">
        <v>2583</v>
      </c>
      <c r="C1403">
        <v>2011</v>
      </c>
      <c r="E1403" s="10" t="s">
        <v>9357</v>
      </c>
      <c r="F1403" t="s">
        <v>9356</v>
      </c>
      <c r="G1403" t="s">
        <v>3980</v>
      </c>
    </row>
    <row r="1404" spans="1:7" x14ac:dyDescent="0.25">
      <c r="A1404" t="s">
        <v>917</v>
      </c>
      <c r="B1404" t="s">
        <v>2587</v>
      </c>
      <c r="C1404">
        <v>2019</v>
      </c>
      <c r="E1404" t="s">
        <v>3144</v>
      </c>
      <c r="F1404" t="s">
        <v>8650</v>
      </c>
      <c r="G1404" t="s">
        <v>3980</v>
      </c>
    </row>
    <row r="1405" spans="1:7" x14ac:dyDescent="0.25">
      <c r="A1405" t="s">
        <v>2129</v>
      </c>
      <c r="B1405" t="s">
        <v>2589</v>
      </c>
      <c r="C1405">
        <v>2020</v>
      </c>
      <c r="E1405" s="10" t="s">
        <v>3307</v>
      </c>
      <c r="F1405" t="s">
        <v>9727</v>
      </c>
      <c r="G1405" t="s">
        <v>3980</v>
      </c>
    </row>
    <row r="1406" spans="1:7" x14ac:dyDescent="0.25">
      <c r="A1406" t="s">
        <v>567</v>
      </c>
      <c r="B1406" t="s">
        <v>2592</v>
      </c>
      <c r="C1406">
        <v>2019</v>
      </c>
      <c r="E1406" t="s">
        <v>3071</v>
      </c>
      <c r="F1406" t="s">
        <v>8535</v>
      </c>
      <c r="G1406" t="s">
        <v>3980</v>
      </c>
    </row>
    <row r="1407" spans="1:7" x14ac:dyDescent="0.25">
      <c r="A1407" t="s">
        <v>752</v>
      </c>
      <c r="B1407" t="s">
        <v>2592</v>
      </c>
      <c r="C1407">
        <v>2018</v>
      </c>
      <c r="E1407" t="s">
        <v>3071</v>
      </c>
      <c r="F1407" t="s">
        <v>8593</v>
      </c>
      <c r="G1407" t="s">
        <v>3980</v>
      </c>
    </row>
    <row r="1408" spans="1:7" x14ac:dyDescent="0.25">
      <c r="A1408" t="s">
        <v>1287</v>
      </c>
      <c r="B1408" t="s">
        <v>2592</v>
      </c>
      <c r="C1408">
        <v>2019</v>
      </c>
      <c r="E1408" t="s">
        <v>3229</v>
      </c>
      <c r="F1408" t="s">
        <v>8782</v>
      </c>
      <c r="G1408" t="s">
        <v>3980</v>
      </c>
    </row>
    <row r="1409" spans="1:7" x14ac:dyDescent="0.25">
      <c r="A1409" t="s">
        <v>2421</v>
      </c>
      <c r="B1409" t="s">
        <v>16878</v>
      </c>
      <c r="C1409">
        <v>2008</v>
      </c>
      <c r="E1409" s="10" t="s">
        <v>16881</v>
      </c>
      <c r="F1409" t="s">
        <v>16882</v>
      </c>
      <c r="G1409" t="s">
        <v>3980</v>
      </c>
    </row>
    <row r="1410" spans="1:7" x14ac:dyDescent="0.25">
      <c r="A1410" t="s">
        <v>2797</v>
      </c>
      <c r="B1410" t="s">
        <v>2596</v>
      </c>
      <c r="C1410">
        <v>2021</v>
      </c>
      <c r="E1410" t="s">
        <v>3006</v>
      </c>
      <c r="F1410" t="s">
        <v>9728</v>
      </c>
      <c r="G1410" t="s">
        <v>180</v>
      </c>
    </row>
    <row r="1411" spans="1:7" x14ac:dyDescent="0.25">
      <c r="A1411" t="s">
        <v>1137</v>
      </c>
      <c r="B1411" t="s">
        <v>2598</v>
      </c>
      <c r="C1411">
        <v>2012</v>
      </c>
      <c r="E1411" t="s">
        <v>2975</v>
      </c>
      <c r="F1411" t="s">
        <v>8733</v>
      </c>
      <c r="G1411" t="s">
        <v>3980</v>
      </c>
    </row>
    <row r="1412" spans="1:7" x14ac:dyDescent="0.25">
      <c r="A1412" t="s">
        <v>2797</v>
      </c>
      <c r="B1412" t="s">
        <v>2602</v>
      </c>
      <c r="C1412">
        <v>2021</v>
      </c>
      <c r="E1412" t="s">
        <v>3420</v>
      </c>
      <c r="F1412" t="s">
        <v>9729</v>
      </c>
      <c r="G1412" t="s">
        <v>180</v>
      </c>
    </row>
    <row r="1413" spans="1:7" x14ac:dyDescent="0.25">
      <c r="A1413" t="s">
        <v>2129</v>
      </c>
      <c r="B1413" t="s">
        <v>2605</v>
      </c>
      <c r="C1413">
        <v>2020</v>
      </c>
      <c r="E1413" t="s">
        <v>3308</v>
      </c>
      <c r="F1413" t="s">
        <v>9730</v>
      </c>
      <c r="G1413" t="s">
        <v>180</v>
      </c>
    </row>
    <row r="1414" spans="1:7" x14ac:dyDescent="0.25">
      <c r="A1414" t="s">
        <v>917</v>
      </c>
      <c r="B1414" t="s">
        <v>2607</v>
      </c>
      <c r="C1414">
        <v>2019</v>
      </c>
      <c r="E1414" t="s">
        <v>3145</v>
      </c>
      <c r="F1414" t="s">
        <v>9731</v>
      </c>
      <c r="G1414" t="s">
        <v>180</v>
      </c>
    </row>
    <row r="1415" spans="1:7" x14ac:dyDescent="0.25">
      <c r="A1415" t="s">
        <v>2587</v>
      </c>
      <c r="B1415" t="s">
        <v>2607</v>
      </c>
      <c r="C1415">
        <v>2019</v>
      </c>
      <c r="E1415" t="s">
        <v>3145</v>
      </c>
      <c r="F1415" t="s">
        <v>9214</v>
      </c>
      <c r="G1415" t="s">
        <v>3980</v>
      </c>
    </row>
    <row r="1416" spans="1:7" x14ac:dyDescent="0.25">
      <c r="A1416" t="s">
        <v>829</v>
      </c>
      <c r="B1416" t="s">
        <v>155</v>
      </c>
      <c r="C1416">
        <v>2010</v>
      </c>
      <c r="E1416" t="s">
        <v>3122</v>
      </c>
      <c r="F1416" t="s">
        <v>10000</v>
      </c>
      <c r="G1416" t="s">
        <v>180</v>
      </c>
    </row>
    <row r="1417" spans="1:7" x14ac:dyDescent="0.25">
      <c r="A1417" t="s">
        <v>2421</v>
      </c>
      <c r="B1417" t="s">
        <v>155</v>
      </c>
      <c r="C1417">
        <v>2008</v>
      </c>
      <c r="E1417" t="s">
        <v>3122</v>
      </c>
      <c r="F1417" t="s">
        <v>10000</v>
      </c>
      <c r="G1417" t="s">
        <v>180</v>
      </c>
    </row>
    <row r="1418" spans="1:7" x14ac:dyDescent="0.25">
      <c r="A1418" t="s">
        <v>155</v>
      </c>
      <c r="B1418" t="s">
        <v>2612</v>
      </c>
      <c r="C1418">
        <v>2011</v>
      </c>
      <c r="D1418" t="s">
        <v>180</v>
      </c>
      <c r="F1418" t="s">
        <v>9732</v>
      </c>
      <c r="G1418" t="s">
        <v>3980</v>
      </c>
    </row>
    <row r="1419" spans="1:7" x14ac:dyDescent="0.25">
      <c r="A1419" t="s">
        <v>616</v>
      </c>
      <c r="B1419" t="s">
        <v>2616</v>
      </c>
      <c r="C1419">
        <v>2017</v>
      </c>
      <c r="E1419" t="s">
        <v>3073</v>
      </c>
      <c r="F1419" t="s">
        <v>8538</v>
      </c>
      <c r="G1419" t="s">
        <v>3980</v>
      </c>
    </row>
    <row r="1420" spans="1:7" x14ac:dyDescent="0.25">
      <c r="A1420" t="s">
        <v>987</v>
      </c>
      <c r="B1420" t="s">
        <v>2616</v>
      </c>
      <c r="C1420">
        <v>2011</v>
      </c>
      <c r="E1420" t="s">
        <v>3073</v>
      </c>
      <c r="F1420" t="s">
        <v>8669</v>
      </c>
      <c r="G1420" t="s">
        <v>3980</v>
      </c>
    </row>
    <row r="1421" spans="1:7" x14ac:dyDescent="0.25">
      <c r="A1421" t="s">
        <v>997</v>
      </c>
      <c r="B1421" t="s">
        <v>2616</v>
      </c>
      <c r="C1421">
        <v>2006</v>
      </c>
      <c r="E1421" t="s">
        <v>3166</v>
      </c>
      <c r="F1421" t="s">
        <v>8673</v>
      </c>
      <c r="G1421" t="s">
        <v>3980</v>
      </c>
    </row>
    <row r="1422" spans="1:7" x14ac:dyDescent="0.25">
      <c r="A1422" t="s">
        <v>2147</v>
      </c>
      <c r="B1422" t="s">
        <v>2618</v>
      </c>
      <c r="C1422">
        <v>1980</v>
      </c>
      <c r="E1422" t="s">
        <v>3318</v>
      </c>
      <c r="F1422" t="s">
        <v>9005</v>
      </c>
      <c r="G1422" t="s">
        <v>3980</v>
      </c>
    </row>
    <row r="1423" spans="1:7" x14ac:dyDescent="0.25">
      <c r="A1423" t="s">
        <v>2714</v>
      </c>
      <c r="B1423" t="s">
        <v>2618</v>
      </c>
      <c r="C1423">
        <v>1993</v>
      </c>
      <c r="E1423" t="s">
        <v>3411</v>
      </c>
      <c r="F1423" t="s">
        <v>9733</v>
      </c>
      <c r="G1423" t="s">
        <v>180</v>
      </c>
    </row>
    <row r="1424" spans="1:7" x14ac:dyDescent="0.25">
      <c r="A1424" t="s">
        <v>907</v>
      </c>
      <c r="B1424" t="s">
        <v>2623</v>
      </c>
      <c r="C1424">
        <v>2013</v>
      </c>
      <c r="E1424" t="s">
        <v>3139</v>
      </c>
      <c r="F1424" t="s">
        <v>8643</v>
      </c>
      <c r="G1424" t="s">
        <v>3980</v>
      </c>
    </row>
    <row r="1425" spans="1:7" x14ac:dyDescent="0.25">
      <c r="A1425" t="s">
        <v>253</v>
      </c>
      <c r="B1425" t="s">
        <v>2627</v>
      </c>
      <c r="C1425">
        <v>1990</v>
      </c>
      <c r="E1425" t="s">
        <v>2997</v>
      </c>
      <c r="F1425" t="s">
        <v>8439</v>
      </c>
      <c r="G1425" t="s">
        <v>3980</v>
      </c>
    </row>
    <row r="1426" spans="1:7" x14ac:dyDescent="0.25">
      <c r="A1426" t="s">
        <v>1413</v>
      </c>
      <c r="B1426" t="s">
        <v>2627</v>
      </c>
      <c r="C1426">
        <v>2007</v>
      </c>
      <c r="E1426" t="s">
        <v>2997</v>
      </c>
      <c r="F1426" t="s">
        <v>8797</v>
      </c>
      <c r="G1426" t="s">
        <v>3980</v>
      </c>
    </row>
    <row r="1427" spans="1:7" x14ac:dyDescent="0.25">
      <c r="A1427" t="s">
        <v>2016</v>
      </c>
      <c r="B1427" t="s">
        <v>2627</v>
      </c>
      <c r="C1427">
        <v>2003</v>
      </c>
      <c r="E1427" t="s">
        <v>2997</v>
      </c>
      <c r="F1427" t="s">
        <v>9734</v>
      </c>
      <c r="G1427" t="s">
        <v>180</v>
      </c>
    </row>
    <row r="1428" spans="1:7" x14ac:dyDescent="0.25">
      <c r="A1428" t="s">
        <v>2936</v>
      </c>
      <c r="B1428" t="s">
        <v>2630</v>
      </c>
      <c r="C1428">
        <v>2010</v>
      </c>
      <c r="D1428" t="s">
        <v>180</v>
      </c>
      <c r="E1428" t="s">
        <v>3425</v>
      </c>
      <c r="F1428" t="s">
        <v>9735</v>
      </c>
      <c r="G1428" t="s">
        <v>3980</v>
      </c>
    </row>
    <row r="1429" spans="1:7" x14ac:dyDescent="0.25">
      <c r="A1429" t="s">
        <v>682</v>
      </c>
      <c r="B1429" t="s">
        <v>14287</v>
      </c>
      <c r="C1429">
        <v>2015</v>
      </c>
      <c r="E1429" t="s">
        <v>2975</v>
      </c>
      <c r="F1429" t="s">
        <v>14290</v>
      </c>
      <c r="G1429" t="s">
        <v>3980</v>
      </c>
    </row>
    <row r="1430" spans="1:7" x14ac:dyDescent="0.25">
      <c r="A1430" t="s">
        <v>316</v>
      </c>
      <c r="B1430" t="s">
        <v>2636</v>
      </c>
      <c r="C1430">
        <v>2020</v>
      </c>
      <c r="E1430" t="s">
        <v>3000</v>
      </c>
      <c r="F1430" t="s">
        <v>8443</v>
      </c>
      <c r="G1430" t="s">
        <v>3980</v>
      </c>
    </row>
    <row r="1431" spans="1:7" x14ac:dyDescent="0.25">
      <c r="A1431" t="s">
        <v>90</v>
      </c>
      <c r="B1431" t="s">
        <v>2636</v>
      </c>
      <c r="C1431">
        <v>2017</v>
      </c>
      <c r="E1431" t="s">
        <v>3373</v>
      </c>
      <c r="F1431" t="s">
        <v>9128</v>
      </c>
      <c r="G1431" t="s">
        <v>3980</v>
      </c>
    </row>
    <row r="1432" spans="1:7" x14ac:dyDescent="0.25">
      <c r="A1432" t="s">
        <v>155</v>
      </c>
      <c r="B1432" t="s">
        <v>2638</v>
      </c>
      <c r="C1432">
        <v>2011</v>
      </c>
      <c r="E1432" t="s">
        <v>3403</v>
      </c>
      <c r="F1432" t="s">
        <v>9265</v>
      </c>
      <c r="G1432" t="s">
        <v>3980</v>
      </c>
    </row>
    <row r="1433" spans="1:7" x14ac:dyDescent="0.25">
      <c r="A1433" t="s">
        <v>2691</v>
      </c>
      <c r="B1433" t="s">
        <v>2638</v>
      </c>
      <c r="C1433">
        <v>2022</v>
      </c>
      <c r="E1433" t="s">
        <v>3403</v>
      </c>
      <c r="F1433" t="s">
        <v>9277</v>
      </c>
      <c r="G1433" t="s">
        <v>3980</v>
      </c>
    </row>
    <row r="1434" spans="1:7" x14ac:dyDescent="0.25">
      <c r="A1434" t="s">
        <v>376</v>
      </c>
      <c r="B1434" t="s">
        <v>2641</v>
      </c>
      <c r="C1434">
        <v>2017</v>
      </c>
      <c r="E1434" t="s">
        <v>3048</v>
      </c>
      <c r="F1434" t="s">
        <v>8502</v>
      </c>
      <c r="G1434" t="s">
        <v>3980</v>
      </c>
    </row>
    <row r="1435" spans="1:7" x14ac:dyDescent="0.25">
      <c r="A1435" t="s">
        <v>1436</v>
      </c>
      <c r="B1435" t="s">
        <v>2641</v>
      </c>
      <c r="C1435">
        <v>2018</v>
      </c>
      <c r="E1435" t="s">
        <v>3048</v>
      </c>
      <c r="F1435" t="s">
        <v>8827</v>
      </c>
      <c r="G1435" t="s">
        <v>3980</v>
      </c>
    </row>
    <row r="1436" spans="1:7" x14ac:dyDescent="0.25">
      <c r="A1436" t="s">
        <v>90</v>
      </c>
      <c r="B1436" t="s">
        <v>2641</v>
      </c>
      <c r="C1436">
        <v>2017</v>
      </c>
      <c r="E1436" t="s">
        <v>3048</v>
      </c>
      <c r="F1436" t="s">
        <v>9129</v>
      </c>
      <c r="G1436" t="s">
        <v>3980</v>
      </c>
    </row>
    <row r="1437" spans="1:7" x14ac:dyDescent="0.25">
      <c r="A1437" t="s">
        <v>2474</v>
      </c>
      <c r="B1437" t="s">
        <v>2641</v>
      </c>
      <c r="C1437">
        <v>2020</v>
      </c>
      <c r="E1437" s="10" t="s">
        <v>8341</v>
      </c>
      <c r="F1437" t="s">
        <v>9193</v>
      </c>
      <c r="G1437" t="s">
        <v>3980</v>
      </c>
    </row>
    <row r="1438" spans="1:7" x14ac:dyDescent="0.25">
      <c r="A1438" t="s">
        <v>155</v>
      </c>
      <c r="B1438" t="s">
        <v>2645</v>
      </c>
      <c r="C1438">
        <v>2011</v>
      </c>
      <c r="D1438" t="s">
        <v>180</v>
      </c>
      <c r="F1438" t="s">
        <v>9736</v>
      </c>
      <c r="G1438" t="s">
        <v>3980</v>
      </c>
    </row>
    <row r="1439" spans="1:7" x14ac:dyDescent="0.25">
      <c r="A1439" t="s">
        <v>346</v>
      </c>
      <c r="B1439" t="s">
        <v>7891</v>
      </c>
      <c r="C1439">
        <v>2023</v>
      </c>
      <c r="E1439" t="s">
        <v>2975</v>
      </c>
      <c r="F1439" t="s">
        <v>8495</v>
      </c>
      <c r="G1439" t="s">
        <v>3980</v>
      </c>
    </row>
    <row r="1440" spans="1:7" x14ac:dyDescent="0.25">
      <c r="A1440" t="s">
        <v>2797</v>
      </c>
      <c r="B1440" t="s">
        <v>8099</v>
      </c>
      <c r="C1440">
        <v>2021</v>
      </c>
      <c r="E1440" s="10" t="s">
        <v>8100</v>
      </c>
      <c r="F1440" t="s">
        <v>9316</v>
      </c>
      <c r="G1440" t="s">
        <v>3980</v>
      </c>
    </row>
    <row r="1441" spans="1:7" x14ac:dyDescent="0.25">
      <c r="A1441" t="s">
        <v>2714</v>
      </c>
      <c r="B1441" t="s">
        <v>2649</v>
      </c>
      <c r="C1441">
        <v>1993</v>
      </c>
      <c r="D1441" t="s">
        <v>180</v>
      </c>
      <c r="F1441" t="s">
        <v>9737</v>
      </c>
      <c r="G1441" t="s">
        <v>3980</v>
      </c>
    </row>
    <row r="1442" spans="1:7" x14ac:dyDescent="0.25">
      <c r="A1442" t="s">
        <v>1436</v>
      </c>
      <c r="B1442" t="s">
        <v>2652</v>
      </c>
      <c r="C1442">
        <v>2018</v>
      </c>
      <c r="E1442" t="s">
        <v>3244</v>
      </c>
      <c r="F1442" t="s">
        <v>9738</v>
      </c>
      <c r="G1442" t="s">
        <v>180</v>
      </c>
    </row>
    <row r="1443" spans="1:7" x14ac:dyDescent="0.25">
      <c r="A1443" t="s">
        <v>1940</v>
      </c>
      <c r="B1443" t="s">
        <v>2652</v>
      </c>
      <c r="C1443">
        <v>2021</v>
      </c>
      <c r="E1443" t="s">
        <v>3244</v>
      </c>
      <c r="F1443" t="s">
        <v>9739</v>
      </c>
      <c r="G1443" t="s">
        <v>180</v>
      </c>
    </row>
    <row r="1444" spans="1:7" x14ac:dyDescent="0.25">
      <c r="A1444" t="s">
        <v>2317</v>
      </c>
      <c r="B1444" t="s">
        <v>2652</v>
      </c>
      <c r="C1444">
        <v>2022</v>
      </c>
      <c r="E1444" t="s">
        <v>3244</v>
      </c>
      <c r="F1444" t="s">
        <v>9740</v>
      </c>
      <c r="G1444" t="s">
        <v>180</v>
      </c>
    </row>
    <row r="1445" spans="1:7" x14ac:dyDescent="0.25">
      <c r="A1445" t="s">
        <v>90</v>
      </c>
      <c r="B1445" t="s">
        <v>2652</v>
      </c>
      <c r="C1445">
        <v>2017</v>
      </c>
      <c r="E1445" t="s">
        <v>3244</v>
      </c>
      <c r="F1445" t="s">
        <v>9130</v>
      </c>
      <c r="G1445" t="s">
        <v>3980</v>
      </c>
    </row>
    <row r="1446" spans="1:7" x14ac:dyDescent="0.25">
      <c r="A1446" t="s">
        <v>752</v>
      </c>
      <c r="B1446" t="s">
        <v>2656</v>
      </c>
      <c r="C1446">
        <v>2018</v>
      </c>
      <c r="D1446" t="s">
        <v>180</v>
      </c>
      <c r="E1446" t="s">
        <v>3116</v>
      </c>
      <c r="F1446" t="s">
        <v>8594</v>
      </c>
      <c r="G1446" t="s">
        <v>3980</v>
      </c>
    </row>
    <row r="1447" spans="1:7" x14ac:dyDescent="0.25">
      <c r="A1447" t="s">
        <v>230</v>
      </c>
      <c r="B1447" t="s">
        <v>2660</v>
      </c>
      <c r="C1447">
        <v>2021</v>
      </c>
      <c r="E1447" t="s">
        <v>2978</v>
      </c>
      <c r="F1447" t="s">
        <v>8422</v>
      </c>
      <c r="G1447" t="s">
        <v>3980</v>
      </c>
    </row>
    <row r="1448" spans="1:7" x14ac:dyDescent="0.25">
      <c r="A1448" t="s">
        <v>346</v>
      </c>
      <c r="B1448" t="s">
        <v>2660</v>
      </c>
      <c r="C1448">
        <v>2023</v>
      </c>
      <c r="E1448" t="s">
        <v>2978</v>
      </c>
      <c r="F1448" t="s">
        <v>8496</v>
      </c>
      <c r="G1448" t="s">
        <v>3980</v>
      </c>
    </row>
    <row r="1449" spans="1:7" x14ac:dyDescent="0.25">
      <c r="A1449" t="s">
        <v>1428</v>
      </c>
      <c r="B1449" t="s">
        <v>2660</v>
      </c>
      <c r="C1449">
        <v>2021</v>
      </c>
      <c r="E1449" t="s">
        <v>2978</v>
      </c>
      <c r="F1449" t="s">
        <v>8809</v>
      </c>
      <c r="G1449" t="s">
        <v>3980</v>
      </c>
    </row>
    <row r="1450" spans="1:7" x14ac:dyDescent="0.25">
      <c r="A1450" t="s">
        <v>1683</v>
      </c>
      <c r="B1450" t="s">
        <v>2660</v>
      </c>
      <c r="C1450">
        <v>2020</v>
      </c>
      <c r="E1450" t="s">
        <v>2978</v>
      </c>
      <c r="F1450" t="s">
        <v>8874</v>
      </c>
      <c r="G1450" t="s">
        <v>3980</v>
      </c>
    </row>
    <row r="1451" spans="1:7" x14ac:dyDescent="0.25">
      <c r="A1451" t="s">
        <v>90</v>
      </c>
      <c r="B1451" t="s">
        <v>2660</v>
      </c>
      <c r="C1451">
        <v>2017</v>
      </c>
      <c r="E1451" t="s">
        <v>2978</v>
      </c>
      <c r="F1451" t="s">
        <v>9131</v>
      </c>
      <c r="G1451" t="s">
        <v>3980</v>
      </c>
    </row>
    <row r="1452" spans="1:7" x14ac:dyDescent="0.25">
      <c r="A1452" t="s">
        <v>771</v>
      </c>
      <c r="B1452" t="s">
        <v>2662</v>
      </c>
      <c r="C1452">
        <v>2023</v>
      </c>
      <c r="E1452" t="s">
        <v>3120</v>
      </c>
      <c r="F1452" t="s">
        <v>8601</v>
      </c>
      <c r="G1452" t="s">
        <v>3980</v>
      </c>
    </row>
    <row r="1453" spans="1:7" x14ac:dyDescent="0.25">
      <c r="A1453" t="s">
        <v>804</v>
      </c>
      <c r="B1453" t="s">
        <v>2662</v>
      </c>
      <c r="C1453">
        <v>2024</v>
      </c>
      <c r="E1453" t="s">
        <v>3120</v>
      </c>
      <c r="F1453" t="s">
        <v>8605</v>
      </c>
      <c r="G1453" t="s">
        <v>3980</v>
      </c>
    </row>
    <row r="1454" spans="1:7" x14ac:dyDescent="0.25">
      <c r="A1454" t="s">
        <v>2797</v>
      </c>
      <c r="B1454" t="s">
        <v>2662</v>
      </c>
      <c r="C1454">
        <v>2021</v>
      </c>
      <c r="E1454" t="s">
        <v>3006</v>
      </c>
      <c r="F1454" t="s">
        <v>9741</v>
      </c>
      <c r="G1454" t="s">
        <v>180</v>
      </c>
    </row>
    <row r="1455" spans="1:7" x14ac:dyDescent="0.25">
      <c r="A1455" t="s">
        <v>2189</v>
      </c>
      <c r="B1455" t="s">
        <v>2664</v>
      </c>
      <c r="C1455">
        <v>2021</v>
      </c>
      <c r="E1455" t="s">
        <v>3329</v>
      </c>
      <c r="F1455" t="s">
        <v>9742</v>
      </c>
      <c r="G1455" t="s">
        <v>180</v>
      </c>
    </row>
    <row r="1456" spans="1:7" x14ac:dyDescent="0.25">
      <c r="A1456" t="s">
        <v>90</v>
      </c>
      <c r="B1456" t="s">
        <v>2664</v>
      </c>
      <c r="C1456">
        <v>2017</v>
      </c>
      <c r="E1456" t="s">
        <v>2975</v>
      </c>
      <c r="F1456" t="s">
        <v>9132</v>
      </c>
      <c r="G1456" t="s">
        <v>3980</v>
      </c>
    </row>
    <row r="1457" spans="1:7" x14ac:dyDescent="0.25">
      <c r="A1457" t="s">
        <v>1039</v>
      </c>
      <c r="B1457" t="s">
        <v>2668</v>
      </c>
      <c r="C1457">
        <v>2016</v>
      </c>
      <c r="E1457" t="s">
        <v>3183</v>
      </c>
      <c r="F1457" t="s">
        <v>8698</v>
      </c>
      <c r="G1457" t="s">
        <v>3980</v>
      </c>
    </row>
    <row r="1458" spans="1:7" x14ac:dyDescent="0.25">
      <c r="A1458" t="s">
        <v>1287</v>
      </c>
      <c r="B1458" t="s">
        <v>2668</v>
      </c>
      <c r="C1458">
        <v>2019</v>
      </c>
      <c r="E1458" t="s">
        <v>3183</v>
      </c>
      <c r="F1458" t="s">
        <v>8783</v>
      </c>
      <c r="G1458" t="s">
        <v>3980</v>
      </c>
    </row>
    <row r="1459" spans="1:7" x14ac:dyDescent="0.25">
      <c r="A1459" t="s">
        <v>155</v>
      </c>
      <c r="B1459" t="s">
        <v>2672</v>
      </c>
      <c r="C1459">
        <v>2011</v>
      </c>
      <c r="E1459" t="s">
        <v>3404</v>
      </c>
      <c r="F1459" t="s">
        <v>9266</v>
      </c>
      <c r="G1459" t="s">
        <v>3980</v>
      </c>
    </row>
    <row r="1460" spans="1:7" x14ac:dyDescent="0.25">
      <c r="A1460" t="s">
        <v>2714</v>
      </c>
      <c r="B1460" t="s">
        <v>2674</v>
      </c>
      <c r="C1460">
        <v>1993</v>
      </c>
      <c r="E1460" t="s">
        <v>3412</v>
      </c>
      <c r="F1460" t="s">
        <v>9283</v>
      </c>
      <c r="G1460" t="s">
        <v>3980</v>
      </c>
    </row>
    <row r="1461" spans="1:7" x14ac:dyDescent="0.25">
      <c r="A1461" t="s">
        <v>346</v>
      </c>
      <c r="B1461" t="s">
        <v>2679</v>
      </c>
      <c r="C1461">
        <v>2023</v>
      </c>
      <c r="E1461" t="s">
        <v>3043</v>
      </c>
      <c r="F1461" t="s">
        <v>8497</v>
      </c>
      <c r="G1461" t="s">
        <v>3980</v>
      </c>
    </row>
    <row r="1462" spans="1:7" x14ac:dyDescent="0.25">
      <c r="A1462" t="s">
        <v>2311</v>
      </c>
      <c r="B1462" t="s">
        <v>2679</v>
      </c>
      <c r="C1462">
        <v>2023</v>
      </c>
      <c r="E1462" t="s">
        <v>2975</v>
      </c>
      <c r="F1462" t="s">
        <v>9030</v>
      </c>
      <c r="G1462" t="s">
        <v>3980</v>
      </c>
    </row>
    <row r="1463" spans="1:7" x14ac:dyDescent="0.25">
      <c r="A1463" t="s">
        <v>90</v>
      </c>
      <c r="B1463" t="s">
        <v>2679</v>
      </c>
      <c r="C1463">
        <v>2017</v>
      </c>
      <c r="E1463" t="s">
        <v>2975</v>
      </c>
      <c r="F1463" t="s">
        <v>9133</v>
      </c>
      <c r="G1463" t="s">
        <v>3980</v>
      </c>
    </row>
    <row r="1464" spans="1:7" x14ac:dyDescent="0.25">
      <c r="A1464" t="s">
        <v>2797</v>
      </c>
      <c r="B1464" t="s">
        <v>2681</v>
      </c>
      <c r="C1464">
        <v>2021</v>
      </c>
      <c r="E1464" t="s">
        <v>3421</v>
      </c>
      <c r="F1464" t="s">
        <v>9317</v>
      </c>
      <c r="G1464" t="s">
        <v>3980</v>
      </c>
    </row>
    <row r="1465" spans="1:7" x14ac:dyDescent="0.25">
      <c r="A1465" t="s">
        <v>2797</v>
      </c>
      <c r="B1465" t="s">
        <v>2684</v>
      </c>
      <c r="C1465">
        <v>2021</v>
      </c>
      <c r="E1465" t="s">
        <v>3006</v>
      </c>
      <c r="F1465" t="s">
        <v>9743</v>
      </c>
      <c r="G1465" t="s">
        <v>180</v>
      </c>
    </row>
    <row r="1466" spans="1:7" x14ac:dyDescent="0.25">
      <c r="A1466" t="s">
        <v>1810</v>
      </c>
      <c r="B1466" t="s">
        <v>7920</v>
      </c>
      <c r="C1466">
        <v>2019</v>
      </c>
      <c r="E1466" s="10" t="s">
        <v>7919</v>
      </c>
      <c r="F1466" t="s">
        <v>8918</v>
      </c>
      <c r="G1466" t="s">
        <v>3980</v>
      </c>
    </row>
    <row r="1467" spans="1:7" x14ac:dyDescent="0.25">
      <c r="A1467" t="s">
        <v>90</v>
      </c>
      <c r="B1467" t="s">
        <v>7920</v>
      </c>
      <c r="C1467">
        <v>2017</v>
      </c>
      <c r="E1467" s="10" t="s">
        <v>7919</v>
      </c>
      <c r="F1467" t="s">
        <v>9134</v>
      </c>
      <c r="G1467" t="s">
        <v>3980</v>
      </c>
    </row>
    <row r="1468" spans="1:7" x14ac:dyDescent="0.25">
      <c r="A1468" t="s">
        <v>202</v>
      </c>
      <c r="B1468" t="s">
        <v>2688</v>
      </c>
      <c r="C1468">
        <v>2024</v>
      </c>
      <c r="E1468" t="s">
        <v>2977</v>
      </c>
      <c r="F1468" t="s">
        <v>8421</v>
      </c>
      <c r="G1468" t="s">
        <v>3980</v>
      </c>
    </row>
    <row r="1469" spans="1:7" x14ac:dyDescent="0.25">
      <c r="A1469" t="s">
        <v>337</v>
      </c>
      <c r="B1469" t="s">
        <v>2688</v>
      </c>
      <c r="C1469">
        <v>2023</v>
      </c>
      <c r="E1469" t="s">
        <v>2977</v>
      </c>
      <c r="F1469" t="s">
        <v>8451</v>
      </c>
      <c r="G1469" t="s">
        <v>3980</v>
      </c>
    </row>
    <row r="1470" spans="1:7" x14ac:dyDescent="0.25">
      <c r="A1470" t="s">
        <v>2499</v>
      </c>
      <c r="B1470" t="s">
        <v>2688</v>
      </c>
      <c r="C1470">
        <v>2021</v>
      </c>
      <c r="E1470" t="s">
        <v>2977</v>
      </c>
      <c r="F1470" t="s">
        <v>9203</v>
      </c>
      <c r="G1470" t="s">
        <v>3980</v>
      </c>
    </row>
    <row r="1471" spans="1:7" x14ac:dyDescent="0.25">
      <c r="A1471" t="s">
        <v>2587</v>
      </c>
      <c r="B1471" t="s">
        <v>2688</v>
      </c>
      <c r="C1471">
        <v>2019</v>
      </c>
      <c r="E1471" t="s">
        <v>2977</v>
      </c>
      <c r="F1471" t="s">
        <v>9215</v>
      </c>
      <c r="G1471" t="s">
        <v>3980</v>
      </c>
    </row>
    <row r="1472" spans="1:7" x14ac:dyDescent="0.25">
      <c r="A1472" t="s">
        <v>840</v>
      </c>
      <c r="B1472" t="s">
        <v>2691</v>
      </c>
      <c r="C1472">
        <v>1996</v>
      </c>
      <c r="E1472" s="10" t="s">
        <v>9340</v>
      </c>
      <c r="F1472" t="s">
        <v>10001</v>
      </c>
      <c r="G1472" t="s">
        <v>3980</v>
      </c>
    </row>
    <row r="1473" spans="1:7" x14ac:dyDescent="0.25">
      <c r="A1473" t="s">
        <v>1039</v>
      </c>
      <c r="B1473" t="s">
        <v>2691</v>
      </c>
      <c r="C1473">
        <v>2016</v>
      </c>
      <c r="E1473" t="s">
        <v>3184</v>
      </c>
      <c r="F1473" t="s">
        <v>10001</v>
      </c>
      <c r="G1473" t="s">
        <v>3980</v>
      </c>
    </row>
    <row r="1474" spans="1:7" x14ac:dyDescent="0.25">
      <c r="A1474" t="s">
        <v>1287</v>
      </c>
      <c r="B1474" t="s">
        <v>2691</v>
      </c>
      <c r="C1474">
        <v>2019</v>
      </c>
      <c r="E1474" t="s">
        <v>3184</v>
      </c>
      <c r="F1474" t="s">
        <v>8784</v>
      </c>
      <c r="G1474" t="s">
        <v>3980</v>
      </c>
    </row>
    <row r="1475" spans="1:7" x14ac:dyDescent="0.25">
      <c r="A1475" t="s">
        <v>1848</v>
      </c>
      <c r="B1475" t="s">
        <v>2691</v>
      </c>
      <c r="C1475">
        <v>2015</v>
      </c>
      <c r="E1475" t="s">
        <v>3184</v>
      </c>
      <c r="F1475" t="s">
        <v>10001</v>
      </c>
      <c r="G1475" t="s">
        <v>3980</v>
      </c>
    </row>
    <row r="1476" spans="1:7" x14ac:dyDescent="0.25">
      <c r="A1476" t="s">
        <v>2092</v>
      </c>
      <c r="B1476" t="s">
        <v>2691</v>
      </c>
      <c r="C1476">
        <v>2021</v>
      </c>
      <c r="E1476" s="10" t="s">
        <v>8342</v>
      </c>
      <c r="F1476" t="s">
        <v>8963</v>
      </c>
      <c r="G1476" t="s">
        <v>3980</v>
      </c>
    </row>
    <row r="1477" spans="1:7" x14ac:dyDescent="0.25">
      <c r="A1477" t="s">
        <v>155</v>
      </c>
      <c r="B1477" t="s">
        <v>2691</v>
      </c>
      <c r="C1477">
        <v>2011</v>
      </c>
      <c r="E1477" t="s">
        <v>3184</v>
      </c>
      <c r="F1477" t="s">
        <v>10001</v>
      </c>
      <c r="G1477" t="s">
        <v>3980</v>
      </c>
    </row>
    <row r="1478" spans="1:7" x14ac:dyDescent="0.25">
      <c r="A1478" t="s">
        <v>2797</v>
      </c>
      <c r="B1478" t="s">
        <v>2691</v>
      </c>
      <c r="C1478">
        <v>2021</v>
      </c>
      <c r="E1478" s="10" t="s">
        <v>3184</v>
      </c>
      <c r="F1478" t="s">
        <v>10001</v>
      </c>
      <c r="G1478" t="s">
        <v>3980</v>
      </c>
    </row>
    <row r="1479" spans="1:7" x14ac:dyDescent="0.25">
      <c r="A1479" t="s">
        <v>739</v>
      </c>
      <c r="B1479" t="s">
        <v>2695</v>
      </c>
      <c r="C1479">
        <v>2015</v>
      </c>
      <c r="E1479" t="s">
        <v>2975</v>
      </c>
      <c r="F1479" t="s">
        <v>8573</v>
      </c>
      <c r="G1479" t="s">
        <v>3980</v>
      </c>
    </row>
    <row r="1480" spans="1:7" x14ac:dyDescent="0.25">
      <c r="A1480" t="s">
        <v>2147</v>
      </c>
      <c r="B1480" t="s">
        <v>2699</v>
      </c>
      <c r="C1480">
        <v>1980</v>
      </c>
      <c r="E1480" t="s">
        <v>3320</v>
      </c>
      <c r="F1480" t="s">
        <v>9006</v>
      </c>
      <c r="G1480" t="s">
        <v>3980</v>
      </c>
    </row>
    <row r="1481" spans="1:7" x14ac:dyDescent="0.25">
      <c r="A1481" t="s">
        <v>2699</v>
      </c>
      <c r="B1481" t="s">
        <v>2702</v>
      </c>
      <c r="C1481">
        <v>1991</v>
      </c>
      <c r="D1481" t="s">
        <v>180</v>
      </c>
      <c r="F1481" t="s">
        <v>9744</v>
      </c>
      <c r="G1481" t="s">
        <v>3980</v>
      </c>
    </row>
    <row r="1482" spans="1:7" x14ac:dyDescent="0.25">
      <c r="A1482" t="s">
        <v>1039</v>
      </c>
      <c r="B1482" t="s">
        <v>2704</v>
      </c>
      <c r="C1482">
        <v>2016</v>
      </c>
      <c r="E1482" t="s">
        <v>3185</v>
      </c>
      <c r="F1482" t="s">
        <v>8699</v>
      </c>
      <c r="G1482" t="s">
        <v>3980</v>
      </c>
    </row>
    <row r="1483" spans="1:7" x14ac:dyDescent="0.25">
      <c r="A1483" t="s">
        <v>155</v>
      </c>
      <c r="B1483" t="s">
        <v>2704</v>
      </c>
      <c r="C1483">
        <v>2011</v>
      </c>
      <c r="E1483" t="s">
        <v>3185</v>
      </c>
      <c r="F1483" t="s">
        <v>9267</v>
      </c>
      <c r="G1483" t="s">
        <v>3980</v>
      </c>
    </row>
    <row r="1484" spans="1:7" x14ac:dyDescent="0.25">
      <c r="A1484" t="s">
        <v>2714</v>
      </c>
      <c r="B1484" t="s">
        <v>2708</v>
      </c>
      <c r="C1484">
        <v>1993</v>
      </c>
      <c r="D1484" t="s">
        <v>180</v>
      </c>
      <c r="F1484" t="s">
        <v>9745</v>
      </c>
      <c r="G1484" t="s">
        <v>3980</v>
      </c>
    </row>
    <row r="1485" spans="1:7" x14ac:dyDescent="0.25">
      <c r="A1485" t="s">
        <v>2708</v>
      </c>
      <c r="B1485" t="s">
        <v>2711</v>
      </c>
      <c r="C1485">
        <v>1999</v>
      </c>
      <c r="D1485" t="s">
        <v>180</v>
      </c>
      <c r="F1485" t="s">
        <v>9746</v>
      </c>
      <c r="G1485" t="s">
        <v>3980</v>
      </c>
    </row>
    <row r="1486" spans="1:7" x14ac:dyDescent="0.25">
      <c r="A1486" t="s">
        <v>2147</v>
      </c>
      <c r="B1486" t="s">
        <v>2714</v>
      </c>
      <c r="C1486">
        <v>1980</v>
      </c>
      <c r="E1486" t="s">
        <v>3321</v>
      </c>
      <c r="F1486" t="s">
        <v>9007</v>
      </c>
      <c r="G1486" t="s">
        <v>3980</v>
      </c>
    </row>
    <row r="1487" spans="1:7" x14ac:dyDescent="0.25">
      <c r="A1487" t="s">
        <v>957</v>
      </c>
      <c r="B1487" t="s">
        <v>2717</v>
      </c>
      <c r="C1487">
        <v>2006</v>
      </c>
      <c r="E1487" t="s">
        <v>2720</v>
      </c>
      <c r="F1487" t="s">
        <v>8664</v>
      </c>
      <c r="G1487" t="s">
        <v>3980</v>
      </c>
    </row>
    <row r="1488" spans="1:7" x14ac:dyDescent="0.25">
      <c r="A1488" t="s">
        <v>1150</v>
      </c>
      <c r="B1488" t="s">
        <v>2721</v>
      </c>
      <c r="C1488">
        <v>2014</v>
      </c>
      <c r="D1488" t="s">
        <v>180</v>
      </c>
      <c r="F1488" t="s">
        <v>9747</v>
      </c>
      <c r="G1488" t="s">
        <v>3980</v>
      </c>
    </row>
    <row r="1489" spans="1:7" x14ac:dyDescent="0.25">
      <c r="A1489" t="s">
        <v>1652</v>
      </c>
      <c r="B1489" t="s">
        <v>2724</v>
      </c>
      <c r="C1489">
        <v>2012</v>
      </c>
      <c r="D1489" t="s">
        <v>180</v>
      </c>
      <c r="F1489" t="s">
        <v>9748</v>
      </c>
      <c r="G1489" t="s">
        <v>3980</v>
      </c>
    </row>
    <row r="1490" spans="1:7" x14ac:dyDescent="0.25">
      <c r="A1490" t="s">
        <v>90</v>
      </c>
      <c r="B1490" t="s">
        <v>2727</v>
      </c>
      <c r="C1490">
        <v>2017</v>
      </c>
      <c r="E1490" s="10" t="s">
        <v>14012</v>
      </c>
      <c r="F1490" t="s">
        <v>9749</v>
      </c>
      <c r="G1490" t="s">
        <v>3980</v>
      </c>
    </row>
    <row r="1491" spans="1:7" x14ac:dyDescent="0.25">
      <c r="A1491" t="s">
        <v>2178</v>
      </c>
      <c r="B1491" t="s">
        <v>2729</v>
      </c>
      <c r="C1491">
        <v>2022</v>
      </c>
      <c r="E1491" t="s">
        <v>3328</v>
      </c>
      <c r="F1491" t="s">
        <v>9023</v>
      </c>
      <c r="G1491" t="s">
        <v>3980</v>
      </c>
    </row>
    <row r="1492" spans="1:7" x14ac:dyDescent="0.25">
      <c r="A1492" t="s">
        <v>1683</v>
      </c>
      <c r="B1492" t="s">
        <v>2731</v>
      </c>
      <c r="C1492">
        <v>2020</v>
      </c>
      <c r="E1492" t="s">
        <v>2975</v>
      </c>
      <c r="F1492" t="s">
        <v>8875</v>
      </c>
      <c r="G1492" t="s">
        <v>3980</v>
      </c>
    </row>
    <row r="1493" spans="1:7" x14ac:dyDescent="0.25">
      <c r="A1493" t="s">
        <v>90</v>
      </c>
      <c r="B1493" t="s">
        <v>2731</v>
      </c>
      <c r="C1493">
        <v>2017</v>
      </c>
      <c r="E1493" t="s">
        <v>2975</v>
      </c>
      <c r="F1493" t="s">
        <v>9135</v>
      </c>
      <c r="G1493" t="s">
        <v>3980</v>
      </c>
    </row>
    <row r="1494" spans="1:7" x14ac:dyDescent="0.25">
      <c r="A1494" t="s">
        <v>1358</v>
      </c>
      <c r="B1494" t="s">
        <v>2735</v>
      </c>
      <c r="C1494">
        <v>2018</v>
      </c>
      <c r="E1494" t="s">
        <v>2975</v>
      </c>
      <c r="F1494" t="s">
        <v>8794</v>
      </c>
      <c r="G1494" t="s">
        <v>3980</v>
      </c>
    </row>
    <row r="1495" spans="1:7" x14ac:dyDescent="0.25">
      <c r="A1495" t="s">
        <v>2797</v>
      </c>
      <c r="B1495" t="s">
        <v>2735</v>
      </c>
      <c r="C1495">
        <v>2021</v>
      </c>
      <c r="E1495" t="s">
        <v>2975</v>
      </c>
      <c r="F1495" t="s">
        <v>9318</v>
      </c>
      <c r="G1495" t="s">
        <v>3980</v>
      </c>
    </row>
    <row r="1496" spans="1:7" x14ac:dyDescent="0.25">
      <c r="A1496" t="s">
        <v>923</v>
      </c>
      <c r="B1496" t="s">
        <v>2737</v>
      </c>
      <c r="C1496">
        <v>2015</v>
      </c>
      <c r="E1496" t="s">
        <v>3152</v>
      </c>
      <c r="F1496" t="s">
        <v>8656</v>
      </c>
      <c r="G1496" t="s">
        <v>3980</v>
      </c>
    </row>
    <row r="1497" spans="1:7" x14ac:dyDescent="0.25">
      <c r="A1497" t="s">
        <v>155</v>
      </c>
      <c r="B1497" t="s">
        <v>2740</v>
      </c>
      <c r="C1497">
        <v>2011</v>
      </c>
      <c r="E1497" t="s">
        <v>3405</v>
      </c>
      <c r="F1497" t="s">
        <v>9268</v>
      </c>
      <c r="G1497" t="s">
        <v>3980</v>
      </c>
    </row>
    <row r="1498" spans="1:7" x14ac:dyDescent="0.25">
      <c r="A1498" t="s">
        <v>1137</v>
      </c>
      <c r="B1498" t="s">
        <v>2744</v>
      </c>
      <c r="C1498">
        <v>2012</v>
      </c>
      <c r="E1498" t="s">
        <v>2975</v>
      </c>
      <c r="F1498" t="s">
        <v>8734</v>
      </c>
      <c r="G1498" t="s">
        <v>3980</v>
      </c>
    </row>
    <row r="1499" spans="1:7" x14ac:dyDescent="0.25">
      <c r="A1499" t="s">
        <v>90</v>
      </c>
      <c r="B1499" t="s">
        <v>2744</v>
      </c>
      <c r="C1499">
        <v>2017</v>
      </c>
      <c r="E1499" t="s">
        <v>2975</v>
      </c>
      <c r="F1499" t="s">
        <v>9136</v>
      </c>
      <c r="G1499" t="s">
        <v>3980</v>
      </c>
    </row>
    <row r="1500" spans="1:7" x14ac:dyDescent="0.25">
      <c r="A1500" t="s">
        <v>337</v>
      </c>
      <c r="B1500" t="s">
        <v>2748</v>
      </c>
      <c r="C1500">
        <v>2023</v>
      </c>
      <c r="E1500" t="s">
        <v>3006</v>
      </c>
      <c r="F1500" t="s">
        <v>9750</v>
      </c>
      <c r="G1500" t="s">
        <v>180</v>
      </c>
    </row>
    <row r="1501" spans="1:7" x14ac:dyDescent="0.25">
      <c r="A1501" t="s">
        <v>1788</v>
      </c>
      <c r="B1501" t="s">
        <v>14248</v>
      </c>
      <c r="C1501">
        <v>1987</v>
      </c>
      <c r="E1501" s="10" t="s">
        <v>14250</v>
      </c>
      <c r="F1501" t="s">
        <v>14251</v>
      </c>
      <c r="G1501" t="s">
        <v>3980</v>
      </c>
    </row>
    <row r="1502" spans="1:7" x14ac:dyDescent="0.25">
      <c r="A1502" t="s">
        <v>1436</v>
      </c>
      <c r="B1502" t="s">
        <v>8074</v>
      </c>
      <c r="C1502">
        <v>2018</v>
      </c>
      <c r="E1502" s="10" t="s">
        <v>8084</v>
      </c>
      <c r="F1502" t="s">
        <v>8828</v>
      </c>
      <c r="G1502" t="s">
        <v>3980</v>
      </c>
    </row>
    <row r="1503" spans="1:7" x14ac:dyDescent="0.25">
      <c r="A1503" t="s">
        <v>1137</v>
      </c>
      <c r="B1503" t="s">
        <v>2750</v>
      </c>
      <c r="C1503">
        <v>2012</v>
      </c>
      <c r="E1503" t="s">
        <v>2975</v>
      </c>
      <c r="F1503" t="s">
        <v>8735</v>
      </c>
      <c r="G1503" t="s">
        <v>3980</v>
      </c>
    </row>
    <row r="1504" spans="1:7" x14ac:dyDescent="0.25">
      <c r="A1504" t="s">
        <v>840</v>
      </c>
      <c r="B1504" t="s">
        <v>16937</v>
      </c>
      <c r="C1504">
        <v>1996</v>
      </c>
      <c r="E1504" s="10" t="s">
        <v>16940</v>
      </c>
      <c r="F1504" t="s">
        <v>16941</v>
      </c>
      <c r="G1504" t="s">
        <v>3980</v>
      </c>
    </row>
    <row r="1505" spans="1:7" x14ac:dyDescent="0.25">
      <c r="A1505" t="s">
        <v>911</v>
      </c>
      <c r="B1505" t="s">
        <v>16937</v>
      </c>
      <c r="C1505">
        <v>2014</v>
      </c>
      <c r="E1505" s="10" t="s">
        <v>16940</v>
      </c>
      <c r="F1505" t="s">
        <v>16941</v>
      </c>
      <c r="G1505" t="s">
        <v>3980</v>
      </c>
    </row>
    <row r="1506" spans="1:7" x14ac:dyDescent="0.25">
      <c r="A1506" t="s">
        <v>923</v>
      </c>
      <c r="B1506" t="s">
        <v>2753</v>
      </c>
      <c r="C1506">
        <v>2015</v>
      </c>
      <c r="E1506" t="s">
        <v>3153</v>
      </c>
      <c r="F1506" t="s">
        <v>8657</v>
      </c>
      <c r="G1506" t="s">
        <v>3980</v>
      </c>
    </row>
    <row r="1507" spans="1:7" x14ac:dyDescent="0.25">
      <c r="A1507" t="s">
        <v>2421</v>
      </c>
      <c r="B1507" t="s">
        <v>2753</v>
      </c>
      <c r="C1507">
        <v>2008</v>
      </c>
      <c r="E1507" t="s">
        <v>3153</v>
      </c>
      <c r="F1507" t="s">
        <v>9187</v>
      </c>
      <c r="G1507" t="s">
        <v>3980</v>
      </c>
    </row>
    <row r="1508" spans="1:7" x14ac:dyDescent="0.25">
      <c r="A1508" t="s">
        <v>155</v>
      </c>
      <c r="B1508" t="s">
        <v>2753</v>
      </c>
      <c r="C1508">
        <v>2011</v>
      </c>
      <c r="E1508" t="s">
        <v>3153</v>
      </c>
      <c r="F1508" t="s">
        <v>9269</v>
      </c>
      <c r="G1508" t="s">
        <v>3980</v>
      </c>
    </row>
    <row r="1509" spans="1:7" x14ac:dyDescent="0.25">
      <c r="A1509" t="s">
        <v>337</v>
      </c>
      <c r="B1509" t="s">
        <v>2756</v>
      </c>
      <c r="C1509">
        <v>2023</v>
      </c>
      <c r="E1509" s="10" t="s">
        <v>3007</v>
      </c>
      <c r="F1509" t="s">
        <v>10002</v>
      </c>
      <c r="G1509" t="s">
        <v>3980</v>
      </c>
    </row>
    <row r="1510" spans="1:7" x14ac:dyDescent="0.25">
      <c r="A1510" t="s">
        <v>2607</v>
      </c>
      <c r="B1510" t="s">
        <v>2756</v>
      </c>
      <c r="C1510">
        <v>2025</v>
      </c>
      <c r="E1510" s="10" t="s">
        <v>3007</v>
      </c>
      <c r="F1510" t="s">
        <v>10002</v>
      </c>
      <c r="G1510" t="s">
        <v>3980</v>
      </c>
    </row>
    <row r="1511" spans="1:7" x14ac:dyDescent="0.25">
      <c r="A1511" t="s">
        <v>752</v>
      </c>
      <c r="B1511" t="s">
        <v>2759</v>
      </c>
      <c r="C1511">
        <v>2018</v>
      </c>
      <c r="E1511" t="s">
        <v>2975</v>
      </c>
      <c r="F1511" t="s">
        <v>8595</v>
      </c>
      <c r="G1511" t="s">
        <v>3980</v>
      </c>
    </row>
    <row r="1512" spans="1:7" x14ac:dyDescent="0.25">
      <c r="A1512" t="s">
        <v>997</v>
      </c>
      <c r="B1512" t="s">
        <v>2762</v>
      </c>
      <c r="C1512">
        <v>2006</v>
      </c>
      <c r="E1512" s="10" t="s">
        <v>3167</v>
      </c>
      <c r="F1512" t="s">
        <v>14011</v>
      </c>
      <c r="G1512" t="s">
        <v>3980</v>
      </c>
    </row>
    <row r="1513" spans="1:7" x14ac:dyDescent="0.25">
      <c r="A1513" t="s">
        <v>155</v>
      </c>
      <c r="B1513" t="s">
        <v>2762</v>
      </c>
      <c r="C1513">
        <v>2011</v>
      </c>
      <c r="E1513" s="10" t="s">
        <v>3167</v>
      </c>
      <c r="F1513" t="s">
        <v>14010</v>
      </c>
      <c r="G1513" t="s">
        <v>3980</v>
      </c>
    </row>
    <row r="1514" spans="1:7" x14ac:dyDescent="0.25">
      <c r="A1514" t="s">
        <v>249</v>
      </c>
      <c r="B1514" t="s">
        <v>2764</v>
      </c>
      <c r="C1514">
        <v>1994</v>
      </c>
      <c r="D1514" t="s">
        <v>180</v>
      </c>
      <c r="F1514" t="s">
        <v>9751</v>
      </c>
      <c r="G1514" t="s">
        <v>3980</v>
      </c>
    </row>
    <row r="1515" spans="1:7" x14ac:dyDescent="0.25">
      <c r="A1515" t="s">
        <v>2129</v>
      </c>
      <c r="B1515" t="s">
        <v>12655</v>
      </c>
      <c r="C1515">
        <v>2020</v>
      </c>
      <c r="E1515" s="10" t="s">
        <v>12658</v>
      </c>
      <c r="F1515" t="s">
        <v>12659</v>
      </c>
      <c r="G1515" t="s">
        <v>3980</v>
      </c>
    </row>
    <row r="1516" spans="1:7" x14ac:dyDescent="0.25">
      <c r="A1516" t="s">
        <v>346</v>
      </c>
      <c r="B1516" t="s">
        <v>7667</v>
      </c>
      <c r="C1516">
        <v>2023</v>
      </c>
      <c r="E1516" t="s">
        <v>7666</v>
      </c>
      <c r="F1516" t="s">
        <v>8498</v>
      </c>
      <c r="G1516" t="s">
        <v>3980</v>
      </c>
    </row>
    <row r="1517" spans="1:7" x14ac:dyDescent="0.25">
      <c r="A1517" t="s">
        <v>2499</v>
      </c>
      <c r="B1517" t="s">
        <v>7667</v>
      </c>
      <c r="C1517">
        <v>2021</v>
      </c>
      <c r="E1517" t="s">
        <v>7666</v>
      </c>
      <c r="F1517" t="s">
        <v>9204</v>
      </c>
      <c r="G1517" t="s">
        <v>3980</v>
      </c>
    </row>
    <row r="1518" spans="1:7" x14ac:dyDescent="0.25">
      <c r="A1518" t="s">
        <v>752</v>
      </c>
      <c r="B1518" t="s">
        <v>2775</v>
      </c>
      <c r="C1518">
        <v>2018</v>
      </c>
      <c r="E1518" t="s">
        <v>3117</v>
      </c>
      <c r="F1518" t="s">
        <v>8596</v>
      </c>
      <c r="G1518" t="s">
        <v>3980</v>
      </c>
    </row>
    <row r="1519" spans="1:7" x14ac:dyDescent="0.25">
      <c r="A1519" t="s">
        <v>1039</v>
      </c>
      <c r="B1519" t="s">
        <v>2775</v>
      </c>
      <c r="C1519">
        <v>2016</v>
      </c>
      <c r="E1519" s="10" t="s">
        <v>8387</v>
      </c>
      <c r="F1519" t="s">
        <v>8700</v>
      </c>
      <c r="G1519" t="s">
        <v>3980</v>
      </c>
    </row>
    <row r="1520" spans="1:7" x14ac:dyDescent="0.25">
      <c r="A1520" t="s">
        <v>2166</v>
      </c>
      <c r="B1520" t="s">
        <v>2775</v>
      </c>
      <c r="C1520">
        <v>2013</v>
      </c>
      <c r="E1520" t="s">
        <v>3117</v>
      </c>
      <c r="F1520" t="s">
        <v>9021</v>
      </c>
      <c r="G1520" t="s">
        <v>3980</v>
      </c>
    </row>
    <row r="1521" spans="1:7" x14ac:dyDescent="0.25">
      <c r="A1521" t="s">
        <v>90</v>
      </c>
      <c r="B1521" t="s">
        <v>2775</v>
      </c>
      <c r="C1521">
        <v>2017</v>
      </c>
      <c r="E1521" s="10" t="s">
        <v>9364</v>
      </c>
      <c r="F1521" t="s">
        <v>9365</v>
      </c>
      <c r="G1521" t="s">
        <v>3980</v>
      </c>
    </row>
    <row r="1522" spans="1:7" x14ac:dyDescent="0.25">
      <c r="A1522" t="s">
        <v>155</v>
      </c>
      <c r="B1522" t="s">
        <v>2775</v>
      </c>
      <c r="C1522">
        <v>2011</v>
      </c>
      <c r="E1522" t="s">
        <v>3117</v>
      </c>
      <c r="F1522" t="s">
        <v>9270</v>
      </c>
      <c r="G1522" t="s">
        <v>3980</v>
      </c>
    </row>
    <row r="1523" spans="1:7" x14ac:dyDescent="0.25">
      <c r="A1523" t="s">
        <v>1287</v>
      </c>
      <c r="B1523" t="s">
        <v>2779</v>
      </c>
      <c r="C1523">
        <v>2019</v>
      </c>
      <c r="E1523" s="10" t="s">
        <v>8387</v>
      </c>
      <c r="F1523" t="s">
        <v>9338</v>
      </c>
      <c r="G1523" t="s">
        <v>3980</v>
      </c>
    </row>
    <row r="1524" spans="1:7" x14ac:dyDescent="0.25">
      <c r="A1524" t="s">
        <v>2775</v>
      </c>
      <c r="B1524" t="s">
        <v>2779</v>
      </c>
      <c r="C1524">
        <v>2019</v>
      </c>
      <c r="D1524" t="s">
        <v>180</v>
      </c>
      <c r="F1524" t="s">
        <v>9752</v>
      </c>
      <c r="G1524" t="s">
        <v>3980</v>
      </c>
    </row>
    <row r="1525" spans="1:7" x14ac:dyDescent="0.25">
      <c r="A1525" t="s">
        <v>483</v>
      </c>
      <c r="B1525" t="s">
        <v>2781</v>
      </c>
      <c r="C1525">
        <v>2009</v>
      </c>
      <c r="E1525" t="s">
        <v>3056</v>
      </c>
      <c r="F1525" t="s">
        <v>8511</v>
      </c>
      <c r="G1525" t="s">
        <v>3980</v>
      </c>
    </row>
    <row r="1526" spans="1:7" x14ac:dyDescent="0.25">
      <c r="A1526" t="s">
        <v>1788</v>
      </c>
      <c r="B1526" t="s">
        <v>2781</v>
      </c>
      <c r="C1526">
        <v>1987</v>
      </c>
      <c r="E1526" s="10" t="s">
        <v>8360</v>
      </c>
      <c r="F1526" t="s">
        <v>8912</v>
      </c>
      <c r="G1526" t="s">
        <v>3980</v>
      </c>
    </row>
    <row r="1527" spans="1:7" x14ac:dyDescent="0.25">
      <c r="A1527" t="s">
        <v>2147</v>
      </c>
      <c r="B1527" t="s">
        <v>2781</v>
      </c>
      <c r="C1527">
        <v>1980</v>
      </c>
      <c r="E1527" s="10" t="s">
        <v>8360</v>
      </c>
      <c r="F1527" t="s">
        <v>9008</v>
      </c>
      <c r="G1527" t="s">
        <v>3980</v>
      </c>
    </row>
    <row r="1528" spans="1:7" x14ac:dyDescent="0.25">
      <c r="A1528" t="s">
        <v>2781</v>
      </c>
      <c r="B1528" t="s">
        <v>2783</v>
      </c>
      <c r="C1528">
        <v>2017</v>
      </c>
      <c r="D1528" t="s">
        <v>180</v>
      </c>
      <c r="F1528" t="s">
        <v>9753</v>
      </c>
      <c r="G1528" t="s">
        <v>3980</v>
      </c>
    </row>
    <row r="1529" spans="1:7" x14ac:dyDescent="0.25">
      <c r="A1529" t="s">
        <v>1788</v>
      </c>
      <c r="B1529" t="s">
        <v>2785</v>
      </c>
      <c r="C1529">
        <v>1987</v>
      </c>
      <c r="E1529" t="s">
        <v>3280</v>
      </c>
      <c r="F1529" t="s">
        <v>9754</v>
      </c>
      <c r="G1529" t="s">
        <v>180</v>
      </c>
    </row>
    <row r="1530" spans="1:7" x14ac:dyDescent="0.25">
      <c r="A1530" t="s">
        <v>1875</v>
      </c>
      <c r="B1530" t="s">
        <v>2785</v>
      </c>
      <c r="C1530">
        <v>1987</v>
      </c>
      <c r="E1530" t="s">
        <v>3280</v>
      </c>
      <c r="F1530" t="s">
        <v>9755</v>
      </c>
      <c r="G1530" t="s">
        <v>180</v>
      </c>
    </row>
    <row r="1531" spans="1:7" x14ac:dyDescent="0.25">
      <c r="A1531" t="s">
        <v>840</v>
      </c>
      <c r="B1531" t="s">
        <v>2789</v>
      </c>
      <c r="C1531">
        <v>1996</v>
      </c>
      <c r="E1531" s="10" t="s">
        <v>3159</v>
      </c>
      <c r="F1531" t="s">
        <v>8412</v>
      </c>
      <c r="G1531" t="s">
        <v>3980</v>
      </c>
    </row>
    <row r="1532" spans="1:7" x14ac:dyDescent="0.25">
      <c r="A1532" t="s">
        <v>957</v>
      </c>
      <c r="B1532" t="s">
        <v>2789</v>
      </c>
      <c r="C1532">
        <v>2018</v>
      </c>
      <c r="E1532" t="s">
        <v>3159</v>
      </c>
      <c r="F1532" t="s">
        <v>8665</v>
      </c>
      <c r="G1532" t="s">
        <v>3980</v>
      </c>
    </row>
    <row r="1533" spans="1:7" x14ac:dyDescent="0.25">
      <c r="A1533" t="s">
        <v>2421</v>
      </c>
      <c r="B1533" t="s">
        <v>2789</v>
      </c>
      <c r="C1533">
        <v>2018</v>
      </c>
      <c r="E1533" t="s">
        <v>3159</v>
      </c>
      <c r="F1533" t="s">
        <v>9188</v>
      </c>
      <c r="G1533" t="s">
        <v>3980</v>
      </c>
    </row>
    <row r="1534" spans="1:7" x14ac:dyDescent="0.25">
      <c r="A1534" t="s">
        <v>2797</v>
      </c>
      <c r="B1534" t="s">
        <v>2791</v>
      </c>
      <c r="C1534">
        <v>2021</v>
      </c>
      <c r="D1534" t="s">
        <v>180</v>
      </c>
      <c r="F1534" t="s">
        <v>9756</v>
      </c>
      <c r="G1534" t="s">
        <v>3980</v>
      </c>
    </row>
    <row r="1535" spans="1:7" x14ac:dyDescent="0.25">
      <c r="A1535" t="s">
        <v>490</v>
      </c>
      <c r="B1535" t="s">
        <v>2793</v>
      </c>
      <c r="C1535">
        <v>2022</v>
      </c>
      <c r="E1535" s="10" t="s">
        <v>8367</v>
      </c>
      <c r="F1535" t="s">
        <v>9757</v>
      </c>
      <c r="G1535" t="s">
        <v>180</v>
      </c>
    </row>
    <row r="1536" spans="1:7" x14ac:dyDescent="0.25">
      <c r="A1536" t="s">
        <v>2390</v>
      </c>
      <c r="B1536" t="s">
        <v>2793</v>
      </c>
      <c r="C1536">
        <v>2022</v>
      </c>
      <c r="E1536" s="10" t="s">
        <v>8367</v>
      </c>
      <c r="F1536" t="s">
        <v>9758</v>
      </c>
      <c r="G1536" t="s">
        <v>180</v>
      </c>
    </row>
    <row r="1537" spans="1:7" x14ac:dyDescent="0.25">
      <c r="A1537" t="s">
        <v>2797</v>
      </c>
      <c r="B1537" t="s">
        <v>2793</v>
      </c>
      <c r="C1537">
        <v>2021</v>
      </c>
      <c r="E1537" t="s">
        <v>2975</v>
      </c>
      <c r="F1537" t="s">
        <v>9319</v>
      </c>
      <c r="G1537" t="s">
        <v>3980</v>
      </c>
    </row>
    <row r="1538" spans="1:7" x14ac:dyDescent="0.25">
      <c r="A1538" t="s">
        <v>1585</v>
      </c>
      <c r="B1538" t="s">
        <v>2797</v>
      </c>
      <c r="C1538">
        <v>2019</v>
      </c>
      <c r="E1538" t="s">
        <v>3258</v>
      </c>
      <c r="F1538" t="s">
        <v>8862</v>
      </c>
      <c r="G1538" t="s">
        <v>3980</v>
      </c>
    </row>
    <row r="1539" spans="1:7" x14ac:dyDescent="0.25">
      <c r="A1539" t="s">
        <v>90</v>
      </c>
      <c r="B1539" t="s">
        <v>2801</v>
      </c>
      <c r="C1539">
        <v>2017</v>
      </c>
      <c r="E1539" t="s">
        <v>3374</v>
      </c>
      <c r="F1539" t="s">
        <v>9137</v>
      </c>
      <c r="G1539" t="s">
        <v>3980</v>
      </c>
    </row>
    <row r="1540" spans="1:7" x14ac:dyDescent="0.25">
      <c r="A1540" t="s">
        <v>644</v>
      </c>
      <c r="B1540" t="s">
        <v>2805</v>
      </c>
      <c r="C1540">
        <v>2023</v>
      </c>
      <c r="E1540" t="s">
        <v>3075</v>
      </c>
      <c r="F1540" t="s">
        <v>8539</v>
      </c>
      <c r="G1540" t="s">
        <v>3980</v>
      </c>
    </row>
    <row r="1541" spans="1:7" x14ac:dyDescent="0.25">
      <c r="A1541" t="s">
        <v>1022</v>
      </c>
      <c r="B1541" t="s">
        <v>2805</v>
      </c>
      <c r="C1541">
        <v>2022</v>
      </c>
      <c r="E1541" t="s">
        <v>3075</v>
      </c>
      <c r="F1541" t="s">
        <v>8677</v>
      </c>
      <c r="G1541" t="s">
        <v>3980</v>
      </c>
    </row>
    <row r="1542" spans="1:7" x14ac:dyDescent="0.25">
      <c r="A1542" t="s">
        <v>1265</v>
      </c>
      <c r="B1542" t="s">
        <v>2805</v>
      </c>
      <c r="C1542">
        <v>2020</v>
      </c>
      <c r="E1542" t="s">
        <v>3075</v>
      </c>
      <c r="F1542" t="s">
        <v>8742</v>
      </c>
      <c r="G1542" t="s">
        <v>3980</v>
      </c>
    </row>
    <row r="1543" spans="1:7" x14ac:dyDescent="0.25">
      <c r="A1543" t="s">
        <v>1287</v>
      </c>
      <c r="B1543" t="s">
        <v>2805</v>
      </c>
      <c r="C1543">
        <v>2019</v>
      </c>
      <c r="E1543" t="s">
        <v>3075</v>
      </c>
      <c r="F1543" t="s">
        <v>8785</v>
      </c>
      <c r="G1543" t="s">
        <v>3980</v>
      </c>
    </row>
    <row r="1544" spans="1:7" x14ac:dyDescent="0.25">
      <c r="A1544" t="s">
        <v>2129</v>
      </c>
      <c r="B1544" t="s">
        <v>2805</v>
      </c>
      <c r="C1544">
        <v>2020</v>
      </c>
      <c r="E1544" t="s">
        <v>3075</v>
      </c>
      <c r="F1544" t="s">
        <v>8981</v>
      </c>
      <c r="G1544" t="s">
        <v>3980</v>
      </c>
    </row>
    <row r="1545" spans="1:7" x14ac:dyDescent="0.25">
      <c r="A1545" t="s">
        <v>2947</v>
      </c>
      <c r="B1545" t="s">
        <v>2805</v>
      </c>
      <c r="C1545">
        <v>2014</v>
      </c>
      <c r="E1545" t="s">
        <v>3075</v>
      </c>
      <c r="F1545" t="s">
        <v>9337</v>
      </c>
      <c r="G1545" t="s">
        <v>3980</v>
      </c>
    </row>
    <row r="1546" spans="1:7" x14ac:dyDescent="0.25">
      <c r="A1546" t="s">
        <v>2797</v>
      </c>
      <c r="B1546" t="s">
        <v>2807</v>
      </c>
      <c r="C1546">
        <v>2021</v>
      </c>
      <c r="E1546" t="s">
        <v>2975</v>
      </c>
      <c r="F1546" t="s">
        <v>9320</v>
      </c>
      <c r="G1546" t="s">
        <v>3980</v>
      </c>
    </row>
    <row r="1547" spans="1:7" x14ac:dyDescent="0.25">
      <c r="A1547" t="s">
        <v>917</v>
      </c>
      <c r="B1547" t="s">
        <v>2811</v>
      </c>
      <c r="C1547">
        <v>2019</v>
      </c>
      <c r="E1547" t="s">
        <v>3146</v>
      </c>
      <c r="F1547" t="s">
        <v>10003</v>
      </c>
      <c r="G1547" t="s">
        <v>180</v>
      </c>
    </row>
    <row r="1548" spans="1:7" x14ac:dyDescent="0.25">
      <c r="A1548" t="s">
        <v>90</v>
      </c>
      <c r="B1548" t="s">
        <v>2811</v>
      </c>
      <c r="C1548">
        <v>2017</v>
      </c>
      <c r="E1548" t="s">
        <v>3146</v>
      </c>
      <c r="F1548" t="s">
        <v>10003</v>
      </c>
      <c r="G1548" t="s">
        <v>180</v>
      </c>
    </row>
    <row r="1549" spans="1:7" x14ac:dyDescent="0.25">
      <c r="A1549" t="s">
        <v>2714</v>
      </c>
      <c r="B1549" t="s">
        <v>2811</v>
      </c>
      <c r="C1549">
        <v>1993</v>
      </c>
      <c r="E1549" t="s">
        <v>3146</v>
      </c>
      <c r="F1549" t="s">
        <v>10003</v>
      </c>
      <c r="G1549" t="s">
        <v>180</v>
      </c>
    </row>
    <row r="1550" spans="1:7" x14ac:dyDescent="0.25">
      <c r="A1550" t="s">
        <v>2811</v>
      </c>
      <c r="B1550" t="s">
        <v>2813</v>
      </c>
      <c r="C1550">
        <v>2021</v>
      </c>
      <c r="D1550" t="s">
        <v>180</v>
      </c>
      <c r="F1550" t="s">
        <v>9759</v>
      </c>
      <c r="G1550" t="s">
        <v>3980</v>
      </c>
    </row>
    <row r="1551" spans="1:7" x14ac:dyDescent="0.25">
      <c r="A1551" t="s">
        <v>739</v>
      </c>
      <c r="B1551" t="s">
        <v>2815</v>
      </c>
      <c r="C1551">
        <v>2015</v>
      </c>
      <c r="E1551" t="s">
        <v>3101</v>
      </c>
      <c r="F1551" t="s">
        <v>8574</v>
      </c>
      <c r="G1551" t="s">
        <v>3980</v>
      </c>
    </row>
    <row r="1552" spans="1:7" x14ac:dyDescent="0.25">
      <c r="A1552" t="s">
        <v>90</v>
      </c>
      <c r="B1552" t="s">
        <v>2815</v>
      </c>
      <c r="C1552">
        <v>2017</v>
      </c>
      <c r="E1552" t="s">
        <v>2975</v>
      </c>
      <c r="F1552" t="s">
        <v>9138</v>
      </c>
      <c r="G1552" t="s">
        <v>3980</v>
      </c>
    </row>
    <row r="1553" spans="1:7" x14ac:dyDescent="0.25">
      <c r="A1553" t="s">
        <v>1137</v>
      </c>
      <c r="B1553" t="s">
        <v>2817</v>
      </c>
      <c r="C1553">
        <v>2012</v>
      </c>
      <c r="E1553" t="s">
        <v>3207</v>
      </c>
      <c r="F1553" t="s">
        <v>8736</v>
      </c>
      <c r="G1553" t="s">
        <v>3980</v>
      </c>
    </row>
    <row r="1554" spans="1:7" x14ac:dyDescent="0.25">
      <c r="A1554" t="s">
        <v>2797</v>
      </c>
      <c r="B1554" t="s">
        <v>2821</v>
      </c>
      <c r="C1554">
        <v>2021</v>
      </c>
      <c r="E1554" t="s">
        <v>2975</v>
      </c>
      <c r="F1554" t="s">
        <v>9321</v>
      </c>
      <c r="G1554" t="s">
        <v>3980</v>
      </c>
    </row>
    <row r="1555" spans="1:7" x14ac:dyDescent="0.25">
      <c r="A1555" t="s">
        <v>997</v>
      </c>
      <c r="B1555" t="s">
        <v>2825</v>
      </c>
      <c r="C1555">
        <v>2006</v>
      </c>
      <c r="E1555" t="s">
        <v>3168</v>
      </c>
      <c r="F1555" t="s">
        <v>10004</v>
      </c>
      <c r="G1555" t="s">
        <v>180</v>
      </c>
    </row>
    <row r="1556" spans="1:7" x14ac:dyDescent="0.25">
      <c r="A1556" t="s">
        <v>1137</v>
      </c>
      <c r="B1556" t="s">
        <v>2825</v>
      </c>
      <c r="C1556">
        <v>2012</v>
      </c>
      <c r="E1556" t="s">
        <v>3168</v>
      </c>
      <c r="F1556" t="s">
        <v>10004</v>
      </c>
      <c r="G1556" t="s">
        <v>180</v>
      </c>
    </row>
    <row r="1557" spans="1:7" x14ac:dyDescent="0.25">
      <c r="A1557" t="s">
        <v>1848</v>
      </c>
      <c r="B1557" t="s">
        <v>2827</v>
      </c>
      <c r="C1557">
        <v>2015</v>
      </c>
      <c r="E1557" t="s">
        <v>3292</v>
      </c>
      <c r="F1557" t="s">
        <v>8941</v>
      </c>
      <c r="G1557" t="s">
        <v>3980</v>
      </c>
    </row>
    <row r="1558" spans="1:7" x14ac:dyDescent="0.25">
      <c r="A1558" t="s">
        <v>450</v>
      </c>
      <c r="B1558" t="s">
        <v>2831</v>
      </c>
      <c r="C1558">
        <v>2022</v>
      </c>
      <c r="D1558" t="s">
        <v>180</v>
      </c>
      <c r="F1558" t="s">
        <v>9760</v>
      </c>
      <c r="G1558" t="s">
        <v>3980</v>
      </c>
    </row>
    <row r="1559" spans="1:7" x14ac:dyDescent="0.25">
      <c r="A1559" t="s">
        <v>490</v>
      </c>
      <c r="B1559" t="s">
        <v>2831</v>
      </c>
      <c r="C1559">
        <v>2022</v>
      </c>
      <c r="E1559" t="s">
        <v>3064</v>
      </c>
      <c r="F1559" t="s">
        <v>8526</v>
      </c>
      <c r="G1559" t="s">
        <v>3980</v>
      </c>
    </row>
    <row r="1560" spans="1:7" x14ac:dyDescent="0.25">
      <c r="A1560" t="s">
        <v>840</v>
      </c>
      <c r="B1560" t="s">
        <v>2833</v>
      </c>
      <c r="C1560">
        <v>1996</v>
      </c>
      <c r="E1560" s="10" t="s">
        <v>3424</v>
      </c>
      <c r="F1560" t="s">
        <v>8628</v>
      </c>
      <c r="G1560" t="s">
        <v>3980</v>
      </c>
    </row>
    <row r="1561" spans="1:7" x14ac:dyDescent="0.25">
      <c r="A1561" t="s">
        <v>2894</v>
      </c>
      <c r="B1561" t="s">
        <v>2833</v>
      </c>
      <c r="C1561">
        <v>2023</v>
      </c>
      <c r="E1561" t="s">
        <v>3424</v>
      </c>
      <c r="F1561" t="s">
        <v>9328</v>
      </c>
      <c r="G1561" t="s">
        <v>3980</v>
      </c>
    </row>
    <row r="1562" spans="1:7" x14ac:dyDescent="0.25">
      <c r="A1562" t="s">
        <v>2714</v>
      </c>
      <c r="B1562" t="s">
        <v>2836</v>
      </c>
      <c r="C1562">
        <v>1993</v>
      </c>
      <c r="E1562" t="s">
        <v>3006</v>
      </c>
      <c r="F1562" t="s">
        <v>9761</v>
      </c>
      <c r="G1562" t="s">
        <v>180</v>
      </c>
    </row>
    <row r="1563" spans="1:7" x14ac:dyDescent="0.25">
      <c r="A1563" t="s">
        <v>897</v>
      </c>
      <c r="B1563" t="s">
        <v>2839</v>
      </c>
      <c r="C1563">
        <v>2022</v>
      </c>
      <c r="E1563" t="s">
        <v>3137</v>
      </c>
      <c r="F1563" t="s">
        <v>8640</v>
      </c>
      <c r="G1563" t="s">
        <v>3980</v>
      </c>
    </row>
    <row r="1564" spans="1:7" x14ac:dyDescent="0.25">
      <c r="A1564" t="s">
        <v>2839</v>
      </c>
      <c r="B1564" t="s">
        <v>2843</v>
      </c>
      <c r="C1564">
        <v>2023</v>
      </c>
      <c r="D1564" t="s">
        <v>180</v>
      </c>
      <c r="F1564" t="s">
        <v>9762</v>
      </c>
      <c r="G1564" t="s">
        <v>3980</v>
      </c>
    </row>
    <row r="1565" spans="1:7" x14ac:dyDescent="0.25">
      <c r="A1565" t="s">
        <v>343</v>
      </c>
      <c r="B1565" t="s">
        <v>7806</v>
      </c>
      <c r="C1565">
        <v>2018</v>
      </c>
      <c r="E1565" t="s">
        <v>7809</v>
      </c>
      <c r="F1565" t="s">
        <v>8459</v>
      </c>
      <c r="G1565" t="s">
        <v>3980</v>
      </c>
    </row>
    <row r="1566" spans="1:7" x14ac:dyDescent="0.25">
      <c r="A1566" t="s">
        <v>2797</v>
      </c>
      <c r="B1566" t="s">
        <v>7806</v>
      </c>
      <c r="C1566">
        <v>2021</v>
      </c>
      <c r="E1566" t="s">
        <v>7809</v>
      </c>
      <c r="F1566" t="s">
        <v>9322</v>
      </c>
      <c r="G1566" t="s">
        <v>3980</v>
      </c>
    </row>
    <row r="1567" spans="1:7" x14ac:dyDescent="0.25">
      <c r="A1567" t="s">
        <v>2797</v>
      </c>
      <c r="B1567" t="s">
        <v>2845</v>
      </c>
      <c r="C1567">
        <v>2021</v>
      </c>
      <c r="D1567" t="s">
        <v>180</v>
      </c>
      <c r="E1567" t="s">
        <v>3422</v>
      </c>
      <c r="F1567" t="s">
        <v>9763</v>
      </c>
      <c r="G1567" t="s">
        <v>3980</v>
      </c>
    </row>
    <row r="1568" spans="1:7" x14ac:dyDescent="0.25">
      <c r="A1568" t="s">
        <v>483</v>
      </c>
      <c r="B1568" t="s">
        <v>2847</v>
      </c>
      <c r="C1568">
        <v>2009</v>
      </c>
      <c r="E1568" t="s">
        <v>3057</v>
      </c>
      <c r="F1568" t="s">
        <v>9429</v>
      </c>
      <c r="G1568" t="s">
        <v>3980</v>
      </c>
    </row>
    <row r="1569" spans="1:7" x14ac:dyDescent="0.25">
      <c r="A1569" t="s">
        <v>1137</v>
      </c>
      <c r="B1569" t="s">
        <v>2847</v>
      </c>
      <c r="C1569">
        <v>2012</v>
      </c>
      <c r="E1569" t="s">
        <v>3057</v>
      </c>
      <c r="F1569" t="s">
        <v>9430</v>
      </c>
      <c r="G1569" t="s">
        <v>3980</v>
      </c>
    </row>
    <row r="1570" spans="1:7" x14ac:dyDescent="0.25">
      <c r="A1570" t="s">
        <v>90</v>
      </c>
      <c r="B1570" t="s">
        <v>2849</v>
      </c>
      <c r="C1570">
        <v>2017</v>
      </c>
      <c r="E1570" t="s">
        <v>3375</v>
      </c>
      <c r="F1570" t="s">
        <v>9139</v>
      </c>
      <c r="G1570" t="s">
        <v>3980</v>
      </c>
    </row>
    <row r="1571" spans="1:7" x14ac:dyDescent="0.25">
      <c r="A1571" t="s">
        <v>997</v>
      </c>
      <c r="B1571" t="s">
        <v>2853</v>
      </c>
      <c r="C1571">
        <v>2006</v>
      </c>
      <c r="E1571" t="s">
        <v>3169</v>
      </c>
      <c r="F1571" t="s">
        <v>8674</v>
      </c>
      <c r="G1571" t="s">
        <v>3980</v>
      </c>
    </row>
    <row r="1572" spans="1:7" x14ac:dyDescent="0.25">
      <c r="A1572" t="s">
        <v>997</v>
      </c>
      <c r="B1572" t="s">
        <v>2857</v>
      </c>
      <c r="C1572">
        <v>2006</v>
      </c>
      <c r="E1572" t="s">
        <v>3170</v>
      </c>
      <c r="F1572" t="s">
        <v>8675</v>
      </c>
      <c r="G1572" t="s">
        <v>3980</v>
      </c>
    </row>
    <row r="1573" spans="1:7" x14ac:dyDescent="0.25">
      <c r="A1573" t="s">
        <v>2016</v>
      </c>
      <c r="B1573" t="s">
        <v>2857</v>
      </c>
      <c r="C1573">
        <v>2003</v>
      </c>
      <c r="E1573" t="s">
        <v>3299</v>
      </c>
      <c r="F1573" t="s">
        <v>9428</v>
      </c>
      <c r="G1573" t="s">
        <v>3980</v>
      </c>
    </row>
    <row r="1574" spans="1:7" x14ac:dyDescent="0.25">
      <c r="A1574" t="s">
        <v>2762</v>
      </c>
      <c r="B1574" t="s">
        <v>2857</v>
      </c>
      <c r="C1574">
        <v>2012</v>
      </c>
      <c r="E1574" s="10" t="s">
        <v>9934</v>
      </c>
      <c r="F1574" t="s">
        <v>9935</v>
      </c>
      <c r="G1574" t="s">
        <v>3980</v>
      </c>
    </row>
    <row r="1575" spans="1:7" x14ac:dyDescent="0.25">
      <c r="A1575" t="s">
        <v>1788</v>
      </c>
      <c r="B1575" t="s">
        <v>2859</v>
      </c>
      <c r="C1575">
        <v>1987</v>
      </c>
      <c r="E1575" t="s">
        <v>3281</v>
      </c>
      <c r="F1575" t="s">
        <v>8913</v>
      </c>
      <c r="G1575" t="s">
        <v>3980</v>
      </c>
    </row>
    <row r="1576" spans="1:7" x14ac:dyDescent="0.25">
      <c r="A1576" t="s">
        <v>2482</v>
      </c>
      <c r="B1576" t="s">
        <v>2867</v>
      </c>
      <c r="C1576">
        <v>2002</v>
      </c>
      <c r="D1576" t="s">
        <v>180</v>
      </c>
      <c r="F1576" t="s">
        <v>9764</v>
      </c>
      <c r="G1576" t="s">
        <v>3980</v>
      </c>
    </row>
    <row r="1577" spans="1:7" x14ac:dyDescent="0.25">
      <c r="A1577" t="s">
        <v>2797</v>
      </c>
      <c r="B1577" t="s">
        <v>2875</v>
      </c>
      <c r="C1577">
        <v>2021</v>
      </c>
      <c r="E1577" t="s">
        <v>3423</v>
      </c>
      <c r="F1577" t="s">
        <v>9323</v>
      </c>
      <c r="G1577" t="s">
        <v>3980</v>
      </c>
    </row>
    <row r="1578" spans="1:7" x14ac:dyDescent="0.25">
      <c r="A1578" t="s">
        <v>2817</v>
      </c>
      <c r="B1578" t="s">
        <v>2879</v>
      </c>
      <c r="C1578">
        <v>2019</v>
      </c>
      <c r="D1578" t="s">
        <v>180</v>
      </c>
      <c r="F1578" t="s">
        <v>9765</v>
      </c>
      <c r="G1578" t="s">
        <v>3980</v>
      </c>
    </row>
    <row r="1579" spans="1:7" x14ac:dyDescent="0.25">
      <c r="A1579" t="s">
        <v>542</v>
      </c>
      <c r="B1579" t="s">
        <v>2883</v>
      </c>
      <c r="C1579">
        <v>2017</v>
      </c>
      <c r="E1579" t="s">
        <v>3069</v>
      </c>
      <c r="F1579" t="s">
        <v>8532</v>
      </c>
      <c r="G1579" t="s">
        <v>3980</v>
      </c>
    </row>
    <row r="1580" spans="1:7" x14ac:dyDescent="0.25">
      <c r="A1580" t="s">
        <v>1683</v>
      </c>
      <c r="B1580" t="s">
        <v>2883</v>
      </c>
      <c r="C1580">
        <v>2020</v>
      </c>
      <c r="E1580" t="s">
        <v>3069</v>
      </c>
      <c r="F1580" t="s">
        <v>8876</v>
      </c>
      <c r="G1580" t="s">
        <v>3980</v>
      </c>
    </row>
    <row r="1581" spans="1:7" x14ac:dyDescent="0.25">
      <c r="A1581" t="s">
        <v>2125</v>
      </c>
      <c r="B1581" t="s">
        <v>2883</v>
      </c>
      <c r="C1581">
        <v>2013</v>
      </c>
      <c r="E1581" t="s">
        <v>3069</v>
      </c>
      <c r="F1581" t="s">
        <v>8970</v>
      </c>
      <c r="G1581" t="s">
        <v>3980</v>
      </c>
    </row>
    <row r="1582" spans="1:7" x14ac:dyDescent="0.25">
      <c r="A1582" t="s">
        <v>90</v>
      </c>
      <c r="B1582" t="s">
        <v>2883</v>
      </c>
      <c r="C1582">
        <v>2017</v>
      </c>
      <c r="E1582" t="s">
        <v>3069</v>
      </c>
      <c r="F1582" t="s">
        <v>9140</v>
      </c>
      <c r="G1582" t="s">
        <v>3980</v>
      </c>
    </row>
    <row r="1583" spans="1:7" x14ac:dyDescent="0.25">
      <c r="A1583" t="s">
        <v>2421</v>
      </c>
      <c r="B1583" t="s">
        <v>2883</v>
      </c>
      <c r="C1583">
        <v>2008</v>
      </c>
      <c r="E1583" t="s">
        <v>3069</v>
      </c>
      <c r="F1583" t="s">
        <v>9189</v>
      </c>
      <c r="G1583" t="s">
        <v>3980</v>
      </c>
    </row>
    <row r="1584" spans="1:7" x14ac:dyDescent="0.25">
      <c r="A1584" t="s">
        <v>155</v>
      </c>
      <c r="B1584" t="s">
        <v>2883</v>
      </c>
      <c r="C1584">
        <v>2011</v>
      </c>
      <c r="E1584" t="s">
        <v>3069</v>
      </c>
      <c r="F1584" t="s">
        <v>9271</v>
      </c>
      <c r="G1584" t="s">
        <v>3980</v>
      </c>
    </row>
    <row r="1585" spans="1:7" x14ac:dyDescent="0.25">
      <c r="A1585" t="s">
        <v>752</v>
      </c>
      <c r="B1585" t="s">
        <v>2887</v>
      </c>
      <c r="C1585">
        <v>2018</v>
      </c>
      <c r="D1585" t="s">
        <v>180</v>
      </c>
      <c r="E1585" t="s">
        <v>3118</v>
      </c>
      <c r="F1585" t="s">
        <v>8597</v>
      </c>
      <c r="G1585" t="s">
        <v>3980</v>
      </c>
    </row>
    <row r="1586" spans="1:7" x14ac:dyDescent="0.25">
      <c r="A1586" t="s">
        <v>1542</v>
      </c>
      <c r="B1586" t="s">
        <v>2889</v>
      </c>
      <c r="C1586">
        <v>2021</v>
      </c>
      <c r="E1586" t="s">
        <v>3249</v>
      </c>
      <c r="F1586" t="s">
        <v>9427</v>
      </c>
      <c r="G1586" t="s">
        <v>3980</v>
      </c>
    </row>
    <row r="1587" spans="1:7" x14ac:dyDescent="0.25">
      <c r="A1587" t="s">
        <v>2115</v>
      </c>
      <c r="B1587" t="s">
        <v>2889</v>
      </c>
      <c r="C1587">
        <v>2020</v>
      </c>
      <c r="D1587" t="s">
        <v>180</v>
      </c>
      <c r="F1587" t="s">
        <v>9766</v>
      </c>
      <c r="G1587" t="s">
        <v>3980</v>
      </c>
    </row>
    <row r="1588" spans="1:7" x14ac:dyDescent="0.25">
      <c r="A1588" t="s">
        <v>90</v>
      </c>
      <c r="B1588" t="s">
        <v>2889</v>
      </c>
      <c r="C1588">
        <v>2017</v>
      </c>
      <c r="E1588" t="s">
        <v>3376</v>
      </c>
      <c r="F1588" t="s">
        <v>9424</v>
      </c>
      <c r="G1588" t="s">
        <v>3980</v>
      </c>
    </row>
    <row r="1589" spans="1:7" x14ac:dyDescent="0.25">
      <c r="A1589" t="s">
        <v>2499</v>
      </c>
      <c r="B1589" t="s">
        <v>2889</v>
      </c>
      <c r="C1589">
        <v>2021</v>
      </c>
      <c r="E1589" s="10" t="s">
        <v>9426</v>
      </c>
      <c r="F1589" t="s">
        <v>9425</v>
      </c>
      <c r="G1589" t="s">
        <v>3980</v>
      </c>
    </row>
    <row r="1590" spans="1:7" x14ac:dyDescent="0.25">
      <c r="A1590" t="s">
        <v>17059</v>
      </c>
      <c r="B1590" t="s">
        <v>2891</v>
      </c>
      <c r="C1590">
        <v>2023</v>
      </c>
      <c r="D1590" t="s">
        <v>180</v>
      </c>
      <c r="F1590" t="s">
        <v>17063</v>
      </c>
      <c r="G1590" t="s">
        <v>3980</v>
      </c>
    </row>
    <row r="1591" spans="1:7" x14ac:dyDescent="0.25">
      <c r="A1591" t="s">
        <v>1287</v>
      </c>
      <c r="B1591" t="s">
        <v>2894</v>
      </c>
      <c r="C1591">
        <v>2019</v>
      </c>
      <c r="E1591" s="10" t="s">
        <v>7914</v>
      </c>
      <c r="F1591" t="s">
        <v>8786</v>
      </c>
      <c r="G1591" t="s">
        <v>3980</v>
      </c>
    </row>
    <row r="1592" spans="1:7" x14ac:dyDescent="0.25">
      <c r="A1592" t="s">
        <v>90</v>
      </c>
      <c r="B1592" t="s">
        <v>2897</v>
      </c>
      <c r="C1592">
        <v>2017</v>
      </c>
      <c r="E1592" t="s">
        <v>3377</v>
      </c>
      <c r="F1592" t="s">
        <v>9141</v>
      </c>
      <c r="G1592" t="s">
        <v>3980</v>
      </c>
    </row>
    <row r="1593" spans="1:7" x14ac:dyDescent="0.25">
      <c r="A1593" t="s">
        <v>2899</v>
      </c>
      <c r="B1593" t="s">
        <v>2903</v>
      </c>
      <c r="C1593">
        <v>2018</v>
      </c>
      <c r="D1593" t="s">
        <v>180</v>
      </c>
      <c r="F1593" t="s">
        <v>9767</v>
      </c>
      <c r="G1593" t="s">
        <v>3980</v>
      </c>
    </row>
    <row r="1594" spans="1:7" x14ac:dyDescent="0.25">
      <c r="A1594" t="s">
        <v>155</v>
      </c>
      <c r="B1594" t="s">
        <v>2907</v>
      </c>
      <c r="C1594">
        <v>2011</v>
      </c>
      <c r="E1594" t="s">
        <v>2975</v>
      </c>
      <c r="F1594" t="s">
        <v>9272</v>
      </c>
      <c r="G1594" t="s">
        <v>3980</v>
      </c>
    </row>
    <row r="1595" spans="1:7" x14ac:dyDescent="0.25">
      <c r="A1595" t="s">
        <v>346</v>
      </c>
      <c r="B1595" t="s">
        <v>2911</v>
      </c>
      <c r="C1595">
        <v>2023</v>
      </c>
      <c r="E1595" t="s">
        <v>3044</v>
      </c>
      <c r="F1595" t="s">
        <v>8499</v>
      </c>
      <c r="G1595" t="s">
        <v>3980</v>
      </c>
    </row>
    <row r="1596" spans="1:7" x14ac:dyDescent="0.25">
      <c r="A1596" t="s">
        <v>346</v>
      </c>
      <c r="B1596" t="s">
        <v>2913</v>
      </c>
      <c r="C1596">
        <v>2023</v>
      </c>
      <c r="E1596" t="s">
        <v>3045</v>
      </c>
      <c r="F1596" t="s">
        <v>9768</v>
      </c>
      <c r="G1596" t="s">
        <v>180</v>
      </c>
    </row>
    <row r="1597" spans="1:7" x14ac:dyDescent="0.25">
      <c r="A1597" t="s">
        <v>866</v>
      </c>
      <c r="B1597" t="s">
        <v>2917</v>
      </c>
      <c r="C1597">
        <v>2019</v>
      </c>
      <c r="E1597" s="10" t="s">
        <v>8336</v>
      </c>
      <c r="F1597" t="s">
        <v>8635</v>
      </c>
      <c r="G1597" t="s">
        <v>3980</v>
      </c>
    </row>
    <row r="1598" spans="1:7" x14ac:dyDescent="0.25">
      <c r="A1598" t="s">
        <v>90</v>
      </c>
      <c r="B1598" t="s">
        <v>2917</v>
      </c>
      <c r="C1598">
        <v>2017</v>
      </c>
      <c r="E1598" t="s">
        <v>3378</v>
      </c>
      <c r="F1598" t="s">
        <v>9142</v>
      </c>
      <c r="G1598" t="s">
        <v>3980</v>
      </c>
    </row>
    <row r="1599" spans="1:7" x14ac:dyDescent="0.25">
      <c r="A1599" t="s">
        <v>2073</v>
      </c>
      <c r="B1599" t="s">
        <v>2921</v>
      </c>
      <c r="C1599">
        <v>2015</v>
      </c>
      <c r="E1599" t="s">
        <v>2975</v>
      </c>
      <c r="F1599" t="s">
        <v>8960</v>
      </c>
      <c r="G1599" t="s">
        <v>3980</v>
      </c>
    </row>
    <row r="1600" spans="1:7" x14ac:dyDescent="0.25">
      <c r="A1600" t="s">
        <v>1287</v>
      </c>
      <c r="B1600" t="s">
        <v>2924</v>
      </c>
      <c r="C1600">
        <v>2019</v>
      </c>
      <c r="E1600" t="s">
        <v>3006</v>
      </c>
      <c r="F1600" t="s">
        <v>9769</v>
      </c>
      <c r="G1600" t="s">
        <v>180</v>
      </c>
    </row>
    <row r="1601" spans="1:7" x14ac:dyDescent="0.25">
      <c r="A1601" t="s">
        <v>2797</v>
      </c>
      <c r="B1601" t="s">
        <v>2926</v>
      </c>
      <c r="C1601">
        <v>2021</v>
      </c>
      <c r="E1601" t="s">
        <v>3006</v>
      </c>
      <c r="F1601" t="s">
        <v>9770</v>
      </c>
      <c r="G1601" t="s">
        <v>180</v>
      </c>
    </row>
    <row r="1602" spans="1:7" x14ac:dyDescent="0.25">
      <c r="A1602" t="s">
        <v>90</v>
      </c>
      <c r="B1602" t="s">
        <v>2930</v>
      </c>
      <c r="C1602">
        <v>2017</v>
      </c>
      <c r="E1602" t="s">
        <v>3006</v>
      </c>
      <c r="F1602" t="s">
        <v>9771</v>
      </c>
      <c r="G1602" t="s">
        <v>180</v>
      </c>
    </row>
    <row r="1603" spans="1:7" x14ac:dyDescent="0.25">
      <c r="A1603" t="s">
        <v>2440</v>
      </c>
      <c r="B1603" t="s">
        <v>2934</v>
      </c>
      <c r="C1603">
        <v>2014</v>
      </c>
      <c r="E1603" t="s">
        <v>3390</v>
      </c>
      <c r="F1603" t="s">
        <v>9190</v>
      </c>
      <c r="G1603" t="s">
        <v>3980</v>
      </c>
    </row>
    <row r="1604" spans="1:7" x14ac:dyDescent="0.25">
      <c r="A1604" t="s">
        <v>2714</v>
      </c>
      <c r="B1604" t="s">
        <v>2936</v>
      </c>
      <c r="C1604">
        <v>1993</v>
      </c>
      <c r="E1604" t="s">
        <v>3413</v>
      </c>
      <c r="F1604" t="s">
        <v>9772</v>
      </c>
      <c r="G1604" t="s">
        <v>180</v>
      </c>
    </row>
    <row r="1605" spans="1:7" x14ac:dyDescent="0.25">
      <c r="A1605" t="s">
        <v>253</v>
      </c>
      <c r="B1605" t="s">
        <v>2940</v>
      </c>
      <c r="C1605">
        <v>1990</v>
      </c>
      <c r="E1605" t="s">
        <v>2998</v>
      </c>
      <c r="F1605" t="s">
        <v>8440</v>
      </c>
      <c r="G1605" t="s">
        <v>3980</v>
      </c>
    </row>
    <row r="1606" spans="1:7" x14ac:dyDescent="0.25">
      <c r="A1606" t="s">
        <v>1287</v>
      </c>
      <c r="B1606" t="s">
        <v>2943</v>
      </c>
      <c r="C1606">
        <v>2019</v>
      </c>
      <c r="E1606" t="s">
        <v>2975</v>
      </c>
      <c r="F1606" t="s">
        <v>8787</v>
      </c>
      <c r="G1606" t="s">
        <v>3980</v>
      </c>
    </row>
    <row r="1607" spans="1:7" x14ac:dyDescent="0.25">
      <c r="A1607" t="s">
        <v>90</v>
      </c>
      <c r="B1607" t="s">
        <v>2943</v>
      </c>
      <c r="C1607">
        <v>2017</v>
      </c>
      <c r="E1607" t="s">
        <v>2975</v>
      </c>
      <c r="F1607" t="s">
        <v>9143</v>
      </c>
      <c r="G1607" t="s">
        <v>3980</v>
      </c>
    </row>
    <row r="1608" spans="1:7" x14ac:dyDescent="0.25">
      <c r="A1608" t="s">
        <v>2947</v>
      </c>
      <c r="B1608" t="s">
        <v>2951</v>
      </c>
      <c r="C1608">
        <v>2014</v>
      </c>
      <c r="D1608" t="s">
        <v>180</v>
      </c>
      <c r="F1608" t="s">
        <v>9773</v>
      </c>
      <c r="G1608" t="s">
        <v>3980</v>
      </c>
    </row>
    <row r="1609" spans="1:7" x14ac:dyDescent="0.25">
      <c r="A1609" t="s">
        <v>253</v>
      </c>
      <c r="B1609" t="s">
        <v>2955</v>
      </c>
      <c r="C1609">
        <v>1990</v>
      </c>
      <c r="E1609" t="s">
        <v>2999</v>
      </c>
      <c r="F1609" t="s">
        <v>8441</v>
      </c>
      <c r="G1609" t="s">
        <v>3980</v>
      </c>
    </row>
    <row r="1610" spans="1:7" x14ac:dyDescent="0.25">
      <c r="A1610" t="s">
        <v>518</v>
      </c>
      <c r="B1610" t="s">
        <v>2955</v>
      </c>
      <c r="C1610">
        <v>2005</v>
      </c>
      <c r="E1610" t="s">
        <v>2999</v>
      </c>
      <c r="F1610" t="s">
        <v>8529</v>
      </c>
      <c r="G1610" t="s">
        <v>3980</v>
      </c>
    </row>
    <row r="1611" spans="1:7" x14ac:dyDescent="0.25">
      <c r="A1611" t="s">
        <v>957</v>
      </c>
      <c r="B1611" t="s">
        <v>2955</v>
      </c>
      <c r="C1611">
        <v>2006</v>
      </c>
      <c r="E1611" t="s">
        <v>2999</v>
      </c>
      <c r="F1611" t="s">
        <v>9422</v>
      </c>
      <c r="G1611" t="s">
        <v>3980</v>
      </c>
    </row>
    <row r="1612" spans="1:7" x14ac:dyDescent="0.25">
      <c r="A1612" t="s">
        <v>1280</v>
      </c>
      <c r="B1612" t="s">
        <v>2955</v>
      </c>
      <c r="C1612">
        <v>2022</v>
      </c>
      <c r="E1612" t="s">
        <v>2999</v>
      </c>
      <c r="F1612" t="s">
        <v>8749</v>
      </c>
      <c r="G1612" t="s">
        <v>3980</v>
      </c>
    </row>
    <row r="1613" spans="1:7" x14ac:dyDescent="0.25">
      <c r="A1613" t="s">
        <v>2627</v>
      </c>
      <c r="B1613" t="s">
        <v>2955</v>
      </c>
      <c r="C1613">
        <v>2014</v>
      </c>
      <c r="E1613" t="s">
        <v>2999</v>
      </c>
      <c r="F1613" t="s">
        <v>9274</v>
      </c>
      <c r="G1613" t="s">
        <v>3980</v>
      </c>
    </row>
    <row r="1614" spans="1:7" x14ac:dyDescent="0.25">
      <c r="A1614" t="s">
        <v>2940</v>
      </c>
      <c r="B1614" t="s">
        <v>2955</v>
      </c>
      <c r="C1614">
        <v>1994</v>
      </c>
      <c r="E1614" t="s">
        <v>2999</v>
      </c>
      <c r="F1614" t="s">
        <v>9335</v>
      </c>
      <c r="G1614" t="s">
        <v>3980</v>
      </c>
    </row>
    <row r="1615" spans="1:7" x14ac:dyDescent="0.25">
      <c r="A1615" t="s">
        <v>1248</v>
      </c>
      <c r="B1615" t="s">
        <v>2958</v>
      </c>
      <c r="C1615">
        <v>2020</v>
      </c>
      <c r="E1615" t="s">
        <v>3208</v>
      </c>
      <c r="F1615" t="s">
        <v>8737</v>
      </c>
      <c r="G1615" t="s">
        <v>3980</v>
      </c>
    </row>
    <row r="1616" spans="1:7" x14ac:dyDescent="0.25">
      <c r="A1616" t="s">
        <v>90</v>
      </c>
      <c r="B1616" t="s">
        <v>2958</v>
      </c>
      <c r="C1616">
        <v>2017</v>
      </c>
      <c r="E1616" t="s">
        <v>3208</v>
      </c>
      <c r="F1616" t="s">
        <v>9144</v>
      </c>
      <c r="G1616" t="s">
        <v>3980</v>
      </c>
    </row>
    <row r="1617" spans="1:7" x14ac:dyDescent="0.25">
      <c r="A1617" t="s">
        <v>346</v>
      </c>
      <c r="B1617" t="s">
        <v>2962</v>
      </c>
      <c r="C1617">
        <v>2023</v>
      </c>
      <c r="E1617" t="s">
        <v>3046</v>
      </c>
      <c r="F1617" t="s">
        <v>9423</v>
      </c>
      <c r="G1617" t="s">
        <v>3980</v>
      </c>
    </row>
    <row r="1618" spans="1:7" x14ac:dyDescent="0.25">
      <c r="A1618" t="s">
        <v>253</v>
      </c>
      <c r="B1618" t="s">
        <v>2965</v>
      </c>
      <c r="C1618">
        <v>1990</v>
      </c>
      <c r="E1618" t="s">
        <v>2975</v>
      </c>
      <c r="F1618" t="s">
        <v>8442</v>
      </c>
      <c r="G1618" t="s">
        <v>3980</v>
      </c>
    </row>
  </sheetData>
  <hyperlinks>
    <hyperlink ref="E1127" r:id="rId1" xr:uid="{00000000-0004-0000-0100-000000000000}"/>
    <hyperlink ref="E1468" r:id="rId2" xr:uid="{00000000-0004-0000-0100-000001000000}"/>
    <hyperlink ref="E1447" r:id="rId3" xr:uid="{00000000-0004-0000-0100-000002000000}"/>
    <hyperlink ref="E870" r:id="rId4" xr:uid="{00000000-0004-0000-0100-000003000000}"/>
    <hyperlink ref="E276" r:id="rId5" xr:uid="{00000000-0004-0000-0100-000004000000}"/>
    <hyperlink ref="E456" r:id="rId6" xr:uid="{00000000-0004-0000-0100-000005000000}"/>
    <hyperlink ref="E549" r:id="rId7" xr:uid="{00000000-0004-0000-0100-000006000000}"/>
    <hyperlink ref="E574" r:id="rId8" xr:uid="{00000000-0004-0000-0100-000007000000}"/>
    <hyperlink ref="E684" r:id="rId9" xr:uid="{00000000-0004-0000-0100-000008000000}"/>
    <hyperlink ref="E771" r:id="rId10" xr:uid="{00000000-0004-0000-0100-000009000000}"/>
    <hyperlink ref="E1049" r:id="rId11" xr:uid="{00000000-0004-0000-0100-00000A000000}"/>
    <hyperlink ref="E1130" r:id="rId12" xr:uid="{00000000-0004-0000-0100-00000B000000}"/>
    <hyperlink ref="E1207" r:id="rId13" xr:uid="{00000000-0004-0000-0100-00000C000000}"/>
    <hyperlink ref="E1276" r:id="rId14" xr:uid="{00000000-0004-0000-0100-00000D000000}"/>
    <hyperlink ref="E1315" r:id="rId15" xr:uid="{00000000-0004-0000-0100-00000E000000}"/>
    <hyperlink ref="E1344" r:id="rId16" xr:uid="{00000000-0004-0000-0100-00000F000000}"/>
    <hyperlink ref="E188" r:id="rId17" xr:uid="{00000000-0004-0000-0100-000010000000}"/>
    <hyperlink ref="E277" r:id="rId18" xr:uid="{00000000-0004-0000-0100-000011000000}"/>
    <hyperlink ref="E383" r:id="rId19" xr:uid="{00000000-0004-0000-0100-000012000000}"/>
    <hyperlink ref="E457" r:id="rId20" xr:uid="{00000000-0004-0000-0100-000013000000}"/>
    <hyperlink ref="E772" r:id="rId21" xr:uid="{00000000-0004-0000-0100-000014000000}"/>
    <hyperlink ref="E1050" r:id="rId22" xr:uid="{00000000-0004-0000-0100-000015000000}"/>
    <hyperlink ref="E1239" r:id="rId23" xr:uid="{00000000-0004-0000-0100-000016000000}"/>
    <hyperlink ref="E1425" r:id="rId24" xr:uid="{00000000-0004-0000-0100-000017000000}"/>
    <hyperlink ref="E1605" r:id="rId25" xr:uid="{00000000-0004-0000-0100-000018000000}"/>
    <hyperlink ref="E1609" r:id="rId26" xr:uid="{00000000-0004-0000-0100-000019000000}"/>
    <hyperlink ref="E1430" r:id="rId27" xr:uid="{00000000-0004-0000-0100-00001A000000}"/>
    <hyperlink ref="E1020" r:id="rId28" xr:uid="{00000000-0004-0000-0100-00001B000000}"/>
    <hyperlink ref="E1069" r:id="rId29" xr:uid="{00000000-0004-0000-0100-00001C000000}"/>
    <hyperlink ref="E640" r:id="rId30" xr:uid="{00000000-0004-0000-0100-00001D000000}"/>
    <hyperlink ref="E1374" r:id="rId31" xr:uid="{00000000-0004-0000-0100-00001E000000}"/>
    <hyperlink ref="E759" r:id="rId32" xr:uid="{00000000-0004-0000-0100-00001F000000}"/>
    <hyperlink ref="E797" r:id="rId33" location=":~:text=A%20downloadable%20game%20for%20Windows,it%20to%20the%20next%20round." xr:uid="{00000000-0004-0000-0100-000020000000}"/>
    <hyperlink ref="E1469" r:id="rId34" xr:uid="{00000000-0004-0000-0100-000021000000}"/>
    <hyperlink ref="E1509" r:id="rId35" xr:uid="{00000000-0004-0000-0100-000022000000}"/>
    <hyperlink ref="E91" r:id="rId36" xr:uid="{00000000-0004-0000-0100-000023000000}"/>
    <hyperlink ref="E105" r:id="rId37" xr:uid="{00000000-0004-0000-0100-000024000000}"/>
    <hyperlink ref="E1142" r:id="rId38" location="c4335355681661031211" xr:uid="{00000000-0004-0000-0100-000025000000}"/>
    <hyperlink ref="E135" r:id="rId39" xr:uid="{00000000-0004-0000-0100-000026000000}"/>
    <hyperlink ref="E140" r:id="rId40" xr:uid="{00000000-0004-0000-0100-000027000000}"/>
    <hyperlink ref="E209" r:id="rId41" xr:uid="{00000000-0004-0000-0100-000028000000}"/>
    <hyperlink ref="E236" r:id="rId42" xr:uid="{00000000-0004-0000-0100-000029000000}"/>
    <hyperlink ref="E245" r:id="rId43" xr:uid="{00000000-0004-0000-0100-00002A000000}"/>
    <hyperlink ref="E250" r:id="rId44" location=":~:text=With%20inspirations%20from%20hometown%20superstars%20Nikola%20Jokić%2C,passion%20project%20using%20basketball%20as%20the%20medium." xr:uid="{00000000-0004-0000-0100-00002B000000}"/>
    <hyperlink ref="E299" r:id="rId45" xr:uid="{00000000-0004-0000-0100-00002C000000}"/>
    <hyperlink ref="E316" r:id="rId46" xr:uid="{00000000-0004-0000-0100-00002D000000}"/>
    <hyperlink ref="E338" r:id="rId47" xr:uid="{00000000-0004-0000-0100-00002E000000}"/>
    <hyperlink ref="E423" r:id="rId48" xr:uid="{00000000-0004-0000-0100-00002F000000}"/>
    <hyperlink ref="E567" r:id="rId49" xr:uid="{00000000-0004-0000-0100-000030000000}"/>
    <hyperlink ref="E673" r:id="rId50" xr:uid="{00000000-0004-0000-0100-000031000000}"/>
    <hyperlink ref="E798" r:id="rId51" location=":~:text=A%20downloadable%20game%20for%20Windows,it%20to%20the%20next%20round." xr:uid="{00000000-0004-0000-0100-000032000000}"/>
    <hyperlink ref="E817" r:id="rId52" xr:uid="{00000000-0004-0000-0100-000033000000}"/>
    <hyperlink ref="E841" r:id="rId53" xr:uid="{00000000-0004-0000-0100-000034000000}"/>
    <hyperlink ref="E965" r:id="rId54" xr:uid="{00000000-0004-0000-0100-000035000000}"/>
    <hyperlink ref="E993" r:id="rId55" xr:uid="{00000000-0004-0000-0100-000036000000}"/>
    <hyperlink ref="E1010" r:id="rId56" xr:uid="{00000000-0004-0000-0100-000037000000}"/>
    <hyperlink ref="E1026" r:id="rId57" xr:uid="{00000000-0004-0000-0100-000038000000}"/>
    <hyperlink ref="E1067" r:id="rId58" xr:uid="{00000000-0004-0000-0100-000039000000}"/>
    <hyperlink ref="E1098" r:id="rId59" xr:uid="{00000000-0004-0000-0100-00003A000000}"/>
    <hyperlink ref="E1162" r:id="rId60" location=":~:text=RollScape%20is%20a%20game%20inspired,I%20played%20throughout%20the%20years." xr:uid="{00000000-0004-0000-0100-00003B000000}"/>
    <hyperlink ref="E1165" r:id="rId61" xr:uid="{00000000-0004-0000-0100-00003C000000}"/>
    <hyperlink ref="E1171" r:id="rId62" location=":~:text=%2C%20say%2C%20Arco?-,RunebornGame,make%20it%20even%20more%20unique." xr:uid="{00000000-0004-0000-0100-00003D000000}"/>
    <hyperlink ref="E1175" r:id="rId63" xr:uid="{00000000-0004-0000-0100-00003E000000}"/>
    <hyperlink ref="E1266" r:id="rId64" xr:uid="{00000000-0004-0000-0100-00003F000000}"/>
    <hyperlink ref="E1269" r:id="rId65" xr:uid="{00000000-0004-0000-0100-000040000000}"/>
    <hyperlink ref="E1272" r:id="rId66" xr:uid="{00000000-0004-0000-0100-000041000000}"/>
    <hyperlink ref="E1338" r:id="rId67" xr:uid="{00000000-0004-0000-0100-000042000000}"/>
    <hyperlink ref="E1448" r:id="rId68" xr:uid="{00000000-0004-0000-0100-000043000000}"/>
    <hyperlink ref="E1595" r:id="rId69" xr:uid="{00000000-0004-0000-0100-000044000000}"/>
    <hyperlink ref="E1617" r:id="rId70" xr:uid="{00000000-0004-0000-0100-000045000000}"/>
    <hyperlink ref="E842" r:id="rId71" xr:uid="{00000000-0004-0000-0100-000046000000}"/>
    <hyperlink ref="E966" r:id="rId72" xr:uid="{00000000-0004-0000-0100-000047000000}"/>
    <hyperlink ref="E1434" r:id="rId73" location=":~:text=The%20Last%20Spell's%20unique%20blend,build%20characters%20however%20they%20want." xr:uid="{00000000-0004-0000-0100-000048000000}"/>
    <hyperlink ref="E120" r:id="rId74" xr:uid="{00000000-0004-0000-0100-000049000000}"/>
    <hyperlink ref="E659" r:id="rId75" xr:uid="{00000000-0004-0000-0100-00004A000000}"/>
    <hyperlink ref="E501" r:id="rId76" xr:uid="{00000000-0004-0000-0100-00004B000000}"/>
    <hyperlink ref="E1027" r:id="rId77" xr:uid="{00000000-0004-0000-0100-00004D000000}"/>
    <hyperlink ref="E1157" r:id="rId78" xr:uid="{00000000-0004-0000-0100-00004E000000}"/>
    <hyperlink ref="E1287" r:id="rId79" location="c494631967651765393" xr:uid="{00000000-0004-0000-0100-00004F000000}"/>
    <hyperlink ref="E1525" r:id="rId80" xr:uid="{00000000-0004-0000-0100-000050000000}"/>
    <hyperlink ref="E1568" r:id="rId81" xr:uid="{00000000-0004-0000-0100-000051000000}"/>
    <hyperlink ref="E60" r:id="rId82" location="c735910198043297427" xr:uid="{00000000-0004-0000-0100-000052000000}"/>
    <hyperlink ref="E247" r:id="rId83" xr:uid="{00000000-0004-0000-0100-000053000000}"/>
    <hyperlink ref="E662" r:id="rId84" xr:uid="{00000000-0004-0000-0100-000054000000}"/>
    <hyperlink ref="E749" r:id="rId85" xr:uid="{00000000-0004-0000-0100-000055000000}"/>
    <hyperlink ref="E823" r:id="rId86" xr:uid="{00000000-0004-0000-0100-000056000000}"/>
    <hyperlink ref="E929" r:id="rId87" xr:uid="{00000000-0004-0000-0100-000057000000}"/>
    <hyperlink ref="E1021" r:id="rId88" xr:uid="{00000000-0004-0000-0100-000058000000}"/>
    <hyperlink ref="E1070" r:id="rId89" xr:uid="{00000000-0004-0000-0100-000059000000}"/>
    <hyperlink ref="E1215" r:id="rId90" xr:uid="{00000000-0004-0000-0100-00005A000000}"/>
    <hyperlink ref="E1559" r:id="rId91" xr:uid="{00000000-0004-0000-0100-00005B000000}"/>
    <hyperlink ref="E246" r:id="rId92" xr:uid="{00000000-0004-0000-0100-00005C000000}"/>
    <hyperlink ref="E458" r:id="rId93" xr:uid="{00000000-0004-0000-0100-00005D000000}"/>
    <hyperlink ref="E1610" r:id="rId94" xr:uid="{00000000-0004-0000-0100-00005E000000}"/>
    <hyperlink ref="E203" r:id="rId95" xr:uid="{00000000-0004-0000-0100-00005F000000}"/>
    <hyperlink ref="E204" r:id="rId96" xr:uid="{00000000-0004-0000-0100-000060000000}"/>
    <hyperlink ref="E1089" r:id="rId97" xr:uid="{00000000-0004-0000-0100-000061000000}"/>
    <hyperlink ref="E1406" r:id="rId98" xr:uid="{00000000-0004-0000-0100-000062000000}"/>
    <hyperlink ref="E824" r:id="rId99" location=":~:text=*Mainframe%20Defenders*%20is%20a%20roguelite%20game%20available,**Earning%20Matter%20and%20drops**%20*%20**Upgrading%20mechs**" xr:uid="{00000000-0004-0000-0100-000063000000}"/>
    <hyperlink ref="E1419" r:id="rId100" location="c5456682769558786398" xr:uid="{00000000-0004-0000-0100-000064000000}"/>
    <hyperlink ref="E955" r:id="rId101" xr:uid="{00000000-0004-0000-0100-000065000000}"/>
    <hyperlink ref="E1540" r:id="rId102" location=":~:text=Vellum's%20Inspirations,chapter%20of%20the%20original%20series." xr:uid="{00000000-0004-0000-0100-000066000000}"/>
    <hyperlink ref="E8" r:id="rId103" xr:uid="{00000000-0004-0000-0100-000067000000}"/>
    <hyperlink ref="E166" r:id="rId104" location=":~:text=The%20game%20was%20inspired%20by,of%20the%20NecroDancer%20and%20Cuphead." xr:uid="{00000000-0004-0000-0100-000068000000}"/>
    <hyperlink ref="E223" r:id="rId105" xr:uid="{00000000-0004-0000-0100-000069000000}"/>
    <hyperlink ref="E368" r:id="rId106" xr:uid="{00000000-0004-0000-0100-00006A000000}"/>
    <hyperlink ref="E685" r:id="rId107" xr:uid="{00000000-0004-0000-0100-00006B000000}"/>
    <hyperlink ref="E240" r:id="rId108" xr:uid="{00000000-0004-0000-0100-00006C000000}"/>
    <hyperlink ref="E568" r:id="rId109" xr:uid="{00000000-0004-0000-0100-00006D000000}"/>
    <hyperlink ref="E1068" r:id="rId110" xr:uid="{00000000-0004-0000-0100-00006E000000}"/>
    <hyperlink ref="E719" r:id="rId111" xr:uid="{00000000-0004-0000-0100-000070000000}"/>
    <hyperlink ref="E1181" r:id="rId112" xr:uid="{00000000-0004-0000-0100-000071000000}"/>
    <hyperlink ref="E911" r:id="rId113" xr:uid="{00000000-0004-0000-0100-000072000000}"/>
    <hyperlink ref="E73" r:id="rId114" xr:uid="{00000000-0004-0000-0100-000073000000}"/>
    <hyperlink ref="E66" r:id="rId115" xr:uid="{00000000-0004-0000-0100-000074000000}"/>
    <hyperlink ref="E267" r:id="rId116" xr:uid="{00000000-0004-0000-0100-000075000000}"/>
    <hyperlink ref="E324" r:id="rId117" xr:uid="{00000000-0004-0000-0100-000076000000}"/>
    <hyperlink ref="E349" r:id="rId118" xr:uid="{00000000-0004-0000-0100-000077000000}"/>
    <hyperlink ref="E362" r:id="rId119" xr:uid="{00000000-0004-0000-0100-000078000000}"/>
    <hyperlink ref="E410" r:id="rId120" xr:uid="{00000000-0004-0000-0100-000079000000}"/>
    <hyperlink ref="E451" r:id="rId121" location="c352788917764129482" xr:uid="{00000000-0004-0000-0100-00007A000000}"/>
    <hyperlink ref="E502" r:id="rId122" xr:uid="{00000000-0004-0000-0100-00007B000000}"/>
    <hyperlink ref="E651" r:id="rId123" xr:uid="{00000000-0004-0000-0100-00007C000000}"/>
    <hyperlink ref="E727" r:id="rId124" xr:uid="{00000000-0004-0000-0100-00007D000000}"/>
    <hyperlink ref="E899" r:id="rId125" xr:uid="{00000000-0004-0000-0100-00007E000000}"/>
    <hyperlink ref="E1182" r:id="rId126" xr:uid="{00000000-0004-0000-0100-00007F000000}"/>
    <hyperlink ref="E1231" r:id="rId127" xr:uid="{00000000-0004-0000-0100-000080000000}"/>
    <hyperlink ref="E1247" r:id="rId128" xr:uid="{00000000-0004-0000-0100-000081000000}"/>
    <hyperlink ref="E1345" r:id="rId129" xr:uid="{00000000-0004-0000-0100-000082000000}"/>
    <hyperlink ref="E1551" r:id="rId130" xr:uid="{00000000-0004-0000-0100-000083000000}"/>
    <hyperlink ref="E41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73" r:id="rId136" location=":~:text=A%20big%20of%20Rogue%20Legacy%2C%20Spelunky%2C%20Hades.,kinda%20got%20inspiration%20from%20all%20of%20them." xr:uid="{00000000-0004-0000-0100-000089000000}"/>
    <hyperlink ref="E556" r:id="rId137" location=":~:text=Fury%20Unleashed%20was%20created%20by,like%20Contra%20and%20Metal%20Slug." xr:uid="{00000000-0004-0000-0100-00008A000000}"/>
    <hyperlink ref="E564" r:id="rId138" xr:uid="{00000000-0004-0000-0100-00008B000000}"/>
    <hyperlink ref="E741" r:id="rId139" xr:uid="{00000000-0004-0000-0100-00008C000000}"/>
    <hyperlink ref="E846" r:id="rId140" location=":~:text=Felix%20Soumpholphakdy:%20Dead%20Cells%20is%20a%20big,we%20wanted%20to%20craft%20a%20big%20world." xr:uid="{00000000-0004-0000-0100-00008D000000}"/>
    <hyperlink ref="E1121" r:id="rId141" xr:uid="{00000000-0004-0000-0100-00008E000000}"/>
    <hyperlink ref="E1284" r:id="rId142" xr:uid="{00000000-0004-0000-0100-00008F000000}"/>
    <hyperlink ref="E1407" r:id="rId143" xr:uid="{00000000-0004-0000-0100-000090000000}"/>
    <hyperlink ref="E1446" r:id="rId144" xr:uid="{00000000-0004-0000-0100-000091000000}"/>
    <hyperlink ref="E1585" r:id="rId145" xr:uid="{00000000-0004-0000-0100-000092000000}"/>
    <hyperlink ref="E121" r:id="rId146" xr:uid="{00000000-0004-0000-0100-000093000000}"/>
    <hyperlink ref="E1270" r:id="rId147" xr:uid="{00000000-0004-0000-0100-000094000000}"/>
    <hyperlink ref="E805" r:id="rId148" xr:uid="{00000000-0004-0000-0100-000095000000}"/>
    <hyperlink ref="E61" r:id="rId149" location="c758430178052462886" xr:uid="{00000000-0004-0000-0100-000096000000}"/>
    <hyperlink ref="E161" r:id="rId150" location="c353915309337431749" xr:uid="{00000000-0004-0000-0100-000097000000}"/>
    <hyperlink ref="E191" r:id="rId151" xr:uid="{00000000-0004-0000-0100-000098000000}"/>
    <hyperlink ref="E325" r:id="rId152" xr:uid="{00000000-0004-0000-0100-000099000000}"/>
    <hyperlink ref="E341" r:id="rId153" xr:uid="{00000000-0004-0000-0100-00009A000000}"/>
    <hyperlink ref="E459" r:id="rId154" xr:uid="{00000000-0004-0000-0100-00009B000000}"/>
    <hyperlink ref="E503" r:id="rId155" xr:uid="{00000000-0004-0000-0100-00009C000000}"/>
    <hyperlink ref="E633" r:id="rId156" xr:uid="{00000000-0004-0000-0100-00009D000000}"/>
    <hyperlink ref="E652" r:id="rId157" xr:uid="{00000000-0004-0000-0100-00009E000000}"/>
    <hyperlink ref="E733" r:id="rId158" xr:uid="{00000000-0004-0000-0100-00009F000000}"/>
    <hyperlink ref="E848" r:id="rId159" xr:uid="{00000000-0004-0000-0100-0000A1000000}"/>
    <hyperlink ref="E1051" r:id="rId160" xr:uid="{00000000-0004-0000-0100-0000A2000000}"/>
    <hyperlink ref="E1105" r:id="rId161" xr:uid="{00000000-0004-0000-0100-0000A3000000}"/>
    <hyperlink ref="E1377" r:id="rId162" xr:uid="{00000000-0004-0000-0100-0000A4000000}"/>
    <hyperlink ref="E57" r:id="rId163" xr:uid="{00000000-0004-0000-0100-0000A5000000}"/>
    <hyperlink ref="E386" r:id="rId164" xr:uid="{00000000-0004-0000-0100-0000A6000000}"/>
    <hyperlink ref="E411" r:id="rId165" xr:uid="{00000000-0004-0000-0100-0000A7000000}"/>
    <hyperlink ref="E421" r:id="rId166" xr:uid="{00000000-0004-0000-0100-0000A8000000}"/>
    <hyperlink ref="E242" r:id="rId167" xr:uid="{00000000-0004-0000-0100-0000A9000000}"/>
    <hyperlink ref="E865" r:id="rId168" xr:uid="{00000000-0004-0000-0100-0000AA000000}"/>
    <hyperlink ref="E1563" r:id="rId169" xr:uid="{00000000-0004-0000-0100-0000AB000000}"/>
    <hyperlink ref="E676" r:id="rId170" xr:uid="{00000000-0004-0000-0100-0000AC000000}"/>
    <hyperlink ref="E1119" r:id="rId171" xr:uid="{00000000-0004-0000-0100-0000AD000000}"/>
    <hyperlink ref="E1424" r:id="rId172" xr:uid="{00000000-0004-0000-0100-0000AE000000}"/>
    <hyperlink ref="E192" r:id="rId173" xr:uid="{00000000-0004-0000-0100-0000AF000000}"/>
    <hyperlink ref="E201" r:id="rId174" xr:uid="{00000000-0004-0000-0100-0000B0000000}"/>
    <hyperlink ref="E460" r:id="rId175" xr:uid="{00000000-0004-0000-0100-0000B1000000}"/>
    <hyperlink ref="E550" r:id="rId176" xr:uid="{00000000-0004-0000-0100-0000B2000000}"/>
    <hyperlink ref="E1288" r:id="rId177" location="c494631967651765393" xr:uid="{00000000-0004-0000-0100-0000B3000000}"/>
    <hyperlink ref="E1361" r:id="rId178" xr:uid="{00000000-0004-0000-0100-0000B4000000}"/>
    <hyperlink ref="E1404" r:id="rId179" xr:uid="{00000000-0004-0000-0100-0000B5000000}"/>
    <hyperlink ref="E1414" r:id="rId180" xr:uid="{00000000-0004-0000-0100-0000B6000000}"/>
    <hyperlink ref="E1547" r:id="rId181" xr:uid="{00000000-0004-0000-0100-0000B7000000}"/>
    <hyperlink ref="E600" r:id="rId182" xr:uid="{00000000-0004-0000-0100-0000B8000000}"/>
    <hyperlink ref="E791" r:id="rId183" location=":~:text=As%20inspiration%20from%20different%20games,dangerous%20to%20go%20alone%22%20line." xr:uid="{00000000-0004-0000-0100-0000B9000000}"/>
    <hyperlink ref="E795" r:id="rId184" xr:uid="{00000000-0004-0000-0100-0000BA000000}"/>
    <hyperlink ref="E1115" r:id="rId185" location="c1319962683447326488" xr:uid="{00000000-0004-0000-0100-0000BB000000}"/>
    <hyperlink ref="E1235" r:id="rId186" xr:uid="{00000000-0004-0000-0100-0000BC000000}"/>
    <hyperlink ref="E1496" r:id="rId187" xr:uid="{00000000-0004-0000-0100-0000BD000000}"/>
    <hyperlink ref="E1506" r:id="rId188" xr:uid="{00000000-0004-0000-0100-0000BE000000}"/>
    <hyperlink ref="E409" r:id="rId189" xr:uid="{00000000-0004-0000-0100-0000BF000000}"/>
    <hyperlink ref="E861" r:id="rId190" xr:uid="{00000000-0004-0000-0100-0000C0000000}"/>
    <hyperlink ref="E938" r:id="rId191" xr:uid="{00000000-0004-0000-0100-0000C1000000}"/>
    <hyperlink ref="E1248" r:id="rId192" xr:uid="{00000000-0004-0000-0100-0000C2000000}"/>
    <hyperlink ref="E202" r:id="rId193" xr:uid="{00000000-0004-0000-0100-0000C3000000}"/>
    <hyperlink ref="E255" r:id="rId194" location="msg5316" xr:uid="{00000000-0004-0000-0100-0000C4000000}"/>
    <hyperlink ref="E375" r:id="rId195" xr:uid="{00000000-0004-0000-0100-0000C5000000}"/>
    <hyperlink ref="E461" r:id="rId196" xr:uid="{00000000-0004-0000-0100-0000C6000000}"/>
    <hyperlink ref="E1106" r:id="rId197" xr:uid="{00000000-0004-0000-0100-0000C7000000}"/>
    <hyperlink ref="E1487" r:id="rId198" xr:uid="{00000000-0004-0000-0100-0000C8000000}"/>
    <hyperlink ref="E1532" r:id="rId199" xr:uid="{00000000-0004-0000-0100-0000C9000000}"/>
    <hyperlink ref="E1611" r:id="rId200" xr:uid="{00000000-0004-0000-0100-0000CA000000}"/>
    <hyperlink ref="E1397" r:id="rId201" xr:uid="{00000000-0004-0000-0100-0000CB000000}"/>
    <hyperlink ref="E692" r:id="rId202" xr:uid="{00000000-0004-0000-0100-0000CC000000}"/>
    <hyperlink ref="E1147" r:id="rId203" xr:uid="{00000000-0004-0000-0100-0000CD000000}"/>
    <hyperlink ref="E1420" r:id="rId204" location="c5456682769558786398" xr:uid="{00000000-0004-0000-0100-0000CE000000}"/>
    <hyperlink ref="E462" r:id="rId205" xr:uid="{00000000-0004-0000-0100-0000CF000000}"/>
    <hyperlink ref="E743" r:id="rId206" location="c606068060818832019" xr:uid="{00000000-0004-0000-0100-0000D0000000}"/>
    <hyperlink ref="E1278" r:id="rId207" location=":~:text=Escaped%20Lunatic-,Soulash%202%20%2D%20Adventures%20and%20Conquest%20in%20Procedural%20Fantasy%20Worlds,to%20the%20Roguelike%20design%20formula." xr:uid="{00000000-0004-0000-0100-0000D1000000}"/>
    <hyperlink ref="E1363" r:id="rId208" xr:uid="{00000000-0004-0000-0100-0000D2000000}"/>
    <hyperlink ref="E1512" r:id="rId209" xr:uid="{00000000-0004-0000-0100-0000D3000000}"/>
    <hyperlink ref="E1555" r:id="rId210" xr:uid="{00000000-0004-0000-0100-0000D4000000}"/>
    <hyperlink ref="E1571" r:id="rId211" xr:uid="{00000000-0004-0000-0100-0000D5000000}"/>
    <hyperlink ref="E1572" r:id="rId212" xr:uid="{00000000-0004-0000-0100-0000D6000000}"/>
    <hyperlink ref="E1204" r:id="rId213" xr:uid="{00000000-0004-0000-0100-0000D7000000}"/>
    <hyperlink ref="E463" r:id="rId214" xr:uid="{00000000-0004-0000-0100-0000D8000000}"/>
    <hyperlink ref="E154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31" r:id="rId219" xr:uid="{00000000-0004-0000-0100-0000DD000000}"/>
    <hyperlink ref="E504" r:id="rId220" xr:uid="{00000000-0004-0000-0100-0000DE000000}"/>
    <hyperlink ref="E565" r:id="rId221" xr:uid="{00000000-0004-0000-0100-0000DF000000}"/>
    <hyperlink ref="E617" r:id="rId222" location=":~:text=Gunfire%20Reborn%20is%20developed%20by,would%20be%20most%20beneficial%20design." xr:uid="{00000000-0004-0000-0100-0000E0000000}"/>
    <hyperlink ref="E901" r:id="rId223" xr:uid="{00000000-0004-0000-0100-0000E1000000}"/>
    <hyperlink ref="E956" r:id="rId224" location=":~:text=Odinfall%20Early%20Access%20on%20Steam&amp;text=According%20to%20Oscar%20Axelsson%20from,Throne%20and%20Enter%20the%20Gungeon." xr:uid="{00000000-0004-0000-0100-0000E2000000}"/>
    <hyperlink ref="E999" r:id="rId225" xr:uid="{00000000-0004-0000-0100-0000E3000000}"/>
    <hyperlink ref="E1073" r:id="rId226" xr:uid="{00000000-0004-0000-0100-0000E4000000}"/>
    <hyperlink ref="E1375" r:id="rId227" xr:uid="{00000000-0004-0000-0100-0000E5000000}"/>
    <hyperlink ref="E1482" r:id="rId228" xr:uid="{00000000-0004-0000-0100-0000E6000000}"/>
    <hyperlink ref="E429" r:id="rId229" xr:uid="{00000000-0004-0000-0100-0000E7000000}"/>
    <hyperlink ref="E220" r:id="rId230" xr:uid="{00000000-0004-0000-0100-0000E8000000}"/>
    <hyperlink ref="E1183" r:id="rId231" xr:uid="{00000000-0004-0000-0100-0000E9000000}"/>
    <hyperlink ref="E21" r:id="rId232" xr:uid="{00000000-0004-0000-0100-0000EA000000}"/>
    <hyperlink ref="E55" r:id="rId233" xr:uid="{00000000-0004-0000-0100-0000EB000000}"/>
    <hyperlink ref="E171" r:id="rId234" location="c6027566653452797874" xr:uid="{00000000-0004-0000-0100-0000EC000000}"/>
    <hyperlink ref="E263" r:id="rId235" xr:uid="{00000000-0004-0000-0100-0000ED000000}"/>
    <hyperlink ref="E290" r:id="rId236" xr:uid="{00000000-0004-0000-0100-0000EE000000}"/>
    <hyperlink ref="E306" r:id="rId237" xr:uid="{00000000-0004-0000-0100-0000EF000000}"/>
    <hyperlink ref="E348" r:id="rId238" location="c617320168065346307" xr:uid="{00000000-0004-0000-0100-0000F0000000}"/>
    <hyperlink ref="E363" r:id="rId239" xr:uid="{00000000-0004-0000-0100-0000F1000000}"/>
    <hyperlink ref="E542" r:id="rId240" xr:uid="{00000000-0004-0000-0100-0000F2000000}"/>
    <hyperlink ref="E635" r:id="rId241" xr:uid="{00000000-0004-0000-0100-0000F3000000}"/>
    <hyperlink ref="E644" r:id="rId242" xr:uid="{00000000-0004-0000-0100-0000F4000000}"/>
    <hyperlink ref="E720" r:id="rId243" xr:uid="{00000000-0004-0000-0100-0000F5000000}"/>
    <hyperlink ref="E867" r:id="rId244" xr:uid="{00000000-0004-0000-0100-0000F6000000}"/>
    <hyperlink ref="E939" r:id="rId245" location="c1675812484339955409" xr:uid="{00000000-0004-0000-0100-0000F7000000}"/>
    <hyperlink ref="E981" r:id="rId246" xr:uid="{00000000-0004-0000-0100-0000F8000000}"/>
    <hyperlink ref="E1094" r:id="rId247" location="c483368526581048948" xr:uid="{00000000-0004-0000-0100-0000F9000000}"/>
    <hyperlink ref="E1120" r:id="rId248" xr:uid="{00000000-0004-0000-0100-0000FA000000}"/>
    <hyperlink ref="E1143" r:id="rId249" location="c4335355681661031211" xr:uid="{00000000-0004-0000-0100-0000FB000000}"/>
    <hyperlink ref="E1212" r:id="rId250" location=":~:text=MOBAs%20were%20a%20key%20inspiration,like%20action%20roguelites%20in%20general." xr:uid="{00000000-0004-0000-0100-0000FC000000}"/>
    <hyperlink ref="E1249" r:id="rId251" location=":~:text=Their%20initial%20goal%20was%20to,built%20on%20the%20libGDX%20framework." xr:uid="{00000000-0004-0000-0100-0000FD000000}"/>
    <hyperlink ref="E1275" r:id="rId252" xr:uid="{00000000-0004-0000-0100-0000FE000000}"/>
    <hyperlink ref="E1360" r:id="rId253" xr:uid="{00000000-0004-0000-0100-0000FF000000}"/>
    <hyperlink ref="E1371" r:id="rId254" xr:uid="{00000000-0004-0000-0100-000000010000}"/>
    <hyperlink ref="E1553" r:id="rId255" xr:uid="{00000000-0004-0000-0100-000001010000}"/>
    <hyperlink ref="E1556" r:id="rId256" xr:uid="{00000000-0004-0000-0100-000002010000}"/>
    <hyperlink ref="E1569" r:id="rId257" xr:uid="{00000000-0004-0000-0100-000003010000}"/>
    <hyperlink ref="E1615" r:id="rId258" xr:uid="{00000000-0004-0000-0100-000004010000}"/>
    <hyperlink ref="E350" r:id="rId259" xr:uid="{00000000-0004-0000-0100-000005010000}"/>
    <hyperlink ref="E173" r:id="rId260" location=":~:text=JW%2C%20GF:%20What%20are%20some,us%20a%20lot%20of%20motivation." xr:uid="{00000000-0004-0000-0100-000006010000}"/>
    <hyperlink ref="E329" r:id="rId261" xr:uid="{00000000-0004-0000-0100-000007010000}"/>
    <hyperlink ref="E1542" r:id="rId262" location=":~:text=Vellum's%20Inspirations,chapter%20of%20the%20original%20series." xr:uid="{00000000-0004-0000-0100-000008010000}"/>
    <hyperlink ref="E40" r:id="rId263" xr:uid="{00000000-0004-0000-0100-000009010000}"/>
    <hyperlink ref="E478" r:id="rId264" xr:uid="{00000000-0004-0000-0100-00000A010000}"/>
    <hyperlink ref="E572" r:id="rId265" xr:uid="{00000000-0004-0000-0100-00000B010000}"/>
    <hyperlink ref="E576" r:id="rId266" xr:uid="{00000000-0004-0000-0100-00000C010000}"/>
    <hyperlink ref="E910" r:id="rId267" xr:uid="{00000000-0004-0000-0100-00000D010000}"/>
    <hyperlink ref="E1612" r:id="rId268" xr:uid="{00000000-0004-0000-0100-00000E010000}"/>
    <hyperlink ref="E38" r:id="rId269" xr:uid="{00000000-0004-0000-0100-00000F010000}"/>
    <hyperlink ref="E68" r:id="rId270" xr:uid="{00000000-0004-0000-0100-000010010000}"/>
    <hyperlink ref="E116" r:id="rId271" xr:uid="{00000000-0004-0000-0100-000011010000}"/>
    <hyperlink ref="E141" r:id="rId272" xr:uid="{00000000-0004-0000-0100-000012010000}"/>
    <hyperlink ref="E174" r:id="rId273" location=":~:text=JW%2C%20GF:%20What%20are%20some,us%20a%20lot%20of%20motivation." xr:uid="{00000000-0004-0000-0100-000013010000}"/>
    <hyperlink ref="E330" r:id="rId274" xr:uid="{00000000-0004-0000-0100-000014010000}"/>
    <hyperlink ref="E342" r:id="rId275" location=":~:text=Death%20Must%20Die%20opens%20up,appropriation%2C%20even%20a%20love%20letter." xr:uid="{00000000-0004-0000-0100-000015010000}"/>
    <hyperlink ref="E369" r:id="rId276" xr:uid="{00000000-0004-0000-0100-000016010000}"/>
    <hyperlink ref="E474" r:id="rId277" location=":~:text=A%20big%20of%20Rogue%20Legacy%2C%20Spelunky%2C%20Hades.,kinda%20got%20inspiration%20from%20all%20of%20them." xr:uid="{00000000-0004-0000-0100-000017010000}"/>
    <hyperlink ref="E545" r:id="rId278" xr:uid="{00000000-0004-0000-0100-000018010000}"/>
    <hyperlink ref="E569" r:id="rId279" xr:uid="{00000000-0004-0000-0100-000019010000}"/>
    <hyperlink ref="E646" r:id="rId280" location=":~:text=Have%20a%20Nice%20Death%20also,movies%2C%20shorts%2C%20and%20ads." xr:uid="{00000000-0004-0000-0100-00001A010000}"/>
    <hyperlink ref="E653" r:id="rId281" xr:uid="{00000000-0004-0000-0100-00001B010000}"/>
    <hyperlink ref="E654" r:id="rId282" xr:uid="{00000000-0004-0000-0100-00001C010000}"/>
    <hyperlink ref="E661" r:id="rId283" xr:uid="{00000000-0004-0000-0100-00001D010000}"/>
    <hyperlink ref="E810" r:id="rId284" xr:uid="{00000000-0004-0000-0100-00001E010000}"/>
    <hyperlink ref="E827" r:id="rId285" xr:uid="{00000000-0004-0000-0100-00001F010000}"/>
    <hyperlink ref="E912" r:id="rId286" xr:uid="{00000000-0004-0000-0100-000020010000}"/>
    <hyperlink ref="E1085" r:id="rId287" xr:uid="{00000000-0004-0000-0100-000021010000}"/>
    <hyperlink ref="E1280" r:id="rId288" xr:uid="{00000000-0004-0000-0100-000022010000}"/>
    <hyperlink ref="E1336" r:id="rId289" xr:uid="{00000000-0004-0000-0100-000023010000}"/>
    <hyperlink ref="E1364" r:id="rId290" xr:uid="{00000000-0004-0000-0100-000024010000}"/>
    <hyperlink ref="E1381" r:id="rId291" xr:uid="{00000000-0004-0000-0100-000025010000}"/>
    <hyperlink ref="E1401" r:id="rId292" location=":~:text=Tape%20to%20Tape%20is%20a,the%20Spire%20and%20NHL%2094!" xr:uid="{00000000-0004-0000-0100-000026010000}"/>
    <hyperlink ref="E1408" r:id="rId293" xr:uid="{00000000-0004-0000-0100-000027010000}"/>
    <hyperlink ref="E1543" r:id="rId294" location=":~:text=Vellum's%20Inspirations,chapter%20of%20the%20original%20series." xr:uid="{00000000-0004-0000-0100-000028010000}"/>
    <hyperlink ref="E122" r:id="rId295" xr:uid="{00000000-0004-0000-0100-000029010000}"/>
    <hyperlink ref="E655" r:id="rId296" xr:uid="{00000000-0004-0000-0100-00002A010000}"/>
    <hyperlink ref="E505" r:id="rId297" xr:uid="{00000000-0004-0000-0100-00002B010000}"/>
    <hyperlink ref="E686" r:id="rId298" xr:uid="{00000000-0004-0000-0100-00002C010000}"/>
    <hyperlink ref="E723" r:id="rId299" xr:uid="{00000000-0004-0000-0100-00002D010000}"/>
    <hyperlink ref="E1426" r:id="rId300" xr:uid="{00000000-0004-0000-0100-00002E010000}"/>
    <hyperlink ref="E142" r:id="rId301" xr:uid="{00000000-0004-0000-0100-00002F010000}"/>
    <hyperlink ref="E317" r:id="rId302" xr:uid="{00000000-0004-0000-0100-000031010000}"/>
    <hyperlink ref="E548" r:id="rId303" location="c695373095208229623" xr:uid="{00000000-0004-0000-0100-000032010000}"/>
    <hyperlink ref="E830" r:id="rId304" xr:uid="{00000000-0004-0000-0100-000033010000}"/>
    <hyperlink ref="E1031" r:id="rId305" xr:uid="{00000000-0004-0000-0100-000034010000}"/>
    <hyperlink ref="E1044" r:id="rId306" xr:uid="{00000000-0004-0000-0100-000035010000}"/>
    <hyperlink ref="E1449"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9" r:id="rId310" xr:uid="{00000000-0004-0000-0100-000039010000}"/>
    <hyperlink ref="E526" r:id="rId311" xr:uid="{00000000-0004-0000-0100-00003A010000}"/>
    <hyperlink ref="E536" r:id="rId312" xr:uid="{00000000-0004-0000-0100-00003B010000}"/>
    <hyperlink ref="E831" r:id="rId313" xr:uid="{00000000-0004-0000-0100-00003C010000}"/>
    <hyperlink ref="E845" r:id="rId314" xr:uid="{00000000-0004-0000-0100-00003D010000}"/>
    <hyperlink ref="E1003" r:id="rId315" xr:uid="{00000000-0004-0000-0100-00003E010000}"/>
    <hyperlink ref="E1144" r:id="rId316" location="c4335355681661031211" xr:uid="{00000000-0004-0000-0100-00003F010000}"/>
    <hyperlink ref="E1298" r:id="rId317" location=":~:text=is%20blowing%20up!-,830%20concurrent%20players%2C%20I%20can't%20believe%20it!,has%20been%20a%20wild%20ride." xr:uid="{00000000-0004-0000-0100-000040010000}"/>
    <hyperlink ref="E1435" r:id="rId318" location=":~:text=The%20Last%20Spell's%20unique%20blend,build%20characters%20however%20they%20want." xr:uid="{00000000-0004-0000-0100-000041010000}"/>
    <hyperlink ref="E1442" r:id="rId319" xr:uid="{00000000-0004-0000-0100-000042010000}"/>
    <hyperlink ref="E206" r:id="rId320" xr:uid="{00000000-0004-0000-0100-000043010000}"/>
    <hyperlink ref="E437" r:id="rId321" location="c4346617656897843847" xr:uid="{00000000-0004-0000-0100-000044010000}"/>
    <hyperlink ref="E444" r:id="rId322" xr:uid="{00000000-0004-0000-0100-000045010000}"/>
    <hyperlink ref="E551" r:id="rId323" xr:uid="{00000000-0004-0000-0100-000046010000}"/>
    <hyperlink ref="E1052" r:id="rId324" xr:uid="{00000000-0004-0000-0100-000047010000}"/>
    <hyperlink ref="E1348" r:id="rId325" xr:uid="{00000000-0004-0000-0100-000048010000}"/>
    <hyperlink ref="E1177" r:id="rId326" xr:uid="{00000000-0004-0000-0100-000049010000}"/>
    <hyperlink ref="E1365" r:id="rId327" xr:uid="{00000000-0004-0000-0100-00004A010000}"/>
    <hyperlink ref="E1586" r:id="rId328" xr:uid="{00000000-0004-0000-0100-00004B010000}"/>
    <hyperlink ref="E1262" r:id="rId329" xr:uid="{00000000-0004-0000-0100-00004C010000}"/>
    <hyperlink ref="E693" r:id="rId330" xr:uid="{00000000-0004-0000-0100-00004D010000}"/>
    <hyperlink ref="E98" r:id="rId331" xr:uid="{00000000-0004-0000-0100-00004E010000}"/>
    <hyperlink ref="E200" r:id="rId332" xr:uid="{00000000-0004-0000-0100-00004F010000}"/>
    <hyperlink ref="E308" r:id="rId333" xr:uid="{00000000-0004-0000-0100-000050010000}"/>
    <hyperlink ref="E420" r:id="rId334" xr:uid="{00000000-0004-0000-0100-000051010000}"/>
    <hyperlink ref="E967" r:id="rId335" xr:uid="{00000000-0004-0000-0100-000052010000}"/>
    <hyperlink ref="E1029" r:id="rId336" xr:uid="{00000000-0004-0000-0100-000053010000}"/>
    <hyperlink ref="E1166" r:id="rId337" xr:uid="{00000000-0004-0000-0100-000054010000}"/>
    <hyperlink ref="E1174"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63" r:id="rId339" xr:uid="{00000000-0004-0000-0100-000056010000}"/>
    <hyperlink ref="E1339" r:id="rId340" xr:uid="{00000000-0004-0000-0100-000057010000}"/>
    <hyperlink ref="E1366" r:id="rId341" xr:uid="{00000000-0004-0000-0100-000058010000}"/>
    <hyperlink ref="E1538" r:id="rId342" location=":~:text=The%20game%20was%20inspired%20by,assets%2C%20art%2C%20and%20music." xr:uid="{00000000-0004-0000-0100-000059010000}"/>
    <hyperlink ref="E351" r:id="rId343" xr:uid="{00000000-0004-0000-0100-00005A010000}"/>
    <hyperlink ref="E396" r:id="rId344" xr:uid="{00000000-0004-0000-0100-00005B010000}"/>
    <hyperlink ref="E716" r:id="rId345" xr:uid="{00000000-0004-0000-0100-00005C010000}"/>
    <hyperlink ref="E832" r:id="rId346" xr:uid="{00000000-0004-0000-0100-00005D010000}"/>
    <hyperlink ref="E1128" r:id="rId347" xr:uid="{00000000-0004-0000-0100-00005E010000}"/>
    <hyperlink ref="E1450" r:id="rId348" xr:uid="{00000000-0004-0000-0100-00005F010000}"/>
    <hyperlink ref="E828" r:id="rId349" xr:uid="{00000000-0004-0000-0100-000060010000}"/>
    <hyperlink ref="E43" r:id="rId350" xr:uid="{00000000-0004-0000-0100-000061010000}"/>
    <hyperlink ref="E384" r:id="rId351" xr:uid="{00000000-0004-0000-0100-000062010000}"/>
    <hyperlink ref="E1053" r:id="rId352" xr:uid="{00000000-0004-0000-0100-000063010000}"/>
    <hyperlink ref="E799" r:id="rId353" xr:uid="{00000000-0004-0000-0100-000064010000}"/>
    <hyperlink ref="E3" r:id="rId354" xr:uid="{00000000-0004-0000-0100-000065010000}"/>
    <hyperlink ref="E671" r:id="rId355" location=":~:text=House%20of%20Necrosis%20is%20a,Linux)%20and%20the%20Steam%20Deck" xr:uid="{00000000-0004-0000-0100-000066010000}"/>
    <hyperlink ref="E971" r:id="rId356" xr:uid="{00000000-0004-0000-0100-000067010000}"/>
    <hyperlink ref="E1264" r:id="rId357" xr:uid="{00000000-0004-0000-0100-000068010000}"/>
    <hyperlink ref="E1398" r:id="rId358" xr:uid="{00000000-0004-0000-0100-000069010000}"/>
    <hyperlink ref="E123" r:id="rId359" xr:uid="{00000000-0004-0000-0100-00006A010000}"/>
    <hyperlink ref="E107" r:id="rId360" xr:uid="{00000000-0004-0000-0100-00006B010000}"/>
    <hyperlink ref="E356" r:id="rId361" xr:uid="{00000000-0004-0000-0100-00006C010000}"/>
    <hyperlink ref="E385" r:id="rId362" xr:uid="{00000000-0004-0000-0100-00006D010000}"/>
    <hyperlink ref="E432" r:id="rId363" xr:uid="{00000000-0004-0000-0100-00006E010000}"/>
    <hyperlink ref="E520" r:id="rId364" xr:uid="{00000000-0004-0000-0100-000070010000}"/>
    <hyperlink ref="E552" r:id="rId365" xr:uid="{00000000-0004-0000-0100-000071010000}"/>
    <hyperlink ref="E687" r:id="rId366" xr:uid="{00000000-0004-0000-0100-000072010000}"/>
    <hyperlink ref="E729" r:id="rId367" xr:uid="{00000000-0004-0000-0100-000073010000}"/>
    <hyperlink ref="E775" r:id="rId368" xr:uid="{00000000-0004-0000-0100-000074010000}"/>
    <hyperlink ref="E790" r:id="rId369" xr:uid="{00000000-0004-0000-0100-000075010000}"/>
    <hyperlink ref="E1002" r:id="rId370" xr:uid="{00000000-0004-0000-0100-000076010000}"/>
    <hyperlink ref="E1054" r:id="rId371" xr:uid="{00000000-0004-0000-0100-000077010000}"/>
    <hyperlink ref="E1071" r:id="rId372" xr:uid="{00000000-0004-0000-0100-000078010000}"/>
    <hyperlink ref="E1107" r:id="rId373" xr:uid="{00000000-0004-0000-0100-000079010000}"/>
    <hyperlink ref="E1349" r:id="rId374" xr:uid="{00000000-0004-0000-0100-00007A010000}"/>
    <hyperlink ref="E1378" r:id="rId375" xr:uid="{00000000-0004-0000-0100-00007B010000}"/>
    <hyperlink ref="E1529" r:id="rId376" xr:uid="{00000000-0004-0000-0100-00007C010000}"/>
    <hyperlink ref="E1575" r:id="rId377" xr:uid="{00000000-0004-0000-0100-00007D010000}"/>
    <hyperlink ref="E820" r:id="rId378" xr:uid="{00000000-0004-0000-0100-00007E010000}"/>
    <hyperlink ref="E1000" r:id="rId379" location="c574921459914427191" xr:uid="{00000000-0004-0000-0100-00007F010000}"/>
    <hyperlink ref="E1055" r:id="rId380" xr:uid="{00000000-0004-0000-0100-000080010000}"/>
    <hyperlink ref="E318" r:id="rId381" xr:uid="{00000000-0004-0000-0100-000081010000}"/>
    <hyperlink ref="E1011" r:id="rId382" xr:uid="{00000000-0004-0000-0100-000082010000}"/>
    <hyperlink ref="E34" r:id="rId383" xr:uid="{00000000-0004-0000-0100-000083010000}"/>
    <hyperlink ref="E87" r:id="rId384" location=":~:text=I%20got%20addicted%20to%20Stardew,simply%20stat%20upgrades%20or%20something)." xr:uid="{00000000-0004-0000-0100-000084010000}"/>
    <hyperlink ref="E336" r:id="rId385" xr:uid="{00000000-0004-0000-0100-000085010000}"/>
    <hyperlink ref="E498" r:id="rId386" location=":~:text=Though%20Crooks%20stated%20that%20The,Souls%2C%20and%20Metal%20Gear%20Solid." xr:uid="{00000000-0004-0000-0100-000086010000}"/>
    <hyperlink ref="E602" r:id="rId387" xr:uid="{00000000-0004-0000-0100-000087010000}"/>
    <hyperlink ref="E642" r:id="rId388" xr:uid="{00000000-0004-0000-0100-000088010000}"/>
    <hyperlink ref="E792" r:id="rId389" location=":~:text=As%20inspiration%20from%20different%20games,dangerous%20to%20go%20alone%22%20line." xr:uid="{00000000-0004-0000-0100-000089010000}"/>
    <hyperlink ref="E902" r:id="rId390" xr:uid="{00000000-0004-0000-0100-00008A010000}"/>
    <hyperlink ref="E957" r:id="rId391" location=":~:text=Odinfall%20Early%20Access%20on%20Steam&amp;text=According%20to%20Oscar%20Axelsson%20from,Throne%20and%20Enter%20the%20Gungeon." xr:uid="{00000000-0004-0000-0100-00008B010000}"/>
    <hyperlink ref="E959" r:id="rId392" xr:uid="{00000000-0004-0000-0100-00008C010000}"/>
    <hyperlink ref="E1074" r:id="rId393" xr:uid="{00000000-0004-0000-0100-00008D010000}"/>
    <hyperlink ref="E1124" r:id="rId394" xr:uid="{00000000-0004-0000-0100-00008E010000}"/>
    <hyperlink ref="E1352" r:id="rId395" xr:uid="{00000000-0004-0000-0100-00008F010000}"/>
    <hyperlink ref="E1208" r:id="rId396" xr:uid="{00000000-0004-0000-0100-000090010000}"/>
    <hyperlink ref="E1530" r:id="rId397" xr:uid="{00000000-0004-0000-0100-000091010000}"/>
    <hyperlink ref="E1443" r:id="rId398" xr:uid="{00000000-0004-0000-0100-000092010000}"/>
    <hyperlink ref="E64" r:id="rId399" xr:uid="{00000000-0004-0000-0100-000093010000}"/>
    <hyperlink ref="E300" r:id="rId400" xr:uid="{00000000-0004-0000-0100-000094010000}"/>
    <hyperlink ref="E442" r:id="rId401" xr:uid="{00000000-0004-0000-0100-000095010000}"/>
    <hyperlink ref="E1012" r:id="rId402" xr:uid="{00000000-0004-0000-0100-000096010000}"/>
    <hyperlink ref="E1170" r:id="rId403" xr:uid="{00000000-0004-0000-0100-000097010000}"/>
    <hyperlink ref="E1340" r:id="rId404" xr:uid="{00000000-0004-0000-0100-000098010000}"/>
    <hyperlink ref="E973" r:id="rId405" xr:uid="{00000000-0004-0000-0100-000099010000}"/>
    <hyperlink ref="E988" r:id="rId406" xr:uid="{00000000-0004-0000-0100-00009A010000}"/>
    <hyperlink ref="E871" r:id="rId407" xr:uid="{00000000-0004-0000-0100-00009B010000}"/>
    <hyperlink ref="E1045" r:id="rId408" xr:uid="{00000000-0004-0000-0100-00009C010000}"/>
    <hyperlink ref="E4" r:id="rId409" xr:uid="{00000000-0004-0000-0100-00009E010000}"/>
    <hyperlink ref="E207" r:id="rId410" xr:uid="{00000000-0004-0000-0100-00009F010000}"/>
    <hyperlink ref="E643" r:id="rId411" xr:uid="{00000000-0004-0000-0100-0000A0010000}"/>
    <hyperlink ref="E1427" r:id="rId412" xr:uid="{00000000-0004-0000-0100-0000A1010000}"/>
    <hyperlink ref="E1573" r:id="rId413" xr:uid="{00000000-0004-0000-0100-0000A2010000}"/>
    <hyperlink ref="E688" r:id="rId414" xr:uid="{00000000-0004-0000-0100-0000A3010000}"/>
    <hyperlink ref="E1213" r:id="rId415" location=":~:text=MOBAs%20were%20a%20key%20inspiration,like%20action%20roguelites%20in%20general." xr:uid="{00000000-0004-0000-0100-0000A4010000}"/>
    <hyperlink ref="E326" r:id="rId416" xr:uid="{00000000-0004-0000-0100-0000A5010000}"/>
    <hyperlink ref="E1367" r:id="rId417" xr:uid="{00000000-0004-0000-0100-0000A6010000}"/>
    <hyperlink ref="E700" r:id="rId418" xr:uid="{00000000-0004-0000-0100-0000A7010000}"/>
    <hyperlink ref="E1214" r:id="rId419" location=":~:text=MOBAs%20were%20a%20key%20inspiration,like%20action%20roguelites%20in%20general." xr:uid="{00000000-0004-0000-0100-0000A8010000}"/>
    <hyperlink ref="E1383" r:id="rId420" xr:uid="{00000000-0004-0000-0100-0000A9010000}"/>
    <hyperlink ref="E327" r:id="rId421" xr:uid="{00000000-0004-0000-0100-0000AA010000}"/>
    <hyperlink ref="E495" r:id="rId422" location="c595137684887857500" xr:uid="{00000000-0004-0000-0100-0000AB010000}"/>
    <hyperlink ref="E800" r:id="rId423" xr:uid="{00000000-0004-0000-0100-0000AC010000}"/>
    <hyperlink ref="E892" r:id="rId424" xr:uid="{00000000-0004-0000-0100-0000AD010000}"/>
    <hyperlink ref="E1216" r:id="rId425" xr:uid="{00000000-0004-0000-0100-0000AE010000}"/>
    <hyperlink ref="E1368" r:id="rId426" xr:uid="{00000000-0004-0000-0100-0000AF010000}"/>
    <hyperlink ref="E1405" r:id="rId427" xr:uid="{00000000-0004-0000-0100-0000B0010000}"/>
    <hyperlink ref="E1544" r:id="rId428" location=":~:text=Vellum's%20Inspirations,chapter%20of%20the%20original%20series." xr:uid="{00000000-0004-0000-0100-0000B1010000}"/>
    <hyperlink ref="E175" r:id="rId429" location=":~:text=JW%2C%20GF:%20What%20are%20some,us%20a%20lot%20of%20motivation." xr:uid="{00000000-0004-0000-0100-0000B2010000}"/>
    <hyperlink ref="E1369" r:id="rId430" xr:uid="{00000000-0004-0000-0100-0000B3010000}"/>
    <hyperlink ref="E14" r:id="rId431" xr:uid="{00000000-0004-0000-0100-0000B4010000}"/>
    <hyperlink ref="E176" r:id="rId432" xr:uid="{00000000-0004-0000-0100-0000B5010000}"/>
    <hyperlink ref="E211" r:id="rId433" xr:uid="{00000000-0004-0000-0100-0000B6010000}"/>
    <hyperlink ref="E291" r:id="rId434" xr:uid="{00000000-0004-0000-0100-0000B7010000}"/>
    <hyperlink ref="E519" r:id="rId435" location=":~:text=Fatal%20Labyrinth%20is%20Sega's%20first,is%20a%20game%2Dbreaking%20affair.%20Also%20it%20shares%20a%20lot%20of%20similarities" xr:uid="{00000000-0004-0000-0100-0000B8010000}"/>
    <hyperlink ref="E597" r:id="rId436" xr:uid="{00000000-0004-0000-0100-0000B9010000}"/>
    <hyperlink ref="E689" r:id="rId437" xr:uid="{00000000-0004-0000-0100-0000BA010000}"/>
    <hyperlink ref="E776" r:id="rId438" xr:uid="{00000000-0004-0000-0100-0000BB010000}"/>
    <hyperlink ref="E884" r:id="rId439" xr:uid="{00000000-0004-0000-0100-0000BC010000}"/>
    <hyperlink ref="E1090" r:id="rId440" xr:uid="{00000000-0004-0000-0100-0000BD010000}"/>
    <hyperlink ref="E1134" r:id="rId441" location=":~:text=Apparently%2C%20Ota%20was%20a%20well%20known%20figure,to%20connect%20Tokyo's%20three%20main%20universities%20that" xr:uid="{00000000-0004-0000-0100-0000BE010000}"/>
    <hyperlink ref="E1158" r:id="rId442" xr:uid="{00000000-0004-0000-0100-0000BF010000}"/>
    <hyperlink ref="E1161" r:id="rId443" xr:uid="{00000000-0004-0000-0100-0000C0010000}"/>
    <hyperlink ref="E1379" r:id="rId444" xr:uid="{00000000-0004-0000-0100-0000C1010000}"/>
    <hyperlink ref="E1422" r:id="rId445" location=":~:text=Apparently%2C%20Ota%20was%20a%20well%20known%20figure,to%20connect%20Tokyo's%20three%20main%20universities%20that" xr:uid="{00000000-0004-0000-0100-0000C2010000}"/>
    <hyperlink ref="E1480" r:id="rId446" xr:uid="{00000000-0004-0000-0100-0000C3010000}"/>
    <hyperlink ref="E1486" r:id="rId447" xr:uid="{00000000-0004-0000-0100-0000C4010000}"/>
    <hyperlink ref="E292" r:id="rId448" xr:uid="{00000000-0004-0000-0100-0000C5010000}"/>
    <hyperlink ref="E334" r:id="rId449" xr:uid="{00000000-0004-0000-0100-0000C6010000}"/>
    <hyperlink ref="E475" r:id="rId450" location=":~:text=A%20big%20of%20Rogue%20Legacy%2C%20Spelunky%2C%20Hades.,kinda%20got%20inspiration%20from%20all%20of%20them." xr:uid="{00000000-0004-0000-0100-0000C7010000}"/>
    <hyperlink ref="E557" r:id="rId451" location=":~:text=Fury%20Unleashed%20was%20created%20by,like%20Contra%20and%20Metal%20Slug." xr:uid="{00000000-0004-0000-0100-0000C8010000}"/>
    <hyperlink ref="E697" r:id="rId452" xr:uid="{00000000-0004-0000-0100-0000C9010000}"/>
    <hyperlink ref="E874" r:id="rId453" xr:uid="{00000000-0004-0000-0100-0000CA010000}"/>
    <hyperlink ref="E1136" r:id="rId454" xr:uid="{00000000-0004-0000-0100-0000CB010000}"/>
    <hyperlink ref="E1285" r:id="rId455" xr:uid="{00000000-0004-0000-0100-0000CC010000}"/>
    <hyperlink ref="E1358" r:id="rId456" location="c1693785035807819716" xr:uid="{00000000-0004-0000-0100-0000CD010000}"/>
    <hyperlink ref="E1491" r:id="rId457" xr:uid="{00000000-0004-0000-0100-0000CE010000}"/>
    <hyperlink ref="E1455" r:id="rId458" xr:uid="{00000000-0004-0000-0100-0000CF010000}"/>
    <hyperlink ref="E1163" r:id="rId459" location=":~:text=RollScape%20is%20a%20game%20inspired,I%20played%20throughout%20the%20years." xr:uid="{00000000-0004-0000-0100-0000D0010000}"/>
    <hyperlink ref="E960" r:id="rId460" xr:uid="{00000000-0004-0000-0100-0000D1010000}"/>
    <hyperlink ref="E807" r:id="rId461" xr:uid="{00000000-0004-0000-0100-0000D2010000}"/>
    <hyperlink ref="E944" r:id="rId462" xr:uid="{00000000-0004-0000-0100-0000D3010000}"/>
    <hyperlink ref="E224" r:id="rId463" xr:uid="{00000000-0004-0000-0100-0000D4010000}"/>
    <hyperlink ref="E1444" r:id="rId464" xr:uid="{00000000-0004-0000-0100-0000D5010000}"/>
    <hyperlink ref="E1086"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7" r:id="rId477" location=":~:text=What%20they%20said%20about%20it,rewards%20that%20come%20with%20them." xr:uid="{00000000-0004-0000-0100-0000E2010000}"/>
    <hyperlink ref="E128" r:id="rId478" xr:uid="{00000000-0004-0000-0100-0000E3010000}"/>
    <hyperlink ref="E143" r:id="rId479" xr:uid="{00000000-0004-0000-0100-0000E4010000}"/>
    <hyperlink ref="E170" r:id="rId480" xr:uid="{00000000-0004-0000-0100-0000E5010000}"/>
    <hyperlink ref="E172" r:id="rId481" location="c6027566653452797874" xr:uid="{00000000-0004-0000-0100-0000E6010000}"/>
    <hyperlink ref="E222" r:id="rId482" xr:uid="{00000000-0004-0000-0100-0000E7010000}"/>
    <hyperlink ref="E225" r:id="rId483" xr:uid="{00000000-0004-0000-0100-0000E8010000}"/>
    <hyperlink ref="E248" r:id="rId484" xr:uid="{00000000-0004-0000-0100-0000E9010000}"/>
    <hyperlink ref="E260" r:id="rId485" xr:uid="{00000000-0004-0000-0100-0000EA010000}"/>
    <hyperlink ref="E264" r:id="rId486" location=":~:text=Oh%20and%20did%20I%20mention,insanely%20replayable%20for%20similar%20reasons." xr:uid="{00000000-0004-0000-0100-0000EB010000}"/>
    <hyperlink ref="E289" r:id="rId487" xr:uid="{00000000-0004-0000-0100-0000EC010000}"/>
    <hyperlink ref="E319" r:id="rId488" xr:uid="{00000000-0004-0000-0100-0000ED010000}"/>
    <hyperlink ref="E352" r:id="rId489" xr:uid="{00000000-0004-0000-0100-0000EE010000}"/>
    <hyperlink ref="E353" r:id="rId490" xr:uid="{00000000-0004-0000-0100-0000EF010000}"/>
    <hyperlink ref="E364" r:id="rId491" xr:uid="{00000000-0004-0000-0100-0000F0010000}"/>
    <hyperlink ref="E388" r:id="rId492" xr:uid="{00000000-0004-0000-0100-0000F1010000}"/>
    <hyperlink ref="E392" r:id="rId493" xr:uid="{00000000-0004-0000-0100-0000F2010000}"/>
    <hyperlink ref="E402" r:id="rId494" xr:uid="{00000000-0004-0000-0100-0000F3010000}"/>
    <hyperlink ref="E412" r:id="rId495" xr:uid="{00000000-0004-0000-0100-0000F4010000}"/>
    <hyperlink ref="E413" r:id="rId496" xr:uid="{00000000-0004-0000-0100-0000F5010000}"/>
    <hyperlink ref="E422" r:id="rId497" xr:uid="{00000000-0004-0000-0100-0000F6010000}"/>
    <hyperlink ref="E527" r:id="rId498" xr:uid="{00000000-0004-0000-0100-0000F7010000}"/>
    <hyperlink ref="E537" r:id="rId499" xr:uid="{00000000-0004-0000-0100-0000F8010000}"/>
    <hyperlink ref="E543" r:id="rId500" xr:uid="{00000000-0004-0000-0100-0000F9010000}"/>
    <hyperlink ref="E546" r:id="rId501" xr:uid="{00000000-0004-0000-0100-0000FA010000}"/>
    <hyperlink ref="E610" r:id="rId502" xr:uid="{00000000-0004-0000-0100-0000FB010000}"/>
    <hyperlink ref="E656" r:id="rId503" xr:uid="{00000000-0004-0000-0100-0000FC010000}"/>
    <hyperlink ref="E660" r:id="rId504" xr:uid="{00000000-0004-0000-0100-0000FD010000}"/>
    <hyperlink ref="E717" r:id="rId505" xr:uid="{00000000-0004-0000-0100-0000FE010000}"/>
    <hyperlink ref="E728" r:id="rId506" xr:uid="{00000000-0004-0000-0100-0000FF010000}"/>
    <hyperlink ref="E808" r:id="rId507" xr:uid="{00000000-0004-0000-0100-000000020000}"/>
    <hyperlink ref="E809" r:id="rId508" location="c3194745319530070972" xr:uid="{00000000-0004-0000-0100-000001020000}"/>
    <hyperlink ref="E815" r:id="rId509" location=":~:text=Dan%20DiIorio%20developed%20Luck%20Be,pondering%20why%20rent%20was%20necessary." xr:uid="{00000000-0004-0000-0100-000002020000}"/>
    <hyperlink ref="E821" r:id="rId510" xr:uid="{00000000-0004-0000-0100-000003020000}"/>
    <hyperlink ref="E833" r:id="rId511" xr:uid="{00000000-0004-0000-0100-000004020000}"/>
    <hyperlink ref="E840" r:id="rId512" xr:uid="{00000000-0004-0000-0100-000005020000}"/>
    <hyperlink ref="E856" r:id="rId513" xr:uid="{00000000-0004-0000-0100-000006020000}"/>
    <hyperlink ref="E872" r:id="rId514" xr:uid="{00000000-0004-0000-0100-000007020000}"/>
    <hyperlink ref="E885" r:id="rId515" xr:uid="{00000000-0004-0000-0100-000008020000}"/>
    <hyperlink ref="E900" r:id="rId516" xr:uid="{00000000-0004-0000-0100-000009020000}"/>
    <hyperlink ref="E953" r:id="rId517" xr:uid="{00000000-0004-0000-0100-00000A020000}"/>
    <hyperlink ref="E1004" r:id="rId518" xr:uid="{00000000-0004-0000-0100-00000B020000}"/>
    <hyperlink ref="E1009" r:id="rId519" location=":~:text=As%20design%20of%20the%20game,Bandicoot%20and%20Donkey%20Kong%20Country." xr:uid="{00000000-0004-0000-0100-00000C020000}"/>
    <hyperlink ref="E1032" r:id="rId520" xr:uid="{00000000-0004-0000-0100-00000D020000}"/>
    <hyperlink ref="E1046" r:id="rId521" xr:uid="{00000000-0004-0000-0100-00000E020000}"/>
    <hyperlink ref="E1099" r:id="rId522" xr:uid="{00000000-0004-0000-0100-00000F020000}"/>
    <hyperlink ref="E1113" r:id="rId523" xr:uid="{00000000-0004-0000-0100-000010020000}"/>
    <hyperlink ref="E1129" r:id="rId524" xr:uid="{00000000-0004-0000-0100-000011020000}"/>
    <hyperlink ref="E1146" r:id="rId525" location="c4335355681661031211" xr:uid="{00000000-0004-0000-0100-000012020000}"/>
    <hyperlink ref="E116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67" r:id="rId527" xr:uid="{00000000-0004-0000-0100-000014020000}"/>
    <hyperlink ref="E1176" r:id="rId528" xr:uid="{00000000-0004-0000-0100-000015020000}"/>
    <hyperlink ref="E1178" r:id="rId529" xr:uid="{00000000-0004-0000-0100-000016020000}"/>
    <hyperlink ref="E1196" r:id="rId530" xr:uid="{00000000-0004-0000-0100-000017020000}"/>
    <hyperlink ref="E1265" r:id="rId531" xr:uid="{00000000-0004-0000-0100-000018020000}"/>
    <hyperlink ref="E1267" r:id="rId532" xr:uid="{00000000-0004-0000-0100-000019020000}"/>
    <hyperlink ref="E1337" r:id="rId533" xr:uid="{00000000-0004-0000-0100-00001A020000}"/>
    <hyperlink ref="E1388" r:id="rId534" xr:uid="{00000000-0004-0000-0100-00001B020000}"/>
    <hyperlink ref="E1389" r:id="rId535" location="c3005556719742617866" xr:uid="{00000000-0004-0000-0100-00001C020000}"/>
    <hyperlink ref="E1396" r:id="rId536" xr:uid="{00000000-0004-0000-0100-00001D020000}"/>
    <hyperlink ref="E1431" r:id="rId537" location=":~:text=hotloopgames-,I%20am%20a%20solo%20developer%20working%20on%20The%20Last%20Flame,plays%20as%20an%20auto%2Dbattler." xr:uid="{00000000-0004-0000-0100-00001E020000}"/>
    <hyperlink ref="E1445" r:id="rId538" xr:uid="{00000000-0004-0000-0100-00001F020000}"/>
    <hyperlink ref="E1451" r:id="rId539" xr:uid="{00000000-0004-0000-0100-000020020000}"/>
    <hyperlink ref="E1490" r:id="rId540" xr:uid="{00000000-0004-0000-0100-000021020000}"/>
    <hyperlink ref="E1539" r:id="rId541" xr:uid="{00000000-0004-0000-0100-000023020000}"/>
    <hyperlink ref="E1548" r:id="rId542" xr:uid="{00000000-0004-0000-0100-000024020000}"/>
    <hyperlink ref="E1570" r:id="rId543" xr:uid="{00000000-0004-0000-0100-000025020000}"/>
    <hyperlink ref="E1582" r:id="rId544" xr:uid="{00000000-0004-0000-0100-000026020000}"/>
    <hyperlink ref="E1588" r:id="rId545" xr:uid="{00000000-0004-0000-0100-000027020000}"/>
    <hyperlink ref="E1592" r:id="rId546" xr:uid="{00000000-0004-0000-0100-000028020000}"/>
    <hyperlink ref="E1598" r:id="rId547" xr:uid="{00000000-0004-0000-0100-000029020000}"/>
    <hyperlink ref="E1616" r:id="rId548" xr:uid="{00000000-0004-0000-0100-00002A020000}"/>
    <hyperlink ref="E210" r:id="rId549" xr:uid="{00000000-0004-0000-0100-00002B020000}"/>
    <hyperlink ref="E221" r:id="rId550" xr:uid="{00000000-0004-0000-0100-00002C020000}"/>
    <hyperlink ref="E793" r:id="rId551" location=":~:text=As%20inspiration%20from%20different%20games,dangerous%20to%20go%20alone%22%20line." xr:uid="{00000000-0004-0000-0100-00002D020000}"/>
    <hyperlink ref="E108" r:id="rId552" xr:uid="{00000000-0004-0000-0100-00002E020000}"/>
    <hyperlink ref="E208" r:id="rId553" xr:uid="{00000000-0004-0000-0100-00002F020000}"/>
    <hyperlink ref="E212" r:id="rId554" xr:uid="{00000000-0004-0000-0100-000030020000}"/>
    <hyperlink ref="E244" r:id="rId555" xr:uid="{00000000-0004-0000-0100-000031020000}"/>
    <hyperlink ref="E256" r:id="rId556" xr:uid="{00000000-0004-0000-0100-000032020000}"/>
    <hyperlink ref="E293" r:id="rId557" xr:uid="{00000000-0004-0000-0100-000033020000}"/>
    <hyperlink ref="E428" r:id="rId558" location=":~:text=Much%20of%20the%20game%20was,similar%20gameplay%20would%20be%20like." xr:uid="{00000000-0004-0000-0100-000034020000}"/>
    <hyperlink ref="E477" r:id="rId559" location=":~:text=A%20big%20of%20Rogue%20Legacy%2C%20Spelunky%2C%20Hades.,kinda%20got%20inspiration%20from%20all%20of%20them." xr:uid="{00000000-0004-0000-0100-000035020000}"/>
    <hyperlink ref="E480" r:id="rId560" xr:uid="{00000000-0004-0000-0100-000036020000}"/>
    <hyperlink ref="E603" r:id="rId561" xr:uid="{00000000-0004-0000-0100-000037020000}"/>
    <hyperlink ref="E796" r:id="rId562" xr:uid="{00000000-0004-0000-0100-000038020000}"/>
    <hyperlink ref="E825" r:id="rId563" xr:uid="{00000000-0004-0000-0100-000039020000}"/>
    <hyperlink ref="E868" r:id="rId564" xr:uid="{00000000-0004-0000-0100-00003A020000}"/>
    <hyperlink ref="E891" r:id="rId565" xr:uid="{00000000-0004-0000-0100-00003B020000}"/>
    <hyperlink ref="E1091" r:id="rId566" xr:uid="{00000000-0004-0000-0100-00003C020000}"/>
    <hyperlink ref="E1137" r:id="rId567" location=":~:text=The%20game%20was%20developed%20by,development%2C%20including%20an%20experience%20system." xr:uid="{00000000-0004-0000-0100-00003D020000}"/>
    <hyperlink ref="E1236" r:id="rId568" xr:uid="{00000000-0004-0000-0100-00003E020000}"/>
    <hyperlink ref="E1314" r:id="rId569" xr:uid="{00000000-0004-0000-0100-00003F020000}"/>
    <hyperlink ref="E1347" r:id="rId570" xr:uid="{00000000-0004-0000-0100-000040020000}"/>
    <hyperlink ref="E1353" r:id="rId571" location=":~:text=Lead%20designer%20Matt%20Dabrowski%20credited,inspirations%20for%20Streets%20of%20Rogue." xr:uid="{00000000-0004-0000-0100-000041020000}"/>
    <hyperlink ref="E1372" r:id="rId572" xr:uid="{00000000-0004-0000-0100-000042020000}"/>
    <hyperlink ref="E1507" r:id="rId573" xr:uid="{00000000-0004-0000-0100-000043020000}"/>
    <hyperlink ref="E1533" r:id="rId574" xr:uid="{00000000-0004-0000-0100-000044020000}"/>
    <hyperlink ref="E1603" r:id="rId575" xr:uid="{00000000-0004-0000-0100-000045020000}"/>
    <hyperlink ref="E506" r:id="rId576" xr:uid="{00000000-0004-0000-0100-000046020000}"/>
    <hyperlink ref="E320" r:id="rId577" xr:uid="{00000000-0004-0000-0100-000047020000}"/>
    <hyperlink ref="E760" r:id="rId578" xr:uid="{00000000-0004-0000-0100-000048020000}"/>
    <hyperlink ref="E1168" r:id="rId579" xr:uid="{00000000-0004-0000-0100-000049020000}"/>
    <hyperlink ref="E1470" r:id="rId580" xr:uid="{00000000-0004-0000-0100-00004A020000}"/>
    <hyperlink ref="E604" r:id="rId581" xr:uid="{00000000-0004-0000-0100-00004B020000}"/>
    <hyperlink ref="E1148" r:id="rId582" xr:uid="{00000000-0004-0000-0100-00004C020000}"/>
    <hyperlink ref="E194" r:id="rId583" xr:uid="{00000000-0004-0000-0100-00004D020000}"/>
    <hyperlink ref="E464" r:id="rId584" xr:uid="{00000000-0004-0000-0100-00004E020000}"/>
    <hyperlink ref="E1108" r:id="rId585" xr:uid="{00000000-0004-0000-0100-000050020000}"/>
    <hyperlink ref="E1131" r:id="rId586" xr:uid="{00000000-0004-0000-0100-000051020000}"/>
    <hyperlink ref="E1399" r:id="rId587" xr:uid="{00000000-0004-0000-0100-000052020000}"/>
    <hyperlink ref="E768" r:id="rId588" xr:uid="{00000000-0004-0000-0100-000053020000}"/>
    <hyperlink ref="E761" r:id="rId589" xr:uid="{00000000-0004-0000-0100-000054020000}"/>
    <hyperlink ref="E1197" r:id="rId590" xr:uid="{00000000-0004-0000-0100-000055020000}"/>
    <hyperlink ref="E1415" r:id="rId591" xr:uid="{00000000-0004-0000-0100-000056020000}"/>
    <hyperlink ref="E1471" r:id="rId592" xr:uid="{00000000-0004-0000-0100-000057020000}"/>
    <hyperlink ref="E151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4" r:id="rId598" xr:uid="{00000000-0004-0000-0100-00005D020000}"/>
    <hyperlink ref="E184" r:id="rId599" xr:uid="{00000000-0004-0000-0100-00005E020000}"/>
    <hyperlink ref="E217" r:id="rId600" xr:uid="{00000000-0004-0000-0100-00005F020000}"/>
    <hyperlink ref="E249" r:id="rId601" xr:uid="{00000000-0004-0000-0100-000060020000}"/>
    <hyperlink ref="E261" r:id="rId602" xr:uid="{00000000-0004-0000-0100-000061020000}"/>
    <hyperlink ref="E294" r:id="rId603" xr:uid="{00000000-0004-0000-0100-000062020000}"/>
    <hyperlink ref="E337" r:id="rId604" xr:uid="{00000000-0004-0000-0100-000063020000}"/>
    <hyperlink ref="E555" r:id="rId605" location="c846961716375428005" xr:uid="{00000000-0004-0000-0100-000064020000}"/>
    <hyperlink ref="E598" r:id="rId606" xr:uid="{00000000-0004-0000-0100-000065020000}"/>
    <hyperlink ref="E645" r:id="rId607" xr:uid="{00000000-0004-0000-0100-000066020000}"/>
    <hyperlink ref="E822" r:id="rId608" xr:uid="{00000000-0004-0000-0100-000067020000}"/>
    <hyperlink ref="E826" r:id="rId609" xr:uid="{00000000-0004-0000-0100-000068020000}"/>
    <hyperlink ref="E829" r:id="rId610" xr:uid="{00000000-0004-0000-0100-000069020000}"/>
    <hyperlink ref="E869" r:id="rId611" xr:uid="{00000000-0004-0000-0100-00006A020000}"/>
    <hyperlink ref="E875" r:id="rId612" xr:uid="{00000000-0004-0000-0100-00006B020000}"/>
    <hyperlink ref="E930" r:id="rId613" xr:uid="{00000000-0004-0000-0100-00006C020000}"/>
    <hyperlink ref="E937" r:id="rId614" xr:uid="{00000000-0004-0000-0100-00006D020000}"/>
    <hyperlink ref="E954" r:id="rId615" xr:uid="{00000000-0004-0000-0100-00006E020000}"/>
    <hyperlink ref="E982" r:id="rId616" xr:uid="{00000000-0004-0000-0100-00006F020000}"/>
    <hyperlink ref="E1001" r:id="rId617" xr:uid="{00000000-0004-0000-0100-000071020000}"/>
    <hyperlink ref="E1056" r:id="rId618" xr:uid="{00000000-0004-0000-0100-000072020000}"/>
    <hyperlink ref="E1075" r:id="rId619" xr:uid="{00000000-0004-0000-0100-000073020000}"/>
    <hyperlink ref="E1138" r:id="rId620" location=":~:text=The%20game%20was%20developed%20by,development%2C%20including%20an%20experience%20system." xr:uid="{00000000-0004-0000-0100-000074020000}"/>
    <hyperlink ref="E1250" r:id="rId621" xr:uid="{00000000-0004-0000-0100-000075020000}"/>
    <hyperlink ref="E1286" r:id="rId622" xr:uid="{00000000-0004-0000-0100-000076020000}"/>
    <hyperlink ref="E1319" r:id="rId623" xr:uid="{00000000-0004-0000-0100-000077020000}"/>
    <hyperlink ref="E1373" r:id="rId624" xr:uid="{00000000-0004-0000-0100-000078020000}"/>
    <hyperlink ref="E1432" r:id="rId625" location="c592882772895432824" xr:uid="{00000000-0004-0000-0100-000079020000}"/>
    <hyperlink ref="E1483" r:id="rId626" xr:uid="{00000000-0004-0000-0100-00007A020000}"/>
    <hyperlink ref="E1497" r:id="rId627" xr:uid="{00000000-0004-0000-0100-00007B020000}"/>
    <hyperlink ref="E1508" r:id="rId628" xr:uid="{00000000-0004-0000-0100-00007C020000}"/>
    <hyperlink ref="E1513" r:id="rId629" xr:uid="{00000000-0004-0000-0100-00007D020000}"/>
    <hyperlink ref="E1522" r:id="rId630" xr:uid="{00000000-0004-0000-0100-00007E020000}"/>
    <hyperlink ref="E507" r:id="rId631" location=":~:text=Apparently%2C%20Ota%20was%20a%20well%20known%20figure,to%20connect%20Tokyo's%20three%20main%20universities%20that" xr:uid="{00000000-0004-0000-0100-00007F020000}"/>
    <hyperlink ref="E1613" r:id="rId632" xr:uid="{00000000-0004-0000-0100-000080020000}"/>
    <hyperlink ref="E185" r:id="rId633" xr:uid="{00000000-0004-0000-0100-000081020000}"/>
    <hyperlink ref="E1057" r:id="rId634" xr:uid="{00000000-0004-0000-0100-000082020000}"/>
    <hyperlink ref="E124" r:id="rId635" xr:uid="{00000000-0004-0000-0100-000083020000}"/>
    <hyperlink ref="E1433" r:id="rId636" location="c592882772895432824" xr:uid="{00000000-0004-0000-0100-000084020000}"/>
    <hyperlink ref="E100" r:id="rId637" xr:uid="{00000000-0004-0000-0100-000085020000}"/>
    <hyperlink ref="E558" r:id="rId638" xr:uid="{00000000-0004-0000-0100-000086020000}"/>
    <hyperlink ref="E231" r:id="rId639" xr:uid="{00000000-0004-0000-0100-000088020000}"/>
    <hyperlink ref="E332" r:id="rId640" xr:uid="{00000000-0004-0000-0100-000089020000}"/>
    <hyperlink ref="E672" r:id="rId641" location=":~:text=House%20of%20Necrosis%20is%20a,Linux)%20and%20the%20Steam%20Deck" xr:uid="{00000000-0004-0000-0100-00008A020000}"/>
    <hyperlink ref="E854" r:id="rId642" xr:uid="{00000000-0004-0000-0100-00008B020000}"/>
    <hyperlink ref="E859" r:id="rId643" xr:uid="{00000000-0004-0000-0100-00008C020000}"/>
    <hyperlink ref="E897" r:id="rId644" xr:uid="{00000000-0004-0000-0100-00008D020000}"/>
    <hyperlink ref="E972" r:id="rId645" xr:uid="{00000000-0004-0000-0100-00008E020000}"/>
    <hyperlink ref="E1423" r:id="rId646" xr:uid="{00000000-0004-0000-0100-00008F020000}"/>
    <hyperlink ref="E1460" r:id="rId647" xr:uid="{00000000-0004-0000-0100-000090020000}"/>
    <hyperlink ref="E1549" r:id="rId648" xr:uid="{00000000-0004-0000-0100-000091020000}"/>
    <hyperlink ref="E1277" r:id="rId649" xr:uid="{00000000-0004-0000-0100-000092020000}"/>
    <hyperlink ref="E62" r:id="rId650" location="c735910198043297427" xr:uid="{00000000-0004-0000-0100-000093020000}"/>
    <hyperlink ref="E125" r:id="rId651" xr:uid="{00000000-0004-0000-0100-000095020000}"/>
    <hyperlink ref="E144" r:id="rId652" xr:uid="{00000000-0004-0000-0100-000096020000}"/>
    <hyperlink ref="E226" r:id="rId653" xr:uid="{00000000-0004-0000-0100-000097020000}"/>
    <hyperlink ref="E328" r:id="rId654" location="c562532756309107833" xr:uid="{00000000-0004-0000-0100-000098020000}"/>
    <hyperlink ref="E343" r:id="rId655" xr:uid="{00000000-0004-0000-0100-000099020000}"/>
    <hyperlink ref="E376" r:id="rId656" xr:uid="{00000000-0004-0000-0100-00009A020000}"/>
    <hyperlink ref="E581" r:id="rId657" xr:uid="{00000000-0004-0000-0100-00009B020000}"/>
    <hyperlink ref="E611" r:id="rId658" xr:uid="{00000000-0004-0000-0100-00009C020000}"/>
    <hyperlink ref="E657" r:id="rId659" xr:uid="{00000000-0004-0000-0100-00009D020000}"/>
    <hyperlink ref="E695" r:id="rId660" xr:uid="{00000000-0004-0000-0100-00009E020000}"/>
    <hyperlink ref="E866" r:id="rId661" xr:uid="{00000000-0004-0000-0100-00009F020000}"/>
    <hyperlink ref="E1022" r:id="rId662" xr:uid="{00000000-0004-0000-0100-0000A0020000}"/>
    <hyperlink ref="E1370" r:id="rId663" xr:uid="{00000000-0004-0000-0100-0000A2020000}"/>
    <hyperlink ref="E1412" r:id="rId664" xr:uid="{00000000-0004-0000-0100-0000A3020000}"/>
    <hyperlink ref="E1464" r:id="rId665" xr:uid="{00000000-0004-0000-0100-0000A4020000}"/>
    <hyperlink ref="E1577" r:id="rId666" location=":~:text=Runs%20in%20Whisker%20Squadron:%20Survivor,to%20engage%20the%20boost%20thrusters." xr:uid="{00000000-0004-0000-0100-0000A5020000}"/>
    <hyperlink ref="E1561" r:id="rId667" xr:uid="{00000000-0004-0000-0100-0000A6020000}"/>
    <hyperlink ref="E23" r:id="rId668" xr:uid="{00000000-0004-0000-0100-0000A7020000}"/>
    <hyperlink ref="E77" r:id="rId669" xr:uid="{00000000-0004-0000-0100-0000A8020000}"/>
    <hyperlink ref="E295" r:id="rId670" xr:uid="{00000000-0004-0000-0100-0000A9020000}"/>
    <hyperlink ref="E1395" r:id="rId671" xr:uid="{00000000-0004-0000-0100-0000AA020000}"/>
    <hyperlink ref="E1614" r:id="rId672" xr:uid="{00000000-0004-0000-0100-0000AB020000}"/>
    <hyperlink ref="E1545" r:id="rId673" location=":~:text=Vellum's%20Inspirations,chapter%20of%20the%20original%20series." xr:uid="{00000000-0004-0000-0100-0000AC020000}"/>
    <hyperlink ref="E259" r:id="rId674" xr:uid="{DC257F92-B893-4A80-84AF-3BA7F10C76A1}"/>
    <hyperlink ref="E258" r:id="rId675" xr:uid="{7306A171-7F4B-47C2-B91E-E6BB1E82D970}"/>
    <hyperlink ref="E1015" r:id="rId676" xr:uid="{9998D6E1-A959-4C80-BCA2-BE69C5A7A99B}"/>
    <hyperlink ref="E1013" r:id="rId677" xr:uid="{B9E4EED7-E892-464F-9EBD-AA4E7BD71993}"/>
    <hyperlink ref="E1019" r:id="rId678" xr:uid="{B56B3719-2C0F-4F11-9155-40E4DB5FD2F2}"/>
    <hyperlink ref="E1016" r:id="rId679" xr:uid="{3273FC85-56B0-4591-95CD-373A480AC68B}"/>
    <hyperlink ref="E1014" r:id="rId680" xr:uid="{3264C784-5E91-4DBF-993E-1FEF95430F6C}"/>
    <hyperlink ref="E1018" r:id="rId681" xr:uid="{8F547E23-D0FA-4AF7-B467-053D4459C3E3}"/>
    <hyperlink ref="E1017" r:id="rId682" xr:uid="{2EDB5F00-8479-4A8F-BB77-B6BDE0431C57}"/>
    <hyperlink ref="E101" r:id="rId683" xr:uid="{D89045FC-4BEC-49BE-8903-287735AA0711}"/>
    <hyperlink ref="E1517" r:id="rId684" xr:uid="{17049E58-CC8C-463C-9767-C1A2569408D4}"/>
    <hyperlink ref="E1516" r:id="rId685" xr:uid="{B62B2547-7D21-4B1B-94F2-4AFC24DACA33}"/>
    <hyperlink ref="E620" r:id="rId686" xr:uid="{234AA154-DC6F-4634-8B71-CC47EBBC5B91}"/>
    <hyperlink ref="E978" r:id="rId687" xr:uid="{756853BF-0C1D-4493-A2E8-263710241BDE}"/>
    <hyperlink ref="E975" r:id="rId688" xr:uid="{1B3C08D6-6EDC-4ADD-BB77-852F9AAA6A80}"/>
    <hyperlink ref="E311" r:id="rId689" xr:uid="{CA2B30A3-EBB5-47EB-A4E7-44FF06BC11B7}"/>
    <hyperlink ref="E312" r:id="rId690" xr:uid="{AD1A4BDA-AB26-44FB-977C-6D4B0B1D0018}"/>
    <hyperlink ref="E1566" r:id="rId691" xr:uid="{A51A4A30-5304-4DC4-8375-CC026AF08628}"/>
    <hyperlink ref="E1565" r:id="rId692" xr:uid="{4C958F54-1C40-43A7-92EF-A9310F99312E}"/>
    <hyperlink ref="E1293" r:id="rId693" xr:uid="{C119554A-953F-485E-9B46-A70B4EB12957}"/>
    <hyperlink ref="E1295" r:id="rId694" xr:uid="{1ABE2D94-FE62-43D5-8CEE-063DFE0E2DAA}"/>
    <hyperlink ref="E1294" r:id="rId695" xr:uid="{7C8D1E95-463B-4139-B901-2361FC6FBF28}"/>
    <hyperlink ref="E639" r:id="rId696" xr:uid="{F1783B7A-9900-4667-B9BB-65FBD38E7C11}"/>
    <hyperlink ref="E26" r:id="rId697" xr:uid="{2ACB47B8-071E-42EF-B4CC-D5635A151212}"/>
    <hyperlink ref="E27" r:id="rId698" xr:uid="{FAE39DDD-5E06-4849-9826-36858752CACC}"/>
    <hyperlink ref="E25" r:id="rId699" xr:uid="{56EFD205-F197-49E0-959D-67AE62661490}"/>
    <hyperlink ref="E1093" r:id="rId700" xr:uid="{62145C9D-17FD-49E4-91A9-15463C8D4953}"/>
    <hyperlink ref="E1092" r:id="rId701" xr:uid="{9441C145-D2B7-4DDC-966C-EEF4E3AB0D09}"/>
    <hyperlink ref="E992" r:id="rId702" xr:uid="{B8B18927-8DBA-4A3C-8766-2BA089C10618}"/>
    <hyperlink ref="E365" r:id="rId703" xr:uid="{E1E9E0DE-0275-4E22-B235-2D70703E5EF6}"/>
    <hyperlink ref="E367" r:id="rId704" xr:uid="{C64C902E-5CF7-473F-9209-D3742DCCF37C}"/>
    <hyperlink ref="E366" r:id="rId705" xr:uid="{4EB89765-CE1B-453D-AE3B-8A2E8F62FAD6}"/>
    <hyperlink ref="E1076" r:id="rId706" xr:uid="{C9381C14-D9BA-490C-B78E-D8D7978D4295}"/>
    <hyperlink ref="E1112" r:id="rId707" xr:uid="{5D6A7A9E-8E93-4677-B335-07D810F5F2CE}"/>
    <hyperlink ref="E1111" r:id="rId708" xr:uid="{02E4BCE0-E5A5-438F-BAA4-3B55B72ABA69}"/>
    <hyperlink ref="E1217" r:id="rId709" xr:uid="{F9C0DC33-F291-48A5-BAA6-CD749F38B8F7}"/>
    <hyperlink ref="E1042" r:id="rId710" xr:uid="{C6DAE36B-9FFF-40F4-A975-40308D682ABB}"/>
    <hyperlink ref="E1238" r:id="rId711" xr:uid="{A28AAA5F-E3AF-4CB4-AC75-ED4C73D4241A}"/>
    <hyperlink ref="E1237" r:id="rId712" xr:uid="{684CF565-3C19-420F-ABEF-80608A7964D0}"/>
    <hyperlink ref="E114" r:id="rId713" xr:uid="{C3ACE80B-944E-4458-A021-866DA3743B12}"/>
    <hyperlink ref="E360" r:id="rId714" xr:uid="{70D4547A-51BA-461F-AD30-640DF48CD22D}"/>
    <hyperlink ref="E358" r:id="rId715" xr:uid="{78E56607-57DD-4F76-9014-6DBAEEDF827E}"/>
    <hyperlink ref="E359" r:id="rId716" xr:uid="{7341875F-BDED-41CC-B25D-136FCED18006}"/>
    <hyperlink ref="E357" r:id="rId717" xr:uid="{E0D4E947-25EC-492F-BC8B-0B1CBC953CF7}"/>
    <hyperlink ref="E1560" r:id="rId718" xr:uid="{4F24E171-1AF4-474B-B100-D115B2BFEE71}"/>
    <hyperlink ref="E1591" r:id="rId719" xr:uid="{4A06958D-32E3-4D6F-858C-3E2C787D20FD}"/>
    <hyperlink ref="E783" r:id="rId720" location="c842879193508275230" xr:uid="{F47CC886-9EFA-4939-8863-C8F17F77FDAD}"/>
    <hyperlink ref="E1467" r:id="rId721" xr:uid="{3AB3A00F-98CF-4435-8833-0A851E2C073C}"/>
    <hyperlink ref="E1466" r:id="rId722" xr:uid="{C406D397-30DB-48EC-8075-D7B6C232C5C8}"/>
    <hyperlink ref="E747" r:id="rId723" xr:uid="{007CFBC1-8CEA-4212-B4F0-0FF066C08E2A}"/>
    <hyperlink ref="E438" r:id="rId724" xr:uid="{C5B07F6A-C6B6-4369-9FE3-E7625C1D2C8A}"/>
    <hyperlink ref="E718" r:id="rId725" xr:uid="{9003B96D-F683-49D5-81C9-E8A2CCEE4A21}"/>
    <hyperlink ref="E789" r:id="rId726" xr:uid="{400C9351-54FE-4B8D-9B9A-0B0C219C35CE}"/>
    <hyperlink ref="E778" r:id="rId727" xr:uid="{ED53DE22-9D86-4500-B1B3-6F8BDF546600}"/>
    <hyperlink ref="E1343" r:id="rId728" xr:uid="{9B852CA2-E54A-49EA-8814-23E1B14CD3C1}"/>
    <hyperlink ref="E1342" r:id="rId729" xr:uid="{94E018E0-042D-408B-9779-5894F881B159}"/>
    <hyperlink ref="E1290" r:id="rId730" xr:uid="{B5B7069D-BF7F-482C-915D-665DFFD3BABF}"/>
    <hyperlink ref="E1289" r:id="rId731" xr:uid="{396298D9-2ACA-4C5D-B2C6-C5EE2CDEFB0B}"/>
    <hyperlink ref="E1291" r:id="rId732" xr:uid="{FAF1DFA1-959D-4AEE-BB2F-EA12E94967CF}"/>
    <hyperlink ref="E1292" r:id="rId733" xr:uid="{EC4E5489-3B8D-43C5-BF19-2C2EA22E2606}"/>
    <hyperlink ref="E44" r:id="rId734" xr:uid="{C2596C1D-9A69-44EE-BF12-80C2168233D1}"/>
    <hyperlink ref="E45" r:id="rId735" xr:uid="{F621E8F5-0491-493D-B769-B7CD77BC5B23}"/>
    <hyperlink ref="E1502" r:id="rId736" xr:uid="{4127133D-D589-4277-AA21-D2599470279E}"/>
    <hyperlink ref="E1008" r:id="rId737" xr:uid="{34B7B3C3-0C4A-46CD-92BB-6FF3B597AAD7}"/>
    <hyperlink ref="E1007" r:id="rId738" xr:uid="{E49398C4-F888-4174-851D-12018E96BA3D}"/>
    <hyperlink ref="E1440" r:id="rId739" xr:uid="{9139EA07-E310-4E9B-ABA2-63D541902482}"/>
    <hyperlink ref="E271" r:id="rId740" xr:uid="{76A98E02-4371-4D92-BF10-7771BDF4B0F6}"/>
    <hyperlink ref="E270" r:id="rId741" xr:uid="{8AB47C2C-DCB0-459E-AB93-D035E87D88FF}"/>
    <hyperlink ref="E273" r:id="rId742" xr:uid="{FBD758DD-5EB8-4F17-834D-B309931C342F}"/>
    <hyperlink ref="E272" r:id="rId743" xr:uid="{C357B225-7211-4499-8BFB-A49F13205C07}"/>
    <hyperlink ref="E269" r:id="rId744" xr:uid="{00F517EE-3EC6-4A52-8DFC-A393770262A5}"/>
    <hyperlink ref="E268" r:id="rId745" xr:uid="{0E72ABCF-08D0-4F45-A663-49A14B6D3325}"/>
    <hyperlink ref="E274" r:id="rId746" xr:uid="{11C937CA-10C7-48B7-AC81-1843474BD01D}"/>
    <hyperlink ref="E1320" r:id="rId747" xr:uid="{FD39470D-1885-4635-9DE7-3856687F8611}"/>
    <hyperlink ref="E1322" r:id="rId748" xr:uid="{B4C62739-016F-4CAE-877E-BF3AEB7ADA8F}"/>
    <hyperlink ref="E1321" r:id="rId749" xr:uid="{09DF1C7B-5846-4CAD-A11F-2136F1192AF6}"/>
    <hyperlink ref="E472" r:id="rId750" xr:uid="{CBC0B082-DD9E-43F8-A179-EB2FFD643FC6}"/>
    <hyperlink ref="E539" r:id="rId751" xr:uid="{5B454A0F-BECB-457F-91B8-ABBCD80D5EE9}"/>
    <hyperlink ref="E540" r:id="rId752" xr:uid="{70D922DB-1822-47F7-8B64-F66186EE28F1}"/>
    <hyperlink ref="E538" r:id="rId753" xr:uid="{0DAEA923-B4B1-4CE6-AB24-DD07A4C5365C}"/>
    <hyperlink ref="E344" r:id="rId754" xr:uid="{95BE4862-33A9-41C4-8487-E447A22797B8}"/>
    <hyperlink ref="E280" r:id="rId755" xr:uid="{5D7AF87A-D596-4C40-8C0F-2F19514A0A9D}"/>
    <hyperlink ref="E279" r:id="rId756" xr:uid="{3914E137-AC2F-4C98-A6AB-2D587913BF39}"/>
    <hyperlink ref="E649" r:id="rId757" xr:uid="{84ADC6BC-5F07-417B-9B2B-58031F51D973}"/>
    <hyperlink ref="E288" r:id="rId758" xr:uid="{4F864965-905D-417C-B363-49B2D25D94EC}"/>
    <hyperlink ref="E748" r:id="rId759" xr:uid="{CA9C0EC1-29DC-44CD-B0A4-2A7DDED681BC}"/>
    <hyperlink ref="E186" r:id="rId760" xr:uid="{785E53CE-FB4B-4280-B57B-EE316B786B50}"/>
    <hyperlink ref="E229" r:id="rId761" xr:uid="{0A8F7EBD-A01D-4336-ADAF-3E8859ED6C33}"/>
    <hyperlink ref="E228" r:id="rId762" xr:uid="{925C99C9-F4C2-4063-9736-FCABD2EEBF72}"/>
    <hyperlink ref="E227" r:id="rId763" xr:uid="{9699B4B8-EC77-439B-95B7-F7574579CD6B}"/>
    <hyperlink ref="E630" r:id="rId764" xr:uid="{8BBD1517-1DCE-403B-8565-4BFD22DDFA25}"/>
    <hyperlink ref="E626" r:id="rId765" xr:uid="{3FA28012-FC78-4A3F-86BA-7FA7BE001059}"/>
    <hyperlink ref="E624" r:id="rId766" xr:uid="{63657D3F-DEFB-4369-85C3-789E96AA8DA6}"/>
    <hyperlink ref="E629" r:id="rId767" xr:uid="{47813FC8-AFE1-427F-AE89-3CCA78408CDC}"/>
    <hyperlink ref="E627" r:id="rId768" xr:uid="{8EE78B8A-CFD9-4BD2-BF05-F408D13A3E25}"/>
    <hyperlink ref="E631" r:id="rId769" xr:uid="{7A6842FA-45F0-40DD-BE37-924F321DF9C9}"/>
    <hyperlink ref="E625" r:id="rId770" xr:uid="{4E0E38B3-9659-4837-A810-D00636B0F10E}"/>
    <hyperlink ref="E628"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7" r:id="rId776" xr:uid="{BACCE9B6-8ECA-41FB-996C-80C0BBD415CD}"/>
    <hyperlink ref="E233" r:id="rId777" xr:uid="{EA72B976-24C7-4518-87D0-8D6F01A0FB47}"/>
    <hyperlink ref="E287" r:id="rId778" xr:uid="{FF59F731-3E2D-4AB5-89ED-B4165A50B489}"/>
    <hyperlink ref="E315" r:id="rId779" xr:uid="{0A249B19-B1F8-4F67-9C2D-71FBBCA252A4}"/>
    <hyperlink ref="E314" r:id="rId780" xr:uid="{12E79190-6A49-41BE-8F44-8CA69A0A8A44}"/>
    <hyperlink ref="E313" r:id="rId781" xr:uid="{E9B5AA31-7CD9-4E41-9454-B6162DBA1459}"/>
    <hyperlink ref="E424" r:id="rId782" xr:uid="{726AE619-0F35-48FB-9070-2DCF26273A7E}"/>
    <hyperlink ref="E587" r:id="rId783" xr:uid="{3296730B-09C4-46E7-9B11-07FEBF67FEB1}"/>
    <hyperlink ref="E588" r:id="rId784" xr:uid="{8845AD77-949C-4FC1-9539-BD096F56CB51}"/>
    <hyperlink ref="E668" r:id="rId785" xr:uid="{359A4A08-94B1-422A-9D9E-365B26FBDD74}"/>
    <hyperlink ref="E669" r:id="rId786" xr:uid="{F9BEED06-E57B-48E9-ABF3-6585B5B3DD63}"/>
    <hyperlink ref="E1310" r:id="rId787" xr:uid="{B02B0A49-D286-479A-85A0-76A995A240D2}"/>
    <hyperlink ref="E935" r:id="rId788" xr:uid="{07C49B31-0A15-4F18-8CE5-D295AAB93256}"/>
    <hyperlink ref="E934" r:id="rId789" xr:uid="{B34B45B8-CB27-4006-8F1B-38115E7B81EE}"/>
    <hyperlink ref="E974" r:id="rId790" xr:uid="{ABDD3C61-D776-44CB-8F85-C5D4E7AF66EF}"/>
    <hyperlink ref="E977" r:id="rId791" xr:uid="{5D28E741-06CB-471F-AA5B-C6279839952F}"/>
    <hyperlink ref="E976" r:id="rId792" xr:uid="{E4D6DAFF-DB98-4039-BDDF-E2905AEA2385}"/>
    <hyperlink ref="E980" r:id="rId793" xr:uid="{79A1D462-8052-48AD-A68B-D0084DBAA7CF}"/>
    <hyperlink ref="E979" r:id="rId794" xr:uid="{6C22384B-4E97-4E31-B844-A350F9331DF2}"/>
    <hyperlink ref="E1023" r:id="rId795" xr:uid="{1C3C92C2-D6A0-4FF2-825C-129534F4D777}"/>
    <hyperlink ref="E1122" r:id="rId796" xr:uid="{8F81F563-6034-417A-ADBA-73030B013656}"/>
    <hyperlink ref="E1145" r:id="rId797" xr:uid="{EECFB546-0535-4851-899A-9C580A482C6F}"/>
    <hyperlink ref="E1141" r:id="rId798" xr:uid="{CBC2BBAD-B637-4106-BCD6-E9E4C844256B}"/>
    <hyperlink ref="E1149" r:id="rId799" xr:uid="{1F25C809-BB94-4A11-937B-D24471D02480}"/>
    <hyperlink ref="E1150" r:id="rId800" xr:uid="{97D98395-3C28-4831-B9C4-7B4829982C41}"/>
    <hyperlink ref="E1104" r:id="rId801" xr:uid="{C0E7C7EF-C119-405A-AE69-5F625741B5F3}"/>
    <hyperlink ref="E1331" r:id="rId802" xr:uid="{FD983225-12F5-46E5-A904-A1A9774FC711}"/>
    <hyperlink ref="E1325" r:id="rId803" xr:uid="{7C2AF8B1-58BF-4182-B42A-0F6104811C8E}"/>
    <hyperlink ref="E1329" r:id="rId804" xr:uid="{F30E44C9-EDD2-4BB8-B6FA-25CAF04351F8}"/>
    <hyperlink ref="E1323" r:id="rId805" xr:uid="{F4ECDF04-F27A-4F84-8CB9-7356501E47FD}"/>
    <hyperlink ref="E1327" r:id="rId806" xr:uid="{08A19CA9-DB9A-4EE0-9B5B-D245133EE9B9}"/>
    <hyperlink ref="E1330" r:id="rId807" xr:uid="{65642D69-0458-4C57-8626-D97111EBF706}"/>
    <hyperlink ref="E1332" r:id="rId808" xr:uid="{0AE53E53-BBA4-453D-9A0C-99E74A37CA52}"/>
    <hyperlink ref="E1324" r:id="rId809" xr:uid="{47A80645-C8E0-457D-B80A-EC24FB351F8D}"/>
    <hyperlink ref="E1326" r:id="rId810" xr:uid="{0C918335-C59E-49B6-AA43-C0CD9D8C4CF8}"/>
    <hyperlink ref="E1328" r:id="rId811" xr:uid="{1CB6077E-3092-489F-9B0C-6BAB87F17770}"/>
    <hyperlink ref="E1597" r:id="rId812" xr:uid="{3599CE02-A1AD-432F-9855-98EFC546B7C0}"/>
    <hyperlink ref="E1261" r:id="rId813" xr:uid="{ECA9D5F3-38EC-498C-B3FC-78D322956F5C}"/>
    <hyperlink ref="E1437" r:id="rId814" xr:uid="{8076755B-565E-4386-9385-FC02DF98FC86}"/>
    <hyperlink ref="E1476" r:id="rId815" xr:uid="{7FF7EDF5-A200-4775-9665-1C31DEADB023}"/>
    <hyperlink ref="E1281" r:id="rId816" xr:uid="{B4062A1F-3513-4E54-9725-FE70A8E2102C}"/>
    <hyperlink ref="E340" r:id="rId817" location="c591779267908675739" xr:uid="{8E09EE43-7AB1-4EFD-96D7-1D97BCB75A35}"/>
    <hyperlink ref="E433" r:id="rId818" xr:uid="{7AE028C1-55B7-49AF-A33B-C95B2C367207}"/>
    <hyperlink ref="E1195" r:id="rId819" xr:uid="{6E425835-5875-41B2-97A4-FA58DA438409}"/>
    <hyperlink ref="E1362" r:id="rId820" xr:uid="{A9769E26-0749-461F-861E-611D6D59A357}"/>
    <hyperlink ref="E850" r:id="rId821" xr:uid="{490B68C1-1A21-42E5-A4E5-45420F7FAE91}"/>
    <hyperlink ref="E847" r:id="rId822" xr:uid="{B422FF40-64E0-4B24-8F53-496AF4717AFF}"/>
    <hyperlink ref="E378" r:id="rId823" xr:uid="{616EFB2C-AC95-483E-A44D-39F69D8AAE04}"/>
    <hyperlink ref="E785" r:id="rId824" xr:uid="{CF9B0B49-4BC6-4E6E-A28C-97AD2449D1F4}"/>
    <hyperlink ref="E615" r:id="rId825" xr:uid="{CC3D205F-F4A2-4C98-812B-DFCFF767C3AE}"/>
    <hyperlink ref="E616" r:id="rId826" xr:uid="{0F0790E3-9AC0-413F-984C-498AA74C3589}"/>
    <hyperlink ref="E1088" r:id="rId827" xr:uid="{8EF70CC2-1F7C-44FC-B27F-D40F33719C00}"/>
    <hyperlink ref="E1087" r:id="rId828" xr:uid="{2D78A1F7-4C7B-4BBB-81A4-11B12B8FADDA}"/>
    <hyperlink ref="E554" r:id="rId829" xr:uid="{20287799-1A8F-4339-9E95-0AA01F352BD4}"/>
    <hyperlink ref="E214" r:id="rId830" xr:uid="{CAFAA947-4D25-464D-B292-52BCA67FD2CF}"/>
    <hyperlink ref="E1527" r:id="rId831" xr:uid="{4AC722E2-BCE9-43C4-A80B-4BBCC96FDAEE}"/>
    <hyperlink ref="E1526" r:id="rId832" xr:uid="{96213E6F-FE44-40A6-807C-E0126EE2DDC9}"/>
    <hyperlink ref="E906" r:id="rId833" xr:uid="{4F1594D2-3031-43C8-B872-3A5312FF9FDF}"/>
    <hyperlink ref="E905" r:id="rId834" xr:uid="{676A4F1E-EFAA-4DDC-8D28-7E9C8508C7F1}"/>
    <hyperlink ref="E1299" r:id="rId835" xr:uid="{488C3614-7E9C-44DA-9CFF-02ED9DA6D335}"/>
    <hyperlink ref="E1297" r:id="rId836" xr:uid="{7B3BFBD2-3751-4A52-8F1F-FC662C98C177}"/>
    <hyperlink ref="E42" r:id="rId837" xr:uid="{BFB33606-7E8A-49A2-9856-BB5128AD9376}"/>
    <hyperlink ref="E41" r:id="rId838" xr:uid="{56249F62-B66B-48AF-9B7E-3D57F062A187}"/>
    <hyperlink ref="E699" r:id="rId839" xr:uid="{275CD9A7-2606-4BD7-8AB4-6F7F649B0D82}"/>
    <hyperlink ref="E696" r:id="rId840" xr:uid="{D782717C-86B3-4AB9-9BAE-50DC60637C21}"/>
    <hyperlink ref="E698" r:id="rId841" xr:uid="{B4136A1E-1840-4253-B890-D50610D9B7FF}"/>
    <hyperlink ref="E943" r:id="rId842" xr:uid="{F010C842-1A27-45E7-91BD-D6A667117A83}"/>
    <hyperlink ref="E945" r:id="rId843" xr:uid="{7A735F72-FCBF-4C95-B717-33123075389C}"/>
    <hyperlink ref="E946" r:id="rId844" xr:uid="{0DAFB786-CEC3-42A8-9F7A-4F3B58233AB6}"/>
    <hyperlink ref="E1535" r:id="rId845" xr:uid="{7647C012-527B-47FA-AA69-5F88131531AA}"/>
    <hyperlink ref="E1536" r:id="rId846" xr:uid="{466561B0-4A38-497E-9D82-476E22D32111}"/>
    <hyperlink ref="E994" r:id="rId847" xr:uid="{1F54E98D-2D75-4E65-9A48-E714F01AAEAE}"/>
    <hyperlink ref="E1273" r:id="rId848" xr:uid="{C7A1DF84-E16D-4F1B-9452-9D09780CAB3C}"/>
    <hyperlink ref="E1274" r:id="rId849" xr:uid="{27E54E7F-D861-41B7-A5CB-0379F6FCE10A}"/>
    <hyperlink ref="E216" r:id="rId850" xr:uid="{098EDA8A-FC68-4111-B577-99F1B304BAB2}"/>
    <hyperlink ref="E215" r:id="rId851" xr:uid="{694E1CFD-5FA2-4B53-95A3-ED335D58CE37}"/>
    <hyperlink ref="E1359" r:id="rId852" xr:uid="{DC2E963B-8BB6-4612-927B-0C9EA135745A}"/>
    <hyperlink ref="E198" r:id="rId853" xr:uid="{775D1500-27BD-4FBE-BB82-12C0B18B2018}"/>
    <hyperlink ref="E197" r:id="rId854" xr:uid="{55744FEF-21E1-4B4A-BBEE-FD5B94DE8333}"/>
    <hyperlink ref="E196" r:id="rId855" xr:uid="{22C5AEF3-D8A0-494C-9B46-B4D333E55377}"/>
    <hyperlink ref="E1357" r:id="rId856" xr:uid="{5D245017-B18B-409F-9B15-14C242BCD0D6}"/>
    <hyperlink ref="E1355" r:id="rId857" xr:uid="{851E31D8-E443-46B1-9D46-BF582D4B9332}"/>
    <hyperlink ref="E516" r:id="rId858" xr:uid="{D6991607-8EBB-408C-8E7B-5174D1FE7C25}"/>
    <hyperlink ref="E584" r:id="rId859" xr:uid="{B23B7F09-3736-473F-82D1-8854D9E5C331}"/>
    <hyperlink ref="E583" r:id="rId860" xr:uid="{D57488C7-0308-4F7D-B7CF-AF40CAE04472}"/>
    <hyperlink ref="E585" r:id="rId861" xr:uid="{1755DCC3-224A-4152-BCC8-91981498AEEA}"/>
    <hyperlink ref="E608" r:id="rId862" xr:uid="{85D4F570-895C-488C-AEA6-5A95B93B5E1E}"/>
    <hyperlink ref="E609" r:id="rId863" xr:uid="{D1B3C96A-0C81-4008-828E-3BFAF10EED79}"/>
    <hyperlink ref="E650" r:id="rId864" xr:uid="{83D780E2-27AD-4B1C-BF2E-B3DF2589421A}"/>
    <hyperlink ref="E787" r:id="rId865" xr:uid="{AC1196BC-823B-4E18-B98E-7B1DA3BCA411}"/>
    <hyperlink ref="E788" r:id="rId866" xr:uid="{5D671CD6-0D00-4D6B-ACAE-C99CDCDB4448}"/>
    <hyperlink ref="E877" r:id="rId867" xr:uid="{4CD7DA82-E939-4B3D-98DD-54522C1793F9}"/>
    <hyperlink ref="E882" r:id="rId868" xr:uid="{E1F3E9F4-E70F-4F16-A094-D418B14B769B}"/>
    <hyperlink ref="E1066" r:id="rId869" xr:uid="{6693F16F-A7B4-44BB-AEBE-E88D3EB7D2F7}"/>
    <hyperlink ref="E1256" r:id="rId870" xr:uid="{D8A1008B-A01D-4497-B3E9-9891BA45CAB2}"/>
    <hyperlink ref="E1255" r:id="rId871" xr:uid="{82C02E44-C4DC-473C-BDD8-A6E324C69864}"/>
    <hyperlink ref="E1259" r:id="rId872" xr:uid="{F1CB7E5D-3685-4C6E-9108-2997A0AD6DBC}"/>
    <hyperlink ref="E1260" r:id="rId873" xr:uid="{03B04C2D-E6F0-440A-91A9-8F416D1240BA}"/>
    <hyperlink ref="E1258" r:id="rId874" xr:uid="{0AAD27CE-179A-46C7-9DE7-1181659193FE}"/>
    <hyperlink ref="E1519" r:id="rId875" xr:uid="{7270D518-4F12-42D1-BD6E-647FF9122757}"/>
    <hyperlink ref="E580" r:id="rId876" xr:uid="{A0B4227F-FBD1-42C8-BEFA-134B9493FB24}"/>
    <hyperlink ref="E110" r:id="rId877" xr:uid="{3CE67439-D239-4023-8A19-D6F26C6CA8BA}"/>
    <hyperlink ref="E109" r:id="rId878" xr:uid="{C2C160AB-6C9B-414E-A8DB-DCAA600B5072}"/>
    <hyperlink ref="E193" r:id="rId879" xr:uid="{49C2C811-46C2-4B58-9309-B7C58B5B2ABC}"/>
    <hyperlink ref="E190" r:id="rId880" xr:uid="{5FE2E83A-CB29-4B37-B96C-9BBBCC8914FE}"/>
    <hyperlink ref="E189" r:id="rId881" xr:uid="{4CACDD5A-E810-4BD7-B13F-DDC8A372CD63}"/>
    <hyperlink ref="E253" r:id="rId882" xr:uid="{CB5AEC32-697D-40F3-BA64-6B3893675488}"/>
    <hyperlink ref="E251" r:id="rId883" xr:uid="{231242F9-3604-4FE0-9058-1BDA1AABB819}"/>
    <hyperlink ref="E254" r:id="rId884" xr:uid="{91F61043-B371-4C99-87BB-E8FFCDF21E47}"/>
    <hyperlink ref="E252" r:id="rId885" xr:uid="{481E9431-DB0B-468A-8511-238D002E429E}"/>
    <hyperlink ref="E571" r:id="rId886" xr:uid="{BC0C56FF-7E02-4782-A758-30EA62F91D58}"/>
    <hyperlink ref="E896" r:id="rId887" xr:uid="{693AF152-A04D-404E-832F-D81C4C6C72FE}"/>
    <hyperlink ref="E1210" r:id="rId888" xr:uid="{6F248362-153F-424C-B354-6378D4D86F9C}"/>
    <hyperlink ref="E1341" r:id="rId889" xr:uid="{72BB5EFD-4348-413A-A37F-B4261299BADA}"/>
    <hyperlink ref="E371" r:id="rId890" xr:uid="{3A4D9878-45DC-465A-829F-2C4D66BB6733}"/>
    <hyperlink ref="E648" r:id="rId891" xr:uid="{CED3A7A0-6700-4430-A9D8-EAD1DBB90DDF}"/>
    <hyperlink ref="E961" r:id="rId892" xr:uid="{764782B1-752B-4ADB-854C-43DC3582A794}"/>
    <hyperlink ref="E1531" r:id="rId893" xr:uid="{408BADD1-F02E-4742-A102-A3054E30FF9A}"/>
    <hyperlink ref="E1393" r:id="rId894" xr:uid="{A8B96687-1D31-40EF-965F-99E753AE39D9}"/>
    <hyperlink ref="E1523" r:id="rId895" xr:uid="{18465332-FF83-449D-91A7-19D14BE88B01}"/>
    <hyperlink ref="E678" r:id="rId896" xr:uid="{25012F1C-655D-4BC4-9590-99A023CDF835}"/>
    <hyperlink ref="E1478" r:id="rId897" xr:uid="{447EB0F0-5D2B-47F5-9BD0-080715AB0256}"/>
    <hyperlink ref="E1472" r:id="rId898" xr:uid="{0B6AF708-429B-4DEB-BBF8-B1E18E421858}"/>
    <hyperlink ref="E1402" r:id="rId899" location=":~:text=Tape%20to%20Tape%20is%20a,the%20Spire%20and%20NHL%2094!" xr:uid="{01F42245-6207-4EA5-B13B-26DF6E587502}"/>
    <hyperlink ref="E1403" r:id="rId900" xr:uid="{0A49EF2C-0ACF-4551-A67F-5774EB5FF316}"/>
    <hyperlink ref="E1203" r:id="rId901" xr:uid="{901952AC-5261-4F8B-A7DA-FD756206185B}"/>
    <hyperlink ref="E1199" r:id="rId902" xr:uid="{32BB0F5E-E9E8-4B8E-850A-73B887186C35}"/>
    <hyperlink ref="E1202" r:id="rId903" xr:uid="{079A2C82-59A4-45F8-A66C-A330504F5447}"/>
    <hyperlink ref="E133" r:id="rId904" xr:uid="{7C10F27A-851F-4EFA-BD55-1891DD749201}"/>
    <hyperlink ref="E132" r:id="rId905" xr:uid="{C5589458-FD86-4B03-9FC5-B7DE5B5C6556}"/>
    <hyperlink ref="E691" r:id="rId906" xr:uid="{8894A55A-387F-4B46-B832-548B4F667DEC}"/>
    <hyperlink ref="E1521" r:id="rId907" xr:uid="{00000000-0004-0000-0100-000022020000}"/>
    <hyperlink ref="E779" r:id="rId908" xr:uid="{8E10D83C-5A16-4037-936B-6F9639278741}"/>
    <hyperlink ref="E780" r:id="rId909" xr:uid="{3D4BB26A-FCBE-4543-A790-EEB3D6411AC7}"/>
    <hyperlink ref="E781" r:id="rId910" xr:uid="{8CF8E004-EB68-4419-9B70-A5ECCF68950E}"/>
    <hyperlink ref="E782" r:id="rId911" xr:uid="{2A31699E-CB86-4EEA-A791-161EB671C05A}"/>
    <hyperlink ref="E1123" r:id="rId912" xr:uid="{DDDCE849-AB71-43C9-A93D-8A4A043F5D0A}"/>
    <hyperlink ref="E1159"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63" r:id="rId914" xr:uid="{060A54A0-5C1A-4148-9996-6217B1124F43}"/>
    <hyperlink ref="E1173" r:id="rId915" xr:uid="{CD3FDDA4-5E08-4BE3-9D56-70BC77B8669E}"/>
    <hyperlink ref="E1172" r:id="rId916" xr:uid="{B1AA0B17-12B4-41E9-BFE0-B91C20A86B95}"/>
    <hyperlink ref="E1589" r:id="rId917" xr:uid="{508B9C26-B242-4B92-973D-4B544876A77E}"/>
    <hyperlink ref="E6" r:id="rId918" xr:uid="{D7730D62-AD40-4354-9848-2FB8647B3572}"/>
    <hyperlink ref="E390" r:id="rId919" xr:uid="{7EA2BD5D-8B2C-4DED-BFA6-A661D8FBA1C5}"/>
    <hyperlink ref="E605" r:id="rId920" xr:uid="{97787A1A-E2C2-46F7-8AA2-FA4B05512EB8}"/>
    <hyperlink ref="E601" r:id="rId921" xr:uid="{AB0A20F1-EBC2-4199-B86C-D62905DC12C5}"/>
    <hyperlink ref="E476" r:id="rId922" xr:uid="{0EBF6961-FB1E-4633-8B18-30F7E5CAB77E}"/>
    <hyperlink ref="E17" r:id="rId923" xr:uid="{176916E2-4D0D-469A-8474-634FECDFF1C1}"/>
    <hyperlink ref="E806" r:id="rId924" xr:uid="{3D4C04D2-6AE3-4D89-BBAE-06BF049D3432}"/>
    <hyperlink ref="E802" r:id="rId925" xr:uid="{BC0CD3AA-1000-4097-9405-5E7509125D61}"/>
    <hyperlink ref="E801" r:id="rId926" xr:uid="{10C7CB92-34C9-4C91-9F7D-38AC2632FB9C}"/>
    <hyperlink ref="E1126" r:id="rId927" xr:uid="{9A209131-91C2-47DA-9343-040EA37D9799}"/>
    <hyperlink ref="E483" r:id="rId928" xr:uid="{40FADE62-3A79-4BDE-9241-35BE232C69D2}"/>
    <hyperlink ref="E482" r:id="rId929" xr:uid="{B9E6DB63-D54B-417A-A882-555A30B502D0}"/>
    <hyperlink ref="E484" r:id="rId930" xr:uid="{813E3F76-595D-45E8-BF5F-1341D18FA4C1}"/>
    <hyperlink ref="E917" r:id="rId931" xr:uid="{677DA3C6-679F-421F-8472-3FB85FD0234D}"/>
    <hyperlink ref="E1140" r:id="rId932" xr:uid="{F73646FA-036E-4988-AFC9-793AB9CE9724}"/>
    <hyperlink ref="E1385" r:id="rId933" xr:uid="{62C726DA-BDC6-4670-8FF5-95A0733B2A20}"/>
    <hyperlink ref="E1387" r:id="rId934" xr:uid="{1041E3A8-FE6D-4E72-8951-321E28C18EF9}"/>
    <hyperlink ref="E1386" r:id="rId935" xr:uid="{53D77B59-C94D-4875-8305-F65AD900C7FB}"/>
    <hyperlink ref="E445" r:id="rId936" xr:uid="{6531EF04-810E-438B-BE68-CEBFE15F8671}"/>
    <hyperlink ref="E468" r:id="rId937" xr:uid="{09B3B4C3-6DEB-4FB3-BD0C-FFDC11F2F1EF}"/>
    <hyperlink ref="E469" r:id="rId938" xr:uid="{83D2FD83-ED47-4B2D-81F1-F540DAC08AF7}"/>
    <hyperlink ref="E471" r:id="rId939" xr:uid="{EA7F8853-1BDF-4CDB-8A3A-6048E4FC5080}"/>
    <hyperlink ref="E470" r:id="rId940" xr:uid="{102D5306-EE09-4B49-9ECD-6FAF02718947}"/>
    <hyperlink ref="E746" r:id="rId941" xr:uid="{43253D50-F540-4E17-ABDB-564C599908B6}"/>
    <hyperlink ref="E745" r:id="rId942" xr:uid="{180A7930-9682-4F77-AE74-E4AFF42333B0}"/>
    <hyperlink ref="E562" r:id="rId943" xr:uid="{0858361D-FB9C-414B-A428-CB73E4173EA7}"/>
    <hyperlink ref="E563" r:id="rId944" xr:uid="{689C50E7-68F0-4B3A-86BB-F38B13326175}"/>
    <hyperlink ref="E561" r:id="rId945" xr:uid="{717C2047-1B56-45C6-8068-2D3EDC2A6F2D}"/>
    <hyperlink ref="E382" r:id="rId946" location="c3942398662638896391" xr:uid="{71CEEC41-C5A5-4062-AE63-A2188D3F3FD9}"/>
    <hyperlink ref="E818" r:id="rId947" xr:uid="{55BB54F4-301A-4CFF-BE11-5B75F02621E0}"/>
    <hyperlink ref="E1283" r:id="rId948" location="c2956041222231044287" xr:uid="{E366B09B-274A-4825-BF0E-DF0381D3C606}"/>
    <hyperlink ref="E275" r:id="rId949" xr:uid="{0977E198-AF05-4ACB-93FE-821C291C5E21}"/>
    <hyperlink ref="E1351" r:id="rId950" xr:uid="{1CA8457B-6325-4FC5-81B4-15458CC9791B}"/>
    <hyperlink ref="E1350" r:id="rId951" xr:uid="{BCC76CDC-5EA7-43E4-A361-3FEE1FCA9FB4}"/>
    <hyperlink ref="E154" r:id="rId952" xr:uid="{987D1FEA-B4FA-4349-8AF7-D41623914FE6}"/>
    <hyperlink ref="E149" r:id="rId953" xr:uid="{00398E05-ADAC-4794-9811-9DE52D58C3D8}"/>
    <hyperlink ref="E152" r:id="rId954" xr:uid="{6EE11CE2-DCED-4B06-AF48-CEEEE18DD69F}"/>
    <hyperlink ref="E151" r:id="rId955" xr:uid="{0A4C8332-EB1A-43CB-B539-5B5871CC3BBD}"/>
    <hyperlink ref="E150" r:id="rId956" xr:uid="{2306F4C4-587F-429E-A746-D1FB16C575B5}"/>
    <hyperlink ref="E153" r:id="rId957" xr:uid="{FDD913AD-D361-4D67-A774-9B9721449D76}"/>
    <hyperlink ref="E379" r:id="rId958" xr:uid="{D632B27D-F282-4486-838B-9C1C6003210B}"/>
    <hyperlink ref="E99" r:id="rId959" xr:uid="{AC12A527-76A1-4CAB-B55C-84DE6B00DDEF}"/>
    <hyperlink ref="E310" r:id="rId960" xr:uid="{DC11A27F-F4E2-4BF2-BBC5-AB8920B8C1E9}"/>
    <hyperlink ref="E773" r:id="rId961" xr:uid="{39E79B4E-2A6F-49D5-8952-D0E91E6DCD23}"/>
    <hyperlink ref="E774" r:id="rId962" xr:uid="{D52A3931-5E76-48A6-A7FB-1F268BF4E2D0}"/>
    <hyperlink ref="E764" r:id="rId963" xr:uid="{1E8BDF0B-CCB6-436D-9D30-D9FE5A76A9D1}"/>
    <hyperlink ref="E766" r:id="rId964" xr:uid="{F1126184-55FF-4D20-B04B-DAEE62CFEC07}"/>
    <hyperlink ref="E1574" r:id="rId965" xr:uid="{84A0A47D-ED47-48FF-A435-846C6D7770AC}"/>
    <hyperlink ref="E1335" r:id="rId966" xr:uid="{23656846-16E9-4579-A4F4-473BB5DAF40A}"/>
    <hyperlink ref="E1333" r:id="rId967" xr:uid="{A4128955-AC4C-4965-B39F-A76E2BAB6264}"/>
    <hyperlink ref="E1334" r:id="rId968" xr:uid="{0D347706-5370-4087-AAA5-3F7317EDDCBD}"/>
    <hyperlink ref="E1118" r:id="rId969" xr:uid="{33AE2D76-447C-46EB-AD90-71DC3B143217}"/>
    <hyperlink ref="E590" r:id="rId970" xr:uid="{9B4CFEFC-B5A8-4405-BB7F-C6A86AC715BC}"/>
    <hyperlink ref="E591" r:id="rId971" xr:uid="{0ABCA731-94D5-4932-AB43-CD0E2DDECEB0}"/>
    <hyperlink ref="E1006" r:id="rId972" xr:uid="{C9FDB476-0397-4584-94A8-7F5104499F74}"/>
    <hyperlink ref="E1005" r:id="rId973" xr:uid="{31761495-207C-43C7-86A8-C6F133484FB8}"/>
    <hyperlink ref="E1515" r:id="rId974" xr:uid="{1EFDAA4F-9794-46F7-9A99-F173B5627E93}"/>
    <hyperlink ref="E164" r:id="rId975" xr:uid="{2C00614B-D896-49F9-8F2C-2487DE9EDA13}"/>
    <hyperlink ref="E417" r:id="rId976" xr:uid="{D9B91CEA-D399-44FA-964A-BA5ADD9409B1}"/>
    <hyperlink ref="E418" r:id="rId977" xr:uid="{41F824A1-6903-4089-BCD2-45171D359AC6}"/>
    <hyperlink ref="E1346" r:id="rId978" xr:uid="{5954B24C-AE91-4CB4-820D-AB9D57CC639F}"/>
    <hyperlink ref="E998" r:id="rId979" xr:uid="{D989FB00-2BFE-419A-B8AD-E350D6AFB6C7}"/>
    <hyperlink ref="E995" r:id="rId980" xr:uid="{083A2A46-8C1B-4AB7-B900-CDB0927C5172}"/>
    <hyperlink ref="E765" r:id="rId981" xr:uid="{2967C0AC-B2D0-4F42-9BAD-F39E8183FAB6}"/>
    <hyperlink ref="E767" r:id="rId982" xr:uid="{D678E850-9CB1-48D7-88E3-AEA7105392F9}"/>
    <hyperlink ref="E266" r:id="rId983" xr:uid="{70711725-68E5-4C30-AECB-1EC6647351FE}"/>
    <hyperlink ref="E265" r:id="rId984" xr:uid="{8D90F0B1-4D38-4659-91BA-8F7D79C6BA5F}"/>
    <hyperlink ref="E1308" r:id="rId985" xr:uid="{DA0AE06F-C799-4ABC-BCA9-4B73DAEBEE89}"/>
    <hyperlink ref="E1047" r:id="rId986" xr:uid="{B41A03C8-2182-4704-B870-F585A22146BD}"/>
    <hyperlink ref="E1153" r:id="rId987" xr:uid="{138DBC65-7345-4BBD-961B-6DD873B649A5}"/>
    <hyperlink ref="E1154" r:id="rId988" xr:uid="{676EA65F-BA58-4668-A158-5414AD47E1A4}"/>
    <hyperlink ref="E1156" r:id="rId989" xr:uid="{DCCCC46A-22C5-44A9-BE60-8E7F2C80D20E}"/>
    <hyperlink ref="E1155" r:id="rId990" xr:uid="{A8125A2B-FEC8-406F-9786-A0941B8FB576}"/>
    <hyperlink ref="E321" r:id="rId991" xr:uid="{4955B17A-8F3A-4552-9027-DDE082976682}"/>
    <hyperlink ref="E322" r:id="rId992" xr:uid="{164A8271-E06F-43CC-A10F-F8FB76B6C4CD}"/>
    <hyperlink ref="E947" r:id="rId993" xr:uid="{D2DAF381-E902-4D41-90D9-9D0D31E3565B}"/>
    <hyperlink ref="E1095" r:id="rId994" xr:uid="{605169DD-A5A2-41E0-BDEE-61D92FF19317}"/>
    <hyperlink ref="E496" r:id="rId995" xr:uid="{AA378541-BE1B-425B-9060-187AE33F0B79}"/>
    <hyperlink ref="E497" r:id="rId996" xr:uid="{DF01702C-C5F4-4BE3-B268-AFE7C7311947}"/>
    <hyperlink ref="E694" r:id="rId997" xr:uid="{FE7D6A57-CE28-4635-A8B0-740DABF70654}"/>
    <hyperlink ref="E1501" r:id="rId998" xr:uid="{53B2621E-4B29-41BB-944F-DC29C1E6B4D2}"/>
    <hyperlink ref="E903" r:id="rId999" xr:uid="{8D23B1B0-31E9-4E7F-A5BE-E76553ECBD16}"/>
    <hyperlink ref="E1169" r:id="rId1000" xr:uid="{0DA4FC72-7F80-4E88-8404-EAC236096F42}"/>
    <hyperlink ref="E757" r:id="rId1001" xr:uid="{67D44BFD-8915-4BCD-BAE9-EB0E9C213D86}"/>
    <hyperlink ref="E756" r:id="rId1002" xr:uid="{E4BFCD12-5CB4-4755-A2EC-1638385E6F8B}"/>
    <hyperlink ref="E586" r:id="rId1003" xr:uid="{5988F7B9-EF1F-4C99-B515-FFE200CDDD56}"/>
    <hyperlink ref="E726" r:id="rId1004" xr:uid="{FBC941D0-11AD-4180-AAA9-DBB7F3F72D25}"/>
    <hyperlink ref="E725" r:id="rId1005" xr:uid="{43DAB0B0-C592-4608-8E2F-4C130A974F38}"/>
    <hyperlink ref="E990" r:id="rId1006" xr:uid="{45EC6B84-5DA2-405F-8143-91C6553F1BA5}"/>
    <hyperlink ref="E991" r:id="rId1007" xr:uid="{918DE377-454A-4B56-8524-DEFA527E74CE}"/>
    <hyperlink ref="E1409" r:id="rId1008" xr:uid="{5CDA3A34-C419-4888-942F-063A1B602D13}"/>
    <hyperlink ref="E913" r:id="rId1009" xr:uid="{60451FC7-F76F-4AB1-85FA-7B2F3B62894E}"/>
    <hyperlink ref="E914" r:id="rId1010" xr:uid="{4606CDB7-D226-4E78-8D77-AEFB110F28F9}"/>
    <hyperlink ref="E1048" r:id="rId1011" xr:uid="{21AF05B2-7709-4DC3-B231-F37AA7E0A5C2}"/>
    <hyperlink ref="E777" r:id="rId1012" xr:uid="{D760B26F-1999-47D8-9629-67650F271EA7}"/>
    <hyperlink ref="E129" r:id="rId1013" xr:uid="{3FB4063F-29A3-409B-8F66-DBA511EE1588}"/>
    <hyperlink ref="E130" r:id="rId1014" xr:uid="{AB684E5C-0A83-4BCF-BA54-63BF5C3E822F}"/>
    <hyperlink ref="E1504" r:id="rId1015" xr:uid="{DC01FB08-8D69-4C8A-8430-F85D20535CA9}"/>
    <hyperlink ref="E1505" r:id="rId1016" xr:uid="{FF03DCC1-3B64-451F-840C-CE8A27539E10}"/>
    <hyperlink ref="E544" r:id="rId1017" xr:uid="{67A78683-E9D0-450B-A83D-09EB8614B580}"/>
    <hyperlink ref="E155" r:id="rId1018" xr:uid="{4E142F49-2BF4-4C3E-A645-363CDA95D3B2}"/>
    <hyperlink ref="E893" r:id="rId1019" xr:uid="{842065A9-B413-420A-9632-8F5D41A7D188}"/>
    <hyperlink ref="E452" r:id="rId1020" xr:uid="{A87216AE-7540-4FF9-BCF0-C78864A29841}"/>
    <hyperlink ref="E454" r:id="rId1021" xr:uid="{A35B82EB-D997-49C2-AF64-3623AC839185}"/>
    <hyperlink ref="E453" r:id="rId1022" xr:uid="{451EEF26-D512-47FE-917D-2B54EF5886AF}"/>
    <hyperlink ref="E455" r:id="rId1023" xr:uid="{EE62A980-C5D9-422A-A395-CEEDF5619930}"/>
    <hyperlink ref="E985" r:id="rId1024" xr:uid="{B10D61A8-F531-47BE-A656-AE716C988AF7}"/>
    <hyperlink ref="E984" r:id="rId1025" xr:uid="{AC091F1E-DF2B-461B-A50B-7D031504631A}"/>
    <hyperlink ref="E983" r:id="rId1026" xr:uid="{D686F756-291F-4BC2-B523-6A74DAC21584}"/>
    <hyperlink ref="E118" r:id="rId1027" xr:uid="{B4A24569-D210-4211-B6E8-5BF5DB79ADC3}"/>
    <hyperlink ref="E1268" r:id="rId1028" xr:uid="{22A58301-AF6D-4EEC-A065-982FF40DE85D}"/>
    <hyperlink ref="E682" r:id="rId1029" xr:uid="{6E2C01C6-957E-4458-87E0-CE9C7F2BAF3E}"/>
    <hyperlink ref="E683" r:id="rId1030" xr:uid="{A65B79B1-47CF-4D68-AB4C-51B6AEB48D25}"/>
    <hyperlink ref="E680" r:id="rId1031" xr:uid="{531D34E0-D6D2-41AE-B27E-4FD9D04F8646}"/>
    <hyperlink ref="E681" r:id="rId1032" xr:uid="{9F437ECF-98FC-4C01-B23A-61094A5B3444}"/>
    <hyperlink ref="E373" r:id="rId1033" xr:uid="{8B0AF8B7-448F-440C-BF1D-2722D8D43D4B}"/>
    <hyperlink ref="E372" r:id="rId1034" xr:uid="{84D7E4DB-1689-4F6D-A118-03218C6ADFBC}"/>
    <hyperlink ref="E512" r:id="rId1035" xr:uid="{EDDAD884-144D-4F91-B804-4EC220811CBB}"/>
    <hyperlink ref="E511" r:id="rId1036" xr:uid="{02DA2A66-0571-4722-BF5E-A5E1968C2069}"/>
    <hyperlink ref="E510" r:id="rId1037" xr:uid="{E54605F0-9A7D-417E-A7B6-069344F8B1DF}"/>
    <hyperlink ref="E753" r:id="rId1038" xr:uid="{C6A7C7E2-C426-424D-8EE0-ED6F88EC7B32}"/>
    <hyperlink ref="E754" r:id="rId1039" xr:uid="{B051F414-C05A-4497-A742-0548A36617FD}"/>
    <hyperlink ref="E755" r:id="rId1040" xr:uid="{1581763F-D5CC-4711-87F5-B873F7CA53FA}"/>
    <hyperlink ref="E1080" r:id="rId1041" xr:uid="{0131492B-368F-4839-900B-4BFBDD98E420}"/>
    <hyperlink ref="E1081" r:id="rId1042" xr:uid="{225B1909-569B-4CBB-B216-2D7C31A6F381}"/>
    <hyperlink ref="E1079" r:id="rId1043" xr:uid="{24D408AD-ABED-491C-A9AC-7370B3DED798}"/>
    <hyperlink ref="E707" r:id="rId1044" xr:uid="{1B5A3267-8B6F-48A3-B4C2-F505ECD0CAF7}"/>
    <hyperlink ref="E708" r:id="rId1045" xr:uid="{F833C4AA-5602-40F8-A538-F13D16A19036}"/>
    <hyperlink ref="E706" r:id="rId1046" xr:uid="{D0E010F0-548C-461A-A394-1AE1A86E5033}"/>
    <hyperlink ref="E1234" r:id="rId1047" xr:uid="{C1B955FF-68C5-499A-A8DD-E2191923A5EA}"/>
    <hyperlink ref="E466" r:id="rId1048" xr:uid="{21FBBD25-9EC2-4291-9075-4A67F977D262}"/>
    <hyperlink ref="E525" r:id="rId1049" xr:uid="{E509C2F3-1AC5-41B0-97B5-86CDF733B844}"/>
    <hyperlink ref="E523" r:id="rId1050" xr:uid="{612939D5-65A1-4A80-BAEC-B132F3566BCD}"/>
    <hyperlink ref="E524" r:id="rId1051" xr:uid="{5C9310BA-E9CF-4CEB-8AA0-BF68F07A492C}"/>
    <hyperlink ref="E298" r:id="rId1052" xr:uid="{F0322E79-4FF7-4F1C-93F3-F401ABEDCDE3}"/>
    <hyperlink ref="E297" r:id="rId1053" xr:uid="{EEF485F7-D7E3-4B2F-99A3-F5D17E9FAA33}"/>
    <hyperlink ref="E296" r:id="rId1054" xr:uid="{36236954-F0E5-47B5-95D8-F73EB3CA1C0B}"/>
  </hyperlinks>
  <pageMargins left="0.7" right="0.7" top="0.75" bottom="0.75" header="0.511811023622047" footer="0.511811023622047"/>
  <pageSetup orientation="portrait" horizontalDpi="300" verticalDpi="300"/>
  <tableParts count="1">
    <tablePart r:id="rId10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71"/>
  <sheetViews>
    <sheetView tabSelected="1" topLeftCell="A25" workbookViewId="0">
      <selection activeCell="I37" sqref="I37"/>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17075</v>
      </c>
      <c r="B44" t="s">
        <v>215</v>
      </c>
      <c r="C44" t="s">
        <v>3727</v>
      </c>
      <c r="D44" t="s">
        <v>3728</v>
      </c>
      <c r="E44" t="s">
        <v>7907</v>
      </c>
      <c r="F44">
        <v>1</v>
      </c>
      <c r="G44">
        <v>1</v>
      </c>
      <c r="H44" t="s">
        <v>3740</v>
      </c>
      <c r="I44" t="s">
        <v>17077</v>
      </c>
      <c r="J44" t="s">
        <v>3445</v>
      </c>
      <c r="K44" t="s">
        <v>17075</v>
      </c>
      <c r="L44" t="s">
        <v>17076</v>
      </c>
      <c r="M44" t="s">
        <v>8016</v>
      </c>
    </row>
    <row r="45" spans="1:14" x14ac:dyDescent="0.25">
      <c r="A45" t="s">
        <v>7407</v>
      </c>
      <c r="B45" t="s">
        <v>215</v>
      </c>
      <c r="C45" t="s">
        <v>3727</v>
      </c>
      <c r="D45" t="s">
        <v>3728</v>
      </c>
      <c r="E45" t="s">
        <v>1642</v>
      </c>
      <c r="F45">
        <v>1</v>
      </c>
      <c r="G45">
        <v>1</v>
      </c>
      <c r="H45" t="s">
        <v>3729</v>
      </c>
      <c r="I45" t="s">
        <v>7408</v>
      </c>
      <c r="J45" t="s">
        <v>3445</v>
      </c>
      <c r="K45" t="s">
        <v>7407</v>
      </c>
      <c r="L45" t="s">
        <v>7409</v>
      </c>
      <c r="M45" t="s">
        <v>8016</v>
      </c>
    </row>
    <row r="46" spans="1:14" x14ac:dyDescent="0.25">
      <c r="A46" t="s">
        <v>3828</v>
      </c>
      <c r="B46" t="s">
        <v>215</v>
      </c>
      <c r="C46" t="s">
        <v>3727</v>
      </c>
      <c r="D46" t="s">
        <v>3728</v>
      </c>
      <c r="E46" t="s">
        <v>494</v>
      </c>
      <c r="F46">
        <v>1</v>
      </c>
      <c r="G46">
        <v>1</v>
      </c>
      <c r="H46" t="s">
        <v>3740</v>
      </c>
      <c r="I46" t="s">
        <v>3829</v>
      </c>
      <c r="J46" t="s">
        <v>3445</v>
      </c>
      <c r="K46" t="s">
        <v>3828</v>
      </c>
      <c r="L46" t="s">
        <v>3830</v>
      </c>
      <c r="M46" t="s">
        <v>8016</v>
      </c>
    </row>
    <row r="47" spans="1:14" x14ac:dyDescent="0.25">
      <c r="A47" t="s">
        <v>7651</v>
      </c>
      <c r="B47" t="s">
        <v>215</v>
      </c>
      <c r="C47" t="s">
        <v>3761</v>
      </c>
      <c r="D47" t="s">
        <v>3728</v>
      </c>
      <c r="E47" t="s">
        <v>1642</v>
      </c>
      <c r="F47">
        <v>1</v>
      </c>
      <c r="G47">
        <v>2</v>
      </c>
      <c r="H47" t="s">
        <v>3729</v>
      </c>
      <c r="I47" t="s">
        <v>7652</v>
      </c>
      <c r="J47" t="s">
        <v>3445</v>
      </c>
      <c r="K47" t="s">
        <v>7653</v>
      </c>
      <c r="L47" t="s">
        <v>7654</v>
      </c>
      <c r="M47" t="s">
        <v>8016</v>
      </c>
    </row>
    <row r="48" spans="1:14" x14ac:dyDescent="0.25">
      <c r="A48" t="s">
        <v>7934</v>
      </c>
      <c r="B48" t="s">
        <v>215</v>
      </c>
      <c r="C48" t="s">
        <v>3761</v>
      </c>
      <c r="D48" t="s">
        <v>3728</v>
      </c>
      <c r="E48" t="s">
        <v>1642</v>
      </c>
      <c r="F48">
        <v>1</v>
      </c>
      <c r="G48">
        <v>2</v>
      </c>
      <c r="H48" t="s">
        <v>3822</v>
      </c>
      <c r="I48" t="s">
        <v>7935</v>
      </c>
      <c r="J48" t="s">
        <v>7938</v>
      </c>
      <c r="K48" t="s">
        <v>7937</v>
      </c>
      <c r="M48" t="s">
        <v>8016</v>
      </c>
    </row>
    <row r="49" spans="1:14" x14ac:dyDescent="0.25">
      <c r="A49" t="s">
        <v>7923</v>
      </c>
      <c r="B49" t="s">
        <v>215</v>
      </c>
      <c r="C49" t="s">
        <v>3761</v>
      </c>
      <c r="D49" t="s">
        <v>3728</v>
      </c>
      <c r="E49" t="s">
        <v>1642</v>
      </c>
      <c r="F49">
        <v>1</v>
      </c>
      <c r="G49">
        <v>2</v>
      </c>
      <c r="H49" t="s">
        <v>3740</v>
      </c>
      <c r="I49" t="s">
        <v>7924</v>
      </c>
      <c r="J49" t="s">
        <v>3445</v>
      </c>
      <c r="K49" t="s">
        <v>7923</v>
      </c>
      <c r="L49" t="s">
        <v>7936</v>
      </c>
      <c r="M49" t="s">
        <v>8016</v>
      </c>
    </row>
    <row r="50" spans="1:14" x14ac:dyDescent="0.25">
      <c r="A50" t="s">
        <v>3831</v>
      </c>
      <c r="B50" t="s">
        <v>215</v>
      </c>
      <c r="C50" t="s">
        <v>3761</v>
      </c>
      <c r="D50" t="s">
        <v>3728</v>
      </c>
      <c r="E50" t="s">
        <v>1642</v>
      </c>
      <c r="F50">
        <v>1</v>
      </c>
      <c r="G50">
        <v>2</v>
      </c>
      <c r="H50" t="s">
        <v>3736</v>
      </c>
      <c r="I50" t="s">
        <v>3832</v>
      </c>
      <c r="J50" t="s">
        <v>7377</v>
      </c>
      <c r="K50" t="s">
        <v>3831</v>
      </c>
      <c r="M50" t="s">
        <v>8016</v>
      </c>
    </row>
    <row r="51" spans="1:14" x14ac:dyDescent="0.25">
      <c r="A51" t="s">
        <v>3833</v>
      </c>
      <c r="B51" t="s">
        <v>215</v>
      </c>
      <c r="C51" t="s">
        <v>3761</v>
      </c>
      <c r="D51" t="s">
        <v>3728</v>
      </c>
      <c r="E51" t="s">
        <v>1642</v>
      </c>
      <c r="F51">
        <v>1</v>
      </c>
      <c r="G51">
        <v>2</v>
      </c>
      <c r="H51" t="s">
        <v>3736</v>
      </c>
      <c r="I51" t="s">
        <v>3834</v>
      </c>
      <c r="J51" t="s">
        <v>7373</v>
      </c>
      <c r="K51" t="s">
        <v>3835</v>
      </c>
      <c r="L51" t="s">
        <v>3804</v>
      </c>
      <c r="M51" t="s">
        <v>8016</v>
      </c>
    </row>
    <row r="52" spans="1:14" x14ac:dyDescent="0.25">
      <c r="A52" t="s">
        <v>3836</v>
      </c>
      <c r="B52" t="s">
        <v>215</v>
      </c>
      <c r="C52" t="s">
        <v>3761</v>
      </c>
      <c r="D52" t="s">
        <v>3772</v>
      </c>
      <c r="E52" t="s">
        <v>494</v>
      </c>
      <c r="F52">
        <v>1</v>
      </c>
      <c r="G52">
        <v>2</v>
      </c>
      <c r="H52" t="s">
        <v>3736</v>
      </c>
      <c r="I52" t="s">
        <v>3837</v>
      </c>
      <c r="J52" t="s">
        <v>7370</v>
      </c>
      <c r="K52" t="s">
        <v>3836</v>
      </c>
      <c r="M52" t="s">
        <v>8016</v>
      </c>
    </row>
    <row r="53" spans="1:14" x14ac:dyDescent="0.25">
      <c r="A53" t="s">
        <v>3838</v>
      </c>
      <c r="B53" t="s">
        <v>215</v>
      </c>
      <c r="C53" t="s">
        <v>3761</v>
      </c>
      <c r="D53" t="s">
        <v>3728</v>
      </c>
      <c r="E53" t="s">
        <v>1642</v>
      </c>
      <c r="F53">
        <v>1</v>
      </c>
      <c r="G53">
        <v>2</v>
      </c>
      <c r="H53" t="s">
        <v>3729</v>
      </c>
      <c r="I53" t="s">
        <v>3839</v>
      </c>
      <c r="J53" t="s">
        <v>3445</v>
      </c>
      <c r="K53" t="s">
        <v>3838</v>
      </c>
      <c r="L53" t="s">
        <v>3840</v>
      </c>
      <c r="M53" t="s">
        <v>8016</v>
      </c>
    </row>
    <row r="54" spans="1:14" x14ac:dyDescent="0.25">
      <c r="A54" t="s">
        <v>17081</v>
      </c>
      <c r="B54" t="s">
        <v>215</v>
      </c>
      <c r="C54" t="s">
        <v>3761</v>
      </c>
      <c r="D54" t="s">
        <v>3728</v>
      </c>
      <c r="E54" t="s">
        <v>7907</v>
      </c>
      <c r="F54">
        <v>1</v>
      </c>
      <c r="G54">
        <v>2</v>
      </c>
      <c r="H54" t="s">
        <v>3736</v>
      </c>
      <c r="I54" t="s">
        <v>17079</v>
      </c>
      <c r="J54" t="s">
        <v>3445</v>
      </c>
      <c r="K54" t="s">
        <v>17081</v>
      </c>
      <c r="L54" t="s">
        <v>3870</v>
      </c>
      <c r="M54" t="s">
        <v>8016</v>
      </c>
    </row>
    <row r="55" spans="1:14" x14ac:dyDescent="0.25">
      <c r="A55" t="s">
        <v>3841</v>
      </c>
      <c r="B55" t="s">
        <v>215</v>
      </c>
      <c r="C55" t="s">
        <v>3761</v>
      </c>
      <c r="D55" t="s">
        <v>3728</v>
      </c>
      <c r="E55" t="s">
        <v>1642</v>
      </c>
      <c r="F55">
        <v>1</v>
      </c>
      <c r="G55">
        <v>2</v>
      </c>
      <c r="H55" t="s">
        <v>3736</v>
      </c>
      <c r="I55" t="s">
        <v>3842</v>
      </c>
      <c r="J55" t="s">
        <v>7647</v>
      </c>
      <c r="K55" t="s">
        <v>3841</v>
      </c>
      <c r="L55" t="s">
        <v>3843</v>
      </c>
      <c r="M55" t="s">
        <v>8016</v>
      </c>
    </row>
    <row r="56" spans="1:14" x14ac:dyDescent="0.25">
      <c r="A56" t="s">
        <v>3844</v>
      </c>
      <c r="B56" t="s">
        <v>215</v>
      </c>
      <c r="C56" t="s">
        <v>3761</v>
      </c>
      <c r="D56" t="s">
        <v>3728</v>
      </c>
      <c r="E56" t="s">
        <v>1642</v>
      </c>
      <c r="F56">
        <v>1</v>
      </c>
      <c r="G56">
        <v>2</v>
      </c>
      <c r="H56" t="s">
        <v>3736</v>
      </c>
      <c r="I56" t="s">
        <v>3845</v>
      </c>
      <c r="J56" t="s">
        <v>3445</v>
      </c>
      <c r="K56" t="s">
        <v>3846</v>
      </c>
      <c r="L56" t="s">
        <v>3847</v>
      </c>
      <c r="M56" t="s">
        <v>8016</v>
      </c>
    </row>
    <row r="57" spans="1:14" x14ac:dyDescent="0.25">
      <c r="A57" t="s">
        <v>3848</v>
      </c>
      <c r="B57" t="s">
        <v>215</v>
      </c>
      <c r="C57" t="s">
        <v>3761</v>
      </c>
      <c r="D57" t="s">
        <v>3728</v>
      </c>
      <c r="E57" t="s">
        <v>1122</v>
      </c>
      <c r="F57">
        <v>1</v>
      </c>
      <c r="G57">
        <v>2</v>
      </c>
      <c r="H57" t="s">
        <v>3822</v>
      </c>
      <c r="I57" t="s">
        <v>3849</v>
      </c>
      <c r="J57" t="s">
        <v>3445</v>
      </c>
      <c r="K57" t="s">
        <v>3848</v>
      </c>
      <c r="M57" t="s">
        <v>8016</v>
      </c>
    </row>
    <row r="58" spans="1:14" x14ac:dyDescent="0.25">
      <c r="A58" t="s">
        <v>3850</v>
      </c>
      <c r="B58" t="s">
        <v>215</v>
      </c>
      <c r="C58" t="s">
        <v>3775</v>
      </c>
      <c r="D58" t="s">
        <v>3728</v>
      </c>
      <c r="E58" t="s">
        <v>494</v>
      </c>
      <c r="F58">
        <v>1</v>
      </c>
      <c r="G58">
        <v>3</v>
      </c>
      <c r="H58" t="s">
        <v>3822</v>
      </c>
      <c r="I58" t="s">
        <v>3851</v>
      </c>
      <c r="J58" t="s">
        <v>7433</v>
      </c>
      <c r="K58" t="s">
        <v>3852</v>
      </c>
      <c r="M58" t="s">
        <v>8016</v>
      </c>
    </row>
    <row r="59" spans="1:14" x14ac:dyDescent="0.25">
      <c r="A59" t="s">
        <v>17078</v>
      </c>
      <c r="B59" t="s">
        <v>215</v>
      </c>
      <c r="C59" t="s">
        <v>3775</v>
      </c>
      <c r="D59" t="s">
        <v>3728</v>
      </c>
      <c r="E59" t="s">
        <v>7907</v>
      </c>
      <c r="F59">
        <v>1</v>
      </c>
      <c r="G59">
        <v>3</v>
      </c>
      <c r="H59" t="s">
        <v>3736</v>
      </c>
      <c r="I59" t="s">
        <v>17080</v>
      </c>
      <c r="J59" t="s">
        <v>3445</v>
      </c>
      <c r="K59" t="s">
        <v>17078</v>
      </c>
      <c r="M59" t="s">
        <v>8016</v>
      </c>
      <c r="N59">
        <v>3</v>
      </c>
    </row>
    <row r="60" spans="1:14" x14ac:dyDescent="0.25">
      <c r="A60" t="s">
        <v>7928</v>
      </c>
      <c r="B60" t="s">
        <v>215</v>
      </c>
      <c r="C60" t="s">
        <v>3775</v>
      </c>
      <c r="D60" t="s">
        <v>3728</v>
      </c>
      <c r="E60" t="s">
        <v>1642</v>
      </c>
      <c r="F60">
        <v>1</v>
      </c>
      <c r="G60">
        <v>3</v>
      </c>
      <c r="H60" t="s">
        <v>3729</v>
      </c>
      <c r="I60" t="s">
        <v>7931</v>
      </c>
      <c r="J60" t="s">
        <v>7929</v>
      </c>
      <c r="K60" t="s">
        <v>7933</v>
      </c>
      <c r="L60" t="s">
        <v>7932</v>
      </c>
      <c r="M60" t="s">
        <v>8016</v>
      </c>
    </row>
    <row r="61" spans="1:14" x14ac:dyDescent="0.25">
      <c r="A61" t="s">
        <v>3853</v>
      </c>
      <c r="B61" t="s">
        <v>215</v>
      </c>
      <c r="C61" t="s">
        <v>3775</v>
      </c>
      <c r="D61" t="s">
        <v>3728</v>
      </c>
      <c r="E61" t="s">
        <v>1642</v>
      </c>
      <c r="F61">
        <v>1</v>
      </c>
      <c r="G61">
        <v>3</v>
      </c>
      <c r="H61" t="s">
        <v>3736</v>
      </c>
      <c r="I61" t="s">
        <v>3854</v>
      </c>
      <c r="K61" t="s">
        <v>3855</v>
      </c>
      <c r="L61" t="s">
        <v>3856</v>
      </c>
      <c r="M61" t="s">
        <v>8016</v>
      </c>
    </row>
    <row r="62" spans="1:14" x14ac:dyDescent="0.25">
      <c r="A62" t="s">
        <v>17082</v>
      </c>
      <c r="B62" t="s">
        <v>215</v>
      </c>
      <c r="C62" t="s">
        <v>3894</v>
      </c>
      <c r="D62" t="s">
        <v>3728</v>
      </c>
      <c r="E62" t="s">
        <v>7907</v>
      </c>
      <c r="F62">
        <v>1</v>
      </c>
      <c r="G62">
        <v>4</v>
      </c>
      <c r="H62" t="s">
        <v>3736</v>
      </c>
      <c r="I62" t="s">
        <v>17083</v>
      </c>
      <c r="J62" t="s">
        <v>3445</v>
      </c>
      <c r="K62" t="s">
        <v>17082</v>
      </c>
      <c r="M62" t="s">
        <v>8016</v>
      </c>
    </row>
    <row r="63" spans="1:14" x14ac:dyDescent="0.25">
      <c r="A63" t="s">
        <v>1161</v>
      </c>
      <c r="B63" t="s">
        <v>215</v>
      </c>
      <c r="C63" t="s">
        <v>3894</v>
      </c>
      <c r="D63" t="s">
        <v>3728</v>
      </c>
      <c r="E63" t="s">
        <v>1642</v>
      </c>
      <c r="F63">
        <v>1</v>
      </c>
      <c r="G63">
        <v>4</v>
      </c>
      <c r="H63" t="s">
        <v>3736</v>
      </c>
      <c r="I63" t="s">
        <v>7655</v>
      </c>
      <c r="J63" t="s">
        <v>7661</v>
      </c>
      <c r="K63" t="s">
        <v>1161</v>
      </c>
      <c r="L63" t="s">
        <v>451</v>
      </c>
      <c r="M63" t="s">
        <v>8016</v>
      </c>
    </row>
    <row r="64" spans="1:14" x14ac:dyDescent="0.25">
      <c r="A64" t="s">
        <v>7925</v>
      </c>
      <c r="B64" t="s">
        <v>215</v>
      </c>
      <c r="C64" t="s">
        <v>3894</v>
      </c>
      <c r="D64" t="s">
        <v>3728</v>
      </c>
      <c r="E64" t="s">
        <v>1642</v>
      </c>
      <c r="F64">
        <v>1</v>
      </c>
      <c r="G64">
        <v>4</v>
      </c>
      <c r="H64" t="s">
        <v>3729</v>
      </c>
      <c r="I64" t="s">
        <v>7926</v>
      </c>
      <c r="J64" t="s">
        <v>3445</v>
      </c>
      <c r="K64" t="s">
        <v>7927</v>
      </c>
      <c r="L64" t="s">
        <v>3847</v>
      </c>
      <c r="M64" t="s">
        <v>8016</v>
      </c>
    </row>
    <row r="65" spans="1:13" x14ac:dyDescent="0.25">
      <c r="A65" t="s">
        <v>7848</v>
      </c>
      <c r="B65" t="s">
        <v>172</v>
      </c>
      <c r="C65" t="s">
        <v>3727</v>
      </c>
      <c r="D65" t="s">
        <v>3728</v>
      </c>
      <c r="E65" t="s">
        <v>1788</v>
      </c>
      <c r="F65">
        <v>1</v>
      </c>
      <c r="G65">
        <v>1</v>
      </c>
      <c r="H65" t="s">
        <v>3816</v>
      </c>
      <c r="I65" t="s">
        <v>8036</v>
      </c>
      <c r="J65" t="s">
        <v>3445</v>
      </c>
      <c r="K65" t="s">
        <v>7849</v>
      </c>
      <c r="M65" t="s">
        <v>8017</v>
      </c>
    </row>
    <row r="66" spans="1:13" x14ac:dyDescent="0.25">
      <c r="A66" t="s">
        <v>3857</v>
      </c>
      <c r="B66" t="s">
        <v>172</v>
      </c>
      <c r="C66" t="s">
        <v>3727</v>
      </c>
      <c r="D66" t="s">
        <v>3728</v>
      </c>
      <c r="E66" t="s">
        <v>1788</v>
      </c>
      <c r="F66">
        <v>1</v>
      </c>
      <c r="G66">
        <v>1</v>
      </c>
      <c r="H66" t="s">
        <v>3822</v>
      </c>
      <c r="I66" t="s">
        <v>3858</v>
      </c>
      <c r="J66" t="s">
        <v>7434</v>
      </c>
      <c r="K66" t="s">
        <v>3857</v>
      </c>
      <c r="M66" t="s">
        <v>8016</v>
      </c>
    </row>
    <row r="67" spans="1:13" x14ac:dyDescent="0.25">
      <c r="A67" t="s">
        <v>7648</v>
      </c>
      <c r="B67" t="s">
        <v>172</v>
      </c>
      <c r="C67" t="s">
        <v>3727</v>
      </c>
      <c r="D67" t="s">
        <v>3728</v>
      </c>
      <c r="E67" t="s">
        <v>682</v>
      </c>
      <c r="F67">
        <v>1</v>
      </c>
      <c r="G67">
        <v>1</v>
      </c>
      <c r="H67" t="s">
        <v>3729</v>
      </c>
      <c r="I67" t="s">
        <v>7649</v>
      </c>
      <c r="J67" t="s">
        <v>3445</v>
      </c>
      <c r="K67" t="s">
        <v>7648</v>
      </c>
      <c r="L67" t="s">
        <v>7650</v>
      </c>
      <c r="M67" t="s">
        <v>8016</v>
      </c>
    </row>
    <row r="68" spans="1:13" x14ac:dyDescent="0.25">
      <c r="A68" t="s">
        <v>3859</v>
      </c>
      <c r="B68" t="s">
        <v>172</v>
      </c>
      <c r="C68" t="s">
        <v>3761</v>
      </c>
      <c r="D68" t="s">
        <v>3728</v>
      </c>
      <c r="E68" t="s">
        <v>1788</v>
      </c>
      <c r="F68">
        <v>1</v>
      </c>
      <c r="G68">
        <v>2</v>
      </c>
      <c r="H68" t="s">
        <v>3816</v>
      </c>
      <c r="I68" t="s">
        <v>8037</v>
      </c>
      <c r="J68" t="s">
        <v>7365</v>
      </c>
      <c r="K68" t="s">
        <v>3860</v>
      </c>
      <c r="M68" t="s">
        <v>8017</v>
      </c>
    </row>
    <row r="69" spans="1:13" x14ac:dyDescent="0.25">
      <c r="A69" t="s">
        <v>3861</v>
      </c>
      <c r="B69" t="s">
        <v>172</v>
      </c>
      <c r="C69" t="s">
        <v>3761</v>
      </c>
      <c r="D69" t="s">
        <v>3728</v>
      </c>
      <c r="E69" t="s">
        <v>1788</v>
      </c>
      <c r="F69">
        <v>1</v>
      </c>
      <c r="G69">
        <v>2</v>
      </c>
      <c r="H69" t="s">
        <v>3736</v>
      </c>
      <c r="I69" t="s">
        <v>3862</v>
      </c>
      <c r="J69" t="s">
        <v>7366</v>
      </c>
      <c r="K69" t="s">
        <v>3861</v>
      </c>
      <c r="M69" t="s">
        <v>8016</v>
      </c>
    </row>
    <row r="70" spans="1:13" x14ac:dyDescent="0.25">
      <c r="A70" t="s">
        <v>7845</v>
      </c>
      <c r="B70" t="s">
        <v>172</v>
      </c>
      <c r="C70" t="s">
        <v>3775</v>
      </c>
      <c r="D70" t="s">
        <v>3728</v>
      </c>
      <c r="E70" t="s">
        <v>546</v>
      </c>
      <c r="F70">
        <v>1</v>
      </c>
      <c r="G70">
        <v>3</v>
      </c>
      <c r="H70" t="s">
        <v>3736</v>
      </c>
      <c r="I70" t="s">
        <v>7846</v>
      </c>
      <c r="J70" t="s">
        <v>3445</v>
      </c>
      <c r="K70" t="s">
        <v>7847</v>
      </c>
      <c r="L70" t="s">
        <v>3804</v>
      </c>
      <c r="M70" t="s">
        <v>8016</v>
      </c>
    </row>
    <row r="71" spans="1:13" x14ac:dyDescent="0.25">
      <c r="A71" t="s">
        <v>3863</v>
      </c>
      <c r="B71" t="s">
        <v>172</v>
      </c>
      <c r="C71" t="s">
        <v>3775</v>
      </c>
      <c r="D71" t="s">
        <v>3728</v>
      </c>
      <c r="E71" t="s">
        <v>1788</v>
      </c>
      <c r="F71">
        <v>1</v>
      </c>
      <c r="G71">
        <v>3</v>
      </c>
      <c r="H71" t="s">
        <v>3736</v>
      </c>
      <c r="I71" t="s">
        <v>3864</v>
      </c>
      <c r="J71" t="s">
        <v>3445</v>
      </c>
      <c r="K71" t="s">
        <v>3863</v>
      </c>
      <c r="M71"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53" sqref="E53"/>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39" sqref="A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F28" sqref="F2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J14" sqref="J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17074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17074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21" sqref="D21"/>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34" sqref="D34"/>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R53"/>
  <sheetViews>
    <sheetView topLeftCell="O1" zoomScale="85" zoomScaleNormal="85" workbookViewId="0">
      <selection activeCell="AT24" sqref="AT24"/>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 min="38" max="38" width="7" customWidth="1"/>
    <col min="39" max="39" width="32" customWidth="1"/>
    <col min="40" max="44" width="11" customWidth="1"/>
  </cols>
  <sheetData>
    <row r="1" spans="1:44" ht="20.25" customHeight="1" x14ac:dyDescent="0.3">
      <c r="A1" s="12" t="s">
        <v>4273</v>
      </c>
    </row>
    <row r="2" spans="1:44" x14ac:dyDescent="0.25">
      <c r="A2" s="13" t="s">
        <v>4274</v>
      </c>
      <c r="AM2" s="17" t="s">
        <v>16992</v>
      </c>
      <c r="AN2" s="20">
        <v>0.5</v>
      </c>
    </row>
    <row r="4" spans="1:44" ht="25.5" customHeight="1" x14ac:dyDescent="0.25">
      <c r="A4" s="14" t="s">
        <v>4275</v>
      </c>
      <c r="B4" s="14" t="s">
        <v>4276</v>
      </c>
      <c r="C4" s="14" t="s">
        <v>4277</v>
      </c>
      <c r="E4" s="14" t="s">
        <v>4278</v>
      </c>
      <c r="F4" s="14" t="s">
        <v>4279</v>
      </c>
      <c r="G4" s="14" t="s">
        <v>165</v>
      </c>
      <c r="H4" s="14" t="s">
        <v>14308</v>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s">
        <v>4282</v>
      </c>
      <c r="AE4" s="14" t="s">
        <v>14309</v>
      </c>
      <c r="AF4" s="14" t="s">
        <v>14310</v>
      </c>
      <c r="AH4" s="14" t="s">
        <v>4282</v>
      </c>
      <c r="AI4" s="14" t="s">
        <v>14311</v>
      </c>
      <c r="AJ4" s="14" t="s">
        <v>14312</v>
      </c>
      <c r="AL4" s="14" t="s">
        <v>4282</v>
      </c>
      <c r="AM4" s="14" t="s">
        <v>16993</v>
      </c>
      <c r="AN4" s="14" t="s">
        <v>16994</v>
      </c>
      <c r="AO4" s="14" t="s">
        <v>16995</v>
      </c>
      <c r="AP4" s="14" t="s">
        <v>16996</v>
      </c>
      <c r="AQ4" s="14" t="s">
        <v>16997</v>
      </c>
      <c r="AR4" s="14" t="s">
        <v>16998</v>
      </c>
    </row>
    <row r="5" spans="1:44" x14ac:dyDescent="0.25">
      <c r="A5" s="15" t="s">
        <v>4279</v>
      </c>
      <c r="B5" s="16">
        <f>SUMPRODUCT(--('Map Calc'!$A$2:$A$1500&lt;&gt;""))</f>
        <v>996</v>
      </c>
      <c r="C5" s="17" t="s">
        <v>4286</v>
      </c>
      <c r="E5" t="s">
        <v>4287</v>
      </c>
      <c r="F5">
        <f>COUNTIFS('Map Calc'!$D$2:$D$1500,0)</f>
        <v>87</v>
      </c>
      <c r="G5">
        <f>COUNTIFS('Map Calc'!$D$2:$D$1500,0,'Map Calc'!$P$2:$P$1500,"Yes")</f>
        <v>39</v>
      </c>
      <c r="H5">
        <f>COUNTIFS('Map Calc'!$AI$2:$AI$1500,0)</f>
        <v>0</v>
      </c>
      <c r="I5" t="s">
        <v>169</v>
      </c>
      <c r="J5">
        <f>COUNTIF('Map Calc'!$C$2:$C$1500,$I5)</f>
        <v>445</v>
      </c>
      <c r="K5">
        <f>COUNTIFS('Map Calc'!$C$2:$C$1500,$I5,'Map Calc'!$P$2:$P$1500,"Yes")</f>
        <v>280</v>
      </c>
      <c r="L5" s="18">
        <f>IF($J5=0,0,$K5/$J5)</f>
        <v>0.6292134831460674</v>
      </c>
      <c r="N5">
        <v>1</v>
      </c>
      <c r="O5" t="str">
        <f>IFERROR(INDEX('Map Calc'!$A$2:$A$1500,MATCH(LARGE('Map Calc'!$O$2:$O$1500,1),'Map Calc'!$O$2:$O$1500,0)),"")</f>
        <v>Slay the Spire</v>
      </c>
      <c r="P5">
        <f>IFERROR(INDEX('Map Calc'!$D$2:$D$1500,MATCH(LARGE('Map Calc'!$O$2:$O$1500,1),'Map Calc'!$O$2:$O$1500,0)),"")</f>
        <v>170</v>
      </c>
      <c r="R5">
        <v>1</v>
      </c>
      <c r="S5" t="str">
        <f>IFERROR(INDEX('Map Calc'!$A$2:$A$1500,MATCH(LARGE('Map Calc'!$Q$2:$Q$1500,1),'Map Calc'!$Q$2:$Q$1500,0)),"")</f>
        <v>Slay the Spire</v>
      </c>
      <c r="T5">
        <f>IFERROR(INDEX('Map Calc'!$D$2:$D$1500,MATCH(LARGE('Map Calc'!$Q$2:$Q$1500,1),'Map Calc'!$Q$2:$Q$1500,0)),"")</f>
        <v>170</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105</v>
      </c>
      <c r="AL5">
        <v>1</v>
      </c>
      <c r="AM5" t="str">
        <f>IFERROR(INDEX('Map Calc'!$A$2:$A$1500,MATCH(LARGE('Map Calc'!$AN$2:$AN$1500,1),'Map Calc'!$AN$2:$AN$1500,0)),"")</f>
        <v>Spelunky Classic</v>
      </c>
      <c r="AN5" s="23">
        <f>IFERROR(INDEX('Map Calc'!$AM$2:$AM$1500,MATCH(LARGE('Map Calc'!$AN$2:$AN$1500,1),'Map Calc'!$AN$2:$AN$1500,0)),"")</f>
        <v>659.265625</v>
      </c>
      <c r="AO5">
        <f>IFERROR(INDEX('Map Calc'!$AO$2:$AO$1500,MATCH(LARGE('Map Calc'!$AN$2:$AN$1500,1),'Map Calc'!$AN$2:$AN$1500,0)),"")</f>
        <v>49</v>
      </c>
      <c r="AP5">
        <f>IFERROR('Map Analysis'!$AN$2^1*INDEX('Map Calc'!$AP$2:$AP$1500,MATCH(LARGE('Map Calc'!$AN$2:$AN$1500,1),'Map Calc'!$AN$2:$AN$1500,0)),"")</f>
        <v>162</v>
      </c>
      <c r="AQ5">
        <f>IFERROR('Map Analysis'!$AN$2^2*INDEX('Map Calc'!$AQ$2:$AQ$1500,MATCH(LARGE('Map Calc'!$AN$2:$AN$1500,1),'Map Calc'!$AN$2:$AN$1500,0)),"")</f>
        <v>236</v>
      </c>
      <c r="AR5">
        <f t="shared" ref="AR5:AR24" si="0">IF($AN5="","",$AN5-$AO5-$AP5-$AQ5)</f>
        <v>212.265625</v>
      </c>
    </row>
    <row r="6" spans="1:44" x14ac:dyDescent="0.25">
      <c r="A6" s="15" t="s">
        <v>4288</v>
      </c>
      <c r="B6" s="16">
        <f>COUNTIF('Map Calc'!$P$2:$P$1500,"Yes")</f>
        <v>610</v>
      </c>
      <c r="C6" s="17" t="s">
        <v>4289</v>
      </c>
      <c r="E6" t="s">
        <v>4290</v>
      </c>
      <c r="F6">
        <f>COUNTIFS('Map Calc'!$D$2:$D$1500,1)</f>
        <v>353</v>
      </c>
      <c r="G6">
        <f>COUNTIFS('Map Calc'!$D$2:$D$1500,1,'Map Calc'!$P$2:$P$1500,"Yes")</f>
        <v>207</v>
      </c>
      <c r="H6">
        <f>COUNTIFS('Map Calc'!$AI$2:$AI$1500,1)</f>
        <v>231</v>
      </c>
      <c r="I6" t="s">
        <v>215</v>
      </c>
      <c r="J6">
        <f>COUNTIF('Map Calc'!$C$2:$C$1500,$I6)</f>
        <v>177</v>
      </c>
      <c r="K6">
        <f>COUNTIFS('Map Calc'!$C$2:$C$1500,$I6,'Map Calc'!$P$2:$P$1500,"Yes")</f>
        <v>111</v>
      </c>
      <c r="L6" s="18">
        <f>IF($J6=0,0,$K6/$J6)</f>
        <v>0.6271186440677966</v>
      </c>
      <c r="N6">
        <v>2</v>
      </c>
      <c r="O6" t="str">
        <f>IFERROR(INDEX('Map Calc'!$A$2:$A$1500,MATCH(LARGE('Map Calc'!$O$2:$O$1500,2),'Map Calc'!$O$2:$O$1500,0)),"")</f>
        <v>Vampire Survivors</v>
      </c>
      <c r="P6">
        <f>IFERROR(INDEX('Map Calc'!$D$2:$D$1500,MATCH(LARGE('Map Calc'!$O$2:$O$1500,2),'Map Calc'!$O$2:$O$1500,0)),"")</f>
        <v>102</v>
      </c>
      <c r="R6">
        <v>2</v>
      </c>
      <c r="S6" t="str">
        <f>IFERROR(INDEX('Map Calc'!$A$2:$A$1500,MATCH(LARGE('Map Calc'!$Q$2:$Q$1500,2),'Map Calc'!$Q$2:$Q$1500,0)),"")</f>
        <v>Vampire Survivors</v>
      </c>
      <c r="T6">
        <f>IFERROR(INDEX('Map Calc'!$D$2:$D$1500,MATCH(LARGE('Map Calc'!$Q$2:$Q$1500,2),'Map Calc'!$Q$2:$Q$1500,0)),"")</f>
        <v>102</v>
      </c>
      <c r="V6">
        <v>1979</v>
      </c>
      <c r="W6">
        <f>COUNTIF('Map Calc'!$B$2:$B$1500,$V6)</f>
        <v>0</v>
      </c>
      <c r="X6">
        <f>COUNTIFS('Map Calc'!$B$2:$B$1500,$V6,'Map Calc'!$P$2:$P$1500,"Yes")</f>
        <v>0</v>
      </c>
      <c r="Y6">
        <f>COUNTIF('Map Calc'!$T$2:$T$2500,$V6)</f>
        <v>0</v>
      </c>
      <c r="AA6">
        <v>1</v>
      </c>
      <c r="AB6">
        <f>COUNTIF('Map Calc'!$V$2:$V$2500,$AA6)</f>
        <v>124</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71</v>
      </c>
      <c r="AL6">
        <v>2</v>
      </c>
      <c r="AM6" t="str">
        <f>IFERROR(INDEX('Map Calc'!$A$2:$A$1500,MATCH(LARGE('Map Calc'!$AN$2:$AN$1500,2),'Map Calc'!$AN$2:$AN$1500,0)),"")</f>
        <v>NetHack</v>
      </c>
      <c r="AN6" s="23">
        <f>IFERROR(INDEX('Map Calc'!$AM$2:$AM$1500,MATCH(LARGE('Map Calc'!$AN$2:$AN$1500,2),'Map Calc'!$AN$2:$AN$1500,0)),"")</f>
        <v>525.248046875</v>
      </c>
      <c r="AO6">
        <f>IFERROR(INDEX('Map Calc'!$AO$2:$AO$1500,MATCH(LARGE('Map Calc'!$AN$2:$AN$1500,2),'Map Calc'!$AN$2:$AN$1500,0)),"")</f>
        <v>36</v>
      </c>
      <c r="AP6">
        <f>IFERROR('Map Analysis'!$AN$2^1*INDEX('Map Calc'!$AP$2:$AP$1500,MATCH(LARGE('Map Calc'!$AN$2:$AN$1500,2),'Map Calc'!$AN$2:$AN$1500,0)),"")</f>
        <v>72</v>
      </c>
      <c r="AQ6">
        <f>IFERROR('Map Analysis'!$AN$2^2*INDEX('Map Calc'!$AQ$2:$AQ$1500,MATCH(LARGE('Map Calc'!$AN$2:$AN$1500,2),'Map Calc'!$AN$2:$AN$1500,0)),"")</f>
        <v>103</v>
      </c>
      <c r="AR6">
        <f t="shared" si="0"/>
        <v>314.248046875</v>
      </c>
    </row>
    <row r="7" spans="1:44" x14ac:dyDescent="0.25">
      <c r="A7" s="15" t="s">
        <v>4291</v>
      </c>
      <c r="B7" s="18">
        <f>IF(B5=0,0,B6/B5)</f>
        <v>0.6124497991967871</v>
      </c>
      <c r="C7" s="17" t="s">
        <v>4292</v>
      </c>
      <c r="E7" t="s">
        <v>4293</v>
      </c>
      <c r="F7">
        <f>COUNTIFS('Map Calc'!$D$2:$D$1500,2)</f>
        <v>228</v>
      </c>
      <c r="G7">
        <f>COUNTIFS('Map Calc'!$D$2:$D$1500,2,'Map Calc'!$P$2:$P$1500,"Yes")</f>
        <v>132</v>
      </c>
      <c r="H7">
        <f>COUNTIFS('Map Calc'!$AI$2:$AI$1500,2)</f>
        <v>125</v>
      </c>
      <c r="I7" t="s">
        <v>175</v>
      </c>
      <c r="J7">
        <f>COUNTIF('Map Calc'!$C$2:$C$1500,$I7)</f>
        <v>206</v>
      </c>
      <c r="K7">
        <f>COUNTIFS('Map Calc'!$C$2:$C$1500,$I7,'Map Calc'!$P$2:$P$1500,"Yes")</f>
        <v>109</v>
      </c>
      <c r="L7" s="18">
        <f>IF($J7=0,0,$K7/$J7)</f>
        <v>0.529126213592233</v>
      </c>
      <c r="N7">
        <v>3</v>
      </c>
      <c r="O7" t="str">
        <f>IFERROR(INDEX('Map Calc'!$A$2:$A$1500,MATCH(LARGE('Map Calc'!$O$2:$O$1500,3),'Map Calc'!$O$2:$O$1500,0)),"")</f>
        <v>The Binding of Isaac</v>
      </c>
      <c r="P7">
        <f>IFERROR(INDEX('Map Calc'!$D$2:$D$1500,MATCH(LARGE('Map Calc'!$O$2:$O$1500,3),'Map Calc'!$O$2:$O$1500,0)),"")</f>
        <v>86</v>
      </c>
      <c r="R7">
        <v>3</v>
      </c>
      <c r="S7" t="str">
        <f>IFERROR(INDEX('Map Calc'!$A$2:$A$1500,MATCH(LARGE('Map Calc'!$Q$2:$Q$1500,3),'Map Calc'!$Q$2:$Q$1500,0)),"")</f>
        <v>The Binding of Isaac</v>
      </c>
      <c r="T7">
        <f>IFERROR(INDEX('Map Calc'!$D$2:$D$1500,MATCH(LARGE('Map Calc'!$Q$2:$Q$1500,3),'Map Calc'!$Q$2:$Q$1500,0)),"")</f>
        <v>86</v>
      </c>
      <c r="V7">
        <v>1980</v>
      </c>
      <c r="W7">
        <f>COUNTIF('Map Calc'!$B$2:$B$1500,$V7)</f>
        <v>1</v>
      </c>
      <c r="X7">
        <f>COUNTIFS('Map Calc'!$B$2:$B$1500,$V7,'Map Calc'!$P$2:$P$1500,"Yes")</f>
        <v>1</v>
      </c>
      <c r="Y7">
        <f>COUNTIF('Map Calc'!$T$2:$T$2500,$V7)</f>
        <v>29</v>
      </c>
      <c r="AA7">
        <v>2</v>
      </c>
      <c r="AB7">
        <f>COUNTIF('Map Calc'!$V$2:$V$2500,$AA7)</f>
        <v>196</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61</v>
      </c>
      <c r="AL7">
        <v>3</v>
      </c>
      <c r="AM7" t="str">
        <f>IFERROR(INDEX('Map Calc'!$A$2:$A$1500,MATCH(LARGE('Map Calc'!$AN$2:$AN$1500,3),'Map Calc'!$AN$2:$AN$1500,0)),"")</f>
        <v>The Binding of Isaac</v>
      </c>
      <c r="AN7" s="23">
        <f>IFERROR(INDEX('Map Calc'!$AM$2:$AM$1500,MATCH(LARGE('Map Calc'!$AN$2:$AN$1500,3),'Map Calc'!$AN$2:$AN$1500,0)),"")</f>
        <v>511.5625</v>
      </c>
      <c r="AO7">
        <f>IFERROR(INDEX('Map Calc'!$AO$2:$AO$1500,MATCH(LARGE('Map Calc'!$AN$2:$AN$1500,3),'Map Calc'!$AN$2:$AN$1500,0)),"")</f>
        <v>84</v>
      </c>
      <c r="AP7">
        <f>IFERROR('Map Analysis'!$AN$2^1*INDEX('Map Calc'!$AP$2:$AP$1500,MATCH(LARGE('Map Calc'!$AN$2:$AN$1500,3),'Map Calc'!$AN$2:$AN$1500,0)),"")</f>
        <v>197</v>
      </c>
      <c r="AQ7">
        <f>IFERROR('Map Analysis'!$AN$2^2*INDEX('Map Calc'!$AQ$2:$AQ$1500,MATCH(LARGE('Map Calc'!$AN$2:$AN$1500,3),'Map Calc'!$AN$2:$AN$1500,0)),"")</f>
        <v>163.25</v>
      </c>
      <c r="AR7">
        <f t="shared" si="0"/>
        <v>67.3125</v>
      </c>
    </row>
    <row r="8" spans="1:44" x14ac:dyDescent="0.25">
      <c r="A8" s="15" t="s">
        <v>4284</v>
      </c>
      <c r="B8" s="16">
        <f>SUMPRODUCT(--('Map Calc'!$W$2:$W$2500&lt;&gt;""))</f>
        <v>1617</v>
      </c>
      <c r="C8" s="17" t="s">
        <v>4294</v>
      </c>
      <c r="E8" t="s">
        <v>4295</v>
      </c>
      <c r="F8">
        <f>COUNTIFS('Map Calc'!$D$2:$D$1500,3)</f>
        <v>146</v>
      </c>
      <c r="G8">
        <f>COUNTIFS('Map Calc'!$D$2:$D$1500,3,'Map Calc'!$P$2:$P$1500,"Yes")</f>
        <v>101</v>
      </c>
      <c r="H8">
        <f>COUNTIFS('Map Calc'!$AI$2:$AI$1500,3)</f>
        <v>87</v>
      </c>
      <c r="I8" t="s">
        <v>172</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75</v>
      </c>
      <c r="R8">
        <v>4</v>
      </c>
      <c r="S8" t="str">
        <f>IFERROR(INDEX('Map Calc'!$A$2:$A$1500,MATCH(LARGE('Map Calc'!$Q$2:$Q$1500,4),'Map Calc'!$Q$2:$Q$1500,0)),"")</f>
        <v>Hades</v>
      </c>
      <c r="T8">
        <f>IFERROR(INDEX('Map Calc'!$D$2:$D$1500,MATCH(LARGE('Map Calc'!$Q$2:$Q$1500,4),'Map Calc'!$Q$2:$Q$1500,0)),"")</f>
        <v>75</v>
      </c>
      <c r="V8">
        <v>1981</v>
      </c>
      <c r="W8">
        <f>COUNTIF('Map Calc'!$B$2:$B$1500,$V8)</f>
        <v>0</v>
      </c>
      <c r="X8">
        <f>COUNTIFS('Map Calc'!$B$2:$B$1500,$V8,'Map Calc'!$P$2:$P$1500,"Yes")</f>
        <v>0</v>
      </c>
      <c r="Y8">
        <f>COUNTIF('Map Calc'!$T$2:$T$2500,$V8)</f>
        <v>0</v>
      </c>
      <c r="AA8">
        <v>3</v>
      </c>
      <c r="AB8">
        <f>COUNTIF('Map Calc'!$V$2:$V$2500,$AA8)</f>
        <v>191</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c r="AL8">
        <v>4</v>
      </c>
      <c r="AM8" t="str">
        <f>IFERROR(INDEX('Map Calc'!$A$2:$A$1500,MATCH(LARGE('Map Calc'!$AN$2:$AN$1500,4),'Map Calc'!$AN$2:$AN$1500,0)),"")</f>
        <v>Slay the Spire</v>
      </c>
      <c r="AN8" s="23">
        <f>IFERROR(INDEX('Map Calc'!$AM$2:$AM$1500,MATCH(LARGE('Map Calc'!$AN$2:$AN$1500,4),'Map Calc'!$AN$2:$AN$1500,0)),"")</f>
        <v>329.875</v>
      </c>
      <c r="AO8">
        <f>IFERROR(INDEX('Map Calc'!$AO$2:$AO$1500,MATCH(LARGE('Map Calc'!$AN$2:$AN$1500,4),'Map Calc'!$AN$2:$AN$1500,0)),"")</f>
        <v>166</v>
      </c>
      <c r="AP8">
        <f>IFERROR('Map Analysis'!$AN$2^1*INDEX('Map Calc'!$AP$2:$AP$1500,MATCH(LARGE('Map Calc'!$AN$2:$AN$1500,4),'Map Calc'!$AN$2:$AN$1500,0)),"")</f>
        <v>122.5</v>
      </c>
      <c r="AQ8">
        <f>IFERROR('Map Analysis'!$AN$2^2*INDEX('Map Calc'!$AQ$2:$AQ$1500,MATCH(LARGE('Map Calc'!$AN$2:$AN$1500,4),'Map Calc'!$AN$2:$AN$1500,0)),"")</f>
        <v>36</v>
      </c>
      <c r="AR8">
        <f t="shared" si="0"/>
        <v>5.375</v>
      </c>
    </row>
    <row r="9" spans="1:44" x14ac:dyDescent="0.25">
      <c r="A9" s="15" t="s">
        <v>4296</v>
      </c>
      <c r="B9" s="19">
        <f>IF(B5=0,0,2*B8/B5)</f>
        <v>3.2469879518072289</v>
      </c>
      <c r="C9" s="17" t="s">
        <v>4297</v>
      </c>
      <c r="E9" t="s">
        <v>4298</v>
      </c>
      <c r="F9">
        <f>COUNTIFS('Map Calc'!$D$2:$D$1500,4)</f>
        <v>62</v>
      </c>
      <c r="G9">
        <f>COUNTIFS('Map Calc'!$D$2:$D$1500,4,'Map Calc'!$P$2:$P$1500,"Yes")</f>
        <v>36</v>
      </c>
      <c r="H9">
        <f>COUNTIFS('Map Calc'!$AI$2:$AI$1500,4)</f>
        <v>34</v>
      </c>
      <c r="I9" s="20" t="s">
        <v>39</v>
      </c>
      <c r="J9" s="20">
        <f>SUM(J5:J8)</f>
        <v>996</v>
      </c>
      <c r="K9" s="20">
        <f>SUM(K5:K8)</f>
        <v>610</v>
      </c>
      <c r="L9" s="21">
        <f>IF($J9=0,0,$K9/$J9)</f>
        <v>0.6124497991967871</v>
      </c>
      <c r="N9">
        <v>5</v>
      </c>
      <c r="O9" t="str">
        <f>IFERROR(INDEX('Map Calc'!$A$2:$A$1500,MATCH(LARGE('Map Calc'!$O$2:$O$1500,5),'Map Calc'!$O$2:$O$1500,0)),"")</f>
        <v>Balatro</v>
      </c>
      <c r="P9">
        <f>IFERROR(INDEX('Map Calc'!$D$2:$D$1500,MATCH(LARGE('Map Calc'!$O$2:$O$1500,5),'Map Calc'!$O$2:$O$1500,0)),"")</f>
        <v>62</v>
      </c>
      <c r="R9">
        <v>5</v>
      </c>
      <c r="S9" t="str">
        <f>IFERROR(INDEX('Map Calc'!$A$2:$A$1500,MATCH(LARGE('Map Calc'!$Q$2:$Q$1500,5),'Map Calc'!$Q$2:$Q$1500,0)),"")</f>
        <v>Balatro</v>
      </c>
      <c r="T9">
        <f>IFERROR(INDEX('Map Calc'!$D$2:$D$1500,MATCH(LARGE('Map Calc'!$Q$2:$Q$1500,5),'Map Calc'!$Q$2:$Q$1500,0)),"")</f>
        <v>62</v>
      </c>
      <c r="V9">
        <v>1982</v>
      </c>
      <c r="W9">
        <f>COUNTIF('Map Calc'!$B$2:$B$1500,$V9)</f>
        <v>1</v>
      </c>
      <c r="X9">
        <f>COUNTIFS('Map Calc'!$B$2:$B$1500,$V9,'Map Calc'!$P$2:$P$1500,"Yes")</f>
        <v>0</v>
      </c>
      <c r="Y9">
        <f>COUNTIF('Map Calc'!$T$2:$T$2500,$V9)</f>
        <v>1</v>
      </c>
      <c r="AA9">
        <v>4</v>
      </c>
      <c r="AB9">
        <f>COUNTIF('Map Calc'!$V$2:$V$2500,$AA9)</f>
        <v>180</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FTL</v>
      </c>
      <c r="AJ9">
        <f>IFERROR(INDEX('Map Calc'!$AI$2:$AI$1500,MATCH(LARGE('Map Calc'!$AJ$2:$AJ$1500,5),'Map Calc'!$AJ$2:$AJ$1500,0)),"")</f>
        <v>39</v>
      </c>
      <c r="AL9">
        <v>5</v>
      </c>
      <c r="AM9" t="str">
        <f>IFERROR(INDEX('Map Calc'!$A$2:$A$1500,MATCH(LARGE('Map Calc'!$AN$2:$AN$1500,5),'Map Calc'!$AN$2:$AN$1500,0)),"")</f>
        <v>Hack</v>
      </c>
      <c r="AN9" s="23">
        <f>IFERROR(INDEX('Map Calc'!$AM$2:$AM$1500,MATCH(LARGE('Map Calc'!$AN$2:$AN$1500,5),'Map Calc'!$AN$2:$AN$1500,0)),"")</f>
        <v>294.8740234375</v>
      </c>
      <c r="AO9">
        <f>IFERROR(INDEX('Map Calc'!$AO$2:$AO$1500,MATCH(LARGE('Map Calc'!$AN$2:$AN$1500,5),'Map Calc'!$AN$2:$AN$1500,0)),"")</f>
        <v>6</v>
      </c>
      <c r="AP9">
        <f>IFERROR('Map Analysis'!$AN$2^1*INDEX('Map Calc'!$AP$2:$AP$1500,MATCH(LARGE('Map Calc'!$AN$2:$AN$1500,5),'Map Calc'!$AN$2:$AN$1500,0)),"")</f>
        <v>35</v>
      </c>
      <c r="AQ9">
        <f>IFERROR('Map Analysis'!$AN$2^2*INDEX('Map Calc'!$AQ$2:$AQ$1500,MATCH(LARGE('Map Calc'!$AN$2:$AN$1500,5),'Map Calc'!$AN$2:$AN$1500,0)),"")</f>
        <v>43.75</v>
      </c>
      <c r="AR9">
        <f t="shared" si="0"/>
        <v>210.1240234375</v>
      </c>
    </row>
    <row r="10" spans="1:44" x14ac:dyDescent="0.25">
      <c r="A10" s="15" t="s">
        <v>4299</v>
      </c>
      <c r="B10" s="19">
        <f>IFERROR(SUMIFS('Map Calc'!$D$2:$D$1500,'Map Calc'!$P$2:$P$1500,"Yes")/B6,0)</f>
        <v>4.1229508196721314</v>
      </c>
      <c r="C10" s="17" t="s">
        <v>14313</v>
      </c>
      <c r="E10" t="s">
        <v>4300</v>
      </c>
      <c r="F10">
        <f>COUNTIFS('Map Calc'!$D$2:$D$1500,5)</f>
        <v>38</v>
      </c>
      <c r="G10">
        <f>COUNTIFS('Map Calc'!$D$2:$D$1500,5,'Map Calc'!$P$2:$P$1500,"Yes")</f>
        <v>22</v>
      </c>
      <c r="H10">
        <f>COUNTIFS('Map Calc'!$AI$2:$AI$1500,5)</f>
        <v>14</v>
      </c>
      <c r="N10">
        <v>6</v>
      </c>
      <c r="O10" t="str">
        <f>IFERROR(INDEX('Map Calc'!$A$2:$A$1500,MATCH(LARGE('Map Calc'!$O$2:$O$1500,6),'Map Calc'!$O$2:$O$1500,0)),"")</f>
        <v>Spelunky Classic</v>
      </c>
      <c r="P10">
        <f>IFERROR(INDEX('Map Calc'!$D$2:$D$1500,MATCH(LARGE('Map Calc'!$O$2:$O$1500,6),'Map Calc'!$O$2:$O$1500,0)),"")</f>
        <v>50</v>
      </c>
      <c r="R10">
        <v>6</v>
      </c>
      <c r="S10" t="str">
        <f>IFERROR(INDEX('Map Calc'!$A$2:$A$1500,MATCH(LARGE('Map Calc'!$Q$2:$Q$1500,6),'Map Calc'!$Q$2:$Q$1500,0)),"")</f>
        <v>Spelunky Classic</v>
      </c>
      <c r="T10">
        <f>IFERROR(INDEX('Map Calc'!$D$2:$D$1500,MATCH(LARGE('Map Calc'!$Q$2:$Q$1500,6),'Map Calc'!$Q$2:$Q$1500,0)),"")</f>
        <v>50</v>
      </c>
      <c r="V10">
        <v>1983</v>
      </c>
      <c r="W10">
        <f>COUNTIF('Map Calc'!$B$2:$B$1500,$V10)</f>
        <v>1</v>
      </c>
      <c r="X10">
        <f>COUNTIFS('Map Calc'!$B$2:$B$1500,$V10,'Map Calc'!$P$2:$P$1500,"Yes")</f>
        <v>1</v>
      </c>
      <c r="Y10">
        <f>COUNTIF('Map Calc'!$T$2:$T$2500,$V10)</f>
        <v>4</v>
      </c>
      <c r="AA10">
        <v>5</v>
      </c>
      <c r="AB10">
        <f>COUNTIF('Map Calc'!$V$2:$V$2500,$AA10)</f>
        <v>173</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Spelunky Classic</v>
      </c>
      <c r="AJ10">
        <f>IFERROR(INDEX('Map Calc'!$AI$2:$AI$1500,MATCH(LARGE('Map Calc'!$AJ$2:$AJ$1500,6),'Map Calc'!$AJ$2:$AJ$1500,0)),"")</f>
        <v>38</v>
      </c>
      <c r="AL10">
        <v>6</v>
      </c>
      <c r="AM10" t="str">
        <f>IFERROR(INDEX('Map Calc'!$A$2:$A$1500,MATCH(LARGE('Map Calc'!$AN$2:$AN$1500,6),'Map Calc'!$AN$2:$AN$1500,0)),"")</f>
        <v>FTL</v>
      </c>
      <c r="AN10" s="23">
        <f>IFERROR(INDEX('Map Calc'!$AM$2:$AM$1500,MATCH(LARGE('Map Calc'!$AN$2:$AN$1500,6),'Map Calc'!$AN$2:$AN$1500,0)),"")</f>
        <v>279.59375</v>
      </c>
      <c r="AO10">
        <f>IFERROR(INDEX('Map Calc'!$AO$2:$AO$1500,MATCH(LARGE('Map Calc'!$AN$2:$AN$1500,6),'Map Calc'!$AN$2:$AN$1500,0)),"")</f>
        <v>46</v>
      </c>
      <c r="AP10">
        <f>IFERROR('Map Analysis'!$AN$2^1*INDEX('Map Calc'!$AP$2:$AP$1500,MATCH(LARGE('Map Calc'!$AN$2:$AN$1500,6),'Map Calc'!$AN$2:$AN$1500,0)),"")</f>
        <v>120</v>
      </c>
      <c r="AQ10">
        <f>IFERROR('Map Analysis'!$AN$2^2*INDEX('Map Calc'!$AQ$2:$AQ$1500,MATCH(LARGE('Map Calc'!$AN$2:$AN$1500,6),'Map Calc'!$AN$2:$AN$1500,0)),"")</f>
        <v>77.25</v>
      </c>
      <c r="AR10">
        <f t="shared" si="0"/>
        <v>36.34375</v>
      </c>
    </row>
    <row r="11" spans="1:44" x14ac:dyDescent="0.25">
      <c r="A11" s="15" t="s">
        <v>4301</v>
      </c>
      <c r="B11" s="16">
        <f>MEDIAN('Map Calc'!$D$2:$D$1500)</f>
        <v>2</v>
      </c>
      <c r="C11" s="17" t="s">
        <v>4302</v>
      </c>
      <c r="E11" t="s">
        <v>4303</v>
      </c>
      <c r="F11">
        <f>COUNTIFS('Map Calc'!$D$2:$D$1500,"&gt;=6",'Map Calc'!$D$2:$D$1500,"&lt;=9")</f>
        <v>41</v>
      </c>
      <c r="G11">
        <f>COUNTIFS('Map Calc'!$D$2:$D$1500,"&gt;=6",'Map Calc'!$D$2:$D$1500,"&lt;=9",'Map Calc'!$P$2:$P$1500,"Yes")</f>
        <v>32</v>
      </c>
      <c r="H11">
        <f>COUNTIFS('Map Calc'!$AI$2:$AI$1500,"&gt;=6",'Map Calc'!$AI$2:$AI$1500,"&lt;=9")</f>
        <v>31</v>
      </c>
      <c r="N11">
        <v>7</v>
      </c>
      <c r="O11" t="str">
        <f>IFERROR(INDEX('Map Calc'!$A$2:$A$1500,MATCH(LARGE('Map Calc'!$O$2:$O$1500,7),'Map Calc'!$O$2:$O$1500,0)),"")</f>
        <v>FTL</v>
      </c>
      <c r="P11">
        <f>IFERROR(INDEX('Map Calc'!$D$2:$D$1500,MATCH(LARGE('Map Calc'!$O$2:$O$1500,7),'Map Calc'!$O$2:$O$1500,0)),"")</f>
        <v>48</v>
      </c>
      <c r="R11">
        <v>7</v>
      </c>
      <c r="S11" t="str">
        <f>IFERROR(INDEX('Map Calc'!$A$2:$A$1500,MATCH(LARGE('Map Calc'!$Q$2:$Q$1500,7),'Map Calc'!$Q$2:$Q$1500,0)),"")</f>
        <v>FTL</v>
      </c>
      <c r="T11">
        <f>IFERROR(INDEX('Map Calc'!$D$2:$D$1500,MATCH(LARGE('Map Calc'!$Q$2:$Q$1500,7),'Map Calc'!$Q$2:$Q$1500,0)),"")</f>
        <v>48</v>
      </c>
      <c r="V11">
        <v>1984</v>
      </c>
      <c r="W11">
        <f>COUNTIF('Map Calc'!$B$2:$B$1500,$V11)</f>
        <v>1</v>
      </c>
      <c r="X11">
        <f>COUNTIFS('Map Calc'!$B$2:$B$1500,$V11,'Map Calc'!$P$2:$P$1500,"Yes")</f>
        <v>1</v>
      </c>
      <c r="Y11">
        <f>COUNTIF('Map Calc'!$T$2:$T$2500,$V11)</f>
        <v>6</v>
      </c>
      <c r="AA11">
        <v>6</v>
      </c>
      <c r="AB11">
        <f>COUNTIF('Map Calc'!$V$2:$V$2500,$AA11)</f>
        <v>131</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c r="AL11">
        <v>7</v>
      </c>
      <c r="AM11" t="str">
        <f>IFERROR(INDEX('Map Calc'!$A$2:$A$1500,MATCH(LARGE('Map Calc'!$AN$2:$AN$1500,7),'Map Calc'!$AN$2:$AN$1500,0)),"")</f>
        <v>Rogue</v>
      </c>
      <c r="AN11" s="23">
        <f>IFERROR(INDEX('Map Calc'!$AM$2:$AM$1500,MATCH(LARGE('Map Calc'!$AN$2:$AN$1500,7),'Map Calc'!$AN$2:$AN$1500,0)),"")</f>
        <v>276.35888671875</v>
      </c>
      <c r="AO11">
        <f>IFERROR(INDEX('Map Calc'!$AO$2:$AO$1500,MATCH(LARGE('Map Calc'!$AN$2:$AN$1500,7),'Map Calc'!$AN$2:$AN$1500,0)),"")</f>
        <v>29</v>
      </c>
      <c r="AP11">
        <f>IFERROR('Map Analysis'!$AN$2^1*INDEX('Map Calc'!$AP$2:$AP$1500,MATCH(LARGE('Map Calc'!$AN$2:$AN$1500,7),'Map Calc'!$AN$2:$AN$1500,0)),"")</f>
        <v>49</v>
      </c>
      <c r="AQ11">
        <f>IFERROR('Map Analysis'!$AN$2^2*INDEX('Map Calc'!$AQ$2:$AQ$1500,MATCH(LARGE('Map Calc'!$AN$2:$AN$1500,7),'Map Calc'!$AN$2:$AN$1500,0)),"")</f>
        <v>52</v>
      </c>
      <c r="AR11">
        <f t="shared" si="0"/>
        <v>146.35888671875</v>
      </c>
    </row>
    <row r="12" spans="1:44" x14ac:dyDescent="0.25">
      <c r="A12" s="15" t="s">
        <v>4304</v>
      </c>
      <c r="B12" s="16">
        <f>MAX('Map Calc'!$D$2:$D$1500)</f>
        <v>170</v>
      </c>
      <c r="C12" s="17" t="s">
        <v>4305</v>
      </c>
      <c r="E12" t="s">
        <v>4306</v>
      </c>
      <c r="F12">
        <f>COUNTIFS('Map Calc'!$D$2:$D$1500,"&gt;=10",'Map Calc'!$D$2:$D$1500,"&lt;=24")</f>
        <v>23</v>
      </c>
      <c r="G12">
        <f>COUNTIFS('Map Calc'!$D$2:$D$1500,"&gt;=10",'Map Calc'!$D$2:$D$1500,"&lt;=24",'Map Calc'!$P$2:$P$1500,"Yes")</f>
        <v>23</v>
      </c>
      <c r="H12">
        <f>COUNTIFS('Map Calc'!$AI$2:$AI$1500,"&gt;=10",'Map Calc'!$AI$2:$AI$1500,"&lt;=24")</f>
        <v>17</v>
      </c>
      <c r="N12">
        <v>8</v>
      </c>
      <c r="O12" t="str">
        <f>IFERROR(INDEX('Map Calc'!$A$2:$A$1500,MATCH(LARGE('Map Calc'!$O$2:$O$1500,8),'Map Calc'!$O$2:$O$1500,0)),"")</f>
        <v>Diablo</v>
      </c>
      <c r="P12">
        <f>IFERROR(INDEX('Map Calc'!$D$2:$D$1500,MATCH(LARGE('Map Calc'!$O$2:$O$1500,8),'Map Calc'!$O$2:$O$1500,0)),"")</f>
        <v>38</v>
      </c>
      <c r="R12">
        <v>8</v>
      </c>
      <c r="S12" t="str">
        <f>IFERROR(INDEX('Map Calc'!$A$2:$A$1500,MATCH(LARGE('Map Calc'!$Q$2:$Q$1500,8),'Map Calc'!$Q$2:$Q$1500,0)),"")</f>
        <v>Diablo</v>
      </c>
      <c r="T12">
        <f>IFERROR(INDEX('Map Calc'!$D$2:$D$1500,MATCH(LARGE('Map Calc'!$Q$2:$Q$1500,8),'Map Calc'!$Q$2:$Q$1500,0)),"")</f>
        <v>38</v>
      </c>
      <c r="V12">
        <v>1985</v>
      </c>
      <c r="W12">
        <f>COUNTIF('Map Calc'!$B$2:$B$1500,$V12)</f>
        <v>0</v>
      </c>
      <c r="X12">
        <f>COUNTIFS('Map Calc'!$B$2:$B$1500,$V12,'Map Calc'!$P$2:$P$1500,"Yes")</f>
        <v>0</v>
      </c>
      <c r="Y12">
        <f>COUNTIF('Map Calc'!$T$2:$T$2500,$V12)</f>
        <v>0</v>
      </c>
      <c r="AA12">
        <v>7</v>
      </c>
      <c r="AB12">
        <f>COUNTIF('Map Calc'!$V$2:$V$2500,$AA12)</f>
        <v>107</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c r="AL12">
        <v>8</v>
      </c>
      <c r="AM12" t="str">
        <f>IFERROR(INDEX('Map Calc'!$A$2:$A$1500,MATCH(LARGE('Map Calc'!$AN$2:$AN$1500,8),'Map Calc'!$AN$2:$AN$1500,0)),"")</f>
        <v>Desktop Dungeons</v>
      </c>
      <c r="AN12" s="23">
        <f>IFERROR(INDEX('Map Calc'!$AM$2:$AM$1500,MATCH(LARGE('Map Calc'!$AN$2:$AN$1500,8),'Map Calc'!$AN$2:$AN$1500,0)),"")</f>
        <v>260.78125</v>
      </c>
      <c r="AO12">
        <f>IFERROR(INDEX('Map Calc'!$AO$2:$AO$1500,MATCH(LARGE('Map Calc'!$AN$2:$AN$1500,8),'Map Calc'!$AN$2:$AN$1500,0)),"")</f>
        <v>4</v>
      </c>
      <c r="AP12">
        <f>IFERROR('Map Analysis'!$AN$2^1*INDEX('Map Calc'!$AP$2:$AP$1500,MATCH(LARGE('Map Calc'!$AN$2:$AN$1500,8),'Map Calc'!$AN$2:$AN$1500,0)),"")</f>
        <v>43</v>
      </c>
      <c r="AQ12">
        <f>IFERROR('Map Analysis'!$AN$2^2*INDEX('Map Calc'!$AQ$2:$AQ$1500,MATCH(LARGE('Map Calc'!$AN$2:$AN$1500,8),'Map Calc'!$AN$2:$AN$1500,0)),"")</f>
        <v>98.5</v>
      </c>
      <c r="AR12">
        <f t="shared" si="0"/>
        <v>115.28125</v>
      </c>
    </row>
    <row r="13" spans="1:44" x14ac:dyDescent="0.25">
      <c r="A13" s="15" t="s">
        <v>4307</v>
      </c>
      <c r="B13" s="16">
        <f>COUNTIF('Map Calc'!$D$2:$D$1500,1)</f>
        <v>353</v>
      </c>
      <c r="C13" s="17" t="s">
        <v>4308</v>
      </c>
      <c r="E13" t="s">
        <v>4309</v>
      </c>
      <c r="F13">
        <f>COUNTIFS('Map Calc'!$D$2:$D$1500,"&gt;=25")</f>
        <v>18</v>
      </c>
      <c r="G13">
        <f>COUNTIFS('Map Calc'!$D$2:$D$1500,"&gt;=25",'Map Calc'!$P$2:$P$1500,"Yes")</f>
        <v>18</v>
      </c>
      <c r="H13">
        <f>COUNTIFS('Map Calc'!$AI$2:$AI$1500,"&gt;=25")</f>
        <v>9</v>
      </c>
      <c r="N13">
        <v>9</v>
      </c>
      <c r="O13" t="str">
        <f>IFERROR(INDEX('Map Calc'!$A$2:$A$1500,MATCH(LARGE('Map Calc'!$O$2:$O$1500,9),'Map Calc'!$O$2:$O$1500,0)),"")</f>
        <v>NetHack</v>
      </c>
      <c r="P13">
        <f>IFERROR(INDEX('Map Calc'!$D$2:$D$1500,MATCH(LARGE('Map Calc'!$O$2:$O$1500,9),'Map Calc'!$O$2:$O$1500,0)),"")</f>
        <v>37</v>
      </c>
      <c r="R13">
        <v>9</v>
      </c>
      <c r="S13" t="str">
        <f>IFERROR(INDEX('Map Calc'!$A$2:$A$1500,MATCH(LARGE('Map Calc'!$Q$2:$Q$1500,9),'Map Calc'!$Q$2:$Q$1500,0)),"")</f>
        <v>NetHack</v>
      </c>
      <c r="T13">
        <f>IFERROR(INDEX('Map Calc'!$D$2:$D$1500,MATCH(LARGE('Map Calc'!$Q$2:$Q$1500,9),'Map Calc'!$Q$2:$Q$1500,0)),"")</f>
        <v>37</v>
      </c>
      <c r="V13">
        <v>1986</v>
      </c>
      <c r="W13">
        <f>COUNTIF('Map Calc'!$B$2:$B$1500,$V13)</f>
        <v>1</v>
      </c>
      <c r="X13">
        <f>COUNTIFS('Map Calc'!$B$2:$B$1500,$V13,'Map Calc'!$P$2:$P$1500,"Yes")</f>
        <v>1</v>
      </c>
      <c r="Y13">
        <f>COUNTIF('Map Calc'!$T$2:$T$2500,$V13)</f>
        <v>1</v>
      </c>
      <c r="AA13">
        <v>8</v>
      </c>
      <c r="AB13">
        <f>COUNTIF('Map Calc'!$V$2:$V$2500,$AA13)</f>
        <v>89</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c r="AL13">
        <v>9</v>
      </c>
      <c r="AM13" t="str">
        <f>IFERROR(INDEX('Map Calc'!$A$2:$A$1500,MATCH(LARGE('Map Calc'!$AN$2:$AN$1500,9),'Map Calc'!$AN$2:$AN$1500,0)),"")</f>
        <v>Darkest Dungeon</v>
      </c>
      <c r="AN13" s="23">
        <f>IFERROR(INDEX('Map Calc'!$AM$2:$AM$1500,MATCH(LARGE('Map Calc'!$AN$2:$AN$1500,9),'Map Calc'!$AN$2:$AN$1500,0)),"")</f>
        <v>241.3125</v>
      </c>
      <c r="AO13">
        <f>IFERROR(INDEX('Map Calc'!$AO$2:$AO$1500,MATCH(LARGE('Map Calc'!$AN$2:$AN$1500,9),'Map Calc'!$AN$2:$AN$1500,0)),"")</f>
        <v>31</v>
      </c>
      <c r="AP13">
        <f>IFERROR('Map Analysis'!$AN$2^1*INDEX('Map Calc'!$AP$2:$AP$1500,MATCH(LARGE('Map Calc'!$AN$2:$AN$1500,9),'Map Calc'!$AN$2:$AN$1500,0)),"")</f>
        <v>120.5</v>
      </c>
      <c r="AQ13">
        <f>IFERROR('Map Analysis'!$AN$2^2*INDEX('Map Calc'!$AQ$2:$AQ$1500,MATCH(LARGE('Map Calc'!$AN$2:$AN$1500,9),'Map Calc'!$AN$2:$AN$1500,0)),"")</f>
        <v>68.75</v>
      </c>
      <c r="AR13">
        <f t="shared" si="0"/>
        <v>21.0625</v>
      </c>
    </row>
    <row r="14" spans="1:44" x14ac:dyDescent="0.25">
      <c r="A14" s="15" t="s">
        <v>4310</v>
      </c>
      <c r="B14" s="16">
        <f>COUNTIF('Map Calc'!$D$2:$D$1500,0)</f>
        <v>87</v>
      </c>
      <c r="C14" s="17" t="s">
        <v>14314</v>
      </c>
      <c r="N14">
        <v>10</v>
      </c>
      <c r="O14" t="str">
        <f>IFERROR(INDEX('Map Calc'!$A$2:$A$1500,MATCH(LARGE('Map Calc'!$O$2:$O$1500,10),'Map Calc'!$O$2:$O$1500,0)),"")</f>
        <v>Enter the Gungeon</v>
      </c>
      <c r="P14">
        <f>IFERROR(INDEX('Map Calc'!$D$2:$D$1500,MATCH(LARGE('Map Calc'!$O$2:$O$1500,10),'Map Calc'!$O$2:$O$1500,0)),"")</f>
        <v>36</v>
      </c>
      <c r="R14">
        <v>10</v>
      </c>
      <c r="S14" t="str">
        <f>IFERROR(INDEX('Map Calc'!$A$2:$A$1500,MATCH(LARGE('Map Calc'!$Q$2:$Q$1500,10),'Map Calc'!$Q$2:$Q$1500,0)),"")</f>
        <v>Enter the Gungeon</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Dead Cells</v>
      </c>
      <c r="AJ14">
        <f>IFERROR(INDEX('Map Calc'!$AI$2:$AI$1500,MATCH(LARGE('Map Calc'!$AJ$2:$AJ$1500,10),'Map Calc'!$AJ$2:$AJ$1500,0)),"")</f>
        <v>24</v>
      </c>
      <c r="AL14">
        <v>10</v>
      </c>
      <c r="AM14" t="str">
        <f>IFERROR(INDEX('Map Calc'!$A$2:$A$1500,MATCH(LARGE('Map Calc'!$AN$2:$AN$1500,10),'Map Calc'!$AN$2:$AN$1500,0)),"")</f>
        <v>Dream Quest</v>
      </c>
      <c r="AN14" s="23">
        <f>IFERROR(INDEX('Map Calc'!$AM$2:$AM$1500,MATCH(LARGE('Map Calc'!$AN$2:$AN$1500,10),'Map Calc'!$AN$2:$AN$1500,0)),"")</f>
        <v>177.9375</v>
      </c>
      <c r="AO14">
        <f>IFERROR(INDEX('Map Calc'!$AO$2:$AO$1500,MATCH(LARGE('Map Calc'!$AN$2:$AN$1500,10),'Map Calc'!$AN$2:$AN$1500,0)),"")</f>
        <v>4</v>
      </c>
      <c r="AP14">
        <f>IFERROR('Map Analysis'!$AN$2^1*INDEX('Map Calc'!$AP$2:$AP$1500,MATCH(LARGE('Map Calc'!$AN$2:$AN$1500,10),'Map Calc'!$AN$2:$AN$1500,0)),"")</f>
        <v>88.5</v>
      </c>
      <c r="AQ14">
        <f>IFERROR('Map Analysis'!$AN$2^2*INDEX('Map Calc'!$AQ$2:$AQ$1500,MATCH(LARGE('Map Calc'!$AN$2:$AN$1500,10),'Map Calc'!$AN$2:$AN$1500,0)),"")</f>
        <v>63.5</v>
      </c>
      <c r="AR14">
        <f t="shared" si="0"/>
        <v>21.9375</v>
      </c>
    </row>
    <row r="15" spans="1:44" x14ac:dyDescent="0.25">
      <c r="A15" s="15" t="s">
        <v>4311</v>
      </c>
      <c r="B15" s="16">
        <f>B13+B14</f>
        <v>440</v>
      </c>
      <c r="C15" s="17" t="s">
        <v>4312</v>
      </c>
      <c r="N15">
        <v>11</v>
      </c>
      <c r="O15" t="str">
        <f>IFERROR(INDEX('Map Calc'!$A$2:$A$1500,MATCH(LARGE('Map Calc'!$O$2:$O$1500,11),'Map Calc'!$O$2:$O$1500,0)),"")</f>
        <v>Dead Cells</v>
      </c>
      <c r="P15">
        <f>IFERROR(INDEX('Map Calc'!$D$2:$D$1500,MATCH(LARGE('Map Calc'!$O$2:$O$1500,11),'Map Calc'!$O$2:$O$1500,0)),"")</f>
        <v>35</v>
      </c>
      <c r="R15">
        <v>11</v>
      </c>
      <c r="S15" t="str">
        <f>IFERROR(INDEX('Map Calc'!$A$2:$A$1500,MATCH(LARGE('Map Calc'!$Q$2:$Q$1500,11),'Map Calc'!$Q$2:$Q$1500,0)),"")</f>
        <v>Dead Cells</v>
      </c>
      <c r="T15">
        <f>IFERROR(INDEX('Map Calc'!$D$2:$D$1500,MATCH(LARGE('Map Calc'!$Q$2:$Q$1500,11),'Map Calc'!$Q$2:$Q$1500,0)),"")</f>
        <v>35</v>
      </c>
      <c r="V15">
        <v>1988</v>
      </c>
      <c r="W15">
        <f>COUNTIF('Map Calc'!$B$2:$B$1500,$V15)</f>
        <v>0</v>
      </c>
      <c r="X15">
        <f>COUNTIFS('Map Calc'!$B$2:$B$1500,$V15,'Map Calc'!$P$2:$P$1500,"Yes")</f>
        <v>0</v>
      </c>
      <c r="Y15">
        <f>COUNTIF('Map Calc'!$T$2:$T$2500,$V15)</f>
        <v>0</v>
      </c>
      <c r="AA15">
        <v>10</v>
      </c>
      <c r="AB15">
        <f>COUNTIF('Map Calc'!$V$2:$V$2500,$AA15)</f>
        <v>37</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Rogue</v>
      </c>
      <c r="AJ15">
        <f>IFERROR(INDEX('Map Calc'!$AI$2:$AI$1500,MATCH(LARGE('Map Calc'!$AJ$2:$AJ$1500,11),'Map Calc'!$AJ$2:$AJ$1500,0)),"")</f>
        <v>23</v>
      </c>
      <c r="AL15">
        <v>11</v>
      </c>
      <c r="AM15" t="str">
        <f>IFERROR(INDEX('Map Calc'!$A$2:$A$1500,MATCH(LARGE('Map Calc'!$AN$2:$AN$1500,11),'Map Calc'!$AN$2:$AN$1500,0)),"")</f>
        <v>Dungeon Crawl Stone Soup</v>
      </c>
      <c r="AN15" s="23">
        <f>IFERROR(INDEX('Map Calc'!$AM$2:$AM$1500,MATCH(LARGE('Map Calc'!$AN$2:$AN$1500,11),'Map Calc'!$AN$2:$AN$1500,0)),"")</f>
        <v>144.890625</v>
      </c>
      <c r="AO15">
        <f>IFERROR(INDEX('Map Calc'!$AO$2:$AO$1500,MATCH(LARGE('Map Calc'!$AN$2:$AN$1500,11),'Map Calc'!$AN$2:$AN$1500,0)),"")</f>
        <v>10</v>
      </c>
      <c r="AP15">
        <f>IFERROR('Map Analysis'!$AN$2^1*INDEX('Map Calc'!$AP$2:$AP$1500,MATCH(LARGE('Map Calc'!$AN$2:$AN$1500,11),'Map Calc'!$AN$2:$AN$1500,0)),"")</f>
        <v>5.5</v>
      </c>
      <c r="AQ15">
        <f>IFERROR('Map Analysis'!$AN$2^2*INDEX('Map Calc'!$AQ$2:$AQ$1500,MATCH(LARGE('Map Calc'!$AN$2:$AN$1500,11),'Map Calc'!$AN$2:$AN$1500,0)),"")</f>
        <v>22.5</v>
      </c>
      <c r="AR15">
        <f t="shared" si="0"/>
        <v>106.890625</v>
      </c>
    </row>
    <row r="16" spans="1:44" x14ac:dyDescent="0.25">
      <c r="A16" s="15" t="s">
        <v>4313</v>
      </c>
      <c r="B16" s="16">
        <f>COUNTIFS('Map Calc'!$P$2:$P$1500,"Yes",'Map Calc'!$D$2:$D$1500,"&gt;1")</f>
        <v>364</v>
      </c>
      <c r="C16" s="17" t="s">
        <v>4314</v>
      </c>
      <c r="N16">
        <v>12</v>
      </c>
      <c r="O16" t="str">
        <f>IFERROR(INDEX('Map Calc'!$A$2:$A$1500,MATCH(LARGE('Map Calc'!$O$2:$O$1500,12),'Map Calc'!$O$2:$O$1500,0)),"")</f>
        <v>Nuclear Throne</v>
      </c>
      <c r="P16">
        <f>IFERROR(INDEX('Map Calc'!$D$2:$D$1500,MATCH(LARGE('Map Calc'!$O$2:$O$1500,12),'Map Calc'!$O$2:$O$1500,0)),"")</f>
        <v>31</v>
      </c>
      <c r="R16">
        <v>12</v>
      </c>
      <c r="S16" t="str">
        <f>IFERROR(INDEX('Map Calc'!$A$2:$A$1500,MATCH(LARGE('Map Calc'!$Q$2:$Q$1500,12),'Map Calc'!$Q$2:$Q$1500,0)),"")</f>
        <v>Nuclear Throne</v>
      </c>
      <c r="T16">
        <f>IFERROR(INDEX('Map Calc'!$D$2:$D$1500,MATCH(LARGE('Map Calc'!$Q$2:$Q$1500,12),'Map Calc'!$Q$2:$Q$1500,0)),"")</f>
        <v>31</v>
      </c>
      <c r="V16">
        <v>1989</v>
      </c>
      <c r="W16">
        <f>COUNTIF('Map Calc'!$B$2:$B$1500,$V16)</f>
        <v>0</v>
      </c>
      <c r="X16">
        <f>COUNTIFS('Map Calc'!$B$2:$B$1500,$V16,'Map Calc'!$P$2:$P$1500,"Yes")</f>
        <v>0</v>
      </c>
      <c r="Y16">
        <f>COUNTIF('Map Calc'!$T$2:$T$2500,$V16)</f>
        <v>0</v>
      </c>
      <c r="AA16" t="s">
        <v>4315</v>
      </c>
      <c r="AB16">
        <f>COUNTIFS('Map Calc'!$V$2:$V$2500,"&gt;=11",'Map Calc'!$V$2:$V$2500,"&lt;=20")</f>
        <v>175</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23</v>
      </c>
      <c r="AL16">
        <v>12</v>
      </c>
      <c r="AM16" t="str">
        <f>IFERROR(INDEX('Map Calc'!$A$2:$A$1500,MATCH(LARGE('Map Calc'!$AN$2:$AN$1500,12),'Map Calc'!$AN$2:$AN$1500,0)),"")</f>
        <v>Weird Worlds: Return to Infinite Space</v>
      </c>
      <c r="AN16" s="23">
        <f>IFERROR(INDEX('Map Calc'!$AM$2:$AM$1500,MATCH(LARGE('Map Calc'!$AN$2:$AN$1500,12),'Map Calc'!$AN$2:$AN$1500,0)),"")</f>
        <v>141.796875</v>
      </c>
      <c r="AO16">
        <f>IFERROR(INDEX('Map Calc'!$AO$2:$AO$1500,MATCH(LARGE('Map Calc'!$AN$2:$AN$1500,12),'Map Calc'!$AN$2:$AN$1500,0)),"")</f>
        <v>2</v>
      </c>
      <c r="AP16">
        <f>IFERROR('Map Analysis'!$AN$2^1*INDEX('Map Calc'!$AP$2:$AP$1500,MATCH(LARGE('Map Calc'!$AN$2:$AN$1500,12),'Map Calc'!$AN$2:$AN$1500,0)),"")</f>
        <v>23</v>
      </c>
      <c r="AQ16">
        <f>IFERROR('Map Analysis'!$AN$2^2*INDEX('Map Calc'!$AQ$2:$AQ$1500,MATCH(LARGE('Map Calc'!$AN$2:$AN$1500,12),'Map Calc'!$AN$2:$AN$1500,0)),"")</f>
        <v>60</v>
      </c>
      <c r="AR16">
        <f t="shared" si="0"/>
        <v>56.796875</v>
      </c>
    </row>
    <row r="17" spans="1:44" x14ac:dyDescent="0.25">
      <c r="A17" s="15" t="s">
        <v>4316</v>
      </c>
      <c r="B17" s="16">
        <f>COUNTIFS('Map Calc'!$P$2:$P$1500,"Yes",'Map Calc'!$D$2:$D$1500,"&lt;=1")</f>
        <v>246</v>
      </c>
      <c r="C17" s="17" t="s">
        <v>4317</v>
      </c>
      <c r="N17">
        <v>13</v>
      </c>
      <c r="O17" t="str">
        <f>IFERROR(INDEX('Map Calc'!$A$2:$A$1500,MATCH(LARGE('Map Calc'!$O$2:$O$1500,13),'Map Calc'!$O$2:$O$1500,0)),"")</f>
        <v>Luck be a Landlord</v>
      </c>
      <c r="P17">
        <f>IFERROR(INDEX('Map Calc'!$D$2:$D$1500,MATCH(LARGE('Map Calc'!$O$2:$O$1500,13),'Map Calc'!$O$2:$O$1500,0)),"")</f>
        <v>31</v>
      </c>
      <c r="R17">
        <v>13</v>
      </c>
      <c r="S17" t="str">
        <f>IFERROR(INDEX('Map Calc'!$A$2:$A$1500,MATCH(LARGE('Map Calc'!$Q$2:$Q$1500,13),'Map Calc'!$Q$2:$Q$1500,0)),"")</f>
        <v>Luck be a Landlord</v>
      </c>
      <c r="T17">
        <f>IFERROR(INDEX('Map Calc'!$D$2:$D$1500,MATCH(LARGE('Map Calc'!$Q$2:$Q$1500,13),'Map Calc'!$Q$2:$Q$1500,0)),"")</f>
        <v>31</v>
      </c>
      <c r="V17">
        <v>1990</v>
      </c>
      <c r="W17">
        <f>COUNTIF('Map Calc'!$B$2:$B$1500,$V17)</f>
        <v>3</v>
      </c>
      <c r="X17">
        <f>COUNTIFS('Map Calc'!$B$2:$B$1500,$V17,'Map Calc'!$P$2:$P$1500,"Yes")</f>
        <v>3</v>
      </c>
      <c r="Y17">
        <f>COUNTIF('Map Calc'!$T$2:$T$2500,$V17)</f>
        <v>15</v>
      </c>
      <c r="AA17" t="s">
        <v>4318</v>
      </c>
      <c r="AB17">
        <f>COUNTIF('Map Calc'!$V$2:$V$2500,"&gt;=21")</f>
        <v>119</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Diablo</v>
      </c>
      <c r="AJ17">
        <f>IFERROR(INDEX('Map Calc'!$AI$2:$AI$1500,MATCH(LARGE('Map Calc'!$AJ$2:$AJ$1500,13),'Map Calc'!$AJ$2:$AJ$1500,0)),"")</f>
        <v>22</v>
      </c>
      <c r="AL17">
        <v>13</v>
      </c>
      <c r="AM17" t="str">
        <f>IFERROR(INDEX('Map Calc'!$A$2:$A$1500,MATCH(LARGE('Map Calc'!$AN$2:$AN$1500,13),'Map Calc'!$AN$2:$AN$1500,0)),"")</f>
        <v>Vampire Survivors</v>
      </c>
      <c r="AN17" s="23">
        <f>IFERROR(INDEX('Map Calc'!$AM$2:$AM$1500,MATCH(LARGE('Map Calc'!$AN$2:$AN$1500,13),'Map Calc'!$AN$2:$AN$1500,0)),"")</f>
        <v>138.5</v>
      </c>
      <c r="AO17">
        <f>IFERROR(INDEX('Map Calc'!$AO$2:$AO$1500,MATCH(LARGE('Map Calc'!$AN$2:$AN$1500,13),'Map Calc'!$AN$2:$AN$1500,0)),"")</f>
        <v>101</v>
      </c>
      <c r="AP17">
        <f>IFERROR('Map Analysis'!$AN$2^1*INDEX('Map Calc'!$AP$2:$AP$1500,MATCH(LARGE('Map Calc'!$AN$2:$AN$1500,13),'Map Calc'!$AN$2:$AN$1500,0)),"")</f>
        <v>35</v>
      </c>
      <c r="AQ17">
        <f>IFERROR('Map Analysis'!$AN$2^2*INDEX('Map Calc'!$AQ$2:$AQ$1500,MATCH(LARGE('Map Calc'!$AN$2:$AN$1500,13),'Map Calc'!$AN$2:$AN$1500,0)),"")</f>
        <v>2.5</v>
      </c>
      <c r="AR17">
        <f t="shared" si="0"/>
        <v>0</v>
      </c>
    </row>
    <row r="18" spans="1:44" x14ac:dyDescent="0.25">
      <c r="A18" s="15" t="s">
        <v>4319</v>
      </c>
      <c r="B18" s="16">
        <f>SUMPRODUCT(('Map Calc'!$V$2:$V$2500&lt;&gt;"")*('Map Calc'!$V$2:$V$2500&lt;0))</f>
        <v>4</v>
      </c>
      <c r="C18" s="17" t="s">
        <v>4320</v>
      </c>
      <c r="N18">
        <v>14</v>
      </c>
      <c r="O18" t="str">
        <f>IFERROR(INDEX('Map Calc'!$A$2:$A$1500,MATCH(LARGE('Map Calc'!$O$2:$O$1500,14),'Map Calc'!$O$2:$O$1500,0)),"")</f>
        <v>Into the Breach</v>
      </c>
      <c r="P18">
        <f>IFERROR(INDEX('Map Calc'!$D$2:$D$1500,MATCH(LARGE('Map Calc'!$O$2:$O$1500,14),'Map Calc'!$O$2:$O$1500,0)),"")</f>
        <v>31</v>
      </c>
      <c r="R18">
        <v>14</v>
      </c>
      <c r="S18" t="str">
        <f>IFERROR(INDEX('Map Calc'!$A$2:$A$1500,MATCH(LARGE('Map Calc'!$Q$2:$Q$1500,14),'Map Calc'!$Q$2:$Q$1500,0)),"")</f>
        <v>Into the Breach</v>
      </c>
      <c r="T18">
        <f>IFERROR(INDEX('Map Calc'!$D$2:$D$1500,MATCH(LARGE('Map Calc'!$Q$2:$Q$1500,14),'Map Calc'!$Q$2:$Q$1500,0)),"")</f>
        <v>31</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Into the Breach</v>
      </c>
      <c r="AJ18">
        <f>IFERROR(INDEX('Map Calc'!$AI$2:$AI$1500,MATCH(LARGE('Map Calc'!$AJ$2:$AJ$1500,14),'Map Calc'!$AJ$2:$AJ$1500,0)),"")</f>
        <v>21</v>
      </c>
      <c r="AL18">
        <v>14</v>
      </c>
      <c r="AM18" t="str">
        <f>IFERROR(INDEX('Map Calc'!$A$2:$A$1500,MATCH(LARGE('Map Calc'!$AN$2:$AN$1500,14),'Map Calc'!$AN$2:$AN$1500,0)),"")</f>
        <v>Rogue Legacy</v>
      </c>
      <c r="AN18" s="23">
        <f>IFERROR(INDEX('Map Calc'!$AM$2:$AM$1500,MATCH(LARGE('Map Calc'!$AN$2:$AN$1500,14),'Map Calc'!$AN$2:$AN$1500,0)),"")</f>
        <v>119.9375</v>
      </c>
      <c r="AO18">
        <f>IFERROR(INDEX('Map Calc'!$AO$2:$AO$1500,MATCH(LARGE('Map Calc'!$AN$2:$AN$1500,14),'Map Calc'!$AN$2:$AN$1500,0)),"")</f>
        <v>19</v>
      </c>
      <c r="AP18">
        <f>IFERROR('Map Analysis'!$AN$2^1*INDEX('Map Calc'!$AP$2:$AP$1500,MATCH(LARGE('Map Calc'!$AN$2:$AN$1500,14),'Map Calc'!$AN$2:$AN$1500,0)),"")</f>
        <v>59.5</v>
      </c>
      <c r="AQ18">
        <f>IFERROR('Map Analysis'!$AN$2^2*INDEX('Map Calc'!$AQ$2:$AQ$1500,MATCH(LARGE('Map Calc'!$AN$2:$AN$1500,14),'Map Calc'!$AN$2:$AN$1500,0)),"")</f>
        <v>34.5</v>
      </c>
      <c r="AR18">
        <f t="shared" si="0"/>
        <v>6.9375</v>
      </c>
    </row>
    <row r="19" spans="1:44" x14ac:dyDescent="0.25">
      <c r="A19" s="15" t="s">
        <v>4321</v>
      </c>
      <c r="B19" s="16">
        <f>SUMPRODUCT(('Map Calc'!$V$2:$V$2500&lt;&gt;"")*('Map Calc'!$V$2:$V$2500=0))</f>
        <v>14</v>
      </c>
      <c r="C19" s="17" t="s">
        <v>4322</v>
      </c>
      <c r="N19">
        <v>15</v>
      </c>
      <c r="O19" t="str">
        <f>IFERROR(INDEX('Map Calc'!$A$2:$A$1500,MATCH(LARGE('Map Calc'!$O$2:$O$1500,15),'Map Calc'!$O$2:$O$1500,0)),"")</f>
        <v>Darkest Dungeon</v>
      </c>
      <c r="P19">
        <f>IFERROR(INDEX('Map Calc'!$D$2:$D$1500,MATCH(LARGE('Map Calc'!$O$2:$O$1500,15),'Map Calc'!$O$2:$O$1500,0)),"")</f>
        <v>31</v>
      </c>
      <c r="R19">
        <v>15</v>
      </c>
      <c r="S19" t="str">
        <f>IFERROR(INDEX('Map Calc'!$A$2:$A$1500,MATCH(LARGE('Map Calc'!$Q$2:$Q$1500,15),'Map Calc'!$Q$2:$Q$1500,0)),"")</f>
        <v>Darkest Dungeon</v>
      </c>
      <c r="T19">
        <f>IFERROR(INDEX('Map Calc'!$D$2:$D$1500,MATCH(LARGE('Map Calc'!$Q$2:$Q$1500,15),'Map Calc'!$Q$2:$Q$1500,0)),"")</f>
        <v>31</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Darkest Dungeon</v>
      </c>
      <c r="AJ19">
        <f>IFERROR(INDEX('Map Calc'!$AI$2:$AI$1500,MATCH(LARGE('Map Calc'!$AJ$2:$AJ$1500,15),'Map Calc'!$AJ$2:$AJ$1500,0)),"")</f>
        <v>20</v>
      </c>
      <c r="AL19">
        <v>15</v>
      </c>
      <c r="AM19" t="str">
        <f>IFERROR(INDEX('Map Calc'!$A$2:$A$1500,MATCH(LARGE('Map Calc'!$AN$2:$AN$1500,15),'Map Calc'!$AN$2:$AN$1500,0)),"")</f>
        <v>Linley's Dungeon Crawl</v>
      </c>
      <c r="AN19" s="23">
        <f>IFERROR(INDEX('Map Calc'!$AM$2:$AM$1500,MATCH(LARGE('Map Calc'!$AN$2:$AN$1500,15),'Map Calc'!$AN$2:$AN$1500,0)),"")</f>
        <v>119.01953125</v>
      </c>
      <c r="AO19">
        <f>IFERROR(INDEX('Map Calc'!$AO$2:$AO$1500,MATCH(LARGE('Map Calc'!$AN$2:$AN$1500,15),'Map Calc'!$AN$2:$AN$1500,0)),"")</f>
        <v>5</v>
      </c>
      <c r="AP19">
        <f>IFERROR('Map Analysis'!$AN$2^1*INDEX('Map Calc'!$AP$2:$AP$1500,MATCH(LARGE('Map Calc'!$AN$2:$AN$1500,15),'Map Calc'!$AN$2:$AN$1500,0)),"")</f>
        <v>10</v>
      </c>
      <c r="AQ19">
        <f>IFERROR('Map Analysis'!$AN$2^2*INDEX('Map Calc'!$AQ$2:$AQ$1500,MATCH(LARGE('Map Calc'!$AN$2:$AN$1500,15),'Map Calc'!$AN$2:$AN$1500,0)),"")</f>
        <v>4.25</v>
      </c>
      <c r="AR19">
        <f t="shared" si="0"/>
        <v>99.76953125</v>
      </c>
    </row>
    <row r="20" spans="1:44" x14ac:dyDescent="0.25">
      <c r="A20" s="15" t="s">
        <v>4323</v>
      </c>
      <c r="B20" s="22">
        <f>MEDIAN('Map Calc'!$V$2:$V$2500)</f>
        <v>5</v>
      </c>
      <c r="C20" s="17" t="s">
        <v>4324</v>
      </c>
      <c r="N20">
        <v>16</v>
      </c>
      <c r="O20" t="str">
        <f>IFERROR(INDEX('Map Calc'!$A$2:$A$1500,MATCH(LARGE('Map Calc'!$O$2:$O$1500,16),'Map Calc'!$O$2:$O$1500,0)),"")</f>
        <v>Rogue</v>
      </c>
      <c r="P20">
        <f>IFERROR(INDEX('Map Calc'!$D$2:$D$1500,MATCH(LARGE('Map Calc'!$O$2:$O$1500,16),'Map Calc'!$O$2:$O$1500,0)),"")</f>
        <v>29</v>
      </c>
      <c r="R20">
        <v>16</v>
      </c>
      <c r="S20" t="str">
        <f>IFERROR(INDEX('Map Calc'!$A$2:$A$1500,MATCH(LARGE('Map Calc'!$Q$2:$Q$1500,16),'Map Calc'!$Q$2:$Q$1500,0)),"")</f>
        <v>Rogue</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Torneko's Great Adventure: Mystery Dungeon</v>
      </c>
      <c r="AJ20">
        <f>IFERROR(INDEX('Map Calc'!$AI$2:$AI$1500,MATCH(LARGE('Map Calc'!$AJ$2:$AJ$1500,16),'Map Calc'!$AJ$2:$AJ$1500,0)),"")</f>
        <v>19</v>
      </c>
      <c r="AL20">
        <v>16</v>
      </c>
      <c r="AM20" t="str">
        <f>IFERROR(INDEX('Map Calc'!$A$2:$A$1500,MATCH(LARGE('Map Calc'!$AN$2:$AN$1500,16),'Map Calc'!$AN$2:$AN$1500,0)),"")</f>
        <v>Enter the Gungeon</v>
      </c>
      <c r="AN20" s="23">
        <f>IFERROR(INDEX('Map Calc'!$AM$2:$AM$1500,MATCH(LARGE('Map Calc'!$AN$2:$AN$1500,16),'Map Calc'!$AN$2:$AN$1500,0)),"")</f>
        <v>89.625</v>
      </c>
      <c r="AO20">
        <f>IFERROR(INDEX('Map Calc'!$AO$2:$AO$1500,MATCH(LARGE('Map Calc'!$AN$2:$AN$1500,16),'Map Calc'!$AN$2:$AN$1500,0)),"")</f>
        <v>33</v>
      </c>
      <c r="AP20">
        <f>IFERROR('Map Analysis'!$AN$2^1*INDEX('Map Calc'!$AP$2:$AP$1500,MATCH(LARGE('Map Calc'!$AN$2:$AN$1500,16),'Map Calc'!$AN$2:$AN$1500,0)),"")</f>
        <v>47.5</v>
      </c>
      <c r="AQ20">
        <f>IFERROR('Map Analysis'!$AN$2^2*INDEX('Map Calc'!$AQ$2:$AQ$1500,MATCH(LARGE('Map Calc'!$AN$2:$AN$1500,16),'Map Calc'!$AN$2:$AN$1500,0)),"")</f>
        <v>8.75</v>
      </c>
      <c r="AR20">
        <f t="shared" si="0"/>
        <v>0.375</v>
      </c>
    </row>
    <row r="21" spans="1:44" x14ac:dyDescent="0.25">
      <c r="A21" s="15" t="s">
        <v>4325</v>
      </c>
      <c r="B21" s="16">
        <f>COUNTIF(connections!$D:$D,"Yes")</f>
        <v>165</v>
      </c>
      <c r="C21" s="17" t="s">
        <v>4326</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19</v>
      </c>
      <c r="AL21">
        <v>17</v>
      </c>
      <c r="AM21" t="str">
        <f>IFERROR(INDEX('Map Calc'!$A$2:$A$1500,MATCH(LARGE('Map Calc'!$AN$2:$AN$1500,17),'Map Calc'!$AN$2:$AN$1500,0)),"")</f>
        <v>Dead Cells</v>
      </c>
      <c r="AN21" s="23">
        <f>IFERROR(INDEX('Map Calc'!$AM$2:$AM$1500,MATCH(LARGE('Map Calc'!$AN$2:$AN$1500,17),'Map Calc'!$AN$2:$AN$1500,0)),"")</f>
        <v>87.125</v>
      </c>
      <c r="AO21">
        <f>IFERROR(INDEX('Map Calc'!$AO$2:$AO$1500,MATCH(LARGE('Map Calc'!$AN$2:$AN$1500,17),'Map Calc'!$AN$2:$AN$1500,0)),"")</f>
        <v>32</v>
      </c>
      <c r="AP21">
        <f>IFERROR('Map Analysis'!$AN$2^1*INDEX('Map Calc'!$AP$2:$AP$1500,MATCH(LARGE('Map Calc'!$AN$2:$AN$1500,17),'Map Calc'!$AN$2:$AN$1500,0)),"")</f>
        <v>42.5</v>
      </c>
      <c r="AQ21">
        <f>IFERROR('Map Analysis'!$AN$2^2*INDEX('Map Calc'!$AQ$2:$AQ$1500,MATCH(LARGE('Map Calc'!$AN$2:$AN$1500,17),'Map Calc'!$AN$2:$AN$1500,0)),"")</f>
        <v>12</v>
      </c>
      <c r="AR21">
        <f t="shared" si="0"/>
        <v>0.625</v>
      </c>
    </row>
    <row r="22" spans="1:44" x14ac:dyDescent="0.25">
      <c r="A22" s="15" t="s">
        <v>4327</v>
      </c>
      <c r="B22" s="16">
        <f>COUNTA(connections!$E:$E)-COUNTA(connections!$E$1)</f>
        <v>1455</v>
      </c>
      <c r="C22" s="17" t="s">
        <v>4328</v>
      </c>
      <c r="N22">
        <v>18</v>
      </c>
      <c r="O22" t="str">
        <f>IFERROR(INDEX('Map Calc'!$A$2:$A$1500,MATCH(LARGE('Map Calc'!$O$2:$O$1500,18),'Map Calc'!$O$2:$O$1500,0)),"")</f>
        <v>Risk of Rain 2</v>
      </c>
      <c r="P22">
        <f>IFERROR(INDEX('Map Calc'!$D$2:$D$1500,MATCH(LARGE('Map Calc'!$O$2:$O$1500,18),'Map Calc'!$O$2:$O$1500,0)),"")</f>
        <v>25</v>
      </c>
      <c r="R22">
        <v>18</v>
      </c>
      <c r="S22" t="str">
        <f>IFERROR(INDEX('Map Calc'!$A$2:$A$1500,MATCH(LARGE('Map Calc'!$Q$2:$Q$1500,18),'Map Calc'!$Q$2:$Q$1500,0)),"")</f>
        <v>Risk of Rain 2</v>
      </c>
      <c r="T22">
        <f>IFERROR(INDEX('Map Calc'!$D$2:$D$1500,MATCH(LARGE('Map Calc'!$Q$2:$Q$1500,18),'Map Calc'!$Q$2:$Q$1500,0)),"")</f>
        <v>25</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c r="AL22">
        <v>18</v>
      </c>
      <c r="AM22" t="str">
        <f>IFERROR(INDEX('Map Calc'!$A$2:$A$1500,MATCH(LARGE('Map Calc'!$AN$2:$AN$1500,18),'Map Calc'!$AN$2:$AN$1500,0)),"")</f>
        <v>Hades</v>
      </c>
      <c r="AN22" s="23">
        <f>IFERROR(INDEX('Map Calc'!$AM$2:$AM$1500,MATCH(LARGE('Map Calc'!$AN$2:$AN$1500,18),'Map Calc'!$AN$2:$AN$1500,0)),"")</f>
        <v>81.75</v>
      </c>
      <c r="AO22">
        <f>IFERROR(INDEX('Map Calc'!$AO$2:$AO$1500,MATCH(LARGE('Map Calc'!$AN$2:$AN$1500,18),'Map Calc'!$AN$2:$AN$1500,0)),"")</f>
        <v>67</v>
      </c>
      <c r="AP22">
        <f>IFERROR('Map Analysis'!$AN$2^1*INDEX('Map Calc'!$AP$2:$AP$1500,MATCH(LARGE('Map Calc'!$AN$2:$AN$1500,18),'Map Calc'!$AN$2:$AN$1500,0)),"")</f>
        <v>14</v>
      </c>
      <c r="AQ22">
        <f>IFERROR('Map Analysis'!$AN$2^2*INDEX('Map Calc'!$AQ$2:$AQ$1500,MATCH(LARGE('Map Calc'!$AN$2:$AN$1500,18),'Map Calc'!$AN$2:$AN$1500,0)),"")</f>
        <v>0.75</v>
      </c>
      <c r="AR22">
        <f t="shared" si="0"/>
        <v>0</v>
      </c>
    </row>
    <row r="23" spans="1:44" x14ac:dyDescent="0.25">
      <c r="A23" s="15" t="s">
        <v>4329</v>
      </c>
      <c r="B23" s="16">
        <f>COUNTIFS('Map Calc'!$P$2:$P$1500,"Yes",'Map Calc'!$AL$2:$AL$1500,"")</f>
        <v>91</v>
      </c>
      <c r="C23" s="17" t="s">
        <v>4330</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36</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15</v>
      </c>
      <c r="AL23">
        <v>19</v>
      </c>
      <c r="AM23" t="str">
        <f>IFERROR(INDEX('Map Calc'!$A$2:$A$1500,MATCH(LARGE('Map Calc'!$AN$2:$AN$1500,19),'Map Calc'!$AN$2:$AN$1500,0)),"")</f>
        <v>Nuclear Throne</v>
      </c>
      <c r="AN23" s="23">
        <f>IFERROR(INDEX('Map Calc'!$AM$2:$AM$1500,MATCH(LARGE('Map Calc'!$AN$2:$AN$1500,19),'Map Calc'!$AN$2:$AN$1500,0)),"")</f>
        <v>77.3125</v>
      </c>
      <c r="AO23">
        <f>IFERROR(INDEX('Map Calc'!$AO$2:$AO$1500,MATCH(LARGE('Map Calc'!$AN$2:$AN$1500,19),'Map Calc'!$AN$2:$AN$1500,0)),"")</f>
        <v>27</v>
      </c>
      <c r="AP23">
        <f>IFERROR('Map Analysis'!$AN$2^1*INDEX('Map Calc'!$AP$2:$AP$1500,MATCH(LARGE('Map Calc'!$AN$2:$AN$1500,19),'Map Calc'!$AN$2:$AN$1500,0)),"")</f>
        <v>22</v>
      </c>
      <c r="AQ23">
        <f>IFERROR('Map Analysis'!$AN$2^2*INDEX('Map Calc'!$AQ$2:$AQ$1500,MATCH(LARGE('Map Calc'!$AN$2:$AN$1500,19),'Map Calc'!$AN$2:$AN$1500,0)),"")</f>
        <v>23.75</v>
      </c>
      <c r="AR23">
        <f t="shared" si="0"/>
        <v>4.5625</v>
      </c>
    </row>
    <row r="24" spans="1:44" x14ac:dyDescent="0.25">
      <c r="A24" s="14" t="s">
        <v>14308</v>
      </c>
      <c r="B24" s="14" t="s">
        <v>4276</v>
      </c>
      <c r="C24" s="14" t="s">
        <v>4277</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13</v>
      </c>
      <c r="AL24">
        <v>20</v>
      </c>
      <c r="AM24" t="str">
        <f>IFERROR(INDEX('Map Calc'!$A$2:$A$1500,MATCH(LARGE('Map Calc'!$AN$2:$AN$1500,20),'Map Calc'!$AN$2:$AN$1500,0)),"")</f>
        <v>Magic Survival</v>
      </c>
      <c r="AN24" s="23">
        <f>IFERROR(INDEX('Map Calc'!$AM$2:$AM$1500,MATCH(LARGE('Map Calc'!$AN$2:$AN$1500,20),'Map Calc'!$AN$2:$AN$1500,0)),"")</f>
        <v>72.25</v>
      </c>
      <c r="AO24">
        <f>IFERROR(INDEX('Map Calc'!$AO$2:$AO$1500,MATCH(LARGE('Map Calc'!$AN$2:$AN$1500,20),'Map Calc'!$AN$2:$AN$1500,0)),"")</f>
        <v>3</v>
      </c>
      <c r="AP24">
        <f>IFERROR('Map Analysis'!$AN$2^1*INDEX('Map Calc'!$AP$2:$AP$1500,MATCH(LARGE('Map Calc'!$AN$2:$AN$1500,20),'Map Calc'!$AN$2:$AN$1500,0)),"")</f>
        <v>50.5</v>
      </c>
      <c r="AQ24">
        <f>IFERROR('Map Analysis'!$AN$2^2*INDEX('Map Calc'!$AQ$2:$AQ$1500,MATCH(LARGE('Map Calc'!$AN$2:$AN$1500,20),'Map Calc'!$AN$2:$AN$1500,0)),"")</f>
        <v>17.5</v>
      </c>
      <c r="AR24">
        <f t="shared" si="0"/>
        <v>1.25</v>
      </c>
    </row>
    <row r="25" spans="1:44" x14ac:dyDescent="0.25">
      <c r="A25" s="15" t="s">
        <v>14315</v>
      </c>
      <c r="B25" s="16">
        <f>COUNTIF('Map Calc'!$AH$2:$AH$1500,"Yes")</f>
        <v>548</v>
      </c>
      <c r="C25" s="17" t="s">
        <v>14316</v>
      </c>
      <c r="V25">
        <v>1998</v>
      </c>
      <c r="W25">
        <f>COUNTIF('Map Calc'!$B$2:$B$1500,$V25)</f>
        <v>5</v>
      </c>
      <c r="X25">
        <f>COUNTIFS('Map Calc'!$B$2:$B$1500,$V25,'Map Calc'!$P$2:$P$1500,"Yes")</f>
        <v>4</v>
      </c>
      <c r="Y25">
        <f>COUNTIF('Map Calc'!$T$2:$T$2500,$V25)</f>
        <v>12</v>
      </c>
    </row>
    <row r="26" spans="1:44" x14ac:dyDescent="0.25">
      <c r="A26" s="15" t="s">
        <v>14317</v>
      </c>
      <c r="B26" s="16">
        <f>B6-B25</f>
        <v>62</v>
      </c>
      <c r="C26" s="17" t="s">
        <v>14318</v>
      </c>
      <c r="V26">
        <v>1999</v>
      </c>
      <c r="W26">
        <f>COUNTIF('Map Calc'!$B$2:$B$1500,$V26)</f>
        <v>1</v>
      </c>
      <c r="X26">
        <f>COUNTIFS('Map Calc'!$B$2:$B$1500,$V26,'Map Calc'!$P$2:$P$1500,"Yes")</f>
        <v>1</v>
      </c>
      <c r="Y26">
        <f>COUNTIF('Map Calc'!$T$2:$T$2500,$V26)</f>
        <v>2</v>
      </c>
    </row>
    <row r="27" spans="1:44" x14ac:dyDescent="0.25">
      <c r="A27" s="15" t="s">
        <v>14319</v>
      </c>
      <c r="B27" s="16">
        <f>COUNTIFS('Map Calc'!$P$2:$P$1500,"Yes",'Map Calc'!$AG$2:$AG$1500,0)</f>
        <v>52</v>
      </c>
      <c r="C27" s="17" t="s">
        <v>14320</v>
      </c>
      <c r="V27">
        <v>2000</v>
      </c>
      <c r="W27">
        <f>COUNTIF('Map Calc'!$B$2:$B$1500,$V27)</f>
        <v>2</v>
      </c>
      <c r="X27">
        <f>COUNTIFS('Map Calc'!$B$2:$B$1500,$V27,'Map Calc'!$P$2:$P$1500,"Yes")</f>
        <v>2</v>
      </c>
      <c r="Y27">
        <f>COUNTIF('Map Calc'!$T$2:$T$2500,$V27)</f>
        <v>4</v>
      </c>
    </row>
    <row r="28" spans="1:44" x14ac:dyDescent="0.25">
      <c r="A28" s="15" t="s">
        <v>14321</v>
      </c>
      <c r="B28" s="16">
        <f>SUM('Map Calc'!$AI$2:$AI$1500)/2</f>
        <v>943</v>
      </c>
      <c r="C28" s="17" t="s">
        <v>14322</v>
      </c>
      <c r="V28">
        <v>2001</v>
      </c>
      <c r="W28">
        <f>COUNTIF('Map Calc'!$B$2:$B$1500,$V28)</f>
        <v>3</v>
      </c>
      <c r="X28">
        <f>COUNTIFS('Map Calc'!$B$2:$B$1500,$V28,'Map Calc'!$P$2:$P$1500,"Yes")</f>
        <v>2</v>
      </c>
      <c r="Y28">
        <f>COUNTIF('Map Calc'!$T$2:$T$2500,$V28)</f>
        <v>4</v>
      </c>
    </row>
    <row r="29" spans="1:44" x14ac:dyDescent="0.25">
      <c r="A29" s="15" t="s">
        <v>14323</v>
      </c>
      <c r="B29" s="18">
        <f>IF(B8=0,0,B28/B8)</f>
        <v>0.58317872603586884</v>
      </c>
      <c r="C29" s="17" t="s">
        <v>14324</v>
      </c>
      <c r="V29">
        <v>2002</v>
      </c>
      <c r="W29">
        <f>COUNTIF('Map Calc'!$B$2:$B$1500,$V29)</f>
        <v>6</v>
      </c>
      <c r="X29">
        <f>COUNTIFS('Map Calc'!$B$2:$B$1500,$V29,'Map Calc'!$P$2:$P$1500,"Yes")</f>
        <v>5</v>
      </c>
      <c r="Y29">
        <f>COUNTIF('Map Calc'!$T$2:$T$2500,$V29)</f>
        <v>12</v>
      </c>
    </row>
    <row r="30" spans="1:44" x14ac:dyDescent="0.25">
      <c r="A30" s="15" t="s">
        <v>14325</v>
      </c>
      <c r="B30" s="19">
        <f>IFERROR(SUM('Map Calc'!$AI$2:$AI$1500)/B25,0)</f>
        <v>3.4416058394160585</v>
      </c>
      <c r="C30" s="17" t="s">
        <v>14326</v>
      </c>
      <c r="V30">
        <v>2003</v>
      </c>
      <c r="W30">
        <f>COUNTIF('Map Calc'!$B$2:$B$1500,$V30)</f>
        <v>4</v>
      </c>
      <c r="X30">
        <f>COUNTIFS('Map Calc'!$B$2:$B$1500,$V30,'Map Calc'!$P$2:$P$1500,"Yes")</f>
        <v>3</v>
      </c>
      <c r="Y30">
        <f>COUNTIF('Map Calc'!$T$2:$T$2500,$V30)</f>
        <v>5</v>
      </c>
    </row>
    <row r="31" spans="1:44" x14ac:dyDescent="0.25">
      <c r="A31" s="15" t="s">
        <v>14327</v>
      </c>
      <c r="B31" s="16">
        <f>MEDIAN('Map Calc'!$AI$2:$AI$1500)</f>
        <v>2</v>
      </c>
      <c r="C31" s="17" t="s">
        <v>14328</v>
      </c>
      <c r="V31">
        <v>2004</v>
      </c>
      <c r="W31">
        <f>COUNTIF('Map Calc'!$B$2:$B$1500,$V31)</f>
        <v>2</v>
      </c>
      <c r="X31">
        <f>COUNTIFS('Map Calc'!$B$2:$B$1500,$V31,'Map Calc'!$P$2:$P$1500,"Yes")</f>
        <v>2</v>
      </c>
      <c r="Y31">
        <f>COUNTIF('Map Calc'!$T$2:$T$2500,$V31)</f>
        <v>0</v>
      </c>
    </row>
    <row r="32" spans="1:44" x14ac:dyDescent="0.25">
      <c r="A32" s="15" t="s">
        <v>14329</v>
      </c>
      <c r="B32" s="16">
        <f>MAX('Map Calc'!$AI$2:$AI$1500)</f>
        <v>105</v>
      </c>
      <c r="C32" s="17" t="s">
        <v>14330</v>
      </c>
      <c r="V32">
        <v>2005</v>
      </c>
      <c r="W32">
        <f>COUNTIF('Map Calc'!$B$2:$B$1500,$V32)</f>
        <v>3</v>
      </c>
      <c r="X32">
        <f>COUNTIFS('Map Calc'!$B$2:$B$1500,$V32,'Map Calc'!$P$2:$P$1500,"Yes")</f>
        <v>3</v>
      </c>
      <c r="Y32">
        <f>COUNTIF('Map Calc'!$T$2:$T$2500,$V32)</f>
        <v>9</v>
      </c>
    </row>
    <row r="33" spans="1:25" x14ac:dyDescent="0.25">
      <c r="A33" s="15" t="s">
        <v>14331</v>
      </c>
      <c r="B33" s="16">
        <f>COUNTIF('Map Calc'!$AI$2:$AI$1500,1)</f>
        <v>231</v>
      </c>
      <c r="C33" s="17" t="s">
        <v>14332</v>
      </c>
      <c r="V33">
        <v>2006</v>
      </c>
      <c r="W33">
        <f>COUNTIF('Map Calc'!$B$2:$B$1500,$V33)</f>
        <v>8</v>
      </c>
      <c r="X33">
        <f>COUNTIFS('Map Calc'!$B$2:$B$1500,$V33,'Map Calc'!$P$2:$P$1500,"Yes")</f>
        <v>8</v>
      </c>
      <c r="Y33">
        <f>COUNTIF('Map Calc'!$T$2:$T$2500,$V33)</f>
        <v>24</v>
      </c>
    </row>
    <row r="34" spans="1:25" x14ac:dyDescent="0.25">
      <c r="A34" s="15" t="s">
        <v>14333</v>
      </c>
      <c r="B34" s="18">
        <f>IF(B25=0,0,B33/B25)</f>
        <v>0.42153284671532848</v>
      </c>
      <c r="C34" s="17" t="s">
        <v>14334</v>
      </c>
      <c r="V34">
        <v>2007</v>
      </c>
      <c r="W34">
        <f>COUNTIF('Map Calc'!$B$2:$B$1500,$V34)</f>
        <v>7</v>
      </c>
      <c r="X34">
        <f>COUNTIFS('Map Calc'!$B$2:$B$1500,$V34,'Map Calc'!$P$2:$P$1500,"Yes")</f>
        <v>6</v>
      </c>
      <c r="Y34">
        <f>COUNTIF('Map Calc'!$T$2:$T$2500,$V34)</f>
        <v>4</v>
      </c>
    </row>
    <row r="35" spans="1:25" x14ac:dyDescent="0.25">
      <c r="A35" s="15" t="s">
        <v>14335</v>
      </c>
      <c r="B35" s="16">
        <f>COUNTIF('Map Calc'!$AK$2:$AK$1500,"&gt;0")</f>
        <v>314</v>
      </c>
      <c r="C35" s="17" t="s">
        <v>14336</v>
      </c>
      <c r="V35">
        <v>2008</v>
      </c>
      <c r="W35">
        <f>COUNTIF('Map Calc'!$B$2:$B$1500,$V35)</f>
        <v>4</v>
      </c>
      <c r="X35">
        <f>COUNTIFS('Map Calc'!$B$2:$B$1500,$V35,'Map Calc'!$P$2:$P$1500,"Yes")</f>
        <v>3</v>
      </c>
      <c r="Y35">
        <f>COUNTIF('Map Calc'!$T$2:$T$2500,$V35)</f>
        <v>52</v>
      </c>
    </row>
    <row r="36" spans="1:25" x14ac:dyDescent="0.25">
      <c r="A36" s="15" t="s">
        <v>14337</v>
      </c>
      <c r="B36" s="18">
        <f>IFERROR(SUM('Map Calc'!$AD$2:$AD$2500)/COUNT('Map Calc'!$AD$2:$AD$2500),0)</f>
        <v>0.23129251700680273</v>
      </c>
      <c r="C36" s="17" t="s">
        <v>14338</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24</v>
      </c>
    </row>
    <row r="38" spans="1:25" x14ac:dyDescent="0.25">
      <c r="V38">
        <v>2011</v>
      </c>
      <c r="W38">
        <f>COUNTIF('Map Calc'!$B$2:$B$1500,$V38)</f>
        <v>6</v>
      </c>
      <c r="X38">
        <f>COUNTIFS('Map Calc'!$B$2:$B$1500,$V38,'Map Calc'!$P$2:$P$1500,"Yes")</f>
        <v>3</v>
      </c>
      <c r="Y38">
        <f>COUNTIF('Map Calc'!$T$2:$T$2500,$V38)</f>
        <v>91</v>
      </c>
    </row>
    <row r="39" spans="1:25" x14ac:dyDescent="0.25">
      <c r="V39">
        <v>2012</v>
      </c>
      <c r="W39">
        <f>COUNTIF('Map Calc'!$B$2:$B$1500,$V39)</f>
        <v>12</v>
      </c>
      <c r="X39">
        <f>COUNTIFS('Map Calc'!$B$2:$B$1500,$V39,'Map Calc'!$P$2:$P$1500,"Yes")</f>
        <v>5</v>
      </c>
      <c r="Y39">
        <f>COUNTIF('Map Calc'!$T$2:$T$2500,$V39)</f>
        <v>53</v>
      </c>
    </row>
    <row r="40" spans="1:25" x14ac:dyDescent="0.25">
      <c r="V40">
        <v>2013</v>
      </c>
      <c r="W40">
        <f>COUNTIF('Map Calc'!$B$2:$B$1500,$V40)</f>
        <v>14</v>
      </c>
      <c r="X40">
        <f>COUNTIFS('Map Calc'!$B$2:$B$1500,$V40,'Map Calc'!$P$2:$P$1500,"Yes")</f>
        <v>8</v>
      </c>
      <c r="Y40">
        <f>COUNTIF('Map Calc'!$T$2:$T$2500,$V40)</f>
        <v>44</v>
      </c>
    </row>
    <row r="41" spans="1:25" x14ac:dyDescent="0.25">
      <c r="V41">
        <v>2014</v>
      </c>
      <c r="W41">
        <f>COUNTIF('Map Calc'!$B$2:$B$1500,$V41)</f>
        <v>25</v>
      </c>
      <c r="X41">
        <f>COUNTIFS('Map Calc'!$B$2:$B$1500,$V41,'Map Calc'!$P$2:$P$1500,"Yes")</f>
        <v>15</v>
      </c>
      <c r="Y41">
        <f>COUNTIF('Map Calc'!$T$2:$T$2500,$V41)</f>
        <v>23</v>
      </c>
    </row>
    <row r="42" spans="1:25" x14ac:dyDescent="0.25">
      <c r="V42">
        <v>2015</v>
      </c>
      <c r="W42">
        <f>COUNTIF('Map Calc'!$B$2:$B$1500,$V42)</f>
        <v>22</v>
      </c>
      <c r="X42">
        <f>COUNTIFS('Map Calc'!$B$2:$B$1500,$V42,'Map Calc'!$P$2:$P$1500,"Yes")</f>
        <v>14</v>
      </c>
      <c r="Y42">
        <f>COUNTIF('Map Calc'!$T$2:$T$2500,$V42)</f>
        <v>89</v>
      </c>
    </row>
    <row r="43" spans="1:25" x14ac:dyDescent="0.25">
      <c r="V43">
        <v>2016</v>
      </c>
      <c r="W43">
        <f>COUNTIF('Map Calc'!$B$2:$B$1500,$V43)</f>
        <v>21</v>
      </c>
      <c r="X43">
        <f>COUNTIFS('Map Calc'!$B$2:$B$1500,$V43,'Map Calc'!$P$2:$P$1500,"Yes")</f>
        <v>14</v>
      </c>
      <c r="Y43">
        <f>COUNTIF('Map Calc'!$T$2:$T$2500,$V43)</f>
        <v>42</v>
      </c>
    </row>
    <row r="44" spans="1:25" x14ac:dyDescent="0.25">
      <c r="V44">
        <v>2017</v>
      </c>
      <c r="W44">
        <f>COUNTIF('Map Calc'!$B$2:$B$1500,$V44)</f>
        <v>35</v>
      </c>
      <c r="X44">
        <f>COUNTIFS('Map Calc'!$B$2:$B$1500,$V44,'Map Calc'!$P$2:$P$1500,"Yes")</f>
        <v>25</v>
      </c>
      <c r="Y44">
        <f>COUNTIF('Map Calc'!$T$2:$T$2500,$V44)</f>
        <v>182</v>
      </c>
    </row>
    <row r="45" spans="1:25" x14ac:dyDescent="0.25">
      <c r="V45">
        <v>2018</v>
      </c>
      <c r="W45">
        <f>COUNTIF('Map Calc'!$B$2:$B$1500,$V45)</f>
        <v>24</v>
      </c>
      <c r="X45">
        <f>COUNTIFS('Map Calc'!$B$2:$B$1500,$V45,'Map Calc'!$P$2:$P$1500,"Yes")</f>
        <v>17</v>
      </c>
      <c r="Y45">
        <f>COUNTIF('Map Calc'!$T$2:$T$2500,$V45)</f>
        <v>88</v>
      </c>
    </row>
    <row r="46" spans="1:25" x14ac:dyDescent="0.25">
      <c r="V46">
        <v>2019</v>
      </c>
      <c r="W46">
        <f>COUNTIF('Map Calc'!$B$2:$B$1500,$V46)</f>
        <v>41</v>
      </c>
      <c r="X46">
        <f>COUNTIFS('Map Calc'!$B$2:$B$1500,$V46,'Map Calc'!$P$2:$P$1500,"Yes")</f>
        <v>29</v>
      </c>
      <c r="Y46">
        <f>COUNTIF('Map Calc'!$T$2:$T$2500,$V46)</f>
        <v>121</v>
      </c>
    </row>
    <row r="47" spans="1:25" x14ac:dyDescent="0.25">
      <c r="V47">
        <v>2020</v>
      </c>
      <c r="W47">
        <f>COUNTIF('Map Calc'!$B$2:$B$1500,$V47)</f>
        <v>54</v>
      </c>
      <c r="X47">
        <f>COUNTIFS('Map Calc'!$B$2:$B$1500,$V47,'Map Calc'!$P$2:$P$1500,"Yes")</f>
        <v>45</v>
      </c>
      <c r="Y47">
        <f>COUNTIF('Map Calc'!$T$2:$T$2500,$V47)</f>
        <v>80</v>
      </c>
    </row>
    <row r="48" spans="1:25" x14ac:dyDescent="0.25">
      <c r="V48">
        <v>2021</v>
      </c>
      <c r="W48">
        <f>COUNTIF('Map Calc'!$B$2:$B$1500,$V48)</f>
        <v>48</v>
      </c>
      <c r="X48">
        <f>COUNTIFS('Map Calc'!$B$2:$B$1500,$V48,'Map Calc'!$P$2:$P$1500,"Yes")</f>
        <v>42</v>
      </c>
      <c r="Y48">
        <f>COUNTIF('Map Calc'!$T$2:$T$2500,$V48)</f>
        <v>195</v>
      </c>
    </row>
    <row r="49" spans="22:25" x14ac:dyDescent="0.25">
      <c r="V49">
        <v>2022</v>
      </c>
      <c r="W49">
        <f>COUNTIF('Map Calc'!$B$2:$B$1500,$V49)</f>
        <v>80</v>
      </c>
      <c r="X49">
        <f>COUNTIFS('Map Calc'!$B$2:$B$1500,$V49,'Map Calc'!$P$2:$P$1500,"Yes")</f>
        <v>63</v>
      </c>
      <c r="Y49">
        <f>COUNTIF('Map Calc'!$T$2:$T$2500,$V49)</f>
        <v>89</v>
      </c>
    </row>
    <row r="50" spans="22:25" x14ac:dyDescent="0.25">
      <c r="V50">
        <v>2023</v>
      </c>
      <c r="W50">
        <f>COUNTIF('Map Calc'!$B$2:$B$1500,$V50)</f>
        <v>105</v>
      </c>
      <c r="X50">
        <f>COUNTIFS('Map Calc'!$B$2:$B$1500,$V50,'Map Calc'!$P$2:$P$1500,"Yes")</f>
        <v>83</v>
      </c>
      <c r="Y50">
        <f>COUNTIF('Map Calc'!$T$2:$T$2500,$V50)</f>
        <v>108</v>
      </c>
    </row>
    <row r="51" spans="22:25" x14ac:dyDescent="0.25">
      <c r="V51">
        <v>2024</v>
      </c>
      <c r="W51">
        <f>COUNTIF('Map Calc'!$B$2:$B$1500,$V51)</f>
        <v>109</v>
      </c>
      <c r="X51">
        <f>COUNTIFS('Map Calc'!$B$2:$B$1500,$V51,'Map Calc'!$P$2:$P$1500,"Yes")</f>
        <v>66</v>
      </c>
      <c r="Y51">
        <f>COUNTIF('Map Calc'!$T$2:$T$2500,$V51)</f>
        <v>25</v>
      </c>
    </row>
    <row r="52" spans="22:25" x14ac:dyDescent="0.25">
      <c r="V52">
        <v>2025</v>
      </c>
      <c r="W52">
        <f>COUNTIF('Map Calc'!$B$2:$B$1500,$V52)</f>
        <v>166</v>
      </c>
      <c r="X52">
        <f>COUNTIFS('Map Calc'!$B$2:$B$1500,$V52,'Map Calc'!$P$2:$P$1500,"Yes")</f>
        <v>84</v>
      </c>
      <c r="Y52">
        <f>COUNTIF('Map Calc'!$T$2:$T$2500,$V52)</f>
        <v>14</v>
      </c>
    </row>
    <row r="53" spans="22:25" x14ac:dyDescent="0.25">
      <c r="V53">
        <v>2026</v>
      </c>
      <c r="W53">
        <f>COUNTIF('Map Calc'!$B$2:$B$1500,$V53)</f>
        <v>146</v>
      </c>
      <c r="X53">
        <f>COUNTIFS('Map Calc'!$B$2:$B$1500,$V53,'Map Calc'!$P$2:$P$1500,"Yes")</f>
        <v>24</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72" ht="38.25" x14ac:dyDescent="0.25">
      <c r="A1" s="14" t="s">
        <v>1</v>
      </c>
      <c r="B1" s="14" t="s">
        <v>159</v>
      </c>
      <c r="C1" s="14" t="s">
        <v>160</v>
      </c>
      <c r="D1" s="14" t="s">
        <v>4278</v>
      </c>
      <c r="E1" s="14" t="s">
        <v>7310</v>
      </c>
      <c r="F1" s="14" t="s">
        <v>7311</v>
      </c>
      <c r="G1" s="14" t="s">
        <v>7312</v>
      </c>
      <c r="H1" s="14" t="s">
        <v>7313</v>
      </c>
      <c r="I1" s="14" t="s">
        <v>7314</v>
      </c>
      <c r="J1" s="14" t="s">
        <v>7315</v>
      </c>
      <c r="K1" s="14" t="s">
        <v>7316</v>
      </c>
      <c r="L1" s="14" t="s">
        <v>7317</v>
      </c>
      <c r="M1" s="14" t="s">
        <v>7318</v>
      </c>
      <c r="N1" s="14" t="s">
        <v>7319</v>
      </c>
      <c r="O1" s="14" t="s">
        <v>7320</v>
      </c>
      <c r="P1" s="14" t="s">
        <v>165</v>
      </c>
      <c r="Q1" s="14" t="s">
        <v>7321</v>
      </c>
      <c r="R1" s="14" t="s">
        <v>4280</v>
      </c>
      <c r="T1" s="14" t="s">
        <v>7322</v>
      </c>
      <c r="U1" s="14" t="s">
        <v>7323</v>
      </c>
      <c r="V1" s="14" t="s">
        <v>7324</v>
      </c>
      <c r="W1" s="14" t="s">
        <v>2969</v>
      </c>
      <c r="X1" s="14" t="s">
        <v>2970</v>
      </c>
      <c r="Y1" s="14" t="s">
        <v>14339</v>
      </c>
      <c r="Z1" s="14" t="s">
        <v>14340</v>
      </c>
      <c r="AA1" s="14" t="s">
        <v>14341</v>
      </c>
      <c r="AB1" s="14" t="s">
        <v>14342</v>
      </c>
      <c r="AC1" s="14" t="s">
        <v>14343</v>
      </c>
      <c r="AD1" s="14" t="s">
        <v>14344</v>
      </c>
      <c r="AE1" s="14" t="s">
        <v>14345</v>
      </c>
      <c r="AG1" s="14" t="s">
        <v>14346</v>
      </c>
      <c r="AH1" s="14" t="s">
        <v>14347</v>
      </c>
      <c r="AI1" s="14" t="s">
        <v>14312</v>
      </c>
      <c r="AJ1" s="14" t="s">
        <v>14348</v>
      </c>
      <c r="AK1" s="14" t="s">
        <v>14349</v>
      </c>
      <c r="AL1" s="14" t="s">
        <v>14350</v>
      </c>
      <c r="AM1" s="14" t="s">
        <v>16999</v>
      </c>
      <c r="AN1" s="14" t="s">
        <v>17000</v>
      </c>
      <c r="AO1" s="14" t="s">
        <v>17001</v>
      </c>
      <c r="AP1" s="14" t="s">
        <v>17002</v>
      </c>
      <c r="AQ1" s="14" t="s">
        <v>17003</v>
      </c>
      <c r="AR1" s="14" t="s">
        <v>17004</v>
      </c>
      <c r="AS1" s="14" t="s">
        <v>17005</v>
      </c>
      <c r="AT1" s="14" t="s">
        <v>17006</v>
      </c>
      <c r="AU1" s="14" t="s">
        <v>17007</v>
      </c>
      <c r="AV1" s="14" t="s">
        <v>17008</v>
      </c>
      <c r="AW1" s="14" t="s">
        <v>17009</v>
      </c>
      <c r="AX1" s="14" t="s">
        <v>17010</v>
      </c>
      <c r="AY1" s="14" t="s">
        <v>17011</v>
      </c>
      <c r="AZ1" s="14" t="s">
        <v>17012</v>
      </c>
      <c r="BA1" s="14" t="s">
        <v>17013</v>
      </c>
      <c r="BB1" s="14" t="s">
        <v>17014</v>
      </c>
      <c r="BC1" s="14" t="s">
        <v>17015</v>
      </c>
      <c r="BD1" s="14" t="s">
        <v>17016</v>
      </c>
      <c r="BF1" s="14" t="s">
        <v>17017</v>
      </c>
      <c r="BG1" s="14" t="s">
        <v>17018</v>
      </c>
      <c r="BH1" s="14" t="s">
        <v>17019</v>
      </c>
      <c r="BI1" s="14" t="s">
        <v>17020</v>
      </c>
      <c r="BJ1" s="14" t="s">
        <v>17021</v>
      </c>
      <c r="BK1" s="14" t="s">
        <v>17022</v>
      </c>
      <c r="BL1" s="14" t="s">
        <v>17023</v>
      </c>
      <c r="BM1" s="14" t="s">
        <v>17024</v>
      </c>
      <c r="BN1" s="14" t="s">
        <v>17025</v>
      </c>
      <c r="BO1" s="14" t="s">
        <v>17026</v>
      </c>
      <c r="BP1" s="14" t="s">
        <v>17027</v>
      </c>
      <c r="BQ1" s="14" t="s">
        <v>17028</v>
      </c>
      <c r="BR1" s="14" t="s">
        <v>17029</v>
      </c>
      <c r="BS1" s="14" t="s">
        <v>17030</v>
      </c>
      <c r="BT1" s="14" t="s">
        <v>17031</v>
      </c>
    </row>
    <row r="2" spans="1:72"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169</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375</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c r="AM2">
        <f>IF($A2="","",SUMPRODUCT($AO2:$BD2,'Map Analysis'!$AN$2^{0,1,2,3,4,5,6,7,8,9,10,11,12,13,14,15}))</f>
        <v>0</v>
      </c>
      <c r="AN2">
        <f t="shared" ref="AN2:AN65" si="28">IF($A2="","",$AM2+ROW()/10000000)</f>
        <v>1.9999999999999999E-7</v>
      </c>
      <c r="AO2">
        <f t="shared" ref="AO2:AO65" si="29">IF($A2="","",COUNTIF($W$2:$W$2500,$A2))</f>
        <v>0</v>
      </c>
      <c r="AP2">
        <f t="shared" ref="AP2:AP65" si="30">IF($A2="","",SUMIFS($BF$2:$BF$2500,$W$2:$W$2500,$A2))</f>
        <v>0</v>
      </c>
      <c r="AQ2">
        <f t="shared" ref="AQ2:AQ65" si="31">IF($A2="","",SUMIFS($BG$2:$BG$2500,$W$2:$W$2500,$A2))</f>
        <v>0</v>
      </c>
      <c r="AR2">
        <f t="shared" ref="AR2:AR65" si="32">IF($A2="","",SUMIFS($BH$2:$BH$2500,$W$2:$W$2500,$A2))</f>
        <v>0</v>
      </c>
      <c r="AS2">
        <f t="shared" ref="AS2:AS65" si="33">IF($A2="","",SUMIFS($BI$2:$BI$2500,$W$2:$W$2500,$A2))</f>
        <v>0</v>
      </c>
      <c r="AT2">
        <f t="shared" ref="AT2:AT65" si="34">IF($A2="","",SUMIFS($BJ$2:$BJ$2500,$W$2:$W$2500,$A2))</f>
        <v>0</v>
      </c>
      <c r="AU2">
        <f t="shared" ref="AU2:AU65" si="35">IF($A2="","",SUMIFS($BK$2:$BK$2500,$W$2:$W$2500,$A2))</f>
        <v>0</v>
      </c>
      <c r="AV2">
        <f t="shared" ref="AV2:AV65" si="36">IF($A2="","",SUMIFS($BL$2:$BL$2500,$W$2:$W$2500,$A2))</f>
        <v>0</v>
      </c>
      <c r="AW2">
        <f t="shared" ref="AW2:AW65" si="37">IF($A2="","",SUMIFS($BM$2:$BM$2500,$W$2:$W$2500,$A2))</f>
        <v>0</v>
      </c>
      <c r="AX2">
        <f t="shared" ref="AX2:AX65" si="38">IF($A2="","",SUMIFS($BN$2:$BN$2500,$W$2:$W$2500,$A2))</f>
        <v>0</v>
      </c>
      <c r="AY2">
        <f t="shared" ref="AY2:AY65" si="39">IF($A2="","",SUMIFS($BO$2:$BO$2500,$W$2:$W$2500,$A2))</f>
        <v>0</v>
      </c>
      <c r="AZ2">
        <f t="shared" ref="AZ2:AZ65" si="40">IF($A2="","",SUMIFS($BP$2:$BP$2500,$W$2:$W$2500,$A2))</f>
        <v>0</v>
      </c>
      <c r="BA2">
        <f t="shared" ref="BA2:BA65" si="41">IF($A2="","",SUMIFS($BQ$2:$BQ$2500,$W$2:$W$2500,$A2))</f>
        <v>0</v>
      </c>
      <c r="BB2">
        <f t="shared" ref="BB2:BB65" si="42">IF($A2="","",SUMIFS($BR$2:$BR$2500,$W$2:$W$2500,$A2))</f>
        <v>0</v>
      </c>
      <c r="BC2">
        <f t="shared" ref="BC2:BC65" si="43">IF($A2="","",SUMIFS($BS$2:$BS$2500,$W$2:$W$2500,$A2))</f>
        <v>0</v>
      </c>
      <c r="BD2">
        <f t="shared" ref="BD2:BD65" si="44">IF($A2="","",SUMIFS($BT$2:$BT$2500,$W$2:$W$2500,$A2))</f>
        <v>0</v>
      </c>
      <c r="BF2">
        <f t="shared" ref="BF2:BF65" si="45">IF($Z2="","",INDEX($AO$2:$AO$1500,$Z2))</f>
        <v>0</v>
      </c>
      <c r="BG2">
        <f t="shared" ref="BG2:BG65" si="46">IF($Z2="","",INDEX($AP$2:$AP$1500,$Z2))</f>
        <v>0</v>
      </c>
      <c r="BH2">
        <f t="shared" ref="BH2:BH65" si="47">IF($Z2="","",INDEX($AQ$2:$AQ$1500,$Z2))</f>
        <v>0</v>
      </c>
      <c r="BI2">
        <f t="shared" ref="BI2:BI65" si="48">IF($Z2="","",INDEX($AR$2:$AR$1500,$Z2))</f>
        <v>0</v>
      </c>
      <c r="BJ2">
        <f t="shared" ref="BJ2:BJ65" si="49">IF($Z2="","",INDEX($AS$2:$AS$1500,$Z2))</f>
        <v>0</v>
      </c>
      <c r="BK2">
        <f t="shared" ref="BK2:BK65" si="50">IF($Z2="","",INDEX($AT$2:$AT$1500,$Z2))</f>
        <v>0</v>
      </c>
      <c r="BL2">
        <f t="shared" ref="BL2:BL65" si="51">IF($Z2="","",INDEX($AU$2:$AU$1500,$Z2))</f>
        <v>0</v>
      </c>
      <c r="BM2">
        <f t="shared" ref="BM2:BM65" si="52">IF($Z2="","",INDEX($AV$2:$AV$1500,$Z2))</f>
        <v>0</v>
      </c>
      <c r="BN2">
        <f t="shared" ref="BN2:BN65" si="53">IF($Z2="","",INDEX($AW$2:$AW$1500,$Z2))</f>
        <v>0</v>
      </c>
      <c r="BO2">
        <f t="shared" ref="BO2:BO65" si="54">IF($Z2="","",INDEX($AX$2:$AX$1500,$Z2))</f>
        <v>0</v>
      </c>
      <c r="BP2">
        <f t="shared" ref="BP2:BP65" si="55">IF($Z2="","",INDEX($AY$2:$AY$1500,$Z2))</f>
        <v>0</v>
      </c>
      <c r="BQ2">
        <f t="shared" ref="BQ2:BQ65" si="56">IF($Z2="","",INDEX($AZ$2:$AZ$1500,$Z2))</f>
        <v>0</v>
      </c>
      <c r="BR2">
        <f t="shared" ref="BR2:BR65" si="57">IF($Z2="","",INDEX($BA$2:$BA$1500,$Z2))</f>
        <v>0</v>
      </c>
      <c r="BS2">
        <f t="shared" ref="BS2:BS65" si="58">IF($Z2="","",INDEX($BB$2:$BB$1500,$Z2))</f>
        <v>0</v>
      </c>
      <c r="BT2">
        <f t="shared" ref="BT2:BT65" si="59">IF($Z2="","",INDEX($BC$2:$BC$1500,$Z2))</f>
        <v>0</v>
      </c>
    </row>
    <row r="3" spans="1:72"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215</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546</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c r="AM3">
        <f>IF($A3="","",SUMPRODUCT($AO3:$BD3,'Map Analysis'!$AN$2^{0,1,2,3,4,5,6,7,8,9,10,11,12,13,14,15}))</f>
        <v>2.5</v>
      </c>
      <c r="AN3">
        <f t="shared" si="28"/>
        <v>2.5000003</v>
      </c>
      <c r="AO3">
        <f t="shared" si="29"/>
        <v>2</v>
      </c>
      <c r="AP3">
        <f t="shared" si="30"/>
        <v>1</v>
      </c>
      <c r="AQ3">
        <f t="shared" si="31"/>
        <v>0</v>
      </c>
      <c r="AR3">
        <f t="shared" si="32"/>
        <v>0</v>
      </c>
      <c r="AS3">
        <f t="shared" si="33"/>
        <v>0</v>
      </c>
      <c r="AT3">
        <f t="shared" si="34"/>
        <v>0</v>
      </c>
      <c r="AU3">
        <f t="shared" si="35"/>
        <v>0</v>
      </c>
      <c r="AV3">
        <f t="shared" si="36"/>
        <v>0</v>
      </c>
      <c r="AW3">
        <f t="shared" si="37"/>
        <v>0</v>
      </c>
      <c r="AX3">
        <f t="shared" si="38"/>
        <v>0</v>
      </c>
      <c r="AY3">
        <f t="shared" si="39"/>
        <v>0</v>
      </c>
      <c r="AZ3">
        <f t="shared" si="40"/>
        <v>0</v>
      </c>
      <c r="BA3">
        <f t="shared" si="41"/>
        <v>0</v>
      </c>
      <c r="BB3">
        <f t="shared" si="42"/>
        <v>0</v>
      </c>
      <c r="BC3">
        <f t="shared" si="43"/>
        <v>0</v>
      </c>
      <c r="BD3">
        <f t="shared" si="44"/>
        <v>0</v>
      </c>
      <c r="BF3">
        <f t="shared" si="45"/>
        <v>2</v>
      </c>
      <c r="BG3">
        <f t="shared" si="46"/>
        <v>1</v>
      </c>
      <c r="BH3">
        <f t="shared" si="47"/>
        <v>0</v>
      </c>
      <c r="BI3">
        <f t="shared" si="48"/>
        <v>0</v>
      </c>
      <c r="BJ3">
        <f t="shared" si="49"/>
        <v>0</v>
      </c>
      <c r="BK3">
        <f t="shared" si="50"/>
        <v>0</v>
      </c>
      <c r="BL3">
        <f t="shared" si="51"/>
        <v>0</v>
      </c>
      <c r="BM3">
        <f t="shared" si="52"/>
        <v>0</v>
      </c>
      <c r="BN3">
        <f t="shared" si="53"/>
        <v>0</v>
      </c>
      <c r="BO3">
        <f t="shared" si="54"/>
        <v>0</v>
      </c>
      <c r="BP3">
        <f t="shared" si="55"/>
        <v>0</v>
      </c>
      <c r="BQ3">
        <f t="shared" si="56"/>
        <v>0</v>
      </c>
      <c r="BR3">
        <f t="shared" si="57"/>
        <v>0</v>
      </c>
      <c r="BS3">
        <f t="shared" si="58"/>
        <v>0</v>
      </c>
      <c r="BT3">
        <f t="shared" si="59"/>
        <v>0</v>
      </c>
    </row>
    <row r="4" spans="1:72"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175</v>
      </c>
      <c r="T4">
        <f t="shared" si="13"/>
        <v>2003</v>
      </c>
      <c r="U4">
        <f t="shared" si="14"/>
        <v>2010</v>
      </c>
      <c r="V4">
        <f t="shared" si="15"/>
        <v>7</v>
      </c>
      <c r="W4" t="str">
        <f>IF(TRIM(INDEX(connections!$A:$A,ROW()))="","",TRIM(INDEX(connections!$A:$A,ROW())))</f>
        <v>Powder</v>
      </c>
      <c r="X4" t="str">
        <f>IF($W4="","",TRIM(INDEX(connections!$B:$B,ROW())))</f>
        <v>100 Rogues</v>
      </c>
      <c r="Y4">
        <f t="shared" si="16"/>
        <v>646</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c r="AM4">
        <f>IF($A4="","",SUMPRODUCT($AO4:$BD4,'Map Analysis'!$AN$2^{0,1,2,3,4,5,6,7,8,9,10,11,12,13,14,15}))</f>
        <v>0</v>
      </c>
      <c r="AN4">
        <f t="shared" si="28"/>
        <v>3.9999999999999998E-7</v>
      </c>
      <c r="AO4">
        <f t="shared" si="29"/>
        <v>0</v>
      </c>
      <c r="AP4">
        <f t="shared" si="30"/>
        <v>0</v>
      </c>
      <c r="AQ4">
        <f t="shared" si="31"/>
        <v>0</v>
      </c>
      <c r="AR4">
        <f t="shared" si="32"/>
        <v>0</v>
      </c>
      <c r="AS4">
        <f t="shared" si="33"/>
        <v>0</v>
      </c>
      <c r="AT4">
        <f t="shared" si="34"/>
        <v>0</v>
      </c>
      <c r="AU4">
        <f t="shared" si="35"/>
        <v>0</v>
      </c>
      <c r="AV4">
        <f t="shared" si="36"/>
        <v>0</v>
      </c>
      <c r="AW4">
        <f t="shared" si="37"/>
        <v>0</v>
      </c>
      <c r="AX4">
        <f t="shared" si="38"/>
        <v>0</v>
      </c>
      <c r="AY4">
        <f t="shared" si="39"/>
        <v>0</v>
      </c>
      <c r="AZ4">
        <f t="shared" si="40"/>
        <v>0</v>
      </c>
      <c r="BA4">
        <f t="shared" si="41"/>
        <v>0</v>
      </c>
      <c r="BB4">
        <f t="shared" si="42"/>
        <v>0</v>
      </c>
      <c r="BC4">
        <f t="shared" si="43"/>
        <v>0</v>
      </c>
      <c r="BD4">
        <f t="shared" si="44"/>
        <v>0</v>
      </c>
      <c r="BF4">
        <f t="shared" si="45"/>
        <v>2</v>
      </c>
      <c r="BG4">
        <f t="shared" si="46"/>
        <v>1</v>
      </c>
      <c r="BH4">
        <f t="shared" si="47"/>
        <v>0</v>
      </c>
      <c r="BI4">
        <f t="shared" si="48"/>
        <v>0</v>
      </c>
      <c r="BJ4">
        <f t="shared" si="49"/>
        <v>0</v>
      </c>
      <c r="BK4">
        <f t="shared" si="50"/>
        <v>0</v>
      </c>
      <c r="BL4">
        <f t="shared" si="51"/>
        <v>0</v>
      </c>
      <c r="BM4">
        <f t="shared" si="52"/>
        <v>0</v>
      </c>
      <c r="BN4">
        <f t="shared" si="53"/>
        <v>0</v>
      </c>
      <c r="BO4">
        <f t="shared" si="54"/>
        <v>0</v>
      </c>
      <c r="BP4">
        <f t="shared" si="55"/>
        <v>0</v>
      </c>
      <c r="BQ4">
        <f t="shared" si="56"/>
        <v>0</v>
      </c>
      <c r="BR4">
        <f t="shared" si="57"/>
        <v>0</v>
      </c>
      <c r="BS4">
        <f t="shared" si="58"/>
        <v>0</v>
      </c>
      <c r="BT4">
        <f t="shared" si="59"/>
        <v>0</v>
      </c>
    </row>
    <row r="5" spans="1:72"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172</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308</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c r="AM5">
        <f>IF($A5="","",SUMPRODUCT($AO5:$BD5,'Map Analysis'!$AN$2^{0,1,2,3,4,5,6,7,8,9,10,11,12,13,14,15}))</f>
        <v>7</v>
      </c>
      <c r="AN5">
        <f t="shared" si="28"/>
        <v>7.0000004999999996</v>
      </c>
      <c r="AO5">
        <f t="shared" si="29"/>
        <v>6</v>
      </c>
      <c r="AP5">
        <f t="shared" si="30"/>
        <v>2</v>
      </c>
      <c r="AQ5">
        <f t="shared" si="31"/>
        <v>0</v>
      </c>
      <c r="AR5">
        <f t="shared" si="32"/>
        <v>0</v>
      </c>
      <c r="AS5">
        <f t="shared" si="33"/>
        <v>0</v>
      </c>
      <c r="AT5">
        <f t="shared" si="34"/>
        <v>0</v>
      </c>
      <c r="AU5">
        <f t="shared" si="35"/>
        <v>0</v>
      </c>
      <c r="AV5">
        <f t="shared" si="36"/>
        <v>0</v>
      </c>
      <c r="AW5">
        <f t="shared" si="37"/>
        <v>0</v>
      </c>
      <c r="AX5">
        <f t="shared" si="38"/>
        <v>0</v>
      </c>
      <c r="AY5">
        <f t="shared" si="39"/>
        <v>0</v>
      </c>
      <c r="AZ5">
        <f t="shared" si="40"/>
        <v>0</v>
      </c>
      <c r="BA5">
        <f t="shared" si="41"/>
        <v>0</v>
      </c>
      <c r="BB5">
        <f t="shared" si="42"/>
        <v>0</v>
      </c>
      <c r="BC5">
        <f t="shared" si="43"/>
        <v>0</v>
      </c>
      <c r="BD5">
        <f t="shared" si="44"/>
        <v>0</v>
      </c>
      <c r="BF5">
        <f t="shared" si="45"/>
        <v>0</v>
      </c>
      <c r="BG5">
        <f t="shared" si="46"/>
        <v>0</v>
      </c>
      <c r="BH5">
        <f t="shared" si="47"/>
        <v>0</v>
      </c>
      <c r="BI5">
        <f t="shared" si="48"/>
        <v>0</v>
      </c>
      <c r="BJ5">
        <f t="shared" si="49"/>
        <v>0</v>
      </c>
      <c r="BK5">
        <f t="shared" si="50"/>
        <v>0</v>
      </c>
      <c r="BL5">
        <f t="shared" si="51"/>
        <v>0</v>
      </c>
      <c r="BM5">
        <f t="shared" si="52"/>
        <v>0</v>
      </c>
      <c r="BN5">
        <f t="shared" si="53"/>
        <v>0</v>
      </c>
      <c r="BO5">
        <f t="shared" si="54"/>
        <v>0</v>
      </c>
      <c r="BP5">
        <f t="shared" si="55"/>
        <v>0</v>
      </c>
      <c r="BQ5">
        <f t="shared" si="56"/>
        <v>0</v>
      </c>
      <c r="BR5">
        <f t="shared" si="57"/>
        <v>0</v>
      </c>
      <c r="BS5">
        <f t="shared" si="58"/>
        <v>0</v>
      </c>
      <c r="BT5">
        <f t="shared" si="59"/>
        <v>0</v>
      </c>
    </row>
    <row r="6" spans="1:72"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575</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c r="AM6">
        <f>IF($A6="","",SUMPRODUCT($AO6:$BD6,'Map Analysis'!$AN$2^{0,1,2,3,4,5,6,7,8,9,10,11,12,13,14,15}))</f>
        <v>1</v>
      </c>
      <c r="AN6">
        <f t="shared" si="28"/>
        <v>1.0000005999999999</v>
      </c>
      <c r="AO6">
        <f t="shared" si="29"/>
        <v>1</v>
      </c>
      <c r="AP6">
        <f t="shared" si="30"/>
        <v>0</v>
      </c>
      <c r="AQ6">
        <f t="shared" si="31"/>
        <v>0</v>
      </c>
      <c r="AR6">
        <f t="shared" si="32"/>
        <v>0</v>
      </c>
      <c r="AS6">
        <f t="shared" si="33"/>
        <v>0</v>
      </c>
      <c r="AT6">
        <f t="shared" si="34"/>
        <v>0</v>
      </c>
      <c r="AU6">
        <f t="shared" si="35"/>
        <v>0</v>
      </c>
      <c r="AV6">
        <f t="shared" si="36"/>
        <v>0</v>
      </c>
      <c r="AW6">
        <f t="shared" si="37"/>
        <v>0</v>
      </c>
      <c r="AX6">
        <f t="shared" si="38"/>
        <v>0</v>
      </c>
      <c r="AY6">
        <f t="shared" si="39"/>
        <v>0</v>
      </c>
      <c r="AZ6">
        <f t="shared" si="40"/>
        <v>0</v>
      </c>
      <c r="BA6">
        <f t="shared" si="41"/>
        <v>0</v>
      </c>
      <c r="BB6">
        <f t="shared" si="42"/>
        <v>0</v>
      </c>
      <c r="BC6">
        <f t="shared" si="43"/>
        <v>0</v>
      </c>
      <c r="BD6">
        <f t="shared" si="44"/>
        <v>0</v>
      </c>
      <c r="BF6">
        <f t="shared" si="45"/>
        <v>6</v>
      </c>
      <c r="BG6">
        <f t="shared" si="46"/>
        <v>2</v>
      </c>
      <c r="BH6">
        <f t="shared" si="47"/>
        <v>0</v>
      </c>
      <c r="BI6">
        <f t="shared" si="48"/>
        <v>0</v>
      </c>
      <c r="BJ6">
        <f t="shared" si="49"/>
        <v>0</v>
      </c>
      <c r="BK6">
        <f t="shared" si="50"/>
        <v>0</v>
      </c>
      <c r="BL6">
        <f t="shared" si="51"/>
        <v>0</v>
      </c>
      <c r="BM6">
        <f t="shared" si="52"/>
        <v>0</v>
      </c>
      <c r="BN6">
        <f t="shared" si="53"/>
        <v>0</v>
      </c>
      <c r="BO6">
        <f t="shared" si="54"/>
        <v>0</v>
      </c>
      <c r="BP6">
        <f t="shared" si="55"/>
        <v>0</v>
      </c>
      <c r="BQ6">
        <f t="shared" si="56"/>
        <v>0</v>
      </c>
      <c r="BR6">
        <f t="shared" si="57"/>
        <v>0</v>
      </c>
      <c r="BS6">
        <f t="shared" si="58"/>
        <v>0</v>
      </c>
      <c r="BT6">
        <f t="shared" si="59"/>
        <v>0</v>
      </c>
    </row>
    <row r="7" spans="1:72"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941</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c r="AM7">
        <f>IF($A7="","",SUMPRODUCT($AO7:$BD7,'Map Analysis'!$AN$2^{0,1,2,3,4,5,6,7,8,9,10,11,12,13,14,15}))</f>
        <v>0</v>
      </c>
      <c r="AN7">
        <f t="shared" si="28"/>
        <v>6.9999999999999997E-7</v>
      </c>
      <c r="AO7">
        <f t="shared" si="29"/>
        <v>0</v>
      </c>
      <c r="AP7">
        <f t="shared" si="30"/>
        <v>0</v>
      </c>
      <c r="AQ7">
        <f t="shared" si="31"/>
        <v>0</v>
      </c>
      <c r="AR7">
        <f t="shared" si="32"/>
        <v>0</v>
      </c>
      <c r="AS7">
        <f t="shared" si="33"/>
        <v>0</v>
      </c>
      <c r="AT7">
        <f t="shared" si="34"/>
        <v>0</v>
      </c>
      <c r="AU7">
        <f t="shared" si="35"/>
        <v>0</v>
      </c>
      <c r="AV7">
        <f t="shared" si="36"/>
        <v>0</v>
      </c>
      <c r="AW7">
        <f t="shared" si="37"/>
        <v>0</v>
      </c>
      <c r="AX7">
        <f t="shared" si="38"/>
        <v>0</v>
      </c>
      <c r="AY7">
        <f t="shared" si="39"/>
        <v>0</v>
      </c>
      <c r="AZ7">
        <f t="shared" si="40"/>
        <v>0</v>
      </c>
      <c r="BA7">
        <f t="shared" si="41"/>
        <v>0</v>
      </c>
      <c r="BB7">
        <f t="shared" si="42"/>
        <v>0</v>
      </c>
      <c r="BC7">
        <f t="shared" si="43"/>
        <v>0</v>
      </c>
      <c r="BD7">
        <f t="shared" si="44"/>
        <v>0</v>
      </c>
      <c r="BF7">
        <f t="shared" si="45"/>
        <v>6</v>
      </c>
      <c r="BG7">
        <f t="shared" si="46"/>
        <v>2</v>
      </c>
      <c r="BH7">
        <f t="shared" si="47"/>
        <v>0</v>
      </c>
      <c r="BI7">
        <f t="shared" si="48"/>
        <v>0</v>
      </c>
      <c r="BJ7">
        <f t="shared" si="49"/>
        <v>0</v>
      </c>
      <c r="BK7">
        <f t="shared" si="50"/>
        <v>0</v>
      </c>
      <c r="BL7">
        <f t="shared" si="51"/>
        <v>0</v>
      </c>
      <c r="BM7">
        <f t="shared" si="52"/>
        <v>0</v>
      </c>
      <c r="BN7">
        <f t="shared" si="53"/>
        <v>0</v>
      </c>
      <c r="BO7">
        <f t="shared" si="54"/>
        <v>0</v>
      </c>
      <c r="BP7">
        <f t="shared" si="55"/>
        <v>0</v>
      </c>
      <c r="BQ7">
        <f t="shared" si="56"/>
        <v>0</v>
      </c>
      <c r="BR7">
        <f t="shared" si="57"/>
        <v>0</v>
      </c>
      <c r="BS7">
        <f t="shared" si="58"/>
        <v>0</v>
      </c>
      <c r="BT7">
        <f t="shared" si="59"/>
        <v>0</v>
      </c>
    </row>
    <row r="8" spans="1:72"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169</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c r="AM8">
        <f>IF($A8="","",SUMPRODUCT($AO8:$BD8,'Map Analysis'!$AN$2^{0,1,2,3,4,5,6,7,8,9,10,11,12,13,14,15}))</f>
        <v>0</v>
      </c>
      <c r="AN8">
        <f t="shared" si="28"/>
        <v>7.9999999999999996E-7</v>
      </c>
      <c r="AO8">
        <f t="shared" si="29"/>
        <v>0</v>
      </c>
      <c r="AP8">
        <f t="shared" si="30"/>
        <v>0</v>
      </c>
      <c r="AQ8">
        <f t="shared" si="31"/>
        <v>0</v>
      </c>
      <c r="AR8">
        <f t="shared" si="32"/>
        <v>0</v>
      </c>
      <c r="AS8">
        <f t="shared" si="33"/>
        <v>0</v>
      </c>
      <c r="AT8">
        <f t="shared" si="34"/>
        <v>0</v>
      </c>
      <c r="AU8">
        <f t="shared" si="35"/>
        <v>0</v>
      </c>
      <c r="AV8">
        <f t="shared" si="36"/>
        <v>0</v>
      </c>
      <c r="AW8">
        <f t="shared" si="37"/>
        <v>0</v>
      </c>
      <c r="AX8">
        <f t="shared" si="38"/>
        <v>0</v>
      </c>
      <c r="AY8">
        <f t="shared" si="39"/>
        <v>0</v>
      </c>
      <c r="AZ8">
        <f t="shared" si="40"/>
        <v>0</v>
      </c>
      <c r="BA8">
        <f t="shared" si="41"/>
        <v>0</v>
      </c>
      <c r="BB8">
        <f t="shared" si="42"/>
        <v>0</v>
      </c>
      <c r="BC8">
        <f t="shared" si="43"/>
        <v>0</v>
      </c>
      <c r="BD8">
        <f t="shared" si="44"/>
        <v>0</v>
      </c>
      <c r="BF8">
        <f t="shared" si="45"/>
        <v>1</v>
      </c>
      <c r="BG8">
        <f t="shared" si="46"/>
        <v>0</v>
      </c>
      <c r="BH8">
        <f t="shared" si="47"/>
        <v>0</v>
      </c>
      <c r="BI8">
        <f t="shared" si="48"/>
        <v>0</v>
      </c>
      <c r="BJ8">
        <f t="shared" si="49"/>
        <v>0</v>
      </c>
      <c r="BK8">
        <f t="shared" si="50"/>
        <v>0</v>
      </c>
      <c r="BL8">
        <f t="shared" si="51"/>
        <v>0</v>
      </c>
      <c r="BM8">
        <f t="shared" si="52"/>
        <v>0</v>
      </c>
      <c r="BN8">
        <f t="shared" si="53"/>
        <v>0</v>
      </c>
      <c r="BO8">
        <f t="shared" si="54"/>
        <v>0</v>
      </c>
      <c r="BP8">
        <f t="shared" si="55"/>
        <v>0</v>
      </c>
      <c r="BQ8">
        <f t="shared" si="56"/>
        <v>0</v>
      </c>
      <c r="BR8">
        <f t="shared" si="57"/>
        <v>0</v>
      </c>
      <c r="BS8">
        <f t="shared" si="58"/>
        <v>0</v>
      </c>
      <c r="BT8">
        <f t="shared" si="59"/>
        <v>0</v>
      </c>
    </row>
    <row r="9" spans="1:72"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865</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c r="AM9">
        <f>IF($A9="","",SUMPRODUCT($AO9:$BD9,'Map Analysis'!$AN$2^{0,1,2,3,4,5,6,7,8,9,10,11,12,13,14,15}))</f>
        <v>0</v>
      </c>
      <c r="AN9">
        <f t="shared" si="28"/>
        <v>8.9999999999999996E-7</v>
      </c>
      <c r="AO9">
        <f t="shared" si="29"/>
        <v>0</v>
      </c>
      <c r="AP9">
        <f t="shared" si="30"/>
        <v>0</v>
      </c>
      <c r="AQ9">
        <f t="shared" si="31"/>
        <v>0</v>
      </c>
      <c r="AR9">
        <f t="shared" si="32"/>
        <v>0</v>
      </c>
      <c r="AS9">
        <f t="shared" si="33"/>
        <v>0</v>
      </c>
      <c r="AT9">
        <f t="shared" si="34"/>
        <v>0</v>
      </c>
      <c r="AU9">
        <f t="shared" si="35"/>
        <v>0</v>
      </c>
      <c r="AV9">
        <f t="shared" si="36"/>
        <v>0</v>
      </c>
      <c r="AW9">
        <f t="shared" si="37"/>
        <v>0</v>
      </c>
      <c r="AX9">
        <f t="shared" si="38"/>
        <v>0</v>
      </c>
      <c r="AY9">
        <f t="shared" si="39"/>
        <v>0</v>
      </c>
      <c r="AZ9">
        <f t="shared" si="40"/>
        <v>0</v>
      </c>
      <c r="BA9">
        <f t="shared" si="41"/>
        <v>0</v>
      </c>
      <c r="BB9">
        <f t="shared" si="42"/>
        <v>0</v>
      </c>
      <c r="BC9">
        <f t="shared" si="43"/>
        <v>0</v>
      </c>
      <c r="BD9">
        <f t="shared" si="44"/>
        <v>0</v>
      </c>
      <c r="BF9">
        <f t="shared" si="45"/>
        <v>1</v>
      </c>
      <c r="BG9">
        <f t="shared" si="46"/>
        <v>0</v>
      </c>
      <c r="BH9">
        <f t="shared" si="47"/>
        <v>0</v>
      </c>
      <c r="BI9">
        <f t="shared" si="48"/>
        <v>0</v>
      </c>
      <c r="BJ9">
        <f t="shared" si="49"/>
        <v>0</v>
      </c>
      <c r="BK9">
        <f t="shared" si="50"/>
        <v>0</v>
      </c>
      <c r="BL9">
        <f t="shared" si="51"/>
        <v>0</v>
      </c>
      <c r="BM9">
        <f t="shared" si="52"/>
        <v>0</v>
      </c>
      <c r="BN9">
        <f t="shared" si="53"/>
        <v>0</v>
      </c>
      <c r="BO9">
        <f t="shared" si="54"/>
        <v>0</v>
      </c>
      <c r="BP9">
        <f t="shared" si="55"/>
        <v>0</v>
      </c>
      <c r="BQ9">
        <f t="shared" si="56"/>
        <v>0</v>
      </c>
      <c r="BR9">
        <f t="shared" si="57"/>
        <v>0</v>
      </c>
      <c r="BS9">
        <f t="shared" si="58"/>
        <v>0</v>
      </c>
      <c r="BT9">
        <f t="shared" si="59"/>
        <v>0</v>
      </c>
    </row>
    <row r="10" spans="1:72"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c r="AM10">
        <f>IF($A10="","",SUMPRODUCT($AO10:$BD10,'Map Analysis'!$AN$2^{0,1,2,3,4,5,6,7,8,9,10,11,12,13,14,15}))</f>
        <v>2</v>
      </c>
      <c r="AN10">
        <f t="shared" si="28"/>
        <v>2.0000010000000001</v>
      </c>
      <c r="AO10">
        <f t="shared" si="29"/>
        <v>2</v>
      </c>
      <c r="AP10">
        <f t="shared" si="30"/>
        <v>0</v>
      </c>
      <c r="AQ10">
        <f t="shared" si="31"/>
        <v>0</v>
      </c>
      <c r="AR10">
        <f t="shared" si="32"/>
        <v>0</v>
      </c>
      <c r="AS10">
        <f t="shared" si="33"/>
        <v>0</v>
      </c>
      <c r="AT10">
        <f t="shared" si="34"/>
        <v>0</v>
      </c>
      <c r="AU10">
        <f t="shared" si="35"/>
        <v>0</v>
      </c>
      <c r="AV10">
        <f t="shared" si="36"/>
        <v>0</v>
      </c>
      <c r="AW10">
        <f t="shared" si="37"/>
        <v>0</v>
      </c>
      <c r="AX10">
        <f t="shared" si="38"/>
        <v>0</v>
      </c>
      <c r="AY10">
        <f t="shared" si="39"/>
        <v>0</v>
      </c>
      <c r="AZ10">
        <f t="shared" si="40"/>
        <v>0</v>
      </c>
      <c r="BA10">
        <f t="shared" si="41"/>
        <v>0</v>
      </c>
      <c r="BB10">
        <f t="shared" si="42"/>
        <v>0</v>
      </c>
      <c r="BC10">
        <f t="shared" si="43"/>
        <v>0</v>
      </c>
      <c r="BD10">
        <f t="shared" si="44"/>
        <v>0</v>
      </c>
      <c r="BF10">
        <f t="shared" si="45"/>
        <v>0</v>
      </c>
      <c r="BG10">
        <f t="shared" si="46"/>
        <v>0</v>
      </c>
      <c r="BH10">
        <f t="shared" si="47"/>
        <v>0</v>
      </c>
      <c r="BI10">
        <f t="shared" si="48"/>
        <v>0</v>
      </c>
      <c r="BJ10">
        <f t="shared" si="49"/>
        <v>0</v>
      </c>
      <c r="BK10">
        <f t="shared" si="50"/>
        <v>0</v>
      </c>
      <c r="BL10">
        <f t="shared" si="51"/>
        <v>0</v>
      </c>
      <c r="BM10">
        <f t="shared" si="52"/>
        <v>0</v>
      </c>
      <c r="BN10">
        <f t="shared" si="53"/>
        <v>0</v>
      </c>
      <c r="BO10">
        <f t="shared" si="54"/>
        <v>0</v>
      </c>
      <c r="BP10">
        <f t="shared" si="55"/>
        <v>0</v>
      </c>
      <c r="BQ10">
        <f t="shared" si="56"/>
        <v>0</v>
      </c>
      <c r="BR10">
        <f t="shared" si="57"/>
        <v>0</v>
      </c>
      <c r="BS10">
        <f t="shared" si="58"/>
        <v>0</v>
      </c>
      <c r="BT10">
        <f t="shared" si="59"/>
        <v>0</v>
      </c>
    </row>
    <row r="11" spans="1:72"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668</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c r="AM11">
        <f>IF($A11="","",SUMPRODUCT($AO11:$BD11,'Map Analysis'!$AN$2^{0,1,2,3,4,5,6,7,8,9,10,11,12,13,14,15}))</f>
        <v>1.5</v>
      </c>
      <c r="AN11">
        <f t="shared" si="28"/>
        <v>1.5000011</v>
      </c>
      <c r="AO11">
        <f t="shared" si="29"/>
        <v>1</v>
      </c>
      <c r="AP11">
        <f t="shared" si="30"/>
        <v>1</v>
      </c>
      <c r="AQ11">
        <f t="shared" si="31"/>
        <v>0</v>
      </c>
      <c r="AR11">
        <f t="shared" si="32"/>
        <v>0</v>
      </c>
      <c r="AS11">
        <f t="shared" si="33"/>
        <v>0</v>
      </c>
      <c r="AT11">
        <f t="shared" si="34"/>
        <v>0</v>
      </c>
      <c r="AU11">
        <f t="shared" si="35"/>
        <v>0</v>
      </c>
      <c r="AV11">
        <f t="shared" si="36"/>
        <v>0</v>
      </c>
      <c r="AW11">
        <f t="shared" si="37"/>
        <v>0</v>
      </c>
      <c r="AX11">
        <f t="shared" si="38"/>
        <v>0</v>
      </c>
      <c r="AY11">
        <f t="shared" si="39"/>
        <v>0</v>
      </c>
      <c r="AZ11">
        <f t="shared" si="40"/>
        <v>0</v>
      </c>
      <c r="BA11">
        <f t="shared" si="41"/>
        <v>0</v>
      </c>
      <c r="BB11">
        <f t="shared" si="42"/>
        <v>0</v>
      </c>
      <c r="BC11">
        <f t="shared" si="43"/>
        <v>0</v>
      </c>
      <c r="BD11">
        <f t="shared" si="44"/>
        <v>0</v>
      </c>
      <c r="BF11">
        <f t="shared" si="45"/>
        <v>0</v>
      </c>
      <c r="BG11">
        <f t="shared" si="46"/>
        <v>0</v>
      </c>
      <c r="BH11">
        <f t="shared" si="47"/>
        <v>0</v>
      </c>
      <c r="BI11">
        <f t="shared" si="48"/>
        <v>0</v>
      </c>
      <c r="BJ11">
        <f t="shared" si="49"/>
        <v>0</v>
      </c>
      <c r="BK11">
        <f t="shared" si="50"/>
        <v>0</v>
      </c>
      <c r="BL11">
        <f t="shared" si="51"/>
        <v>0</v>
      </c>
      <c r="BM11">
        <f t="shared" si="52"/>
        <v>0</v>
      </c>
      <c r="BN11">
        <f t="shared" si="53"/>
        <v>0</v>
      </c>
      <c r="BO11">
        <f t="shared" si="54"/>
        <v>0</v>
      </c>
      <c r="BP11">
        <f t="shared" si="55"/>
        <v>0</v>
      </c>
      <c r="BQ11">
        <f t="shared" si="56"/>
        <v>0</v>
      </c>
      <c r="BR11">
        <f t="shared" si="57"/>
        <v>0</v>
      </c>
      <c r="BS11">
        <f t="shared" si="58"/>
        <v>0</v>
      </c>
      <c r="BT11">
        <f t="shared" si="59"/>
        <v>0</v>
      </c>
    </row>
    <row r="12" spans="1:72"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826</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c r="AM12">
        <f>IF($A12="","",SUMPRODUCT($AO12:$BD12,'Map Analysis'!$AN$2^{0,1,2,3,4,5,6,7,8,9,10,11,12,13,14,15}))</f>
        <v>0</v>
      </c>
      <c r="AN12">
        <f t="shared" si="28"/>
        <v>1.1999999999999999E-6</v>
      </c>
      <c r="AO12">
        <f t="shared" si="29"/>
        <v>0</v>
      </c>
      <c r="AP12">
        <f t="shared" si="30"/>
        <v>0</v>
      </c>
      <c r="AQ12">
        <f t="shared" si="31"/>
        <v>0</v>
      </c>
      <c r="AR12">
        <f t="shared" si="32"/>
        <v>0</v>
      </c>
      <c r="AS12">
        <f t="shared" si="33"/>
        <v>0</v>
      </c>
      <c r="AT12">
        <f t="shared" si="34"/>
        <v>0</v>
      </c>
      <c r="AU12">
        <f t="shared" si="35"/>
        <v>0</v>
      </c>
      <c r="AV12">
        <f t="shared" si="36"/>
        <v>0</v>
      </c>
      <c r="AW12">
        <f t="shared" si="37"/>
        <v>0</v>
      </c>
      <c r="AX12">
        <f t="shared" si="38"/>
        <v>0</v>
      </c>
      <c r="AY12">
        <f t="shared" si="39"/>
        <v>0</v>
      </c>
      <c r="AZ12">
        <f t="shared" si="40"/>
        <v>0</v>
      </c>
      <c r="BA12">
        <f t="shared" si="41"/>
        <v>0</v>
      </c>
      <c r="BB12">
        <f t="shared" si="42"/>
        <v>0</v>
      </c>
      <c r="BC12">
        <f t="shared" si="43"/>
        <v>0</v>
      </c>
      <c r="BD12">
        <f t="shared" si="44"/>
        <v>0</v>
      </c>
      <c r="BF12">
        <f t="shared" si="45"/>
        <v>0</v>
      </c>
      <c r="BG12">
        <f t="shared" si="46"/>
        <v>0</v>
      </c>
      <c r="BH12">
        <f t="shared" si="47"/>
        <v>0</v>
      </c>
      <c r="BI12">
        <f t="shared" si="48"/>
        <v>0</v>
      </c>
      <c r="BJ12">
        <f t="shared" si="49"/>
        <v>0</v>
      </c>
      <c r="BK12">
        <f t="shared" si="50"/>
        <v>0</v>
      </c>
      <c r="BL12">
        <f t="shared" si="51"/>
        <v>0</v>
      </c>
      <c r="BM12">
        <f t="shared" si="52"/>
        <v>0</v>
      </c>
      <c r="BN12">
        <f t="shared" si="53"/>
        <v>0</v>
      </c>
      <c r="BO12">
        <f t="shared" si="54"/>
        <v>0</v>
      </c>
      <c r="BP12">
        <f t="shared" si="55"/>
        <v>0</v>
      </c>
      <c r="BQ12">
        <f t="shared" si="56"/>
        <v>0</v>
      </c>
      <c r="BR12">
        <f t="shared" si="57"/>
        <v>0</v>
      </c>
      <c r="BS12">
        <f t="shared" si="58"/>
        <v>0</v>
      </c>
      <c r="BT12">
        <f t="shared" si="59"/>
        <v>0</v>
      </c>
    </row>
    <row r="13" spans="1:72"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c r="AM13">
        <f>IF($A13="","",SUMPRODUCT($AO13:$BD13,'Map Analysis'!$AN$2^{0,1,2,3,4,5,6,7,8,9,10,11,12,13,14,15}))</f>
        <v>0</v>
      </c>
      <c r="AN13">
        <f t="shared" si="28"/>
        <v>1.3E-6</v>
      </c>
      <c r="AO13">
        <f t="shared" si="29"/>
        <v>0</v>
      </c>
      <c r="AP13">
        <f t="shared" si="30"/>
        <v>0</v>
      </c>
      <c r="AQ13">
        <f t="shared" si="31"/>
        <v>0</v>
      </c>
      <c r="AR13">
        <f t="shared" si="32"/>
        <v>0</v>
      </c>
      <c r="AS13">
        <f t="shared" si="33"/>
        <v>0</v>
      </c>
      <c r="AT13">
        <f t="shared" si="34"/>
        <v>0</v>
      </c>
      <c r="AU13">
        <f t="shared" si="35"/>
        <v>0</v>
      </c>
      <c r="AV13">
        <f t="shared" si="36"/>
        <v>0</v>
      </c>
      <c r="AW13">
        <f t="shared" si="37"/>
        <v>0</v>
      </c>
      <c r="AX13">
        <f t="shared" si="38"/>
        <v>0</v>
      </c>
      <c r="AY13">
        <f t="shared" si="39"/>
        <v>0</v>
      </c>
      <c r="AZ13">
        <f t="shared" si="40"/>
        <v>0</v>
      </c>
      <c r="BA13">
        <f t="shared" si="41"/>
        <v>0</v>
      </c>
      <c r="BB13">
        <f t="shared" si="42"/>
        <v>0</v>
      </c>
      <c r="BC13">
        <f t="shared" si="43"/>
        <v>0</v>
      </c>
      <c r="BD13">
        <f t="shared" si="44"/>
        <v>0</v>
      </c>
      <c r="BF13">
        <f t="shared" si="45"/>
        <v>0</v>
      </c>
      <c r="BG13">
        <f t="shared" si="46"/>
        <v>0</v>
      </c>
      <c r="BH13">
        <f t="shared" si="47"/>
        <v>0</v>
      </c>
      <c r="BI13">
        <f t="shared" si="48"/>
        <v>0</v>
      </c>
      <c r="BJ13">
        <f t="shared" si="49"/>
        <v>0</v>
      </c>
      <c r="BK13">
        <f t="shared" si="50"/>
        <v>0</v>
      </c>
      <c r="BL13">
        <f t="shared" si="51"/>
        <v>0</v>
      </c>
      <c r="BM13">
        <f t="shared" si="52"/>
        <v>0</v>
      </c>
      <c r="BN13">
        <f t="shared" si="53"/>
        <v>0</v>
      </c>
      <c r="BO13">
        <f t="shared" si="54"/>
        <v>0</v>
      </c>
      <c r="BP13">
        <f t="shared" si="55"/>
        <v>0</v>
      </c>
      <c r="BQ13">
        <f t="shared" si="56"/>
        <v>0</v>
      </c>
      <c r="BR13">
        <f t="shared" si="57"/>
        <v>0</v>
      </c>
      <c r="BS13">
        <f t="shared" si="58"/>
        <v>0</v>
      </c>
      <c r="BT13">
        <f t="shared" si="59"/>
        <v>0</v>
      </c>
    </row>
    <row r="14" spans="1:72"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693</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c r="AM14">
        <f>IF($A14="","",SUMPRODUCT($AO14:$BD14,'Map Analysis'!$AN$2^{0,1,2,3,4,5,6,7,8,9,10,11,12,13,14,15}))</f>
        <v>0</v>
      </c>
      <c r="AN14">
        <f t="shared" si="28"/>
        <v>1.3999999999999999E-6</v>
      </c>
      <c r="AO14">
        <f t="shared" si="29"/>
        <v>0</v>
      </c>
      <c r="AP14">
        <f t="shared" si="30"/>
        <v>0</v>
      </c>
      <c r="AQ14">
        <f t="shared" si="31"/>
        <v>0</v>
      </c>
      <c r="AR14">
        <f t="shared" si="32"/>
        <v>0</v>
      </c>
      <c r="AS14">
        <f t="shared" si="33"/>
        <v>0</v>
      </c>
      <c r="AT14">
        <f t="shared" si="34"/>
        <v>0</v>
      </c>
      <c r="AU14">
        <f t="shared" si="35"/>
        <v>0</v>
      </c>
      <c r="AV14">
        <f t="shared" si="36"/>
        <v>0</v>
      </c>
      <c r="AW14">
        <f t="shared" si="37"/>
        <v>0</v>
      </c>
      <c r="AX14">
        <f t="shared" si="38"/>
        <v>0</v>
      </c>
      <c r="AY14">
        <f t="shared" si="39"/>
        <v>0</v>
      </c>
      <c r="AZ14">
        <f t="shared" si="40"/>
        <v>0</v>
      </c>
      <c r="BA14">
        <f t="shared" si="41"/>
        <v>0</v>
      </c>
      <c r="BB14">
        <f t="shared" si="42"/>
        <v>0</v>
      </c>
      <c r="BC14">
        <f t="shared" si="43"/>
        <v>0</v>
      </c>
      <c r="BD14">
        <f t="shared" si="44"/>
        <v>0</v>
      </c>
      <c r="BF14">
        <f t="shared" si="45"/>
        <v>2</v>
      </c>
      <c r="BG14">
        <f t="shared" si="46"/>
        <v>0</v>
      </c>
      <c r="BH14">
        <f t="shared" si="47"/>
        <v>0</v>
      </c>
      <c r="BI14">
        <f t="shared" si="48"/>
        <v>0</v>
      </c>
      <c r="BJ14">
        <f t="shared" si="49"/>
        <v>0</v>
      </c>
      <c r="BK14">
        <f t="shared" si="50"/>
        <v>0</v>
      </c>
      <c r="BL14">
        <f t="shared" si="51"/>
        <v>0</v>
      </c>
      <c r="BM14">
        <f t="shared" si="52"/>
        <v>0</v>
      </c>
      <c r="BN14">
        <f t="shared" si="53"/>
        <v>0</v>
      </c>
      <c r="BO14">
        <f t="shared" si="54"/>
        <v>0</v>
      </c>
      <c r="BP14">
        <f t="shared" si="55"/>
        <v>0</v>
      </c>
      <c r="BQ14">
        <f t="shared" si="56"/>
        <v>0</v>
      </c>
      <c r="BR14">
        <f t="shared" si="57"/>
        <v>0</v>
      </c>
      <c r="BS14">
        <f t="shared" si="58"/>
        <v>0</v>
      </c>
      <c r="BT14">
        <f t="shared" si="59"/>
        <v>0</v>
      </c>
    </row>
    <row r="15" spans="1:72" x14ac:dyDescent="0.25">
      <c r="A15" t="str">
        <f>IF(TRIM(INDEX(games!$A:$A,ROW()))="","",TRIM(INDEX(games!$A:$A,ROW())))</f>
        <v>Abandon Ship</v>
      </c>
      <c r="B15">
        <f>IF(OR($A15="",INDEX(games!$B:$B,ROW())=""),"",INDEX(games!$B:$B,ROW()))</f>
        <v>2019</v>
      </c>
      <c r="C15" t="str">
        <f>IF(OR($A15="",INDEX(games!$C:$C,ROW())=""),"",INDEX(games!$C:$C,ROW()))</f>
        <v>Strategy</v>
      </c>
      <c r="D15">
        <f t="shared" si="0"/>
        <v>2</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2.0000149999999999</v>
      </c>
      <c r="P15" t="str">
        <f>IF(OR($A15="",INDEX(games!$H:$H,ROW())=""),"",INDEX(games!$H:$H,ROW()))</f>
        <v>Yes</v>
      </c>
      <c r="Q15">
        <f t="shared" si="12"/>
        <v>2.0000149999999999</v>
      </c>
      <c r="T15">
        <f t="shared" si="13"/>
        <v>2022</v>
      </c>
      <c r="U15">
        <f t="shared" si="14"/>
        <v>2024</v>
      </c>
      <c r="V15">
        <f t="shared" si="15"/>
        <v>2</v>
      </c>
      <c r="W15" t="str">
        <f>IF(TRIM(INDEX(connections!$A:$A,ROW()))="","",TRIM(INDEX(connections!$A:$A,ROW())))</f>
        <v>Seraph's Last Stand</v>
      </c>
      <c r="X15" t="str">
        <f>IF($W15="","",TRIM(INDEX(connections!$B:$B,ROW())))</f>
        <v>9 Kings</v>
      </c>
      <c r="Y15">
        <f t="shared" si="16"/>
        <v>741</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c r="AM15">
        <f>IF($A15="","",SUMPRODUCT($AO15:$BD15,'Map Analysis'!$AN$2^{0,1,2,3,4,5,6,7,8,9,10,11,12,13,14,15}))</f>
        <v>1</v>
      </c>
      <c r="AN15">
        <f t="shared" si="28"/>
        <v>1.0000015</v>
      </c>
      <c r="AO15">
        <f t="shared" si="29"/>
        <v>1</v>
      </c>
      <c r="AP15">
        <f t="shared" si="30"/>
        <v>0</v>
      </c>
      <c r="AQ15">
        <f t="shared" si="31"/>
        <v>0</v>
      </c>
      <c r="AR15">
        <f t="shared" si="32"/>
        <v>0</v>
      </c>
      <c r="AS15">
        <f t="shared" si="33"/>
        <v>0</v>
      </c>
      <c r="AT15">
        <f t="shared" si="34"/>
        <v>0</v>
      </c>
      <c r="AU15">
        <f t="shared" si="35"/>
        <v>0</v>
      </c>
      <c r="AV15">
        <f t="shared" si="36"/>
        <v>0</v>
      </c>
      <c r="AW15">
        <f t="shared" si="37"/>
        <v>0</v>
      </c>
      <c r="AX15">
        <f t="shared" si="38"/>
        <v>0</v>
      </c>
      <c r="AY15">
        <f t="shared" si="39"/>
        <v>0</v>
      </c>
      <c r="AZ15">
        <f t="shared" si="40"/>
        <v>0</v>
      </c>
      <c r="BA15">
        <f t="shared" si="41"/>
        <v>0</v>
      </c>
      <c r="BB15">
        <f t="shared" si="42"/>
        <v>0</v>
      </c>
      <c r="BC15">
        <f t="shared" si="43"/>
        <v>0</v>
      </c>
      <c r="BD15">
        <f t="shared" si="44"/>
        <v>0</v>
      </c>
      <c r="BF15">
        <f t="shared" si="45"/>
        <v>1</v>
      </c>
      <c r="BG15">
        <f t="shared" si="46"/>
        <v>1</v>
      </c>
      <c r="BH15">
        <f t="shared" si="47"/>
        <v>0</v>
      </c>
      <c r="BI15">
        <f t="shared" si="48"/>
        <v>0</v>
      </c>
      <c r="BJ15">
        <f t="shared" si="49"/>
        <v>0</v>
      </c>
      <c r="BK15">
        <f t="shared" si="50"/>
        <v>0</v>
      </c>
      <c r="BL15">
        <f t="shared" si="51"/>
        <v>0</v>
      </c>
      <c r="BM15">
        <f t="shared" si="52"/>
        <v>0</v>
      </c>
      <c r="BN15">
        <f t="shared" si="53"/>
        <v>0</v>
      </c>
      <c r="BO15">
        <f t="shared" si="54"/>
        <v>0</v>
      </c>
      <c r="BP15">
        <f t="shared" si="55"/>
        <v>0</v>
      </c>
      <c r="BQ15">
        <f t="shared" si="56"/>
        <v>0</v>
      </c>
      <c r="BR15">
        <f t="shared" si="57"/>
        <v>0</v>
      </c>
      <c r="BS15">
        <f t="shared" si="58"/>
        <v>0</v>
      </c>
      <c r="BT15">
        <f t="shared" si="59"/>
        <v>0</v>
      </c>
    </row>
    <row r="16" spans="1:72"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772</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c r="AM16">
        <f>IF($A16="","",SUMPRODUCT($AO16:$BD16,'Map Analysis'!$AN$2^{0,1,2,3,4,5,6,7,8,9,10,11,12,13,14,15}))</f>
        <v>0</v>
      </c>
      <c r="AN16">
        <f t="shared" si="28"/>
        <v>1.5999999999999999E-6</v>
      </c>
      <c r="AO16">
        <f t="shared" si="29"/>
        <v>0</v>
      </c>
      <c r="AP16">
        <f t="shared" si="30"/>
        <v>0</v>
      </c>
      <c r="AQ16">
        <f t="shared" si="31"/>
        <v>0</v>
      </c>
      <c r="AR16">
        <f t="shared" si="32"/>
        <v>0</v>
      </c>
      <c r="AS16">
        <f t="shared" si="33"/>
        <v>0</v>
      </c>
      <c r="AT16">
        <f t="shared" si="34"/>
        <v>0</v>
      </c>
      <c r="AU16">
        <f t="shared" si="35"/>
        <v>0</v>
      </c>
      <c r="AV16">
        <f t="shared" si="36"/>
        <v>0</v>
      </c>
      <c r="AW16">
        <f t="shared" si="37"/>
        <v>0</v>
      </c>
      <c r="AX16">
        <f t="shared" si="38"/>
        <v>0</v>
      </c>
      <c r="AY16">
        <f t="shared" si="39"/>
        <v>0</v>
      </c>
      <c r="AZ16">
        <f t="shared" si="40"/>
        <v>0</v>
      </c>
      <c r="BA16">
        <f t="shared" si="41"/>
        <v>0</v>
      </c>
      <c r="BB16">
        <f t="shared" si="42"/>
        <v>0</v>
      </c>
      <c r="BC16">
        <f t="shared" si="43"/>
        <v>0</v>
      </c>
      <c r="BD16">
        <f t="shared" si="44"/>
        <v>0</v>
      </c>
      <c r="BF16">
        <f t="shared" si="45"/>
        <v>1</v>
      </c>
      <c r="BG16">
        <f t="shared" si="46"/>
        <v>1</v>
      </c>
      <c r="BH16">
        <f t="shared" si="47"/>
        <v>0</v>
      </c>
      <c r="BI16">
        <f t="shared" si="48"/>
        <v>0</v>
      </c>
      <c r="BJ16">
        <f t="shared" si="49"/>
        <v>0</v>
      </c>
      <c r="BK16">
        <f t="shared" si="50"/>
        <v>0</v>
      </c>
      <c r="BL16">
        <f t="shared" si="51"/>
        <v>0</v>
      </c>
      <c r="BM16">
        <f t="shared" si="52"/>
        <v>0</v>
      </c>
      <c r="BN16">
        <f t="shared" si="53"/>
        <v>0</v>
      </c>
      <c r="BO16">
        <f t="shared" si="54"/>
        <v>0</v>
      </c>
      <c r="BP16">
        <f t="shared" si="55"/>
        <v>0</v>
      </c>
      <c r="BQ16">
        <f t="shared" si="56"/>
        <v>0</v>
      </c>
      <c r="BR16">
        <f t="shared" si="57"/>
        <v>0</v>
      </c>
      <c r="BS16">
        <f t="shared" si="58"/>
        <v>0</v>
      </c>
      <c r="BT16">
        <f t="shared" si="59"/>
        <v>0</v>
      </c>
    </row>
    <row r="17" spans="1:72"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801</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c r="AM17">
        <f>IF($A17="","",SUMPRODUCT($AO17:$BD17,'Map Analysis'!$AN$2^{0,1,2,3,4,5,6,7,8,9,10,11,12,13,14,15}))</f>
        <v>0</v>
      </c>
      <c r="AN17">
        <f t="shared" si="28"/>
        <v>1.7E-6</v>
      </c>
      <c r="AO17">
        <f t="shared" si="29"/>
        <v>0</v>
      </c>
      <c r="AP17">
        <f t="shared" si="30"/>
        <v>0</v>
      </c>
      <c r="AQ17">
        <f t="shared" si="31"/>
        <v>0</v>
      </c>
      <c r="AR17">
        <f t="shared" si="32"/>
        <v>0</v>
      </c>
      <c r="AS17">
        <f t="shared" si="33"/>
        <v>0</v>
      </c>
      <c r="AT17">
        <f t="shared" si="34"/>
        <v>0</v>
      </c>
      <c r="AU17">
        <f t="shared" si="35"/>
        <v>0</v>
      </c>
      <c r="AV17">
        <f t="shared" si="36"/>
        <v>0</v>
      </c>
      <c r="AW17">
        <f t="shared" si="37"/>
        <v>0</v>
      </c>
      <c r="AX17">
        <f t="shared" si="38"/>
        <v>0</v>
      </c>
      <c r="AY17">
        <f t="shared" si="39"/>
        <v>0</v>
      </c>
      <c r="AZ17">
        <f t="shared" si="40"/>
        <v>0</v>
      </c>
      <c r="BA17">
        <f t="shared" si="41"/>
        <v>0</v>
      </c>
      <c r="BB17">
        <f t="shared" si="42"/>
        <v>0</v>
      </c>
      <c r="BC17">
        <f t="shared" si="43"/>
        <v>0</v>
      </c>
      <c r="BD17">
        <f t="shared" si="44"/>
        <v>0</v>
      </c>
      <c r="BF17">
        <f t="shared" si="45"/>
        <v>0</v>
      </c>
      <c r="BG17">
        <f t="shared" si="46"/>
        <v>0</v>
      </c>
      <c r="BH17">
        <f t="shared" si="47"/>
        <v>0</v>
      </c>
      <c r="BI17">
        <f t="shared" si="48"/>
        <v>0</v>
      </c>
      <c r="BJ17">
        <f t="shared" si="49"/>
        <v>0</v>
      </c>
      <c r="BK17">
        <f t="shared" si="50"/>
        <v>0</v>
      </c>
      <c r="BL17">
        <f t="shared" si="51"/>
        <v>0</v>
      </c>
      <c r="BM17">
        <f t="shared" si="52"/>
        <v>0</v>
      </c>
      <c r="BN17">
        <f t="shared" si="53"/>
        <v>0</v>
      </c>
      <c r="BO17">
        <f t="shared" si="54"/>
        <v>0</v>
      </c>
      <c r="BP17">
        <f t="shared" si="55"/>
        <v>0</v>
      </c>
      <c r="BQ17">
        <f t="shared" si="56"/>
        <v>0</v>
      </c>
      <c r="BR17">
        <f t="shared" si="57"/>
        <v>0</v>
      </c>
      <c r="BS17">
        <f t="shared" si="58"/>
        <v>0</v>
      </c>
      <c r="BT17">
        <f t="shared" si="59"/>
        <v>0</v>
      </c>
    </row>
    <row r="18" spans="1:72" x14ac:dyDescent="0.25">
      <c r="A18" t="str">
        <f>IF(TRIM(INDEX(games!$A:$A,ROW()))="","",TRIM(INDEX(games!$A:$A,ROW())))</f>
        <v>Abyss Odyssey</v>
      </c>
      <c r="B18">
        <f>IF(OR($A18="",INDEX(games!$B:$B,ROW())=""),"",INDEX(games!$B:$B,ROW()))</f>
        <v>2014</v>
      </c>
      <c r="C18" t="str">
        <f>IF(OR($A18="",INDEX(games!$C:$C,ROW())=""),"",INDEX(games!$C:$C,ROW()))</f>
        <v>Action</v>
      </c>
      <c r="D18">
        <f t="shared" si="0"/>
        <v>0</v>
      </c>
      <c r="E18">
        <f t="shared" si="1"/>
        <v>1</v>
      </c>
      <c r="F18">
        <f t="shared" si="2"/>
        <v>18</v>
      </c>
      <c r="G18">
        <f t="shared" si="3"/>
        <v>2014</v>
      </c>
      <c r="H18">
        <f t="shared" si="4"/>
        <v>1.4139999999999999</v>
      </c>
      <c r="I18" t="e">
        <f t="shared" si="5"/>
        <v>#N/A</v>
      </c>
      <c r="J18" t="e">
        <f t="shared" si="6"/>
        <v>#N/A</v>
      </c>
      <c r="K18" t="e">
        <f t="shared" si="7"/>
        <v>#N/A</v>
      </c>
      <c r="L18" t="e">
        <f t="shared" si="8"/>
        <v>#N/A</v>
      </c>
      <c r="M18" t="e">
        <f t="shared" si="9"/>
        <v>#N/A</v>
      </c>
      <c r="N18" t="e">
        <f t="shared" si="10"/>
        <v>#N/A</v>
      </c>
      <c r="O18">
        <f t="shared" si="11"/>
        <v>1.8E-5</v>
      </c>
      <c r="P18" t="str">
        <f>IF(OR($A18="",INDEX(games!$H:$H,ROW())=""),"",INDEX(games!$H:$H,ROW()))</f>
        <v/>
      </c>
      <c r="Q18" t="str">
        <f t="shared" si="12"/>
        <v/>
      </c>
      <c r="T18">
        <f t="shared" si="13"/>
        <v>2011</v>
      </c>
      <c r="U18">
        <f t="shared" si="14"/>
        <v>2013</v>
      </c>
      <c r="V18">
        <f t="shared" si="15"/>
        <v>2</v>
      </c>
      <c r="W18" t="str">
        <f>IF(TRIM(INDEX(connections!$A:$A,ROW()))="","",TRIM(INDEX(connections!$A:$A,ROW())))</f>
        <v>The Binding of Isaac</v>
      </c>
      <c r="X18" t="str">
        <f>IF($W18="","",TRIM(INDEX(connections!$B:$B,ROW())))</f>
        <v>99 Levels to Hell</v>
      </c>
      <c r="Y18">
        <f t="shared" si="16"/>
        <v>865</v>
      </c>
      <c r="Z18">
        <f t="shared" si="17"/>
        <v>11</v>
      </c>
      <c r="AA18" t="str">
        <f t="shared" si="18"/>
        <v>Yes</v>
      </c>
      <c r="AB18" t="str">
        <f t="shared" si="19"/>
        <v/>
      </c>
      <c r="AC18" t="str">
        <f t="shared" si="20"/>
        <v/>
      </c>
      <c r="AD18">
        <f t="shared" si="21"/>
        <v>0</v>
      </c>
      <c r="AE18" t="str">
        <f t="shared" si="22"/>
        <v/>
      </c>
      <c r="AG18">
        <f t="shared" si="23"/>
        <v>0</v>
      </c>
      <c r="AH18" t="str">
        <f t="shared" si="24"/>
        <v/>
      </c>
      <c r="AI18" t="str">
        <f t="shared" si="25"/>
        <v/>
      </c>
      <c r="AJ18" t="str">
        <f t="shared" si="26"/>
        <v/>
      </c>
      <c r="AK18" t="str">
        <f t="shared" si="27"/>
        <v/>
      </c>
      <c r="AL18" t="str">
        <f>IF($A18="","",INDEX(games!$J:$J,ROW())&amp;"")</f>
        <v>https://store.steampowered.com/app/255070/Abyss_Odyssey/</v>
      </c>
      <c r="AM18">
        <f>IF($A18="","",SUMPRODUCT($AO18:$BD18,'Map Analysis'!$AN$2^{0,1,2,3,4,5,6,7,8,9,10,11,12,13,14,15}))</f>
        <v>0</v>
      </c>
      <c r="AN18">
        <f t="shared" si="28"/>
        <v>1.7999999999999999E-6</v>
      </c>
      <c r="AO18">
        <f t="shared" si="29"/>
        <v>0</v>
      </c>
      <c r="AP18">
        <f t="shared" si="30"/>
        <v>0</v>
      </c>
      <c r="AQ18">
        <f t="shared" si="31"/>
        <v>0</v>
      </c>
      <c r="AR18">
        <f t="shared" si="32"/>
        <v>0</v>
      </c>
      <c r="AS18">
        <f t="shared" si="33"/>
        <v>0</v>
      </c>
      <c r="AT18">
        <f t="shared" si="34"/>
        <v>0</v>
      </c>
      <c r="AU18">
        <f t="shared" si="35"/>
        <v>0</v>
      </c>
      <c r="AV18">
        <f t="shared" si="36"/>
        <v>0</v>
      </c>
      <c r="AW18">
        <f t="shared" si="37"/>
        <v>0</v>
      </c>
      <c r="AX18">
        <f t="shared" si="38"/>
        <v>0</v>
      </c>
      <c r="AY18">
        <f t="shared" si="39"/>
        <v>0</v>
      </c>
      <c r="AZ18">
        <f t="shared" si="40"/>
        <v>0</v>
      </c>
      <c r="BA18">
        <f t="shared" si="41"/>
        <v>0</v>
      </c>
      <c r="BB18">
        <f t="shared" si="42"/>
        <v>0</v>
      </c>
      <c r="BC18">
        <f t="shared" si="43"/>
        <v>0</v>
      </c>
      <c r="BD18">
        <f t="shared" si="44"/>
        <v>0</v>
      </c>
      <c r="BF18">
        <f t="shared" si="45"/>
        <v>0</v>
      </c>
      <c r="BG18">
        <f t="shared" si="46"/>
        <v>0</v>
      </c>
      <c r="BH18">
        <f t="shared" si="47"/>
        <v>0</v>
      </c>
      <c r="BI18">
        <f t="shared" si="48"/>
        <v>0</v>
      </c>
      <c r="BJ18">
        <f t="shared" si="49"/>
        <v>0</v>
      </c>
      <c r="BK18">
        <f t="shared" si="50"/>
        <v>0</v>
      </c>
      <c r="BL18">
        <f t="shared" si="51"/>
        <v>0</v>
      </c>
      <c r="BM18">
        <f t="shared" si="52"/>
        <v>0</v>
      </c>
      <c r="BN18">
        <f t="shared" si="53"/>
        <v>0</v>
      </c>
      <c r="BO18">
        <f t="shared" si="54"/>
        <v>0</v>
      </c>
      <c r="BP18">
        <f t="shared" si="55"/>
        <v>0</v>
      </c>
      <c r="BQ18">
        <f t="shared" si="56"/>
        <v>0</v>
      </c>
      <c r="BR18">
        <f t="shared" si="57"/>
        <v>0</v>
      </c>
      <c r="BS18">
        <f t="shared" si="58"/>
        <v>0</v>
      </c>
      <c r="BT18">
        <f t="shared" si="59"/>
        <v>0</v>
      </c>
    </row>
    <row r="19" spans="1:72" x14ac:dyDescent="0.25">
      <c r="A19" t="str">
        <f>IF(TRIM(INDEX(games!$A:$A,ROW()))="","",TRIM(INDEX(games!$A:$A,ROW())))</f>
        <v>Abyssus</v>
      </c>
      <c r="B19">
        <f>IF(OR($A19="",INDEX(games!$B:$B,ROW())=""),"",INDEX(games!$B:$B,ROW()))</f>
        <v>2025</v>
      </c>
      <c r="C19" t="str">
        <f>IF(OR($A19="",INDEX(games!$C:$C,ROW())=""),"",INDEX(games!$C:$C,ROW()))</f>
        <v>Action</v>
      </c>
      <c r="D19">
        <f t="shared" si="0"/>
        <v>3</v>
      </c>
      <c r="E19">
        <f t="shared" si="1"/>
        <v>1</v>
      </c>
      <c r="F19">
        <f t="shared" si="2"/>
        <v>19</v>
      </c>
      <c r="G19">
        <f t="shared" si="3"/>
        <v>2025</v>
      </c>
      <c r="H19">
        <f t="shared" si="4"/>
        <v>1.4370000000000001</v>
      </c>
      <c r="I19" t="e">
        <f t="shared" si="5"/>
        <v>#N/A</v>
      </c>
      <c r="J19" t="e">
        <f t="shared" si="6"/>
        <v>#N/A</v>
      </c>
      <c r="K19" t="e">
        <f t="shared" si="7"/>
        <v>#N/A</v>
      </c>
      <c r="L19" t="e">
        <f t="shared" si="8"/>
        <v>#N/A</v>
      </c>
      <c r="M19" t="e">
        <f t="shared" si="9"/>
        <v>#N/A</v>
      </c>
      <c r="N19" t="e">
        <f t="shared" si="10"/>
        <v>#N/A</v>
      </c>
      <c r="O19">
        <f t="shared" si="11"/>
        <v>3.000019</v>
      </c>
      <c r="P19" t="str">
        <f>IF(OR($A19="",INDEX(games!$H:$H,ROW())=""),"",INDEX(games!$H:$H,ROW()))</f>
        <v>Yes</v>
      </c>
      <c r="Q19">
        <f t="shared" si="12"/>
        <v>3.000019</v>
      </c>
      <c r="T19">
        <f t="shared" si="13"/>
        <v>2017</v>
      </c>
      <c r="U19">
        <f t="shared" si="14"/>
        <v>2025</v>
      </c>
      <c r="V19">
        <f t="shared" si="15"/>
        <v>8</v>
      </c>
      <c r="W19" t="str">
        <f>IF(TRIM(INDEX(connections!$A:$A,ROW()))="","",TRIM(INDEX(connections!$A:$A,ROW())))</f>
        <v>Slay the Spire</v>
      </c>
      <c r="X19" t="str">
        <f>IF($W19="","",TRIM(INDEX(connections!$B:$B,ROW())))</f>
        <v>A la Card</v>
      </c>
      <c r="Y19">
        <f t="shared" si="16"/>
        <v>772</v>
      </c>
      <c r="Z19">
        <f t="shared" si="17"/>
        <v>12</v>
      </c>
      <c r="AA19" t="str">
        <f t="shared" si="18"/>
        <v>Yes</v>
      </c>
      <c r="AB19" t="str">
        <f t="shared" si="19"/>
        <v/>
      </c>
      <c r="AC19" t="str">
        <f t="shared" si="20"/>
        <v/>
      </c>
      <c r="AD19">
        <f t="shared" si="21"/>
        <v>0</v>
      </c>
      <c r="AE19" t="str">
        <f t="shared" si="22"/>
        <v/>
      </c>
      <c r="AG19">
        <f t="shared" si="23"/>
        <v>3</v>
      </c>
      <c r="AH19" t="str">
        <f t="shared" si="24"/>
        <v>Yes</v>
      </c>
      <c r="AI19">
        <f t="shared" si="25"/>
        <v>3</v>
      </c>
      <c r="AJ19">
        <f t="shared" si="26"/>
        <v>3.000019</v>
      </c>
      <c r="AK19" t="str">
        <f t="shared" si="27"/>
        <v/>
      </c>
      <c r="AL19" t="str">
        <f>IF($A19="","",INDEX(games!$J:$J,ROW())&amp;"")</f>
        <v>https://store.steampowered.com/app/1721110/Abyssus/</v>
      </c>
      <c r="AM19">
        <f>IF($A19="","",SUMPRODUCT($AO19:$BD19,'Map Analysis'!$AN$2^{0,1,2,3,4,5,6,7,8,9,10,11,12,13,14,15}))</f>
        <v>0</v>
      </c>
      <c r="AN19">
        <f t="shared" si="28"/>
        <v>1.9E-6</v>
      </c>
      <c r="AO19">
        <f t="shared" si="29"/>
        <v>0</v>
      </c>
      <c r="AP19">
        <f t="shared" si="30"/>
        <v>0</v>
      </c>
      <c r="AQ19">
        <f t="shared" si="31"/>
        <v>0</v>
      </c>
      <c r="AR19">
        <f t="shared" si="32"/>
        <v>0</v>
      </c>
      <c r="AS19">
        <f t="shared" si="33"/>
        <v>0</v>
      </c>
      <c r="AT19">
        <f t="shared" si="34"/>
        <v>0</v>
      </c>
      <c r="AU19">
        <f t="shared" si="35"/>
        <v>0</v>
      </c>
      <c r="AV19">
        <f t="shared" si="36"/>
        <v>0</v>
      </c>
      <c r="AW19">
        <f t="shared" si="37"/>
        <v>0</v>
      </c>
      <c r="AX19">
        <f t="shared" si="38"/>
        <v>0</v>
      </c>
      <c r="AY19">
        <f t="shared" si="39"/>
        <v>0</v>
      </c>
      <c r="AZ19">
        <f t="shared" si="40"/>
        <v>0</v>
      </c>
      <c r="BA19">
        <f t="shared" si="41"/>
        <v>0</v>
      </c>
      <c r="BB19">
        <f t="shared" si="42"/>
        <v>0</v>
      </c>
      <c r="BC19">
        <f t="shared" si="43"/>
        <v>0</v>
      </c>
      <c r="BD19">
        <f t="shared" si="44"/>
        <v>0</v>
      </c>
      <c r="BF19">
        <f t="shared" si="45"/>
        <v>0</v>
      </c>
      <c r="BG19">
        <f t="shared" si="46"/>
        <v>0</v>
      </c>
      <c r="BH19">
        <f t="shared" si="47"/>
        <v>0</v>
      </c>
      <c r="BI19">
        <f t="shared" si="48"/>
        <v>0</v>
      </c>
      <c r="BJ19">
        <f t="shared" si="49"/>
        <v>0</v>
      </c>
      <c r="BK19">
        <f t="shared" si="50"/>
        <v>0</v>
      </c>
      <c r="BL19">
        <f t="shared" si="51"/>
        <v>0</v>
      </c>
      <c r="BM19">
        <f t="shared" si="52"/>
        <v>0</v>
      </c>
      <c r="BN19">
        <f t="shared" si="53"/>
        <v>0</v>
      </c>
      <c r="BO19">
        <f t="shared" si="54"/>
        <v>0</v>
      </c>
      <c r="BP19">
        <f t="shared" si="55"/>
        <v>0</v>
      </c>
      <c r="BQ19">
        <f t="shared" si="56"/>
        <v>0</v>
      </c>
      <c r="BR19">
        <f t="shared" si="57"/>
        <v>0</v>
      </c>
      <c r="BS19">
        <f t="shared" si="58"/>
        <v>0</v>
      </c>
      <c r="BT19">
        <f t="shared" si="59"/>
        <v>0</v>
      </c>
    </row>
    <row r="20" spans="1:72" x14ac:dyDescent="0.25">
      <c r="A20" t="str">
        <f>IF(TRIM(INDEX(games!$A:$A,ROW()))="","",TRIM(INDEX(games!$A:$A,ROW())))</f>
        <v>Aces &amp; Adventures</v>
      </c>
      <c r="B20">
        <f>IF(OR($A20="",INDEX(games!$B:$B,ROW())=""),"",INDEX(games!$B:$B,ROW()))</f>
        <v>2023</v>
      </c>
      <c r="C20" t="str">
        <f>IF(OR($A20="",INDEX(games!$C:$C,ROW())=""),"",INDEX(games!$C:$C,ROW()))</f>
        <v>Deckbuilder</v>
      </c>
      <c r="D20">
        <f t="shared" si="0"/>
        <v>2</v>
      </c>
      <c r="E20">
        <f t="shared" si="1"/>
        <v>3</v>
      </c>
      <c r="F20">
        <f t="shared" si="2"/>
        <v>20</v>
      </c>
      <c r="G20" t="e">
        <f t="shared" si="3"/>
        <v>#N/A</v>
      </c>
      <c r="H20" t="e">
        <f t="shared" si="4"/>
        <v>#N/A</v>
      </c>
      <c r="I20" t="e">
        <f t="shared" si="5"/>
        <v>#N/A</v>
      </c>
      <c r="J20" t="e">
        <f t="shared" si="6"/>
        <v>#N/A</v>
      </c>
      <c r="K20">
        <f t="shared" si="7"/>
        <v>2023</v>
      </c>
      <c r="L20">
        <f t="shared" si="8"/>
        <v>3.46</v>
      </c>
      <c r="M20" t="e">
        <f t="shared" si="9"/>
        <v>#N/A</v>
      </c>
      <c r="N20" t="e">
        <f t="shared" si="10"/>
        <v>#N/A</v>
      </c>
      <c r="O20">
        <f t="shared" si="11"/>
        <v>2.0000200000000001</v>
      </c>
      <c r="P20" t="str">
        <f>IF(OR($A20="",INDEX(games!$H:$H,ROW())=""),"",INDEX(games!$H:$H,ROW()))</f>
        <v>Yes</v>
      </c>
      <c r="Q20">
        <f t="shared" si="12"/>
        <v>2.0000200000000001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865</v>
      </c>
      <c r="Z20">
        <f t="shared" si="17"/>
        <v>13</v>
      </c>
      <c r="AA20" t="str">
        <f t="shared" si="18"/>
        <v>Yes</v>
      </c>
      <c r="AB20" t="str">
        <f t="shared" si="19"/>
        <v>Yes</v>
      </c>
      <c r="AC20">
        <f t="shared" si="20"/>
        <v>1</v>
      </c>
      <c r="AD20">
        <f t="shared" si="21"/>
        <v>0</v>
      </c>
      <c r="AE20" t="str">
        <f t="shared" si="22"/>
        <v/>
      </c>
      <c r="AG20">
        <f t="shared" si="23"/>
        <v>1</v>
      </c>
      <c r="AH20" t="str">
        <f t="shared" si="24"/>
        <v>Yes</v>
      </c>
      <c r="AI20">
        <f t="shared" si="25"/>
        <v>1</v>
      </c>
      <c r="AJ20">
        <f t="shared" si="26"/>
        <v>1.0000199999999999</v>
      </c>
      <c r="AK20" t="str">
        <f t="shared" si="27"/>
        <v/>
      </c>
      <c r="AL20" t="str">
        <f>IF($A20="","",INDEX(games!$J:$J,ROW())&amp;"")</f>
        <v>https://store.steampowered.com/app/1815570/Aces__Adventures/</v>
      </c>
      <c r="AM20">
        <f>IF($A20="","",SUMPRODUCT($AO20:$BD20,'Map Analysis'!$AN$2^{0,1,2,3,4,5,6,7,8,9,10,11,12,13,14,15}))</f>
        <v>0</v>
      </c>
      <c r="AN20">
        <f t="shared" si="28"/>
        <v>1.9999999999999999E-6</v>
      </c>
      <c r="AO20">
        <f t="shared" si="29"/>
        <v>0</v>
      </c>
      <c r="AP20">
        <f t="shared" si="30"/>
        <v>0</v>
      </c>
      <c r="AQ20">
        <f t="shared" si="31"/>
        <v>0</v>
      </c>
      <c r="AR20">
        <f t="shared" si="32"/>
        <v>0</v>
      </c>
      <c r="AS20">
        <f t="shared" si="33"/>
        <v>0</v>
      </c>
      <c r="AT20">
        <f t="shared" si="34"/>
        <v>0</v>
      </c>
      <c r="AU20">
        <f t="shared" si="35"/>
        <v>0</v>
      </c>
      <c r="AV20">
        <f t="shared" si="36"/>
        <v>0</v>
      </c>
      <c r="AW20">
        <f t="shared" si="37"/>
        <v>0</v>
      </c>
      <c r="AX20">
        <f t="shared" si="38"/>
        <v>0</v>
      </c>
      <c r="AY20">
        <f t="shared" si="39"/>
        <v>0</v>
      </c>
      <c r="AZ20">
        <f t="shared" si="40"/>
        <v>0</v>
      </c>
      <c r="BA20">
        <f t="shared" si="41"/>
        <v>0</v>
      </c>
      <c r="BB20">
        <f t="shared" si="42"/>
        <v>0</v>
      </c>
      <c r="BC20">
        <f t="shared" si="43"/>
        <v>0</v>
      </c>
      <c r="BD20">
        <f t="shared" si="44"/>
        <v>0</v>
      </c>
      <c r="BF20">
        <f t="shared" si="45"/>
        <v>0</v>
      </c>
      <c r="BG20">
        <f t="shared" si="46"/>
        <v>0</v>
      </c>
      <c r="BH20">
        <f t="shared" si="47"/>
        <v>0</v>
      </c>
      <c r="BI20">
        <f t="shared" si="48"/>
        <v>0</v>
      </c>
      <c r="BJ20">
        <f t="shared" si="49"/>
        <v>0</v>
      </c>
      <c r="BK20">
        <f t="shared" si="50"/>
        <v>0</v>
      </c>
      <c r="BL20">
        <f t="shared" si="51"/>
        <v>0</v>
      </c>
      <c r="BM20">
        <f t="shared" si="52"/>
        <v>0</v>
      </c>
      <c r="BN20">
        <f t="shared" si="53"/>
        <v>0</v>
      </c>
      <c r="BO20">
        <f t="shared" si="54"/>
        <v>0</v>
      </c>
      <c r="BP20">
        <f t="shared" si="55"/>
        <v>0</v>
      </c>
      <c r="BQ20">
        <f t="shared" si="56"/>
        <v>0</v>
      </c>
      <c r="BR20">
        <f t="shared" si="57"/>
        <v>0</v>
      </c>
      <c r="BS20">
        <f t="shared" si="58"/>
        <v>0</v>
      </c>
      <c r="BT20">
        <f t="shared" si="59"/>
        <v>0</v>
      </c>
    </row>
    <row r="21" spans="1:72" x14ac:dyDescent="0.25">
      <c r="A21" t="str">
        <f>IF(TRIM(INDEX(games!$A:$A,ROW()))="","",TRIM(INDEX(games!$A:$A,ROW())))</f>
        <v>Across the Obelisk</v>
      </c>
      <c r="B21">
        <f>IF(OR($A21="",INDEX(games!$B:$B,ROW())=""),"",INDEX(games!$B:$B,ROW()))</f>
        <v>2021</v>
      </c>
      <c r="C21" t="str">
        <f>IF(OR($A21="",INDEX(games!$C:$C,ROW())=""),"",INDEX(games!$C:$C,ROW()))</f>
        <v>Deckbuilder</v>
      </c>
      <c r="D21">
        <f t="shared" si="0"/>
        <v>3</v>
      </c>
      <c r="E21">
        <f t="shared" si="1"/>
        <v>3</v>
      </c>
      <c r="F21">
        <f t="shared" si="2"/>
        <v>21</v>
      </c>
      <c r="G21" t="e">
        <f t="shared" si="3"/>
        <v>#N/A</v>
      </c>
      <c r="H21" t="e">
        <f t="shared" si="4"/>
        <v>#N/A</v>
      </c>
      <c r="I21" t="e">
        <f t="shared" si="5"/>
        <v>#N/A</v>
      </c>
      <c r="J21" t="e">
        <f t="shared" si="6"/>
        <v>#N/A</v>
      </c>
      <c r="K21">
        <f t="shared" si="7"/>
        <v>2021</v>
      </c>
      <c r="L21">
        <f t="shared" si="8"/>
        <v>3.4830000000000001</v>
      </c>
      <c r="M21" t="e">
        <f t="shared" si="9"/>
        <v>#N/A</v>
      </c>
      <c r="N21" t="e">
        <f t="shared" si="10"/>
        <v>#N/A</v>
      </c>
      <c r="O21">
        <f t="shared" si="11"/>
        <v>3.0000209999999998</v>
      </c>
      <c r="P21" t="str">
        <f>IF(OR($A21="",INDEX(games!$H:$H,ROW())=""),"",INDEX(games!$H:$H,ROW()))</f>
        <v>Yes</v>
      </c>
      <c r="Q21">
        <f t="shared" si="12"/>
        <v>3.0000209999999998</v>
      </c>
      <c r="T21">
        <f t="shared" si="13"/>
        <v>2012</v>
      </c>
      <c r="U21">
        <f t="shared" si="14"/>
        <v>2019</v>
      </c>
      <c r="V21">
        <f t="shared" si="15"/>
        <v>7</v>
      </c>
      <c r="W21" t="str">
        <f>IF(TRIM(INDEX(connections!$A:$A,ROW()))="","",TRIM(INDEX(connections!$A:$A,ROW())))</f>
        <v>FTL</v>
      </c>
      <c r="X21" t="str">
        <f>IF($W21="","",TRIM(INDEX(connections!$B:$B,ROW())))</f>
        <v>Abandon Ship</v>
      </c>
      <c r="Y21">
        <f t="shared" si="16"/>
        <v>326</v>
      </c>
      <c r="Z21">
        <f t="shared" si="17"/>
        <v>14</v>
      </c>
      <c r="AA21" t="str">
        <f t="shared" si="18"/>
        <v>Yes</v>
      </c>
      <c r="AB21" t="str">
        <f t="shared" si="19"/>
        <v>Yes</v>
      </c>
      <c r="AC21">
        <f t="shared" si="20"/>
        <v>1</v>
      </c>
      <c r="AD21">
        <f t="shared" si="21"/>
        <v>0</v>
      </c>
      <c r="AE21" t="str">
        <f t="shared" si="22"/>
        <v/>
      </c>
      <c r="AG21">
        <f t="shared" si="23"/>
        <v>3</v>
      </c>
      <c r="AH21" t="str">
        <f t="shared" si="24"/>
        <v>Yes</v>
      </c>
      <c r="AI21">
        <f t="shared" si="25"/>
        <v>3</v>
      </c>
      <c r="AJ21">
        <f t="shared" si="26"/>
        <v>3.0000209999999998</v>
      </c>
      <c r="AK21" t="str">
        <f t="shared" si="27"/>
        <v/>
      </c>
      <c r="AL21" t="str">
        <f>IF($A21="","",INDEX(games!$J:$J,ROW())&amp;"")</f>
        <v>https://store.steampowered.com/app/1385380/Across_the_Obelisk/</v>
      </c>
      <c r="AM21">
        <f>IF($A21="","",SUMPRODUCT($AO21:$BD21,'Map Analysis'!$AN$2^{0,1,2,3,4,5,6,7,8,9,10,11,12,13,14,15}))</f>
        <v>1</v>
      </c>
      <c r="AN21">
        <f t="shared" si="28"/>
        <v>1.0000020999999999</v>
      </c>
      <c r="AO21">
        <f t="shared" si="29"/>
        <v>1</v>
      </c>
      <c r="AP21">
        <f t="shared" si="30"/>
        <v>0</v>
      </c>
      <c r="AQ21">
        <f t="shared" si="31"/>
        <v>0</v>
      </c>
      <c r="AR21">
        <f t="shared" si="32"/>
        <v>0</v>
      </c>
      <c r="AS21">
        <f t="shared" si="33"/>
        <v>0</v>
      </c>
      <c r="AT21">
        <f t="shared" si="34"/>
        <v>0</v>
      </c>
      <c r="AU21">
        <f t="shared" si="35"/>
        <v>0</v>
      </c>
      <c r="AV21">
        <f t="shared" si="36"/>
        <v>0</v>
      </c>
      <c r="AW21">
        <f t="shared" si="37"/>
        <v>0</v>
      </c>
      <c r="AX21">
        <f t="shared" si="38"/>
        <v>0</v>
      </c>
      <c r="AY21">
        <f t="shared" si="39"/>
        <v>0</v>
      </c>
      <c r="AZ21">
        <f t="shared" si="40"/>
        <v>0</v>
      </c>
      <c r="BA21">
        <f t="shared" si="41"/>
        <v>0</v>
      </c>
      <c r="BB21">
        <f t="shared" si="42"/>
        <v>0</v>
      </c>
      <c r="BC21">
        <f t="shared" si="43"/>
        <v>0</v>
      </c>
      <c r="BD21">
        <f t="shared" si="44"/>
        <v>0</v>
      </c>
      <c r="BF21">
        <f t="shared" si="45"/>
        <v>1</v>
      </c>
      <c r="BG21">
        <f t="shared" si="46"/>
        <v>0</v>
      </c>
      <c r="BH21">
        <f t="shared" si="47"/>
        <v>0</v>
      </c>
      <c r="BI21">
        <f t="shared" si="48"/>
        <v>0</v>
      </c>
      <c r="BJ21">
        <f t="shared" si="49"/>
        <v>0</v>
      </c>
      <c r="BK21">
        <f t="shared" si="50"/>
        <v>0</v>
      </c>
      <c r="BL21">
        <f t="shared" si="51"/>
        <v>0</v>
      </c>
      <c r="BM21">
        <f t="shared" si="52"/>
        <v>0</v>
      </c>
      <c r="BN21">
        <f t="shared" si="53"/>
        <v>0</v>
      </c>
      <c r="BO21">
        <f t="shared" si="54"/>
        <v>0</v>
      </c>
      <c r="BP21">
        <f t="shared" si="55"/>
        <v>0</v>
      </c>
      <c r="BQ21">
        <f t="shared" si="56"/>
        <v>0</v>
      </c>
      <c r="BR21">
        <f t="shared" si="57"/>
        <v>0</v>
      </c>
      <c r="BS21">
        <f t="shared" si="58"/>
        <v>0</v>
      </c>
      <c r="BT21">
        <f t="shared" si="59"/>
        <v>0</v>
      </c>
    </row>
    <row r="22" spans="1:72" x14ac:dyDescent="0.25">
      <c r="A22" t="str">
        <f>IF(TRIM(INDEX(games!$A:$A,ROW()))="","",TRIM(INDEX(games!$A:$A,ROW())))</f>
        <v>Aethermancer</v>
      </c>
      <c r="B22">
        <f>IF(OR($A22="",INDEX(games!$B:$B,ROW())=""),"",INDEX(games!$B:$B,ROW()))</f>
        <v>2025</v>
      </c>
      <c r="C22" t="str">
        <f>IF(OR($A22="",INDEX(games!$C:$C,ROW())=""),"",INDEX(games!$C:$C,ROW()))</f>
        <v>Strategy</v>
      </c>
      <c r="D22">
        <f t="shared" si="0"/>
        <v>2</v>
      </c>
      <c r="E22">
        <f t="shared" si="1"/>
        <v>2</v>
      </c>
      <c r="F22">
        <f t="shared" si="2"/>
        <v>22</v>
      </c>
      <c r="G22" t="e">
        <f t="shared" si="3"/>
        <v>#N/A</v>
      </c>
      <c r="H22" t="e">
        <f t="shared" si="4"/>
        <v>#N/A</v>
      </c>
      <c r="I22">
        <f t="shared" si="5"/>
        <v>2025</v>
      </c>
      <c r="J22">
        <f t="shared" si="6"/>
        <v>2.5060000000000002</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292</v>
      </c>
      <c r="Z22">
        <f t="shared" si="17"/>
        <v>15</v>
      </c>
      <c r="AA22" t="str">
        <f t="shared" si="18"/>
        <v>Yes</v>
      </c>
      <c r="AB22" t="str">
        <f t="shared" si="19"/>
        <v/>
      </c>
      <c r="AC22" t="str">
        <f t="shared" si="20"/>
        <v/>
      </c>
      <c r="AD22">
        <f t="shared" si="21"/>
        <v>0</v>
      </c>
      <c r="AE22" t="str">
        <f t="shared" si="22"/>
        <v/>
      </c>
      <c r="AG22">
        <f t="shared" si="23"/>
        <v>1</v>
      </c>
      <c r="AH22" t="str">
        <f t="shared" si="24"/>
        <v>Yes</v>
      </c>
      <c r="AI22">
        <f t="shared" si="25"/>
        <v>1</v>
      </c>
      <c r="AJ22">
        <f t="shared" si="26"/>
        <v>1.000022</v>
      </c>
      <c r="AK22" t="str">
        <f t="shared" si="27"/>
        <v/>
      </c>
      <c r="AL22" t="str">
        <f>IF($A22="","",INDEX(games!$J:$J,ROW())&amp;"")</f>
        <v>https://store.steampowered.com/app/2288470/Aethermancer/</v>
      </c>
      <c r="AM22">
        <f>IF($A22="","",SUMPRODUCT($AO22:$BD22,'Map Analysis'!$AN$2^{0,1,2,3,4,5,6,7,8,9,10,11,12,13,14,15}))</f>
        <v>1</v>
      </c>
      <c r="AN22">
        <f t="shared" si="28"/>
        <v>1.0000022</v>
      </c>
      <c r="AO22">
        <f t="shared" si="29"/>
        <v>1</v>
      </c>
      <c r="AP22">
        <f t="shared" si="30"/>
        <v>0</v>
      </c>
      <c r="AQ22">
        <f t="shared" si="31"/>
        <v>0</v>
      </c>
      <c r="AR22">
        <f t="shared" si="32"/>
        <v>0</v>
      </c>
      <c r="AS22">
        <f t="shared" si="33"/>
        <v>0</v>
      </c>
      <c r="AT22">
        <f t="shared" si="34"/>
        <v>0</v>
      </c>
      <c r="AU22">
        <f t="shared" si="35"/>
        <v>0</v>
      </c>
      <c r="AV22">
        <f t="shared" si="36"/>
        <v>0</v>
      </c>
      <c r="AW22">
        <f t="shared" si="37"/>
        <v>0</v>
      </c>
      <c r="AX22">
        <f t="shared" si="38"/>
        <v>0</v>
      </c>
      <c r="AY22">
        <f t="shared" si="39"/>
        <v>0</v>
      </c>
      <c r="AZ22">
        <f t="shared" si="40"/>
        <v>0</v>
      </c>
      <c r="BA22">
        <f t="shared" si="41"/>
        <v>0</v>
      </c>
      <c r="BB22">
        <f t="shared" si="42"/>
        <v>0</v>
      </c>
      <c r="BC22">
        <f t="shared" si="43"/>
        <v>0</v>
      </c>
      <c r="BD22">
        <f t="shared" si="44"/>
        <v>0</v>
      </c>
      <c r="BF22">
        <f t="shared" si="45"/>
        <v>0</v>
      </c>
      <c r="BG22">
        <f t="shared" si="46"/>
        <v>0</v>
      </c>
      <c r="BH22">
        <f t="shared" si="47"/>
        <v>0</v>
      </c>
      <c r="BI22">
        <f t="shared" si="48"/>
        <v>0</v>
      </c>
      <c r="BJ22">
        <f t="shared" si="49"/>
        <v>0</v>
      </c>
      <c r="BK22">
        <f t="shared" si="50"/>
        <v>0</v>
      </c>
      <c r="BL22">
        <f t="shared" si="51"/>
        <v>0</v>
      </c>
      <c r="BM22">
        <f t="shared" si="52"/>
        <v>0</v>
      </c>
      <c r="BN22">
        <f t="shared" si="53"/>
        <v>0</v>
      </c>
      <c r="BO22">
        <f t="shared" si="54"/>
        <v>0</v>
      </c>
      <c r="BP22">
        <f t="shared" si="55"/>
        <v>0</v>
      </c>
      <c r="BQ22">
        <f t="shared" si="56"/>
        <v>0</v>
      </c>
      <c r="BR22">
        <f t="shared" si="57"/>
        <v>0</v>
      </c>
      <c r="BS22">
        <f t="shared" si="58"/>
        <v>0</v>
      </c>
      <c r="BT22">
        <f t="shared" si="59"/>
        <v>0</v>
      </c>
    </row>
    <row r="23" spans="1:72" x14ac:dyDescent="0.25">
      <c r="A23" t="str">
        <f>IF(TRIM(INDEX(games!$A:$A,ROW()))="","",TRIM(INDEX(games!$A:$A,ROW())))</f>
        <v>AK-xolotl</v>
      </c>
      <c r="B23">
        <f>IF(OR($A23="",INDEX(games!$B:$B,ROW())=""),"",INDEX(games!$B:$B,ROW()))</f>
        <v>2023</v>
      </c>
      <c r="C23" t="str">
        <f>IF(OR($A23="",INDEX(games!$C:$C,ROW())=""),"",INDEX(games!$C:$C,ROW()))</f>
        <v>Action</v>
      </c>
      <c r="D23">
        <f t="shared" si="0"/>
        <v>2</v>
      </c>
      <c r="E23">
        <f t="shared" si="1"/>
        <v>1</v>
      </c>
      <c r="F23">
        <f t="shared" si="2"/>
        <v>23</v>
      </c>
      <c r="G23">
        <f t="shared" si="3"/>
        <v>2023</v>
      </c>
      <c r="H23">
        <f t="shared" si="4"/>
        <v>1.5289999999999999</v>
      </c>
      <c r="I23" t="e">
        <f t="shared" si="5"/>
        <v>#N/A</v>
      </c>
      <c r="J23" t="e">
        <f t="shared" si="6"/>
        <v>#N/A</v>
      </c>
      <c r="K23" t="e">
        <f t="shared" si="7"/>
        <v>#N/A</v>
      </c>
      <c r="L23" t="e">
        <f t="shared" si="8"/>
        <v>#N/A</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977</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https://store.steampowered.com/app/1479140/AKxolotl_Together/</v>
      </c>
      <c r="AM23">
        <f>IF($A23="","",SUMPRODUCT($AO23:$BD23,'Map Analysis'!$AN$2^{0,1,2,3,4,5,6,7,8,9,10,11,12,13,14,15}))</f>
        <v>0</v>
      </c>
      <c r="AN23">
        <f t="shared" si="28"/>
        <v>2.3E-6</v>
      </c>
      <c r="AO23">
        <f t="shared" si="29"/>
        <v>0</v>
      </c>
      <c r="AP23">
        <f t="shared" si="30"/>
        <v>0</v>
      </c>
      <c r="AQ23">
        <f t="shared" si="31"/>
        <v>0</v>
      </c>
      <c r="AR23">
        <f t="shared" si="32"/>
        <v>0</v>
      </c>
      <c r="AS23">
        <f t="shared" si="33"/>
        <v>0</v>
      </c>
      <c r="AT23">
        <f t="shared" si="34"/>
        <v>0</v>
      </c>
      <c r="AU23">
        <f t="shared" si="35"/>
        <v>0</v>
      </c>
      <c r="AV23">
        <f t="shared" si="36"/>
        <v>0</v>
      </c>
      <c r="AW23">
        <f t="shared" si="37"/>
        <v>0</v>
      </c>
      <c r="AX23">
        <f t="shared" si="38"/>
        <v>0</v>
      </c>
      <c r="AY23">
        <f t="shared" si="39"/>
        <v>0</v>
      </c>
      <c r="AZ23">
        <f t="shared" si="40"/>
        <v>0</v>
      </c>
      <c r="BA23">
        <f t="shared" si="41"/>
        <v>0</v>
      </c>
      <c r="BB23">
        <f t="shared" si="42"/>
        <v>0</v>
      </c>
      <c r="BC23">
        <f t="shared" si="43"/>
        <v>0</v>
      </c>
      <c r="BD23">
        <f t="shared" si="44"/>
        <v>0</v>
      </c>
      <c r="BF23">
        <f t="shared" si="45"/>
        <v>0</v>
      </c>
      <c r="BG23">
        <f t="shared" si="46"/>
        <v>0</v>
      </c>
      <c r="BH23">
        <f t="shared" si="47"/>
        <v>0</v>
      </c>
      <c r="BI23">
        <f t="shared" si="48"/>
        <v>0</v>
      </c>
      <c r="BJ23">
        <f t="shared" si="49"/>
        <v>0</v>
      </c>
      <c r="BK23">
        <f t="shared" si="50"/>
        <v>0</v>
      </c>
      <c r="BL23">
        <f t="shared" si="51"/>
        <v>0</v>
      </c>
      <c r="BM23">
        <f t="shared" si="52"/>
        <v>0</v>
      </c>
      <c r="BN23">
        <f t="shared" si="53"/>
        <v>0</v>
      </c>
      <c r="BO23">
        <f t="shared" si="54"/>
        <v>0</v>
      </c>
      <c r="BP23">
        <f t="shared" si="55"/>
        <v>0</v>
      </c>
      <c r="BQ23">
        <f t="shared" si="56"/>
        <v>0</v>
      </c>
      <c r="BR23">
        <f t="shared" si="57"/>
        <v>0</v>
      </c>
      <c r="BS23">
        <f t="shared" si="58"/>
        <v>0</v>
      </c>
      <c r="BT23">
        <f t="shared" si="59"/>
        <v>0</v>
      </c>
    </row>
    <row r="24" spans="1:72" x14ac:dyDescent="0.25">
      <c r="A24" t="str">
        <f>IF(TRIM(INDEX(games!$A:$A,ROW()))="","",TRIM(INDEX(games!$A:$A,ROW())))</f>
        <v>Alina of the Arena</v>
      </c>
      <c r="B24">
        <f>IF(OR($A24="",INDEX(games!$B:$B,ROW())=""),"",INDEX(games!$B:$B,ROW()))</f>
        <v>2022</v>
      </c>
      <c r="C24" t="str">
        <f>IF(OR($A24="",INDEX(games!$C:$C,ROW())=""),"",INDEX(games!$C:$C,ROW()))</f>
        <v>Deckbuilder</v>
      </c>
      <c r="D24">
        <f t="shared" si="0"/>
        <v>2</v>
      </c>
      <c r="E24">
        <f t="shared" si="1"/>
        <v>3</v>
      </c>
      <c r="F24">
        <f t="shared" si="2"/>
        <v>24</v>
      </c>
      <c r="G24" t="e">
        <f t="shared" si="3"/>
        <v>#N/A</v>
      </c>
      <c r="H24" t="e">
        <f t="shared" si="4"/>
        <v>#N/A</v>
      </c>
      <c r="I24" t="e">
        <f t="shared" si="5"/>
        <v>#N/A</v>
      </c>
      <c r="J24" t="e">
        <f t="shared" si="6"/>
        <v>#N/A</v>
      </c>
      <c r="K24">
        <f t="shared" si="7"/>
        <v>2022</v>
      </c>
      <c r="L24">
        <f t="shared" si="8"/>
        <v>3.552</v>
      </c>
      <c r="M24" t="e">
        <f t="shared" si="9"/>
        <v>#N/A</v>
      </c>
      <c r="N24" t="e">
        <f t="shared" si="10"/>
        <v>#N/A</v>
      </c>
      <c r="O24">
        <f t="shared" si="11"/>
        <v>2.0000239999999998</v>
      </c>
      <c r="P24" t="str">
        <f>IF(OR($A24="",INDEX(games!$H:$H,ROW())=""),"",INDEX(games!$H:$H,ROW()))</f>
        <v>Yes</v>
      </c>
      <c r="Q24">
        <f t="shared" si="12"/>
        <v>2.0000239999999998</v>
      </c>
      <c r="T24">
        <f t="shared" si="13"/>
        <v>2018</v>
      </c>
      <c r="U24">
        <f t="shared" si="14"/>
        <v>2025</v>
      </c>
      <c r="V24">
        <f t="shared" si="15"/>
        <v>7</v>
      </c>
      <c r="W24" t="str">
        <f>IF(TRIM(INDEX(connections!$A:$A,ROW()))="","",TRIM(INDEX(connections!$A:$A,ROW())))</f>
        <v>Dead Cells</v>
      </c>
      <c r="X24" t="str">
        <f>IF($W24="","",TRIM(INDEX(connections!$B:$B,ROW())))</f>
        <v>Absolum</v>
      </c>
      <c r="Y24">
        <f t="shared" si="16"/>
        <v>193</v>
      </c>
      <c r="Z24">
        <f t="shared" si="17"/>
        <v>16</v>
      </c>
      <c r="AA24" t="str">
        <f t="shared" si="18"/>
        <v>Yes</v>
      </c>
      <c r="AB24" t="str">
        <f t="shared" si="19"/>
        <v>Yes</v>
      </c>
      <c r="AC24">
        <f t="shared" si="20"/>
        <v>1</v>
      </c>
      <c r="AD24">
        <f t="shared" si="21"/>
        <v>0</v>
      </c>
      <c r="AE24" t="str">
        <f t="shared" si="22"/>
        <v/>
      </c>
      <c r="AG24">
        <f t="shared" si="23"/>
        <v>2</v>
      </c>
      <c r="AH24" t="str">
        <f t="shared" si="24"/>
        <v>Yes</v>
      </c>
      <c r="AI24">
        <f t="shared" si="25"/>
        <v>2</v>
      </c>
      <c r="AJ24">
        <f t="shared" si="26"/>
        <v>2.0000239999999998</v>
      </c>
      <c r="AK24" t="str">
        <f t="shared" si="27"/>
        <v/>
      </c>
      <c r="AL24" t="str">
        <f>IF($A24="","",INDEX(games!$J:$J,ROW())&amp;"")</f>
        <v>https://store.steampowered.com/app/1668690/Alina_of_the_Arena/</v>
      </c>
      <c r="AM24">
        <f>IF($A24="","",SUMPRODUCT($AO24:$BD24,'Map Analysis'!$AN$2^{0,1,2,3,4,5,6,7,8,9,10,11,12,13,14,15}))</f>
        <v>0</v>
      </c>
      <c r="AN24">
        <f t="shared" si="28"/>
        <v>2.3999999999999999E-6</v>
      </c>
      <c r="AO24">
        <f t="shared" si="29"/>
        <v>0</v>
      </c>
      <c r="AP24">
        <f t="shared" si="30"/>
        <v>0</v>
      </c>
      <c r="AQ24">
        <f t="shared" si="31"/>
        <v>0</v>
      </c>
      <c r="AR24">
        <f t="shared" si="32"/>
        <v>0</v>
      </c>
      <c r="AS24">
        <f t="shared" si="33"/>
        <v>0</v>
      </c>
      <c r="AT24">
        <f t="shared" si="34"/>
        <v>0</v>
      </c>
      <c r="AU24">
        <f t="shared" si="35"/>
        <v>0</v>
      </c>
      <c r="AV24">
        <f t="shared" si="36"/>
        <v>0</v>
      </c>
      <c r="AW24">
        <f t="shared" si="37"/>
        <v>0</v>
      </c>
      <c r="AX24">
        <f t="shared" si="38"/>
        <v>0</v>
      </c>
      <c r="AY24">
        <f t="shared" si="39"/>
        <v>0</v>
      </c>
      <c r="AZ24">
        <f t="shared" si="40"/>
        <v>0</v>
      </c>
      <c r="BA24">
        <f t="shared" si="41"/>
        <v>0</v>
      </c>
      <c r="BB24">
        <f t="shared" si="42"/>
        <v>0</v>
      </c>
      <c r="BC24">
        <f t="shared" si="43"/>
        <v>0</v>
      </c>
      <c r="BD24">
        <f t="shared" si="44"/>
        <v>0</v>
      </c>
      <c r="BF24">
        <f t="shared" si="45"/>
        <v>0</v>
      </c>
      <c r="BG24">
        <f t="shared" si="46"/>
        <v>0</v>
      </c>
      <c r="BH24">
        <f t="shared" si="47"/>
        <v>0</v>
      </c>
      <c r="BI24">
        <f t="shared" si="48"/>
        <v>0</v>
      </c>
      <c r="BJ24">
        <f t="shared" si="49"/>
        <v>0</v>
      </c>
      <c r="BK24">
        <f t="shared" si="50"/>
        <v>0</v>
      </c>
      <c r="BL24">
        <f t="shared" si="51"/>
        <v>0</v>
      </c>
      <c r="BM24">
        <f t="shared" si="52"/>
        <v>0</v>
      </c>
      <c r="BN24">
        <f t="shared" si="53"/>
        <v>0</v>
      </c>
      <c r="BO24">
        <f t="shared" si="54"/>
        <v>0</v>
      </c>
      <c r="BP24">
        <f t="shared" si="55"/>
        <v>0</v>
      </c>
      <c r="BQ24">
        <f t="shared" si="56"/>
        <v>0</v>
      </c>
      <c r="BR24">
        <f t="shared" si="57"/>
        <v>0</v>
      </c>
      <c r="BS24">
        <f t="shared" si="58"/>
        <v>0</v>
      </c>
      <c r="BT24">
        <f t="shared" si="59"/>
        <v>0</v>
      </c>
    </row>
    <row r="25" spans="1:72" x14ac:dyDescent="0.25">
      <c r="A25" t="str">
        <f>IF(TRIM(INDEX(games!$A:$A,ROW()))="","",TRIM(INDEX(games!$A:$A,ROW())))</f>
        <v>An Amazing Wizard</v>
      </c>
      <c r="B25">
        <f>IF(OR($A25="",INDEX(games!$B:$B,ROW())=""),"",INDEX(games!$B:$B,ROW()))</f>
        <v>2025</v>
      </c>
      <c r="C25" t="str">
        <f>IF(OR($A25="",INDEX(games!$C:$C,ROW())=""),"",INDEX(games!$C:$C,ROW()))</f>
        <v>Action</v>
      </c>
      <c r="D25">
        <f t="shared" si="0"/>
        <v>3</v>
      </c>
      <c r="E25">
        <f t="shared" si="1"/>
        <v>1</v>
      </c>
      <c r="F25">
        <f t="shared" si="2"/>
        <v>25</v>
      </c>
      <c r="G25">
        <f t="shared" si="3"/>
        <v>2025</v>
      </c>
      <c r="H25">
        <f t="shared" si="4"/>
        <v>1.575</v>
      </c>
      <c r="I25" t="e">
        <f t="shared" si="5"/>
        <v>#N/A</v>
      </c>
      <c r="J25" t="e">
        <f t="shared" si="6"/>
        <v>#N/A</v>
      </c>
      <c r="K25" t="e">
        <f t="shared" si="7"/>
        <v>#N/A</v>
      </c>
      <c r="L25" t="e">
        <f t="shared" si="8"/>
        <v>#N/A</v>
      </c>
      <c r="M25" t="e">
        <f t="shared" si="9"/>
        <v>#N/A</v>
      </c>
      <c r="N25" t="e">
        <f t="shared" si="10"/>
        <v>#N/A</v>
      </c>
      <c r="O25">
        <f t="shared" si="11"/>
        <v>3.0000249999999999</v>
      </c>
      <c r="P25" t="str">
        <f>IF(OR($A25="",INDEX(games!$H:$H,ROW())=""),"",INDEX(games!$H:$H,ROW()))</f>
        <v/>
      </c>
      <c r="Q25" t="str">
        <f t="shared" si="12"/>
        <v/>
      </c>
      <c r="T25">
        <f t="shared" si="13"/>
        <v>2020</v>
      </c>
      <c r="U25">
        <f t="shared" si="14"/>
        <v>2025</v>
      </c>
      <c r="V25">
        <f t="shared" si="15"/>
        <v>5</v>
      </c>
      <c r="W25" t="str">
        <f>IF(TRIM(INDEX(connections!$A:$A,ROW()))="","",TRIM(INDEX(connections!$A:$A,ROW())))</f>
        <v>Gunfire Reborn</v>
      </c>
      <c r="X25" t="str">
        <f>IF($W25="","",TRIM(INDEX(connections!$B:$B,ROW())))</f>
        <v>Abyssus</v>
      </c>
      <c r="Y25">
        <f t="shared" si="16"/>
        <v>368</v>
      </c>
      <c r="Z25">
        <f t="shared" si="17"/>
        <v>18</v>
      </c>
      <c r="AA25" t="str">
        <f t="shared" si="18"/>
        <v>Yes</v>
      </c>
      <c r="AB25" t="str">
        <f t="shared" si="19"/>
        <v>Yes</v>
      </c>
      <c r="AC25">
        <f t="shared" si="20"/>
        <v>1</v>
      </c>
      <c r="AD25">
        <f t="shared" si="21"/>
        <v>0</v>
      </c>
      <c r="AE25" t="str">
        <f t="shared" si="22"/>
        <v/>
      </c>
      <c r="AG25">
        <f t="shared" si="23"/>
        <v>3</v>
      </c>
      <c r="AH25" t="str">
        <f t="shared" si="24"/>
        <v/>
      </c>
      <c r="AI25" t="str">
        <f t="shared" si="25"/>
        <v/>
      </c>
      <c r="AJ25" t="str">
        <f t="shared" si="26"/>
        <v/>
      </c>
      <c r="AK25">
        <f t="shared" si="27"/>
        <v>3.0000249999999999</v>
      </c>
      <c r="AL25" t="str">
        <f>IF($A25="","",INDEX(games!$J:$J,ROW())&amp;"")</f>
        <v>https://store.steampowered.com/app/1372660/An_Amazing_Wizard/</v>
      </c>
      <c r="AM25">
        <f>IF($A25="","",SUMPRODUCT($AO25:$BD25,'Map Analysis'!$AN$2^{0,1,2,3,4,5,6,7,8,9,10,11,12,13,14,15}))</f>
        <v>0</v>
      </c>
      <c r="AN25">
        <f t="shared" si="28"/>
        <v>2.5000000000000002E-6</v>
      </c>
      <c r="AO25">
        <f t="shared" si="29"/>
        <v>0</v>
      </c>
      <c r="AP25">
        <f t="shared" si="30"/>
        <v>0</v>
      </c>
      <c r="AQ25">
        <f t="shared" si="31"/>
        <v>0</v>
      </c>
      <c r="AR25">
        <f t="shared" si="32"/>
        <v>0</v>
      </c>
      <c r="AS25">
        <f t="shared" si="33"/>
        <v>0</v>
      </c>
      <c r="AT25">
        <f t="shared" si="34"/>
        <v>0</v>
      </c>
      <c r="AU25">
        <f t="shared" si="35"/>
        <v>0</v>
      </c>
      <c r="AV25">
        <f t="shared" si="36"/>
        <v>0</v>
      </c>
      <c r="AW25">
        <f t="shared" si="37"/>
        <v>0</v>
      </c>
      <c r="AX25">
        <f t="shared" si="38"/>
        <v>0</v>
      </c>
      <c r="AY25">
        <f t="shared" si="39"/>
        <v>0</v>
      </c>
      <c r="AZ25">
        <f t="shared" si="40"/>
        <v>0</v>
      </c>
      <c r="BA25">
        <f t="shared" si="41"/>
        <v>0</v>
      </c>
      <c r="BB25">
        <f t="shared" si="42"/>
        <v>0</v>
      </c>
      <c r="BC25">
        <f t="shared" si="43"/>
        <v>0</v>
      </c>
      <c r="BD25">
        <f t="shared" si="44"/>
        <v>0</v>
      </c>
      <c r="BF25">
        <f t="shared" si="45"/>
        <v>0</v>
      </c>
      <c r="BG25">
        <f t="shared" si="46"/>
        <v>0</v>
      </c>
      <c r="BH25">
        <f t="shared" si="47"/>
        <v>0</v>
      </c>
      <c r="BI25">
        <f t="shared" si="48"/>
        <v>0</v>
      </c>
      <c r="BJ25">
        <f t="shared" si="49"/>
        <v>0</v>
      </c>
      <c r="BK25">
        <f t="shared" si="50"/>
        <v>0</v>
      </c>
      <c r="BL25">
        <f t="shared" si="51"/>
        <v>0</v>
      </c>
      <c r="BM25">
        <f t="shared" si="52"/>
        <v>0</v>
      </c>
      <c r="BN25">
        <f t="shared" si="53"/>
        <v>0</v>
      </c>
      <c r="BO25">
        <f t="shared" si="54"/>
        <v>0</v>
      </c>
      <c r="BP25">
        <f t="shared" si="55"/>
        <v>0</v>
      </c>
      <c r="BQ25">
        <f t="shared" si="56"/>
        <v>0</v>
      </c>
      <c r="BR25">
        <f t="shared" si="57"/>
        <v>0</v>
      </c>
      <c r="BS25">
        <f t="shared" si="58"/>
        <v>0</v>
      </c>
      <c r="BT25">
        <f t="shared" si="59"/>
        <v>0</v>
      </c>
    </row>
    <row r="26" spans="1:72" x14ac:dyDescent="0.25">
      <c r="A26" t="str">
        <f>IF(TRIM(INDEX(games!$A:$A,ROW()))="","",TRIM(INDEX(games!$A:$A,ROW())))</f>
        <v>Ancient Domains of Mystery</v>
      </c>
      <c r="B26">
        <f>IF(OR($A26="",INDEX(games!$B:$B,ROW())=""),"",INDEX(games!$B:$B,ROW()))</f>
        <v>1994</v>
      </c>
      <c r="C26" t="str">
        <f>IF(OR($A26="",INDEX(games!$C:$C,ROW())=""),"",INDEX(games!$C:$C,ROW()))</f>
        <v>Traditional</v>
      </c>
      <c r="D26">
        <f t="shared" si="0"/>
        <v>22</v>
      </c>
      <c r="E26">
        <f t="shared" si="1"/>
        <v>4</v>
      </c>
      <c r="F26">
        <f t="shared" si="2"/>
        <v>26</v>
      </c>
      <c r="G26" t="e">
        <f t="shared" si="3"/>
        <v>#N/A</v>
      </c>
      <c r="H26" t="e">
        <f t="shared" si="4"/>
        <v>#N/A</v>
      </c>
      <c r="I26" t="e">
        <f t="shared" si="5"/>
        <v>#N/A</v>
      </c>
      <c r="J26" t="e">
        <f t="shared" si="6"/>
        <v>#N/A</v>
      </c>
      <c r="K26" t="e">
        <f t="shared" si="7"/>
        <v>#N/A</v>
      </c>
      <c r="L26" t="e">
        <f t="shared" si="8"/>
        <v>#N/A</v>
      </c>
      <c r="M26">
        <f t="shared" si="9"/>
        <v>1994</v>
      </c>
      <c r="N26">
        <f t="shared" si="10"/>
        <v>4.5979999999999999</v>
      </c>
      <c r="O26">
        <f t="shared" si="11"/>
        <v>22.000025999999998</v>
      </c>
      <c r="P26" t="str">
        <f>IF(OR($A26="",INDEX(games!$H:$H,ROW())=""),"",INDEX(games!$H:$H,ROW()))</f>
        <v>Yes</v>
      </c>
      <c r="Q26">
        <f t="shared" si="12"/>
        <v>22.000025999999998</v>
      </c>
      <c r="T26">
        <f t="shared" si="13"/>
        <v>2015</v>
      </c>
      <c r="U26">
        <f t="shared" si="14"/>
        <v>2025</v>
      </c>
      <c r="V26">
        <f t="shared" si="15"/>
        <v>10</v>
      </c>
      <c r="W26" t="str">
        <f>IF(TRIM(INDEX(connections!$A:$A,ROW()))="","",TRIM(INDEX(connections!$A:$A,ROW())))</f>
        <v>Nuclear Throne</v>
      </c>
      <c r="X26" t="str">
        <f>IF($W26="","",TRIM(INDEX(connections!$B:$B,ROW())))</f>
        <v>Abyssus</v>
      </c>
      <c r="Y26">
        <f t="shared" si="16"/>
        <v>578</v>
      </c>
      <c r="Z26">
        <f t="shared" si="17"/>
        <v>18</v>
      </c>
      <c r="AA26" t="str">
        <f t="shared" si="18"/>
        <v>Yes</v>
      </c>
      <c r="AB26" t="str">
        <f t="shared" si="19"/>
        <v>Yes</v>
      </c>
      <c r="AC26">
        <f t="shared" si="20"/>
        <v>1</v>
      </c>
      <c r="AD26">
        <f t="shared" si="21"/>
        <v>0</v>
      </c>
      <c r="AE26" t="str">
        <f t="shared" si="22"/>
        <v/>
      </c>
      <c r="AG26">
        <f t="shared" si="23"/>
        <v>16</v>
      </c>
      <c r="AH26" t="str">
        <f t="shared" si="24"/>
        <v>Yes</v>
      </c>
      <c r="AI26">
        <f t="shared" si="25"/>
        <v>16</v>
      </c>
      <c r="AJ26">
        <f t="shared" si="26"/>
        <v>16.000025999999998</v>
      </c>
      <c r="AK26" t="str">
        <f t="shared" si="27"/>
        <v/>
      </c>
      <c r="AL26" t="str">
        <f>IF($A26="","",INDEX(games!$J:$J,ROW())&amp;"")</f>
        <v>https://store.steampowered.com/app/333300/ADOM_Ancient_Domains_Of_Mystery/</v>
      </c>
      <c r="AM26">
        <f>IF($A26="","",SUMPRODUCT($AO26:$BD26,'Map Analysis'!$AN$2^{0,1,2,3,4,5,6,7,8,9,10,11,12,13,14,15}))</f>
        <v>30</v>
      </c>
      <c r="AN26">
        <f t="shared" si="28"/>
        <v>30.000002599999998</v>
      </c>
      <c r="AO26">
        <f t="shared" si="29"/>
        <v>19</v>
      </c>
      <c r="AP26">
        <f t="shared" si="30"/>
        <v>17</v>
      </c>
      <c r="AQ26">
        <f t="shared" si="31"/>
        <v>9</v>
      </c>
      <c r="AR26">
        <f t="shared" si="32"/>
        <v>2</v>
      </c>
      <c r="AS26">
        <f t="shared" si="33"/>
        <v>0</v>
      </c>
      <c r="AT26">
        <f t="shared" si="34"/>
        <v>0</v>
      </c>
      <c r="AU26">
        <f t="shared" si="35"/>
        <v>0</v>
      </c>
      <c r="AV26">
        <f t="shared" si="36"/>
        <v>0</v>
      </c>
      <c r="AW26">
        <f t="shared" si="37"/>
        <v>0</v>
      </c>
      <c r="AX26">
        <f t="shared" si="38"/>
        <v>0</v>
      </c>
      <c r="AY26">
        <f t="shared" si="39"/>
        <v>0</v>
      </c>
      <c r="AZ26">
        <f t="shared" si="40"/>
        <v>0</v>
      </c>
      <c r="BA26">
        <f t="shared" si="41"/>
        <v>0</v>
      </c>
      <c r="BB26">
        <f t="shared" si="42"/>
        <v>0</v>
      </c>
      <c r="BC26">
        <f t="shared" si="43"/>
        <v>0</v>
      </c>
      <c r="BD26">
        <f t="shared" si="44"/>
        <v>0</v>
      </c>
      <c r="BF26">
        <f t="shared" si="45"/>
        <v>0</v>
      </c>
      <c r="BG26">
        <f t="shared" si="46"/>
        <v>0</v>
      </c>
      <c r="BH26">
        <f t="shared" si="47"/>
        <v>0</v>
      </c>
      <c r="BI26">
        <f t="shared" si="48"/>
        <v>0</v>
      </c>
      <c r="BJ26">
        <f t="shared" si="49"/>
        <v>0</v>
      </c>
      <c r="BK26">
        <f t="shared" si="50"/>
        <v>0</v>
      </c>
      <c r="BL26">
        <f t="shared" si="51"/>
        <v>0</v>
      </c>
      <c r="BM26">
        <f t="shared" si="52"/>
        <v>0</v>
      </c>
      <c r="BN26">
        <f t="shared" si="53"/>
        <v>0</v>
      </c>
      <c r="BO26">
        <f t="shared" si="54"/>
        <v>0</v>
      </c>
      <c r="BP26">
        <f t="shared" si="55"/>
        <v>0</v>
      </c>
      <c r="BQ26">
        <f t="shared" si="56"/>
        <v>0</v>
      </c>
      <c r="BR26">
        <f t="shared" si="57"/>
        <v>0</v>
      </c>
      <c r="BS26">
        <f t="shared" si="58"/>
        <v>0</v>
      </c>
      <c r="BT26">
        <f t="shared" si="59"/>
        <v>0</v>
      </c>
    </row>
    <row r="27" spans="1:72" x14ac:dyDescent="0.25">
      <c r="A27" t="str">
        <f>IF(TRIM(INDEX(games!$A:$A,ROW()))="","",TRIM(INDEX(games!$A:$A,ROW())))</f>
        <v>Angband</v>
      </c>
      <c r="B27">
        <f>IF(OR($A27="",INDEX(games!$B:$B,ROW())=""),"",INDEX(games!$B:$B,ROW()))</f>
        <v>1990</v>
      </c>
      <c r="C27" t="str">
        <f>IF(OR($A27="",INDEX(games!$C:$C,ROW())=""),"",INDEX(games!$C:$C,ROW()))</f>
        <v>Traditional</v>
      </c>
      <c r="D27">
        <f t="shared" si="0"/>
        <v>15</v>
      </c>
      <c r="E27">
        <f t="shared" si="1"/>
        <v>4</v>
      </c>
      <c r="F27">
        <f t="shared" si="2"/>
        <v>27</v>
      </c>
      <c r="G27" t="e">
        <f t="shared" si="3"/>
        <v>#N/A</v>
      </c>
      <c r="H27" t="e">
        <f t="shared" si="4"/>
        <v>#N/A</v>
      </c>
      <c r="I27" t="e">
        <f t="shared" si="5"/>
        <v>#N/A</v>
      </c>
      <c r="J27" t="e">
        <f t="shared" si="6"/>
        <v>#N/A</v>
      </c>
      <c r="K27" t="e">
        <f t="shared" si="7"/>
        <v>#N/A</v>
      </c>
      <c r="L27" t="e">
        <f t="shared" si="8"/>
        <v>#N/A</v>
      </c>
      <c r="M27">
        <f t="shared" si="9"/>
        <v>1990</v>
      </c>
      <c r="N27">
        <f t="shared" si="10"/>
        <v>4.6210000000000004</v>
      </c>
      <c r="O27">
        <f t="shared" si="11"/>
        <v>15.000026999999999</v>
      </c>
      <c r="P27" t="str">
        <f>IF(OR($A27="",INDEX(games!$H:$H,ROW())=""),"",INDEX(games!$H:$H,ROW()))</f>
        <v>Yes</v>
      </c>
      <c r="Q27">
        <f t="shared" si="12"/>
        <v>15.000026999999999</v>
      </c>
      <c r="T27">
        <f t="shared" si="13"/>
        <v>2020</v>
      </c>
      <c r="U27">
        <f t="shared" si="14"/>
        <v>2025</v>
      </c>
      <c r="V27">
        <f t="shared" si="15"/>
        <v>5</v>
      </c>
      <c r="W27" t="str">
        <f>IF(TRIM(INDEX(connections!$A:$A,ROW()))="","",TRIM(INDEX(connections!$A:$A,ROW())))</f>
        <v>Roboquest</v>
      </c>
      <c r="X27" t="str">
        <f>IF($W27="","",TRIM(INDEX(connections!$B:$B,ROW())))</f>
        <v>Abyssus</v>
      </c>
      <c r="Y27">
        <f t="shared" si="16"/>
        <v>691</v>
      </c>
      <c r="Z27">
        <f t="shared" si="17"/>
        <v>18</v>
      </c>
      <c r="AA27" t="str">
        <f t="shared" si="18"/>
        <v>Yes</v>
      </c>
      <c r="AB27" t="str">
        <f t="shared" si="19"/>
        <v>Yes</v>
      </c>
      <c r="AC27">
        <f t="shared" si="20"/>
        <v>1</v>
      </c>
      <c r="AD27">
        <f t="shared" si="21"/>
        <v>0</v>
      </c>
      <c r="AE27" t="str">
        <f t="shared" si="22"/>
        <v/>
      </c>
      <c r="AG27">
        <f t="shared" si="23"/>
        <v>12</v>
      </c>
      <c r="AH27" t="str">
        <f t="shared" si="24"/>
        <v>Yes</v>
      </c>
      <c r="AI27">
        <f t="shared" si="25"/>
        <v>12</v>
      </c>
      <c r="AJ27">
        <f t="shared" si="26"/>
        <v>12.000026999999999</v>
      </c>
      <c r="AK27" t="str">
        <f t="shared" si="27"/>
        <v/>
      </c>
      <c r="AL27" t="str">
        <f>IF($A27="","",INDEX(games!$J:$J,ROW())&amp;"")</f>
        <v/>
      </c>
      <c r="AM27">
        <f>IF($A27="","",SUMPRODUCT($AO27:$BD27,'Map Analysis'!$AN$2^{0,1,2,3,4,5,6,7,8,9,10,11,12,13,14,15}))</f>
        <v>52.25</v>
      </c>
      <c r="AN27">
        <f t="shared" si="28"/>
        <v>52.250002700000003</v>
      </c>
      <c r="AO27">
        <f t="shared" si="29"/>
        <v>14</v>
      </c>
      <c r="AP27">
        <f t="shared" si="30"/>
        <v>49</v>
      </c>
      <c r="AQ27">
        <f t="shared" si="31"/>
        <v>45</v>
      </c>
      <c r="AR27">
        <f t="shared" si="32"/>
        <v>18</v>
      </c>
      <c r="AS27">
        <f t="shared" si="33"/>
        <v>4</v>
      </c>
      <c r="AT27">
        <f t="shared" si="34"/>
        <v>0</v>
      </c>
      <c r="AU27">
        <f t="shared" si="35"/>
        <v>0</v>
      </c>
      <c r="AV27">
        <f t="shared" si="36"/>
        <v>0</v>
      </c>
      <c r="AW27">
        <f t="shared" si="37"/>
        <v>0</v>
      </c>
      <c r="AX27">
        <f t="shared" si="38"/>
        <v>0</v>
      </c>
      <c r="AY27">
        <f t="shared" si="39"/>
        <v>0</v>
      </c>
      <c r="AZ27">
        <f t="shared" si="40"/>
        <v>0</v>
      </c>
      <c r="BA27">
        <f t="shared" si="41"/>
        <v>0</v>
      </c>
      <c r="BB27">
        <f t="shared" si="42"/>
        <v>0</v>
      </c>
      <c r="BC27">
        <f t="shared" si="43"/>
        <v>0</v>
      </c>
      <c r="BD27">
        <f t="shared" si="44"/>
        <v>0</v>
      </c>
      <c r="BF27">
        <f t="shared" si="45"/>
        <v>0</v>
      </c>
      <c r="BG27">
        <f t="shared" si="46"/>
        <v>0</v>
      </c>
      <c r="BH27">
        <f t="shared" si="47"/>
        <v>0</v>
      </c>
      <c r="BI27">
        <f t="shared" si="48"/>
        <v>0</v>
      </c>
      <c r="BJ27">
        <f t="shared" si="49"/>
        <v>0</v>
      </c>
      <c r="BK27">
        <f t="shared" si="50"/>
        <v>0</v>
      </c>
      <c r="BL27">
        <f t="shared" si="51"/>
        <v>0</v>
      </c>
      <c r="BM27">
        <f t="shared" si="52"/>
        <v>0</v>
      </c>
      <c r="BN27">
        <f t="shared" si="53"/>
        <v>0</v>
      </c>
      <c r="BO27">
        <f t="shared" si="54"/>
        <v>0</v>
      </c>
      <c r="BP27">
        <f t="shared" si="55"/>
        <v>0</v>
      </c>
      <c r="BQ27">
        <f t="shared" si="56"/>
        <v>0</v>
      </c>
      <c r="BR27">
        <f t="shared" si="57"/>
        <v>0</v>
      </c>
      <c r="BS27">
        <f t="shared" si="58"/>
        <v>0</v>
      </c>
      <c r="BT27">
        <f t="shared" si="59"/>
        <v>0</v>
      </c>
    </row>
    <row r="28" spans="1:72" x14ac:dyDescent="0.25">
      <c r="A28" t="str">
        <f>IF(TRIM(INDEX(games!$A:$A,ROW()))="","",TRIM(INDEX(games!$A:$A,ROW())))</f>
        <v>Anomaly Collapse</v>
      </c>
      <c r="B28">
        <f>IF(OR($A28="",INDEX(games!$B:$B,ROW())=""),"",INDEX(games!$B:$B,ROW()))</f>
        <v>2024</v>
      </c>
      <c r="C28" t="str">
        <f>IF(OR($A28="",INDEX(games!$C:$C,ROW())=""),"",INDEX(games!$C:$C,ROW()))</f>
        <v>Strategy</v>
      </c>
      <c r="D28">
        <f t="shared" si="0"/>
        <v>2</v>
      </c>
      <c r="E28">
        <f t="shared" si="1"/>
        <v>2</v>
      </c>
      <c r="F28">
        <f t="shared" si="2"/>
        <v>28</v>
      </c>
      <c r="G28" t="e">
        <f t="shared" si="3"/>
        <v>#N/A</v>
      </c>
      <c r="H28" t="e">
        <f t="shared" si="4"/>
        <v>#N/A</v>
      </c>
      <c r="I28">
        <f t="shared" si="5"/>
        <v>2024</v>
      </c>
      <c r="J28">
        <f t="shared" si="6"/>
        <v>2.6440000000000001</v>
      </c>
      <c r="K28" t="e">
        <f t="shared" si="7"/>
        <v>#N/A</v>
      </c>
      <c r="L28" t="e">
        <f t="shared" si="8"/>
        <v>#N/A</v>
      </c>
      <c r="M28" t="e">
        <f t="shared" si="9"/>
        <v>#N/A</v>
      </c>
      <c r="N28" t="e">
        <f t="shared" si="10"/>
        <v>#N/A</v>
      </c>
      <c r="O28">
        <f t="shared" si="11"/>
        <v>2.0000279999999999</v>
      </c>
      <c r="P28" t="str">
        <f>IF(OR($A28="",INDEX(games!$H:$H,ROW())=""),"",INDEX(games!$H:$H,ROW()))</f>
        <v/>
      </c>
      <c r="Q28" t="str">
        <f t="shared" si="12"/>
        <v/>
      </c>
      <c r="T28">
        <f t="shared" si="13"/>
        <v>2020</v>
      </c>
      <c r="U28">
        <f t="shared" si="14"/>
        <v>2023</v>
      </c>
      <c r="V28">
        <f t="shared" si="15"/>
        <v>3</v>
      </c>
      <c r="W28" t="str">
        <f>IF(TRIM(INDEX(connections!$A:$A,ROW()))="","",TRIM(INDEX(connections!$A:$A,ROW())))</f>
        <v>Popup Dungeon</v>
      </c>
      <c r="X28" t="str">
        <f>IF($W28="","",TRIM(INDEX(connections!$B:$B,ROW())))</f>
        <v>Aces &amp; Adventures</v>
      </c>
      <c r="Y28">
        <f t="shared" si="16"/>
        <v>644</v>
      </c>
      <c r="Z28">
        <f t="shared" si="17"/>
        <v>19</v>
      </c>
      <c r="AA28" t="str">
        <f t="shared" si="18"/>
        <v/>
      </c>
      <c r="AB28" t="str">
        <f t="shared" si="19"/>
        <v>Yes</v>
      </c>
      <c r="AC28" t="str">
        <f t="shared" si="20"/>
        <v/>
      </c>
      <c r="AD28">
        <f t="shared" si="21"/>
        <v>1</v>
      </c>
      <c r="AE28" t="str">
        <f t="shared" si="22"/>
        <v/>
      </c>
      <c r="AG28">
        <f t="shared" si="23"/>
        <v>2</v>
      </c>
      <c r="AH28" t="str">
        <f t="shared" si="24"/>
        <v/>
      </c>
      <c r="AI28" t="str">
        <f t="shared" si="25"/>
        <v/>
      </c>
      <c r="AJ28" t="str">
        <f t="shared" si="26"/>
        <v/>
      </c>
      <c r="AK28">
        <f t="shared" si="27"/>
        <v>2.0000279999999999</v>
      </c>
      <c r="AL28" t="str">
        <f>IF($A28="","",INDEX(games!$J:$J,ROW())&amp;"")</f>
        <v>https://store.steampowered.com/app/2082410/Anomaly_Collapse/</v>
      </c>
      <c r="AM28">
        <f>IF($A28="","",SUMPRODUCT($AO28:$BD28,'Map Analysis'!$AN$2^{0,1,2,3,4,5,6,7,8,9,10,11,12,13,14,15}))</f>
        <v>0</v>
      </c>
      <c r="AN28">
        <f t="shared" si="28"/>
        <v>2.7999999999999999E-6</v>
      </c>
      <c r="AO28">
        <f t="shared" si="29"/>
        <v>0</v>
      </c>
      <c r="AP28">
        <f t="shared" si="30"/>
        <v>0</v>
      </c>
      <c r="AQ28">
        <f t="shared" si="31"/>
        <v>0</v>
      </c>
      <c r="AR28">
        <f t="shared" si="32"/>
        <v>0</v>
      </c>
      <c r="AS28">
        <f t="shared" si="33"/>
        <v>0</v>
      </c>
      <c r="AT28">
        <f t="shared" si="34"/>
        <v>0</v>
      </c>
      <c r="AU28">
        <f t="shared" si="35"/>
        <v>0</v>
      </c>
      <c r="AV28">
        <f t="shared" si="36"/>
        <v>0</v>
      </c>
      <c r="AW28">
        <f t="shared" si="37"/>
        <v>0</v>
      </c>
      <c r="AX28">
        <f t="shared" si="38"/>
        <v>0</v>
      </c>
      <c r="AY28">
        <f t="shared" si="39"/>
        <v>0</v>
      </c>
      <c r="AZ28">
        <f t="shared" si="40"/>
        <v>0</v>
      </c>
      <c r="BA28">
        <f t="shared" si="41"/>
        <v>0</v>
      </c>
      <c r="BB28">
        <f t="shared" si="42"/>
        <v>0</v>
      </c>
      <c r="BC28">
        <f t="shared" si="43"/>
        <v>0</v>
      </c>
      <c r="BD28">
        <f t="shared" si="44"/>
        <v>0</v>
      </c>
      <c r="BF28">
        <f t="shared" si="45"/>
        <v>0</v>
      </c>
      <c r="BG28">
        <f t="shared" si="46"/>
        <v>0</v>
      </c>
      <c r="BH28">
        <f t="shared" si="47"/>
        <v>0</v>
      </c>
      <c r="BI28">
        <f t="shared" si="48"/>
        <v>0</v>
      </c>
      <c r="BJ28">
        <f t="shared" si="49"/>
        <v>0</v>
      </c>
      <c r="BK28">
        <f t="shared" si="50"/>
        <v>0</v>
      </c>
      <c r="BL28">
        <f t="shared" si="51"/>
        <v>0</v>
      </c>
      <c r="BM28">
        <f t="shared" si="52"/>
        <v>0</v>
      </c>
      <c r="BN28">
        <f t="shared" si="53"/>
        <v>0</v>
      </c>
      <c r="BO28">
        <f t="shared" si="54"/>
        <v>0</v>
      </c>
      <c r="BP28">
        <f t="shared" si="55"/>
        <v>0</v>
      </c>
      <c r="BQ28">
        <f t="shared" si="56"/>
        <v>0</v>
      </c>
      <c r="BR28">
        <f t="shared" si="57"/>
        <v>0</v>
      </c>
      <c r="BS28">
        <f t="shared" si="58"/>
        <v>0</v>
      </c>
      <c r="BT28">
        <f t="shared" si="59"/>
        <v>0</v>
      </c>
    </row>
    <row r="29" spans="1:72" x14ac:dyDescent="0.25">
      <c r="A29" t="str">
        <f>IF(TRIM(INDEX(games!$A:$A,ROW()))="","",TRIM(INDEX(games!$A:$A,ROW())))</f>
        <v>Another Farm Roguelike</v>
      </c>
      <c r="B29">
        <f>IF(OR($A29="",INDEX(games!$B:$B,ROW())=""),"",INDEX(games!$B:$B,ROW()))</f>
        <v>2022</v>
      </c>
      <c r="C29" t="str">
        <f>IF(OR($A29="",INDEX(games!$C:$C,ROW())=""),"",INDEX(games!$C:$C,ROW()))</f>
        <v>Strategy</v>
      </c>
      <c r="D29">
        <f t="shared" si="0"/>
        <v>1</v>
      </c>
      <c r="E29">
        <f t="shared" si="1"/>
        <v>2</v>
      </c>
      <c r="F29">
        <f t="shared" si="2"/>
        <v>29</v>
      </c>
      <c r="G29" t="e">
        <f t="shared" si="3"/>
        <v>#N/A</v>
      </c>
      <c r="H29" t="e">
        <f t="shared" si="4"/>
        <v>#N/A</v>
      </c>
      <c r="I29">
        <f t="shared" si="5"/>
        <v>2022</v>
      </c>
      <c r="J29">
        <f t="shared" si="6"/>
        <v>2.6669999999999998</v>
      </c>
      <c r="K29" t="e">
        <f t="shared" si="7"/>
        <v>#N/A</v>
      </c>
      <c r="L29" t="e">
        <f t="shared" si="8"/>
        <v>#N/A</v>
      </c>
      <c r="M29" t="e">
        <f t="shared" si="9"/>
        <v>#N/A</v>
      </c>
      <c r="N29" t="e">
        <f t="shared" si="10"/>
        <v>#N/A</v>
      </c>
      <c r="O29">
        <f t="shared" si="11"/>
        <v>1.0000290000000001</v>
      </c>
      <c r="P29" t="str">
        <f>IF(OR($A29="",INDEX(games!$H:$H,ROW())=""),"",INDEX(games!$H:$H,ROW()))</f>
        <v>Yes</v>
      </c>
      <c r="Q29">
        <f t="shared" si="12"/>
        <v>1.0000290000000001</v>
      </c>
      <c r="T29">
        <f t="shared" si="13"/>
        <v>2017</v>
      </c>
      <c r="U29">
        <f t="shared" si="14"/>
        <v>2023</v>
      </c>
      <c r="V29">
        <f t="shared" si="15"/>
        <v>6</v>
      </c>
      <c r="W29" t="str">
        <f>IF(TRIM(INDEX(connections!$A:$A,ROW()))="","",TRIM(INDEX(connections!$A:$A,ROW())))</f>
        <v>Slay the Spire</v>
      </c>
      <c r="X29" t="str">
        <f>IF($W29="","",TRIM(INDEX(connections!$B:$B,ROW())))</f>
        <v>Aces &amp; Adventures</v>
      </c>
      <c r="Y29">
        <f t="shared" si="16"/>
        <v>772</v>
      </c>
      <c r="Z29">
        <f t="shared" si="17"/>
        <v>19</v>
      </c>
      <c r="AA29" t="str">
        <f t="shared" si="18"/>
        <v>Yes</v>
      </c>
      <c r="AB29" t="str">
        <f t="shared" si="19"/>
        <v>Yes</v>
      </c>
      <c r="AC29">
        <f t="shared" si="20"/>
        <v>1</v>
      </c>
      <c r="AD29">
        <f t="shared" si="21"/>
        <v>0</v>
      </c>
      <c r="AE29" t="str">
        <f t="shared" si="22"/>
        <v/>
      </c>
      <c r="AG29">
        <f t="shared" si="23"/>
        <v>0</v>
      </c>
      <c r="AH29" t="str">
        <f t="shared" si="24"/>
        <v/>
      </c>
      <c r="AI29" t="str">
        <f t="shared" si="25"/>
        <v/>
      </c>
      <c r="AJ29" t="str">
        <f t="shared" si="26"/>
        <v/>
      </c>
      <c r="AK29" t="str">
        <f t="shared" si="27"/>
        <v/>
      </c>
      <c r="AL29" t="str">
        <f>IF($A29="","",INDEX(games!$J:$J,ROW())&amp;"")</f>
        <v>https://store.steampowered.com/app/2116850/Another_Farm_Roguelike/</v>
      </c>
      <c r="AM29">
        <f>IF($A29="","",SUMPRODUCT($AO29:$BD29,'Map Analysis'!$AN$2^{0,1,2,3,4,5,6,7,8,9,10,11,12,13,14,15}))</f>
        <v>1</v>
      </c>
      <c r="AN29">
        <f t="shared" si="28"/>
        <v>1.0000028999999999</v>
      </c>
      <c r="AO29">
        <f t="shared" si="29"/>
        <v>1</v>
      </c>
      <c r="AP29">
        <f t="shared" si="30"/>
        <v>0</v>
      </c>
      <c r="AQ29">
        <f t="shared" si="31"/>
        <v>0</v>
      </c>
      <c r="AR29">
        <f t="shared" si="32"/>
        <v>0</v>
      </c>
      <c r="AS29">
        <f t="shared" si="33"/>
        <v>0</v>
      </c>
      <c r="AT29">
        <f t="shared" si="34"/>
        <v>0</v>
      </c>
      <c r="AU29">
        <f t="shared" si="35"/>
        <v>0</v>
      </c>
      <c r="AV29">
        <f t="shared" si="36"/>
        <v>0</v>
      </c>
      <c r="AW29">
        <f t="shared" si="37"/>
        <v>0</v>
      </c>
      <c r="AX29">
        <f t="shared" si="38"/>
        <v>0</v>
      </c>
      <c r="AY29">
        <f t="shared" si="39"/>
        <v>0</v>
      </c>
      <c r="AZ29">
        <f t="shared" si="40"/>
        <v>0</v>
      </c>
      <c r="BA29">
        <f t="shared" si="41"/>
        <v>0</v>
      </c>
      <c r="BB29">
        <f t="shared" si="42"/>
        <v>0</v>
      </c>
      <c r="BC29">
        <f t="shared" si="43"/>
        <v>0</v>
      </c>
      <c r="BD29">
        <f t="shared" si="44"/>
        <v>0</v>
      </c>
      <c r="BF29">
        <f t="shared" si="45"/>
        <v>0</v>
      </c>
      <c r="BG29">
        <f t="shared" si="46"/>
        <v>0</v>
      </c>
      <c r="BH29">
        <f t="shared" si="47"/>
        <v>0</v>
      </c>
      <c r="BI29">
        <f t="shared" si="48"/>
        <v>0</v>
      </c>
      <c r="BJ29">
        <f t="shared" si="49"/>
        <v>0</v>
      </c>
      <c r="BK29">
        <f t="shared" si="50"/>
        <v>0</v>
      </c>
      <c r="BL29">
        <f t="shared" si="51"/>
        <v>0</v>
      </c>
      <c r="BM29">
        <f t="shared" si="52"/>
        <v>0</v>
      </c>
      <c r="BN29">
        <f t="shared" si="53"/>
        <v>0</v>
      </c>
      <c r="BO29">
        <f t="shared" si="54"/>
        <v>0</v>
      </c>
      <c r="BP29">
        <f t="shared" si="55"/>
        <v>0</v>
      </c>
      <c r="BQ29">
        <f t="shared" si="56"/>
        <v>0</v>
      </c>
      <c r="BR29">
        <f t="shared" si="57"/>
        <v>0</v>
      </c>
      <c r="BS29">
        <f t="shared" si="58"/>
        <v>0</v>
      </c>
      <c r="BT29">
        <f t="shared" si="59"/>
        <v>0</v>
      </c>
    </row>
    <row r="30" spans="1:72" x14ac:dyDescent="0.25">
      <c r="A30" t="str">
        <f>IF(TRIM(INDEX(games!$A:$A,ROW()))="","",TRIM(INDEX(games!$A:$A,ROW())))</f>
        <v>Another Farm Roguelike: Rebirth</v>
      </c>
      <c r="B30">
        <f>IF(OR($A30="",INDEX(games!$B:$B,ROW())=""),"",INDEX(games!$B:$B,ROW()))</f>
        <v>2025</v>
      </c>
      <c r="C30" t="str">
        <f>IF(OR($A30="",INDEX(games!$C:$C,ROW())=""),"",INDEX(games!$C:$C,ROW()))</f>
        <v>Strategy</v>
      </c>
      <c r="D30">
        <f t="shared" si="0"/>
        <v>1</v>
      </c>
      <c r="E30">
        <f t="shared" si="1"/>
        <v>2</v>
      </c>
      <c r="F30">
        <f t="shared" si="2"/>
        <v>30</v>
      </c>
      <c r="G30" t="e">
        <f t="shared" si="3"/>
        <v>#N/A</v>
      </c>
      <c r="H30" t="e">
        <f t="shared" si="4"/>
        <v>#N/A</v>
      </c>
      <c r="I30">
        <f t="shared" si="5"/>
        <v>2025</v>
      </c>
      <c r="J30">
        <f t="shared" si="6"/>
        <v>2.69</v>
      </c>
      <c r="K30" t="e">
        <f t="shared" si="7"/>
        <v>#N/A</v>
      </c>
      <c r="L30" t="e">
        <f t="shared" si="8"/>
        <v>#N/A</v>
      </c>
      <c r="M30" t="e">
        <f t="shared" si="9"/>
        <v>#N/A</v>
      </c>
      <c r="N30" t="e">
        <f t="shared" si="10"/>
        <v>#N/A</v>
      </c>
      <c r="O30">
        <f t="shared" si="11"/>
        <v>1.00003</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190</v>
      </c>
      <c r="Z30">
        <f t="shared" si="17"/>
        <v>20</v>
      </c>
      <c r="AA30" t="str">
        <f t="shared" si="18"/>
        <v>Yes</v>
      </c>
      <c r="AB30" t="str">
        <f t="shared" si="19"/>
        <v>Yes</v>
      </c>
      <c r="AC30">
        <f t="shared" si="20"/>
        <v>1</v>
      </c>
      <c r="AD30">
        <f t="shared" si="21"/>
        <v>1</v>
      </c>
      <c r="AE30" t="str">
        <f t="shared" si="22"/>
        <v/>
      </c>
      <c r="AG30">
        <f t="shared" si="23"/>
        <v>1</v>
      </c>
      <c r="AH30" t="str">
        <f t="shared" si="24"/>
        <v/>
      </c>
      <c r="AI30" t="str">
        <f t="shared" si="25"/>
        <v/>
      </c>
      <c r="AJ30" t="str">
        <f t="shared" si="26"/>
        <v/>
      </c>
      <c r="AK30">
        <f t="shared" si="27"/>
        <v>1.00003</v>
      </c>
      <c r="AL30" t="str">
        <f>IF($A30="","",INDEX(games!$J:$J,ROW())&amp;"")</f>
        <v/>
      </c>
      <c r="AM30">
        <f>IF($A30="","",SUMPRODUCT($AO30:$BD30,'Map Analysis'!$AN$2^{0,1,2,3,4,5,6,7,8,9,10,11,12,13,14,15}))</f>
        <v>0</v>
      </c>
      <c r="AN30">
        <f t="shared" si="28"/>
        <v>3.0000000000000001E-6</v>
      </c>
      <c r="AO30">
        <f t="shared" si="29"/>
        <v>0</v>
      </c>
      <c r="AP30">
        <f t="shared" si="30"/>
        <v>0</v>
      </c>
      <c r="AQ30">
        <f t="shared" si="31"/>
        <v>0</v>
      </c>
      <c r="AR30">
        <f t="shared" si="32"/>
        <v>0</v>
      </c>
      <c r="AS30">
        <f t="shared" si="33"/>
        <v>0</v>
      </c>
      <c r="AT30">
        <f t="shared" si="34"/>
        <v>0</v>
      </c>
      <c r="AU30">
        <f t="shared" si="35"/>
        <v>0</v>
      </c>
      <c r="AV30">
        <f t="shared" si="36"/>
        <v>0</v>
      </c>
      <c r="AW30">
        <f t="shared" si="37"/>
        <v>0</v>
      </c>
      <c r="AX30">
        <f t="shared" si="38"/>
        <v>0</v>
      </c>
      <c r="AY30">
        <f t="shared" si="39"/>
        <v>0</v>
      </c>
      <c r="AZ30">
        <f t="shared" si="40"/>
        <v>0</v>
      </c>
      <c r="BA30">
        <f t="shared" si="41"/>
        <v>0</v>
      </c>
      <c r="BB30">
        <f t="shared" si="42"/>
        <v>0</v>
      </c>
      <c r="BC30">
        <f t="shared" si="43"/>
        <v>0</v>
      </c>
      <c r="BD30">
        <f t="shared" si="44"/>
        <v>0</v>
      </c>
      <c r="BF30">
        <f t="shared" si="45"/>
        <v>1</v>
      </c>
      <c r="BG30">
        <f t="shared" si="46"/>
        <v>0</v>
      </c>
      <c r="BH30">
        <f t="shared" si="47"/>
        <v>0</v>
      </c>
      <c r="BI30">
        <f t="shared" si="48"/>
        <v>0</v>
      </c>
      <c r="BJ30">
        <f t="shared" si="49"/>
        <v>0</v>
      </c>
      <c r="BK30">
        <f t="shared" si="50"/>
        <v>0</v>
      </c>
      <c r="BL30">
        <f t="shared" si="51"/>
        <v>0</v>
      </c>
      <c r="BM30">
        <f t="shared" si="52"/>
        <v>0</v>
      </c>
      <c r="BN30">
        <f t="shared" si="53"/>
        <v>0</v>
      </c>
      <c r="BO30">
        <f t="shared" si="54"/>
        <v>0</v>
      </c>
      <c r="BP30">
        <f t="shared" si="55"/>
        <v>0</v>
      </c>
      <c r="BQ30">
        <f t="shared" si="56"/>
        <v>0</v>
      </c>
      <c r="BR30">
        <f t="shared" si="57"/>
        <v>0</v>
      </c>
      <c r="BS30">
        <f t="shared" si="58"/>
        <v>0</v>
      </c>
      <c r="BT30">
        <f t="shared" si="59"/>
        <v>0</v>
      </c>
    </row>
    <row r="31" spans="1:72" x14ac:dyDescent="0.25">
      <c r="A31" t="str">
        <f>IF(TRIM(INDEX(games!$A:$A,ROW()))="","",TRIM(INDEX(games!$A:$A,ROW())))</f>
        <v>Aotenjo: Infinite Hands</v>
      </c>
      <c r="B31">
        <f>IF(OR($A31="",INDEX(games!$B:$B,ROW())=""),"",INDEX(games!$B:$B,ROW()))</f>
        <v>2024</v>
      </c>
      <c r="C31" t="str">
        <f>IF(OR($A31="",INDEX(games!$C:$C,ROW())=""),"",INDEX(games!$C:$C,ROW()))</f>
        <v>Deckbuilder</v>
      </c>
      <c r="D31">
        <f t="shared" si="0"/>
        <v>4</v>
      </c>
      <c r="E31">
        <f t="shared" si="1"/>
        <v>3</v>
      </c>
      <c r="F31">
        <f t="shared" si="2"/>
        <v>31</v>
      </c>
      <c r="G31" t="e">
        <f t="shared" si="3"/>
        <v>#N/A</v>
      </c>
      <c r="H31" t="e">
        <f t="shared" si="4"/>
        <v>#N/A</v>
      </c>
      <c r="I31" t="e">
        <f t="shared" si="5"/>
        <v>#N/A</v>
      </c>
      <c r="J31" t="e">
        <f t="shared" si="6"/>
        <v>#N/A</v>
      </c>
      <c r="K31">
        <f t="shared" si="7"/>
        <v>2024</v>
      </c>
      <c r="L31">
        <f t="shared" si="8"/>
        <v>3.7130000000000001</v>
      </c>
      <c r="M31" t="e">
        <f t="shared" si="9"/>
        <v>#N/A</v>
      </c>
      <c r="N31" t="e">
        <f t="shared" si="10"/>
        <v>#N/A</v>
      </c>
      <c r="O31">
        <f t="shared" si="11"/>
        <v>4.0000309999999999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772</v>
      </c>
      <c r="Z31">
        <f t="shared" si="17"/>
        <v>20</v>
      </c>
      <c r="AA31" t="str">
        <f t="shared" si="18"/>
        <v>Yes</v>
      </c>
      <c r="AB31" t="str">
        <f t="shared" si="19"/>
        <v>Yes</v>
      </c>
      <c r="AC31">
        <f t="shared" si="20"/>
        <v>1</v>
      </c>
      <c r="AD31">
        <f t="shared" si="21"/>
        <v>0</v>
      </c>
      <c r="AE31" t="str">
        <f t="shared" si="22"/>
        <v/>
      </c>
      <c r="AG31">
        <f t="shared" si="23"/>
        <v>4</v>
      </c>
      <c r="AH31" t="str">
        <f t="shared" si="24"/>
        <v/>
      </c>
      <c r="AI31" t="str">
        <f t="shared" si="25"/>
        <v/>
      </c>
      <c r="AJ31" t="str">
        <f t="shared" si="26"/>
        <v/>
      </c>
      <c r="AK31">
        <f t="shared" si="27"/>
        <v>4.0000309999999999</v>
      </c>
      <c r="AL31" t="str">
        <f>IF($A31="","",INDEX(games!$J:$J,ROW())&amp;"")</f>
        <v/>
      </c>
      <c r="AM31">
        <f>IF($A31="","",SUMPRODUCT($AO31:$BD31,'Map Analysis'!$AN$2^{0,1,2,3,4,5,6,7,8,9,10,11,12,13,14,15}))</f>
        <v>0</v>
      </c>
      <c r="AN31">
        <f t="shared" si="28"/>
        <v>3.1E-6</v>
      </c>
      <c r="AO31">
        <f t="shared" si="29"/>
        <v>0</v>
      </c>
      <c r="AP31">
        <f t="shared" si="30"/>
        <v>0</v>
      </c>
      <c r="AQ31">
        <f t="shared" si="31"/>
        <v>0</v>
      </c>
      <c r="AR31">
        <f t="shared" si="32"/>
        <v>0</v>
      </c>
      <c r="AS31">
        <f t="shared" si="33"/>
        <v>0</v>
      </c>
      <c r="AT31">
        <f t="shared" si="34"/>
        <v>0</v>
      </c>
      <c r="AU31">
        <f t="shared" si="35"/>
        <v>0</v>
      </c>
      <c r="AV31">
        <f t="shared" si="36"/>
        <v>0</v>
      </c>
      <c r="AW31">
        <f t="shared" si="37"/>
        <v>0</v>
      </c>
      <c r="AX31">
        <f t="shared" si="38"/>
        <v>0</v>
      </c>
      <c r="AY31">
        <f t="shared" si="39"/>
        <v>0</v>
      </c>
      <c r="AZ31">
        <f t="shared" si="40"/>
        <v>0</v>
      </c>
      <c r="BA31">
        <f t="shared" si="41"/>
        <v>0</v>
      </c>
      <c r="BB31">
        <f t="shared" si="42"/>
        <v>0</v>
      </c>
      <c r="BC31">
        <f t="shared" si="43"/>
        <v>0</v>
      </c>
      <c r="BD31">
        <f t="shared" si="44"/>
        <v>0</v>
      </c>
      <c r="BF31">
        <f t="shared" si="45"/>
        <v>1</v>
      </c>
      <c r="BG31">
        <f t="shared" si="46"/>
        <v>0</v>
      </c>
      <c r="BH31">
        <f t="shared" si="47"/>
        <v>0</v>
      </c>
      <c r="BI31">
        <f t="shared" si="48"/>
        <v>0</v>
      </c>
      <c r="BJ31">
        <f t="shared" si="49"/>
        <v>0</v>
      </c>
      <c r="BK31">
        <f t="shared" si="50"/>
        <v>0</v>
      </c>
      <c r="BL31">
        <f t="shared" si="51"/>
        <v>0</v>
      </c>
      <c r="BM31">
        <f t="shared" si="52"/>
        <v>0</v>
      </c>
      <c r="BN31">
        <f t="shared" si="53"/>
        <v>0</v>
      </c>
      <c r="BO31">
        <f t="shared" si="54"/>
        <v>0</v>
      </c>
      <c r="BP31">
        <f t="shared" si="55"/>
        <v>0</v>
      </c>
      <c r="BQ31">
        <f t="shared" si="56"/>
        <v>0</v>
      </c>
      <c r="BR31">
        <f t="shared" si="57"/>
        <v>0</v>
      </c>
      <c r="BS31">
        <f t="shared" si="58"/>
        <v>0</v>
      </c>
      <c r="BT31">
        <f t="shared" si="59"/>
        <v>0</v>
      </c>
    </row>
    <row r="32" spans="1:72" x14ac:dyDescent="0.25">
      <c r="A32" t="str">
        <f>IF(TRIM(INDEX(games!$A:$A,ROW()))="","",TRIM(INDEX(games!$A:$A,ROW())))</f>
        <v>Approaching Infinity</v>
      </c>
      <c r="B32">
        <f>IF(OR($A32="",INDEX(games!$B:$B,ROW())=""),"",INDEX(games!$B:$B,ROW()))</f>
        <v>2020</v>
      </c>
      <c r="C32" t="str">
        <f>IF(OR($A32="",INDEX(games!$C:$C,ROW())=""),"",INDEX(games!$C:$C,ROW()))</f>
        <v>Traditional</v>
      </c>
      <c r="D32">
        <f t="shared" si="0"/>
        <v>1</v>
      </c>
      <c r="E32">
        <f t="shared" si="1"/>
        <v>4</v>
      </c>
      <c r="F32">
        <f t="shared" si="2"/>
        <v>32</v>
      </c>
      <c r="G32" t="e">
        <f t="shared" si="3"/>
        <v>#N/A</v>
      </c>
      <c r="H32" t="e">
        <f t="shared" si="4"/>
        <v>#N/A</v>
      </c>
      <c r="I32" t="e">
        <f t="shared" si="5"/>
        <v>#N/A</v>
      </c>
      <c r="J32" t="e">
        <f t="shared" si="6"/>
        <v>#N/A</v>
      </c>
      <c r="K32" t="e">
        <f t="shared" si="7"/>
        <v>#N/A</v>
      </c>
      <c r="L32" t="e">
        <f t="shared" si="8"/>
        <v>#N/A</v>
      </c>
      <c r="M32">
        <f t="shared" si="9"/>
        <v>2020</v>
      </c>
      <c r="N32">
        <f t="shared" si="10"/>
        <v>4.7359999999999998</v>
      </c>
      <c r="O32">
        <f t="shared" si="11"/>
        <v>1.000032</v>
      </c>
      <c r="P32" t="str">
        <f>IF(OR($A32="",INDEX(games!$H:$H,ROW())=""),"",INDEX(games!$H:$H,ROW()))</f>
        <v/>
      </c>
      <c r="Q32" t="str">
        <f t="shared" si="12"/>
        <v/>
      </c>
      <c r="T32">
        <f t="shared" si="13"/>
        <v>2018</v>
      </c>
      <c r="U32">
        <f t="shared" si="14"/>
        <v>2025</v>
      </c>
      <c r="V32">
        <f t="shared" si="15"/>
        <v>7</v>
      </c>
      <c r="W32" t="str">
        <f>IF(TRIM(INDEX(connections!$A:$A,ROW()))="","",TRIM(INDEX(connections!$A:$A,ROW())))</f>
        <v>Dead Cells</v>
      </c>
      <c r="X32" t="str">
        <f>IF($W32="","",TRIM(INDEX(connections!$B:$B,ROW())))</f>
        <v>Aethermancer</v>
      </c>
      <c r="Y32">
        <f t="shared" si="16"/>
        <v>193</v>
      </c>
      <c r="Z32">
        <f t="shared" si="17"/>
        <v>21</v>
      </c>
      <c r="AA32" t="str">
        <f t="shared" si="18"/>
        <v>Yes</v>
      </c>
      <c r="AB32" t="str">
        <f t="shared" si="19"/>
        <v>Yes</v>
      </c>
      <c r="AC32">
        <f t="shared" si="20"/>
        <v>1</v>
      </c>
      <c r="AD32">
        <f t="shared" si="21"/>
        <v>1</v>
      </c>
      <c r="AE32" t="str">
        <f t="shared" si="22"/>
        <v/>
      </c>
      <c r="AG32">
        <f t="shared" si="23"/>
        <v>1</v>
      </c>
      <c r="AH32" t="str">
        <f t="shared" si="24"/>
        <v/>
      </c>
      <c r="AI32" t="str">
        <f t="shared" si="25"/>
        <v/>
      </c>
      <c r="AJ32" t="str">
        <f t="shared" si="26"/>
        <v/>
      </c>
      <c r="AK32">
        <f t="shared" si="27"/>
        <v>1.000032</v>
      </c>
      <c r="AL32" t="str">
        <f>IF($A32="","",INDEX(games!$J:$J,ROW())&amp;"")</f>
        <v/>
      </c>
      <c r="AM32">
        <f>IF($A32="","",SUMPRODUCT($AO32:$BD32,'Map Analysis'!$AN$2^{0,1,2,3,4,5,6,7,8,9,10,11,12,13,14,15}))</f>
        <v>0</v>
      </c>
      <c r="AN32">
        <f t="shared" si="28"/>
        <v>3.1999999999999999E-6</v>
      </c>
      <c r="AO32">
        <f t="shared" si="29"/>
        <v>0</v>
      </c>
      <c r="AP32">
        <f t="shared" si="30"/>
        <v>0</v>
      </c>
      <c r="AQ32">
        <f t="shared" si="31"/>
        <v>0</v>
      </c>
      <c r="AR32">
        <f t="shared" si="32"/>
        <v>0</v>
      </c>
      <c r="AS32">
        <f t="shared" si="33"/>
        <v>0</v>
      </c>
      <c r="AT32">
        <f t="shared" si="34"/>
        <v>0</v>
      </c>
      <c r="AU32">
        <f t="shared" si="35"/>
        <v>0</v>
      </c>
      <c r="AV32">
        <f t="shared" si="36"/>
        <v>0</v>
      </c>
      <c r="AW32">
        <f t="shared" si="37"/>
        <v>0</v>
      </c>
      <c r="AX32">
        <f t="shared" si="38"/>
        <v>0</v>
      </c>
      <c r="AY32">
        <f t="shared" si="39"/>
        <v>0</v>
      </c>
      <c r="AZ32">
        <f t="shared" si="40"/>
        <v>0</v>
      </c>
      <c r="BA32">
        <f t="shared" si="41"/>
        <v>0</v>
      </c>
      <c r="BB32">
        <f t="shared" si="42"/>
        <v>0</v>
      </c>
      <c r="BC32">
        <f t="shared" si="43"/>
        <v>0</v>
      </c>
      <c r="BD32">
        <f t="shared" si="44"/>
        <v>0</v>
      </c>
      <c r="BF32">
        <f t="shared" si="45"/>
        <v>1</v>
      </c>
      <c r="BG32">
        <f t="shared" si="46"/>
        <v>0</v>
      </c>
      <c r="BH32">
        <f t="shared" si="47"/>
        <v>0</v>
      </c>
      <c r="BI32">
        <f t="shared" si="48"/>
        <v>0</v>
      </c>
      <c r="BJ32">
        <f t="shared" si="49"/>
        <v>0</v>
      </c>
      <c r="BK32">
        <f t="shared" si="50"/>
        <v>0</v>
      </c>
      <c r="BL32">
        <f t="shared" si="51"/>
        <v>0</v>
      </c>
      <c r="BM32">
        <f t="shared" si="52"/>
        <v>0</v>
      </c>
      <c r="BN32">
        <f t="shared" si="53"/>
        <v>0</v>
      </c>
      <c r="BO32">
        <f t="shared" si="54"/>
        <v>0</v>
      </c>
      <c r="BP32">
        <f t="shared" si="55"/>
        <v>0</v>
      </c>
      <c r="BQ32">
        <f t="shared" si="56"/>
        <v>0</v>
      </c>
      <c r="BR32">
        <f t="shared" si="57"/>
        <v>0</v>
      </c>
      <c r="BS32">
        <f t="shared" si="58"/>
        <v>0</v>
      </c>
      <c r="BT32">
        <f t="shared" si="59"/>
        <v>0</v>
      </c>
    </row>
    <row r="33" spans="1:72" x14ac:dyDescent="0.25">
      <c r="A33" t="str">
        <f>IF(TRIM(INDEX(games!$A:$A,ROW()))="","",TRIM(INDEX(games!$A:$A,ROW())))</f>
        <v>Arc Seed</v>
      </c>
      <c r="B33">
        <f>IF(OR($A33="",INDEX(games!$B:$B,ROW())=""),"",INDEX(games!$B:$B,ROW()))</f>
        <v>2024</v>
      </c>
      <c r="C33" t="str">
        <f>IF(OR($A33="",INDEX(games!$C:$C,ROW())=""),"",INDEX(games!$C:$C,ROW()))</f>
        <v>Deckbuilder</v>
      </c>
      <c r="D33">
        <f t="shared" si="0"/>
        <v>2</v>
      </c>
      <c r="E33">
        <f t="shared" si="1"/>
        <v>3</v>
      </c>
      <c r="F33">
        <f t="shared" si="2"/>
        <v>33</v>
      </c>
      <c r="G33" t="e">
        <f t="shared" si="3"/>
        <v>#N/A</v>
      </c>
      <c r="H33" t="e">
        <f t="shared" si="4"/>
        <v>#N/A</v>
      </c>
      <c r="I33" t="e">
        <f t="shared" si="5"/>
        <v>#N/A</v>
      </c>
      <c r="J33" t="e">
        <f t="shared" si="6"/>
        <v>#N/A</v>
      </c>
      <c r="K33">
        <f t="shared" si="7"/>
        <v>2024</v>
      </c>
      <c r="L33">
        <f t="shared" si="8"/>
        <v>3.7589999999999999</v>
      </c>
      <c r="M33" t="e">
        <f t="shared" si="9"/>
        <v>#N/A</v>
      </c>
      <c r="N33" t="e">
        <f t="shared" si="10"/>
        <v>#N/A</v>
      </c>
      <c r="O33">
        <f t="shared" si="11"/>
        <v>2.0000330000000002</v>
      </c>
      <c r="P33" t="str">
        <f>IF(OR($A33="",INDEX(games!$H:$H,ROW())=""),"",INDEX(games!$H:$H,ROW()))</f>
        <v>Yes</v>
      </c>
      <c r="Q33">
        <f t="shared" si="12"/>
        <v>2.0000330000000002</v>
      </c>
      <c r="T33">
        <f t="shared" si="13"/>
        <v>2016</v>
      </c>
      <c r="U33">
        <f t="shared" si="14"/>
        <v>2023</v>
      </c>
      <c r="V33">
        <f t="shared" si="15"/>
        <v>7</v>
      </c>
      <c r="W33" t="str">
        <f>IF(TRIM(INDEX(connections!$A:$A,ROW()))="","",TRIM(INDEX(connections!$A:$A,ROW())))</f>
        <v>Enter the Gungeon</v>
      </c>
      <c r="X33" t="str">
        <f>IF($W33="","",TRIM(INDEX(connections!$B:$B,ROW())))</f>
        <v>AK-xolotl</v>
      </c>
      <c r="Y33">
        <f t="shared" si="16"/>
        <v>292</v>
      </c>
      <c r="Z33">
        <f t="shared" si="17"/>
        <v>22</v>
      </c>
      <c r="AA33" t="str">
        <f t="shared" si="18"/>
        <v>Yes</v>
      </c>
      <c r="AB33" t="str">
        <f t="shared" si="19"/>
        <v>Yes</v>
      </c>
      <c r="AC33">
        <f t="shared" si="20"/>
        <v>1</v>
      </c>
      <c r="AD33">
        <f t="shared" si="21"/>
        <v>0</v>
      </c>
      <c r="AE33" t="str">
        <f t="shared" si="22"/>
        <v/>
      </c>
      <c r="AG33">
        <f t="shared" si="23"/>
        <v>2</v>
      </c>
      <c r="AH33" t="str">
        <f t="shared" si="24"/>
        <v>Yes</v>
      </c>
      <c r="AI33">
        <f t="shared" si="25"/>
        <v>2</v>
      </c>
      <c r="AJ33">
        <f t="shared" si="26"/>
        <v>2.0000330000000002</v>
      </c>
      <c r="AK33" t="str">
        <f t="shared" si="27"/>
        <v/>
      </c>
      <c r="AL33" t="str">
        <f>IF($A33="","",INDEX(games!$J:$J,ROW())&amp;"")</f>
        <v>https://store.steampowered.com/app/2332970/ARC_SEED/</v>
      </c>
      <c r="AM33">
        <f>IF($A33="","",SUMPRODUCT($AO33:$BD33,'Map Analysis'!$AN$2^{0,1,2,3,4,5,6,7,8,9,10,11,12,13,14,15}))</f>
        <v>0</v>
      </c>
      <c r="AN33">
        <f t="shared" si="28"/>
        <v>3.3000000000000002E-6</v>
      </c>
      <c r="AO33">
        <f t="shared" si="29"/>
        <v>0</v>
      </c>
      <c r="AP33">
        <f t="shared" si="30"/>
        <v>0</v>
      </c>
      <c r="AQ33">
        <f t="shared" si="31"/>
        <v>0</v>
      </c>
      <c r="AR33">
        <f t="shared" si="32"/>
        <v>0</v>
      </c>
      <c r="AS33">
        <f t="shared" si="33"/>
        <v>0</v>
      </c>
      <c r="AT33">
        <f t="shared" si="34"/>
        <v>0</v>
      </c>
      <c r="AU33">
        <f t="shared" si="35"/>
        <v>0</v>
      </c>
      <c r="AV33">
        <f t="shared" si="36"/>
        <v>0</v>
      </c>
      <c r="AW33">
        <f t="shared" si="37"/>
        <v>0</v>
      </c>
      <c r="AX33">
        <f t="shared" si="38"/>
        <v>0</v>
      </c>
      <c r="AY33">
        <f t="shared" si="39"/>
        <v>0</v>
      </c>
      <c r="AZ33">
        <f t="shared" si="40"/>
        <v>0</v>
      </c>
      <c r="BA33">
        <f t="shared" si="41"/>
        <v>0</v>
      </c>
      <c r="BB33">
        <f t="shared" si="42"/>
        <v>0</v>
      </c>
      <c r="BC33">
        <f t="shared" si="43"/>
        <v>0</v>
      </c>
      <c r="BD33">
        <f t="shared" si="44"/>
        <v>0</v>
      </c>
      <c r="BF33">
        <f t="shared" si="45"/>
        <v>0</v>
      </c>
      <c r="BG33">
        <f t="shared" si="46"/>
        <v>0</v>
      </c>
      <c r="BH33">
        <f t="shared" si="47"/>
        <v>0</v>
      </c>
      <c r="BI33">
        <f t="shared" si="48"/>
        <v>0</v>
      </c>
      <c r="BJ33">
        <f t="shared" si="49"/>
        <v>0</v>
      </c>
      <c r="BK33">
        <f t="shared" si="50"/>
        <v>0</v>
      </c>
      <c r="BL33">
        <f t="shared" si="51"/>
        <v>0</v>
      </c>
      <c r="BM33">
        <f t="shared" si="52"/>
        <v>0</v>
      </c>
      <c r="BN33">
        <f t="shared" si="53"/>
        <v>0</v>
      </c>
      <c r="BO33">
        <f t="shared" si="54"/>
        <v>0</v>
      </c>
      <c r="BP33">
        <f t="shared" si="55"/>
        <v>0</v>
      </c>
      <c r="BQ33">
        <f t="shared" si="56"/>
        <v>0</v>
      </c>
      <c r="BR33">
        <f t="shared" si="57"/>
        <v>0</v>
      </c>
      <c r="BS33">
        <f t="shared" si="58"/>
        <v>0</v>
      </c>
      <c r="BT33">
        <f t="shared" si="59"/>
        <v>0</v>
      </c>
    </row>
    <row r="34" spans="1:72" x14ac:dyDescent="0.25">
      <c r="A34" t="str">
        <f>IF(TRIM(INDEX(games!$A:$A,ROW()))="","",TRIM(INDEX(games!$A:$A,ROW())))</f>
        <v>Arcane Trigger</v>
      </c>
      <c r="B34">
        <f>IF(OR($A34="",INDEX(games!$B:$B,ROW())=""),"",INDEX(games!$B:$B,ROW()))</f>
        <v>2025</v>
      </c>
      <c r="C34" t="str">
        <f>IF(OR($A34="",INDEX(games!$C:$C,ROW())=""),"",INDEX(games!$C:$C,ROW()))</f>
        <v>Action</v>
      </c>
      <c r="D34">
        <f t="shared" si="0"/>
        <v>1</v>
      </c>
      <c r="E34">
        <f t="shared" si="1"/>
        <v>1</v>
      </c>
      <c r="F34">
        <f t="shared" si="2"/>
        <v>0</v>
      </c>
      <c r="G34">
        <f t="shared" si="3"/>
        <v>2025</v>
      </c>
      <c r="H34">
        <f t="shared" si="4"/>
        <v>1</v>
      </c>
      <c r="I34" t="e">
        <f t="shared" si="5"/>
        <v>#N/A</v>
      </c>
      <c r="J34" t="e">
        <f t="shared" si="6"/>
        <v>#N/A</v>
      </c>
      <c r="K34" t="e">
        <f t="shared" si="7"/>
        <v>#N/A</v>
      </c>
      <c r="L34" t="e">
        <f t="shared" si="8"/>
        <v>#N/A</v>
      </c>
      <c r="M34" t="e">
        <f t="shared" si="9"/>
        <v>#N/A</v>
      </c>
      <c r="N34" t="e">
        <f t="shared" si="10"/>
        <v>#N/A</v>
      </c>
      <c r="O34">
        <f t="shared" si="11"/>
        <v>1.0000340000000001</v>
      </c>
      <c r="P34" t="str">
        <f>IF(OR($A34="",INDEX(games!$H:$H,ROW())=""),"",INDEX(games!$H:$H,ROW()))</f>
        <v/>
      </c>
      <c r="Q34" t="str">
        <f t="shared" si="12"/>
        <v/>
      </c>
      <c r="T34">
        <f t="shared" si="13"/>
        <v>2015</v>
      </c>
      <c r="U34">
        <f t="shared" si="14"/>
        <v>2023</v>
      </c>
      <c r="V34">
        <f t="shared" si="15"/>
        <v>8</v>
      </c>
      <c r="W34" t="str">
        <f>IF(TRIM(INDEX(connections!$A:$A,ROW()))="","",TRIM(INDEX(connections!$A:$A,ROW())))</f>
        <v>Nuclear Throne</v>
      </c>
      <c r="X34" t="str">
        <f>IF($W34="","",TRIM(INDEX(connections!$B:$B,ROW())))</f>
        <v>AK-xolotl</v>
      </c>
      <c r="Y34">
        <f t="shared" si="16"/>
        <v>578</v>
      </c>
      <c r="Z34">
        <f t="shared" si="17"/>
        <v>22</v>
      </c>
      <c r="AA34" t="str">
        <f t="shared" si="18"/>
        <v>Yes</v>
      </c>
      <c r="AB34" t="str">
        <f t="shared" si="19"/>
        <v>Yes</v>
      </c>
      <c r="AC34">
        <f t="shared" si="20"/>
        <v>1</v>
      </c>
      <c r="AD34">
        <f t="shared" si="21"/>
        <v>0</v>
      </c>
      <c r="AE34" t="str">
        <f t="shared" si="22"/>
        <v/>
      </c>
      <c r="AG34">
        <f t="shared" si="23"/>
        <v>1</v>
      </c>
      <c r="AH34" t="str">
        <f t="shared" si="24"/>
        <v/>
      </c>
      <c r="AI34" t="str">
        <f t="shared" si="25"/>
        <v/>
      </c>
      <c r="AJ34" t="str">
        <f t="shared" si="26"/>
        <v/>
      </c>
      <c r="AK34">
        <f t="shared" si="27"/>
        <v>1.0000340000000001</v>
      </c>
      <c r="AL34" t="str">
        <f>IF($A34="","",INDEX(games!$J:$J,ROW())&amp;"")</f>
        <v/>
      </c>
      <c r="AM34">
        <f>IF($A34="","",SUMPRODUCT($AO34:$BD34,'Map Analysis'!$AN$2^{0,1,2,3,4,5,6,7,8,9,10,11,12,13,14,15}))</f>
        <v>0</v>
      </c>
      <c r="AN34">
        <f t="shared" si="28"/>
        <v>3.4000000000000001E-6</v>
      </c>
      <c r="AO34">
        <f t="shared" si="29"/>
        <v>0</v>
      </c>
      <c r="AP34">
        <f t="shared" si="30"/>
        <v>0</v>
      </c>
      <c r="AQ34">
        <f t="shared" si="31"/>
        <v>0</v>
      </c>
      <c r="AR34">
        <f t="shared" si="32"/>
        <v>0</v>
      </c>
      <c r="AS34">
        <f t="shared" si="33"/>
        <v>0</v>
      </c>
      <c r="AT34">
        <f t="shared" si="34"/>
        <v>0</v>
      </c>
      <c r="AU34">
        <f t="shared" si="35"/>
        <v>0</v>
      </c>
      <c r="AV34">
        <f t="shared" si="36"/>
        <v>0</v>
      </c>
      <c r="AW34">
        <f t="shared" si="37"/>
        <v>0</v>
      </c>
      <c r="AX34">
        <f t="shared" si="38"/>
        <v>0</v>
      </c>
      <c r="AY34">
        <f t="shared" si="39"/>
        <v>0</v>
      </c>
      <c r="AZ34">
        <f t="shared" si="40"/>
        <v>0</v>
      </c>
      <c r="BA34">
        <f t="shared" si="41"/>
        <v>0</v>
      </c>
      <c r="BB34">
        <f t="shared" si="42"/>
        <v>0</v>
      </c>
      <c r="BC34">
        <f t="shared" si="43"/>
        <v>0</v>
      </c>
      <c r="BD34">
        <f t="shared" si="44"/>
        <v>0</v>
      </c>
      <c r="BF34">
        <f t="shared" si="45"/>
        <v>0</v>
      </c>
      <c r="BG34">
        <f t="shared" si="46"/>
        <v>0</v>
      </c>
      <c r="BH34">
        <f t="shared" si="47"/>
        <v>0</v>
      </c>
      <c r="BI34">
        <f t="shared" si="48"/>
        <v>0</v>
      </c>
      <c r="BJ34">
        <f t="shared" si="49"/>
        <v>0</v>
      </c>
      <c r="BK34">
        <f t="shared" si="50"/>
        <v>0</v>
      </c>
      <c r="BL34">
        <f t="shared" si="51"/>
        <v>0</v>
      </c>
      <c r="BM34">
        <f t="shared" si="52"/>
        <v>0</v>
      </c>
      <c r="BN34">
        <f t="shared" si="53"/>
        <v>0</v>
      </c>
      <c r="BO34">
        <f t="shared" si="54"/>
        <v>0</v>
      </c>
      <c r="BP34">
        <f t="shared" si="55"/>
        <v>0</v>
      </c>
      <c r="BQ34">
        <f t="shared" si="56"/>
        <v>0</v>
      </c>
      <c r="BR34">
        <f t="shared" si="57"/>
        <v>0</v>
      </c>
      <c r="BS34">
        <f t="shared" si="58"/>
        <v>0</v>
      </c>
      <c r="BT34">
        <f t="shared" si="59"/>
        <v>0</v>
      </c>
    </row>
    <row r="35" spans="1:72" x14ac:dyDescent="0.25">
      <c r="A35" t="str">
        <f>IF(TRIM(INDEX(games!$A:$A,ROW()))="","",TRIM(INDEX(games!$A:$A,ROW())))</f>
        <v>Arcanium: Rise of Akhan</v>
      </c>
      <c r="B35">
        <f>IF(OR($A35="",INDEX(games!$B:$B,ROW())=""),"",INDEX(games!$B:$B,ROW()))</f>
        <v>2020</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2020</v>
      </c>
      <c r="L35">
        <f t="shared" si="8"/>
        <v>3.0230000000000001</v>
      </c>
      <c r="M35" t="e">
        <f t="shared" si="9"/>
        <v>#N/A</v>
      </c>
      <c r="N35" t="e">
        <f t="shared" si="10"/>
        <v>#N/A</v>
      </c>
      <c r="O35">
        <f t="shared" si="11"/>
        <v>2.000035</v>
      </c>
      <c r="P35" t="str">
        <f>IF(OR($A35="",INDEX(games!$H:$H,ROW())=""),"",INDEX(games!$H:$H,ROW()))</f>
        <v>Yes</v>
      </c>
      <c r="Q35">
        <f t="shared" si="12"/>
        <v>2.000035</v>
      </c>
      <c r="T35">
        <f t="shared" si="13"/>
        <v>2018</v>
      </c>
      <c r="U35">
        <f t="shared" si="14"/>
        <v>2022</v>
      </c>
      <c r="V35">
        <f t="shared" si="15"/>
        <v>4</v>
      </c>
      <c r="W35" t="str">
        <f>IF(TRIM(INDEX(connections!$A:$A,ROW()))="","",TRIM(INDEX(connections!$A:$A,ROW())))</f>
        <v>Into the Breach</v>
      </c>
      <c r="X35" t="str">
        <f>IF($W35="","",TRIM(INDEX(connections!$B:$B,ROW())))</f>
        <v>Alina of the Arena</v>
      </c>
      <c r="Y35">
        <f t="shared" si="16"/>
        <v>428</v>
      </c>
      <c r="Z35">
        <f t="shared" si="17"/>
        <v>23</v>
      </c>
      <c r="AA35" t="str">
        <f t="shared" si="18"/>
        <v>Yes</v>
      </c>
      <c r="AB35" t="str">
        <f t="shared" si="19"/>
        <v>Yes</v>
      </c>
      <c r="AC35">
        <f t="shared" si="20"/>
        <v>1</v>
      </c>
      <c r="AD35">
        <f t="shared" si="21"/>
        <v>1</v>
      </c>
      <c r="AE35" t="str">
        <f t="shared" si="22"/>
        <v/>
      </c>
      <c r="AG35">
        <f t="shared" si="23"/>
        <v>2</v>
      </c>
      <c r="AH35" t="str">
        <f t="shared" si="24"/>
        <v>Yes</v>
      </c>
      <c r="AI35">
        <f t="shared" si="25"/>
        <v>2</v>
      </c>
      <c r="AJ35">
        <f t="shared" si="26"/>
        <v>2.000035</v>
      </c>
      <c r="AK35" t="str">
        <f t="shared" si="27"/>
        <v/>
      </c>
      <c r="AL35" t="str">
        <f>IF($A35="","",INDEX(games!$J:$J,ROW())&amp;"")</f>
        <v>https://store.steampowered.com/app/1056840/Arcanium_Rise_of_Akhan/</v>
      </c>
      <c r="AM35">
        <f>IF($A35="","",SUMPRODUCT($AO35:$BD35,'Map Analysis'!$AN$2^{0,1,2,3,4,5,6,7,8,9,10,11,12,13,14,15}))</f>
        <v>0</v>
      </c>
      <c r="AN35">
        <f t="shared" si="28"/>
        <v>3.4999999999999999E-6</v>
      </c>
      <c r="AO35">
        <f t="shared" si="29"/>
        <v>0</v>
      </c>
      <c r="AP35">
        <f t="shared" si="30"/>
        <v>0</v>
      </c>
      <c r="AQ35">
        <f t="shared" si="31"/>
        <v>0</v>
      </c>
      <c r="AR35">
        <f t="shared" si="32"/>
        <v>0</v>
      </c>
      <c r="AS35">
        <f t="shared" si="33"/>
        <v>0</v>
      </c>
      <c r="AT35">
        <f t="shared" si="34"/>
        <v>0</v>
      </c>
      <c r="AU35">
        <f t="shared" si="35"/>
        <v>0</v>
      </c>
      <c r="AV35">
        <f t="shared" si="36"/>
        <v>0</v>
      </c>
      <c r="AW35">
        <f t="shared" si="37"/>
        <v>0</v>
      </c>
      <c r="AX35">
        <f t="shared" si="38"/>
        <v>0</v>
      </c>
      <c r="AY35">
        <f t="shared" si="39"/>
        <v>0</v>
      </c>
      <c r="AZ35">
        <f t="shared" si="40"/>
        <v>0</v>
      </c>
      <c r="BA35">
        <f t="shared" si="41"/>
        <v>0</v>
      </c>
      <c r="BB35">
        <f t="shared" si="42"/>
        <v>0</v>
      </c>
      <c r="BC35">
        <f t="shared" si="43"/>
        <v>0</v>
      </c>
      <c r="BD35">
        <f t="shared" si="44"/>
        <v>0</v>
      </c>
      <c r="BF35">
        <f t="shared" si="45"/>
        <v>0</v>
      </c>
      <c r="BG35">
        <f t="shared" si="46"/>
        <v>0</v>
      </c>
      <c r="BH35">
        <f t="shared" si="47"/>
        <v>0</v>
      </c>
      <c r="BI35">
        <f t="shared" si="48"/>
        <v>0</v>
      </c>
      <c r="BJ35">
        <f t="shared" si="49"/>
        <v>0</v>
      </c>
      <c r="BK35">
        <f t="shared" si="50"/>
        <v>0</v>
      </c>
      <c r="BL35">
        <f t="shared" si="51"/>
        <v>0</v>
      </c>
      <c r="BM35">
        <f t="shared" si="52"/>
        <v>0</v>
      </c>
      <c r="BN35">
        <f t="shared" si="53"/>
        <v>0</v>
      </c>
      <c r="BO35">
        <f t="shared" si="54"/>
        <v>0</v>
      </c>
      <c r="BP35">
        <f t="shared" si="55"/>
        <v>0</v>
      </c>
      <c r="BQ35">
        <f t="shared" si="56"/>
        <v>0</v>
      </c>
      <c r="BR35">
        <f t="shared" si="57"/>
        <v>0</v>
      </c>
      <c r="BS35">
        <f t="shared" si="58"/>
        <v>0</v>
      </c>
      <c r="BT35">
        <f t="shared" si="59"/>
        <v>0</v>
      </c>
    </row>
    <row r="36" spans="1:72" x14ac:dyDescent="0.25">
      <c r="A36" t="str">
        <f>IF(TRIM(INDEX(games!$A:$A,ROW()))="","",TRIM(INDEX(games!$A:$A,ROW())))</f>
        <v>Archon Soul</v>
      </c>
      <c r="B36">
        <f>IF(OR($A36="",INDEX(games!$B:$B,ROW())=""),"",INDEX(games!$B:$B,ROW()))</f>
        <v>2026</v>
      </c>
      <c r="C36" t="str">
        <f>IF(OR($A36="",INDEX(games!$C:$C,ROW())=""),"",INDEX(games!$C:$C,ROW()))</f>
        <v>Deckbuilder</v>
      </c>
      <c r="D36">
        <f t="shared" si="0"/>
        <v>2</v>
      </c>
      <c r="E36">
        <f t="shared" si="1"/>
        <v>3</v>
      </c>
      <c r="F36">
        <f t="shared" si="2"/>
        <v>2</v>
      </c>
      <c r="G36" t="e">
        <f t="shared" si="3"/>
        <v>#N/A</v>
      </c>
      <c r="H36" t="e">
        <f t="shared" si="4"/>
        <v>#N/A</v>
      </c>
      <c r="I36" t="e">
        <f t="shared" si="5"/>
        <v>#N/A</v>
      </c>
      <c r="J36" t="e">
        <f t="shared" si="6"/>
        <v>#N/A</v>
      </c>
      <c r="K36">
        <f t="shared" si="7"/>
        <v>2026</v>
      </c>
      <c r="L36">
        <f t="shared" si="8"/>
        <v>3.0459999999999998</v>
      </c>
      <c r="M36" t="e">
        <f t="shared" si="9"/>
        <v>#N/A</v>
      </c>
      <c r="N36" t="e">
        <f t="shared" si="10"/>
        <v>#N/A</v>
      </c>
      <c r="O36">
        <f t="shared" si="11"/>
        <v>2.0000360000000001</v>
      </c>
      <c r="P36" t="str">
        <f>IF(OR($A36="",INDEX(games!$H:$H,ROW())=""),"",INDEX(games!$H:$H,ROW()))</f>
        <v/>
      </c>
      <c r="Q36" t="str">
        <f t="shared" si="12"/>
        <v/>
      </c>
      <c r="T36">
        <f t="shared" si="13"/>
        <v>2017</v>
      </c>
      <c r="U36">
        <f t="shared" si="14"/>
        <v>2022</v>
      </c>
      <c r="V36">
        <f t="shared" si="15"/>
        <v>5</v>
      </c>
      <c r="W36" t="str">
        <f>IF(TRIM(INDEX(connections!$A:$A,ROW()))="","",TRIM(INDEX(connections!$A:$A,ROW())))</f>
        <v>Slay the Spire</v>
      </c>
      <c r="X36" t="str">
        <f>IF($W36="","",TRIM(INDEX(connections!$B:$B,ROW())))</f>
        <v>Alina of the Arena</v>
      </c>
      <c r="Y36">
        <f t="shared" si="16"/>
        <v>772</v>
      </c>
      <c r="Z36">
        <f t="shared" si="17"/>
        <v>23</v>
      </c>
      <c r="AA36" t="str">
        <f t="shared" si="18"/>
        <v>Yes</v>
      </c>
      <c r="AB36" t="str">
        <f t="shared" si="19"/>
        <v>Yes</v>
      </c>
      <c r="AC36">
        <f t="shared" si="20"/>
        <v>1</v>
      </c>
      <c r="AD36">
        <f t="shared" si="21"/>
        <v>0</v>
      </c>
      <c r="AE36" t="str">
        <f t="shared" si="22"/>
        <v/>
      </c>
      <c r="AG36">
        <f t="shared" si="23"/>
        <v>2</v>
      </c>
      <c r="AH36" t="str">
        <f t="shared" si="24"/>
        <v/>
      </c>
      <c r="AI36" t="str">
        <f t="shared" si="25"/>
        <v/>
      </c>
      <c r="AJ36" t="str">
        <f t="shared" si="26"/>
        <v/>
      </c>
      <c r="AK36">
        <f t="shared" si="27"/>
        <v>2.0000360000000001</v>
      </c>
      <c r="AL36" t="str">
        <f>IF($A36="","",INDEX(games!$J:$J,ROW())&amp;"")</f>
        <v>https://store.steampowered.com/app/4252700/Archon_Soul/</v>
      </c>
      <c r="AM36">
        <f>IF($A36="","",SUMPRODUCT($AO36:$BD36,'Map Analysis'!$AN$2^{0,1,2,3,4,5,6,7,8,9,10,11,12,13,14,15}))</f>
        <v>0</v>
      </c>
      <c r="AN36">
        <f t="shared" si="28"/>
        <v>3.5999999999999998E-6</v>
      </c>
      <c r="AO36">
        <f t="shared" si="29"/>
        <v>0</v>
      </c>
      <c r="AP36">
        <f t="shared" si="30"/>
        <v>0</v>
      </c>
      <c r="AQ36">
        <f t="shared" si="31"/>
        <v>0</v>
      </c>
      <c r="AR36">
        <f t="shared" si="32"/>
        <v>0</v>
      </c>
      <c r="AS36">
        <f t="shared" si="33"/>
        <v>0</v>
      </c>
      <c r="AT36">
        <f t="shared" si="34"/>
        <v>0</v>
      </c>
      <c r="AU36">
        <f t="shared" si="35"/>
        <v>0</v>
      </c>
      <c r="AV36">
        <f t="shared" si="36"/>
        <v>0</v>
      </c>
      <c r="AW36">
        <f t="shared" si="37"/>
        <v>0</v>
      </c>
      <c r="AX36">
        <f t="shared" si="38"/>
        <v>0</v>
      </c>
      <c r="AY36">
        <f t="shared" si="39"/>
        <v>0</v>
      </c>
      <c r="AZ36">
        <f t="shared" si="40"/>
        <v>0</v>
      </c>
      <c r="BA36">
        <f t="shared" si="41"/>
        <v>0</v>
      </c>
      <c r="BB36">
        <f t="shared" si="42"/>
        <v>0</v>
      </c>
      <c r="BC36">
        <f t="shared" si="43"/>
        <v>0</v>
      </c>
      <c r="BD36">
        <f t="shared" si="44"/>
        <v>0</v>
      </c>
      <c r="BF36">
        <f t="shared" si="45"/>
        <v>0</v>
      </c>
      <c r="BG36">
        <f t="shared" si="46"/>
        <v>0</v>
      </c>
      <c r="BH36">
        <f t="shared" si="47"/>
        <v>0</v>
      </c>
      <c r="BI36">
        <f t="shared" si="48"/>
        <v>0</v>
      </c>
      <c r="BJ36">
        <f t="shared" si="49"/>
        <v>0</v>
      </c>
      <c r="BK36">
        <f t="shared" si="50"/>
        <v>0</v>
      </c>
      <c r="BL36">
        <f t="shared" si="51"/>
        <v>0</v>
      </c>
      <c r="BM36">
        <f t="shared" si="52"/>
        <v>0</v>
      </c>
      <c r="BN36">
        <f t="shared" si="53"/>
        <v>0</v>
      </c>
      <c r="BO36">
        <f t="shared" si="54"/>
        <v>0</v>
      </c>
      <c r="BP36">
        <f t="shared" si="55"/>
        <v>0</v>
      </c>
      <c r="BQ36">
        <f t="shared" si="56"/>
        <v>0</v>
      </c>
      <c r="BR36">
        <f t="shared" si="57"/>
        <v>0</v>
      </c>
      <c r="BS36">
        <f t="shared" si="58"/>
        <v>0</v>
      </c>
      <c r="BT36">
        <f t="shared" si="59"/>
        <v>0</v>
      </c>
    </row>
    <row r="37" spans="1:72" x14ac:dyDescent="0.25">
      <c r="A37" t="str">
        <f>IF(TRIM(INDEX(games!$A:$A,ROW()))="","",TRIM(INDEX(games!$A:$A,ROW())))</f>
        <v>Archons</v>
      </c>
      <c r="B37">
        <f>IF(OR($A37="",INDEX(games!$B:$B,ROW())=""),"",INDEX(games!$B:$B,ROW()))</f>
        <v>2024</v>
      </c>
      <c r="C37" t="str">
        <f>IF(OR($A37="",INDEX(games!$C:$C,ROW())=""),"",INDEX(games!$C:$C,ROW()))</f>
        <v>Action</v>
      </c>
      <c r="D37">
        <f t="shared" si="0"/>
        <v>1</v>
      </c>
      <c r="E37">
        <f t="shared" si="1"/>
        <v>1</v>
      </c>
      <c r="F37">
        <f t="shared" si="2"/>
        <v>3</v>
      </c>
      <c r="G37">
        <f t="shared" si="3"/>
        <v>2024</v>
      </c>
      <c r="H37">
        <f t="shared" si="4"/>
        <v>1.069</v>
      </c>
      <c r="I37" t="e">
        <f t="shared" si="5"/>
        <v>#N/A</v>
      </c>
      <c r="J37" t="e">
        <f t="shared" si="6"/>
        <v>#N/A</v>
      </c>
      <c r="K37" t="e">
        <f t="shared" si="7"/>
        <v>#N/A</v>
      </c>
      <c r="L37" t="e">
        <f t="shared" si="8"/>
        <v>#N/A</v>
      </c>
      <c r="M37" t="e">
        <f t="shared" si="9"/>
        <v>#N/A</v>
      </c>
      <c r="N37" t="e">
        <f t="shared" si="10"/>
        <v>#N/A</v>
      </c>
      <c r="O37">
        <f t="shared" si="11"/>
        <v>1.0000370000000001</v>
      </c>
      <c r="P37" t="str">
        <f>IF(OR($A37="",INDEX(games!$H:$H,ROW())=""),"",INDEX(games!$H:$H,ROW()))</f>
        <v>Yes</v>
      </c>
      <c r="Q37">
        <f t="shared" si="12"/>
        <v>1.0000370000000001</v>
      </c>
      <c r="T37">
        <f t="shared" si="13"/>
        <v>2018</v>
      </c>
      <c r="U37">
        <f t="shared" si="14"/>
        <v>2025</v>
      </c>
      <c r="V37">
        <f t="shared" si="15"/>
        <v>7</v>
      </c>
      <c r="W37" t="str">
        <f>IF(TRIM(INDEX(connections!$A:$A,ROW()))="","",TRIM(INDEX(connections!$A:$A,ROW())))</f>
        <v>Dead Cells</v>
      </c>
      <c r="X37" t="str">
        <f>IF($W37="","",TRIM(INDEX(connections!$B:$B,ROW())))</f>
        <v>An Amazing Wizard</v>
      </c>
      <c r="Y37">
        <f t="shared" si="16"/>
        <v>193</v>
      </c>
      <c r="Z37">
        <f t="shared" si="17"/>
        <v>24</v>
      </c>
      <c r="AA37" t="str">
        <f t="shared" si="18"/>
        <v>Yes</v>
      </c>
      <c r="AB37" t="str">
        <f t="shared" si="19"/>
        <v/>
      </c>
      <c r="AC37" t="str">
        <f t="shared" si="20"/>
        <v/>
      </c>
      <c r="AD37">
        <f t="shared" si="21"/>
        <v>0</v>
      </c>
      <c r="AE37" t="str">
        <f t="shared" si="22"/>
        <v/>
      </c>
      <c r="AG37">
        <f t="shared" si="23"/>
        <v>1</v>
      </c>
      <c r="AH37" t="str">
        <f t="shared" si="24"/>
        <v>Yes</v>
      </c>
      <c r="AI37">
        <f t="shared" si="25"/>
        <v>1</v>
      </c>
      <c r="AJ37">
        <f t="shared" si="26"/>
        <v>1.0000370000000001</v>
      </c>
      <c r="AK37" t="str">
        <f t="shared" si="27"/>
        <v/>
      </c>
      <c r="AL37" t="str">
        <f>IF($A37="","",INDEX(games!$J:$J,ROW())&amp;"")</f>
        <v>https://store.steampowered.com/app/2779570/Archons/</v>
      </c>
      <c r="AM37">
        <f>IF($A37="","",SUMPRODUCT($AO37:$BD37,'Map Analysis'!$AN$2^{0,1,2,3,4,5,6,7,8,9,10,11,12,13,14,15}))</f>
        <v>0</v>
      </c>
      <c r="AN37">
        <f t="shared" si="28"/>
        <v>3.7000000000000002E-6</v>
      </c>
      <c r="AO37">
        <f t="shared" si="29"/>
        <v>0</v>
      </c>
      <c r="AP37">
        <f t="shared" si="30"/>
        <v>0</v>
      </c>
      <c r="AQ37">
        <f t="shared" si="31"/>
        <v>0</v>
      </c>
      <c r="AR37">
        <f t="shared" si="32"/>
        <v>0</v>
      </c>
      <c r="AS37">
        <f t="shared" si="33"/>
        <v>0</v>
      </c>
      <c r="AT37">
        <f t="shared" si="34"/>
        <v>0</v>
      </c>
      <c r="AU37">
        <f t="shared" si="35"/>
        <v>0</v>
      </c>
      <c r="AV37">
        <f t="shared" si="36"/>
        <v>0</v>
      </c>
      <c r="AW37">
        <f t="shared" si="37"/>
        <v>0</v>
      </c>
      <c r="AX37">
        <f t="shared" si="38"/>
        <v>0</v>
      </c>
      <c r="AY37">
        <f t="shared" si="39"/>
        <v>0</v>
      </c>
      <c r="AZ37">
        <f t="shared" si="40"/>
        <v>0</v>
      </c>
      <c r="BA37">
        <f t="shared" si="41"/>
        <v>0</v>
      </c>
      <c r="BB37">
        <f t="shared" si="42"/>
        <v>0</v>
      </c>
      <c r="BC37">
        <f t="shared" si="43"/>
        <v>0</v>
      </c>
      <c r="BD37">
        <f t="shared" si="44"/>
        <v>0</v>
      </c>
      <c r="BF37">
        <f t="shared" si="45"/>
        <v>0</v>
      </c>
      <c r="BG37">
        <f t="shared" si="46"/>
        <v>0</v>
      </c>
      <c r="BH37">
        <f t="shared" si="47"/>
        <v>0</v>
      </c>
      <c r="BI37">
        <f t="shared" si="48"/>
        <v>0</v>
      </c>
      <c r="BJ37">
        <f t="shared" si="49"/>
        <v>0</v>
      </c>
      <c r="BK37">
        <f t="shared" si="50"/>
        <v>0</v>
      </c>
      <c r="BL37">
        <f t="shared" si="51"/>
        <v>0</v>
      </c>
      <c r="BM37">
        <f t="shared" si="52"/>
        <v>0</v>
      </c>
      <c r="BN37">
        <f t="shared" si="53"/>
        <v>0</v>
      </c>
      <c r="BO37">
        <f t="shared" si="54"/>
        <v>0</v>
      </c>
      <c r="BP37">
        <f t="shared" si="55"/>
        <v>0</v>
      </c>
      <c r="BQ37">
        <f t="shared" si="56"/>
        <v>0</v>
      </c>
      <c r="BR37">
        <f t="shared" si="57"/>
        <v>0</v>
      </c>
      <c r="BS37">
        <f t="shared" si="58"/>
        <v>0</v>
      </c>
      <c r="BT37">
        <f t="shared" si="59"/>
        <v>0</v>
      </c>
    </row>
    <row r="38" spans="1:72" x14ac:dyDescent="0.25">
      <c r="A38" t="str">
        <f>IF(TRIM(INDEX(games!$A:$A,ROW()))="","",TRIM(INDEX(games!$A:$A,ROW())))</f>
        <v>Arms of God</v>
      </c>
      <c r="B38">
        <f>IF(OR($A38="",INDEX(games!$B:$B,ROW())=""),"",INDEX(games!$B:$B,ROW()))</f>
        <v>2026</v>
      </c>
      <c r="C38" t="str">
        <f>IF(OR($A38="",INDEX(games!$C:$C,ROW())=""),"",INDEX(games!$C:$C,ROW()))</f>
        <v>Action</v>
      </c>
      <c r="D38">
        <f t="shared" si="0"/>
        <v>3</v>
      </c>
      <c r="E38">
        <f t="shared" si="1"/>
        <v>1</v>
      </c>
      <c r="F38">
        <f t="shared" si="2"/>
        <v>4</v>
      </c>
      <c r="G38">
        <f t="shared" si="3"/>
        <v>2026</v>
      </c>
      <c r="H38">
        <f t="shared" si="4"/>
        <v>1.0920000000000001</v>
      </c>
      <c r="I38" t="e">
        <f t="shared" si="5"/>
        <v>#N/A</v>
      </c>
      <c r="J38" t="e">
        <f t="shared" si="6"/>
        <v>#N/A</v>
      </c>
      <c r="K38" t="e">
        <f t="shared" si="7"/>
        <v>#N/A</v>
      </c>
      <c r="L38" t="e">
        <f t="shared" si="8"/>
        <v>#N/A</v>
      </c>
      <c r="M38" t="e">
        <f t="shared" si="9"/>
        <v>#N/A</v>
      </c>
      <c r="N38" t="e">
        <f t="shared" si="10"/>
        <v>#N/A</v>
      </c>
      <c r="O38">
        <f t="shared" si="11"/>
        <v>3.000038</v>
      </c>
      <c r="P38" t="str">
        <f>IF(OR($A38="",INDEX(games!$H:$H,ROW())=""),"",INDEX(games!$H:$H,ROW()))</f>
        <v/>
      </c>
      <c r="Q38" t="str">
        <f t="shared" si="12"/>
        <v/>
      </c>
      <c r="T38">
        <f t="shared" si="13"/>
        <v>2019</v>
      </c>
      <c r="U38">
        <f t="shared" si="14"/>
        <v>2025</v>
      </c>
      <c r="V38">
        <f t="shared" si="15"/>
        <v>6</v>
      </c>
      <c r="W38" t="str">
        <f>IF(TRIM(INDEX(connections!$A:$A,ROW()))="","",TRIM(INDEX(connections!$A:$A,ROW())))</f>
        <v>Hades</v>
      </c>
      <c r="X38" t="str">
        <f>IF($W38="","",TRIM(INDEX(connections!$B:$B,ROW())))</f>
        <v>An Amazing Wizard</v>
      </c>
      <c r="Y38">
        <f t="shared" si="16"/>
        <v>375</v>
      </c>
      <c r="Z38">
        <f t="shared" si="17"/>
        <v>24</v>
      </c>
      <c r="AA38" t="str">
        <f t="shared" si="18"/>
        <v>Yes</v>
      </c>
      <c r="AB38" t="str">
        <f t="shared" si="19"/>
        <v/>
      </c>
      <c r="AC38" t="str">
        <f t="shared" si="20"/>
        <v/>
      </c>
      <c r="AD38">
        <f t="shared" si="21"/>
        <v>0</v>
      </c>
      <c r="AE38" t="str">
        <f t="shared" si="22"/>
        <v/>
      </c>
      <c r="AG38">
        <f t="shared" si="23"/>
        <v>3</v>
      </c>
      <c r="AH38" t="str">
        <f t="shared" si="24"/>
        <v/>
      </c>
      <c r="AI38" t="str">
        <f t="shared" si="25"/>
        <v/>
      </c>
      <c r="AJ38" t="str">
        <f t="shared" si="26"/>
        <v/>
      </c>
      <c r="AK38">
        <f t="shared" si="27"/>
        <v>3.000038</v>
      </c>
      <c r="AL38" t="str">
        <f>IF($A38="","",INDEX(games!$J:$J,ROW())&amp;"")</f>
        <v>https://store.steampowered.com/app/3100310/Arms_of_God/</v>
      </c>
      <c r="AM38">
        <f>IF($A38="","",SUMPRODUCT($AO38:$BD38,'Map Analysis'!$AN$2^{0,1,2,3,4,5,6,7,8,9,10,11,12,13,14,15}))</f>
        <v>0</v>
      </c>
      <c r="AN38">
        <f t="shared" si="28"/>
        <v>3.8E-6</v>
      </c>
      <c r="AO38">
        <f t="shared" si="29"/>
        <v>0</v>
      </c>
      <c r="AP38">
        <f t="shared" si="30"/>
        <v>0</v>
      </c>
      <c r="AQ38">
        <f t="shared" si="31"/>
        <v>0</v>
      </c>
      <c r="AR38">
        <f t="shared" si="32"/>
        <v>0</v>
      </c>
      <c r="AS38">
        <f t="shared" si="33"/>
        <v>0</v>
      </c>
      <c r="AT38">
        <f t="shared" si="34"/>
        <v>0</v>
      </c>
      <c r="AU38">
        <f t="shared" si="35"/>
        <v>0</v>
      </c>
      <c r="AV38">
        <f t="shared" si="36"/>
        <v>0</v>
      </c>
      <c r="AW38">
        <f t="shared" si="37"/>
        <v>0</v>
      </c>
      <c r="AX38">
        <f t="shared" si="38"/>
        <v>0</v>
      </c>
      <c r="AY38">
        <f t="shared" si="39"/>
        <v>0</v>
      </c>
      <c r="AZ38">
        <f t="shared" si="40"/>
        <v>0</v>
      </c>
      <c r="BA38">
        <f t="shared" si="41"/>
        <v>0</v>
      </c>
      <c r="BB38">
        <f t="shared" si="42"/>
        <v>0</v>
      </c>
      <c r="BC38">
        <f t="shared" si="43"/>
        <v>0</v>
      </c>
      <c r="BD38">
        <f t="shared" si="44"/>
        <v>0</v>
      </c>
      <c r="BF38">
        <f t="shared" si="45"/>
        <v>0</v>
      </c>
      <c r="BG38">
        <f t="shared" si="46"/>
        <v>0</v>
      </c>
      <c r="BH38">
        <f t="shared" si="47"/>
        <v>0</v>
      </c>
      <c r="BI38">
        <f t="shared" si="48"/>
        <v>0</v>
      </c>
      <c r="BJ38">
        <f t="shared" si="49"/>
        <v>0</v>
      </c>
      <c r="BK38">
        <f t="shared" si="50"/>
        <v>0</v>
      </c>
      <c r="BL38">
        <f t="shared" si="51"/>
        <v>0</v>
      </c>
      <c r="BM38">
        <f t="shared" si="52"/>
        <v>0</v>
      </c>
      <c r="BN38">
        <f t="shared" si="53"/>
        <v>0</v>
      </c>
      <c r="BO38">
        <f t="shared" si="54"/>
        <v>0</v>
      </c>
      <c r="BP38">
        <f t="shared" si="55"/>
        <v>0</v>
      </c>
      <c r="BQ38">
        <f t="shared" si="56"/>
        <v>0</v>
      </c>
      <c r="BR38">
        <f t="shared" si="57"/>
        <v>0</v>
      </c>
      <c r="BS38">
        <f t="shared" si="58"/>
        <v>0</v>
      </c>
      <c r="BT38">
        <f t="shared" si="59"/>
        <v>0</v>
      </c>
    </row>
    <row r="39" spans="1:72" x14ac:dyDescent="0.25">
      <c r="A39" t="str">
        <f>IF(TRIM(INDEX(games!$A:$A,ROW()))="","",TRIM(INDEX(games!$A:$A,ROW())))</f>
        <v>Army of Ruin</v>
      </c>
      <c r="B39">
        <f>IF(OR($A39="",INDEX(games!$B:$B,ROW())=""),"",INDEX(games!$B:$B,ROW()))</f>
        <v>2022</v>
      </c>
      <c r="C39" t="str">
        <f>IF(OR($A39="",INDEX(games!$C:$C,ROW())=""),"",INDEX(games!$C:$C,ROW()))</f>
        <v>Action</v>
      </c>
      <c r="D39">
        <f t="shared" si="0"/>
        <v>1</v>
      </c>
      <c r="E39">
        <f t="shared" si="1"/>
        <v>1</v>
      </c>
      <c r="F39">
        <f t="shared" si="2"/>
        <v>5</v>
      </c>
      <c r="G39">
        <f t="shared" si="3"/>
        <v>2022</v>
      </c>
      <c r="H39">
        <f t="shared" si="4"/>
        <v>1.115</v>
      </c>
      <c r="I39" t="e">
        <f t="shared" si="5"/>
        <v>#N/A</v>
      </c>
      <c r="J39" t="e">
        <f t="shared" si="6"/>
        <v>#N/A</v>
      </c>
      <c r="K39" t="e">
        <f t="shared" si="7"/>
        <v>#N/A</v>
      </c>
      <c r="L39" t="e">
        <f t="shared" si="8"/>
        <v>#N/A</v>
      </c>
      <c r="M39" t="e">
        <f t="shared" si="9"/>
        <v>#N/A</v>
      </c>
      <c r="N39" t="e">
        <f t="shared" si="10"/>
        <v>#N/A</v>
      </c>
      <c r="O39">
        <f t="shared" si="11"/>
        <v>1.0000389999999999</v>
      </c>
      <c r="P39" t="str">
        <f>IF(OR($A39="",INDEX(games!$H:$H,ROW())=""),"",INDEX(games!$H:$H,ROW()))</f>
        <v>Yes</v>
      </c>
      <c r="Q39">
        <f t="shared" si="12"/>
        <v>1.0000389999999999</v>
      </c>
      <c r="T39">
        <f t="shared" si="13"/>
        <v>2011</v>
      </c>
      <c r="U39">
        <f t="shared" si="14"/>
        <v>2025</v>
      </c>
      <c r="V39">
        <f t="shared" si="15"/>
        <v>14</v>
      </c>
      <c r="W39" t="str">
        <f>IF(TRIM(INDEX(connections!$A:$A,ROW()))="","",TRIM(INDEX(connections!$A:$A,ROW())))</f>
        <v>The Binding of Isaac</v>
      </c>
      <c r="X39" t="str">
        <f>IF($W39="","",TRIM(INDEX(connections!$B:$B,ROW())))</f>
        <v>An Amazing Wizard</v>
      </c>
      <c r="Y39">
        <f t="shared" si="16"/>
        <v>865</v>
      </c>
      <c r="Z39">
        <f t="shared" si="17"/>
        <v>24</v>
      </c>
      <c r="AA39" t="str">
        <f t="shared" si="18"/>
        <v>Yes</v>
      </c>
      <c r="AB39" t="str">
        <f t="shared" si="19"/>
        <v/>
      </c>
      <c r="AC39" t="str">
        <f t="shared" si="20"/>
        <v/>
      </c>
      <c r="AD39">
        <f t="shared" si="21"/>
        <v>0</v>
      </c>
      <c r="AE39" t="str">
        <f t="shared" si="22"/>
        <v/>
      </c>
      <c r="AG39">
        <f t="shared" si="23"/>
        <v>1</v>
      </c>
      <c r="AH39" t="str">
        <f t="shared" si="24"/>
        <v>Yes</v>
      </c>
      <c r="AI39">
        <f t="shared" si="25"/>
        <v>1</v>
      </c>
      <c r="AJ39">
        <f t="shared" si="26"/>
        <v>1.0000389999999999</v>
      </c>
      <c r="AK39" t="str">
        <f t="shared" si="27"/>
        <v/>
      </c>
      <c r="AL39" t="str">
        <f>IF($A39="","",INDEX(games!$J:$J,ROW())&amp;"")</f>
        <v>https://store.steampowered.com/app/1918040/Army_of_Ruin/</v>
      </c>
      <c r="AM39">
        <f>IF($A39="","",SUMPRODUCT($AO39:$BD39,'Map Analysis'!$AN$2^{0,1,2,3,4,5,6,7,8,9,10,11,12,13,14,15}))</f>
        <v>0</v>
      </c>
      <c r="AN39">
        <f t="shared" si="28"/>
        <v>3.8999999999999999E-6</v>
      </c>
      <c r="AO39">
        <f t="shared" si="29"/>
        <v>0</v>
      </c>
      <c r="AP39">
        <f t="shared" si="30"/>
        <v>0</v>
      </c>
      <c r="AQ39">
        <f t="shared" si="31"/>
        <v>0</v>
      </c>
      <c r="AR39">
        <f t="shared" si="32"/>
        <v>0</v>
      </c>
      <c r="AS39">
        <f t="shared" si="33"/>
        <v>0</v>
      </c>
      <c r="AT39">
        <f t="shared" si="34"/>
        <v>0</v>
      </c>
      <c r="AU39">
        <f t="shared" si="35"/>
        <v>0</v>
      </c>
      <c r="AV39">
        <f t="shared" si="36"/>
        <v>0</v>
      </c>
      <c r="AW39">
        <f t="shared" si="37"/>
        <v>0</v>
      </c>
      <c r="AX39">
        <f t="shared" si="38"/>
        <v>0</v>
      </c>
      <c r="AY39">
        <f t="shared" si="39"/>
        <v>0</v>
      </c>
      <c r="AZ39">
        <f t="shared" si="40"/>
        <v>0</v>
      </c>
      <c r="BA39">
        <f t="shared" si="41"/>
        <v>0</v>
      </c>
      <c r="BB39">
        <f t="shared" si="42"/>
        <v>0</v>
      </c>
      <c r="BC39">
        <f t="shared" si="43"/>
        <v>0</v>
      </c>
      <c r="BD39">
        <f t="shared" si="44"/>
        <v>0</v>
      </c>
      <c r="BF39">
        <f t="shared" si="45"/>
        <v>0</v>
      </c>
      <c r="BG39">
        <f t="shared" si="46"/>
        <v>0</v>
      </c>
      <c r="BH39">
        <f t="shared" si="47"/>
        <v>0</v>
      </c>
      <c r="BI39">
        <f t="shared" si="48"/>
        <v>0</v>
      </c>
      <c r="BJ39">
        <f t="shared" si="49"/>
        <v>0</v>
      </c>
      <c r="BK39">
        <f t="shared" si="50"/>
        <v>0</v>
      </c>
      <c r="BL39">
        <f t="shared" si="51"/>
        <v>0</v>
      </c>
      <c r="BM39">
        <f t="shared" si="52"/>
        <v>0</v>
      </c>
      <c r="BN39">
        <f t="shared" si="53"/>
        <v>0</v>
      </c>
      <c r="BO39">
        <f t="shared" si="54"/>
        <v>0</v>
      </c>
      <c r="BP39">
        <f t="shared" si="55"/>
        <v>0</v>
      </c>
      <c r="BQ39">
        <f t="shared" si="56"/>
        <v>0</v>
      </c>
      <c r="BR39">
        <f t="shared" si="57"/>
        <v>0</v>
      </c>
      <c r="BS39">
        <f t="shared" si="58"/>
        <v>0</v>
      </c>
      <c r="BT39">
        <f t="shared" si="59"/>
        <v>0</v>
      </c>
    </row>
    <row r="40" spans="1:72" x14ac:dyDescent="0.25">
      <c r="A40" t="str">
        <f>IF(TRIM(INDEX(games!$A:$A,ROW()))="","",TRIM(INDEX(games!$A:$A,ROW())))</f>
        <v>Arrogue</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372</v>
      </c>
      <c r="Z40">
        <f t="shared" si="17"/>
        <v>25</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c r="AM40">
        <f>IF($A40="","",SUMPRODUCT($AO40:$BD40,'Map Analysis'!$AN$2^{0,1,2,3,4,5,6,7,8,9,10,11,12,13,14,15}))</f>
        <v>0</v>
      </c>
      <c r="AN40">
        <f t="shared" si="28"/>
        <v>3.9999999999999998E-6</v>
      </c>
      <c r="AO40">
        <f t="shared" si="29"/>
        <v>0</v>
      </c>
      <c r="AP40">
        <f t="shared" si="30"/>
        <v>0</v>
      </c>
      <c r="AQ40">
        <f t="shared" si="31"/>
        <v>0</v>
      </c>
      <c r="AR40">
        <f t="shared" si="32"/>
        <v>0</v>
      </c>
      <c r="AS40">
        <f t="shared" si="33"/>
        <v>0</v>
      </c>
      <c r="AT40">
        <f t="shared" si="34"/>
        <v>0</v>
      </c>
      <c r="AU40">
        <f t="shared" si="35"/>
        <v>0</v>
      </c>
      <c r="AV40">
        <f t="shared" si="36"/>
        <v>0</v>
      </c>
      <c r="AW40">
        <f t="shared" si="37"/>
        <v>0</v>
      </c>
      <c r="AX40">
        <f t="shared" si="38"/>
        <v>0</v>
      </c>
      <c r="AY40">
        <f t="shared" si="39"/>
        <v>0</v>
      </c>
      <c r="AZ40">
        <f t="shared" si="40"/>
        <v>0</v>
      </c>
      <c r="BA40">
        <f t="shared" si="41"/>
        <v>0</v>
      </c>
      <c r="BB40">
        <f t="shared" si="42"/>
        <v>0</v>
      </c>
      <c r="BC40">
        <f t="shared" si="43"/>
        <v>0</v>
      </c>
      <c r="BD40">
        <f t="shared" si="44"/>
        <v>0</v>
      </c>
      <c r="BF40">
        <f t="shared" si="45"/>
        <v>19</v>
      </c>
      <c r="BG40">
        <f t="shared" si="46"/>
        <v>17</v>
      </c>
      <c r="BH40">
        <f t="shared" si="47"/>
        <v>9</v>
      </c>
      <c r="BI40">
        <f t="shared" si="48"/>
        <v>2</v>
      </c>
      <c r="BJ40">
        <f t="shared" si="49"/>
        <v>0</v>
      </c>
      <c r="BK40">
        <f t="shared" si="50"/>
        <v>0</v>
      </c>
      <c r="BL40">
        <f t="shared" si="51"/>
        <v>0</v>
      </c>
      <c r="BM40">
        <f t="shared" si="52"/>
        <v>0</v>
      </c>
      <c r="BN40">
        <f t="shared" si="53"/>
        <v>0</v>
      </c>
      <c r="BO40">
        <f t="shared" si="54"/>
        <v>0</v>
      </c>
      <c r="BP40">
        <f t="shared" si="55"/>
        <v>0</v>
      </c>
      <c r="BQ40">
        <f t="shared" si="56"/>
        <v>0</v>
      </c>
      <c r="BR40">
        <f t="shared" si="57"/>
        <v>0</v>
      </c>
      <c r="BS40">
        <f t="shared" si="58"/>
        <v>0</v>
      </c>
      <c r="BT40">
        <f t="shared" si="59"/>
        <v>0</v>
      </c>
    </row>
    <row r="41" spans="1:72" x14ac:dyDescent="0.25">
      <c r="A41" t="str">
        <f>IF(TRIM(INDEX(games!$A:$A,ROW()))="","",TRIM(INDEX(games!$A:$A,ROW())))</f>
        <v>As We Descend</v>
      </c>
      <c r="B41">
        <f>IF(OR($A41="",INDEX(games!$B:$B,ROW())=""),"",INDEX(games!$B:$B,ROW()))</f>
        <v>2025</v>
      </c>
      <c r="C41" t="str">
        <f>IF(OR($A41="",INDEX(games!$C:$C,ROW())=""),"",INDEX(games!$C:$C,ROW()))</f>
        <v>Deckbuilder</v>
      </c>
      <c r="D41">
        <f t="shared" si="0"/>
        <v>2</v>
      </c>
      <c r="E41">
        <f t="shared" si="1"/>
        <v>3</v>
      </c>
      <c r="F41">
        <f t="shared" si="2"/>
        <v>7</v>
      </c>
      <c r="G41" t="e">
        <f t="shared" si="3"/>
        <v>#N/A</v>
      </c>
      <c r="H41" t="e">
        <f t="shared" si="4"/>
        <v>#N/A</v>
      </c>
      <c r="I41" t="e">
        <f t="shared" si="5"/>
        <v>#N/A</v>
      </c>
      <c r="J41" t="e">
        <f t="shared" si="6"/>
        <v>#N/A</v>
      </c>
      <c r="K41">
        <f t="shared" si="7"/>
        <v>2025</v>
      </c>
      <c r="L41">
        <f t="shared" si="8"/>
        <v>3.161</v>
      </c>
      <c r="M41" t="e">
        <f t="shared" si="9"/>
        <v>#N/A</v>
      </c>
      <c r="N41" t="e">
        <f t="shared" si="10"/>
        <v>#N/A</v>
      </c>
      <c r="O41">
        <f t="shared" si="11"/>
        <v>2.000041</v>
      </c>
      <c r="P41" t="str">
        <f>IF(OR($A41="",INDEX(games!$H:$H,ROW())=""),"",INDEX(games!$H:$H,ROW()))</f>
        <v/>
      </c>
      <c r="Q41" t="str">
        <f t="shared" si="12"/>
        <v/>
      </c>
      <c r="T41">
        <f t="shared" si="13"/>
        <v>1987</v>
      </c>
      <c r="U41">
        <f t="shared" si="14"/>
        <v>1994</v>
      </c>
      <c r="V41">
        <f t="shared" si="15"/>
        <v>7</v>
      </c>
      <c r="W41" t="str">
        <f>IF(TRIM(INDEX(connections!$A:$A,ROW()))="","",TRIM(INDEX(connections!$A:$A,ROW())))</f>
        <v>NetHack</v>
      </c>
      <c r="X41" t="str">
        <f>IF($W41="","",TRIM(INDEX(connections!$B:$B,ROW())))</f>
        <v>Ancient Domains of Mystery</v>
      </c>
      <c r="Y41">
        <f t="shared" si="16"/>
        <v>558</v>
      </c>
      <c r="Z41">
        <f t="shared" si="17"/>
        <v>25</v>
      </c>
      <c r="AA41" t="str">
        <f t="shared" si="18"/>
        <v>Yes</v>
      </c>
      <c r="AB41" t="str">
        <f t="shared" si="19"/>
        <v>Yes</v>
      </c>
      <c r="AC41">
        <f t="shared" si="20"/>
        <v>1</v>
      </c>
      <c r="AD41">
        <f t="shared" si="21"/>
        <v>0</v>
      </c>
      <c r="AE41" t="str">
        <f t="shared" si="22"/>
        <v/>
      </c>
      <c r="AG41">
        <f t="shared" si="23"/>
        <v>2</v>
      </c>
      <c r="AH41" t="str">
        <f t="shared" si="24"/>
        <v/>
      </c>
      <c r="AI41" t="str">
        <f t="shared" si="25"/>
        <v/>
      </c>
      <c r="AJ41" t="str">
        <f t="shared" si="26"/>
        <v/>
      </c>
      <c r="AK41">
        <f t="shared" si="27"/>
        <v>2.000041</v>
      </c>
      <c r="AL41" t="str">
        <f>IF($A41="","",INDEX(games!$J:$J,ROW())&amp;"")</f>
        <v/>
      </c>
      <c r="AM41">
        <f>IF($A41="","",SUMPRODUCT($AO41:$BD41,'Map Analysis'!$AN$2^{0,1,2,3,4,5,6,7,8,9,10,11,12,13,14,15}))</f>
        <v>0</v>
      </c>
      <c r="AN41">
        <f t="shared" si="28"/>
        <v>4.0999999999999997E-6</v>
      </c>
      <c r="AO41">
        <f t="shared" si="29"/>
        <v>0</v>
      </c>
      <c r="AP41">
        <f t="shared" si="30"/>
        <v>0</v>
      </c>
      <c r="AQ41">
        <f t="shared" si="31"/>
        <v>0</v>
      </c>
      <c r="AR41">
        <f t="shared" si="32"/>
        <v>0</v>
      </c>
      <c r="AS41">
        <f t="shared" si="33"/>
        <v>0</v>
      </c>
      <c r="AT41">
        <f t="shared" si="34"/>
        <v>0</v>
      </c>
      <c r="AU41">
        <f t="shared" si="35"/>
        <v>0</v>
      </c>
      <c r="AV41">
        <f t="shared" si="36"/>
        <v>0</v>
      </c>
      <c r="AW41">
        <f t="shared" si="37"/>
        <v>0</v>
      </c>
      <c r="AX41">
        <f t="shared" si="38"/>
        <v>0</v>
      </c>
      <c r="AY41">
        <f t="shared" si="39"/>
        <v>0</v>
      </c>
      <c r="AZ41">
        <f t="shared" si="40"/>
        <v>0</v>
      </c>
      <c r="BA41">
        <f t="shared" si="41"/>
        <v>0</v>
      </c>
      <c r="BB41">
        <f t="shared" si="42"/>
        <v>0</v>
      </c>
      <c r="BC41">
        <f t="shared" si="43"/>
        <v>0</v>
      </c>
      <c r="BD41">
        <f t="shared" si="44"/>
        <v>0</v>
      </c>
      <c r="BF41">
        <f t="shared" si="45"/>
        <v>19</v>
      </c>
      <c r="BG41">
        <f t="shared" si="46"/>
        <v>17</v>
      </c>
      <c r="BH41">
        <f t="shared" si="47"/>
        <v>9</v>
      </c>
      <c r="BI41">
        <f t="shared" si="48"/>
        <v>2</v>
      </c>
      <c r="BJ41">
        <f t="shared" si="49"/>
        <v>0</v>
      </c>
      <c r="BK41">
        <f t="shared" si="50"/>
        <v>0</v>
      </c>
      <c r="BL41">
        <f t="shared" si="51"/>
        <v>0</v>
      </c>
      <c r="BM41">
        <f t="shared" si="52"/>
        <v>0</v>
      </c>
      <c r="BN41">
        <f t="shared" si="53"/>
        <v>0</v>
      </c>
      <c r="BO41">
        <f t="shared" si="54"/>
        <v>0</v>
      </c>
      <c r="BP41">
        <f t="shared" si="55"/>
        <v>0</v>
      </c>
      <c r="BQ41">
        <f t="shared" si="56"/>
        <v>0</v>
      </c>
      <c r="BR41">
        <f t="shared" si="57"/>
        <v>0</v>
      </c>
      <c r="BS41">
        <f t="shared" si="58"/>
        <v>0</v>
      </c>
      <c r="BT41">
        <f t="shared" si="59"/>
        <v>0</v>
      </c>
    </row>
    <row r="42" spans="1:72" x14ac:dyDescent="0.25">
      <c r="A42" t="str">
        <f>IF(TRIM(INDEX(games!$A:$A,ROW()))="","",TRIM(INDEX(games!$A:$A,ROW())))</f>
        <v>Asgard's Fall: Viking Survivors</v>
      </c>
      <c r="B42">
        <f>IF(OR($A42="",INDEX(games!$B:$B,ROW())=""),"",INDEX(games!$B:$B,ROW()))</f>
        <v>2025</v>
      </c>
      <c r="C42" t="str">
        <f>IF(OR($A42="",INDEX(games!$C:$C,ROW())=""),"",INDEX(games!$C:$C,ROW()))</f>
        <v>Action</v>
      </c>
      <c r="D42">
        <f t="shared" si="0"/>
        <v>2</v>
      </c>
      <c r="E42">
        <f t="shared" si="1"/>
        <v>1</v>
      </c>
      <c r="F42">
        <f t="shared" si="2"/>
        <v>8</v>
      </c>
      <c r="G42">
        <f t="shared" si="3"/>
        <v>2025</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Yes</v>
      </c>
      <c r="Q42">
        <f t="shared" si="12"/>
        <v>2.0000420000000001</v>
      </c>
      <c r="T42">
        <f t="shared" si="13"/>
        <v>1980</v>
      </c>
      <c r="U42">
        <f t="shared" si="14"/>
        <v>1994</v>
      </c>
      <c r="V42">
        <f t="shared" si="15"/>
        <v>14</v>
      </c>
      <c r="W42" t="str">
        <f>IF(TRIM(INDEX(connections!$A:$A,ROW()))="","",TRIM(INDEX(connections!$A:$A,ROW())))</f>
        <v>Rogue</v>
      </c>
      <c r="X42" t="str">
        <f>IF($W42="","",TRIM(INDEX(connections!$B:$B,ROW())))</f>
        <v>Ancient Domains of Mystery</v>
      </c>
      <c r="Y42">
        <f t="shared" si="16"/>
        <v>693</v>
      </c>
      <c r="Z42">
        <f t="shared" si="17"/>
        <v>25</v>
      </c>
      <c r="AA42" t="str">
        <f t="shared" si="18"/>
        <v>Yes</v>
      </c>
      <c r="AB42" t="str">
        <f t="shared" si="19"/>
        <v>Yes</v>
      </c>
      <c r="AC42">
        <f t="shared" si="20"/>
        <v>1</v>
      </c>
      <c r="AD42">
        <f t="shared" si="21"/>
        <v>0</v>
      </c>
      <c r="AE42" t="str">
        <f t="shared" si="22"/>
        <v/>
      </c>
      <c r="AG42">
        <f t="shared" si="23"/>
        <v>2</v>
      </c>
      <c r="AH42" t="str">
        <f t="shared" si="24"/>
        <v>Yes</v>
      </c>
      <c r="AI42">
        <f t="shared" si="25"/>
        <v>2</v>
      </c>
      <c r="AJ42">
        <f t="shared" si="26"/>
        <v>2.0000420000000001</v>
      </c>
      <c r="AK42" t="str">
        <f t="shared" si="27"/>
        <v/>
      </c>
      <c r="AL42" t="str">
        <f>IF($A42="","",INDEX(games!$J:$J,ROW())&amp;"")</f>
        <v>https://store.steampowered.com/app/2780710/Asgards_Fall__Viking_Survivors/</v>
      </c>
      <c r="AM42">
        <f>IF($A42="","",SUMPRODUCT($AO42:$BD42,'Map Analysis'!$AN$2^{0,1,2,3,4,5,6,7,8,9,10,11,12,13,14,15}))</f>
        <v>0</v>
      </c>
      <c r="AN42">
        <f t="shared" si="28"/>
        <v>4.1999999999999996E-6</v>
      </c>
      <c r="AO42">
        <f t="shared" si="29"/>
        <v>0</v>
      </c>
      <c r="AP42">
        <f t="shared" si="30"/>
        <v>0</v>
      </c>
      <c r="AQ42">
        <f t="shared" si="31"/>
        <v>0</v>
      </c>
      <c r="AR42">
        <f t="shared" si="32"/>
        <v>0</v>
      </c>
      <c r="AS42">
        <f t="shared" si="33"/>
        <v>0</v>
      </c>
      <c r="AT42">
        <f t="shared" si="34"/>
        <v>0</v>
      </c>
      <c r="AU42">
        <f t="shared" si="35"/>
        <v>0</v>
      </c>
      <c r="AV42">
        <f t="shared" si="36"/>
        <v>0</v>
      </c>
      <c r="AW42">
        <f t="shared" si="37"/>
        <v>0</v>
      </c>
      <c r="AX42">
        <f t="shared" si="38"/>
        <v>0</v>
      </c>
      <c r="AY42">
        <f t="shared" si="39"/>
        <v>0</v>
      </c>
      <c r="AZ42">
        <f t="shared" si="40"/>
        <v>0</v>
      </c>
      <c r="BA42">
        <f t="shared" si="41"/>
        <v>0</v>
      </c>
      <c r="BB42">
        <f t="shared" si="42"/>
        <v>0</v>
      </c>
      <c r="BC42">
        <f t="shared" si="43"/>
        <v>0</v>
      </c>
      <c r="BD42">
        <f t="shared" si="44"/>
        <v>0</v>
      </c>
      <c r="BF42">
        <f t="shared" si="45"/>
        <v>19</v>
      </c>
      <c r="BG42">
        <f t="shared" si="46"/>
        <v>17</v>
      </c>
      <c r="BH42">
        <f t="shared" si="47"/>
        <v>9</v>
      </c>
      <c r="BI42">
        <f t="shared" si="48"/>
        <v>2</v>
      </c>
      <c r="BJ42">
        <f t="shared" si="49"/>
        <v>0</v>
      </c>
      <c r="BK42">
        <f t="shared" si="50"/>
        <v>0</v>
      </c>
      <c r="BL42">
        <f t="shared" si="51"/>
        <v>0</v>
      </c>
      <c r="BM42">
        <f t="shared" si="52"/>
        <v>0</v>
      </c>
      <c r="BN42">
        <f t="shared" si="53"/>
        <v>0</v>
      </c>
      <c r="BO42">
        <f t="shared" si="54"/>
        <v>0</v>
      </c>
      <c r="BP42">
        <f t="shared" si="55"/>
        <v>0</v>
      </c>
      <c r="BQ42">
        <f t="shared" si="56"/>
        <v>0</v>
      </c>
      <c r="BR42">
        <f t="shared" si="57"/>
        <v>0</v>
      </c>
      <c r="BS42">
        <f t="shared" si="58"/>
        <v>0</v>
      </c>
      <c r="BT42">
        <f t="shared" si="59"/>
        <v>0</v>
      </c>
    </row>
    <row r="43" spans="1:72" x14ac:dyDescent="0.25">
      <c r="A43" t="str">
        <f>IF(TRIM(INDEX(games!$A:$A,ROW()))="","",TRIM(INDEX(games!$A:$A,ROW())))</f>
        <v>Asterogues</v>
      </c>
      <c r="B43">
        <f>IF(OR($A43="",INDEX(games!$B:$B,ROW())=""),"",INDEX(games!$B:$B,ROW()))</f>
        <v>2023</v>
      </c>
      <c r="C43" t="str">
        <f>IF(OR($A43="",INDEX(games!$C:$C,ROW())=""),"",INDEX(games!$C:$C,ROW()))</f>
        <v>Action</v>
      </c>
      <c r="D43">
        <f t="shared" si="0"/>
        <v>2</v>
      </c>
      <c r="E43">
        <f t="shared" si="1"/>
        <v>1</v>
      </c>
      <c r="F43">
        <f t="shared" si="2"/>
        <v>9</v>
      </c>
      <c r="G43">
        <f t="shared" si="3"/>
        <v>2023</v>
      </c>
      <c r="H43">
        <f t="shared" si="4"/>
        <v>1.2070000000000001</v>
      </c>
      <c r="I43" t="e">
        <f t="shared" si="5"/>
        <v>#N/A</v>
      </c>
      <c r="J43" t="e">
        <f t="shared" si="6"/>
        <v>#N/A</v>
      </c>
      <c r="K43" t="e">
        <f t="shared" si="7"/>
        <v>#N/A</v>
      </c>
      <c r="L43" t="e">
        <f t="shared" si="8"/>
        <v>#N/A</v>
      </c>
      <c r="M43" t="e">
        <f t="shared" si="9"/>
        <v>#N/A</v>
      </c>
      <c r="N43" t="e">
        <f t="shared" si="10"/>
        <v>#N/A</v>
      </c>
      <c r="O43">
        <f t="shared" si="11"/>
        <v>2.0000429999999998</v>
      </c>
      <c r="P43" t="str">
        <f>IF(OR($A43="",INDEX(games!$H:$H,ROW())=""),"",INDEX(games!$H:$H,ROW()))</f>
        <v/>
      </c>
      <c r="Q43" t="str">
        <f t="shared" si="12"/>
        <v/>
      </c>
      <c r="T43">
        <f t="shared" si="13"/>
        <v>1983</v>
      </c>
      <c r="U43">
        <f t="shared" si="14"/>
        <v>1990</v>
      </c>
      <c r="V43">
        <f t="shared" si="15"/>
        <v>7</v>
      </c>
      <c r="W43" t="str">
        <f>IF(TRIM(INDEX(connections!$A:$A,ROW()))="","",TRIM(INDEX(connections!$A:$A,ROW())))</f>
        <v>Moria</v>
      </c>
      <c r="X43" t="str">
        <f>IF($W43="","",TRIM(INDEX(connections!$B:$B,ROW())))</f>
        <v>Angband</v>
      </c>
      <c r="Y43">
        <f t="shared" si="16"/>
        <v>534</v>
      </c>
      <c r="Z43">
        <f t="shared" si="17"/>
        <v>26</v>
      </c>
      <c r="AA43" t="str">
        <f t="shared" si="18"/>
        <v>Yes</v>
      </c>
      <c r="AB43" t="str">
        <f t="shared" si="19"/>
        <v>Yes</v>
      </c>
      <c r="AC43">
        <f t="shared" si="20"/>
        <v>1</v>
      </c>
      <c r="AD43">
        <f t="shared" si="21"/>
        <v>0</v>
      </c>
      <c r="AE43" t="str">
        <f t="shared" si="22"/>
        <v/>
      </c>
      <c r="AG43">
        <f t="shared" si="23"/>
        <v>2</v>
      </c>
      <c r="AH43" t="str">
        <f t="shared" si="24"/>
        <v/>
      </c>
      <c r="AI43" t="str">
        <f t="shared" si="25"/>
        <v/>
      </c>
      <c r="AJ43" t="str">
        <f t="shared" si="26"/>
        <v/>
      </c>
      <c r="AK43">
        <f t="shared" si="27"/>
        <v>2.0000429999999998</v>
      </c>
      <c r="AL43" t="str">
        <f>IF($A43="","",INDEX(games!$J:$J,ROW())&amp;"")</f>
        <v/>
      </c>
      <c r="AM43">
        <f>IF($A43="","",SUMPRODUCT($AO43:$BD43,'Map Analysis'!$AN$2^{0,1,2,3,4,5,6,7,8,9,10,11,12,13,14,15}))</f>
        <v>0</v>
      </c>
      <c r="AN43">
        <f t="shared" si="28"/>
        <v>4.3000000000000003E-6</v>
      </c>
      <c r="AO43">
        <f t="shared" si="29"/>
        <v>0</v>
      </c>
      <c r="AP43">
        <f t="shared" si="30"/>
        <v>0</v>
      </c>
      <c r="AQ43">
        <f t="shared" si="31"/>
        <v>0</v>
      </c>
      <c r="AR43">
        <f t="shared" si="32"/>
        <v>0</v>
      </c>
      <c r="AS43">
        <f t="shared" si="33"/>
        <v>0</v>
      </c>
      <c r="AT43">
        <f t="shared" si="34"/>
        <v>0</v>
      </c>
      <c r="AU43">
        <f t="shared" si="35"/>
        <v>0</v>
      </c>
      <c r="AV43">
        <f t="shared" si="36"/>
        <v>0</v>
      </c>
      <c r="AW43">
        <f t="shared" si="37"/>
        <v>0</v>
      </c>
      <c r="AX43">
        <f t="shared" si="38"/>
        <v>0</v>
      </c>
      <c r="AY43">
        <f t="shared" si="39"/>
        <v>0</v>
      </c>
      <c r="AZ43">
        <f t="shared" si="40"/>
        <v>0</v>
      </c>
      <c r="BA43">
        <f t="shared" si="41"/>
        <v>0</v>
      </c>
      <c r="BB43">
        <f t="shared" si="42"/>
        <v>0</v>
      </c>
      <c r="BC43">
        <f t="shared" si="43"/>
        <v>0</v>
      </c>
      <c r="BD43">
        <f t="shared" si="44"/>
        <v>0</v>
      </c>
      <c r="BF43">
        <f t="shared" si="45"/>
        <v>14</v>
      </c>
      <c r="BG43">
        <f t="shared" si="46"/>
        <v>49</v>
      </c>
      <c r="BH43">
        <f t="shared" si="47"/>
        <v>45</v>
      </c>
      <c r="BI43">
        <f t="shared" si="48"/>
        <v>18</v>
      </c>
      <c r="BJ43">
        <f t="shared" si="49"/>
        <v>4</v>
      </c>
      <c r="BK43">
        <f t="shared" si="50"/>
        <v>0</v>
      </c>
      <c r="BL43">
        <f t="shared" si="51"/>
        <v>0</v>
      </c>
      <c r="BM43">
        <f t="shared" si="52"/>
        <v>0</v>
      </c>
      <c r="BN43">
        <f t="shared" si="53"/>
        <v>0</v>
      </c>
      <c r="BO43">
        <f t="shared" si="54"/>
        <v>0</v>
      </c>
      <c r="BP43">
        <f t="shared" si="55"/>
        <v>0</v>
      </c>
      <c r="BQ43">
        <f t="shared" si="56"/>
        <v>0</v>
      </c>
      <c r="BR43">
        <f t="shared" si="57"/>
        <v>0</v>
      </c>
      <c r="BS43">
        <f t="shared" si="58"/>
        <v>0</v>
      </c>
      <c r="BT43">
        <f t="shared" si="59"/>
        <v>0</v>
      </c>
    </row>
    <row r="44" spans="1:72" x14ac:dyDescent="0.25">
      <c r="A44" t="str">
        <f>IF(TRIM(INDEX(games!$A:$A,ROW()))="","",TRIM(INDEX(games!$A:$A,ROW())))</f>
        <v>Astral Ascent</v>
      </c>
      <c r="B44">
        <f>IF(OR($A44="",INDEX(games!$B:$B,ROW())=""),"",INDEX(games!$B:$B,ROW()))</f>
        <v>2022</v>
      </c>
      <c r="C44" t="str">
        <f>IF(OR($A44="",INDEX(games!$C:$C,ROW())=""),"",INDEX(games!$C:$C,ROW()))</f>
        <v>Action</v>
      </c>
      <c r="D44">
        <f t="shared" si="0"/>
        <v>6</v>
      </c>
      <c r="E44">
        <f t="shared" si="1"/>
        <v>1</v>
      </c>
      <c r="F44">
        <f t="shared" si="2"/>
        <v>10</v>
      </c>
      <c r="G44">
        <f t="shared" si="3"/>
        <v>2022</v>
      </c>
      <c r="H44">
        <f t="shared" si="4"/>
        <v>1.23</v>
      </c>
      <c r="I44" t="e">
        <f t="shared" si="5"/>
        <v>#N/A</v>
      </c>
      <c r="J44" t="e">
        <f t="shared" si="6"/>
        <v>#N/A</v>
      </c>
      <c r="K44" t="e">
        <f t="shared" si="7"/>
        <v>#N/A</v>
      </c>
      <c r="L44" t="e">
        <f t="shared" si="8"/>
        <v>#N/A</v>
      </c>
      <c r="M44" t="e">
        <f t="shared" si="9"/>
        <v>#N/A</v>
      </c>
      <c r="N44" t="e">
        <f t="shared" si="10"/>
        <v>#N/A</v>
      </c>
      <c r="O44">
        <f t="shared" si="11"/>
        <v>6.0000439999999999</v>
      </c>
      <c r="P44" t="str">
        <f>IF(OR($A44="",INDEX(games!$H:$H,ROW())=""),"",INDEX(games!$H:$H,ROW()))</f>
        <v>Yes</v>
      </c>
      <c r="Q44">
        <f t="shared" si="12"/>
        <v>6.0000439999999999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190</v>
      </c>
      <c r="Z44">
        <f t="shared" si="17"/>
        <v>27</v>
      </c>
      <c r="AA44" t="str">
        <f t="shared" si="18"/>
        <v>Yes</v>
      </c>
      <c r="AB44" t="str">
        <f t="shared" si="19"/>
        <v/>
      </c>
      <c r="AC44" t="str">
        <f t="shared" si="20"/>
        <v/>
      </c>
      <c r="AD44">
        <f t="shared" si="21"/>
        <v>0</v>
      </c>
      <c r="AE44" t="str">
        <f t="shared" si="22"/>
        <v/>
      </c>
      <c r="AG44">
        <f t="shared" si="23"/>
        <v>6</v>
      </c>
      <c r="AH44" t="str">
        <f t="shared" si="24"/>
        <v>Yes</v>
      </c>
      <c r="AI44">
        <f t="shared" si="25"/>
        <v>6</v>
      </c>
      <c r="AJ44">
        <f t="shared" si="26"/>
        <v>6.0000439999999999</v>
      </c>
      <c r="AK44" t="str">
        <f t="shared" si="27"/>
        <v/>
      </c>
      <c r="AL44" t="str">
        <f>IF($A44="","",INDEX(games!$J:$J,ROW())&amp;"")</f>
        <v>https://store.steampowered.com/app/1280930/Astral_Ascent/</v>
      </c>
      <c r="AM44">
        <f>IF($A44="","",SUMPRODUCT($AO44:$BD44,'Map Analysis'!$AN$2^{0,1,2,3,4,5,6,7,8,9,10,11,12,13,14,15}))</f>
        <v>0</v>
      </c>
      <c r="AN44">
        <f t="shared" si="28"/>
        <v>4.4000000000000002E-6</v>
      </c>
      <c r="AO44">
        <f t="shared" si="29"/>
        <v>0</v>
      </c>
      <c r="AP44">
        <f t="shared" si="30"/>
        <v>0</v>
      </c>
      <c r="AQ44">
        <f t="shared" si="31"/>
        <v>0</v>
      </c>
      <c r="AR44">
        <f t="shared" si="32"/>
        <v>0</v>
      </c>
      <c r="AS44">
        <f t="shared" si="33"/>
        <v>0</v>
      </c>
      <c r="AT44">
        <f t="shared" si="34"/>
        <v>0</v>
      </c>
      <c r="AU44">
        <f t="shared" si="35"/>
        <v>0</v>
      </c>
      <c r="AV44">
        <f t="shared" si="36"/>
        <v>0</v>
      </c>
      <c r="AW44">
        <f t="shared" si="37"/>
        <v>0</v>
      </c>
      <c r="AX44">
        <f t="shared" si="38"/>
        <v>0</v>
      </c>
      <c r="AY44">
        <f t="shared" si="39"/>
        <v>0</v>
      </c>
      <c r="AZ44">
        <f t="shared" si="40"/>
        <v>0</v>
      </c>
      <c r="BA44">
        <f t="shared" si="41"/>
        <v>0</v>
      </c>
      <c r="BB44">
        <f t="shared" si="42"/>
        <v>0</v>
      </c>
      <c r="BC44">
        <f t="shared" si="43"/>
        <v>0</v>
      </c>
      <c r="BD44">
        <f t="shared" si="44"/>
        <v>0</v>
      </c>
      <c r="BF44">
        <f t="shared" si="45"/>
        <v>0</v>
      </c>
      <c r="BG44">
        <f t="shared" si="46"/>
        <v>0</v>
      </c>
      <c r="BH44">
        <f t="shared" si="47"/>
        <v>0</v>
      </c>
      <c r="BI44">
        <f t="shared" si="48"/>
        <v>0</v>
      </c>
      <c r="BJ44">
        <f t="shared" si="49"/>
        <v>0</v>
      </c>
      <c r="BK44">
        <f t="shared" si="50"/>
        <v>0</v>
      </c>
      <c r="BL44">
        <f t="shared" si="51"/>
        <v>0</v>
      </c>
      <c r="BM44">
        <f t="shared" si="52"/>
        <v>0</v>
      </c>
      <c r="BN44">
        <f t="shared" si="53"/>
        <v>0</v>
      </c>
      <c r="BO44">
        <f t="shared" si="54"/>
        <v>0</v>
      </c>
      <c r="BP44">
        <f t="shared" si="55"/>
        <v>0</v>
      </c>
      <c r="BQ44">
        <f t="shared" si="56"/>
        <v>0</v>
      </c>
      <c r="BR44">
        <f t="shared" si="57"/>
        <v>0</v>
      </c>
      <c r="BS44">
        <f t="shared" si="58"/>
        <v>0</v>
      </c>
      <c r="BT44">
        <f t="shared" si="59"/>
        <v>0</v>
      </c>
    </row>
    <row r="45" spans="1:72" x14ac:dyDescent="0.25">
      <c r="A45" t="str">
        <f>IF(TRIM(INDEX(games!$A:$A,ROW()))="","",TRIM(INDEX(games!$A:$A,ROW())))</f>
        <v>Astrea: Six-Sided Oracles</v>
      </c>
      <c r="B45">
        <f>IF(OR($A45="",INDEX(games!$B:$B,ROW())=""),"",INDEX(games!$B:$B,ROW()))</f>
        <v>2023</v>
      </c>
      <c r="C45" t="str">
        <f>IF(OR($A45="",INDEX(games!$C:$C,ROW())=""),"",INDEX(games!$C:$C,ROW()))</f>
        <v>Deckbuilder</v>
      </c>
      <c r="D45">
        <f t="shared" si="0"/>
        <v>1</v>
      </c>
      <c r="E45">
        <f t="shared" si="1"/>
        <v>3</v>
      </c>
      <c r="F45">
        <f t="shared" si="2"/>
        <v>11</v>
      </c>
      <c r="G45" t="e">
        <f t="shared" si="3"/>
        <v>#N/A</v>
      </c>
      <c r="H45" t="e">
        <f t="shared" si="4"/>
        <v>#N/A</v>
      </c>
      <c r="I45" t="e">
        <f t="shared" si="5"/>
        <v>#N/A</v>
      </c>
      <c r="J45" t="e">
        <f t="shared" si="6"/>
        <v>#N/A</v>
      </c>
      <c r="K45">
        <f t="shared" si="7"/>
        <v>2023</v>
      </c>
      <c r="L45">
        <f t="shared" si="8"/>
        <v>3.2530000000000001</v>
      </c>
      <c r="M45" t="e">
        <f t="shared" si="9"/>
        <v>#N/A</v>
      </c>
      <c r="N45" t="e">
        <f t="shared" si="10"/>
        <v>#N/A</v>
      </c>
      <c r="O45">
        <f t="shared" si="11"/>
        <v>1.0000450000000001</v>
      </c>
      <c r="P45" t="str">
        <f>IF(OR($A45="",INDEX(games!$H:$H,ROW())=""),"",INDEX(games!$H:$H,ROW()))</f>
        <v>Yes</v>
      </c>
      <c r="Q45">
        <f t="shared" si="12"/>
        <v>1.0000450000000001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428</v>
      </c>
      <c r="Z45">
        <f t="shared" si="17"/>
        <v>27</v>
      </c>
      <c r="AA45" t="str">
        <f t="shared" si="18"/>
        <v>Yes</v>
      </c>
      <c r="AB45" t="str">
        <f t="shared" si="19"/>
        <v/>
      </c>
      <c r="AC45" t="str">
        <f t="shared" si="20"/>
        <v/>
      </c>
      <c r="AD45">
        <f t="shared" si="21"/>
        <v>0</v>
      </c>
      <c r="AE45" t="str">
        <f t="shared" si="22"/>
        <v/>
      </c>
      <c r="AG45">
        <f t="shared" si="23"/>
        <v>1</v>
      </c>
      <c r="AH45" t="str">
        <f t="shared" si="24"/>
        <v>Yes</v>
      </c>
      <c r="AI45">
        <f t="shared" si="25"/>
        <v>1</v>
      </c>
      <c r="AJ45">
        <f t="shared" si="26"/>
        <v>1.0000450000000001</v>
      </c>
      <c r="AK45" t="str">
        <f t="shared" si="27"/>
        <v/>
      </c>
      <c r="AL45" t="str">
        <f>IF($A45="","",INDEX(games!$J:$J,ROW())&amp;"")</f>
        <v>https://store.steampowered.com/app/1755830/Astrea_SixSided_Oracles/</v>
      </c>
      <c r="AM45">
        <f>IF($A45="","",SUMPRODUCT($AO45:$BD45,'Map Analysis'!$AN$2^{0,1,2,3,4,5,6,7,8,9,10,11,12,13,14,15}))</f>
        <v>0</v>
      </c>
      <c r="AN45">
        <f t="shared" si="28"/>
        <v>4.5000000000000001E-6</v>
      </c>
      <c r="AO45">
        <f t="shared" si="29"/>
        <v>0</v>
      </c>
      <c r="AP45">
        <f t="shared" si="30"/>
        <v>0</v>
      </c>
      <c r="AQ45">
        <f t="shared" si="31"/>
        <v>0</v>
      </c>
      <c r="AR45">
        <f t="shared" si="32"/>
        <v>0</v>
      </c>
      <c r="AS45">
        <f t="shared" si="33"/>
        <v>0</v>
      </c>
      <c r="AT45">
        <f t="shared" si="34"/>
        <v>0</v>
      </c>
      <c r="AU45">
        <f t="shared" si="35"/>
        <v>0</v>
      </c>
      <c r="AV45">
        <f t="shared" si="36"/>
        <v>0</v>
      </c>
      <c r="AW45">
        <f t="shared" si="37"/>
        <v>0</v>
      </c>
      <c r="AX45">
        <f t="shared" si="38"/>
        <v>0</v>
      </c>
      <c r="AY45">
        <f t="shared" si="39"/>
        <v>0</v>
      </c>
      <c r="AZ45">
        <f t="shared" si="40"/>
        <v>0</v>
      </c>
      <c r="BA45">
        <f t="shared" si="41"/>
        <v>0</v>
      </c>
      <c r="BB45">
        <f t="shared" si="42"/>
        <v>0</v>
      </c>
      <c r="BC45">
        <f t="shared" si="43"/>
        <v>0</v>
      </c>
      <c r="BD45">
        <f t="shared" si="44"/>
        <v>0</v>
      </c>
      <c r="BF45">
        <f t="shared" si="45"/>
        <v>0</v>
      </c>
      <c r="BG45">
        <f t="shared" si="46"/>
        <v>0</v>
      </c>
      <c r="BH45">
        <f t="shared" si="47"/>
        <v>0</v>
      </c>
      <c r="BI45">
        <f t="shared" si="48"/>
        <v>0</v>
      </c>
      <c r="BJ45">
        <f t="shared" si="49"/>
        <v>0</v>
      </c>
      <c r="BK45">
        <f t="shared" si="50"/>
        <v>0</v>
      </c>
      <c r="BL45">
        <f t="shared" si="51"/>
        <v>0</v>
      </c>
      <c r="BM45">
        <f t="shared" si="52"/>
        <v>0</v>
      </c>
      <c r="BN45">
        <f t="shared" si="53"/>
        <v>0</v>
      </c>
      <c r="BO45">
        <f t="shared" si="54"/>
        <v>0</v>
      </c>
      <c r="BP45">
        <f t="shared" si="55"/>
        <v>0</v>
      </c>
      <c r="BQ45">
        <f t="shared" si="56"/>
        <v>0</v>
      </c>
      <c r="BR45">
        <f t="shared" si="57"/>
        <v>0</v>
      </c>
      <c r="BS45">
        <f t="shared" si="58"/>
        <v>0</v>
      </c>
      <c r="BT45">
        <f t="shared" si="59"/>
        <v>0</v>
      </c>
    </row>
    <row r="46" spans="1:72" x14ac:dyDescent="0.25">
      <c r="A46" t="str">
        <f>IF(TRIM(INDEX(games!$A:$A,ROW()))="","",TRIM(INDEX(games!$A:$A,ROW())))</f>
        <v>Astro Prospector</v>
      </c>
      <c r="B46">
        <f>IF(OR($A46="",INDEX(games!$B:$B,ROW())=""),"",INDEX(games!$B:$B,ROW()))</f>
        <v>2025</v>
      </c>
      <c r="C46" t="str">
        <f>IF(OR($A46="",INDEX(games!$C:$C,ROW())=""),"",INDEX(games!$C:$C,ROW()))</f>
        <v>Action</v>
      </c>
      <c r="D46">
        <f t="shared" si="0"/>
        <v>5</v>
      </c>
      <c r="E46">
        <f t="shared" si="1"/>
        <v>1</v>
      </c>
      <c r="F46">
        <f t="shared" si="2"/>
        <v>12</v>
      </c>
      <c r="G46">
        <f t="shared" si="3"/>
        <v>2025</v>
      </c>
      <c r="H46">
        <f t="shared" si="4"/>
        <v>1.276</v>
      </c>
      <c r="I46" t="e">
        <f t="shared" si="5"/>
        <v>#N/A</v>
      </c>
      <c r="J46" t="e">
        <f t="shared" si="6"/>
        <v>#N/A</v>
      </c>
      <c r="K46" t="e">
        <f t="shared" si="7"/>
        <v>#N/A</v>
      </c>
      <c r="L46" t="e">
        <f t="shared" si="8"/>
        <v>#N/A</v>
      </c>
      <c r="M46" t="e">
        <f t="shared" si="9"/>
        <v>#N/A</v>
      </c>
      <c r="N46" t="e">
        <f t="shared" si="10"/>
        <v>#N/A</v>
      </c>
      <c r="O46">
        <f t="shared" si="11"/>
        <v>5.0000460000000002</v>
      </c>
      <c r="P46" t="str">
        <f>IF(OR($A46="",INDEX(games!$H:$H,ROW())=""),"",INDEX(games!$H:$H,ROW()))</f>
        <v>Yes</v>
      </c>
      <c r="Q46">
        <f t="shared" si="12"/>
        <v>5.0000460000000002</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28</v>
      </c>
      <c r="Z46">
        <f t="shared" si="17"/>
        <v>29</v>
      </c>
      <c r="AA46" t="str">
        <f t="shared" si="18"/>
        <v>Yes</v>
      </c>
      <c r="AB46" t="str">
        <f t="shared" si="19"/>
        <v/>
      </c>
      <c r="AC46" t="str">
        <f t="shared" si="20"/>
        <v/>
      </c>
      <c r="AD46">
        <f t="shared" si="21"/>
        <v>0</v>
      </c>
      <c r="AE46" t="str">
        <f t="shared" si="22"/>
        <v/>
      </c>
      <c r="AG46">
        <f t="shared" si="23"/>
        <v>4</v>
      </c>
      <c r="AH46" t="str">
        <f t="shared" si="24"/>
        <v>Yes</v>
      </c>
      <c r="AI46">
        <f t="shared" si="25"/>
        <v>4</v>
      </c>
      <c r="AJ46">
        <f t="shared" si="26"/>
        <v>4.0000460000000002</v>
      </c>
      <c r="AK46" t="str">
        <f t="shared" si="27"/>
        <v/>
      </c>
      <c r="AL46" t="str">
        <f>IF($A46="","",INDEX(games!$J:$J,ROW())&amp;"")</f>
        <v>https://store.steampowered.com/app/3503440/Astro_Prospector/</v>
      </c>
      <c r="AM46">
        <f>IF($A46="","",SUMPRODUCT($AO46:$BD46,'Map Analysis'!$AN$2^{0,1,2,3,4,5,6,7,8,9,10,11,12,13,14,15}))</f>
        <v>0</v>
      </c>
      <c r="AN46">
        <f t="shared" si="28"/>
        <v>4.6E-6</v>
      </c>
      <c r="AO46">
        <f t="shared" si="29"/>
        <v>0</v>
      </c>
      <c r="AP46">
        <f t="shared" si="30"/>
        <v>0</v>
      </c>
      <c r="AQ46">
        <f t="shared" si="31"/>
        <v>0</v>
      </c>
      <c r="AR46">
        <f t="shared" si="32"/>
        <v>0</v>
      </c>
      <c r="AS46">
        <f t="shared" si="33"/>
        <v>0</v>
      </c>
      <c r="AT46">
        <f t="shared" si="34"/>
        <v>0</v>
      </c>
      <c r="AU46">
        <f t="shared" si="35"/>
        <v>0</v>
      </c>
      <c r="AV46">
        <f t="shared" si="36"/>
        <v>0</v>
      </c>
      <c r="AW46">
        <f t="shared" si="37"/>
        <v>0</v>
      </c>
      <c r="AX46">
        <f t="shared" si="38"/>
        <v>0</v>
      </c>
      <c r="AY46">
        <f t="shared" si="39"/>
        <v>0</v>
      </c>
      <c r="AZ46">
        <f t="shared" si="40"/>
        <v>0</v>
      </c>
      <c r="BA46">
        <f t="shared" si="41"/>
        <v>0</v>
      </c>
      <c r="BB46">
        <f t="shared" si="42"/>
        <v>0</v>
      </c>
      <c r="BC46">
        <f t="shared" si="43"/>
        <v>0</v>
      </c>
      <c r="BD46">
        <f t="shared" si="44"/>
        <v>0</v>
      </c>
      <c r="BF46">
        <f t="shared" si="45"/>
        <v>0</v>
      </c>
      <c r="BG46">
        <f t="shared" si="46"/>
        <v>0</v>
      </c>
      <c r="BH46">
        <f t="shared" si="47"/>
        <v>0</v>
      </c>
      <c r="BI46">
        <f t="shared" si="48"/>
        <v>0</v>
      </c>
      <c r="BJ46">
        <f t="shared" si="49"/>
        <v>0</v>
      </c>
      <c r="BK46">
        <f t="shared" si="50"/>
        <v>0</v>
      </c>
      <c r="BL46">
        <f t="shared" si="51"/>
        <v>0</v>
      </c>
      <c r="BM46">
        <f t="shared" si="52"/>
        <v>0</v>
      </c>
      <c r="BN46">
        <f t="shared" si="53"/>
        <v>0</v>
      </c>
      <c r="BO46">
        <f t="shared" si="54"/>
        <v>0</v>
      </c>
      <c r="BP46">
        <f t="shared" si="55"/>
        <v>0</v>
      </c>
      <c r="BQ46">
        <f t="shared" si="56"/>
        <v>0</v>
      </c>
      <c r="BR46">
        <f t="shared" si="57"/>
        <v>0</v>
      </c>
      <c r="BS46">
        <f t="shared" si="58"/>
        <v>0</v>
      </c>
      <c r="BT46">
        <f t="shared" si="59"/>
        <v>0</v>
      </c>
    </row>
    <row r="47" spans="1:72" x14ac:dyDescent="0.25">
      <c r="A47" t="str">
        <f>IF(TRIM(INDEX(games!$A:$A,ROW()))="","",TRIM(INDEX(games!$A:$A,ROW())))</f>
        <v>Astronarch</v>
      </c>
      <c r="B47">
        <f>IF(OR($A47="",INDEX(games!$B:$B,ROW())=""),"",INDEX(games!$B:$B,ROW()))</f>
        <v>2020</v>
      </c>
      <c r="C47" t="str">
        <f>IF(OR($A47="",INDEX(games!$C:$C,ROW())=""),"",INDEX(games!$C:$C,ROW()))</f>
        <v>Strategy</v>
      </c>
      <c r="D47">
        <f t="shared" si="0"/>
        <v>1</v>
      </c>
      <c r="E47">
        <f t="shared" si="1"/>
        <v>2</v>
      </c>
      <c r="F47">
        <f t="shared" si="2"/>
        <v>13</v>
      </c>
      <c r="G47" t="e">
        <f t="shared" si="3"/>
        <v>#N/A</v>
      </c>
      <c r="H47" t="e">
        <f t="shared" si="4"/>
        <v>#N/A</v>
      </c>
      <c r="I47">
        <f t="shared" si="5"/>
        <v>2020</v>
      </c>
      <c r="J47">
        <f t="shared" si="6"/>
        <v>2.2989999999999999</v>
      </c>
      <c r="K47" t="e">
        <f t="shared" si="7"/>
        <v>#N/A</v>
      </c>
      <c r="L47" t="e">
        <f t="shared" si="8"/>
        <v>#N/A</v>
      </c>
      <c r="M47" t="e">
        <f t="shared" si="9"/>
        <v>#N/A</v>
      </c>
      <c r="N47" t="e">
        <f t="shared" si="10"/>
        <v>#N/A</v>
      </c>
      <c r="O47">
        <f t="shared" si="11"/>
        <v>1.0000469999999999</v>
      </c>
      <c r="P47" t="str">
        <f>IF(OR($A47="",INDEX(games!$H:$H,ROW())=""),"",INDEX(games!$H:$H,ROW()))</f>
        <v>Yes</v>
      </c>
      <c r="Q47">
        <f t="shared" si="12"/>
        <v>1.0000469999999999</v>
      </c>
      <c r="T47">
        <f t="shared" si="13"/>
        <v>2023</v>
      </c>
      <c r="U47">
        <f t="shared" si="14"/>
        <v>2024</v>
      </c>
      <c r="V47">
        <f t="shared" si="15"/>
        <v>1</v>
      </c>
      <c r="W47" t="str">
        <f>IF(TRIM(INDEX(connections!$A:$A,ROW()))="","",TRIM(INDEX(connections!$A:$A,ROW())))</f>
        <v>Balatro</v>
      </c>
      <c r="X47" t="str">
        <f>IF($W47="","",TRIM(INDEX(connections!$B:$B,ROW())))</f>
        <v>Aotenjo: Infinite Hands</v>
      </c>
      <c r="Y47">
        <f t="shared" si="16"/>
        <v>56</v>
      </c>
      <c r="Z47">
        <f t="shared" si="17"/>
        <v>30</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https://store.steampowered.com/app/1234940/Astronarch/</v>
      </c>
      <c r="AM47">
        <f>IF($A47="","",SUMPRODUCT($AO47:$BD47,'Map Analysis'!$AN$2^{0,1,2,3,4,5,6,7,8,9,10,11,12,13,14,15}))</f>
        <v>1</v>
      </c>
      <c r="AN47">
        <f t="shared" si="28"/>
        <v>1.0000047000000001</v>
      </c>
      <c r="AO47">
        <f t="shared" si="29"/>
        <v>1</v>
      </c>
      <c r="AP47">
        <f t="shared" si="30"/>
        <v>0</v>
      </c>
      <c r="AQ47">
        <f t="shared" si="31"/>
        <v>0</v>
      </c>
      <c r="AR47">
        <f t="shared" si="32"/>
        <v>0</v>
      </c>
      <c r="AS47">
        <f t="shared" si="33"/>
        <v>0</v>
      </c>
      <c r="AT47">
        <f t="shared" si="34"/>
        <v>0</v>
      </c>
      <c r="AU47">
        <f t="shared" si="35"/>
        <v>0</v>
      </c>
      <c r="AV47">
        <f t="shared" si="36"/>
        <v>0</v>
      </c>
      <c r="AW47">
        <f t="shared" si="37"/>
        <v>0</v>
      </c>
      <c r="AX47">
        <f t="shared" si="38"/>
        <v>0</v>
      </c>
      <c r="AY47">
        <f t="shared" si="39"/>
        <v>0</v>
      </c>
      <c r="AZ47">
        <f t="shared" si="40"/>
        <v>0</v>
      </c>
      <c r="BA47">
        <f t="shared" si="41"/>
        <v>0</v>
      </c>
      <c r="BB47">
        <f t="shared" si="42"/>
        <v>0</v>
      </c>
      <c r="BC47">
        <f t="shared" si="43"/>
        <v>0</v>
      </c>
      <c r="BD47">
        <f t="shared" si="44"/>
        <v>0</v>
      </c>
      <c r="BF47">
        <f t="shared" si="45"/>
        <v>0</v>
      </c>
      <c r="BG47">
        <f t="shared" si="46"/>
        <v>0</v>
      </c>
      <c r="BH47">
        <f t="shared" si="47"/>
        <v>0</v>
      </c>
      <c r="BI47">
        <f t="shared" si="48"/>
        <v>0</v>
      </c>
      <c r="BJ47">
        <f t="shared" si="49"/>
        <v>0</v>
      </c>
      <c r="BK47">
        <f t="shared" si="50"/>
        <v>0</v>
      </c>
      <c r="BL47">
        <f t="shared" si="51"/>
        <v>0</v>
      </c>
      <c r="BM47">
        <f t="shared" si="52"/>
        <v>0</v>
      </c>
      <c r="BN47">
        <f t="shared" si="53"/>
        <v>0</v>
      </c>
      <c r="BO47">
        <f t="shared" si="54"/>
        <v>0</v>
      </c>
      <c r="BP47">
        <f t="shared" si="55"/>
        <v>0</v>
      </c>
      <c r="BQ47">
        <f t="shared" si="56"/>
        <v>0</v>
      </c>
      <c r="BR47">
        <f t="shared" si="57"/>
        <v>0</v>
      </c>
      <c r="BS47">
        <f t="shared" si="58"/>
        <v>0</v>
      </c>
      <c r="BT47">
        <f t="shared" si="59"/>
        <v>0</v>
      </c>
    </row>
    <row r="48" spans="1:72" x14ac:dyDescent="0.25">
      <c r="A48" t="str">
        <f>IF(TRIM(INDEX(games!$A:$A,ROW()))="","",TRIM(INDEX(games!$A:$A,ROW())))</f>
        <v>Atai no Gensoukyou</v>
      </c>
      <c r="B48">
        <f>IF(OR($A48="",INDEX(games!$B:$B,ROW())=""),"",INDEX(games!$B:$B,ROW()))</f>
        <v>2010</v>
      </c>
      <c r="C48" t="str">
        <f>IF(OR($A48="",INDEX(games!$C:$C,ROW())=""),"",INDEX(games!$C:$C,ROW()))</f>
        <v>Traditional</v>
      </c>
      <c r="D48">
        <f t="shared" si="0"/>
        <v>1</v>
      </c>
      <c r="E48">
        <f t="shared" si="1"/>
        <v>4</v>
      </c>
      <c r="F48">
        <f t="shared" si="2"/>
        <v>14</v>
      </c>
      <c r="G48" t="e">
        <f t="shared" si="3"/>
        <v>#N/A</v>
      </c>
      <c r="H48" t="e">
        <f t="shared" si="4"/>
        <v>#N/A</v>
      </c>
      <c r="I48" t="e">
        <f t="shared" si="5"/>
        <v>#N/A</v>
      </c>
      <c r="J48" t="e">
        <f t="shared" si="6"/>
        <v>#N/A</v>
      </c>
      <c r="K48" t="e">
        <f t="shared" si="7"/>
        <v>#N/A</v>
      </c>
      <c r="L48" t="e">
        <f t="shared" si="8"/>
        <v>#N/A</v>
      </c>
      <c r="M48">
        <f t="shared" si="9"/>
        <v>2010</v>
      </c>
      <c r="N48">
        <f t="shared" si="10"/>
        <v>4.3220000000000001</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484</v>
      </c>
      <c r="Z48">
        <f t="shared" si="17"/>
        <v>30</v>
      </c>
      <c r="AA48" t="str">
        <f t="shared" si="18"/>
        <v>Yes</v>
      </c>
      <c r="AB48" t="str">
        <f t="shared" si="19"/>
        <v/>
      </c>
      <c r="AC48" t="str">
        <f t="shared" si="20"/>
        <v/>
      </c>
      <c r="AD48">
        <f t="shared" si="21"/>
        <v>0</v>
      </c>
      <c r="AE48" t="str">
        <f t="shared" si="22"/>
        <v/>
      </c>
      <c r="AG48">
        <f t="shared" si="23"/>
        <v>0</v>
      </c>
      <c r="AH48" t="str">
        <f t="shared" si="24"/>
        <v/>
      </c>
      <c r="AI48" t="str">
        <f t="shared" si="25"/>
        <v/>
      </c>
      <c r="AJ48" t="str">
        <f t="shared" si="26"/>
        <v/>
      </c>
      <c r="AK48" t="str">
        <f t="shared" si="27"/>
        <v/>
      </c>
      <c r="AL48" t="str">
        <f>IF($A48="","",INDEX(games!$J:$J,ROW())&amp;"")</f>
        <v/>
      </c>
      <c r="AM48">
        <f>IF($A48="","",SUMPRODUCT($AO48:$BD48,'Map Analysis'!$AN$2^{0,1,2,3,4,5,6,7,8,9,10,11,12,13,14,15}))</f>
        <v>0</v>
      </c>
      <c r="AN48">
        <f t="shared" si="28"/>
        <v>4.7999999999999998E-6</v>
      </c>
      <c r="AO48">
        <f t="shared" si="29"/>
        <v>0</v>
      </c>
      <c r="AP48">
        <f t="shared" si="30"/>
        <v>0</v>
      </c>
      <c r="AQ48">
        <f t="shared" si="31"/>
        <v>0</v>
      </c>
      <c r="AR48">
        <f t="shared" si="32"/>
        <v>0</v>
      </c>
      <c r="AS48">
        <f t="shared" si="33"/>
        <v>0</v>
      </c>
      <c r="AT48">
        <f t="shared" si="34"/>
        <v>0</v>
      </c>
      <c r="AU48">
        <f t="shared" si="35"/>
        <v>0</v>
      </c>
      <c r="AV48">
        <f t="shared" si="36"/>
        <v>0</v>
      </c>
      <c r="AW48">
        <f t="shared" si="37"/>
        <v>0</v>
      </c>
      <c r="AX48">
        <f t="shared" si="38"/>
        <v>0</v>
      </c>
      <c r="AY48">
        <f t="shared" si="39"/>
        <v>0</v>
      </c>
      <c r="AZ48">
        <f t="shared" si="40"/>
        <v>0</v>
      </c>
      <c r="BA48">
        <f t="shared" si="41"/>
        <v>0</v>
      </c>
      <c r="BB48">
        <f t="shared" si="42"/>
        <v>0</v>
      </c>
      <c r="BC48">
        <f t="shared" si="43"/>
        <v>0</v>
      </c>
      <c r="BD48">
        <f t="shared" si="44"/>
        <v>0</v>
      </c>
      <c r="BF48">
        <f t="shared" si="45"/>
        <v>0</v>
      </c>
      <c r="BG48">
        <f t="shared" si="46"/>
        <v>0</v>
      </c>
      <c r="BH48">
        <f t="shared" si="47"/>
        <v>0</v>
      </c>
      <c r="BI48">
        <f t="shared" si="48"/>
        <v>0</v>
      </c>
      <c r="BJ48">
        <f t="shared" si="49"/>
        <v>0</v>
      </c>
      <c r="BK48">
        <f t="shared" si="50"/>
        <v>0</v>
      </c>
      <c r="BL48">
        <f t="shared" si="51"/>
        <v>0</v>
      </c>
      <c r="BM48">
        <f t="shared" si="52"/>
        <v>0</v>
      </c>
      <c r="BN48">
        <f t="shared" si="53"/>
        <v>0</v>
      </c>
      <c r="BO48">
        <f t="shared" si="54"/>
        <v>0</v>
      </c>
      <c r="BP48">
        <f t="shared" si="55"/>
        <v>0</v>
      </c>
      <c r="BQ48">
        <f t="shared" si="56"/>
        <v>0</v>
      </c>
      <c r="BR48">
        <f t="shared" si="57"/>
        <v>0</v>
      </c>
      <c r="BS48">
        <f t="shared" si="58"/>
        <v>0</v>
      </c>
      <c r="BT48">
        <f t="shared" si="59"/>
        <v>0</v>
      </c>
    </row>
    <row r="49" spans="1:72" x14ac:dyDescent="0.25">
      <c r="A49" t="str">
        <f>IF(TRIM(INDEX(games!$A:$A,ROW()))="","",TRIM(INDEX(games!$A:$A,ROW())))</f>
        <v>Atomic Owl</v>
      </c>
      <c r="B49">
        <f>IF(OR($A49="",INDEX(games!$B:$B,ROW())=""),"",INDEX(games!$B:$B,ROW()))</f>
        <v>2025</v>
      </c>
      <c r="C49" t="str">
        <f>IF(OR($A49="",INDEX(games!$C:$C,ROW())=""),"",INDEX(games!$C:$C,ROW()))</f>
        <v>Action</v>
      </c>
      <c r="D49">
        <f t="shared" si="0"/>
        <v>1</v>
      </c>
      <c r="E49">
        <f t="shared" si="1"/>
        <v>1</v>
      </c>
      <c r="F49">
        <f t="shared" si="2"/>
        <v>15</v>
      </c>
      <c r="G49">
        <f t="shared" si="3"/>
        <v>2025</v>
      </c>
      <c r="H49">
        <f t="shared" si="4"/>
        <v>1.345</v>
      </c>
      <c r="I49" t="e">
        <f t="shared" si="5"/>
        <v>#N/A</v>
      </c>
      <c r="J49" t="e">
        <f t="shared" si="6"/>
        <v>#N/A</v>
      </c>
      <c r="K49" t="e">
        <f t="shared" si="7"/>
        <v>#N/A</v>
      </c>
      <c r="L49" t="e">
        <f t="shared" si="8"/>
        <v>#N/A</v>
      </c>
      <c r="M49" t="e">
        <f t="shared" si="9"/>
        <v>#N/A</v>
      </c>
      <c r="N49" t="e">
        <f t="shared" si="10"/>
        <v>#N/A</v>
      </c>
      <c r="O49">
        <f t="shared" si="11"/>
        <v>1.000049</v>
      </c>
      <c r="P49" t="str">
        <f>IF(OR($A49="",INDEX(games!$H:$H,ROW())=""),"",INDEX(games!$H:$H,ROW()))</f>
        <v/>
      </c>
      <c r="Q49" t="str">
        <f t="shared" si="12"/>
        <v/>
      </c>
      <c r="T49">
        <f t="shared" si="13"/>
        <v>2020</v>
      </c>
      <c r="U49">
        <f t="shared" si="14"/>
        <v>2024</v>
      </c>
      <c r="V49">
        <f t="shared" si="15"/>
        <v>4</v>
      </c>
      <c r="W49" t="str">
        <f>IF(TRIM(INDEX(connections!$A:$A,ROW()))="","",TRIM(INDEX(connections!$A:$A,ROW())))</f>
        <v>Monster Train</v>
      </c>
      <c r="X49" t="str">
        <f>IF($W49="","",TRIM(INDEX(connections!$B:$B,ROW())))</f>
        <v>Aotenjo: Infinite Hands</v>
      </c>
      <c r="Y49">
        <f t="shared" si="16"/>
        <v>522</v>
      </c>
      <c r="Z49">
        <f t="shared" si="17"/>
        <v>30</v>
      </c>
      <c r="AA49" t="str">
        <f t="shared" si="18"/>
        <v>Yes</v>
      </c>
      <c r="AB49" t="str">
        <f t="shared" si="19"/>
        <v/>
      </c>
      <c r="AC49" t="str">
        <f t="shared" si="20"/>
        <v/>
      </c>
      <c r="AD49">
        <f t="shared" si="21"/>
        <v>0</v>
      </c>
      <c r="AE49" t="str">
        <f t="shared" si="22"/>
        <v/>
      </c>
      <c r="AG49">
        <f t="shared" si="23"/>
        <v>1</v>
      </c>
      <c r="AH49" t="str">
        <f t="shared" si="24"/>
        <v/>
      </c>
      <c r="AI49" t="str">
        <f t="shared" si="25"/>
        <v/>
      </c>
      <c r="AJ49" t="str">
        <f t="shared" si="26"/>
        <v/>
      </c>
      <c r="AK49">
        <f t="shared" si="27"/>
        <v>1.000049</v>
      </c>
      <c r="AL49" t="str">
        <f>IF($A49="","",INDEX(games!$J:$J,ROW())&amp;"")</f>
        <v>https://store.steampowered.com/app/2228490/Atomic_Owl/</v>
      </c>
      <c r="AM49">
        <f>IF($A49="","",SUMPRODUCT($AO49:$BD49,'Map Analysis'!$AN$2^{0,1,2,3,4,5,6,7,8,9,10,11,12,13,14,15}))</f>
        <v>0</v>
      </c>
      <c r="AN49">
        <f t="shared" si="28"/>
        <v>4.8999999999999997E-6</v>
      </c>
      <c r="AO49">
        <f t="shared" si="29"/>
        <v>0</v>
      </c>
      <c r="AP49">
        <f t="shared" si="30"/>
        <v>0</v>
      </c>
      <c r="AQ49">
        <f t="shared" si="31"/>
        <v>0</v>
      </c>
      <c r="AR49">
        <f t="shared" si="32"/>
        <v>0</v>
      </c>
      <c r="AS49">
        <f t="shared" si="33"/>
        <v>0</v>
      </c>
      <c r="AT49">
        <f t="shared" si="34"/>
        <v>0</v>
      </c>
      <c r="AU49">
        <f t="shared" si="35"/>
        <v>0</v>
      </c>
      <c r="AV49">
        <f t="shared" si="36"/>
        <v>0</v>
      </c>
      <c r="AW49">
        <f t="shared" si="37"/>
        <v>0</v>
      </c>
      <c r="AX49">
        <f t="shared" si="38"/>
        <v>0</v>
      </c>
      <c r="AY49">
        <f t="shared" si="39"/>
        <v>0</v>
      </c>
      <c r="AZ49">
        <f t="shared" si="40"/>
        <v>0</v>
      </c>
      <c r="BA49">
        <f t="shared" si="41"/>
        <v>0</v>
      </c>
      <c r="BB49">
        <f t="shared" si="42"/>
        <v>0</v>
      </c>
      <c r="BC49">
        <f t="shared" si="43"/>
        <v>0</v>
      </c>
      <c r="BD49">
        <f t="shared" si="44"/>
        <v>0</v>
      </c>
      <c r="BF49">
        <f t="shared" si="45"/>
        <v>0</v>
      </c>
      <c r="BG49">
        <f t="shared" si="46"/>
        <v>0</v>
      </c>
      <c r="BH49">
        <f t="shared" si="47"/>
        <v>0</v>
      </c>
      <c r="BI49">
        <f t="shared" si="48"/>
        <v>0</v>
      </c>
      <c r="BJ49">
        <f t="shared" si="49"/>
        <v>0</v>
      </c>
      <c r="BK49">
        <f t="shared" si="50"/>
        <v>0</v>
      </c>
      <c r="BL49">
        <f t="shared" si="51"/>
        <v>0</v>
      </c>
      <c r="BM49">
        <f t="shared" si="52"/>
        <v>0</v>
      </c>
      <c r="BN49">
        <f t="shared" si="53"/>
        <v>0</v>
      </c>
      <c r="BO49">
        <f t="shared" si="54"/>
        <v>0</v>
      </c>
      <c r="BP49">
        <f t="shared" si="55"/>
        <v>0</v>
      </c>
      <c r="BQ49">
        <f t="shared" si="56"/>
        <v>0</v>
      </c>
      <c r="BR49">
        <f t="shared" si="57"/>
        <v>0</v>
      </c>
      <c r="BS49">
        <f t="shared" si="58"/>
        <v>0</v>
      </c>
      <c r="BT49">
        <f t="shared" si="59"/>
        <v>0</v>
      </c>
    </row>
    <row r="50" spans="1:72" x14ac:dyDescent="0.25">
      <c r="A50" t="str">
        <f>IF(TRIM(INDEX(games!$A:$A,ROW()))="","",TRIM(INDEX(games!$A:$A,ROW())))</f>
        <v>Atomicrops</v>
      </c>
      <c r="B50">
        <f>IF(OR($A50="",INDEX(games!$B:$B,ROW())=""),"",INDEX(games!$B:$B,ROW()))</f>
        <v>2020</v>
      </c>
      <c r="C50" t="str">
        <f>IF(OR($A50="",INDEX(games!$C:$C,ROW())=""),"",INDEX(games!$C:$C,ROW()))</f>
        <v>Action</v>
      </c>
      <c r="D50">
        <f t="shared" si="0"/>
        <v>4</v>
      </c>
      <c r="E50">
        <f t="shared" si="1"/>
        <v>1</v>
      </c>
      <c r="F50">
        <f t="shared" si="2"/>
        <v>16</v>
      </c>
      <c r="G50">
        <f t="shared" si="3"/>
        <v>2020</v>
      </c>
      <c r="H50">
        <f t="shared" si="4"/>
        <v>1.3679999999999999</v>
      </c>
      <c r="I50" t="e">
        <f t="shared" si="5"/>
        <v>#N/A</v>
      </c>
      <c r="J50" t="e">
        <f t="shared" si="6"/>
        <v>#N/A</v>
      </c>
      <c r="K50" t="e">
        <f t="shared" si="7"/>
        <v>#N/A</v>
      </c>
      <c r="L50" t="e">
        <f t="shared" si="8"/>
        <v>#N/A</v>
      </c>
      <c r="M50" t="e">
        <f t="shared" si="9"/>
        <v>#N/A</v>
      </c>
      <c r="N50" t="e">
        <f t="shared" si="10"/>
        <v>#N/A</v>
      </c>
      <c r="O50">
        <f t="shared" si="11"/>
        <v>4.0000499999999999</v>
      </c>
      <c r="P50" t="str">
        <f>IF(OR($A50="",INDEX(games!$H:$H,ROW())=""),"",INDEX(games!$H:$H,ROW()))</f>
        <v>Yes</v>
      </c>
      <c r="Q50">
        <f t="shared" si="12"/>
        <v>4.0000499999999999</v>
      </c>
      <c r="T50">
        <f t="shared" si="13"/>
        <v>2017</v>
      </c>
      <c r="U50">
        <f t="shared" si="14"/>
        <v>2024</v>
      </c>
      <c r="V50">
        <f t="shared" si="15"/>
        <v>7</v>
      </c>
      <c r="W50" t="str">
        <f>IF(TRIM(INDEX(connections!$A:$A,ROW()))="","",TRIM(INDEX(connections!$A:$A,ROW())))</f>
        <v>Slay the Spire</v>
      </c>
      <c r="X50" t="str">
        <f>IF($W50="","",TRIM(INDEX(connections!$B:$B,ROW())))</f>
        <v>Aotenjo: Infinite Hands</v>
      </c>
      <c r="Y50">
        <f t="shared" si="16"/>
        <v>772</v>
      </c>
      <c r="Z50">
        <f t="shared" si="17"/>
        <v>30</v>
      </c>
      <c r="AA50" t="str">
        <f t="shared" si="18"/>
        <v>Yes</v>
      </c>
      <c r="AB50" t="str">
        <f t="shared" si="19"/>
        <v/>
      </c>
      <c r="AC50" t="str">
        <f t="shared" si="20"/>
        <v/>
      </c>
      <c r="AD50">
        <f t="shared" si="21"/>
        <v>0</v>
      </c>
      <c r="AE50" t="str">
        <f t="shared" si="22"/>
        <v/>
      </c>
      <c r="AG50">
        <f t="shared" si="23"/>
        <v>4</v>
      </c>
      <c r="AH50" t="str">
        <f t="shared" si="24"/>
        <v>Yes</v>
      </c>
      <c r="AI50">
        <f t="shared" si="25"/>
        <v>4</v>
      </c>
      <c r="AJ50">
        <f t="shared" si="26"/>
        <v>4.0000499999999999</v>
      </c>
      <c r="AK50" t="str">
        <f t="shared" si="27"/>
        <v/>
      </c>
      <c r="AL50" t="str">
        <f>IF($A50="","",INDEX(games!$J:$J,ROW())&amp;"")</f>
        <v>https://store.steampowered.com/app/757320/Atomicrops/</v>
      </c>
      <c r="AM50">
        <f>IF($A50="","",SUMPRODUCT($AO50:$BD50,'Map Analysis'!$AN$2^{0,1,2,3,4,5,6,7,8,9,10,11,12,13,14,15}))</f>
        <v>1</v>
      </c>
      <c r="AN50">
        <f t="shared" si="28"/>
        <v>1.000005</v>
      </c>
      <c r="AO50">
        <f t="shared" si="29"/>
        <v>1</v>
      </c>
      <c r="AP50">
        <f t="shared" si="30"/>
        <v>0</v>
      </c>
      <c r="AQ50">
        <f t="shared" si="31"/>
        <v>0</v>
      </c>
      <c r="AR50">
        <f t="shared" si="32"/>
        <v>0</v>
      </c>
      <c r="AS50">
        <f t="shared" si="33"/>
        <v>0</v>
      </c>
      <c r="AT50">
        <f t="shared" si="34"/>
        <v>0</v>
      </c>
      <c r="AU50">
        <f t="shared" si="35"/>
        <v>0</v>
      </c>
      <c r="AV50">
        <f t="shared" si="36"/>
        <v>0</v>
      </c>
      <c r="AW50">
        <f t="shared" si="37"/>
        <v>0</v>
      </c>
      <c r="AX50">
        <f t="shared" si="38"/>
        <v>0</v>
      </c>
      <c r="AY50">
        <f t="shared" si="39"/>
        <v>0</v>
      </c>
      <c r="AZ50">
        <f t="shared" si="40"/>
        <v>0</v>
      </c>
      <c r="BA50">
        <f t="shared" si="41"/>
        <v>0</v>
      </c>
      <c r="BB50">
        <f t="shared" si="42"/>
        <v>0</v>
      </c>
      <c r="BC50">
        <f t="shared" si="43"/>
        <v>0</v>
      </c>
      <c r="BD50">
        <f t="shared" si="44"/>
        <v>0</v>
      </c>
      <c r="BF50">
        <f t="shared" si="45"/>
        <v>0</v>
      </c>
      <c r="BG50">
        <f t="shared" si="46"/>
        <v>0</v>
      </c>
      <c r="BH50">
        <f t="shared" si="47"/>
        <v>0</v>
      </c>
      <c r="BI50">
        <f t="shared" si="48"/>
        <v>0</v>
      </c>
      <c r="BJ50">
        <f t="shared" si="49"/>
        <v>0</v>
      </c>
      <c r="BK50">
        <f t="shared" si="50"/>
        <v>0</v>
      </c>
      <c r="BL50">
        <f t="shared" si="51"/>
        <v>0</v>
      </c>
      <c r="BM50">
        <f t="shared" si="52"/>
        <v>0</v>
      </c>
      <c r="BN50">
        <f t="shared" si="53"/>
        <v>0</v>
      </c>
      <c r="BO50">
        <f t="shared" si="54"/>
        <v>0</v>
      </c>
      <c r="BP50">
        <f t="shared" si="55"/>
        <v>0</v>
      </c>
      <c r="BQ50">
        <f t="shared" si="56"/>
        <v>0</v>
      </c>
      <c r="BR50">
        <f t="shared" si="57"/>
        <v>0</v>
      </c>
      <c r="BS50">
        <f t="shared" si="58"/>
        <v>0</v>
      </c>
      <c r="BT50">
        <f t="shared" si="59"/>
        <v>0</v>
      </c>
    </row>
    <row r="51" spans="1:72" x14ac:dyDescent="0.25">
      <c r="A51" t="str">
        <f>IF(TRIM(INDEX(games!$A:$A,ROW()))="","",TRIM(INDEX(games!$A:$A,ROW())))</f>
        <v>Auro: A Monster-Bumping Adventure</v>
      </c>
      <c r="B51">
        <f>IF(OR($A51="",INDEX(games!$B:$B,ROW())=""),"",INDEX(games!$B:$B,ROW()))</f>
        <v>2014</v>
      </c>
      <c r="C51" t="str">
        <f>IF(OR($A51="",INDEX(games!$C:$C,ROW())=""),"",INDEX(games!$C:$C,ROW()))</f>
        <v>Strategy</v>
      </c>
      <c r="D51">
        <f t="shared" si="0"/>
        <v>2</v>
      </c>
      <c r="E51">
        <f t="shared" si="1"/>
        <v>2</v>
      </c>
      <c r="F51">
        <f t="shared" si="2"/>
        <v>17</v>
      </c>
      <c r="G51" t="e">
        <f t="shared" si="3"/>
        <v>#N/A</v>
      </c>
      <c r="H51" t="e">
        <f t="shared" si="4"/>
        <v>#N/A</v>
      </c>
      <c r="I51">
        <f t="shared" si="5"/>
        <v>2014</v>
      </c>
      <c r="J51">
        <f t="shared" si="6"/>
        <v>2.391</v>
      </c>
      <c r="K51" t="e">
        <f t="shared" si="7"/>
        <v>#N/A</v>
      </c>
      <c r="L51" t="e">
        <f t="shared" si="8"/>
        <v>#N/A</v>
      </c>
      <c r="M51" t="e">
        <f t="shared" si="9"/>
        <v>#N/A</v>
      </c>
      <c r="N51" t="e">
        <f t="shared" si="10"/>
        <v>#N/A</v>
      </c>
      <c r="O51">
        <f t="shared" si="11"/>
        <v>2.000051</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124</v>
      </c>
      <c r="Z51">
        <f t="shared" si="17"/>
        <v>31</v>
      </c>
      <c r="AA51" t="str">
        <f t="shared" si="18"/>
        <v>Yes</v>
      </c>
      <c r="AB51" t="str">
        <f t="shared" si="19"/>
        <v/>
      </c>
      <c r="AC51" t="str">
        <f t="shared" si="20"/>
        <v/>
      </c>
      <c r="AD51">
        <f t="shared" si="21"/>
        <v>0</v>
      </c>
      <c r="AE51" t="str">
        <f t="shared" si="22"/>
        <v/>
      </c>
      <c r="AG51">
        <f t="shared" si="23"/>
        <v>1</v>
      </c>
      <c r="AH51" t="str">
        <f t="shared" si="24"/>
        <v/>
      </c>
      <c r="AI51" t="str">
        <f t="shared" si="25"/>
        <v/>
      </c>
      <c r="AJ51" t="str">
        <f t="shared" si="26"/>
        <v/>
      </c>
      <c r="AK51">
        <f t="shared" si="27"/>
        <v>1.000051</v>
      </c>
      <c r="AL51" t="str">
        <f>IF($A51="","",INDEX(games!$J:$J,ROW())&amp;"")</f>
        <v/>
      </c>
      <c r="AM51">
        <f>IF($A51="","",SUMPRODUCT($AO51:$BD51,'Map Analysis'!$AN$2^{0,1,2,3,4,5,6,7,8,9,10,11,12,13,14,15}))</f>
        <v>1</v>
      </c>
      <c r="AN51">
        <f t="shared" si="28"/>
        <v>1.0000051000000001</v>
      </c>
      <c r="AO51">
        <f t="shared" si="29"/>
        <v>1</v>
      </c>
      <c r="AP51">
        <f t="shared" si="30"/>
        <v>0</v>
      </c>
      <c r="AQ51">
        <f t="shared" si="31"/>
        <v>0</v>
      </c>
      <c r="AR51">
        <f t="shared" si="32"/>
        <v>0</v>
      </c>
      <c r="AS51">
        <f t="shared" si="33"/>
        <v>0</v>
      </c>
      <c r="AT51">
        <f t="shared" si="34"/>
        <v>0</v>
      </c>
      <c r="AU51">
        <f t="shared" si="35"/>
        <v>0</v>
      </c>
      <c r="AV51">
        <f t="shared" si="36"/>
        <v>0</v>
      </c>
      <c r="AW51">
        <f t="shared" si="37"/>
        <v>0</v>
      </c>
      <c r="AX51">
        <f t="shared" si="38"/>
        <v>0</v>
      </c>
      <c r="AY51">
        <f t="shared" si="39"/>
        <v>0</v>
      </c>
      <c r="AZ51">
        <f t="shared" si="40"/>
        <v>0</v>
      </c>
      <c r="BA51">
        <f t="shared" si="41"/>
        <v>0</v>
      </c>
      <c r="BB51">
        <f t="shared" si="42"/>
        <v>0</v>
      </c>
      <c r="BC51">
        <f t="shared" si="43"/>
        <v>0</v>
      </c>
      <c r="BD51">
        <f t="shared" si="44"/>
        <v>0</v>
      </c>
      <c r="BF51">
        <f t="shared" si="45"/>
        <v>0</v>
      </c>
      <c r="BG51">
        <f t="shared" si="46"/>
        <v>0</v>
      </c>
      <c r="BH51">
        <f t="shared" si="47"/>
        <v>0</v>
      </c>
      <c r="BI51">
        <f t="shared" si="48"/>
        <v>0</v>
      </c>
      <c r="BJ51">
        <f t="shared" si="49"/>
        <v>0</v>
      </c>
      <c r="BK51">
        <f t="shared" si="50"/>
        <v>0</v>
      </c>
      <c r="BL51">
        <f t="shared" si="51"/>
        <v>0</v>
      </c>
      <c r="BM51">
        <f t="shared" si="52"/>
        <v>0</v>
      </c>
      <c r="BN51">
        <f t="shared" si="53"/>
        <v>0</v>
      </c>
      <c r="BO51">
        <f t="shared" si="54"/>
        <v>0</v>
      </c>
      <c r="BP51">
        <f t="shared" si="55"/>
        <v>0</v>
      </c>
      <c r="BQ51">
        <f t="shared" si="56"/>
        <v>0</v>
      </c>
      <c r="BR51">
        <f t="shared" si="57"/>
        <v>0</v>
      </c>
      <c r="BS51">
        <f t="shared" si="58"/>
        <v>0</v>
      </c>
      <c r="BT51">
        <f t="shared" si="59"/>
        <v>0</v>
      </c>
    </row>
    <row r="52" spans="1:72" x14ac:dyDescent="0.25">
      <c r="A52" t="str">
        <f>IF(TRIM(INDEX(games!$A:$A,ROW()))="","",TRIM(INDEX(games!$A:$A,ROW())))</f>
        <v>Auto Rogue</v>
      </c>
      <c r="B52">
        <f>IF(OR($A52="",INDEX(games!$B:$B,ROW())=""),"",INDEX(games!$B:$B,ROW()))</f>
        <v>2025</v>
      </c>
      <c r="C52" t="str">
        <f>IF(OR($A52="",INDEX(games!$C:$C,ROW())=""),"",INDEX(games!$C:$C,ROW()))</f>
        <v>Strategy</v>
      </c>
      <c r="D52">
        <f t="shared" si="0"/>
        <v>0</v>
      </c>
      <c r="E52">
        <f t="shared" si="1"/>
        <v>2</v>
      </c>
      <c r="F52">
        <f t="shared" si="2"/>
        <v>18</v>
      </c>
      <c r="G52" t="e">
        <f t="shared" si="3"/>
        <v>#N/A</v>
      </c>
      <c r="H52" t="e">
        <f t="shared" si="4"/>
        <v>#N/A</v>
      </c>
      <c r="I52">
        <f t="shared" si="5"/>
        <v>2025</v>
      </c>
      <c r="J52">
        <f t="shared" si="6"/>
        <v>2.4140000000000001</v>
      </c>
      <c r="K52" t="e">
        <f t="shared" si="7"/>
        <v>#N/A</v>
      </c>
      <c r="L52" t="e">
        <f t="shared" si="8"/>
        <v>#N/A</v>
      </c>
      <c r="M52" t="e">
        <f t="shared" si="9"/>
        <v>#N/A</v>
      </c>
      <c r="N52" t="e">
        <f t="shared" si="10"/>
        <v>#N/A</v>
      </c>
      <c r="O52">
        <f t="shared" si="11"/>
        <v>5.1999999999999997E-5</v>
      </c>
      <c r="P52" t="str">
        <f>IF(OR($A52="",INDEX(games!$H:$H,ROW())=""),"",INDEX(games!$H:$H,ROW()))</f>
        <v/>
      </c>
      <c r="Q52" t="str">
        <f t="shared" si="12"/>
        <v/>
      </c>
      <c r="T52">
        <f t="shared" si="13"/>
        <v>2020</v>
      </c>
      <c r="U52">
        <f t="shared" si="14"/>
        <v>2024</v>
      </c>
      <c r="V52">
        <f t="shared" si="15"/>
        <v>4</v>
      </c>
      <c r="W52" t="str">
        <f>IF(TRIM(INDEX(connections!$A:$A,ROW()))="","",TRIM(INDEX(connections!$A:$A,ROW())))</f>
        <v>For The Warp</v>
      </c>
      <c r="X52" t="str">
        <f>IF($W52="","",TRIM(INDEX(connections!$B:$B,ROW())))</f>
        <v>Arc Seed</v>
      </c>
      <c r="Y52">
        <f t="shared" si="16"/>
        <v>318</v>
      </c>
      <c r="Z52">
        <f t="shared" si="17"/>
        <v>32</v>
      </c>
      <c r="AA52" t="str">
        <f t="shared" si="18"/>
        <v>Yes</v>
      </c>
      <c r="AB52" t="str">
        <f t="shared" si="19"/>
        <v>Yes</v>
      </c>
      <c r="AC52">
        <f t="shared" si="20"/>
        <v>1</v>
      </c>
      <c r="AD52">
        <f t="shared" si="21"/>
        <v>0</v>
      </c>
      <c r="AE52" t="str">
        <f t="shared" si="22"/>
        <v/>
      </c>
      <c r="AG52">
        <f t="shared" si="23"/>
        <v>0</v>
      </c>
      <c r="AH52" t="str">
        <f t="shared" si="24"/>
        <v/>
      </c>
      <c r="AI52" t="str">
        <f t="shared" si="25"/>
        <v/>
      </c>
      <c r="AJ52" t="str">
        <f t="shared" si="26"/>
        <v/>
      </c>
      <c r="AK52" t="str">
        <f t="shared" si="27"/>
        <v/>
      </c>
      <c r="AL52" t="str">
        <f>IF($A52="","",INDEX(games!$J:$J,ROW())&amp;"")</f>
        <v/>
      </c>
      <c r="AM52">
        <f>IF($A52="","",SUMPRODUCT($AO52:$BD52,'Map Analysis'!$AN$2^{0,1,2,3,4,5,6,7,8,9,10,11,12,13,14,15}))</f>
        <v>0</v>
      </c>
      <c r="AN52">
        <f t="shared" si="28"/>
        <v>5.2000000000000002E-6</v>
      </c>
      <c r="AO52">
        <f t="shared" si="29"/>
        <v>0</v>
      </c>
      <c r="AP52">
        <f t="shared" si="30"/>
        <v>0</v>
      </c>
      <c r="AQ52">
        <f t="shared" si="31"/>
        <v>0</v>
      </c>
      <c r="AR52">
        <f t="shared" si="32"/>
        <v>0</v>
      </c>
      <c r="AS52">
        <f t="shared" si="33"/>
        <v>0</v>
      </c>
      <c r="AT52">
        <f t="shared" si="34"/>
        <v>0</v>
      </c>
      <c r="AU52">
        <f t="shared" si="35"/>
        <v>0</v>
      </c>
      <c r="AV52">
        <f t="shared" si="36"/>
        <v>0</v>
      </c>
      <c r="AW52">
        <f t="shared" si="37"/>
        <v>0</v>
      </c>
      <c r="AX52">
        <f t="shared" si="38"/>
        <v>0</v>
      </c>
      <c r="AY52">
        <f t="shared" si="39"/>
        <v>0</v>
      </c>
      <c r="AZ52">
        <f t="shared" si="40"/>
        <v>0</v>
      </c>
      <c r="BA52">
        <f t="shared" si="41"/>
        <v>0</v>
      </c>
      <c r="BB52">
        <f t="shared" si="42"/>
        <v>0</v>
      </c>
      <c r="BC52">
        <f t="shared" si="43"/>
        <v>0</v>
      </c>
      <c r="BD52">
        <f t="shared" si="44"/>
        <v>0</v>
      </c>
      <c r="BF52">
        <f t="shared" si="45"/>
        <v>0</v>
      </c>
      <c r="BG52">
        <f t="shared" si="46"/>
        <v>0</v>
      </c>
      <c r="BH52">
        <f t="shared" si="47"/>
        <v>0</v>
      </c>
      <c r="BI52">
        <f t="shared" si="48"/>
        <v>0</v>
      </c>
      <c r="BJ52">
        <f t="shared" si="49"/>
        <v>0</v>
      </c>
      <c r="BK52">
        <f t="shared" si="50"/>
        <v>0</v>
      </c>
      <c r="BL52">
        <f t="shared" si="51"/>
        <v>0</v>
      </c>
      <c r="BM52">
        <f t="shared" si="52"/>
        <v>0</v>
      </c>
      <c r="BN52">
        <f t="shared" si="53"/>
        <v>0</v>
      </c>
      <c r="BO52">
        <f t="shared" si="54"/>
        <v>0</v>
      </c>
      <c r="BP52">
        <f t="shared" si="55"/>
        <v>0</v>
      </c>
      <c r="BQ52">
        <f t="shared" si="56"/>
        <v>0</v>
      </c>
      <c r="BR52">
        <f t="shared" si="57"/>
        <v>0</v>
      </c>
      <c r="BS52">
        <f t="shared" si="58"/>
        <v>0</v>
      </c>
      <c r="BT52">
        <f t="shared" si="59"/>
        <v>0</v>
      </c>
    </row>
    <row r="53" spans="1:72" x14ac:dyDescent="0.25">
      <c r="A53" t="str">
        <f>IF(TRIM(INDEX(games!$A:$A,ROW()))="","",TRIM(INDEX(games!$A:$A,ROW())))</f>
        <v>Azure Dreams</v>
      </c>
      <c r="B53">
        <f>IF(OR($A53="",INDEX(games!$B:$B,ROW())=""),"",INDEX(games!$B:$B,ROW()))</f>
        <v>1997</v>
      </c>
      <c r="C53" t="str">
        <f>IF(OR($A53="",INDEX(games!$C:$C,ROW())=""),"",INDEX(games!$C:$C,ROW()))</f>
        <v>Traditional</v>
      </c>
      <c r="D53">
        <f t="shared" si="0"/>
        <v>6</v>
      </c>
      <c r="E53">
        <f t="shared" si="1"/>
        <v>4</v>
      </c>
      <c r="F53">
        <f t="shared" si="2"/>
        <v>19</v>
      </c>
      <c r="G53" t="e">
        <f t="shared" si="3"/>
        <v>#N/A</v>
      </c>
      <c r="H53" t="e">
        <f t="shared" si="4"/>
        <v>#N/A</v>
      </c>
      <c r="I53" t="e">
        <f t="shared" si="5"/>
        <v>#N/A</v>
      </c>
      <c r="J53" t="e">
        <f t="shared" si="6"/>
        <v>#N/A</v>
      </c>
      <c r="K53" t="e">
        <f t="shared" si="7"/>
        <v>#N/A</v>
      </c>
      <c r="L53" t="e">
        <f t="shared" si="8"/>
        <v>#N/A</v>
      </c>
      <c r="M53">
        <f t="shared" si="9"/>
        <v>1997</v>
      </c>
      <c r="N53">
        <f t="shared" si="10"/>
        <v>4.4370000000000003</v>
      </c>
      <c r="O53">
        <f t="shared" si="11"/>
        <v>6.0000530000000003</v>
      </c>
      <c r="P53" t="str">
        <f>IF(OR($A53="",INDEX(games!$H:$H,ROW())=""),"",INDEX(games!$H:$H,ROW()))</f>
        <v>Yes</v>
      </c>
      <c r="Q53">
        <f t="shared" si="12"/>
        <v>6.0000530000000003</v>
      </c>
      <c r="T53">
        <f t="shared" si="13"/>
        <v>2018</v>
      </c>
      <c r="U53">
        <f t="shared" si="14"/>
        <v>2024</v>
      </c>
      <c r="V53">
        <f t="shared" si="15"/>
        <v>6</v>
      </c>
      <c r="W53" t="str">
        <f>IF(TRIM(INDEX(connections!$A:$A,ROW()))="","",TRIM(INDEX(connections!$A:$A,ROW())))</f>
        <v>Into the Breach</v>
      </c>
      <c r="X53" t="str">
        <f>IF($W53="","",TRIM(INDEX(connections!$B:$B,ROW())))</f>
        <v>Arc Seed</v>
      </c>
      <c r="Y53">
        <f t="shared" si="16"/>
        <v>428</v>
      </c>
      <c r="Z53">
        <f t="shared" si="17"/>
        <v>32</v>
      </c>
      <c r="AA53" t="str">
        <f t="shared" si="18"/>
        <v>Yes</v>
      </c>
      <c r="AB53" t="str">
        <f t="shared" si="19"/>
        <v>Yes</v>
      </c>
      <c r="AC53">
        <f t="shared" si="20"/>
        <v>1</v>
      </c>
      <c r="AD53">
        <f t="shared" si="21"/>
        <v>1</v>
      </c>
      <c r="AE53" t="str">
        <f t="shared" si="22"/>
        <v/>
      </c>
      <c r="AG53">
        <f t="shared" si="23"/>
        <v>5</v>
      </c>
      <c r="AH53" t="str">
        <f t="shared" si="24"/>
        <v>Yes</v>
      </c>
      <c r="AI53">
        <f t="shared" si="25"/>
        <v>5</v>
      </c>
      <c r="AJ53">
        <f t="shared" si="26"/>
        <v>5.0000530000000003</v>
      </c>
      <c r="AK53" t="str">
        <f t="shared" si="27"/>
        <v/>
      </c>
      <c r="AL53" t="str">
        <f>IF($A53="","",INDEX(games!$J:$J,ROW())&amp;"")</f>
        <v/>
      </c>
      <c r="AM53">
        <f>IF($A53="","",SUMPRODUCT($AO53:$BD53,'Map Analysis'!$AN$2^{0,1,2,3,4,5,6,7,8,9,10,11,12,13,14,15}))</f>
        <v>5.5</v>
      </c>
      <c r="AN53">
        <f t="shared" si="28"/>
        <v>5.5000052999999998</v>
      </c>
      <c r="AO53">
        <f t="shared" si="29"/>
        <v>5</v>
      </c>
      <c r="AP53">
        <f t="shared" si="30"/>
        <v>1</v>
      </c>
      <c r="AQ53">
        <f t="shared" si="31"/>
        <v>0</v>
      </c>
      <c r="AR53">
        <f t="shared" si="32"/>
        <v>0</v>
      </c>
      <c r="AS53">
        <f t="shared" si="33"/>
        <v>0</v>
      </c>
      <c r="AT53">
        <f t="shared" si="34"/>
        <v>0</v>
      </c>
      <c r="AU53">
        <f t="shared" si="35"/>
        <v>0</v>
      </c>
      <c r="AV53">
        <f t="shared" si="36"/>
        <v>0</v>
      </c>
      <c r="AW53">
        <f t="shared" si="37"/>
        <v>0</v>
      </c>
      <c r="AX53">
        <f t="shared" si="38"/>
        <v>0</v>
      </c>
      <c r="AY53">
        <f t="shared" si="39"/>
        <v>0</v>
      </c>
      <c r="AZ53">
        <f t="shared" si="40"/>
        <v>0</v>
      </c>
      <c r="BA53">
        <f t="shared" si="41"/>
        <v>0</v>
      </c>
      <c r="BB53">
        <f t="shared" si="42"/>
        <v>0</v>
      </c>
      <c r="BC53">
        <f t="shared" si="43"/>
        <v>0</v>
      </c>
      <c r="BD53">
        <f t="shared" si="44"/>
        <v>0</v>
      </c>
      <c r="BF53">
        <f t="shared" si="45"/>
        <v>0</v>
      </c>
      <c r="BG53">
        <f t="shared" si="46"/>
        <v>0</v>
      </c>
      <c r="BH53">
        <f t="shared" si="47"/>
        <v>0</v>
      </c>
      <c r="BI53">
        <f t="shared" si="48"/>
        <v>0</v>
      </c>
      <c r="BJ53">
        <f t="shared" si="49"/>
        <v>0</v>
      </c>
      <c r="BK53">
        <f t="shared" si="50"/>
        <v>0</v>
      </c>
      <c r="BL53">
        <f t="shared" si="51"/>
        <v>0</v>
      </c>
      <c r="BM53">
        <f t="shared" si="52"/>
        <v>0</v>
      </c>
      <c r="BN53">
        <f t="shared" si="53"/>
        <v>0</v>
      </c>
      <c r="BO53">
        <f t="shared" si="54"/>
        <v>0</v>
      </c>
      <c r="BP53">
        <f t="shared" si="55"/>
        <v>0</v>
      </c>
      <c r="BQ53">
        <f t="shared" si="56"/>
        <v>0</v>
      </c>
      <c r="BR53">
        <f t="shared" si="57"/>
        <v>0</v>
      </c>
      <c r="BS53">
        <f t="shared" si="58"/>
        <v>0</v>
      </c>
      <c r="BT53">
        <f t="shared" si="59"/>
        <v>0</v>
      </c>
    </row>
    <row r="54" spans="1:72" x14ac:dyDescent="0.25">
      <c r="A54" t="str">
        <f>IF(TRIM(INDEX(games!$A:$A,ROW()))="","",TRIM(INDEX(games!$A:$A,ROW())))</f>
        <v>Backpack Battles</v>
      </c>
      <c r="B54">
        <f>IF(OR($A54="",INDEX(games!$B:$B,ROW())=""),"",INDEX(games!$B:$B,ROW()))</f>
        <v>2023</v>
      </c>
      <c r="C54" t="str">
        <f>IF(OR($A54="",INDEX(games!$C:$C,ROW())=""),"",INDEX(games!$C:$C,ROW()))</f>
        <v>Strategy</v>
      </c>
      <c r="D54">
        <f t="shared" si="0"/>
        <v>11</v>
      </c>
      <c r="E54">
        <f t="shared" si="1"/>
        <v>2</v>
      </c>
      <c r="F54">
        <f t="shared" si="2"/>
        <v>20</v>
      </c>
      <c r="G54" t="e">
        <f t="shared" si="3"/>
        <v>#N/A</v>
      </c>
      <c r="H54" t="e">
        <f t="shared" si="4"/>
        <v>#N/A</v>
      </c>
      <c r="I54">
        <f t="shared" si="5"/>
        <v>2023</v>
      </c>
      <c r="J54">
        <f t="shared" si="6"/>
        <v>2.46</v>
      </c>
      <c r="K54" t="e">
        <f t="shared" si="7"/>
        <v>#N/A</v>
      </c>
      <c r="L54" t="e">
        <f t="shared" si="8"/>
        <v>#N/A</v>
      </c>
      <c r="M54" t="e">
        <f t="shared" si="9"/>
        <v>#N/A</v>
      </c>
      <c r="N54" t="e">
        <f t="shared" si="10"/>
        <v>#N/A</v>
      </c>
      <c r="O54">
        <f t="shared" si="11"/>
        <v>11.000054</v>
      </c>
      <c r="P54" t="str">
        <f>IF(OR($A54="",INDEX(games!$H:$H,ROW())=""),"",INDEX(games!$H:$H,ROW()))</f>
        <v>Yes</v>
      </c>
      <c r="Q54">
        <f t="shared" si="12"/>
        <v>11.000054</v>
      </c>
      <c r="T54">
        <f t="shared" si="13"/>
        <v>2023</v>
      </c>
      <c r="U54">
        <f t="shared" si="14"/>
        <v>2025</v>
      </c>
      <c r="V54">
        <f t="shared" si="15"/>
        <v>2</v>
      </c>
      <c r="W54" t="str">
        <f>IF(TRIM(INDEX(connections!$A:$A,ROW()))="","",TRIM(INDEX(connections!$A:$A,ROW())))</f>
        <v>Endgame of Devil</v>
      </c>
      <c r="X54" t="str">
        <f>IF($W54="","",TRIM(INDEX(connections!$B:$B,ROW())))</f>
        <v>Arcane Trigger</v>
      </c>
      <c r="Y54">
        <f t="shared" si="16"/>
        <v>289</v>
      </c>
      <c r="Z54">
        <f t="shared" si="17"/>
        <v>33</v>
      </c>
      <c r="AA54" t="str">
        <f t="shared" si="18"/>
        <v>Yes</v>
      </c>
      <c r="AB54" t="str">
        <f t="shared" si="19"/>
        <v/>
      </c>
      <c r="AC54" t="str">
        <f t="shared" si="20"/>
        <v/>
      </c>
      <c r="AD54">
        <f t="shared" si="21"/>
        <v>1</v>
      </c>
      <c r="AE54" t="str">
        <f t="shared" si="22"/>
        <v/>
      </c>
      <c r="AG54">
        <f t="shared" si="23"/>
        <v>6</v>
      </c>
      <c r="AH54" t="str">
        <f t="shared" si="24"/>
        <v>Yes</v>
      </c>
      <c r="AI54">
        <f t="shared" si="25"/>
        <v>6</v>
      </c>
      <c r="AJ54">
        <f t="shared" si="26"/>
        <v>6.0000540000000004</v>
      </c>
      <c r="AK54" t="str">
        <f t="shared" si="27"/>
        <v/>
      </c>
      <c r="AL54" t="str">
        <f>IF($A54="","",INDEX(games!$J:$J,ROW())&amp;"")</f>
        <v>https://store.steampowered.com/app/2427700/Backpack_Battles/</v>
      </c>
      <c r="AM54">
        <f>IF($A54="","",SUMPRODUCT($AO54:$BD54,'Map Analysis'!$AN$2^{0,1,2,3,4,5,6,7,8,9,10,11,12,13,14,15}))</f>
        <v>10</v>
      </c>
      <c r="AN54">
        <f t="shared" si="28"/>
        <v>10.000005399999999</v>
      </c>
      <c r="AO54">
        <f t="shared" si="29"/>
        <v>9</v>
      </c>
      <c r="AP54">
        <f t="shared" si="30"/>
        <v>2</v>
      </c>
      <c r="AQ54">
        <f t="shared" si="31"/>
        <v>0</v>
      </c>
      <c r="AR54">
        <f t="shared" si="32"/>
        <v>0</v>
      </c>
      <c r="AS54">
        <f t="shared" si="33"/>
        <v>0</v>
      </c>
      <c r="AT54">
        <f t="shared" si="34"/>
        <v>0</v>
      </c>
      <c r="AU54">
        <f t="shared" si="35"/>
        <v>0</v>
      </c>
      <c r="AV54">
        <f t="shared" si="36"/>
        <v>0</v>
      </c>
      <c r="AW54">
        <f t="shared" si="37"/>
        <v>0</v>
      </c>
      <c r="AX54">
        <f t="shared" si="38"/>
        <v>0</v>
      </c>
      <c r="AY54">
        <f t="shared" si="39"/>
        <v>0</v>
      </c>
      <c r="AZ54">
        <f t="shared" si="40"/>
        <v>0</v>
      </c>
      <c r="BA54">
        <f t="shared" si="41"/>
        <v>0</v>
      </c>
      <c r="BB54">
        <f t="shared" si="42"/>
        <v>0</v>
      </c>
      <c r="BC54">
        <f t="shared" si="43"/>
        <v>0</v>
      </c>
      <c r="BD54">
        <f t="shared" si="44"/>
        <v>0</v>
      </c>
      <c r="BF54">
        <f t="shared" si="45"/>
        <v>0</v>
      </c>
      <c r="BG54">
        <f t="shared" si="46"/>
        <v>0</v>
      </c>
      <c r="BH54">
        <f t="shared" si="47"/>
        <v>0</v>
      </c>
      <c r="BI54">
        <f t="shared" si="48"/>
        <v>0</v>
      </c>
      <c r="BJ54">
        <f t="shared" si="49"/>
        <v>0</v>
      </c>
      <c r="BK54">
        <f t="shared" si="50"/>
        <v>0</v>
      </c>
      <c r="BL54">
        <f t="shared" si="51"/>
        <v>0</v>
      </c>
      <c r="BM54">
        <f t="shared" si="52"/>
        <v>0</v>
      </c>
      <c r="BN54">
        <f t="shared" si="53"/>
        <v>0</v>
      </c>
      <c r="BO54">
        <f t="shared" si="54"/>
        <v>0</v>
      </c>
      <c r="BP54">
        <f t="shared" si="55"/>
        <v>0</v>
      </c>
      <c r="BQ54">
        <f t="shared" si="56"/>
        <v>0</v>
      </c>
      <c r="BR54">
        <f t="shared" si="57"/>
        <v>0</v>
      </c>
      <c r="BS54">
        <f t="shared" si="58"/>
        <v>0</v>
      </c>
      <c r="BT54">
        <f t="shared" si="59"/>
        <v>0</v>
      </c>
    </row>
    <row r="55" spans="1:72" x14ac:dyDescent="0.25">
      <c r="A55" t="str">
        <f>IF(TRIM(INDEX(games!$A:$A,ROW()))="","",TRIM(INDEX(games!$A:$A,ROW())))</f>
        <v>Backpack Hero</v>
      </c>
      <c r="B55">
        <f>IF(OR($A55="",INDEX(games!$B:$B,ROW())=""),"",INDEX(games!$B:$B,ROW()))</f>
        <v>2022</v>
      </c>
      <c r="C55" t="str">
        <f>IF(OR($A55="",INDEX(games!$C:$C,ROW())=""),"",INDEX(games!$C:$C,ROW()))</f>
        <v>Deckbuilder</v>
      </c>
      <c r="D55">
        <f t="shared" si="0"/>
        <v>12</v>
      </c>
      <c r="E55">
        <f t="shared" si="1"/>
        <v>3</v>
      </c>
      <c r="F55">
        <f t="shared" si="2"/>
        <v>21</v>
      </c>
      <c r="G55" t="e">
        <f t="shared" si="3"/>
        <v>#N/A</v>
      </c>
      <c r="H55" t="e">
        <f t="shared" si="4"/>
        <v>#N/A</v>
      </c>
      <c r="I55" t="e">
        <f t="shared" si="5"/>
        <v>#N/A</v>
      </c>
      <c r="J55" t="e">
        <f t="shared" si="6"/>
        <v>#N/A</v>
      </c>
      <c r="K55">
        <f t="shared" si="7"/>
        <v>2022</v>
      </c>
      <c r="L55">
        <f t="shared" si="8"/>
        <v>3.4830000000000001</v>
      </c>
      <c r="M55" t="e">
        <f t="shared" si="9"/>
        <v>#N/A</v>
      </c>
      <c r="N55" t="e">
        <f t="shared" si="10"/>
        <v>#N/A</v>
      </c>
      <c r="O55">
        <f t="shared" si="11"/>
        <v>12.000055</v>
      </c>
      <c r="P55" t="str">
        <f>IF(OR($A55="",INDEX(games!$H:$H,ROW())=""),"",INDEX(games!$H:$H,ROW()))</f>
        <v>Yes</v>
      </c>
      <c r="Q55">
        <f t="shared" si="12"/>
        <v>12.000055</v>
      </c>
      <c r="T55">
        <f t="shared" si="13"/>
        <v>2012</v>
      </c>
      <c r="U55">
        <f t="shared" si="14"/>
        <v>2020</v>
      </c>
      <c r="V55">
        <f t="shared" si="15"/>
        <v>8</v>
      </c>
      <c r="W55" t="str">
        <f>IF(TRIM(INDEX(connections!$A:$A,ROW()))="","",TRIM(INDEX(connections!$A:$A,ROW())))</f>
        <v>FTL</v>
      </c>
      <c r="X55" t="str">
        <f>IF($W55="","",TRIM(INDEX(connections!$B:$B,ROW())))</f>
        <v>Arcanium: Rise of Akhan</v>
      </c>
      <c r="Y55">
        <f t="shared" si="16"/>
        <v>326</v>
      </c>
      <c r="Z55">
        <f t="shared" si="17"/>
        <v>34</v>
      </c>
      <c r="AA55" t="str">
        <f t="shared" si="18"/>
        <v>Yes</v>
      </c>
      <c r="AB55" t="str">
        <f t="shared" si="19"/>
        <v>Yes</v>
      </c>
      <c r="AC55">
        <f t="shared" si="20"/>
        <v>1</v>
      </c>
      <c r="AD55">
        <f t="shared" si="21"/>
        <v>1</v>
      </c>
      <c r="AE55" t="str">
        <f t="shared" si="22"/>
        <v/>
      </c>
      <c r="AG55">
        <f t="shared" si="23"/>
        <v>9</v>
      </c>
      <c r="AH55" t="str">
        <f t="shared" si="24"/>
        <v>Yes</v>
      </c>
      <c r="AI55">
        <f t="shared" si="25"/>
        <v>9</v>
      </c>
      <c r="AJ55">
        <f t="shared" si="26"/>
        <v>9.0000549999999997</v>
      </c>
      <c r="AK55" t="str">
        <f t="shared" si="27"/>
        <v/>
      </c>
      <c r="AL55" t="str">
        <f>IF($A55="","",INDEX(games!$J:$J,ROW())&amp;"")</f>
        <v>https://store.steampowered.com/app/1970580/Backpack_Hero/</v>
      </c>
      <c r="AM55">
        <f>IF($A55="","",SUMPRODUCT($AO55:$BD55,'Map Analysis'!$AN$2^{0,1,2,3,4,5,6,7,8,9,10,11,12,13,14,15}))</f>
        <v>12</v>
      </c>
      <c r="AN55">
        <f t="shared" si="28"/>
        <v>12.0000055</v>
      </c>
      <c r="AO55">
        <f t="shared" si="29"/>
        <v>7</v>
      </c>
      <c r="AP55">
        <f t="shared" si="30"/>
        <v>9</v>
      </c>
      <c r="AQ55">
        <f t="shared" si="31"/>
        <v>2</v>
      </c>
      <c r="AR55">
        <f t="shared" si="32"/>
        <v>0</v>
      </c>
      <c r="AS55">
        <f t="shared" si="33"/>
        <v>0</v>
      </c>
      <c r="AT55">
        <f t="shared" si="34"/>
        <v>0</v>
      </c>
      <c r="AU55">
        <f t="shared" si="35"/>
        <v>0</v>
      </c>
      <c r="AV55">
        <f t="shared" si="36"/>
        <v>0</v>
      </c>
      <c r="AW55">
        <f t="shared" si="37"/>
        <v>0</v>
      </c>
      <c r="AX55">
        <f t="shared" si="38"/>
        <v>0</v>
      </c>
      <c r="AY55">
        <f t="shared" si="39"/>
        <v>0</v>
      </c>
      <c r="AZ55">
        <f t="shared" si="40"/>
        <v>0</v>
      </c>
      <c r="BA55">
        <f t="shared" si="41"/>
        <v>0</v>
      </c>
      <c r="BB55">
        <f t="shared" si="42"/>
        <v>0</v>
      </c>
      <c r="BC55">
        <f t="shared" si="43"/>
        <v>0</v>
      </c>
      <c r="BD55">
        <f t="shared" si="44"/>
        <v>0</v>
      </c>
      <c r="BF55">
        <f t="shared" si="45"/>
        <v>0</v>
      </c>
      <c r="BG55">
        <f t="shared" si="46"/>
        <v>0</v>
      </c>
      <c r="BH55">
        <f t="shared" si="47"/>
        <v>0</v>
      </c>
      <c r="BI55">
        <f t="shared" si="48"/>
        <v>0</v>
      </c>
      <c r="BJ55">
        <f t="shared" si="49"/>
        <v>0</v>
      </c>
      <c r="BK55">
        <f t="shared" si="50"/>
        <v>0</v>
      </c>
      <c r="BL55">
        <f t="shared" si="51"/>
        <v>0</v>
      </c>
      <c r="BM55">
        <f t="shared" si="52"/>
        <v>0</v>
      </c>
      <c r="BN55">
        <f t="shared" si="53"/>
        <v>0</v>
      </c>
      <c r="BO55">
        <f t="shared" si="54"/>
        <v>0</v>
      </c>
      <c r="BP55">
        <f t="shared" si="55"/>
        <v>0</v>
      </c>
      <c r="BQ55">
        <f t="shared" si="56"/>
        <v>0</v>
      </c>
      <c r="BR55">
        <f t="shared" si="57"/>
        <v>0</v>
      </c>
      <c r="BS55">
        <f t="shared" si="58"/>
        <v>0</v>
      </c>
      <c r="BT55">
        <f t="shared" si="59"/>
        <v>0</v>
      </c>
    </row>
    <row r="56" spans="1:72" x14ac:dyDescent="0.25">
      <c r="A56" t="str">
        <f>IF(TRIM(INDEX(games!$A:$A,ROW()))="","",TRIM(INDEX(games!$A:$A,ROW())))</f>
        <v>Bad North</v>
      </c>
      <c r="B56">
        <f>IF(OR($A56="",INDEX(games!$B:$B,ROW())=""),"",INDEX(games!$B:$B,ROW()))</f>
        <v>2018</v>
      </c>
      <c r="C56" t="str">
        <f>IF(OR($A56="",INDEX(games!$C:$C,ROW())=""),"",INDEX(games!$C:$C,ROW()))</f>
        <v>Strategy</v>
      </c>
      <c r="D56">
        <f t="shared" si="0"/>
        <v>3</v>
      </c>
      <c r="E56">
        <f t="shared" si="1"/>
        <v>2</v>
      </c>
      <c r="F56">
        <f t="shared" si="2"/>
        <v>22</v>
      </c>
      <c r="G56" t="e">
        <f t="shared" si="3"/>
        <v>#N/A</v>
      </c>
      <c r="H56" t="e">
        <f t="shared" si="4"/>
        <v>#N/A</v>
      </c>
      <c r="I56">
        <f t="shared" si="5"/>
        <v>2018</v>
      </c>
      <c r="J56">
        <f t="shared" si="6"/>
        <v>2.5060000000000002</v>
      </c>
      <c r="K56" t="e">
        <f t="shared" si="7"/>
        <v>#N/A</v>
      </c>
      <c r="L56" t="e">
        <f t="shared" si="8"/>
        <v>#N/A</v>
      </c>
      <c r="M56" t="e">
        <f t="shared" si="9"/>
        <v>#N/A</v>
      </c>
      <c r="N56" t="e">
        <f t="shared" si="10"/>
        <v>#N/A</v>
      </c>
      <c r="O56">
        <f t="shared" si="11"/>
        <v>3.0000559999999998</v>
      </c>
      <c r="P56" t="str">
        <f>IF(OR($A56="",INDEX(games!$H:$H,ROW())=""),"",INDEX(games!$H:$H,ROW()))</f>
        <v>Yes</v>
      </c>
      <c r="Q56">
        <f t="shared" si="12"/>
        <v>3.0000559999999998</v>
      </c>
      <c r="T56">
        <f t="shared" si="13"/>
        <v>2017</v>
      </c>
      <c r="U56">
        <f t="shared" si="14"/>
        <v>2020</v>
      </c>
      <c r="V56">
        <f t="shared" si="15"/>
        <v>3</v>
      </c>
      <c r="W56" t="str">
        <f>IF(TRIM(INDEX(connections!$A:$A,ROW()))="","",TRIM(INDEX(connections!$A:$A,ROW())))</f>
        <v>Slay the Spire</v>
      </c>
      <c r="X56" t="str">
        <f>IF($W56="","",TRIM(INDEX(connections!$B:$B,ROW())))</f>
        <v>Arcanium: Rise of Akhan</v>
      </c>
      <c r="Y56">
        <f t="shared" si="16"/>
        <v>772</v>
      </c>
      <c r="Z56">
        <f t="shared" si="17"/>
        <v>34</v>
      </c>
      <c r="AA56" t="str">
        <f t="shared" si="18"/>
        <v>Yes</v>
      </c>
      <c r="AB56" t="str">
        <f t="shared" si="19"/>
        <v>Yes</v>
      </c>
      <c r="AC56">
        <f t="shared" si="20"/>
        <v>1</v>
      </c>
      <c r="AD56">
        <f t="shared" si="21"/>
        <v>0</v>
      </c>
      <c r="AE56" t="str">
        <f t="shared" si="22"/>
        <v/>
      </c>
      <c r="AG56">
        <f t="shared" si="23"/>
        <v>0</v>
      </c>
      <c r="AH56" t="str">
        <f t="shared" si="24"/>
        <v/>
      </c>
      <c r="AI56" t="str">
        <f t="shared" si="25"/>
        <v/>
      </c>
      <c r="AJ56" t="str">
        <f t="shared" si="26"/>
        <v/>
      </c>
      <c r="AK56" t="str">
        <f t="shared" si="27"/>
        <v/>
      </c>
      <c r="AL56" t="str">
        <f>IF($A56="","",INDEX(games!$J:$J,ROW())&amp;"")</f>
        <v>https://store.steampowered.com/app/688420/Bad_North_Jotunn_Edition/</v>
      </c>
      <c r="AM56">
        <f>IF($A56="","",SUMPRODUCT($AO56:$BD56,'Map Analysis'!$AN$2^{0,1,2,3,4,5,6,7,8,9,10,11,12,13,14,15}))</f>
        <v>3</v>
      </c>
      <c r="AN56">
        <f t="shared" si="28"/>
        <v>3.0000056000000002</v>
      </c>
      <c r="AO56">
        <f t="shared" si="29"/>
        <v>3</v>
      </c>
      <c r="AP56">
        <f t="shared" si="30"/>
        <v>0</v>
      </c>
      <c r="AQ56">
        <f t="shared" si="31"/>
        <v>0</v>
      </c>
      <c r="AR56">
        <f t="shared" si="32"/>
        <v>0</v>
      </c>
      <c r="AS56">
        <f t="shared" si="33"/>
        <v>0</v>
      </c>
      <c r="AT56">
        <f t="shared" si="34"/>
        <v>0</v>
      </c>
      <c r="AU56">
        <f t="shared" si="35"/>
        <v>0</v>
      </c>
      <c r="AV56">
        <f t="shared" si="36"/>
        <v>0</v>
      </c>
      <c r="AW56">
        <f t="shared" si="37"/>
        <v>0</v>
      </c>
      <c r="AX56">
        <f t="shared" si="38"/>
        <v>0</v>
      </c>
      <c r="AY56">
        <f t="shared" si="39"/>
        <v>0</v>
      </c>
      <c r="AZ56">
        <f t="shared" si="40"/>
        <v>0</v>
      </c>
      <c r="BA56">
        <f t="shared" si="41"/>
        <v>0</v>
      </c>
      <c r="BB56">
        <f t="shared" si="42"/>
        <v>0</v>
      </c>
      <c r="BC56">
        <f t="shared" si="43"/>
        <v>0</v>
      </c>
      <c r="BD56">
        <f t="shared" si="44"/>
        <v>0</v>
      </c>
      <c r="BF56">
        <f t="shared" si="45"/>
        <v>0</v>
      </c>
      <c r="BG56">
        <f t="shared" si="46"/>
        <v>0</v>
      </c>
      <c r="BH56">
        <f t="shared" si="47"/>
        <v>0</v>
      </c>
      <c r="BI56">
        <f t="shared" si="48"/>
        <v>0</v>
      </c>
      <c r="BJ56">
        <f t="shared" si="49"/>
        <v>0</v>
      </c>
      <c r="BK56">
        <f t="shared" si="50"/>
        <v>0</v>
      </c>
      <c r="BL56">
        <f t="shared" si="51"/>
        <v>0</v>
      </c>
      <c r="BM56">
        <f t="shared" si="52"/>
        <v>0</v>
      </c>
      <c r="BN56">
        <f t="shared" si="53"/>
        <v>0</v>
      </c>
      <c r="BO56">
        <f t="shared" si="54"/>
        <v>0</v>
      </c>
      <c r="BP56">
        <f t="shared" si="55"/>
        <v>0</v>
      </c>
      <c r="BQ56">
        <f t="shared" si="56"/>
        <v>0</v>
      </c>
      <c r="BR56">
        <f t="shared" si="57"/>
        <v>0</v>
      </c>
      <c r="BS56">
        <f t="shared" si="58"/>
        <v>0</v>
      </c>
      <c r="BT56">
        <f t="shared" si="59"/>
        <v>0</v>
      </c>
    </row>
    <row r="57" spans="1:72" x14ac:dyDescent="0.25">
      <c r="A57" t="str">
        <f>IF(TRIM(INDEX(games!$A:$A,ROW()))="","",TRIM(INDEX(games!$A:$A,ROW())))</f>
        <v>Balatro</v>
      </c>
      <c r="B57">
        <f>IF(OR($A57="",INDEX(games!$B:$B,ROW())=""),"",INDEX(games!$B:$B,ROW()))</f>
        <v>2023</v>
      </c>
      <c r="C57" t="str">
        <f>IF(OR($A57="",INDEX(games!$C:$C,ROW())=""),"",INDEX(games!$C:$C,ROW()))</f>
        <v>Deckbuilder</v>
      </c>
      <c r="D57">
        <f t="shared" si="0"/>
        <v>62</v>
      </c>
      <c r="E57">
        <f t="shared" si="1"/>
        <v>3</v>
      </c>
      <c r="F57">
        <f t="shared" si="2"/>
        <v>23</v>
      </c>
      <c r="G57" t="e">
        <f t="shared" si="3"/>
        <v>#N/A</v>
      </c>
      <c r="H57" t="e">
        <f t="shared" si="4"/>
        <v>#N/A</v>
      </c>
      <c r="I57" t="e">
        <f t="shared" si="5"/>
        <v>#N/A</v>
      </c>
      <c r="J57" t="e">
        <f t="shared" si="6"/>
        <v>#N/A</v>
      </c>
      <c r="K57">
        <f t="shared" si="7"/>
        <v>2023</v>
      </c>
      <c r="L57">
        <f t="shared" si="8"/>
        <v>3.5289999999999999</v>
      </c>
      <c r="M57" t="e">
        <f t="shared" si="9"/>
        <v>#N/A</v>
      </c>
      <c r="N57" t="e">
        <f t="shared" si="10"/>
        <v>#N/A</v>
      </c>
      <c r="O57">
        <f t="shared" si="11"/>
        <v>62.000056999999998</v>
      </c>
      <c r="P57" t="str">
        <f>IF(OR($A57="",INDEX(games!$H:$H,ROW())=""),"",INDEX(games!$H:$H,ROW()))</f>
        <v>Yes</v>
      </c>
      <c r="Q57">
        <f t="shared" si="12"/>
        <v>62.000056999999998</v>
      </c>
      <c r="T57">
        <f t="shared" si="13"/>
        <v>2019</v>
      </c>
      <c r="U57">
        <f t="shared" si="14"/>
        <v>2026</v>
      </c>
      <c r="V57">
        <f t="shared" si="15"/>
        <v>7</v>
      </c>
      <c r="W57" t="str">
        <f>IF(TRIM(INDEX(connections!$A:$A,ROW()))="","",TRIM(INDEX(connections!$A:$A,ROW())))</f>
        <v>Dicey Dungeons</v>
      </c>
      <c r="X57" t="str">
        <f>IF($W57="","",TRIM(INDEX(connections!$B:$B,ROW())))</f>
        <v>Archon Soul</v>
      </c>
      <c r="Y57">
        <f t="shared" si="16"/>
        <v>234</v>
      </c>
      <c r="Z57">
        <f t="shared" si="17"/>
        <v>35</v>
      </c>
      <c r="AA57" t="str">
        <f t="shared" si="18"/>
        <v>Yes</v>
      </c>
      <c r="AB57" t="str">
        <f t="shared" si="19"/>
        <v/>
      </c>
      <c r="AC57" t="str">
        <f t="shared" si="20"/>
        <v/>
      </c>
      <c r="AD57">
        <f t="shared" si="21"/>
        <v>0</v>
      </c>
      <c r="AE57" t="str">
        <f t="shared" si="22"/>
        <v/>
      </c>
      <c r="AG57">
        <f t="shared" si="23"/>
        <v>23</v>
      </c>
      <c r="AH57" t="str">
        <f t="shared" si="24"/>
        <v>Yes</v>
      </c>
      <c r="AI57">
        <f t="shared" si="25"/>
        <v>23</v>
      </c>
      <c r="AJ57">
        <f t="shared" si="26"/>
        <v>23.000057000000002</v>
      </c>
      <c r="AK57" t="str">
        <f t="shared" si="27"/>
        <v/>
      </c>
      <c r="AL57" t="str">
        <f>IF($A57="","",INDEX(games!$J:$J,ROW())&amp;"")</f>
        <v>https://store.steampowered.com/app/2379780/Balatro/</v>
      </c>
      <c r="AM57">
        <f>IF($A57="","",SUMPRODUCT($AO57:$BD57,'Map Analysis'!$AN$2^{0,1,2,3,4,5,6,7,8,9,10,11,12,13,14,15}))</f>
        <v>61</v>
      </c>
      <c r="AN57">
        <f t="shared" si="28"/>
        <v>61.000005700000003</v>
      </c>
      <c r="AO57">
        <f t="shared" si="29"/>
        <v>60</v>
      </c>
      <c r="AP57">
        <f t="shared" si="30"/>
        <v>2</v>
      </c>
      <c r="AQ57">
        <f t="shared" si="31"/>
        <v>0</v>
      </c>
      <c r="AR57">
        <f t="shared" si="32"/>
        <v>0</v>
      </c>
      <c r="AS57">
        <f t="shared" si="33"/>
        <v>0</v>
      </c>
      <c r="AT57">
        <f t="shared" si="34"/>
        <v>0</v>
      </c>
      <c r="AU57">
        <f t="shared" si="35"/>
        <v>0</v>
      </c>
      <c r="AV57">
        <f t="shared" si="36"/>
        <v>0</v>
      </c>
      <c r="AW57">
        <f t="shared" si="37"/>
        <v>0</v>
      </c>
      <c r="AX57">
        <f t="shared" si="38"/>
        <v>0</v>
      </c>
      <c r="AY57">
        <f t="shared" si="39"/>
        <v>0</v>
      </c>
      <c r="AZ57">
        <f t="shared" si="40"/>
        <v>0</v>
      </c>
      <c r="BA57">
        <f t="shared" si="41"/>
        <v>0</v>
      </c>
      <c r="BB57">
        <f t="shared" si="42"/>
        <v>0</v>
      </c>
      <c r="BC57">
        <f t="shared" si="43"/>
        <v>0</v>
      </c>
      <c r="BD57">
        <f t="shared" si="44"/>
        <v>0</v>
      </c>
      <c r="BF57">
        <f t="shared" si="45"/>
        <v>0</v>
      </c>
      <c r="BG57">
        <f t="shared" si="46"/>
        <v>0</v>
      </c>
      <c r="BH57">
        <f t="shared" si="47"/>
        <v>0</v>
      </c>
      <c r="BI57">
        <f t="shared" si="48"/>
        <v>0</v>
      </c>
      <c r="BJ57">
        <f t="shared" si="49"/>
        <v>0</v>
      </c>
      <c r="BK57">
        <f t="shared" si="50"/>
        <v>0</v>
      </c>
      <c r="BL57">
        <f t="shared" si="51"/>
        <v>0</v>
      </c>
      <c r="BM57">
        <f t="shared" si="52"/>
        <v>0</v>
      </c>
      <c r="BN57">
        <f t="shared" si="53"/>
        <v>0</v>
      </c>
      <c r="BO57">
        <f t="shared" si="54"/>
        <v>0</v>
      </c>
      <c r="BP57">
        <f t="shared" si="55"/>
        <v>0</v>
      </c>
      <c r="BQ57">
        <f t="shared" si="56"/>
        <v>0</v>
      </c>
      <c r="BR57">
        <f t="shared" si="57"/>
        <v>0</v>
      </c>
      <c r="BS57">
        <f t="shared" si="58"/>
        <v>0</v>
      </c>
      <c r="BT57">
        <f t="shared" si="59"/>
        <v>0</v>
      </c>
    </row>
    <row r="58" spans="1:72" x14ac:dyDescent="0.25">
      <c r="A58" t="str">
        <f>IF(TRIM(INDEX(games!$A:$A,ROW()))="","",TRIM(INDEX(games!$A:$A,ROW())))</f>
        <v>Baldi's Basics Plus</v>
      </c>
      <c r="B58">
        <f>IF(OR($A58="",INDEX(games!$B:$B,ROW())=""),"",INDEX(games!$B:$B,ROW()))</f>
        <v>2020</v>
      </c>
      <c r="C58" t="str">
        <f>IF(OR($A58="",INDEX(games!$C:$C,ROW())=""),"",INDEX(games!$C:$C,ROW()))</f>
        <v>Strategy</v>
      </c>
      <c r="D58">
        <f t="shared" si="0"/>
        <v>1</v>
      </c>
      <c r="E58">
        <f t="shared" si="1"/>
        <v>2</v>
      </c>
      <c r="F58">
        <f t="shared" si="2"/>
        <v>24</v>
      </c>
      <c r="G58" t="e">
        <f t="shared" si="3"/>
        <v>#N/A</v>
      </c>
      <c r="H58" t="e">
        <f t="shared" si="4"/>
        <v>#N/A</v>
      </c>
      <c r="I58">
        <f t="shared" si="5"/>
        <v>2020</v>
      </c>
      <c r="J58">
        <f t="shared" si="6"/>
        <v>2.552</v>
      </c>
      <c r="K58" t="e">
        <f t="shared" si="7"/>
        <v>#N/A</v>
      </c>
      <c r="L58" t="e">
        <f t="shared" si="8"/>
        <v>#N/A</v>
      </c>
      <c r="M58" t="e">
        <f t="shared" si="9"/>
        <v>#N/A</v>
      </c>
      <c r="N58" t="e">
        <f t="shared" si="10"/>
        <v>#N/A</v>
      </c>
      <c r="O58">
        <f t="shared" si="11"/>
        <v>1.0000579999999999</v>
      </c>
      <c r="P58" t="str">
        <f>IF(OR($A58="",INDEX(games!$H:$H,ROW())=""),"",INDEX(games!$H:$H,ROW()))</f>
        <v/>
      </c>
      <c r="Q58" t="str">
        <f t="shared" si="12"/>
        <v/>
      </c>
      <c r="T58">
        <f t="shared" si="13"/>
        <v>2017</v>
      </c>
      <c r="U58">
        <f t="shared" si="14"/>
        <v>2026</v>
      </c>
      <c r="V58">
        <f t="shared" si="15"/>
        <v>9</v>
      </c>
      <c r="W58" t="str">
        <f>IF(TRIM(INDEX(connections!$A:$A,ROW()))="","",TRIM(INDEX(connections!$A:$A,ROW())))</f>
        <v>Slay the Spire</v>
      </c>
      <c r="X58" t="str">
        <f>IF($W58="","",TRIM(INDEX(connections!$B:$B,ROW())))</f>
        <v>Archon Soul</v>
      </c>
      <c r="Y58">
        <f t="shared" si="16"/>
        <v>772</v>
      </c>
      <c r="Z58">
        <f t="shared" si="17"/>
        <v>35</v>
      </c>
      <c r="AA58" t="str">
        <f t="shared" si="18"/>
        <v>Yes</v>
      </c>
      <c r="AB58" t="str">
        <f t="shared" si="19"/>
        <v/>
      </c>
      <c r="AC58" t="str">
        <f t="shared" si="20"/>
        <v/>
      </c>
      <c r="AD58">
        <f t="shared" si="21"/>
        <v>0</v>
      </c>
      <c r="AE58" t="str">
        <f t="shared" si="22"/>
        <v/>
      </c>
      <c r="AG58">
        <f t="shared" si="23"/>
        <v>1</v>
      </c>
      <c r="AH58" t="str">
        <f t="shared" si="24"/>
        <v/>
      </c>
      <c r="AI58" t="str">
        <f t="shared" si="25"/>
        <v/>
      </c>
      <c r="AJ58" t="str">
        <f t="shared" si="26"/>
        <v/>
      </c>
      <c r="AK58">
        <f t="shared" si="27"/>
        <v>1.0000579999999999</v>
      </c>
      <c r="AL58" t="str">
        <f>IF($A58="","",INDEX(games!$J:$J,ROW())&amp;"")</f>
        <v/>
      </c>
      <c r="AM58">
        <f>IF($A58="","",SUMPRODUCT($AO58:$BD58,'Map Analysis'!$AN$2^{0,1,2,3,4,5,6,7,8,9,10,11,12,13,14,15}))</f>
        <v>0</v>
      </c>
      <c r="AN58">
        <f t="shared" si="28"/>
        <v>5.8000000000000004E-6</v>
      </c>
      <c r="AO58">
        <f t="shared" si="29"/>
        <v>0</v>
      </c>
      <c r="AP58">
        <f t="shared" si="30"/>
        <v>0</v>
      </c>
      <c r="AQ58">
        <f t="shared" si="31"/>
        <v>0</v>
      </c>
      <c r="AR58">
        <f t="shared" si="32"/>
        <v>0</v>
      </c>
      <c r="AS58">
        <f t="shared" si="33"/>
        <v>0</v>
      </c>
      <c r="AT58">
        <f t="shared" si="34"/>
        <v>0</v>
      </c>
      <c r="AU58">
        <f t="shared" si="35"/>
        <v>0</v>
      </c>
      <c r="AV58">
        <f t="shared" si="36"/>
        <v>0</v>
      </c>
      <c r="AW58">
        <f t="shared" si="37"/>
        <v>0</v>
      </c>
      <c r="AX58">
        <f t="shared" si="38"/>
        <v>0</v>
      </c>
      <c r="AY58">
        <f t="shared" si="39"/>
        <v>0</v>
      </c>
      <c r="AZ58">
        <f t="shared" si="40"/>
        <v>0</v>
      </c>
      <c r="BA58">
        <f t="shared" si="41"/>
        <v>0</v>
      </c>
      <c r="BB58">
        <f t="shared" si="42"/>
        <v>0</v>
      </c>
      <c r="BC58">
        <f t="shared" si="43"/>
        <v>0</v>
      </c>
      <c r="BD58">
        <f t="shared" si="44"/>
        <v>0</v>
      </c>
      <c r="BF58">
        <f t="shared" si="45"/>
        <v>0</v>
      </c>
      <c r="BG58">
        <f t="shared" si="46"/>
        <v>0</v>
      </c>
      <c r="BH58">
        <f t="shared" si="47"/>
        <v>0</v>
      </c>
      <c r="BI58">
        <f t="shared" si="48"/>
        <v>0</v>
      </c>
      <c r="BJ58">
        <f t="shared" si="49"/>
        <v>0</v>
      </c>
      <c r="BK58">
        <f t="shared" si="50"/>
        <v>0</v>
      </c>
      <c r="BL58">
        <f t="shared" si="51"/>
        <v>0</v>
      </c>
      <c r="BM58">
        <f t="shared" si="52"/>
        <v>0</v>
      </c>
      <c r="BN58">
        <f t="shared" si="53"/>
        <v>0</v>
      </c>
      <c r="BO58">
        <f t="shared" si="54"/>
        <v>0</v>
      </c>
      <c r="BP58">
        <f t="shared" si="55"/>
        <v>0</v>
      </c>
      <c r="BQ58">
        <f t="shared" si="56"/>
        <v>0</v>
      </c>
      <c r="BR58">
        <f t="shared" si="57"/>
        <v>0</v>
      </c>
      <c r="BS58">
        <f t="shared" si="58"/>
        <v>0</v>
      </c>
      <c r="BT58">
        <f t="shared" si="59"/>
        <v>0</v>
      </c>
    </row>
    <row r="59" spans="1:72" x14ac:dyDescent="0.25">
      <c r="A59" t="str">
        <f>IF(TRIM(INDEX(games!$A:$A,ROW()))="","",TRIM(INDEX(games!$A:$A,ROW())))</f>
        <v>Ball x Pit</v>
      </c>
      <c r="B59">
        <f>IF(OR($A59="",INDEX(games!$B:$B,ROW())=""),"",INDEX(games!$B:$B,ROW()))</f>
        <v>2025</v>
      </c>
      <c r="C59" t="str">
        <f>IF(OR($A59="",INDEX(games!$C:$C,ROW())=""),"",INDEX(games!$C:$C,ROW()))</f>
        <v>Action</v>
      </c>
      <c r="D59">
        <f t="shared" si="0"/>
        <v>4</v>
      </c>
      <c r="E59">
        <f t="shared" si="1"/>
        <v>1</v>
      </c>
      <c r="F59">
        <f t="shared" si="2"/>
        <v>25</v>
      </c>
      <c r="G59">
        <f t="shared" si="3"/>
        <v>2025</v>
      </c>
      <c r="H59">
        <f t="shared" si="4"/>
        <v>1.575</v>
      </c>
      <c r="I59" t="e">
        <f t="shared" si="5"/>
        <v>#N/A</v>
      </c>
      <c r="J59" t="e">
        <f t="shared" si="6"/>
        <v>#N/A</v>
      </c>
      <c r="K59" t="e">
        <f t="shared" si="7"/>
        <v>#N/A</v>
      </c>
      <c r="L59" t="e">
        <f t="shared" si="8"/>
        <v>#N/A</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941</v>
      </c>
      <c r="Z59">
        <f t="shared" si="17"/>
        <v>36</v>
      </c>
      <c r="AA59" t="str">
        <f t="shared" si="18"/>
        <v>Yes</v>
      </c>
      <c r="AB59" t="str">
        <f t="shared" si="19"/>
        <v>Yes</v>
      </c>
      <c r="AC59">
        <f t="shared" si="20"/>
        <v>1</v>
      </c>
      <c r="AD59">
        <f t="shared" si="21"/>
        <v>0</v>
      </c>
      <c r="AE59" t="str">
        <f t="shared" si="22"/>
        <v/>
      </c>
      <c r="AG59">
        <f t="shared" si="23"/>
        <v>2</v>
      </c>
      <c r="AH59" t="str">
        <f t="shared" si="24"/>
        <v>Yes</v>
      </c>
      <c r="AI59">
        <f t="shared" si="25"/>
        <v>2</v>
      </c>
      <c r="AJ59">
        <f t="shared" si="26"/>
        <v>2.0000589999999998</v>
      </c>
      <c r="AK59" t="str">
        <f t="shared" si="27"/>
        <v/>
      </c>
      <c r="AL59" t="str">
        <f>IF($A59="","",INDEX(games!$J:$J,ROW())&amp;"")</f>
        <v>https://store.steampowered.com/app/2062430/BALL_x_PIT/</v>
      </c>
      <c r="AM59">
        <f>IF($A59="","",SUMPRODUCT($AO59:$BD59,'Map Analysis'!$AN$2^{0,1,2,3,4,5,6,7,8,9,10,11,12,13,14,15}))</f>
        <v>2</v>
      </c>
      <c r="AN59">
        <f t="shared" si="28"/>
        <v>2.0000059000000001</v>
      </c>
      <c r="AO59">
        <f t="shared" si="29"/>
        <v>2</v>
      </c>
      <c r="AP59">
        <f t="shared" si="30"/>
        <v>0</v>
      </c>
      <c r="AQ59">
        <f t="shared" si="31"/>
        <v>0</v>
      </c>
      <c r="AR59">
        <f t="shared" si="32"/>
        <v>0</v>
      </c>
      <c r="AS59">
        <f t="shared" si="33"/>
        <v>0</v>
      </c>
      <c r="AT59">
        <f t="shared" si="34"/>
        <v>0</v>
      </c>
      <c r="AU59">
        <f t="shared" si="35"/>
        <v>0</v>
      </c>
      <c r="AV59">
        <f t="shared" si="36"/>
        <v>0</v>
      </c>
      <c r="AW59">
        <f t="shared" si="37"/>
        <v>0</v>
      </c>
      <c r="AX59">
        <f t="shared" si="38"/>
        <v>0</v>
      </c>
      <c r="AY59">
        <f t="shared" si="39"/>
        <v>0</v>
      </c>
      <c r="AZ59">
        <f t="shared" si="40"/>
        <v>0</v>
      </c>
      <c r="BA59">
        <f t="shared" si="41"/>
        <v>0</v>
      </c>
      <c r="BB59">
        <f t="shared" si="42"/>
        <v>0</v>
      </c>
      <c r="BC59">
        <f t="shared" si="43"/>
        <v>0</v>
      </c>
      <c r="BD59">
        <f t="shared" si="44"/>
        <v>0</v>
      </c>
      <c r="BF59">
        <f t="shared" si="45"/>
        <v>0</v>
      </c>
      <c r="BG59">
        <f t="shared" si="46"/>
        <v>0</v>
      </c>
      <c r="BH59">
        <f t="shared" si="47"/>
        <v>0</v>
      </c>
      <c r="BI59">
        <f t="shared" si="48"/>
        <v>0</v>
      </c>
      <c r="BJ59">
        <f t="shared" si="49"/>
        <v>0</v>
      </c>
      <c r="BK59">
        <f t="shared" si="50"/>
        <v>0</v>
      </c>
      <c r="BL59">
        <f t="shared" si="51"/>
        <v>0</v>
      </c>
      <c r="BM59">
        <f t="shared" si="52"/>
        <v>0</v>
      </c>
      <c r="BN59">
        <f t="shared" si="53"/>
        <v>0</v>
      </c>
      <c r="BO59">
        <f t="shared" si="54"/>
        <v>0</v>
      </c>
      <c r="BP59">
        <f t="shared" si="55"/>
        <v>0</v>
      </c>
      <c r="BQ59">
        <f t="shared" si="56"/>
        <v>0</v>
      </c>
      <c r="BR59">
        <f t="shared" si="57"/>
        <v>0</v>
      </c>
      <c r="BS59">
        <f t="shared" si="58"/>
        <v>0</v>
      </c>
      <c r="BT59">
        <f t="shared" si="59"/>
        <v>0</v>
      </c>
    </row>
    <row r="60" spans="1:72" x14ac:dyDescent="0.25">
      <c r="A60" t="str">
        <f>IF(TRIM(INDEX(games!$A:$A,ROW()))="","",TRIM(INDEX(games!$A:$A,ROW())))</f>
        <v>Ballionaire</v>
      </c>
      <c r="B60">
        <f>IF(OR($A60="",INDEX(games!$B:$B,ROW())=""),"",INDEX(games!$B:$B,ROW()))</f>
        <v>2024</v>
      </c>
      <c r="C60" t="str">
        <f>IF(OR($A60="",INDEX(games!$C:$C,ROW())=""),"",INDEX(games!$C:$C,ROW()))</f>
        <v>Deckbuilder</v>
      </c>
      <c r="D60">
        <f t="shared" si="0"/>
        <v>4</v>
      </c>
      <c r="E60">
        <f t="shared" si="1"/>
        <v>3</v>
      </c>
      <c r="F60">
        <f t="shared" si="2"/>
        <v>26</v>
      </c>
      <c r="G60" t="e">
        <f t="shared" si="3"/>
        <v>#N/A</v>
      </c>
      <c r="H60" t="e">
        <f t="shared" si="4"/>
        <v>#N/A</v>
      </c>
      <c r="I60" t="e">
        <f t="shared" si="5"/>
        <v>#N/A</v>
      </c>
      <c r="J60" t="e">
        <f t="shared" si="6"/>
        <v>#N/A</v>
      </c>
      <c r="K60">
        <f t="shared" si="7"/>
        <v>2024</v>
      </c>
      <c r="L60">
        <f t="shared" si="8"/>
        <v>3.5979999999999999</v>
      </c>
      <c r="M60" t="e">
        <f t="shared" si="9"/>
        <v>#N/A</v>
      </c>
      <c r="N60" t="e">
        <f t="shared" si="10"/>
        <v>#N/A</v>
      </c>
      <c r="O60">
        <f t="shared" si="11"/>
        <v>4.0000600000000004</v>
      </c>
      <c r="P60" t="str">
        <f>IF(OR($A60="",INDEX(games!$H:$H,ROW())=""),"",INDEX(games!$H:$H,ROW()))</f>
        <v>Yes</v>
      </c>
      <c r="Q60">
        <f t="shared" si="12"/>
        <v>4.0000600000000004</v>
      </c>
      <c r="T60">
        <f t="shared" si="13"/>
        <v>2022</v>
      </c>
      <c r="U60">
        <f t="shared" si="14"/>
        <v>2026</v>
      </c>
      <c r="V60">
        <f t="shared" si="15"/>
        <v>4</v>
      </c>
      <c r="W60" t="str">
        <f>IF(TRIM(INDEX(connections!$A:$A,ROW()))="","",TRIM(INDEX(connections!$A:$A,ROW())))</f>
        <v>Brotato</v>
      </c>
      <c r="X60" t="str">
        <f>IF($W60="","",TRIM(INDEX(connections!$B:$B,ROW())))</f>
        <v>Arms of God</v>
      </c>
      <c r="Y60">
        <f t="shared" si="16"/>
        <v>105</v>
      </c>
      <c r="Z60">
        <f t="shared" si="17"/>
        <v>37</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https://store.steampowered.com/app/2667120/Ballionaire/</v>
      </c>
      <c r="AM60">
        <f>IF($A60="","",SUMPRODUCT($AO60:$BD60,'Map Analysis'!$AN$2^{0,1,2,3,4,5,6,7,8,9,10,11,12,13,14,15}))</f>
        <v>3</v>
      </c>
      <c r="AN60">
        <f t="shared" si="28"/>
        <v>3.000006</v>
      </c>
      <c r="AO60">
        <f t="shared" si="29"/>
        <v>3</v>
      </c>
      <c r="AP60">
        <f t="shared" si="30"/>
        <v>0</v>
      </c>
      <c r="AQ60">
        <f t="shared" si="31"/>
        <v>0</v>
      </c>
      <c r="AR60">
        <f t="shared" si="32"/>
        <v>0</v>
      </c>
      <c r="AS60">
        <f t="shared" si="33"/>
        <v>0</v>
      </c>
      <c r="AT60">
        <f t="shared" si="34"/>
        <v>0</v>
      </c>
      <c r="AU60">
        <f t="shared" si="35"/>
        <v>0</v>
      </c>
      <c r="AV60">
        <f t="shared" si="36"/>
        <v>0</v>
      </c>
      <c r="AW60">
        <f t="shared" si="37"/>
        <v>0</v>
      </c>
      <c r="AX60">
        <f t="shared" si="38"/>
        <v>0</v>
      </c>
      <c r="AY60">
        <f t="shared" si="39"/>
        <v>0</v>
      </c>
      <c r="AZ60">
        <f t="shared" si="40"/>
        <v>0</v>
      </c>
      <c r="BA60">
        <f t="shared" si="41"/>
        <v>0</v>
      </c>
      <c r="BB60">
        <f t="shared" si="42"/>
        <v>0</v>
      </c>
      <c r="BC60">
        <f t="shared" si="43"/>
        <v>0</v>
      </c>
      <c r="BD60">
        <f t="shared" si="44"/>
        <v>0</v>
      </c>
      <c r="BF60">
        <f t="shared" si="45"/>
        <v>0</v>
      </c>
      <c r="BG60">
        <f t="shared" si="46"/>
        <v>0</v>
      </c>
      <c r="BH60">
        <f t="shared" si="47"/>
        <v>0</v>
      </c>
      <c r="BI60">
        <f t="shared" si="48"/>
        <v>0</v>
      </c>
      <c r="BJ60">
        <f t="shared" si="49"/>
        <v>0</v>
      </c>
      <c r="BK60">
        <f t="shared" si="50"/>
        <v>0</v>
      </c>
      <c r="BL60">
        <f t="shared" si="51"/>
        <v>0</v>
      </c>
      <c r="BM60">
        <f t="shared" si="52"/>
        <v>0</v>
      </c>
      <c r="BN60">
        <f t="shared" si="53"/>
        <v>0</v>
      </c>
      <c r="BO60">
        <f t="shared" si="54"/>
        <v>0</v>
      </c>
      <c r="BP60">
        <f t="shared" si="55"/>
        <v>0</v>
      </c>
      <c r="BQ60">
        <f t="shared" si="56"/>
        <v>0</v>
      </c>
      <c r="BR60">
        <f t="shared" si="57"/>
        <v>0</v>
      </c>
      <c r="BS60">
        <f t="shared" si="58"/>
        <v>0</v>
      </c>
      <c r="BT60">
        <f t="shared" si="59"/>
        <v>0</v>
      </c>
    </row>
    <row r="61" spans="1:72" x14ac:dyDescent="0.25">
      <c r="A61" t="str">
        <f>IF(TRIM(INDEX(games!$A:$A,ROW()))="","",TRIM(INDEX(games!$A:$A,ROW())))</f>
        <v>Banners of Ruin</v>
      </c>
      <c r="B61">
        <f>IF(OR($A61="",INDEX(games!$B:$B,ROW())=""),"",INDEX(games!$B:$B,ROW()))</f>
        <v>2020</v>
      </c>
      <c r="C61" t="str">
        <f>IF(OR($A61="",INDEX(games!$C:$C,ROW())=""),"",INDEX(games!$C:$C,ROW()))</f>
        <v>Deckbuilder</v>
      </c>
      <c r="D61">
        <f t="shared" si="0"/>
        <v>1</v>
      </c>
      <c r="E61">
        <f t="shared" si="1"/>
        <v>3</v>
      </c>
      <c r="F61">
        <f t="shared" si="2"/>
        <v>27</v>
      </c>
      <c r="G61" t="e">
        <f t="shared" si="3"/>
        <v>#N/A</v>
      </c>
      <c r="H61" t="e">
        <f t="shared" si="4"/>
        <v>#N/A</v>
      </c>
      <c r="I61" t="e">
        <f t="shared" si="5"/>
        <v>#N/A</v>
      </c>
      <c r="J61" t="e">
        <f t="shared" si="6"/>
        <v>#N/A</v>
      </c>
      <c r="K61">
        <f t="shared" si="7"/>
        <v>2020</v>
      </c>
      <c r="L61">
        <f t="shared" si="8"/>
        <v>3.621</v>
      </c>
      <c r="M61" t="e">
        <f t="shared" si="9"/>
        <v>#N/A</v>
      </c>
      <c r="N61" t="e">
        <f t="shared" si="10"/>
        <v>#N/A</v>
      </c>
      <c r="O61">
        <f t="shared" si="11"/>
        <v>1.0000610000000001</v>
      </c>
      <c r="P61" t="str">
        <f>IF(OR($A61="",INDEX(games!$H:$H,ROW())=""),"",INDEX(games!$H:$H,ROW()))</f>
        <v>Yes</v>
      </c>
      <c r="Q61">
        <f t="shared" si="12"/>
        <v>1.0000610000000001</v>
      </c>
      <c r="T61">
        <f t="shared" si="13"/>
        <v>1996</v>
      </c>
      <c r="U61">
        <f t="shared" si="14"/>
        <v>2026</v>
      </c>
      <c r="V61">
        <f t="shared" si="15"/>
        <v>30</v>
      </c>
      <c r="W61" t="str">
        <f>IF(TRIM(INDEX(connections!$A:$A,ROW()))="","",TRIM(INDEX(connections!$A:$A,ROW())))</f>
        <v>Diablo</v>
      </c>
      <c r="X61" t="str">
        <f>IF($W61="","",TRIM(INDEX(connections!$B:$B,ROW())))</f>
        <v>Arms of God</v>
      </c>
      <c r="Y61">
        <f t="shared" si="16"/>
        <v>225</v>
      </c>
      <c r="Z61">
        <f t="shared" si="17"/>
        <v>37</v>
      </c>
      <c r="AA61" t="str">
        <f t="shared" si="18"/>
        <v>Yes</v>
      </c>
      <c r="AB61" t="str">
        <f t="shared" si="19"/>
        <v/>
      </c>
      <c r="AC61" t="str">
        <f t="shared" si="20"/>
        <v/>
      </c>
      <c r="AD61">
        <f t="shared" si="21"/>
        <v>0</v>
      </c>
      <c r="AE61" t="str">
        <f t="shared" si="22"/>
        <v/>
      </c>
      <c r="AG61">
        <f t="shared" si="23"/>
        <v>1</v>
      </c>
      <c r="AH61" t="str">
        <f t="shared" si="24"/>
        <v>Yes</v>
      </c>
      <c r="AI61">
        <f t="shared" si="25"/>
        <v>1</v>
      </c>
      <c r="AJ61">
        <f t="shared" si="26"/>
        <v>1.0000610000000001</v>
      </c>
      <c r="AK61" t="str">
        <f t="shared" si="27"/>
        <v/>
      </c>
      <c r="AL61" t="str">
        <f>IF($A61="","",INDEX(games!$J:$J,ROW())&amp;"")</f>
        <v>https://store.steampowered.com/app/1075740/Banners_of_Ruin/</v>
      </c>
      <c r="AM61">
        <f>IF($A61="","",SUMPRODUCT($AO61:$BD61,'Map Analysis'!$AN$2^{0,1,2,3,4,5,6,7,8,9,10,11,12,13,14,15}))</f>
        <v>0</v>
      </c>
      <c r="AN61">
        <f t="shared" si="28"/>
        <v>6.1E-6</v>
      </c>
      <c r="AO61">
        <f t="shared" si="29"/>
        <v>0</v>
      </c>
      <c r="AP61">
        <f t="shared" si="30"/>
        <v>0</v>
      </c>
      <c r="AQ61">
        <f t="shared" si="31"/>
        <v>0</v>
      </c>
      <c r="AR61">
        <f t="shared" si="32"/>
        <v>0</v>
      </c>
      <c r="AS61">
        <f t="shared" si="33"/>
        <v>0</v>
      </c>
      <c r="AT61">
        <f t="shared" si="34"/>
        <v>0</v>
      </c>
      <c r="AU61">
        <f t="shared" si="35"/>
        <v>0</v>
      </c>
      <c r="AV61">
        <f t="shared" si="36"/>
        <v>0</v>
      </c>
      <c r="AW61">
        <f t="shared" si="37"/>
        <v>0</v>
      </c>
      <c r="AX61">
        <f t="shared" si="38"/>
        <v>0</v>
      </c>
      <c r="AY61">
        <f t="shared" si="39"/>
        <v>0</v>
      </c>
      <c r="AZ61">
        <f t="shared" si="40"/>
        <v>0</v>
      </c>
      <c r="BA61">
        <f t="shared" si="41"/>
        <v>0</v>
      </c>
      <c r="BB61">
        <f t="shared" si="42"/>
        <v>0</v>
      </c>
      <c r="BC61">
        <f t="shared" si="43"/>
        <v>0</v>
      </c>
      <c r="BD61">
        <f t="shared" si="44"/>
        <v>0</v>
      </c>
      <c r="BF61">
        <f t="shared" si="45"/>
        <v>0</v>
      </c>
      <c r="BG61">
        <f t="shared" si="46"/>
        <v>0</v>
      </c>
      <c r="BH61">
        <f t="shared" si="47"/>
        <v>0</v>
      </c>
      <c r="BI61">
        <f t="shared" si="48"/>
        <v>0</v>
      </c>
      <c r="BJ61">
        <f t="shared" si="49"/>
        <v>0</v>
      </c>
      <c r="BK61">
        <f t="shared" si="50"/>
        <v>0</v>
      </c>
      <c r="BL61">
        <f t="shared" si="51"/>
        <v>0</v>
      </c>
      <c r="BM61">
        <f t="shared" si="52"/>
        <v>0</v>
      </c>
      <c r="BN61">
        <f t="shared" si="53"/>
        <v>0</v>
      </c>
      <c r="BO61">
        <f t="shared" si="54"/>
        <v>0</v>
      </c>
      <c r="BP61">
        <f t="shared" si="55"/>
        <v>0</v>
      </c>
      <c r="BQ61">
        <f t="shared" si="56"/>
        <v>0</v>
      </c>
      <c r="BR61">
        <f t="shared" si="57"/>
        <v>0</v>
      </c>
      <c r="BS61">
        <f t="shared" si="58"/>
        <v>0</v>
      </c>
      <c r="BT61">
        <f t="shared" si="59"/>
        <v>0</v>
      </c>
    </row>
    <row r="62" spans="1:72" x14ac:dyDescent="0.25">
      <c r="A62" t="str">
        <f>IF(TRIM(INDEX(games!$A:$A,ROW()))="","",TRIM(INDEX(games!$A:$A,ROW())))</f>
        <v>Barda</v>
      </c>
      <c r="B62">
        <f>IF(OR($A62="",INDEX(games!$B:$B,ROW())=""),"",INDEX(games!$B:$B,ROW()))</f>
        <v>2026</v>
      </c>
      <c r="C62" t="str">
        <f>IF(OR($A62="",INDEX(games!$C:$C,ROW())=""),"",INDEX(games!$C:$C,ROW()))</f>
        <v>Strategy</v>
      </c>
      <c r="D62">
        <f t="shared" si="0"/>
        <v>2</v>
      </c>
      <c r="E62">
        <f t="shared" si="1"/>
        <v>2</v>
      </c>
      <c r="F62">
        <f t="shared" si="2"/>
        <v>28</v>
      </c>
      <c r="G62" t="e">
        <f t="shared" si="3"/>
        <v>#N/A</v>
      </c>
      <c r="H62" t="e">
        <f t="shared" si="4"/>
        <v>#N/A</v>
      </c>
      <c r="I62">
        <f t="shared" si="5"/>
        <v>2026</v>
      </c>
      <c r="J62">
        <f t="shared" si="6"/>
        <v>2.6440000000000001</v>
      </c>
      <c r="K62" t="e">
        <f t="shared" si="7"/>
        <v>#N/A</v>
      </c>
      <c r="L62" t="e">
        <f t="shared" si="8"/>
        <v>#N/A</v>
      </c>
      <c r="M62" t="e">
        <f t="shared" si="9"/>
        <v>#N/A</v>
      </c>
      <c r="N62" t="e">
        <f t="shared" si="10"/>
        <v>#N/A</v>
      </c>
      <c r="O62">
        <f t="shared" si="11"/>
        <v>2.0000619999999998</v>
      </c>
      <c r="P62" t="str">
        <f>IF(OR($A62="",INDEX(games!$H:$H,ROW())=""),"",INDEX(games!$H:$H,ROW()))</f>
        <v/>
      </c>
      <c r="Q62" t="str">
        <f t="shared" si="12"/>
        <v/>
      </c>
      <c r="T62">
        <f t="shared" si="13"/>
        <v>2021</v>
      </c>
      <c r="U62">
        <f t="shared" si="14"/>
        <v>2026</v>
      </c>
      <c r="V62">
        <f t="shared" si="15"/>
        <v>5</v>
      </c>
      <c r="W62" t="str">
        <f>IF(TRIM(INDEX(connections!$A:$A,ROW()))="","",TRIM(INDEX(connections!$A:$A,ROW())))</f>
        <v>Vampire Survivors</v>
      </c>
      <c r="X62" t="str">
        <f>IF($W62="","",TRIM(INDEX(connections!$B:$B,ROW())))</f>
        <v>Arms of God</v>
      </c>
      <c r="Y62">
        <f t="shared" si="16"/>
        <v>941</v>
      </c>
      <c r="Z62">
        <f t="shared" si="17"/>
        <v>37</v>
      </c>
      <c r="AA62" t="str">
        <f t="shared" si="18"/>
        <v>Yes</v>
      </c>
      <c r="AB62" t="str">
        <f t="shared" si="19"/>
        <v/>
      </c>
      <c r="AC62" t="str">
        <f t="shared" si="20"/>
        <v/>
      </c>
      <c r="AD62">
        <f t="shared" si="21"/>
        <v>0</v>
      </c>
      <c r="AE62" t="str">
        <f t="shared" si="22"/>
        <v/>
      </c>
      <c r="AG62">
        <f t="shared" si="23"/>
        <v>2</v>
      </c>
      <c r="AH62" t="str">
        <f t="shared" si="24"/>
        <v/>
      </c>
      <c r="AI62" t="str">
        <f t="shared" si="25"/>
        <v/>
      </c>
      <c r="AJ62" t="str">
        <f t="shared" si="26"/>
        <v/>
      </c>
      <c r="AK62">
        <f t="shared" si="27"/>
        <v>2.0000619999999998</v>
      </c>
      <c r="AL62" t="str">
        <f>IF($A62="","",INDEX(games!$J:$J,ROW())&amp;"")</f>
        <v>https://store.steampowered.com/app/3664320/BARDA_Backpack_Roguelike/</v>
      </c>
      <c r="AM62">
        <f>IF($A62="","",SUMPRODUCT($AO62:$BD62,'Map Analysis'!$AN$2^{0,1,2,3,4,5,6,7,8,9,10,11,12,13,14,15}))</f>
        <v>0</v>
      </c>
      <c r="AN62">
        <f t="shared" si="28"/>
        <v>6.1999999999999999E-6</v>
      </c>
      <c r="AO62">
        <f t="shared" si="29"/>
        <v>0</v>
      </c>
      <c r="AP62">
        <f t="shared" si="30"/>
        <v>0</v>
      </c>
      <c r="AQ62">
        <f t="shared" si="31"/>
        <v>0</v>
      </c>
      <c r="AR62">
        <f t="shared" si="32"/>
        <v>0</v>
      </c>
      <c r="AS62">
        <f t="shared" si="33"/>
        <v>0</v>
      </c>
      <c r="AT62">
        <f t="shared" si="34"/>
        <v>0</v>
      </c>
      <c r="AU62">
        <f t="shared" si="35"/>
        <v>0</v>
      </c>
      <c r="AV62">
        <f t="shared" si="36"/>
        <v>0</v>
      </c>
      <c r="AW62">
        <f t="shared" si="37"/>
        <v>0</v>
      </c>
      <c r="AX62">
        <f t="shared" si="38"/>
        <v>0</v>
      </c>
      <c r="AY62">
        <f t="shared" si="39"/>
        <v>0</v>
      </c>
      <c r="AZ62">
        <f t="shared" si="40"/>
        <v>0</v>
      </c>
      <c r="BA62">
        <f t="shared" si="41"/>
        <v>0</v>
      </c>
      <c r="BB62">
        <f t="shared" si="42"/>
        <v>0</v>
      </c>
      <c r="BC62">
        <f t="shared" si="43"/>
        <v>0</v>
      </c>
      <c r="BD62">
        <f t="shared" si="44"/>
        <v>0</v>
      </c>
      <c r="BF62">
        <f t="shared" si="45"/>
        <v>0</v>
      </c>
      <c r="BG62">
        <f t="shared" si="46"/>
        <v>0</v>
      </c>
      <c r="BH62">
        <f t="shared" si="47"/>
        <v>0</v>
      </c>
      <c r="BI62">
        <f t="shared" si="48"/>
        <v>0</v>
      </c>
      <c r="BJ62">
        <f t="shared" si="49"/>
        <v>0</v>
      </c>
      <c r="BK62">
        <f t="shared" si="50"/>
        <v>0</v>
      </c>
      <c r="BL62">
        <f t="shared" si="51"/>
        <v>0</v>
      </c>
      <c r="BM62">
        <f t="shared" si="52"/>
        <v>0</v>
      </c>
      <c r="BN62">
        <f t="shared" si="53"/>
        <v>0</v>
      </c>
      <c r="BO62">
        <f t="shared" si="54"/>
        <v>0</v>
      </c>
      <c r="BP62">
        <f t="shared" si="55"/>
        <v>0</v>
      </c>
      <c r="BQ62">
        <f t="shared" si="56"/>
        <v>0</v>
      </c>
      <c r="BR62">
        <f t="shared" si="57"/>
        <v>0</v>
      </c>
      <c r="BS62">
        <f t="shared" si="58"/>
        <v>0</v>
      </c>
      <c r="BT62">
        <f t="shared" si="59"/>
        <v>0</v>
      </c>
    </row>
    <row r="63" spans="1:72" x14ac:dyDescent="0.25">
      <c r="A63" t="str">
        <f>IF(TRIM(INDEX(games!$A:$A,ROW()))="","",TRIM(INDEX(games!$A:$A,ROW())))</f>
        <v>Barony</v>
      </c>
      <c r="B63">
        <f>IF(OR($A63="",INDEX(games!$B:$B,ROW())=""),"",INDEX(games!$B:$B,ROW()))</f>
        <v>2015</v>
      </c>
      <c r="C63" t="str">
        <f>IF(OR($A63="",INDEX(games!$C:$C,ROW())=""),"",INDEX(games!$C:$C,ROW()))</f>
        <v>Action</v>
      </c>
      <c r="D63">
        <f t="shared" si="0"/>
        <v>2</v>
      </c>
      <c r="E63">
        <f t="shared" si="1"/>
        <v>1</v>
      </c>
      <c r="F63">
        <f t="shared" si="2"/>
        <v>29</v>
      </c>
      <c r="G63">
        <f t="shared" si="3"/>
        <v>2015</v>
      </c>
      <c r="H63">
        <f t="shared" si="4"/>
        <v>1.667</v>
      </c>
      <c r="I63" t="e">
        <f t="shared" si="5"/>
        <v>#N/A</v>
      </c>
      <c r="J63" t="e">
        <f t="shared" si="6"/>
        <v>#N/A</v>
      </c>
      <c r="K63" t="e">
        <f t="shared" si="7"/>
        <v>#N/A</v>
      </c>
      <c r="L63" t="e">
        <f t="shared" si="8"/>
        <v>#N/A</v>
      </c>
      <c r="M63" t="e">
        <f t="shared" si="9"/>
        <v>#N/A</v>
      </c>
      <c r="N63" t="e">
        <f t="shared" si="10"/>
        <v>#N/A</v>
      </c>
      <c r="O63">
        <f t="shared" si="11"/>
        <v>2.0000629999999999</v>
      </c>
      <c r="P63" t="str">
        <f>IF(OR($A63="",INDEX(games!$H:$H,ROW())=""),"",INDEX(games!$H:$H,ROW()))</f>
        <v>Yes</v>
      </c>
      <c r="Q63">
        <f t="shared" si="12"/>
        <v>2.0000629999999999</v>
      </c>
      <c r="T63">
        <f t="shared" si="13"/>
        <v>2021</v>
      </c>
      <c r="U63">
        <f t="shared" si="14"/>
        <v>2022</v>
      </c>
      <c r="V63">
        <f t="shared" si="15"/>
        <v>1</v>
      </c>
      <c r="W63" t="str">
        <f>IF(TRIM(INDEX(connections!$A:$A,ROW()))="","",TRIM(INDEX(connections!$A:$A,ROW())))</f>
        <v>Vampire Survivors</v>
      </c>
      <c r="X63" t="str">
        <f>IF($W63="","",TRIM(INDEX(connections!$B:$B,ROW())))</f>
        <v>Army of Ruin</v>
      </c>
      <c r="Y63">
        <f t="shared" si="16"/>
        <v>941</v>
      </c>
      <c r="Z63">
        <f t="shared" si="17"/>
        <v>38</v>
      </c>
      <c r="AA63" t="str">
        <f t="shared" si="18"/>
        <v>Yes</v>
      </c>
      <c r="AB63" t="str">
        <f t="shared" si="19"/>
        <v>Yes</v>
      </c>
      <c r="AC63">
        <f t="shared" si="20"/>
        <v>1</v>
      </c>
      <c r="AD63">
        <f t="shared" si="21"/>
        <v>0</v>
      </c>
      <c r="AE63" t="str">
        <f t="shared" si="22"/>
        <v/>
      </c>
      <c r="AG63">
        <f t="shared" si="23"/>
        <v>2</v>
      </c>
      <c r="AH63" t="str">
        <f t="shared" si="24"/>
        <v>Yes</v>
      </c>
      <c r="AI63">
        <f t="shared" si="25"/>
        <v>2</v>
      </c>
      <c r="AJ63">
        <f t="shared" si="26"/>
        <v>2.0000629999999999</v>
      </c>
      <c r="AK63" t="str">
        <f t="shared" si="27"/>
        <v/>
      </c>
      <c r="AL63" t="str">
        <f>IF($A63="","",INDEX(games!$J:$J,ROW())&amp;"")</f>
        <v>https://store.steampowered.com/app/371970/Barony/</v>
      </c>
      <c r="AM63">
        <f>IF($A63="","",SUMPRODUCT($AO63:$BD63,'Map Analysis'!$AN$2^{0,1,2,3,4,5,6,7,8,9,10,11,12,13,14,15}))</f>
        <v>0</v>
      </c>
      <c r="AN63">
        <f t="shared" si="28"/>
        <v>6.2999999999999998E-6</v>
      </c>
      <c r="AO63">
        <f t="shared" si="29"/>
        <v>0</v>
      </c>
      <c r="AP63">
        <f t="shared" si="30"/>
        <v>0</v>
      </c>
      <c r="AQ63">
        <f t="shared" si="31"/>
        <v>0</v>
      </c>
      <c r="AR63">
        <f t="shared" si="32"/>
        <v>0</v>
      </c>
      <c r="AS63">
        <f t="shared" si="33"/>
        <v>0</v>
      </c>
      <c r="AT63">
        <f t="shared" si="34"/>
        <v>0</v>
      </c>
      <c r="AU63">
        <f t="shared" si="35"/>
        <v>0</v>
      </c>
      <c r="AV63">
        <f t="shared" si="36"/>
        <v>0</v>
      </c>
      <c r="AW63">
        <f t="shared" si="37"/>
        <v>0</v>
      </c>
      <c r="AX63">
        <f t="shared" si="38"/>
        <v>0</v>
      </c>
      <c r="AY63">
        <f t="shared" si="39"/>
        <v>0</v>
      </c>
      <c r="AZ63">
        <f t="shared" si="40"/>
        <v>0</v>
      </c>
      <c r="BA63">
        <f t="shared" si="41"/>
        <v>0</v>
      </c>
      <c r="BB63">
        <f t="shared" si="42"/>
        <v>0</v>
      </c>
      <c r="BC63">
        <f t="shared" si="43"/>
        <v>0</v>
      </c>
      <c r="BD63">
        <f t="shared" si="44"/>
        <v>0</v>
      </c>
      <c r="BF63">
        <f t="shared" si="45"/>
        <v>0</v>
      </c>
      <c r="BG63">
        <f t="shared" si="46"/>
        <v>0</v>
      </c>
      <c r="BH63">
        <f t="shared" si="47"/>
        <v>0</v>
      </c>
      <c r="BI63">
        <f t="shared" si="48"/>
        <v>0</v>
      </c>
      <c r="BJ63">
        <f t="shared" si="49"/>
        <v>0</v>
      </c>
      <c r="BK63">
        <f t="shared" si="50"/>
        <v>0</v>
      </c>
      <c r="BL63">
        <f t="shared" si="51"/>
        <v>0</v>
      </c>
      <c r="BM63">
        <f t="shared" si="52"/>
        <v>0</v>
      </c>
      <c r="BN63">
        <f t="shared" si="53"/>
        <v>0</v>
      </c>
      <c r="BO63">
        <f t="shared" si="54"/>
        <v>0</v>
      </c>
      <c r="BP63">
        <f t="shared" si="55"/>
        <v>0</v>
      </c>
      <c r="BQ63">
        <f t="shared" si="56"/>
        <v>0</v>
      </c>
      <c r="BR63">
        <f t="shared" si="57"/>
        <v>0</v>
      </c>
      <c r="BS63">
        <f t="shared" si="58"/>
        <v>0</v>
      </c>
      <c r="BT63">
        <f t="shared" si="59"/>
        <v>0</v>
      </c>
    </row>
    <row r="64" spans="1:72" x14ac:dyDescent="0.25">
      <c r="A64" t="str">
        <f>IF(TRIM(INDEX(games!$A:$A,ROW()))="","",TRIM(INDEX(games!$A:$A,ROW())))</f>
        <v>Baroque</v>
      </c>
      <c r="B64">
        <f>IF(OR($A64="",INDEX(games!$B:$B,ROW())=""),"",INDEX(games!$B:$B,ROW()))</f>
        <v>1998</v>
      </c>
      <c r="C64" t="str">
        <f>IF(OR($A64="",INDEX(games!$C:$C,ROW())=""),"",INDEX(games!$C:$C,ROW()))</f>
        <v>Action</v>
      </c>
      <c r="D64">
        <f t="shared" si="0"/>
        <v>5</v>
      </c>
      <c r="E64">
        <f t="shared" si="1"/>
        <v>1</v>
      </c>
      <c r="F64">
        <f t="shared" si="2"/>
        <v>30</v>
      </c>
      <c r="G64">
        <f t="shared" si="3"/>
        <v>1998</v>
      </c>
      <c r="H64">
        <f t="shared" si="4"/>
        <v>1.69</v>
      </c>
      <c r="I64" t="e">
        <f t="shared" si="5"/>
        <v>#N/A</v>
      </c>
      <c r="J64" t="e">
        <f t="shared" si="6"/>
        <v>#N/A</v>
      </c>
      <c r="K64" t="e">
        <f t="shared" si="7"/>
        <v>#N/A</v>
      </c>
      <c r="L64" t="e">
        <f t="shared" si="8"/>
        <v>#N/A</v>
      </c>
      <c r="M64" t="e">
        <f t="shared" si="9"/>
        <v>#N/A</v>
      </c>
      <c r="N64" t="e">
        <f t="shared" si="10"/>
        <v>#N/A</v>
      </c>
      <c r="O64">
        <f t="shared" si="11"/>
        <v>5.0000640000000001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617</v>
      </c>
      <c r="Z64">
        <f t="shared" si="17"/>
        <v>39</v>
      </c>
      <c r="AA64" t="str">
        <f t="shared" si="18"/>
        <v>Yes</v>
      </c>
      <c r="AB64" t="str">
        <f t="shared" si="19"/>
        <v/>
      </c>
      <c r="AC64" t="str">
        <f t="shared" si="20"/>
        <v/>
      </c>
      <c r="AD64">
        <f t="shared" si="21"/>
        <v>0</v>
      </c>
      <c r="AE64" t="str">
        <f t="shared" si="22"/>
        <v/>
      </c>
      <c r="AG64">
        <f t="shared" si="23"/>
        <v>3</v>
      </c>
      <c r="AH64" t="str">
        <f t="shared" si="24"/>
        <v/>
      </c>
      <c r="AI64" t="str">
        <f t="shared" si="25"/>
        <v/>
      </c>
      <c r="AJ64" t="str">
        <f t="shared" si="26"/>
        <v/>
      </c>
      <c r="AK64">
        <f t="shared" si="27"/>
        <v>3.0000640000000001</v>
      </c>
      <c r="AL64" t="str">
        <f>IF($A64="","",INDEX(games!$J:$J,ROW())&amp;"")</f>
        <v/>
      </c>
      <c r="AM64">
        <f>IF($A64="","",SUMPRODUCT($AO64:$BD64,'Map Analysis'!$AN$2^{0,1,2,3,4,5,6,7,8,9,10,11,12,13,14,15}))</f>
        <v>3</v>
      </c>
      <c r="AN64">
        <f t="shared" si="28"/>
        <v>3.0000064000000002</v>
      </c>
      <c r="AO64">
        <f t="shared" si="29"/>
        <v>3</v>
      </c>
      <c r="AP64">
        <f t="shared" si="30"/>
        <v>0</v>
      </c>
      <c r="AQ64">
        <f t="shared" si="31"/>
        <v>0</v>
      </c>
      <c r="AR64">
        <f t="shared" si="32"/>
        <v>0</v>
      </c>
      <c r="AS64">
        <f t="shared" si="33"/>
        <v>0</v>
      </c>
      <c r="AT64">
        <f t="shared" si="34"/>
        <v>0</v>
      </c>
      <c r="AU64">
        <f t="shared" si="35"/>
        <v>0</v>
      </c>
      <c r="AV64">
        <f t="shared" si="36"/>
        <v>0</v>
      </c>
      <c r="AW64">
        <f t="shared" si="37"/>
        <v>0</v>
      </c>
      <c r="AX64">
        <f t="shared" si="38"/>
        <v>0</v>
      </c>
      <c r="AY64">
        <f t="shared" si="39"/>
        <v>0</v>
      </c>
      <c r="AZ64">
        <f t="shared" si="40"/>
        <v>0</v>
      </c>
      <c r="BA64">
        <f t="shared" si="41"/>
        <v>0</v>
      </c>
      <c r="BB64">
        <f t="shared" si="42"/>
        <v>0</v>
      </c>
      <c r="BC64">
        <f t="shared" si="43"/>
        <v>0</v>
      </c>
      <c r="BD64">
        <f t="shared" si="44"/>
        <v>0</v>
      </c>
      <c r="BF64">
        <f t="shared" si="45"/>
        <v>0</v>
      </c>
      <c r="BG64">
        <f t="shared" si="46"/>
        <v>0</v>
      </c>
      <c r="BH64">
        <f t="shared" si="47"/>
        <v>0</v>
      </c>
      <c r="BI64">
        <f t="shared" si="48"/>
        <v>0</v>
      </c>
      <c r="BJ64">
        <f t="shared" si="49"/>
        <v>0</v>
      </c>
      <c r="BK64">
        <f t="shared" si="50"/>
        <v>0</v>
      </c>
      <c r="BL64">
        <f t="shared" si="51"/>
        <v>0</v>
      </c>
      <c r="BM64">
        <f t="shared" si="52"/>
        <v>0</v>
      </c>
      <c r="BN64">
        <f t="shared" si="53"/>
        <v>0</v>
      </c>
      <c r="BO64">
        <f t="shared" si="54"/>
        <v>0</v>
      </c>
      <c r="BP64">
        <f t="shared" si="55"/>
        <v>0</v>
      </c>
      <c r="BQ64">
        <f t="shared" si="56"/>
        <v>0</v>
      </c>
      <c r="BR64">
        <f t="shared" si="57"/>
        <v>0</v>
      </c>
      <c r="BS64">
        <f t="shared" si="58"/>
        <v>0</v>
      </c>
      <c r="BT64">
        <f t="shared" si="59"/>
        <v>0</v>
      </c>
    </row>
    <row r="65" spans="1:72" x14ac:dyDescent="0.25">
      <c r="A65" t="str">
        <f>IF(TRIM(INDEX(games!$A:$A,ROW()))="","",TRIM(INDEX(games!$A:$A,ROW())))</f>
        <v>Baroque (2007)</v>
      </c>
      <c r="B65">
        <f>IF(OR($A65="",INDEX(games!$B:$B,ROW())=""),"",INDEX(games!$B:$B,ROW()))</f>
        <v>2007</v>
      </c>
      <c r="C65" t="str">
        <f>IF(OR($A65="",INDEX(games!$C:$C,ROW())=""),"",INDEX(games!$C:$C,ROW()))</f>
        <v>Action</v>
      </c>
      <c r="D65">
        <f t="shared" si="0"/>
        <v>1</v>
      </c>
      <c r="E65">
        <f t="shared" si="1"/>
        <v>1</v>
      </c>
      <c r="F65">
        <f t="shared" si="2"/>
        <v>31</v>
      </c>
      <c r="G65">
        <f t="shared" si="3"/>
        <v>2007</v>
      </c>
      <c r="H65">
        <f t="shared" si="4"/>
        <v>1.7130000000000001</v>
      </c>
      <c r="I65" t="e">
        <f t="shared" si="5"/>
        <v>#N/A</v>
      </c>
      <c r="J65" t="e">
        <f t="shared" si="6"/>
        <v>#N/A</v>
      </c>
      <c r="K65" t="e">
        <f t="shared" si="7"/>
        <v>#N/A</v>
      </c>
      <c r="L65" t="e">
        <f t="shared" si="8"/>
        <v>#N/A</v>
      </c>
      <c r="M65" t="e">
        <f t="shared" si="9"/>
        <v>#N/A</v>
      </c>
      <c r="N65" t="e">
        <f t="shared" si="10"/>
        <v>#N/A</v>
      </c>
      <c r="O65">
        <f t="shared" si="11"/>
        <v>1.000065</v>
      </c>
      <c r="P65" t="str">
        <f>IF(OR($A65="",INDEX(games!$H:$H,ROW())=""),"",INDEX(games!$H:$H,ROW()))</f>
        <v/>
      </c>
      <c r="Q65" t="str">
        <f t="shared" si="12"/>
        <v/>
      </c>
      <c r="T65">
        <f t="shared" si="13"/>
        <v>2017</v>
      </c>
      <c r="U65">
        <f t="shared" si="14"/>
        <v>2025</v>
      </c>
      <c r="V65">
        <f t="shared" si="15"/>
        <v>8</v>
      </c>
      <c r="W65" t="str">
        <f>IF(TRIM(INDEX(connections!$A:$A,ROW()))="","",TRIM(INDEX(connections!$A:$A,ROW())))</f>
        <v>Slay the Spire</v>
      </c>
      <c r="X65" t="str">
        <f>IF($W65="","",TRIM(INDEX(connections!$B:$B,ROW())))</f>
        <v>Arrogue</v>
      </c>
      <c r="Y65">
        <f t="shared" si="16"/>
        <v>772</v>
      </c>
      <c r="Z65">
        <f t="shared" si="17"/>
        <v>39</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
      </c>
      <c r="AM65">
        <f>IF($A65="","",SUMPRODUCT($AO65:$BD65,'Map Analysis'!$AN$2^{0,1,2,3,4,5,6,7,8,9,10,11,12,13,14,15}))</f>
        <v>0</v>
      </c>
      <c r="AN65">
        <f t="shared" si="28"/>
        <v>6.4999999999999996E-6</v>
      </c>
      <c r="AO65">
        <f t="shared" si="29"/>
        <v>0</v>
      </c>
      <c r="AP65">
        <f t="shared" si="30"/>
        <v>0</v>
      </c>
      <c r="AQ65">
        <f t="shared" si="31"/>
        <v>0</v>
      </c>
      <c r="AR65">
        <f t="shared" si="32"/>
        <v>0</v>
      </c>
      <c r="AS65">
        <f t="shared" si="33"/>
        <v>0</v>
      </c>
      <c r="AT65">
        <f t="shared" si="34"/>
        <v>0</v>
      </c>
      <c r="AU65">
        <f t="shared" si="35"/>
        <v>0</v>
      </c>
      <c r="AV65">
        <f t="shared" si="36"/>
        <v>0</v>
      </c>
      <c r="AW65">
        <f t="shared" si="37"/>
        <v>0</v>
      </c>
      <c r="AX65">
        <f t="shared" si="38"/>
        <v>0</v>
      </c>
      <c r="AY65">
        <f t="shared" si="39"/>
        <v>0</v>
      </c>
      <c r="AZ65">
        <f t="shared" si="40"/>
        <v>0</v>
      </c>
      <c r="BA65">
        <f t="shared" si="41"/>
        <v>0</v>
      </c>
      <c r="BB65">
        <f t="shared" si="42"/>
        <v>0</v>
      </c>
      <c r="BC65">
        <f t="shared" si="43"/>
        <v>0</v>
      </c>
      <c r="BD65">
        <f t="shared" si="44"/>
        <v>0</v>
      </c>
      <c r="BF65">
        <f t="shared" si="45"/>
        <v>0</v>
      </c>
      <c r="BG65">
        <f t="shared" si="46"/>
        <v>0</v>
      </c>
      <c r="BH65">
        <f t="shared" si="47"/>
        <v>0</v>
      </c>
      <c r="BI65">
        <f t="shared" si="48"/>
        <v>0</v>
      </c>
      <c r="BJ65">
        <f t="shared" si="49"/>
        <v>0</v>
      </c>
      <c r="BK65">
        <f t="shared" si="50"/>
        <v>0</v>
      </c>
      <c r="BL65">
        <f t="shared" si="51"/>
        <v>0</v>
      </c>
      <c r="BM65">
        <f t="shared" si="52"/>
        <v>0</v>
      </c>
      <c r="BN65">
        <f t="shared" si="53"/>
        <v>0</v>
      </c>
      <c r="BO65">
        <f t="shared" si="54"/>
        <v>0</v>
      </c>
      <c r="BP65">
        <f t="shared" si="55"/>
        <v>0</v>
      </c>
      <c r="BQ65">
        <f t="shared" si="56"/>
        <v>0</v>
      </c>
      <c r="BR65">
        <f t="shared" si="57"/>
        <v>0</v>
      </c>
      <c r="BS65">
        <f t="shared" si="58"/>
        <v>0</v>
      </c>
      <c r="BT65">
        <f t="shared" si="59"/>
        <v>0</v>
      </c>
    </row>
    <row r="66" spans="1:72" x14ac:dyDescent="0.25">
      <c r="A66" t="str">
        <f>IF(TRIM(INDEX(games!$A:$A,ROW()))="","",TRIM(INDEX(games!$A:$A,ROW())))</f>
        <v>Batomon Showdown</v>
      </c>
      <c r="B66">
        <f>IF(OR($A66="",INDEX(games!$B:$B,ROW())=""),"",INDEX(games!$B:$B,ROW()))</f>
        <v>2026</v>
      </c>
      <c r="C66" t="str">
        <f>IF(OR($A66="",INDEX(games!$C:$C,ROW())=""),"",INDEX(games!$C:$C,ROW()))</f>
        <v>Strategy</v>
      </c>
      <c r="D66">
        <f t="shared" ref="D66:D129" si="60">IF($A66="","",COUNTIF($W$2:$W$2500,$A66)+COUNTIF($X$2:$X$2500,$A66))</f>
        <v>3</v>
      </c>
      <c r="E66">
        <f t="shared" ref="E66:E129" si="61">IF($A66="","",IFERROR(MATCH($C66,$R$2:$R$5,0),0))</f>
        <v>2</v>
      </c>
      <c r="F66">
        <f t="shared" ref="F66:F129" si="62">IF($A66="","",MOD(ROW(),34))</f>
        <v>32</v>
      </c>
      <c r="G66" t="e">
        <f t="shared" ref="G66:G129" si="63">IF($A66="",NA(),IF($C66="Action",$B66,NA()))</f>
        <v>#N/A</v>
      </c>
      <c r="H66" t="e">
        <f t="shared" ref="H66:H129" si="64">IF($A66="",NA(),IF($C66="Action",1+$F66*0.023,NA()))</f>
        <v>#N/A</v>
      </c>
      <c r="I66">
        <f t="shared" ref="I66:I129" si="65">IF($A66="",NA(),IF($C66="Strategy",$B66,NA()))</f>
        <v>2026</v>
      </c>
      <c r="J66">
        <f t="shared" ref="J66:J129" si="66">IF($A66="",NA(),IF($C66="Strategy",2+$F66*0.023,NA()))</f>
        <v>2.7359999999999998</v>
      </c>
      <c r="K66" t="e">
        <f t="shared" ref="K66:K129" si="67">IF($A66="",NA(),IF($C66="Deckbuilder",$B66,NA()))</f>
        <v>#N/A</v>
      </c>
      <c r="L66" t="e">
        <f t="shared" ref="L66:L129" si="68">IF($A66="",NA(),IF($C66="Deckbuilder",3+$F66*0.023,NA()))</f>
        <v>#N/A</v>
      </c>
      <c r="M66" t="e">
        <f t="shared" ref="M66:M129" si="69">IF($A66="",NA(),IF($C66="Traditional",$B66,NA()))</f>
        <v>#N/A</v>
      </c>
      <c r="N66" t="e">
        <f t="shared" ref="N66:N129" si="70">IF($A66="",NA(),IF($C66="Traditional",4+$F66*0.023,NA()))</f>
        <v>#N/A</v>
      </c>
      <c r="O66">
        <f t="shared" ref="O66:O129" si="71">IF($A66="","",$D66+ROW()/1000000)</f>
        <v>3.0000659999999999</v>
      </c>
      <c r="P66" t="str">
        <f>IF(OR($A66="",INDEX(games!$H:$H,ROW())=""),"",INDEX(games!$H:$H,ROW()))</f>
        <v>Yes</v>
      </c>
      <c r="Q66">
        <f t="shared" ref="Q66:Q129" si="72">IF(OR($A66="",$P66&lt;&gt;"Yes"),"",$D66+ROW()/1000000)</f>
        <v>3.0000659999999999</v>
      </c>
      <c r="T66">
        <f t="shared" ref="T66:T129" si="73">IF($Y66="","",INDEX($B$2:$B$1500,$Y66))</f>
        <v>2015</v>
      </c>
      <c r="U66">
        <f t="shared" ref="U66:U129" si="74">IF($Z66="","",INDEX($B$2:$B$1500,$Z66))</f>
        <v>2025</v>
      </c>
      <c r="V66">
        <f t="shared" ref="V66:V129" si="75">IF(OR($T66="",$U66=""),"",$U66-$T66)</f>
        <v>10</v>
      </c>
      <c r="W66" t="str">
        <f>IF(TRIM(INDEX(connections!$A:$A,ROW()))="","",TRIM(INDEX(connections!$A:$A,ROW())))</f>
        <v>Darkest Dungeon</v>
      </c>
      <c r="X66" t="str">
        <f>IF($W66="","",TRIM(INDEX(connections!$B:$B,ROW())))</f>
        <v>As We Descend</v>
      </c>
      <c r="Y66">
        <f t="shared" ref="Y66:Y129" si="76">IF($W66="","",IFERROR(MATCH($W66,$A$2:$A$1500,0),""))</f>
        <v>190</v>
      </c>
      <c r="Z66">
        <f t="shared" ref="Z66:Z129" si="77">IF($X66="","",IFERROR(MATCH($X66,$A$2:$A$1500,0),""))</f>
        <v>40</v>
      </c>
      <c r="AA66" t="str">
        <f t="shared" ref="AA66:AA129" si="78">IF($Y66="","",INDEX($P$2:$P$1500,$Y66))</f>
        <v>Yes</v>
      </c>
      <c r="AB66" t="str">
        <f t="shared" ref="AB66:AB129" si="79">IF($Z66="","",INDEX($P$2:$P$1500,$Z66))</f>
        <v/>
      </c>
      <c r="AC66" t="str">
        <f t="shared" ref="AC66:AC129" si="80">IF(AND($AA66="Yes",$AB66="Yes"),1,"")</f>
        <v/>
      </c>
      <c r="AD66">
        <f t="shared" ref="AD66:AD129" si="81">IF(OR($Y66="",$Z66=""),"",IF(INDEX($C$2:$C$1500,$Y66)=INDEX($C$2:$C$1500,$Z66),0,1))</f>
        <v>1</v>
      </c>
      <c r="AE66" t="str">
        <f t="shared" ref="AE66:AE129" si="82">IF($AC66&lt;&gt;1,"",IF(AND(INDEX($AG$2:$AG$1500,$Y66)=1,INDEX($AG$2:$AG$1500,$Z66)=1),1,""))</f>
        <v/>
      </c>
      <c r="AG66">
        <f t="shared" ref="AG66:AG129" si="83">IF($A66="","",COUNTIFS($W$2:$W$2500,$A66,$AB$2:$AB$2500,"Yes")+COUNTIFS($X$2:$X$2500,$A66,$AA$2:$AA$2500,"Yes"))</f>
        <v>0</v>
      </c>
      <c r="AH66" t="str">
        <f t="shared" ref="AH66:AH129" si="84">IF(OR($P66&lt;&gt;"Yes",N($AG66)=0),"",IF(AND($AG66=1,COUNTIFS($W$2:$W$2500,$A66,$AE$2:$AE$2500,1)+COUNTIFS($X$2:$X$2500,$A66,$AE$2:$AE$2500,1)&gt;0),"","Yes"))</f>
        <v/>
      </c>
      <c r="AI66" t="str">
        <f t="shared" ref="AI66:AI129" si="85">IF($AH66="Yes",$AG66,"")</f>
        <v/>
      </c>
      <c r="AJ66" t="str">
        <f t="shared" ref="AJ66:AJ129" si="86">IF($AI66="","",$AI66+ROW()/1000000)</f>
        <v/>
      </c>
      <c r="AK66" t="str">
        <f t="shared" ref="AK66:AK129" si="87">IF(OR($A66="",$P66="Yes",N($AG66)=0),"",$AG66+ROW()/1000000)</f>
        <v/>
      </c>
      <c r="AL66" t="str">
        <f>IF($A66="","",INDEX(games!$J:$J,ROW())&amp;"")</f>
        <v>https://store.steampowered.com/app/4557380/Batomon_Showdown/</v>
      </c>
      <c r="AM66">
        <f>IF($A66="","",SUMPRODUCT($AO66:$BD66,'Map Analysis'!$AN$2^{0,1,2,3,4,5,6,7,8,9,10,11,12,13,14,15}))</f>
        <v>0</v>
      </c>
      <c r="AN66">
        <f t="shared" ref="AN66:AN129" si="88">IF($A66="","",$AM66+ROW()/10000000)</f>
        <v>6.6000000000000003E-6</v>
      </c>
      <c r="AO66">
        <f t="shared" ref="AO66:AO129" si="89">IF($A66="","",COUNTIF($W$2:$W$2500,$A66))</f>
        <v>0</v>
      </c>
      <c r="AP66">
        <f t="shared" ref="AP66:AP129" si="90">IF($A66="","",SUMIFS($BF$2:$BF$2500,$W$2:$W$2500,$A66))</f>
        <v>0</v>
      </c>
      <c r="AQ66">
        <f t="shared" ref="AQ66:AQ129" si="91">IF($A66="","",SUMIFS($BG$2:$BG$2500,$W$2:$W$2500,$A66))</f>
        <v>0</v>
      </c>
      <c r="AR66">
        <f t="shared" ref="AR66:AR129" si="92">IF($A66="","",SUMIFS($BH$2:$BH$2500,$W$2:$W$2500,$A66))</f>
        <v>0</v>
      </c>
      <c r="AS66">
        <f t="shared" ref="AS66:AS129" si="93">IF($A66="","",SUMIFS($BI$2:$BI$2500,$W$2:$W$2500,$A66))</f>
        <v>0</v>
      </c>
      <c r="AT66">
        <f t="shared" ref="AT66:AT129" si="94">IF($A66="","",SUMIFS($BJ$2:$BJ$2500,$W$2:$W$2500,$A66))</f>
        <v>0</v>
      </c>
      <c r="AU66">
        <f t="shared" ref="AU66:AU129" si="95">IF($A66="","",SUMIFS($BK$2:$BK$2500,$W$2:$W$2500,$A66))</f>
        <v>0</v>
      </c>
      <c r="AV66">
        <f t="shared" ref="AV66:AV129" si="96">IF($A66="","",SUMIFS($BL$2:$BL$2500,$W$2:$W$2500,$A66))</f>
        <v>0</v>
      </c>
      <c r="AW66">
        <f t="shared" ref="AW66:AW129" si="97">IF($A66="","",SUMIFS($BM$2:$BM$2500,$W$2:$W$2500,$A66))</f>
        <v>0</v>
      </c>
      <c r="AX66">
        <f t="shared" ref="AX66:AX129" si="98">IF($A66="","",SUMIFS($BN$2:$BN$2500,$W$2:$W$2500,$A66))</f>
        <v>0</v>
      </c>
      <c r="AY66">
        <f t="shared" ref="AY66:AY129" si="99">IF($A66="","",SUMIFS($BO$2:$BO$2500,$W$2:$W$2500,$A66))</f>
        <v>0</v>
      </c>
      <c r="AZ66">
        <f t="shared" ref="AZ66:AZ129" si="100">IF($A66="","",SUMIFS($BP$2:$BP$2500,$W$2:$W$2500,$A66))</f>
        <v>0</v>
      </c>
      <c r="BA66">
        <f t="shared" ref="BA66:BA129" si="101">IF($A66="","",SUMIFS($BQ$2:$BQ$2500,$W$2:$W$2500,$A66))</f>
        <v>0</v>
      </c>
      <c r="BB66">
        <f t="shared" ref="BB66:BB129" si="102">IF($A66="","",SUMIFS($BR$2:$BR$2500,$W$2:$W$2500,$A66))</f>
        <v>0</v>
      </c>
      <c r="BC66">
        <f t="shared" ref="BC66:BC129" si="103">IF($A66="","",SUMIFS($BS$2:$BS$2500,$W$2:$W$2500,$A66))</f>
        <v>0</v>
      </c>
      <c r="BD66">
        <f t="shared" ref="BD66:BD129" si="104">IF($A66="","",SUMIFS($BT$2:$BT$2500,$W$2:$W$2500,$A66))</f>
        <v>0</v>
      </c>
      <c r="BF66">
        <f t="shared" ref="BF66:BF129" si="105">IF($Z66="","",INDEX($AO$2:$AO$1500,$Z66))</f>
        <v>0</v>
      </c>
      <c r="BG66">
        <f t="shared" ref="BG66:BG129" si="106">IF($Z66="","",INDEX($AP$2:$AP$1500,$Z66))</f>
        <v>0</v>
      </c>
      <c r="BH66">
        <f t="shared" ref="BH66:BH129" si="107">IF($Z66="","",INDEX($AQ$2:$AQ$1500,$Z66))</f>
        <v>0</v>
      </c>
      <c r="BI66">
        <f t="shared" ref="BI66:BI129" si="108">IF($Z66="","",INDEX($AR$2:$AR$1500,$Z66))</f>
        <v>0</v>
      </c>
      <c r="BJ66">
        <f t="shared" ref="BJ66:BJ129" si="109">IF($Z66="","",INDEX($AS$2:$AS$1500,$Z66))</f>
        <v>0</v>
      </c>
      <c r="BK66">
        <f t="shared" ref="BK66:BK129" si="110">IF($Z66="","",INDEX($AT$2:$AT$1500,$Z66))</f>
        <v>0</v>
      </c>
      <c r="BL66">
        <f t="shared" ref="BL66:BL129" si="111">IF($Z66="","",INDEX($AU$2:$AU$1500,$Z66))</f>
        <v>0</v>
      </c>
      <c r="BM66">
        <f t="shared" ref="BM66:BM129" si="112">IF($Z66="","",INDEX($AV$2:$AV$1500,$Z66))</f>
        <v>0</v>
      </c>
      <c r="BN66">
        <f t="shared" ref="BN66:BN129" si="113">IF($Z66="","",INDEX($AW$2:$AW$1500,$Z66))</f>
        <v>0</v>
      </c>
      <c r="BO66">
        <f t="shared" ref="BO66:BO129" si="114">IF($Z66="","",INDEX($AX$2:$AX$1500,$Z66))</f>
        <v>0</v>
      </c>
      <c r="BP66">
        <f t="shared" ref="BP66:BP129" si="115">IF($Z66="","",INDEX($AY$2:$AY$1500,$Z66))</f>
        <v>0</v>
      </c>
      <c r="BQ66">
        <f t="shared" ref="BQ66:BQ129" si="116">IF($Z66="","",INDEX($AZ$2:$AZ$1500,$Z66))</f>
        <v>0</v>
      </c>
      <c r="BR66">
        <f t="shared" ref="BR66:BR129" si="117">IF($Z66="","",INDEX($BA$2:$BA$1500,$Z66))</f>
        <v>0</v>
      </c>
      <c r="BS66">
        <f t="shared" ref="BS66:BS129" si="118">IF($Z66="","",INDEX($BB$2:$BB$1500,$Z66))</f>
        <v>0</v>
      </c>
      <c r="BT66">
        <f t="shared" ref="BT66:BT129" si="119">IF($Z66="","",INDEX($BC$2:$BC$1500,$Z66))</f>
        <v>0</v>
      </c>
    </row>
    <row r="67" spans="1:72" x14ac:dyDescent="0.25">
      <c r="A67" t="str">
        <f>IF(TRIM(INDEX(games!$A:$A,ROW()))="","",TRIM(INDEX(games!$A:$A,ROW())))</f>
        <v>Battle Brothers</v>
      </c>
      <c r="B67">
        <f>IF(OR($A67="",INDEX(games!$B:$B,ROW())=""),"",INDEX(games!$B:$B,ROW()))</f>
        <v>2017</v>
      </c>
      <c r="C67" t="str">
        <f>IF(OR($A67="",INDEX(games!$C:$C,ROW())=""),"",INDEX(games!$C:$C,ROW()))</f>
        <v>Strategy</v>
      </c>
      <c r="D67">
        <f t="shared" si="60"/>
        <v>2</v>
      </c>
      <c r="E67">
        <f t="shared" si="61"/>
        <v>2</v>
      </c>
      <c r="F67">
        <f t="shared" si="62"/>
        <v>33</v>
      </c>
      <c r="G67" t="e">
        <f t="shared" si="63"/>
        <v>#N/A</v>
      </c>
      <c r="H67" t="e">
        <f t="shared" si="64"/>
        <v>#N/A</v>
      </c>
      <c r="I67">
        <f t="shared" si="65"/>
        <v>2017</v>
      </c>
      <c r="J67">
        <f t="shared" si="66"/>
        <v>2.7589999999999999</v>
      </c>
      <c r="K67" t="e">
        <f t="shared" si="67"/>
        <v>#N/A</v>
      </c>
      <c r="L67" t="e">
        <f t="shared" si="68"/>
        <v>#N/A</v>
      </c>
      <c r="M67" t="e">
        <f t="shared" si="69"/>
        <v>#N/A</v>
      </c>
      <c r="N67" t="e">
        <f t="shared" si="70"/>
        <v>#N/A</v>
      </c>
      <c r="O67">
        <f t="shared" si="71"/>
        <v>2.000067</v>
      </c>
      <c r="P67" t="str">
        <f>IF(OR($A67="",INDEX(games!$H:$H,ROW())=""),"",INDEX(games!$H:$H,ROW()))</f>
        <v>Yes</v>
      </c>
      <c r="Q67">
        <f t="shared" si="72"/>
        <v>2.000067</v>
      </c>
      <c r="T67">
        <f t="shared" si="73"/>
        <v>2017</v>
      </c>
      <c r="U67">
        <f t="shared" si="74"/>
        <v>2025</v>
      </c>
      <c r="V67">
        <f t="shared" si="75"/>
        <v>8</v>
      </c>
      <c r="W67" t="str">
        <f>IF(TRIM(INDEX(connections!$A:$A,ROW()))="","",TRIM(INDEX(connections!$A:$A,ROW())))</f>
        <v>Slay the Spire</v>
      </c>
      <c r="X67" t="str">
        <f>IF($W67="","",TRIM(INDEX(connections!$B:$B,ROW())))</f>
        <v>As We Descend</v>
      </c>
      <c r="Y67">
        <f t="shared" si="76"/>
        <v>772</v>
      </c>
      <c r="Z67">
        <f t="shared" si="77"/>
        <v>40</v>
      </c>
      <c r="AA67" t="str">
        <f t="shared" si="78"/>
        <v>Yes</v>
      </c>
      <c r="AB67" t="str">
        <f t="shared" si="79"/>
        <v/>
      </c>
      <c r="AC67" t="str">
        <f t="shared" si="80"/>
        <v/>
      </c>
      <c r="AD67">
        <f t="shared" si="81"/>
        <v>0</v>
      </c>
      <c r="AE67" t="str">
        <f t="shared" si="82"/>
        <v/>
      </c>
      <c r="AG67">
        <f t="shared" si="83"/>
        <v>2</v>
      </c>
      <c r="AH67" t="str">
        <f t="shared" si="84"/>
        <v>Yes</v>
      </c>
      <c r="AI67">
        <f t="shared" si="85"/>
        <v>2</v>
      </c>
      <c r="AJ67">
        <f t="shared" si="86"/>
        <v>2.000067</v>
      </c>
      <c r="AK67" t="str">
        <f t="shared" si="87"/>
        <v/>
      </c>
      <c r="AL67" t="str">
        <f>IF($A67="","",INDEX(games!$J:$J,ROW())&amp;"")</f>
        <v>https://store.steampowered.com/app/365360/Battle_Brothers/</v>
      </c>
      <c r="AM67">
        <f>IF($A67="","",SUMPRODUCT($AO67:$BD67,'Map Analysis'!$AN$2^{0,1,2,3,4,5,6,7,8,9,10,11,12,13,14,15}))</f>
        <v>2</v>
      </c>
      <c r="AN67">
        <f t="shared" si="88"/>
        <v>2.0000067000000001</v>
      </c>
      <c r="AO67">
        <f t="shared" si="89"/>
        <v>2</v>
      </c>
      <c r="AP67">
        <f t="shared" si="90"/>
        <v>0</v>
      </c>
      <c r="AQ67">
        <f t="shared" si="91"/>
        <v>0</v>
      </c>
      <c r="AR67">
        <f t="shared" si="92"/>
        <v>0</v>
      </c>
      <c r="AS67">
        <f t="shared" si="93"/>
        <v>0</v>
      </c>
      <c r="AT67">
        <f t="shared" si="94"/>
        <v>0</v>
      </c>
      <c r="AU67">
        <f t="shared" si="95"/>
        <v>0</v>
      </c>
      <c r="AV67">
        <f t="shared" si="96"/>
        <v>0</v>
      </c>
      <c r="AW67">
        <f t="shared" si="97"/>
        <v>0</v>
      </c>
      <c r="AX67">
        <f t="shared" si="98"/>
        <v>0</v>
      </c>
      <c r="AY67">
        <f t="shared" si="99"/>
        <v>0</v>
      </c>
      <c r="AZ67">
        <f t="shared" si="100"/>
        <v>0</v>
      </c>
      <c r="BA67">
        <f t="shared" si="101"/>
        <v>0</v>
      </c>
      <c r="BB67">
        <f t="shared" si="102"/>
        <v>0</v>
      </c>
      <c r="BC67">
        <f t="shared" si="103"/>
        <v>0</v>
      </c>
      <c r="BD67">
        <f t="shared" si="104"/>
        <v>0</v>
      </c>
      <c r="BF67">
        <f t="shared" si="105"/>
        <v>0</v>
      </c>
      <c r="BG67">
        <f t="shared" si="106"/>
        <v>0</v>
      </c>
      <c r="BH67">
        <f t="shared" si="107"/>
        <v>0</v>
      </c>
      <c r="BI67">
        <f t="shared" si="108"/>
        <v>0</v>
      </c>
      <c r="BJ67">
        <f t="shared" si="109"/>
        <v>0</v>
      </c>
      <c r="BK67">
        <f t="shared" si="110"/>
        <v>0</v>
      </c>
      <c r="BL67">
        <f t="shared" si="111"/>
        <v>0</v>
      </c>
      <c r="BM67">
        <f t="shared" si="112"/>
        <v>0</v>
      </c>
      <c r="BN67">
        <f t="shared" si="113"/>
        <v>0</v>
      </c>
      <c r="BO67">
        <f t="shared" si="114"/>
        <v>0</v>
      </c>
      <c r="BP67">
        <f t="shared" si="115"/>
        <v>0</v>
      </c>
      <c r="BQ67">
        <f t="shared" si="116"/>
        <v>0</v>
      </c>
      <c r="BR67">
        <f t="shared" si="117"/>
        <v>0</v>
      </c>
      <c r="BS67">
        <f t="shared" si="118"/>
        <v>0</v>
      </c>
      <c r="BT67">
        <f t="shared" si="119"/>
        <v>0</v>
      </c>
    </row>
    <row r="68" spans="1:72" x14ac:dyDescent="0.25">
      <c r="A68" t="str">
        <f>IF(TRIM(INDEX(games!$A:$A,ROW()))="","",TRIM(INDEX(games!$A:$A,ROW())))</f>
        <v>Battle Shapers</v>
      </c>
      <c r="B68">
        <f>IF(OR($A68="",INDEX(games!$B:$B,ROW())=""),"",INDEX(games!$B:$B,ROW()))</f>
        <v>2023</v>
      </c>
      <c r="C68" t="str">
        <f>IF(OR($A68="",INDEX(games!$C:$C,ROW())=""),"",INDEX(games!$C:$C,ROW()))</f>
        <v>Action</v>
      </c>
      <c r="D68">
        <f t="shared" si="60"/>
        <v>2</v>
      </c>
      <c r="E68">
        <f t="shared" si="61"/>
        <v>1</v>
      </c>
      <c r="F68">
        <f t="shared" si="62"/>
        <v>0</v>
      </c>
      <c r="G68">
        <f t="shared" si="63"/>
        <v>2023</v>
      </c>
      <c r="H68">
        <f t="shared" si="64"/>
        <v>1</v>
      </c>
      <c r="I68" t="e">
        <f t="shared" si="65"/>
        <v>#N/A</v>
      </c>
      <c r="J68" t="e">
        <f t="shared" si="66"/>
        <v>#N/A</v>
      </c>
      <c r="K68" t="e">
        <f t="shared" si="67"/>
        <v>#N/A</v>
      </c>
      <c r="L68" t="e">
        <f t="shared" si="68"/>
        <v>#N/A</v>
      </c>
      <c r="M68" t="e">
        <f t="shared" si="69"/>
        <v>#N/A</v>
      </c>
      <c r="N68" t="e">
        <f t="shared" si="70"/>
        <v>#N/A</v>
      </c>
      <c r="O68">
        <f t="shared" si="71"/>
        <v>2.0000680000000002</v>
      </c>
      <c r="P68" t="str">
        <f>IF(OR($A68="",INDEX(games!$H:$H,ROW())=""),"",INDEX(games!$H:$H,ROW()))</f>
        <v>Yes</v>
      </c>
      <c r="Q68">
        <f t="shared" si="72"/>
        <v>2.0000680000000002</v>
      </c>
      <c r="T68">
        <f t="shared" si="73"/>
        <v>2019</v>
      </c>
      <c r="U68">
        <f t="shared" si="74"/>
        <v>2025</v>
      </c>
      <c r="V68">
        <f t="shared" si="75"/>
        <v>6</v>
      </c>
      <c r="W68" t="str">
        <f>IF(TRIM(INDEX(connections!$A:$A,ROW()))="","",TRIM(INDEX(connections!$A:$A,ROW())))</f>
        <v>Hades</v>
      </c>
      <c r="X68" t="str">
        <f>IF($W68="","",TRIM(INDEX(connections!$B:$B,ROW())))</f>
        <v>Asgard's Fall: Viking Survivors</v>
      </c>
      <c r="Y68">
        <f t="shared" si="76"/>
        <v>375</v>
      </c>
      <c r="Z68">
        <f t="shared" si="77"/>
        <v>41</v>
      </c>
      <c r="AA68" t="str">
        <f t="shared" si="78"/>
        <v>Yes</v>
      </c>
      <c r="AB68" t="str">
        <f t="shared" si="79"/>
        <v>Yes</v>
      </c>
      <c r="AC68">
        <f t="shared" si="80"/>
        <v>1</v>
      </c>
      <c r="AD68">
        <f t="shared" si="81"/>
        <v>0</v>
      </c>
      <c r="AE68" t="str">
        <f t="shared" si="82"/>
        <v/>
      </c>
      <c r="AG68">
        <f t="shared" si="83"/>
        <v>2</v>
      </c>
      <c r="AH68" t="str">
        <f t="shared" si="84"/>
        <v>Yes</v>
      </c>
      <c r="AI68">
        <f t="shared" si="85"/>
        <v>2</v>
      </c>
      <c r="AJ68">
        <f t="shared" si="86"/>
        <v>2.0000680000000002</v>
      </c>
      <c r="AK68" t="str">
        <f t="shared" si="87"/>
        <v/>
      </c>
      <c r="AL68" t="str">
        <f>IF($A68="","",INDEX(games!$J:$J,ROW())&amp;"")</f>
        <v>https://store.steampowered.com/app/1421290/Battle_Shapers/</v>
      </c>
      <c r="AM68">
        <f>IF($A68="","",SUMPRODUCT($AO68:$BD68,'Map Analysis'!$AN$2^{0,1,2,3,4,5,6,7,8,9,10,11,12,13,14,15}))</f>
        <v>0</v>
      </c>
      <c r="AN68">
        <f t="shared" si="88"/>
        <v>6.8000000000000001E-6</v>
      </c>
      <c r="AO68">
        <f t="shared" si="89"/>
        <v>0</v>
      </c>
      <c r="AP68">
        <f t="shared" si="90"/>
        <v>0</v>
      </c>
      <c r="AQ68">
        <f t="shared" si="91"/>
        <v>0</v>
      </c>
      <c r="AR68">
        <f t="shared" si="92"/>
        <v>0</v>
      </c>
      <c r="AS68">
        <f t="shared" si="93"/>
        <v>0</v>
      </c>
      <c r="AT68">
        <f t="shared" si="94"/>
        <v>0</v>
      </c>
      <c r="AU68">
        <f t="shared" si="95"/>
        <v>0</v>
      </c>
      <c r="AV68">
        <f t="shared" si="96"/>
        <v>0</v>
      </c>
      <c r="AW68">
        <f t="shared" si="97"/>
        <v>0</v>
      </c>
      <c r="AX68">
        <f t="shared" si="98"/>
        <v>0</v>
      </c>
      <c r="AY68">
        <f t="shared" si="99"/>
        <v>0</v>
      </c>
      <c r="AZ68">
        <f t="shared" si="100"/>
        <v>0</v>
      </c>
      <c r="BA68">
        <f t="shared" si="101"/>
        <v>0</v>
      </c>
      <c r="BB68">
        <f t="shared" si="102"/>
        <v>0</v>
      </c>
      <c r="BC68">
        <f t="shared" si="103"/>
        <v>0</v>
      </c>
      <c r="BD68">
        <f t="shared" si="104"/>
        <v>0</v>
      </c>
      <c r="BF68">
        <f t="shared" si="105"/>
        <v>0</v>
      </c>
      <c r="BG68">
        <f t="shared" si="106"/>
        <v>0</v>
      </c>
      <c r="BH68">
        <f t="shared" si="107"/>
        <v>0</v>
      </c>
      <c r="BI68">
        <f t="shared" si="108"/>
        <v>0</v>
      </c>
      <c r="BJ68">
        <f t="shared" si="109"/>
        <v>0</v>
      </c>
      <c r="BK68">
        <f t="shared" si="110"/>
        <v>0</v>
      </c>
      <c r="BL68">
        <f t="shared" si="111"/>
        <v>0</v>
      </c>
      <c r="BM68">
        <f t="shared" si="112"/>
        <v>0</v>
      </c>
      <c r="BN68">
        <f t="shared" si="113"/>
        <v>0</v>
      </c>
      <c r="BO68">
        <f t="shared" si="114"/>
        <v>0</v>
      </c>
      <c r="BP68">
        <f t="shared" si="115"/>
        <v>0</v>
      </c>
      <c r="BQ68">
        <f t="shared" si="116"/>
        <v>0</v>
      </c>
      <c r="BR68">
        <f t="shared" si="117"/>
        <v>0</v>
      </c>
      <c r="BS68">
        <f t="shared" si="118"/>
        <v>0</v>
      </c>
      <c r="BT68">
        <f t="shared" si="119"/>
        <v>0</v>
      </c>
    </row>
    <row r="69" spans="1:72" x14ac:dyDescent="0.25">
      <c r="A69" t="str">
        <f>IF(TRIM(INDEX(games!$A:$A,ROW()))="","",TRIM(INDEX(games!$A:$A,ROW())))</f>
        <v>Battlestar Galactica: Scattered Hopes</v>
      </c>
      <c r="B69">
        <f>IF(OR($A69="",INDEX(games!$B:$B,ROW())=""),"",INDEX(games!$B:$B,ROW()))</f>
        <v>2026</v>
      </c>
      <c r="C69" t="str">
        <f>IF(OR($A69="",INDEX(games!$C:$C,ROW())=""),"",INDEX(games!$C:$C,ROW()))</f>
        <v>Strategy</v>
      </c>
      <c r="D69">
        <f t="shared" si="60"/>
        <v>2</v>
      </c>
      <c r="E69">
        <f t="shared" si="61"/>
        <v>2</v>
      </c>
      <c r="F69">
        <f t="shared" si="62"/>
        <v>1</v>
      </c>
      <c r="G69" t="e">
        <f t="shared" si="63"/>
        <v>#N/A</v>
      </c>
      <c r="H69" t="e">
        <f t="shared" si="64"/>
        <v>#N/A</v>
      </c>
      <c r="I69">
        <f t="shared" si="65"/>
        <v>2026</v>
      </c>
      <c r="J69">
        <f t="shared" si="66"/>
        <v>2.0230000000000001</v>
      </c>
      <c r="K69" t="e">
        <f t="shared" si="67"/>
        <v>#N/A</v>
      </c>
      <c r="L69" t="e">
        <f t="shared" si="68"/>
        <v>#N/A</v>
      </c>
      <c r="M69" t="e">
        <f t="shared" si="69"/>
        <v>#N/A</v>
      </c>
      <c r="N69" t="e">
        <f t="shared" si="70"/>
        <v>#N/A</v>
      </c>
      <c r="O69">
        <f t="shared" si="71"/>
        <v>2.0000689999999999</v>
      </c>
      <c r="P69" t="str">
        <f>IF(OR($A69="",INDEX(games!$H:$H,ROW())=""),"",INDEX(games!$H:$H,ROW()))</f>
        <v/>
      </c>
      <c r="Q69" t="str">
        <f t="shared" si="72"/>
        <v/>
      </c>
      <c r="T69">
        <f t="shared" si="73"/>
        <v>2021</v>
      </c>
      <c r="U69">
        <f t="shared" si="74"/>
        <v>2025</v>
      </c>
      <c r="V69">
        <f t="shared" si="75"/>
        <v>4</v>
      </c>
      <c r="W69" t="str">
        <f>IF(TRIM(INDEX(connections!$A:$A,ROW()))="","",TRIM(INDEX(connections!$A:$A,ROW())))</f>
        <v>Vampire Survivors</v>
      </c>
      <c r="X69" t="str">
        <f>IF($W69="","",TRIM(INDEX(connections!$B:$B,ROW())))</f>
        <v>Asgard's Fall: Viking Survivors</v>
      </c>
      <c r="Y69">
        <f t="shared" si="76"/>
        <v>941</v>
      </c>
      <c r="Z69">
        <f t="shared" si="77"/>
        <v>41</v>
      </c>
      <c r="AA69" t="str">
        <f t="shared" si="78"/>
        <v>Yes</v>
      </c>
      <c r="AB69" t="str">
        <f t="shared" si="79"/>
        <v>Yes</v>
      </c>
      <c r="AC69">
        <f t="shared" si="80"/>
        <v>1</v>
      </c>
      <c r="AD69">
        <f t="shared" si="81"/>
        <v>0</v>
      </c>
      <c r="AE69" t="str">
        <f t="shared" si="82"/>
        <v/>
      </c>
      <c r="AG69">
        <f t="shared" si="83"/>
        <v>2</v>
      </c>
      <c r="AH69" t="str">
        <f t="shared" si="84"/>
        <v/>
      </c>
      <c r="AI69" t="str">
        <f t="shared" si="85"/>
        <v/>
      </c>
      <c r="AJ69" t="str">
        <f t="shared" si="86"/>
        <v/>
      </c>
      <c r="AK69">
        <f t="shared" si="87"/>
        <v>2.0000689999999999</v>
      </c>
      <c r="AL69" t="str">
        <f>IF($A69="","",INDEX(games!$J:$J,ROW())&amp;"")</f>
        <v>https://store.steampowered.com/app/2535950/Battlestar_Galactica_Scattered_Hopes/</v>
      </c>
      <c r="AM69">
        <f>IF($A69="","",SUMPRODUCT($AO69:$BD69,'Map Analysis'!$AN$2^{0,1,2,3,4,5,6,7,8,9,10,11,12,13,14,15}))</f>
        <v>0</v>
      </c>
      <c r="AN69">
        <f t="shared" si="88"/>
        <v>6.9E-6</v>
      </c>
      <c r="AO69">
        <f t="shared" si="89"/>
        <v>0</v>
      </c>
      <c r="AP69">
        <f t="shared" si="90"/>
        <v>0</v>
      </c>
      <c r="AQ69">
        <f t="shared" si="91"/>
        <v>0</v>
      </c>
      <c r="AR69">
        <f t="shared" si="92"/>
        <v>0</v>
      </c>
      <c r="AS69">
        <f t="shared" si="93"/>
        <v>0</v>
      </c>
      <c r="AT69">
        <f t="shared" si="94"/>
        <v>0</v>
      </c>
      <c r="AU69">
        <f t="shared" si="95"/>
        <v>0</v>
      </c>
      <c r="AV69">
        <f t="shared" si="96"/>
        <v>0</v>
      </c>
      <c r="AW69">
        <f t="shared" si="97"/>
        <v>0</v>
      </c>
      <c r="AX69">
        <f t="shared" si="98"/>
        <v>0</v>
      </c>
      <c r="AY69">
        <f t="shared" si="99"/>
        <v>0</v>
      </c>
      <c r="AZ69">
        <f t="shared" si="100"/>
        <v>0</v>
      </c>
      <c r="BA69">
        <f t="shared" si="101"/>
        <v>0</v>
      </c>
      <c r="BB69">
        <f t="shared" si="102"/>
        <v>0</v>
      </c>
      <c r="BC69">
        <f t="shared" si="103"/>
        <v>0</v>
      </c>
      <c r="BD69">
        <f t="shared" si="104"/>
        <v>0</v>
      </c>
      <c r="BF69">
        <f t="shared" si="105"/>
        <v>0</v>
      </c>
      <c r="BG69">
        <f t="shared" si="106"/>
        <v>0</v>
      </c>
      <c r="BH69">
        <f t="shared" si="107"/>
        <v>0</v>
      </c>
      <c r="BI69">
        <f t="shared" si="108"/>
        <v>0</v>
      </c>
      <c r="BJ69">
        <f t="shared" si="109"/>
        <v>0</v>
      </c>
      <c r="BK69">
        <f t="shared" si="110"/>
        <v>0</v>
      </c>
      <c r="BL69">
        <f t="shared" si="111"/>
        <v>0</v>
      </c>
      <c r="BM69">
        <f t="shared" si="112"/>
        <v>0</v>
      </c>
      <c r="BN69">
        <f t="shared" si="113"/>
        <v>0</v>
      </c>
      <c r="BO69">
        <f t="shared" si="114"/>
        <v>0</v>
      </c>
      <c r="BP69">
        <f t="shared" si="115"/>
        <v>0</v>
      </c>
      <c r="BQ69">
        <f t="shared" si="116"/>
        <v>0</v>
      </c>
      <c r="BR69">
        <f t="shared" si="117"/>
        <v>0</v>
      </c>
      <c r="BS69">
        <f t="shared" si="118"/>
        <v>0</v>
      </c>
      <c r="BT69">
        <f t="shared" si="119"/>
        <v>0</v>
      </c>
    </row>
    <row r="70" spans="1:72" x14ac:dyDescent="0.25">
      <c r="A70" t="str">
        <f>IF(TRIM(INDEX(games!$A:$A,ROW()))="","",TRIM(INDEX(games!$A:$A,ROW())))</f>
        <v>BAZR</v>
      </c>
      <c r="B70">
        <f>IF(OR($A70="",INDEX(games!$B:$B,ROW())=""),"",INDEX(games!$B:$B,ROW()))</f>
        <v>2025</v>
      </c>
      <c r="C70" t="str">
        <f>IF(OR($A70="",INDEX(games!$C:$C,ROW())=""),"",INDEX(games!$C:$C,ROW()))</f>
        <v>Deckbuilder</v>
      </c>
      <c r="D70">
        <f t="shared" si="60"/>
        <v>1</v>
      </c>
      <c r="E70">
        <f t="shared" si="61"/>
        <v>3</v>
      </c>
      <c r="F70">
        <f t="shared" si="62"/>
        <v>2</v>
      </c>
      <c r="G70" t="e">
        <f t="shared" si="63"/>
        <v>#N/A</v>
      </c>
      <c r="H70" t="e">
        <f t="shared" si="64"/>
        <v>#N/A</v>
      </c>
      <c r="I70" t="e">
        <f t="shared" si="65"/>
        <v>#N/A</v>
      </c>
      <c r="J70" t="e">
        <f t="shared" si="66"/>
        <v>#N/A</v>
      </c>
      <c r="K70">
        <f t="shared" si="67"/>
        <v>2025</v>
      </c>
      <c r="L70">
        <f t="shared" si="68"/>
        <v>3.0459999999999998</v>
      </c>
      <c r="M70" t="e">
        <f t="shared" si="69"/>
        <v>#N/A</v>
      </c>
      <c r="N70" t="e">
        <f t="shared" si="70"/>
        <v>#N/A</v>
      </c>
      <c r="O70">
        <f t="shared" si="71"/>
        <v>1.00007</v>
      </c>
      <c r="P70" t="str">
        <f>IF(OR($A70="",INDEX(games!$H:$H,ROW())=""),"",INDEX(games!$H:$H,ROW()))</f>
        <v>Yes</v>
      </c>
      <c r="Q70">
        <f t="shared" si="72"/>
        <v>1.00007</v>
      </c>
      <c r="T70">
        <f t="shared" si="73"/>
        <v>2016</v>
      </c>
      <c r="U70">
        <f t="shared" si="74"/>
        <v>2023</v>
      </c>
      <c r="V70">
        <f t="shared" si="75"/>
        <v>7</v>
      </c>
      <c r="W70" t="str">
        <f>IF(TRIM(INDEX(connections!$A:$A,ROW()))="","",TRIM(INDEX(connections!$A:$A,ROW())))</f>
        <v>Enter the Gungeon</v>
      </c>
      <c r="X70" t="str">
        <f>IF($W70="","",TRIM(INDEX(connections!$B:$B,ROW())))</f>
        <v>Asterogues</v>
      </c>
      <c r="Y70">
        <f t="shared" si="76"/>
        <v>292</v>
      </c>
      <c r="Z70">
        <f t="shared" si="77"/>
        <v>42</v>
      </c>
      <c r="AA70" t="str">
        <f t="shared" si="78"/>
        <v>Yes</v>
      </c>
      <c r="AB70" t="str">
        <f t="shared" si="79"/>
        <v/>
      </c>
      <c r="AC70" t="str">
        <f t="shared" si="80"/>
        <v/>
      </c>
      <c r="AD70">
        <f t="shared" si="81"/>
        <v>0</v>
      </c>
      <c r="AE70" t="str">
        <f t="shared" si="82"/>
        <v/>
      </c>
      <c r="AG70">
        <f t="shared" si="83"/>
        <v>1</v>
      </c>
      <c r="AH70" t="str">
        <f t="shared" si="84"/>
        <v>Yes</v>
      </c>
      <c r="AI70">
        <f t="shared" si="85"/>
        <v>1</v>
      </c>
      <c r="AJ70">
        <f t="shared" si="86"/>
        <v>1.00007</v>
      </c>
      <c r="AK70" t="str">
        <f t="shared" si="87"/>
        <v/>
      </c>
      <c r="AL70" t="str">
        <f>IF($A70="","",INDEX(games!$J:$J,ROW())&amp;"")</f>
        <v/>
      </c>
      <c r="AM70">
        <f>IF($A70="","",SUMPRODUCT($AO70:$BD70,'Map Analysis'!$AN$2^{0,1,2,3,4,5,6,7,8,9,10,11,12,13,14,15}))</f>
        <v>0</v>
      </c>
      <c r="AN70">
        <f t="shared" si="88"/>
        <v>6.9999999999999999E-6</v>
      </c>
      <c r="AO70">
        <f t="shared" si="89"/>
        <v>0</v>
      </c>
      <c r="AP70">
        <f t="shared" si="90"/>
        <v>0</v>
      </c>
      <c r="AQ70">
        <f t="shared" si="91"/>
        <v>0</v>
      </c>
      <c r="AR70">
        <f t="shared" si="92"/>
        <v>0</v>
      </c>
      <c r="AS70">
        <f t="shared" si="93"/>
        <v>0</v>
      </c>
      <c r="AT70">
        <f t="shared" si="94"/>
        <v>0</v>
      </c>
      <c r="AU70">
        <f t="shared" si="95"/>
        <v>0</v>
      </c>
      <c r="AV70">
        <f t="shared" si="96"/>
        <v>0</v>
      </c>
      <c r="AW70">
        <f t="shared" si="97"/>
        <v>0</v>
      </c>
      <c r="AX70">
        <f t="shared" si="98"/>
        <v>0</v>
      </c>
      <c r="AY70">
        <f t="shared" si="99"/>
        <v>0</v>
      </c>
      <c r="AZ70">
        <f t="shared" si="100"/>
        <v>0</v>
      </c>
      <c r="BA70">
        <f t="shared" si="101"/>
        <v>0</v>
      </c>
      <c r="BB70">
        <f t="shared" si="102"/>
        <v>0</v>
      </c>
      <c r="BC70">
        <f t="shared" si="103"/>
        <v>0</v>
      </c>
      <c r="BD70">
        <f t="shared" si="104"/>
        <v>0</v>
      </c>
      <c r="BF70">
        <f t="shared" si="105"/>
        <v>0</v>
      </c>
      <c r="BG70">
        <f t="shared" si="106"/>
        <v>0</v>
      </c>
      <c r="BH70">
        <f t="shared" si="107"/>
        <v>0</v>
      </c>
      <c r="BI70">
        <f t="shared" si="108"/>
        <v>0</v>
      </c>
      <c r="BJ70">
        <f t="shared" si="109"/>
        <v>0</v>
      </c>
      <c r="BK70">
        <f t="shared" si="110"/>
        <v>0</v>
      </c>
      <c r="BL70">
        <f t="shared" si="111"/>
        <v>0</v>
      </c>
      <c r="BM70">
        <f t="shared" si="112"/>
        <v>0</v>
      </c>
      <c r="BN70">
        <f t="shared" si="113"/>
        <v>0</v>
      </c>
      <c r="BO70">
        <f t="shared" si="114"/>
        <v>0</v>
      </c>
      <c r="BP70">
        <f t="shared" si="115"/>
        <v>0</v>
      </c>
      <c r="BQ70">
        <f t="shared" si="116"/>
        <v>0</v>
      </c>
      <c r="BR70">
        <f t="shared" si="117"/>
        <v>0</v>
      </c>
      <c r="BS70">
        <f t="shared" si="118"/>
        <v>0</v>
      </c>
      <c r="BT70">
        <f t="shared" si="119"/>
        <v>0</v>
      </c>
    </row>
    <row r="71" spans="1:72" x14ac:dyDescent="0.25">
      <c r="A71" t="str">
        <f>IF(TRIM(INDEX(games!$A:$A,ROW()))="","",TRIM(INDEX(games!$A:$A,ROW())))</f>
        <v>Be My Horde</v>
      </c>
      <c r="B71">
        <f>IF(OR($A71="",INDEX(games!$B:$B,ROW())=""),"",INDEX(games!$B:$B,ROW()))</f>
        <v>2024</v>
      </c>
      <c r="C71" t="str">
        <f>IF(OR($A71="",INDEX(games!$C:$C,ROW())=""),"",INDEX(games!$C:$C,ROW()))</f>
        <v>Action</v>
      </c>
      <c r="D71">
        <f t="shared" si="60"/>
        <v>6</v>
      </c>
      <c r="E71">
        <f t="shared" si="61"/>
        <v>1</v>
      </c>
      <c r="F71">
        <f t="shared" si="62"/>
        <v>3</v>
      </c>
      <c r="G71">
        <f t="shared" si="63"/>
        <v>2024</v>
      </c>
      <c r="H71">
        <f t="shared" si="64"/>
        <v>1.069</v>
      </c>
      <c r="I71" t="e">
        <f t="shared" si="65"/>
        <v>#N/A</v>
      </c>
      <c r="J71" t="e">
        <f t="shared" si="66"/>
        <v>#N/A</v>
      </c>
      <c r="K71" t="e">
        <f t="shared" si="67"/>
        <v>#N/A</v>
      </c>
      <c r="L71" t="e">
        <f t="shared" si="68"/>
        <v>#N/A</v>
      </c>
      <c r="M71" t="e">
        <f t="shared" si="69"/>
        <v>#N/A</v>
      </c>
      <c r="N71" t="e">
        <f t="shared" si="70"/>
        <v>#N/A</v>
      </c>
      <c r="O71">
        <f t="shared" si="71"/>
        <v>6.0000710000000002</v>
      </c>
      <c r="P71" t="str">
        <f>IF(OR($A71="",INDEX(games!$H:$H,ROW())=""),"",INDEX(games!$H:$H,ROW()))</f>
        <v>Yes</v>
      </c>
      <c r="Q71">
        <f t="shared" si="72"/>
        <v>6.0000710000000002</v>
      </c>
      <c r="T71">
        <f t="shared" si="73"/>
        <v>2011</v>
      </c>
      <c r="U71">
        <f t="shared" si="74"/>
        <v>2023</v>
      </c>
      <c r="V71">
        <f t="shared" si="75"/>
        <v>12</v>
      </c>
      <c r="W71" t="str">
        <f>IF(TRIM(INDEX(connections!$A:$A,ROW()))="","",TRIM(INDEX(connections!$A:$A,ROW())))</f>
        <v>The Binding of Isaac</v>
      </c>
      <c r="X71" t="str">
        <f>IF($W71="","",TRIM(INDEX(connections!$B:$B,ROW())))</f>
        <v>Asterogues</v>
      </c>
      <c r="Y71">
        <f t="shared" si="76"/>
        <v>865</v>
      </c>
      <c r="Z71">
        <f t="shared" si="77"/>
        <v>42</v>
      </c>
      <c r="AA71" t="str">
        <f t="shared" si="78"/>
        <v>Yes</v>
      </c>
      <c r="AB71" t="str">
        <f t="shared" si="79"/>
        <v/>
      </c>
      <c r="AC71" t="str">
        <f t="shared" si="80"/>
        <v/>
      </c>
      <c r="AD71">
        <f t="shared" si="81"/>
        <v>0</v>
      </c>
      <c r="AE71" t="str">
        <f t="shared" si="82"/>
        <v/>
      </c>
      <c r="AG71">
        <f t="shared" si="83"/>
        <v>6</v>
      </c>
      <c r="AH71" t="str">
        <f t="shared" si="84"/>
        <v>Yes</v>
      </c>
      <c r="AI71">
        <f t="shared" si="85"/>
        <v>6</v>
      </c>
      <c r="AJ71">
        <f t="shared" si="86"/>
        <v>6.0000710000000002</v>
      </c>
      <c r="AK71" t="str">
        <f t="shared" si="87"/>
        <v/>
      </c>
      <c r="AL71" t="str">
        <f>IF($A71="","",INDEX(games!$J:$J,ROW())&amp;"")</f>
        <v>https://store.steampowered.com/app/2499520/Be_My_Horde/</v>
      </c>
      <c r="AM71">
        <f>IF($A71="","",SUMPRODUCT($AO71:$BD71,'Map Analysis'!$AN$2^{0,1,2,3,4,5,6,7,8,9,10,11,12,13,14,15}))</f>
        <v>0</v>
      </c>
      <c r="AN71">
        <f t="shared" si="88"/>
        <v>7.0999999999999998E-6</v>
      </c>
      <c r="AO71">
        <f t="shared" si="89"/>
        <v>0</v>
      </c>
      <c r="AP71">
        <f t="shared" si="90"/>
        <v>0</v>
      </c>
      <c r="AQ71">
        <f t="shared" si="91"/>
        <v>0</v>
      </c>
      <c r="AR71">
        <f t="shared" si="92"/>
        <v>0</v>
      </c>
      <c r="AS71">
        <f t="shared" si="93"/>
        <v>0</v>
      </c>
      <c r="AT71">
        <f t="shared" si="94"/>
        <v>0</v>
      </c>
      <c r="AU71">
        <f t="shared" si="95"/>
        <v>0</v>
      </c>
      <c r="AV71">
        <f t="shared" si="96"/>
        <v>0</v>
      </c>
      <c r="AW71">
        <f t="shared" si="97"/>
        <v>0</v>
      </c>
      <c r="AX71">
        <f t="shared" si="98"/>
        <v>0</v>
      </c>
      <c r="AY71">
        <f t="shared" si="99"/>
        <v>0</v>
      </c>
      <c r="AZ71">
        <f t="shared" si="100"/>
        <v>0</v>
      </c>
      <c r="BA71">
        <f t="shared" si="101"/>
        <v>0</v>
      </c>
      <c r="BB71">
        <f t="shared" si="102"/>
        <v>0</v>
      </c>
      <c r="BC71">
        <f t="shared" si="103"/>
        <v>0</v>
      </c>
      <c r="BD71">
        <f t="shared" si="104"/>
        <v>0</v>
      </c>
      <c r="BF71">
        <f t="shared" si="105"/>
        <v>0</v>
      </c>
      <c r="BG71">
        <f t="shared" si="106"/>
        <v>0</v>
      </c>
      <c r="BH71">
        <f t="shared" si="107"/>
        <v>0</v>
      </c>
      <c r="BI71">
        <f t="shared" si="108"/>
        <v>0</v>
      </c>
      <c r="BJ71">
        <f t="shared" si="109"/>
        <v>0</v>
      </c>
      <c r="BK71">
        <f t="shared" si="110"/>
        <v>0</v>
      </c>
      <c r="BL71">
        <f t="shared" si="111"/>
        <v>0</v>
      </c>
      <c r="BM71">
        <f t="shared" si="112"/>
        <v>0</v>
      </c>
      <c r="BN71">
        <f t="shared" si="113"/>
        <v>0</v>
      </c>
      <c r="BO71">
        <f t="shared" si="114"/>
        <v>0</v>
      </c>
      <c r="BP71">
        <f t="shared" si="115"/>
        <v>0</v>
      </c>
      <c r="BQ71">
        <f t="shared" si="116"/>
        <v>0</v>
      </c>
      <c r="BR71">
        <f t="shared" si="117"/>
        <v>0</v>
      </c>
      <c r="BS71">
        <f t="shared" si="118"/>
        <v>0</v>
      </c>
      <c r="BT71">
        <f t="shared" si="119"/>
        <v>0</v>
      </c>
    </row>
    <row r="72" spans="1:72" x14ac:dyDescent="0.25">
      <c r="A72" t="str">
        <f>IF(TRIM(INDEX(games!$A:$A,ROW()))="","",TRIM(INDEX(games!$A:$A,ROW())))</f>
        <v>Beat Blast</v>
      </c>
      <c r="B72">
        <f>IF(OR($A72="",INDEX(games!$B:$B,ROW())=""),"",INDEX(games!$B:$B,ROW()))</f>
        <v>2020</v>
      </c>
      <c r="C72" t="str">
        <f>IF(OR($A72="",INDEX(games!$C:$C,ROW())=""),"",INDEX(games!$C:$C,ROW()))</f>
        <v>Action</v>
      </c>
      <c r="D72">
        <f t="shared" si="60"/>
        <v>0</v>
      </c>
      <c r="E72">
        <f t="shared" si="61"/>
        <v>1</v>
      </c>
      <c r="F72">
        <f t="shared" si="62"/>
        <v>4</v>
      </c>
      <c r="G72">
        <f t="shared" si="63"/>
        <v>2020</v>
      </c>
      <c r="H72">
        <f t="shared" si="64"/>
        <v>1.0920000000000001</v>
      </c>
      <c r="I72" t="e">
        <f t="shared" si="65"/>
        <v>#N/A</v>
      </c>
      <c r="J72" t="e">
        <f t="shared" si="66"/>
        <v>#N/A</v>
      </c>
      <c r="K72" t="e">
        <f t="shared" si="67"/>
        <v>#N/A</v>
      </c>
      <c r="L72" t="e">
        <f t="shared" si="68"/>
        <v>#N/A</v>
      </c>
      <c r="M72" t="e">
        <f t="shared" si="69"/>
        <v>#N/A</v>
      </c>
      <c r="N72" t="e">
        <f t="shared" si="70"/>
        <v>#N/A</v>
      </c>
      <c r="O72">
        <f t="shared" si="71"/>
        <v>7.2000000000000002E-5</v>
      </c>
      <c r="P72" t="str">
        <f>IF(OR($A72="",INDEX(games!$H:$H,ROW())=""),"",INDEX(games!$H:$H,ROW()))</f>
        <v>Yes</v>
      </c>
      <c r="Q72">
        <f t="shared" si="72"/>
        <v>7.2000000000000002E-5</v>
      </c>
      <c r="T72">
        <f t="shared" si="73"/>
        <v>2019</v>
      </c>
      <c r="U72">
        <f t="shared" si="74"/>
        <v>2022</v>
      </c>
      <c r="V72">
        <f t="shared" si="75"/>
        <v>3</v>
      </c>
      <c r="W72" t="str">
        <f>IF(TRIM(INDEX(connections!$A:$A,ROW()))="","",TRIM(INDEX(connections!$A:$A,ROW())))</f>
        <v>Children of Morta</v>
      </c>
      <c r="X72" t="str">
        <f>IF($W72="","",TRIM(INDEX(connections!$B:$B,ROW())))</f>
        <v>Astral Ascent</v>
      </c>
      <c r="Y72">
        <f t="shared" si="76"/>
        <v>132</v>
      </c>
      <c r="Z72">
        <f t="shared" si="77"/>
        <v>43</v>
      </c>
      <c r="AA72" t="str">
        <f t="shared" si="78"/>
        <v>Yes</v>
      </c>
      <c r="AB72" t="str">
        <f t="shared" si="79"/>
        <v>Yes</v>
      </c>
      <c r="AC72">
        <f t="shared" si="80"/>
        <v>1</v>
      </c>
      <c r="AD72">
        <f t="shared" si="81"/>
        <v>0</v>
      </c>
      <c r="AE72" t="str">
        <f t="shared" si="82"/>
        <v/>
      </c>
      <c r="AG72">
        <f t="shared" si="83"/>
        <v>0</v>
      </c>
      <c r="AH72" t="str">
        <f t="shared" si="84"/>
        <v/>
      </c>
      <c r="AI72" t="str">
        <f t="shared" si="85"/>
        <v/>
      </c>
      <c r="AJ72" t="str">
        <f t="shared" si="86"/>
        <v/>
      </c>
      <c r="AK72" t="str">
        <f t="shared" si="87"/>
        <v/>
      </c>
      <c r="AL72" t="str">
        <f>IF($A72="","",INDEX(games!$J:$J,ROW())&amp;"")</f>
        <v>https://store.steampowered.com/app/1072640/Beat_Blast/</v>
      </c>
      <c r="AM72">
        <f>IF($A72="","",SUMPRODUCT($AO72:$BD72,'Map Analysis'!$AN$2^{0,1,2,3,4,5,6,7,8,9,10,11,12,13,14,15}))</f>
        <v>0</v>
      </c>
      <c r="AN72">
        <f t="shared" si="88"/>
        <v>7.1999999999999997E-6</v>
      </c>
      <c r="AO72">
        <f t="shared" si="89"/>
        <v>0</v>
      </c>
      <c r="AP72">
        <f t="shared" si="90"/>
        <v>0</v>
      </c>
      <c r="AQ72">
        <f t="shared" si="91"/>
        <v>0</v>
      </c>
      <c r="AR72">
        <f t="shared" si="92"/>
        <v>0</v>
      </c>
      <c r="AS72">
        <f t="shared" si="93"/>
        <v>0</v>
      </c>
      <c r="AT72">
        <f t="shared" si="94"/>
        <v>0</v>
      </c>
      <c r="AU72">
        <f t="shared" si="95"/>
        <v>0</v>
      </c>
      <c r="AV72">
        <f t="shared" si="96"/>
        <v>0</v>
      </c>
      <c r="AW72">
        <f t="shared" si="97"/>
        <v>0</v>
      </c>
      <c r="AX72">
        <f t="shared" si="98"/>
        <v>0</v>
      </c>
      <c r="AY72">
        <f t="shared" si="99"/>
        <v>0</v>
      </c>
      <c r="AZ72">
        <f t="shared" si="100"/>
        <v>0</v>
      </c>
      <c r="BA72">
        <f t="shared" si="101"/>
        <v>0</v>
      </c>
      <c r="BB72">
        <f t="shared" si="102"/>
        <v>0</v>
      </c>
      <c r="BC72">
        <f t="shared" si="103"/>
        <v>0</v>
      </c>
      <c r="BD72">
        <f t="shared" si="104"/>
        <v>0</v>
      </c>
      <c r="BF72">
        <f t="shared" si="105"/>
        <v>0</v>
      </c>
      <c r="BG72">
        <f t="shared" si="106"/>
        <v>0</v>
      </c>
      <c r="BH72">
        <f t="shared" si="107"/>
        <v>0</v>
      </c>
      <c r="BI72">
        <f t="shared" si="108"/>
        <v>0</v>
      </c>
      <c r="BJ72">
        <f t="shared" si="109"/>
        <v>0</v>
      </c>
      <c r="BK72">
        <f t="shared" si="110"/>
        <v>0</v>
      </c>
      <c r="BL72">
        <f t="shared" si="111"/>
        <v>0</v>
      </c>
      <c r="BM72">
        <f t="shared" si="112"/>
        <v>0</v>
      </c>
      <c r="BN72">
        <f t="shared" si="113"/>
        <v>0</v>
      </c>
      <c r="BO72">
        <f t="shared" si="114"/>
        <v>0</v>
      </c>
      <c r="BP72">
        <f t="shared" si="115"/>
        <v>0</v>
      </c>
      <c r="BQ72">
        <f t="shared" si="116"/>
        <v>0</v>
      </c>
      <c r="BR72">
        <f t="shared" si="117"/>
        <v>0</v>
      </c>
      <c r="BS72">
        <f t="shared" si="118"/>
        <v>0</v>
      </c>
      <c r="BT72">
        <f t="shared" si="119"/>
        <v>0</v>
      </c>
    </row>
    <row r="73" spans="1:72" x14ac:dyDescent="0.25">
      <c r="A73" t="str">
        <f>IF(TRIM(INDEX(games!$A:$A,ROW()))="","",TRIM(INDEX(games!$A:$A,ROW())))</f>
        <v>Bella Wants Blood</v>
      </c>
      <c r="B73">
        <f>IF(OR($A73="",INDEX(games!$B:$B,ROW())=""),"",INDEX(games!$B:$B,ROW()))</f>
        <v>2024</v>
      </c>
      <c r="C73" t="str">
        <f>IF(OR($A73="",INDEX(games!$C:$C,ROW())=""),"",INDEX(games!$C:$C,ROW()))</f>
        <v>Strategy</v>
      </c>
      <c r="D73">
        <f t="shared" si="60"/>
        <v>2</v>
      </c>
      <c r="E73">
        <f t="shared" si="61"/>
        <v>2</v>
      </c>
      <c r="F73">
        <f t="shared" si="62"/>
        <v>5</v>
      </c>
      <c r="G73" t="e">
        <f t="shared" si="63"/>
        <v>#N/A</v>
      </c>
      <c r="H73" t="e">
        <f t="shared" si="64"/>
        <v>#N/A</v>
      </c>
      <c r="I73">
        <f t="shared" si="65"/>
        <v>2024</v>
      </c>
      <c r="J73">
        <f t="shared" si="66"/>
        <v>2.1150000000000002</v>
      </c>
      <c r="K73" t="e">
        <f t="shared" si="67"/>
        <v>#N/A</v>
      </c>
      <c r="L73" t="e">
        <f t="shared" si="68"/>
        <v>#N/A</v>
      </c>
      <c r="M73" t="e">
        <f t="shared" si="69"/>
        <v>#N/A</v>
      </c>
      <c r="N73" t="e">
        <f t="shared" si="70"/>
        <v>#N/A</v>
      </c>
      <c r="O73">
        <f t="shared" si="71"/>
        <v>2.000073</v>
      </c>
      <c r="P73" t="str">
        <f>IF(OR($A73="",INDEX(games!$H:$H,ROW())=""),"",INDEX(games!$H:$H,ROW()))</f>
        <v>Yes</v>
      </c>
      <c r="Q73">
        <f t="shared" si="72"/>
        <v>2.000073</v>
      </c>
      <c r="T73">
        <f t="shared" si="73"/>
        <v>2019</v>
      </c>
      <c r="U73">
        <f t="shared" si="74"/>
        <v>2022</v>
      </c>
      <c r="V73">
        <f t="shared" si="75"/>
        <v>3</v>
      </c>
      <c r="W73" t="str">
        <f>IF(TRIM(INDEX(connections!$A:$A,ROW()))="","",TRIM(INDEX(connections!$A:$A,ROW())))</f>
        <v>Dark Devotion</v>
      </c>
      <c r="X73" t="str">
        <f>IF($W73="","",TRIM(INDEX(connections!$B:$B,ROW())))</f>
        <v>Astral Ascent</v>
      </c>
      <c r="Y73">
        <f t="shared" si="76"/>
        <v>187</v>
      </c>
      <c r="Z73">
        <f t="shared" si="77"/>
        <v>43</v>
      </c>
      <c r="AA73" t="str">
        <f t="shared" si="78"/>
        <v>Yes</v>
      </c>
      <c r="AB73" t="str">
        <f t="shared" si="79"/>
        <v>Yes</v>
      </c>
      <c r="AC73">
        <f t="shared" si="80"/>
        <v>1</v>
      </c>
      <c r="AD73">
        <f t="shared" si="81"/>
        <v>0</v>
      </c>
      <c r="AE73" t="str">
        <f t="shared" si="82"/>
        <v/>
      </c>
      <c r="AG73">
        <f t="shared" si="83"/>
        <v>2</v>
      </c>
      <c r="AH73" t="str">
        <f t="shared" si="84"/>
        <v>Yes</v>
      </c>
      <c r="AI73">
        <f t="shared" si="85"/>
        <v>2</v>
      </c>
      <c r="AJ73">
        <f t="shared" si="86"/>
        <v>2.000073</v>
      </c>
      <c r="AK73" t="str">
        <f t="shared" si="87"/>
        <v/>
      </c>
      <c r="AL73" t="str">
        <f>IF($A73="","",INDEX(games!$J:$J,ROW())&amp;"")</f>
        <v>https://store.steampowered.com/app/3007660/Bella_Wants_Blood/</v>
      </c>
      <c r="AM73">
        <f>IF($A73="","",SUMPRODUCT($AO73:$BD73,'Map Analysis'!$AN$2^{0,1,2,3,4,5,6,7,8,9,10,11,12,13,14,15}))</f>
        <v>0</v>
      </c>
      <c r="AN73">
        <f t="shared" si="88"/>
        <v>7.3000000000000004E-6</v>
      </c>
      <c r="AO73">
        <f t="shared" si="89"/>
        <v>0</v>
      </c>
      <c r="AP73">
        <f t="shared" si="90"/>
        <v>0</v>
      </c>
      <c r="AQ73">
        <f t="shared" si="91"/>
        <v>0</v>
      </c>
      <c r="AR73">
        <f t="shared" si="92"/>
        <v>0</v>
      </c>
      <c r="AS73">
        <f t="shared" si="93"/>
        <v>0</v>
      </c>
      <c r="AT73">
        <f t="shared" si="94"/>
        <v>0</v>
      </c>
      <c r="AU73">
        <f t="shared" si="95"/>
        <v>0</v>
      </c>
      <c r="AV73">
        <f t="shared" si="96"/>
        <v>0</v>
      </c>
      <c r="AW73">
        <f t="shared" si="97"/>
        <v>0</v>
      </c>
      <c r="AX73">
        <f t="shared" si="98"/>
        <v>0</v>
      </c>
      <c r="AY73">
        <f t="shared" si="99"/>
        <v>0</v>
      </c>
      <c r="AZ73">
        <f t="shared" si="100"/>
        <v>0</v>
      </c>
      <c r="BA73">
        <f t="shared" si="101"/>
        <v>0</v>
      </c>
      <c r="BB73">
        <f t="shared" si="102"/>
        <v>0</v>
      </c>
      <c r="BC73">
        <f t="shared" si="103"/>
        <v>0</v>
      </c>
      <c r="BD73">
        <f t="shared" si="104"/>
        <v>0</v>
      </c>
      <c r="BF73">
        <f t="shared" si="105"/>
        <v>0</v>
      </c>
      <c r="BG73">
        <f t="shared" si="106"/>
        <v>0</v>
      </c>
      <c r="BH73">
        <f t="shared" si="107"/>
        <v>0</v>
      </c>
      <c r="BI73">
        <f t="shared" si="108"/>
        <v>0</v>
      </c>
      <c r="BJ73">
        <f t="shared" si="109"/>
        <v>0</v>
      </c>
      <c r="BK73">
        <f t="shared" si="110"/>
        <v>0</v>
      </c>
      <c r="BL73">
        <f t="shared" si="111"/>
        <v>0</v>
      </c>
      <c r="BM73">
        <f t="shared" si="112"/>
        <v>0</v>
      </c>
      <c r="BN73">
        <f t="shared" si="113"/>
        <v>0</v>
      </c>
      <c r="BO73">
        <f t="shared" si="114"/>
        <v>0</v>
      </c>
      <c r="BP73">
        <f t="shared" si="115"/>
        <v>0</v>
      </c>
      <c r="BQ73">
        <f t="shared" si="116"/>
        <v>0</v>
      </c>
      <c r="BR73">
        <f t="shared" si="117"/>
        <v>0</v>
      </c>
      <c r="BS73">
        <f t="shared" si="118"/>
        <v>0</v>
      </c>
      <c r="BT73">
        <f t="shared" si="119"/>
        <v>0</v>
      </c>
    </row>
    <row r="74" spans="1:72" x14ac:dyDescent="0.25">
      <c r="A74" t="str">
        <f>IF(TRIM(INDEX(games!$A:$A,ROW()))="","",TRIM(INDEX(games!$A:$A,ROW())))</f>
        <v>Beneath Apple Manor</v>
      </c>
      <c r="B74">
        <f>IF(OR($A74="",INDEX(games!$B:$B,ROW())=""),"",INDEX(games!$B:$B,ROW()))</f>
        <v>1978</v>
      </c>
      <c r="C74" t="str">
        <f>IF(OR($A74="",INDEX(games!$C:$C,ROW())=""),"",INDEX(games!$C:$C,ROW()))</f>
        <v>Traditional</v>
      </c>
      <c r="D74">
        <f t="shared" si="60"/>
        <v>0</v>
      </c>
      <c r="E74">
        <f t="shared" si="61"/>
        <v>4</v>
      </c>
      <c r="F74">
        <f t="shared" si="62"/>
        <v>6</v>
      </c>
      <c r="G74" t="e">
        <f t="shared" si="63"/>
        <v>#N/A</v>
      </c>
      <c r="H74" t="e">
        <f t="shared" si="64"/>
        <v>#N/A</v>
      </c>
      <c r="I74" t="e">
        <f t="shared" si="65"/>
        <v>#N/A</v>
      </c>
      <c r="J74" t="e">
        <f t="shared" si="66"/>
        <v>#N/A</v>
      </c>
      <c r="K74" t="e">
        <f t="shared" si="67"/>
        <v>#N/A</v>
      </c>
      <c r="L74" t="e">
        <f t="shared" si="68"/>
        <v>#N/A</v>
      </c>
      <c r="M74">
        <f t="shared" si="69"/>
        <v>1978</v>
      </c>
      <c r="N74">
        <f t="shared" si="70"/>
        <v>4.1379999999999999</v>
      </c>
      <c r="O74">
        <f t="shared" si="71"/>
        <v>7.3999999999999996E-5</v>
      </c>
      <c r="P74" t="str">
        <f>IF(OR($A74="",INDEX(games!$H:$H,ROW())=""),"",INDEX(games!$H:$H,ROW()))</f>
        <v>Yes</v>
      </c>
      <c r="Q74">
        <f t="shared" si="72"/>
        <v>7.3999999999999996E-5</v>
      </c>
      <c r="T74">
        <f t="shared" si="73"/>
        <v>2018</v>
      </c>
      <c r="U74">
        <f t="shared" si="74"/>
        <v>2022</v>
      </c>
      <c r="V74">
        <f t="shared" si="75"/>
        <v>4</v>
      </c>
      <c r="W74" t="str">
        <f>IF(TRIM(INDEX(connections!$A:$A,ROW()))="","",TRIM(INDEX(connections!$A:$A,ROW())))</f>
        <v>Dead Cells</v>
      </c>
      <c r="X74" t="str">
        <f>IF($W74="","",TRIM(INDEX(connections!$B:$B,ROW())))</f>
        <v>Astral Ascent</v>
      </c>
      <c r="Y74">
        <f t="shared" si="76"/>
        <v>193</v>
      </c>
      <c r="Z74">
        <f t="shared" si="77"/>
        <v>43</v>
      </c>
      <c r="AA74" t="str">
        <f t="shared" si="78"/>
        <v>Yes</v>
      </c>
      <c r="AB74" t="str">
        <f t="shared" si="79"/>
        <v>Yes</v>
      </c>
      <c r="AC74">
        <f t="shared" si="80"/>
        <v>1</v>
      </c>
      <c r="AD74">
        <f t="shared" si="81"/>
        <v>0</v>
      </c>
      <c r="AE74" t="str">
        <f t="shared" si="82"/>
        <v/>
      </c>
      <c r="AG74">
        <f t="shared" si="83"/>
        <v>0</v>
      </c>
      <c r="AH74" t="str">
        <f t="shared" si="84"/>
        <v/>
      </c>
      <c r="AI74" t="str">
        <f t="shared" si="85"/>
        <v/>
      </c>
      <c r="AJ74" t="str">
        <f t="shared" si="86"/>
        <v/>
      </c>
      <c r="AK74" t="str">
        <f t="shared" si="87"/>
        <v/>
      </c>
      <c r="AL74" t="str">
        <f>IF($A74="","",INDEX(games!$J:$J,ROW())&amp;"")</f>
        <v/>
      </c>
      <c r="AM74">
        <f>IF($A74="","",SUMPRODUCT($AO74:$BD74,'Map Analysis'!$AN$2^{0,1,2,3,4,5,6,7,8,9,10,11,12,13,14,15}))</f>
        <v>0</v>
      </c>
      <c r="AN74">
        <f t="shared" si="88"/>
        <v>7.4000000000000003E-6</v>
      </c>
      <c r="AO74">
        <f t="shared" si="89"/>
        <v>0</v>
      </c>
      <c r="AP74">
        <f t="shared" si="90"/>
        <v>0</v>
      </c>
      <c r="AQ74">
        <f t="shared" si="91"/>
        <v>0</v>
      </c>
      <c r="AR74">
        <f t="shared" si="92"/>
        <v>0</v>
      </c>
      <c r="AS74">
        <f t="shared" si="93"/>
        <v>0</v>
      </c>
      <c r="AT74">
        <f t="shared" si="94"/>
        <v>0</v>
      </c>
      <c r="AU74">
        <f t="shared" si="95"/>
        <v>0</v>
      </c>
      <c r="AV74">
        <f t="shared" si="96"/>
        <v>0</v>
      </c>
      <c r="AW74">
        <f t="shared" si="97"/>
        <v>0</v>
      </c>
      <c r="AX74">
        <f t="shared" si="98"/>
        <v>0</v>
      </c>
      <c r="AY74">
        <f t="shared" si="99"/>
        <v>0</v>
      </c>
      <c r="AZ74">
        <f t="shared" si="100"/>
        <v>0</v>
      </c>
      <c r="BA74">
        <f t="shared" si="101"/>
        <v>0</v>
      </c>
      <c r="BB74">
        <f t="shared" si="102"/>
        <v>0</v>
      </c>
      <c r="BC74">
        <f t="shared" si="103"/>
        <v>0</v>
      </c>
      <c r="BD74">
        <f t="shared" si="104"/>
        <v>0</v>
      </c>
      <c r="BF74">
        <f t="shared" si="105"/>
        <v>0</v>
      </c>
      <c r="BG74">
        <f t="shared" si="106"/>
        <v>0</v>
      </c>
      <c r="BH74">
        <f t="shared" si="107"/>
        <v>0</v>
      </c>
      <c r="BI74">
        <f t="shared" si="108"/>
        <v>0</v>
      </c>
      <c r="BJ74">
        <f t="shared" si="109"/>
        <v>0</v>
      </c>
      <c r="BK74">
        <f t="shared" si="110"/>
        <v>0</v>
      </c>
      <c r="BL74">
        <f t="shared" si="111"/>
        <v>0</v>
      </c>
      <c r="BM74">
        <f t="shared" si="112"/>
        <v>0</v>
      </c>
      <c r="BN74">
        <f t="shared" si="113"/>
        <v>0</v>
      </c>
      <c r="BO74">
        <f t="shared" si="114"/>
        <v>0</v>
      </c>
      <c r="BP74">
        <f t="shared" si="115"/>
        <v>0</v>
      </c>
      <c r="BQ74">
        <f t="shared" si="116"/>
        <v>0</v>
      </c>
      <c r="BR74">
        <f t="shared" si="117"/>
        <v>0</v>
      </c>
      <c r="BS74">
        <f t="shared" si="118"/>
        <v>0</v>
      </c>
      <c r="BT74">
        <f t="shared" si="119"/>
        <v>0</v>
      </c>
    </row>
    <row r="75" spans="1:72" x14ac:dyDescent="0.25">
      <c r="A75" t="str">
        <f>IF(TRIM(INDEX(games!$A:$A,ROW()))="","",TRIM(INDEX(games!$A:$A,ROW())))</f>
        <v>Beneath Oresa</v>
      </c>
      <c r="B75">
        <f>IF(OR($A75="",INDEX(games!$B:$B,ROW())=""),"",INDEX(games!$B:$B,ROW()))</f>
        <v>2022</v>
      </c>
      <c r="C75" t="str">
        <f>IF(OR($A75="",INDEX(games!$C:$C,ROW())=""),"",INDEX(games!$C:$C,ROW()))</f>
        <v>Deckbuilder</v>
      </c>
      <c r="D75">
        <f t="shared" si="60"/>
        <v>1</v>
      </c>
      <c r="E75">
        <f t="shared" si="61"/>
        <v>3</v>
      </c>
      <c r="F75">
        <f t="shared" si="62"/>
        <v>7</v>
      </c>
      <c r="G75" t="e">
        <f t="shared" si="63"/>
        <v>#N/A</v>
      </c>
      <c r="H75" t="e">
        <f t="shared" si="64"/>
        <v>#N/A</v>
      </c>
      <c r="I75" t="e">
        <f t="shared" si="65"/>
        <v>#N/A</v>
      </c>
      <c r="J75" t="e">
        <f t="shared" si="66"/>
        <v>#N/A</v>
      </c>
      <c r="K75">
        <f t="shared" si="67"/>
        <v>2022</v>
      </c>
      <c r="L75">
        <f t="shared" si="68"/>
        <v>3.161</v>
      </c>
      <c r="M75" t="e">
        <f t="shared" si="69"/>
        <v>#N/A</v>
      </c>
      <c r="N75" t="e">
        <f t="shared" si="70"/>
        <v>#N/A</v>
      </c>
      <c r="O75">
        <f t="shared" si="71"/>
        <v>1.000075</v>
      </c>
      <c r="P75" t="str">
        <f>IF(OR($A75="",INDEX(games!$H:$H,ROW())=""),"",INDEX(games!$H:$H,ROW()))</f>
        <v>Yes</v>
      </c>
      <c r="Q75">
        <f t="shared" si="72"/>
        <v>1.000075</v>
      </c>
      <c r="T75">
        <f t="shared" si="73"/>
        <v>2019</v>
      </c>
      <c r="U75">
        <f t="shared" si="74"/>
        <v>2022</v>
      </c>
      <c r="V75">
        <f t="shared" si="75"/>
        <v>3</v>
      </c>
      <c r="W75" t="str">
        <f>IF(TRIM(INDEX(connections!$A:$A,ROW()))="","",TRIM(INDEX(connections!$A:$A,ROW())))</f>
        <v>Hades</v>
      </c>
      <c r="X75" t="str">
        <f>IF($W75="","",TRIM(INDEX(connections!$B:$B,ROW())))</f>
        <v>Astral Ascent</v>
      </c>
      <c r="Y75">
        <f t="shared" si="76"/>
        <v>375</v>
      </c>
      <c r="Z75">
        <f t="shared" si="77"/>
        <v>43</v>
      </c>
      <c r="AA75" t="str">
        <f t="shared" si="78"/>
        <v>Yes</v>
      </c>
      <c r="AB75" t="str">
        <f t="shared" si="79"/>
        <v>Yes</v>
      </c>
      <c r="AC75">
        <f t="shared" si="80"/>
        <v>1</v>
      </c>
      <c r="AD75">
        <f t="shared" si="81"/>
        <v>0</v>
      </c>
      <c r="AE75" t="str">
        <f t="shared" si="82"/>
        <v/>
      </c>
      <c r="AG75">
        <f t="shared" si="83"/>
        <v>1</v>
      </c>
      <c r="AH75" t="str">
        <f t="shared" si="84"/>
        <v>Yes</v>
      </c>
      <c r="AI75">
        <f t="shared" si="85"/>
        <v>1</v>
      </c>
      <c r="AJ75">
        <f t="shared" si="86"/>
        <v>1.000075</v>
      </c>
      <c r="AK75" t="str">
        <f t="shared" si="87"/>
        <v/>
      </c>
      <c r="AL75" t="str">
        <f>IF($A75="","",INDEX(games!$J:$J,ROW())&amp;"")</f>
        <v>https://store.steampowered.com/app/1803400/Beneath_Oresa/</v>
      </c>
      <c r="AM75">
        <f>IF($A75="","",SUMPRODUCT($AO75:$BD75,'Map Analysis'!$AN$2^{0,1,2,3,4,5,6,7,8,9,10,11,12,13,14,15}))</f>
        <v>0</v>
      </c>
      <c r="AN75">
        <f t="shared" si="88"/>
        <v>7.5000000000000002E-6</v>
      </c>
      <c r="AO75">
        <f t="shared" si="89"/>
        <v>0</v>
      </c>
      <c r="AP75">
        <f t="shared" si="90"/>
        <v>0</v>
      </c>
      <c r="AQ75">
        <f t="shared" si="91"/>
        <v>0</v>
      </c>
      <c r="AR75">
        <f t="shared" si="92"/>
        <v>0</v>
      </c>
      <c r="AS75">
        <f t="shared" si="93"/>
        <v>0</v>
      </c>
      <c r="AT75">
        <f t="shared" si="94"/>
        <v>0</v>
      </c>
      <c r="AU75">
        <f t="shared" si="95"/>
        <v>0</v>
      </c>
      <c r="AV75">
        <f t="shared" si="96"/>
        <v>0</v>
      </c>
      <c r="AW75">
        <f t="shared" si="97"/>
        <v>0</v>
      </c>
      <c r="AX75">
        <f t="shared" si="98"/>
        <v>0</v>
      </c>
      <c r="AY75">
        <f t="shared" si="99"/>
        <v>0</v>
      </c>
      <c r="AZ75">
        <f t="shared" si="100"/>
        <v>0</v>
      </c>
      <c r="BA75">
        <f t="shared" si="101"/>
        <v>0</v>
      </c>
      <c r="BB75">
        <f t="shared" si="102"/>
        <v>0</v>
      </c>
      <c r="BC75">
        <f t="shared" si="103"/>
        <v>0</v>
      </c>
      <c r="BD75">
        <f t="shared" si="104"/>
        <v>0</v>
      </c>
      <c r="BF75">
        <f t="shared" si="105"/>
        <v>0</v>
      </c>
      <c r="BG75">
        <f t="shared" si="106"/>
        <v>0</v>
      </c>
      <c r="BH75">
        <f t="shared" si="107"/>
        <v>0</v>
      </c>
      <c r="BI75">
        <f t="shared" si="108"/>
        <v>0</v>
      </c>
      <c r="BJ75">
        <f t="shared" si="109"/>
        <v>0</v>
      </c>
      <c r="BK75">
        <f t="shared" si="110"/>
        <v>0</v>
      </c>
      <c r="BL75">
        <f t="shared" si="111"/>
        <v>0</v>
      </c>
      <c r="BM75">
        <f t="shared" si="112"/>
        <v>0</v>
      </c>
      <c r="BN75">
        <f t="shared" si="113"/>
        <v>0</v>
      </c>
      <c r="BO75">
        <f t="shared" si="114"/>
        <v>0</v>
      </c>
      <c r="BP75">
        <f t="shared" si="115"/>
        <v>0</v>
      </c>
      <c r="BQ75">
        <f t="shared" si="116"/>
        <v>0</v>
      </c>
      <c r="BR75">
        <f t="shared" si="117"/>
        <v>0</v>
      </c>
      <c r="BS75">
        <f t="shared" si="118"/>
        <v>0</v>
      </c>
      <c r="BT75">
        <f t="shared" si="119"/>
        <v>0</v>
      </c>
    </row>
    <row r="76" spans="1:72" x14ac:dyDescent="0.25">
      <c r="A76" t="str">
        <f>IF(TRIM(INDEX(games!$A:$A,ROW()))="","",TRIM(INDEX(games!$A:$A,ROW())))</f>
        <v>Berserk Mode</v>
      </c>
      <c r="B76">
        <f>IF(OR($A76="",INDEX(games!$B:$B,ROW())=""),"",INDEX(games!$B:$B,ROW()))</f>
        <v>2022</v>
      </c>
      <c r="C76" t="str">
        <f>IF(OR($A76="",INDEX(games!$C:$C,ROW())=""),"",INDEX(games!$C:$C,ROW()))</f>
        <v>Action</v>
      </c>
      <c r="D76">
        <f t="shared" si="60"/>
        <v>2</v>
      </c>
      <c r="E76">
        <f t="shared" si="61"/>
        <v>1</v>
      </c>
      <c r="F76">
        <f t="shared" si="62"/>
        <v>8</v>
      </c>
      <c r="G76">
        <f t="shared" si="63"/>
        <v>2022</v>
      </c>
      <c r="H76">
        <f t="shared" si="64"/>
        <v>1.1839999999999999</v>
      </c>
      <c r="I76" t="e">
        <f t="shared" si="65"/>
        <v>#N/A</v>
      </c>
      <c r="J76" t="e">
        <f t="shared" si="66"/>
        <v>#N/A</v>
      </c>
      <c r="K76" t="e">
        <f t="shared" si="67"/>
        <v>#N/A</v>
      </c>
      <c r="L76" t="e">
        <f t="shared" si="68"/>
        <v>#N/A</v>
      </c>
      <c r="M76" t="e">
        <f t="shared" si="69"/>
        <v>#N/A</v>
      </c>
      <c r="N76" t="e">
        <f t="shared" si="70"/>
        <v>#N/A</v>
      </c>
      <c r="O76">
        <f t="shared" si="71"/>
        <v>2.000076</v>
      </c>
      <c r="P76" t="str">
        <f>IF(OR($A76="",INDEX(games!$H:$H,ROW())=""),"",INDEX(games!$H:$H,ROW()))</f>
        <v/>
      </c>
      <c r="Q76" t="str">
        <f t="shared" si="72"/>
        <v/>
      </c>
      <c r="T76">
        <f t="shared" si="73"/>
        <v>2017</v>
      </c>
      <c r="U76">
        <f t="shared" si="74"/>
        <v>2022</v>
      </c>
      <c r="V76">
        <f t="shared" si="75"/>
        <v>5</v>
      </c>
      <c r="W76" t="str">
        <f>IF(TRIM(INDEX(connections!$A:$A,ROW()))="","",TRIM(INDEX(connections!$A:$A,ROW())))</f>
        <v>Slay the Spire</v>
      </c>
      <c r="X76" t="str">
        <f>IF($W76="","",TRIM(INDEX(connections!$B:$B,ROW())))</f>
        <v>Astral Ascent</v>
      </c>
      <c r="Y76">
        <f t="shared" si="76"/>
        <v>772</v>
      </c>
      <c r="Z76">
        <f t="shared" si="77"/>
        <v>43</v>
      </c>
      <c r="AA76" t="str">
        <f t="shared" si="78"/>
        <v>Yes</v>
      </c>
      <c r="AB76" t="str">
        <f t="shared" si="79"/>
        <v>Yes</v>
      </c>
      <c r="AC76">
        <f t="shared" si="80"/>
        <v>1</v>
      </c>
      <c r="AD76">
        <f t="shared" si="81"/>
        <v>1</v>
      </c>
      <c r="AE76" t="str">
        <f t="shared" si="82"/>
        <v/>
      </c>
      <c r="AG76">
        <f t="shared" si="83"/>
        <v>2</v>
      </c>
      <c r="AH76" t="str">
        <f t="shared" si="84"/>
        <v/>
      </c>
      <c r="AI76" t="str">
        <f t="shared" si="85"/>
        <v/>
      </c>
      <c r="AJ76" t="str">
        <f t="shared" si="86"/>
        <v/>
      </c>
      <c r="AK76">
        <f t="shared" si="87"/>
        <v>2.000076</v>
      </c>
      <c r="AL76" t="str">
        <f>IF($A76="","",INDEX(games!$J:$J,ROW())&amp;"")</f>
        <v>https://store.steampowered.com/app/1649630/Berserk_Mode/</v>
      </c>
      <c r="AM76">
        <f>IF($A76="","",SUMPRODUCT($AO76:$BD76,'Map Analysis'!$AN$2^{0,1,2,3,4,5,6,7,8,9,10,11,12,13,14,15}))</f>
        <v>0</v>
      </c>
      <c r="AN76">
        <f t="shared" si="88"/>
        <v>7.6000000000000001E-6</v>
      </c>
      <c r="AO76">
        <f t="shared" si="89"/>
        <v>0</v>
      </c>
      <c r="AP76">
        <f t="shared" si="90"/>
        <v>0</v>
      </c>
      <c r="AQ76">
        <f t="shared" si="91"/>
        <v>0</v>
      </c>
      <c r="AR76">
        <f t="shared" si="92"/>
        <v>0</v>
      </c>
      <c r="AS76">
        <f t="shared" si="93"/>
        <v>0</v>
      </c>
      <c r="AT76">
        <f t="shared" si="94"/>
        <v>0</v>
      </c>
      <c r="AU76">
        <f t="shared" si="95"/>
        <v>0</v>
      </c>
      <c r="AV76">
        <f t="shared" si="96"/>
        <v>0</v>
      </c>
      <c r="AW76">
        <f t="shared" si="97"/>
        <v>0</v>
      </c>
      <c r="AX76">
        <f t="shared" si="98"/>
        <v>0</v>
      </c>
      <c r="AY76">
        <f t="shared" si="99"/>
        <v>0</v>
      </c>
      <c r="AZ76">
        <f t="shared" si="100"/>
        <v>0</v>
      </c>
      <c r="BA76">
        <f t="shared" si="101"/>
        <v>0</v>
      </c>
      <c r="BB76">
        <f t="shared" si="102"/>
        <v>0</v>
      </c>
      <c r="BC76">
        <f t="shared" si="103"/>
        <v>0</v>
      </c>
      <c r="BD76">
        <f t="shared" si="104"/>
        <v>0</v>
      </c>
      <c r="BF76">
        <f t="shared" si="105"/>
        <v>0</v>
      </c>
      <c r="BG76">
        <f t="shared" si="106"/>
        <v>0</v>
      </c>
      <c r="BH76">
        <f t="shared" si="107"/>
        <v>0</v>
      </c>
      <c r="BI76">
        <f t="shared" si="108"/>
        <v>0</v>
      </c>
      <c r="BJ76">
        <f t="shared" si="109"/>
        <v>0</v>
      </c>
      <c r="BK76">
        <f t="shared" si="110"/>
        <v>0</v>
      </c>
      <c r="BL76">
        <f t="shared" si="111"/>
        <v>0</v>
      </c>
      <c r="BM76">
        <f t="shared" si="112"/>
        <v>0</v>
      </c>
      <c r="BN76">
        <f t="shared" si="113"/>
        <v>0</v>
      </c>
      <c r="BO76">
        <f t="shared" si="114"/>
        <v>0</v>
      </c>
      <c r="BP76">
        <f t="shared" si="115"/>
        <v>0</v>
      </c>
      <c r="BQ76">
        <f t="shared" si="116"/>
        <v>0</v>
      </c>
      <c r="BR76">
        <f t="shared" si="117"/>
        <v>0</v>
      </c>
      <c r="BS76">
        <f t="shared" si="118"/>
        <v>0</v>
      </c>
      <c r="BT76">
        <f t="shared" si="119"/>
        <v>0</v>
      </c>
    </row>
    <row r="77" spans="1:72" x14ac:dyDescent="0.25">
      <c r="A77" t="str">
        <f>IF(TRIM(INDEX(games!$A:$A,ROW()))="","",TRIM(INDEX(games!$A:$A,ROW())))</f>
        <v>Beyond the Long Night</v>
      </c>
      <c r="B77">
        <f>IF(OR($A77="",INDEX(games!$B:$B,ROW())=""),"",INDEX(games!$B:$B,ROW()))</f>
        <v>2023</v>
      </c>
      <c r="C77" t="str">
        <f>IF(OR($A77="",INDEX(games!$C:$C,ROW())=""),"",INDEX(games!$C:$C,ROW()))</f>
        <v>Action</v>
      </c>
      <c r="D77">
        <f t="shared" si="60"/>
        <v>4</v>
      </c>
      <c r="E77">
        <f t="shared" si="61"/>
        <v>1</v>
      </c>
      <c r="F77">
        <f t="shared" si="62"/>
        <v>9</v>
      </c>
      <c r="G77">
        <f t="shared" si="63"/>
        <v>2023</v>
      </c>
      <c r="H77">
        <f t="shared" si="64"/>
        <v>1.2070000000000001</v>
      </c>
      <c r="I77" t="e">
        <f t="shared" si="65"/>
        <v>#N/A</v>
      </c>
      <c r="J77" t="e">
        <f t="shared" si="66"/>
        <v>#N/A</v>
      </c>
      <c r="K77" t="e">
        <f t="shared" si="67"/>
        <v>#N/A</v>
      </c>
      <c r="L77" t="e">
        <f t="shared" si="68"/>
        <v>#N/A</v>
      </c>
      <c r="M77" t="e">
        <f t="shared" si="69"/>
        <v>#N/A</v>
      </c>
      <c r="N77" t="e">
        <f t="shared" si="70"/>
        <v>#N/A</v>
      </c>
      <c r="O77">
        <f t="shared" si="71"/>
        <v>4.0000770000000001</v>
      </c>
      <c r="P77" t="str">
        <f>IF(OR($A77="",INDEX(games!$H:$H,ROW())=""),"",INDEX(games!$H:$H,ROW()))</f>
        <v>Yes</v>
      </c>
      <c r="Q77">
        <f t="shared" si="72"/>
        <v>4.0000770000000001</v>
      </c>
      <c r="T77">
        <f t="shared" si="73"/>
        <v>2018</v>
      </c>
      <c r="U77">
        <f t="shared" si="74"/>
        <v>2022</v>
      </c>
      <c r="V77">
        <f t="shared" si="75"/>
        <v>4</v>
      </c>
      <c r="W77" t="str">
        <f>IF(TRIM(INDEX(connections!$A:$A,ROW()))="","",TRIM(INDEX(connections!$A:$A,ROW())))</f>
        <v>Wizard of Legend</v>
      </c>
      <c r="X77" t="str">
        <f>IF($W77="","",TRIM(INDEX(connections!$B:$B,ROW())))</f>
        <v>Astral Ascent</v>
      </c>
      <c r="Y77">
        <f t="shared" si="76"/>
        <v>977</v>
      </c>
      <c r="Z77">
        <f t="shared" si="77"/>
        <v>43</v>
      </c>
      <c r="AA77" t="str">
        <f t="shared" si="78"/>
        <v>Yes</v>
      </c>
      <c r="AB77" t="str">
        <f t="shared" si="79"/>
        <v>Yes</v>
      </c>
      <c r="AC77">
        <f t="shared" si="80"/>
        <v>1</v>
      </c>
      <c r="AD77">
        <f t="shared" si="81"/>
        <v>0</v>
      </c>
      <c r="AE77" t="str">
        <f t="shared" si="82"/>
        <v/>
      </c>
      <c r="AG77">
        <f t="shared" si="83"/>
        <v>4</v>
      </c>
      <c r="AH77" t="str">
        <f t="shared" si="84"/>
        <v>Yes</v>
      </c>
      <c r="AI77">
        <f t="shared" si="85"/>
        <v>4</v>
      </c>
      <c r="AJ77">
        <f t="shared" si="86"/>
        <v>4.0000770000000001</v>
      </c>
      <c r="AK77" t="str">
        <f t="shared" si="87"/>
        <v/>
      </c>
      <c r="AL77" t="str">
        <f>IF($A77="","",INDEX(games!$J:$J,ROW())&amp;"")</f>
        <v>https://store.steampowered.com/app/1730080/Beyond_the_Long_Night/</v>
      </c>
      <c r="AM77">
        <f>IF($A77="","",SUMPRODUCT($AO77:$BD77,'Map Analysis'!$AN$2^{0,1,2,3,4,5,6,7,8,9,10,11,12,13,14,15}))</f>
        <v>0</v>
      </c>
      <c r="AN77">
        <f t="shared" si="88"/>
        <v>7.7000000000000008E-6</v>
      </c>
      <c r="AO77">
        <f t="shared" si="89"/>
        <v>0</v>
      </c>
      <c r="AP77">
        <f t="shared" si="90"/>
        <v>0</v>
      </c>
      <c r="AQ77">
        <f t="shared" si="91"/>
        <v>0</v>
      </c>
      <c r="AR77">
        <f t="shared" si="92"/>
        <v>0</v>
      </c>
      <c r="AS77">
        <f t="shared" si="93"/>
        <v>0</v>
      </c>
      <c r="AT77">
        <f t="shared" si="94"/>
        <v>0</v>
      </c>
      <c r="AU77">
        <f t="shared" si="95"/>
        <v>0</v>
      </c>
      <c r="AV77">
        <f t="shared" si="96"/>
        <v>0</v>
      </c>
      <c r="AW77">
        <f t="shared" si="97"/>
        <v>0</v>
      </c>
      <c r="AX77">
        <f t="shared" si="98"/>
        <v>0</v>
      </c>
      <c r="AY77">
        <f t="shared" si="99"/>
        <v>0</v>
      </c>
      <c r="AZ77">
        <f t="shared" si="100"/>
        <v>0</v>
      </c>
      <c r="BA77">
        <f t="shared" si="101"/>
        <v>0</v>
      </c>
      <c r="BB77">
        <f t="shared" si="102"/>
        <v>0</v>
      </c>
      <c r="BC77">
        <f t="shared" si="103"/>
        <v>0</v>
      </c>
      <c r="BD77">
        <f t="shared" si="104"/>
        <v>0</v>
      </c>
      <c r="BF77">
        <f t="shared" si="105"/>
        <v>0</v>
      </c>
      <c r="BG77">
        <f t="shared" si="106"/>
        <v>0</v>
      </c>
      <c r="BH77">
        <f t="shared" si="107"/>
        <v>0</v>
      </c>
      <c r="BI77">
        <f t="shared" si="108"/>
        <v>0</v>
      </c>
      <c r="BJ77">
        <f t="shared" si="109"/>
        <v>0</v>
      </c>
      <c r="BK77">
        <f t="shared" si="110"/>
        <v>0</v>
      </c>
      <c r="BL77">
        <f t="shared" si="111"/>
        <v>0</v>
      </c>
      <c r="BM77">
        <f t="shared" si="112"/>
        <v>0</v>
      </c>
      <c r="BN77">
        <f t="shared" si="113"/>
        <v>0</v>
      </c>
      <c r="BO77">
        <f t="shared" si="114"/>
        <v>0</v>
      </c>
      <c r="BP77">
        <f t="shared" si="115"/>
        <v>0</v>
      </c>
      <c r="BQ77">
        <f t="shared" si="116"/>
        <v>0</v>
      </c>
      <c r="BR77">
        <f t="shared" si="117"/>
        <v>0</v>
      </c>
      <c r="BS77">
        <f t="shared" si="118"/>
        <v>0</v>
      </c>
      <c r="BT77">
        <f t="shared" si="119"/>
        <v>0</v>
      </c>
    </row>
    <row r="78" spans="1:72" x14ac:dyDescent="0.25">
      <c r="A78" t="str">
        <f>IF(TRIM(INDEX(games!$A:$A,ROW()))="","",TRIM(INDEX(games!$A:$A,ROW())))</f>
        <v>Beyond Words</v>
      </c>
      <c r="B78">
        <f>IF(OR($A78="",INDEX(games!$B:$B,ROW())=""),"",INDEX(games!$B:$B,ROW()))</f>
        <v>2026</v>
      </c>
      <c r="C78" t="str">
        <f>IF(OR($A78="",INDEX(games!$C:$C,ROW())=""),"",INDEX(games!$C:$C,ROW()))</f>
        <v>Deckbuilder</v>
      </c>
      <c r="D78">
        <f t="shared" si="60"/>
        <v>1</v>
      </c>
      <c r="E78">
        <f t="shared" si="61"/>
        <v>3</v>
      </c>
      <c r="F78">
        <f t="shared" si="62"/>
        <v>10</v>
      </c>
      <c r="G78" t="e">
        <f t="shared" si="63"/>
        <v>#N/A</v>
      </c>
      <c r="H78" t="e">
        <f t="shared" si="64"/>
        <v>#N/A</v>
      </c>
      <c r="I78" t="e">
        <f t="shared" si="65"/>
        <v>#N/A</v>
      </c>
      <c r="J78" t="e">
        <f t="shared" si="66"/>
        <v>#N/A</v>
      </c>
      <c r="K78">
        <f t="shared" si="67"/>
        <v>2026</v>
      </c>
      <c r="L78">
        <f t="shared" si="68"/>
        <v>3.23</v>
      </c>
      <c r="M78" t="e">
        <f t="shared" si="69"/>
        <v>#N/A</v>
      </c>
      <c r="N78" t="e">
        <f t="shared" si="70"/>
        <v>#N/A</v>
      </c>
      <c r="O78">
        <f t="shared" si="71"/>
        <v>1.000078</v>
      </c>
      <c r="P78" t="str">
        <f>IF(OR($A78="",INDEX(games!$H:$H,ROW())=""),"",INDEX(games!$H:$H,ROW()))</f>
        <v/>
      </c>
      <c r="Q78" t="str">
        <f t="shared" si="72"/>
        <v/>
      </c>
      <c r="T78">
        <f t="shared" si="73"/>
        <v>2017</v>
      </c>
      <c r="U78">
        <f t="shared" si="74"/>
        <v>2023</v>
      </c>
      <c r="V78">
        <f t="shared" si="75"/>
        <v>6</v>
      </c>
      <c r="W78" t="str">
        <f>IF(TRIM(INDEX(connections!$A:$A,ROW()))="","",TRIM(INDEX(connections!$A:$A,ROW())))</f>
        <v>Slay the Spire</v>
      </c>
      <c r="X78" t="str">
        <f>IF($W78="","",TRIM(INDEX(connections!$B:$B,ROW())))</f>
        <v>Astrea: Six-Sided Oracles</v>
      </c>
      <c r="Y78">
        <f t="shared" si="76"/>
        <v>772</v>
      </c>
      <c r="Z78">
        <f t="shared" si="77"/>
        <v>44</v>
      </c>
      <c r="AA78" t="str">
        <f t="shared" si="78"/>
        <v>Yes</v>
      </c>
      <c r="AB78" t="str">
        <f t="shared" si="79"/>
        <v>Yes</v>
      </c>
      <c r="AC78">
        <f t="shared" si="80"/>
        <v>1</v>
      </c>
      <c r="AD78">
        <f t="shared" si="81"/>
        <v>0</v>
      </c>
      <c r="AE78" t="str">
        <f t="shared" si="82"/>
        <v/>
      </c>
      <c r="AG78">
        <f t="shared" si="83"/>
        <v>1</v>
      </c>
      <c r="AH78" t="str">
        <f t="shared" si="84"/>
        <v/>
      </c>
      <c r="AI78" t="str">
        <f t="shared" si="85"/>
        <v/>
      </c>
      <c r="AJ78" t="str">
        <f t="shared" si="86"/>
        <v/>
      </c>
      <c r="AK78">
        <f t="shared" si="87"/>
        <v>1.000078</v>
      </c>
      <c r="AL78" t="str">
        <f>IF($A78="","",INDEX(games!$J:$J,ROW())&amp;"")</f>
        <v>https://store.steampowered.com/app/3823370/Beyond_Words/</v>
      </c>
      <c r="AM78">
        <f>IF($A78="","",SUMPRODUCT($AO78:$BD78,'Map Analysis'!$AN$2^{0,1,2,3,4,5,6,7,8,9,10,11,12,13,14,15}))</f>
        <v>0</v>
      </c>
      <c r="AN78">
        <f t="shared" si="88"/>
        <v>7.7999999999999999E-6</v>
      </c>
      <c r="AO78">
        <f t="shared" si="89"/>
        <v>0</v>
      </c>
      <c r="AP78">
        <f t="shared" si="90"/>
        <v>0</v>
      </c>
      <c r="AQ78">
        <f t="shared" si="91"/>
        <v>0</v>
      </c>
      <c r="AR78">
        <f t="shared" si="92"/>
        <v>0</v>
      </c>
      <c r="AS78">
        <f t="shared" si="93"/>
        <v>0</v>
      </c>
      <c r="AT78">
        <f t="shared" si="94"/>
        <v>0</v>
      </c>
      <c r="AU78">
        <f t="shared" si="95"/>
        <v>0</v>
      </c>
      <c r="AV78">
        <f t="shared" si="96"/>
        <v>0</v>
      </c>
      <c r="AW78">
        <f t="shared" si="97"/>
        <v>0</v>
      </c>
      <c r="AX78">
        <f t="shared" si="98"/>
        <v>0</v>
      </c>
      <c r="AY78">
        <f t="shared" si="99"/>
        <v>0</v>
      </c>
      <c r="AZ78">
        <f t="shared" si="100"/>
        <v>0</v>
      </c>
      <c r="BA78">
        <f t="shared" si="101"/>
        <v>0</v>
      </c>
      <c r="BB78">
        <f t="shared" si="102"/>
        <v>0</v>
      </c>
      <c r="BC78">
        <f t="shared" si="103"/>
        <v>0</v>
      </c>
      <c r="BD78">
        <f t="shared" si="104"/>
        <v>0</v>
      </c>
      <c r="BF78">
        <f t="shared" si="105"/>
        <v>0</v>
      </c>
      <c r="BG78">
        <f t="shared" si="106"/>
        <v>0</v>
      </c>
      <c r="BH78">
        <f t="shared" si="107"/>
        <v>0</v>
      </c>
      <c r="BI78">
        <f t="shared" si="108"/>
        <v>0</v>
      </c>
      <c r="BJ78">
        <f t="shared" si="109"/>
        <v>0</v>
      </c>
      <c r="BK78">
        <f t="shared" si="110"/>
        <v>0</v>
      </c>
      <c r="BL78">
        <f t="shared" si="111"/>
        <v>0</v>
      </c>
      <c r="BM78">
        <f t="shared" si="112"/>
        <v>0</v>
      </c>
      <c r="BN78">
        <f t="shared" si="113"/>
        <v>0</v>
      </c>
      <c r="BO78">
        <f t="shared" si="114"/>
        <v>0</v>
      </c>
      <c r="BP78">
        <f t="shared" si="115"/>
        <v>0</v>
      </c>
      <c r="BQ78">
        <f t="shared" si="116"/>
        <v>0</v>
      </c>
      <c r="BR78">
        <f t="shared" si="117"/>
        <v>0</v>
      </c>
      <c r="BS78">
        <f t="shared" si="118"/>
        <v>0</v>
      </c>
      <c r="BT78">
        <f t="shared" si="119"/>
        <v>0</v>
      </c>
    </row>
    <row r="79" spans="1:72" x14ac:dyDescent="0.25">
      <c r="A79" t="str">
        <f>IF(TRIM(INDEX(games!$A:$A,ROW()))="","",TRIM(INDEX(games!$A:$A,ROW())))</f>
        <v>Bingle Bingle</v>
      </c>
      <c r="B79">
        <f>IF(OR($A79="",INDEX(games!$B:$B,ROW())=""),"",INDEX(games!$B:$B,ROW()))</f>
        <v>2024</v>
      </c>
      <c r="C79" t="str">
        <f>IF(OR($A79="",INDEX(games!$C:$C,ROW())=""),"",INDEX(games!$C:$C,ROW()))</f>
        <v>Deckbuilder</v>
      </c>
      <c r="D79">
        <f t="shared" si="60"/>
        <v>3</v>
      </c>
      <c r="E79">
        <f t="shared" si="61"/>
        <v>3</v>
      </c>
      <c r="F79">
        <f t="shared" si="62"/>
        <v>11</v>
      </c>
      <c r="G79" t="e">
        <f t="shared" si="63"/>
        <v>#N/A</v>
      </c>
      <c r="H79" t="e">
        <f t="shared" si="64"/>
        <v>#N/A</v>
      </c>
      <c r="I79" t="e">
        <f t="shared" si="65"/>
        <v>#N/A</v>
      </c>
      <c r="J79" t="e">
        <f t="shared" si="66"/>
        <v>#N/A</v>
      </c>
      <c r="K79">
        <f t="shared" si="67"/>
        <v>2024</v>
      </c>
      <c r="L79">
        <f t="shared" si="68"/>
        <v>3.2530000000000001</v>
      </c>
      <c r="M79" t="e">
        <f t="shared" si="69"/>
        <v>#N/A</v>
      </c>
      <c r="N79" t="e">
        <f t="shared" si="70"/>
        <v>#N/A</v>
      </c>
      <c r="O79">
        <f t="shared" si="71"/>
        <v>3.0000789999999999</v>
      </c>
      <c r="P79" t="str">
        <f>IF(OR($A79="",INDEX(games!$H:$H,ROW())=""),"",INDEX(games!$H:$H,ROW()))</f>
        <v>Yes</v>
      </c>
      <c r="Q79">
        <f t="shared" si="72"/>
        <v>3.0000789999999999</v>
      </c>
      <c r="T79">
        <f t="shared" si="73"/>
        <v>2022</v>
      </c>
      <c r="U79">
        <f t="shared" si="74"/>
        <v>2025</v>
      </c>
      <c r="V79">
        <f t="shared" si="75"/>
        <v>3</v>
      </c>
      <c r="W79" t="str">
        <f>IF(TRIM(INDEX(connections!$A:$A,ROW()))="","",TRIM(INDEX(connections!$A:$A,ROW())))</f>
        <v>Brotato</v>
      </c>
      <c r="X79" t="str">
        <f>IF($W79="","",TRIM(INDEX(connections!$B:$B,ROW())))</f>
        <v>Astro Prospector</v>
      </c>
      <c r="Y79">
        <f t="shared" si="76"/>
        <v>105</v>
      </c>
      <c r="Z79">
        <f t="shared" si="77"/>
        <v>45</v>
      </c>
      <c r="AA79" t="str">
        <f t="shared" si="78"/>
        <v>Yes</v>
      </c>
      <c r="AB79" t="str">
        <f t="shared" si="79"/>
        <v>Yes</v>
      </c>
      <c r="AC79">
        <f t="shared" si="80"/>
        <v>1</v>
      </c>
      <c r="AD79">
        <f t="shared" si="81"/>
        <v>0</v>
      </c>
      <c r="AE79" t="str">
        <f t="shared" si="82"/>
        <v/>
      </c>
      <c r="AG79">
        <f t="shared" si="83"/>
        <v>3</v>
      </c>
      <c r="AH79" t="str">
        <f t="shared" si="84"/>
        <v>Yes</v>
      </c>
      <c r="AI79">
        <f t="shared" si="85"/>
        <v>3</v>
      </c>
      <c r="AJ79">
        <f t="shared" si="86"/>
        <v>3.0000789999999999</v>
      </c>
      <c r="AK79" t="str">
        <f t="shared" si="87"/>
        <v/>
      </c>
      <c r="AL79" t="str">
        <f>IF($A79="","",INDEX(games!$J:$J,ROW())&amp;"")</f>
        <v>https://store.steampowered.com/app/2789810/Bingle_Bingle/</v>
      </c>
      <c r="AM79">
        <f>IF($A79="","",SUMPRODUCT($AO79:$BD79,'Map Analysis'!$AN$2^{0,1,2,3,4,5,6,7,8,9,10,11,12,13,14,15}))</f>
        <v>0</v>
      </c>
      <c r="AN79">
        <f t="shared" si="88"/>
        <v>7.9000000000000006E-6</v>
      </c>
      <c r="AO79">
        <f t="shared" si="89"/>
        <v>0</v>
      </c>
      <c r="AP79">
        <f t="shared" si="90"/>
        <v>0</v>
      </c>
      <c r="AQ79">
        <f t="shared" si="91"/>
        <v>0</v>
      </c>
      <c r="AR79">
        <f t="shared" si="92"/>
        <v>0</v>
      </c>
      <c r="AS79">
        <f t="shared" si="93"/>
        <v>0</v>
      </c>
      <c r="AT79">
        <f t="shared" si="94"/>
        <v>0</v>
      </c>
      <c r="AU79">
        <f t="shared" si="95"/>
        <v>0</v>
      </c>
      <c r="AV79">
        <f t="shared" si="96"/>
        <v>0</v>
      </c>
      <c r="AW79">
        <f t="shared" si="97"/>
        <v>0</v>
      </c>
      <c r="AX79">
        <f t="shared" si="98"/>
        <v>0</v>
      </c>
      <c r="AY79">
        <f t="shared" si="99"/>
        <v>0</v>
      </c>
      <c r="AZ79">
        <f t="shared" si="100"/>
        <v>0</v>
      </c>
      <c r="BA79">
        <f t="shared" si="101"/>
        <v>0</v>
      </c>
      <c r="BB79">
        <f t="shared" si="102"/>
        <v>0</v>
      </c>
      <c r="BC79">
        <f t="shared" si="103"/>
        <v>0</v>
      </c>
      <c r="BD79">
        <f t="shared" si="104"/>
        <v>0</v>
      </c>
      <c r="BF79">
        <f t="shared" si="105"/>
        <v>0</v>
      </c>
      <c r="BG79">
        <f t="shared" si="106"/>
        <v>0</v>
      </c>
      <c r="BH79">
        <f t="shared" si="107"/>
        <v>0</v>
      </c>
      <c r="BI79">
        <f t="shared" si="108"/>
        <v>0</v>
      </c>
      <c r="BJ79">
        <f t="shared" si="109"/>
        <v>0</v>
      </c>
      <c r="BK79">
        <f t="shared" si="110"/>
        <v>0</v>
      </c>
      <c r="BL79">
        <f t="shared" si="111"/>
        <v>0</v>
      </c>
      <c r="BM79">
        <f t="shared" si="112"/>
        <v>0</v>
      </c>
      <c r="BN79">
        <f t="shared" si="113"/>
        <v>0</v>
      </c>
      <c r="BO79">
        <f t="shared" si="114"/>
        <v>0</v>
      </c>
      <c r="BP79">
        <f t="shared" si="115"/>
        <v>0</v>
      </c>
      <c r="BQ79">
        <f t="shared" si="116"/>
        <v>0</v>
      </c>
      <c r="BR79">
        <f t="shared" si="117"/>
        <v>0</v>
      </c>
      <c r="BS79">
        <f t="shared" si="118"/>
        <v>0</v>
      </c>
      <c r="BT79">
        <f t="shared" si="119"/>
        <v>0</v>
      </c>
    </row>
    <row r="80" spans="1:72" x14ac:dyDescent="0.25">
      <c r="A80" t="str">
        <f>IF(TRIM(INDEX(games!$A:$A,ROW()))="","",TRIM(INDEX(games!$A:$A,ROW())))</f>
        <v>Bioprototype</v>
      </c>
      <c r="B80">
        <f>IF(OR($A80="",INDEX(games!$B:$B,ROW())=""),"",INDEX(games!$B:$B,ROW()))</f>
        <v>2022</v>
      </c>
      <c r="C80" t="str">
        <f>IF(OR($A80="",INDEX(games!$C:$C,ROW())=""),"",INDEX(games!$C:$C,ROW()))</f>
        <v>Action</v>
      </c>
      <c r="D80">
        <f t="shared" si="60"/>
        <v>1</v>
      </c>
      <c r="E80">
        <f t="shared" si="61"/>
        <v>1</v>
      </c>
      <c r="F80">
        <f t="shared" si="62"/>
        <v>12</v>
      </c>
      <c r="G80">
        <f t="shared" si="63"/>
        <v>2022</v>
      </c>
      <c r="H80">
        <f t="shared" si="64"/>
        <v>1.276</v>
      </c>
      <c r="I80" t="e">
        <f t="shared" si="65"/>
        <v>#N/A</v>
      </c>
      <c r="J80" t="e">
        <f t="shared" si="66"/>
        <v>#N/A</v>
      </c>
      <c r="K80" t="e">
        <f t="shared" si="67"/>
        <v>#N/A</v>
      </c>
      <c r="L80" t="e">
        <f t="shared" si="68"/>
        <v>#N/A</v>
      </c>
      <c r="M80" t="e">
        <f t="shared" si="69"/>
        <v>#N/A</v>
      </c>
      <c r="N80" t="e">
        <f t="shared" si="70"/>
        <v>#N/A</v>
      </c>
      <c r="O80">
        <f t="shared" si="71"/>
        <v>1.0000800000000001</v>
      </c>
      <c r="P80" t="str">
        <f>IF(OR($A80="",INDEX(games!$H:$H,ROW())=""),"",INDEX(games!$H:$H,ROW()))</f>
        <v/>
      </c>
      <c r="Q80" t="str">
        <f t="shared" si="72"/>
        <v/>
      </c>
      <c r="T80">
        <f t="shared" si="73"/>
        <v>2016</v>
      </c>
      <c r="U80">
        <f t="shared" si="74"/>
        <v>2025</v>
      </c>
      <c r="V80">
        <f t="shared" si="75"/>
        <v>9</v>
      </c>
      <c r="W80" t="str">
        <f>IF(TRIM(INDEX(connections!$A:$A,ROW()))="","",TRIM(INDEX(connections!$A:$A,ROW())))</f>
        <v>Enter the Gungeon</v>
      </c>
      <c r="X80" t="str">
        <f>IF($W80="","",TRIM(INDEX(connections!$B:$B,ROW())))</f>
        <v>Astro Prospector</v>
      </c>
      <c r="Y80">
        <f t="shared" si="76"/>
        <v>292</v>
      </c>
      <c r="Z80">
        <f t="shared" si="77"/>
        <v>45</v>
      </c>
      <c r="AA80" t="str">
        <f t="shared" si="78"/>
        <v>Yes</v>
      </c>
      <c r="AB80" t="str">
        <f t="shared" si="79"/>
        <v>Yes</v>
      </c>
      <c r="AC80">
        <f t="shared" si="80"/>
        <v>1</v>
      </c>
      <c r="AD80">
        <f t="shared" si="81"/>
        <v>0</v>
      </c>
      <c r="AE80" t="str">
        <f t="shared" si="82"/>
        <v/>
      </c>
      <c r="AG80">
        <f t="shared" si="83"/>
        <v>1</v>
      </c>
      <c r="AH80" t="str">
        <f t="shared" si="84"/>
        <v/>
      </c>
      <c r="AI80" t="str">
        <f t="shared" si="85"/>
        <v/>
      </c>
      <c r="AJ80" t="str">
        <f t="shared" si="86"/>
        <v/>
      </c>
      <c r="AK80">
        <f t="shared" si="87"/>
        <v>1.0000800000000001</v>
      </c>
      <c r="AL80" t="str">
        <f>IF($A80="","",INDEX(games!$J:$J,ROW())&amp;"")</f>
        <v>https://store.steampowered.com/app/3689520/Bioprototype/</v>
      </c>
      <c r="AM80">
        <f>IF($A80="","",SUMPRODUCT($AO80:$BD80,'Map Analysis'!$AN$2^{0,1,2,3,4,5,6,7,8,9,10,11,12,13,14,15}))</f>
        <v>0</v>
      </c>
      <c r="AN80">
        <f t="shared" si="88"/>
        <v>7.9999999999999996E-6</v>
      </c>
      <c r="AO80">
        <f t="shared" si="89"/>
        <v>0</v>
      </c>
      <c r="AP80">
        <f t="shared" si="90"/>
        <v>0</v>
      </c>
      <c r="AQ80">
        <f t="shared" si="91"/>
        <v>0</v>
      </c>
      <c r="AR80">
        <f t="shared" si="92"/>
        <v>0</v>
      </c>
      <c r="AS80">
        <f t="shared" si="93"/>
        <v>0</v>
      </c>
      <c r="AT80">
        <f t="shared" si="94"/>
        <v>0</v>
      </c>
      <c r="AU80">
        <f t="shared" si="95"/>
        <v>0</v>
      </c>
      <c r="AV80">
        <f t="shared" si="96"/>
        <v>0</v>
      </c>
      <c r="AW80">
        <f t="shared" si="97"/>
        <v>0</v>
      </c>
      <c r="AX80">
        <f t="shared" si="98"/>
        <v>0</v>
      </c>
      <c r="AY80">
        <f t="shared" si="99"/>
        <v>0</v>
      </c>
      <c r="AZ80">
        <f t="shared" si="100"/>
        <v>0</v>
      </c>
      <c r="BA80">
        <f t="shared" si="101"/>
        <v>0</v>
      </c>
      <c r="BB80">
        <f t="shared" si="102"/>
        <v>0</v>
      </c>
      <c r="BC80">
        <f t="shared" si="103"/>
        <v>0</v>
      </c>
      <c r="BD80">
        <f t="shared" si="104"/>
        <v>0</v>
      </c>
      <c r="BF80">
        <f t="shared" si="105"/>
        <v>0</v>
      </c>
      <c r="BG80">
        <f t="shared" si="106"/>
        <v>0</v>
      </c>
      <c r="BH80">
        <f t="shared" si="107"/>
        <v>0</v>
      </c>
      <c r="BI80">
        <f t="shared" si="108"/>
        <v>0</v>
      </c>
      <c r="BJ80">
        <f t="shared" si="109"/>
        <v>0</v>
      </c>
      <c r="BK80">
        <f t="shared" si="110"/>
        <v>0</v>
      </c>
      <c r="BL80">
        <f t="shared" si="111"/>
        <v>0</v>
      </c>
      <c r="BM80">
        <f t="shared" si="112"/>
        <v>0</v>
      </c>
      <c r="BN80">
        <f t="shared" si="113"/>
        <v>0</v>
      </c>
      <c r="BO80">
        <f t="shared" si="114"/>
        <v>0</v>
      </c>
      <c r="BP80">
        <f t="shared" si="115"/>
        <v>0</v>
      </c>
      <c r="BQ80">
        <f t="shared" si="116"/>
        <v>0</v>
      </c>
      <c r="BR80">
        <f t="shared" si="117"/>
        <v>0</v>
      </c>
      <c r="BS80">
        <f t="shared" si="118"/>
        <v>0</v>
      </c>
      <c r="BT80">
        <f t="shared" si="119"/>
        <v>0</v>
      </c>
    </row>
    <row r="81" spans="1:72" x14ac:dyDescent="0.25">
      <c r="A81" t="str">
        <f>IF(TRIM(INDEX(games!$A:$A,ROW()))="","",TRIM(INDEX(games!$A:$A,ROW())))</f>
        <v>Black Jacket</v>
      </c>
      <c r="B81">
        <f>IF(OR($A81="",INDEX(games!$B:$B,ROW())=""),"",INDEX(games!$B:$B,ROW()))</f>
        <v>2026</v>
      </c>
      <c r="C81" t="str">
        <f>IF(OR($A81="",INDEX(games!$C:$C,ROW())=""),"",INDEX(games!$C:$C,ROW()))</f>
        <v>Deckbuilder</v>
      </c>
      <c r="D81">
        <f t="shared" si="60"/>
        <v>5</v>
      </c>
      <c r="E81">
        <f t="shared" si="61"/>
        <v>3</v>
      </c>
      <c r="F81">
        <f t="shared" si="62"/>
        <v>13</v>
      </c>
      <c r="G81" t="e">
        <f t="shared" si="63"/>
        <v>#N/A</v>
      </c>
      <c r="H81" t="e">
        <f t="shared" si="64"/>
        <v>#N/A</v>
      </c>
      <c r="I81" t="e">
        <f t="shared" si="65"/>
        <v>#N/A</v>
      </c>
      <c r="J81" t="e">
        <f t="shared" si="66"/>
        <v>#N/A</v>
      </c>
      <c r="K81">
        <f t="shared" si="67"/>
        <v>2026</v>
      </c>
      <c r="L81">
        <f t="shared" si="68"/>
        <v>3.2989999999999999</v>
      </c>
      <c r="M81" t="e">
        <f t="shared" si="69"/>
        <v>#N/A</v>
      </c>
      <c r="N81" t="e">
        <f t="shared" si="70"/>
        <v>#N/A</v>
      </c>
      <c r="O81">
        <f t="shared" si="71"/>
        <v>5.0000809999999998</v>
      </c>
      <c r="P81" t="str">
        <f>IF(OR($A81="",INDEX(games!$H:$H,ROW())=""),"",INDEX(games!$H:$H,ROW()))</f>
        <v/>
      </c>
      <c r="Q81" t="str">
        <f t="shared" si="72"/>
        <v/>
      </c>
      <c r="T81">
        <f t="shared" si="73"/>
        <v>2023</v>
      </c>
      <c r="U81">
        <f t="shared" si="74"/>
        <v>2025</v>
      </c>
      <c r="V81">
        <f t="shared" si="75"/>
        <v>2</v>
      </c>
      <c r="W81" t="str">
        <f>IF(TRIM(INDEX(connections!$A:$A,ROW()))="","",TRIM(INDEX(connections!$A:$A,ROW())))</f>
        <v>Magicraft</v>
      </c>
      <c r="X81" t="str">
        <f>IF($W81="","",TRIM(INDEX(connections!$B:$B,ROW())))</f>
        <v>Astro Prospector</v>
      </c>
      <c r="Y81">
        <f t="shared" si="76"/>
        <v>491</v>
      </c>
      <c r="Z81">
        <f t="shared" si="77"/>
        <v>45</v>
      </c>
      <c r="AA81" t="str">
        <f t="shared" si="78"/>
        <v/>
      </c>
      <c r="AB81" t="str">
        <f t="shared" si="79"/>
        <v>Yes</v>
      </c>
      <c r="AC81" t="str">
        <f t="shared" si="80"/>
        <v/>
      </c>
      <c r="AD81">
        <f t="shared" si="81"/>
        <v>0</v>
      </c>
      <c r="AE81" t="str">
        <f t="shared" si="82"/>
        <v/>
      </c>
      <c r="AG81">
        <f t="shared" si="83"/>
        <v>5</v>
      </c>
      <c r="AH81" t="str">
        <f t="shared" si="84"/>
        <v/>
      </c>
      <c r="AI81" t="str">
        <f t="shared" si="85"/>
        <v/>
      </c>
      <c r="AJ81" t="str">
        <f t="shared" si="86"/>
        <v/>
      </c>
      <c r="AK81">
        <f t="shared" si="87"/>
        <v>5.0000809999999998</v>
      </c>
      <c r="AL81" t="str">
        <f>IF($A81="","",INDEX(games!$J:$J,ROW())&amp;"")</f>
        <v>https://store.steampowered.com/app/3100370/Black_Jacket/</v>
      </c>
      <c r="AM81">
        <f>IF($A81="","",SUMPRODUCT($AO81:$BD81,'Map Analysis'!$AN$2^{0,1,2,3,4,5,6,7,8,9,10,11,12,13,14,15}))</f>
        <v>0</v>
      </c>
      <c r="AN81">
        <f t="shared" si="88"/>
        <v>8.1000000000000004E-6</v>
      </c>
      <c r="AO81">
        <f t="shared" si="89"/>
        <v>0</v>
      </c>
      <c r="AP81">
        <f t="shared" si="90"/>
        <v>0</v>
      </c>
      <c r="AQ81">
        <f t="shared" si="91"/>
        <v>0</v>
      </c>
      <c r="AR81">
        <f t="shared" si="92"/>
        <v>0</v>
      </c>
      <c r="AS81">
        <f t="shared" si="93"/>
        <v>0</v>
      </c>
      <c r="AT81">
        <f t="shared" si="94"/>
        <v>0</v>
      </c>
      <c r="AU81">
        <f t="shared" si="95"/>
        <v>0</v>
      </c>
      <c r="AV81">
        <f t="shared" si="96"/>
        <v>0</v>
      </c>
      <c r="AW81">
        <f t="shared" si="97"/>
        <v>0</v>
      </c>
      <c r="AX81">
        <f t="shared" si="98"/>
        <v>0</v>
      </c>
      <c r="AY81">
        <f t="shared" si="99"/>
        <v>0</v>
      </c>
      <c r="AZ81">
        <f t="shared" si="100"/>
        <v>0</v>
      </c>
      <c r="BA81">
        <f t="shared" si="101"/>
        <v>0</v>
      </c>
      <c r="BB81">
        <f t="shared" si="102"/>
        <v>0</v>
      </c>
      <c r="BC81">
        <f t="shared" si="103"/>
        <v>0</v>
      </c>
      <c r="BD81">
        <f t="shared" si="104"/>
        <v>0</v>
      </c>
      <c r="BF81">
        <f t="shared" si="105"/>
        <v>0</v>
      </c>
      <c r="BG81">
        <f t="shared" si="106"/>
        <v>0</v>
      </c>
      <c r="BH81">
        <f t="shared" si="107"/>
        <v>0</v>
      </c>
      <c r="BI81">
        <f t="shared" si="108"/>
        <v>0</v>
      </c>
      <c r="BJ81">
        <f t="shared" si="109"/>
        <v>0</v>
      </c>
      <c r="BK81">
        <f t="shared" si="110"/>
        <v>0</v>
      </c>
      <c r="BL81">
        <f t="shared" si="111"/>
        <v>0</v>
      </c>
      <c r="BM81">
        <f t="shared" si="112"/>
        <v>0</v>
      </c>
      <c r="BN81">
        <f t="shared" si="113"/>
        <v>0</v>
      </c>
      <c r="BO81">
        <f t="shared" si="114"/>
        <v>0</v>
      </c>
      <c r="BP81">
        <f t="shared" si="115"/>
        <v>0</v>
      </c>
      <c r="BQ81">
        <f t="shared" si="116"/>
        <v>0</v>
      </c>
      <c r="BR81">
        <f t="shared" si="117"/>
        <v>0</v>
      </c>
      <c r="BS81">
        <f t="shared" si="118"/>
        <v>0</v>
      </c>
      <c r="BT81">
        <f t="shared" si="119"/>
        <v>0</v>
      </c>
    </row>
    <row r="82" spans="1:72" x14ac:dyDescent="0.25">
      <c r="A82" t="str">
        <f>IF(TRIM(INDEX(games!$A:$A,ROW()))="","",TRIM(INDEX(games!$A:$A,ROW())))</f>
        <v>Blade Assault</v>
      </c>
      <c r="B82">
        <f>IF(OR($A82="",INDEX(games!$B:$B,ROW())=""),"",INDEX(games!$B:$B,ROW()))</f>
        <v>2021</v>
      </c>
      <c r="C82" t="str">
        <f>IF(OR($A82="",INDEX(games!$C:$C,ROW())=""),"",INDEX(games!$C:$C,ROW()))</f>
        <v>Action</v>
      </c>
      <c r="D82">
        <f t="shared" si="60"/>
        <v>0</v>
      </c>
      <c r="E82">
        <f t="shared" si="61"/>
        <v>1</v>
      </c>
      <c r="F82">
        <f t="shared" si="62"/>
        <v>14</v>
      </c>
      <c r="G82">
        <f t="shared" si="63"/>
        <v>2021</v>
      </c>
      <c r="H82">
        <f t="shared" si="64"/>
        <v>1.3220000000000001</v>
      </c>
      <c r="I82" t="e">
        <f t="shared" si="65"/>
        <v>#N/A</v>
      </c>
      <c r="J82" t="e">
        <f t="shared" si="66"/>
        <v>#N/A</v>
      </c>
      <c r="K82" t="e">
        <f t="shared" si="67"/>
        <v>#N/A</v>
      </c>
      <c r="L82" t="e">
        <f t="shared" si="68"/>
        <v>#N/A</v>
      </c>
      <c r="M82" t="e">
        <f t="shared" si="69"/>
        <v>#N/A</v>
      </c>
      <c r="N82" t="e">
        <f t="shared" si="70"/>
        <v>#N/A</v>
      </c>
      <c r="O82">
        <f t="shared" si="71"/>
        <v>8.2000000000000001E-5</v>
      </c>
      <c r="P82" t="str">
        <f>IF(OR($A82="",INDEX(games!$H:$H,ROW())=""),"",INDEX(games!$H:$H,ROW()))</f>
        <v>Yes</v>
      </c>
      <c r="Q82">
        <f t="shared" si="72"/>
        <v>8.2000000000000001E-5</v>
      </c>
      <c r="T82">
        <f t="shared" si="73"/>
        <v>2015</v>
      </c>
      <c r="U82">
        <f t="shared" si="74"/>
        <v>2025</v>
      </c>
      <c r="V82">
        <f t="shared" si="75"/>
        <v>10</v>
      </c>
      <c r="W82" t="str">
        <f>IF(TRIM(INDEX(connections!$A:$A,ROW()))="","",TRIM(INDEX(connections!$A:$A,ROW())))</f>
        <v>Nuclear Throne</v>
      </c>
      <c r="X82" t="str">
        <f>IF($W82="","",TRIM(INDEX(connections!$B:$B,ROW())))</f>
        <v>Astro Prospector</v>
      </c>
      <c r="Y82">
        <f t="shared" si="76"/>
        <v>578</v>
      </c>
      <c r="Z82">
        <f t="shared" si="77"/>
        <v>45</v>
      </c>
      <c r="AA82" t="str">
        <f t="shared" si="78"/>
        <v>Yes</v>
      </c>
      <c r="AB82" t="str">
        <f t="shared" si="79"/>
        <v>Yes</v>
      </c>
      <c r="AC82">
        <f t="shared" si="80"/>
        <v>1</v>
      </c>
      <c r="AD82">
        <f t="shared" si="81"/>
        <v>0</v>
      </c>
      <c r="AE82" t="str">
        <f t="shared" si="82"/>
        <v/>
      </c>
      <c r="AG82">
        <f t="shared" si="83"/>
        <v>0</v>
      </c>
      <c r="AH82" t="str">
        <f t="shared" si="84"/>
        <v/>
      </c>
      <c r="AI82" t="str">
        <f t="shared" si="85"/>
        <v/>
      </c>
      <c r="AJ82" t="str">
        <f t="shared" si="86"/>
        <v/>
      </c>
      <c r="AK82" t="str">
        <f t="shared" si="87"/>
        <v/>
      </c>
      <c r="AL82" t="str">
        <f>IF($A82="","",INDEX(games!$J:$J,ROW())&amp;"")</f>
        <v>https://store.steampowered.com/app/1367300/Blade_Assault/</v>
      </c>
      <c r="AM82">
        <f>IF($A82="","",SUMPRODUCT($AO82:$BD82,'Map Analysis'!$AN$2^{0,1,2,3,4,5,6,7,8,9,10,11,12,13,14,15}))</f>
        <v>0</v>
      </c>
      <c r="AN82">
        <f t="shared" si="88"/>
        <v>8.1999999999999994E-6</v>
      </c>
      <c r="AO82">
        <f t="shared" si="89"/>
        <v>0</v>
      </c>
      <c r="AP82">
        <f t="shared" si="90"/>
        <v>0</v>
      </c>
      <c r="AQ82">
        <f t="shared" si="91"/>
        <v>0</v>
      </c>
      <c r="AR82">
        <f t="shared" si="92"/>
        <v>0</v>
      </c>
      <c r="AS82">
        <f t="shared" si="93"/>
        <v>0</v>
      </c>
      <c r="AT82">
        <f t="shared" si="94"/>
        <v>0</v>
      </c>
      <c r="AU82">
        <f t="shared" si="95"/>
        <v>0</v>
      </c>
      <c r="AV82">
        <f t="shared" si="96"/>
        <v>0</v>
      </c>
      <c r="AW82">
        <f t="shared" si="97"/>
        <v>0</v>
      </c>
      <c r="AX82">
        <f t="shared" si="98"/>
        <v>0</v>
      </c>
      <c r="AY82">
        <f t="shared" si="99"/>
        <v>0</v>
      </c>
      <c r="AZ82">
        <f t="shared" si="100"/>
        <v>0</v>
      </c>
      <c r="BA82">
        <f t="shared" si="101"/>
        <v>0</v>
      </c>
      <c r="BB82">
        <f t="shared" si="102"/>
        <v>0</v>
      </c>
      <c r="BC82">
        <f t="shared" si="103"/>
        <v>0</v>
      </c>
      <c r="BD82">
        <f t="shared" si="104"/>
        <v>0</v>
      </c>
      <c r="BF82">
        <f t="shared" si="105"/>
        <v>0</v>
      </c>
      <c r="BG82">
        <f t="shared" si="106"/>
        <v>0</v>
      </c>
      <c r="BH82">
        <f t="shared" si="107"/>
        <v>0</v>
      </c>
      <c r="BI82">
        <f t="shared" si="108"/>
        <v>0</v>
      </c>
      <c r="BJ82">
        <f t="shared" si="109"/>
        <v>0</v>
      </c>
      <c r="BK82">
        <f t="shared" si="110"/>
        <v>0</v>
      </c>
      <c r="BL82">
        <f t="shared" si="111"/>
        <v>0</v>
      </c>
      <c r="BM82">
        <f t="shared" si="112"/>
        <v>0</v>
      </c>
      <c r="BN82">
        <f t="shared" si="113"/>
        <v>0</v>
      </c>
      <c r="BO82">
        <f t="shared" si="114"/>
        <v>0</v>
      </c>
      <c r="BP82">
        <f t="shared" si="115"/>
        <v>0</v>
      </c>
      <c r="BQ82">
        <f t="shared" si="116"/>
        <v>0</v>
      </c>
      <c r="BR82">
        <f t="shared" si="117"/>
        <v>0</v>
      </c>
      <c r="BS82">
        <f t="shared" si="118"/>
        <v>0</v>
      </c>
      <c r="BT82">
        <f t="shared" si="119"/>
        <v>0</v>
      </c>
    </row>
    <row r="83" spans="1:72" x14ac:dyDescent="0.25">
      <c r="A83" t="str">
        <f>IF(TRIM(INDEX(games!$A:$A,ROW()))="","",TRIM(INDEX(games!$A:$A,ROW())))</f>
        <v>Blazing Beaks</v>
      </c>
      <c r="B83">
        <f>IF(OR($A83="",INDEX(games!$B:$B,ROW())=""),"",INDEX(games!$B:$B,ROW()))</f>
        <v>2019</v>
      </c>
      <c r="C83" t="str">
        <f>IF(OR($A83="",INDEX(games!$C:$C,ROW())=""),"",INDEX(games!$C:$C,ROW()))</f>
        <v>Action</v>
      </c>
      <c r="D83">
        <f t="shared" si="60"/>
        <v>3</v>
      </c>
      <c r="E83">
        <f t="shared" si="61"/>
        <v>1</v>
      </c>
      <c r="F83">
        <f t="shared" si="62"/>
        <v>15</v>
      </c>
      <c r="G83">
        <f t="shared" si="63"/>
        <v>2019</v>
      </c>
      <c r="H83">
        <f t="shared" si="64"/>
        <v>1.345</v>
      </c>
      <c r="I83" t="e">
        <f t="shared" si="65"/>
        <v>#N/A</v>
      </c>
      <c r="J83" t="e">
        <f t="shared" si="66"/>
        <v>#N/A</v>
      </c>
      <c r="K83" t="e">
        <f t="shared" si="67"/>
        <v>#N/A</v>
      </c>
      <c r="L83" t="e">
        <f t="shared" si="68"/>
        <v>#N/A</v>
      </c>
      <c r="M83" t="e">
        <f t="shared" si="69"/>
        <v>#N/A</v>
      </c>
      <c r="N83" t="e">
        <f t="shared" si="70"/>
        <v>#N/A</v>
      </c>
      <c r="O83">
        <f t="shared" si="71"/>
        <v>3.0000830000000001</v>
      </c>
      <c r="P83" t="str">
        <f>IF(OR($A83="",INDEX(games!$H:$H,ROW())=""),"",INDEX(games!$H:$H,ROW()))</f>
        <v>Yes</v>
      </c>
      <c r="Q83">
        <f t="shared" si="72"/>
        <v>3.0000830000000001</v>
      </c>
      <c r="T83">
        <f t="shared" si="73"/>
        <v>2021</v>
      </c>
      <c r="U83">
        <f t="shared" si="74"/>
        <v>2025</v>
      </c>
      <c r="V83">
        <f t="shared" si="75"/>
        <v>4</v>
      </c>
      <c r="W83" t="str">
        <f>IF(TRIM(INDEX(connections!$A:$A,ROW()))="","",TRIM(INDEX(connections!$A:$A,ROW())))</f>
        <v>Vampire Survivors</v>
      </c>
      <c r="X83" t="str">
        <f>IF($W83="","",TRIM(INDEX(connections!$B:$B,ROW())))</f>
        <v>Astro Prospector</v>
      </c>
      <c r="Y83">
        <f t="shared" si="76"/>
        <v>941</v>
      </c>
      <c r="Z83">
        <f t="shared" si="77"/>
        <v>45</v>
      </c>
      <c r="AA83" t="str">
        <f t="shared" si="78"/>
        <v>Yes</v>
      </c>
      <c r="AB83" t="str">
        <f t="shared" si="79"/>
        <v>Yes</v>
      </c>
      <c r="AC83">
        <f t="shared" si="80"/>
        <v>1</v>
      </c>
      <c r="AD83">
        <f t="shared" si="81"/>
        <v>0</v>
      </c>
      <c r="AE83" t="str">
        <f t="shared" si="82"/>
        <v/>
      </c>
      <c r="AG83">
        <f t="shared" si="83"/>
        <v>3</v>
      </c>
      <c r="AH83" t="str">
        <f t="shared" si="84"/>
        <v>Yes</v>
      </c>
      <c r="AI83">
        <f t="shared" si="85"/>
        <v>3</v>
      </c>
      <c r="AJ83">
        <f t="shared" si="86"/>
        <v>3.0000830000000001</v>
      </c>
      <c r="AK83" t="str">
        <f t="shared" si="87"/>
        <v/>
      </c>
      <c r="AL83" t="str">
        <f>IF($A83="","",INDEX(games!$J:$J,ROW())&amp;"")</f>
        <v>https://store.steampowered.com/app/585710/Blazing_Beaks/</v>
      </c>
      <c r="AM83">
        <f>IF($A83="","",SUMPRODUCT($AO83:$BD83,'Map Analysis'!$AN$2^{0,1,2,3,4,5,6,7,8,9,10,11,12,13,14,15}))</f>
        <v>0</v>
      </c>
      <c r="AN83">
        <f t="shared" si="88"/>
        <v>8.3000000000000002E-6</v>
      </c>
      <c r="AO83">
        <f t="shared" si="89"/>
        <v>0</v>
      </c>
      <c r="AP83">
        <f t="shared" si="90"/>
        <v>0</v>
      </c>
      <c r="AQ83">
        <f t="shared" si="91"/>
        <v>0</v>
      </c>
      <c r="AR83">
        <f t="shared" si="92"/>
        <v>0</v>
      </c>
      <c r="AS83">
        <f t="shared" si="93"/>
        <v>0</v>
      </c>
      <c r="AT83">
        <f t="shared" si="94"/>
        <v>0</v>
      </c>
      <c r="AU83">
        <f t="shared" si="95"/>
        <v>0</v>
      </c>
      <c r="AV83">
        <f t="shared" si="96"/>
        <v>0</v>
      </c>
      <c r="AW83">
        <f t="shared" si="97"/>
        <v>0</v>
      </c>
      <c r="AX83">
        <f t="shared" si="98"/>
        <v>0</v>
      </c>
      <c r="AY83">
        <f t="shared" si="99"/>
        <v>0</v>
      </c>
      <c r="AZ83">
        <f t="shared" si="100"/>
        <v>0</v>
      </c>
      <c r="BA83">
        <f t="shared" si="101"/>
        <v>0</v>
      </c>
      <c r="BB83">
        <f t="shared" si="102"/>
        <v>0</v>
      </c>
      <c r="BC83">
        <f t="shared" si="103"/>
        <v>0</v>
      </c>
      <c r="BD83">
        <f t="shared" si="104"/>
        <v>0</v>
      </c>
      <c r="BF83">
        <f t="shared" si="105"/>
        <v>0</v>
      </c>
      <c r="BG83">
        <f t="shared" si="106"/>
        <v>0</v>
      </c>
      <c r="BH83">
        <f t="shared" si="107"/>
        <v>0</v>
      </c>
      <c r="BI83">
        <f t="shared" si="108"/>
        <v>0</v>
      </c>
      <c r="BJ83">
        <f t="shared" si="109"/>
        <v>0</v>
      </c>
      <c r="BK83">
        <f t="shared" si="110"/>
        <v>0</v>
      </c>
      <c r="BL83">
        <f t="shared" si="111"/>
        <v>0</v>
      </c>
      <c r="BM83">
        <f t="shared" si="112"/>
        <v>0</v>
      </c>
      <c r="BN83">
        <f t="shared" si="113"/>
        <v>0</v>
      </c>
      <c r="BO83">
        <f t="shared" si="114"/>
        <v>0</v>
      </c>
      <c r="BP83">
        <f t="shared" si="115"/>
        <v>0</v>
      </c>
      <c r="BQ83">
        <f t="shared" si="116"/>
        <v>0</v>
      </c>
      <c r="BR83">
        <f t="shared" si="117"/>
        <v>0</v>
      </c>
      <c r="BS83">
        <f t="shared" si="118"/>
        <v>0</v>
      </c>
      <c r="BT83">
        <f t="shared" si="119"/>
        <v>0</v>
      </c>
    </row>
    <row r="84" spans="1:72" x14ac:dyDescent="0.25">
      <c r="A84" t="str">
        <f>IF(TRIM(INDEX(games!$A:$A,ROW()))="","",TRIM(INDEX(games!$A:$A,ROW())))</f>
        <v>Bleak Sword</v>
      </c>
      <c r="B84">
        <f>IF(OR($A84="",INDEX(games!$B:$B,ROW())=""),"",INDEX(games!$B:$B,ROW()))</f>
        <v>2019</v>
      </c>
      <c r="C84" t="str">
        <f>IF(OR($A84="",INDEX(games!$C:$C,ROW())=""),"",INDEX(games!$C:$C,ROW()))</f>
        <v>Action</v>
      </c>
      <c r="D84">
        <f t="shared" si="60"/>
        <v>1</v>
      </c>
      <c r="E84">
        <f t="shared" si="61"/>
        <v>1</v>
      </c>
      <c r="F84">
        <f t="shared" si="62"/>
        <v>16</v>
      </c>
      <c r="G84">
        <f t="shared" si="63"/>
        <v>2019</v>
      </c>
      <c r="H84">
        <f t="shared" si="64"/>
        <v>1.3679999999999999</v>
      </c>
      <c r="I84" t="e">
        <f t="shared" si="65"/>
        <v>#N/A</v>
      </c>
      <c r="J84" t="e">
        <f t="shared" si="66"/>
        <v>#N/A</v>
      </c>
      <c r="K84" t="e">
        <f t="shared" si="67"/>
        <v>#N/A</v>
      </c>
      <c r="L84" t="e">
        <f t="shared" si="68"/>
        <v>#N/A</v>
      </c>
      <c r="M84" t="e">
        <f t="shared" si="69"/>
        <v>#N/A</v>
      </c>
      <c r="N84" t="e">
        <f t="shared" si="70"/>
        <v>#N/A</v>
      </c>
      <c r="O84">
        <f t="shared" si="71"/>
        <v>1.000084</v>
      </c>
      <c r="P84" t="str">
        <f>IF(OR($A84="",INDEX(games!$H:$H,ROW())=""),"",INDEX(games!$H:$H,ROW()))</f>
        <v>Yes</v>
      </c>
      <c r="Q84">
        <f t="shared" si="72"/>
        <v>1.000084</v>
      </c>
      <c r="T84">
        <f t="shared" si="73"/>
        <v>2010</v>
      </c>
      <c r="U84">
        <f t="shared" si="74"/>
        <v>2010</v>
      </c>
      <c r="V84">
        <f t="shared" si="75"/>
        <v>0</v>
      </c>
      <c r="W84" t="str">
        <f>IF(TRIM(INDEX(connections!$A:$A,ROW()))="","",TRIM(INDEX(connections!$A:$A,ROW())))</f>
        <v>Fushigi no Gensoukyou</v>
      </c>
      <c r="X84" t="str">
        <f>IF($W84="","",TRIM(INDEX(connections!$B:$B,ROW())))</f>
        <v>Atai no Gensoukyou</v>
      </c>
      <c r="Y84">
        <f t="shared" si="76"/>
        <v>330</v>
      </c>
      <c r="Z84">
        <f t="shared" si="77"/>
        <v>47</v>
      </c>
      <c r="AA84" t="str">
        <f t="shared" si="78"/>
        <v/>
      </c>
      <c r="AB84" t="str">
        <f t="shared" si="79"/>
        <v/>
      </c>
      <c r="AC84" t="str">
        <f t="shared" si="80"/>
        <v/>
      </c>
      <c r="AD84">
        <f t="shared" si="81"/>
        <v>0</v>
      </c>
      <c r="AE84" t="str">
        <f t="shared" si="82"/>
        <v/>
      </c>
      <c r="AG84">
        <f t="shared" si="83"/>
        <v>1</v>
      </c>
      <c r="AH84" t="str">
        <f t="shared" si="84"/>
        <v>Yes</v>
      </c>
      <c r="AI84">
        <f t="shared" si="85"/>
        <v>1</v>
      </c>
      <c r="AJ84">
        <f t="shared" si="86"/>
        <v>1.000084</v>
      </c>
      <c r="AK84" t="str">
        <f t="shared" si="87"/>
        <v/>
      </c>
      <c r="AL84" t="str">
        <f>IF($A84="","",INDEX(games!$J:$J,ROW())&amp;"")</f>
        <v>https://store.steampowered.com/app/2193050/Bleak_Sword_DX/</v>
      </c>
      <c r="AM84">
        <f>IF($A84="","",SUMPRODUCT($AO84:$BD84,'Map Analysis'!$AN$2^{0,1,2,3,4,5,6,7,8,9,10,11,12,13,14,15}))</f>
        <v>2.5</v>
      </c>
      <c r="AN84">
        <f t="shared" si="88"/>
        <v>2.5000084</v>
      </c>
      <c r="AO84">
        <f t="shared" si="89"/>
        <v>1</v>
      </c>
      <c r="AP84">
        <f t="shared" si="90"/>
        <v>3</v>
      </c>
      <c r="AQ84">
        <f t="shared" si="91"/>
        <v>0</v>
      </c>
      <c r="AR84">
        <f t="shared" si="92"/>
        <v>0</v>
      </c>
      <c r="AS84">
        <f t="shared" si="93"/>
        <v>0</v>
      </c>
      <c r="AT84">
        <f t="shared" si="94"/>
        <v>0</v>
      </c>
      <c r="AU84">
        <f t="shared" si="95"/>
        <v>0</v>
      </c>
      <c r="AV84">
        <f t="shared" si="96"/>
        <v>0</v>
      </c>
      <c r="AW84">
        <f t="shared" si="97"/>
        <v>0</v>
      </c>
      <c r="AX84">
        <f t="shared" si="98"/>
        <v>0</v>
      </c>
      <c r="AY84">
        <f t="shared" si="99"/>
        <v>0</v>
      </c>
      <c r="AZ84">
        <f t="shared" si="100"/>
        <v>0</v>
      </c>
      <c r="BA84">
        <f t="shared" si="101"/>
        <v>0</v>
      </c>
      <c r="BB84">
        <f t="shared" si="102"/>
        <v>0</v>
      </c>
      <c r="BC84">
        <f t="shared" si="103"/>
        <v>0</v>
      </c>
      <c r="BD84">
        <f t="shared" si="104"/>
        <v>0</v>
      </c>
      <c r="BF84">
        <f t="shared" si="105"/>
        <v>0</v>
      </c>
      <c r="BG84">
        <f t="shared" si="106"/>
        <v>0</v>
      </c>
      <c r="BH84">
        <f t="shared" si="107"/>
        <v>0</v>
      </c>
      <c r="BI84">
        <f t="shared" si="108"/>
        <v>0</v>
      </c>
      <c r="BJ84">
        <f t="shared" si="109"/>
        <v>0</v>
      </c>
      <c r="BK84">
        <f t="shared" si="110"/>
        <v>0</v>
      </c>
      <c r="BL84">
        <f t="shared" si="111"/>
        <v>0</v>
      </c>
      <c r="BM84">
        <f t="shared" si="112"/>
        <v>0</v>
      </c>
      <c r="BN84">
        <f t="shared" si="113"/>
        <v>0</v>
      </c>
      <c r="BO84">
        <f t="shared" si="114"/>
        <v>0</v>
      </c>
      <c r="BP84">
        <f t="shared" si="115"/>
        <v>0</v>
      </c>
      <c r="BQ84">
        <f t="shared" si="116"/>
        <v>0</v>
      </c>
      <c r="BR84">
        <f t="shared" si="117"/>
        <v>0</v>
      </c>
      <c r="BS84">
        <f t="shared" si="118"/>
        <v>0</v>
      </c>
      <c r="BT84">
        <f t="shared" si="119"/>
        <v>0</v>
      </c>
    </row>
    <row r="85" spans="1:72" x14ac:dyDescent="0.25">
      <c r="A85" t="str">
        <f>IF(TRIM(INDEX(games!$A:$A,ROW()))="","",TRIM(INDEX(games!$A:$A,ROW())))</f>
        <v>Block Tower TD</v>
      </c>
      <c r="B85">
        <f>IF(OR($A85="",INDEX(games!$B:$B,ROW())=""),"",INDEX(games!$B:$B,ROW()))</f>
        <v>2023</v>
      </c>
      <c r="C85" t="str">
        <f>IF(OR($A85="",INDEX(games!$C:$C,ROW())=""),"",INDEX(games!$C:$C,ROW()))</f>
        <v>Strategy</v>
      </c>
      <c r="D85">
        <f t="shared" si="60"/>
        <v>1</v>
      </c>
      <c r="E85">
        <f t="shared" si="61"/>
        <v>2</v>
      </c>
      <c r="F85">
        <f t="shared" si="62"/>
        <v>17</v>
      </c>
      <c r="G85" t="e">
        <f t="shared" si="63"/>
        <v>#N/A</v>
      </c>
      <c r="H85" t="e">
        <f t="shared" si="64"/>
        <v>#N/A</v>
      </c>
      <c r="I85">
        <f t="shared" si="65"/>
        <v>2023</v>
      </c>
      <c r="J85">
        <f t="shared" si="66"/>
        <v>2.391</v>
      </c>
      <c r="K85" t="e">
        <f t="shared" si="67"/>
        <v>#N/A</v>
      </c>
      <c r="L85" t="e">
        <f t="shared" si="68"/>
        <v>#N/A</v>
      </c>
      <c r="M85" t="e">
        <f t="shared" si="69"/>
        <v>#N/A</v>
      </c>
      <c r="N85" t="e">
        <f t="shared" si="70"/>
        <v>#N/A</v>
      </c>
      <c r="O85">
        <f t="shared" si="71"/>
        <v>1.0000849999999999</v>
      </c>
      <c r="P85" t="str">
        <f>IF(OR($A85="",INDEX(games!$H:$H,ROW())=""),"",INDEX(games!$H:$H,ROW()))</f>
        <v>Yes</v>
      </c>
      <c r="Q85">
        <f t="shared" si="72"/>
        <v>1.0000849999999999</v>
      </c>
      <c r="T85">
        <f t="shared" si="73"/>
        <v>2018</v>
      </c>
      <c r="U85">
        <f t="shared" si="74"/>
        <v>2025</v>
      </c>
      <c r="V85">
        <f t="shared" si="75"/>
        <v>7</v>
      </c>
      <c r="W85" t="str">
        <f>IF(TRIM(INDEX(connections!$A:$A,ROW()))="","",TRIM(INDEX(connections!$A:$A,ROW())))</f>
        <v>Dead Cells</v>
      </c>
      <c r="X85" t="str">
        <f>IF($W85="","",TRIM(INDEX(connections!$B:$B,ROW())))</f>
        <v>Atomic Owl</v>
      </c>
      <c r="Y85">
        <f t="shared" si="76"/>
        <v>193</v>
      </c>
      <c r="Z85">
        <f t="shared" si="77"/>
        <v>48</v>
      </c>
      <c r="AA85" t="str">
        <f t="shared" si="78"/>
        <v>Yes</v>
      </c>
      <c r="AB85" t="str">
        <f t="shared" si="79"/>
        <v/>
      </c>
      <c r="AC85" t="str">
        <f t="shared" si="80"/>
        <v/>
      </c>
      <c r="AD85">
        <f t="shared" si="81"/>
        <v>0</v>
      </c>
      <c r="AE85" t="str">
        <f t="shared" si="82"/>
        <v/>
      </c>
      <c r="AG85">
        <f t="shared" si="83"/>
        <v>1</v>
      </c>
      <c r="AH85" t="str">
        <f t="shared" si="84"/>
        <v/>
      </c>
      <c r="AI85" t="str">
        <f t="shared" si="85"/>
        <v/>
      </c>
      <c r="AJ85" t="str">
        <f t="shared" si="86"/>
        <v/>
      </c>
      <c r="AK85" t="str">
        <f t="shared" si="87"/>
        <v/>
      </c>
      <c r="AL85" t="str">
        <f>IF($A85="","",INDEX(games!$J:$J,ROW())&amp;"")</f>
        <v>https://store.steampowered.com/app/2427570/Block_Tower_TD/</v>
      </c>
      <c r="AM85">
        <f>IF($A85="","",SUMPRODUCT($AO85:$BD85,'Map Analysis'!$AN$2^{0,1,2,3,4,5,6,7,8,9,10,11,12,13,14,15}))</f>
        <v>1</v>
      </c>
      <c r="AN85">
        <f t="shared" si="88"/>
        <v>1.0000085000000001</v>
      </c>
      <c r="AO85">
        <f t="shared" si="89"/>
        <v>1</v>
      </c>
      <c r="AP85">
        <f t="shared" si="90"/>
        <v>0</v>
      </c>
      <c r="AQ85">
        <f t="shared" si="91"/>
        <v>0</v>
      </c>
      <c r="AR85">
        <f t="shared" si="92"/>
        <v>0</v>
      </c>
      <c r="AS85">
        <f t="shared" si="93"/>
        <v>0</v>
      </c>
      <c r="AT85">
        <f t="shared" si="94"/>
        <v>0</v>
      </c>
      <c r="AU85">
        <f t="shared" si="95"/>
        <v>0</v>
      </c>
      <c r="AV85">
        <f t="shared" si="96"/>
        <v>0</v>
      </c>
      <c r="AW85">
        <f t="shared" si="97"/>
        <v>0</v>
      </c>
      <c r="AX85">
        <f t="shared" si="98"/>
        <v>0</v>
      </c>
      <c r="AY85">
        <f t="shared" si="99"/>
        <v>0</v>
      </c>
      <c r="AZ85">
        <f t="shared" si="100"/>
        <v>0</v>
      </c>
      <c r="BA85">
        <f t="shared" si="101"/>
        <v>0</v>
      </c>
      <c r="BB85">
        <f t="shared" si="102"/>
        <v>0</v>
      </c>
      <c r="BC85">
        <f t="shared" si="103"/>
        <v>0</v>
      </c>
      <c r="BD85">
        <f t="shared" si="104"/>
        <v>0</v>
      </c>
      <c r="BF85">
        <f t="shared" si="105"/>
        <v>0</v>
      </c>
      <c r="BG85">
        <f t="shared" si="106"/>
        <v>0</v>
      </c>
      <c r="BH85">
        <f t="shared" si="107"/>
        <v>0</v>
      </c>
      <c r="BI85">
        <f t="shared" si="108"/>
        <v>0</v>
      </c>
      <c r="BJ85">
        <f t="shared" si="109"/>
        <v>0</v>
      </c>
      <c r="BK85">
        <f t="shared" si="110"/>
        <v>0</v>
      </c>
      <c r="BL85">
        <f t="shared" si="111"/>
        <v>0</v>
      </c>
      <c r="BM85">
        <f t="shared" si="112"/>
        <v>0</v>
      </c>
      <c r="BN85">
        <f t="shared" si="113"/>
        <v>0</v>
      </c>
      <c r="BO85">
        <f t="shared" si="114"/>
        <v>0</v>
      </c>
      <c r="BP85">
        <f t="shared" si="115"/>
        <v>0</v>
      </c>
      <c r="BQ85">
        <f t="shared" si="116"/>
        <v>0</v>
      </c>
      <c r="BR85">
        <f t="shared" si="117"/>
        <v>0</v>
      </c>
      <c r="BS85">
        <f t="shared" si="118"/>
        <v>0</v>
      </c>
      <c r="BT85">
        <f t="shared" si="119"/>
        <v>0</v>
      </c>
    </row>
    <row r="86" spans="1:72" x14ac:dyDescent="0.25">
      <c r="A86" t="str">
        <f>IF(TRIM(INDEX(games!$A:$A,ROW()))="","",TRIM(INDEX(games!$A:$A,ROW())))</f>
        <v>Block Tower TD 2</v>
      </c>
      <c r="B86">
        <f>IF(OR($A86="",INDEX(games!$B:$B,ROW())=""),"",INDEX(games!$B:$B,ROW()))</f>
        <v>2024</v>
      </c>
      <c r="C86" t="str">
        <f>IF(OR($A86="",INDEX(games!$C:$C,ROW())=""),"",INDEX(games!$C:$C,ROW()))</f>
        <v>Strategy</v>
      </c>
      <c r="D86">
        <f t="shared" si="60"/>
        <v>1</v>
      </c>
      <c r="E86">
        <f t="shared" si="61"/>
        <v>2</v>
      </c>
      <c r="F86">
        <f t="shared" si="62"/>
        <v>18</v>
      </c>
      <c r="G86" t="e">
        <f t="shared" si="63"/>
        <v>#N/A</v>
      </c>
      <c r="H86" t="e">
        <f t="shared" si="64"/>
        <v>#N/A</v>
      </c>
      <c r="I86">
        <f t="shared" si="65"/>
        <v>2024</v>
      </c>
      <c r="J86">
        <f t="shared" si="66"/>
        <v>2.4140000000000001</v>
      </c>
      <c r="K86" t="e">
        <f t="shared" si="67"/>
        <v>#N/A</v>
      </c>
      <c r="L86" t="e">
        <f t="shared" si="68"/>
        <v>#N/A</v>
      </c>
      <c r="M86" t="e">
        <f t="shared" si="69"/>
        <v>#N/A</v>
      </c>
      <c r="N86" t="e">
        <f t="shared" si="70"/>
        <v>#N/A</v>
      </c>
      <c r="O86">
        <f t="shared" si="71"/>
        <v>1.000086</v>
      </c>
      <c r="P86" t="str">
        <f>IF(OR($A86="",INDEX(games!$H:$H,ROW())=""),"",INDEX(games!$H:$H,ROW()))</f>
        <v>Yes</v>
      </c>
      <c r="Q86">
        <f t="shared" si="72"/>
        <v>1.000086</v>
      </c>
      <c r="T86">
        <f t="shared" si="73"/>
        <v>2016</v>
      </c>
      <c r="U86">
        <f t="shared" si="74"/>
        <v>2020</v>
      </c>
      <c r="V86">
        <f t="shared" si="75"/>
        <v>4</v>
      </c>
      <c r="W86" t="str">
        <f>IF(TRIM(INDEX(connections!$A:$A,ROW()))="","",TRIM(INDEX(connections!$A:$A,ROW())))</f>
        <v>Enter the Gungeon</v>
      </c>
      <c r="X86" t="str">
        <f>IF($W86="","",TRIM(INDEX(connections!$B:$B,ROW())))</f>
        <v>Atomicrops</v>
      </c>
      <c r="Y86">
        <f t="shared" si="76"/>
        <v>292</v>
      </c>
      <c r="Z86">
        <f t="shared" si="77"/>
        <v>49</v>
      </c>
      <c r="AA86" t="str">
        <f t="shared" si="78"/>
        <v>Yes</v>
      </c>
      <c r="AB86" t="str">
        <f t="shared" si="79"/>
        <v>Yes</v>
      </c>
      <c r="AC86">
        <f t="shared" si="80"/>
        <v>1</v>
      </c>
      <c r="AD86">
        <f t="shared" si="81"/>
        <v>0</v>
      </c>
      <c r="AE86" t="str">
        <f t="shared" si="82"/>
        <v/>
      </c>
      <c r="AG86">
        <f t="shared" si="83"/>
        <v>1</v>
      </c>
      <c r="AH86" t="str">
        <f t="shared" si="84"/>
        <v/>
      </c>
      <c r="AI86" t="str">
        <f t="shared" si="85"/>
        <v/>
      </c>
      <c r="AJ86" t="str">
        <f t="shared" si="86"/>
        <v/>
      </c>
      <c r="AK86" t="str">
        <f t="shared" si="87"/>
        <v/>
      </c>
      <c r="AL86" t="str">
        <f>IF($A86="","",INDEX(games!$J:$J,ROW())&amp;"")</f>
        <v>https://store.steampowered.com/app/2837350/Block_Tower_TD_2/</v>
      </c>
      <c r="AM86">
        <f>IF($A86="","",SUMPRODUCT($AO86:$BD86,'Map Analysis'!$AN$2^{0,1,2,3,4,5,6,7,8,9,10,11,12,13,14,15}))</f>
        <v>0</v>
      </c>
      <c r="AN86">
        <f t="shared" si="88"/>
        <v>8.6000000000000007E-6</v>
      </c>
      <c r="AO86">
        <f t="shared" si="89"/>
        <v>0</v>
      </c>
      <c r="AP86">
        <f t="shared" si="90"/>
        <v>0</v>
      </c>
      <c r="AQ86">
        <f t="shared" si="91"/>
        <v>0</v>
      </c>
      <c r="AR86">
        <f t="shared" si="92"/>
        <v>0</v>
      </c>
      <c r="AS86">
        <f t="shared" si="93"/>
        <v>0</v>
      </c>
      <c r="AT86">
        <f t="shared" si="94"/>
        <v>0</v>
      </c>
      <c r="AU86">
        <f t="shared" si="95"/>
        <v>0</v>
      </c>
      <c r="AV86">
        <f t="shared" si="96"/>
        <v>0</v>
      </c>
      <c r="AW86">
        <f t="shared" si="97"/>
        <v>0</v>
      </c>
      <c r="AX86">
        <f t="shared" si="98"/>
        <v>0</v>
      </c>
      <c r="AY86">
        <f t="shared" si="99"/>
        <v>0</v>
      </c>
      <c r="AZ86">
        <f t="shared" si="100"/>
        <v>0</v>
      </c>
      <c r="BA86">
        <f t="shared" si="101"/>
        <v>0</v>
      </c>
      <c r="BB86">
        <f t="shared" si="102"/>
        <v>0</v>
      </c>
      <c r="BC86">
        <f t="shared" si="103"/>
        <v>0</v>
      </c>
      <c r="BD86">
        <f t="shared" si="104"/>
        <v>0</v>
      </c>
      <c r="BF86">
        <f t="shared" si="105"/>
        <v>1</v>
      </c>
      <c r="BG86">
        <f t="shared" si="106"/>
        <v>0</v>
      </c>
      <c r="BH86">
        <f t="shared" si="107"/>
        <v>0</v>
      </c>
      <c r="BI86">
        <f t="shared" si="108"/>
        <v>0</v>
      </c>
      <c r="BJ86">
        <f t="shared" si="109"/>
        <v>0</v>
      </c>
      <c r="BK86">
        <f t="shared" si="110"/>
        <v>0</v>
      </c>
      <c r="BL86">
        <f t="shared" si="111"/>
        <v>0</v>
      </c>
      <c r="BM86">
        <f t="shared" si="112"/>
        <v>0</v>
      </c>
      <c r="BN86">
        <f t="shared" si="113"/>
        <v>0</v>
      </c>
      <c r="BO86">
        <f t="shared" si="114"/>
        <v>0</v>
      </c>
      <c r="BP86">
        <f t="shared" si="115"/>
        <v>0</v>
      </c>
      <c r="BQ86">
        <f t="shared" si="116"/>
        <v>0</v>
      </c>
      <c r="BR86">
        <f t="shared" si="117"/>
        <v>0</v>
      </c>
      <c r="BS86">
        <f t="shared" si="118"/>
        <v>0</v>
      </c>
      <c r="BT86">
        <f t="shared" si="119"/>
        <v>0</v>
      </c>
    </row>
    <row r="87" spans="1:72" x14ac:dyDescent="0.25">
      <c r="A87" t="str">
        <f>IF(TRIM(INDEX(games!$A:$A,ROW()))="","",TRIM(INDEX(games!$A:$A,ROW())))</f>
        <v>Blood Dungeon</v>
      </c>
      <c r="B87">
        <f>IF(OR($A87="",INDEX(games!$B:$B,ROW())=""),"",INDEX(games!$B:$B,ROW()))</f>
        <v>2026</v>
      </c>
      <c r="C87" t="str">
        <f>IF(OR($A87="",INDEX(games!$C:$C,ROW())=""),"",INDEX(games!$C:$C,ROW()))</f>
        <v>Action</v>
      </c>
      <c r="D87">
        <f t="shared" si="60"/>
        <v>6</v>
      </c>
      <c r="E87">
        <f t="shared" si="61"/>
        <v>1</v>
      </c>
      <c r="F87">
        <f t="shared" si="62"/>
        <v>19</v>
      </c>
      <c r="G87">
        <f t="shared" si="63"/>
        <v>2026</v>
      </c>
      <c r="H87">
        <f t="shared" si="64"/>
        <v>1.4370000000000001</v>
      </c>
      <c r="I87" t="e">
        <f t="shared" si="65"/>
        <v>#N/A</v>
      </c>
      <c r="J87" t="e">
        <f t="shared" si="66"/>
        <v>#N/A</v>
      </c>
      <c r="K87" t="e">
        <f t="shared" si="67"/>
        <v>#N/A</v>
      </c>
      <c r="L87" t="e">
        <f t="shared" si="68"/>
        <v>#N/A</v>
      </c>
      <c r="M87" t="e">
        <f t="shared" si="69"/>
        <v>#N/A</v>
      </c>
      <c r="N87" t="e">
        <f t="shared" si="70"/>
        <v>#N/A</v>
      </c>
      <c r="O87">
        <f t="shared" si="71"/>
        <v>6.0000869999999997</v>
      </c>
      <c r="P87" t="str">
        <f>IF(OR($A87="",INDEX(games!$H:$H,ROW())=""),"",INDEX(games!$H:$H,ROW()))</f>
        <v>Yes</v>
      </c>
      <c r="Q87">
        <f t="shared" si="72"/>
        <v>6.0000869999999997</v>
      </c>
      <c r="T87">
        <f t="shared" si="73"/>
        <v>2015</v>
      </c>
      <c r="U87">
        <f t="shared" si="74"/>
        <v>2020</v>
      </c>
      <c r="V87">
        <f t="shared" si="75"/>
        <v>5</v>
      </c>
      <c r="W87" t="str">
        <f>IF(TRIM(INDEX(connections!$A:$A,ROW()))="","",TRIM(INDEX(connections!$A:$A,ROW())))</f>
        <v>Nuclear Throne</v>
      </c>
      <c r="X87" t="str">
        <f>IF($W87="","",TRIM(INDEX(connections!$B:$B,ROW())))</f>
        <v>Atomicrops</v>
      </c>
      <c r="Y87">
        <f t="shared" si="76"/>
        <v>578</v>
      </c>
      <c r="Z87">
        <f t="shared" si="77"/>
        <v>49</v>
      </c>
      <c r="AA87" t="str">
        <f t="shared" si="78"/>
        <v>Yes</v>
      </c>
      <c r="AB87" t="str">
        <f t="shared" si="79"/>
        <v>Yes</v>
      </c>
      <c r="AC87">
        <f t="shared" si="80"/>
        <v>1</v>
      </c>
      <c r="AD87">
        <f t="shared" si="81"/>
        <v>0</v>
      </c>
      <c r="AE87" t="str">
        <f t="shared" si="82"/>
        <v/>
      </c>
      <c r="AG87">
        <f t="shared" si="83"/>
        <v>6</v>
      </c>
      <c r="AH87" t="str">
        <f t="shared" si="84"/>
        <v>Yes</v>
      </c>
      <c r="AI87">
        <f t="shared" si="85"/>
        <v>6</v>
      </c>
      <c r="AJ87">
        <f t="shared" si="86"/>
        <v>6.0000869999999997</v>
      </c>
      <c r="AK87" t="str">
        <f t="shared" si="87"/>
        <v/>
      </c>
      <c r="AL87" t="str">
        <f>IF($A87="","",INDEX(games!$J:$J,ROW())&amp;"")</f>
        <v>https://store.steampowered.com/app/2431080/Blood_Dungeon/</v>
      </c>
      <c r="AM87">
        <f>IF($A87="","",SUMPRODUCT($AO87:$BD87,'Map Analysis'!$AN$2^{0,1,2,3,4,5,6,7,8,9,10,11,12,13,14,15}))</f>
        <v>0</v>
      </c>
      <c r="AN87">
        <f t="shared" si="88"/>
        <v>8.6999999999999997E-6</v>
      </c>
      <c r="AO87">
        <f t="shared" si="89"/>
        <v>0</v>
      </c>
      <c r="AP87">
        <f t="shared" si="90"/>
        <v>0</v>
      </c>
      <c r="AQ87">
        <f t="shared" si="91"/>
        <v>0</v>
      </c>
      <c r="AR87">
        <f t="shared" si="92"/>
        <v>0</v>
      </c>
      <c r="AS87">
        <f t="shared" si="93"/>
        <v>0</v>
      </c>
      <c r="AT87">
        <f t="shared" si="94"/>
        <v>0</v>
      </c>
      <c r="AU87">
        <f t="shared" si="95"/>
        <v>0</v>
      </c>
      <c r="AV87">
        <f t="shared" si="96"/>
        <v>0</v>
      </c>
      <c r="AW87">
        <f t="shared" si="97"/>
        <v>0</v>
      </c>
      <c r="AX87">
        <f t="shared" si="98"/>
        <v>0</v>
      </c>
      <c r="AY87">
        <f t="shared" si="99"/>
        <v>0</v>
      </c>
      <c r="AZ87">
        <f t="shared" si="100"/>
        <v>0</v>
      </c>
      <c r="BA87">
        <f t="shared" si="101"/>
        <v>0</v>
      </c>
      <c r="BB87">
        <f t="shared" si="102"/>
        <v>0</v>
      </c>
      <c r="BC87">
        <f t="shared" si="103"/>
        <v>0</v>
      </c>
      <c r="BD87">
        <f t="shared" si="104"/>
        <v>0</v>
      </c>
      <c r="BF87">
        <f t="shared" si="105"/>
        <v>1</v>
      </c>
      <c r="BG87">
        <f t="shared" si="106"/>
        <v>0</v>
      </c>
      <c r="BH87">
        <f t="shared" si="107"/>
        <v>0</v>
      </c>
      <c r="BI87">
        <f t="shared" si="108"/>
        <v>0</v>
      </c>
      <c r="BJ87">
        <f t="shared" si="109"/>
        <v>0</v>
      </c>
      <c r="BK87">
        <f t="shared" si="110"/>
        <v>0</v>
      </c>
      <c r="BL87">
        <f t="shared" si="111"/>
        <v>0</v>
      </c>
      <c r="BM87">
        <f t="shared" si="112"/>
        <v>0</v>
      </c>
      <c r="BN87">
        <f t="shared" si="113"/>
        <v>0</v>
      </c>
      <c r="BO87">
        <f t="shared" si="114"/>
        <v>0</v>
      </c>
      <c r="BP87">
        <f t="shared" si="115"/>
        <v>0</v>
      </c>
      <c r="BQ87">
        <f t="shared" si="116"/>
        <v>0</v>
      </c>
      <c r="BR87">
        <f t="shared" si="117"/>
        <v>0</v>
      </c>
      <c r="BS87">
        <f t="shared" si="118"/>
        <v>0</v>
      </c>
      <c r="BT87">
        <f t="shared" si="119"/>
        <v>0</v>
      </c>
    </row>
    <row r="88" spans="1:72" x14ac:dyDescent="0.25">
      <c r="A88" t="str">
        <f>IF(TRIM(INDEX(games!$A:$A,ROW()))="","",TRIM(INDEX(games!$A:$A,ROW())))</f>
        <v>Blood Vial</v>
      </c>
      <c r="B88">
        <f>IF(OR($A88="",INDEX(games!$B:$B,ROW())=""),"",INDEX(games!$B:$B,ROW()))</f>
        <v>2026</v>
      </c>
      <c r="C88" t="str">
        <f>IF(OR($A88="",INDEX(games!$C:$C,ROW())=""),"",INDEX(games!$C:$C,ROW()))</f>
        <v>Action</v>
      </c>
      <c r="D88">
        <f t="shared" si="60"/>
        <v>1</v>
      </c>
      <c r="E88">
        <f t="shared" si="61"/>
        <v>1</v>
      </c>
      <c r="F88">
        <f t="shared" si="62"/>
        <v>20</v>
      </c>
      <c r="G88">
        <f t="shared" si="63"/>
        <v>2026</v>
      </c>
      <c r="H88">
        <f t="shared" si="64"/>
        <v>1.46</v>
      </c>
      <c r="I88" t="e">
        <f t="shared" si="65"/>
        <v>#N/A</v>
      </c>
      <c r="J88" t="e">
        <f t="shared" si="66"/>
        <v>#N/A</v>
      </c>
      <c r="K88" t="e">
        <f t="shared" si="67"/>
        <v>#N/A</v>
      </c>
      <c r="L88" t="e">
        <f t="shared" si="68"/>
        <v>#N/A</v>
      </c>
      <c r="M88" t="e">
        <f t="shared" si="69"/>
        <v>#N/A</v>
      </c>
      <c r="N88" t="e">
        <f t="shared" si="70"/>
        <v>#N/A</v>
      </c>
      <c r="O88">
        <f t="shared" si="71"/>
        <v>1.0000880000000001</v>
      </c>
      <c r="P88" t="str">
        <f>IF(OR($A88="",INDEX(games!$H:$H,ROW())=""),"",INDEX(games!$H:$H,ROW()))</f>
        <v/>
      </c>
      <c r="Q88" t="str">
        <f t="shared" si="72"/>
        <v/>
      </c>
      <c r="T88">
        <f t="shared" si="73"/>
        <v>2017</v>
      </c>
      <c r="U88">
        <f t="shared" si="74"/>
        <v>2020</v>
      </c>
      <c r="V88">
        <f t="shared" si="75"/>
        <v>3</v>
      </c>
      <c r="W88" t="str">
        <f>IF(TRIM(INDEX(connections!$A:$A,ROW()))="","",TRIM(INDEX(connections!$A:$A,ROW())))</f>
        <v>Slay the Spire</v>
      </c>
      <c r="X88" t="str">
        <f>IF($W88="","",TRIM(INDEX(connections!$B:$B,ROW())))</f>
        <v>Atomicrops</v>
      </c>
      <c r="Y88">
        <f t="shared" si="76"/>
        <v>772</v>
      </c>
      <c r="Z88">
        <f t="shared" si="77"/>
        <v>49</v>
      </c>
      <c r="AA88" t="str">
        <f t="shared" si="78"/>
        <v>Yes</v>
      </c>
      <c r="AB88" t="str">
        <f t="shared" si="79"/>
        <v>Yes</v>
      </c>
      <c r="AC88">
        <f t="shared" si="80"/>
        <v>1</v>
      </c>
      <c r="AD88">
        <f t="shared" si="81"/>
        <v>1</v>
      </c>
      <c r="AE88" t="str">
        <f t="shared" si="82"/>
        <v/>
      </c>
      <c r="AG88">
        <f t="shared" si="83"/>
        <v>1</v>
      </c>
      <c r="AH88" t="str">
        <f t="shared" si="84"/>
        <v/>
      </c>
      <c r="AI88" t="str">
        <f t="shared" si="85"/>
        <v/>
      </c>
      <c r="AJ88" t="str">
        <f t="shared" si="86"/>
        <v/>
      </c>
      <c r="AK88">
        <f t="shared" si="87"/>
        <v>1.0000880000000001</v>
      </c>
      <c r="AL88" t="str">
        <f>IF($A88="","",INDEX(games!$J:$J,ROW())&amp;"")</f>
        <v>https://store.steampowered.com/app/3648730/Blood_Vial/</v>
      </c>
      <c r="AM88">
        <f>IF($A88="","",SUMPRODUCT($AO88:$BD88,'Map Analysis'!$AN$2^{0,1,2,3,4,5,6,7,8,9,10,11,12,13,14,15}))</f>
        <v>0</v>
      </c>
      <c r="AN88">
        <f t="shared" si="88"/>
        <v>8.8000000000000004E-6</v>
      </c>
      <c r="AO88">
        <f t="shared" si="89"/>
        <v>0</v>
      </c>
      <c r="AP88">
        <f t="shared" si="90"/>
        <v>0</v>
      </c>
      <c r="AQ88">
        <f t="shared" si="91"/>
        <v>0</v>
      </c>
      <c r="AR88">
        <f t="shared" si="92"/>
        <v>0</v>
      </c>
      <c r="AS88">
        <f t="shared" si="93"/>
        <v>0</v>
      </c>
      <c r="AT88">
        <f t="shared" si="94"/>
        <v>0</v>
      </c>
      <c r="AU88">
        <f t="shared" si="95"/>
        <v>0</v>
      </c>
      <c r="AV88">
        <f t="shared" si="96"/>
        <v>0</v>
      </c>
      <c r="AW88">
        <f t="shared" si="97"/>
        <v>0</v>
      </c>
      <c r="AX88">
        <f t="shared" si="98"/>
        <v>0</v>
      </c>
      <c r="AY88">
        <f t="shared" si="99"/>
        <v>0</v>
      </c>
      <c r="AZ88">
        <f t="shared" si="100"/>
        <v>0</v>
      </c>
      <c r="BA88">
        <f t="shared" si="101"/>
        <v>0</v>
      </c>
      <c r="BB88">
        <f t="shared" si="102"/>
        <v>0</v>
      </c>
      <c r="BC88">
        <f t="shared" si="103"/>
        <v>0</v>
      </c>
      <c r="BD88">
        <f t="shared" si="104"/>
        <v>0</v>
      </c>
      <c r="BF88">
        <f t="shared" si="105"/>
        <v>1</v>
      </c>
      <c r="BG88">
        <f t="shared" si="106"/>
        <v>0</v>
      </c>
      <c r="BH88">
        <f t="shared" si="107"/>
        <v>0</v>
      </c>
      <c r="BI88">
        <f t="shared" si="108"/>
        <v>0</v>
      </c>
      <c r="BJ88">
        <f t="shared" si="109"/>
        <v>0</v>
      </c>
      <c r="BK88">
        <f t="shared" si="110"/>
        <v>0</v>
      </c>
      <c r="BL88">
        <f t="shared" si="111"/>
        <v>0</v>
      </c>
      <c r="BM88">
        <f t="shared" si="112"/>
        <v>0</v>
      </c>
      <c r="BN88">
        <f t="shared" si="113"/>
        <v>0</v>
      </c>
      <c r="BO88">
        <f t="shared" si="114"/>
        <v>0</v>
      </c>
      <c r="BP88">
        <f t="shared" si="115"/>
        <v>0</v>
      </c>
      <c r="BQ88">
        <f t="shared" si="116"/>
        <v>0</v>
      </c>
      <c r="BR88">
        <f t="shared" si="117"/>
        <v>0</v>
      </c>
      <c r="BS88">
        <f t="shared" si="118"/>
        <v>0</v>
      </c>
      <c r="BT88">
        <f t="shared" si="119"/>
        <v>0</v>
      </c>
    </row>
    <row r="89" spans="1:72" x14ac:dyDescent="0.25">
      <c r="A89" t="str">
        <f>IF(TRIM(INDEX(games!$A:$A,ROW()))="","",TRIM(INDEX(games!$A:$A,ROW())))</f>
        <v>BloodDome99</v>
      </c>
      <c r="B89">
        <f>IF(OR($A89="",INDEX(games!$B:$B,ROW())=""),"",INDEX(games!$B:$B,ROW()))</f>
        <v>2023</v>
      </c>
      <c r="C89" t="str">
        <f>IF(OR($A89="",INDEX(games!$C:$C,ROW())=""),"",INDEX(games!$C:$C,ROW()))</f>
        <v>Action</v>
      </c>
      <c r="D89">
        <f t="shared" si="60"/>
        <v>2</v>
      </c>
      <c r="E89">
        <f t="shared" si="61"/>
        <v>1</v>
      </c>
      <c r="F89">
        <f t="shared" si="62"/>
        <v>21</v>
      </c>
      <c r="G89">
        <f t="shared" si="63"/>
        <v>2023</v>
      </c>
      <c r="H89">
        <f t="shared" si="64"/>
        <v>1.4830000000000001</v>
      </c>
      <c r="I89" t="e">
        <f t="shared" si="65"/>
        <v>#N/A</v>
      </c>
      <c r="J89" t="e">
        <f t="shared" si="66"/>
        <v>#N/A</v>
      </c>
      <c r="K89" t="e">
        <f t="shared" si="67"/>
        <v>#N/A</v>
      </c>
      <c r="L89" t="e">
        <f t="shared" si="68"/>
        <v>#N/A</v>
      </c>
      <c r="M89" t="e">
        <f t="shared" si="69"/>
        <v>#N/A</v>
      </c>
      <c r="N89" t="e">
        <f t="shared" si="70"/>
        <v>#N/A</v>
      </c>
      <c r="O89">
        <f t="shared" si="71"/>
        <v>2.000089</v>
      </c>
      <c r="P89" t="str">
        <f>IF(OR($A89="",INDEX(games!$H:$H,ROW())=""),"",INDEX(games!$H:$H,ROW()))</f>
        <v/>
      </c>
      <c r="Q89" t="str">
        <f t="shared" si="72"/>
        <v/>
      </c>
      <c r="T89">
        <f t="shared" si="73"/>
        <v>2010</v>
      </c>
      <c r="U89">
        <f t="shared" si="74"/>
        <v>2014</v>
      </c>
      <c r="V89">
        <f t="shared" si="75"/>
        <v>4</v>
      </c>
      <c r="W89" t="str">
        <f>IF(TRIM(INDEX(connections!$A:$A,ROW()))="","",TRIM(INDEX(connections!$A:$A,ROW())))</f>
        <v>100 Rogues</v>
      </c>
      <c r="X89" t="str">
        <f>IF($W89="","",TRIM(INDEX(connections!$B:$B,ROW())))</f>
        <v>Auro: A Monster-Bumping Adventure</v>
      </c>
      <c r="Y89">
        <f t="shared" si="76"/>
        <v>2</v>
      </c>
      <c r="Z89">
        <f t="shared" si="77"/>
        <v>50</v>
      </c>
      <c r="AA89" t="str">
        <f t="shared" si="78"/>
        <v/>
      </c>
      <c r="AB89" t="str">
        <f t="shared" si="79"/>
        <v/>
      </c>
      <c r="AC89" t="str">
        <f t="shared" si="80"/>
        <v/>
      </c>
      <c r="AD89">
        <f t="shared" si="81"/>
        <v>1</v>
      </c>
      <c r="AE89" t="str">
        <f t="shared" si="82"/>
        <v/>
      </c>
      <c r="AG89">
        <f t="shared" si="83"/>
        <v>2</v>
      </c>
      <c r="AH89" t="str">
        <f t="shared" si="84"/>
        <v/>
      </c>
      <c r="AI89" t="str">
        <f t="shared" si="85"/>
        <v/>
      </c>
      <c r="AJ89" t="str">
        <f t="shared" si="86"/>
        <v/>
      </c>
      <c r="AK89">
        <f t="shared" si="87"/>
        <v>2.000089</v>
      </c>
      <c r="AL89" t="str">
        <f>IF($A89="","",INDEX(games!$J:$J,ROW())&amp;"")</f>
        <v/>
      </c>
      <c r="AM89">
        <f>IF($A89="","",SUMPRODUCT($AO89:$BD89,'Map Analysis'!$AN$2^{0,1,2,3,4,5,6,7,8,9,10,11,12,13,14,15}))</f>
        <v>0</v>
      </c>
      <c r="AN89">
        <f t="shared" si="88"/>
        <v>8.8999999999999995E-6</v>
      </c>
      <c r="AO89">
        <f t="shared" si="89"/>
        <v>0</v>
      </c>
      <c r="AP89">
        <f t="shared" si="90"/>
        <v>0</v>
      </c>
      <c r="AQ89">
        <f t="shared" si="91"/>
        <v>0</v>
      </c>
      <c r="AR89">
        <f t="shared" si="92"/>
        <v>0</v>
      </c>
      <c r="AS89">
        <f t="shared" si="93"/>
        <v>0</v>
      </c>
      <c r="AT89">
        <f t="shared" si="94"/>
        <v>0</v>
      </c>
      <c r="AU89">
        <f t="shared" si="95"/>
        <v>0</v>
      </c>
      <c r="AV89">
        <f t="shared" si="96"/>
        <v>0</v>
      </c>
      <c r="AW89">
        <f t="shared" si="97"/>
        <v>0</v>
      </c>
      <c r="AX89">
        <f t="shared" si="98"/>
        <v>0</v>
      </c>
      <c r="AY89">
        <f t="shared" si="99"/>
        <v>0</v>
      </c>
      <c r="AZ89">
        <f t="shared" si="100"/>
        <v>0</v>
      </c>
      <c r="BA89">
        <f t="shared" si="101"/>
        <v>0</v>
      </c>
      <c r="BB89">
        <f t="shared" si="102"/>
        <v>0</v>
      </c>
      <c r="BC89">
        <f t="shared" si="103"/>
        <v>0</v>
      </c>
      <c r="BD89">
        <f t="shared" si="104"/>
        <v>0</v>
      </c>
      <c r="BF89">
        <f t="shared" si="105"/>
        <v>1</v>
      </c>
      <c r="BG89">
        <f t="shared" si="106"/>
        <v>0</v>
      </c>
      <c r="BH89">
        <f t="shared" si="107"/>
        <v>0</v>
      </c>
      <c r="BI89">
        <f t="shared" si="108"/>
        <v>0</v>
      </c>
      <c r="BJ89">
        <f t="shared" si="109"/>
        <v>0</v>
      </c>
      <c r="BK89">
        <f t="shared" si="110"/>
        <v>0</v>
      </c>
      <c r="BL89">
        <f t="shared" si="111"/>
        <v>0</v>
      </c>
      <c r="BM89">
        <f t="shared" si="112"/>
        <v>0</v>
      </c>
      <c r="BN89">
        <f t="shared" si="113"/>
        <v>0</v>
      </c>
      <c r="BO89">
        <f t="shared" si="114"/>
        <v>0</v>
      </c>
      <c r="BP89">
        <f t="shared" si="115"/>
        <v>0</v>
      </c>
      <c r="BQ89">
        <f t="shared" si="116"/>
        <v>0</v>
      </c>
      <c r="BR89">
        <f t="shared" si="117"/>
        <v>0</v>
      </c>
      <c r="BS89">
        <f t="shared" si="118"/>
        <v>0</v>
      </c>
      <c r="BT89">
        <f t="shared" si="119"/>
        <v>0</v>
      </c>
    </row>
    <row r="90" spans="1:72" x14ac:dyDescent="0.25">
      <c r="A90" t="str">
        <f>IF(TRIM(INDEX(games!$A:$A,ROW()))="","",TRIM(INDEX(games!$A:$A,ROW())))</f>
        <v>Bloodletter</v>
      </c>
      <c r="B90">
        <f>IF(OR($A90="",INDEX(games!$B:$B,ROW())=""),"",INDEX(games!$B:$B,ROW()))</f>
        <v>2026</v>
      </c>
      <c r="C90" t="str">
        <f>IF(OR($A90="",INDEX(games!$C:$C,ROW())=""),"",INDEX(games!$C:$C,ROW()))</f>
        <v>Deckbuilder</v>
      </c>
      <c r="D90">
        <f t="shared" si="60"/>
        <v>0</v>
      </c>
      <c r="E90">
        <f t="shared" si="61"/>
        <v>3</v>
      </c>
      <c r="F90">
        <f t="shared" si="62"/>
        <v>22</v>
      </c>
      <c r="G90" t="e">
        <f t="shared" si="63"/>
        <v>#N/A</v>
      </c>
      <c r="H90" t="e">
        <f t="shared" si="64"/>
        <v>#N/A</v>
      </c>
      <c r="I90" t="e">
        <f t="shared" si="65"/>
        <v>#N/A</v>
      </c>
      <c r="J90" t="e">
        <f t="shared" si="66"/>
        <v>#N/A</v>
      </c>
      <c r="K90">
        <f t="shared" si="67"/>
        <v>2026</v>
      </c>
      <c r="L90">
        <f t="shared" si="68"/>
        <v>3.5060000000000002</v>
      </c>
      <c r="M90" t="e">
        <f t="shared" si="69"/>
        <v>#N/A</v>
      </c>
      <c r="N90" t="e">
        <f t="shared" si="70"/>
        <v>#N/A</v>
      </c>
      <c r="O90">
        <f t="shared" si="71"/>
        <v>9.0000000000000006E-5</v>
      </c>
      <c r="P90" t="str">
        <f>IF(OR($A90="",INDEX(games!$H:$H,ROW())=""),"",INDEX(games!$H:$H,ROW()))</f>
        <v/>
      </c>
      <c r="Q90" t="str">
        <f t="shared" si="72"/>
        <v/>
      </c>
      <c r="T90">
        <f t="shared" si="73"/>
        <v>1993</v>
      </c>
      <c r="U90">
        <f t="shared" si="74"/>
        <v>1997</v>
      </c>
      <c r="V90">
        <f t="shared" si="75"/>
        <v>4</v>
      </c>
      <c r="W90" t="str">
        <f>IF(TRIM(INDEX(connections!$A:$A,ROW()))="","",TRIM(INDEX(connections!$A:$A,ROW())))</f>
        <v>Torneko's Great Adventure: Mystery Dungeon</v>
      </c>
      <c r="X90" t="str">
        <f>IF($W90="","",TRIM(INDEX(connections!$B:$B,ROW())))</f>
        <v>Azure Dreams</v>
      </c>
      <c r="Y90">
        <f t="shared" si="76"/>
        <v>905</v>
      </c>
      <c r="Z90">
        <f t="shared" si="77"/>
        <v>52</v>
      </c>
      <c r="AA90" t="str">
        <f t="shared" si="78"/>
        <v>Yes</v>
      </c>
      <c r="AB90" t="str">
        <f t="shared" si="79"/>
        <v>Yes</v>
      </c>
      <c r="AC90">
        <f t="shared" si="80"/>
        <v>1</v>
      </c>
      <c r="AD90">
        <f t="shared" si="81"/>
        <v>0</v>
      </c>
      <c r="AE90" t="str">
        <f t="shared" si="82"/>
        <v/>
      </c>
      <c r="AG90">
        <f t="shared" si="83"/>
        <v>0</v>
      </c>
      <c r="AH90" t="str">
        <f t="shared" si="84"/>
        <v/>
      </c>
      <c r="AI90" t="str">
        <f t="shared" si="85"/>
        <v/>
      </c>
      <c r="AJ90" t="str">
        <f t="shared" si="86"/>
        <v/>
      </c>
      <c r="AK90" t="str">
        <f t="shared" si="87"/>
        <v/>
      </c>
      <c r="AL90" t="str">
        <f>IF($A90="","",INDEX(games!$J:$J,ROW())&amp;"")</f>
        <v>https://store.steampowered.com/app/3493400/BLOODLETTER/</v>
      </c>
      <c r="AM90">
        <f>IF($A90="","",SUMPRODUCT($AO90:$BD90,'Map Analysis'!$AN$2^{0,1,2,3,4,5,6,7,8,9,10,11,12,13,14,15}))</f>
        <v>0</v>
      </c>
      <c r="AN90">
        <f t="shared" si="88"/>
        <v>9.0000000000000002E-6</v>
      </c>
      <c r="AO90">
        <f t="shared" si="89"/>
        <v>0</v>
      </c>
      <c r="AP90">
        <f t="shared" si="90"/>
        <v>0</v>
      </c>
      <c r="AQ90">
        <f t="shared" si="91"/>
        <v>0</v>
      </c>
      <c r="AR90">
        <f t="shared" si="92"/>
        <v>0</v>
      </c>
      <c r="AS90">
        <f t="shared" si="93"/>
        <v>0</v>
      </c>
      <c r="AT90">
        <f t="shared" si="94"/>
        <v>0</v>
      </c>
      <c r="AU90">
        <f t="shared" si="95"/>
        <v>0</v>
      </c>
      <c r="AV90">
        <f t="shared" si="96"/>
        <v>0</v>
      </c>
      <c r="AW90">
        <f t="shared" si="97"/>
        <v>0</v>
      </c>
      <c r="AX90">
        <f t="shared" si="98"/>
        <v>0</v>
      </c>
      <c r="AY90">
        <f t="shared" si="99"/>
        <v>0</v>
      </c>
      <c r="AZ90">
        <f t="shared" si="100"/>
        <v>0</v>
      </c>
      <c r="BA90">
        <f t="shared" si="101"/>
        <v>0</v>
      </c>
      <c r="BB90">
        <f t="shared" si="102"/>
        <v>0</v>
      </c>
      <c r="BC90">
        <f t="shared" si="103"/>
        <v>0</v>
      </c>
      <c r="BD90">
        <f t="shared" si="104"/>
        <v>0</v>
      </c>
      <c r="BF90">
        <f t="shared" si="105"/>
        <v>5</v>
      </c>
      <c r="BG90">
        <f t="shared" si="106"/>
        <v>1</v>
      </c>
      <c r="BH90">
        <f t="shared" si="107"/>
        <v>0</v>
      </c>
      <c r="BI90">
        <f t="shared" si="108"/>
        <v>0</v>
      </c>
      <c r="BJ90">
        <f t="shared" si="109"/>
        <v>0</v>
      </c>
      <c r="BK90">
        <f t="shared" si="110"/>
        <v>0</v>
      </c>
      <c r="BL90">
        <f t="shared" si="111"/>
        <v>0</v>
      </c>
      <c r="BM90">
        <f t="shared" si="112"/>
        <v>0</v>
      </c>
      <c r="BN90">
        <f t="shared" si="113"/>
        <v>0</v>
      </c>
      <c r="BO90">
        <f t="shared" si="114"/>
        <v>0</v>
      </c>
      <c r="BP90">
        <f t="shared" si="115"/>
        <v>0</v>
      </c>
      <c r="BQ90">
        <f t="shared" si="116"/>
        <v>0</v>
      </c>
      <c r="BR90">
        <f t="shared" si="117"/>
        <v>0</v>
      </c>
      <c r="BS90">
        <f t="shared" si="118"/>
        <v>0</v>
      </c>
      <c r="BT90">
        <f t="shared" si="119"/>
        <v>0</v>
      </c>
    </row>
    <row r="91" spans="1:72" x14ac:dyDescent="0.25">
      <c r="A91" t="str">
        <f>IF(TRIM(INDEX(games!$A:$A,ROW()))="","",TRIM(INDEX(games!$A:$A,ROW())))</f>
        <v>Bloodshed</v>
      </c>
      <c r="B91">
        <f>IF(OR($A91="",INDEX(games!$B:$B,ROW())=""),"",INDEX(games!$B:$B,ROW()))</f>
        <v>2024</v>
      </c>
      <c r="C91" t="str">
        <f>IF(OR($A91="",INDEX(games!$C:$C,ROW())=""),"",INDEX(games!$C:$C,ROW()))</f>
        <v>Action</v>
      </c>
      <c r="D91">
        <f t="shared" si="60"/>
        <v>1</v>
      </c>
      <c r="E91">
        <f t="shared" si="61"/>
        <v>1</v>
      </c>
      <c r="F91">
        <f t="shared" si="62"/>
        <v>23</v>
      </c>
      <c r="G91">
        <f t="shared" si="63"/>
        <v>2024</v>
      </c>
      <c r="H91">
        <f t="shared" si="64"/>
        <v>1.5289999999999999</v>
      </c>
      <c r="I91" t="e">
        <f t="shared" si="65"/>
        <v>#N/A</v>
      </c>
      <c r="J91" t="e">
        <f t="shared" si="66"/>
        <v>#N/A</v>
      </c>
      <c r="K91" t="e">
        <f t="shared" si="67"/>
        <v>#N/A</v>
      </c>
      <c r="L91" t="e">
        <f t="shared" si="68"/>
        <v>#N/A</v>
      </c>
      <c r="M91" t="e">
        <f t="shared" si="69"/>
        <v>#N/A</v>
      </c>
      <c r="N91" t="e">
        <f t="shared" si="70"/>
        <v>#N/A</v>
      </c>
      <c r="O91">
        <f t="shared" si="71"/>
        <v>1.0000910000000001</v>
      </c>
      <c r="P91" t="str">
        <f>IF(OR($A91="",INDEX(games!$H:$H,ROW())=""),"",INDEX(games!$H:$H,ROW()))</f>
        <v>Yes</v>
      </c>
      <c r="Q91">
        <f t="shared" si="72"/>
        <v>1.0000910000000001</v>
      </c>
      <c r="T91">
        <f t="shared" si="73"/>
        <v>2022</v>
      </c>
      <c r="U91">
        <f t="shared" si="74"/>
        <v>2023</v>
      </c>
      <c r="V91">
        <f t="shared" si="75"/>
        <v>1</v>
      </c>
      <c r="W91" t="str">
        <f>IF(TRIM(INDEX(connections!$A:$A,ROW()))="","",TRIM(INDEX(connections!$A:$A,ROW())))</f>
        <v>Backpack Hero</v>
      </c>
      <c r="X91" t="str">
        <f>IF($W91="","",TRIM(INDEX(connections!$B:$B,ROW())))</f>
        <v>Backpack Battles</v>
      </c>
      <c r="Y91">
        <f t="shared" si="76"/>
        <v>54</v>
      </c>
      <c r="Z91">
        <f t="shared" si="77"/>
        <v>53</v>
      </c>
      <c r="AA91" t="str">
        <f t="shared" si="78"/>
        <v>Yes</v>
      </c>
      <c r="AB91" t="str">
        <f t="shared" si="79"/>
        <v>Yes</v>
      </c>
      <c r="AC91">
        <f t="shared" si="80"/>
        <v>1</v>
      </c>
      <c r="AD91">
        <f t="shared" si="81"/>
        <v>1</v>
      </c>
      <c r="AE91" t="str">
        <f t="shared" si="82"/>
        <v/>
      </c>
      <c r="AG91">
        <f t="shared" si="83"/>
        <v>1</v>
      </c>
      <c r="AH91" t="str">
        <f t="shared" si="84"/>
        <v>Yes</v>
      </c>
      <c r="AI91">
        <f t="shared" si="85"/>
        <v>1</v>
      </c>
      <c r="AJ91">
        <f t="shared" si="86"/>
        <v>1.0000910000000001</v>
      </c>
      <c r="AK91" t="str">
        <f t="shared" si="87"/>
        <v/>
      </c>
      <c r="AL91" t="str">
        <f>IF($A91="","",INDEX(games!$J:$J,ROW())&amp;"")</f>
        <v>https://store.steampowered.com/app/2747550/Bloodshed/</v>
      </c>
      <c r="AM91">
        <f>IF($A91="","",SUMPRODUCT($AO91:$BD91,'Map Analysis'!$AN$2^{0,1,2,3,4,5,6,7,8,9,10,11,12,13,14,15}))</f>
        <v>0</v>
      </c>
      <c r="AN91">
        <f t="shared" si="88"/>
        <v>9.0999999999999993E-6</v>
      </c>
      <c r="AO91">
        <f t="shared" si="89"/>
        <v>0</v>
      </c>
      <c r="AP91">
        <f t="shared" si="90"/>
        <v>0</v>
      </c>
      <c r="AQ91">
        <f t="shared" si="91"/>
        <v>0</v>
      </c>
      <c r="AR91">
        <f t="shared" si="92"/>
        <v>0</v>
      </c>
      <c r="AS91">
        <f t="shared" si="93"/>
        <v>0</v>
      </c>
      <c r="AT91">
        <f t="shared" si="94"/>
        <v>0</v>
      </c>
      <c r="AU91">
        <f t="shared" si="95"/>
        <v>0</v>
      </c>
      <c r="AV91">
        <f t="shared" si="96"/>
        <v>0</v>
      </c>
      <c r="AW91">
        <f t="shared" si="97"/>
        <v>0</v>
      </c>
      <c r="AX91">
        <f t="shared" si="98"/>
        <v>0</v>
      </c>
      <c r="AY91">
        <f t="shared" si="99"/>
        <v>0</v>
      </c>
      <c r="AZ91">
        <f t="shared" si="100"/>
        <v>0</v>
      </c>
      <c r="BA91">
        <f t="shared" si="101"/>
        <v>0</v>
      </c>
      <c r="BB91">
        <f t="shared" si="102"/>
        <v>0</v>
      </c>
      <c r="BC91">
        <f t="shared" si="103"/>
        <v>0</v>
      </c>
      <c r="BD91">
        <f t="shared" si="104"/>
        <v>0</v>
      </c>
      <c r="BF91">
        <f t="shared" si="105"/>
        <v>9</v>
      </c>
      <c r="BG91">
        <f t="shared" si="106"/>
        <v>2</v>
      </c>
      <c r="BH91">
        <f t="shared" si="107"/>
        <v>0</v>
      </c>
      <c r="BI91">
        <f t="shared" si="108"/>
        <v>0</v>
      </c>
      <c r="BJ91">
        <f t="shared" si="109"/>
        <v>0</v>
      </c>
      <c r="BK91">
        <f t="shared" si="110"/>
        <v>0</v>
      </c>
      <c r="BL91">
        <f t="shared" si="111"/>
        <v>0</v>
      </c>
      <c r="BM91">
        <f t="shared" si="112"/>
        <v>0</v>
      </c>
      <c r="BN91">
        <f t="shared" si="113"/>
        <v>0</v>
      </c>
      <c r="BO91">
        <f t="shared" si="114"/>
        <v>0</v>
      </c>
      <c r="BP91">
        <f t="shared" si="115"/>
        <v>0</v>
      </c>
      <c r="BQ91">
        <f t="shared" si="116"/>
        <v>0</v>
      </c>
      <c r="BR91">
        <f t="shared" si="117"/>
        <v>0</v>
      </c>
      <c r="BS91">
        <f t="shared" si="118"/>
        <v>0</v>
      </c>
      <c r="BT91">
        <f t="shared" si="119"/>
        <v>0</v>
      </c>
    </row>
    <row r="92" spans="1:72" x14ac:dyDescent="0.25">
      <c r="A92" t="str">
        <f>IF(TRIM(INDEX(games!$A:$A,ROW()))="","",TRIM(INDEX(games!$A:$A,ROW())))</f>
        <v>Bloons TD 6: Rogue Legends</v>
      </c>
      <c r="B92">
        <f>IF(OR($A92="",INDEX(games!$B:$B,ROW())=""),"",INDEX(games!$B:$B,ROW()))</f>
        <v>2025</v>
      </c>
      <c r="C92" t="str">
        <f>IF(OR($A92="",INDEX(games!$C:$C,ROW())=""),"",INDEX(games!$C:$C,ROW()))</f>
        <v>Strategy</v>
      </c>
      <c r="D92">
        <f t="shared" si="60"/>
        <v>0</v>
      </c>
      <c r="E92">
        <f t="shared" si="61"/>
        <v>2</v>
      </c>
      <c r="F92">
        <f t="shared" si="62"/>
        <v>24</v>
      </c>
      <c r="G92" t="e">
        <f t="shared" si="63"/>
        <v>#N/A</v>
      </c>
      <c r="H92" t="e">
        <f t="shared" si="64"/>
        <v>#N/A</v>
      </c>
      <c r="I92">
        <f t="shared" si="65"/>
        <v>2025</v>
      </c>
      <c r="J92">
        <f t="shared" si="66"/>
        <v>2.552</v>
      </c>
      <c r="K92" t="e">
        <f t="shared" si="67"/>
        <v>#N/A</v>
      </c>
      <c r="L92" t="e">
        <f t="shared" si="68"/>
        <v>#N/A</v>
      </c>
      <c r="M92" t="e">
        <f t="shared" si="69"/>
        <v>#N/A</v>
      </c>
      <c r="N92" t="e">
        <f t="shared" si="70"/>
        <v>#N/A</v>
      </c>
      <c r="O92">
        <f t="shared" si="71"/>
        <v>9.2E-5</v>
      </c>
      <c r="P92" t="str">
        <f>IF(OR($A92="",INDEX(games!$H:$H,ROW())=""),"",INDEX(games!$H:$H,ROW()))</f>
        <v/>
      </c>
      <c r="Q92" t="str">
        <f t="shared" si="72"/>
        <v/>
      </c>
      <c r="T92">
        <f t="shared" si="73"/>
        <v>2021</v>
      </c>
      <c r="U92">
        <f t="shared" si="74"/>
        <v>2023</v>
      </c>
      <c r="V92">
        <f t="shared" si="75"/>
        <v>2</v>
      </c>
      <c r="W92" t="str">
        <f>IF(TRIM(INDEX(connections!$A:$A,ROW()))="","",TRIM(INDEX(connections!$A:$A,ROW())))</f>
        <v>Super Auto Pets</v>
      </c>
      <c r="X92" t="str">
        <f>IF($W92="","",TRIM(INDEX(connections!$B:$B,ROW())))</f>
        <v>Backpack Battles</v>
      </c>
      <c r="Y92">
        <f t="shared" si="76"/>
        <v>829</v>
      </c>
      <c r="Z92">
        <f t="shared" si="77"/>
        <v>53</v>
      </c>
      <c r="AA92" t="str">
        <f t="shared" si="78"/>
        <v>Yes</v>
      </c>
      <c r="AB92" t="str">
        <f t="shared" si="79"/>
        <v>Yes</v>
      </c>
      <c r="AC92">
        <f t="shared" si="80"/>
        <v>1</v>
      </c>
      <c r="AD92">
        <f t="shared" si="81"/>
        <v>0</v>
      </c>
      <c r="AE92" t="str">
        <f t="shared" si="82"/>
        <v/>
      </c>
      <c r="AG92">
        <f t="shared" si="83"/>
        <v>0</v>
      </c>
      <c r="AH92" t="str">
        <f t="shared" si="84"/>
        <v/>
      </c>
      <c r="AI92" t="str">
        <f t="shared" si="85"/>
        <v/>
      </c>
      <c r="AJ92" t="str">
        <f t="shared" si="86"/>
        <v/>
      </c>
      <c r="AK92" t="str">
        <f t="shared" si="87"/>
        <v/>
      </c>
      <c r="AL92" t="str">
        <f>IF($A92="","",INDEX(games!$J:$J,ROW())&amp;"")</f>
        <v/>
      </c>
      <c r="AM92">
        <f>IF($A92="","",SUMPRODUCT($AO92:$BD92,'Map Analysis'!$AN$2^{0,1,2,3,4,5,6,7,8,9,10,11,12,13,14,15}))</f>
        <v>0</v>
      </c>
      <c r="AN92">
        <f t="shared" si="88"/>
        <v>9.2E-6</v>
      </c>
      <c r="AO92">
        <f t="shared" si="89"/>
        <v>0</v>
      </c>
      <c r="AP92">
        <f t="shared" si="90"/>
        <v>0</v>
      </c>
      <c r="AQ92">
        <f t="shared" si="91"/>
        <v>0</v>
      </c>
      <c r="AR92">
        <f t="shared" si="92"/>
        <v>0</v>
      </c>
      <c r="AS92">
        <f t="shared" si="93"/>
        <v>0</v>
      </c>
      <c r="AT92">
        <f t="shared" si="94"/>
        <v>0</v>
      </c>
      <c r="AU92">
        <f t="shared" si="95"/>
        <v>0</v>
      </c>
      <c r="AV92">
        <f t="shared" si="96"/>
        <v>0</v>
      </c>
      <c r="AW92">
        <f t="shared" si="97"/>
        <v>0</v>
      </c>
      <c r="AX92">
        <f t="shared" si="98"/>
        <v>0</v>
      </c>
      <c r="AY92">
        <f t="shared" si="99"/>
        <v>0</v>
      </c>
      <c r="AZ92">
        <f t="shared" si="100"/>
        <v>0</v>
      </c>
      <c r="BA92">
        <f t="shared" si="101"/>
        <v>0</v>
      </c>
      <c r="BB92">
        <f t="shared" si="102"/>
        <v>0</v>
      </c>
      <c r="BC92">
        <f t="shared" si="103"/>
        <v>0</v>
      </c>
      <c r="BD92">
        <f t="shared" si="104"/>
        <v>0</v>
      </c>
      <c r="BF92">
        <f t="shared" si="105"/>
        <v>9</v>
      </c>
      <c r="BG92">
        <f t="shared" si="106"/>
        <v>2</v>
      </c>
      <c r="BH92">
        <f t="shared" si="107"/>
        <v>0</v>
      </c>
      <c r="BI92">
        <f t="shared" si="108"/>
        <v>0</v>
      </c>
      <c r="BJ92">
        <f t="shared" si="109"/>
        <v>0</v>
      </c>
      <c r="BK92">
        <f t="shared" si="110"/>
        <v>0</v>
      </c>
      <c r="BL92">
        <f t="shared" si="111"/>
        <v>0</v>
      </c>
      <c r="BM92">
        <f t="shared" si="112"/>
        <v>0</v>
      </c>
      <c r="BN92">
        <f t="shared" si="113"/>
        <v>0</v>
      </c>
      <c r="BO92">
        <f t="shared" si="114"/>
        <v>0</v>
      </c>
      <c r="BP92">
        <f t="shared" si="115"/>
        <v>0</v>
      </c>
      <c r="BQ92">
        <f t="shared" si="116"/>
        <v>0</v>
      </c>
      <c r="BR92">
        <f t="shared" si="117"/>
        <v>0</v>
      </c>
      <c r="BS92">
        <f t="shared" si="118"/>
        <v>0</v>
      </c>
      <c r="BT92">
        <f t="shared" si="119"/>
        <v>0</v>
      </c>
    </row>
    <row r="93" spans="1:72" x14ac:dyDescent="0.25">
      <c r="A93" t="str">
        <f>IF(TRIM(INDEX(games!$A:$A,ROW()))="","",TRIM(INDEX(games!$A:$A,ROW())))</f>
        <v>Blue Prince</v>
      </c>
      <c r="B93">
        <f>IF(OR($A93="",INDEX(games!$B:$B,ROW())=""),"",INDEX(games!$B:$B,ROW()))</f>
        <v>2025</v>
      </c>
      <c r="C93" t="str">
        <f>IF(OR($A93="",INDEX(games!$C:$C,ROW())=""),"",INDEX(games!$C:$C,ROW()))</f>
        <v>Strategy</v>
      </c>
      <c r="D93">
        <f t="shared" si="60"/>
        <v>0</v>
      </c>
      <c r="E93">
        <f t="shared" si="61"/>
        <v>2</v>
      </c>
      <c r="F93">
        <f t="shared" si="62"/>
        <v>25</v>
      </c>
      <c r="G93" t="e">
        <f t="shared" si="63"/>
        <v>#N/A</v>
      </c>
      <c r="H93" t="e">
        <f t="shared" si="64"/>
        <v>#N/A</v>
      </c>
      <c r="I93">
        <f t="shared" si="65"/>
        <v>2025</v>
      </c>
      <c r="J93">
        <f t="shared" si="66"/>
        <v>2.5750000000000002</v>
      </c>
      <c r="K93" t="e">
        <f t="shared" si="67"/>
        <v>#N/A</v>
      </c>
      <c r="L93" t="e">
        <f t="shared" si="68"/>
        <v>#N/A</v>
      </c>
      <c r="M93" t="e">
        <f t="shared" si="69"/>
        <v>#N/A</v>
      </c>
      <c r="N93" t="e">
        <f t="shared" si="70"/>
        <v>#N/A</v>
      </c>
      <c r="O93">
        <f t="shared" si="71"/>
        <v>9.2999999999999997E-5</v>
      </c>
      <c r="P93" t="str">
        <f>IF(OR($A93="",INDEX(games!$H:$H,ROW())=""),"",INDEX(games!$H:$H,ROW()))</f>
        <v/>
      </c>
      <c r="Q93" t="str">
        <f t="shared" si="72"/>
        <v/>
      </c>
      <c r="T93">
        <f t="shared" si="73"/>
        <v>2019</v>
      </c>
      <c r="U93">
        <f t="shared" si="74"/>
        <v>2022</v>
      </c>
      <c r="V93">
        <f t="shared" si="75"/>
        <v>3</v>
      </c>
      <c r="W93" t="str">
        <f>IF(TRIM(INDEX(connections!$A:$A,ROW()))="","",TRIM(INDEX(connections!$A:$A,ROW())))</f>
        <v>Dicey Dungeons</v>
      </c>
      <c r="X93" t="str">
        <f>IF($W93="","",TRIM(INDEX(connections!$B:$B,ROW())))</f>
        <v>Backpack Hero</v>
      </c>
      <c r="Y93">
        <f t="shared" si="76"/>
        <v>234</v>
      </c>
      <c r="Z93">
        <f t="shared" si="77"/>
        <v>54</v>
      </c>
      <c r="AA93" t="str">
        <f t="shared" si="78"/>
        <v>Yes</v>
      </c>
      <c r="AB93" t="str">
        <f t="shared" si="79"/>
        <v>Yes</v>
      </c>
      <c r="AC93">
        <f t="shared" si="80"/>
        <v>1</v>
      </c>
      <c r="AD93">
        <f t="shared" si="81"/>
        <v>0</v>
      </c>
      <c r="AE93" t="str">
        <f t="shared" si="82"/>
        <v/>
      </c>
      <c r="AG93">
        <f t="shared" si="83"/>
        <v>0</v>
      </c>
      <c r="AH93" t="str">
        <f t="shared" si="84"/>
        <v/>
      </c>
      <c r="AI93" t="str">
        <f t="shared" si="85"/>
        <v/>
      </c>
      <c r="AJ93" t="str">
        <f t="shared" si="86"/>
        <v/>
      </c>
      <c r="AK93" t="str">
        <f t="shared" si="87"/>
        <v/>
      </c>
      <c r="AL93" t="str">
        <f>IF($A93="","",INDEX(games!$J:$J,ROW())&amp;"")</f>
        <v/>
      </c>
      <c r="AM93">
        <f>IF($A93="","",SUMPRODUCT($AO93:$BD93,'Map Analysis'!$AN$2^{0,1,2,3,4,5,6,7,8,9,10,11,12,13,14,15}))</f>
        <v>0</v>
      </c>
      <c r="AN93">
        <f t="shared" si="88"/>
        <v>9.3000000000000007E-6</v>
      </c>
      <c r="AO93">
        <f t="shared" si="89"/>
        <v>0</v>
      </c>
      <c r="AP93">
        <f t="shared" si="90"/>
        <v>0</v>
      </c>
      <c r="AQ93">
        <f t="shared" si="91"/>
        <v>0</v>
      </c>
      <c r="AR93">
        <f t="shared" si="92"/>
        <v>0</v>
      </c>
      <c r="AS93">
        <f t="shared" si="93"/>
        <v>0</v>
      </c>
      <c r="AT93">
        <f t="shared" si="94"/>
        <v>0</v>
      </c>
      <c r="AU93">
        <f t="shared" si="95"/>
        <v>0</v>
      </c>
      <c r="AV93">
        <f t="shared" si="96"/>
        <v>0</v>
      </c>
      <c r="AW93">
        <f t="shared" si="97"/>
        <v>0</v>
      </c>
      <c r="AX93">
        <f t="shared" si="98"/>
        <v>0</v>
      </c>
      <c r="AY93">
        <f t="shared" si="99"/>
        <v>0</v>
      </c>
      <c r="AZ93">
        <f t="shared" si="100"/>
        <v>0</v>
      </c>
      <c r="BA93">
        <f t="shared" si="101"/>
        <v>0</v>
      </c>
      <c r="BB93">
        <f t="shared" si="102"/>
        <v>0</v>
      </c>
      <c r="BC93">
        <f t="shared" si="103"/>
        <v>0</v>
      </c>
      <c r="BD93">
        <f t="shared" si="104"/>
        <v>0</v>
      </c>
      <c r="BF93">
        <f t="shared" si="105"/>
        <v>7</v>
      </c>
      <c r="BG93">
        <f t="shared" si="106"/>
        <v>9</v>
      </c>
      <c r="BH93">
        <f t="shared" si="107"/>
        <v>2</v>
      </c>
      <c r="BI93">
        <f t="shared" si="108"/>
        <v>0</v>
      </c>
      <c r="BJ93">
        <f t="shared" si="109"/>
        <v>0</v>
      </c>
      <c r="BK93">
        <f t="shared" si="110"/>
        <v>0</v>
      </c>
      <c r="BL93">
        <f t="shared" si="111"/>
        <v>0</v>
      </c>
      <c r="BM93">
        <f t="shared" si="112"/>
        <v>0</v>
      </c>
      <c r="BN93">
        <f t="shared" si="113"/>
        <v>0</v>
      </c>
      <c r="BO93">
        <f t="shared" si="114"/>
        <v>0</v>
      </c>
      <c r="BP93">
        <f t="shared" si="115"/>
        <v>0</v>
      </c>
      <c r="BQ93">
        <f t="shared" si="116"/>
        <v>0</v>
      </c>
      <c r="BR93">
        <f t="shared" si="117"/>
        <v>0</v>
      </c>
      <c r="BS93">
        <f t="shared" si="118"/>
        <v>0</v>
      </c>
      <c r="BT93">
        <f t="shared" si="119"/>
        <v>0</v>
      </c>
    </row>
    <row r="94" spans="1:72" x14ac:dyDescent="0.25">
      <c r="A94" t="str">
        <f>IF(TRIM(INDEX(games!$A:$A,ROW()))="","",TRIM(INDEX(games!$A:$A,ROW())))</f>
        <v>Boneraiser Minions</v>
      </c>
      <c r="B94">
        <f>IF(OR($A94="",INDEX(games!$B:$B,ROW())=""),"",INDEX(games!$B:$B,ROW()))</f>
        <v>2022</v>
      </c>
      <c r="C94" t="str">
        <f>IF(OR($A94="",INDEX(games!$C:$C,ROW())=""),"",INDEX(games!$C:$C,ROW()))</f>
        <v>Action</v>
      </c>
      <c r="D94">
        <f t="shared" si="60"/>
        <v>5</v>
      </c>
      <c r="E94">
        <f t="shared" si="61"/>
        <v>1</v>
      </c>
      <c r="F94">
        <f t="shared" si="62"/>
        <v>26</v>
      </c>
      <c r="G94">
        <f t="shared" si="63"/>
        <v>2022</v>
      </c>
      <c r="H94">
        <f t="shared" si="64"/>
        <v>1.5979999999999999</v>
      </c>
      <c r="I94" t="e">
        <f t="shared" si="65"/>
        <v>#N/A</v>
      </c>
      <c r="J94" t="e">
        <f t="shared" si="66"/>
        <v>#N/A</v>
      </c>
      <c r="K94" t="e">
        <f t="shared" si="67"/>
        <v>#N/A</v>
      </c>
      <c r="L94" t="e">
        <f t="shared" si="68"/>
        <v>#N/A</v>
      </c>
      <c r="M94" t="e">
        <f t="shared" si="69"/>
        <v>#N/A</v>
      </c>
      <c r="N94" t="e">
        <f t="shared" si="70"/>
        <v>#N/A</v>
      </c>
      <c r="O94">
        <f t="shared" si="71"/>
        <v>5.0000939999999998</v>
      </c>
      <c r="P94" t="str">
        <f>IF(OR($A94="",INDEX(games!$H:$H,ROW())=""),"",INDEX(games!$H:$H,ROW()))</f>
        <v>Yes</v>
      </c>
      <c r="Q94">
        <f t="shared" si="72"/>
        <v>5.0000939999999998</v>
      </c>
      <c r="T94">
        <f t="shared" si="73"/>
        <v>2021</v>
      </c>
      <c r="U94">
        <f t="shared" si="74"/>
        <v>2022</v>
      </c>
      <c r="V94">
        <f t="shared" si="75"/>
        <v>1</v>
      </c>
      <c r="W94" t="str">
        <f>IF(TRIM(INDEX(connections!$A:$A,ROW()))="","",TRIM(INDEX(connections!$A:$A,ROW())))</f>
        <v>Inscryption</v>
      </c>
      <c r="X94" t="str">
        <f>IF($W94="","",TRIM(INDEX(connections!$B:$B,ROW())))</f>
        <v>Backpack Hero</v>
      </c>
      <c r="Y94">
        <f t="shared" si="76"/>
        <v>424</v>
      </c>
      <c r="Z94">
        <f t="shared" si="77"/>
        <v>54</v>
      </c>
      <c r="AA94" t="str">
        <f t="shared" si="78"/>
        <v>Yes</v>
      </c>
      <c r="AB94" t="str">
        <f t="shared" si="79"/>
        <v>Yes</v>
      </c>
      <c r="AC94">
        <f t="shared" si="80"/>
        <v>1</v>
      </c>
      <c r="AD94">
        <f t="shared" si="81"/>
        <v>0</v>
      </c>
      <c r="AE94" t="str">
        <f t="shared" si="82"/>
        <v/>
      </c>
      <c r="AG94">
        <f t="shared" si="83"/>
        <v>4</v>
      </c>
      <c r="AH94" t="str">
        <f t="shared" si="84"/>
        <v>Yes</v>
      </c>
      <c r="AI94">
        <f t="shared" si="85"/>
        <v>4</v>
      </c>
      <c r="AJ94">
        <f t="shared" si="86"/>
        <v>4.0000939999999998</v>
      </c>
      <c r="AK94" t="str">
        <f t="shared" si="87"/>
        <v/>
      </c>
      <c r="AL94" t="str">
        <f>IF($A94="","",INDEX(games!$J:$J,ROW())&amp;"")</f>
        <v>https://store.steampowered.com/app/1944570/Boneraiser_Minions/</v>
      </c>
      <c r="AM94">
        <f>IF($A94="","",SUMPRODUCT($AO94:$BD94,'Map Analysis'!$AN$2^{0,1,2,3,4,5,6,7,8,9,10,11,12,13,14,15}))</f>
        <v>3</v>
      </c>
      <c r="AN94">
        <f t="shared" si="88"/>
        <v>3.0000094000000002</v>
      </c>
      <c r="AO94">
        <f t="shared" si="89"/>
        <v>3</v>
      </c>
      <c r="AP94">
        <f t="shared" si="90"/>
        <v>0</v>
      </c>
      <c r="AQ94">
        <f t="shared" si="91"/>
        <v>0</v>
      </c>
      <c r="AR94">
        <f t="shared" si="92"/>
        <v>0</v>
      </c>
      <c r="AS94">
        <f t="shared" si="93"/>
        <v>0</v>
      </c>
      <c r="AT94">
        <f t="shared" si="94"/>
        <v>0</v>
      </c>
      <c r="AU94">
        <f t="shared" si="95"/>
        <v>0</v>
      </c>
      <c r="AV94">
        <f t="shared" si="96"/>
        <v>0</v>
      </c>
      <c r="AW94">
        <f t="shared" si="97"/>
        <v>0</v>
      </c>
      <c r="AX94">
        <f t="shared" si="98"/>
        <v>0</v>
      </c>
      <c r="AY94">
        <f t="shared" si="99"/>
        <v>0</v>
      </c>
      <c r="AZ94">
        <f t="shared" si="100"/>
        <v>0</v>
      </c>
      <c r="BA94">
        <f t="shared" si="101"/>
        <v>0</v>
      </c>
      <c r="BB94">
        <f t="shared" si="102"/>
        <v>0</v>
      </c>
      <c r="BC94">
        <f t="shared" si="103"/>
        <v>0</v>
      </c>
      <c r="BD94">
        <f t="shared" si="104"/>
        <v>0</v>
      </c>
      <c r="BF94">
        <f t="shared" si="105"/>
        <v>7</v>
      </c>
      <c r="BG94">
        <f t="shared" si="106"/>
        <v>9</v>
      </c>
      <c r="BH94">
        <f t="shared" si="107"/>
        <v>2</v>
      </c>
      <c r="BI94">
        <f t="shared" si="108"/>
        <v>0</v>
      </c>
      <c r="BJ94">
        <f t="shared" si="109"/>
        <v>0</v>
      </c>
      <c r="BK94">
        <f t="shared" si="110"/>
        <v>0</v>
      </c>
      <c r="BL94">
        <f t="shared" si="111"/>
        <v>0</v>
      </c>
      <c r="BM94">
        <f t="shared" si="112"/>
        <v>0</v>
      </c>
      <c r="BN94">
        <f t="shared" si="113"/>
        <v>0</v>
      </c>
      <c r="BO94">
        <f t="shared" si="114"/>
        <v>0</v>
      </c>
      <c r="BP94">
        <f t="shared" si="115"/>
        <v>0</v>
      </c>
      <c r="BQ94">
        <f t="shared" si="116"/>
        <v>0</v>
      </c>
      <c r="BR94">
        <f t="shared" si="117"/>
        <v>0</v>
      </c>
      <c r="BS94">
        <f t="shared" si="118"/>
        <v>0</v>
      </c>
      <c r="BT94">
        <f t="shared" si="119"/>
        <v>0</v>
      </c>
    </row>
    <row r="95" spans="1:72" x14ac:dyDescent="0.25">
      <c r="A95" t="str">
        <f>IF(TRIM(INDEX(games!$A:$A,ROW()))="","",TRIM(INDEX(games!$A:$A,ROW())))</f>
        <v>Book of Demons</v>
      </c>
      <c r="B95">
        <f>IF(OR($A95="",INDEX(games!$B:$B,ROW())=""),"",INDEX(games!$B:$B,ROW()))</f>
        <v>2018</v>
      </c>
      <c r="C95" t="str">
        <f>IF(OR($A95="",INDEX(games!$C:$C,ROW())=""),"",INDEX(games!$C:$C,ROW()))</f>
        <v>Deckbuilder</v>
      </c>
      <c r="D95">
        <f t="shared" si="60"/>
        <v>2</v>
      </c>
      <c r="E95">
        <f t="shared" si="61"/>
        <v>3</v>
      </c>
      <c r="F95">
        <f t="shared" si="62"/>
        <v>27</v>
      </c>
      <c r="G95" t="e">
        <f t="shared" si="63"/>
        <v>#N/A</v>
      </c>
      <c r="H95" t="e">
        <f t="shared" si="64"/>
        <v>#N/A</v>
      </c>
      <c r="I95" t="e">
        <f t="shared" si="65"/>
        <v>#N/A</v>
      </c>
      <c r="J95" t="e">
        <f t="shared" si="66"/>
        <v>#N/A</v>
      </c>
      <c r="K95">
        <f t="shared" si="67"/>
        <v>2018</v>
      </c>
      <c r="L95">
        <f t="shared" si="68"/>
        <v>3.621</v>
      </c>
      <c r="M95" t="e">
        <f t="shared" si="69"/>
        <v>#N/A</v>
      </c>
      <c r="N95" t="e">
        <f t="shared" si="70"/>
        <v>#N/A</v>
      </c>
      <c r="O95">
        <f t="shared" si="71"/>
        <v>2.000095</v>
      </c>
      <c r="P95" t="str">
        <f>IF(OR($A95="",INDEX(games!$H:$H,ROW())=""),"",INDEX(games!$H:$H,ROW()))</f>
        <v/>
      </c>
      <c r="Q95" t="str">
        <f t="shared" si="72"/>
        <v/>
      </c>
      <c r="T95">
        <f t="shared" si="73"/>
        <v>2018</v>
      </c>
      <c r="U95">
        <f t="shared" si="74"/>
        <v>2022</v>
      </c>
      <c r="V95">
        <f t="shared" si="75"/>
        <v>4</v>
      </c>
      <c r="W95" t="str">
        <f>IF(TRIM(INDEX(connections!$A:$A,ROW()))="","",TRIM(INDEX(connections!$A:$A,ROW())))</f>
        <v>Into the Breach</v>
      </c>
      <c r="X95" t="str">
        <f>IF($W95="","",TRIM(INDEX(connections!$B:$B,ROW())))</f>
        <v>Backpack Hero</v>
      </c>
      <c r="Y95">
        <f t="shared" si="76"/>
        <v>428</v>
      </c>
      <c r="Z95">
        <f t="shared" si="77"/>
        <v>54</v>
      </c>
      <c r="AA95" t="str">
        <f t="shared" si="78"/>
        <v>Yes</v>
      </c>
      <c r="AB95" t="str">
        <f t="shared" si="79"/>
        <v>Yes</v>
      </c>
      <c r="AC95">
        <f t="shared" si="80"/>
        <v>1</v>
      </c>
      <c r="AD95">
        <f t="shared" si="81"/>
        <v>1</v>
      </c>
      <c r="AE95" t="str">
        <f t="shared" si="82"/>
        <v/>
      </c>
      <c r="AG95">
        <f t="shared" si="83"/>
        <v>2</v>
      </c>
      <c r="AH95" t="str">
        <f t="shared" si="84"/>
        <v/>
      </c>
      <c r="AI95" t="str">
        <f t="shared" si="85"/>
        <v/>
      </c>
      <c r="AJ95" t="str">
        <f t="shared" si="86"/>
        <v/>
      </c>
      <c r="AK95">
        <f t="shared" si="87"/>
        <v>2.000095</v>
      </c>
      <c r="AL95" t="str">
        <f>IF($A95="","",INDEX(games!$J:$J,ROW())&amp;"")</f>
        <v/>
      </c>
      <c r="AM95">
        <f>IF($A95="","",SUMPRODUCT($AO95:$BD95,'Map Analysis'!$AN$2^{0,1,2,3,4,5,6,7,8,9,10,11,12,13,14,15}))</f>
        <v>1</v>
      </c>
      <c r="AN95">
        <f t="shared" si="88"/>
        <v>1.0000095</v>
      </c>
      <c r="AO95">
        <f t="shared" si="89"/>
        <v>1</v>
      </c>
      <c r="AP95">
        <f t="shared" si="90"/>
        <v>0</v>
      </c>
      <c r="AQ95">
        <f t="shared" si="91"/>
        <v>0</v>
      </c>
      <c r="AR95">
        <f t="shared" si="92"/>
        <v>0</v>
      </c>
      <c r="AS95">
        <f t="shared" si="93"/>
        <v>0</v>
      </c>
      <c r="AT95">
        <f t="shared" si="94"/>
        <v>0</v>
      </c>
      <c r="AU95">
        <f t="shared" si="95"/>
        <v>0</v>
      </c>
      <c r="AV95">
        <f t="shared" si="96"/>
        <v>0</v>
      </c>
      <c r="AW95">
        <f t="shared" si="97"/>
        <v>0</v>
      </c>
      <c r="AX95">
        <f t="shared" si="98"/>
        <v>0</v>
      </c>
      <c r="AY95">
        <f t="shared" si="99"/>
        <v>0</v>
      </c>
      <c r="AZ95">
        <f t="shared" si="100"/>
        <v>0</v>
      </c>
      <c r="BA95">
        <f t="shared" si="101"/>
        <v>0</v>
      </c>
      <c r="BB95">
        <f t="shared" si="102"/>
        <v>0</v>
      </c>
      <c r="BC95">
        <f t="shared" si="103"/>
        <v>0</v>
      </c>
      <c r="BD95">
        <f t="shared" si="104"/>
        <v>0</v>
      </c>
      <c r="BF95">
        <f t="shared" si="105"/>
        <v>7</v>
      </c>
      <c r="BG95">
        <f t="shared" si="106"/>
        <v>9</v>
      </c>
      <c r="BH95">
        <f t="shared" si="107"/>
        <v>2</v>
      </c>
      <c r="BI95">
        <f t="shared" si="108"/>
        <v>0</v>
      </c>
      <c r="BJ95">
        <f t="shared" si="109"/>
        <v>0</v>
      </c>
      <c r="BK95">
        <f t="shared" si="110"/>
        <v>0</v>
      </c>
      <c r="BL95">
        <f t="shared" si="111"/>
        <v>0</v>
      </c>
      <c r="BM95">
        <f t="shared" si="112"/>
        <v>0</v>
      </c>
      <c r="BN95">
        <f t="shared" si="113"/>
        <v>0</v>
      </c>
      <c r="BO95">
        <f t="shared" si="114"/>
        <v>0</v>
      </c>
      <c r="BP95">
        <f t="shared" si="115"/>
        <v>0</v>
      </c>
      <c r="BQ95">
        <f t="shared" si="116"/>
        <v>0</v>
      </c>
      <c r="BR95">
        <f t="shared" si="117"/>
        <v>0</v>
      </c>
      <c r="BS95">
        <f t="shared" si="118"/>
        <v>0</v>
      </c>
      <c r="BT95">
        <f t="shared" si="119"/>
        <v>0</v>
      </c>
    </row>
    <row r="96" spans="1:72" x14ac:dyDescent="0.25">
      <c r="A96" t="str">
        <f>IF(TRIM(INDEX(games!$A:$A,ROW()))="","",TRIM(INDEX(games!$A:$A,ROW())))</f>
        <v>Bounty of One</v>
      </c>
      <c r="B96">
        <f>IF(OR($A96="",INDEX(games!$B:$B,ROW())=""),"",INDEX(games!$B:$B,ROW()))</f>
        <v>2022</v>
      </c>
      <c r="C96" t="str">
        <f>IF(OR($A96="",INDEX(games!$C:$C,ROW())=""),"",INDEX(games!$C:$C,ROW()))</f>
        <v>Action</v>
      </c>
      <c r="D96">
        <f t="shared" si="60"/>
        <v>3</v>
      </c>
      <c r="E96">
        <f t="shared" si="61"/>
        <v>1</v>
      </c>
      <c r="F96">
        <f t="shared" si="62"/>
        <v>28</v>
      </c>
      <c r="G96">
        <f t="shared" si="63"/>
        <v>2022</v>
      </c>
      <c r="H96">
        <f t="shared" si="64"/>
        <v>1.6440000000000001</v>
      </c>
      <c r="I96" t="e">
        <f t="shared" si="65"/>
        <v>#N/A</v>
      </c>
      <c r="J96" t="e">
        <f t="shared" si="66"/>
        <v>#N/A</v>
      </c>
      <c r="K96" t="e">
        <f t="shared" si="67"/>
        <v>#N/A</v>
      </c>
      <c r="L96" t="e">
        <f t="shared" si="68"/>
        <v>#N/A</v>
      </c>
      <c r="M96" t="e">
        <f t="shared" si="69"/>
        <v>#N/A</v>
      </c>
      <c r="N96" t="e">
        <f t="shared" si="70"/>
        <v>#N/A</v>
      </c>
      <c r="O96">
        <f t="shared" si="71"/>
        <v>3.0000960000000001</v>
      </c>
      <c r="P96" t="str">
        <f>IF(OR($A96="",INDEX(games!$H:$H,ROW())=""),"",INDEX(games!$H:$H,ROW()))</f>
        <v>Yes</v>
      </c>
      <c r="Q96">
        <f t="shared" si="72"/>
        <v>3.0000960000000001</v>
      </c>
      <c r="T96">
        <f t="shared" si="73"/>
        <v>2021</v>
      </c>
      <c r="U96">
        <f t="shared" si="74"/>
        <v>2022</v>
      </c>
      <c r="V96">
        <f t="shared" si="75"/>
        <v>1</v>
      </c>
      <c r="W96" t="str">
        <f>IF(TRIM(INDEX(connections!$A:$A,ROW()))="","",TRIM(INDEX(connections!$A:$A,ROW())))</f>
        <v>Luck be a Landlord</v>
      </c>
      <c r="X96" t="str">
        <f>IF($W96="","",TRIM(INDEX(connections!$B:$B,ROW())))</f>
        <v>Backpack Hero</v>
      </c>
      <c r="Y96">
        <f t="shared" si="76"/>
        <v>484</v>
      </c>
      <c r="Z96">
        <f t="shared" si="77"/>
        <v>54</v>
      </c>
      <c r="AA96" t="str">
        <f t="shared" si="78"/>
        <v>Yes</v>
      </c>
      <c r="AB96" t="str">
        <f t="shared" si="79"/>
        <v>Yes</v>
      </c>
      <c r="AC96">
        <f t="shared" si="80"/>
        <v>1</v>
      </c>
      <c r="AD96">
        <f t="shared" si="81"/>
        <v>0</v>
      </c>
      <c r="AE96" t="str">
        <f t="shared" si="82"/>
        <v/>
      </c>
      <c r="AG96">
        <f t="shared" si="83"/>
        <v>2</v>
      </c>
      <c r="AH96" t="str">
        <f t="shared" si="84"/>
        <v>Yes</v>
      </c>
      <c r="AI96">
        <f t="shared" si="85"/>
        <v>2</v>
      </c>
      <c r="AJ96">
        <f t="shared" si="86"/>
        <v>2.0000960000000001</v>
      </c>
      <c r="AK96" t="str">
        <f t="shared" si="87"/>
        <v/>
      </c>
      <c r="AL96" t="str">
        <f>IF($A96="","",INDEX(games!$J:$J,ROW())&amp;"")</f>
        <v>https://store.steampowered.com/app/1968730/Bounty_of_One/</v>
      </c>
      <c r="AM96">
        <f>IF($A96="","",SUMPRODUCT($AO96:$BD96,'Map Analysis'!$AN$2^{0,1,2,3,4,5,6,7,8,9,10,11,12,13,14,15}))</f>
        <v>1</v>
      </c>
      <c r="AN96">
        <f t="shared" si="88"/>
        <v>1.0000096000000001</v>
      </c>
      <c r="AO96">
        <f t="shared" si="89"/>
        <v>1</v>
      </c>
      <c r="AP96">
        <f t="shared" si="90"/>
        <v>0</v>
      </c>
      <c r="AQ96">
        <f t="shared" si="91"/>
        <v>0</v>
      </c>
      <c r="AR96">
        <f t="shared" si="92"/>
        <v>0</v>
      </c>
      <c r="AS96">
        <f t="shared" si="93"/>
        <v>0</v>
      </c>
      <c r="AT96">
        <f t="shared" si="94"/>
        <v>0</v>
      </c>
      <c r="AU96">
        <f t="shared" si="95"/>
        <v>0</v>
      </c>
      <c r="AV96">
        <f t="shared" si="96"/>
        <v>0</v>
      </c>
      <c r="AW96">
        <f t="shared" si="97"/>
        <v>0</v>
      </c>
      <c r="AX96">
        <f t="shared" si="98"/>
        <v>0</v>
      </c>
      <c r="AY96">
        <f t="shared" si="99"/>
        <v>0</v>
      </c>
      <c r="AZ96">
        <f t="shared" si="100"/>
        <v>0</v>
      </c>
      <c r="BA96">
        <f t="shared" si="101"/>
        <v>0</v>
      </c>
      <c r="BB96">
        <f t="shared" si="102"/>
        <v>0</v>
      </c>
      <c r="BC96">
        <f t="shared" si="103"/>
        <v>0</v>
      </c>
      <c r="BD96">
        <f t="shared" si="104"/>
        <v>0</v>
      </c>
      <c r="BF96">
        <f t="shared" si="105"/>
        <v>7</v>
      </c>
      <c r="BG96">
        <f t="shared" si="106"/>
        <v>9</v>
      </c>
      <c r="BH96">
        <f t="shared" si="107"/>
        <v>2</v>
      </c>
      <c r="BI96">
        <f t="shared" si="108"/>
        <v>0</v>
      </c>
      <c r="BJ96">
        <f t="shared" si="109"/>
        <v>0</v>
      </c>
      <c r="BK96">
        <f t="shared" si="110"/>
        <v>0</v>
      </c>
      <c r="BL96">
        <f t="shared" si="111"/>
        <v>0</v>
      </c>
      <c r="BM96">
        <f t="shared" si="112"/>
        <v>0</v>
      </c>
      <c r="BN96">
        <f t="shared" si="113"/>
        <v>0</v>
      </c>
      <c r="BO96">
        <f t="shared" si="114"/>
        <v>0</v>
      </c>
      <c r="BP96">
        <f t="shared" si="115"/>
        <v>0</v>
      </c>
      <c r="BQ96">
        <f t="shared" si="116"/>
        <v>0</v>
      </c>
      <c r="BR96">
        <f t="shared" si="117"/>
        <v>0</v>
      </c>
      <c r="BS96">
        <f t="shared" si="118"/>
        <v>0</v>
      </c>
      <c r="BT96">
        <f t="shared" si="119"/>
        <v>0</v>
      </c>
    </row>
    <row r="97" spans="1:72" x14ac:dyDescent="0.25">
      <c r="A97" t="str">
        <f>IF(TRIM(INDEX(games!$A:$A,ROW()))="","",TRIM(INDEX(games!$A:$A,ROW())))</f>
        <v>Boyfriend Dungeon</v>
      </c>
      <c r="B97">
        <f>IF(OR($A97="",INDEX(games!$B:$B,ROW())=""),"",INDEX(games!$B:$B,ROW()))</f>
        <v>2021</v>
      </c>
      <c r="C97" t="str">
        <f>IF(OR($A97="",INDEX(games!$C:$C,ROW())=""),"",INDEX(games!$C:$C,ROW()))</f>
        <v>Action</v>
      </c>
      <c r="D97">
        <f t="shared" si="60"/>
        <v>2</v>
      </c>
      <c r="E97">
        <f t="shared" si="61"/>
        <v>1</v>
      </c>
      <c r="F97">
        <f t="shared" si="62"/>
        <v>29</v>
      </c>
      <c r="G97">
        <f t="shared" si="63"/>
        <v>2021</v>
      </c>
      <c r="H97">
        <f t="shared" si="64"/>
        <v>1.667</v>
      </c>
      <c r="I97" t="e">
        <f t="shared" si="65"/>
        <v>#N/A</v>
      </c>
      <c r="J97" t="e">
        <f t="shared" si="66"/>
        <v>#N/A</v>
      </c>
      <c r="K97" t="e">
        <f t="shared" si="67"/>
        <v>#N/A</v>
      </c>
      <c r="L97" t="e">
        <f t="shared" si="68"/>
        <v>#N/A</v>
      </c>
      <c r="M97" t="e">
        <f t="shared" si="69"/>
        <v>#N/A</v>
      </c>
      <c r="N97" t="e">
        <f t="shared" si="70"/>
        <v>#N/A</v>
      </c>
      <c r="O97">
        <f t="shared" si="71"/>
        <v>2.0000969999999998</v>
      </c>
      <c r="P97" t="str">
        <f>IF(OR($A97="",INDEX(games!$H:$H,ROW())=""),"",INDEX(games!$H:$H,ROW()))</f>
        <v>Yes</v>
      </c>
      <c r="Q97">
        <f t="shared" si="72"/>
        <v>2.0000969999999998</v>
      </c>
      <c r="T97">
        <f t="shared" si="73"/>
        <v>2017</v>
      </c>
      <c r="U97">
        <f t="shared" si="74"/>
        <v>2022</v>
      </c>
      <c r="V97">
        <f t="shared" si="75"/>
        <v>5</v>
      </c>
      <c r="W97" t="str">
        <f>IF(TRIM(INDEX(connections!$A:$A,ROW()))="","",TRIM(INDEX(connections!$A:$A,ROW())))</f>
        <v>Slay the Spire</v>
      </c>
      <c r="X97" t="str">
        <f>IF($W97="","",TRIM(INDEX(connections!$B:$B,ROW())))</f>
        <v>Backpack Hero</v>
      </c>
      <c r="Y97">
        <f t="shared" si="76"/>
        <v>772</v>
      </c>
      <c r="Z97">
        <f t="shared" si="77"/>
        <v>54</v>
      </c>
      <c r="AA97" t="str">
        <f t="shared" si="78"/>
        <v>Yes</v>
      </c>
      <c r="AB97" t="str">
        <f t="shared" si="79"/>
        <v>Yes</v>
      </c>
      <c r="AC97">
        <f t="shared" si="80"/>
        <v>1</v>
      </c>
      <c r="AD97">
        <f t="shared" si="81"/>
        <v>0</v>
      </c>
      <c r="AE97" t="str">
        <f t="shared" si="82"/>
        <v/>
      </c>
      <c r="AG97">
        <f t="shared" si="83"/>
        <v>2</v>
      </c>
      <c r="AH97" t="str">
        <f t="shared" si="84"/>
        <v>Yes</v>
      </c>
      <c r="AI97">
        <f t="shared" si="85"/>
        <v>2</v>
      </c>
      <c r="AJ97">
        <f t="shared" si="86"/>
        <v>2.0000969999999998</v>
      </c>
      <c r="AK97" t="str">
        <f t="shared" si="87"/>
        <v/>
      </c>
      <c r="AL97" t="str">
        <f>IF($A97="","",INDEX(games!$J:$J,ROW())&amp;"")</f>
        <v>https://store.steampowered.com/app/674930/Boyfriend_Dungeon/</v>
      </c>
      <c r="AM97">
        <f>IF($A97="","",SUMPRODUCT($AO97:$BD97,'Map Analysis'!$AN$2^{0,1,2,3,4,5,6,7,8,9,10,11,12,13,14,15}))</f>
        <v>0</v>
      </c>
      <c r="AN97">
        <f t="shared" si="88"/>
        <v>9.7000000000000003E-6</v>
      </c>
      <c r="AO97">
        <f t="shared" si="89"/>
        <v>0</v>
      </c>
      <c r="AP97">
        <f t="shared" si="90"/>
        <v>0</v>
      </c>
      <c r="AQ97">
        <f t="shared" si="91"/>
        <v>0</v>
      </c>
      <c r="AR97">
        <f t="shared" si="92"/>
        <v>0</v>
      </c>
      <c r="AS97">
        <f t="shared" si="93"/>
        <v>0</v>
      </c>
      <c r="AT97">
        <f t="shared" si="94"/>
        <v>0</v>
      </c>
      <c r="AU97">
        <f t="shared" si="95"/>
        <v>0</v>
      </c>
      <c r="AV97">
        <f t="shared" si="96"/>
        <v>0</v>
      </c>
      <c r="AW97">
        <f t="shared" si="97"/>
        <v>0</v>
      </c>
      <c r="AX97">
        <f t="shared" si="98"/>
        <v>0</v>
      </c>
      <c r="AY97">
        <f t="shared" si="99"/>
        <v>0</v>
      </c>
      <c r="AZ97">
        <f t="shared" si="100"/>
        <v>0</v>
      </c>
      <c r="BA97">
        <f t="shared" si="101"/>
        <v>0</v>
      </c>
      <c r="BB97">
        <f t="shared" si="102"/>
        <v>0</v>
      </c>
      <c r="BC97">
        <f t="shared" si="103"/>
        <v>0</v>
      </c>
      <c r="BD97">
        <f t="shared" si="104"/>
        <v>0</v>
      </c>
      <c r="BF97">
        <f t="shared" si="105"/>
        <v>7</v>
      </c>
      <c r="BG97">
        <f t="shared" si="106"/>
        <v>9</v>
      </c>
      <c r="BH97">
        <f t="shared" si="107"/>
        <v>2</v>
      </c>
      <c r="BI97">
        <f t="shared" si="108"/>
        <v>0</v>
      </c>
      <c r="BJ97">
        <f t="shared" si="109"/>
        <v>0</v>
      </c>
      <c r="BK97">
        <f t="shared" si="110"/>
        <v>0</v>
      </c>
      <c r="BL97">
        <f t="shared" si="111"/>
        <v>0</v>
      </c>
      <c r="BM97">
        <f t="shared" si="112"/>
        <v>0</v>
      </c>
      <c r="BN97">
        <f t="shared" si="113"/>
        <v>0</v>
      </c>
      <c r="BO97">
        <f t="shared" si="114"/>
        <v>0</v>
      </c>
      <c r="BP97">
        <f t="shared" si="115"/>
        <v>0</v>
      </c>
      <c r="BQ97">
        <f t="shared" si="116"/>
        <v>0</v>
      </c>
      <c r="BR97">
        <f t="shared" si="117"/>
        <v>0</v>
      </c>
      <c r="BS97">
        <f t="shared" si="118"/>
        <v>0</v>
      </c>
      <c r="BT97">
        <f t="shared" si="119"/>
        <v>0</v>
      </c>
    </row>
    <row r="98" spans="1:72" x14ac:dyDescent="0.25">
      <c r="A98" t="str">
        <f>IF(TRIM(INDEX(games!$A:$A,ROW()))="","",TRIM(INDEX(games!$A:$A,ROW())))</f>
        <v>BPM: Bullets Per Minute</v>
      </c>
      <c r="B98">
        <f>IF(OR($A98="",INDEX(games!$B:$B,ROW())=""),"",INDEX(games!$B:$B,ROW()))</f>
        <v>2020</v>
      </c>
      <c r="C98" t="str">
        <f>IF(OR($A98="",INDEX(games!$C:$C,ROW())=""),"",INDEX(games!$C:$C,ROW()))</f>
        <v>Action</v>
      </c>
      <c r="D98">
        <f t="shared" si="60"/>
        <v>1</v>
      </c>
      <c r="E98">
        <f t="shared" si="61"/>
        <v>1</v>
      </c>
      <c r="F98">
        <f t="shared" si="62"/>
        <v>30</v>
      </c>
      <c r="G98">
        <f t="shared" si="63"/>
        <v>2020</v>
      </c>
      <c r="H98">
        <f t="shared" si="64"/>
        <v>1.69</v>
      </c>
      <c r="I98" t="e">
        <f t="shared" si="65"/>
        <v>#N/A</v>
      </c>
      <c r="J98" t="e">
        <f t="shared" si="66"/>
        <v>#N/A</v>
      </c>
      <c r="K98" t="e">
        <f t="shared" si="67"/>
        <v>#N/A</v>
      </c>
      <c r="L98" t="e">
        <f t="shared" si="68"/>
        <v>#N/A</v>
      </c>
      <c r="M98" t="e">
        <f t="shared" si="69"/>
        <v>#N/A</v>
      </c>
      <c r="N98" t="e">
        <f t="shared" si="70"/>
        <v>#N/A</v>
      </c>
      <c r="O98">
        <f t="shared" si="71"/>
        <v>1.0000979999999999</v>
      </c>
      <c r="P98" t="str">
        <f>IF(OR($A98="",INDEX(games!$H:$H,ROW())=""),"",INDEX(games!$H:$H,ROW()))</f>
        <v>Yes</v>
      </c>
      <c r="Q98">
        <f t="shared" si="72"/>
        <v>1.0000979999999999</v>
      </c>
      <c r="T98">
        <f t="shared" si="73"/>
        <v>2021</v>
      </c>
      <c r="U98">
        <f t="shared" si="74"/>
        <v>2023</v>
      </c>
      <c r="V98">
        <f t="shared" si="75"/>
        <v>2</v>
      </c>
      <c r="W98" t="str">
        <f>IF(TRIM(INDEX(connections!$A:$A,ROW()))="","",TRIM(INDEX(connections!$A:$A,ROW())))</f>
        <v>Luck be a Landlord</v>
      </c>
      <c r="X98" t="str">
        <f>IF($W98="","",TRIM(INDEX(connections!$B:$B,ROW())))</f>
        <v>Balatro</v>
      </c>
      <c r="Y98">
        <f t="shared" si="76"/>
        <v>484</v>
      </c>
      <c r="Z98">
        <f t="shared" si="77"/>
        <v>56</v>
      </c>
      <c r="AA98" t="str">
        <f t="shared" si="78"/>
        <v>Yes</v>
      </c>
      <c r="AB98" t="str">
        <f t="shared" si="79"/>
        <v>Yes</v>
      </c>
      <c r="AC98">
        <f t="shared" si="80"/>
        <v>1</v>
      </c>
      <c r="AD98">
        <f t="shared" si="81"/>
        <v>0</v>
      </c>
      <c r="AE98" t="str">
        <f t="shared" si="82"/>
        <v/>
      </c>
      <c r="AG98">
        <f t="shared" si="83"/>
        <v>1</v>
      </c>
      <c r="AH98" t="str">
        <f t="shared" si="84"/>
        <v>Yes</v>
      </c>
      <c r="AI98">
        <f t="shared" si="85"/>
        <v>1</v>
      </c>
      <c r="AJ98">
        <f t="shared" si="86"/>
        <v>1.0000979999999999</v>
      </c>
      <c r="AK98" t="str">
        <f t="shared" si="87"/>
        <v/>
      </c>
      <c r="AL98" t="str">
        <f>IF($A98="","",INDEX(games!$J:$J,ROW())&amp;"")</f>
        <v>https://store.steampowered.com/app/1286350/BPM_BULLETS_PER_MINUTE/</v>
      </c>
      <c r="AM98">
        <f>IF($A98="","",SUMPRODUCT($AO98:$BD98,'Map Analysis'!$AN$2^{0,1,2,3,4,5,6,7,8,9,10,11,12,13,14,15}))</f>
        <v>0</v>
      </c>
      <c r="AN98">
        <f t="shared" si="88"/>
        <v>9.7999999999999993E-6</v>
      </c>
      <c r="AO98">
        <f t="shared" si="89"/>
        <v>0</v>
      </c>
      <c r="AP98">
        <f t="shared" si="90"/>
        <v>0</v>
      </c>
      <c r="AQ98">
        <f t="shared" si="91"/>
        <v>0</v>
      </c>
      <c r="AR98">
        <f t="shared" si="92"/>
        <v>0</v>
      </c>
      <c r="AS98">
        <f t="shared" si="93"/>
        <v>0</v>
      </c>
      <c r="AT98">
        <f t="shared" si="94"/>
        <v>0</v>
      </c>
      <c r="AU98">
        <f t="shared" si="95"/>
        <v>0</v>
      </c>
      <c r="AV98">
        <f t="shared" si="96"/>
        <v>0</v>
      </c>
      <c r="AW98">
        <f t="shared" si="97"/>
        <v>0</v>
      </c>
      <c r="AX98">
        <f t="shared" si="98"/>
        <v>0</v>
      </c>
      <c r="AY98">
        <f t="shared" si="99"/>
        <v>0</v>
      </c>
      <c r="AZ98">
        <f t="shared" si="100"/>
        <v>0</v>
      </c>
      <c r="BA98">
        <f t="shared" si="101"/>
        <v>0</v>
      </c>
      <c r="BB98">
        <f t="shared" si="102"/>
        <v>0</v>
      </c>
      <c r="BC98">
        <f t="shared" si="103"/>
        <v>0</v>
      </c>
      <c r="BD98">
        <f t="shared" si="104"/>
        <v>0</v>
      </c>
      <c r="BF98">
        <f t="shared" si="105"/>
        <v>60</v>
      </c>
      <c r="BG98">
        <f t="shared" si="106"/>
        <v>2</v>
      </c>
      <c r="BH98">
        <f t="shared" si="107"/>
        <v>0</v>
      </c>
      <c r="BI98">
        <f t="shared" si="108"/>
        <v>0</v>
      </c>
      <c r="BJ98">
        <f t="shared" si="109"/>
        <v>0</v>
      </c>
      <c r="BK98">
        <f t="shared" si="110"/>
        <v>0</v>
      </c>
      <c r="BL98">
        <f t="shared" si="111"/>
        <v>0</v>
      </c>
      <c r="BM98">
        <f t="shared" si="112"/>
        <v>0</v>
      </c>
      <c r="BN98">
        <f t="shared" si="113"/>
        <v>0</v>
      </c>
      <c r="BO98">
        <f t="shared" si="114"/>
        <v>0</v>
      </c>
      <c r="BP98">
        <f t="shared" si="115"/>
        <v>0</v>
      </c>
      <c r="BQ98">
        <f t="shared" si="116"/>
        <v>0</v>
      </c>
      <c r="BR98">
        <f t="shared" si="117"/>
        <v>0</v>
      </c>
      <c r="BS98">
        <f t="shared" si="118"/>
        <v>0</v>
      </c>
      <c r="BT98">
        <f t="shared" si="119"/>
        <v>0</v>
      </c>
    </row>
    <row r="99" spans="1:72" x14ac:dyDescent="0.25">
      <c r="A99" t="str">
        <f>IF(TRIM(INDEX(games!$A:$A,ROW()))="","",TRIM(INDEX(games!$A:$A,ROW())))</f>
        <v>Bravery and Greed</v>
      </c>
      <c r="B99">
        <f>IF(OR($A99="",INDEX(games!$B:$B,ROW())=""),"",INDEX(games!$B:$B,ROW()))</f>
        <v>2022</v>
      </c>
      <c r="C99" t="str">
        <f>IF(OR($A99="",INDEX(games!$C:$C,ROW())=""),"",INDEX(games!$C:$C,ROW()))</f>
        <v>Action</v>
      </c>
      <c r="D99">
        <f t="shared" si="60"/>
        <v>1</v>
      </c>
      <c r="E99">
        <f t="shared" si="61"/>
        <v>1</v>
      </c>
      <c r="F99">
        <f t="shared" si="62"/>
        <v>31</v>
      </c>
      <c r="G99">
        <f t="shared" si="63"/>
        <v>2022</v>
      </c>
      <c r="H99">
        <f t="shared" si="64"/>
        <v>1.7130000000000001</v>
      </c>
      <c r="I99" t="e">
        <f t="shared" si="65"/>
        <v>#N/A</v>
      </c>
      <c r="J99" t="e">
        <f t="shared" si="66"/>
        <v>#N/A</v>
      </c>
      <c r="K99" t="e">
        <f t="shared" si="67"/>
        <v>#N/A</v>
      </c>
      <c r="L99" t="e">
        <f t="shared" si="68"/>
        <v>#N/A</v>
      </c>
      <c r="M99" t="e">
        <f t="shared" si="69"/>
        <v>#N/A</v>
      </c>
      <c r="N99" t="e">
        <f t="shared" si="70"/>
        <v>#N/A</v>
      </c>
      <c r="O99">
        <f t="shared" si="71"/>
        <v>1.0000990000000001</v>
      </c>
      <c r="P99" t="str">
        <f>IF(OR($A99="",INDEX(games!$H:$H,ROW())=""),"",INDEX(games!$H:$H,ROW()))</f>
        <v>Yes</v>
      </c>
      <c r="Q99">
        <f t="shared" si="72"/>
        <v>1.0000990000000001</v>
      </c>
      <c r="T99">
        <f t="shared" si="73"/>
        <v>2017</v>
      </c>
      <c r="U99">
        <f t="shared" si="74"/>
        <v>2023</v>
      </c>
      <c r="V99">
        <f t="shared" si="75"/>
        <v>6</v>
      </c>
      <c r="W99" t="str">
        <f>IF(TRIM(INDEX(connections!$A:$A,ROW()))="","",TRIM(INDEX(connections!$A:$A,ROW())))</f>
        <v>Slay the Spire</v>
      </c>
      <c r="X99" t="str">
        <f>IF($W99="","",TRIM(INDEX(connections!$B:$B,ROW())))</f>
        <v>Balatro</v>
      </c>
      <c r="Y99">
        <f t="shared" si="76"/>
        <v>772</v>
      </c>
      <c r="Z99">
        <f t="shared" si="77"/>
        <v>56</v>
      </c>
      <c r="AA99" t="str">
        <f t="shared" si="78"/>
        <v>Yes</v>
      </c>
      <c r="AB99" t="str">
        <f t="shared" si="79"/>
        <v>Yes</v>
      </c>
      <c r="AC99">
        <f t="shared" si="80"/>
        <v>1</v>
      </c>
      <c r="AD99">
        <f t="shared" si="81"/>
        <v>0</v>
      </c>
      <c r="AE99" t="str">
        <f t="shared" si="82"/>
        <v/>
      </c>
      <c r="AG99">
        <f t="shared" si="83"/>
        <v>1</v>
      </c>
      <c r="AH99" t="str">
        <f t="shared" si="84"/>
        <v>Yes</v>
      </c>
      <c r="AI99">
        <f t="shared" si="85"/>
        <v>1</v>
      </c>
      <c r="AJ99">
        <f t="shared" si="86"/>
        <v>1.0000990000000001</v>
      </c>
      <c r="AK99" t="str">
        <f t="shared" si="87"/>
        <v/>
      </c>
      <c r="AL99" t="str">
        <f>IF($A99="","",INDEX(games!$J:$J,ROW())&amp;"")</f>
        <v>https://store.steampowered.com/app/943370/Bravery_and_Greed/</v>
      </c>
      <c r="AM99">
        <f>IF($A99="","",SUMPRODUCT($AO99:$BD99,'Map Analysis'!$AN$2^{0,1,2,3,4,5,6,7,8,9,10,11,12,13,14,15}))</f>
        <v>0</v>
      </c>
      <c r="AN99">
        <f t="shared" si="88"/>
        <v>9.9000000000000001E-6</v>
      </c>
      <c r="AO99">
        <f t="shared" si="89"/>
        <v>0</v>
      </c>
      <c r="AP99">
        <f t="shared" si="90"/>
        <v>0</v>
      </c>
      <c r="AQ99">
        <f t="shared" si="91"/>
        <v>0</v>
      </c>
      <c r="AR99">
        <f t="shared" si="92"/>
        <v>0</v>
      </c>
      <c r="AS99">
        <f t="shared" si="93"/>
        <v>0</v>
      </c>
      <c r="AT99">
        <f t="shared" si="94"/>
        <v>0</v>
      </c>
      <c r="AU99">
        <f t="shared" si="95"/>
        <v>0</v>
      </c>
      <c r="AV99">
        <f t="shared" si="96"/>
        <v>0</v>
      </c>
      <c r="AW99">
        <f t="shared" si="97"/>
        <v>0</v>
      </c>
      <c r="AX99">
        <f t="shared" si="98"/>
        <v>0</v>
      </c>
      <c r="AY99">
        <f t="shared" si="99"/>
        <v>0</v>
      </c>
      <c r="AZ99">
        <f t="shared" si="100"/>
        <v>0</v>
      </c>
      <c r="BA99">
        <f t="shared" si="101"/>
        <v>0</v>
      </c>
      <c r="BB99">
        <f t="shared" si="102"/>
        <v>0</v>
      </c>
      <c r="BC99">
        <f t="shared" si="103"/>
        <v>0</v>
      </c>
      <c r="BD99">
        <f t="shared" si="104"/>
        <v>0</v>
      </c>
      <c r="BF99">
        <f t="shared" si="105"/>
        <v>60</v>
      </c>
      <c r="BG99">
        <f t="shared" si="106"/>
        <v>2</v>
      </c>
      <c r="BH99">
        <f t="shared" si="107"/>
        <v>0</v>
      </c>
      <c r="BI99">
        <f t="shared" si="108"/>
        <v>0</v>
      </c>
      <c r="BJ99">
        <f t="shared" si="109"/>
        <v>0</v>
      </c>
      <c r="BK99">
        <f t="shared" si="110"/>
        <v>0</v>
      </c>
      <c r="BL99">
        <f t="shared" si="111"/>
        <v>0</v>
      </c>
      <c r="BM99">
        <f t="shared" si="112"/>
        <v>0</v>
      </c>
      <c r="BN99">
        <f t="shared" si="113"/>
        <v>0</v>
      </c>
      <c r="BO99">
        <f t="shared" si="114"/>
        <v>0</v>
      </c>
      <c r="BP99">
        <f t="shared" si="115"/>
        <v>0</v>
      </c>
      <c r="BQ99">
        <f t="shared" si="116"/>
        <v>0</v>
      </c>
      <c r="BR99">
        <f t="shared" si="117"/>
        <v>0</v>
      </c>
      <c r="BS99">
        <f t="shared" si="118"/>
        <v>0</v>
      </c>
      <c r="BT99">
        <f t="shared" si="119"/>
        <v>0</v>
      </c>
    </row>
    <row r="100" spans="1:72" x14ac:dyDescent="0.25">
      <c r="A100" t="str">
        <f>IF(TRIM(INDEX(games!$A:$A,ROW()))="","",TRIM(INDEX(games!$A:$A,ROW())))</f>
        <v>Brawl Tactics: Origins</v>
      </c>
      <c r="B100">
        <f>IF(OR($A100="",INDEX(games!$B:$B,ROW())=""),"",INDEX(games!$B:$B,ROW()))</f>
        <v>2023</v>
      </c>
      <c r="C100" t="str">
        <f>IF(OR($A100="",INDEX(games!$C:$C,ROW())=""),"",INDEX(games!$C:$C,ROW()))</f>
        <v>Deckbuilder</v>
      </c>
      <c r="D100">
        <f t="shared" si="60"/>
        <v>2</v>
      </c>
      <c r="E100">
        <f t="shared" si="61"/>
        <v>3</v>
      </c>
      <c r="F100">
        <f t="shared" si="62"/>
        <v>32</v>
      </c>
      <c r="G100" t="e">
        <f t="shared" si="63"/>
        <v>#N/A</v>
      </c>
      <c r="H100" t="e">
        <f t="shared" si="64"/>
        <v>#N/A</v>
      </c>
      <c r="I100" t="e">
        <f t="shared" si="65"/>
        <v>#N/A</v>
      </c>
      <c r="J100" t="e">
        <f t="shared" si="66"/>
        <v>#N/A</v>
      </c>
      <c r="K100">
        <f t="shared" si="67"/>
        <v>2023</v>
      </c>
      <c r="L100">
        <f t="shared" si="68"/>
        <v>3.7359999999999998</v>
      </c>
      <c r="M100" t="e">
        <f t="shared" si="69"/>
        <v>#N/A</v>
      </c>
      <c r="N100" t="e">
        <f t="shared" si="70"/>
        <v>#N/A</v>
      </c>
      <c r="O100">
        <f t="shared" si="71"/>
        <v>2.0001000000000002</v>
      </c>
      <c r="P100" t="str">
        <f>IF(OR($A100="",INDEX(games!$H:$H,ROW())=""),"",INDEX(games!$H:$H,ROW()))</f>
        <v/>
      </c>
      <c r="Q100" t="str">
        <f t="shared" si="72"/>
        <v/>
      </c>
      <c r="T100">
        <f t="shared" si="73"/>
        <v>1991</v>
      </c>
      <c r="U100">
        <f t="shared" si="74"/>
        <v>2020</v>
      </c>
      <c r="V100">
        <f t="shared" si="75"/>
        <v>29</v>
      </c>
      <c r="W100" t="str">
        <f>IF(TRIM(INDEX(connections!$A:$A,ROW()))="","",TRIM(INDEX(connections!$A:$A,ROW())))</f>
        <v>ToeJam &amp; Earl</v>
      </c>
      <c r="X100" t="str">
        <f>IF($W100="","",TRIM(INDEX(connections!$B:$B,ROW())))</f>
        <v>Baldi's Basics Plus</v>
      </c>
      <c r="Y100">
        <f t="shared" si="76"/>
        <v>900</v>
      </c>
      <c r="Z100">
        <f t="shared" si="77"/>
        <v>57</v>
      </c>
      <c r="AA100" t="str">
        <f t="shared" si="78"/>
        <v>Yes</v>
      </c>
      <c r="AB100" t="str">
        <f t="shared" si="79"/>
        <v/>
      </c>
      <c r="AC100" t="str">
        <f t="shared" si="80"/>
        <v/>
      </c>
      <c r="AD100">
        <f t="shared" si="81"/>
        <v>1</v>
      </c>
      <c r="AE100" t="str">
        <f t="shared" si="82"/>
        <v/>
      </c>
      <c r="AG100">
        <f t="shared" si="83"/>
        <v>2</v>
      </c>
      <c r="AH100" t="str">
        <f t="shared" si="84"/>
        <v/>
      </c>
      <c r="AI100" t="str">
        <f t="shared" si="85"/>
        <v/>
      </c>
      <c r="AJ100" t="str">
        <f t="shared" si="86"/>
        <v/>
      </c>
      <c r="AK100">
        <f t="shared" si="87"/>
        <v>2.0001000000000002</v>
      </c>
      <c r="AL100" t="str">
        <f>IF($A100="","",INDEX(games!$J:$J,ROW())&amp;"")</f>
        <v>https://store.steampowered.com/app/2451820/Brawl_Tactics_Origins/</v>
      </c>
      <c r="AM100">
        <f>IF($A100="","",SUMPRODUCT($AO100:$BD100,'Map Analysis'!$AN$2^{0,1,2,3,4,5,6,7,8,9,10,11,12,13,14,15}))</f>
        <v>0</v>
      </c>
      <c r="AN100">
        <f t="shared" si="88"/>
        <v>1.0000000000000001E-5</v>
      </c>
      <c r="AO100">
        <f t="shared" si="89"/>
        <v>0</v>
      </c>
      <c r="AP100">
        <f t="shared" si="90"/>
        <v>0</v>
      </c>
      <c r="AQ100">
        <f t="shared" si="91"/>
        <v>0</v>
      </c>
      <c r="AR100">
        <f t="shared" si="92"/>
        <v>0</v>
      </c>
      <c r="AS100">
        <f t="shared" si="93"/>
        <v>0</v>
      </c>
      <c r="AT100">
        <f t="shared" si="94"/>
        <v>0</v>
      </c>
      <c r="AU100">
        <f t="shared" si="95"/>
        <v>0</v>
      </c>
      <c r="AV100">
        <f t="shared" si="96"/>
        <v>0</v>
      </c>
      <c r="AW100">
        <f t="shared" si="97"/>
        <v>0</v>
      </c>
      <c r="AX100">
        <f t="shared" si="98"/>
        <v>0</v>
      </c>
      <c r="AY100">
        <f t="shared" si="99"/>
        <v>0</v>
      </c>
      <c r="AZ100">
        <f t="shared" si="100"/>
        <v>0</v>
      </c>
      <c r="BA100">
        <f t="shared" si="101"/>
        <v>0</v>
      </c>
      <c r="BB100">
        <f t="shared" si="102"/>
        <v>0</v>
      </c>
      <c r="BC100">
        <f t="shared" si="103"/>
        <v>0</v>
      </c>
      <c r="BD100">
        <f t="shared" si="104"/>
        <v>0</v>
      </c>
      <c r="BF100">
        <f t="shared" si="105"/>
        <v>0</v>
      </c>
      <c r="BG100">
        <f t="shared" si="106"/>
        <v>0</v>
      </c>
      <c r="BH100">
        <f t="shared" si="107"/>
        <v>0</v>
      </c>
      <c r="BI100">
        <f t="shared" si="108"/>
        <v>0</v>
      </c>
      <c r="BJ100">
        <f t="shared" si="109"/>
        <v>0</v>
      </c>
      <c r="BK100">
        <f t="shared" si="110"/>
        <v>0</v>
      </c>
      <c r="BL100">
        <f t="shared" si="111"/>
        <v>0</v>
      </c>
      <c r="BM100">
        <f t="shared" si="112"/>
        <v>0</v>
      </c>
      <c r="BN100">
        <f t="shared" si="113"/>
        <v>0</v>
      </c>
      <c r="BO100">
        <f t="shared" si="114"/>
        <v>0</v>
      </c>
      <c r="BP100">
        <f t="shared" si="115"/>
        <v>0</v>
      </c>
      <c r="BQ100">
        <f t="shared" si="116"/>
        <v>0</v>
      </c>
      <c r="BR100">
        <f t="shared" si="117"/>
        <v>0</v>
      </c>
      <c r="BS100">
        <f t="shared" si="118"/>
        <v>0</v>
      </c>
      <c r="BT100">
        <f t="shared" si="119"/>
        <v>0</v>
      </c>
    </row>
    <row r="101" spans="1:72" x14ac:dyDescent="0.25">
      <c r="A101" t="str">
        <f>IF(TRIM(INDEX(games!$A:$A,ROW()))="","",TRIM(INDEX(games!$A:$A,ROW())))</f>
        <v>Breach Wanderers</v>
      </c>
      <c r="B101">
        <f>IF(OR($A101="",INDEX(games!$B:$B,ROW())=""),"",INDEX(games!$B:$B,ROW()))</f>
        <v>2021</v>
      </c>
      <c r="C101" t="str">
        <f>IF(OR($A101="",INDEX(games!$C:$C,ROW())=""),"",INDEX(games!$C:$C,ROW()))</f>
        <v>Deckbuilder</v>
      </c>
      <c r="D101">
        <f t="shared" si="60"/>
        <v>1</v>
      </c>
      <c r="E101">
        <f t="shared" si="61"/>
        <v>3</v>
      </c>
      <c r="F101">
        <f t="shared" si="62"/>
        <v>33</v>
      </c>
      <c r="G101" t="e">
        <f t="shared" si="63"/>
        <v>#N/A</v>
      </c>
      <c r="H101" t="e">
        <f t="shared" si="64"/>
        <v>#N/A</v>
      </c>
      <c r="I101" t="e">
        <f t="shared" si="65"/>
        <v>#N/A</v>
      </c>
      <c r="J101" t="e">
        <f t="shared" si="66"/>
        <v>#N/A</v>
      </c>
      <c r="K101">
        <f t="shared" si="67"/>
        <v>2021</v>
      </c>
      <c r="L101">
        <f t="shared" si="68"/>
        <v>3.7589999999999999</v>
      </c>
      <c r="M101" t="e">
        <f t="shared" si="69"/>
        <v>#N/A</v>
      </c>
      <c r="N101" t="e">
        <f t="shared" si="70"/>
        <v>#N/A</v>
      </c>
      <c r="O101">
        <f t="shared" si="71"/>
        <v>1.0001009999999999</v>
      </c>
      <c r="P101" t="str">
        <f>IF(OR($A101="",INDEX(games!$H:$H,ROW())=""),"",INDEX(games!$H:$H,ROW()))</f>
        <v>Yes</v>
      </c>
      <c r="Q101">
        <f t="shared" si="72"/>
        <v>1.0001009999999999</v>
      </c>
      <c r="T101">
        <f t="shared" si="73"/>
        <v>2024</v>
      </c>
      <c r="U101">
        <f t="shared" si="74"/>
        <v>2025</v>
      </c>
      <c r="V101">
        <f t="shared" si="75"/>
        <v>1</v>
      </c>
      <c r="W101" t="str">
        <f>IF(TRIM(INDEX(connections!$A:$A,ROW()))="","",TRIM(INDEX(connections!$A:$A,ROW())))</f>
        <v>Deep Rock Galactic: Survivor</v>
      </c>
      <c r="X101" t="str">
        <f>IF($W101="","",TRIM(INDEX(connections!$B:$B,ROW())))</f>
        <v>Ball x Pit</v>
      </c>
      <c r="Y101">
        <f t="shared" si="76"/>
        <v>208</v>
      </c>
      <c r="Z101">
        <f t="shared" si="77"/>
        <v>58</v>
      </c>
      <c r="AA101" t="str">
        <f t="shared" si="78"/>
        <v>Yes</v>
      </c>
      <c r="AB101" t="str">
        <f t="shared" si="79"/>
        <v>Yes</v>
      </c>
      <c r="AC101">
        <f t="shared" si="80"/>
        <v>1</v>
      </c>
      <c r="AD101">
        <f t="shared" si="81"/>
        <v>0</v>
      </c>
      <c r="AE101" t="str">
        <f t="shared" si="82"/>
        <v/>
      </c>
      <c r="AG101">
        <f t="shared" si="83"/>
        <v>1</v>
      </c>
      <c r="AH101" t="str">
        <f t="shared" si="84"/>
        <v>Yes</v>
      </c>
      <c r="AI101">
        <f t="shared" si="85"/>
        <v>1</v>
      </c>
      <c r="AJ101">
        <f t="shared" si="86"/>
        <v>1.0001009999999999</v>
      </c>
      <c r="AK101" t="str">
        <f t="shared" si="87"/>
        <v/>
      </c>
      <c r="AL101" t="str">
        <f>IF($A101="","",INDEX(games!$J:$J,ROW())&amp;"")</f>
        <v>https://store.steampowered.com/app/1394130/Breach_Wanderers/</v>
      </c>
      <c r="AM101">
        <f>IF($A101="","",SUMPRODUCT($AO101:$BD101,'Map Analysis'!$AN$2^{0,1,2,3,4,5,6,7,8,9,10,11,12,13,14,15}))</f>
        <v>0</v>
      </c>
      <c r="AN101">
        <f t="shared" si="88"/>
        <v>1.01E-5</v>
      </c>
      <c r="AO101">
        <f t="shared" si="89"/>
        <v>0</v>
      </c>
      <c r="AP101">
        <f t="shared" si="90"/>
        <v>0</v>
      </c>
      <c r="AQ101">
        <f t="shared" si="91"/>
        <v>0</v>
      </c>
      <c r="AR101">
        <f t="shared" si="92"/>
        <v>0</v>
      </c>
      <c r="AS101">
        <f t="shared" si="93"/>
        <v>0</v>
      </c>
      <c r="AT101">
        <f t="shared" si="94"/>
        <v>0</v>
      </c>
      <c r="AU101">
        <f t="shared" si="95"/>
        <v>0</v>
      </c>
      <c r="AV101">
        <f t="shared" si="96"/>
        <v>0</v>
      </c>
      <c r="AW101">
        <f t="shared" si="97"/>
        <v>0</v>
      </c>
      <c r="AX101">
        <f t="shared" si="98"/>
        <v>0</v>
      </c>
      <c r="AY101">
        <f t="shared" si="99"/>
        <v>0</v>
      </c>
      <c r="AZ101">
        <f t="shared" si="100"/>
        <v>0</v>
      </c>
      <c r="BA101">
        <f t="shared" si="101"/>
        <v>0</v>
      </c>
      <c r="BB101">
        <f t="shared" si="102"/>
        <v>0</v>
      </c>
      <c r="BC101">
        <f t="shared" si="103"/>
        <v>0</v>
      </c>
      <c r="BD101">
        <f t="shared" si="104"/>
        <v>0</v>
      </c>
      <c r="BF101">
        <f t="shared" si="105"/>
        <v>2</v>
      </c>
      <c r="BG101">
        <f t="shared" si="106"/>
        <v>0</v>
      </c>
      <c r="BH101">
        <f t="shared" si="107"/>
        <v>0</v>
      </c>
      <c r="BI101">
        <f t="shared" si="108"/>
        <v>0</v>
      </c>
      <c r="BJ101">
        <f t="shared" si="109"/>
        <v>0</v>
      </c>
      <c r="BK101">
        <f t="shared" si="110"/>
        <v>0</v>
      </c>
      <c r="BL101">
        <f t="shared" si="111"/>
        <v>0</v>
      </c>
      <c r="BM101">
        <f t="shared" si="112"/>
        <v>0</v>
      </c>
      <c r="BN101">
        <f t="shared" si="113"/>
        <v>0</v>
      </c>
      <c r="BO101">
        <f t="shared" si="114"/>
        <v>0</v>
      </c>
      <c r="BP101">
        <f t="shared" si="115"/>
        <v>0</v>
      </c>
      <c r="BQ101">
        <f t="shared" si="116"/>
        <v>0</v>
      </c>
      <c r="BR101">
        <f t="shared" si="117"/>
        <v>0</v>
      </c>
      <c r="BS101">
        <f t="shared" si="118"/>
        <v>0</v>
      </c>
      <c r="BT101">
        <f t="shared" si="119"/>
        <v>0</v>
      </c>
    </row>
    <row r="102" spans="1:72" x14ac:dyDescent="0.25">
      <c r="A102" t="str">
        <f>IF(TRIM(INDEX(games!$A:$A,ROW()))="","",TRIM(INDEX(games!$A:$A,ROW())))</f>
        <v>Breachway</v>
      </c>
      <c r="B102">
        <f>IF(OR($A102="",INDEX(games!$B:$B,ROW())=""),"",INDEX(games!$B:$B,ROW()))</f>
        <v>2024</v>
      </c>
      <c r="C102" t="str">
        <f>IF(OR($A102="",INDEX(games!$C:$C,ROW())=""),"",INDEX(games!$C:$C,ROW()))</f>
        <v>Deckbuilder</v>
      </c>
      <c r="D102">
        <f t="shared" si="60"/>
        <v>2</v>
      </c>
      <c r="E102">
        <f t="shared" si="61"/>
        <v>3</v>
      </c>
      <c r="F102">
        <f t="shared" si="62"/>
        <v>0</v>
      </c>
      <c r="G102" t="e">
        <f t="shared" si="63"/>
        <v>#N/A</v>
      </c>
      <c r="H102" t="e">
        <f t="shared" si="64"/>
        <v>#N/A</v>
      </c>
      <c r="I102" t="e">
        <f t="shared" si="65"/>
        <v>#N/A</v>
      </c>
      <c r="J102" t="e">
        <f t="shared" si="66"/>
        <v>#N/A</v>
      </c>
      <c r="K102">
        <f t="shared" si="67"/>
        <v>2024</v>
      </c>
      <c r="L102">
        <f t="shared" si="68"/>
        <v>3</v>
      </c>
      <c r="M102" t="e">
        <f t="shared" si="69"/>
        <v>#N/A</v>
      </c>
      <c r="N102" t="e">
        <f t="shared" si="70"/>
        <v>#N/A</v>
      </c>
      <c r="O102">
        <f t="shared" si="71"/>
        <v>2.000102</v>
      </c>
      <c r="P102" t="str">
        <f>IF(OR($A102="",INDEX(games!$H:$H,ROW())=""),"",INDEX(games!$H:$H,ROW()))</f>
        <v>Yes</v>
      </c>
      <c r="Q102">
        <f t="shared" si="72"/>
        <v>2.000102</v>
      </c>
      <c r="T102">
        <f t="shared" si="73"/>
        <v>2021</v>
      </c>
      <c r="U102">
        <f t="shared" si="74"/>
        <v>2025</v>
      </c>
      <c r="V102">
        <f t="shared" si="75"/>
        <v>4</v>
      </c>
      <c r="W102" t="str">
        <f>IF(TRIM(INDEX(connections!$A:$A,ROW()))="","",TRIM(INDEX(connections!$A:$A,ROW())))</f>
        <v>Vampire Survivors</v>
      </c>
      <c r="X102" t="str">
        <f>IF($W102="","",TRIM(INDEX(connections!$B:$B,ROW())))</f>
        <v>Ball x Pit</v>
      </c>
      <c r="Y102">
        <f t="shared" si="76"/>
        <v>941</v>
      </c>
      <c r="Z102">
        <f t="shared" si="77"/>
        <v>58</v>
      </c>
      <c r="AA102" t="str">
        <f t="shared" si="78"/>
        <v>Yes</v>
      </c>
      <c r="AB102" t="str">
        <f t="shared" si="79"/>
        <v>Yes</v>
      </c>
      <c r="AC102">
        <f t="shared" si="80"/>
        <v>1</v>
      </c>
      <c r="AD102">
        <f t="shared" si="81"/>
        <v>0</v>
      </c>
      <c r="AE102" t="str">
        <f t="shared" si="82"/>
        <v/>
      </c>
      <c r="AG102">
        <f t="shared" si="83"/>
        <v>2</v>
      </c>
      <c r="AH102" t="str">
        <f t="shared" si="84"/>
        <v>Yes</v>
      </c>
      <c r="AI102">
        <f t="shared" si="85"/>
        <v>2</v>
      </c>
      <c r="AJ102">
        <f t="shared" si="86"/>
        <v>2.000102</v>
      </c>
      <c r="AK102" t="str">
        <f t="shared" si="87"/>
        <v/>
      </c>
      <c r="AL102" t="str">
        <f>IF($A102="","",INDEX(games!$J:$J,ROW())&amp;"")</f>
        <v>https://store.steampowered.com/app/2118810/Breachway/</v>
      </c>
      <c r="AM102">
        <f>IF($A102="","",SUMPRODUCT($AO102:$BD102,'Map Analysis'!$AN$2^{0,1,2,3,4,5,6,7,8,9,10,11,12,13,14,15}))</f>
        <v>0</v>
      </c>
      <c r="AN102">
        <f t="shared" si="88"/>
        <v>1.0200000000000001E-5</v>
      </c>
      <c r="AO102">
        <f t="shared" si="89"/>
        <v>0</v>
      </c>
      <c r="AP102">
        <f t="shared" si="90"/>
        <v>0</v>
      </c>
      <c r="AQ102">
        <f t="shared" si="91"/>
        <v>0</v>
      </c>
      <c r="AR102">
        <f t="shared" si="92"/>
        <v>0</v>
      </c>
      <c r="AS102">
        <f t="shared" si="93"/>
        <v>0</v>
      </c>
      <c r="AT102">
        <f t="shared" si="94"/>
        <v>0</v>
      </c>
      <c r="AU102">
        <f t="shared" si="95"/>
        <v>0</v>
      </c>
      <c r="AV102">
        <f t="shared" si="96"/>
        <v>0</v>
      </c>
      <c r="AW102">
        <f t="shared" si="97"/>
        <v>0</v>
      </c>
      <c r="AX102">
        <f t="shared" si="98"/>
        <v>0</v>
      </c>
      <c r="AY102">
        <f t="shared" si="99"/>
        <v>0</v>
      </c>
      <c r="AZ102">
        <f t="shared" si="100"/>
        <v>0</v>
      </c>
      <c r="BA102">
        <f t="shared" si="101"/>
        <v>0</v>
      </c>
      <c r="BB102">
        <f t="shared" si="102"/>
        <v>0</v>
      </c>
      <c r="BC102">
        <f t="shared" si="103"/>
        <v>0</v>
      </c>
      <c r="BD102">
        <f t="shared" si="104"/>
        <v>0</v>
      </c>
      <c r="BF102">
        <f t="shared" si="105"/>
        <v>2</v>
      </c>
      <c r="BG102">
        <f t="shared" si="106"/>
        <v>0</v>
      </c>
      <c r="BH102">
        <f t="shared" si="107"/>
        <v>0</v>
      </c>
      <c r="BI102">
        <f t="shared" si="108"/>
        <v>0</v>
      </c>
      <c r="BJ102">
        <f t="shared" si="109"/>
        <v>0</v>
      </c>
      <c r="BK102">
        <f t="shared" si="110"/>
        <v>0</v>
      </c>
      <c r="BL102">
        <f t="shared" si="111"/>
        <v>0</v>
      </c>
      <c r="BM102">
        <f t="shared" si="112"/>
        <v>0</v>
      </c>
      <c r="BN102">
        <f t="shared" si="113"/>
        <v>0</v>
      </c>
      <c r="BO102">
        <f t="shared" si="114"/>
        <v>0</v>
      </c>
      <c r="BP102">
        <f t="shared" si="115"/>
        <v>0</v>
      </c>
      <c r="BQ102">
        <f t="shared" si="116"/>
        <v>0</v>
      </c>
      <c r="BR102">
        <f t="shared" si="117"/>
        <v>0</v>
      </c>
      <c r="BS102">
        <f t="shared" si="118"/>
        <v>0</v>
      </c>
      <c r="BT102">
        <f t="shared" si="119"/>
        <v>0</v>
      </c>
    </row>
    <row r="103" spans="1:72" x14ac:dyDescent="0.25">
      <c r="A103" t="str">
        <f>IF(TRIM(INDEX(games!$A:$A,ROW()))="","",TRIM(INDEX(games!$A:$A,ROW())))</f>
        <v>Brew</v>
      </c>
      <c r="B103">
        <f>IF(OR($A103="",INDEX(games!$B:$B,ROW())=""),"",INDEX(games!$B:$B,ROW()))</f>
        <v>2025</v>
      </c>
      <c r="C103" t="str">
        <f>IF(OR($A103="",INDEX(games!$C:$C,ROW())=""),"",INDEX(games!$C:$C,ROW()))</f>
        <v>Action</v>
      </c>
      <c r="D103">
        <f t="shared" si="60"/>
        <v>3</v>
      </c>
      <c r="E103">
        <f t="shared" si="61"/>
        <v>1</v>
      </c>
      <c r="F103">
        <f t="shared" si="62"/>
        <v>1</v>
      </c>
      <c r="G103">
        <f t="shared" si="63"/>
        <v>2025</v>
      </c>
      <c r="H103">
        <f t="shared" si="64"/>
        <v>1.0229999999999999</v>
      </c>
      <c r="I103" t="e">
        <f t="shared" si="65"/>
        <v>#N/A</v>
      </c>
      <c r="J103" t="e">
        <f t="shared" si="66"/>
        <v>#N/A</v>
      </c>
      <c r="K103" t="e">
        <f t="shared" si="67"/>
        <v>#N/A</v>
      </c>
      <c r="L103" t="e">
        <f t="shared" si="68"/>
        <v>#N/A</v>
      </c>
      <c r="M103" t="e">
        <f t="shared" si="69"/>
        <v>#N/A</v>
      </c>
      <c r="N103" t="e">
        <f t="shared" si="70"/>
        <v>#N/A</v>
      </c>
      <c r="O103">
        <f t="shared" si="71"/>
        <v>3.0001030000000002</v>
      </c>
      <c r="P103" t="str">
        <f>IF(OR($A103="",INDEX(games!$H:$H,ROW())=""),"",INDEX(games!$H:$H,ROW()))</f>
        <v/>
      </c>
      <c r="Q103" t="str">
        <f t="shared" si="72"/>
        <v/>
      </c>
      <c r="T103">
        <f t="shared" si="73"/>
        <v>2021</v>
      </c>
      <c r="U103">
        <f t="shared" si="74"/>
        <v>2024</v>
      </c>
      <c r="V103">
        <f t="shared" si="75"/>
        <v>3</v>
      </c>
      <c r="W103" t="str">
        <f>IF(TRIM(INDEX(connections!$A:$A,ROW()))="","",TRIM(INDEX(connections!$A:$A,ROW())))</f>
        <v>Luck be a Landlord</v>
      </c>
      <c r="X103" t="str">
        <f>IF($W103="","",TRIM(INDEX(connections!$B:$B,ROW())))</f>
        <v>Ballionaire</v>
      </c>
      <c r="Y103">
        <f t="shared" si="76"/>
        <v>484</v>
      </c>
      <c r="Z103">
        <f t="shared" si="77"/>
        <v>59</v>
      </c>
      <c r="AA103" t="str">
        <f t="shared" si="78"/>
        <v>Yes</v>
      </c>
      <c r="AB103" t="str">
        <f t="shared" si="79"/>
        <v>Yes</v>
      </c>
      <c r="AC103">
        <f t="shared" si="80"/>
        <v>1</v>
      </c>
      <c r="AD103">
        <f t="shared" si="81"/>
        <v>0</v>
      </c>
      <c r="AE103" t="str">
        <f t="shared" si="82"/>
        <v/>
      </c>
      <c r="AG103">
        <f t="shared" si="83"/>
        <v>3</v>
      </c>
      <c r="AH103" t="str">
        <f t="shared" si="84"/>
        <v/>
      </c>
      <c r="AI103" t="str">
        <f t="shared" si="85"/>
        <v/>
      </c>
      <c r="AJ103" t="str">
        <f t="shared" si="86"/>
        <v/>
      </c>
      <c r="AK103">
        <f t="shared" si="87"/>
        <v>3.0001030000000002</v>
      </c>
      <c r="AL103" t="str">
        <f>IF($A103="","",INDEX(games!$J:$J,ROW())&amp;"")</f>
        <v/>
      </c>
      <c r="AM103">
        <f>IF($A103="","",SUMPRODUCT($AO103:$BD103,'Map Analysis'!$AN$2^{0,1,2,3,4,5,6,7,8,9,10,11,12,13,14,15}))</f>
        <v>0</v>
      </c>
      <c r="AN103">
        <f t="shared" si="88"/>
        <v>1.03E-5</v>
      </c>
      <c r="AO103">
        <f t="shared" si="89"/>
        <v>0</v>
      </c>
      <c r="AP103">
        <f t="shared" si="90"/>
        <v>0</v>
      </c>
      <c r="AQ103">
        <f t="shared" si="91"/>
        <v>0</v>
      </c>
      <c r="AR103">
        <f t="shared" si="92"/>
        <v>0</v>
      </c>
      <c r="AS103">
        <f t="shared" si="93"/>
        <v>0</v>
      </c>
      <c r="AT103">
        <f t="shared" si="94"/>
        <v>0</v>
      </c>
      <c r="AU103">
        <f t="shared" si="95"/>
        <v>0</v>
      </c>
      <c r="AV103">
        <f t="shared" si="96"/>
        <v>0</v>
      </c>
      <c r="AW103">
        <f t="shared" si="97"/>
        <v>0</v>
      </c>
      <c r="AX103">
        <f t="shared" si="98"/>
        <v>0</v>
      </c>
      <c r="AY103">
        <f t="shared" si="99"/>
        <v>0</v>
      </c>
      <c r="AZ103">
        <f t="shared" si="100"/>
        <v>0</v>
      </c>
      <c r="BA103">
        <f t="shared" si="101"/>
        <v>0</v>
      </c>
      <c r="BB103">
        <f t="shared" si="102"/>
        <v>0</v>
      </c>
      <c r="BC103">
        <f t="shared" si="103"/>
        <v>0</v>
      </c>
      <c r="BD103">
        <f t="shared" si="104"/>
        <v>0</v>
      </c>
      <c r="BF103">
        <f t="shared" si="105"/>
        <v>3</v>
      </c>
      <c r="BG103">
        <f t="shared" si="106"/>
        <v>0</v>
      </c>
      <c r="BH103">
        <f t="shared" si="107"/>
        <v>0</v>
      </c>
      <c r="BI103">
        <f t="shared" si="108"/>
        <v>0</v>
      </c>
      <c r="BJ103">
        <f t="shared" si="109"/>
        <v>0</v>
      </c>
      <c r="BK103">
        <f t="shared" si="110"/>
        <v>0</v>
      </c>
      <c r="BL103">
        <f t="shared" si="111"/>
        <v>0</v>
      </c>
      <c r="BM103">
        <f t="shared" si="112"/>
        <v>0</v>
      </c>
      <c r="BN103">
        <f t="shared" si="113"/>
        <v>0</v>
      </c>
      <c r="BO103">
        <f t="shared" si="114"/>
        <v>0</v>
      </c>
      <c r="BP103">
        <f t="shared" si="115"/>
        <v>0</v>
      </c>
      <c r="BQ103">
        <f t="shared" si="116"/>
        <v>0</v>
      </c>
      <c r="BR103">
        <f t="shared" si="117"/>
        <v>0</v>
      </c>
      <c r="BS103">
        <f t="shared" si="118"/>
        <v>0</v>
      </c>
      <c r="BT103">
        <f t="shared" si="119"/>
        <v>0</v>
      </c>
    </row>
    <row r="104" spans="1:72" x14ac:dyDescent="0.25">
      <c r="A104" t="str">
        <f>IF(TRIM(INDEX(games!$A:$A,ROW()))="","",TRIM(INDEX(games!$A:$A,ROW())))</f>
        <v>Brogue</v>
      </c>
      <c r="B104">
        <f>IF(OR($A104="",INDEX(games!$B:$B,ROW())=""),"",INDEX(games!$B:$B,ROW()))</f>
        <v>2009</v>
      </c>
      <c r="C104" t="str">
        <f>IF(OR($A104="",INDEX(games!$C:$C,ROW())=""),"",INDEX(games!$C:$C,ROW()))</f>
        <v>Traditional</v>
      </c>
      <c r="D104">
        <f t="shared" si="60"/>
        <v>11</v>
      </c>
      <c r="E104">
        <f t="shared" si="61"/>
        <v>4</v>
      </c>
      <c r="F104">
        <f t="shared" si="62"/>
        <v>2</v>
      </c>
      <c r="G104" t="e">
        <f t="shared" si="63"/>
        <v>#N/A</v>
      </c>
      <c r="H104" t="e">
        <f t="shared" si="64"/>
        <v>#N/A</v>
      </c>
      <c r="I104" t="e">
        <f t="shared" si="65"/>
        <v>#N/A</v>
      </c>
      <c r="J104" t="e">
        <f t="shared" si="66"/>
        <v>#N/A</v>
      </c>
      <c r="K104" t="e">
        <f t="shared" si="67"/>
        <v>#N/A</v>
      </c>
      <c r="L104" t="e">
        <f t="shared" si="68"/>
        <v>#N/A</v>
      </c>
      <c r="M104">
        <f t="shared" si="69"/>
        <v>2009</v>
      </c>
      <c r="N104">
        <f t="shared" si="70"/>
        <v>4.0460000000000003</v>
      </c>
      <c r="O104">
        <f t="shared" si="71"/>
        <v>11.000104</v>
      </c>
      <c r="P104" t="str">
        <f>IF(OR($A104="",INDEX(games!$H:$H,ROW())=""),"",INDEX(games!$H:$H,ROW()))</f>
        <v>Yes</v>
      </c>
      <c r="Q104">
        <f t="shared" si="72"/>
        <v>11.000104</v>
      </c>
      <c r="T104">
        <f t="shared" si="73"/>
        <v>2017</v>
      </c>
      <c r="U104">
        <f t="shared" si="74"/>
        <v>2020</v>
      </c>
      <c r="V104">
        <f t="shared" si="75"/>
        <v>3</v>
      </c>
      <c r="W104" t="str">
        <f>IF(TRIM(INDEX(connections!$A:$A,ROW()))="","",TRIM(INDEX(connections!$A:$A,ROW())))</f>
        <v>Slay the Spire</v>
      </c>
      <c r="X104" t="str">
        <f>IF($W104="","",TRIM(INDEX(connections!$B:$B,ROW())))</f>
        <v>Banners of Ruin</v>
      </c>
      <c r="Y104">
        <f t="shared" si="76"/>
        <v>772</v>
      </c>
      <c r="Z104">
        <f t="shared" si="77"/>
        <v>60</v>
      </c>
      <c r="AA104" t="str">
        <f t="shared" si="78"/>
        <v>Yes</v>
      </c>
      <c r="AB104" t="str">
        <f t="shared" si="79"/>
        <v>Yes</v>
      </c>
      <c r="AC104">
        <f t="shared" si="80"/>
        <v>1</v>
      </c>
      <c r="AD104">
        <f t="shared" si="81"/>
        <v>0</v>
      </c>
      <c r="AE104" t="str">
        <f t="shared" si="82"/>
        <v/>
      </c>
      <c r="AG104">
        <f t="shared" si="83"/>
        <v>9</v>
      </c>
      <c r="AH104" t="str">
        <f t="shared" si="84"/>
        <v>Yes</v>
      </c>
      <c r="AI104">
        <f t="shared" si="85"/>
        <v>9</v>
      </c>
      <c r="AJ104">
        <f t="shared" si="86"/>
        <v>9.0001040000000003</v>
      </c>
      <c r="AK104" t="str">
        <f t="shared" si="87"/>
        <v/>
      </c>
      <c r="AL104" t="str">
        <f>IF($A104="","",INDEX(games!$J:$J,ROW())&amp;"")</f>
        <v/>
      </c>
      <c r="AM104">
        <f>IF($A104="","",SUMPRODUCT($AO104:$BD104,'Map Analysis'!$AN$2^{0,1,2,3,4,5,6,7,8,9,10,11,12,13,14,15}))</f>
        <v>15.375</v>
      </c>
      <c r="AN104">
        <f t="shared" si="88"/>
        <v>15.375010400000001</v>
      </c>
      <c r="AO104">
        <f t="shared" si="89"/>
        <v>10</v>
      </c>
      <c r="AP104">
        <f t="shared" si="90"/>
        <v>9</v>
      </c>
      <c r="AQ104">
        <f t="shared" si="91"/>
        <v>3</v>
      </c>
      <c r="AR104">
        <f t="shared" si="92"/>
        <v>1</v>
      </c>
      <c r="AS104">
        <f t="shared" si="93"/>
        <v>0</v>
      </c>
      <c r="AT104">
        <f t="shared" si="94"/>
        <v>0</v>
      </c>
      <c r="AU104">
        <f t="shared" si="95"/>
        <v>0</v>
      </c>
      <c r="AV104">
        <f t="shared" si="96"/>
        <v>0</v>
      </c>
      <c r="AW104">
        <f t="shared" si="97"/>
        <v>0</v>
      </c>
      <c r="AX104">
        <f t="shared" si="98"/>
        <v>0</v>
      </c>
      <c r="AY104">
        <f t="shared" si="99"/>
        <v>0</v>
      </c>
      <c r="AZ104">
        <f t="shared" si="100"/>
        <v>0</v>
      </c>
      <c r="BA104">
        <f t="shared" si="101"/>
        <v>0</v>
      </c>
      <c r="BB104">
        <f t="shared" si="102"/>
        <v>0</v>
      </c>
      <c r="BC104">
        <f t="shared" si="103"/>
        <v>0</v>
      </c>
      <c r="BD104">
        <f t="shared" si="104"/>
        <v>0</v>
      </c>
      <c r="BF104">
        <f t="shared" si="105"/>
        <v>0</v>
      </c>
      <c r="BG104">
        <f t="shared" si="106"/>
        <v>0</v>
      </c>
      <c r="BH104">
        <f t="shared" si="107"/>
        <v>0</v>
      </c>
      <c r="BI104">
        <f t="shared" si="108"/>
        <v>0</v>
      </c>
      <c r="BJ104">
        <f t="shared" si="109"/>
        <v>0</v>
      </c>
      <c r="BK104">
        <f t="shared" si="110"/>
        <v>0</v>
      </c>
      <c r="BL104">
        <f t="shared" si="111"/>
        <v>0</v>
      </c>
      <c r="BM104">
        <f t="shared" si="112"/>
        <v>0</v>
      </c>
      <c r="BN104">
        <f t="shared" si="113"/>
        <v>0</v>
      </c>
      <c r="BO104">
        <f t="shared" si="114"/>
        <v>0</v>
      </c>
      <c r="BP104">
        <f t="shared" si="115"/>
        <v>0</v>
      </c>
      <c r="BQ104">
        <f t="shared" si="116"/>
        <v>0</v>
      </c>
      <c r="BR104">
        <f t="shared" si="117"/>
        <v>0</v>
      </c>
      <c r="BS104">
        <f t="shared" si="118"/>
        <v>0</v>
      </c>
      <c r="BT104">
        <f t="shared" si="119"/>
        <v>0</v>
      </c>
    </row>
    <row r="105" spans="1:72" x14ac:dyDescent="0.25">
      <c r="A105" t="str">
        <f>IF(TRIM(INDEX(games!$A:$A,ROW()))="","",TRIM(INDEX(games!$A:$A,ROW())))</f>
        <v>BroomSweeper</v>
      </c>
      <c r="B105">
        <f>IF(OR($A105="",INDEX(games!$B:$B,ROW())=""),"",INDEX(games!$B:$B,ROW()))</f>
        <v>2026</v>
      </c>
      <c r="C105" t="str">
        <f>IF(OR($A105="",INDEX(games!$C:$C,ROW())=""),"",INDEX(games!$C:$C,ROW()))</f>
        <v>Strategy</v>
      </c>
      <c r="D105">
        <f t="shared" si="60"/>
        <v>4</v>
      </c>
      <c r="E105">
        <f t="shared" si="61"/>
        <v>2</v>
      </c>
      <c r="F105">
        <f t="shared" si="62"/>
        <v>3</v>
      </c>
      <c r="G105" t="e">
        <f t="shared" si="63"/>
        <v>#N/A</v>
      </c>
      <c r="H105" t="e">
        <f t="shared" si="64"/>
        <v>#N/A</v>
      </c>
      <c r="I105">
        <f t="shared" si="65"/>
        <v>2026</v>
      </c>
      <c r="J105">
        <f t="shared" si="66"/>
        <v>2.069</v>
      </c>
      <c r="K105" t="e">
        <f t="shared" si="67"/>
        <v>#N/A</v>
      </c>
      <c r="L105" t="e">
        <f t="shared" si="68"/>
        <v>#N/A</v>
      </c>
      <c r="M105" t="e">
        <f t="shared" si="69"/>
        <v>#N/A</v>
      </c>
      <c r="N105" t="e">
        <f t="shared" si="70"/>
        <v>#N/A</v>
      </c>
      <c r="O105">
        <f t="shared" si="71"/>
        <v>4.0001049999999996</v>
      </c>
      <c r="P105" t="str">
        <f>IF(OR($A105="",INDEX(games!$H:$H,ROW())=""),"",INDEX(games!$H:$H,ROW()))</f>
        <v>Yes</v>
      </c>
      <c r="Q105">
        <f t="shared" si="72"/>
        <v>4.0001049999999996</v>
      </c>
      <c r="T105">
        <f t="shared" si="73"/>
        <v>2022</v>
      </c>
      <c r="U105">
        <f t="shared" si="74"/>
        <v>2026</v>
      </c>
      <c r="V105">
        <f t="shared" si="75"/>
        <v>4</v>
      </c>
      <c r="W105" t="str">
        <f>IF(TRIM(INDEX(connections!$A:$A,ROW()))="","",TRIM(INDEX(connections!$A:$A,ROW())))</f>
        <v>Backpack Hero</v>
      </c>
      <c r="X105" t="str">
        <f>IF($W105="","",TRIM(INDEX(connections!$B:$B,ROW())))</f>
        <v>Barda</v>
      </c>
      <c r="Y105">
        <f t="shared" si="76"/>
        <v>54</v>
      </c>
      <c r="Z105">
        <f t="shared" si="77"/>
        <v>61</v>
      </c>
      <c r="AA105" t="str">
        <f t="shared" si="78"/>
        <v>Yes</v>
      </c>
      <c r="AB105" t="str">
        <f t="shared" si="79"/>
        <v/>
      </c>
      <c r="AC105" t="str">
        <f t="shared" si="80"/>
        <v/>
      </c>
      <c r="AD105">
        <f t="shared" si="81"/>
        <v>1</v>
      </c>
      <c r="AE105" t="str">
        <f t="shared" si="82"/>
        <v/>
      </c>
      <c r="AG105">
        <f t="shared" si="83"/>
        <v>3</v>
      </c>
      <c r="AH105" t="str">
        <f t="shared" si="84"/>
        <v>Yes</v>
      </c>
      <c r="AI105">
        <f t="shared" si="85"/>
        <v>3</v>
      </c>
      <c r="AJ105">
        <f t="shared" si="86"/>
        <v>3.000105</v>
      </c>
      <c r="AK105" t="str">
        <f t="shared" si="87"/>
        <v/>
      </c>
      <c r="AL105" t="str">
        <f>IF($A105="","",INDEX(games!$J:$J,ROW())&amp;"")</f>
        <v>https://store.steampowered.com/app/3473250/BroomSweeper/</v>
      </c>
      <c r="AM105">
        <f>IF($A105="","",SUMPRODUCT($AO105:$BD105,'Map Analysis'!$AN$2^{0,1,2,3,4,5,6,7,8,9,10,11,12,13,14,15}))</f>
        <v>0</v>
      </c>
      <c r="AN105">
        <f t="shared" si="88"/>
        <v>1.0499999999999999E-5</v>
      </c>
      <c r="AO105">
        <f t="shared" si="89"/>
        <v>0</v>
      </c>
      <c r="AP105">
        <f t="shared" si="90"/>
        <v>0</v>
      </c>
      <c r="AQ105">
        <f t="shared" si="91"/>
        <v>0</v>
      </c>
      <c r="AR105">
        <f t="shared" si="92"/>
        <v>0</v>
      </c>
      <c r="AS105">
        <f t="shared" si="93"/>
        <v>0</v>
      </c>
      <c r="AT105">
        <f t="shared" si="94"/>
        <v>0</v>
      </c>
      <c r="AU105">
        <f t="shared" si="95"/>
        <v>0</v>
      </c>
      <c r="AV105">
        <f t="shared" si="96"/>
        <v>0</v>
      </c>
      <c r="AW105">
        <f t="shared" si="97"/>
        <v>0</v>
      </c>
      <c r="AX105">
        <f t="shared" si="98"/>
        <v>0</v>
      </c>
      <c r="AY105">
        <f t="shared" si="99"/>
        <v>0</v>
      </c>
      <c r="AZ105">
        <f t="shared" si="100"/>
        <v>0</v>
      </c>
      <c r="BA105">
        <f t="shared" si="101"/>
        <v>0</v>
      </c>
      <c r="BB105">
        <f t="shared" si="102"/>
        <v>0</v>
      </c>
      <c r="BC105">
        <f t="shared" si="103"/>
        <v>0</v>
      </c>
      <c r="BD105">
        <f t="shared" si="104"/>
        <v>0</v>
      </c>
      <c r="BF105">
        <f t="shared" si="105"/>
        <v>0</v>
      </c>
      <c r="BG105">
        <f t="shared" si="106"/>
        <v>0</v>
      </c>
      <c r="BH105">
        <f t="shared" si="107"/>
        <v>0</v>
      </c>
      <c r="BI105">
        <f t="shared" si="108"/>
        <v>0</v>
      </c>
      <c r="BJ105">
        <f t="shared" si="109"/>
        <v>0</v>
      </c>
      <c r="BK105">
        <f t="shared" si="110"/>
        <v>0</v>
      </c>
      <c r="BL105">
        <f t="shared" si="111"/>
        <v>0</v>
      </c>
      <c r="BM105">
        <f t="shared" si="112"/>
        <v>0</v>
      </c>
      <c r="BN105">
        <f t="shared" si="113"/>
        <v>0</v>
      </c>
      <c r="BO105">
        <f t="shared" si="114"/>
        <v>0</v>
      </c>
      <c r="BP105">
        <f t="shared" si="115"/>
        <v>0</v>
      </c>
      <c r="BQ105">
        <f t="shared" si="116"/>
        <v>0</v>
      </c>
      <c r="BR105">
        <f t="shared" si="117"/>
        <v>0</v>
      </c>
      <c r="BS105">
        <f t="shared" si="118"/>
        <v>0</v>
      </c>
      <c r="BT105">
        <f t="shared" si="119"/>
        <v>0</v>
      </c>
    </row>
    <row r="106" spans="1:72" x14ac:dyDescent="0.25">
      <c r="A106" t="str">
        <f>IF(TRIM(INDEX(games!$A:$A,ROW()))="","",TRIM(INDEX(games!$A:$A,ROW())))</f>
        <v>Brotato</v>
      </c>
      <c r="B106">
        <f>IF(OR($A106="",INDEX(games!$B:$B,ROW())=""),"",INDEX(games!$B:$B,ROW()))</f>
        <v>2022</v>
      </c>
      <c r="C106" t="str">
        <f>IF(OR($A106="",INDEX(games!$C:$C,ROW())=""),"",INDEX(games!$C:$C,ROW()))</f>
        <v>Action</v>
      </c>
      <c r="D106">
        <f t="shared" si="60"/>
        <v>22</v>
      </c>
      <c r="E106">
        <f t="shared" si="61"/>
        <v>1</v>
      </c>
      <c r="F106">
        <f t="shared" si="62"/>
        <v>4</v>
      </c>
      <c r="G106">
        <f t="shared" si="63"/>
        <v>2022</v>
      </c>
      <c r="H106">
        <f t="shared" si="64"/>
        <v>1.0920000000000001</v>
      </c>
      <c r="I106" t="e">
        <f t="shared" si="65"/>
        <v>#N/A</v>
      </c>
      <c r="J106" t="e">
        <f t="shared" si="66"/>
        <v>#N/A</v>
      </c>
      <c r="K106" t="e">
        <f t="shared" si="67"/>
        <v>#N/A</v>
      </c>
      <c r="L106" t="e">
        <f t="shared" si="68"/>
        <v>#N/A</v>
      </c>
      <c r="M106" t="e">
        <f t="shared" si="69"/>
        <v>#N/A</v>
      </c>
      <c r="N106" t="e">
        <f t="shared" si="70"/>
        <v>#N/A</v>
      </c>
      <c r="O106">
        <f t="shared" si="71"/>
        <v>22.000105999999999</v>
      </c>
      <c r="P106" t="str">
        <f>IF(OR($A106="",INDEX(games!$H:$H,ROW())=""),"",INDEX(games!$H:$H,ROW()))</f>
        <v>Yes</v>
      </c>
      <c r="Q106">
        <f t="shared" si="72"/>
        <v>22.000105999999999</v>
      </c>
      <c r="T106">
        <f t="shared" si="73"/>
        <v>2017</v>
      </c>
      <c r="U106">
        <f t="shared" si="74"/>
        <v>2026</v>
      </c>
      <c r="V106">
        <f t="shared" si="75"/>
        <v>9</v>
      </c>
      <c r="W106" t="str">
        <f>IF(TRIM(INDEX(connections!$A:$A,ROW()))="","",TRIM(INDEX(connections!$A:$A,ROW())))</f>
        <v>Slay the Spire</v>
      </c>
      <c r="X106" t="str">
        <f>IF($W106="","",TRIM(INDEX(connections!$B:$B,ROW())))</f>
        <v>Barda</v>
      </c>
      <c r="Y106">
        <f t="shared" si="76"/>
        <v>772</v>
      </c>
      <c r="Z106">
        <f t="shared" si="77"/>
        <v>61</v>
      </c>
      <c r="AA106" t="str">
        <f t="shared" si="78"/>
        <v>Yes</v>
      </c>
      <c r="AB106" t="str">
        <f t="shared" si="79"/>
        <v/>
      </c>
      <c r="AC106" t="str">
        <f t="shared" si="80"/>
        <v/>
      </c>
      <c r="AD106">
        <f t="shared" si="81"/>
        <v>1</v>
      </c>
      <c r="AE106" t="str">
        <f t="shared" si="82"/>
        <v/>
      </c>
      <c r="AG106">
        <f t="shared" si="83"/>
        <v>12</v>
      </c>
      <c r="AH106" t="str">
        <f t="shared" si="84"/>
        <v>Yes</v>
      </c>
      <c r="AI106">
        <f t="shared" si="85"/>
        <v>12</v>
      </c>
      <c r="AJ106">
        <f t="shared" si="86"/>
        <v>12.000106000000001</v>
      </c>
      <c r="AK106" t="str">
        <f t="shared" si="87"/>
        <v/>
      </c>
      <c r="AL106" t="str">
        <f>IF($A106="","",INDEX(games!$J:$J,ROW())&amp;"")</f>
        <v>https://store.steampowered.com/app/1942280/Brotato/</v>
      </c>
      <c r="AM106">
        <f>IF($A106="","",SUMPRODUCT($AO106:$BD106,'Map Analysis'!$AN$2^{0,1,2,3,4,5,6,7,8,9,10,11,12,13,14,15}))</f>
        <v>21</v>
      </c>
      <c r="AN106">
        <f t="shared" si="88"/>
        <v>21.0000106</v>
      </c>
      <c r="AO106">
        <f t="shared" si="89"/>
        <v>20</v>
      </c>
      <c r="AP106">
        <f t="shared" si="90"/>
        <v>2</v>
      </c>
      <c r="AQ106">
        <f t="shared" si="91"/>
        <v>0</v>
      </c>
      <c r="AR106">
        <f t="shared" si="92"/>
        <v>0</v>
      </c>
      <c r="AS106">
        <f t="shared" si="93"/>
        <v>0</v>
      </c>
      <c r="AT106">
        <f t="shared" si="94"/>
        <v>0</v>
      </c>
      <c r="AU106">
        <f t="shared" si="95"/>
        <v>0</v>
      </c>
      <c r="AV106">
        <f t="shared" si="96"/>
        <v>0</v>
      </c>
      <c r="AW106">
        <f t="shared" si="97"/>
        <v>0</v>
      </c>
      <c r="AX106">
        <f t="shared" si="98"/>
        <v>0</v>
      </c>
      <c r="AY106">
        <f t="shared" si="99"/>
        <v>0</v>
      </c>
      <c r="AZ106">
        <f t="shared" si="100"/>
        <v>0</v>
      </c>
      <c r="BA106">
        <f t="shared" si="101"/>
        <v>0</v>
      </c>
      <c r="BB106">
        <f t="shared" si="102"/>
        <v>0</v>
      </c>
      <c r="BC106">
        <f t="shared" si="103"/>
        <v>0</v>
      </c>
      <c r="BD106">
        <f t="shared" si="104"/>
        <v>0</v>
      </c>
      <c r="BF106">
        <f t="shared" si="105"/>
        <v>0</v>
      </c>
      <c r="BG106">
        <f t="shared" si="106"/>
        <v>0</v>
      </c>
      <c r="BH106">
        <f t="shared" si="107"/>
        <v>0</v>
      </c>
      <c r="BI106">
        <f t="shared" si="108"/>
        <v>0</v>
      </c>
      <c r="BJ106">
        <f t="shared" si="109"/>
        <v>0</v>
      </c>
      <c r="BK106">
        <f t="shared" si="110"/>
        <v>0</v>
      </c>
      <c r="BL106">
        <f t="shared" si="111"/>
        <v>0</v>
      </c>
      <c r="BM106">
        <f t="shared" si="112"/>
        <v>0</v>
      </c>
      <c r="BN106">
        <f t="shared" si="113"/>
        <v>0</v>
      </c>
      <c r="BO106">
        <f t="shared" si="114"/>
        <v>0</v>
      </c>
      <c r="BP106">
        <f t="shared" si="115"/>
        <v>0</v>
      </c>
      <c r="BQ106">
        <f t="shared" si="116"/>
        <v>0</v>
      </c>
      <c r="BR106">
        <f t="shared" si="117"/>
        <v>0</v>
      </c>
      <c r="BS106">
        <f t="shared" si="118"/>
        <v>0</v>
      </c>
      <c r="BT106">
        <f t="shared" si="119"/>
        <v>0</v>
      </c>
    </row>
    <row r="107" spans="1:72" x14ac:dyDescent="0.25">
      <c r="A107" t="str">
        <f>IF(TRIM(INDEX(games!$A:$A,ROW()))="","",TRIM(INDEX(games!$A:$A,ROW())))</f>
        <v>Brutal Orchestra</v>
      </c>
      <c r="B107">
        <f>IF(OR($A107="",INDEX(games!$B:$B,ROW())=""),"",INDEX(games!$B:$B,ROW()))</f>
        <v>2021</v>
      </c>
      <c r="C107" t="str">
        <f>IF(OR($A107="",INDEX(games!$C:$C,ROW())=""),"",INDEX(games!$C:$C,ROW()))</f>
        <v>Strategy</v>
      </c>
      <c r="D107">
        <f t="shared" si="60"/>
        <v>3</v>
      </c>
      <c r="E107">
        <f t="shared" si="61"/>
        <v>2</v>
      </c>
      <c r="F107">
        <f t="shared" si="62"/>
        <v>5</v>
      </c>
      <c r="G107" t="e">
        <f t="shared" si="63"/>
        <v>#N/A</v>
      </c>
      <c r="H107" t="e">
        <f t="shared" si="64"/>
        <v>#N/A</v>
      </c>
      <c r="I107">
        <f t="shared" si="65"/>
        <v>2021</v>
      </c>
      <c r="J107">
        <f t="shared" si="66"/>
        <v>2.1150000000000002</v>
      </c>
      <c r="K107" t="e">
        <f t="shared" si="67"/>
        <v>#N/A</v>
      </c>
      <c r="L107" t="e">
        <f t="shared" si="68"/>
        <v>#N/A</v>
      </c>
      <c r="M107" t="e">
        <f t="shared" si="69"/>
        <v>#N/A</v>
      </c>
      <c r="N107" t="e">
        <f t="shared" si="70"/>
        <v>#N/A</v>
      </c>
      <c r="O107">
        <f t="shared" si="71"/>
        <v>3.0001069999999999</v>
      </c>
      <c r="P107" t="str">
        <f>IF(OR($A107="",INDEX(games!$H:$H,ROW())=""),"",INDEX(games!$H:$H,ROW()))</f>
        <v>Yes</v>
      </c>
      <c r="Q107">
        <f t="shared" si="72"/>
        <v>3.0001069999999999</v>
      </c>
      <c r="T107">
        <f t="shared" si="73"/>
        <v>1987</v>
      </c>
      <c r="U107">
        <f t="shared" si="74"/>
        <v>2015</v>
      </c>
      <c r="V107">
        <f t="shared" si="75"/>
        <v>28</v>
      </c>
      <c r="W107" t="str">
        <f>IF(TRIM(INDEX(connections!$A:$A,ROW()))="","",TRIM(INDEX(connections!$A:$A,ROW())))</f>
        <v>NetHack</v>
      </c>
      <c r="X107" t="str">
        <f>IF($W107="","",TRIM(INDEX(connections!$B:$B,ROW())))</f>
        <v>Barony</v>
      </c>
      <c r="Y107">
        <f t="shared" si="76"/>
        <v>558</v>
      </c>
      <c r="Z107">
        <f t="shared" si="77"/>
        <v>62</v>
      </c>
      <c r="AA107" t="str">
        <f t="shared" si="78"/>
        <v>Yes</v>
      </c>
      <c r="AB107" t="str">
        <f t="shared" si="79"/>
        <v>Yes</v>
      </c>
      <c r="AC107">
        <f t="shared" si="80"/>
        <v>1</v>
      </c>
      <c r="AD107">
        <f t="shared" si="81"/>
        <v>1</v>
      </c>
      <c r="AE107" t="str">
        <f t="shared" si="82"/>
        <v/>
      </c>
      <c r="AG107">
        <f t="shared" si="83"/>
        <v>3</v>
      </c>
      <c r="AH107" t="str">
        <f t="shared" si="84"/>
        <v>Yes</v>
      </c>
      <c r="AI107">
        <f t="shared" si="85"/>
        <v>3</v>
      </c>
      <c r="AJ107">
        <f t="shared" si="86"/>
        <v>3.0001069999999999</v>
      </c>
      <c r="AK107" t="str">
        <f t="shared" si="87"/>
        <v/>
      </c>
      <c r="AL107" t="str">
        <f>IF($A107="","",INDEX(games!$J:$J,ROW())&amp;"")</f>
        <v>https://store.steampowered.com/app/1734320/Brutal_Orchestra/</v>
      </c>
      <c r="AM107">
        <f>IF($A107="","",SUMPRODUCT($AO107:$BD107,'Map Analysis'!$AN$2^{0,1,2,3,4,5,6,7,8,9,10,11,12,13,14,15}))</f>
        <v>0</v>
      </c>
      <c r="AN107">
        <f t="shared" si="88"/>
        <v>1.0699999999999999E-5</v>
      </c>
      <c r="AO107">
        <f t="shared" si="89"/>
        <v>0</v>
      </c>
      <c r="AP107">
        <f t="shared" si="90"/>
        <v>0</v>
      </c>
      <c r="AQ107">
        <f t="shared" si="91"/>
        <v>0</v>
      </c>
      <c r="AR107">
        <f t="shared" si="92"/>
        <v>0</v>
      </c>
      <c r="AS107">
        <f t="shared" si="93"/>
        <v>0</v>
      </c>
      <c r="AT107">
        <f t="shared" si="94"/>
        <v>0</v>
      </c>
      <c r="AU107">
        <f t="shared" si="95"/>
        <v>0</v>
      </c>
      <c r="AV107">
        <f t="shared" si="96"/>
        <v>0</v>
      </c>
      <c r="AW107">
        <f t="shared" si="97"/>
        <v>0</v>
      </c>
      <c r="AX107">
        <f t="shared" si="98"/>
        <v>0</v>
      </c>
      <c r="AY107">
        <f t="shared" si="99"/>
        <v>0</v>
      </c>
      <c r="AZ107">
        <f t="shared" si="100"/>
        <v>0</v>
      </c>
      <c r="BA107">
        <f t="shared" si="101"/>
        <v>0</v>
      </c>
      <c r="BB107">
        <f t="shared" si="102"/>
        <v>0</v>
      </c>
      <c r="BC107">
        <f t="shared" si="103"/>
        <v>0</v>
      </c>
      <c r="BD107">
        <f t="shared" si="104"/>
        <v>0</v>
      </c>
      <c r="BF107">
        <f t="shared" si="105"/>
        <v>0</v>
      </c>
      <c r="BG107">
        <f t="shared" si="106"/>
        <v>0</v>
      </c>
      <c r="BH107">
        <f t="shared" si="107"/>
        <v>0</v>
      </c>
      <c r="BI107">
        <f t="shared" si="108"/>
        <v>0</v>
      </c>
      <c r="BJ107">
        <f t="shared" si="109"/>
        <v>0</v>
      </c>
      <c r="BK107">
        <f t="shared" si="110"/>
        <v>0</v>
      </c>
      <c r="BL107">
        <f t="shared" si="111"/>
        <v>0</v>
      </c>
      <c r="BM107">
        <f t="shared" si="112"/>
        <v>0</v>
      </c>
      <c r="BN107">
        <f t="shared" si="113"/>
        <v>0</v>
      </c>
      <c r="BO107">
        <f t="shared" si="114"/>
        <v>0</v>
      </c>
      <c r="BP107">
        <f t="shared" si="115"/>
        <v>0</v>
      </c>
      <c r="BQ107">
        <f t="shared" si="116"/>
        <v>0</v>
      </c>
      <c r="BR107">
        <f t="shared" si="117"/>
        <v>0</v>
      </c>
      <c r="BS107">
        <f t="shared" si="118"/>
        <v>0</v>
      </c>
      <c r="BT107">
        <f t="shared" si="119"/>
        <v>0</v>
      </c>
    </row>
    <row r="108" spans="1:72" x14ac:dyDescent="0.25">
      <c r="A108" t="str">
        <f>IF(TRIM(INDEX(games!$A:$A,ROW()))="","",TRIM(INDEX(games!$A:$A,ROW())))</f>
        <v>Buckshot Roulette</v>
      </c>
      <c r="B108">
        <f>IF(OR($A108="",INDEX(games!$B:$B,ROW())=""),"",INDEX(games!$B:$B,ROW()))</f>
        <v>2023</v>
      </c>
      <c r="C108" t="str">
        <f>IF(OR($A108="",INDEX(games!$C:$C,ROW())=""),"",INDEX(games!$C:$C,ROW()))</f>
        <v>Strategy</v>
      </c>
      <c r="D108">
        <f t="shared" si="60"/>
        <v>2</v>
      </c>
      <c r="E108">
        <f t="shared" si="61"/>
        <v>2</v>
      </c>
      <c r="F108">
        <f t="shared" si="62"/>
        <v>6</v>
      </c>
      <c r="G108" t="e">
        <f t="shared" si="63"/>
        <v>#N/A</v>
      </c>
      <c r="H108" t="e">
        <f t="shared" si="64"/>
        <v>#N/A</v>
      </c>
      <c r="I108">
        <f t="shared" si="65"/>
        <v>2023</v>
      </c>
      <c r="J108">
        <f t="shared" si="66"/>
        <v>2.1379999999999999</v>
      </c>
      <c r="K108" t="e">
        <f t="shared" si="67"/>
        <v>#N/A</v>
      </c>
      <c r="L108" t="e">
        <f t="shared" si="68"/>
        <v>#N/A</v>
      </c>
      <c r="M108" t="e">
        <f t="shared" si="69"/>
        <v>#N/A</v>
      </c>
      <c r="N108" t="e">
        <f t="shared" si="70"/>
        <v>#N/A</v>
      </c>
      <c r="O108">
        <f t="shared" si="71"/>
        <v>2.000108</v>
      </c>
      <c r="P108" t="str">
        <f>IF(OR($A108="",INDEX(games!$H:$H,ROW())=""),"",INDEX(games!$H:$H,ROW()))</f>
        <v>Yes</v>
      </c>
      <c r="Q108">
        <f t="shared" si="72"/>
        <v>2.000108</v>
      </c>
      <c r="T108">
        <f t="shared" si="73"/>
        <v>2008</v>
      </c>
      <c r="U108">
        <f t="shared" si="74"/>
        <v>2015</v>
      </c>
      <c r="V108">
        <f t="shared" si="75"/>
        <v>7</v>
      </c>
      <c r="W108" t="str">
        <f>IF(TRIM(INDEX(connections!$A:$A,ROW()))="","",TRIM(INDEX(connections!$A:$A,ROW())))</f>
        <v>Spelunky Classic</v>
      </c>
      <c r="X108" t="str">
        <f>IF($W108="","",TRIM(INDEX(connections!$B:$B,ROW())))</f>
        <v>Barony</v>
      </c>
      <c r="Y108">
        <f t="shared" si="76"/>
        <v>801</v>
      </c>
      <c r="Z108">
        <f t="shared" si="77"/>
        <v>62</v>
      </c>
      <c r="AA108" t="str">
        <f t="shared" si="78"/>
        <v>Yes</v>
      </c>
      <c r="AB108" t="str">
        <f t="shared" si="79"/>
        <v>Yes</v>
      </c>
      <c r="AC108">
        <f t="shared" si="80"/>
        <v>1</v>
      </c>
      <c r="AD108">
        <f t="shared" si="81"/>
        <v>0</v>
      </c>
      <c r="AE108" t="str">
        <f t="shared" si="82"/>
        <v/>
      </c>
      <c r="AG108">
        <f t="shared" si="83"/>
        <v>2</v>
      </c>
      <c r="AH108" t="str">
        <f t="shared" si="84"/>
        <v>Yes</v>
      </c>
      <c r="AI108">
        <f t="shared" si="85"/>
        <v>2</v>
      </c>
      <c r="AJ108">
        <f t="shared" si="86"/>
        <v>2.000108</v>
      </c>
      <c r="AK108" t="str">
        <f t="shared" si="87"/>
        <v/>
      </c>
      <c r="AL108" t="str">
        <f>IF($A108="","",INDEX(games!$J:$J,ROW())&amp;"")</f>
        <v>https://store.steampowered.com/app/2835570/Buckshot_Roulette/</v>
      </c>
      <c r="AM108">
        <f>IF($A108="","",SUMPRODUCT($AO108:$BD108,'Map Analysis'!$AN$2^{0,1,2,3,4,5,6,7,8,9,10,11,12,13,14,15}))</f>
        <v>2</v>
      </c>
      <c r="AN108">
        <f t="shared" si="88"/>
        <v>2.0000108000000001</v>
      </c>
      <c r="AO108">
        <f t="shared" si="89"/>
        <v>1</v>
      </c>
      <c r="AP108">
        <f t="shared" si="90"/>
        <v>2</v>
      </c>
      <c r="AQ108">
        <f t="shared" si="91"/>
        <v>0</v>
      </c>
      <c r="AR108">
        <f t="shared" si="92"/>
        <v>0</v>
      </c>
      <c r="AS108">
        <f t="shared" si="93"/>
        <v>0</v>
      </c>
      <c r="AT108">
        <f t="shared" si="94"/>
        <v>0</v>
      </c>
      <c r="AU108">
        <f t="shared" si="95"/>
        <v>0</v>
      </c>
      <c r="AV108">
        <f t="shared" si="96"/>
        <v>0</v>
      </c>
      <c r="AW108">
        <f t="shared" si="97"/>
        <v>0</v>
      </c>
      <c r="AX108">
        <f t="shared" si="98"/>
        <v>0</v>
      </c>
      <c r="AY108">
        <f t="shared" si="99"/>
        <v>0</v>
      </c>
      <c r="AZ108">
        <f t="shared" si="100"/>
        <v>0</v>
      </c>
      <c r="BA108">
        <f t="shared" si="101"/>
        <v>0</v>
      </c>
      <c r="BB108">
        <f t="shared" si="102"/>
        <v>0</v>
      </c>
      <c r="BC108">
        <f t="shared" si="103"/>
        <v>0</v>
      </c>
      <c r="BD108">
        <f t="shared" si="104"/>
        <v>0</v>
      </c>
      <c r="BF108">
        <f t="shared" si="105"/>
        <v>0</v>
      </c>
      <c r="BG108">
        <f t="shared" si="106"/>
        <v>0</v>
      </c>
      <c r="BH108">
        <f t="shared" si="107"/>
        <v>0</v>
      </c>
      <c r="BI108">
        <f t="shared" si="108"/>
        <v>0</v>
      </c>
      <c r="BJ108">
        <f t="shared" si="109"/>
        <v>0</v>
      </c>
      <c r="BK108">
        <f t="shared" si="110"/>
        <v>0</v>
      </c>
      <c r="BL108">
        <f t="shared" si="111"/>
        <v>0</v>
      </c>
      <c r="BM108">
        <f t="shared" si="112"/>
        <v>0</v>
      </c>
      <c r="BN108">
        <f t="shared" si="113"/>
        <v>0</v>
      </c>
      <c r="BO108">
        <f t="shared" si="114"/>
        <v>0</v>
      </c>
      <c r="BP108">
        <f t="shared" si="115"/>
        <v>0</v>
      </c>
      <c r="BQ108">
        <f t="shared" si="116"/>
        <v>0</v>
      </c>
      <c r="BR108">
        <f t="shared" si="117"/>
        <v>0</v>
      </c>
      <c r="BS108">
        <f t="shared" si="118"/>
        <v>0</v>
      </c>
      <c r="BT108">
        <f t="shared" si="119"/>
        <v>0</v>
      </c>
    </row>
    <row r="109" spans="1:72" x14ac:dyDescent="0.25">
      <c r="A109" t="str">
        <f>IF(TRIM(INDEX(games!$A:$A,ROW()))="","",TRIM(INDEX(games!$A:$A,ROW())))</f>
        <v>Cadence of Hyrule</v>
      </c>
      <c r="B109">
        <f>IF(OR($A109="",INDEX(games!$B:$B,ROW())=""),"",INDEX(games!$B:$B,ROW()))</f>
        <v>2019</v>
      </c>
      <c r="C109" t="str">
        <f>IF(OR($A109="",INDEX(games!$C:$C,ROW())=""),"",INDEX(games!$C:$C,ROW()))</f>
        <v>Traditional</v>
      </c>
      <c r="D109">
        <f t="shared" si="60"/>
        <v>1</v>
      </c>
      <c r="E109">
        <f t="shared" si="61"/>
        <v>4</v>
      </c>
      <c r="F109">
        <f t="shared" si="62"/>
        <v>7</v>
      </c>
      <c r="G109" t="e">
        <f t="shared" si="63"/>
        <v>#N/A</v>
      </c>
      <c r="H109" t="e">
        <f t="shared" si="64"/>
        <v>#N/A</v>
      </c>
      <c r="I109" t="e">
        <f t="shared" si="65"/>
        <v>#N/A</v>
      </c>
      <c r="J109" t="e">
        <f t="shared" si="66"/>
        <v>#N/A</v>
      </c>
      <c r="K109" t="e">
        <f t="shared" si="67"/>
        <v>#N/A</v>
      </c>
      <c r="L109" t="e">
        <f t="shared" si="68"/>
        <v>#N/A</v>
      </c>
      <c r="M109">
        <f t="shared" si="69"/>
        <v>2019</v>
      </c>
      <c r="N109">
        <f t="shared" si="70"/>
        <v>4.1609999999999996</v>
      </c>
      <c r="O109">
        <f t="shared" si="71"/>
        <v>1.0001089999999999</v>
      </c>
      <c r="P109" t="str">
        <f>IF(OR($A109="",INDEX(games!$H:$H,ROW())=""),"",INDEX(games!$H:$H,ROW()))</f>
        <v/>
      </c>
      <c r="Q109" t="str">
        <f t="shared" si="72"/>
        <v/>
      </c>
      <c r="T109">
        <f t="shared" si="73"/>
        <v>1980</v>
      </c>
      <c r="U109">
        <f t="shared" si="74"/>
        <v>1998</v>
      </c>
      <c r="V109">
        <f t="shared" si="75"/>
        <v>18</v>
      </c>
      <c r="W109" t="str">
        <f>IF(TRIM(INDEX(connections!$A:$A,ROW()))="","",TRIM(INDEX(connections!$A:$A,ROW())))</f>
        <v>Rogue</v>
      </c>
      <c r="X109" t="str">
        <f>IF($W109="","",TRIM(INDEX(connections!$B:$B,ROW())))</f>
        <v>Baroque</v>
      </c>
      <c r="Y109">
        <f t="shared" si="76"/>
        <v>693</v>
      </c>
      <c r="Z109">
        <f t="shared" si="77"/>
        <v>63</v>
      </c>
      <c r="AA109" t="str">
        <f t="shared" si="78"/>
        <v>Yes</v>
      </c>
      <c r="AB109" t="str">
        <f t="shared" si="79"/>
        <v/>
      </c>
      <c r="AC109" t="str">
        <f t="shared" si="80"/>
        <v/>
      </c>
      <c r="AD109">
        <f t="shared" si="81"/>
        <v>1</v>
      </c>
      <c r="AE109" t="str">
        <f t="shared" si="82"/>
        <v/>
      </c>
      <c r="AG109">
        <f t="shared" si="83"/>
        <v>1</v>
      </c>
      <c r="AH109" t="str">
        <f t="shared" si="84"/>
        <v/>
      </c>
      <c r="AI109" t="str">
        <f t="shared" si="85"/>
        <v/>
      </c>
      <c r="AJ109" t="str">
        <f t="shared" si="86"/>
        <v/>
      </c>
      <c r="AK109">
        <f t="shared" si="87"/>
        <v>1.0001089999999999</v>
      </c>
      <c r="AL109" t="str">
        <f>IF($A109="","",INDEX(games!$J:$J,ROW())&amp;"")</f>
        <v/>
      </c>
      <c r="AM109">
        <f>IF($A109="","",SUMPRODUCT($AO109:$BD109,'Map Analysis'!$AN$2^{0,1,2,3,4,5,6,7,8,9,10,11,12,13,14,15}))</f>
        <v>0</v>
      </c>
      <c r="AN109">
        <f t="shared" si="88"/>
        <v>1.0900000000000001E-5</v>
      </c>
      <c r="AO109">
        <f t="shared" si="89"/>
        <v>0</v>
      </c>
      <c r="AP109">
        <f t="shared" si="90"/>
        <v>0</v>
      </c>
      <c r="AQ109">
        <f t="shared" si="91"/>
        <v>0</v>
      </c>
      <c r="AR109">
        <f t="shared" si="92"/>
        <v>0</v>
      </c>
      <c r="AS109">
        <f t="shared" si="93"/>
        <v>0</v>
      </c>
      <c r="AT109">
        <f t="shared" si="94"/>
        <v>0</v>
      </c>
      <c r="AU109">
        <f t="shared" si="95"/>
        <v>0</v>
      </c>
      <c r="AV109">
        <f t="shared" si="96"/>
        <v>0</v>
      </c>
      <c r="AW109">
        <f t="shared" si="97"/>
        <v>0</v>
      </c>
      <c r="AX109">
        <f t="shared" si="98"/>
        <v>0</v>
      </c>
      <c r="AY109">
        <f t="shared" si="99"/>
        <v>0</v>
      </c>
      <c r="AZ109">
        <f t="shared" si="100"/>
        <v>0</v>
      </c>
      <c r="BA109">
        <f t="shared" si="101"/>
        <v>0</v>
      </c>
      <c r="BB109">
        <f t="shared" si="102"/>
        <v>0</v>
      </c>
      <c r="BC109">
        <f t="shared" si="103"/>
        <v>0</v>
      </c>
      <c r="BD109">
        <f t="shared" si="104"/>
        <v>0</v>
      </c>
      <c r="BF109">
        <f t="shared" si="105"/>
        <v>3</v>
      </c>
      <c r="BG109">
        <f t="shared" si="106"/>
        <v>0</v>
      </c>
      <c r="BH109">
        <f t="shared" si="107"/>
        <v>0</v>
      </c>
      <c r="BI109">
        <f t="shared" si="108"/>
        <v>0</v>
      </c>
      <c r="BJ109">
        <f t="shared" si="109"/>
        <v>0</v>
      </c>
      <c r="BK109">
        <f t="shared" si="110"/>
        <v>0</v>
      </c>
      <c r="BL109">
        <f t="shared" si="111"/>
        <v>0</v>
      </c>
      <c r="BM109">
        <f t="shared" si="112"/>
        <v>0</v>
      </c>
      <c r="BN109">
        <f t="shared" si="113"/>
        <v>0</v>
      </c>
      <c r="BO109">
        <f t="shared" si="114"/>
        <v>0</v>
      </c>
      <c r="BP109">
        <f t="shared" si="115"/>
        <v>0</v>
      </c>
      <c r="BQ109">
        <f t="shared" si="116"/>
        <v>0</v>
      </c>
      <c r="BR109">
        <f t="shared" si="117"/>
        <v>0</v>
      </c>
      <c r="BS109">
        <f t="shared" si="118"/>
        <v>0</v>
      </c>
      <c r="BT109">
        <f t="shared" si="119"/>
        <v>0</v>
      </c>
    </row>
    <row r="110" spans="1:72" x14ac:dyDescent="0.25">
      <c r="A110" t="str">
        <f>IF(TRIM(INDEX(games!$A:$A,ROW()))="","",TRIM(INDEX(games!$A:$A,ROW())))</f>
        <v>Candies 'n Curses</v>
      </c>
      <c r="B110">
        <f>IF(OR($A110="",INDEX(games!$B:$B,ROW())=""),"",INDEX(games!$B:$B,ROW()))</f>
        <v>2018</v>
      </c>
      <c r="C110" t="str">
        <f>IF(OR($A110="",INDEX(games!$C:$C,ROW())=""),"",INDEX(games!$C:$C,ROW()))</f>
        <v>Action</v>
      </c>
      <c r="D110">
        <f t="shared" si="60"/>
        <v>1</v>
      </c>
      <c r="E110">
        <f t="shared" si="61"/>
        <v>1</v>
      </c>
      <c r="F110">
        <f t="shared" si="62"/>
        <v>8</v>
      </c>
      <c r="G110">
        <f t="shared" si="63"/>
        <v>2018</v>
      </c>
      <c r="H110">
        <f t="shared" si="64"/>
        <v>1.1839999999999999</v>
      </c>
      <c r="I110" t="e">
        <f t="shared" si="65"/>
        <v>#N/A</v>
      </c>
      <c r="J110" t="e">
        <f t="shared" si="66"/>
        <v>#N/A</v>
      </c>
      <c r="K110" t="e">
        <f t="shared" si="67"/>
        <v>#N/A</v>
      </c>
      <c r="L110" t="e">
        <f t="shared" si="68"/>
        <v>#N/A</v>
      </c>
      <c r="M110" t="e">
        <f t="shared" si="69"/>
        <v>#N/A</v>
      </c>
      <c r="N110" t="e">
        <f t="shared" si="70"/>
        <v>#N/A</v>
      </c>
      <c r="O110">
        <f t="shared" si="71"/>
        <v>1.0001100000000001</v>
      </c>
      <c r="P110" t="str">
        <f>IF(OR($A110="",INDEX(games!$H:$H,ROW())=""),"",INDEX(games!$H:$H,ROW()))</f>
        <v>Yes</v>
      </c>
      <c r="Q110">
        <f t="shared" si="72"/>
        <v>1.0001100000000001</v>
      </c>
      <c r="T110">
        <f t="shared" si="73"/>
        <v>1993</v>
      </c>
      <c r="U110">
        <f t="shared" si="74"/>
        <v>1998</v>
      </c>
      <c r="V110">
        <f t="shared" si="75"/>
        <v>5</v>
      </c>
      <c r="W110" t="str">
        <f>IF(TRIM(INDEX(connections!$A:$A,ROW()))="","",TRIM(INDEX(connections!$A:$A,ROW())))</f>
        <v>Torneko's Great Adventure: Mystery Dungeon</v>
      </c>
      <c r="X110" t="str">
        <f>IF($W110="","",TRIM(INDEX(connections!$B:$B,ROW())))</f>
        <v>Baroque</v>
      </c>
      <c r="Y110">
        <f t="shared" si="76"/>
        <v>905</v>
      </c>
      <c r="Z110">
        <f t="shared" si="77"/>
        <v>63</v>
      </c>
      <c r="AA110" t="str">
        <f t="shared" si="78"/>
        <v>Yes</v>
      </c>
      <c r="AB110" t="str">
        <f t="shared" si="79"/>
        <v/>
      </c>
      <c r="AC110" t="str">
        <f t="shared" si="80"/>
        <v/>
      </c>
      <c r="AD110">
        <f t="shared" si="81"/>
        <v>1</v>
      </c>
      <c r="AE110" t="str">
        <f t="shared" si="82"/>
        <v/>
      </c>
      <c r="AG110">
        <f t="shared" si="83"/>
        <v>1</v>
      </c>
      <c r="AH110" t="str">
        <f t="shared" si="84"/>
        <v>Yes</v>
      </c>
      <c r="AI110">
        <f t="shared" si="85"/>
        <v>1</v>
      </c>
      <c r="AJ110">
        <f t="shared" si="86"/>
        <v>1.0001100000000001</v>
      </c>
      <c r="AK110" t="str">
        <f t="shared" si="87"/>
        <v/>
      </c>
      <c r="AL110" t="str">
        <f>IF($A110="","",INDEX(games!$J:$J,ROW())&amp;"")</f>
        <v/>
      </c>
      <c r="AM110">
        <f>IF($A110="","",SUMPRODUCT($AO110:$BD110,'Map Analysis'!$AN$2^{0,1,2,3,4,5,6,7,8,9,10,11,12,13,14,15}))</f>
        <v>1</v>
      </c>
      <c r="AN110">
        <f t="shared" si="88"/>
        <v>1.000011</v>
      </c>
      <c r="AO110">
        <f t="shared" si="89"/>
        <v>1</v>
      </c>
      <c r="AP110">
        <f t="shared" si="90"/>
        <v>0</v>
      </c>
      <c r="AQ110">
        <f t="shared" si="91"/>
        <v>0</v>
      </c>
      <c r="AR110">
        <f t="shared" si="92"/>
        <v>0</v>
      </c>
      <c r="AS110">
        <f t="shared" si="93"/>
        <v>0</v>
      </c>
      <c r="AT110">
        <f t="shared" si="94"/>
        <v>0</v>
      </c>
      <c r="AU110">
        <f t="shared" si="95"/>
        <v>0</v>
      </c>
      <c r="AV110">
        <f t="shared" si="96"/>
        <v>0</v>
      </c>
      <c r="AW110">
        <f t="shared" si="97"/>
        <v>0</v>
      </c>
      <c r="AX110">
        <f t="shared" si="98"/>
        <v>0</v>
      </c>
      <c r="AY110">
        <f t="shared" si="99"/>
        <v>0</v>
      </c>
      <c r="AZ110">
        <f t="shared" si="100"/>
        <v>0</v>
      </c>
      <c r="BA110">
        <f t="shared" si="101"/>
        <v>0</v>
      </c>
      <c r="BB110">
        <f t="shared" si="102"/>
        <v>0</v>
      </c>
      <c r="BC110">
        <f t="shared" si="103"/>
        <v>0</v>
      </c>
      <c r="BD110">
        <f t="shared" si="104"/>
        <v>0</v>
      </c>
      <c r="BF110">
        <f t="shared" si="105"/>
        <v>3</v>
      </c>
      <c r="BG110">
        <f t="shared" si="106"/>
        <v>0</v>
      </c>
      <c r="BH110">
        <f t="shared" si="107"/>
        <v>0</v>
      </c>
      <c r="BI110">
        <f t="shared" si="108"/>
        <v>0</v>
      </c>
      <c r="BJ110">
        <f t="shared" si="109"/>
        <v>0</v>
      </c>
      <c r="BK110">
        <f t="shared" si="110"/>
        <v>0</v>
      </c>
      <c r="BL110">
        <f t="shared" si="111"/>
        <v>0</v>
      </c>
      <c r="BM110">
        <f t="shared" si="112"/>
        <v>0</v>
      </c>
      <c r="BN110">
        <f t="shared" si="113"/>
        <v>0</v>
      </c>
      <c r="BO110">
        <f t="shared" si="114"/>
        <v>0</v>
      </c>
      <c r="BP110">
        <f t="shared" si="115"/>
        <v>0</v>
      </c>
      <c r="BQ110">
        <f t="shared" si="116"/>
        <v>0</v>
      </c>
      <c r="BR110">
        <f t="shared" si="117"/>
        <v>0</v>
      </c>
      <c r="BS110">
        <f t="shared" si="118"/>
        <v>0</v>
      </c>
      <c r="BT110">
        <f t="shared" si="119"/>
        <v>0</v>
      </c>
    </row>
    <row r="111" spans="1:72" x14ac:dyDescent="0.25">
      <c r="A111" t="str">
        <f>IF(TRIM(INDEX(games!$A:$A,ROW()))="","",TRIM(INDEX(games!$A:$A,ROW())))</f>
        <v>Captain Forever Remix</v>
      </c>
      <c r="B111">
        <f>IF(OR($A111="",INDEX(games!$B:$B,ROW())=""),"",INDEX(games!$B:$B,ROW()))</f>
        <v>2016</v>
      </c>
      <c r="C111" t="str">
        <f>IF(OR($A111="",INDEX(games!$C:$C,ROW())=""),"",INDEX(games!$C:$C,ROW()))</f>
        <v>Action</v>
      </c>
      <c r="D111">
        <f t="shared" si="60"/>
        <v>0</v>
      </c>
      <c r="E111">
        <f t="shared" si="61"/>
        <v>1</v>
      </c>
      <c r="F111">
        <f t="shared" si="62"/>
        <v>9</v>
      </c>
      <c r="G111">
        <f t="shared" si="63"/>
        <v>2016</v>
      </c>
      <c r="H111">
        <f t="shared" si="64"/>
        <v>1.2070000000000001</v>
      </c>
      <c r="I111" t="e">
        <f t="shared" si="65"/>
        <v>#N/A</v>
      </c>
      <c r="J111" t="e">
        <f t="shared" si="66"/>
        <v>#N/A</v>
      </c>
      <c r="K111" t="e">
        <f t="shared" si="67"/>
        <v>#N/A</v>
      </c>
      <c r="L111" t="e">
        <f t="shared" si="68"/>
        <v>#N/A</v>
      </c>
      <c r="M111" t="e">
        <f t="shared" si="69"/>
        <v>#N/A</v>
      </c>
      <c r="N111" t="e">
        <f t="shared" si="70"/>
        <v>#N/A</v>
      </c>
      <c r="O111">
        <f t="shared" si="71"/>
        <v>1.11E-4</v>
      </c>
      <c r="P111" t="str">
        <f>IF(OR($A111="",INDEX(games!$H:$H,ROW())=""),"",INDEX(games!$H:$H,ROW()))</f>
        <v>Yes</v>
      </c>
      <c r="Q111">
        <f t="shared" si="72"/>
        <v>1.11E-4</v>
      </c>
      <c r="T111">
        <f t="shared" si="73"/>
        <v>1998</v>
      </c>
      <c r="U111">
        <f t="shared" si="74"/>
        <v>2007</v>
      </c>
      <c r="V111">
        <f t="shared" si="75"/>
        <v>9</v>
      </c>
      <c r="W111" t="str">
        <f>IF(TRIM(INDEX(connections!$A:$A,ROW()))="","",TRIM(INDEX(connections!$A:$A,ROW())))</f>
        <v>Baroque</v>
      </c>
      <c r="X111" t="str">
        <f>IF($W111="","",TRIM(INDEX(connections!$B:$B,ROW())))</f>
        <v>Baroque (2007)</v>
      </c>
      <c r="Y111">
        <f t="shared" si="76"/>
        <v>63</v>
      </c>
      <c r="Z111">
        <f t="shared" si="77"/>
        <v>64</v>
      </c>
      <c r="AA111" t="str">
        <f t="shared" si="78"/>
        <v/>
      </c>
      <c r="AB111" t="str">
        <f t="shared" si="79"/>
        <v/>
      </c>
      <c r="AC111" t="str">
        <f t="shared" si="80"/>
        <v/>
      </c>
      <c r="AD111">
        <f t="shared" si="81"/>
        <v>0</v>
      </c>
      <c r="AE111" t="str">
        <f t="shared" si="82"/>
        <v/>
      </c>
      <c r="AG111">
        <f t="shared" si="83"/>
        <v>0</v>
      </c>
      <c r="AH111" t="str">
        <f t="shared" si="84"/>
        <v/>
      </c>
      <c r="AI111" t="str">
        <f t="shared" si="85"/>
        <v/>
      </c>
      <c r="AJ111" t="str">
        <f t="shared" si="86"/>
        <v/>
      </c>
      <c r="AK111" t="str">
        <f t="shared" si="87"/>
        <v/>
      </c>
      <c r="AL111" t="str">
        <f>IF($A111="","",INDEX(games!$J:$J,ROW())&amp;"")</f>
        <v>https://store.steampowered.com/app/298560/Captain_Forever_Remix/</v>
      </c>
      <c r="AM111">
        <f>IF($A111="","",SUMPRODUCT($AO111:$BD111,'Map Analysis'!$AN$2^{0,1,2,3,4,5,6,7,8,9,10,11,12,13,14,15}))</f>
        <v>0</v>
      </c>
      <c r="AN111">
        <f t="shared" si="88"/>
        <v>1.11E-5</v>
      </c>
      <c r="AO111">
        <f t="shared" si="89"/>
        <v>0</v>
      </c>
      <c r="AP111">
        <f t="shared" si="90"/>
        <v>0</v>
      </c>
      <c r="AQ111">
        <f t="shared" si="91"/>
        <v>0</v>
      </c>
      <c r="AR111">
        <f t="shared" si="92"/>
        <v>0</v>
      </c>
      <c r="AS111">
        <f t="shared" si="93"/>
        <v>0</v>
      </c>
      <c r="AT111">
        <f t="shared" si="94"/>
        <v>0</v>
      </c>
      <c r="AU111">
        <f t="shared" si="95"/>
        <v>0</v>
      </c>
      <c r="AV111">
        <f t="shared" si="96"/>
        <v>0</v>
      </c>
      <c r="AW111">
        <f t="shared" si="97"/>
        <v>0</v>
      </c>
      <c r="AX111">
        <f t="shared" si="98"/>
        <v>0</v>
      </c>
      <c r="AY111">
        <f t="shared" si="99"/>
        <v>0</v>
      </c>
      <c r="AZ111">
        <f t="shared" si="100"/>
        <v>0</v>
      </c>
      <c r="BA111">
        <f t="shared" si="101"/>
        <v>0</v>
      </c>
      <c r="BB111">
        <f t="shared" si="102"/>
        <v>0</v>
      </c>
      <c r="BC111">
        <f t="shared" si="103"/>
        <v>0</v>
      </c>
      <c r="BD111">
        <f t="shared" si="104"/>
        <v>0</v>
      </c>
      <c r="BF111">
        <f t="shared" si="105"/>
        <v>0</v>
      </c>
      <c r="BG111">
        <f t="shared" si="106"/>
        <v>0</v>
      </c>
      <c r="BH111">
        <f t="shared" si="107"/>
        <v>0</v>
      </c>
      <c r="BI111">
        <f t="shared" si="108"/>
        <v>0</v>
      </c>
      <c r="BJ111">
        <f t="shared" si="109"/>
        <v>0</v>
      </c>
      <c r="BK111">
        <f t="shared" si="110"/>
        <v>0</v>
      </c>
      <c r="BL111">
        <f t="shared" si="111"/>
        <v>0</v>
      </c>
      <c r="BM111">
        <f t="shared" si="112"/>
        <v>0</v>
      </c>
      <c r="BN111">
        <f t="shared" si="113"/>
        <v>0</v>
      </c>
      <c r="BO111">
        <f t="shared" si="114"/>
        <v>0</v>
      </c>
      <c r="BP111">
        <f t="shared" si="115"/>
        <v>0</v>
      </c>
      <c r="BQ111">
        <f t="shared" si="116"/>
        <v>0</v>
      </c>
      <c r="BR111">
        <f t="shared" si="117"/>
        <v>0</v>
      </c>
      <c r="BS111">
        <f t="shared" si="118"/>
        <v>0</v>
      </c>
      <c r="BT111">
        <f t="shared" si="119"/>
        <v>0</v>
      </c>
    </row>
    <row r="112" spans="1:72" x14ac:dyDescent="0.25">
      <c r="A112" t="str">
        <f>IF(TRIM(INDEX(games!$A:$A,ROW()))="","",TRIM(INDEX(games!$A:$A,ROW())))</f>
        <v>Cardinal Quest</v>
      </c>
      <c r="B112">
        <f>IF(OR($A112="",INDEX(games!$B:$B,ROW())=""),"",INDEX(games!$B:$B,ROW()))</f>
        <v>2010</v>
      </c>
      <c r="C112" t="str">
        <f>IF(OR($A112="",INDEX(games!$C:$C,ROW())=""),"",INDEX(games!$C:$C,ROW()))</f>
        <v>Traditional</v>
      </c>
      <c r="D112">
        <f t="shared" si="60"/>
        <v>8</v>
      </c>
      <c r="E112">
        <f t="shared" si="61"/>
        <v>4</v>
      </c>
      <c r="F112">
        <f t="shared" si="62"/>
        <v>10</v>
      </c>
      <c r="G112" t="e">
        <f t="shared" si="63"/>
        <v>#N/A</v>
      </c>
      <c r="H112" t="e">
        <f t="shared" si="64"/>
        <v>#N/A</v>
      </c>
      <c r="I112" t="e">
        <f t="shared" si="65"/>
        <v>#N/A</v>
      </c>
      <c r="J112" t="e">
        <f t="shared" si="66"/>
        <v>#N/A</v>
      </c>
      <c r="K112" t="e">
        <f t="shared" si="67"/>
        <v>#N/A</v>
      </c>
      <c r="L112" t="e">
        <f t="shared" si="68"/>
        <v>#N/A</v>
      </c>
      <c r="M112">
        <f t="shared" si="69"/>
        <v>2010</v>
      </c>
      <c r="N112">
        <f t="shared" si="70"/>
        <v>4.2300000000000004</v>
      </c>
      <c r="O112">
        <f t="shared" si="71"/>
        <v>8.0001119999999997</v>
      </c>
      <c r="P112" t="str">
        <f>IF(OR($A112="",INDEX(games!$H:$H,ROW())=""),"",INDEX(games!$H:$H,ROW()))</f>
        <v/>
      </c>
      <c r="Q112" t="str">
        <f t="shared" si="72"/>
        <v/>
      </c>
      <c r="T112">
        <f t="shared" si="73"/>
        <v>2026</v>
      </c>
      <c r="U112">
        <f t="shared" si="74"/>
        <v>2026</v>
      </c>
      <c r="V112">
        <f t="shared" si="75"/>
        <v>0</v>
      </c>
      <c r="W112" t="str">
        <f>IF(TRIM(INDEX(connections!$A:$A,ROW()))="","",TRIM(INDEX(connections!$A:$A,ROW())))</f>
        <v>Oaken Tower</v>
      </c>
      <c r="X112" t="str">
        <f>IF($W112="","",TRIM(INDEX(connections!$B:$B,ROW())))</f>
        <v>Batomon Showdown</v>
      </c>
      <c r="Y112">
        <f t="shared" si="76"/>
        <v>581</v>
      </c>
      <c r="Z112">
        <f t="shared" si="77"/>
        <v>65</v>
      </c>
      <c r="AA112" t="str">
        <f t="shared" si="78"/>
        <v/>
      </c>
      <c r="AB112" t="str">
        <f t="shared" si="79"/>
        <v>Yes</v>
      </c>
      <c r="AC112" t="str">
        <f t="shared" si="80"/>
        <v/>
      </c>
      <c r="AD112">
        <f t="shared" si="81"/>
        <v>0</v>
      </c>
      <c r="AE112" t="str">
        <f t="shared" si="82"/>
        <v/>
      </c>
      <c r="AG112">
        <f t="shared" si="83"/>
        <v>5</v>
      </c>
      <c r="AH112" t="str">
        <f t="shared" si="84"/>
        <v/>
      </c>
      <c r="AI112" t="str">
        <f t="shared" si="85"/>
        <v/>
      </c>
      <c r="AJ112" t="str">
        <f t="shared" si="86"/>
        <v/>
      </c>
      <c r="AK112">
        <f t="shared" si="87"/>
        <v>5.0001119999999997</v>
      </c>
      <c r="AL112" t="str">
        <f>IF($A112="","",INDEX(games!$J:$J,ROW())&amp;"")</f>
        <v/>
      </c>
      <c r="AM112">
        <f>IF($A112="","",SUMPRODUCT($AO112:$BD112,'Map Analysis'!$AN$2^{0,1,2,3,4,5,6,7,8,9,10,11,12,13,14,15}))</f>
        <v>1</v>
      </c>
      <c r="AN112">
        <f t="shared" si="88"/>
        <v>1.0000112000000001</v>
      </c>
      <c r="AO112">
        <f t="shared" si="89"/>
        <v>1</v>
      </c>
      <c r="AP112">
        <f t="shared" si="90"/>
        <v>0</v>
      </c>
      <c r="AQ112">
        <f t="shared" si="91"/>
        <v>0</v>
      </c>
      <c r="AR112">
        <f t="shared" si="92"/>
        <v>0</v>
      </c>
      <c r="AS112">
        <f t="shared" si="93"/>
        <v>0</v>
      </c>
      <c r="AT112">
        <f t="shared" si="94"/>
        <v>0</v>
      </c>
      <c r="AU112">
        <f t="shared" si="95"/>
        <v>0</v>
      </c>
      <c r="AV112">
        <f t="shared" si="96"/>
        <v>0</v>
      </c>
      <c r="AW112">
        <f t="shared" si="97"/>
        <v>0</v>
      </c>
      <c r="AX112">
        <f t="shared" si="98"/>
        <v>0</v>
      </c>
      <c r="AY112">
        <f t="shared" si="99"/>
        <v>0</v>
      </c>
      <c r="AZ112">
        <f t="shared" si="100"/>
        <v>0</v>
      </c>
      <c r="BA112">
        <f t="shared" si="101"/>
        <v>0</v>
      </c>
      <c r="BB112">
        <f t="shared" si="102"/>
        <v>0</v>
      </c>
      <c r="BC112">
        <f t="shared" si="103"/>
        <v>0</v>
      </c>
      <c r="BD112">
        <f t="shared" si="104"/>
        <v>0</v>
      </c>
      <c r="BF112">
        <f t="shared" si="105"/>
        <v>0</v>
      </c>
      <c r="BG112">
        <f t="shared" si="106"/>
        <v>0</v>
      </c>
      <c r="BH112">
        <f t="shared" si="107"/>
        <v>0</v>
      </c>
      <c r="BI112">
        <f t="shared" si="108"/>
        <v>0</v>
      </c>
      <c r="BJ112">
        <f t="shared" si="109"/>
        <v>0</v>
      </c>
      <c r="BK112">
        <f t="shared" si="110"/>
        <v>0</v>
      </c>
      <c r="BL112">
        <f t="shared" si="111"/>
        <v>0</v>
      </c>
      <c r="BM112">
        <f t="shared" si="112"/>
        <v>0</v>
      </c>
      <c r="BN112">
        <f t="shared" si="113"/>
        <v>0</v>
      </c>
      <c r="BO112">
        <f t="shared" si="114"/>
        <v>0</v>
      </c>
      <c r="BP112">
        <f t="shared" si="115"/>
        <v>0</v>
      </c>
      <c r="BQ112">
        <f t="shared" si="116"/>
        <v>0</v>
      </c>
      <c r="BR112">
        <f t="shared" si="117"/>
        <v>0</v>
      </c>
      <c r="BS112">
        <f t="shared" si="118"/>
        <v>0</v>
      </c>
      <c r="BT112">
        <f t="shared" si="119"/>
        <v>0</v>
      </c>
    </row>
    <row r="113" spans="1:72" x14ac:dyDescent="0.25">
      <c r="A113" t="str">
        <f>IF(TRIM(INDEX(games!$A:$A,ROW()))="","",TRIM(INDEX(games!$A:$A,ROW())))</f>
        <v>Cardinal Quest 2</v>
      </c>
      <c r="B113">
        <f>IF(OR($A113="",INDEX(games!$B:$B,ROW())=""),"",INDEX(games!$B:$B,ROW()))</f>
        <v>2014</v>
      </c>
      <c r="C113" t="str">
        <f>IF(OR($A113="",INDEX(games!$C:$C,ROW())=""),"",INDEX(games!$C:$C,ROW()))</f>
        <v>Traditional</v>
      </c>
      <c r="D113">
        <f t="shared" si="60"/>
        <v>1</v>
      </c>
      <c r="E113">
        <f t="shared" si="61"/>
        <v>4</v>
      </c>
      <c r="F113">
        <f t="shared" si="62"/>
        <v>11</v>
      </c>
      <c r="G113" t="e">
        <f t="shared" si="63"/>
        <v>#N/A</v>
      </c>
      <c r="H113" t="e">
        <f t="shared" si="64"/>
        <v>#N/A</v>
      </c>
      <c r="I113" t="e">
        <f t="shared" si="65"/>
        <v>#N/A</v>
      </c>
      <c r="J113" t="e">
        <f t="shared" si="66"/>
        <v>#N/A</v>
      </c>
      <c r="K113" t="e">
        <f t="shared" si="67"/>
        <v>#N/A</v>
      </c>
      <c r="L113" t="e">
        <f t="shared" si="68"/>
        <v>#N/A</v>
      </c>
      <c r="M113">
        <f t="shared" si="69"/>
        <v>2014</v>
      </c>
      <c r="N113">
        <f t="shared" si="70"/>
        <v>4.2530000000000001</v>
      </c>
      <c r="O113">
        <f t="shared" si="71"/>
        <v>1.000113</v>
      </c>
      <c r="P113" t="str">
        <f>IF(OR($A113="",INDEX(games!$H:$H,ROW())=""),"",INDEX(games!$H:$H,ROW()))</f>
        <v/>
      </c>
      <c r="Q113" t="str">
        <f t="shared" si="72"/>
        <v/>
      </c>
      <c r="T113">
        <f t="shared" si="73"/>
        <v>2019</v>
      </c>
      <c r="U113">
        <f t="shared" si="74"/>
        <v>2026</v>
      </c>
      <c r="V113">
        <f t="shared" si="75"/>
        <v>7</v>
      </c>
      <c r="W113" t="str">
        <f>IF(TRIM(INDEX(connections!$A:$A,ROW()))="","",TRIM(INDEX(connections!$A:$A,ROW())))</f>
        <v>Teamfight Tactics</v>
      </c>
      <c r="X113" t="str">
        <f>IF($W113="","",TRIM(INDEX(connections!$B:$B,ROW())))</f>
        <v>Batomon Showdown</v>
      </c>
      <c r="Y113">
        <f t="shared" si="76"/>
        <v>856</v>
      </c>
      <c r="Z113">
        <f t="shared" si="77"/>
        <v>65</v>
      </c>
      <c r="AA113" t="str">
        <f t="shared" si="78"/>
        <v/>
      </c>
      <c r="AB113" t="str">
        <f t="shared" si="79"/>
        <v>Yes</v>
      </c>
      <c r="AC113" t="str">
        <f t="shared" si="80"/>
        <v/>
      </c>
      <c r="AD113">
        <f t="shared" si="81"/>
        <v>0</v>
      </c>
      <c r="AE113" t="str">
        <f t="shared" si="82"/>
        <v/>
      </c>
      <c r="AG113">
        <f t="shared" si="83"/>
        <v>0</v>
      </c>
      <c r="AH113" t="str">
        <f t="shared" si="84"/>
        <v/>
      </c>
      <c r="AI113" t="str">
        <f t="shared" si="85"/>
        <v/>
      </c>
      <c r="AJ113" t="str">
        <f t="shared" si="86"/>
        <v/>
      </c>
      <c r="AK113" t="str">
        <f t="shared" si="87"/>
        <v/>
      </c>
      <c r="AL113" t="str">
        <f>IF($A113="","",INDEX(games!$J:$J,ROW())&amp;"")</f>
        <v>https://store.steampowered.com/app/378030/Cardinal_Quest_2/</v>
      </c>
      <c r="AM113">
        <f>IF($A113="","",SUMPRODUCT($AO113:$BD113,'Map Analysis'!$AN$2^{0,1,2,3,4,5,6,7,8,9,10,11,12,13,14,15}))</f>
        <v>0</v>
      </c>
      <c r="AN113">
        <f t="shared" si="88"/>
        <v>1.13E-5</v>
      </c>
      <c r="AO113">
        <f t="shared" si="89"/>
        <v>0</v>
      </c>
      <c r="AP113">
        <f t="shared" si="90"/>
        <v>0</v>
      </c>
      <c r="AQ113">
        <f t="shared" si="91"/>
        <v>0</v>
      </c>
      <c r="AR113">
        <f t="shared" si="92"/>
        <v>0</v>
      </c>
      <c r="AS113">
        <f t="shared" si="93"/>
        <v>0</v>
      </c>
      <c r="AT113">
        <f t="shared" si="94"/>
        <v>0</v>
      </c>
      <c r="AU113">
        <f t="shared" si="95"/>
        <v>0</v>
      </c>
      <c r="AV113">
        <f t="shared" si="96"/>
        <v>0</v>
      </c>
      <c r="AW113">
        <f t="shared" si="97"/>
        <v>0</v>
      </c>
      <c r="AX113">
        <f t="shared" si="98"/>
        <v>0</v>
      </c>
      <c r="AY113">
        <f t="shared" si="99"/>
        <v>0</v>
      </c>
      <c r="AZ113">
        <f t="shared" si="100"/>
        <v>0</v>
      </c>
      <c r="BA113">
        <f t="shared" si="101"/>
        <v>0</v>
      </c>
      <c r="BB113">
        <f t="shared" si="102"/>
        <v>0</v>
      </c>
      <c r="BC113">
        <f t="shared" si="103"/>
        <v>0</v>
      </c>
      <c r="BD113">
        <f t="shared" si="104"/>
        <v>0</v>
      </c>
      <c r="BF113">
        <f t="shared" si="105"/>
        <v>0</v>
      </c>
      <c r="BG113">
        <f t="shared" si="106"/>
        <v>0</v>
      </c>
      <c r="BH113">
        <f t="shared" si="107"/>
        <v>0</v>
      </c>
      <c r="BI113">
        <f t="shared" si="108"/>
        <v>0</v>
      </c>
      <c r="BJ113">
        <f t="shared" si="109"/>
        <v>0</v>
      </c>
      <c r="BK113">
        <f t="shared" si="110"/>
        <v>0</v>
      </c>
      <c r="BL113">
        <f t="shared" si="111"/>
        <v>0</v>
      </c>
      <c r="BM113">
        <f t="shared" si="112"/>
        <v>0</v>
      </c>
      <c r="BN113">
        <f t="shared" si="113"/>
        <v>0</v>
      </c>
      <c r="BO113">
        <f t="shared" si="114"/>
        <v>0</v>
      </c>
      <c r="BP113">
        <f t="shared" si="115"/>
        <v>0</v>
      </c>
      <c r="BQ113">
        <f t="shared" si="116"/>
        <v>0</v>
      </c>
      <c r="BR113">
        <f t="shared" si="117"/>
        <v>0</v>
      </c>
      <c r="BS113">
        <f t="shared" si="118"/>
        <v>0</v>
      </c>
      <c r="BT113">
        <f t="shared" si="119"/>
        <v>0</v>
      </c>
    </row>
    <row r="114" spans="1:72" x14ac:dyDescent="0.25">
      <c r="A114" t="str">
        <f>IF(TRIM(INDEX(games!$A:$A,ROW()))="","",TRIM(INDEX(games!$A:$A,ROW())))</f>
        <v>Castle of the Winds</v>
      </c>
      <c r="B114">
        <f>IF(OR($A114="",INDEX(games!$B:$B,ROW())=""),"",INDEX(games!$B:$B,ROW()))</f>
        <v>1994</v>
      </c>
      <c r="C114" t="str">
        <f>IF(OR($A114="",INDEX(games!$C:$C,ROW())=""),"",INDEX(games!$C:$C,ROW()))</f>
        <v>Traditional</v>
      </c>
      <c r="D114">
        <f t="shared" si="60"/>
        <v>5</v>
      </c>
      <c r="E114">
        <f t="shared" si="61"/>
        <v>4</v>
      </c>
      <c r="F114">
        <f t="shared" si="62"/>
        <v>12</v>
      </c>
      <c r="G114" t="e">
        <f t="shared" si="63"/>
        <v>#N/A</v>
      </c>
      <c r="H114" t="e">
        <f t="shared" si="64"/>
        <v>#N/A</v>
      </c>
      <c r="I114" t="e">
        <f t="shared" si="65"/>
        <v>#N/A</v>
      </c>
      <c r="J114" t="e">
        <f t="shared" si="66"/>
        <v>#N/A</v>
      </c>
      <c r="K114" t="e">
        <f t="shared" si="67"/>
        <v>#N/A</v>
      </c>
      <c r="L114" t="e">
        <f t="shared" si="68"/>
        <v>#N/A</v>
      </c>
      <c r="M114">
        <f t="shared" si="69"/>
        <v>1994</v>
      </c>
      <c r="N114">
        <f t="shared" si="70"/>
        <v>4.2759999999999998</v>
      </c>
      <c r="O114">
        <f t="shared" si="71"/>
        <v>5.0001139999999999</v>
      </c>
      <c r="P114" t="str">
        <f>IF(OR($A114="",INDEX(games!$H:$H,ROW())=""),"",INDEX(games!$H:$H,ROW()))</f>
        <v>Yes</v>
      </c>
      <c r="Q114">
        <f t="shared" si="72"/>
        <v>5.0001139999999999</v>
      </c>
      <c r="T114">
        <f t="shared" si="73"/>
        <v>2025</v>
      </c>
      <c r="U114">
        <f t="shared" si="74"/>
        <v>2026</v>
      </c>
      <c r="V114">
        <f t="shared" si="75"/>
        <v>1</v>
      </c>
      <c r="W114" t="str">
        <f>IF(TRIM(INDEX(connections!$A:$A,ROW()))="","",TRIM(INDEX(connections!$A:$A,ROW())))</f>
        <v>The Bazaar</v>
      </c>
      <c r="X114" t="str">
        <f>IF($W114="","",TRIM(INDEX(connections!$B:$B,ROW())))</f>
        <v>Batomon Showdown</v>
      </c>
      <c r="Y114">
        <f t="shared" si="76"/>
        <v>864</v>
      </c>
      <c r="Z114">
        <f t="shared" si="77"/>
        <v>65</v>
      </c>
      <c r="AA114" t="str">
        <f t="shared" si="78"/>
        <v/>
      </c>
      <c r="AB114" t="str">
        <f t="shared" si="79"/>
        <v>Yes</v>
      </c>
      <c r="AC114" t="str">
        <f t="shared" si="80"/>
        <v/>
      </c>
      <c r="AD114">
        <f t="shared" si="81"/>
        <v>0</v>
      </c>
      <c r="AE114" t="str">
        <f t="shared" si="82"/>
        <v/>
      </c>
      <c r="AG114">
        <f t="shared" si="83"/>
        <v>5</v>
      </c>
      <c r="AH114" t="str">
        <f t="shared" si="84"/>
        <v>Yes</v>
      </c>
      <c r="AI114">
        <f t="shared" si="85"/>
        <v>5</v>
      </c>
      <c r="AJ114">
        <f t="shared" si="86"/>
        <v>5.0001139999999999</v>
      </c>
      <c r="AK114" t="str">
        <f t="shared" si="87"/>
        <v/>
      </c>
      <c r="AL114" t="str">
        <f>IF($A114="","",INDEX(games!$J:$J,ROW())&amp;"")</f>
        <v/>
      </c>
      <c r="AM114">
        <f>IF($A114="","",SUMPRODUCT($AO114:$BD114,'Map Analysis'!$AN$2^{0,1,2,3,4,5,6,7,8,9,10,11,12,13,14,15}))</f>
        <v>1.75</v>
      </c>
      <c r="AN114">
        <f t="shared" si="88"/>
        <v>1.7500114</v>
      </c>
      <c r="AO114">
        <f t="shared" si="89"/>
        <v>1</v>
      </c>
      <c r="AP114">
        <f t="shared" si="90"/>
        <v>1</v>
      </c>
      <c r="AQ114">
        <f t="shared" si="91"/>
        <v>1</v>
      </c>
      <c r="AR114">
        <f t="shared" si="92"/>
        <v>0</v>
      </c>
      <c r="AS114">
        <f t="shared" si="93"/>
        <v>0</v>
      </c>
      <c r="AT114">
        <f t="shared" si="94"/>
        <v>0</v>
      </c>
      <c r="AU114">
        <f t="shared" si="95"/>
        <v>0</v>
      </c>
      <c r="AV114">
        <f t="shared" si="96"/>
        <v>0</v>
      </c>
      <c r="AW114">
        <f t="shared" si="97"/>
        <v>0</v>
      </c>
      <c r="AX114">
        <f t="shared" si="98"/>
        <v>0</v>
      </c>
      <c r="AY114">
        <f t="shared" si="99"/>
        <v>0</v>
      </c>
      <c r="AZ114">
        <f t="shared" si="100"/>
        <v>0</v>
      </c>
      <c r="BA114">
        <f t="shared" si="101"/>
        <v>0</v>
      </c>
      <c r="BB114">
        <f t="shared" si="102"/>
        <v>0</v>
      </c>
      <c r="BC114">
        <f t="shared" si="103"/>
        <v>0</v>
      </c>
      <c r="BD114">
        <f t="shared" si="104"/>
        <v>0</v>
      </c>
      <c r="BF114">
        <f t="shared" si="105"/>
        <v>0</v>
      </c>
      <c r="BG114">
        <f t="shared" si="106"/>
        <v>0</v>
      </c>
      <c r="BH114">
        <f t="shared" si="107"/>
        <v>0</v>
      </c>
      <c r="BI114">
        <f t="shared" si="108"/>
        <v>0</v>
      </c>
      <c r="BJ114">
        <f t="shared" si="109"/>
        <v>0</v>
      </c>
      <c r="BK114">
        <f t="shared" si="110"/>
        <v>0</v>
      </c>
      <c r="BL114">
        <f t="shared" si="111"/>
        <v>0</v>
      </c>
      <c r="BM114">
        <f t="shared" si="112"/>
        <v>0</v>
      </c>
      <c r="BN114">
        <f t="shared" si="113"/>
        <v>0</v>
      </c>
      <c r="BO114">
        <f t="shared" si="114"/>
        <v>0</v>
      </c>
      <c r="BP114">
        <f t="shared" si="115"/>
        <v>0</v>
      </c>
      <c r="BQ114">
        <f t="shared" si="116"/>
        <v>0</v>
      </c>
      <c r="BR114">
        <f t="shared" si="117"/>
        <v>0</v>
      </c>
      <c r="BS114">
        <f t="shared" si="118"/>
        <v>0</v>
      </c>
      <c r="BT114">
        <f t="shared" si="119"/>
        <v>0</v>
      </c>
    </row>
    <row r="115" spans="1:72" x14ac:dyDescent="0.25">
      <c r="A115" t="str">
        <f>IF(TRIM(INDEX(games!$A:$A,ROW()))="","",TRIM(INDEX(games!$A:$A,ROW())))</f>
        <v>CastlevaniaRL</v>
      </c>
      <c r="B115">
        <f>IF(OR($A115="",INDEX(games!$B:$B,ROW())=""),"",INDEX(games!$B:$B,ROW()))</f>
        <v>2005</v>
      </c>
      <c r="C115" t="str">
        <f>IF(OR($A115="",INDEX(games!$C:$C,ROW())=""),"",INDEX(games!$C:$C,ROW()))</f>
        <v>Traditional</v>
      </c>
      <c r="D115">
        <f t="shared" si="60"/>
        <v>1</v>
      </c>
      <c r="E115">
        <f t="shared" si="61"/>
        <v>4</v>
      </c>
      <c r="F115">
        <f t="shared" si="62"/>
        <v>13</v>
      </c>
      <c r="G115" t="e">
        <f t="shared" si="63"/>
        <v>#N/A</v>
      </c>
      <c r="H115" t="e">
        <f t="shared" si="64"/>
        <v>#N/A</v>
      </c>
      <c r="I115" t="e">
        <f t="shared" si="65"/>
        <v>#N/A</v>
      </c>
      <c r="J115" t="e">
        <f t="shared" si="66"/>
        <v>#N/A</v>
      </c>
      <c r="K115" t="e">
        <f t="shared" si="67"/>
        <v>#N/A</v>
      </c>
      <c r="L115" t="e">
        <f t="shared" si="68"/>
        <v>#N/A</v>
      </c>
      <c r="M115">
        <f t="shared" si="69"/>
        <v>2005</v>
      </c>
      <c r="N115">
        <f t="shared" si="70"/>
        <v>4.2990000000000004</v>
      </c>
      <c r="O115">
        <f t="shared" si="71"/>
        <v>1.0001150000000001</v>
      </c>
      <c r="P115" t="str">
        <f>IF(OR($A115="",INDEX(games!$H:$H,ROW())=""),"",INDEX(games!$H:$H,ROW()))</f>
        <v>Yes</v>
      </c>
      <c r="Q115">
        <f t="shared" si="72"/>
        <v>1.0001150000000001</v>
      </c>
      <c r="T115">
        <f t="shared" si="73"/>
        <v>2018</v>
      </c>
      <c r="U115">
        <f t="shared" si="74"/>
        <v>2023</v>
      </c>
      <c r="V115">
        <f t="shared" si="75"/>
        <v>5</v>
      </c>
      <c r="W115" t="str">
        <f>IF(TRIM(INDEX(connections!$A:$A,ROW()))="","",TRIM(INDEX(connections!$A:$A,ROW())))</f>
        <v>Dead Cells</v>
      </c>
      <c r="X115" t="str">
        <f>IF($W115="","",TRIM(INDEX(connections!$B:$B,ROW())))</f>
        <v>Battle Shapers</v>
      </c>
      <c r="Y115">
        <f t="shared" si="76"/>
        <v>193</v>
      </c>
      <c r="Z115">
        <f t="shared" si="77"/>
        <v>67</v>
      </c>
      <c r="AA115" t="str">
        <f t="shared" si="78"/>
        <v>Yes</v>
      </c>
      <c r="AB115" t="str">
        <f t="shared" si="79"/>
        <v>Yes</v>
      </c>
      <c r="AC115">
        <f t="shared" si="80"/>
        <v>1</v>
      </c>
      <c r="AD115">
        <f t="shared" si="81"/>
        <v>0</v>
      </c>
      <c r="AE115" t="str">
        <f t="shared" si="82"/>
        <v/>
      </c>
      <c r="AG115">
        <f t="shared" si="83"/>
        <v>1</v>
      </c>
      <c r="AH115" t="str">
        <f t="shared" si="84"/>
        <v>Yes</v>
      </c>
      <c r="AI115">
        <f t="shared" si="85"/>
        <v>1</v>
      </c>
      <c r="AJ115">
        <f t="shared" si="86"/>
        <v>1.0001150000000001</v>
      </c>
      <c r="AK115" t="str">
        <f t="shared" si="87"/>
        <v/>
      </c>
      <c r="AL115" t="str">
        <f>IF($A115="","",INDEX(games!$J:$J,ROW())&amp;"")</f>
        <v/>
      </c>
      <c r="AM115">
        <f>IF($A115="","",SUMPRODUCT($AO115:$BD115,'Map Analysis'!$AN$2^{0,1,2,3,4,5,6,7,8,9,10,11,12,13,14,15}))</f>
        <v>1</v>
      </c>
      <c r="AN115">
        <f t="shared" si="88"/>
        <v>1.0000115000000001</v>
      </c>
      <c r="AO115">
        <f t="shared" si="89"/>
        <v>1</v>
      </c>
      <c r="AP115">
        <f t="shared" si="90"/>
        <v>0</v>
      </c>
      <c r="AQ115">
        <f t="shared" si="91"/>
        <v>0</v>
      </c>
      <c r="AR115">
        <f t="shared" si="92"/>
        <v>0</v>
      </c>
      <c r="AS115">
        <f t="shared" si="93"/>
        <v>0</v>
      </c>
      <c r="AT115">
        <f t="shared" si="94"/>
        <v>0</v>
      </c>
      <c r="AU115">
        <f t="shared" si="95"/>
        <v>0</v>
      </c>
      <c r="AV115">
        <f t="shared" si="96"/>
        <v>0</v>
      </c>
      <c r="AW115">
        <f t="shared" si="97"/>
        <v>0</v>
      </c>
      <c r="AX115">
        <f t="shared" si="98"/>
        <v>0</v>
      </c>
      <c r="AY115">
        <f t="shared" si="99"/>
        <v>0</v>
      </c>
      <c r="AZ115">
        <f t="shared" si="100"/>
        <v>0</v>
      </c>
      <c r="BA115">
        <f t="shared" si="101"/>
        <v>0</v>
      </c>
      <c r="BB115">
        <f t="shared" si="102"/>
        <v>0</v>
      </c>
      <c r="BC115">
        <f t="shared" si="103"/>
        <v>0</v>
      </c>
      <c r="BD115">
        <f t="shared" si="104"/>
        <v>0</v>
      </c>
      <c r="BF115">
        <f t="shared" si="105"/>
        <v>0</v>
      </c>
      <c r="BG115">
        <f t="shared" si="106"/>
        <v>0</v>
      </c>
      <c r="BH115">
        <f t="shared" si="107"/>
        <v>0</v>
      </c>
      <c r="BI115">
        <f t="shared" si="108"/>
        <v>0</v>
      </c>
      <c r="BJ115">
        <f t="shared" si="109"/>
        <v>0</v>
      </c>
      <c r="BK115">
        <f t="shared" si="110"/>
        <v>0</v>
      </c>
      <c r="BL115">
        <f t="shared" si="111"/>
        <v>0</v>
      </c>
      <c r="BM115">
        <f t="shared" si="112"/>
        <v>0</v>
      </c>
      <c r="BN115">
        <f t="shared" si="113"/>
        <v>0</v>
      </c>
      <c r="BO115">
        <f t="shared" si="114"/>
        <v>0</v>
      </c>
      <c r="BP115">
        <f t="shared" si="115"/>
        <v>0</v>
      </c>
      <c r="BQ115">
        <f t="shared" si="116"/>
        <v>0</v>
      </c>
      <c r="BR115">
        <f t="shared" si="117"/>
        <v>0</v>
      </c>
      <c r="BS115">
        <f t="shared" si="118"/>
        <v>0</v>
      </c>
      <c r="BT115">
        <f t="shared" si="119"/>
        <v>0</v>
      </c>
    </row>
    <row r="116" spans="1:72" x14ac:dyDescent="0.25">
      <c r="A116" t="str">
        <f>IF(TRIM(INDEX(games!$A:$A,ROW()))="","",TRIM(INDEX(games!$A:$A,ROW())))</f>
        <v>Cat God Ranch</v>
      </c>
      <c r="B116">
        <f>IF(OR($A116="",INDEX(games!$B:$B,ROW())=""),"",INDEX(games!$B:$B,ROW()))</f>
        <v>2024</v>
      </c>
      <c r="C116" t="str">
        <f>IF(OR($A116="",INDEX(games!$C:$C,ROW())=""),"",INDEX(games!$C:$C,ROW()))</f>
        <v>Deckbuilder</v>
      </c>
      <c r="D116">
        <f t="shared" si="60"/>
        <v>1</v>
      </c>
      <c r="E116">
        <f t="shared" si="61"/>
        <v>3</v>
      </c>
      <c r="F116">
        <f t="shared" si="62"/>
        <v>14</v>
      </c>
      <c r="G116" t="e">
        <f t="shared" si="63"/>
        <v>#N/A</v>
      </c>
      <c r="H116" t="e">
        <f t="shared" si="64"/>
        <v>#N/A</v>
      </c>
      <c r="I116" t="e">
        <f t="shared" si="65"/>
        <v>#N/A</v>
      </c>
      <c r="J116" t="e">
        <f t="shared" si="66"/>
        <v>#N/A</v>
      </c>
      <c r="K116">
        <f t="shared" si="67"/>
        <v>2024</v>
      </c>
      <c r="L116">
        <f t="shared" si="68"/>
        <v>3.3220000000000001</v>
      </c>
      <c r="M116" t="e">
        <f t="shared" si="69"/>
        <v>#N/A</v>
      </c>
      <c r="N116" t="e">
        <f t="shared" si="70"/>
        <v>#N/A</v>
      </c>
      <c r="O116">
        <f t="shared" si="71"/>
        <v>1.000116</v>
      </c>
      <c r="P116" t="str">
        <f>IF(OR($A116="",INDEX(games!$H:$H,ROW())=""),"",INDEX(games!$H:$H,ROW()))</f>
        <v/>
      </c>
      <c r="Q116" t="str">
        <f t="shared" si="72"/>
        <v/>
      </c>
      <c r="T116">
        <f t="shared" si="73"/>
        <v>2019</v>
      </c>
      <c r="U116">
        <f t="shared" si="74"/>
        <v>2023</v>
      </c>
      <c r="V116">
        <f t="shared" si="75"/>
        <v>4</v>
      </c>
      <c r="W116" t="str">
        <f>IF(TRIM(INDEX(connections!$A:$A,ROW()))="","",TRIM(INDEX(connections!$A:$A,ROW())))</f>
        <v>Hades</v>
      </c>
      <c r="X116" t="str">
        <f>IF($W116="","",TRIM(INDEX(connections!$B:$B,ROW())))</f>
        <v>Battle Shapers</v>
      </c>
      <c r="Y116">
        <f t="shared" si="76"/>
        <v>375</v>
      </c>
      <c r="Z116">
        <f t="shared" si="77"/>
        <v>67</v>
      </c>
      <c r="AA116" t="str">
        <f t="shared" si="78"/>
        <v>Yes</v>
      </c>
      <c r="AB116" t="str">
        <f t="shared" si="79"/>
        <v>Yes</v>
      </c>
      <c r="AC116">
        <f t="shared" si="80"/>
        <v>1</v>
      </c>
      <c r="AD116">
        <f t="shared" si="81"/>
        <v>0</v>
      </c>
      <c r="AE116" t="str">
        <f t="shared" si="82"/>
        <v/>
      </c>
      <c r="AG116">
        <f t="shared" si="83"/>
        <v>1</v>
      </c>
      <c r="AH116" t="str">
        <f t="shared" si="84"/>
        <v/>
      </c>
      <c r="AI116" t="str">
        <f t="shared" si="85"/>
        <v/>
      </c>
      <c r="AJ116" t="str">
        <f t="shared" si="86"/>
        <v/>
      </c>
      <c r="AK116">
        <f t="shared" si="87"/>
        <v>1.000116</v>
      </c>
      <c r="AL116" t="str">
        <f>IF($A116="","",INDEX(games!$J:$J,ROW())&amp;"")</f>
        <v/>
      </c>
      <c r="AM116">
        <f>IF($A116="","",SUMPRODUCT($AO116:$BD116,'Map Analysis'!$AN$2^{0,1,2,3,4,5,6,7,8,9,10,11,12,13,14,15}))</f>
        <v>0</v>
      </c>
      <c r="AN116">
        <f t="shared" si="88"/>
        <v>1.1600000000000001E-5</v>
      </c>
      <c r="AO116">
        <f t="shared" si="89"/>
        <v>0</v>
      </c>
      <c r="AP116">
        <f t="shared" si="90"/>
        <v>0</v>
      </c>
      <c r="AQ116">
        <f t="shared" si="91"/>
        <v>0</v>
      </c>
      <c r="AR116">
        <f t="shared" si="92"/>
        <v>0</v>
      </c>
      <c r="AS116">
        <f t="shared" si="93"/>
        <v>0</v>
      </c>
      <c r="AT116">
        <f t="shared" si="94"/>
        <v>0</v>
      </c>
      <c r="AU116">
        <f t="shared" si="95"/>
        <v>0</v>
      </c>
      <c r="AV116">
        <f t="shared" si="96"/>
        <v>0</v>
      </c>
      <c r="AW116">
        <f t="shared" si="97"/>
        <v>0</v>
      </c>
      <c r="AX116">
        <f t="shared" si="98"/>
        <v>0</v>
      </c>
      <c r="AY116">
        <f t="shared" si="99"/>
        <v>0</v>
      </c>
      <c r="AZ116">
        <f t="shared" si="100"/>
        <v>0</v>
      </c>
      <c r="BA116">
        <f t="shared" si="101"/>
        <v>0</v>
      </c>
      <c r="BB116">
        <f t="shared" si="102"/>
        <v>0</v>
      </c>
      <c r="BC116">
        <f t="shared" si="103"/>
        <v>0</v>
      </c>
      <c r="BD116">
        <f t="shared" si="104"/>
        <v>0</v>
      </c>
      <c r="BF116">
        <f t="shared" si="105"/>
        <v>0</v>
      </c>
      <c r="BG116">
        <f t="shared" si="106"/>
        <v>0</v>
      </c>
      <c r="BH116">
        <f t="shared" si="107"/>
        <v>0</v>
      </c>
      <c r="BI116">
        <f t="shared" si="108"/>
        <v>0</v>
      </c>
      <c r="BJ116">
        <f t="shared" si="109"/>
        <v>0</v>
      </c>
      <c r="BK116">
        <f t="shared" si="110"/>
        <v>0</v>
      </c>
      <c r="BL116">
        <f t="shared" si="111"/>
        <v>0</v>
      </c>
      <c r="BM116">
        <f t="shared" si="112"/>
        <v>0</v>
      </c>
      <c r="BN116">
        <f t="shared" si="113"/>
        <v>0</v>
      </c>
      <c r="BO116">
        <f t="shared" si="114"/>
        <v>0</v>
      </c>
      <c r="BP116">
        <f t="shared" si="115"/>
        <v>0</v>
      </c>
      <c r="BQ116">
        <f t="shared" si="116"/>
        <v>0</v>
      </c>
      <c r="BR116">
        <f t="shared" si="117"/>
        <v>0</v>
      </c>
      <c r="BS116">
        <f t="shared" si="118"/>
        <v>0</v>
      </c>
      <c r="BT116">
        <f t="shared" si="119"/>
        <v>0</v>
      </c>
    </row>
    <row r="117" spans="1:72" x14ac:dyDescent="0.25">
      <c r="A117" t="str">
        <f>IF(TRIM(INDEX(games!$A:$A,ROW()))="","",TRIM(INDEX(games!$A:$A,ROW())))</f>
        <v>Cataclysm</v>
      </c>
      <c r="B117">
        <f>IF(OR($A117="",INDEX(games!$B:$B,ROW())=""),"",INDEX(games!$B:$B,ROW()))</f>
        <v>2010</v>
      </c>
      <c r="C117" t="str">
        <f>IF(OR($A117="",INDEX(games!$C:$C,ROW())=""),"",INDEX(games!$C:$C,ROW()))</f>
        <v>Traditional</v>
      </c>
      <c r="D117">
        <f t="shared" si="60"/>
        <v>3</v>
      </c>
      <c r="E117">
        <f t="shared" si="61"/>
        <v>4</v>
      </c>
      <c r="F117">
        <f t="shared" si="62"/>
        <v>15</v>
      </c>
      <c r="G117" t="e">
        <f t="shared" si="63"/>
        <v>#N/A</v>
      </c>
      <c r="H117" t="e">
        <f t="shared" si="64"/>
        <v>#N/A</v>
      </c>
      <c r="I117" t="e">
        <f t="shared" si="65"/>
        <v>#N/A</v>
      </c>
      <c r="J117" t="e">
        <f t="shared" si="66"/>
        <v>#N/A</v>
      </c>
      <c r="K117" t="e">
        <f t="shared" si="67"/>
        <v>#N/A</v>
      </c>
      <c r="L117" t="e">
        <f t="shared" si="68"/>
        <v>#N/A</v>
      </c>
      <c r="M117">
        <f t="shared" si="69"/>
        <v>2010</v>
      </c>
      <c r="N117">
        <f t="shared" si="70"/>
        <v>4.3449999999999998</v>
      </c>
      <c r="O117">
        <f t="shared" si="71"/>
        <v>3.0001169999999999</v>
      </c>
      <c r="P117" t="str">
        <f>IF(OR($A117="",INDEX(games!$H:$H,ROW())=""),"",INDEX(games!$H:$H,ROW()))</f>
        <v>Yes</v>
      </c>
      <c r="Q117">
        <f t="shared" si="72"/>
        <v>3.0001169999999999</v>
      </c>
      <c r="T117">
        <f t="shared" si="73"/>
        <v>2019</v>
      </c>
      <c r="U117">
        <f t="shared" si="74"/>
        <v>2026</v>
      </c>
      <c r="V117">
        <f t="shared" si="75"/>
        <v>7</v>
      </c>
      <c r="W117" t="str">
        <f>IF(TRIM(INDEX(connections!$A:$A,ROW()))="","",TRIM(INDEX(connections!$A:$A,ROW())))</f>
        <v>Crying Suns</v>
      </c>
      <c r="X117" t="str">
        <f>IF($W117="","",TRIM(INDEX(connections!$B:$B,ROW())))</f>
        <v>Battlestar Galactica: Scattered Hopes</v>
      </c>
      <c r="Y117">
        <f t="shared" si="76"/>
        <v>168</v>
      </c>
      <c r="Z117">
        <f t="shared" si="77"/>
        <v>68</v>
      </c>
      <c r="AA117" t="str">
        <f t="shared" si="78"/>
        <v>Yes</v>
      </c>
      <c r="AB117" t="str">
        <f t="shared" si="79"/>
        <v/>
      </c>
      <c r="AC117" t="str">
        <f t="shared" si="80"/>
        <v/>
      </c>
      <c r="AD117">
        <f t="shared" si="81"/>
        <v>0</v>
      </c>
      <c r="AE117" t="str">
        <f t="shared" si="82"/>
        <v/>
      </c>
      <c r="AG117">
        <f t="shared" si="83"/>
        <v>2</v>
      </c>
      <c r="AH117" t="str">
        <f t="shared" si="84"/>
        <v>Yes</v>
      </c>
      <c r="AI117">
        <f t="shared" si="85"/>
        <v>2</v>
      </c>
      <c r="AJ117">
        <f t="shared" si="86"/>
        <v>2.0001169999999999</v>
      </c>
      <c r="AK117" t="str">
        <f t="shared" si="87"/>
        <v/>
      </c>
      <c r="AL117" t="str">
        <f>IF($A117="","",INDEX(games!$J:$J,ROW())&amp;"")</f>
        <v/>
      </c>
      <c r="AM117">
        <f>IF($A117="","",SUMPRODUCT($AO117:$BD117,'Map Analysis'!$AN$2^{0,1,2,3,4,5,6,7,8,9,10,11,12,13,14,15}))</f>
        <v>2</v>
      </c>
      <c r="AN117">
        <f t="shared" si="88"/>
        <v>2.0000116999999999</v>
      </c>
      <c r="AO117">
        <f t="shared" si="89"/>
        <v>1</v>
      </c>
      <c r="AP117">
        <f t="shared" si="90"/>
        <v>2</v>
      </c>
      <c r="AQ117">
        <f t="shared" si="91"/>
        <v>0</v>
      </c>
      <c r="AR117">
        <f t="shared" si="92"/>
        <v>0</v>
      </c>
      <c r="AS117">
        <f t="shared" si="93"/>
        <v>0</v>
      </c>
      <c r="AT117">
        <f t="shared" si="94"/>
        <v>0</v>
      </c>
      <c r="AU117">
        <f t="shared" si="95"/>
        <v>0</v>
      </c>
      <c r="AV117">
        <f t="shared" si="96"/>
        <v>0</v>
      </c>
      <c r="AW117">
        <f t="shared" si="97"/>
        <v>0</v>
      </c>
      <c r="AX117">
        <f t="shared" si="98"/>
        <v>0</v>
      </c>
      <c r="AY117">
        <f t="shared" si="99"/>
        <v>0</v>
      </c>
      <c r="AZ117">
        <f t="shared" si="100"/>
        <v>0</v>
      </c>
      <c r="BA117">
        <f t="shared" si="101"/>
        <v>0</v>
      </c>
      <c r="BB117">
        <f t="shared" si="102"/>
        <v>0</v>
      </c>
      <c r="BC117">
        <f t="shared" si="103"/>
        <v>0</v>
      </c>
      <c r="BD117">
        <f t="shared" si="104"/>
        <v>0</v>
      </c>
      <c r="BF117">
        <f t="shared" si="105"/>
        <v>0</v>
      </c>
      <c r="BG117">
        <f t="shared" si="106"/>
        <v>0</v>
      </c>
      <c r="BH117">
        <f t="shared" si="107"/>
        <v>0</v>
      </c>
      <c r="BI117">
        <f t="shared" si="108"/>
        <v>0</v>
      </c>
      <c r="BJ117">
        <f t="shared" si="109"/>
        <v>0</v>
      </c>
      <c r="BK117">
        <f t="shared" si="110"/>
        <v>0</v>
      </c>
      <c r="BL117">
        <f t="shared" si="111"/>
        <v>0</v>
      </c>
      <c r="BM117">
        <f t="shared" si="112"/>
        <v>0</v>
      </c>
      <c r="BN117">
        <f t="shared" si="113"/>
        <v>0</v>
      </c>
      <c r="BO117">
        <f t="shared" si="114"/>
        <v>0</v>
      </c>
      <c r="BP117">
        <f t="shared" si="115"/>
        <v>0</v>
      </c>
      <c r="BQ117">
        <f t="shared" si="116"/>
        <v>0</v>
      </c>
      <c r="BR117">
        <f t="shared" si="117"/>
        <v>0</v>
      </c>
      <c r="BS117">
        <f t="shared" si="118"/>
        <v>0</v>
      </c>
      <c r="BT117">
        <f t="shared" si="119"/>
        <v>0</v>
      </c>
    </row>
    <row r="118" spans="1:72" x14ac:dyDescent="0.25">
      <c r="A118" t="str">
        <f>IF(TRIM(INDEX(games!$A:$A,ROW()))="","",TRIM(INDEX(games!$A:$A,ROW())))</f>
        <v>Cataclysm: Bright Nights</v>
      </c>
      <c r="B118">
        <f>IF(OR($A118="",INDEX(games!$B:$B,ROW())=""),"",INDEX(games!$B:$B,ROW()))</f>
        <v>2020</v>
      </c>
      <c r="C118" t="str">
        <f>IF(OR($A118="",INDEX(games!$C:$C,ROW())=""),"",INDEX(games!$C:$C,ROW()))</f>
        <v>Traditional</v>
      </c>
      <c r="D118">
        <f t="shared" si="60"/>
        <v>1</v>
      </c>
      <c r="E118">
        <f t="shared" si="61"/>
        <v>4</v>
      </c>
      <c r="F118">
        <f t="shared" si="62"/>
        <v>16</v>
      </c>
      <c r="G118" t="e">
        <f t="shared" si="63"/>
        <v>#N/A</v>
      </c>
      <c r="H118" t="e">
        <f t="shared" si="64"/>
        <v>#N/A</v>
      </c>
      <c r="I118" t="e">
        <f t="shared" si="65"/>
        <v>#N/A</v>
      </c>
      <c r="J118" t="e">
        <f t="shared" si="66"/>
        <v>#N/A</v>
      </c>
      <c r="K118" t="e">
        <f t="shared" si="67"/>
        <v>#N/A</v>
      </c>
      <c r="L118" t="e">
        <f t="shared" si="68"/>
        <v>#N/A</v>
      </c>
      <c r="M118">
        <f t="shared" si="69"/>
        <v>2020</v>
      </c>
      <c r="N118">
        <f t="shared" si="70"/>
        <v>4.3680000000000003</v>
      </c>
      <c r="O118">
        <f t="shared" si="71"/>
        <v>1.0001180000000001</v>
      </c>
      <c r="P118" t="str">
        <f>IF(OR($A118="",INDEX(games!$H:$H,ROW())=""),"",INDEX(games!$H:$H,ROW()))</f>
        <v>Yes</v>
      </c>
      <c r="Q118">
        <f t="shared" si="72"/>
        <v>1.0001180000000001</v>
      </c>
      <c r="T118">
        <f t="shared" si="73"/>
        <v>2012</v>
      </c>
      <c r="U118">
        <f t="shared" si="74"/>
        <v>2026</v>
      </c>
      <c r="V118">
        <f t="shared" si="75"/>
        <v>14</v>
      </c>
      <c r="W118" t="str">
        <f>IF(TRIM(INDEX(connections!$A:$A,ROW()))="","",TRIM(INDEX(connections!$A:$A,ROW())))</f>
        <v>FTL</v>
      </c>
      <c r="X118" t="str">
        <f>IF($W118="","",TRIM(INDEX(connections!$B:$B,ROW())))</f>
        <v>Battlestar Galactica: Scattered Hopes</v>
      </c>
      <c r="Y118">
        <f t="shared" si="76"/>
        <v>326</v>
      </c>
      <c r="Z118">
        <f t="shared" si="77"/>
        <v>68</v>
      </c>
      <c r="AA118" t="str">
        <f t="shared" si="78"/>
        <v>Yes</v>
      </c>
      <c r="AB118" t="str">
        <f t="shared" si="79"/>
        <v/>
      </c>
      <c r="AC118" t="str">
        <f t="shared" si="80"/>
        <v/>
      </c>
      <c r="AD118">
        <f t="shared" si="81"/>
        <v>0</v>
      </c>
      <c r="AE118" t="str">
        <f t="shared" si="82"/>
        <v/>
      </c>
      <c r="AG118">
        <f t="shared" si="83"/>
        <v>1</v>
      </c>
      <c r="AH118" t="str">
        <f t="shared" si="84"/>
        <v>Yes</v>
      </c>
      <c r="AI118">
        <f t="shared" si="85"/>
        <v>1</v>
      </c>
      <c r="AJ118">
        <f t="shared" si="86"/>
        <v>1.0001180000000001</v>
      </c>
      <c r="AK118" t="str">
        <f t="shared" si="87"/>
        <v/>
      </c>
      <c r="AL118" t="str">
        <f>IF($A118="","",INDEX(games!$J:$J,ROW())&amp;"")</f>
        <v/>
      </c>
      <c r="AM118">
        <f>IF($A118="","",SUMPRODUCT($AO118:$BD118,'Map Analysis'!$AN$2^{0,1,2,3,4,5,6,7,8,9,10,11,12,13,14,15}))</f>
        <v>0</v>
      </c>
      <c r="AN118">
        <f t="shared" si="88"/>
        <v>1.1800000000000001E-5</v>
      </c>
      <c r="AO118">
        <f t="shared" si="89"/>
        <v>0</v>
      </c>
      <c r="AP118">
        <f t="shared" si="90"/>
        <v>0</v>
      </c>
      <c r="AQ118">
        <f t="shared" si="91"/>
        <v>0</v>
      </c>
      <c r="AR118">
        <f t="shared" si="92"/>
        <v>0</v>
      </c>
      <c r="AS118">
        <f t="shared" si="93"/>
        <v>0</v>
      </c>
      <c r="AT118">
        <f t="shared" si="94"/>
        <v>0</v>
      </c>
      <c r="AU118">
        <f t="shared" si="95"/>
        <v>0</v>
      </c>
      <c r="AV118">
        <f t="shared" si="96"/>
        <v>0</v>
      </c>
      <c r="AW118">
        <f t="shared" si="97"/>
        <v>0</v>
      </c>
      <c r="AX118">
        <f t="shared" si="98"/>
        <v>0</v>
      </c>
      <c r="AY118">
        <f t="shared" si="99"/>
        <v>0</v>
      </c>
      <c r="AZ118">
        <f t="shared" si="100"/>
        <v>0</v>
      </c>
      <c r="BA118">
        <f t="shared" si="101"/>
        <v>0</v>
      </c>
      <c r="BB118">
        <f t="shared" si="102"/>
        <v>0</v>
      </c>
      <c r="BC118">
        <f t="shared" si="103"/>
        <v>0</v>
      </c>
      <c r="BD118">
        <f t="shared" si="104"/>
        <v>0</v>
      </c>
      <c r="BF118">
        <f t="shared" si="105"/>
        <v>0</v>
      </c>
      <c r="BG118">
        <f t="shared" si="106"/>
        <v>0</v>
      </c>
      <c r="BH118">
        <f t="shared" si="107"/>
        <v>0</v>
      </c>
      <c r="BI118">
        <f t="shared" si="108"/>
        <v>0</v>
      </c>
      <c r="BJ118">
        <f t="shared" si="109"/>
        <v>0</v>
      </c>
      <c r="BK118">
        <f t="shared" si="110"/>
        <v>0</v>
      </c>
      <c r="BL118">
        <f t="shared" si="111"/>
        <v>0</v>
      </c>
      <c r="BM118">
        <f t="shared" si="112"/>
        <v>0</v>
      </c>
      <c r="BN118">
        <f t="shared" si="113"/>
        <v>0</v>
      </c>
      <c r="BO118">
        <f t="shared" si="114"/>
        <v>0</v>
      </c>
      <c r="BP118">
        <f t="shared" si="115"/>
        <v>0</v>
      </c>
      <c r="BQ118">
        <f t="shared" si="116"/>
        <v>0</v>
      </c>
      <c r="BR118">
        <f t="shared" si="117"/>
        <v>0</v>
      </c>
      <c r="BS118">
        <f t="shared" si="118"/>
        <v>0</v>
      </c>
      <c r="BT118">
        <f t="shared" si="119"/>
        <v>0</v>
      </c>
    </row>
    <row r="119" spans="1:72" x14ac:dyDescent="0.25">
      <c r="A119" t="str">
        <f>IF(TRIM(INDEX(games!$A:$A,ROW()))="","",TRIM(INDEX(games!$A:$A,ROW())))</f>
        <v>Cataclysm: Dark Days Ahead</v>
      </c>
      <c r="B119">
        <f>IF(OR($A119="",INDEX(games!$B:$B,ROW())=""),"",INDEX(games!$B:$B,ROW()))</f>
        <v>2013</v>
      </c>
      <c r="C119" t="str">
        <f>IF(OR($A119="",INDEX(games!$C:$C,ROW())=""),"",INDEX(games!$C:$C,ROW()))</f>
        <v>Traditional</v>
      </c>
      <c r="D119">
        <f t="shared" si="60"/>
        <v>3</v>
      </c>
      <c r="E119">
        <f t="shared" si="61"/>
        <v>4</v>
      </c>
      <c r="F119">
        <f t="shared" si="62"/>
        <v>17</v>
      </c>
      <c r="G119" t="e">
        <f t="shared" si="63"/>
        <v>#N/A</v>
      </c>
      <c r="H119" t="e">
        <f t="shared" si="64"/>
        <v>#N/A</v>
      </c>
      <c r="I119" t="e">
        <f t="shared" si="65"/>
        <v>#N/A</v>
      </c>
      <c r="J119" t="e">
        <f t="shared" si="66"/>
        <v>#N/A</v>
      </c>
      <c r="K119" t="e">
        <f t="shared" si="67"/>
        <v>#N/A</v>
      </c>
      <c r="L119" t="e">
        <f t="shared" si="68"/>
        <v>#N/A</v>
      </c>
      <c r="M119">
        <f t="shared" si="69"/>
        <v>2013</v>
      </c>
      <c r="N119">
        <f t="shared" si="70"/>
        <v>4.391</v>
      </c>
      <c r="O119">
        <f t="shared" si="71"/>
        <v>3.0001190000000002</v>
      </c>
      <c r="P119" t="str">
        <f>IF(OR($A119="",INDEX(games!$H:$H,ROW())=""),"",INDEX(games!$H:$H,ROW()))</f>
        <v>Yes</v>
      </c>
      <c r="Q119">
        <f t="shared" si="72"/>
        <v>3.0001190000000002</v>
      </c>
      <c r="T119">
        <f t="shared" si="73"/>
        <v>2023</v>
      </c>
      <c r="U119">
        <f t="shared" si="74"/>
        <v>2025</v>
      </c>
      <c r="V119">
        <f t="shared" si="75"/>
        <v>2</v>
      </c>
      <c r="W119" t="str">
        <f>IF(TRIM(INDEX(connections!$A:$A,ROW()))="","",TRIM(INDEX(connections!$A:$A,ROW())))</f>
        <v>Balatro</v>
      </c>
      <c r="X119" t="str">
        <f>IF($W119="","",TRIM(INDEX(connections!$B:$B,ROW())))</f>
        <v>BAZR</v>
      </c>
      <c r="Y119">
        <f t="shared" si="76"/>
        <v>56</v>
      </c>
      <c r="Z119">
        <f t="shared" si="77"/>
        <v>69</v>
      </c>
      <c r="AA119" t="str">
        <f t="shared" si="78"/>
        <v>Yes</v>
      </c>
      <c r="AB119" t="str">
        <f t="shared" si="79"/>
        <v>Yes</v>
      </c>
      <c r="AC119">
        <f t="shared" si="80"/>
        <v>1</v>
      </c>
      <c r="AD119">
        <f t="shared" si="81"/>
        <v>0</v>
      </c>
      <c r="AE119" t="str">
        <f t="shared" si="82"/>
        <v/>
      </c>
      <c r="AG119">
        <f t="shared" si="83"/>
        <v>3</v>
      </c>
      <c r="AH119" t="str">
        <f t="shared" si="84"/>
        <v>Yes</v>
      </c>
      <c r="AI119">
        <f t="shared" si="85"/>
        <v>3</v>
      </c>
      <c r="AJ119">
        <f t="shared" si="86"/>
        <v>3.0001190000000002</v>
      </c>
      <c r="AK119" t="str">
        <f t="shared" si="87"/>
        <v/>
      </c>
      <c r="AL119" t="str">
        <f>IF($A119="","",INDEX(games!$J:$J,ROW())&amp;"")</f>
        <v/>
      </c>
      <c r="AM119">
        <f>IF($A119="","",SUMPRODUCT($AO119:$BD119,'Map Analysis'!$AN$2^{0,1,2,3,4,5,6,7,8,9,10,11,12,13,14,15}))</f>
        <v>2</v>
      </c>
      <c r="AN119">
        <f t="shared" si="88"/>
        <v>2.0000119000000001</v>
      </c>
      <c r="AO119">
        <f t="shared" si="89"/>
        <v>2</v>
      </c>
      <c r="AP119">
        <f t="shared" si="90"/>
        <v>0</v>
      </c>
      <c r="AQ119">
        <f t="shared" si="91"/>
        <v>0</v>
      </c>
      <c r="AR119">
        <f t="shared" si="92"/>
        <v>0</v>
      </c>
      <c r="AS119">
        <f t="shared" si="93"/>
        <v>0</v>
      </c>
      <c r="AT119">
        <f t="shared" si="94"/>
        <v>0</v>
      </c>
      <c r="AU119">
        <f t="shared" si="95"/>
        <v>0</v>
      </c>
      <c r="AV119">
        <f t="shared" si="96"/>
        <v>0</v>
      </c>
      <c r="AW119">
        <f t="shared" si="97"/>
        <v>0</v>
      </c>
      <c r="AX119">
        <f t="shared" si="98"/>
        <v>0</v>
      </c>
      <c r="AY119">
        <f t="shared" si="99"/>
        <v>0</v>
      </c>
      <c r="AZ119">
        <f t="shared" si="100"/>
        <v>0</v>
      </c>
      <c r="BA119">
        <f t="shared" si="101"/>
        <v>0</v>
      </c>
      <c r="BB119">
        <f t="shared" si="102"/>
        <v>0</v>
      </c>
      <c r="BC119">
        <f t="shared" si="103"/>
        <v>0</v>
      </c>
      <c r="BD119">
        <f t="shared" si="104"/>
        <v>0</v>
      </c>
      <c r="BF119">
        <f t="shared" si="105"/>
        <v>0</v>
      </c>
      <c r="BG119">
        <f t="shared" si="106"/>
        <v>0</v>
      </c>
      <c r="BH119">
        <f t="shared" si="107"/>
        <v>0</v>
      </c>
      <c r="BI119">
        <f t="shared" si="108"/>
        <v>0</v>
      </c>
      <c r="BJ119">
        <f t="shared" si="109"/>
        <v>0</v>
      </c>
      <c r="BK119">
        <f t="shared" si="110"/>
        <v>0</v>
      </c>
      <c r="BL119">
        <f t="shared" si="111"/>
        <v>0</v>
      </c>
      <c r="BM119">
        <f t="shared" si="112"/>
        <v>0</v>
      </c>
      <c r="BN119">
        <f t="shared" si="113"/>
        <v>0</v>
      </c>
      <c r="BO119">
        <f t="shared" si="114"/>
        <v>0</v>
      </c>
      <c r="BP119">
        <f t="shared" si="115"/>
        <v>0</v>
      </c>
      <c r="BQ119">
        <f t="shared" si="116"/>
        <v>0</v>
      </c>
      <c r="BR119">
        <f t="shared" si="117"/>
        <v>0</v>
      </c>
      <c r="BS119">
        <f t="shared" si="118"/>
        <v>0</v>
      </c>
      <c r="BT119">
        <f t="shared" si="119"/>
        <v>0</v>
      </c>
    </row>
    <row r="120" spans="1:72" x14ac:dyDescent="0.25">
      <c r="A120" t="str">
        <f>IF(TRIM(INDEX(games!$A:$A,ROW()))="","",TRIM(INDEX(games!$A:$A,ROW())))</f>
        <v>Cataclysm: The Last Generation</v>
      </c>
      <c r="B120">
        <f>IF(OR($A120="",INDEX(games!$B:$B,ROW())=""),"",INDEX(games!$B:$B,ROW()))</f>
        <v>2025</v>
      </c>
      <c r="C120" t="str">
        <f>IF(OR($A120="",INDEX(games!$C:$C,ROW())=""),"",INDEX(games!$C:$C,ROW()))</f>
        <v>Traditional</v>
      </c>
      <c r="D120">
        <f t="shared" si="60"/>
        <v>1</v>
      </c>
      <c r="E120">
        <f t="shared" si="61"/>
        <v>4</v>
      </c>
      <c r="F120">
        <f t="shared" si="62"/>
        <v>18</v>
      </c>
      <c r="G120" t="e">
        <f t="shared" si="63"/>
        <v>#N/A</v>
      </c>
      <c r="H120" t="e">
        <f t="shared" si="64"/>
        <v>#N/A</v>
      </c>
      <c r="I120" t="e">
        <f t="shared" si="65"/>
        <v>#N/A</v>
      </c>
      <c r="J120" t="e">
        <f t="shared" si="66"/>
        <v>#N/A</v>
      </c>
      <c r="K120" t="e">
        <f t="shared" si="67"/>
        <v>#N/A</v>
      </c>
      <c r="L120" t="e">
        <f t="shared" si="68"/>
        <v>#N/A</v>
      </c>
      <c r="M120">
        <f t="shared" si="69"/>
        <v>2025</v>
      </c>
      <c r="N120">
        <f t="shared" si="70"/>
        <v>4.4139999999999997</v>
      </c>
      <c r="O120">
        <f t="shared" si="71"/>
        <v>1.0001199999999999</v>
      </c>
      <c r="P120" t="str">
        <f>IF(OR($A120="",INDEX(games!$H:$H,ROW())=""),"",INDEX(games!$H:$H,ROW()))</f>
        <v>Yes</v>
      </c>
      <c r="Q120">
        <f t="shared" si="72"/>
        <v>1.0001199999999999</v>
      </c>
      <c r="T120">
        <f t="shared" si="73"/>
        <v>2022</v>
      </c>
      <c r="U120">
        <f t="shared" si="74"/>
        <v>2024</v>
      </c>
      <c r="V120">
        <f t="shared" si="75"/>
        <v>2</v>
      </c>
      <c r="W120" t="str">
        <f>IF(TRIM(INDEX(connections!$A:$A,ROW()))="","",TRIM(INDEX(connections!$A:$A,ROW())))</f>
        <v>Boneraiser Minions</v>
      </c>
      <c r="X120" t="str">
        <f>IF($W120="","",TRIM(INDEX(connections!$B:$B,ROW())))</f>
        <v>Be My Horde</v>
      </c>
      <c r="Y120">
        <f t="shared" si="76"/>
        <v>93</v>
      </c>
      <c r="Z120">
        <f t="shared" si="77"/>
        <v>70</v>
      </c>
      <c r="AA120" t="str">
        <f t="shared" si="78"/>
        <v>Yes</v>
      </c>
      <c r="AB120" t="str">
        <f t="shared" si="79"/>
        <v>Yes</v>
      </c>
      <c r="AC120">
        <f t="shared" si="80"/>
        <v>1</v>
      </c>
      <c r="AD120">
        <f t="shared" si="81"/>
        <v>0</v>
      </c>
      <c r="AE120" t="str">
        <f t="shared" si="82"/>
        <v/>
      </c>
      <c r="AG120">
        <f t="shared" si="83"/>
        <v>1</v>
      </c>
      <c r="AH120" t="str">
        <f t="shared" si="84"/>
        <v>Yes</v>
      </c>
      <c r="AI120">
        <f t="shared" si="85"/>
        <v>1</v>
      </c>
      <c r="AJ120">
        <f t="shared" si="86"/>
        <v>1.0001199999999999</v>
      </c>
      <c r="AK120" t="str">
        <f t="shared" si="87"/>
        <v/>
      </c>
      <c r="AL120" t="str">
        <f>IF($A120="","",INDEX(games!$J:$J,ROW())&amp;"")</f>
        <v/>
      </c>
      <c r="AM120">
        <f>IF($A120="","",SUMPRODUCT($AO120:$BD120,'Map Analysis'!$AN$2^{0,1,2,3,4,5,6,7,8,9,10,11,12,13,14,15}))</f>
        <v>0</v>
      </c>
      <c r="AN120">
        <f t="shared" si="88"/>
        <v>1.2E-5</v>
      </c>
      <c r="AO120">
        <f t="shared" si="89"/>
        <v>0</v>
      </c>
      <c r="AP120">
        <f t="shared" si="90"/>
        <v>0</v>
      </c>
      <c r="AQ120">
        <f t="shared" si="91"/>
        <v>0</v>
      </c>
      <c r="AR120">
        <f t="shared" si="92"/>
        <v>0</v>
      </c>
      <c r="AS120">
        <f t="shared" si="93"/>
        <v>0</v>
      </c>
      <c r="AT120">
        <f t="shared" si="94"/>
        <v>0</v>
      </c>
      <c r="AU120">
        <f t="shared" si="95"/>
        <v>0</v>
      </c>
      <c r="AV120">
        <f t="shared" si="96"/>
        <v>0</v>
      </c>
      <c r="AW120">
        <f t="shared" si="97"/>
        <v>0</v>
      </c>
      <c r="AX120">
        <f t="shared" si="98"/>
        <v>0</v>
      </c>
      <c r="AY120">
        <f t="shared" si="99"/>
        <v>0</v>
      </c>
      <c r="AZ120">
        <f t="shared" si="100"/>
        <v>0</v>
      </c>
      <c r="BA120">
        <f t="shared" si="101"/>
        <v>0</v>
      </c>
      <c r="BB120">
        <f t="shared" si="102"/>
        <v>0</v>
      </c>
      <c r="BC120">
        <f t="shared" si="103"/>
        <v>0</v>
      </c>
      <c r="BD120">
        <f t="shared" si="104"/>
        <v>0</v>
      </c>
      <c r="BF120">
        <f t="shared" si="105"/>
        <v>0</v>
      </c>
      <c r="BG120">
        <f t="shared" si="106"/>
        <v>0</v>
      </c>
      <c r="BH120">
        <f t="shared" si="107"/>
        <v>0</v>
      </c>
      <c r="BI120">
        <f t="shared" si="108"/>
        <v>0</v>
      </c>
      <c r="BJ120">
        <f t="shared" si="109"/>
        <v>0</v>
      </c>
      <c r="BK120">
        <f t="shared" si="110"/>
        <v>0</v>
      </c>
      <c r="BL120">
        <f t="shared" si="111"/>
        <v>0</v>
      </c>
      <c r="BM120">
        <f t="shared" si="112"/>
        <v>0</v>
      </c>
      <c r="BN120">
        <f t="shared" si="113"/>
        <v>0</v>
      </c>
      <c r="BO120">
        <f t="shared" si="114"/>
        <v>0</v>
      </c>
      <c r="BP120">
        <f t="shared" si="115"/>
        <v>0</v>
      </c>
      <c r="BQ120">
        <f t="shared" si="116"/>
        <v>0</v>
      </c>
      <c r="BR120">
        <f t="shared" si="117"/>
        <v>0</v>
      </c>
      <c r="BS120">
        <f t="shared" si="118"/>
        <v>0</v>
      </c>
      <c r="BT120">
        <f t="shared" si="119"/>
        <v>0</v>
      </c>
    </row>
    <row r="121" spans="1:72" x14ac:dyDescent="0.25">
      <c r="A121" t="str">
        <f>IF(TRIM(INDEX(games!$A:$A,ROW()))="","",TRIM(INDEX(games!$A:$A,ROW())))</f>
        <v>Catacomb Kids</v>
      </c>
      <c r="B121">
        <f>IF(OR($A121="",INDEX(games!$B:$B,ROW())=""),"",INDEX(games!$B:$B,ROW()))</f>
        <v>2015</v>
      </c>
      <c r="C121" t="str">
        <f>IF(OR($A121="",INDEX(games!$C:$C,ROW())=""),"",INDEX(games!$C:$C,ROW()))</f>
        <v>Action</v>
      </c>
      <c r="D121">
        <f t="shared" si="60"/>
        <v>4</v>
      </c>
      <c r="E121">
        <f t="shared" si="61"/>
        <v>1</v>
      </c>
      <c r="F121">
        <f t="shared" si="62"/>
        <v>19</v>
      </c>
      <c r="G121">
        <f t="shared" si="63"/>
        <v>2015</v>
      </c>
      <c r="H121">
        <f t="shared" si="64"/>
        <v>1.4370000000000001</v>
      </c>
      <c r="I121" t="e">
        <f t="shared" si="65"/>
        <v>#N/A</v>
      </c>
      <c r="J121" t="e">
        <f t="shared" si="66"/>
        <v>#N/A</v>
      </c>
      <c r="K121" t="e">
        <f t="shared" si="67"/>
        <v>#N/A</v>
      </c>
      <c r="L121" t="e">
        <f t="shared" si="68"/>
        <v>#N/A</v>
      </c>
      <c r="M121" t="e">
        <f t="shared" si="69"/>
        <v>#N/A</v>
      </c>
      <c r="N121" t="e">
        <f t="shared" si="70"/>
        <v>#N/A</v>
      </c>
      <c r="O121">
        <f t="shared" si="71"/>
        <v>4.000121</v>
      </c>
      <c r="P121" t="str">
        <f>IF(OR($A121="",INDEX(games!$H:$H,ROW())=""),"",INDEX(games!$H:$H,ROW()))</f>
        <v/>
      </c>
      <c r="Q121" t="str">
        <f t="shared" si="72"/>
        <v/>
      </c>
      <c r="T121">
        <f t="shared" si="73"/>
        <v>2023</v>
      </c>
      <c r="U121">
        <f t="shared" si="74"/>
        <v>2024</v>
      </c>
      <c r="V121">
        <f t="shared" si="75"/>
        <v>1</v>
      </c>
      <c r="W121" t="str">
        <f>IF(TRIM(INDEX(connections!$A:$A,ROW()))="","",TRIM(INDEX(connections!$A:$A,ROW())))</f>
        <v>Death Must Die</v>
      </c>
      <c r="X121" t="str">
        <f>IF($W121="","",TRIM(INDEX(connections!$B:$B,ROW())))</f>
        <v>Be My Horde</v>
      </c>
      <c r="Y121">
        <f t="shared" si="76"/>
        <v>199</v>
      </c>
      <c r="Z121">
        <f t="shared" si="77"/>
        <v>70</v>
      </c>
      <c r="AA121" t="str">
        <f t="shared" si="78"/>
        <v>Yes</v>
      </c>
      <c r="AB121" t="str">
        <f t="shared" si="79"/>
        <v>Yes</v>
      </c>
      <c r="AC121">
        <f t="shared" si="80"/>
        <v>1</v>
      </c>
      <c r="AD121">
        <f t="shared" si="81"/>
        <v>0</v>
      </c>
      <c r="AE121" t="str">
        <f t="shared" si="82"/>
        <v/>
      </c>
      <c r="AG121">
        <f t="shared" si="83"/>
        <v>4</v>
      </c>
      <c r="AH121" t="str">
        <f t="shared" si="84"/>
        <v/>
      </c>
      <c r="AI121" t="str">
        <f t="shared" si="85"/>
        <v/>
      </c>
      <c r="AJ121" t="str">
        <f t="shared" si="86"/>
        <v/>
      </c>
      <c r="AK121">
        <f t="shared" si="87"/>
        <v>4.000121</v>
      </c>
      <c r="AL121" t="str">
        <f>IF($A121="","",INDEX(games!$J:$J,ROW())&amp;"")</f>
        <v>https://store.steampowered.com/app/315840/Catacomb_Kids/</v>
      </c>
      <c r="AM121">
        <f>IF($A121="","",SUMPRODUCT($AO121:$BD121,'Map Analysis'!$AN$2^{0,1,2,3,4,5,6,7,8,9,10,11,12,13,14,15}))</f>
        <v>1</v>
      </c>
      <c r="AN121">
        <f t="shared" si="88"/>
        <v>1.0000121</v>
      </c>
      <c r="AO121">
        <f t="shared" si="89"/>
        <v>1</v>
      </c>
      <c r="AP121">
        <f t="shared" si="90"/>
        <v>0</v>
      </c>
      <c r="AQ121">
        <f t="shared" si="91"/>
        <v>0</v>
      </c>
      <c r="AR121">
        <f t="shared" si="92"/>
        <v>0</v>
      </c>
      <c r="AS121">
        <f t="shared" si="93"/>
        <v>0</v>
      </c>
      <c r="AT121">
        <f t="shared" si="94"/>
        <v>0</v>
      </c>
      <c r="AU121">
        <f t="shared" si="95"/>
        <v>0</v>
      </c>
      <c r="AV121">
        <f t="shared" si="96"/>
        <v>0</v>
      </c>
      <c r="AW121">
        <f t="shared" si="97"/>
        <v>0</v>
      </c>
      <c r="AX121">
        <f t="shared" si="98"/>
        <v>0</v>
      </c>
      <c r="AY121">
        <f t="shared" si="99"/>
        <v>0</v>
      </c>
      <c r="AZ121">
        <f t="shared" si="100"/>
        <v>0</v>
      </c>
      <c r="BA121">
        <f t="shared" si="101"/>
        <v>0</v>
      </c>
      <c r="BB121">
        <f t="shared" si="102"/>
        <v>0</v>
      </c>
      <c r="BC121">
        <f t="shared" si="103"/>
        <v>0</v>
      </c>
      <c r="BD121">
        <f t="shared" si="104"/>
        <v>0</v>
      </c>
      <c r="BF121">
        <f t="shared" si="105"/>
        <v>0</v>
      </c>
      <c r="BG121">
        <f t="shared" si="106"/>
        <v>0</v>
      </c>
      <c r="BH121">
        <f t="shared" si="107"/>
        <v>0</v>
      </c>
      <c r="BI121">
        <f t="shared" si="108"/>
        <v>0</v>
      </c>
      <c r="BJ121">
        <f t="shared" si="109"/>
        <v>0</v>
      </c>
      <c r="BK121">
        <f t="shared" si="110"/>
        <v>0</v>
      </c>
      <c r="BL121">
        <f t="shared" si="111"/>
        <v>0</v>
      </c>
      <c r="BM121">
        <f t="shared" si="112"/>
        <v>0</v>
      </c>
      <c r="BN121">
        <f t="shared" si="113"/>
        <v>0</v>
      </c>
      <c r="BO121">
        <f t="shared" si="114"/>
        <v>0</v>
      </c>
      <c r="BP121">
        <f t="shared" si="115"/>
        <v>0</v>
      </c>
      <c r="BQ121">
        <f t="shared" si="116"/>
        <v>0</v>
      </c>
      <c r="BR121">
        <f t="shared" si="117"/>
        <v>0</v>
      </c>
      <c r="BS121">
        <f t="shared" si="118"/>
        <v>0</v>
      </c>
      <c r="BT121">
        <f t="shared" si="119"/>
        <v>0</v>
      </c>
    </row>
    <row r="122" spans="1:72" x14ac:dyDescent="0.25">
      <c r="A122" t="str">
        <f>IF(TRIM(INDEX(games!$A:$A,ROW()))="","",TRIM(INDEX(games!$A:$A,ROW())))</f>
        <v>Cats &amp; Dice</v>
      </c>
      <c r="B122">
        <f>IF(OR($A122="",INDEX(games!$B:$B,ROW())=""),"",INDEX(games!$B:$B,ROW()))</f>
        <v>2025</v>
      </c>
      <c r="C122" t="str">
        <f>IF(OR($A122="",INDEX(games!$C:$C,ROW())=""),"",INDEX(games!$C:$C,ROW()))</f>
        <v>Deckbuilder</v>
      </c>
      <c r="D122">
        <f t="shared" si="60"/>
        <v>2</v>
      </c>
      <c r="E122">
        <f t="shared" si="61"/>
        <v>3</v>
      </c>
      <c r="F122">
        <f t="shared" si="62"/>
        <v>20</v>
      </c>
      <c r="G122" t="e">
        <f t="shared" si="63"/>
        <v>#N/A</v>
      </c>
      <c r="H122" t="e">
        <f t="shared" si="64"/>
        <v>#N/A</v>
      </c>
      <c r="I122" t="e">
        <f t="shared" si="65"/>
        <v>#N/A</v>
      </c>
      <c r="J122" t="e">
        <f t="shared" si="66"/>
        <v>#N/A</v>
      </c>
      <c r="K122">
        <f t="shared" si="67"/>
        <v>2025</v>
      </c>
      <c r="L122">
        <f t="shared" si="68"/>
        <v>3.46</v>
      </c>
      <c r="M122" t="e">
        <f t="shared" si="69"/>
        <v>#N/A</v>
      </c>
      <c r="N122" t="e">
        <f t="shared" si="70"/>
        <v>#N/A</v>
      </c>
      <c r="O122">
        <f t="shared" si="71"/>
        <v>2.0001220000000002</v>
      </c>
      <c r="P122" t="str">
        <f>IF(OR($A122="",INDEX(games!$H:$H,ROW())=""),"",INDEX(games!$H:$H,ROW()))</f>
        <v>Yes</v>
      </c>
      <c r="Q122">
        <f t="shared" si="72"/>
        <v>2.0001220000000002</v>
      </c>
      <c r="T122">
        <f t="shared" si="73"/>
        <v>2023</v>
      </c>
      <c r="U122">
        <f t="shared" si="74"/>
        <v>2024</v>
      </c>
      <c r="V122">
        <f t="shared" si="75"/>
        <v>1</v>
      </c>
      <c r="W122" t="str">
        <f>IF(TRIM(INDEX(connections!$A:$A,ROW()))="","",TRIM(INDEX(connections!$A:$A,ROW())))</f>
        <v>Halls of Torment</v>
      </c>
      <c r="X122" t="str">
        <f>IF($W122="","",TRIM(INDEX(connections!$B:$B,ROW())))</f>
        <v>Be My Horde</v>
      </c>
      <c r="Y122">
        <f t="shared" si="76"/>
        <v>377</v>
      </c>
      <c r="Z122">
        <f t="shared" si="77"/>
        <v>70</v>
      </c>
      <c r="AA122" t="str">
        <f t="shared" si="78"/>
        <v>Yes</v>
      </c>
      <c r="AB122" t="str">
        <f t="shared" si="79"/>
        <v>Yes</v>
      </c>
      <c r="AC122">
        <f t="shared" si="80"/>
        <v>1</v>
      </c>
      <c r="AD122">
        <f t="shared" si="81"/>
        <v>0</v>
      </c>
      <c r="AE122" t="str">
        <f t="shared" si="82"/>
        <v/>
      </c>
      <c r="AG122">
        <f t="shared" si="83"/>
        <v>2</v>
      </c>
      <c r="AH122" t="str">
        <f t="shared" si="84"/>
        <v>Yes</v>
      </c>
      <c r="AI122">
        <f t="shared" si="85"/>
        <v>2</v>
      </c>
      <c r="AJ122">
        <f t="shared" si="86"/>
        <v>2.0001220000000002</v>
      </c>
      <c r="AK122" t="str">
        <f t="shared" si="87"/>
        <v/>
      </c>
      <c r="AL122" t="str">
        <f>IF($A122="","",INDEX(games!$J:$J,ROW())&amp;"")</f>
        <v>https://store.steampowered.com/app/3128280/Cats__Dice/</v>
      </c>
      <c r="AM122">
        <f>IF($A122="","",SUMPRODUCT($AO122:$BD122,'Map Analysis'!$AN$2^{0,1,2,3,4,5,6,7,8,9,10,11,12,13,14,15}))</f>
        <v>0</v>
      </c>
      <c r="AN122">
        <f t="shared" si="88"/>
        <v>1.22E-5</v>
      </c>
      <c r="AO122">
        <f t="shared" si="89"/>
        <v>0</v>
      </c>
      <c r="AP122">
        <f t="shared" si="90"/>
        <v>0</v>
      </c>
      <c r="AQ122">
        <f t="shared" si="91"/>
        <v>0</v>
      </c>
      <c r="AR122">
        <f t="shared" si="92"/>
        <v>0</v>
      </c>
      <c r="AS122">
        <f t="shared" si="93"/>
        <v>0</v>
      </c>
      <c r="AT122">
        <f t="shared" si="94"/>
        <v>0</v>
      </c>
      <c r="AU122">
        <f t="shared" si="95"/>
        <v>0</v>
      </c>
      <c r="AV122">
        <f t="shared" si="96"/>
        <v>0</v>
      </c>
      <c r="AW122">
        <f t="shared" si="97"/>
        <v>0</v>
      </c>
      <c r="AX122">
        <f t="shared" si="98"/>
        <v>0</v>
      </c>
      <c r="AY122">
        <f t="shared" si="99"/>
        <v>0</v>
      </c>
      <c r="AZ122">
        <f t="shared" si="100"/>
        <v>0</v>
      </c>
      <c r="BA122">
        <f t="shared" si="101"/>
        <v>0</v>
      </c>
      <c r="BB122">
        <f t="shared" si="102"/>
        <v>0</v>
      </c>
      <c r="BC122">
        <f t="shared" si="103"/>
        <v>0</v>
      </c>
      <c r="BD122">
        <f t="shared" si="104"/>
        <v>0</v>
      </c>
      <c r="BF122">
        <f t="shared" si="105"/>
        <v>0</v>
      </c>
      <c r="BG122">
        <f t="shared" si="106"/>
        <v>0</v>
      </c>
      <c r="BH122">
        <f t="shared" si="107"/>
        <v>0</v>
      </c>
      <c r="BI122">
        <f t="shared" si="108"/>
        <v>0</v>
      </c>
      <c r="BJ122">
        <f t="shared" si="109"/>
        <v>0</v>
      </c>
      <c r="BK122">
        <f t="shared" si="110"/>
        <v>0</v>
      </c>
      <c r="BL122">
        <f t="shared" si="111"/>
        <v>0</v>
      </c>
      <c r="BM122">
        <f t="shared" si="112"/>
        <v>0</v>
      </c>
      <c r="BN122">
        <f t="shared" si="113"/>
        <v>0</v>
      </c>
      <c r="BO122">
        <f t="shared" si="114"/>
        <v>0</v>
      </c>
      <c r="BP122">
        <f t="shared" si="115"/>
        <v>0</v>
      </c>
      <c r="BQ122">
        <f t="shared" si="116"/>
        <v>0</v>
      </c>
      <c r="BR122">
        <f t="shared" si="117"/>
        <v>0</v>
      </c>
      <c r="BS122">
        <f t="shared" si="118"/>
        <v>0</v>
      </c>
      <c r="BT122">
        <f t="shared" si="119"/>
        <v>0</v>
      </c>
    </row>
    <row r="123" spans="1:72" x14ac:dyDescent="0.25">
      <c r="A123" t="str">
        <f>IF(TRIM(INDEX(games!$A:$A,ROW()))="","",TRIM(INDEX(games!$A:$A,ROW())))</f>
        <v>Cave Noire</v>
      </c>
      <c r="B123">
        <f>IF(OR($A123="",INDEX(games!$B:$B,ROW())=""),"",INDEX(games!$B:$B,ROW()))</f>
        <v>1991</v>
      </c>
      <c r="C123" t="str">
        <f>IF(OR($A123="",INDEX(games!$C:$C,ROW())=""),"",INDEX(games!$C:$C,ROW()))</f>
        <v>Traditional</v>
      </c>
      <c r="D123">
        <f t="shared" si="60"/>
        <v>1</v>
      </c>
      <c r="E123">
        <f t="shared" si="61"/>
        <v>4</v>
      </c>
      <c r="F123">
        <f t="shared" si="62"/>
        <v>21</v>
      </c>
      <c r="G123" t="e">
        <f t="shared" si="63"/>
        <v>#N/A</v>
      </c>
      <c r="H123" t="e">
        <f t="shared" si="64"/>
        <v>#N/A</v>
      </c>
      <c r="I123" t="e">
        <f t="shared" si="65"/>
        <v>#N/A</v>
      </c>
      <c r="J123" t="e">
        <f t="shared" si="66"/>
        <v>#N/A</v>
      </c>
      <c r="K123" t="e">
        <f t="shared" si="67"/>
        <v>#N/A</v>
      </c>
      <c r="L123" t="e">
        <f t="shared" si="68"/>
        <v>#N/A</v>
      </c>
      <c r="M123">
        <f t="shared" si="69"/>
        <v>1991</v>
      </c>
      <c r="N123">
        <f t="shared" si="70"/>
        <v>4.4829999999999997</v>
      </c>
      <c r="O123">
        <f t="shared" si="71"/>
        <v>1.0001230000000001</v>
      </c>
      <c r="P123" t="str">
        <f>IF(OR($A123="",INDEX(games!$H:$H,ROW())=""),"",INDEX(games!$H:$H,ROW()))</f>
        <v>Yes</v>
      </c>
      <c r="Q123">
        <f t="shared" si="72"/>
        <v>1.0001230000000001</v>
      </c>
      <c r="T123">
        <f t="shared" si="73"/>
        <v>2022</v>
      </c>
      <c r="U123">
        <f t="shared" si="74"/>
        <v>2024</v>
      </c>
      <c r="V123">
        <f t="shared" si="75"/>
        <v>2</v>
      </c>
      <c r="W123" t="str">
        <f>IF(TRIM(INDEX(connections!$A:$A,ROW()))="","",TRIM(INDEX(connections!$A:$A,ROW())))</f>
        <v>Necrosmith</v>
      </c>
      <c r="X123" t="str">
        <f>IF($W123="","",TRIM(INDEX(connections!$B:$B,ROW())))</f>
        <v>Be My Horde</v>
      </c>
      <c r="Y123">
        <f t="shared" si="76"/>
        <v>552</v>
      </c>
      <c r="Z123">
        <f t="shared" si="77"/>
        <v>70</v>
      </c>
      <c r="AA123" t="str">
        <f t="shared" si="78"/>
        <v>Yes</v>
      </c>
      <c r="AB123" t="str">
        <f t="shared" si="79"/>
        <v>Yes</v>
      </c>
      <c r="AC123">
        <f t="shared" si="80"/>
        <v>1</v>
      </c>
      <c r="AD123">
        <f t="shared" si="81"/>
        <v>0</v>
      </c>
      <c r="AE123" t="str">
        <f t="shared" si="82"/>
        <v/>
      </c>
      <c r="AG123">
        <f t="shared" si="83"/>
        <v>1</v>
      </c>
      <c r="AH123" t="str">
        <f t="shared" si="84"/>
        <v>Yes</v>
      </c>
      <c r="AI123">
        <f t="shared" si="85"/>
        <v>1</v>
      </c>
      <c r="AJ123">
        <f t="shared" si="86"/>
        <v>1.0001230000000001</v>
      </c>
      <c r="AK123" t="str">
        <f t="shared" si="87"/>
        <v/>
      </c>
      <c r="AL123" t="str">
        <f>IF($A123="","",INDEX(games!$J:$J,ROW())&amp;"")</f>
        <v/>
      </c>
      <c r="AM123">
        <f>IF($A123="","",SUMPRODUCT($AO123:$BD123,'Map Analysis'!$AN$2^{0,1,2,3,4,5,6,7,8,9,10,11,12,13,14,15}))</f>
        <v>0</v>
      </c>
      <c r="AN123">
        <f t="shared" si="88"/>
        <v>1.2300000000000001E-5</v>
      </c>
      <c r="AO123">
        <f t="shared" si="89"/>
        <v>0</v>
      </c>
      <c r="AP123">
        <f t="shared" si="90"/>
        <v>0</v>
      </c>
      <c r="AQ123">
        <f t="shared" si="91"/>
        <v>0</v>
      </c>
      <c r="AR123">
        <f t="shared" si="92"/>
        <v>0</v>
      </c>
      <c r="AS123">
        <f t="shared" si="93"/>
        <v>0</v>
      </c>
      <c r="AT123">
        <f t="shared" si="94"/>
        <v>0</v>
      </c>
      <c r="AU123">
        <f t="shared" si="95"/>
        <v>0</v>
      </c>
      <c r="AV123">
        <f t="shared" si="96"/>
        <v>0</v>
      </c>
      <c r="AW123">
        <f t="shared" si="97"/>
        <v>0</v>
      </c>
      <c r="AX123">
        <f t="shared" si="98"/>
        <v>0</v>
      </c>
      <c r="AY123">
        <f t="shared" si="99"/>
        <v>0</v>
      </c>
      <c r="AZ123">
        <f t="shared" si="100"/>
        <v>0</v>
      </c>
      <c r="BA123">
        <f t="shared" si="101"/>
        <v>0</v>
      </c>
      <c r="BB123">
        <f t="shared" si="102"/>
        <v>0</v>
      </c>
      <c r="BC123">
        <f t="shared" si="103"/>
        <v>0</v>
      </c>
      <c r="BD123">
        <f t="shared" si="104"/>
        <v>0</v>
      </c>
      <c r="BF123">
        <f t="shared" si="105"/>
        <v>0</v>
      </c>
      <c r="BG123">
        <f t="shared" si="106"/>
        <v>0</v>
      </c>
      <c r="BH123">
        <f t="shared" si="107"/>
        <v>0</v>
      </c>
      <c r="BI123">
        <f t="shared" si="108"/>
        <v>0</v>
      </c>
      <c r="BJ123">
        <f t="shared" si="109"/>
        <v>0</v>
      </c>
      <c r="BK123">
        <f t="shared" si="110"/>
        <v>0</v>
      </c>
      <c r="BL123">
        <f t="shared" si="111"/>
        <v>0</v>
      </c>
      <c r="BM123">
        <f t="shared" si="112"/>
        <v>0</v>
      </c>
      <c r="BN123">
        <f t="shared" si="113"/>
        <v>0</v>
      </c>
      <c r="BO123">
        <f t="shared" si="114"/>
        <v>0</v>
      </c>
      <c r="BP123">
        <f t="shared" si="115"/>
        <v>0</v>
      </c>
      <c r="BQ123">
        <f t="shared" si="116"/>
        <v>0</v>
      </c>
      <c r="BR123">
        <f t="shared" si="117"/>
        <v>0</v>
      </c>
      <c r="BS123">
        <f t="shared" si="118"/>
        <v>0</v>
      </c>
      <c r="BT123">
        <f t="shared" si="119"/>
        <v>0</v>
      </c>
    </row>
    <row r="124" spans="1:72" x14ac:dyDescent="0.25">
      <c r="A124" t="str">
        <f>IF(TRIM(INDEX(games!$A:$A,ROW()))="","",TRIM(INDEX(games!$A:$A,ROW())))</f>
        <v>Caveblazers</v>
      </c>
      <c r="B124">
        <f>IF(OR($A124="",INDEX(games!$B:$B,ROW())=""),"",INDEX(games!$B:$B,ROW()))</f>
        <v>2017</v>
      </c>
      <c r="C124" t="str">
        <f>IF(OR($A124="",INDEX(games!$C:$C,ROW())=""),"",INDEX(games!$C:$C,ROW()))</f>
        <v>Action</v>
      </c>
      <c r="D124">
        <f t="shared" si="60"/>
        <v>2</v>
      </c>
      <c r="E124">
        <f t="shared" si="61"/>
        <v>1</v>
      </c>
      <c r="F124">
        <f t="shared" si="62"/>
        <v>22</v>
      </c>
      <c r="G124">
        <f t="shared" si="63"/>
        <v>2017</v>
      </c>
      <c r="H124">
        <f t="shared" si="64"/>
        <v>1.506</v>
      </c>
      <c r="I124" t="e">
        <f t="shared" si="65"/>
        <v>#N/A</v>
      </c>
      <c r="J124" t="e">
        <f t="shared" si="66"/>
        <v>#N/A</v>
      </c>
      <c r="K124" t="e">
        <f t="shared" si="67"/>
        <v>#N/A</v>
      </c>
      <c r="L124" t="e">
        <f t="shared" si="68"/>
        <v>#N/A</v>
      </c>
      <c r="M124" t="e">
        <f t="shared" si="69"/>
        <v>#N/A</v>
      </c>
      <c r="N124" t="e">
        <f t="shared" si="70"/>
        <v>#N/A</v>
      </c>
      <c r="O124">
        <f t="shared" si="71"/>
        <v>2.000124</v>
      </c>
      <c r="P124" t="str">
        <f>IF(OR($A124="",INDEX(games!$H:$H,ROW())=""),"",INDEX(games!$H:$H,ROW()))</f>
        <v>Yes</v>
      </c>
      <c r="Q124">
        <f t="shared" si="72"/>
        <v>2.000124</v>
      </c>
      <c r="T124">
        <f t="shared" si="73"/>
        <v>2022</v>
      </c>
      <c r="U124">
        <f t="shared" si="74"/>
        <v>2024</v>
      </c>
      <c r="V124">
        <f t="shared" si="75"/>
        <v>2</v>
      </c>
      <c r="W124" t="str">
        <f>IF(TRIM(INDEX(connections!$A:$A,ROW()))="","",TRIM(INDEX(connections!$A:$A,ROW())))</f>
        <v>The Unliving</v>
      </c>
      <c r="X124" t="str">
        <f>IF($W124="","",TRIM(INDEX(connections!$B:$B,ROW())))</f>
        <v>Be My Horde</v>
      </c>
      <c r="Y124">
        <f t="shared" si="76"/>
        <v>888</v>
      </c>
      <c r="Z124">
        <f t="shared" si="77"/>
        <v>70</v>
      </c>
      <c r="AA124" t="str">
        <f t="shared" si="78"/>
        <v>Yes</v>
      </c>
      <c r="AB124" t="str">
        <f t="shared" si="79"/>
        <v>Yes</v>
      </c>
      <c r="AC124">
        <f t="shared" si="80"/>
        <v>1</v>
      </c>
      <c r="AD124">
        <f t="shared" si="81"/>
        <v>0</v>
      </c>
      <c r="AE124" t="str">
        <f t="shared" si="82"/>
        <v/>
      </c>
      <c r="AG124">
        <f t="shared" si="83"/>
        <v>2</v>
      </c>
      <c r="AH124" t="str">
        <f t="shared" si="84"/>
        <v>Yes</v>
      </c>
      <c r="AI124">
        <f t="shared" si="85"/>
        <v>2</v>
      </c>
      <c r="AJ124">
        <f t="shared" si="86"/>
        <v>2.000124</v>
      </c>
      <c r="AK124" t="str">
        <f t="shared" si="87"/>
        <v/>
      </c>
      <c r="AL124" t="str">
        <f>IF($A124="","",INDEX(games!$J:$J,ROW())&amp;"")</f>
        <v>https://store.steampowered.com/app/452060/Caveblazers/</v>
      </c>
      <c r="AM124">
        <f>IF($A124="","",SUMPRODUCT($AO124:$BD124,'Map Analysis'!$AN$2^{0,1,2,3,4,5,6,7,8,9,10,11,12,13,14,15}))</f>
        <v>2</v>
      </c>
      <c r="AN124">
        <f t="shared" si="88"/>
        <v>2.0000124000000001</v>
      </c>
      <c r="AO124">
        <f t="shared" si="89"/>
        <v>1</v>
      </c>
      <c r="AP124">
        <f t="shared" si="90"/>
        <v>2</v>
      </c>
      <c r="AQ124">
        <f t="shared" si="91"/>
        <v>0</v>
      </c>
      <c r="AR124">
        <f t="shared" si="92"/>
        <v>0</v>
      </c>
      <c r="AS124">
        <f t="shared" si="93"/>
        <v>0</v>
      </c>
      <c r="AT124">
        <f t="shared" si="94"/>
        <v>0</v>
      </c>
      <c r="AU124">
        <f t="shared" si="95"/>
        <v>0</v>
      </c>
      <c r="AV124">
        <f t="shared" si="96"/>
        <v>0</v>
      </c>
      <c r="AW124">
        <f t="shared" si="97"/>
        <v>0</v>
      </c>
      <c r="AX124">
        <f t="shared" si="98"/>
        <v>0</v>
      </c>
      <c r="AY124">
        <f t="shared" si="99"/>
        <v>0</v>
      </c>
      <c r="AZ124">
        <f t="shared" si="100"/>
        <v>0</v>
      </c>
      <c r="BA124">
        <f t="shared" si="101"/>
        <v>0</v>
      </c>
      <c r="BB124">
        <f t="shared" si="102"/>
        <v>0</v>
      </c>
      <c r="BC124">
        <f t="shared" si="103"/>
        <v>0</v>
      </c>
      <c r="BD124">
        <f t="shared" si="104"/>
        <v>0</v>
      </c>
      <c r="BF124">
        <f t="shared" si="105"/>
        <v>0</v>
      </c>
      <c r="BG124">
        <f t="shared" si="106"/>
        <v>0</v>
      </c>
      <c r="BH124">
        <f t="shared" si="107"/>
        <v>0</v>
      </c>
      <c r="BI124">
        <f t="shared" si="108"/>
        <v>0</v>
      </c>
      <c r="BJ124">
        <f t="shared" si="109"/>
        <v>0</v>
      </c>
      <c r="BK124">
        <f t="shared" si="110"/>
        <v>0</v>
      </c>
      <c r="BL124">
        <f t="shared" si="111"/>
        <v>0</v>
      </c>
      <c r="BM124">
        <f t="shared" si="112"/>
        <v>0</v>
      </c>
      <c r="BN124">
        <f t="shared" si="113"/>
        <v>0</v>
      </c>
      <c r="BO124">
        <f t="shared" si="114"/>
        <v>0</v>
      </c>
      <c r="BP124">
        <f t="shared" si="115"/>
        <v>0</v>
      </c>
      <c r="BQ124">
        <f t="shared" si="116"/>
        <v>0</v>
      </c>
      <c r="BR124">
        <f t="shared" si="117"/>
        <v>0</v>
      </c>
      <c r="BS124">
        <f t="shared" si="118"/>
        <v>0</v>
      </c>
      <c r="BT124">
        <f t="shared" si="119"/>
        <v>0</v>
      </c>
    </row>
    <row r="125" spans="1:72" x14ac:dyDescent="0.25">
      <c r="A125" t="str">
        <f>IF(TRIM(INDEX(games!$A:$A,ROW()))="","",TRIM(INDEX(games!$A:$A,ROW())))</f>
        <v>Caves of Qud</v>
      </c>
      <c r="B125">
        <f>IF(OR($A125="",INDEX(games!$B:$B,ROW())=""),"",INDEX(games!$B:$B,ROW()))</f>
        <v>2010</v>
      </c>
      <c r="C125" t="str">
        <f>IF(OR($A125="",INDEX(games!$C:$C,ROW())=""),"",INDEX(games!$C:$C,ROW()))</f>
        <v>Traditional</v>
      </c>
      <c r="D125">
        <f t="shared" si="60"/>
        <v>6</v>
      </c>
      <c r="E125">
        <f t="shared" si="61"/>
        <v>4</v>
      </c>
      <c r="F125">
        <f t="shared" si="62"/>
        <v>23</v>
      </c>
      <c r="G125" t="e">
        <f t="shared" si="63"/>
        <v>#N/A</v>
      </c>
      <c r="H125" t="e">
        <f t="shared" si="64"/>
        <v>#N/A</v>
      </c>
      <c r="I125" t="e">
        <f t="shared" si="65"/>
        <v>#N/A</v>
      </c>
      <c r="J125" t="e">
        <f t="shared" si="66"/>
        <v>#N/A</v>
      </c>
      <c r="K125" t="e">
        <f t="shared" si="67"/>
        <v>#N/A</v>
      </c>
      <c r="L125" t="e">
        <f t="shared" si="68"/>
        <v>#N/A</v>
      </c>
      <c r="M125">
        <f t="shared" si="69"/>
        <v>2010</v>
      </c>
      <c r="N125">
        <f t="shared" si="70"/>
        <v>4.5289999999999999</v>
      </c>
      <c r="O125">
        <f t="shared" si="71"/>
        <v>6.0001249999999997</v>
      </c>
      <c r="P125" t="str">
        <f>IF(OR($A125="",INDEX(games!$H:$H,ROW())=""),"",INDEX(games!$H:$H,ROW()))</f>
        <v>Yes</v>
      </c>
      <c r="Q125">
        <f t="shared" si="72"/>
        <v>6.0001249999999997</v>
      </c>
      <c r="T125">
        <f t="shared" si="73"/>
        <v>2021</v>
      </c>
      <c r="U125">
        <f t="shared" si="74"/>
        <v>2024</v>
      </c>
      <c r="V125">
        <f t="shared" si="75"/>
        <v>3</v>
      </c>
      <c r="W125" t="str">
        <f>IF(TRIM(INDEX(connections!$A:$A,ROW()))="","",TRIM(INDEX(connections!$A:$A,ROW())))</f>
        <v>Vampire Survivors</v>
      </c>
      <c r="X125" t="str">
        <f>IF($W125="","",TRIM(INDEX(connections!$B:$B,ROW())))</f>
        <v>Be My Horde</v>
      </c>
      <c r="Y125">
        <f t="shared" si="76"/>
        <v>941</v>
      </c>
      <c r="Z125">
        <f t="shared" si="77"/>
        <v>70</v>
      </c>
      <c r="AA125" t="str">
        <f t="shared" si="78"/>
        <v>Yes</v>
      </c>
      <c r="AB125" t="str">
        <f t="shared" si="79"/>
        <v>Yes</v>
      </c>
      <c r="AC125">
        <f t="shared" si="80"/>
        <v>1</v>
      </c>
      <c r="AD125">
        <f t="shared" si="81"/>
        <v>0</v>
      </c>
      <c r="AE125" t="str">
        <f t="shared" si="82"/>
        <v/>
      </c>
      <c r="AG125">
        <f t="shared" si="83"/>
        <v>4</v>
      </c>
      <c r="AH125" t="str">
        <f t="shared" si="84"/>
        <v>Yes</v>
      </c>
      <c r="AI125">
        <f t="shared" si="85"/>
        <v>4</v>
      </c>
      <c r="AJ125">
        <f t="shared" si="86"/>
        <v>4.0001249999999997</v>
      </c>
      <c r="AK125" t="str">
        <f t="shared" si="87"/>
        <v/>
      </c>
      <c r="AL125" t="str">
        <f>IF($A125="","",INDEX(games!$J:$J,ROW())&amp;"")</f>
        <v>https://store.steampowered.com/app/333640/Caves_of_Qud/</v>
      </c>
      <c r="AM125">
        <f>IF($A125="","",SUMPRODUCT($AO125:$BD125,'Map Analysis'!$AN$2^{0,1,2,3,4,5,6,7,8,9,10,11,12,13,14,15}))</f>
        <v>3.5</v>
      </c>
      <c r="AN125">
        <f t="shared" si="88"/>
        <v>3.5000125</v>
      </c>
      <c r="AO125">
        <f t="shared" si="89"/>
        <v>3</v>
      </c>
      <c r="AP125">
        <f t="shared" si="90"/>
        <v>1</v>
      </c>
      <c r="AQ125">
        <f t="shared" si="91"/>
        <v>0</v>
      </c>
      <c r="AR125">
        <f t="shared" si="92"/>
        <v>0</v>
      </c>
      <c r="AS125">
        <f t="shared" si="93"/>
        <v>0</v>
      </c>
      <c r="AT125">
        <f t="shared" si="94"/>
        <v>0</v>
      </c>
      <c r="AU125">
        <f t="shared" si="95"/>
        <v>0</v>
      </c>
      <c r="AV125">
        <f t="shared" si="96"/>
        <v>0</v>
      </c>
      <c r="AW125">
        <f t="shared" si="97"/>
        <v>0</v>
      </c>
      <c r="AX125">
        <f t="shared" si="98"/>
        <v>0</v>
      </c>
      <c r="AY125">
        <f t="shared" si="99"/>
        <v>0</v>
      </c>
      <c r="AZ125">
        <f t="shared" si="100"/>
        <v>0</v>
      </c>
      <c r="BA125">
        <f t="shared" si="101"/>
        <v>0</v>
      </c>
      <c r="BB125">
        <f t="shared" si="102"/>
        <v>0</v>
      </c>
      <c r="BC125">
        <f t="shared" si="103"/>
        <v>0</v>
      </c>
      <c r="BD125">
        <f t="shared" si="104"/>
        <v>0</v>
      </c>
      <c r="BF125">
        <f t="shared" si="105"/>
        <v>0</v>
      </c>
      <c r="BG125">
        <f t="shared" si="106"/>
        <v>0</v>
      </c>
      <c r="BH125">
        <f t="shared" si="107"/>
        <v>0</v>
      </c>
      <c r="BI125">
        <f t="shared" si="108"/>
        <v>0</v>
      </c>
      <c r="BJ125">
        <f t="shared" si="109"/>
        <v>0</v>
      </c>
      <c r="BK125">
        <f t="shared" si="110"/>
        <v>0</v>
      </c>
      <c r="BL125">
        <f t="shared" si="111"/>
        <v>0</v>
      </c>
      <c r="BM125">
        <f t="shared" si="112"/>
        <v>0</v>
      </c>
      <c r="BN125">
        <f t="shared" si="113"/>
        <v>0</v>
      </c>
      <c r="BO125">
        <f t="shared" si="114"/>
        <v>0</v>
      </c>
      <c r="BP125">
        <f t="shared" si="115"/>
        <v>0</v>
      </c>
      <c r="BQ125">
        <f t="shared" si="116"/>
        <v>0</v>
      </c>
      <c r="BR125">
        <f t="shared" si="117"/>
        <v>0</v>
      </c>
      <c r="BS125">
        <f t="shared" si="118"/>
        <v>0</v>
      </c>
      <c r="BT125">
        <f t="shared" si="119"/>
        <v>0</v>
      </c>
    </row>
    <row r="126" spans="1:72" x14ac:dyDescent="0.25">
      <c r="A126" t="str">
        <f>IF(TRIM(INDEX(games!$A:$A,ROW()))="","",TRIM(INDEX(games!$A:$A,ROW())))</f>
        <v>Cavity Busters</v>
      </c>
      <c r="B126">
        <f>IF(OR($A126="",INDEX(games!$B:$B,ROW())=""),"",INDEX(games!$B:$B,ROW()))</f>
        <v>2020</v>
      </c>
      <c r="C126" t="str">
        <f>IF(OR($A126="",INDEX(games!$C:$C,ROW())=""),"",INDEX(games!$C:$C,ROW()))</f>
        <v>Action</v>
      </c>
      <c r="D126">
        <f t="shared" si="60"/>
        <v>2</v>
      </c>
      <c r="E126">
        <f t="shared" si="61"/>
        <v>1</v>
      </c>
      <c r="F126">
        <f t="shared" si="62"/>
        <v>24</v>
      </c>
      <c r="G126">
        <f t="shared" si="63"/>
        <v>2020</v>
      </c>
      <c r="H126">
        <f t="shared" si="64"/>
        <v>1.552</v>
      </c>
      <c r="I126" t="e">
        <f t="shared" si="65"/>
        <v>#N/A</v>
      </c>
      <c r="J126" t="e">
        <f t="shared" si="66"/>
        <v>#N/A</v>
      </c>
      <c r="K126" t="e">
        <f t="shared" si="67"/>
        <v>#N/A</v>
      </c>
      <c r="L126" t="e">
        <f t="shared" si="68"/>
        <v>#N/A</v>
      </c>
      <c r="M126" t="e">
        <f t="shared" si="69"/>
        <v>#N/A</v>
      </c>
      <c r="N126" t="e">
        <f t="shared" si="70"/>
        <v>#N/A</v>
      </c>
      <c r="O126">
        <f t="shared" si="71"/>
        <v>2.0001259999999998</v>
      </c>
      <c r="P126" t="str">
        <f>IF(OR($A126="",INDEX(games!$H:$H,ROW())=""),"",INDEX(games!$H:$H,ROW()))</f>
        <v>Yes</v>
      </c>
      <c r="Q126">
        <f t="shared" si="72"/>
        <v>2.0001259999999998</v>
      </c>
      <c r="T126">
        <f t="shared" si="73"/>
        <v>2020</v>
      </c>
      <c r="U126">
        <f t="shared" si="74"/>
        <v>2024</v>
      </c>
      <c r="V126">
        <f t="shared" si="75"/>
        <v>4</v>
      </c>
      <c r="W126" t="str">
        <f>IF(TRIM(INDEX(connections!$A:$A,ROW()))="","",TRIM(INDEX(connections!$A:$A,ROW())))</f>
        <v>Core Defense</v>
      </c>
      <c r="X126" t="str">
        <f>IF($W126="","",TRIM(INDEX(connections!$B:$B,ROW())))</f>
        <v>Bella Wants Blood</v>
      </c>
      <c r="Y126">
        <f t="shared" si="76"/>
        <v>155</v>
      </c>
      <c r="Z126">
        <f t="shared" si="77"/>
        <v>72</v>
      </c>
      <c r="AA126" t="str">
        <f t="shared" si="78"/>
        <v>Yes</v>
      </c>
      <c r="AB126" t="str">
        <f t="shared" si="79"/>
        <v>Yes</v>
      </c>
      <c r="AC126">
        <f t="shared" si="80"/>
        <v>1</v>
      </c>
      <c r="AD126">
        <f t="shared" si="81"/>
        <v>0</v>
      </c>
      <c r="AE126" t="str">
        <f t="shared" si="82"/>
        <v/>
      </c>
      <c r="AG126">
        <f t="shared" si="83"/>
        <v>2</v>
      </c>
      <c r="AH126" t="str">
        <f t="shared" si="84"/>
        <v>Yes</v>
      </c>
      <c r="AI126">
        <f t="shared" si="85"/>
        <v>2</v>
      </c>
      <c r="AJ126">
        <f t="shared" si="86"/>
        <v>2.0001259999999998</v>
      </c>
      <c r="AK126" t="str">
        <f t="shared" si="87"/>
        <v/>
      </c>
      <c r="AL126" t="str">
        <f>IF($A126="","",INDEX(games!$J:$J,ROW())&amp;"")</f>
        <v>https://store.steampowered.com/app/1084220/Cavity_Busters/</v>
      </c>
      <c r="AM126">
        <f>IF($A126="","",SUMPRODUCT($AO126:$BD126,'Map Analysis'!$AN$2^{0,1,2,3,4,5,6,7,8,9,10,11,12,13,14,15}))</f>
        <v>0</v>
      </c>
      <c r="AN126">
        <f t="shared" si="88"/>
        <v>1.26E-5</v>
      </c>
      <c r="AO126">
        <f t="shared" si="89"/>
        <v>0</v>
      </c>
      <c r="AP126">
        <f t="shared" si="90"/>
        <v>0</v>
      </c>
      <c r="AQ126">
        <f t="shared" si="91"/>
        <v>0</v>
      </c>
      <c r="AR126">
        <f t="shared" si="92"/>
        <v>0</v>
      </c>
      <c r="AS126">
        <f t="shared" si="93"/>
        <v>0</v>
      </c>
      <c r="AT126">
        <f t="shared" si="94"/>
        <v>0</v>
      </c>
      <c r="AU126">
        <f t="shared" si="95"/>
        <v>0</v>
      </c>
      <c r="AV126">
        <f t="shared" si="96"/>
        <v>0</v>
      </c>
      <c r="AW126">
        <f t="shared" si="97"/>
        <v>0</v>
      </c>
      <c r="AX126">
        <f t="shared" si="98"/>
        <v>0</v>
      </c>
      <c r="AY126">
        <f t="shared" si="99"/>
        <v>0</v>
      </c>
      <c r="AZ126">
        <f t="shared" si="100"/>
        <v>0</v>
      </c>
      <c r="BA126">
        <f t="shared" si="101"/>
        <v>0</v>
      </c>
      <c r="BB126">
        <f t="shared" si="102"/>
        <v>0</v>
      </c>
      <c r="BC126">
        <f t="shared" si="103"/>
        <v>0</v>
      </c>
      <c r="BD126">
        <f t="shared" si="104"/>
        <v>0</v>
      </c>
      <c r="BF126">
        <f t="shared" si="105"/>
        <v>0</v>
      </c>
      <c r="BG126">
        <f t="shared" si="106"/>
        <v>0</v>
      </c>
      <c r="BH126">
        <f t="shared" si="107"/>
        <v>0</v>
      </c>
      <c r="BI126">
        <f t="shared" si="108"/>
        <v>0</v>
      </c>
      <c r="BJ126">
        <f t="shared" si="109"/>
        <v>0</v>
      </c>
      <c r="BK126">
        <f t="shared" si="110"/>
        <v>0</v>
      </c>
      <c r="BL126">
        <f t="shared" si="111"/>
        <v>0</v>
      </c>
      <c r="BM126">
        <f t="shared" si="112"/>
        <v>0</v>
      </c>
      <c r="BN126">
        <f t="shared" si="113"/>
        <v>0</v>
      </c>
      <c r="BO126">
        <f t="shared" si="114"/>
        <v>0</v>
      </c>
      <c r="BP126">
        <f t="shared" si="115"/>
        <v>0</v>
      </c>
      <c r="BQ126">
        <f t="shared" si="116"/>
        <v>0</v>
      </c>
      <c r="BR126">
        <f t="shared" si="117"/>
        <v>0</v>
      </c>
      <c r="BS126">
        <f t="shared" si="118"/>
        <v>0</v>
      </c>
      <c r="BT126">
        <f t="shared" si="119"/>
        <v>0</v>
      </c>
    </row>
    <row r="127" spans="1:72" x14ac:dyDescent="0.25">
      <c r="A127" t="str">
        <f>IF(TRIM(INDEX(games!$A:$A,ROW()))="","",TRIM(INDEX(games!$A:$A,ROW())))</f>
        <v>Cell Command</v>
      </c>
      <c r="B127">
        <f>IF(OR($A127="",INDEX(games!$B:$B,ROW())=""),"",INDEX(games!$B:$B,ROW()))</f>
        <v>2025</v>
      </c>
      <c r="C127" t="str">
        <f>IF(OR($A127="",INDEX(games!$C:$C,ROW())=""),"",INDEX(games!$C:$C,ROW()))</f>
        <v>Strategy</v>
      </c>
      <c r="D127">
        <f t="shared" si="60"/>
        <v>2</v>
      </c>
      <c r="E127">
        <f t="shared" si="61"/>
        <v>2</v>
      </c>
      <c r="F127">
        <f t="shared" si="62"/>
        <v>25</v>
      </c>
      <c r="G127" t="e">
        <f t="shared" si="63"/>
        <v>#N/A</v>
      </c>
      <c r="H127" t="e">
        <f t="shared" si="64"/>
        <v>#N/A</v>
      </c>
      <c r="I127">
        <f t="shared" si="65"/>
        <v>2025</v>
      </c>
      <c r="J127">
        <f t="shared" si="66"/>
        <v>2.5750000000000002</v>
      </c>
      <c r="K127" t="e">
        <f t="shared" si="67"/>
        <v>#N/A</v>
      </c>
      <c r="L127" t="e">
        <f t="shared" si="68"/>
        <v>#N/A</v>
      </c>
      <c r="M127" t="e">
        <f t="shared" si="69"/>
        <v>#N/A</v>
      </c>
      <c r="N127" t="e">
        <f t="shared" si="70"/>
        <v>#N/A</v>
      </c>
      <c r="O127">
        <f t="shared" si="71"/>
        <v>2.000127</v>
      </c>
      <c r="P127" t="str">
        <f>IF(OR($A127="",INDEX(games!$H:$H,ROW())=""),"",INDEX(games!$H:$H,ROW()))</f>
        <v/>
      </c>
      <c r="Q127" t="str">
        <f t="shared" si="72"/>
        <v/>
      </c>
      <c r="T127">
        <f t="shared" si="73"/>
        <v>2017</v>
      </c>
      <c r="U127">
        <f t="shared" si="74"/>
        <v>2024</v>
      </c>
      <c r="V127">
        <f t="shared" si="75"/>
        <v>7</v>
      </c>
      <c r="W127" t="str">
        <f>IF(TRIM(INDEX(connections!$A:$A,ROW()))="","",TRIM(INDEX(connections!$A:$A,ROW())))</f>
        <v>Slay the Spire</v>
      </c>
      <c r="X127" t="str">
        <f>IF($W127="","",TRIM(INDEX(connections!$B:$B,ROW())))</f>
        <v>Bella Wants Blood</v>
      </c>
      <c r="Y127">
        <f t="shared" si="76"/>
        <v>772</v>
      </c>
      <c r="Z127">
        <f t="shared" si="77"/>
        <v>72</v>
      </c>
      <c r="AA127" t="str">
        <f t="shared" si="78"/>
        <v>Yes</v>
      </c>
      <c r="AB127" t="str">
        <f t="shared" si="79"/>
        <v>Yes</v>
      </c>
      <c r="AC127">
        <f t="shared" si="80"/>
        <v>1</v>
      </c>
      <c r="AD127">
        <f t="shared" si="81"/>
        <v>1</v>
      </c>
      <c r="AE127" t="str">
        <f t="shared" si="82"/>
        <v/>
      </c>
      <c r="AG127">
        <f t="shared" si="83"/>
        <v>2</v>
      </c>
      <c r="AH127" t="str">
        <f t="shared" si="84"/>
        <v/>
      </c>
      <c r="AI127" t="str">
        <f t="shared" si="85"/>
        <v/>
      </c>
      <c r="AJ127" t="str">
        <f t="shared" si="86"/>
        <v/>
      </c>
      <c r="AK127">
        <f t="shared" si="87"/>
        <v>2.000127</v>
      </c>
      <c r="AL127" t="str">
        <f>IF($A127="","",INDEX(games!$J:$J,ROW())&amp;"")</f>
        <v/>
      </c>
      <c r="AM127">
        <f>IF($A127="","",SUMPRODUCT($AO127:$BD127,'Map Analysis'!$AN$2^{0,1,2,3,4,5,6,7,8,9,10,11,12,13,14,15}))</f>
        <v>0</v>
      </c>
      <c r="AN127">
        <f t="shared" si="88"/>
        <v>1.27E-5</v>
      </c>
      <c r="AO127">
        <f t="shared" si="89"/>
        <v>0</v>
      </c>
      <c r="AP127">
        <f t="shared" si="90"/>
        <v>0</v>
      </c>
      <c r="AQ127">
        <f t="shared" si="91"/>
        <v>0</v>
      </c>
      <c r="AR127">
        <f t="shared" si="92"/>
        <v>0</v>
      </c>
      <c r="AS127">
        <f t="shared" si="93"/>
        <v>0</v>
      </c>
      <c r="AT127">
        <f t="shared" si="94"/>
        <v>0</v>
      </c>
      <c r="AU127">
        <f t="shared" si="95"/>
        <v>0</v>
      </c>
      <c r="AV127">
        <f t="shared" si="96"/>
        <v>0</v>
      </c>
      <c r="AW127">
        <f t="shared" si="97"/>
        <v>0</v>
      </c>
      <c r="AX127">
        <f t="shared" si="98"/>
        <v>0</v>
      </c>
      <c r="AY127">
        <f t="shared" si="99"/>
        <v>0</v>
      </c>
      <c r="AZ127">
        <f t="shared" si="100"/>
        <v>0</v>
      </c>
      <c r="BA127">
        <f t="shared" si="101"/>
        <v>0</v>
      </c>
      <c r="BB127">
        <f t="shared" si="102"/>
        <v>0</v>
      </c>
      <c r="BC127">
        <f t="shared" si="103"/>
        <v>0</v>
      </c>
      <c r="BD127">
        <f t="shared" si="104"/>
        <v>0</v>
      </c>
      <c r="BF127">
        <f t="shared" si="105"/>
        <v>0</v>
      </c>
      <c r="BG127">
        <f t="shared" si="106"/>
        <v>0</v>
      </c>
      <c r="BH127">
        <f t="shared" si="107"/>
        <v>0</v>
      </c>
      <c r="BI127">
        <f t="shared" si="108"/>
        <v>0</v>
      </c>
      <c r="BJ127">
        <f t="shared" si="109"/>
        <v>0</v>
      </c>
      <c r="BK127">
        <f t="shared" si="110"/>
        <v>0</v>
      </c>
      <c r="BL127">
        <f t="shared" si="111"/>
        <v>0</v>
      </c>
      <c r="BM127">
        <f t="shared" si="112"/>
        <v>0</v>
      </c>
      <c r="BN127">
        <f t="shared" si="113"/>
        <v>0</v>
      </c>
      <c r="BO127">
        <f t="shared" si="114"/>
        <v>0</v>
      </c>
      <c r="BP127">
        <f t="shared" si="115"/>
        <v>0</v>
      </c>
      <c r="BQ127">
        <f t="shared" si="116"/>
        <v>0</v>
      </c>
      <c r="BR127">
        <f t="shared" si="117"/>
        <v>0</v>
      </c>
      <c r="BS127">
        <f t="shared" si="118"/>
        <v>0</v>
      </c>
      <c r="BT127">
        <f t="shared" si="119"/>
        <v>0</v>
      </c>
    </row>
    <row r="128" spans="1:72" x14ac:dyDescent="0.25">
      <c r="A128" t="str">
        <f>IF(TRIM(INDEX(games!$A:$A,ROW()))="","",TRIM(INDEX(games!$A:$A,ROW())))</f>
        <v>Centipede Gun</v>
      </c>
      <c r="B128">
        <f>IF(OR($A128="",INDEX(games!$B:$B,ROW())=""),"",INDEX(games!$B:$B,ROW()))</f>
        <v>2023</v>
      </c>
      <c r="C128" t="str">
        <f>IF(OR($A128="",INDEX(games!$C:$C,ROW())=""),"",INDEX(games!$C:$C,ROW()))</f>
        <v>Action</v>
      </c>
      <c r="D128">
        <f t="shared" si="60"/>
        <v>2</v>
      </c>
      <c r="E128">
        <f t="shared" si="61"/>
        <v>1</v>
      </c>
      <c r="F128">
        <f t="shared" si="62"/>
        <v>26</v>
      </c>
      <c r="G128">
        <f t="shared" si="63"/>
        <v>2023</v>
      </c>
      <c r="H128">
        <f t="shared" si="64"/>
        <v>1.5979999999999999</v>
      </c>
      <c r="I128" t="e">
        <f t="shared" si="65"/>
        <v>#N/A</v>
      </c>
      <c r="J128" t="e">
        <f t="shared" si="66"/>
        <v>#N/A</v>
      </c>
      <c r="K128" t="e">
        <f t="shared" si="67"/>
        <v>#N/A</v>
      </c>
      <c r="L128" t="e">
        <f t="shared" si="68"/>
        <v>#N/A</v>
      </c>
      <c r="M128" t="e">
        <f t="shared" si="69"/>
        <v>#N/A</v>
      </c>
      <c r="N128" t="e">
        <f t="shared" si="70"/>
        <v>#N/A</v>
      </c>
      <c r="O128">
        <f t="shared" si="71"/>
        <v>2.0001280000000001</v>
      </c>
      <c r="P128" t="str">
        <f>IF(OR($A128="",INDEX(games!$H:$H,ROW())=""),"",INDEX(games!$H:$H,ROW()))</f>
        <v>Yes</v>
      </c>
      <c r="Q128">
        <f t="shared" si="72"/>
        <v>2.0001280000000001</v>
      </c>
      <c r="T128">
        <f t="shared" si="73"/>
        <v>2017</v>
      </c>
      <c r="U128">
        <f t="shared" si="74"/>
        <v>2022</v>
      </c>
      <c r="V128">
        <f t="shared" si="75"/>
        <v>5</v>
      </c>
      <c r="W128" t="str">
        <f>IF(TRIM(INDEX(connections!$A:$A,ROW()))="","",TRIM(INDEX(connections!$A:$A,ROW())))</f>
        <v>Slay the Spire</v>
      </c>
      <c r="X128" t="str">
        <f>IF($W128="","",TRIM(INDEX(connections!$B:$B,ROW())))</f>
        <v>Beneath Oresa</v>
      </c>
      <c r="Y128">
        <f t="shared" si="76"/>
        <v>772</v>
      </c>
      <c r="Z128">
        <f t="shared" si="77"/>
        <v>74</v>
      </c>
      <c r="AA128" t="str">
        <f t="shared" si="78"/>
        <v>Yes</v>
      </c>
      <c r="AB128" t="str">
        <f t="shared" si="79"/>
        <v>Yes</v>
      </c>
      <c r="AC128">
        <f t="shared" si="80"/>
        <v>1</v>
      </c>
      <c r="AD128">
        <f t="shared" si="81"/>
        <v>0</v>
      </c>
      <c r="AE128" t="str">
        <f t="shared" si="82"/>
        <v/>
      </c>
      <c r="AG128">
        <f t="shared" si="83"/>
        <v>1</v>
      </c>
      <c r="AH128" t="str">
        <f t="shared" si="84"/>
        <v>Yes</v>
      </c>
      <c r="AI128">
        <f t="shared" si="85"/>
        <v>1</v>
      </c>
      <c r="AJ128">
        <f t="shared" si="86"/>
        <v>1.0001279999999999</v>
      </c>
      <c r="AK128" t="str">
        <f t="shared" si="87"/>
        <v/>
      </c>
      <c r="AL128" t="str">
        <f>IF($A128="","",INDEX(games!$J:$J,ROW())&amp;"")</f>
        <v>https://store.steampowered.com/app/2308000/Centipede_Gun/</v>
      </c>
      <c r="AM128">
        <f>IF($A128="","",SUMPRODUCT($AO128:$BD128,'Map Analysis'!$AN$2^{0,1,2,3,4,5,6,7,8,9,10,11,12,13,14,15}))</f>
        <v>0</v>
      </c>
      <c r="AN128">
        <f t="shared" si="88"/>
        <v>1.2799999999999999E-5</v>
      </c>
      <c r="AO128">
        <f t="shared" si="89"/>
        <v>0</v>
      </c>
      <c r="AP128">
        <f t="shared" si="90"/>
        <v>0</v>
      </c>
      <c r="AQ128">
        <f t="shared" si="91"/>
        <v>0</v>
      </c>
      <c r="AR128">
        <f t="shared" si="92"/>
        <v>0</v>
      </c>
      <c r="AS128">
        <f t="shared" si="93"/>
        <v>0</v>
      </c>
      <c r="AT128">
        <f t="shared" si="94"/>
        <v>0</v>
      </c>
      <c r="AU128">
        <f t="shared" si="95"/>
        <v>0</v>
      </c>
      <c r="AV128">
        <f t="shared" si="96"/>
        <v>0</v>
      </c>
      <c r="AW128">
        <f t="shared" si="97"/>
        <v>0</v>
      </c>
      <c r="AX128">
        <f t="shared" si="98"/>
        <v>0</v>
      </c>
      <c r="AY128">
        <f t="shared" si="99"/>
        <v>0</v>
      </c>
      <c r="AZ128">
        <f t="shared" si="100"/>
        <v>0</v>
      </c>
      <c r="BA128">
        <f t="shared" si="101"/>
        <v>0</v>
      </c>
      <c r="BB128">
        <f t="shared" si="102"/>
        <v>0</v>
      </c>
      <c r="BC128">
        <f t="shared" si="103"/>
        <v>0</v>
      </c>
      <c r="BD128">
        <f t="shared" si="104"/>
        <v>0</v>
      </c>
      <c r="BF128">
        <f t="shared" si="105"/>
        <v>0</v>
      </c>
      <c r="BG128">
        <f t="shared" si="106"/>
        <v>0</v>
      </c>
      <c r="BH128">
        <f t="shared" si="107"/>
        <v>0</v>
      </c>
      <c r="BI128">
        <f t="shared" si="108"/>
        <v>0</v>
      </c>
      <c r="BJ128">
        <f t="shared" si="109"/>
        <v>0</v>
      </c>
      <c r="BK128">
        <f t="shared" si="110"/>
        <v>0</v>
      </c>
      <c r="BL128">
        <f t="shared" si="111"/>
        <v>0</v>
      </c>
      <c r="BM128">
        <f t="shared" si="112"/>
        <v>0</v>
      </c>
      <c r="BN128">
        <f t="shared" si="113"/>
        <v>0</v>
      </c>
      <c r="BO128">
        <f t="shared" si="114"/>
        <v>0</v>
      </c>
      <c r="BP128">
        <f t="shared" si="115"/>
        <v>0</v>
      </c>
      <c r="BQ128">
        <f t="shared" si="116"/>
        <v>0</v>
      </c>
      <c r="BR128">
        <f t="shared" si="117"/>
        <v>0</v>
      </c>
      <c r="BS128">
        <f t="shared" si="118"/>
        <v>0</v>
      </c>
      <c r="BT128">
        <f t="shared" si="119"/>
        <v>0</v>
      </c>
    </row>
    <row r="129" spans="1:72" x14ac:dyDescent="0.25">
      <c r="A129" t="str">
        <f>IF(TRIM(INDEX(games!$A:$A,ROW()))="","",TRIM(INDEX(games!$A:$A,ROW())))</f>
        <v>Chained Beasts</v>
      </c>
      <c r="B129">
        <f>IF(OR($A129="",INDEX(games!$B:$B,ROW())=""),"",INDEX(games!$B:$B,ROW()))</f>
        <v>2026</v>
      </c>
      <c r="C129" t="str">
        <f>IF(OR($A129="",INDEX(games!$C:$C,ROW())=""),"",INDEX(games!$C:$C,ROW()))</f>
        <v>Action</v>
      </c>
      <c r="D129">
        <f t="shared" si="60"/>
        <v>0</v>
      </c>
      <c r="E129">
        <f t="shared" si="61"/>
        <v>1</v>
      </c>
      <c r="F129">
        <f t="shared" si="62"/>
        <v>27</v>
      </c>
      <c r="G129">
        <f t="shared" si="63"/>
        <v>2026</v>
      </c>
      <c r="H129">
        <f t="shared" si="64"/>
        <v>1.621</v>
      </c>
      <c r="I129" t="e">
        <f t="shared" si="65"/>
        <v>#N/A</v>
      </c>
      <c r="J129" t="e">
        <f t="shared" si="66"/>
        <v>#N/A</v>
      </c>
      <c r="K129" t="e">
        <f t="shared" si="67"/>
        <v>#N/A</v>
      </c>
      <c r="L129" t="e">
        <f t="shared" si="68"/>
        <v>#N/A</v>
      </c>
      <c r="M129" t="e">
        <f t="shared" si="69"/>
        <v>#N/A</v>
      </c>
      <c r="N129" t="e">
        <f t="shared" si="70"/>
        <v>#N/A</v>
      </c>
      <c r="O129">
        <f t="shared" si="71"/>
        <v>1.2899999999999999E-4</v>
      </c>
      <c r="P129" t="str">
        <f>IF(OR($A129="",INDEX(games!$H:$H,ROW())=""),"",INDEX(games!$H:$H,ROW()))</f>
        <v/>
      </c>
      <c r="Q129" t="str">
        <f t="shared" si="72"/>
        <v/>
      </c>
      <c r="T129">
        <f t="shared" si="73"/>
        <v>2019</v>
      </c>
      <c r="U129">
        <f t="shared" si="74"/>
        <v>2022</v>
      </c>
      <c r="V129">
        <f t="shared" si="75"/>
        <v>3</v>
      </c>
      <c r="W129" t="str">
        <f>IF(TRIM(INDEX(connections!$A:$A,ROW()))="","",TRIM(INDEX(connections!$A:$A,ROW())))</f>
        <v>Noita</v>
      </c>
      <c r="X129" t="str">
        <f>IF($W129="","",TRIM(INDEX(connections!$B:$B,ROW())))</f>
        <v>Berserk Mode</v>
      </c>
      <c r="Y129">
        <f t="shared" si="76"/>
        <v>567</v>
      </c>
      <c r="Z129">
        <f t="shared" si="77"/>
        <v>75</v>
      </c>
      <c r="AA129" t="str">
        <f t="shared" si="78"/>
        <v>Yes</v>
      </c>
      <c r="AB129" t="str">
        <f t="shared" si="79"/>
        <v/>
      </c>
      <c r="AC129" t="str">
        <f t="shared" si="80"/>
        <v/>
      </c>
      <c r="AD129">
        <f t="shared" si="81"/>
        <v>0</v>
      </c>
      <c r="AE129" t="str">
        <f t="shared" si="82"/>
        <v/>
      </c>
      <c r="AG129">
        <f t="shared" si="83"/>
        <v>0</v>
      </c>
      <c r="AH129" t="str">
        <f t="shared" si="84"/>
        <v/>
      </c>
      <c r="AI129" t="str">
        <f t="shared" si="85"/>
        <v/>
      </c>
      <c r="AJ129" t="str">
        <f t="shared" si="86"/>
        <v/>
      </c>
      <c r="AK129" t="str">
        <f t="shared" si="87"/>
        <v/>
      </c>
      <c r="AL129" t="str">
        <f>IF($A129="","",INDEX(games!$J:$J,ROW())&amp;"")</f>
        <v>https://store.steampowered.com/app/3569420/Chained_Beasts/</v>
      </c>
      <c r="AM129">
        <f>IF($A129="","",SUMPRODUCT($AO129:$BD129,'Map Analysis'!$AN$2^{0,1,2,3,4,5,6,7,8,9,10,11,12,13,14,15}))</f>
        <v>0</v>
      </c>
      <c r="AN129">
        <f t="shared" si="88"/>
        <v>1.29E-5</v>
      </c>
      <c r="AO129">
        <f t="shared" si="89"/>
        <v>0</v>
      </c>
      <c r="AP129">
        <f t="shared" si="90"/>
        <v>0</v>
      </c>
      <c r="AQ129">
        <f t="shared" si="91"/>
        <v>0</v>
      </c>
      <c r="AR129">
        <f t="shared" si="92"/>
        <v>0</v>
      </c>
      <c r="AS129">
        <f t="shared" si="93"/>
        <v>0</v>
      </c>
      <c r="AT129">
        <f t="shared" si="94"/>
        <v>0</v>
      </c>
      <c r="AU129">
        <f t="shared" si="95"/>
        <v>0</v>
      </c>
      <c r="AV129">
        <f t="shared" si="96"/>
        <v>0</v>
      </c>
      <c r="AW129">
        <f t="shared" si="97"/>
        <v>0</v>
      </c>
      <c r="AX129">
        <f t="shared" si="98"/>
        <v>0</v>
      </c>
      <c r="AY129">
        <f t="shared" si="99"/>
        <v>0</v>
      </c>
      <c r="AZ129">
        <f t="shared" si="100"/>
        <v>0</v>
      </c>
      <c r="BA129">
        <f t="shared" si="101"/>
        <v>0</v>
      </c>
      <c r="BB129">
        <f t="shared" si="102"/>
        <v>0</v>
      </c>
      <c r="BC129">
        <f t="shared" si="103"/>
        <v>0</v>
      </c>
      <c r="BD129">
        <f t="shared" si="104"/>
        <v>0</v>
      </c>
      <c r="BF129">
        <f t="shared" si="105"/>
        <v>0</v>
      </c>
      <c r="BG129">
        <f t="shared" si="106"/>
        <v>0</v>
      </c>
      <c r="BH129">
        <f t="shared" si="107"/>
        <v>0</v>
      </c>
      <c r="BI129">
        <f t="shared" si="108"/>
        <v>0</v>
      </c>
      <c r="BJ129">
        <f t="shared" si="109"/>
        <v>0</v>
      </c>
      <c r="BK129">
        <f t="shared" si="110"/>
        <v>0</v>
      </c>
      <c r="BL129">
        <f t="shared" si="111"/>
        <v>0</v>
      </c>
      <c r="BM129">
        <f t="shared" si="112"/>
        <v>0</v>
      </c>
      <c r="BN129">
        <f t="shared" si="113"/>
        <v>0</v>
      </c>
      <c r="BO129">
        <f t="shared" si="114"/>
        <v>0</v>
      </c>
      <c r="BP129">
        <f t="shared" si="115"/>
        <v>0</v>
      </c>
      <c r="BQ129">
        <f t="shared" si="116"/>
        <v>0</v>
      </c>
      <c r="BR129">
        <f t="shared" si="117"/>
        <v>0</v>
      </c>
      <c r="BS129">
        <f t="shared" si="118"/>
        <v>0</v>
      </c>
      <c r="BT129">
        <f t="shared" si="119"/>
        <v>0</v>
      </c>
    </row>
    <row r="130" spans="1:72" x14ac:dyDescent="0.25">
      <c r="A130" t="str">
        <f>IF(TRIM(INDEX(games!$A:$A,ROW()))="","",TRIM(INDEX(games!$A:$A,ROW())))</f>
        <v>Change: A Homeless Survival Experience</v>
      </c>
      <c r="B130">
        <f>IF(OR($A130="",INDEX(games!$B:$B,ROW())=""),"",INDEX(games!$B:$B,ROW()))</f>
        <v>2020</v>
      </c>
      <c r="C130" t="str">
        <f>IF(OR($A130="",INDEX(games!$C:$C,ROW())=""),"",INDEX(games!$C:$C,ROW()))</f>
        <v>Strategy</v>
      </c>
      <c r="D130">
        <f t="shared" ref="D130:D193" si="120">IF($A130="","",COUNTIF($W$2:$W$2500,$A130)+COUNTIF($X$2:$X$2500,$A130))</f>
        <v>0</v>
      </c>
      <c r="E130">
        <f t="shared" ref="E130:E193" si="121">IF($A130="","",IFERROR(MATCH($C130,$R$2:$R$5,0),0))</f>
        <v>2</v>
      </c>
      <c r="F130">
        <f t="shared" ref="F130:F193" si="122">IF($A130="","",MOD(ROW(),34))</f>
        <v>28</v>
      </c>
      <c r="G130" t="e">
        <f t="shared" ref="G130:G193" si="123">IF($A130="",NA(),IF($C130="Action",$B130,NA()))</f>
        <v>#N/A</v>
      </c>
      <c r="H130" t="e">
        <f t="shared" ref="H130:H193" si="124">IF($A130="",NA(),IF($C130="Action",1+$F130*0.023,NA()))</f>
        <v>#N/A</v>
      </c>
      <c r="I130">
        <f t="shared" ref="I130:I193" si="125">IF($A130="",NA(),IF($C130="Strategy",$B130,NA()))</f>
        <v>2020</v>
      </c>
      <c r="J130">
        <f t="shared" ref="J130:J193" si="126">IF($A130="",NA(),IF($C130="Strategy",2+$F130*0.023,NA()))</f>
        <v>2.6440000000000001</v>
      </c>
      <c r="K130" t="e">
        <f t="shared" ref="K130:K193" si="127">IF($A130="",NA(),IF($C130="Deckbuilder",$B130,NA()))</f>
        <v>#N/A</v>
      </c>
      <c r="L130" t="e">
        <f t="shared" ref="L130:L193" si="128">IF($A130="",NA(),IF($C130="Deckbuilder",3+$F130*0.023,NA()))</f>
        <v>#N/A</v>
      </c>
      <c r="M130" t="e">
        <f t="shared" ref="M130:M193" si="129">IF($A130="",NA(),IF($C130="Traditional",$B130,NA()))</f>
        <v>#N/A</v>
      </c>
      <c r="N130" t="e">
        <f t="shared" ref="N130:N193" si="130">IF($A130="",NA(),IF($C130="Traditional",4+$F130*0.023,NA()))</f>
        <v>#N/A</v>
      </c>
      <c r="O130">
        <f t="shared" ref="O130:O193" si="131">IF($A130="","",$D130+ROW()/1000000)</f>
        <v>1.2999999999999999E-4</v>
      </c>
      <c r="P130" t="str">
        <f>IF(OR($A130="",INDEX(games!$H:$H,ROW())=""),"",INDEX(games!$H:$H,ROW()))</f>
        <v/>
      </c>
      <c r="Q130" t="str">
        <f t="shared" ref="Q130:Q193" si="132">IF(OR($A130="",$P130&lt;&gt;"Yes"),"",$D130+ROW()/1000000)</f>
        <v/>
      </c>
      <c r="T130">
        <f t="shared" ref="T130:T193" si="133">IF($Y130="","",INDEX($B$2:$B$1500,$Y130))</f>
        <v>2020</v>
      </c>
      <c r="U130">
        <f t="shared" ref="U130:U193" si="134">IF($Z130="","",INDEX($B$2:$B$1500,$Z130))</f>
        <v>2022</v>
      </c>
      <c r="V130">
        <f t="shared" ref="V130:V193" si="135">IF(OR($T130="",$U130=""),"",$U130-$T130)</f>
        <v>2</v>
      </c>
      <c r="W130" t="str">
        <f>IF(TRIM(INDEX(connections!$A:$A,ROW()))="","",TRIM(INDEX(connections!$A:$A,ROW())))</f>
        <v>Post Void</v>
      </c>
      <c r="X130" t="str">
        <f>IF($W130="","",TRIM(INDEX(connections!$B:$B,ROW())))</f>
        <v>Berserk Mode</v>
      </c>
      <c r="Y130">
        <f t="shared" ref="Y130:Y193" si="136">IF($W130="","",IFERROR(MATCH($W130,$A$2:$A$1500,0),""))</f>
        <v>645</v>
      </c>
      <c r="Z130">
        <f t="shared" ref="Z130:Z193" si="137">IF($X130="","",IFERROR(MATCH($X130,$A$2:$A$1500,0),""))</f>
        <v>75</v>
      </c>
      <c r="AA130" t="str">
        <f t="shared" ref="AA130:AA193" si="138">IF($Y130="","",INDEX($P$2:$P$1500,$Y130))</f>
        <v>Yes</v>
      </c>
      <c r="AB130" t="str">
        <f t="shared" ref="AB130:AB193" si="139">IF($Z130="","",INDEX($P$2:$P$1500,$Z130))</f>
        <v/>
      </c>
      <c r="AC130" t="str">
        <f t="shared" ref="AC130:AC193" si="140">IF(AND($AA130="Yes",$AB130="Yes"),1,"")</f>
        <v/>
      </c>
      <c r="AD130">
        <f t="shared" ref="AD130:AD193" si="141">IF(OR($Y130="",$Z130=""),"",IF(INDEX($C$2:$C$1500,$Y130)=INDEX($C$2:$C$1500,$Z130),0,1))</f>
        <v>0</v>
      </c>
      <c r="AE130" t="str">
        <f t="shared" ref="AE130:AE193" si="142">IF($AC130&lt;&gt;1,"",IF(AND(INDEX($AG$2:$AG$1500,$Y130)=1,INDEX($AG$2:$AG$1500,$Z130)=1),1,""))</f>
        <v/>
      </c>
      <c r="AG130">
        <f t="shared" ref="AG130:AG193" si="143">IF($A130="","",COUNTIFS($W$2:$W$2500,$A130,$AB$2:$AB$2500,"Yes")+COUNTIFS($X$2:$X$2500,$A130,$AA$2:$AA$2500,"Yes"))</f>
        <v>0</v>
      </c>
      <c r="AH130" t="str">
        <f t="shared" ref="AH130:AH193" si="144">IF(OR($P130&lt;&gt;"Yes",N($AG130)=0),"",IF(AND($AG130=1,COUNTIFS($W$2:$W$2500,$A130,$AE$2:$AE$2500,1)+COUNTIFS($X$2:$X$2500,$A130,$AE$2:$AE$2500,1)&gt;0),"","Yes"))</f>
        <v/>
      </c>
      <c r="AI130" t="str">
        <f t="shared" ref="AI130:AI193" si="145">IF($AH130="Yes",$AG130,"")</f>
        <v/>
      </c>
      <c r="AJ130" t="str">
        <f t="shared" ref="AJ130:AJ193" si="146">IF($AI130="","",$AI130+ROW()/1000000)</f>
        <v/>
      </c>
      <c r="AK130" t="str">
        <f t="shared" ref="AK130:AK193" si="147">IF(OR($A130="",$P130="Yes",N($AG130)=0),"",$AG130+ROW()/1000000)</f>
        <v/>
      </c>
      <c r="AL130" t="str">
        <f>IF($A130="","",INDEX(games!$J:$J,ROW())&amp;"")</f>
        <v>https://store.steampowered.com/app/926140/CHANGE_A_Homeless_Survival_Experience/</v>
      </c>
      <c r="AM130">
        <f>IF($A130="","",SUMPRODUCT($AO130:$BD130,'Map Analysis'!$AN$2^{0,1,2,3,4,5,6,7,8,9,10,11,12,13,14,15}))</f>
        <v>0</v>
      </c>
      <c r="AN130">
        <f t="shared" ref="AN130:AN193" si="148">IF($A130="","",$AM130+ROW()/10000000)</f>
        <v>1.2999999999999999E-5</v>
      </c>
      <c r="AO130">
        <f t="shared" ref="AO130:AO193" si="149">IF($A130="","",COUNTIF($W$2:$W$2500,$A130))</f>
        <v>0</v>
      </c>
      <c r="AP130">
        <f t="shared" ref="AP130:AP193" si="150">IF($A130="","",SUMIFS($BF$2:$BF$2500,$W$2:$W$2500,$A130))</f>
        <v>0</v>
      </c>
      <c r="AQ130">
        <f t="shared" ref="AQ130:AQ193" si="151">IF($A130="","",SUMIFS($BG$2:$BG$2500,$W$2:$W$2500,$A130))</f>
        <v>0</v>
      </c>
      <c r="AR130">
        <f t="shared" ref="AR130:AR193" si="152">IF($A130="","",SUMIFS($BH$2:$BH$2500,$W$2:$W$2500,$A130))</f>
        <v>0</v>
      </c>
      <c r="AS130">
        <f t="shared" ref="AS130:AS193" si="153">IF($A130="","",SUMIFS($BI$2:$BI$2500,$W$2:$W$2500,$A130))</f>
        <v>0</v>
      </c>
      <c r="AT130">
        <f t="shared" ref="AT130:AT193" si="154">IF($A130="","",SUMIFS($BJ$2:$BJ$2500,$W$2:$W$2500,$A130))</f>
        <v>0</v>
      </c>
      <c r="AU130">
        <f t="shared" ref="AU130:AU193" si="155">IF($A130="","",SUMIFS($BK$2:$BK$2500,$W$2:$W$2500,$A130))</f>
        <v>0</v>
      </c>
      <c r="AV130">
        <f t="shared" ref="AV130:AV193" si="156">IF($A130="","",SUMIFS($BL$2:$BL$2500,$W$2:$W$2500,$A130))</f>
        <v>0</v>
      </c>
      <c r="AW130">
        <f t="shared" ref="AW130:AW193" si="157">IF($A130="","",SUMIFS($BM$2:$BM$2500,$W$2:$W$2500,$A130))</f>
        <v>0</v>
      </c>
      <c r="AX130">
        <f t="shared" ref="AX130:AX193" si="158">IF($A130="","",SUMIFS($BN$2:$BN$2500,$W$2:$W$2500,$A130))</f>
        <v>0</v>
      </c>
      <c r="AY130">
        <f t="shared" ref="AY130:AY193" si="159">IF($A130="","",SUMIFS($BO$2:$BO$2500,$W$2:$W$2500,$A130))</f>
        <v>0</v>
      </c>
      <c r="AZ130">
        <f t="shared" ref="AZ130:AZ193" si="160">IF($A130="","",SUMIFS($BP$2:$BP$2500,$W$2:$W$2500,$A130))</f>
        <v>0</v>
      </c>
      <c r="BA130">
        <f t="shared" ref="BA130:BA193" si="161">IF($A130="","",SUMIFS($BQ$2:$BQ$2500,$W$2:$W$2500,$A130))</f>
        <v>0</v>
      </c>
      <c r="BB130">
        <f t="shared" ref="BB130:BB193" si="162">IF($A130="","",SUMIFS($BR$2:$BR$2500,$W$2:$W$2500,$A130))</f>
        <v>0</v>
      </c>
      <c r="BC130">
        <f t="shared" ref="BC130:BC193" si="163">IF($A130="","",SUMIFS($BS$2:$BS$2500,$W$2:$W$2500,$A130))</f>
        <v>0</v>
      </c>
      <c r="BD130">
        <f t="shared" ref="BD130:BD193" si="164">IF($A130="","",SUMIFS($BT$2:$BT$2500,$W$2:$W$2500,$A130))</f>
        <v>0</v>
      </c>
      <c r="BF130">
        <f t="shared" ref="BF130:BF193" si="165">IF($Z130="","",INDEX($AO$2:$AO$1500,$Z130))</f>
        <v>0</v>
      </c>
      <c r="BG130">
        <f t="shared" ref="BG130:BG193" si="166">IF($Z130="","",INDEX($AP$2:$AP$1500,$Z130))</f>
        <v>0</v>
      </c>
      <c r="BH130">
        <f t="shared" ref="BH130:BH193" si="167">IF($Z130="","",INDEX($AQ$2:$AQ$1500,$Z130))</f>
        <v>0</v>
      </c>
      <c r="BI130">
        <f t="shared" ref="BI130:BI193" si="168">IF($Z130="","",INDEX($AR$2:$AR$1500,$Z130))</f>
        <v>0</v>
      </c>
      <c r="BJ130">
        <f t="shared" ref="BJ130:BJ193" si="169">IF($Z130="","",INDEX($AS$2:$AS$1500,$Z130))</f>
        <v>0</v>
      </c>
      <c r="BK130">
        <f t="shared" ref="BK130:BK193" si="170">IF($Z130="","",INDEX($AT$2:$AT$1500,$Z130))</f>
        <v>0</v>
      </c>
      <c r="BL130">
        <f t="shared" ref="BL130:BL193" si="171">IF($Z130="","",INDEX($AU$2:$AU$1500,$Z130))</f>
        <v>0</v>
      </c>
      <c r="BM130">
        <f t="shared" ref="BM130:BM193" si="172">IF($Z130="","",INDEX($AV$2:$AV$1500,$Z130))</f>
        <v>0</v>
      </c>
      <c r="BN130">
        <f t="shared" ref="BN130:BN193" si="173">IF($Z130="","",INDEX($AW$2:$AW$1500,$Z130))</f>
        <v>0</v>
      </c>
      <c r="BO130">
        <f t="shared" ref="BO130:BO193" si="174">IF($Z130="","",INDEX($AX$2:$AX$1500,$Z130))</f>
        <v>0</v>
      </c>
      <c r="BP130">
        <f t="shared" ref="BP130:BP193" si="175">IF($Z130="","",INDEX($AY$2:$AY$1500,$Z130))</f>
        <v>0</v>
      </c>
      <c r="BQ130">
        <f t="shared" ref="BQ130:BQ193" si="176">IF($Z130="","",INDEX($AZ$2:$AZ$1500,$Z130))</f>
        <v>0</v>
      </c>
      <c r="BR130">
        <f t="shared" ref="BR130:BR193" si="177">IF($Z130="","",INDEX($BA$2:$BA$1500,$Z130))</f>
        <v>0</v>
      </c>
      <c r="BS130">
        <f t="shared" ref="BS130:BS193" si="178">IF($Z130="","",INDEX($BB$2:$BB$1500,$Z130))</f>
        <v>0</v>
      </c>
      <c r="BT130">
        <f t="shared" ref="BT130:BT193" si="179">IF($Z130="","",INDEX($BC$2:$BC$1500,$Z130))</f>
        <v>0</v>
      </c>
    </row>
    <row r="131" spans="1:72" x14ac:dyDescent="0.25">
      <c r="A131" t="str">
        <f>IF(TRIM(INDEX(games!$A:$A,ROW()))="","",TRIM(INDEX(games!$A:$A,ROW())))</f>
        <v>Chaos Zero Nightmare</v>
      </c>
      <c r="B131">
        <f>IF(OR($A131="",INDEX(games!$B:$B,ROW())=""),"",INDEX(games!$B:$B,ROW()))</f>
        <v>2025</v>
      </c>
      <c r="C131" t="str">
        <f>IF(OR($A131="",INDEX(games!$C:$C,ROW())=""),"",INDEX(games!$C:$C,ROW()))</f>
        <v>Deckbuilder</v>
      </c>
      <c r="D131">
        <f t="shared" si="120"/>
        <v>1</v>
      </c>
      <c r="E131">
        <f t="shared" si="121"/>
        <v>3</v>
      </c>
      <c r="F131">
        <f t="shared" si="122"/>
        <v>29</v>
      </c>
      <c r="G131" t="e">
        <f t="shared" si="123"/>
        <v>#N/A</v>
      </c>
      <c r="H131" t="e">
        <f t="shared" si="124"/>
        <v>#N/A</v>
      </c>
      <c r="I131" t="e">
        <f t="shared" si="125"/>
        <v>#N/A</v>
      </c>
      <c r="J131" t="e">
        <f t="shared" si="126"/>
        <v>#N/A</v>
      </c>
      <c r="K131">
        <f t="shared" si="127"/>
        <v>2025</v>
      </c>
      <c r="L131">
        <f t="shared" si="128"/>
        <v>3.6669999999999998</v>
      </c>
      <c r="M131" t="e">
        <f t="shared" si="129"/>
        <v>#N/A</v>
      </c>
      <c r="N131" t="e">
        <f t="shared" si="130"/>
        <v>#N/A</v>
      </c>
      <c r="O131">
        <f t="shared" si="131"/>
        <v>1.0001310000000001</v>
      </c>
      <c r="P131" t="str">
        <f>IF(OR($A131="",INDEX(games!$H:$H,ROW())=""),"",INDEX(games!$H:$H,ROW()))</f>
        <v>Yes</v>
      </c>
      <c r="Q131">
        <f t="shared" si="132"/>
        <v>1.0001310000000001</v>
      </c>
      <c r="T131">
        <f t="shared" si="133"/>
        <v>2016</v>
      </c>
      <c r="U131">
        <f t="shared" si="134"/>
        <v>2023</v>
      </c>
      <c r="V131">
        <f t="shared" si="135"/>
        <v>7</v>
      </c>
      <c r="W131" t="str">
        <f>IF(TRIM(INDEX(connections!$A:$A,ROW()))="","",TRIM(INDEX(connections!$A:$A,ROW())))</f>
        <v>Enter the Gungeon</v>
      </c>
      <c r="X131" t="str">
        <f>IF($W131="","",TRIM(INDEX(connections!$B:$B,ROW())))</f>
        <v>Beyond the Long Night</v>
      </c>
      <c r="Y131">
        <f t="shared" si="136"/>
        <v>292</v>
      </c>
      <c r="Z131">
        <f t="shared" si="137"/>
        <v>76</v>
      </c>
      <c r="AA131" t="str">
        <f t="shared" si="138"/>
        <v>Yes</v>
      </c>
      <c r="AB131" t="str">
        <f t="shared" si="139"/>
        <v>Yes</v>
      </c>
      <c r="AC131">
        <f t="shared" si="140"/>
        <v>1</v>
      </c>
      <c r="AD131">
        <f t="shared" si="141"/>
        <v>0</v>
      </c>
      <c r="AE131" t="str">
        <f t="shared" si="142"/>
        <v/>
      </c>
      <c r="AG131">
        <f t="shared" si="143"/>
        <v>1</v>
      </c>
      <c r="AH131" t="str">
        <f t="shared" si="144"/>
        <v>Yes</v>
      </c>
      <c r="AI131">
        <f t="shared" si="145"/>
        <v>1</v>
      </c>
      <c r="AJ131">
        <f t="shared" si="146"/>
        <v>1.0001310000000001</v>
      </c>
      <c r="AK131" t="str">
        <f t="shared" si="147"/>
        <v/>
      </c>
      <c r="AL131" t="str">
        <f>IF($A131="","",INDEX(games!$J:$J,ROW())&amp;"")</f>
        <v/>
      </c>
      <c r="AM131">
        <f>IF($A131="","",SUMPRODUCT($AO131:$BD131,'Map Analysis'!$AN$2^{0,1,2,3,4,5,6,7,8,9,10,11,12,13,14,15}))</f>
        <v>0</v>
      </c>
      <c r="AN131">
        <f t="shared" si="148"/>
        <v>1.31E-5</v>
      </c>
      <c r="AO131">
        <f t="shared" si="149"/>
        <v>0</v>
      </c>
      <c r="AP131">
        <f t="shared" si="150"/>
        <v>0</v>
      </c>
      <c r="AQ131">
        <f t="shared" si="151"/>
        <v>0</v>
      </c>
      <c r="AR131">
        <f t="shared" si="152"/>
        <v>0</v>
      </c>
      <c r="AS131">
        <f t="shared" si="153"/>
        <v>0</v>
      </c>
      <c r="AT131">
        <f t="shared" si="154"/>
        <v>0</v>
      </c>
      <c r="AU131">
        <f t="shared" si="155"/>
        <v>0</v>
      </c>
      <c r="AV131">
        <f t="shared" si="156"/>
        <v>0</v>
      </c>
      <c r="AW131">
        <f t="shared" si="157"/>
        <v>0</v>
      </c>
      <c r="AX131">
        <f t="shared" si="158"/>
        <v>0</v>
      </c>
      <c r="AY131">
        <f t="shared" si="159"/>
        <v>0</v>
      </c>
      <c r="AZ131">
        <f t="shared" si="160"/>
        <v>0</v>
      </c>
      <c r="BA131">
        <f t="shared" si="161"/>
        <v>0</v>
      </c>
      <c r="BB131">
        <f t="shared" si="162"/>
        <v>0</v>
      </c>
      <c r="BC131">
        <f t="shared" si="163"/>
        <v>0</v>
      </c>
      <c r="BD131">
        <f t="shared" si="164"/>
        <v>0</v>
      </c>
      <c r="BF131">
        <f t="shared" si="165"/>
        <v>0</v>
      </c>
      <c r="BG131">
        <f t="shared" si="166"/>
        <v>0</v>
      </c>
      <c r="BH131">
        <f t="shared" si="167"/>
        <v>0</v>
      </c>
      <c r="BI131">
        <f t="shared" si="168"/>
        <v>0</v>
      </c>
      <c r="BJ131">
        <f t="shared" si="169"/>
        <v>0</v>
      </c>
      <c r="BK131">
        <f t="shared" si="170"/>
        <v>0</v>
      </c>
      <c r="BL131">
        <f t="shared" si="171"/>
        <v>0</v>
      </c>
      <c r="BM131">
        <f t="shared" si="172"/>
        <v>0</v>
      </c>
      <c r="BN131">
        <f t="shared" si="173"/>
        <v>0</v>
      </c>
      <c r="BO131">
        <f t="shared" si="174"/>
        <v>0</v>
      </c>
      <c r="BP131">
        <f t="shared" si="175"/>
        <v>0</v>
      </c>
      <c r="BQ131">
        <f t="shared" si="176"/>
        <v>0</v>
      </c>
      <c r="BR131">
        <f t="shared" si="177"/>
        <v>0</v>
      </c>
      <c r="BS131">
        <f t="shared" si="178"/>
        <v>0</v>
      </c>
      <c r="BT131">
        <f t="shared" si="179"/>
        <v>0</v>
      </c>
    </row>
    <row r="132" spans="1:72" x14ac:dyDescent="0.25">
      <c r="A132" t="str">
        <f>IF(TRIM(INDEX(games!$A:$A,ROW()))="","",TRIM(INDEX(games!$A:$A,ROW())))</f>
        <v>Chess Survivors</v>
      </c>
      <c r="B132">
        <f>IF(OR($A132="",INDEX(games!$B:$B,ROW())=""),"",INDEX(games!$B:$B,ROW()))</f>
        <v>2022</v>
      </c>
      <c r="C132" t="str">
        <f>IF(OR($A132="",INDEX(games!$C:$C,ROW())=""),"",INDEX(games!$C:$C,ROW()))</f>
        <v>Action</v>
      </c>
      <c r="D132">
        <f t="shared" si="120"/>
        <v>5</v>
      </c>
      <c r="E132">
        <f t="shared" si="121"/>
        <v>1</v>
      </c>
      <c r="F132">
        <f t="shared" si="122"/>
        <v>30</v>
      </c>
      <c r="G132">
        <f t="shared" si="123"/>
        <v>2022</v>
      </c>
      <c r="H132">
        <f t="shared" si="124"/>
        <v>1.69</v>
      </c>
      <c r="I132" t="e">
        <f t="shared" si="125"/>
        <v>#N/A</v>
      </c>
      <c r="J132" t="e">
        <f t="shared" si="126"/>
        <v>#N/A</v>
      </c>
      <c r="K132" t="e">
        <f t="shared" si="127"/>
        <v>#N/A</v>
      </c>
      <c r="L132" t="e">
        <f t="shared" si="128"/>
        <v>#N/A</v>
      </c>
      <c r="M132" t="e">
        <f t="shared" si="129"/>
        <v>#N/A</v>
      </c>
      <c r="N132" t="e">
        <f t="shared" si="130"/>
        <v>#N/A</v>
      </c>
      <c r="O132">
        <f t="shared" si="131"/>
        <v>5.0001319999999998</v>
      </c>
      <c r="P132" t="str">
        <f>IF(OR($A132="",INDEX(games!$H:$H,ROW())=""),"",INDEX(games!$H:$H,ROW()))</f>
        <v>Yes</v>
      </c>
      <c r="Q132">
        <f t="shared" si="132"/>
        <v>5.0001319999999998</v>
      </c>
      <c r="T132">
        <f t="shared" si="133"/>
        <v>2012</v>
      </c>
      <c r="U132">
        <f t="shared" si="134"/>
        <v>2023</v>
      </c>
      <c r="V132">
        <f t="shared" si="135"/>
        <v>11</v>
      </c>
      <c r="W132" t="str">
        <f>IF(TRIM(INDEX(connections!$A:$A,ROW()))="","",TRIM(INDEX(connections!$A:$A,ROW())))</f>
        <v>FTL</v>
      </c>
      <c r="X132" t="str">
        <f>IF($W132="","",TRIM(INDEX(connections!$B:$B,ROW())))</f>
        <v>Beyond the Long Night</v>
      </c>
      <c r="Y132">
        <f t="shared" si="136"/>
        <v>326</v>
      </c>
      <c r="Z132">
        <f t="shared" si="137"/>
        <v>76</v>
      </c>
      <c r="AA132" t="str">
        <f t="shared" si="138"/>
        <v>Yes</v>
      </c>
      <c r="AB132" t="str">
        <f t="shared" si="139"/>
        <v>Yes</v>
      </c>
      <c r="AC132">
        <f t="shared" si="140"/>
        <v>1</v>
      </c>
      <c r="AD132">
        <f t="shared" si="141"/>
        <v>1</v>
      </c>
      <c r="AE132" t="str">
        <f t="shared" si="142"/>
        <v/>
      </c>
      <c r="AG132">
        <f t="shared" si="143"/>
        <v>4</v>
      </c>
      <c r="AH132" t="str">
        <f t="shared" si="144"/>
        <v>Yes</v>
      </c>
      <c r="AI132">
        <f t="shared" si="145"/>
        <v>4</v>
      </c>
      <c r="AJ132">
        <f t="shared" si="146"/>
        <v>4.0001319999999998</v>
      </c>
      <c r="AK132" t="str">
        <f t="shared" si="147"/>
        <v/>
      </c>
      <c r="AL132" t="str">
        <f>IF($A132="","",INDEX(games!$J:$J,ROW())&amp;"")</f>
        <v>https://store.steampowered.com/app/2065000/Chess_Survivors/</v>
      </c>
      <c r="AM132">
        <f>IF($A132="","",SUMPRODUCT($AO132:$BD132,'Map Analysis'!$AN$2^{0,1,2,3,4,5,6,7,8,9,10,11,12,13,14,15}))</f>
        <v>1</v>
      </c>
      <c r="AN132">
        <f t="shared" si="148"/>
        <v>1.0000131999999999</v>
      </c>
      <c r="AO132">
        <f t="shared" si="149"/>
        <v>1</v>
      </c>
      <c r="AP132">
        <f t="shared" si="150"/>
        <v>0</v>
      </c>
      <c r="AQ132">
        <f t="shared" si="151"/>
        <v>0</v>
      </c>
      <c r="AR132">
        <f t="shared" si="152"/>
        <v>0</v>
      </c>
      <c r="AS132">
        <f t="shared" si="153"/>
        <v>0</v>
      </c>
      <c r="AT132">
        <f t="shared" si="154"/>
        <v>0</v>
      </c>
      <c r="AU132">
        <f t="shared" si="155"/>
        <v>0</v>
      </c>
      <c r="AV132">
        <f t="shared" si="156"/>
        <v>0</v>
      </c>
      <c r="AW132">
        <f t="shared" si="157"/>
        <v>0</v>
      </c>
      <c r="AX132">
        <f t="shared" si="158"/>
        <v>0</v>
      </c>
      <c r="AY132">
        <f t="shared" si="159"/>
        <v>0</v>
      </c>
      <c r="AZ132">
        <f t="shared" si="160"/>
        <v>0</v>
      </c>
      <c r="BA132">
        <f t="shared" si="161"/>
        <v>0</v>
      </c>
      <c r="BB132">
        <f t="shared" si="162"/>
        <v>0</v>
      </c>
      <c r="BC132">
        <f t="shared" si="163"/>
        <v>0</v>
      </c>
      <c r="BD132">
        <f t="shared" si="164"/>
        <v>0</v>
      </c>
      <c r="BF132">
        <f t="shared" si="165"/>
        <v>0</v>
      </c>
      <c r="BG132">
        <f t="shared" si="166"/>
        <v>0</v>
      </c>
      <c r="BH132">
        <f t="shared" si="167"/>
        <v>0</v>
      </c>
      <c r="BI132">
        <f t="shared" si="168"/>
        <v>0</v>
      </c>
      <c r="BJ132">
        <f t="shared" si="169"/>
        <v>0</v>
      </c>
      <c r="BK132">
        <f t="shared" si="170"/>
        <v>0</v>
      </c>
      <c r="BL132">
        <f t="shared" si="171"/>
        <v>0</v>
      </c>
      <c r="BM132">
        <f t="shared" si="172"/>
        <v>0</v>
      </c>
      <c r="BN132">
        <f t="shared" si="173"/>
        <v>0</v>
      </c>
      <c r="BO132">
        <f t="shared" si="174"/>
        <v>0</v>
      </c>
      <c r="BP132">
        <f t="shared" si="175"/>
        <v>0</v>
      </c>
      <c r="BQ132">
        <f t="shared" si="176"/>
        <v>0</v>
      </c>
      <c r="BR132">
        <f t="shared" si="177"/>
        <v>0</v>
      </c>
      <c r="BS132">
        <f t="shared" si="178"/>
        <v>0</v>
      </c>
      <c r="BT132">
        <f t="shared" si="179"/>
        <v>0</v>
      </c>
    </row>
    <row r="133" spans="1:72" x14ac:dyDescent="0.25">
      <c r="A133" t="str">
        <f>IF(TRIM(INDEX(games!$A:$A,ROW()))="","",TRIM(INDEX(games!$A:$A,ROW())))</f>
        <v>Children of Morta</v>
      </c>
      <c r="B133">
        <f>IF(OR($A133="",INDEX(games!$B:$B,ROW())=""),"",INDEX(games!$B:$B,ROW()))</f>
        <v>2019</v>
      </c>
      <c r="C133" t="str">
        <f>IF(OR($A133="",INDEX(games!$C:$C,ROW())=""),"",INDEX(games!$C:$C,ROW()))</f>
        <v>Action</v>
      </c>
      <c r="D133">
        <f t="shared" si="120"/>
        <v>5</v>
      </c>
      <c r="E133">
        <f t="shared" si="121"/>
        <v>1</v>
      </c>
      <c r="F133">
        <f t="shared" si="122"/>
        <v>31</v>
      </c>
      <c r="G133">
        <f t="shared" si="123"/>
        <v>2019</v>
      </c>
      <c r="H133">
        <f t="shared" si="124"/>
        <v>1.7130000000000001</v>
      </c>
      <c r="I133" t="e">
        <f t="shared" si="125"/>
        <v>#N/A</v>
      </c>
      <c r="J133" t="e">
        <f t="shared" si="126"/>
        <v>#N/A</v>
      </c>
      <c r="K133" t="e">
        <f t="shared" si="127"/>
        <v>#N/A</v>
      </c>
      <c r="L133" t="e">
        <f t="shared" si="128"/>
        <v>#N/A</v>
      </c>
      <c r="M133" t="e">
        <f t="shared" si="129"/>
        <v>#N/A</v>
      </c>
      <c r="N133" t="e">
        <f t="shared" si="130"/>
        <v>#N/A</v>
      </c>
      <c r="O133">
        <f t="shared" si="131"/>
        <v>5.0001329999999999</v>
      </c>
      <c r="P133" t="str">
        <f>IF(OR($A133="",INDEX(games!$H:$H,ROW())=""),"",INDEX(games!$H:$H,ROW()))</f>
        <v>Yes</v>
      </c>
      <c r="Q133">
        <f t="shared" si="132"/>
        <v>5.0001329999999999</v>
      </c>
      <c r="T133">
        <f t="shared" si="133"/>
        <v>2019</v>
      </c>
      <c r="U133">
        <f t="shared" si="134"/>
        <v>2023</v>
      </c>
      <c r="V133">
        <f t="shared" si="135"/>
        <v>4</v>
      </c>
      <c r="W133" t="str">
        <f>IF(TRIM(INDEX(connections!$A:$A,ROW()))="","",TRIM(INDEX(connections!$A:$A,ROW())))</f>
        <v>Hades</v>
      </c>
      <c r="X133" t="str">
        <f>IF($W133="","",TRIM(INDEX(connections!$B:$B,ROW())))</f>
        <v>Beyond the Long Night</v>
      </c>
      <c r="Y133">
        <f t="shared" si="136"/>
        <v>375</v>
      </c>
      <c r="Z133">
        <f t="shared" si="137"/>
        <v>76</v>
      </c>
      <c r="AA133" t="str">
        <f t="shared" si="138"/>
        <v>Yes</v>
      </c>
      <c r="AB133" t="str">
        <f t="shared" si="139"/>
        <v>Yes</v>
      </c>
      <c r="AC133">
        <f t="shared" si="140"/>
        <v>1</v>
      </c>
      <c r="AD133">
        <f t="shared" si="141"/>
        <v>0</v>
      </c>
      <c r="AE133" t="str">
        <f t="shared" si="142"/>
        <v/>
      </c>
      <c r="AG133">
        <f t="shared" si="143"/>
        <v>5</v>
      </c>
      <c r="AH133" t="str">
        <f t="shared" si="144"/>
        <v>Yes</v>
      </c>
      <c r="AI133">
        <f t="shared" si="145"/>
        <v>5</v>
      </c>
      <c r="AJ133">
        <f t="shared" si="146"/>
        <v>5.0001329999999999</v>
      </c>
      <c r="AK133" t="str">
        <f t="shared" si="147"/>
        <v/>
      </c>
      <c r="AL133" t="str">
        <f>IF($A133="","",INDEX(games!$J:$J,ROW())&amp;"")</f>
        <v>https://store.steampowered.com/app/330020/Children_of_Morta/</v>
      </c>
      <c r="AM133">
        <f>IF($A133="","",SUMPRODUCT($AO133:$BD133,'Map Analysis'!$AN$2^{0,1,2,3,4,5,6,7,8,9,10,11,12,13,14,15}))</f>
        <v>2</v>
      </c>
      <c r="AN133">
        <f t="shared" si="148"/>
        <v>2.0000133</v>
      </c>
      <c r="AO133">
        <f t="shared" si="149"/>
        <v>2</v>
      </c>
      <c r="AP133">
        <f t="shared" si="150"/>
        <v>0</v>
      </c>
      <c r="AQ133">
        <f t="shared" si="151"/>
        <v>0</v>
      </c>
      <c r="AR133">
        <f t="shared" si="152"/>
        <v>0</v>
      </c>
      <c r="AS133">
        <f t="shared" si="153"/>
        <v>0</v>
      </c>
      <c r="AT133">
        <f t="shared" si="154"/>
        <v>0</v>
      </c>
      <c r="AU133">
        <f t="shared" si="155"/>
        <v>0</v>
      </c>
      <c r="AV133">
        <f t="shared" si="156"/>
        <v>0</v>
      </c>
      <c r="AW133">
        <f t="shared" si="157"/>
        <v>0</v>
      </c>
      <c r="AX133">
        <f t="shared" si="158"/>
        <v>0</v>
      </c>
      <c r="AY133">
        <f t="shared" si="159"/>
        <v>0</v>
      </c>
      <c r="AZ133">
        <f t="shared" si="160"/>
        <v>0</v>
      </c>
      <c r="BA133">
        <f t="shared" si="161"/>
        <v>0</v>
      </c>
      <c r="BB133">
        <f t="shared" si="162"/>
        <v>0</v>
      </c>
      <c r="BC133">
        <f t="shared" si="163"/>
        <v>0</v>
      </c>
      <c r="BD133">
        <f t="shared" si="164"/>
        <v>0</v>
      </c>
      <c r="BF133">
        <f t="shared" si="165"/>
        <v>0</v>
      </c>
      <c r="BG133">
        <f t="shared" si="166"/>
        <v>0</v>
      </c>
      <c r="BH133">
        <f t="shared" si="167"/>
        <v>0</v>
      </c>
      <c r="BI133">
        <f t="shared" si="168"/>
        <v>0</v>
      </c>
      <c r="BJ133">
        <f t="shared" si="169"/>
        <v>0</v>
      </c>
      <c r="BK133">
        <f t="shared" si="170"/>
        <v>0</v>
      </c>
      <c r="BL133">
        <f t="shared" si="171"/>
        <v>0</v>
      </c>
      <c r="BM133">
        <f t="shared" si="172"/>
        <v>0</v>
      </c>
      <c r="BN133">
        <f t="shared" si="173"/>
        <v>0</v>
      </c>
      <c r="BO133">
        <f t="shared" si="174"/>
        <v>0</v>
      </c>
      <c r="BP133">
        <f t="shared" si="175"/>
        <v>0</v>
      </c>
      <c r="BQ133">
        <f t="shared" si="176"/>
        <v>0</v>
      </c>
      <c r="BR133">
        <f t="shared" si="177"/>
        <v>0</v>
      </c>
      <c r="BS133">
        <f t="shared" si="178"/>
        <v>0</v>
      </c>
      <c r="BT133">
        <f t="shared" si="179"/>
        <v>0</v>
      </c>
    </row>
    <row r="134" spans="1:72" x14ac:dyDescent="0.25">
      <c r="A134" t="str">
        <f>IF(TRIM(INDEX(games!$A:$A,ROW()))="","",TRIM(INDEX(games!$A:$A,ROW())))</f>
        <v>Chocobo's Dungeon 2</v>
      </c>
      <c r="B134">
        <f>IF(OR($A134="",INDEX(games!$B:$B,ROW())=""),"",INDEX(games!$B:$B,ROW()))</f>
        <v>1998</v>
      </c>
      <c r="C134" t="str">
        <f>IF(OR($A134="",INDEX(games!$C:$C,ROW())=""),"",INDEX(games!$C:$C,ROW()))</f>
        <v>Traditional</v>
      </c>
      <c r="D134">
        <f t="shared" si="120"/>
        <v>2</v>
      </c>
      <c r="E134">
        <f t="shared" si="121"/>
        <v>4</v>
      </c>
      <c r="F134">
        <f t="shared" si="122"/>
        <v>32</v>
      </c>
      <c r="G134" t="e">
        <f t="shared" si="123"/>
        <v>#N/A</v>
      </c>
      <c r="H134" t="e">
        <f t="shared" si="124"/>
        <v>#N/A</v>
      </c>
      <c r="I134" t="e">
        <f t="shared" si="125"/>
        <v>#N/A</v>
      </c>
      <c r="J134" t="e">
        <f t="shared" si="126"/>
        <v>#N/A</v>
      </c>
      <c r="K134" t="e">
        <f t="shared" si="127"/>
        <v>#N/A</v>
      </c>
      <c r="L134" t="e">
        <f t="shared" si="128"/>
        <v>#N/A</v>
      </c>
      <c r="M134">
        <f t="shared" si="129"/>
        <v>1998</v>
      </c>
      <c r="N134">
        <f t="shared" si="130"/>
        <v>4.7359999999999998</v>
      </c>
      <c r="O134">
        <f t="shared" si="131"/>
        <v>2.0001340000000001</v>
      </c>
      <c r="P134" t="str">
        <f>IF(OR($A134="",INDEX(games!$H:$H,ROW())=""),"",INDEX(games!$H:$H,ROW()))</f>
        <v>Yes</v>
      </c>
      <c r="Q134">
        <f t="shared" si="132"/>
        <v>2.0001340000000001</v>
      </c>
      <c r="T134">
        <f t="shared" si="133"/>
        <v>2011</v>
      </c>
      <c r="U134">
        <f t="shared" si="134"/>
        <v>2023</v>
      </c>
      <c r="V134">
        <f t="shared" si="135"/>
        <v>12</v>
      </c>
      <c r="W134" t="str">
        <f>IF(TRIM(INDEX(connections!$A:$A,ROW()))="","",TRIM(INDEX(connections!$A:$A,ROW())))</f>
        <v>The Binding of Isaac</v>
      </c>
      <c r="X134" t="str">
        <f>IF($W134="","",TRIM(INDEX(connections!$B:$B,ROW())))</f>
        <v>Beyond the Long Night</v>
      </c>
      <c r="Y134">
        <f t="shared" si="136"/>
        <v>865</v>
      </c>
      <c r="Z134">
        <f t="shared" si="137"/>
        <v>76</v>
      </c>
      <c r="AA134" t="str">
        <f t="shared" si="138"/>
        <v>Yes</v>
      </c>
      <c r="AB134" t="str">
        <f t="shared" si="139"/>
        <v>Yes</v>
      </c>
      <c r="AC134">
        <f t="shared" si="140"/>
        <v>1</v>
      </c>
      <c r="AD134">
        <f t="shared" si="141"/>
        <v>0</v>
      </c>
      <c r="AE134" t="str">
        <f t="shared" si="142"/>
        <v/>
      </c>
      <c r="AG134">
        <f t="shared" si="143"/>
        <v>2</v>
      </c>
      <c r="AH134" t="str">
        <f t="shared" si="144"/>
        <v>Yes</v>
      </c>
      <c r="AI134">
        <f t="shared" si="145"/>
        <v>2</v>
      </c>
      <c r="AJ134">
        <f t="shared" si="146"/>
        <v>2.0001340000000001</v>
      </c>
      <c r="AK134" t="str">
        <f t="shared" si="147"/>
        <v/>
      </c>
      <c r="AL134" t="str">
        <f>IF($A134="","",INDEX(games!$J:$J,ROW())&amp;"")</f>
        <v/>
      </c>
      <c r="AM134">
        <f>IF($A134="","",SUMPRODUCT($AO134:$BD134,'Map Analysis'!$AN$2^{0,1,2,3,4,5,6,7,8,9,10,11,12,13,14,15}))</f>
        <v>1.5</v>
      </c>
      <c r="AN134">
        <f t="shared" si="148"/>
        <v>1.5000134000000001</v>
      </c>
      <c r="AO134">
        <f t="shared" si="149"/>
        <v>1</v>
      </c>
      <c r="AP134">
        <f t="shared" si="150"/>
        <v>1</v>
      </c>
      <c r="AQ134">
        <f t="shared" si="151"/>
        <v>0</v>
      </c>
      <c r="AR134">
        <f t="shared" si="152"/>
        <v>0</v>
      </c>
      <c r="AS134">
        <f t="shared" si="153"/>
        <v>0</v>
      </c>
      <c r="AT134">
        <f t="shared" si="154"/>
        <v>0</v>
      </c>
      <c r="AU134">
        <f t="shared" si="155"/>
        <v>0</v>
      </c>
      <c r="AV134">
        <f t="shared" si="156"/>
        <v>0</v>
      </c>
      <c r="AW134">
        <f t="shared" si="157"/>
        <v>0</v>
      </c>
      <c r="AX134">
        <f t="shared" si="158"/>
        <v>0</v>
      </c>
      <c r="AY134">
        <f t="shared" si="159"/>
        <v>0</v>
      </c>
      <c r="AZ134">
        <f t="shared" si="160"/>
        <v>0</v>
      </c>
      <c r="BA134">
        <f t="shared" si="161"/>
        <v>0</v>
      </c>
      <c r="BB134">
        <f t="shared" si="162"/>
        <v>0</v>
      </c>
      <c r="BC134">
        <f t="shared" si="163"/>
        <v>0</v>
      </c>
      <c r="BD134">
        <f t="shared" si="164"/>
        <v>0</v>
      </c>
      <c r="BF134">
        <f t="shared" si="165"/>
        <v>0</v>
      </c>
      <c r="BG134">
        <f t="shared" si="166"/>
        <v>0</v>
      </c>
      <c r="BH134">
        <f t="shared" si="167"/>
        <v>0</v>
      </c>
      <c r="BI134">
        <f t="shared" si="168"/>
        <v>0</v>
      </c>
      <c r="BJ134">
        <f t="shared" si="169"/>
        <v>0</v>
      </c>
      <c r="BK134">
        <f t="shared" si="170"/>
        <v>0</v>
      </c>
      <c r="BL134">
        <f t="shared" si="171"/>
        <v>0</v>
      </c>
      <c r="BM134">
        <f t="shared" si="172"/>
        <v>0</v>
      </c>
      <c r="BN134">
        <f t="shared" si="173"/>
        <v>0</v>
      </c>
      <c r="BO134">
        <f t="shared" si="174"/>
        <v>0</v>
      </c>
      <c r="BP134">
        <f t="shared" si="175"/>
        <v>0</v>
      </c>
      <c r="BQ134">
        <f t="shared" si="176"/>
        <v>0</v>
      </c>
      <c r="BR134">
        <f t="shared" si="177"/>
        <v>0</v>
      </c>
      <c r="BS134">
        <f t="shared" si="178"/>
        <v>0</v>
      </c>
      <c r="BT134">
        <f t="shared" si="179"/>
        <v>0</v>
      </c>
    </row>
    <row r="135" spans="1:72" x14ac:dyDescent="0.25">
      <c r="A135" t="str">
        <f>IF(TRIM(INDEX(games!$A:$A,ROW()))="","",TRIM(INDEX(games!$A:$A,ROW())))</f>
        <v>Chocobo's Mysterious Dungeon</v>
      </c>
      <c r="B135">
        <f>IF(OR($A135="",INDEX(games!$B:$B,ROW())=""),"",INDEX(games!$B:$B,ROW()))</f>
        <v>1997</v>
      </c>
      <c r="C135" t="str">
        <f>IF(OR($A135="",INDEX(games!$C:$C,ROW())=""),"",INDEX(games!$C:$C,ROW()))</f>
        <v>Traditional</v>
      </c>
      <c r="D135">
        <f t="shared" si="120"/>
        <v>2</v>
      </c>
      <c r="E135">
        <f t="shared" si="121"/>
        <v>4</v>
      </c>
      <c r="F135">
        <f t="shared" si="122"/>
        <v>33</v>
      </c>
      <c r="G135" t="e">
        <f t="shared" si="123"/>
        <v>#N/A</v>
      </c>
      <c r="H135" t="e">
        <f t="shared" si="124"/>
        <v>#N/A</v>
      </c>
      <c r="I135" t="e">
        <f t="shared" si="125"/>
        <v>#N/A</v>
      </c>
      <c r="J135" t="e">
        <f t="shared" si="126"/>
        <v>#N/A</v>
      </c>
      <c r="K135" t="e">
        <f t="shared" si="127"/>
        <v>#N/A</v>
      </c>
      <c r="L135" t="e">
        <f t="shared" si="128"/>
        <v>#N/A</v>
      </c>
      <c r="M135">
        <f t="shared" si="129"/>
        <v>1997</v>
      </c>
      <c r="N135">
        <f t="shared" si="130"/>
        <v>4.7590000000000003</v>
      </c>
      <c r="O135">
        <f t="shared" si="131"/>
        <v>2.0001350000000002</v>
      </c>
      <c r="P135" t="str">
        <f>IF(OR($A135="",INDEX(games!$H:$H,ROW())=""),"",INDEX(games!$H:$H,ROW()))</f>
        <v>Yes</v>
      </c>
      <c r="Q135">
        <f t="shared" si="132"/>
        <v>2.0001350000000002</v>
      </c>
      <c r="T135">
        <f t="shared" si="133"/>
        <v>2023</v>
      </c>
      <c r="U135">
        <f t="shared" si="134"/>
        <v>2026</v>
      </c>
      <c r="V135">
        <f t="shared" si="135"/>
        <v>3</v>
      </c>
      <c r="W135" t="str">
        <f>IF(TRIM(INDEX(connections!$A:$A,ROW()))="","",TRIM(INDEX(connections!$A:$A,ROW())))</f>
        <v>Balatro</v>
      </c>
      <c r="X135" t="str">
        <f>IF($W135="","",TRIM(INDEX(connections!$B:$B,ROW())))</f>
        <v>Beyond Words</v>
      </c>
      <c r="Y135">
        <f t="shared" si="136"/>
        <v>56</v>
      </c>
      <c r="Z135">
        <f t="shared" si="137"/>
        <v>77</v>
      </c>
      <c r="AA135" t="str">
        <f t="shared" si="138"/>
        <v>Yes</v>
      </c>
      <c r="AB135" t="str">
        <f t="shared" si="139"/>
        <v/>
      </c>
      <c r="AC135" t="str">
        <f t="shared" si="140"/>
        <v/>
      </c>
      <c r="AD135">
        <f t="shared" si="141"/>
        <v>0</v>
      </c>
      <c r="AE135" t="str">
        <f t="shared" si="142"/>
        <v/>
      </c>
      <c r="AG135">
        <f t="shared" si="143"/>
        <v>2</v>
      </c>
      <c r="AH135" t="str">
        <f t="shared" si="144"/>
        <v>Yes</v>
      </c>
      <c r="AI135">
        <f t="shared" si="145"/>
        <v>2</v>
      </c>
      <c r="AJ135">
        <f t="shared" si="146"/>
        <v>2.0001350000000002</v>
      </c>
      <c r="AK135" t="str">
        <f t="shared" si="147"/>
        <v/>
      </c>
      <c r="AL135" t="str">
        <f>IF($A135="","",INDEX(games!$J:$J,ROW())&amp;"")</f>
        <v/>
      </c>
      <c r="AM135">
        <f>IF($A135="","",SUMPRODUCT($AO135:$BD135,'Map Analysis'!$AN$2^{0,1,2,3,4,5,6,7,8,9,10,11,12,13,14,15}))</f>
        <v>1.75</v>
      </c>
      <c r="AN135">
        <f t="shared" si="148"/>
        <v>1.7500135000000001</v>
      </c>
      <c r="AO135">
        <f t="shared" si="149"/>
        <v>1</v>
      </c>
      <c r="AP135">
        <f t="shared" si="150"/>
        <v>1</v>
      </c>
      <c r="AQ135">
        <f t="shared" si="151"/>
        <v>1</v>
      </c>
      <c r="AR135">
        <f t="shared" si="152"/>
        <v>0</v>
      </c>
      <c r="AS135">
        <f t="shared" si="153"/>
        <v>0</v>
      </c>
      <c r="AT135">
        <f t="shared" si="154"/>
        <v>0</v>
      </c>
      <c r="AU135">
        <f t="shared" si="155"/>
        <v>0</v>
      </c>
      <c r="AV135">
        <f t="shared" si="156"/>
        <v>0</v>
      </c>
      <c r="AW135">
        <f t="shared" si="157"/>
        <v>0</v>
      </c>
      <c r="AX135">
        <f t="shared" si="158"/>
        <v>0</v>
      </c>
      <c r="AY135">
        <f t="shared" si="159"/>
        <v>0</v>
      </c>
      <c r="AZ135">
        <f t="shared" si="160"/>
        <v>0</v>
      </c>
      <c r="BA135">
        <f t="shared" si="161"/>
        <v>0</v>
      </c>
      <c r="BB135">
        <f t="shared" si="162"/>
        <v>0</v>
      </c>
      <c r="BC135">
        <f t="shared" si="163"/>
        <v>0</v>
      </c>
      <c r="BD135">
        <f t="shared" si="164"/>
        <v>0</v>
      </c>
      <c r="BF135">
        <f t="shared" si="165"/>
        <v>0</v>
      </c>
      <c r="BG135">
        <f t="shared" si="166"/>
        <v>0</v>
      </c>
      <c r="BH135">
        <f t="shared" si="167"/>
        <v>0</v>
      </c>
      <c r="BI135">
        <f t="shared" si="168"/>
        <v>0</v>
      </c>
      <c r="BJ135">
        <f t="shared" si="169"/>
        <v>0</v>
      </c>
      <c r="BK135">
        <f t="shared" si="170"/>
        <v>0</v>
      </c>
      <c r="BL135">
        <f t="shared" si="171"/>
        <v>0</v>
      </c>
      <c r="BM135">
        <f t="shared" si="172"/>
        <v>0</v>
      </c>
      <c r="BN135">
        <f t="shared" si="173"/>
        <v>0</v>
      </c>
      <c r="BO135">
        <f t="shared" si="174"/>
        <v>0</v>
      </c>
      <c r="BP135">
        <f t="shared" si="175"/>
        <v>0</v>
      </c>
      <c r="BQ135">
        <f t="shared" si="176"/>
        <v>0</v>
      </c>
      <c r="BR135">
        <f t="shared" si="177"/>
        <v>0</v>
      </c>
      <c r="BS135">
        <f t="shared" si="178"/>
        <v>0</v>
      </c>
      <c r="BT135">
        <f t="shared" si="179"/>
        <v>0</v>
      </c>
    </row>
    <row r="136" spans="1:72" x14ac:dyDescent="0.25">
      <c r="A136" t="str">
        <f>IF(TRIM(INDEX(games!$A:$A,ROW()))="","",TRIM(INDEX(games!$A:$A,ROW())))</f>
        <v>Chocobo's Mystery Dungeon Every Buddy!</v>
      </c>
      <c r="B136">
        <f>IF(OR($A136="",INDEX(games!$B:$B,ROW())=""),"",INDEX(games!$B:$B,ROW()))</f>
        <v>2019</v>
      </c>
      <c r="C136" t="str">
        <f>IF(OR($A136="",INDEX(games!$C:$C,ROW())=""),"",INDEX(games!$C:$C,ROW()))</f>
        <v>Traditional</v>
      </c>
      <c r="D136">
        <f t="shared" si="120"/>
        <v>1</v>
      </c>
      <c r="E136">
        <f t="shared" si="121"/>
        <v>4</v>
      </c>
      <c r="F136">
        <f t="shared" si="122"/>
        <v>0</v>
      </c>
      <c r="G136" t="e">
        <f t="shared" si="123"/>
        <v>#N/A</v>
      </c>
      <c r="H136" t="e">
        <f t="shared" si="124"/>
        <v>#N/A</v>
      </c>
      <c r="I136" t="e">
        <f t="shared" si="125"/>
        <v>#N/A</v>
      </c>
      <c r="J136" t="e">
        <f t="shared" si="126"/>
        <v>#N/A</v>
      </c>
      <c r="K136" t="e">
        <f t="shared" si="127"/>
        <v>#N/A</v>
      </c>
      <c r="L136" t="e">
        <f t="shared" si="128"/>
        <v>#N/A</v>
      </c>
      <c r="M136">
        <f t="shared" si="129"/>
        <v>2019</v>
      </c>
      <c r="N136">
        <f t="shared" si="130"/>
        <v>4</v>
      </c>
      <c r="O136">
        <f t="shared" si="131"/>
        <v>1.0001359999999999</v>
      </c>
      <c r="P136" t="str">
        <f>IF(OR($A136="",INDEX(games!$H:$H,ROW())=""),"",INDEX(games!$H:$H,ROW()))</f>
        <v/>
      </c>
      <c r="Q136" t="str">
        <f t="shared" si="132"/>
        <v/>
      </c>
      <c r="T136">
        <f t="shared" si="133"/>
        <v>2023</v>
      </c>
      <c r="U136">
        <f t="shared" si="134"/>
        <v>2024</v>
      </c>
      <c r="V136">
        <f t="shared" si="135"/>
        <v>1</v>
      </c>
      <c r="W136" t="str">
        <f>IF(TRIM(INDEX(connections!$A:$A,ROW()))="","",TRIM(INDEX(connections!$A:$A,ROW())))</f>
        <v>Balatro</v>
      </c>
      <c r="X136" t="str">
        <f>IF($W136="","",TRIM(INDEX(connections!$B:$B,ROW())))</f>
        <v>Bingle Bingle</v>
      </c>
      <c r="Y136">
        <f t="shared" si="136"/>
        <v>56</v>
      </c>
      <c r="Z136">
        <f t="shared" si="137"/>
        <v>78</v>
      </c>
      <c r="AA136" t="str">
        <f t="shared" si="138"/>
        <v>Yes</v>
      </c>
      <c r="AB136" t="str">
        <f t="shared" si="139"/>
        <v>Yes</v>
      </c>
      <c r="AC136">
        <f t="shared" si="140"/>
        <v>1</v>
      </c>
      <c r="AD136">
        <f t="shared" si="141"/>
        <v>0</v>
      </c>
      <c r="AE136" t="str">
        <f t="shared" si="142"/>
        <v/>
      </c>
      <c r="AG136">
        <f t="shared" si="143"/>
        <v>1</v>
      </c>
      <c r="AH136" t="str">
        <f t="shared" si="144"/>
        <v/>
      </c>
      <c r="AI136" t="str">
        <f t="shared" si="145"/>
        <v/>
      </c>
      <c r="AJ136" t="str">
        <f t="shared" si="146"/>
        <v/>
      </c>
      <c r="AK136">
        <f t="shared" si="147"/>
        <v>1.0001359999999999</v>
      </c>
      <c r="AL136" t="str">
        <f>IF($A136="","",INDEX(games!$J:$J,ROW())&amp;"")</f>
        <v/>
      </c>
      <c r="AM136">
        <f>IF($A136="","",SUMPRODUCT($AO136:$BD136,'Map Analysis'!$AN$2^{0,1,2,3,4,5,6,7,8,9,10,11,12,13,14,15}))</f>
        <v>0</v>
      </c>
      <c r="AN136">
        <f t="shared" si="148"/>
        <v>1.36E-5</v>
      </c>
      <c r="AO136">
        <f t="shared" si="149"/>
        <v>0</v>
      </c>
      <c r="AP136">
        <f t="shared" si="150"/>
        <v>0</v>
      </c>
      <c r="AQ136">
        <f t="shared" si="151"/>
        <v>0</v>
      </c>
      <c r="AR136">
        <f t="shared" si="152"/>
        <v>0</v>
      </c>
      <c r="AS136">
        <f t="shared" si="153"/>
        <v>0</v>
      </c>
      <c r="AT136">
        <f t="shared" si="154"/>
        <v>0</v>
      </c>
      <c r="AU136">
        <f t="shared" si="155"/>
        <v>0</v>
      </c>
      <c r="AV136">
        <f t="shared" si="156"/>
        <v>0</v>
      </c>
      <c r="AW136">
        <f t="shared" si="157"/>
        <v>0</v>
      </c>
      <c r="AX136">
        <f t="shared" si="158"/>
        <v>0</v>
      </c>
      <c r="AY136">
        <f t="shared" si="159"/>
        <v>0</v>
      </c>
      <c r="AZ136">
        <f t="shared" si="160"/>
        <v>0</v>
      </c>
      <c r="BA136">
        <f t="shared" si="161"/>
        <v>0</v>
      </c>
      <c r="BB136">
        <f t="shared" si="162"/>
        <v>0</v>
      </c>
      <c r="BC136">
        <f t="shared" si="163"/>
        <v>0</v>
      </c>
      <c r="BD136">
        <f t="shared" si="164"/>
        <v>0</v>
      </c>
      <c r="BF136">
        <f t="shared" si="165"/>
        <v>0</v>
      </c>
      <c r="BG136">
        <f t="shared" si="166"/>
        <v>0</v>
      </c>
      <c r="BH136">
        <f t="shared" si="167"/>
        <v>0</v>
      </c>
      <c r="BI136">
        <f t="shared" si="168"/>
        <v>0</v>
      </c>
      <c r="BJ136">
        <f t="shared" si="169"/>
        <v>0</v>
      </c>
      <c r="BK136">
        <f t="shared" si="170"/>
        <v>0</v>
      </c>
      <c r="BL136">
        <f t="shared" si="171"/>
        <v>0</v>
      </c>
      <c r="BM136">
        <f t="shared" si="172"/>
        <v>0</v>
      </c>
      <c r="BN136">
        <f t="shared" si="173"/>
        <v>0</v>
      </c>
      <c r="BO136">
        <f t="shared" si="174"/>
        <v>0</v>
      </c>
      <c r="BP136">
        <f t="shared" si="175"/>
        <v>0</v>
      </c>
      <c r="BQ136">
        <f t="shared" si="176"/>
        <v>0</v>
      </c>
      <c r="BR136">
        <f t="shared" si="177"/>
        <v>0</v>
      </c>
      <c r="BS136">
        <f t="shared" si="178"/>
        <v>0</v>
      </c>
      <c r="BT136">
        <f t="shared" si="179"/>
        <v>0</v>
      </c>
    </row>
    <row r="137" spans="1:72" x14ac:dyDescent="0.25">
      <c r="A137" t="str">
        <f>IF(TRIM(INDEX(games!$A:$A,ROW()))="","",TRIM(INDEX(games!$A:$A,ROW())))</f>
        <v>Choo Choo Survivor</v>
      </c>
      <c r="B137">
        <f>IF(OR($A137="",INDEX(games!$B:$B,ROW())=""),"",INDEX(games!$B:$B,ROW()))</f>
        <v>2023</v>
      </c>
      <c r="C137" t="str">
        <f>IF(OR($A137="",INDEX(games!$C:$C,ROW())=""),"",INDEX(games!$C:$C,ROW()))</f>
        <v>Action</v>
      </c>
      <c r="D137">
        <f t="shared" si="120"/>
        <v>3</v>
      </c>
      <c r="E137">
        <f t="shared" si="121"/>
        <v>1</v>
      </c>
      <c r="F137">
        <f t="shared" si="122"/>
        <v>1</v>
      </c>
      <c r="G137">
        <f t="shared" si="123"/>
        <v>2023</v>
      </c>
      <c r="H137">
        <f t="shared" si="124"/>
        <v>1.0229999999999999</v>
      </c>
      <c r="I137" t="e">
        <f t="shared" si="125"/>
        <v>#N/A</v>
      </c>
      <c r="J137" t="e">
        <f t="shared" si="126"/>
        <v>#N/A</v>
      </c>
      <c r="K137" t="e">
        <f t="shared" si="127"/>
        <v>#N/A</v>
      </c>
      <c r="L137" t="e">
        <f t="shared" si="128"/>
        <v>#N/A</v>
      </c>
      <c r="M137" t="e">
        <f t="shared" si="129"/>
        <v>#N/A</v>
      </c>
      <c r="N137" t="e">
        <f t="shared" si="130"/>
        <v>#N/A</v>
      </c>
      <c r="O137">
        <f t="shared" si="131"/>
        <v>3.0001370000000001</v>
      </c>
      <c r="P137" t="str">
        <f>IF(OR($A137="",INDEX(games!$H:$H,ROW())=""),"",INDEX(games!$H:$H,ROW()))</f>
        <v>Yes</v>
      </c>
      <c r="Q137">
        <f t="shared" si="132"/>
        <v>3.0001370000000001</v>
      </c>
      <c r="T137">
        <f t="shared" si="133"/>
        <v>2021</v>
      </c>
      <c r="U137">
        <f t="shared" si="134"/>
        <v>2024</v>
      </c>
      <c r="V137">
        <f t="shared" si="135"/>
        <v>3</v>
      </c>
      <c r="W137" t="str">
        <f>IF(TRIM(INDEX(connections!$A:$A,ROW()))="","",TRIM(INDEX(connections!$A:$A,ROW())))</f>
        <v>Luck be a Landlord</v>
      </c>
      <c r="X137" t="str">
        <f>IF($W137="","",TRIM(INDEX(connections!$B:$B,ROW())))</f>
        <v>Bingle Bingle</v>
      </c>
      <c r="Y137">
        <f t="shared" si="136"/>
        <v>484</v>
      </c>
      <c r="Z137">
        <f t="shared" si="137"/>
        <v>78</v>
      </c>
      <c r="AA137" t="str">
        <f t="shared" si="138"/>
        <v>Yes</v>
      </c>
      <c r="AB137" t="str">
        <f t="shared" si="139"/>
        <v>Yes</v>
      </c>
      <c r="AC137">
        <f t="shared" si="140"/>
        <v>1</v>
      </c>
      <c r="AD137">
        <f t="shared" si="141"/>
        <v>0</v>
      </c>
      <c r="AE137" t="str">
        <f t="shared" si="142"/>
        <v/>
      </c>
      <c r="AG137">
        <f t="shared" si="143"/>
        <v>3</v>
      </c>
      <c r="AH137" t="str">
        <f t="shared" si="144"/>
        <v>Yes</v>
      </c>
      <c r="AI137">
        <f t="shared" si="145"/>
        <v>3</v>
      </c>
      <c r="AJ137">
        <f t="shared" si="146"/>
        <v>3.0001370000000001</v>
      </c>
      <c r="AK137" t="str">
        <f t="shared" si="147"/>
        <v/>
      </c>
      <c r="AL137" t="str">
        <f>IF($A137="","",INDEX(games!$J:$J,ROW())&amp;"")</f>
        <v>https://store.steampowered.com/app/2336200/Choo_Choo_Survivor/</v>
      </c>
      <c r="AM137">
        <f>IF($A137="","",SUMPRODUCT($AO137:$BD137,'Map Analysis'!$AN$2^{0,1,2,3,4,5,6,7,8,9,10,11,12,13,14,15}))</f>
        <v>1</v>
      </c>
      <c r="AN137">
        <f t="shared" si="148"/>
        <v>1.0000137</v>
      </c>
      <c r="AO137">
        <f t="shared" si="149"/>
        <v>1</v>
      </c>
      <c r="AP137">
        <f t="shared" si="150"/>
        <v>0</v>
      </c>
      <c r="AQ137">
        <f t="shared" si="151"/>
        <v>0</v>
      </c>
      <c r="AR137">
        <f t="shared" si="152"/>
        <v>0</v>
      </c>
      <c r="AS137">
        <f t="shared" si="153"/>
        <v>0</v>
      </c>
      <c r="AT137">
        <f t="shared" si="154"/>
        <v>0</v>
      </c>
      <c r="AU137">
        <f t="shared" si="155"/>
        <v>0</v>
      </c>
      <c r="AV137">
        <f t="shared" si="156"/>
        <v>0</v>
      </c>
      <c r="AW137">
        <f t="shared" si="157"/>
        <v>0</v>
      </c>
      <c r="AX137">
        <f t="shared" si="158"/>
        <v>0</v>
      </c>
      <c r="AY137">
        <f t="shared" si="159"/>
        <v>0</v>
      </c>
      <c r="AZ137">
        <f t="shared" si="160"/>
        <v>0</v>
      </c>
      <c r="BA137">
        <f t="shared" si="161"/>
        <v>0</v>
      </c>
      <c r="BB137">
        <f t="shared" si="162"/>
        <v>0</v>
      </c>
      <c r="BC137">
        <f t="shared" si="163"/>
        <v>0</v>
      </c>
      <c r="BD137">
        <f t="shared" si="164"/>
        <v>0</v>
      </c>
      <c r="BF137">
        <f t="shared" si="165"/>
        <v>0</v>
      </c>
      <c r="BG137">
        <f t="shared" si="166"/>
        <v>0</v>
      </c>
      <c r="BH137">
        <f t="shared" si="167"/>
        <v>0</v>
      </c>
      <c r="BI137">
        <f t="shared" si="168"/>
        <v>0</v>
      </c>
      <c r="BJ137">
        <f t="shared" si="169"/>
        <v>0</v>
      </c>
      <c r="BK137">
        <f t="shared" si="170"/>
        <v>0</v>
      </c>
      <c r="BL137">
        <f t="shared" si="171"/>
        <v>0</v>
      </c>
      <c r="BM137">
        <f t="shared" si="172"/>
        <v>0</v>
      </c>
      <c r="BN137">
        <f t="shared" si="173"/>
        <v>0</v>
      </c>
      <c r="BO137">
        <f t="shared" si="174"/>
        <v>0</v>
      </c>
      <c r="BP137">
        <f t="shared" si="175"/>
        <v>0</v>
      </c>
      <c r="BQ137">
        <f t="shared" si="176"/>
        <v>0</v>
      </c>
      <c r="BR137">
        <f t="shared" si="177"/>
        <v>0</v>
      </c>
      <c r="BS137">
        <f t="shared" si="178"/>
        <v>0</v>
      </c>
      <c r="BT137">
        <f t="shared" si="179"/>
        <v>0</v>
      </c>
    </row>
    <row r="138" spans="1:72" x14ac:dyDescent="0.25">
      <c r="A138" t="str">
        <f>IF(TRIM(INDEX(games!$A:$A,ROW()))="","",TRIM(INDEX(games!$A:$A,ROW())))</f>
        <v>Choo Choo Survivor 2</v>
      </c>
      <c r="B138">
        <f>IF(OR($A138="",INDEX(games!$B:$B,ROW())=""),"",INDEX(games!$B:$B,ROW()))</f>
        <v>2025</v>
      </c>
      <c r="C138" t="str">
        <f>IF(OR($A138="",INDEX(games!$C:$C,ROW())=""),"",INDEX(games!$C:$C,ROW()))</f>
        <v>Action</v>
      </c>
      <c r="D138">
        <f t="shared" si="120"/>
        <v>1</v>
      </c>
      <c r="E138">
        <f t="shared" si="121"/>
        <v>1</v>
      </c>
      <c r="F138">
        <f t="shared" si="122"/>
        <v>2</v>
      </c>
      <c r="G138">
        <f t="shared" si="123"/>
        <v>2025</v>
      </c>
      <c r="H138">
        <f t="shared" si="124"/>
        <v>1.046</v>
      </c>
      <c r="I138" t="e">
        <f t="shared" si="125"/>
        <v>#N/A</v>
      </c>
      <c r="J138" t="e">
        <f t="shared" si="126"/>
        <v>#N/A</v>
      </c>
      <c r="K138" t="e">
        <f t="shared" si="127"/>
        <v>#N/A</v>
      </c>
      <c r="L138" t="e">
        <f t="shared" si="128"/>
        <v>#N/A</v>
      </c>
      <c r="M138" t="e">
        <f t="shared" si="129"/>
        <v>#N/A</v>
      </c>
      <c r="N138" t="e">
        <f t="shared" si="130"/>
        <v>#N/A</v>
      </c>
      <c r="O138">
        <f t="shared" si="131"/>
        <v>1.000138</v>
      </c>
      <c r="P138" t="str">
        <f>IF(OR($A138="",INDEX(games!$H:$H,ROW())=""),"",INDEX(games!$H:$H,ROW()))</f>
        <v>Yes</v>
      </c>
      <c r="Q138">
        <f t="shared" si="132"/>
        <v>1.000138</v>
      </c>
      <c r="T138">
        <f t="shared" si="133"/>
        <v>2022</v>
      </c>
      <c r="U138">
        <f t="shared" si="134"/>
        <v>2024</v>
      </c>
      <c r="V138">
        <f t="shared" si="135"/>
        <v>2</v>
      </c>
      <c r="W138" t="str">
        <f>IF(TRIM(INDEX(connections!$A:$A,ROW()))="","",TRIM(INDEX(connections!$A:$A,ROW())))</f>
        <v>Shotgun King: The Final Checkmate</v>
      </c>
      <c r="X138" t="str">
        <f>IF($W138="","",TRIM(INDEX(connections!$B:$B,ROW())))</f>
        <v>Bingle Bingle</v>
      </c>
      <c r="Y138">
        <f t="shared" si="136"/>
        <v>761</v>
      </c>
      <c r="Z138">
        <f t="shared" si="137"/>
        <v>78</v>
      </c>
      <c r="AA138" t="str">
        <f t="shared" si="138"/>
        <v>Yes</v>
      </c>
      <c r="AB138" t="str">
        <f t="shared" si="139"/>
        <v>Yes</v>
      </c>
      <c r="AC138">
        <f t="shared" si="140"/>
        <v>1</v>
      </c>
      <c r="AD138">
        <f t="shared" si="141"/>
        <v>1</v>
      </c>
      <c r="AE138" t="str">
        <f t="shared" si="142"/>
        <v/>
      </c>
      <c r="AG138">
        <f t="shared" si="143"/>
        <v>1</v>
      </c>
      <c r="AH138" t="str">
        <f t="shared" si="144"/>
        <v>Yes</v>
      </c>
      <c r="AI138">
        <f t="shared" si="145"/>
        <v>1</v>
      </c>
      <c r="AJ138">
        <f t="shared" si="146"/>
        <v>1.000138</v>
      </c>
      <c r="AK138" t="str">
        <f t="shared" si="147"/>
        <v/>
      </c>
      <c r="AL138" t="str">
        <f>IF($A138="","",INDEX(games!$J:$J,ROW())&amp;"")</f>
        <v>https://store.steampowered.com/app/3494210/Choo_Choo_Survivor_2/</v>
      </c>
      <c r="AM138">
        <f>IF($A138="","",SUMPRODUCT($AO138:$BD138,'Map Analysis'!$AN$2^{0,1,2,3,4,5,6,7,8,9,10,11,12,13,14,15}))</f>
        <v>0</v>
      </c>
      <c r="AN138">
        <f t="shared" si="148"/>
        <v>1.38E-5</v>
      </c>
      <c r="AO138">
        <f t="shared" si="149"/>
        <v>0</v>
      </c>
      <c r="AP138">
        <f t="shared" si="150"/>
        <v>0</v>
      </c>
      <c r="AQ138">
        <f t="shared" si="151"/>
        <v>0</v>
      </c>
      <c r="AR138">
        <f t="shared" si="152"/>
        <v>0</v>
      </c>
      <c r="AS138">
        <f t="shared" si="153"/>
        <v>0</v>
      </c>
      <c r="AT138">
        <f t="shared" si="154"/>
        <v>0</v>
      </c>
      <c r="AU138">
        <f t="shared" si="155"/>
        <v>0</v>
      </c>
      <c r="AV138">
        <f t="shared" si="156"/>
        <v>0</v>
      </c>
      <c r="AW138">
        <f t="shared" si="157"/>
        <v>0</v>
      </c>
      <c r="AX138">
        <f t="shared" si="158"/>
        <v>0</v>
      </c>
      <c r="AY138">
        <f t="shared" si="159"/>
        <v>0</v>
      </c>
      <c r="AZ138">
        <f t="shared" si="160"/>
        <v>0</v>
      </c>
      <c r="BA138">
        <f t="shared" si="161"/>
        <v>0</v>
      </c>
      <c r="BB138">
        <f t="shared" si="162"/>
        <v>0</v>
      </c>
      <c r="BC138">
        <f t="shared" si="163"/>
        <v>0</v>
      </c>
      <c r="BD138">
        <f t="shared" si="164"/>
        <v>0</v>
      </c>
      <c r="BF138">
        <f t="shared" si="165"/>
        <v>0</v>
      </c>
      <c r="BG138">
        <f t="shared" si="166"/>
        <v>0</v>
      </c>
      <c r="BH138">
        <f t="shared" si="167"/>
        <v>0</v>
      </c>
      <c r="BI138">
        <f t="shared" si="168"/>
        <v>0</v>
      </c>
      <c r="BJ138">
        <f t="shared" si="169"/>
        <v>0</v>
      </c>
      <c r="BK138">
        <f t="shared" si="170"/>
        <v>0</v>
      </c>
      <c r="BL138">
        <f t="shared" si="171"/>
        <v>0</v>
      </c>
      <c r="BM138">
        <f t="shared" si="172"/>
        <v>0</v>
      </c>
      <c r="BN138">
        <f t="shared" si="173"/>
        <v>0</v>
      </c>
      <c r="BO138">
        <f t="shared" si="174"/>
        <v>0</v>
      </c>
      <c r="BP138">
        <f t="shared" si="175"/>
        <v>0</v>
      </c>
      <c r="BQ138">
        <f t="shared" si="176"/>
        <v>0</v>
      </c>
      <c r="BR138">
        <f t="shared" si="177"/>
        <v>0</v>
      </c>
      <c r="BS138">
        <f t="shared" si="178"/>
        <v>0</v>
      </c>
      <c r="BT138">
        <f t="shared" si="179"/>
        <v>0</v>
      </c>
    </row>
    <row r="139" spans="1:72" x14ac:dyDescent="0.25">
      <c r="A139" t="str">
        <f>IF(TRIM(INDEX(games!$A:$A,ROW()))="","",TRIM(INDEX(games!$A:$A,ROW())))</f>
        <v>Chosen Garden</v>
      </c>
      <c r="B139">
        <f>IF(OR($A139="",INDEX(games!$B:$B,ROW())=""),"",INDEX(games!$B:$B,ROW()))</f>
        <v>2026</v>
      </c>
      <c r="C139" t="str">
        <f>IF(OR($A139="",INDEX(games!$C:$C,ROW())=""),"",INDEX(games!$C:$C,ROW()))</f>
        <v>Deckbuilder</v>
      </c>
      <c r="D139">
        <f t="shared" si="120"/>
        <v>2</v>
      </c>
      <c r="E139">
        <f t="shared" si="121"/>
        <v>3</v>
      </c>
      <c r="F139">
        <f t="shared" si="122"/>
        <v>3</v>
      </c>
      <c r="G139" t="e">
        <f t="shared" si="123"/>
        <v>#N/A</v>
      </c>
      <c r="H139" t="e">
        <f t="shared" si="124"/>
        <v>#N/A</v>
      </c>
      <c r="I139" t="e">
        <f t="shared" si="125"/>
        <v>#N/A</v>
      </c>
      <c r="J139" t="e">
        <f t="shared" si="126"/>
        <v>#N/A</v>
      </c>
      <c r="K139">
        <f t="shared" si="127"/>
        <v>2026</v>
      </c>
      <c r="L139">
        <f t="shared" si="128"/>
        <v>3.069</v>
      </c>
      <c r="M139" t="e">
        <f t="shared" si="129"/>
        <v>#N/A</v>
      </c>
      <c r="N139" t="e">
        <f t="shared" si="130"/>
        <v>#N/A</v>
      </c>
      <c r="O139">
        <f t="shared" si="131"/>
        <v>2.0001389999999999</v>
      </c>
      <c r="P139" t="str">
        <f>IF(OR($A139="",INDEX(games!$H:$H,ROW())=""),"",INDEX(games!$H:$H,ROW()))</f>
        <v/>
      </c>
      <c r="Q139" t="str">
        <f t="shared" si="132"/>
        <v/>
      </c>
      <c r="T139">
        <f t="shared" si="133"/>
        <v>2021</v>
      </c>
      <c r="U139">
        <f t="shared" si="134"/>
        <v>2022</v>
      </c>
      <c r="V139">
        <f t="shared" si="135"/>
        <v>1</v>
      </c>
      <c r="W139" t="str">
        <f>IF(TRIM(INDEX(connections!$A:$A,ROW()))="","",TRIM(INDEX(connections!$A:$A,ROW())))</f>
        <v>Vampire Survivors</v>
      </c>
      <c r="X139" t="str">
        <f>IF($W139="","",TRIM(INDEX(connections!$B:$B,ROW())))</f>
        <v>Bioprototype</v>
      </c>
      <c r="Y139">
        <f t="shared" si="136"/>
        <v>941</v>
      </c>
      <c r="Z139">
        <f t="shared" si="137"/>
        <v>79</v>
      </c>
      <c r="AA139" t="str">
        <f t="shared" si="138"/>
        <v>Yes</v>
      </c>
      <c r="AB139" t="str">
        <f t="shared" si="139"/>
        <v/>
      </c>
      <c r="AC139" t="str">
        <f t="shared" si="140"/>
        <v/>
      </c>
      <c r="AD139">
        <f t="shared" si="141"/>
        <v>0</v>
      </c>
      <c r="AE139" t="str">
        <f t="shared" si="142"/>
        <v/>
      </c>
      <c r="AG139">
        <f t="shared" si="143"/>
        <v>2</v>
      </c>
      <c r="AH139" t="str">
        <f t="shared" si="144"/>
        <v/>
      </c>
      <c r="AI139" t="str">
        <f t="shared" si="145"/>
        <v/>
      </c>
      <c r="AJ139" t="str">
        <f t="shared" si="146"/>
        <v/>
      </c>
      <c r="AK139">
        <f t="shared" si="147"/>
        <v>2.0001389999999999</v>
      </c>
      <c r="AL139" t="str">
        <f>IF($A139="","",INDEX(games!$J:$J,ROW())&amp;"")</f>
        <v>https://store.steampowered.com/app/3923750/Chosen_Garden/</v>
      </c>
      <c r="AM139">
        <f>IF($A139="","",SUMPRODUCT($AO139:$BD139,'Map Analysis'!$AN$2^{0,1,2,3,4,5,6,7,8,9,10,11,12,13,14,15}))</f>
        <v>0</v>
      </c>
      <c r="AN139">
        <f t="shared" si="148"/>
        <v>1.3900000000000001E-5</v>
      </c>
      <c r="AO139">
        <f t="shared" si="149"/>
        <v>0</v>
      </c>
      <c r="AP139">
        <f t="shared" si="150"/>
        <v>0</v>
      </c>
      <c r="AQ139">
        <f t="shared" si="151"/>
        <v>0</v>
      </c>
      <c r="AR139">
        <f t="shared" si="152"/>
        <v>0</v>
      </c>
      <c r="AS139">
        <f t="shared" si="153"/>
        <v>0</v>
      </c>
      <c r="AT139">
        <f t="shared" si="154"/>
        <v>0</v>
      </c>
      <c r="AU139">
        <f t="shared" si="155"/>
        <v>0</v>
      </c>
      <c r="AV139">
        <f t="shared" si="156"/>
        <v>0</v>
      </c>
      <c r="AW139">
        <f t="shared" si="157"/>
        <v>0</v>
      </c>
      <c r="AX139">
        <f t="shared" si="158"/>
        <v>0</v>
      </c>
      <c r="AY139">
        <f t="shared" si="159"/>
        <v>0</v>
      </c>
      <c r="AZ139">
        <f t="shared" si="160"/>
        <v>0</v>
      </c>
      <c r="BA139">
        <f t="shared" si="161"/>
        <v>0</v>
      </c>
      <c r="BB139">
        <f t="shared" si="162"/>
        <v>0</v>
      </c>
      <c r="BC139">
        <f t="shared" si="163"/>
        <v>0</v>
      </c>
      <c r="BD139">
        <f t="shared" si="164"/>
        <v>0</v>
      </c>
      <c r="BF139">
        <f t="shared" si="165"/>
        <v>0</v>
      </c>
      <c r="BG139">
        <f t="shared" si="166"/>
        <v>0</v>
      </c>
      <c r="BH139">
        <f t="shared" si="167"/>
        <v>0</v>
      </c>
      <c r="BI139">
        <f t="shared" si="168"/>
        <v>0</v>
      </c>
      <c r="BJ139">
        <f t="shared" si="169"/>
        <v>0</v>
      </c>
      <c r="BK139">
        <f t="shared" si="170"/>
        <v>0</v>
      </c>
      <c r="BL139">
        <f t="shared" si="171"/>
        <v>0</v>
      </c>
      <c r="BM139">
        <f t="shared" si="172"/>
        <v>0</v>
      </c>
      <c r="BN139">
        <f t="shared" si="173"/>
        <v>0</v>
      </c>
      <c r="BO139">
        <f t="shared" si="174"/>
        <v>0</v>
      </c>
      <c r="BP139">
        <f t="shared" si="175"/>
        <v>0</v>
      </c>
      <c r="BQ139">
        <f t="shared" si="176"/>
        <v>0</v>
      </c>
      <c r="BR139">
        <f t="shared" si="177"/>
        <v>0</v>
      </c>
      <c r="BS139">
        <f t="shared" si="178"/>
        <v>0</v>
      </c>
      <c r="BT139">
        <f t="shared" si="179"/>
        <v>0</v>
      </c>
    </row>
    <row r="140" spans="1:72" x14ac:dyDescent="0.25">
      <c r="A140" t="str">
        <f>IF(TRIM(INDEX(games!$A:$A,ROW()))="","",TRIM(INDEX(games!$A:$A,ROW())))</f>
        <v>Chrono Ark</v>
      </c>
      <c r="B140">
        <f>IF(OR($A140="",INDEX(games!$B:$B,ROW())=""),"",INDEX(games!$B:$B,ROW()))</f>
        <v>2019</v>
      </c>
      <c r="C140" t="str">
        <f>IF(OR($A140="",INDEX(games!$C:$C,ROW())=""),"",INDEX(games!$C:$C,ROW()))</f>
        <v>Deckbuilder</v>
      </c>
      <c r="D140">
        <f t="shared" si="120"/>
        <v>2</v>
      </c>
      <c r="E140">
        <f t="shared" si="121"/>
        <v>3</v>
      </c>
      <c r="F140">
        <f t="shared" si="122"/>
        <v>4</v>
      </c>
      <c r="G140" t="e">
        <f t="shared" si="123"/>
        <v>#N/A</v>
      </c>
      <c r="H140" t="e">
        <f t="shared" si="124"/>
        <v>#N/A</v>
      </c>
      <c r="I140" t="e">
        <f t="shared" si="125"/>
        <v>#N/A</v>
      </c>
      <c r="J140" t="e">
        <f t="shared" si="126"/>
        <v>#N/A</v>
      </c>
      <c r="K140">
        <f t="shared" si="127"/>
        <v>2019</v>
      </c>
      <c r="L140">
        <f t="shared" si="128"/>
        <v>3.0920000000000001</v>
      </c>
      <c r="M140" t="e">
        <f t="shared" si="129"/>
        <v>#N/A</v>
      </c>
      <c r="N140" t="e">
        <f t="shared" si="130"/>
        <v>#N/A</v>
      </c>
      <c r="O140">
        <f t="shared" si="131"/>
        <v>2.00014</v>
      </c>
      <c r="P140" t="str">
        <f>IF(OR($A140="",INDEX(games!$H:$H,ROW())=""),"",INDEX(games!$H:$H,ROW()))</f>
        <v>Yes</v>
      </c>
      <c r="Q140">
        <f t="shared" si="132"/>
        <v>2.00014</v>
      </c>
      <c r="T140">
        <f t="shared" si="133"/>
        <v>2023</v>
      </c>
      <c r="U140">
        <f t="shared" si="134"/>
        <v>2026</v>
      </c>
      <c r="V140">
        <f t="shared" si="135"/>
        <v>3</v>
      </c>
      <c r="W140" t="str">
        <f>IF(TRIM(INDEX(connections!$A:$A,ROW()))="","",TRIM(INDEX(connections!$A:$A,ROW())))</f>
        <v>Balatro</v>
      </c>
      <c r="X140" t="str">
        <f>IF($W140="","",TRIM(INDEX(connections!$B:$B,ROW())))</f>
        <v>Black Jacket</v>
      </c>
      <c r="Y140">
        <f t="shared" si="136"/>
        <v>56</v>
      </c>
      <c r="Z140">
        <f t="shared" si="137"/>
        <v>80</v>
      </c>
      <c r="AA140" t="str">
        <f t="shared" si="138"/>
        <v>Yes</v>
      </c>
      <c r="AB140" t="str">
        <f t="shared" si="139"/>
        <v/>
      </c>
      <c r="AC140" t="str">
        <f t="shared" si="140"/>
        <v/>
      </c>
      <c r="AD140">
        <f t="shared" si="141"/>
        <v>0</v>
      </c>
      <c r="AE140" t="str">
        <f t="shared" si="142"/>
        <v/>
      </c>
      <c r="AG140">
        <f t="shared" si="143"/>
        <v>2</v>
      </c>
      <c r="AH140" t="str">
        <f t="shared" si="144"/>
        <v>Yes</v>
      </c>
      <c r="AI140">
        <f t="shared" si="145"/>
        <v>2</v>
      </c>
      <c r="AJ140">
        <f t="shared" si="146"/>
        <v>2.00014</v>
      </c>
      <c r="AK140" t="str">
        <f t="shared" si="147"/>
        <v/>
      </c>
      <c r="AL140" t="str">
        <f>IF($A140="","",INDEX(games!$J:$J,ROW())&amp;"")</f>
        <v>https://store.steampowered.com/app/1188930/Chrono_Ark/</v>
      </c>
      <c r="AM140">
        <f>IF($A140="","",SUMPRODUCT($AO140:$BD140,'Map Analysis'!$AN$2^{0,1,2,3,4,5,6,7,8,9,10,11,12,13,14,15}))</f>
        <v>0</v>
      </c>
      <c r="AN140">
        <f t="shared" si="148"/>
        <v>1.4E-5</v>
      </c>
      <c r="AO140">
        <f t="shared" si="149"/>
        <v>0</v>
      </c>
      <c r="AP140">
        <f t="shared" si="150"/>
        <v>0</v>
      </c>
      <c r="AQ140">
        <f t="shared" si="151"/>
        <v>0</v>
      </c>
      <c r="AR140">
        <f t="shared" si="152"/>
        <v>0</v>
      </c>
      <c r="AS140">
        <f t="shared" si="153"/>
        <v>0</v>
      </c>
      <c r="AT140">
        <f t="shared" si="154"/>
        <v>0</v>
      </c>
      <c r="AU140">
        <f t="shared" si="155"/>
        <v>0</v>
      </c>
      <c r="AV140">
        <f t="shared" si="156"/>
        <v>0</v>
      </c>
      <c r="AW140">
        <f t="shared" si="157"/>
        <v>0</v>
      </c>
      <c r="AX140">
        <f t="shared" si="158"/>
        <v>0</v>
      </c>
      <c r="AY140">
        <f t="shared" si="159"/>
        <v>0</v>
      </c>
      <c r="AZ140">
        <f t="shared" si="160"/>
        <v>0</v>
      </c>
      <c r="BA140">
        <f t="shared" si="161"/>
        <v>0</v>
      </c>
      <c r="BB140">
        <f t="shared" si="162"/>
        <v>0</v>
      </c>
      <c r="BC140">
        <f t="shared" si="163"/>
        <v>0</v>
      </c>
      <c r="BD140">
        <f t="shared" si="164"/>
        <v>0</v>
      </c>
      <c r="BF140">
        <f t="shared" si="165"/>
        <v>0</v>
      </c>
      <c r="BG140">
        <f t="shared" si="166"/>
        <v>0</v>
      </c>
      <c r="BH140">
        <f t="shared" si="167"/>
        <v>0</v>
      </c>
      <c r="BI140">
        <f t="shared" si="168"/>
        <v>0</v>
      </c>
      <c r="BJ140">
        <f t="shared" si="169"/>
        <v>0</v>
      </c>
      <c r="BK140">
        <f t="shared" si="170"/>
        <v>0</v>
      </c>
      <c r="BL140">
        <f t="shared" si="171"/>
        <v>0</v>
      </c>
      <c r="BM140">
        <f t="shared" si="172"/>
        <v>0</v>
      </c>
      <c r="BN140">
        <f t="shared" si="173"/>
        <v>0</v>
      </c>
      <c r="BO140">
        <f t="shared" si="174"/>
        <v>0</v>
      </c>
      <c r="BP140">
        <f t="shared" si="175"/>
        <v>0</v>
      </c>
      <c r="BQ140">
        <f t="shared" si="176"/>
        <v>0</v>
      </c>
      <c r="BR140">
        <f t="shared" si="177"/>
        <v>0</v>
      </c>
      <c r="BS140">
        <f t="shared" si="178"/>
        <v>0</v>
      </c>
      <c r="BT140">
        <f t="shared" si="179"/>
        <v>0</v>
      </c>
    </row>
    <row r="141" spans="1:72" x14ac:dyDescent="0.25">
      <c r="A141" t="str">
        <f>IF(TRIM(INDEX(games!$A:$A,ROW()))="","",TRIM(INDEX(games!$A:$A,ROW())))</f>
        <v>Cinderia</v>
      </c>
      <c r="B141">
        <f>IF(OR($A141="",INDEX(games!$B:$B,ROW())=""),"",INDEX(games!$B:$B,ROW()))</f>
        <v>2026</v>
      </c>
      <c r="C141" t="str">
        <f>IF(OR($A141="",INDEX(games!$C:$C,ROW())=""),"",INDEX(games!$C:$C,ROW()))</f>
        <v>Action</v>
      </c>
      <c r="D141">
        <f t="shared" si="120"/>
        <v>2</v>
      </c>
      <c r="E141">
        <f t="shared" si="121"/>
        <v>1</v>
      </c>
      <c r="F141">
        <f t="shared" si="122"/>
        <v>5</v>
      </c>
      <c r="G141">
        <f t="shared" si="123"/>
        <v>2026</v>
      </c>
      <c r="H141">
        <f t="shared" si="124"/>
        <v>1.115</v>
      </c>
      <c r="I141" t="e">
        <f t="shared" si="125"/>
        <v>#N/A</v>
      </c>
      <c r="J141" t="e">
        <f t="shared" si="126"/>
        <v>#N/A</v>
      </c>
      <c r="K141" t="e">
        <f t="shared" si="127"/>
        <v>#N/A</v>
      </c>
      <c r="L141" t="e">
        <f t="shared" si="128"/>
        <v>#N/A</v>
      </c>
      <c r="M141" t="e">
        <f t="shared" si="129"/>
        <v>#N/A</v>
      </c>
      <c r="N141" t="e">
        <f t="shared" si="130"/>
        <v>#N/A</v>
      </c>
      <c r="O141">
        <f t="shared" si="131"/>
        <v>2.0001410000000002</v>
      </c>
      <c r="P141" t="str">
        <f>IF(OR($A141="",INDEX(games!$H:$H,ROW())=""),"",INDEX(games!$H:$H,ROW()))</f>
        <v/>
      </c>
      <c r="Q141" t="str">
        <f t="shared" si="132"/>
        <v/>
      </c>
      <c r="T141">
        <f t="shared" si="133"/>
        <v>2019</v>
      </c>
      <c r="U141">
        <f t="shared" si="134"/>
        <v>2026</v>
      </c>
      <c r="V141">
        <f t="shared" si="135"/>
        <v>7</v>
      </c>
      <c r="W141" t="str">
        <f>IF(TRIM(INDEX(connections!$A:$A,ROW()))="","",TRIM(INDEX(connections!$A:$A,ROW())))</f>
        <v>Hades</v>
      </c>
      <c r="X141" t="str">
        <f>IF($W141="","",TRIM(INDEX(connections!$B:$B,ROW())))</f>
        <v>Black Jacket</v>
      </c>
      <c r="Y141">
        <f t="shared" si="136"/>
        <v>375</v>
      </c>
      <c r="Z141">
        <f t="shared" si="137"/>
        <v>80</v>
      </c>
      <c r="AA141" t="str">
        <f t="shared" si="138"/>
        <v>Yes</v>
      </c>
      <c r="AB141" t="str">
        <f t="shared" si="139"/>
        <v/>
      </c>
      <c r="AC141" t="str">
        <f t="shared" si="140"/>
        <v/>
      </c>
      <c r="AD141">
        <f t="shared" si="141"/>
        <v>1</v>
      </c>
      <c r="AE141" t="str">
        <f t="shared" si="142"/>
        <v/>
      </c>
      <c r="AG141">
        <f t="shared" si="143"/>
        <v>2</v>
      </c>
      <c r="AH141" t="str">
        <f t="shared" si="144"/>
        <v/>
      </c>
      <c r="AI141" t="str">
        <f t="shared" si="145"/>
        <v/>
      </c>
      <c r="AJ141" t="str">
        <f t="shared" si="146"/>
        <v/>
      </c>
      <c r="AK141">
        <f t="shared" si="147"/>
        <v>2.0001410000000002</v>
      </c>
      <c r="AL141" t="str">
        <f>IF($A141="","",INDEX(games!$J:$J,ROW())&amp;"")</f>
        <v/>
      </c>
      <c r="AM141">
        <f>IF($A141="","",SUMPRODUCT($AO141:$BD141,'Map Analysis'!$AN$2^{0,1,2,3,4,5,6,7,8,9,10,11,12,13,14,15}))</f>
        <v>0</v>
      </c>
      <c r="AN141">
        <f t="shared" si="148"/>
        <v>1.4100000000000001E-5</v>
      </c>
      <c r="AO141">
        <f t="shared" si="149"/>
        <v>0</v>
      </c>
      <c r="AP141">
        <f t="shared" si="150"/>
        <v>0</v>
      </c>
      <c r="AQ141">
        <f t="shared" si="151"/>
        <v>0</v>
      </c>
      <c r="AR141">
        <f t="shared" si="152"/>
        <v>0</v>
      </c>
      <c r="AS141">
        <f t="shared" si="153"/>
        <v>0</v>
      </c>
      <c r="AT141">
        <f t="shared" si="154"/>
        <v>0</v>
      </c>
      <c r="AU141">
        <f t="shared" si="155"/>
        <v>0</v>
      </c>
      <c r="AV141">
        <f t="shared" si="156"/>
        <v>0</v>
      </c>
      <c r="AW141">
        <f t="shared" si="157"/>
        <v>0</v>
      </c>
      <c r="AX141">
        <f t="shared" si="158"/>
        <v>0</v>
      </c>
      <c r="AY141">
        <f t="shared" si="159"/>
        <v>0</v>
      </c>
      <c r="AZ141">
        <f t="shared" si="160"/>
        <v>0</v>
      </c>
      <c r="BA141">
        <f t="shared" si="161"/>
        <v>0</v>
      </c>
      <c r="BB141">
        <f t="shared" si="162"/>
        <v>0</v>
      </c>
      <c r="BC141">
        <f t="shared" si="163"/>
        <v>0</v>
      </c>
      <c r="BD141">
        <f t="shared" si="164"/>
        <v>0</v>
      </c>
      <c r="BF141">
        <f t="shared" si="165"/>
        <v>0</v>
      </c>
      <c r="BG141">
        <f t="shared" si="166"/>
        <v>0</v>
      </c>
      <c r="BH141">
        <f t="shared" si="167"/>
        <v>0</v>
      </c>
      <c r="BI141">
        <f t="shared" si="168"/>
        <v>0</v>
      </c>
      <c r="BJ141">
        <f t="shared" si="169"/>
        <v>0</v>
      </c>
      <c r="BK141">
        <f t="shared" si="170"/>
        <v>0</v>
      </c>
      <c r="BL141">
        <f t="shared" si="171"/>
        <v>0</v>
      </c>
      <c r="BM141">
        <f t="shared" si="172"/>
        <v>0</v>
      </c>
      <c r="BN141">
        <f t="shared" si="173"/>
        <v>0</v>
      </c>
      <c r="BO141">
        <f t="shared" si="174"/>
        <v>0</v>
      </c>
      <c r="BP141">
        <f t="shared" si="175"/>
        <v>0</v>
      </c>
      <c r="BQ141">
        <f t="shared" si="176"/>
        <v>0</v>
      </c>
      <c r="BR141">
        <f t="shared" si="177"/>
        <v>0</v>
      </c>
      <c r="BS141">
        <f t="shared" si="178"/>
        <v>0</v>
      </c>
      <c r="BT141">
        <f t="shared" si="179"/>
        <v>0</v>
      </c>
    </row>
    <row r="142" spans="1:72" x14ac:dyDescent="0.25">
      <c r="A142" t="str">
        <f>IF(TRIM(INDEX(games!$A:$A,ROW()))="","",TRIM(INDEX(games!$A:$A,ROW())))</f>
        <v>CleanFall</v>
      </c>
      <c r="B142">
        <f>IF(OR($A142="",INDEX(games!$B:$B,ROW())=""),"",INDEX(games!$B:$B,ROW()))</f>
        <v>2025</v>
      </c>
      <c r="C142" t="str">
        <f>IF(OR($A142="",INDEX(games!$C:$C,ROW())=""),"",INDEX(games!$C:$C,ROW()))</f>
        <v>Action</v>
      </c>
      <c r="D142">
        <f t="shared" si="120"/>
        <v>3</v>
      </c>
      <c r="E142">
        <f t="shared" si="121"/>
        <v>1</v>
      </c>
      <c r="F142">
        <f t="shared" si="122"/>
        <v>6</v>
      </c>
      <c r="G142">
        <f t="shared" si="123"/>
        <v>2025</v>
      </c>
      <c r="H142">
        <f t="shared" si="124"/>
        <v>1.1379999999999999</v>
      </c>
      <c r="I142" t="e">
        <f t="shared" si="125"/>
        <v>#N/A</v>
      </c>
      <c r="J142" t="e">
        <f t="shared" si="126"/>
        <v>#N/A</v>
      </c>
      <c r="K142" t="e">
        <f t="shared" si="127"/>
        <v>#N/A</v>
      </c>
      <c r="L142" t="e">
        <f t="shared" si="128"/>
        <v>#N/A</v>
      </c>
      <c r="M142" t="e">
        <f t="shared" si="129"/>
        <v>#N/A</v>
      </c>
      <c r="N142" t="e">
        <f t="shared" si="130"/>
        <v>#N/A</v>
      </c>
      <c r="O142">
        <f t="shared" si="131"/>
        <v>3.0001419999999999</v>
      </c>
      <c r="P142" t="str">
        <f>IF(OR($A142="",INDEX(games!$H:$H,ROW())=""),"",INDEX(games!$H:$H,ROW()))</f>
        <v>Yes</v>
      </c>
      <c r="Q142">
        <f t="shared" si="132"/>
        <v>3.0001419999999999</v>
      </c>
      <c r="T142">
        <f t="shared" si="133"/>
        <v>2021</v>
      </c>
      <c r="U142">
        <f t="shared" si="134"/>
        <v>2026</v>
      </c>
      <c r="V142">
        <f t="shared" si="135"/>
        <v>5</v>
      </c>
      <c r="W142" t="str">
        <f>IF(TRIM(INDEX(connections!$A:$A,ROW()))="","",TRIM(INDEX(connections!$A:$A,ROW())))</f>
        <v>Inscryption</v>
      </c>
      <c r="X142" t="str">
        <f>IF($W142="","",TRIM(INDEX(connections!$B:$B,ROW())))</f>
        <v>Black Jacket</v>
      </c>
      <c r="Y142">
        <f t="shared" si="136"/>
        <v>424</v>
      </c>
      <c r="Z142">
        <f t="shared" si="137"/>
        <v>80</v>
      </c>
      <c r="AA142" t="str">
        <f t="shared" si="138"/>
        <v>Yes</v>
      </c>
      <c r="AB142" t="str">
        <f t="shared" si="139"/>
        <v/>
      </c>
      <c r="AC142" t="str">
        <f t="shared" si="140"/>
        <v/>
      </c>
      <c r="AD142">
        <f t="shared" si="141"/>
        <v>0</v>
      </c>
      <c r="AE142" t="str">
        <f t="shared" si="142"/>
        <v/>
      </c>
      <c r="AG142">
        <f t="shared" si="143"/>
        <v>3</v>
      </c>
      <c r="AH142" t="str">
        <f t="shared" si="144"/>
        <v>Yes</v>
      </c>
      <c r="AI142">
        <f t="shared" si="145"/>
        <v>3</v>
      </c>
      <c r="AJ142">
        <f t="shared" si="146"/>
        <v>3.0001419999999999</v>
      </c>
      <c r="AK142" t="str">
        <f t="shared" si="147"/>
        <v/>
      </c>
      <c r="AL142" t="str">
        <f>IF($A142="","",INDEX(games!$J:$J,ROW())&amp;"")</f>
        <v>https://store.steampowered.com/app/2769780/CleanFall/</v>
      </c>
      <c r="AM142">
        <f>IF($A142="","",SUMPRODUCT($AO142:$BD142,'Map Analysis'!$AN$2^{0,1,2,3,4,5,6,7,8,9,10,11,12,13,14,15}))</f>
        <v>0</v>
      </c>
      <c r="AN142">
        <f t="shared" si="148"/>
        <v>1.42E-5</v>
      </c>
      <c r="AO142">
        <f t="shared" si="149"/>
        <v>0</v>
      </c>
      <c r="AP142">
        <f t="shared" si="150"/>
        <v>0</v>
      </c>
      <c r="AQ142">
        <f t="shared" si="151"/>
        <v>0</v>
      </c>
      <c r="AR142">
        <f t="shared" si="152"/>
        <v>0</v>
      </c>
      <c r="AS142">
        <f t="shared" si="153"/>
        <v>0</v>
      </c>
      <c r="AT142">
        <f t="shared" si="154"/>
        <v>0</v>
      </c>
      <c r="AU142">
        <f t="shared" si="155"/>
        <v>0</v>
      </c>
      <c r="AV142">
        <f t="shared" si="156"/>
        <v>0</v>
      </c>
      <c r="AW142">
        <f t="shared" si="157"/>
        <v>0</v>
      </c>
      <c r="AX142">
        <f t="shared" si="158"/>
        <v>0</v>
      </c>
      <c r="AY142">
        <f t="shared" si="159"/>
        <v>0</v>
      </c>
      <c r="AZ142">
        <f t="shared" si="160"/>
        <v>0</v>
      </c>
      <c r="BA142">
        <f t="shared" si="161"/>
        <v>0</v>
      </c>
      <c r="BB142">
        <f t="shared" si="162"/>
        <v>0</v>
      </c>
      <c r="BC142">
        <f t="shared" si="163"/>
        <v>0</v>
      </c>
      <c r="BD142">
        <f t="shared" si="164"/>
        <v>0</v>
      </c>
      <c r="BF142">
        <f t="shared" si="165"/>
        <v>0</v>
      </c>
      <c r="BG142">
        <f t="shared" si="166"/>
        <v>0</v>
      </c>
      <c r="BH142">
        <f t="shared" si="167"/>
        <v>0</v>
      </c>
      <c r="BI142">
        <f t="shared" si="168"/>
        <v>0</v>
      </c>
      <c r="BJ142">
        <f t="shared" si="169"/>
        <v>0</v>
      </c>
      <c r="BK142">
        <f t="shared" si="170"/>
        <v>0</v>
      </c>
      <c r="BL142">
        <f t="shared" si="171"/>
        <v>0</v>
      </c>
      <c r="BM142">
        <f t="shared" si="172"/>
        <v>0</v>
      </c>
      <c r="BN142">
        <f t="shared" si="173"/>
        <v>0</v>
      </c>
      <c r="BO142">
        <f t="shared" si="174"/>
        <v>0</v>
      </c>
      <c r="BP142">
        <f t="shared" si="175"/>
        <v>0</v>
      </c>
      <c r="BQ142">
        <f t="shared" si="176"/>
        <v>0</v>
      </c>
      <c r="BR142">
        <f t="shared" si="177"/>
        <v>0</v>
      </c>
      <c r="BS142">
        <f t="shared" si="178"/>
        <v>0</v>
      </c>
      <c r="BT142">
        <f t="shared" si="179"/>
        <v>0</v>
      </c>
    </row>
    <row r="143" spans="1:72" x14ac:dyDescent="0.25">
      <c r="A143" t="str">
        <f>IF(TRIM(INDEX(games!$A:$A,ROW()))="","",TRIM(INDEX(games!$A:$A,ROW())))</f>
        <v>CloverPit</v>
      </c>
      <c r="B143">
        <f>IF(OR($A143="",INDEX(games!$B:$B,ROW())=""),"",INDEX(games!$B:$B,ROW()))</f>
        <v>2025</v>
      </c>
      <c r="C143" t="str">
        <f>IF(OR($A143="",INDEX(games!$C:$C,ROW())=""),"",INDEX(games!$C:$C,ROW()))</f>
        <v>Strategy</v>
      </c>
      <c r="D143">
        <f t="shared" si="120"/>
        <v>4</v>
      </c>
      <c r="E143">
        <f t="shared" si="121"/>
        <v>2</v>
      </c>
      <c r="F143">
        <f t="shared" si="122"/>
        <v>7</v>
      </c>
      <c r="G143" t="e">
        <f t="shared" si="123"/>
        <v>#N/A</v>
      </c>
      <c r="H143" t="e">
        <f t="shared" si="124"/>
        <v>#N/A</v>
      </c>
      <c r="I143">
        <f t="shared" si="125"/>
        <v>2025</v>
      </c>
      <c r="J143">
        <f t="shared" si="126"/>
        <v>2.161</v>
      </c>
      <c r="K143" t="e">
        <f t="shared" si="127"/>
        <v>#N/A</v>
      </c>
      <c r="L143" t="e">
        <f t="shared" si="128"/>
        <v>#N/A</v>
      </c>
      <c r="M143" t="e">
        <f t="shared" si="129"/>
        <v>#N/A</v>
      </c>
      <c r="N143" t="e">
        <f t="shared" si="130"/>
        <v>#N/A</v>
      </c>
      <c r="O143">
        <f t="shared" si="131"/>
        <v>4.0001429999999996</v>
      </c>
      <c r="P143" t="str">
        <f>IF(OR($A143="",INDEX(games!$H:$H,ROW())=""),"",INDEX(games!$H:$H,ROW()))</f>
        <v>Yes</v>
      </c>
      <c r="Q143">
        <f t="shared" si="132"/>
        <v>4.0001429999999996</v>
      </c>
      <c r="T143">
        <f t="shared" si="133"/>
        <v>2017</v>
      </c>
      <c r="U143">
        <f t="shared" si="134"/>
        <v>2026</v>
      </c>
      <c r="V143">
        <f t="shared" si="135"/>
        <v>9</v>
      </c>
      <c r="W143" t="str">
        <f>IF(TRIM(INDEX(connections!$A:$A,ROW()))="","",TRIM(INDEX(connections!$A:$A,ROW())))</f>
        <v>Slay the Spire</v>
      </c>
      <c r="X143" t="str">
        <f>IF($W143="","",TRIM(INDEX(connections!$B:$B,ROW())))</f>
        <v>Black Jacket</v>
      </c>
      <c r="Y143">
        <f t="shared" si="136"/>
        <v>772</v>
      </c>
      <c r="Z143">
        <f t="shared" si="137"/>
        <v>80</v>
      </c>
      <c r="AA143" t="str">
        <f t="shared" si="138"/>
        <v>Yes</v>
      </c>
      <c r="AB143" t="str">
        <f t="shared" si="139"/>
        <v/>
      </c>
      <c r="AC143" t="str">
        <f t="shared" si="140"/>
        <v/>
      </c>
      <c r="AD143">
        <f t="shared" si="141"/>
        <v>0</v>
      </c>
      <c r="AE143" t="str">
        <f t="shared" si="142"/>
        <v/>
      </c>
      <c r="AG143">
        <f t="shared" si="143"/>
        <v>2</v>
      </c>
      <c r="AH143" t="str">
        <f t="shared" si="144"/>
        <v>Yes</v>
      </c>
      <c r="AI143">
        <f t="shared" si="145"/>
        <v>2</v>
      </c>
      <c r="AJ143">
        <f t="shared" si="146"/>
        <v>2.000143</v>
      </c>
      <c r="AK143" t="str">
        <f t="shared" si="147"/>
        <v/>
      </c>
      <c r="AL143" t="str">
        <f>IF($A143="","",INDEX(games!$J:$J,ROW())&amp;"")</f>
        <v>https://store.steampowered.com/app/3314790/CloverPit/</v>
      </c>
      <c r="AM143">
        <f>IF($A143="","",SUMPRODUCT($AO143:$BD143,'Map Analysis'!$AN$2^{0,1,2,3,4,5,6,7,8,9,10,11,12,13,14,15}))</f>
        <v>2</v>
      </c>
      <c r="AN143">
        <f t="shared" si="148"/>
        <v>2.0000143000000001</v>
      </c>
      <c r="AO143">
        <f t="shared" si="149"/>
        <v>2</v>
      </c>
      <c r="AP143">
        <f t="shared" si="150"/>
        <v>0</v>
      </c>
      <c r="AQ143">
        <f t="shared" si="151"/>
        <v>0</v>
      </c>
      <c r="AR143">
        <f t="shared" si="152"/>
        <v>0</v>
      </c>
      <c r="AS143">
        <f t="shared" si="153"/>
        <v>0</v>
      </c>
      <c r="AT143">
        <f t="shared" si="154"/>
        <v>0</v>
      </c>
      <c r="AU143">
        <f t="shared" si="155"/>
        <v>0</v>
      </c>
      <c r="AV143">
        <f t="shared" si="156"/>
        <v>0</v>
      </c>
      <c r="AW143">
        <f t="shared" si="157"/>
        <v>0</v>
      </c>
      <c r="AX143">
        <f t="shared" si="158"/>
        <v>0</v>
      </c>
      <c r="AY143">
        <f t="shared" si="159"/>
        <v>0</v>
      </c>
      <c r="AZ143">
        <f t="shared" si="160"/>
        <v>0</v>
      </c>
      <c r="BA143">
        <f t="shared" si="161"/>
        <v>0</v>
      </c>
      <c r="BB143">
        <f t="shared" si="162"/>
        <v>0</v>
      </c>
      <c r="BC143">
        <f t="shared" si="163"/>
        <v>0</v>
      </c>
      <c r="BD143">
        <f t="shared" si="164"/>
        <v>0</v>
      </c>
      <c r="BF143">
        <f t="shared" si="165"/>
        <v>0</v>
      </c>
      <c r="BG143">
        <f t="shared" si="166"/>
        <v>0</v>
      </c>
      <c r="BH143">
        <f t="shared" si="167"/>
        <v>0</v>
      </c>
      <c r="BI143">
        <f t="shared" si="168"/>
        <v>0</v>
      </c>
      <c r="BJ143">
        <f t="shared" si="169"/>
        <v>0</v>
      </c>
      <c r="BK143">
        <f t="shared" si="170"/>
        <v>0</v>
      </c>
      <c r="BL143">
        <f t="shared" si="171"/>
        <v>0</v>
      </c>
      <c r="BM143">
        <f t="shared" si="172"/>
        <v>0</v>
      </c>
      <c r="BN143">
        <f t="shared" si="173"/>
        <v>0</v>
      </c>
      <c r="BO143">
        <f t="shared" si="174"/>
        <v>0</v>
      </c>
      <c r="BP143">
        <f t="shared" si="175"/>
        <v>0</v>
      </c>
      <c r="BQ143">
        <f t="shared" si="176"/>
        <v>0</v>
      </c>
      <c r="BR143">
        <f t="shared" si="177"/>
        <v>0</v>
      </c>
      <c r="BS143">
        <f t="shared" si="178"/>
        <v>0</v>
      </c>
      <c r="BT143">
        <f t="shared" si="179"/>
        <v>0</v>
      </c>
    </row>
    <row r="144" spans="1:72" x14ac:dyDescent="0.25">
      <c r="A144" t="str">
        <f>IF(TRIM(INDEX(games!$A:$A,ROW()))="","",TRIM(INDEX(games!$A:$A,ROW())))</f>
        <v>Cluckmech Oasis</v>
      </c>
      <c r="B144">
        <f>IF(OR($A144="",INDEX(games!$B:$B,ROW())=""),"",INDEX(games!$B:$B,ROW()))</f>
        <v>2024</v>
      </c>
      <c r="C144" t="str">
        <f>IF(OR($A144="",INDEX(games!$C:$C,ROW())=""),"",INDEX(games!$C:$C,ROW()))</f>
        <v>Strategy</v>
      </c>
      <c r="D144">
        <f t="shared" si="120"/>
        <v>3</v>
      </c>
      <c r="E144">
        <f t="shared" si="121"/>
        <v>2</v>
      </c>
      <c r="F144">
        <f t="shared" si="122"/>
        <v>8</v>
      </c>
      <c r="G144" t="e">
        <f t="shared" si="123"/>
        <v>#N/A</v>
      </c>
      <c r="H144" t="e">
        <f t="shared" si="124"/>
        <v>#N/A</v>
      </c>
      <c r="I144">
        <f t="shared" si="125"/>
        <v>2024</v>
      </c>
      <c r="J144">
        <f t="shared" si="126"/>
        <v>2.1840000000000002</v>
      </c>
      <c r="K144" t="e">
        <f t="shared" si="127"/>
        <v>#N/A</v>
      </c>
      <c r="L144" t="e">
        <f t="shared" si="128"/>
        <v>#N/A</v>
      </c>
      <c r="M144" t="e">
        <f t="shared" si="129"/>
        <v>#N/A</v>
      </c>
      <c r="N144" t="e">
        <f t="shared" si="130"/>
        <v>#N/A</v>
      </c>
      <c r="O144">
        <f t="shared" si="131"/>
        <v>3.0001440000000001</v>
      </c>
      <c r="P144" t="str">
        <f>IF(OR($A144="",INDEX(games!$H:$H,ROW())=""),"",INDEX(games!$H:$H,ROW()))</f>
        <v/>
      </c>
      <c r="Q144" t="str">
        <f t="shared" si="132"/>
        <v/>
      </c>
      <c r="T144">
        <f t="shared" si="133"/>
        <v>2021</v>
      </c>
      <c r="U144">
        <f t="shared" si="134"/>
        <v>2026</v>
      </c>
      <c r="V144">
        <f t="shared" si="135"/>
        <v>5</v>
      </c>
      <c r="W144" t="str">
        <f>IF(TRIM(INDEX(connections!$A:$A,ROW()))="","",TRIM(INDEX(connections!$A:$A,ROW())))</f>
        <v>Vampire Survivors</v>
      </c>
      <c r="X144" t="str">
        <f>IF($W144="","",TRIM(INDEX(connections!$B:$B,ROW())))</f>
        <v>Black Jacket</v>
      </c>
      <c r="Y144">
        <f t="shared" si="136"/>
        <v>941</v>
      </c>
      <c r="Z144">
        <f t="shared" si="137"/>
        <v>80</v>
      </c>
      <c r="AA144" t="str">
        <f t="shared" si="138"/>
        <v>Yes</v>
      </c>
      <c r="AB144" t="str">
        <f t="shared" si="139"/>
        <v/>
      </c>
      <c r="AC144" t="str">
        <f t="shared" si="140"/>
        <v/>
      </c>
      <c r="AD144">
        <f t="shared" si="141"/>
        <v>1</v>
      </c>
      <c r="AE144" t="str">
        <f t="shared" si="142"/>
        <v/>
      </c>
      <c r="AG144">
        <f t="shared" si="143"/>
        <v>3</v>
      </c>
      <c r="AH144" t="str">
        <f t="shared" si="144"/>
        <v/>
      </c>
      <c r="AI144" t="str">
        <f t="shared" si="145"/>
        <v/>
      </c>
      <c r="AJ144" t="str">
        <f t="shared" si="146"/>
        <v/>
      </c>
      <c r="AK144">
        <f t="shared" si="147"/>
        <v>3.0001440000000001</v>
      </c>
      <c r="AL144" t="str">
        <f>IF($A144="","",INDEX(games!$J:$J,ROW())&amp;"")</f>
        <v>https://store.steampowered.com/app/2453360/Cluckmech_Oasis/</v>
      </c>
      <c r="AM144">
        <f>IF($A144="","",SUMPRODUCT($AO144:$BD144,'Map Analysis'!$AN$2^{0,1,2,3,4,5,6,7,8,9,10,11,12,13,14,15}))</f>
        <v>0</v>
      </c>
      <c r="AN144">
        <f t="shared" si="148"/>
        <v>1.4399999999999999E-5</v>
      </c>
      <c r="AO144">
        <f t="shared" si="149"/>
        <v>0</v>
      </c>
      <c r="AP144">
        <f t="shared" si="150"/>
        <v>0</v>
      </c>
      <c r="AQ144">
        <f t="shared" si="151"/>
        <v>0</v>
      </c>
      <c r="AR144">
        <f t="shared" si="152"/>
        <v>0</v>
      </c>
      <c r="AS144">
        <f t="shared" si="153"/>
        <v>0</v>
      </c>
      <c r="AT144">
        <f t="shared" si="154"/>
        <v>0</v>
      </c>
      <c r="AU144">
        <f t="shared" si="155"/>
        <v>0</v>
      </c>
      <c r="AV144">
        <f t="shared" si="156"/>
        <v>0</v>
      </c>
      <c r="AW144">
        <f t="shared" si="157"/>
        <v>0</v>
      </c>
      <c r="AX144">
        <f t="shared" si="158"/>
        <v>0</v>
      </c>
      <c r="AY144">
        <f t="shared" si="159"/>
        <v>0</v>
      </c>
      <c r="AZ144">
        <f t="shared" si="160"/>
        <v>0</v>
      </c>
      <c r="BA144">
        <f t="shared" si="161"/>
        <v>0</v>
      </c>
      <c r="BB144">
        <f t="shared" si="162"/>
        <v>0</v>
      </c>
      <c r="BC144">
        <f t="shared" si="163"/>
        <v>0</v>
      </c>
      <c r="BD144">
        <f t="shared" si="164"/>
        <v>0</v>
      </c>
      <c r="BF144">
        <f t="shared" si="165"/>
        <v>0</v>
      </c>
      <c r="BG144">
        <f t="shared" si="166"/>
        <v>0</v>
      </c>
      <c r="BH144">
        <f t="shared" si="167"/>
        <v>0</v>
      </c>
      <c r="BI144">
        <f t="shared" si="168"/>
        <v>0</v>
      </c>
      <c r="BJ144">
        <f t="shared" si="169"/>
        <v>0</v>
      </c>
      <c r="BK144">
        <f t="shared" si="170"/>
        <v>0</v>
      </c>
      <c r="BL144">
        <f t="shared" si="171"/>
        <v>0</v>
      </c>
      <c r="BM144">
        <f t="shared" si="172"/>
        <v>0</v>
      </c>
      <c r="BN144">
        <f t="shared" si="173"/>
        <v>0</v>
      </c>
      <c r="BO144">
        <f t="shared" si="174"/>
        <v>0</v>
      </c>
      <c r="BP144">
        <f t="shared" si="175"/>
        <v>0</v>
      </c>
      <c r="BQ144">
        <f t="shared" si="176"/>
        <v>0</v>
      </c>
      <c r="BR144">
        <f t="shared" si="177"/>
        <v>0</v>
      </c>
      <c r="BS144">
        <f t="shared" si="178"/>
        <v>0</v>
      </c>
      <c r="BT144">
        <f t="shared" si="179"/>
        <v>0</v>
      </c>
    </row>
    <row r="145" spans="1:72" x14ac:dyDescent="0.25">
      <c r="A145" t="str">
        <f>IF(TRIM(INDEX(games!$A:$A,ROW()))="","",TRIM(INDEX(games!$A:$A,ROW())))</f>
        <v>Clutchtime: Basketball Deckbuilder</v>
      </c>
      <c r="B145">
        <f>IF(OR($A145="",INDEX(games!$B:$B,ROW())=""),"",INDEX(games!$B:$B,ROW()))</f>
        <v>2025</v>
      </c>
      <c r="C145" t="str">
        <f>IF(OR($A145="",INDEX(games!$C:$C,ROW())=""),"",INDEX(games!$C:$C,ROW()))</f>
        <v>Deckbuilder</v>
      </c>
      <c r="D145">
        <f t="shared" si="120"/>
        <v>1</v>
      </c>
      <c r="E145">
        <f t="shared" si="121"/>
        <v>3</v>
      </c>
      <c r="F145">
        <f t="shared" si="122"/>
        <v>9</v>
      </c>
      <c r="G145" t="e">
        <f t="shared" si="123"/>
        <v>#N/A</v>
      </c>
      <c r="H145" t="e">
        <f t="shared" si="124"/>
        <v>#N/A</v>
      </c>
      <c r="I145" t="e">
        <f t="shared" si="125"/>
        <v>#N/A</v>
      </c>
      <c r="J145" t="e">
        <f t="shared" si="126"/>
        <v>#N/A</v>
      </c>
      <c r="K145">
        <f t="shared" si="127"/>
        <v>2025</v>
      </c>
      <c r="L145">
        <f t="shared" si="128"/>
        <v>3.2069999999999999</v>
      </c>
      <c r="M145" t="e">
        <f t="shared" si="129"/>
        <v>#N/A</v>
      </c>
      <c r="N145" t="e">
        <f t="shared" si="130"/>
        <v>#N/A</v>
      </c>
      <c r="O145">
        <f t="shared" si="131"/>
        <v>1.0001450000000001</v>
      </c>
      <c r="P145" t="str">
        <f>IF(OR($A145="",INDEX(games!$H:$H,ROW())=""),"",INDEX(games!$H:$H,ROW()))</f>
        <v/>
      </c>
      <c r="Q145" t="str">
        <f t="shared" si="132"/>
        <v/>
      </c>
      <c r="T145">
        <f t="shared" si="133"/>
        <v>2015</v>
      </c>
      <c r="U145">
        <f t="shared" si="134"/>
        <v>2019</v>
      </c>
      <c r="V145">
        <f t="shared" si="135"/>
        <v>4</v>
      </c>
      <c r="W145" t="str">
        <f>IF(TRIM(INDEX(connections!$A:$A,ROW()))="","",TRIM(INDEX(connections!$A:$A,ROW())))</f>
        <v>Nuclear Throne</v>
      </c>
      <c r="X145" t="str">
        <f>IF($W145="","",TRIM(INDEX(connections!$B:$B,ROW())))</f>
        <v>Blazing Beaks</v>
      </c>
      <c r="Y145">
        <f t="shared" si="136"/>
        <v>578</v>
      </c>
      <c r="Z145">
        <f t="shared" si="137"/>
        <v>82</v>
      </c>
      <c r="AA145" t="str">
        <f t="shared" si="138"/>
        <v>Yes</v>
      </c>
      <c r="AB145" t="str">
        <f t="shared" si="139"/>
        <v>Yes</v>
      </c>
      <c r="AC145">
        <f t="shared" si="140"/>
        <v>1</v>
      </c>
      <c r="AD145">
        <f t="shared" si="141"/>
        <v>0</v>
      </c>
      <c r="AE145" t="str">
        <f t="shared" si="142"/>
        <v/>
      </c>
      <c r="AG145">
        <f t="shared" si="143"/>
        <v>1</v>
      </c>
      <c r="AH145" t="str">
        <f t="shared" si="144"/>
        <v/>
      </c>
      <c r="AI145" t="str">
        <f t="shared" si="145"/>
        <v/>
      </c>
      <c r="AJ145" t="str">
        <f t="shared" si="146"/>
        <v/>
      </c>
      <c r="AK145">
        <f t="shared" si="147"/>
        <v>1.0001450000000001</v>
      </c>
      <c r="AL145" t="str">
        <f>IF($A145="","",INDEX(games!$J:$J,ROW())&amp;"")</f>
        <v/>
      </c>
      <c r="AM145">
        <f>IF($A145="","",SUMPRODUCT($AO145:$BD145,'Map Analysis'!$AN$2^{0,1,2,3,4,5,6,7,8,9,10,11,12,13,14,15}))</f>
        <v>0</v>
      </c>
      <c r="AN145">
        <f t="shared" si="148"/>
        <v>1.45E-5</v>
      </c>
      <c r="AO145">
        <f t="shared" si="149"/>
        <v>0</v>
      </c>
      <c r="AP145">
        <f t="shared" si="150"/>
        <v>0</v>
      </c>
      <c r="AQ145">
        <f t="shared" si="151"/>
        <v>0</v>
      </c>
      <c r="AR145">
        <f t="shared" si="152"/>
        <v>0</v>
      </c>
      <c r="AS145">
        <f t="shared" si="153"/>
        <v>0</v>
      </c>
      <c r="AT145">
        <f t="shared" si="154"/>
        <v>0</v>
      </c>
      <c r="AU145">
        <f t="shared" si="155"/>
        <v>0</v>
      </c>
      <c r="AV145">
        <f t="shared" si="156"/>
        <v>0</v>
      </c>
      <c r="AW145">
        <f t="shared" si="157"/>
        <v>0</v>
      </c>
      <c r="AX145">
        <f t="shared" si="158"/>
        <v>0</v>
      </c>
      <c r="AY145">
        <f t="shared" si="159"/>
        <v>0</v>
      </c>
      <c r="AZ145">
        <f t="shared" si="160"/>
        <v>0</v>
      </c>
      <c r="BA145">
        <f t="shared" si="161"/>
        <v>0</v>
      </c>
      <c r="BB145">
        <f t="shared" si="162"/>
        <v>0</v>
      </c>
      <c r="BC145">
        <f t="shared" si="163"/>
        <v>0</v>
      </c>
      <c r="BD145">
        <f t="shared" si="164"/>
        <v>0</v>
      </c>
      <c r="BF145">
        <f t="shared" si="165"/>
        <v>0</v>
      </c>
      <c r="BG145">
        <f t="shared" si="166"/>
        <v>0</v>
      </c>
      <c r="BH145">
        <f t="shared" si="167"/>
        <v>0</v>
      </c>
      <c r="BI145">
        <f t="shared" si="168"/>
        <v>0</v>
      </c>
      <c r="BJ145">
        <f t="shared" si="169"/>
        <v>0</v>
      </c>
      <c r="BK145">
        <f t="shared" si="170"/>
        <v>0</v>
      </c>
      <c r="BL145">
        <f t="shared" si="171"/>
        <v>0</v>
      </c>
      <c r="BM145">
        <f t="shared" si="172"/>
        <v>0</v>
      </c>
      <c r="BN145">
        <f t="shared" si="173"/>
        <v>0</v>
      </c>
      <c r="BO145">
        <f t="shared" si="174"/>
        <v>0</v>
      </c>
      <c r="BP145">
        <f t="shared" si="175"/>
        <v>0</v>
      </c>
      <c r="BQ145">
        <f t="shared" si="176"/>
        <v>0</v>
      </c>
      <c r="BR145">
        <f t="shared" si="177"/>
        <v>0</v>
      </c>
      <c r="BS145">
        <f t="shared" si="178"/>
        <v>0</v>
      </c>
      <c r="BT145">
        <f t="shared" si="179"/>
        <v>0</v>
      </c>
    </row>
    <row r="146" spans="1:72" x14ac:dyDescent="0.25">
      <c r="A146" t="str">
        <f>IF(TRIM(INDEX(games!$A:$A,ROW()))="","",TRIM(INDEX(games!$A:$A,ROW())))</f>
        <v>Coal LLC</v>
      </c>
      <c r="B146">
        <f>IF(OR($A146="",INDEX(games!$B:$B,ROW())=""),"",INDEX(games!$B:$B,ROW()))</f>
        <v>2025</v>
      </c>
      <c r="C146" t="str">
        <f>IF(OR($A146="",INDEX(games!$C:$C,ROW())=""),"",INDEX(games!$C:$C,ROW()))</f>
        <v>Strategy</v>
      </c>
      <c r="D146">
        <f t="shared" si="120"/>
        <v>0</v>
      </c>
      <c r="E146">
        <f t="shared" si="121"/>
        <v>2</v>
      </c>
      <c r="F146">
        <f t="shared" si="122"/>
        <v>10</v>
      </c>
      <c r="G146" t="e">
        <f t="shared" si="123"/>
        <v>#N/A</v>
      </c>
      <c r="H146" t="e">
        <f t="shared" si="124"/>
        <v>#N/A</v>
      </c>
      <c r="I146">
        <f t="shared" si="125"/>
        <v>2025</v>
      </c>
      <c r="J146">
        <f t="shared" si="126"/>
        <v>2.23</v>
      </c>
      <c r="K146" t="e">
        <f t="shared" si="127"/>
        <v>#N/A</v>
      </c>
      <c r="L146" t="e">
        <f t="shared" si="128"/>
        <v>#N/A</v>
      </c>
      <c r="M146" t="e">
        <f t="shared" si="129"/>
        <v>#N/A</v>
      </c>
      <c r="N146" t="e">
        <f t="shared" si="130"/>
        <v>#N/A</v>
      </c>
      <c r="O146">
        <f t="shared" si="131"/>
        <v>1.46E-4</v>
      </c>
      <c r="P146" t="str">
        <f>IF(OR($A146="",INDEX(games!$H:$H,ROW())=""),"",INDEX(games!$H:$H,ROW()))</f>
        <v/>
      </c>
      <c r="Q146" t="str">
        <f t="shared" si="132"/>
        <v/>
      </c>
      <c r="T146">
        <f t="shared" si="133"/>
        <v>2008</v>
      </c>
      <c r="U146">
        <f t="shared" si="134"/>
        <v>2019</v>
      </c>
      <c r="V146">
        <f t="shared" si="135"/>
        <v>11</v>
      </c>
      <c r="W146" t="str">
        <f>IF(TRIM(INDEX(connections!$A:$A,ROW()))="","",TRIM(INDEX(connections!$A:$A,ROW())))</f>
        <v>Spelunky Classic</v>
      </c>
      <c r="X146" t="str">
        <f>IF($W146="","",TRIM(INDEX(connections!$B:$B,ROW())))</f>
        <v>Blazing Beaks</v>
      </c>
      <c r="Y146">
        <f t="shared" si="136"/>
        <v>801</v>
      </c>
      <c r="Z146">
        <f t="shared" si="137"/>
        <v>82</v>
      </c>
      <c r="AA146" t="str">
        <f t="shared" si="138"/>
        <v>Yes</v>
      </c>
      <c r="AB146" t="str">
        <f t="shared" si="139"/>
        <v>Yes</v>
      </c>
      <c r="AC146">
        <f t="shared" si="140"/>
        <v>1</v>
      </c>
      <c r="AD146">
        <f t="shared" si="141"/>
        <v>0</v>
      </c>
      <c r="AE146" t="str">
        <f t="shared" si="142"/>
        <v/>
      </c>
      <c r="AG146">
        <f t="shared" si="143"/>
        <v>0</v>
      </c>
      <c r="AH146" t="str">
        <f t="shared" si="144"/>
        <v/>
      </c>
      <c r="AI146" t="str">
        <f t="shared" si="145"/>
        <v/>
      </c>
      <c r="AJ146" t="str">
        <f t="shared" si="146"/>
        <v/>
      </c>
      <c r="AK146" t="str">
        <f t="shared" si="147"/>
        <v/>
      </c>
      <c r="AL146" t="str">
        <f>IF($A146="","",INDEX(games!$J:$J,ROW())&amp;"")</f>
        <v/>
      </c>
      <c r="AM146">
        <f>IF($A146="","",SUMPRODUCT($AO146:$BD146,'Map Analysis'!$AN$2^{0,1,2,3,4,5,6,7,8,9,10,11,12,13,14,15}))</f>
        <v>0</v>
      </c>
      <c r="AN146">
        <f t="shared" si="148"/>
        <v>1.4600000000000001E-5</v>
      </c>
      <c r="AO146">
        <f t="shared" si="149"/>
        <v>0</v>
      </c>
      <c r="AP146">
        <f t="shared" si="150"/>
        <v>0</v>
      </c>
      <c r="AQ146">
        <f t="shared" si="151"/>
        <v>0</v>
      </c>
      <c r="AR146">
        <f t="shared" si="152"/>
        <v>0</v>
      </c>
      <c r="AS146">
        <f t="shared" si="153"/>
        <v>0</v>
      </c>
      <c r="AT146">
        <f t="shared" si="154"/>
        <v>0</v>
      </c>
      <c r="AU146">
        <f t="shared" si="155"/>
        <v>0</v>
      </c>
      <c r="AV146">
        <f t="shared" si="156"/>
        <v>0</v>
      </c>
      <c r="AW146">
        <f t="shared" si="157"/>
        <v>0</v>
      </c>
      <c r="AX146">
        <f t="shared" si="158"/>
        <v>0</v>
      </c>
      <c r="AY146">
        <f t="shared" si="159"/>
        <v>0</v>
      </c>
      <c r="AZ146">
        <f t="shared" si="160"/>
        <v>0</v>
      </c>
      <c r="BA146">
        <f t="shared" si="161"/>
        <v>0</v>
      </c>
      <c r="BB146">
        <f t="shared" si="162"/>
        <v>0</v>
      </c>
      <c r="BC146">
        <f t="shared" si="163"/>
        <v>0</v>
      </c>
      <c r="BD146">
        <f t="shared" si="164"/>
        <v>0</v>
      </c>
      <c r="BF146">
        <f t="shared" si="165"/>
        <v>0</v>
      </c>
      <c r="BG146">
        <f t="shared" si="166"/>
        <v>0</v>
      </c>
      <c r="BH146">
        <f t="shared" si="167"/>
        <v>0</v>
      </c>
      <c r="BI146">
        <f t="shared" si="168"/>
        <v>0</v>
      </c>
      <c r="BJ146">
        <f t="shared" si="169"/>
        <v>0</v>
      </c>
      <c r="BK146">
        <f t="shared" si="170"/>
        <v>0</v>
      </c>
      <c r="BL146">
        <f t="shared" si="171"/>
        <v>0</v>
      </c>
      <c r="BM146">
        <f t="shared" si="172"/>
        <v>0</v>
      </c>
      <c r="BN146">
        <f t="shared" si="173"/>
        <v>0</v>
      </c>
      <c r="BO146">
        <f t="shared" si="174"/>
        <v>0</v>
      </c>
      <c r="BP146">
        <f t="shared" si="175"/>
        <v>0</v>
      </c>
      <c r="BQ146">
        <f t="shared" si="176"/>
        <v>0</v>
      </c>
      <c r="BR146">
        <f t="shared" si="177"/>
        <v>0</v>
      </c>
      <c r="BS146">
        <f t="shared" si="178"/>
        <v>0</v>
      </c>
      <c r="BT146">
        <f t="shared" si="179"/>
        <v>0</v>
      </c>
    </row>
    <row r="147" spans="1:72" x14ac:dyDescent="0.25">
      <c r="A147" t="str">
        <f>IF(TRIM(INDEX(games!$A:$A,ROW()))="","",TRIM(INDEX(games!$A:$A,ROW())))</f>
        <v>Cobalt Core</v>
      </c>
      <c r="B147">
        <f>IF(OR($A147="",INDEX(games!$B:$B,ROW())=""),"",INDEX(games!$B:$B,ROW()))</f>
        <v>2023</v>
      </c>
      <c r="C147" t="str">
        <f>IF(OR($A147="",INDEX(games!$C:$C,ROW())=""),"",INDEX(games!$C:$C,ROW()))</f>
        <v>Deckbuilder</v>
      </c>
      <c r="D147">
        <f t="shared" si="120"/>
        <v>4</v>
      </c>
      <c r="E147">
        <f t="shared" si="121"/>
        <v>3</v>
      </c>
      <c r="F147">
        <f t="shared" si="122"/>
        <v>11</v>
      </c>
      <c r="G147" t="e">
        <f t="shared" si="123"/>
        <v>#N/A</v>
      </c>
      <c r="H147" t="e">
        <f t="shared" si="124"/>
        <v>#N/A</v>
      </c>
      <c r="I147" t="e">
        <f t="shared" si="125"/>
        <v>#N/A</v>
      </c>
      <c r="J147" t="e">
        <f t="shared" si="126"/>
        <v>#N/A</v>
      </c>
      <c r="K147">
        <f t="shared" si="127"/>
        <v>2023</v>
      </c>
      <c r="L147">
        <f t="shared" si="128"/>
        <v>3.2530000000000001</v>
      </c>
      <c r="M147" t="e">
        <f t="shared" si="129"/>
        <v>#N/A</v>
      </c>
      <c r="N147" t="e">
        <f t="shared" si="130"/>
        <v>#N/A</v>
      </c>
      <c r="O147">
        <f t="shared" si="131"/>
        <v>4.0001470000000001</v>
      </c>
      <c r="P147" t="str">
        <f>IF(OR($A147="",INDEX(games!$H:$H,ROW())=""),"",INDEX(games!$H:$H,ROW()))</f>
        <v>Yes</v>
      </c>
      <c r="Q147">
        <f t="shared" si="132"/>
        <v>4.0001470000000001</v>
      </c>
      <c r="T147">
        <f t="shared" si="133"/>
        <v>2011</v>
      </c>
      <c r="U147">
        <f t="shared" si="134"/>
        <v>2019</v>
      </c>
      <c r="V147">
        <f t="shared" si="135"/>
        <v>8</v>
      </c>
      <c r="W147" t="str">
        <f>IF(TRIM(INDEX(connections!$A:$A,ROW()))="","",TRIM(INDEX(connections!$A:$A,ROW())))</f>
        <v>The Binding of Isaac</v>
      </c>
      <c r="X147" t="str">
        <f>IF($W147="","",TRIM(INDEX(connections!$B:$B,ROW())))</f>
        <v>Blazing Beaks</v>
      </c>
      <c r="Y147">
        <f t="shared" si="136"/>
        <v>865</v>
      </c>
      <c r="Z147">
        <f t="shared" si="137"/>
        <v>82</v>
      </c>
      <c r="AA147" t="str">
        <f t="shared" si="138"/>
        <v>Yes</v>
      </c>
      <c r="AB147" t="str">
        <f t="shared" si="139"/>
        <v>Yes</v>
      </c>
      <c r="AC147">
        <f t="shared" si="140"/>
        <v>1</v>
      </c>
      <c r="AD147">
        <f t="shared" si="141"/>
        <v>0</v>
      </c>
      <c r="AE147" t="str">
        <f t="shared" si="142"/>
        <v/>
      </c>
      <c r="AG147">
        <f t="shared" si="143"/>
        <v>4</v>
      </c>
      <c r="AH147" t="str">
        <f t="shared" si="144"/>
        <v>Yes</v>
      </c>
      <c r="AI147">
        <f t="shared" si="145"/>
        <v>4</v>
      </c>
      <c r="AJ147">
        <f t="shared" si="146"/>
        <v>4.0001470000000001</v>
      </c>
      <c r="AK147" t="str">
        <f t="shared" si="147"/>
        <v/>
      </c>
      <c r="AL147" t="str">
        <f>IF($A147="","",INDEX(games!$J:$J,ROW())&amp;"")</f>
        <v>https://store.steampowered.com/app/2179850/Cobalt_Core/</v>
      </c>
      <c r="AM147">
        <f>IF($A147="","",SUMPRODUCT($AO147:$BD147,'Map Analysis'!$AN$2^{0,1,2,3,4,5,6,7,8,9,10,11,12,13,14,15}))</f>
        <v>0</v>
      </c>
      <c r="AN147">
        <f t="shared" si="148"/>
        <v>1.47E-5</v>
      </c>
      <c r="AO147">
        <f t="shared" si="149"/>
        <v>0</v>
      </c>
      <c r="AP147">
        <f t="shared" si="150"/>
        <v>0</v>
      </c>
      <c r="AQ147">
        <f t="shared" si="151"/>
        <v>0</v>
      </c>
      <c r="AR147">
        <f t="shared" si="152"/>
        <v>0</v>
      </c>
      <c r="AS147">
        <f t="shared" si="153"/>
        <v>0</v>
      </c>
      <c r="AT147">
        <f t="shared" si="154"/>
        <v>0</v>
      </c>
      <c r="AU147">
        <f t="shared" si="155"/>
        <v>0</v>
      </c>
      <c r="AV147">
        <f t="shared" si="156"/>
        <v>0</v>
      </c>
      <c r="AW147">
        <f t="shared" si="157"/>
        <v>0</v>
      </c>
      <c r="AX147">
        <f t="shared" si="158"/>
        <v>0</v>
      </c>
      <c r="AY147">
        <f t="shared" si="159"/>
        <v>0</v>
      </c>
      <c r="AZ147">
        <f t="shared" si="160"/>
        <v>0</v>
      </c>
      <c r="BA147">
        <f t="shared" si="161"/>
        <v>0</v>
      </c>
      <c r="BB147">
        <f t="shared" si="162"/>
        <v>0</v>
      </c>
      <c r="BC147">
        <f t="shared" si="163"/>
        <v>0</v>
      </c>
      <c r="BD147">
        <f t="shared" si="164"/>
        <v>0</v>
      </c>
      <c r="BF147">
        <f t="shared" si="165"/>
        <v>0</v>
      </c>
      <c r="BG147">
        <f t="shared" si="166"/>
        <v>0</v>
      </c>
      <c r="BH147">
        <f t="shared" si="167"/>
        <v>0</v>
      </c>
      <c r="BI147">
        <f t="shared" si="168"/>
        <v>0</v>
      </c>
      <c r="BJ147">
        <f t="shared" si="169"/>
        <v>0</v>
      </c>
      <c r="BK147">
        <f t="shared" si="170"/>
        <v>0</v>
      </c>
      <c r="BL147">
        <f t="shared" si="171"/>
        <v>0</v>
      </c>
      <c r="BM147">
        <f t="shared" si="172"/>
        <v>0</v>
      </c>
      <c r="BN147">
        <f t="shared" si="173"/>
        <v>0</v>
      </c>
      <c r="BO147">
        <f t="shared" si="174"/>
        <v>0</v>
      </c>
      <c r="BP147">
        <f t="shared" si="175"/>
        <v>0</v>
      </c>
      <c r="BQ147">
        <f t="shared" si="176"/>
        <v>0</v>
      </c>
      <c r="BR147">
        <f t="shared" si="177"/>
        <v>0</v>
      </c>
      <c r="BS147">
        <f t="shared" si="178"/>
        <v>0</v>
      </c>
      <c r="BT147">
        <f t="shared" si="179"/>
        <v>0</v>
      </c>
    </row>
    <row r="148" spans="1:72" x14ac:dyDescent="0.25">
      <c r="A148" t="str">
        <f>IF(TRIM(INDEX(games!$A:$A,ROW()))="","",TRIM(INDEX(games!$A:$A,ROW())))</f>
        <v>Cogmind</v>
      </c>
      <c r="B148">
        <f>IF(OR($A148="",INDEX(games!$B:$B,ROW())=""),"",INDEX(games!$B:$B,ROW()))</f>
        <v>2017</v>
      </c>
      <c r="C148" t="str">
        <f>IF(OR($A148="",INDEX(games!$C:$C,ROW())=""),"",INDEX(games!$C:$C,ROW()))</f>
        <v>Traditional</v>
      </c>
      <c r="D148">
        <f t="shared" si="120"/>
        <v>3</v>
      </c>
      <c r="E148">
        <f t="shared" si="121"/>
        <v>4</v>
      </c>
      <c r="F148">
        <f t="shared" si="122"/>
        <v>12</v>
      </c>
      <c r="G148" t="e">
        <f t="shared" si="123"/>
        <v>#N/A</v>
      </c>
      <c r="H148" t="e">
        <f t="shared" si="124"/>
        <v>#N/A</v>
      </c>
      <c r="I148" t="e">
        <f t="shared" si="125"/>
        <v>#N/A</v>
      </c>
      <c r="J148" t="e">
        <f t="shared" si="126"/>
        <v>#N/A</v>
      </c>
      <c r="K148" t="e">
        <f t="shared" si="127"/>
        <v>#N/A</v>
      </c>
      <c r="L148" t="e">
        <f t="shared" si="128"/>
        <v>#N/A</v>
      </c>
      <c r="M148">
        <f t="shared" si="129"/>
        <v>2017</v>
      </c>
      <c r="N148">
        <f t="shared" si="130"/>
        <v>4.2759999999999998</v>
      </c>
      <c r="O148">
        <f t="shared" si="131"/>
        <v>3.0001479999999998</v>
      </c>
      <c r="P148" t="str">
        <f>IF(OR($A148="",INDEX(games!$H:$H,ROW())=""),"",INDEX(games!$H:$H,ROW()))</f>
        <v/>
      </c>
      <c r="Q148" t="str">
        <f t="shared" si="132"/>
        <v/>
      </c>
      <c r="T148">
        <f t="shared" si="133"/>
        <v>2023</v>
      </c>
      <c r="U148">
        <f t="shared" si="134"/>
        <v>2024</v>
      </c>
      <c r="V148">
        <f t="shared" si="135"/>
        <v>1</v>
      </c>
      <c r="W148" t="str">
        <f>IF(TRIM(INDEX(connections!$A:$A,ROW()))="","",TRIM(INDEX(connections!$A:$A,ROW())))</f>
        <v>Block Tower TD</v>
      </c>
      <c r="X148" t="str">
        <f>IF($W148="","",TRIM(INDEX(connections!$B:$B,ROW())))</f>
        <v>Block Tower TD 2</v>
      </c>
      <c r="Y148">
        <f t="shared" si="136"/>
        <v>84</v>
      </c>
      <c r="Z148">
        <f t="shared" si="137"/>
        <v>85</v>
      </c>
      <c r="AA148" t="str">
        <f t="shared" si="138"/>
        <v>Yes</v>
      </c>
      <c r="AB148" t="str">
        <f t="shared" si="139"/>
        <v>Yes</v>
      </c>
      <c r="AC148">
        <f t="shared" si="140"/>
        <v>1</v>
      </c>
      <c r="AD148">
        <f t="shared" si="141"/>
        <v>0</v>
      </c>
      <c r="AE148">
        <f t="shared" si="142"/>
        <v>1</v>
      </c>
      <c r="AG148">
        <f t="shared" si="143"/>
        <v>2</v>
      </c>
      <c r="AH148" t="str">
        <f t="shared" si="144"/>
        <v/>
      </c>
      <c r="AI148" t="str">
        <f t="shared" si="145"/>
        <v/>
      </c>
      <c r="AJ148" t="str">
        <f t="shared" si="146"/>
        <v/>
      </c>
      <c r="AK148">
        <f t="shared" si="147"/>
        <v>2.0001479999999998</v>
      </c>
      <c r="AL148" t="str">
        <f>IF($A148="","",INDEX(games!$J:$J,ROW())&amp;"")</f>
        <v/>
      </c>
      <c r="AM148">
        <f>IF($A148="","",SUMPRODUCT($AO148:$BD148,'Map Analysis'!$AN$2^{0,1,2,3,4,5,6,7,8,9,10,11,12,13,14,15}))</f>
        <v>2</v>
      </c>
      <c r="AN148">
        <f t="shared" si="148"/>
        <v>2.0000148000000002</v>
      </c>
      <c r="AO148">
        <f t="shared" si="149"/>
        <v>2</v>
      </c>
      <c r="AP148">
        <f t="shared" si="150"/>
        <v>0</v>
      </c>
      <c r="AQ148">
        <f t="shared" si="151"/>
        <v>0</v>
      </c>
      <c r="AR148">
        <f t="shared" si="152"/>
        <v>0</v>
      </c>
      <c r="AS148">
        <f t="shared" si="153"/>
        <v>0</v>
      </c>
      <c r="AT148">
        <f t="shared" si="154"/>
        <v>0</v>
      </c>
      <c r="AU148">
        <f t="shared" si="155"/>
        <v>0</v>
      </c>
      <c r="AV148">
        <f t="shared" si="156"/>
        <v>0</v>
      </c>
      <c r="AW148">
        <f t="shared" si="157"/>
        <v>0</v>
      </c>
      <c r="AX148">
        <f t="shared" si="158"/>
        <v>0</v>
      </c>
      <c r="AY148">
        <f t="shared" si="159"/>
        <v>0</v>
      </c>
      <c r="AZ148">
        <f t="shared" si="160"/>
        <v>0</v>
      </c>
      <c r="BA148">
        <f t="shared" si="161"/>
        <v>0</v>
      </c>
      <c r="BB148">
        <f t="shared" si="162"/>
        <v>0</v>
      </c>
      <c r="BC148">
        <f t="shared" si="163"/>
        <v>0</v>
      </c>
      <c r="BD148">
        <f t="shared" si="164"/>
        <v>0</v>
      </c>
      <c r="BF148">
        <f t="shared" si="165"/>
        <v>0</v>
      </c>
      <c r="BG148">
        <f t="shared" si="166"/>
        <v>0</v>
      </c>
      <c r="BH148">
        <f t="shared" si="167"/>
        <v>0</v>
      </c>
      <c r="BI148">
        <f t="shared" si="168"/>
        <v>0</v>
      </c>
      <c r="BJ148">
        <f t="shared" si="169"/>
        <v>0</v>
      </c>
      <c r="BK148">
        <f t="shared" si="170"/>
        <v>0</v>
      </c>
      <c r="BL148">
        <f t="shared" si="171"/>
        <v>0</v>
      </c>
      <c r="BM148">
        <f t="shared" si="172"/>
        <v>0</v>
      </c>
      <c r="BN148">
        <f t="shared" si="173"/>
        <v>0</v>
      </c>
      <c r="BO148">
        <f t="shared" si="174"/>
        <v>0</v>
      </c>
      <c r="BP148">
        <f t="shared" si="175"/>
        <v>0</v>
      </c>
      <c r="BQ148">
        <f t="shared" si="176"/>
        <v>0</v>
      </c>
      <c r="BR148">
        <f t="shared" si="177"/>
        <v>0</v>
      </c>
      <c r="BS148">
        <f t="shared" si="178"/>
        <v>0</v>
      </c>
      <c r="BT148">
        <f t="shared" si="179"/>
        <v>0</v>
      </c>
    </row>
    <row r="149" spans="1:72" x14ac:dyDescent="0.25">
      <c r="A149" t="str">
        <f>IF(TRIM(INDEX(games!$A:$A,ROW()))="","",TRIM(INDEX(games!$A:$A,ROW())))</f>
        <v>Coin Crypt</v>
      </c>
      <c r="B149">
        <f>IF(OR($A149="",INDEX(games!$B:$B,ROW())=""),"",INDEX(games!$B:$B,ROW()))</f>
        <v>2013</v>
      </c>
      <c r="C149" t="str">
        <f>IF(OR($A149="",INDEX(games!$C:$C,ROW())=""),"",INDEX(games!$C:$C,ROW()))</f>
        <v>Deckbuilder</v>
      </c>
      <c r="D149">
        <f t="shared" si="120"/>
        <v>1</v>
      </c>
      <c r="E149">
        <f t="shared" si="121"/>
        <v>3</v>
      </c>
      <c r="F149">
        <f t="shared" si="122"/>
        <v>13</v>
      </c>
      <c r="G149" t="e">
        <f t="shared" si="123"/>
        <v>#N/A</v>
      </c>
      <c r="H149" t="e">
        <f t="shared" si="124"/>
        <v>#N/A</v>
      </c>
      <c r="I149" t="e">
        <f t="shared" si="125"/>
        <v>#N/A</v>
      </c>
      <c r="J149" t="e">
        <f t="shared" si="126"/>
        <v>#N/A</v>
      </c>
      <c r="K149">
        <f t="shared" si="127"/>
        <v>2013</v>
      </c>
      <c r="L149">
        <f t="shared" si="128"/>
        <v>3.2989999999999999</v>
      </c>
      <c r="M149" t="e">
        <f t="shared" si="129"/>
        <v>#N/A</v>
      </c>
      <c r="N149" t="e">
        <f t="shared" si="130"/>
        <v>#N/A</v>
      </c>
      <c r="O149">
        <f t="shared" si="131"/>
        <v>1.000149</v>
      </c>
      <c r="P149" t="str">
        <f>IF(OR($A149="",INDEX(games!$H:$H,ROW())=""),"",INDEX(games!$H:$H,ROW()))</f>
        <v>Yes</v>
      </c>
      <c r="Q149">
        <f t="shared" si="132"/>
        <v>1.000149</v>
      </c>
      <c r="T149">
        <f t="shared" si="133"/>
        <v>2022</v>
      </c>
      <c r="U149">
        <f t="shared" si="134"/>
        <v>2026</v>
      </c>
      <c r="V149">
        <f t="shared" si="135"/>
        <v>4</v>
      </c>
      <c r="W149" t="str">
        <f>IF(TRIM(INDEX(connections!$A:$A,ROW()))="","",TRIM(INDEX(connections!$A:$A,ROW())))</f>
        <v>20 Minutes Till Dawn</v>
      </c>
      <c r="X149" t="str">
        <f>IF($W149="","",TRIM(INDEX(connections!$B:$B,ROW())))</f>
        <v>Blood Dungeon</v>
      </c>
      <c r="Y149">
        <f t="shared" si="136"/>
        <v>4</v>
      </c>
      <c r="Z149">
        <f t="shared" si="137"/>
        <v>86</v>
      </c>
      <c r="AA149" t="str">
        <f t="shared" si="138"/>
        <v>Yes</v>
      </c>
      <c r="AB149" t="str">
        <f t="shared" si="139"/>
        <v>Yes</v>
      </c>
      <c r="AC149">
        <f t="shared" si="140"/>
        <v>1</v>
      </c>
      <c r="AD149">
        <f t="shared" si="141"/>
        <v>0</v>
      </c>
      <c r="AE149" t="str">
        <f t="shared" si="142"/>
        <v/>
      </c>
      <c r="AG149">
        <f t="shared" si="143"/>
        <v>1</v>
      </c>
      <c r="AH149" t="str">
        <f t="shared" si="144"/>
        <v>Yes</v>
      </c>
      <c r="AI149">
        <f t="shared" si="145"/>
        <v>1</v>
      </c>
      <c r="AJ149">
        <f t="shared" si="146"/>
        <v>1.000149</v>
      </c>
      <c r="AK149" t="str">
        <f t="shared" si="147"/>
        <v/>
      </c>
      <c r="AL149" t="str">
        <f>IF($A149="","",INDEX(games!$J:$J,ROW())&amp;"")</f>
        <v>https://store.steampowered.com/app/264690/Coin_Crypt/</v>
      </c>
      <c r="AM149">
        <f>IF($A149="","",SUMPRODUCT($AO149:$BD149,'Map Analysis'!$AN$2^{0,1,2,3,4,5,6,7,8,9,10,11,12,13,14,15}))</f>
        <v>0</v>
      </c>
      <c r="AN149">
        <f t="shared" si="148"/>
        <v>1.49E-5</v>
      </c>
      <c r="AO149">
        <f t="shared" si="149"/>
        <v>0</v>
      </c>
      <c r="AP149">
        <f t="shared" si="150"/>
        <v>0</v>
      </c>
      <c r="AQ149">
        <f t="shared" si="151"/>
        <v>0</v>
      </c>
      <c r="AR149">
        <f t="shared" si="152"/>
        <v>0</v>
      </c>
      <c r="AS149">
        <f t="shared" si="153"/>
        <v>0</v>
      </c>
      <c r="AT149">
        <f t="shared" si="154"/>
        <v>0</v>
      </c>
      <c r="AU149">
        <f t="shared" si="155"/>
        <v>0</v>
      </c>
      <c r="AV149">
        <f t="shared" si="156"/>
        <v>0</v>
      </c>
      <c r="AW149">
        <f t="shared" si="157"/>
        <v>0</v>
      </c>
      <c r="AX149">
        <f t="shared" si="158"/>
        <v>0</v>
      </c>
      <c r="AY149">
        <f t="shared" si="159"/>
        <v>0</v>
      </c>
      <c r="AZ149">
        <f t="shared" si="160"/>
        <v>0</v>
      </c>
      <c r="BA149">
        <f t="shared" si="161"/>
        <v>0</v>
      </c>
      <c r="BB149">
        <f t="shared" si="162"/>
        <v>0</v>
      </c>
      <c r="BC149">
        <f t="shared" si="163"/>
        <v>0</v>
      </c>
      <c r="BD149">
        <f t="shared" si="164"/>
        <v>0</v>
      </c>
      <c r="BF149">
        <f t="shared" si="165"/>
        <v>0</v>
      </c>
      <c r="BG149">
        <f t="shared" si="166"/>
        <v>0</v>
      </c>
      <c r="BH149">
        <f t="shared" si="167"/>
        <v>0</v>
      </c>
      <c r="BI149">
        <f t="shared" si="168"/>
        <v>0</v>
      </c>
      <c r="BJ149">
        <f t="shared" si="169"/>
        <v>0</v>
      </c>
      <c r="BK149">
        <f t="shared" si="170"/>
        <v>0</v>
      </c>
      <c r="BL149">
        <f t="shared" si="171"/>
        <v>0</v>
      </c>
      <c r="BM149">
        <f t="shared" si="172"/>
        <v>0</v>
      </c>
      <c r="BN149">
        <f t="shared" si="173"/>
        <v>0</v>
      </c>
      <c r="BO149">
        <f t="shared" si="174"/>
        <v>0</v>
      </c>
      <c r="BP149">
        <f t="shared" si="175"/>
        <v>0</v>
      </c>
      <c r="BQ149">
        <f t="shared" si="176"/>
        <v>0</v>
      </c>
      <c r="BR149">
        <f t="shared" si="177"/>
        <v>0</v>
      </c>
      <c r="BS149">
        <f t="shared" si="178"/>
        <v>0</v>
      </c>
      <c r="BT149">
        <f t="shared" si="179"/>
        <v>0</v>
      </c>
    </row>
    <row r="150" spans="1:72" x14ac:dyDescent="0.25">
      <c r="A150" t="str">
        <f>IF(TRIM(INDEX(games!$A:$A,ROW()))="","",TRIM(INDEX(games!$A:$A,ROW())))</f>
        <v>Colt Canyon</v>
      </c>
      <c r="B150">
        <f>IF(OR($A150="",INDEX(games!$B:$B,ROW())=""),"",INDEX(games!$B:$B,ROW()))</f>
        <v>2020</v>
      </c>
      <c r="C150" t="str">
        <f>IF(OR($A150="",INDEX(games!$C:$C,ROW())=""),"",INDEX(games!$C:$C,ROW()))</f>
        <v>Action</v>
      </c>
      <c r="D150">
        <f t="shared" si="120"/>
        <v>1</v>
      </c>
      <c r="E150">
        <f t="shared" si="121"/>
        <v>1</v>
      </c>
      <c r="F150">
        <f t="shared" si="122"/>
        <v>14</v>
      </c>
      <c r="G150">
        <f t="shared" si="123"/>
        <v>2020</v>
      </c>
      <c r="H150">
        <f t="shared" si="124"/>
        <v>1.3220000000000001</v>
      </c>
      <c r="I150" t="e">
        <f t="shared" si="125"/>
        <v>#N/A</v>
      </c>
      <c r="J150" t="e">
        <f t="shared" si="126"/>
        <v>#N/A</v>
      </c>
      <c r="K150" t="e">
        <f t="shared" si="127"/>
        <v>#N/A</v>
      </c>
      <c r="L150" t="e">
        <f t="shared" si="128"/>
        <v>#N/A</v>
      </c>
      <c r="M150" t="e">
        <f t="shared" si="129"/>
        <v>#N/A</v>
      </c>
      <c r="N150" t="e">
        <f t="shared" si="130"/>
        <v>#N/A</v>
      </c>
      <c r="O150">
        <f t="shared" si="131"/>
        <v>1.0001500000000001</v>
      </c>
      <c r="P150" t="str">
        <f>IF(OR($A150="",INDEX(games!$H:$H,ROW())=""),"",INDEX(games!$H:$H,ROW()))</f>
        <v>Yes</v>
      </c>
      <c r="Q150">
        <f t="shared" si="132"/>
        <v>1.0001500000000001</v>
      </c>
      <c r="T150">
        <f t="shared" si="133"/>
        <v>2015</v>
      </c>
      <c r="U150">
        <f t="shared" si="134"/>
        <v>2026</v>
      </c>
      <c r="V150">
        <f t="shared" si="135"/>
        <v>11</v>
      </c>
      <c r="W150" t="str">
        <f>IF(TRIM(INDEX(connections!$A:$A,ROW()))="","",TRIM(INDEX(connections!$A:$A,ROW())))</f>
        <v>Downwell</v>
      </c>
      <c r="X150" t="str">
        <f>IF($W150="","",TRIM(INDEX(connections!$B:$B,ROW())))</f>
        <v>Blood Dungeon</v>
      </c>
      <c r="Y150">
        <f t="shared" si="136"/>
        <v>252</v>
      </c>
      <c r="Z150">
        <f t="shared" si="137"/>
        <v>86</v>
      </c>
      <c r="AA150" t="str">
        <f t="shared" si="138"/>
        <v>Yes</v>
      </c>
      <c r="AB150" t="str">
        <f t="shared" si="139"/>
        <v>Yes</v>
      </c>
      <c r="AC150">
        <f t="shared" si="140"/>
        <v>1</v>
      </c>
      <c r="AD150">
        <f t="shared" si="141"/>
        <v>0</v>
      </c>
      <c r="AE150" t="str">
        <f t="shared" si="142"/>
        <v/>
      </c>
      <c r="AG150">
        <f t="shared" si="143"/>
        <v>1</v>
      </c>
      <c r="AH150" t="str">
        <f t="shared" si="144"/>
        <v>Yes</v>
      </c>
      <c r="AI150">
        <f t="shared" si="145"/>
        <v>1</v>
      </c>
      <c r="AJ150">
        <f t="shared" si="146"/>
        <v>1.0001500000000001</v>
      </c>
      <c r="AK150" t="str">
        <f t="shared" si="147"/>
        <v/>
      </c>
      <c r="AL150" t="str">
        <f>IF($A150="","",INDEX(games!$J:$J,ROW())&amp;"")</f>
        <v>https://store.steampowered.com/app/940710/Colt_Canyon/</v>
      </c>
      <c r="AM150">
        <f>IF($A150="","",SUMPRODUCT($AO150:$BD150,'Map Analysis'!$AN$2^{0,1,2,3,4,5,6,7,8,9,10,11,12,13,14,15}))</f>
        <v>0</v>
      </c>
      <c r="AN150">
        <f t="shared" si="148"/>
        <v>1.5E-5</v>
      </c>
      <c r="AO150">
        <f t="shared" si="149"/>
        <v>0</v>
      </c>
      <c r="AP150">
        <f t="shared" si="150"/>
        <v>0</v>
      </c>
      <c r="AQ150">
        <f t="shared" si="151"/>
        <v>0</v>
      </c>
      <c r="AR150">
        <f t="shared" si="152"/>
        <v>0</v>
      </c>
      <c r="AS150">
        <f t="shared" si="153"/>
        <v>0</v>
      </c>
      <c r="AT150">
        <f t="shared" si="154"/>
        <v>0</v>
      </c>
      <c r="AU150">
        <f t="shared" si="155"/>
        <v>0</v>
      </c>
      <c r="AV150">
        <f t="shared" si="156"/>
        <v>0</v>
      </c>
      <c r="AW150">
        <f t="shared" si="157"/>
        <v>0</v>
      </c>
      <c r="AX150">
        <f t="shared" si="158"/>
        <v>0</v>
      </c>
      <c r="AY150">
        <f t="shared" si="159"/>
        <v>0</v>
      </c>
      <c r="AZ150">
        <f t="shared" si="160"/>
        <v>0</v>
      </c>
      <c r="BA150">
        <f t="shared" si="161"/>
        <v>0</v>
      </c>
      <c r="BB150">
        <f t="shared" si="162"/>
        <v>0</v>
      </c>
      <c r="BC150">
        <f t="shared" si="163"/>
        <v>0</v>
      </c>
      <c r="BD150">
        <f t="shared" si="164"/>
        <v>0</v>
      </c>
      <c r="BF150">
        <f t="shared" si="165"/>
        <v>0</v>
      </c>
      <c r="BG150">
        <f t="shared" si="166"/>
        <v>0</v>
      </c>
      <c r="BH150">
        <f t="shared" si="167"/>
        <v>0</v>
      </c>
      <c r="BI150">
        <f t="shared" si="168"/>
        <v>0</v>
      </c>
      <c r="BJ150">
        <f t="shared" si="169"/>
        <v>0</v>
      </c>
      <c r="BK150">
        <f t="shared" si="170"/>
        <v>0</v>
      </c>
      <c r="BL150">
        <f t="shared" si="171"/>
        <v>0</v>
      </c>
      <c r="BM150">
        <f t="shared" si="172"/>
        <v>0</v>
      </c>
      <c r="BN150">
        <f t="shared" si="173"/>
        <v>0</v>
      </c>
      <c r="BO150">
        <f t="shared" si="174"/>
        <v>0</v>
      </c>
      <c r="BP150">
        <f t="shared" si="175"/>
        <v>0</v>
      </c>
      <c r="BQ150">
        <f t="shared" si="176"/>
        <v>0</v>
      </c>
      <c r="BR150">
        <f t="shared" si="177"/>
        <v>0</v>
      </c>
      <c r="BS150">
        <f t="shared" si="178"/>
        <v>0</v>
      </c>
      <c r="BT150">
        <f t="shared" si="179"/>
        <v>0</v>
      </c>
    </row>
    <row r="151" spans="1:72" x14ac:dyDescent="0.25">
      <c r="A151" t="str">
        <f>IF(TRIM(INDEX(games!$A:$A,ROW()))="","",TRIM(INDEX(games!$A:$A,ROW())))</f>
        <v>Combolands</v>
      </c>
      <c r="B151">
        <f>IF(OR($A151="",INDEX(games!$B:$B,ROW())=""),"",INDEX(games!$B:$B,ROW()))</f>
        <v>2026</v>
      </c>
      <c r="C151" t="str">
        <f>IF(OR($A151="",INDEX(games!$C:$C,ROW())=""),"",INDEX(games!$C:$C,ROW()))</f>
        <v>Strategy</v>
      </c>
      <c r="D151">
        <f t="shared" si="120"/>
        <v>2</v>
      </c>
      <c r="E151">
        <f t="shared" si="121"/>
        <v>2</v>
      </c>
      <c r="F151">
        <f t="shared" si="122"/>
        <v>15</v>
      </c>
      <c r="G151" t="e">
        <f t="shared" si="123"/>
        <v>#N/A</v>
      </c>
      <c r="H151" t="e">
        <f t="shared" si="124"/>
        <v>#N/A</v>
      </c>
      <c r="I151">
        <f t="shared" si="125"/>
        <v>2026</v>
      </c>
      <c r="J151">
        <f t="shared" si="126"/>
        <v>2.3449999999999998</v>
      </c>
      <c r="K151" t="e">
        <f t="shared" si="127"/>
        <v>#N/A</v>
      </c>
      <c r="L151" t="e">
        <f t="shared" si="128"/>
        <v>#N/A</v>
      </c>
      <c r="M151" t="e">
        <f t="shared" si="129"/>
        <v>#N/A</v>
      </c>
      <c r="N151" t="e">
        <f t="shared" si="130"/>
        <v>#N/A</v>
      </c>
      <c r="O151">
        <f t="shared" si="131"/>
        <v>2.0001509999999998</v>
      </c>
      <c r="P151" t="str">
        <f>IF(OR($A151="",INDEX(games!$H:$H,ROW())=""),"",INDEX(games!$H:$H,ROW()))</f>
        <v/>
      </c>
      <c r="Q151" t="str">
        <f t="shared" si="132"/>
        <v/>
      </c>
      <c r="T151">
        <f t="shared" si="133"/>
        <v>2025</v>
      </c>
      <c r="U151">
        <f t="shared" si="134"/>
        <v>2026</v>
      </c>
      <c r="V151">
        <f t="shared" si="135"/>
        <v>1</v>
      </c>
      <c r="W151" t="str">
        <f>IF(TRIM(INDEX(connections!$A:$A,ROW()))="","",TRIM(INDEX(connections!$A:$A,ROW())))</f>
        <v>Megabonk</v>
      </c>
      <c r="X151" t="str">
        <f>IF($W151="","",TRIM(INDEX(connections!$B:$B,ROW())))</f>
        <v>Blood Dungeon</v>
      </c>
      <c r="Y151">
        <f t="shared" si="136"/>
        <v>499</v>
      </c>
      <c r="Z151">
        <f t="shared" si="137"/>
        <v>86</v>
      </c>
      <c r="AA151" t="str">
        <f t="shared" si="138"/>
        <v>Yes</v>
      </c>
      <c r="AB151" t="str">
        <f t="shared" si="139"/>
        <v>Yes</v>
      </c>
      <c r="AC151">
        <f t="shared" si="140"/>
        <v>1</v>
      </c>
      <c r="AD151">
        <f t="shared" si="141"/>
        <v>0</v>
      </c>
      <c r="AE151" t="str">
        <f t="shared" si="142"/>
        <v/>
      </c>
      <c r="AG151">
        <f t="shared" si="143"/>
        <v>2</v>
      </c>
      <c r="AH151" t="str">
        <f t="shared" si="144"/>
        <v/>
      </c>
      <c r="AI151" t="str">
        <f t="shared" si="145"/>
        <v/>
      </c>
      <c r="AJ151" t="str">
        <f t="shared" si="146"/>
        <v/>
      </c>
      <c r="AK151">
        <f t="shared" si="147"/>
        <v>2.0001509999999998</v>
      </c>
      <c r="AL151" t="str">
        <f>IF($A151="","",INDEX(games!$J:$J,ROW())&amp;"")</f>
        <v>https://store.steampowered.com/app/4075620/Combolands_Roguelike_Citybuilder/</v>
      </c>
      <c r="AM151">
        <f>IF($A151="","",SUMPRODUCT($AO151:$BD151,'Map Analysis'!$AN$2^{0,1,2,3,4,5,6,7,8,9,10,11,12,13,14,15}))</f>
        <v>0</v>
      </c>
      <c r="AN151">
        <f t="shared" si="148"/>
        <v>1.5099999999999999E-5</v>
      </c>
      <c r="AO151">
        <f t="shared" si="149"/>
        <v>0</v>
      </c>
      <c r="AP151">
        <f t="shared" si="150"/>
        <v>0</v>
      </c>
      <c r="AQ151">
        <f t="shared" si="151"/>
        <v>0</v>
      </c>
      <c r="AR151">
        <f t="shared" si="152"/>
        <v>0</v>
      </c>
      <c r="AS151">
        <f t="shared" si="153"/>
        <v>0</v>
      </c>
      <c r="AT151">
        <f t="shared" si="154"/>
        <v>0</v>
      </c>
      <c r="AU151">
        <f t="shared" si="155"/>
        <v>0</v>
      </c>
      <c r="AV151">
        <f t="shared" si="156"/>
        <v>0</v>
      </c>
      <c r="AW151">
        <f t="shared" si="157"/>
        <v>0</v>
      </c>
      <c r="AX151">
        <f t="shared" si="158"/>
        <v>0</v>
      </c>
      <c r="AY151">
        <f t="shared" si="159"/>
        <v>0</v>
      </c>
      <c r="AZ151">
        <f t="shared" si="160"/>
        <v>0</v>
      </c>
      <c r="BA151">
        <f t="shared" si="161"/>
        <v>0</v>
      </c>
      <c r="BB151">
        <f t="shared" si="162"/>
        <v>0</v>
      </c>
      <c r="BC151">
        <f t="shared" si="163"/>
        <v>0</v>
      </c>
      <c r="BD151">
        <f t="shared" si="164"/>
        <v>0</v>
      </c>
      <c r="BF151">
        <f t="shared" si="165"/>
        <v>0</v>
      </c>
      <c r="BG151">
        <f t="shared" si="166"/>
        <v>0</v>
      </c>
      <c r="BH151">
        <f t="shared" si="167"/>
        <v>0</v>
      </c>
      <c r="BI151">
        <f t="shared" si="168"/>
        <v>0</v>
      </c>
      <c r="BJ151">
        <f t="shared" si="169"/>
        <v>0</v>
      </c>
      <c r="BK151">
        <f t="shared" si="170"/>
        <v>0</v>
      </c>
      <c r="BL151">
        <f t="shared" si="171"/>
        <v>0</v>
      </c>
      <c r="BM151">
        <f t="shared" si="172"/>
        <v>0</v>
      </c>
      <c r="BN151">
        <f t="shared" si="173"/>
        <v>0</v>
      </c>
      <c r="BO151">
        <f t="shared" si="174"/>
        <v>0</v>
      </c>
      <c r="BP151">
        <f t="shared" si="175"/>
        <v>0</v>
      </c>
      <c r="BQ151">
        <f t="shared" si="176"/>
        <v>0</v>
      </c>
      <c r="BR151">
        <f t="shared" si="177"/>
        <v>0</v>
      </c>
      <c r="BS151">
        <f t="shared" si="178"/>
        <v>0</v>
      </c>
      <c r="BT151">
        <f t="shared" si="179"/>
        <v>0</v>
      </c>
    </row>
    <row r="152" spans="1:72" x14ac:dyDescent="0.25">
      <c r="A152" t="str">
        <f>IF(TRIM(INDEX(games!$A:$A,ROW()))="","",TRIM(INDEX(games!$A:$A,ROW())))</f>
        <v>Commander Quest</v>
      </c>
      <c r="B152">
        <f>IF(OR($A152="",INDEX(games!$B:$B,ROW())=""),"",INDEX(games!$B:$B,ROW()))</f>
        <v>2025</v>
      </c>
      <c r="C152" t="str">
        <f>IF(OR($A152="",INDEX(games!$C:$C,ROW())=""),"",INDEX(games!$C:$C,ROW()))</f>
        <v>Deckbuilder</v>
      </c>
      <c r="D152">
        <f t="shared" si="120"/>
        <v>1</v>
      </c>
      <c r="E152">
        <f t="shared" si="121"/>
        <v>3</v>
      </c>
      <c r="F152">
        <f t="shared" si="122"/>
        <v>16</v>
      </c>
      <c r="G152" t="e">
        <f t="shared" si="123"/>
        <v>#N/A</v>
      </c>
      <c r="H152" t="e">
        <f t="shared" si="124"/>
        <v>#N/A</v>
      </c>
      <c r="I152" t="e">
        <f t="shared" si="125"/>
        <v>#N/A</v>
      </c>
      <c r="J152" t="e">
        <f t="shared" si="126"/>
        <v>#N/A</v>
      </c>
      <c r="K152">
        <f t="shared" si="127"/>
        <v>2025</v>
      </c>
      <c r="L152">
        <f t="shared" si="128"/>
        <v>3.3679999999999999</v>
      </c>
      <c r="M152" t="e">
        <f t="shared" si="129"/>
        <v>#N/A</v>
      </c>
      <c r="N152" t="e">
        <f t="shared" si="130"/>
        <v>#N/A</v>
      </c>
      <c r="O152">
        <f t="shared" si="131"/>
        <v>1.0001519999999999</v>
      </c>
      <c r="P152" t="str">
        <f>IF(OR($A152="",INDEX(games!$H:$H,ROW())=""),"",INDEX(games!$H:$H,ROW()))</f>
        <v/>
      </c>
      <c r="Q152" t="str">
        <f t="shared" si="132"/>
        <v/>
      </c>
      <c r="T152">
        <f t="shared" si="133"/>
        <v>2013</v>
      </c>
      <c r="U152">
        <f t="shared" si="134"/>
        <v>2026</v>
      </c>
      <c r="V152">
        <f t="shared" si="135"/>
        <v>13</v>
      </c>
      <c r="W152" t="str">
        <f>IF(TRIM(INDEX(connections!$A:$A,ROW()))="","",TRIM(INDEX(connections!$A:$A,ROW())))</f>
        <v>Risk of Rain</v>
      </c>
      <c r="X152" t="str">
        <f>IF($W152="","",TRIM(INDEX(connections!$B:$B,ROW())))</f>
        <v>Blood Dungeon</v>
      </c>
      <c r="Y152">
        <f t="shared" si="136"/>
        <v>687</v>
      </c>
      <c r="Z152">
        <f t="shared" si="137"/>
        <v>86</v>
      </c>
      <c r="AA152" t="str">
        <f t="shared" si="138"/>
        <v>Yes</v>
      </c>
      <c r="AB152" t="str">
        <f t="shared" si="139"/>
        <v>Yes</v>
      </c>
      <c r="AC152">
        <f t="shared" si="140"/>
        <v>1</v>
      </c>
      <c r="AD152">
        <f t="shared" si="141"/>
        <v>0</v>
      </c>
      <c r="AE152" t="str">
        <f t="shared" si="142"/>
        <v/>
      </c>
      <c r="AG152">
        <f t="shared" si="143"/>
        <v>1</v>
      </c>
      <c r="AH152" t="str">
        <f t="shared" si="144"/>
        <v/>
      </c>
      <c r="AI152" t="str">
        <f t="shared" si="145"/>
        <v/>
      </c>
      <c r="AJ152" t="str">
        <f t="shared" si="146"/>
        <v/>
      </c>
      <c r="AK152">
        <f t="shared" si="147"/>
        <v>1.0001519999999999</v>
      </c>
      <c r="AL152" t="str">
        <f>IF($A152="","",INDEX(games!$J:$J,ROW())&amp;"")</f>
        <v/>
      </c>
      <c r="AM152">
        <f>IF($A152="","",SUMPRODUCT($AO152:$BD152,'Map Analysis'!$AN$2^{0,1,2,3,4,5,6,7,8,9,10,11,12,13,14,15}))</f>
        <v>0</v>
      </c>
      <c r="AN152">
        <f t="shared" si="148"/>
        <v>1.52E-5</v>
      </c>
      <c r="AO152">
        <f t="shared" si="149"/>
        <v>0</v>
      </c>
      <c r="AP152">
        <f t="shared" si="150"/>
        <v>0</v>
      </c>
      <c r="AQ152">
        <f t="shared" si="151"/>
        <v>0</v>
      </c>
      <c r="AR152">
        <f t="shared" si="152"/>
        <v>0</v>
      </c>
      <c r="AS152">
        <f t="shared" si="153"/>
        <v>0</v>
      </c>
      <c r="AT152">
        <f t="shared" si="154"/>
        <v>0</v>
      </c>
      <c r="AU152">
        <f t="shared" si="155"/>
        <v>0</v>
      </c>
      <c r="AV152">
        <f t="shared" si="156"/>
        <v>0</v>
      </c>
      <c r="AW152">
        <f t="shared" si="157"/>
        <v>0</v>
      </c>
      <c r="AX152">
        <f t="shared" si="158"/>
        <v>0</v>
      </c>
      <c r="AY152">
        <f t="shared" si="159"/>
        <v>0</v>
      </c>
      <c r="AZ152">
        <f t="shared" si="160"/>
        <v>0</v>
      </c>
      <c r="BA152">
        <f t="shared" si="161"/>
        <v>0</v>
      </c>
      <c r="BB152">
        <f t="shared" si="162"/>
        <v>0</v>
      </c>
      <c r="BC152">
        <f t="shared" si="163"/>
        <v>0</v>
      </c>
      <c r="BD152">
        <f t="shared" si="164"/>
        <v>0</v>
      </c>
      <c r="BF152">
        <f t="shared" si="165"/>
        <v>0</v>
      </c>
      <c r="BG152">
        <f t="shared" si="166"/>
        <v>0</v>
      </c>
      <c r="BH152">
        <f t="shared" si="167"/>
        <v>0</v>
      </c>
      <c r="BI152">
        <f t="shared" si="168"/>
        <v>0</v>
      </c>
      <c r="BJ152">
        <f t="shared" si="169"/>
        <v>0</v>
      </c>
      <c r="BK152">
        <f t="shared" si="170"/>
        <v>0</v>
      </c>
      <c r="BL152">
        <f t="shared" si="171"/>
        <v>0</v>
      </c>
      <c r="BM152">
        <f t="shared" si="172"/>
        <v>0</v>
      </c>
      <c r="BN152">
        <f t="shared" si="173"/>
        <v>0</v>
      </c>
      <c r="BO152">
        <f t="shared" si="174"/>
        <v>0</v>
      </c>
      <c r="BP152">
        <f t="shared" si="175"/>
        <v>0</v>
      </c>
      <c r="BQ152">
        <f t="shared" si="176"/>
        <v>0</v>
      </c>
      <c r="BR152">
        <f t="shared" si="177"/>
        <v>0</v>
      </c>
      <c r="BS152">
        <f t="shared" si="178"/>
        <v>0</v>
      </c>
      <c r="BT152">
        <f t="shared" si="179"/>
        <v>0</v>
      </c>
    </row>
    <row r="153" spans="1:72" x14ac:dyDescent="0.25">
      <c r="A153" t="str">
        <f>IF(TRIM(INDEX(games!$A:$A,ROW()))="","",TRIM(INDEX(games!$A:$A,ROW())))</f>
        <v>Conan Chop Chop</v>
      </c>
      <c r="B153">
        <f>IF(OR($A153="",INDEX(games!$B:$B,ROW())=""),"",INDEX(games!$B:$B,ROW()))</f>
        <v>2022</v>
      </c>
      <c r="C153" t="str">
        <f>IF(OR($A153="",INDEX(games!$C:$C,ROW())=""),"",INDEX(games!$C:$C,ROW()))</f>
        <v>Action</v>
      </c>
      <c r="D153">
        <f t="shared" si="120"/>
        <v>1</v>
      </c>
      <c r="E153">
        <f t="shared" si="121"/>
        <v>1</v>
      </c>
      <c r="F153">
        <f t="shared" si="122"/>
        <v>17</v>
      </c>
      <c r="G153">
        <f t="shared" si="123"/>
        <v>2022</v>
      </c>
      <c r="H153">
        <f t="shared" si="124"/>
        <v>1.391</v>
      </c>
      <c r="I153" t="e">
        <f t="shared" si="125"/>
        <v>#N/A</v>
      </c>
      <c r="J153" t="e">
        <f t="shared" si="126"/>
        <v>#N/A</v>
      </c>
      <c r="K153" t="e">
        <f t="shared" si="127"/>
        <v>#N/A</v>
      </c>
      <c r="L153" t="e">
        <f t="shared" si="128"/>
        <v>#N/A</v>
      </c>
      <c r="M153" t="e">
        <f t="shared" si="129"/>
        <v>#N/A</v>
      </c>
      <c r="N153" t="e">
        <f t="shared" si="130"/>
        <v>#N/A</v>
      </c>
      <c r="O153">
        <f t="shared" si="131"/>
        <v>1.0001530000000001</v>
      </c>
      <c r="P153" t="str">
        <f>IF(OR($A153="",INDEX(games!$H:$H,ROW())=""),"",INDEX(games!$H:$H,ROW()))</f>
        <v>Yes</v>
      </c>
      <c r="Q153">
        <f t="shared" si="132"/>
        <v>1.0001530000000001</v>
      </c>
      <c r="T153">
        <f t="shared" si="133"/>
        <v>2008</v>
      </c>
      <c r="U153">
        <f t="shared" si="134"/>
        <v>2026</v>
      </c>
      <c r="V153">
        <f t="shared" si="135"/>
        <v>18</v>
      </c>
      <c r="W153" t="str">
        <f>IF(TRIM(INDEX(connections!$A:$A,ROW()))="","",TRIM(INDEX(connections!$A:$A,ROW())))</f>
        <v>Spelunky Classic</v>
      </c>
      <c r="X153" t="str">
        <f>IF($W153="","",TRIM(INDEX(connections!$B:$B,ROW())))</f>
        <v>Blood Dungeon</v>
      </c>
      <c r="Y153">
        <f t="shared" si="136"/>
        <v>801</v>
      </c>
      <c r="Z153">
        <f t="shared" si="137"/>
        <v>86</v>
      </c>
      <c r="AA153" t="str">
        <f t="shared" si="138"/>
        <v>Yes</v>
      </c>
      <c r="AB153" t="str">
        <f t="shared" si="139"/>
        <v>Yes</v>
      </c>
      <c r="AC153">
        <f t="shared" si="140"/>
        <v>1</v>
      </c>
      <c r="AD153">
        <f t="shared" si="141"/>
        <v>0</v>
      </c>
      <c r="AE153" t="str">
        <f t="shared" si="142"/>
        <v/>
      </c>
      <c r="AG153">
        <f t="shared" si="143"/>
        <v>1</v>
      </c>
      <c r="AH153" t="str">
        <f t="shared" si="144"/>
        <v>Yes</v>
      </c>
      <c r="AI153">
        <f t="shared" si="145"/>
        <v>1</v>
      </c>
      <c r="AJ153">
        <f t="shared" si="146"/>
        <v>1.0001530000000001</v>
      </c>
      <c r="AK153" t="str">
        <f t="shared" si="147"/>
        <v/>
      </c>
      <c r="AL153" t="str">
        <f>IF($A153="","",INDEX(games!$J:$J,ROW())&amp;"")</f>
        <v>https://store.steampowered.com/app/1061880/Conan_Chop_Chop/</v>
      </c>
      <c r="AM153">
        <f>IF($A153="","",SUMPRODUCT($AO153:$BD153,'Map Analysis'!$AN$2^{0,1,2,3,4,5,6,7,8,9,10,11,12,13,14,15}))</f>
        <v>0</v>
      </c>
      <c r="AN153">
        <f t="shared" si="148"/>
        <v>1.5299999999999999E-5</v>
      </c>
      <c r="AO153">
        <f t="shared" si="149"/>
        <v>0</v>
      </c>
      <c r="AP153">
        <f t="shared" si="150"/>
        <v>0</v>
      </c>
      <c r="AQ153">
        <f t="shared" si="151"/>
        <v>0</v>
      </c>
      <c r="AR153">
        <f t="shared" si="152"/>
        <v>0</v>
      </c>
      <c r="AS153">
        <f t="shared" si="153"/>
        <v>0</v>
      </c>
      <c r="AT153">
        <f t="shared" si="154"/>
        <v>0</v>
      </c>
      <c r="AU153">
        <f t="shared" si="155"/>
        <v>0</v>
      </c>
      <c r="AV153">
        <f t="shared" si="156"/>
        <v>0</v>
      </c>
      <c r="AW153">
        <f t="shared" si="157"/>
        <v>0</v>
      </c>
      <c r="AX153">
        <f t="shared" si="158"/>
        <v>0</v>
      </c>
      <c r="AY153">
        <f t="shared" si="159"/>
        <v>0</v>
      </c>
      <c r="AZ153">
        <f t="shared" si="160"/>
        <v>0</v>
      </c>
      <c r="BA153">
        <f t="shared" si="161"/>
        <v>0</v>
      </c>
      <c r="BB153">
        <f t="shared" si="162"/>
        <v>0</v>
      </c>
      <c r="BC153">
        <f t="shared" si="163"/>
        <v>0</v>
      </c>
      <c r="BD153">
        <f t="shared" si="164"/>
        <v>0</v>
      </c>
      <c r="BF153">
        <f t="shared" si="165"/>
        <v>0</v>
      </c>
      <c r="BG153">
        <f t="shared" si="166"/>
        <v>0</v>
      </c>
      <c r="BH153">
        <f t="shared" si="167"/>
        <v>0</v>
      </c>
      <c r="BI153">
        <f t="shared" si="168"/>
        <v>0</v>
      </c>
      <c r="BJ153">
        <f t="shared" si="169"/>
        <v>0</v>
      </c>
      <c r="BK153">
        <f t="shared" si="170"/>
        <v>0</v>
      </c>
      <c r="BL153">
        <f t="shared" si="171"/>
        <v>0</v>
      </c>
      <c r="BM153">
        <f t="shared" si="172"/>
        <v>0</v>
      </c>
      <c r="BN153">
        <f t="shared" si="173"/>
        <v>0</v>
      </c>
      <c r="BO153">
        <f t="shared" si="174"/>
        <v>0</v>
      </c>
      <c r="BP153">
        <f t="shared" si="175"/>
        <v>0</v>
      </c>
      <c r="BQ153">
        <f t="shared" si="176"/>
        <v>0</v>
      </c>
      <c r="BR153">
        <f t="shared" si="177"/>
        <v>0</v>
      </c>
      <c r="BS153">
        <f t="shared" si="178"/>
        <v>0</v>
      </c>
      <c r="BT153">
        <f t="shared" si="179"/>
        <v>0</v>
      </c>
    </row>
    <row r="154" spans="1:72" x14ac:dyDescent="0.25">
      <c r="A154" t="str">
        <f>IF(TRIM(INDEX(games!$A:$A,ROW()))="","",TRIM(INDEX(games!$A:$A,ROW())))</f>
        <v>Conquest Dark</v>
      </c>
      <c r="B154">
        <f>IF(OR($A154="",INDEX(games!$B:$B,ROW())=""),"",INDEX(games!$B:$B,ROW()))</f>
        <v>2025</v>
      </c>
      <c r="C154" t="str">
        <f>IF(OR($A154="",INDEX(games!$C:$C,ROW())=""),"",INDEX(games!$C:$C,ROW()))</f>
        <v>Action</v>
      </c>
      <c r="D154">
        <f t="shared" si="120"/>
        <v>1</v>
      </c>
      <c r="E154">
        <f t="shared" si="121"/>
        <v>1</v>
      </c>
      <c r="F154">
        <f t="shared" si="122"/>
        <v>18</v>
      </c>
      <c r="G154">
        <f t="shared" si="123"/>
        <v>2025</v>
      </c>
      <c r="H154">
        <f t="shared" si="124"/>
        <v>1.4139999999999999</v>
      </c>
      <c r="I154" t="e">
        <f t="shared" si="125"/>
        <v>#N/A</v>
      </c>
      <c r="J154" t="e">
        <f t="shared" si="126"/>
        <v>#N/A</v>
      </c>
      <c r="K154" t="e">
        <f t="shared" si="127"/>
        <v>#N/A</v>
      </c>
      <c r="L154" t="e">
        <f t="shared" si="128"/>
        <v>#N/A</v>
      </c>
      <c r="M154" t="e">
        <f t="shared" si="129"/>
        <v>#N/A</v>
      </c>
      <c r="N154" t="e">
        <f t="shared" si="130"/>
        <v>#N/A</v>
      </c>
      <c r="O154">
        <f t="shared" si="131"/>
        <v>1.000154</v>
      </c>
      <c r="P154" t="str">
        <f>IF(OR($A154="",INDEX(games!$H:$H,ROW())=""),"",INDEX(games!$H:$H,ROW()))</f>
        <v>Yes</v>
      </c>
      <c r="Q154">
        <f t="shared" si="132"/>
        <v>1.000154</v>
      </c>
      <c r="T154">
        <f t="shared" si="133"/>
        <v>2021</v>
      </c>
      <c r="U154">
        <f t="shared" si="134"/>
        <v>2026</v>
      </c>
      <c r="V154">
        <f t="shared" si="135"/>
        <v>5</v>
      </c>
      <c r="W154" t="str">
        <f>IF(TRIM(INDEX(connections!$A:$A,ROW()))="","",TRIM(INDEX(connections!$A:$A,ROW())))</f>
        <v>Vampire Survivors</v>
      </c>
      <c r="X154" t="str">
        <f>IF($W154="","",TRIM(INDEX(connections!$B:$B,ROW())))</f>
        <v>Blood Dungeon</v>
      </c>
      <c r="Y154">
        <f t="shared" si="136"/>
        <v>941</v>
      </c>
      <c r="Z154">
        <f t="shared" si="137"/>
        <v>86</v>
      </c>
      <c r="AA154" t="str">
        <f t="shared" si="138"/>
        <v>Yes</v>
      </c>
      <c r="AB154" t="str">
        <f t="shared" si="139"/>
        <v>Yes</v>
      </c>
      <c r="AC154">
        <f t="shared" si="140"/>
        <v>1</v>
      </c>
      <c r="AD154">
        <f t="shared" si="141"/>
        <v>0</v>
      </c>
      <c r="AE154" t="str">
        <f t="shared" si="142"/>
        <v/>
      </c>
      <c r="AG154">
        <f t="shared" si="143"/>
        <v>1</v>
      </c>
      <c r="AH154" t="str">
        <f t="shared" si="144"/>
        <v>Yes</v>
      </c>
      <c r="AI154">
        <f t="shared" si="145"/>
        <v>1</v>
      </c>
      <c r="AJ154">
        <f t="shared" si="146"/>
        <v>1.000154</v>
      </c>
      <c r="AK154" t="str">
        <f t="shared" si="147"/>
        <v/>
      </c>
      <c r="AL154" t="str">
        <f>IF($A154="","",INDEX(games!$J:$J,ROW())&amp;"")</f>
        <v>https://store.steampowered.com/app/3238670/Conquest_Dark/</v>
      </c>
      <c r="AM154">
        <f>IF($A154="","",SUMPRODUCT($AO154:$BD154,'Map Analysis'!$AN$2^{0,1,2,3,4,5,6,7,8,9,10,11,12,13,14,15}))</f>
        <v>0</v>
      </c>
      <c r="AN154">
        <f t="shared" si="148"/>
        <v>1.5400000000000002E-5</v>
      </c>
      <c r="AO154">
        <f t="shared" si="149"/>
        <v>0</v>
      </c>
      <c r="AP154">
        <f t="shared" si="150"/>
        <v>0</v>
      </c>
      <c r="AQ154">
        <f t="shared" si="151"/>
        <v>0</v>
      </c>
      <c r="AR154">
        <f t="shared" si="152"/>
        <v>0</v>
      </c>
      <c r="AS154">
        <f t="shared" si="153"/>
        <v>0</v>
      </c>
      <c r="AT154">
        <f t="shared" si="154"/>
        <v>0</v>
      </c>
      <c r="AU154">
        <f t="shared" si="155"/>
        <v>0</v>
      </c>
      <c r="AV154">
        <f t="shared" si="156"/>
        <v>0</v>
      </c>
      <c r="AW154">
        <f t="shared" si="157"/>
        <v>0</v>
      </c>
      <c r="AX154">
        <f t="shared" si="158"/>
        <v>0</v>
      </c>
      <c r="AY154">
        <f t="shared" si="159"/>
        <v>0</v>
      </c>
      <c r="AZ154">
        <f t="shared" si="160"/>
        <v>0</v>
      </c>
      <c r="BA154">
        <f t="shared" si="161"/>
        <v>0</v>
      </c>
      <c r="BB154">
        <f t="shared" si="162"/>
        <v>0</v>
      </c>
      <c r="BC154">
        <f t="shared" si="163"/>
        <v>0</v>
      </c>
      <c r="BD154">
        <f t="shared" si="164"/>
        <v>0</v>
      </c>
      <c r="BF154">
        <f t="shared" si="165"/>
        <v>0</v>
      </c>
      <c r="BG154">
        <f t="shared" si="166"/>
        <v>0</v>
      </c>
      <c r="BH154">
        <f t="shared" si="167"/>
        <v>0</v>
      </c>
      <c r="BI154">
        <f t="shared" si="168"/>
        <v>0</v>
      </c>
      <c r="BJ154">
        <f t="shared" si="169"/>
        <v>0</v>
      </c>
      <c r="BK154">
        <f t="shared" si="170"/>
        <v>0</v>
      </c>
      <c r="BL154">
        <f t="shared" si="171"/>
        <v>0</v>
      </c>
      <c r="BM154">
        <f t="shared" si="172"/>
        <v>0</v>
      </c>
      <c r="BN154">
        <f t="shared" si="173"/>
        <v>0</v>
      </c>
      <c r="BO154">
        <f t="shared" si="174"/>
        <v>0</v>
      </c>
      <c r="BP154">
        <f t="shared" si="175"/>
        <v>0</v>
      </c>
      <c r="BQ154">
        <f t="shared" si="176"/>
        <v>0</v>
      </c>
      <c r="BR154">
        <f t="shared" si="177"/>
        <v>0</v>
      </c>
      <c r="BS154">
        <f t="shared" si="178"/>
        <v>0</v>
      </c>
      <c r="BT154">
        <f t="shared" si="179"/>
        <v>0</v>
      </c>
    </row>
    <row r="155" spans="1:72" x14ac:dyDescent="0.25">
      <c r="A155" t="str">
        <f>IF(TRIM(INDEX(games!$A:$A,ROW()))="","",TRIM(INDEX(games!$A:$A,ROW())))</f>
        <v>Convoy</v>
      </c>
      <c r="B155">
        <f>IF(OR($A155="",INDEX(games!$B:$B,ROW())=""),"",INDEX(games!$B:$B,ROW()))</f>
        <v>2015</v>
      </c>
      <c r="C155" t="str">
        <f>IF(OR($A155="",INDEX(games!$C:$C,ROW())=""),"",INDEX(games!$C:$C,ROW()))</f>
        <v>Strategy</v>
      </c>
      <c r="D155">
        <f t="shared" si="120"/>
        <v>1</v>
      </c>
      <c r="E155">
        <f t="shared" si="121"/>
        <v>2</v>
      </c>
      <c r="F155">
        <f t="shared" si="122"/>
        <v>19</v>
      </c>
      <c r="G155" t="e">
        <f t="shared" si="123"/>
        <v>#N/A</v>
      </c>
      <c r="H155" t="e">
        <f t="shared" si="124"/>
        <v>#N/A</v>
      </c>
      <c r="I155">
        <f t="shared" si="125"/>
        <v>2015</v>
      </c>
      <c r="J155">
        <f t="shared" si="126"/>
        <v>2.4369999999999998</v>
      </c>
      <c r="K155" t="e">
        <f t="shared" si="127"/>
        <v>#N/A</v>
      </c>
      <c r="L155" t="e">
        <f t="shared" si="128"/>
        <v>#N/A</v>
      </c>
      <c r="M155" t="e">
        <f t="shared" si="129"/>
        <v>#N/A</v>
      </c>
      <c r="N155" t="e">
        <f t="shared" si="130"/>
        <v>#N/A</v>
      </c>
      <c r="O155">
        <f t="shared" si="131"/>
        <v>1.0001549999999999</v>
      </c>
      <c r="P155" t="str">
        <f>IF(OR($A155="",INDEX(games!$H:$H,ROW())=""),"",INDEX(games!$H:$H,ROW()))</f>
        <v>Yes</v>
      </c>
      <c r="Q155">
        <f t="shared" si="132"/>
        <v>1.0001549999999999</v>
      </c>
      <c r="T155">
        <f t="shared" si="133"/>
        <v>2020</v>
      </c>
      <c r="U155">
        <f t="shared" si="134"/>
        <v>2026</v>
      </c>
      <c r="V155">
        <f t="shared" si="135"/>
        <v>6</v>
      </c>
      <c r="W155" t="str">
        <f>IF(TRIM(INDEX(connections!$A:$A,ROW()))="","",TRIM(INDEX(connections!$A:$A,ROW())))</f>
        <v>Post Void</v>
      </c>
      <c r="X155" t="str">
        <f>IF($W155="","",TRIM(INDEX(connections!$B:$B,ROW())))</f>
        <v>Blood Vial</v>
      </c>
      <c r="Y155">
        <f t="shared" si="136"/>
        <v>645</v>
      </c>
      <c r="Z155">
        <f t="shared" si="137"/>
        <v>87</v>
      </c>
      <c r="AA155" t="str">
        <f t="shared" si="138"/>
        <v>Yes</v>
      </c>
      <c r="AB155" t="str">
        <f t="shared" si="139"/>
        <v/>
      </c>
      <c r="AC155" t="str">
        <f t="shared" si="140"/>
        <v/>
      </c>
      <c r="AD155">
        <f t="shared" si="141"/>
        <v>0</v>
      </c>
      <c r="AE155" t="str">
        <f t="shared" si="142"/>
        <v/>
      </c>
      <c r="AG155">
        <f t="shared" si="143"/>
        <v>1</v>
      </c>
      <c r="AH155" t="str">
        <f t="shared" si="144"/>
        <v>Yes</v>
      </c>
      <c r="AI155">
        <f t="shared" si="145"/>
        <v>1</v>
      </c>
      <c r="AJ155">
        <f t="shared" si="146"/>
        <v>1.0001549999999999</v>
      </c>
      <c r="AK155" t="str">
        <f t="shared" si="147"/>
        <v/>
      </c>
      <c r="AL155" t="str">
        <f>IF($A155="","",INDEX(games!$J:$J,ROW())&amp;"")</f>
        <v>https://store.steampowered.com/app/318230/Convoy/</v>
      </c>
      <c r="AM155">
        <f>IF($A155="","",SUMPRODUCT($AO155:$BD155,'Map Analysis'!$AN$2^{0,1,2,3,4,5,6,7,8,9,10,11,12,13,14,15}))</f>
        <v>0</v>
      </c>
      <c r="AN155">
        <f t="shared" si="148"/>
        <v>1.5500000000000001E-5</v>
      </c>
      <c r="AO155">
        <f t="shared" si="149"/>
        <v>0</v>
      </c>
      <c r="AP155">
        <f t="shared" si="150"/>
        <v>0</v>
      </c>
      <c r="AQ155">
        <f t="shared" si="151"/>
        <v>0</v>
      </c>
      <c r="AR155">
        <f t="shared" si="152"/>
        <v>0</v>
      </c>
      <c r="AS155">
        <f t="shared" si="153"/>
        <v>0</v>
      </c>
      <c r="AT155">
        <f t="shared" si="154"/>
        <v>0</v>
      </c>
      <c r="AU155">
        <f t="shared" si="155"/>
        <v>0</v>
      </c>
      <c r="AV155">
        <f t="shared" si="156"/>
        <v>0</v>
      </c>
      <c r="AW155">
        <f t="shared" si="157"/>
        <v>0</v>
      </c>
      <c r="AX155">
        <f t="shared" si="158"/>
        <v>0</v>
      </c>
      <c r="AY155">
        <f t="shared" si="159"/>
        <v>0</v>
      </c>
      <c r="AZ155">
        <f t="shared" si="160"/>
        <v>0</v>
      </c>
      <c r="BA155">
        <f t="shared" si="161"/>
        <v>0</v>
      </c>
      <c r="BB155">
        <f t="shared" si="162"/>
        <v>0</v>
      </c>
      <c r="BC155">
        <f t="shared" si="163"/>
        <v>0</v>
      </c>
      <c r="BD155">
        <f t="shared" si="164"/>
        <v>0</v>
      </c>
      <c r="BF155">
        <f t="shared" si="165"/>
        <v>0</v>
      </c>
      <c r="BG155">
        <f t="shared" si="166"/>
        <v>0</v>
      </c>
      <c r="BH155">
        <f t="shared" si="167"/>
        <v>0</v>
      </c>
      <c r="BI155">
        <f t="shared" si="168"/>
        <v>0</v>
      </c>
      <c r="BJ155">
        <f t="shared" si="169"/>
        <v>0</v>
      </c>
      <c r="BK155">
        <f t="shared" si="170"/>
        <v>0</v>
      </c>
      <c r="BL155">
        <f t="shared" si="171"/>
        <v>0</v>
      </c>
      <c r="BM155">
        <f t="shared" si="172"/>
        <v>0</v>
      </c>
      <c r="BN155">
        <f t="shared" si="173"/>
        <v>0</v>
      </c>
      <c r="BO155">
        <f t="shared" si="174"/>
        <v>0</v>
      </c>
      <c r="BP155">
        <f t="shared" si="175"/>
        <v>0</v>
      </c>
      <c r="BQ155">
        <f t="shared" si="176"/>
        <v>0</v>
      </c>
      <c r="BR155">
        <f t="shared" si="177"/>
        <v>0</v>
      </c>
      <c r="BS155">
        <f t="shared" si="178"/>
        <v>0</v>
      </c>
      <c r="BT155">
        <f t="shared" si="179"/>
        <v>0</v>
      </c>
    </row>
    <row r="156" spans="1:72" x14ac:dyDescent="0.25">
      <c r="A156" t="str">
        <f>IF(TRIM(INDEX(games!$A:$A,ROW()))="","",TRIM(INDEX(games!$A:$A,ROW())))</f>
        <v>Core Defense</v>
      </c>
      <c r="B156">
        <f>IF(OR($A156="",INDEX(games!$B:$B,ROW())=""),"",INDEX(games!$B:$B,ROW()))</f>
        <v>2020</v>
      </c>
      <c r="C156" t="str">
        <f>IF(OR($A156="",INDEX(games!$C:$C,ROW())=""),"",INDEX(games!$C:$C,ROW()))</f>
        <v>Strategy</v>
      </c>
      <c r="D156">
        <f t="shared" si="120"/>
        <v>2</v>
      </c>
      <c r="E156">
        <f t="shared" si="121"/>
        <v>2</v>
      </c>
      <c r="F156">
        <f t="shared" si="122"/>
        <v>20</v>
      </c>
      <c r="G156" t="e">
        <f t="shared" si="123"/>
        <v>#N/A</v>
      </c>
      <c r="H156" t="e">
        <f t="shared" si="124"/>
        <v>#N/A</v>
      </c>
      <c r="I156">
        <f t="shared" si="125"/>
        <v>2020</v>
      </c>
      <c r="J156">
        <f t="shared" si="126"/>
        <v>2.46</v>
      </c>
      <c r="K156" t="e">
        <f t="shared" si="127"/>
        <v>#N/A</v>
      </c>
      <c r="L156" t="e">
        <f t="shared" si="128"/>
        <v>#N/A</v>
      </c>
      <c r="M156" t="e">
        <f t="shared" si="129"/>
        <v>#N/A</v>
      </c>
      <c r="N156" t="e">
        <f t="shared" si="130"/>
        <v>#N/A</v>
      </c>
      <c r="O156">
        <f t="shared" si="131"/>
        <v>2.000156</v>
      </c>
      <c r="P156" t="str">
        <f>IF(OR($A156="",INDEX(games!$H:$H,ROW())=""),"",INDEX(games!$H:$H,ROW()))</f>
        <v>Yes</v>
      </c>
      <c r="Q156">
        <f t="shared" si="132"/>
        <v>2.000156</v>
      </c>
      <c r="T156">
        <f t="shared" si="133"/>
        <v>2019</v>
      </c>
      <c r="U156">
        <f t="shared" si="134"/>
        <v>2023</v>
      </c>
      <c r="V156">
        <f t="shared" si="135"/>
        <v>4</v>
      </c>
      <c r="W156" t="str">
        <f>IF(TRIM(INDEX(connections!$A:$A,ROW()))="","",TRIM(INDEX(connections!$A:$A,ROW())))</f>
        <v>Hades</v>
      </c>
      <c r="X156" t="str">
        <f>IF($W156="","",TRIM(INDEX(connections!$B:$B,ROW())))</f>
        <v>BloodDome99</v>
      </c>
      <c r="Y156">
        <f t="shared" si="136"/>
        <v>375</v>
      </c>
      <c r="Z156">
        <f t="shared" si="137"/>
        <v>88</v>
      </c>
      <c r="AA156" t="str">
        <f t="shared" si="138"/>
        <v>Yes</v>
      </c>
      <c r="AB156" t="str">
        <f t="shared" si="139"/>
        <v/>
      </c>
      <c r="AC156" t="str">
        <f t="shared" si="140"/>
        <v/>
      </c>
      <c r="AD156">
        <f t="shared" si="141"/>
        <v>0</v>
      </c>
      <c r="AE156" t="str">
        <f t="shared" si="142"/>
        <v/>
      </c>
      <c r="AG156">
        <f t="shared" si="143"/>
        <v>2</v>
      </c>
      <c r="AH156" t="str">
        <f t="shared" si="144"/>
        <v>Yes</v>
      </c>
      <c r="AI156">
        <f t="shared" si="145"/>
        <v>2</v>
      </c>
      <c r="AJ156">
        <f t="shared" si="146"/>
        <v>2.000156</v>
      </c>
      <c r="AK156" t="str">
        <f t="shared" si="147"/>
        <v/>
      </c>
      <c r="AL156" t="str">
        <f>IF($A156="","",INDEX(games!$J:$J,ROW())&amp;"")</f>
        <v>https://store.steampowered.com/app/1203360/Core_Defense/</v>
      </c>
      <c r="AM156">
        <f>IF($A156="","",SUMPRODUCT($AO156:$BD156,'Map Analysis'!$AN$2^{0,1,2,3,4,5,6,7,8,9,10,11,12,13,14,15}))</f>
        <v>1</v>
      </c>
      <c r="AN156">
        <f t="shared" si="148"/>
        <v>1.0000156</v>
      </c>
      <c r="AO156">
        <f t="shared" si="149"/>
        <v>1</v>
      </c>
      <c r="AP156">
        <f t="shared" si="150"/>
        <v>0</v>
      </c>
      <c r="AQ156">
        <f t="shared" si="151"/>
        <v>0</v>
      </c>
      <c r="AR156">
        <f t="shared" si="152"/>
        <v>0</v>
      </c>
      <c r="AS156">
        <f t="shared" si="153"/>
        <v>0</v>
      </c>
      <c r="AT156">
        <f t="shared" si="154"/>
        <v>0</v>
      </c>
      <c r="AU156">
        <f t="shared" si="155"/>
        <v>0</v>
      </c>
      <c r="AV156">
        <f t="shared" si="156"/>
        <v>0</v>
      </c>
      <c r="AW156">
        <f t="shared" si="157"/>
        <v>0</v>
      </c>
      <c r="AX156">
        <f t="shared" si="158"/>
        <v>0</v>
      </c>
      <c r="AY156">
        <f t="shared" si="159"/>
        <v>0</v>
      </c>
      <c r="AZ156">
        <f t="shared" si="160"/>
        <v>0</v>
      </c>
      <c r="BA156">
        <f t="shared" si="161"/>
        <v>0</v>
      </c>
      <c r="BB156">
        <f t="shared" si="162"/>
        <v>0</v>
      </c>
      <c r="BC156">
        <f t="shared" si="163"/>
        <v>0</v>
      </c>
      <c r="BD156">
        <f t="shared" si="164"/>
        <v>0</v>
      </c>
      <c r="BF156">
        <f t="shared" si="165"/>
        <v>0</v>
      </c>
      <c r="BG156">
        <f t="shared" si="166"/>
        <v>0</v>
      </c>
      <c r="BH156">
        <f t="shared" si="167"/>
        <v>0</v>
      </c>
      <c r="BI156">
        <f t="shared" si="168"/>
        <v>0</v>
      </c>
      <c r="BJ156">
        <f t="shared" si="169"/>
        <v>0</v>
      </c>
      <c r="BK156">
        <f t="shared" si="170"/>
        <v>0</v>
      </c>
      <c r="BL156">
        <f t="shared" si="171"/>
        <v>0</v>
      </c>
      <c r="BM156">
        <f t="shared" si="172"/>
        <v>0</v>
      </c>
      <c r="BN156">
        <f t="shared" si="173"/>
        <v>0</v>
      </c>
      <c r="BO156">
        <f t="shared" si="174"/>
        <v>0</v>
      </c>
      <c r="BP156">
        <f t="shared" si="175"/>
        <v>0</v>
      </c>
      <c r="BQ156">
        <f t="shared" si="176"/>
        <v>0</v>
      </c>
      <c r="BR156">
        <f t="shared" si="177"/>
        <v>0</v>
      </c>
      <c r="BS156">
        <f t="shared" si="178"/>
        <v>0</v>
      </c>
      <c r="BT156">
        <f t="shared" si="179"/>
        <v>0</v>
      </c>
    </row>
    <row r="157" spans="1:72" x14ac:dyDescent="0.25">
      <c r="A157" t="str">
        <f>IF(TRIM(INDEX(games!$A:$A,ROW()))="","",TRIM(INDEX(games!$A:$A,ROW())))</f>
        <v>Corebreaker</v>
      </c>
      <c r="B157">
        <f>IF(OR($A157="",INDEX(games!$B:$B,ROW())=""),"",INDEX(games!$B:$B,ROW()))</f>
        <v>2026</v>
      </c>
      <c r="C157" t="str">
        <f>IF(OR($A157="",INDEX(games!$C:$C,ROW())=""),"",INDEX(games!$C:$C,ROW()))</f>
        <v>Action</v>
      </c>
      <c r="D157">
        <f t="shared" si="120"/>
        <v>2</v>
      </c>
      <c r="E157">
        <f t="shared" si="121"/>
        <v>1</v>
      </c>
      <c r="F157">
        <f t="shared" si="122"/>
        <v>21</v>
      </c>
      <c r="G157">
        <f t="shared" si="123"/>
        <v>2026</v>
      </c>
      <c r="H157">
        <f t="shared" si="124"/>
        <v>1.4830000000000001</v>
      </c>
      <c r="I157" t="e">
        <f t="shared" si="125"/>
        <v>#N/A</v>
      </c>
      <c r="J157" t="e">
        <f t="shared" si="126"/>
        <v>#N/A</v>
      </c>
      <c r="K157" t="e">
        <f t="shared" si="127"/>
        <v>#N/A</v>
      </c>
      <c r="L157" t="e">
        <f t="shared" si="128"/>
        <v>#N/A</v>
      </c>
      <c r="M157" t="e">
        <f t="shared" si="129"/>
        <v>#N/A</v>
      </c>
      <c r="N157" t="e">
        <f t="shared" si="130"/>
        <v>#N/A</v>
      </c>
      <c r="O157">
        <f t="shared" si="131"/>
        <v>2.0001570000000002</v>
      </c>
      <c r="P157" t="str">
        <f>IF(OR($A157="",INDEX(games!$H:$H,ROW())=""),"",INDEX(games!$H:$H,ROW()))</f>
        <v/>
      </c>
      <c r="Q157" t="str">
        <f t="shared" si="132"/>
        <v/>
      </c>
      <c r="T157">
        <f t="shared" si="133"/>
        <v>2021</v>
      </c>
      <c r="U157">
        <f t="shared" si="134"/>
        <v>2023</v>
      </c>
      <c r="V157">
        <f t="shared" si="135"/>
        <v>2</v>
      </c>
      <c r="W157" t="str">
        <f>IF(TRIM(INDEX(connections!$A:$A,ROW()))="","",TRIM(INDEX(connections!$A:$A,ROW())))</f>
        <v>Vampire Survivors</v>
      </c>
      <c r="X157" t="str">
        <f>IF($W157="","",TRIM(INDEX(connections!$B:$B,ROW())))</f>
        <v>BloodDome99</v>
      </c>
      <c r="Y157">
        <f t="shared" si="136"/>
        <v>941</v>
      </c>
      <c r="Z157">
        <f t="shared" si="137"/>
        <v>88</v>
      </c>
      <c r="AA157" t="str">
        <f t="shared" si="138"/>
        <v>Yes</v>
      </c>
      <c r="AB157" t="str">
        <f t="shared" si="139"/>
        <v/>
      </c>
      <c r="AC157" t="str">
        <f t="shared" si="140"/>
        <v/>
      </c>
      <c r="AD157">
        <f t="shared" si="141"/>
        <v>0</v>
      </c>
      <c r="AE157" t="str">
        <f t="shared" si="142"/>
        <v/>
      </c>
      <c r="AG157">
        <f t="shared" si="143"/>
        <v>2</v>
      </c>
      <c r="AH157" t="str">
        <f t="shared" si="144"/>
        <v/>
      </c>
      <c r="AI157" t="str">
        <f t="shared" si="145"/>
        <v/>
      </c>
      <c r="AJ157" t="str">
        <f t="shared" si="146"/>
        <v/>
      </c>
      <c r="AK157">
        <f t="shared" si="147"/>
        <v>2.0001570000000002</v>
      </c>
      <c r="AL157" t="str">
        <f>IF($A157="","",INDEX(games!$J:$J,ROW())&amp;"")</f>
        <v>https://store.steampowered.com/app/2190920/Corebreaker/</v>
      </c>
      <c r="AM157">
        <f>IF($A157="","",SUMPRODUCT($AO157:$BD157,'Map Analysis'!$AN$2^{0,1,2,3,4,5,6,7,8,9,10,11,12,13,14,15}))</f>
        <v>0</v>
      </c>
      <c r="AN157">
        <f t="shared" si="148"/>
        <v>1.5699999999999999E-5</v>
      </c>
      <c r="AO157">
        <f t="shared" si="149"/>
        <v>0</v>
      </c>
      <c r="AP157">
        <f t="shared" si="150"/>
        <v>0</v>
      </c>
      <c r="AQ157">
        <f t="shared" si="151"/>
        <v>0</v>
      </c>
      <c r="AR157">
        <f t="shared" si="152"/>
        <v>0</v>
      </c>
      <c r="AS157">
        <f t="shared" si="153"/>
        <v>0</v>
      </c>
      <c r="AT157">
        <f t="shared" si="154"/>
        <v>0</v>
      </c>
      <c r="AU157">
        <f t="shared" si="155"/>
        <v>0</v>
      </c>
      <c r="AV157">
        <f t="shared" si="156"/>
        <v>0</v>
      </c>
      <c r="AW157">
        <f t="shared" si="157"/>
        <v>0</v>
      </c>
      <c r="AX157">
        <f t="shared" si="158"/>
        <v>0</v>
      </c>
      <c r="AY157">
        <f t="shared" si="159"/>
        <v>0</v>
      </c>
      <c r="AZ157">
        <f t="shared" si="160"/>
        <v>0</v>
      </c>
      <c r="BA157">
        <f t="shared" si="161"/>
        <v>0</v>
      </c>
      <c r="BB157">
        <f t="shared" si="162"/>
        <v>0</v>
      </c>
      <c r="BC157">
        <f t="shared" si="163"/>
        <v>0</v>
      </c>
      <c r="BD157">
        <f t="shared" si="164"/>
        <v>0</v>
      </c>
      <c r="BF157">
        <f t="shared" si="165"/>
        <v>0</v>
      </c>
      <c r="BG157">
        <f t="shared" si="166"/>
        <v>0</v>
      </c>
      <c r="BH157">
        <f t="shared" si="167"/>
        <v>0</v>
      </c>
      <c r="BI157">
        <f t="shared" si="168"/>
        <v>0</v>
      </c>
      <c r="BJ157">
        <f t="shared" si="169"/>
        <v>0</v>
      </c>
      <c r="BK157">
        <f t="shared" si="170"/>
        <v>0</v>
      </c>
      <c r="BL157">
        <f t="shared" si="171"/>
        <v>0</v>
      </c>
      <c r="BM157">
        <f t="shared" si="172"/>
        <v>0</v>
      </c>
      <c r="BN157">
        <f t="shared" si="173"/>
        <v>0</v>
      </c>
      <c r="BO157">
        <f t="shared" si="174"/>
        <v>0</v>
      </c>
      <c r="BP157">
        <f t="shared" si="175"/>
        <v>0</v>
      </c>
      <c r="BQ157">
        <f t="shared" si="176"/>
        <v>0</v>
      </c>
      <c r="BR157">
        <f t="shared" si="177"/>
        <v>0</v>
      </c>
      <c r="BS157">
        <f t="shared" si="178"/>
        <v>0</v>
      </c>
      <c r="BT157">
        <f t="shared" si="179"/>
        <v>0</v>
      </c>
    </row>
    <row r="158" spans="1:72" x14ac:dyDescent="0.25">
      <c r="A158" t="str">
        <f>IF(TRIM(INDEX(games!$A:$A,ROW()))="","",TRIM(INDEX(games!$A:$A,ROW())))</f>
        <v>Corpse Keeper</v>
      </c>
      <c r="B158">
        <f>IF(OR($A158="",INDEX(games!$B:$B,ROW())=""),"",INDEX(games!$B:$B,ROW()))</f>
        <v>2023</v>
      </c>
      <c r="C158" t="str">
        <f>IF(OR($A158="",INDEX(games!$C:$C,ROW())=""),"",INDEX(games!$C:$C,ROW()))</f>
        <v>Action</v>
      </c>
      <c r="D158">
        <f t="shared" si="120"/>
        <v>1</v>
      </c>
      <c r="E158">
        <f t="shared" si="121"/>
        <v>1</v>
      </c>
      <c r="F158">
        <f t="shared" si="122"/>
        <v>22</v>
      </c>
      <c r="G158">
        <f t="shared" si="123"/>
        <v>2023</v>
      </c>
      <c r="H158">
        <f t="shared" si="124"/>
        <v>1.506</v>
      </c>
      <c r="I158" t="e">
        <f t="shared" si="125"/>
        <v>#N/A</v>
      </c>
      <c r="J158" t="e">
        <f t="shared" si="126"/>
        <v>#N/A</v>
      </c>
      <c r="K158" t="e">
        <f t="shared" si="127"/>
        <v>#N/A</v>
      </c>
      <c r="L158" t="e">
        <f t="shared" si="128"/>
        <v>#N/A</v>
      </c>
      <c r="M158" t="e">
        <f t="shared" si="129"/>
        <v>#N/A</v>
      </c>
      <c r="N158" t="e">
        <f t="shared" si="130"/>
        <v>#N/A</v>
      </c>
      <c r="O158">
        <f t="shared" si="131"/>
        <v>1.0001580000000001</v>
      </c>
      <c r="P158" t="str">
        <f>IF(OR($A158="",INDEX(games!$H:$H,ROW())=""),"",INDEX(games!$H:$H,ROW()))</f>
        <v>Yes</v>
      </c>
      <c r="Q158">
        <f t="shared" si="132"/>
        <v>1.0001580000000001</v>
      </c>
      <c r="T158">
        <f t="shared" si="133"/>
        <v>2021</v>
      </c>
      <c r="U158">
        <f t="shared" si="134"/>
        <v>2024</v>
      </c>
      <c r="V158">
        <f t="shared" si="135"/>
        <v>3</v>
      </c>
      <c r="W158" t="str">
        <f>IF(TRIM(INDEX(connections!$A:$A,ROW()))="","",TRIM(INDEX(connections!$A:$A,ROW())))</f>
        <v>Vampire Survivors</v>
      </c>
      <c r="X158" t="str">
        <f>IF($W158="","",TRIM(INDEX(connections!$B:$B,ROW())))</f>
        <v>Bloodshed</v>
      </c>
      <c r="Y158">
        <f t="shared" si="136"/>
        <v>941</v>
      </c>
      <c r="Z158">
        <f t="shared" si="137"/>
        <v>90</v>
      </c>
      <c r="AA158" t="str">
        <f t="shared" si="138"/>
        <v>Yes</v>
      </c>
      <c r="AB158" t="str">
        <f t="shared" si="139"/>
        <v>Yes</v>
      </c>
      <c r="AC158">
        <f t="shared" si="140"/>
        <v>1</v>
      </c>
      <c r="AD158">
        <f t="shared" si="141"/>
        <v>0</v>
      </c>
      <c r="AE158" t="str">
        <f t="shared" si="142"/>
        <v/>
      </c>
      <c r="AG158">
        <f t="shared" si="143"/>
        <v>1</v>
      </c>
      <c r="AH158" t="str">
        <f t="shared" si="144"/>
        <v>Yes</v>
      </c>
      <c r="AI158">
        <f t="shared" si="145"/>
        <v>1</v>
      </c>
      <c r="AJ158">
        <f t="shared" si="146"/>
        <v>1.0001580000000001</v>
      </c>
      <c r="AK158" t="str">
        <f t="shared" si="147"/>
        <v/>
      </c>
      <c r="AL158" t="str">
        <f>IF($A158="","",INDEX(games!$J:$J,ROW())&amp;"")</f>
        <v>https://store.steampowered.com/app/1601740/Corpse_Keeper/</v>
      </c>
      <c r="AM158">
        <f>IF($A158="","",SUMPRODUCT($AO158:$BD158,'Map Analysis'!$AN$2^{0,1,2,3,4,5,6,7,8,9,10,11,12,13,14,15}))</f>
        <v>0</v>
      </c>
      <c r="AN158">
        <f t="shared" si="148"/>
        <v>1.5800000000000001E-5</v>
      </c>
      <c r="AO158">
        <f t="shared" si="149"/>
        <v>0</v>
      </c>
      <c r="AP158">
        <f t="shared" si="150"/>
        <v>0</v>
      </c>
      <c r="AQ158">
        <f t="shared" si="151"/>
        <v>0</v>
      </c>
      <c r="AR158">
        <f t="shared" si="152"/>
        <v>0</v>
      </c>
      <c r="AS158">
        <f t="shared" si="153"/>
        <v>0</v>
      </c>
      <c r="AT158">
        <f t="shared" si="154"/>
        <v>0</v>
      </c>
      <c r="AU158">
        <f t="shared" si="155"/>
        <v>0</v>
      </c>
      <c r="AV158">
        <f t="shared" si="156"/>
        <v>0</v>
      </c>
      <c r="AW158">
        <f t="shared" si="157"/>
        <v>0</v>
      </c>
      <c r="AX158">
        <f t="shared" si="158"/>
        <v>0</v>
      </c>
      <c r="AY158">
        <f t="shared" si="159"/>
        <v>0</v>
      </c>
      <c r="AZ158">
        <f t="shared" si="160"/>
        <v>0</v>
      </c>
      <c r="BA158">
        <f t="shared" si="161"/>
        <v>0</v>
      </c>
      <c r="BB158">
        <f t="shared" si="162"/>
        <v>0</v>
      </c>
      <c r="BC158">
        <f t="shared" si="163"/>
        <v>0</v>
      </c>
      <c r="BD158">
        <f t="shared" si="164"/>
        <v>0</v>
      </c>
      <c r="BF158">
        <f t="shared" si="165"/>
        <v>0</v>
      </c>
      <c r="BG158">
        <f t="shared" si="166"/>
        <v>0</v>
      </c>
      <c r="BH158">
        <f t="shared" si="167"/>
        <v>0</v>
      </c>
      <c r="BI158">
        <f t="shared" si="168"/>
        <v>0</v>
      </c>
      <c r="BJ158">
        <f t="shared" si="169"/>
        <v>0</v>
      </c>
      <c r="BK158">
        <f t="shared" si="170"/>
        <v>0</v>
      </c>
      <c r="BL158">
        <f t="shared" si="171"/>
        <v>0</v>
      </c>
      <c r="BM158">
        <f t="shared" si="172"/>
        <v>0</v>
      </c>
      <c r="BN158">
        <f t="shared" si="173"/>
        <v>0</v>
      </c>
      <c r="BO158">
        <f t="shared" si="174"/>
        <v>0</v>
      </c>
      <c r="BP158">
        <f t="shared" si="175"/>
        <v>0</v>
      </c>
      <c r="BQ158">
        <f t="shared" si="176"/>
        <v>0</v>
      </c>
      <c r="BR158">
        <f t="shared" si="177"/>
        <v>0</v>
      </c>
      <c r="BS158">
        <f t="shared" si="178"/>
        <v>0</v>
      </c>
      <c r="BT158">
        <f t="shared" si="179"/>
        <v>0</v>
      </c>
    </row>
    <row r="159" spans="1:72" x14ac:dyDescent="0.25">
      <c r="A159" t="str">
        <f>IF(TRIM(INDEX(games!$A:$A,ROW()))="","",TRIM(INDEX(games!$A:$A,ROW())))</f>
        <v>Crab Champions</v>
      </c>
      <c r="B159">
        <f>IF(OR($A159="",INDEX(games!$B:$B,ROW())=""),"",INDEX(games!$B:$B,ROW()))</f>
        <v>2023</v>
      </c>
      <c r="C159" t="str">
        <f>IF(OR($A159="",INDEX(games!$C:$C,ROW())=""),"",INDEX(games!$C:$C,ROW()))</f>
        <v>Action</v>
      </c>
      <c r="D159">
        <f t="shared" si="120"/>
        <v>9</v>
      </c>
      <c r="E159">
        <f t="shared" si="121"/>
        <v>1</v>
      </c>
      <c r="F159">
        <f t="shared" si="122"/>
        <v>23</v>
      </c>
      <c r="G159">
        <f t="shared" si="123"/>
        <v>2023</v>
      </c>
      <c r="H159">
        <f t="shared" si="124"/>
        <v>1.5289999999999999</v>
      </c>
      <c r="I159" t="e">
        <f t="shared" si="125"/>
        <v>#N/A</v>
      </c>
      <c r="J159" t="e">
        <f t="shared" si="126"/>
        <v>#N/A</v>
      </c>
      <c r="K159" t="e">
        <f t="shared" si="127"/>
        <v>#N/A</v>
      </c>
      <c r="L159" t="e">
        <f t="shared" si="128"/>
        <v>#N/A</v>
      </c>
      <c r="M159" t="e">
        <f t="shared" si="129"/>
        <v>#N/A</v>
      </c>
      <c r="N159" t="e">
        <f t="shared" si="130"/>
        <v>#N/A</v>
      </c>
      <c r="O159">
        <f t="shared" si="131"/>
        <v>9.000159</v>
      </c>
      <c r="P159" t="str">
        <f>IF(OR($A159="",INDEX(games!$H:$H,ROW())=""),"",INDEX(games!$H:$H,ROW()))</f>
        <v>Yes</v>
      </c>
      <c r="Q159">
        <f t="shared" si="132"/>
        <v>9.000159</v>
      </c>
      <c r="T159">
        <f t="shared" si="133"/>
        <v>2019</v>
      </c>
      <c r="U159">
        <f t="shared" si="134"/>
        <v>2022</v>
      </c>
      <c r="V159">
        <f t="shared" si="135"/>
        <v>3</v>
      </c>
      <c r="W159" t="str">
        <f>IF(TRIM(INDEX(connections!$A:$A,ROW()))="","",TRIM(INDEX(connections!$A:$A,ROW())))</f>
        <v>Spirits Abyss</v>
      </c>
      <c r="X159" t="str">
        <f>IF($W159="","",TRIM(INDEX(connections!$B:$B,ROW())))</f>
        <v>Boneraiser Minions</v>
      </c>
      <c r="Y159">
        <f t="shared" si="136"/>
        <v>806</v>
      </c>
      <c r="Z159">
        <f t="shared" si="137"/>
        <v>93</v>
      </c>
      <c r="AA159" t="str">
        <f t="shared" si="138"/>
        <v>Yes</v>
      </c>
      <c r="AB159" t="str">
        <f t="shared" si="139"/>
        <v>Yes</v>
      </c>
      <c r="AC159">
        <f t="shared" si="140"/>
        <v>1</v>
      </c>
      <c r="AD159">
        <f t="shared" si="141"/>
        <v>0</v>
      </c>
      <c r="AE159" t="str">
        <f t="shared" si="142"/>
        <v/>
      </c>
      <c r="AG159">
        <f t="shared" si="143"/>
        <v>7</v>
      </c>
      <c r="AH159" t="str">
        <f t="shared" si="144"/>
        <v>Yes</v>
      </c>
      <c r="AI159">
        <f t="shared" si="145"/>
        <v>7</v>
      </c>
      <c r="AJ159">
        <f t="shared" si="146"/>
        <v>7.000159</v>
      </c>
      <c r="AK159" t="str">
        <f t="shared" si="147"/>
        <v/>
      </c>
      <c r="AL159" t="str">
        <f>IF($A159="","",INDEX(games!$J:$J,ROW())&amp;"")</f>
        <v>https://store.steampowered.com/app/774801/Crab_Champions/</v>
      </c>
      <c r="AM159">
        <f>IF($A159="","",SUMPRODUCT($AO159:$BD159,'Map Analysis'!$AN$2^{0,1,2,3,4,5,6,7,8,9,10,11,12,13,14,15}))</f>
        <v>2</v>
      </c>
      <c r="AN159">
        <f t="shared" si="148"/>
        <v>2.0000159000000002</v>
      </c>
      <c r="AO159">
        <f t="shared" si="149"/>
        <v>2</v>
      </c>
      <c r="AP159">
        <f t="shared" si="150"/>
        <v>0</v>
      </c>
      <c r="AQ159">
        <f t="shared" si="151"/>
        <v>0</v>
      </c>
      <c r="AR159">
        <f t="shared" si="152"/>
        <v>0</v>
      </c>
      <c r="AS159">
        <f t="shared" si="153"/>
        <v>0</v>
      </c>
      <c r="AT159">
        <f t="shared" si="154"/>
        <v>0</v>
      </c>
      <c r="AU159">
        <f t="shared" si="155"/>
        <v>0</v>
      </c>
      <c r="AV159">
        <f t="shared" si="156"/>
        <v>0</v>
      </c>
      <c r="AW159">
        <f t="shared" si="157"/>
        <v>0</v>
      </c>
      <c r="AX159">
        <f t="shared" si="158"/>
        <v>0</v>
      </c>
      <c r="AY159">
        <f t="shared" si="159"/>
        <v>0</v>
      </c>
      <c r="AZ159">
        <f t="shared" si="160"/>
        <v>0</v>
      </c>
      <c r="BA159">
        <f t="shared" si="161"/>
        <v>0</v>
      </c>
      <c r="BB159">
        <f t="shared" si="162"/>
        <v>0</v>
      </c>
      <c r="BC159">
        <f t="shared" si="163"/>
        <v>0</v>
      </c>
      <c r="BD159">
        <f t="shared" si="164"/>
        <v>0</v>
      </c>
      <c r="BF159">
        <f t="shared" si="165"/>
        <v>3</v>
      </c>
      <c r="BG159">
        <f t="shared" si="166"/>
        <v>0</v>
      </c>
      <c r="BH159">
        <f t="shared" si="167"/>
        <v>0</v>
      </c>
      <c r="BI159">
        <f t="shared" si="168"/>
        <v>0</v>
      </c>
      <c r="BJ159">
        <f t="shared" si="169"/>
        <v>0</v>
      </c>
      <c r="BK159">
        <f t="shared" si="170"/>
        <v>0</v>
      </c>
      <c r="BL159">
        <f t="shared" si="171"/>
        <v>0</v>
      </c>
      <c r="BM159">
        <f t="shared" si="172"/>
        <v>0</v>
      </c>
      <c r="BN159">
        <f t="shared" si="173"/>
        <v>0</v>
      </c>
      <c r="BO159">
        <f t="shared" si="174"/>
        <v>0</v>
      </c>
      <c r="BP159">
        <f t="shared" si="175"/>
        <v>0</v>
      </c>
      <c r="BQ159">
        <f t="shared" si="176"/>
        <v>0</v>
      </c>
      <c r="BR159">
        <f t="shared" si="177"/>
        <v>0</v>
      </c>
      <c r="BS159">
        <f t="shared" si="178"/>
        <v>0</v>
      </c>
      <c r="BT159">
        <f t="shared" si="179"/>
        <v>0</v>
      </c>
    </row>
    <row r="160" spans="1:72" x14ac:dyDescent="0.25">
      <c r="A160" t="str">
        <f>IF(TRIM(INDEX(games!$A:$A,ROW()))="","",TRIM(INDEX(games!$A:$A,ROW())))</f>
        <v>Crab God</v>
      </c>
      <c r="B160">
        <f>IF(OR($A160="",INDEX(games!$B:$B,ROW())=""),"",INDEX(games!$B:$B,ROW()))</f>
        <v>2024</v>
      </c>
      <c r="C160" t="str">
        <f>IF(OR($A160="",INDEX(games!$C:$C,ROW())=""),"",INDEX(games!$C:$C,ROW()))</f>
        <v>Strategy</v>
      </c>
      <c r="D160">
        <f t="shared" si="120"/>
        <v>1</v>
      </c>
      <c r="E160">
        <f t="shared" si="121"/>
        <v>2</v>
      </c>
      <c r="F160">
        <f t="shared" si="122"/>
        <v>24</v>
      </c>
      <c r="G160" t="e">
        <f t="shared" si="123"/>
        <v>#N/A</v>
      </c>
      <c r="H160" t="e">
        <f t="shared" si="124"/>
        <v>#N/A</v>
      </c>
      <c r="I160">
        <f t="shared" si="125"/>
        <v>2024</v>
      </c>
      <c r="J160">
        <f t="shared" si="126"/>
        <v>2.552</v>
      </c>
      <c r="K160" t="e">
        <f t="shared" si="127"/>
        <v>#N/A</v>
      </c>
      <c r="L160" t="e">
        <f t="shared" si="128"/>
        <v>#N/A</v>
      </c>
      <c r="M160" t="e">
        <f t="shared" si="129"/>
        <v>#N/A</v>
      </c>
      <c r="N160" t="e">
        <f t="shared" si="130"/>
        <v>#N/A</v>
      </c>
      <c r="O160">
        <f t="shared" si="131"/>
        <v>1.0001599999999999</v>
      </c>
      <c r="P160" t="str">
        <f>IF(OR($A160="",INDEX(games!$H:$H,ROW())=""),"",INDEX(games!$H:$H,ROW()))</f>
        <v>Yes</v>
      </c>
      <c r="Q160">
        <f t="shared" si="132"/>
        <v>1.0001599999999999</v>
      </c>
      <c r="T160">
        <f t="shared" si="133"/>
        <v>2021</v>
      </c>
      <c r="U160">
        <f t="shared" si="134"/>
        <v>2022</v>
      </c>
      <c r="V160">
        <f t="shared" si="135"/>
        <v>1</v>
      </c>
      <c r="W160" t="str">
        <f>IF(TRIM(INDEX(connections!$A:$A,ROW()))="","",TRIM(INDEX(connections!$A:$A,ROW())))</f>
        <v>Vampire Survivors</v>
      </c>
      <c r="X160" t="str">
        <f>IF($W160="","",TRIM(INDEX(connections!$B:$B,ROW())))</f>
        <v>Boneraiser Minions</v>
      </c>
      <c r="Y160">
        <f t="shared" si="136"/>
        <v>941</v>
      </c>
      <c r="Z160">
        <f t="shared" si="137"/>
        <v>93</v>
      </c>
      <c r="AA160" t="str">
        <f t="shared" si="138"/>
        <v>Yes</v>
      </c>
      <c r="AB160" t="str">
        <f t="shared" si="139"/>
        <v>Yes</v>
      </c>
      <c r="AC160">
        <f t="shared" si="140"/>
        <v>1</v>
      </c>
      <c r="AD160">
        <f t="shared" si="141"/>
        <v>0</v>
      </c>
      <c r="AE160" t="str">
        <f t="shared" si="142"/>
        <v/>
      </c>
      <c r="AG160">
        <f t="shared" si="143"/>
        <v>1</v>
      </c>
      <c r="AH160" t="str">
        <f t="shared" si="144"/>
        <v>Yes</v>
      </c>
      <c r="AI160">
        <f t="shared" si="145"/>
        <v>1</v>
      </c>
      <c r="AJ160">
        <f t="shared" si="146"/>
        <v>1.0001599999999999</v>
      </c>
      <c r="AK160" t="str">
        <f t="shared" si="147"/>
        <v/>
      </c>
      <c r="AL160" t="str">
        <f>IF($A160="","",INDEX(games!$J:$J,ROW())&amp;"")</f>
        <v>https://store.steampowered.com/app/2289390/Crab_God/</v>
      </c>
      <c r="AM160">
        <f>IF($A160="","",SUMPRODUCT($AO160:$BD160,'Map Analysis'!$AN$2^{0,1,2,3,4,5,6,7,8,9,10,11,12,13,14,15}))</f>
        <v>0</v>
      </c>
      <c r="AN160">
        <f t="shared" si="148"/>
        <v>1.5999999999999999E-5</v>
      </c>
      <c r="AO160">
        <f t="shared" si="149"/>
        <v>0</v>
      </c>
      <c r="AP160">
        <f t="shared" si="150"/>
        <v>0</v>
      </c>
      <c r="AQ160">
        <f t="shared" si="151"/>
        <v>0</v>
      </c>
      <c r="AR160">
        <f t="shared" si="152"/>
        <v>0</v>
      </c>
      <c r="AS160">
        <f t="shared" si="153"/>
        <v>0</v>
      </c>
      <c r="AT160">
        <f t="shared" si="154"/>
        <v>0</v>
      </c>
      <c r="AU160">
        <f t="shared" si="155"/>
        <v>0</v>
      </c>
      <c r="AV160">
        <f t="shared" si="156"/>
        <v>0</v>
      </c>
      <c r="AW160">
        <f t="shared" si="157"/>
        <v>0</v>
      </c>
      <c r="AX160">
        <f t="shared" si="158"/>
        <v>0</v>
      </c>
      <c r="AY160">
        <f t="shared" si="159"/>
        <v>0</v>
      </c>
      <c r="AZ160">
        <f t="shared" si="160"/>
        <v>0</v>
      </c>
      <c r="BA160">
        <f t="shared" si="161"/>
        <v>0</v>
      </c>
      <c r="BB160">
        <f t="shared" si="162"/>
        <v>0</v>
      </c>
      <c r="BC160">
        <f t="shared" si="163"/>
        <v>0</v>
      </c>
      <c r="BD160">
        <f t="shared" si="164"/>
        <v>0</v>
      </c>
      <c r="BF160">
        <f t="shared" si="165"/>
        <v>3</v>
      </c>
      <c r="BG160">
        <f t="shared" si="166"/>
        <v>0</v>
      </c>
      <c r="BH160">
        <f t="shared" si="167"/>
        <v>0</v>
      </c>
      <c r="BI160">
        <f t="shared" si="168"/>
        <v>0</v>
      </c>
      <c r="BJ160">
        <f t="shared" si="169"/>
        <v>0</v>
      </c>
      <c r="BK160">
        <f t="shared" si="170"/>
        <v>0</v>
      </c>
      <c r="BL160">
        <f t="shared" si="171"/>
        <v>0</v>
      </c>
      <c r="BM160">
        <f t="shared" si="172"/>
        <v>0</v>
      </c>
      <c r="BN160">
        <f t="shared" si="173"/>
        <v>0</v>
      </c>
      <c r="BO160">
        <f t="shared" si="174"/>
        <v>0</v>
      </c>
      <c r="BP160">
        <f t="shared" si="175"/>
        <v>0</v>
      </c>
      <c r="BQ160">
        <f t="shared" si="176"/>
        <v>0</v>
      </c>
      <c r="BR160">
        <f t="shared" si="177"/>
        <v>0</v>
      </c>
      <c r="BS160">
        <f t="shared" si="178"/>
        <v>0</v>
      </c>
      <c r="BT160">
        <f t="shared" si="179"/>
        <v>0</v>
      </c>
    </row>
    <row r="161" spans="1:72" x14ac:dyDescent="0.25">
      <c r="A161" t="str">
        <f>IF(TRIM(INDEX(games!$A:$A,ROW()))="","",TRIM(INDEX(games!$A:$A,ROW())))</f>
        <v>Crablike</v>
      </c>
      <c r="B161">
        <f>IF(OR($A161="",INDEX(games!$B:$B,ROW())=""),"",INDEX(games!$B:$B,ROW()))</f>
        <v>2025</v>
      </c>
      <c r="C161" t="str">
        <f>IF(OR($A161="",INDEX(games!$C:$C,ROW())=""),"",INDEX(games!$C:$C,ROW()))</f>
        <v>Traditional</v>
      </c>
      <c r="D161">
        <f t="shared" si="120"/>
        <v>2</v>
      </c>
      <c r="E161">
        <f t="shared" si="121"/>
        <v>4</v>
      </c>
      <c r="F161">
        <f t="shared" si="122"/>
        <v>25</v>
      </c>
      <c r="G161" t="e">
        <f t="shared" si="123"/>
        <v>#N/A</v>
      </c>
      <c r="H161" t="e">
        <f t="shared" si="124"/>
        <v>#N/A</v>
      </c>
      <c r="I161" t="e">
        <f t="shared" si="125"/>
        <v>#N/A</v>
      </c>
      <c r="J161" t="e">
        <f t="shared" si="126"/>
        <v>#N/A</v>
      </c>
      <c r="K161" t="e">
        <f t="shared" si="127"/>
        <v>#N/A</v>
      </c>
      <c r="L161" t="e">
        <f t="shared" si="128"/>
        <v>#N/A</v>
      </c>
      <c r="M161">
        <f t="shared" si="129"/>
        <v>2025</v>
      </c>
      <c r="N161">
        <f t="shared" si="130"/>
        <v>4.5750000000000002</v>
      </c>
      <c r="O161">
        <f t="shared" si="131"/>
        <v>2.0001609999999999</v>
      </c>
      <c r="P161" t="str">
        <f>IF(OR($A161="",INDEX(games!$H:$H,ROW())=""),"",INDEX(games!$H:$H,ROW()))</f>
        <v>Yes</v>
      </c>
      <c r="Q161">
        <f t="shared" si="132"/>
        <v>2.0001609999999999</v>
      </c>
      <c r="T161">
        <f t="shared" si="133"/>
        <v>1996</v>
      </c>
      <c r="U161">
        <f t="shared" si="134"/>
        <v>2018</v>
      </c>
      <c r="V161">
        <f t="shared" si="135"/>
        <v>22</v>
      </c>
      <c r="W161" t="str">
        <f>IF(TRIM(INDEX(connections!$A:$A,ROW()))="","",TRIM(INDEX(connections!$A:$A,ROW())))</f>
        <v>Diablo</v>
      </c>
      <c r="X161" t="str">
        <f>IF($W161="","",TRIM(INDEX(connections!$B:$B,ROW())))</f>
        <v>Book of Demons</v>
      </c>
      <c r="Y161">
        <f t="shared" si="136"/>
        <v>225</v>
      </c>
      <c r="Z161">
        <f t="shared" si="137"/>
        <v>94</v>
      </c>
      <c r="AA161" t="str">
        <f t="shared" si="138"/>
        <v>Yes</v>
      </c>
      <c r="AB161" t="str">
        <f t="shared" si="139"/>
        <v/>
      </c>
      <c r="AC161" t="str">
        <f t="shared" si="140"/>
        <v/>
      </c>
      <c r="AD161">
        <f t="shared" si="141"/>
        <v>1</v>
      </c>
      <c r="AE161" t="str">
        <f t="shared" si="142"/>
        <v/>
      </c>
      <c r="AG161">
        <f t="shared" si="143"/>
        <v>2</v>
      </c>
      <c r="AH161" t="str">
        <f t="shared" si="144"/>
        <v>Yes</v>
      </c>
      <c r="AI161">
        <f t="shared" si="145"/>
        <v>2</v>
      </c>
      <c r="AJ161">
        <f t="shared" si="146"/>
        <v>2.0001609999999999</v>
      </c>
      <c r="AK161" t="str">
        <f t="shared" si="147"/>
        <v/>
      </c>
      <c r="AL161" t="str">
        <f>IF($A161="","",INDEX(games!$J:$J,ROW())&amp;"")</f>
        <v/>
      </c>
      <c r="AM161">
        <f>IF($A161="","",SUMPRODUCT($AO161:$BD161,'Map Analysis'!$AN$2^{0,1,2,3,4,5,6,7,8,9,10,11,12,13,14,15}))</f>
        <v>0</v>
      </c>
      <c r="AN161">
        <f t="shared" si="148"/>
        <v>1.6099999999999998E-5</v>
      </c>
      <c r="AO161">
        <f t="shared" si="149"/>
        <v>0</v>
      </c>
      <c r="AP161">
        <f t="shared" si="150"/>
        <v>0</v>
      </c>
      <c r="AQ161">
        <f t="shared" si="151"/>
        <v>0</v>
      </c>
      <c r="AR161">
        <f t="shared" si="152"/>
        <v>0</v>
      </c>
      <c r="AS161">
        <f t="shared" si="153"/>
        <v>0</v>
      </c>
      <c r="AT161">
        <f t="shared" si="154"/>
        <v>0</v>
      </c>
      <c r="AU161">
        <f t="shared" si="155"/>
        <v>0</v>
      </c>
      <c r="AV161">
        <f t="shared" si="156"/>
        <v>0</v>
      </c>
      <c r="AW161">
        <f t="shared" si="157"/>
        <v>0</v>
      </c>
      <c r="AX161">
        <f t="shared" si="158"/>
        <v>0</v>
      </c>
      <c r="AY161">
        <f t="shared" si="159"/>
        <v>0</v>
      </c>
      <c r="AZ161">
        <f t="shared" si="160"/>
        <v>0</v>
      </c>
      <c r="BA161">
        <f t="shared" si="161"/>
        <v>0</v>
      </c>
      <c r="BB161">
        <f t="shared" si="162"/>
        <v>0</v>
      </c>
      <c r="BC161">
        <f t="shared" si="163"/>
        <v>0</v>
      </c>
      <c r="BD161">
        <f t="shared" si="164"/>
        <v>0</v>
      </c>
      <c r="BF161">
        <f t="shared" si="165"/>
        <v>1</v>
      </c>
      <c r="BG161">
        <f t="shared" si="166"/>
        <v>0</v>
      </c>
      <c r="BH161">
        <f t="shared" si="167"/>
        <v>0</v>
      </c>
      <c r="BI161">
        <f t="shared" si="168"/>
        <v>0</v>
      </c>
      <c r="BJ161">
        <f t="shared" si="169"/>
        <v>0</v>
      </c>
      <c r="BK161">
        <f t="shared" si="170"/>
        <v>0</v>
      </c>
      <c r="BL161">
        <f t="shared" si="171"/>
        <v>0</v>
      </c>
      <c r="BM161">
        <f t="shared" si="172"/>
        <v>0</v>
      </c>
      <c r="BN161">
        <f t="shared" si="173"/>
        <v>0</v>
      </c>
      <c r="BO161">
        <f t="shared" si="174"/>
        <v>0</v>
      </c>
      <c r="BP161">
        <f t="shared" si="175"/>
        <v>0</v>
      </c>
      <c r="BQ161">
        <f t="shared" si="176"/>
        <v>0</v>
      </c>
      <c r="BR161">
        <f t="shared" si="177"/>
        <v>0</v>
      </c>
      <c r="BS161">
        <f t="shared" si="178"/>
        <v>0</v>
      </c>
      <c r="BT161">
        <f t="shared" si="179"/>
        <v>0</v>
      </c>
    </row>
    <row r="162" spans="1:72" x14ac:dyDescent="0.25">
      <c r="A162" t="str">
        <f>IF(TRIM(INDEX(games!$A:$A,ROW()))="","",TRIM(INDEX(games!$A:$A,ROW())))</f>
        <v>Crafty Survivors</v>
      </c>
      <c r="B162">
        <f>IF(OR($A162="",INDEX(games!$B:$B,ROW())=""),"",INDEX(games!$B:$B,ROW()))</f>
        <v>2023</v>
      </c>
      <c r="C162" t="str">
        <f>IF(OR($A162="",INDEX(games!$C:$C,ROW())=""),"",INDEX(games!$C:$C,ROW()))</f>
        <v>Action</v>
      </c>
      <c r="D162">
        <f t="shared" si="120"/>
        <v>1</v>
      </c>
      <c r="E162">
        <f t="shared" si="121"/>
        <v>1</v>
      </c>
      <c r="F162">
        <f t="shared" si="122"/>
        <v>26</v>
      </c>
      <c r="G162">
        <f t="shared" si="123"/>
        <v>2023</v>
      </c>
      <c r="H162">
        <f t="shared" si="124"/>
        <v>1.5979999999999999</v>
      </c>
      <c r="I162" t="e">
        <f t="shared" si="125"/>
        <v>#N/A</v>
      </c>
      <c r="J162" t="e">
        <f t="shared" si="126"/>
        <v>#N/A</v>
      </c>
      <c r="K162" t="e">
        <f t="shared" si="127"/>
        <v>#N/A</v>
      </c>
      <c r="L162" t="e">
        <f t="shared" si="128"/>
        <v>#N/A</v>
      </c>
      <c r="M162" t="e">
        <f t="shared" si="129"/>
        <v>#N/A</v>
      </c>
      <c r="N162" t="e">
        <f t="shared" si="130"/>
        <v>#N/A</v>
      </c>
      <c r="O162">
        <f t="shared" si="131"/>
        <v>1.000162</v>
      </c>
      <c r="P162" t="str">
        <f>IF(OR($A162="",INDEX(games!$H:$H,ROW())=""),"",INDEX(games!$H:$H,ROW()))</f>
        <v>Yes</v>
      </c>
      <c r="Q162">
        <f t="shared" si="132"/>
        <v>1.000162</v>
      </c>
      <c r="T162">
        <f t="shared" si="133"/>
        <v>2017</v>
      </c>
      <c r="U162">
        <f t="shared" si="134"/>
        <v>2022</v>
      </c>
      <c r="V162">
        <f t="shared" si="135"/>
        <v>5</v>
      </c>
      <c r="W162" t="str">
        <f>IF(TRIM(INDEX(connections!$A:$A,ROW()))="","",TRIM(INDEX(connections!$A:$A,ROW())))</f>
        <v>Slay the Spire</v>
      </c>
      <c r="X162" t="str">
        <f>IF($W162="","",TRIM(INDEX(connections!$B:$B,ROW())))</f>
        <v>Bounty of One</v>
      </c>
      <c r="Y162">
        <f t="shared" si="136"/>
        <v>772</v>
      </c>
      <c r="Z162">
        <f t="shared" si="137"/>
        <v>95</v>
      </c>
      <c r="AA162" t="str">
        <f t="shared" si="138"/>
        <v>Yes</v>
      </c>
      <c r="AB162" t="str">
        <f t="shared" si="139"/>
        <v>Yes</v>
      </c>
      <c r="AC162">
        <f t="shared" si="140"/>
        <v>1</v>
      </c>
      <c r="AD162">
        <f t="shared" si="141"/>
        <v>1</v>
      </c>
      <c r="AE162" t="str">
        <f t="shared" si="142"/>
        <v/>
      </c>
      <c r="AG162">
        <f t="shared" si="143"/>
        <v>1</v>
      </c>
      <c r="AH162" t="str">
        <f t="shared" si="144"/>
        <v>Yes</v>
      </c>
      <c r="AI162">
        <f t="shared" si="145"/>
        <v>1</v>
      </c>
      <c r="AJ162">
        <f t="shared" si="146"/>
        <v>1.000162</v>
      </c>
      <c r="AK162" t="str">
        <f t="shared" si="147"/>
        <v/>
      </c>
      <c r="AL162" t="str">
        <f>IF($A162="","",INDEX(games!$J:$J,ROW())&amp;"")</f>
        <v>https://store.steampowered.com/app/2137760/Crafty_Survivors/</v>
      </c>
      <c r="AM162">
        <f>IF($A162="","",SUMPRODUCT($AO162:$BD162,'Map Analysis'!$AN$2^{0,1,2,3,4,5,6,7,8,9,10,11,12,13,14,15}))</f>
        <v>0</v>
      </c>
      <c r="AN162">
        <f t="shared" si="148"/>
        <v>1.6200000000000001E-5</v>
      </c>
      <c r="AO162">
        <f t="shared" si="149"/>
        <v>0</v>
      </c>
      <c r="AP162">
        <f t="shared" si="150"/>
        <v>0</v>
      </c>
      <c r="AQ162">
        <f t="shared" si="151"/>
        <v>0</v>
      </c>
      <c r="AR162">
        <f t="shared" si="152"/>
        <v>0</v>
      </c>
      <c r="AS162">
        <f t="shared" si="153"/>
        <v>0</v>
      </c>
      <c r="AT162">
        <f t="shared" si="154"/>
        <v>0</v>
      </c>
      <c r="AU162">
        <f t="shared" si="155"/>
        <v>0</v>
      </c>
      <c r="AV162">
        <f t="shared" si="156"/>
        <v>0</v>
      </c>
      <c r="AW162">
        <f t="shared" si="157"/>
        <v>0</v>
      </c>
      <c r="AX162">
        <f t="shared" si="158"/>
        <v>0</v>
      </c>
      <c r="AY162">
        <f t="shared" si="159"/>
        <v>0</v>
      </c>
      <c r="AZ162">
        <f t="shared" si="160"/>
        <v>0</v>
      </c>
      <c r="BA162">
        <f t="shared" si="161"/>
        <v>0</v>
      </c>
      <c r="BB162">
        <f t="shared" si="162"/>
        <v>0</v>
      </c>
      <c r="BC162">
        <f t="shared" si="163"/>
        <v>0</v>
      </c>
      <c r="BD162">
        <f t="shared" si="164"/>
        <v>0</v>
      </c>
      <c r="BF162">
        <f t="shared" si="165"/>
        <v>1</v>
      </c>
      <c r="BG162">
        <f t="shared" si="166"/>
        <v>0</v>
      </c>
      <c r="BH162">
        <f t="shared" si="167"/>
        <v>0</v>
      </c>
      <c r="BI162">
        <f t="shared" si="168"/>
        <v>0</v>
      </c>
      <c r="BJ162">
        <f t="shared" si="169"/>
        <v>0</v>
      </c>
      <c r="BK162">
        <f t="shared" si="170"/>
        <v>0</v>
      </c>
      <c r="BL162">
        <f t="shared" si="171"/>
        <v>0</v>
      </c>
      <c r="BM162">
        <f t="shared" si="172"/>
        <v>0</v>
      </c>
      <c r="BN162">
        <f t="shared" si="173"/>
        <v>0</v>
      </c>
      <c r="BO162">
        <f t="shared" si="174"/>
        <v>0</v>
      </c>
      <c r="BP162">
        <f t="shared" si="175"/>
        <v>0</v>
      </c>
      <c r="BQ162">
        <f t="shared" si="176"/>
        <v>0</v>
      </c>
      <c r="BR162">
        <f t="shared" si="177"/>
        <v>0</v>
      </c>
      <c r="BS162">
        <f t="shared" si="178"/>
        <v>0</v>
      </c>
      <c r="BT162">
        <f t="shared" si="179"/>
        <v>0</v>
      </c>
    </row>
    <row r="163" spans="1:72" x14ac:dyDescent="0.25">
      <c r="A163" t="str">
        <f>IF(TRIM(INDEX(games!$A:$A,ROW()))="","",TRIM(INDEX(games!$A:$A,ROW())))</f>
        <v>Crawl</v>
      </c>
      <c r="B163">
        <f>IF(OR($A163="",INDEX(games!$B:$B,ROW())=""),"",INDEX(games!$B:$B,ROW()))</f>
        <v>2017</v>
      </c>
      <c r="C163" t="str">
        <f>IF(OR($A163="",INDEX(games!$C:$C,ROW())=""),"",INDEX(games!$C:$C,ROW()))</f>
        <v>Action</v>
      </c>
      <c r="D163">
        <f t="shared" si="120"/>
        <v>2</v>
      </c>
      <c r="E163">
        <f t="shared" si="121"/>
        <v>1</v>
      </c>
      <c r="F163">
        <f t="shared" si="122"/>
        <v>27</v>
      </c>
      <c r="G163">
        <f t="shared" si="123"/>
        <v>2017</v>
      </c>
      <c r="H163">
        <f t="shared" si="124"/>
        <v>1.621</v>
      </c>
      <c r="I163" t="e">
        <f t="shared" si="125"/>
        <v>#N/A</v>
      </c>
      <c r="J163" t="e">
        <f t="shared" si="126"/>
        <v>#N/A</v>
      </c>
      <c r="K163" t="e">
        <f t="shared" si="127"/>
        <v>#N/A</v>
      </c>
      <c r="L163" t="e">
        <f t="shared" si="128"/>
        <v>#N/A</v>
      </c>
      <c r="M163" t="e">
        <f t="shared" si="129"/>
        <v>#N/A</v>
      </c>
      <c r="N163" t="e">
        <f t="shared" si="130"/>
        <v>#N/A</v>
      </c>
      <c r="O163">
        <f t="shared" si="131"/>
        <v>2.0001630000000001</v>
      </c>
      <c r="P163" t="str">
        <f>IF(OR($A163="",INDEX(games!$H:$H,ROW())=""),"",INDEX(games!$H:$H,ROW()))</f>
        <v>Yes</v>
      </c>
      <c r="Q163">
        <f t="shared" si="132"/>
        <v>2.0001630000000001</v>
      </c>
      <c r="T163">
        <f t="shared" si="133"/>
        <v>2021</v>
      </c>
      <c r="U163">
        <f t="shared" si="134"/>
        <v>2022</v>
      </c>
      <c r="V163">
        <f t="shared" si="135"/>
        <v>1</v>
      </c>
      <c r="W163" t="str">
        <f>IF(TRIM(INDEX(connections!$A:$A,ROW()))="","",TRIM(INDEX(connections!$A:$A,ROW())))</f>
        <v>Vampire Survivors</v>
      </c>
      <c r="X163" t="str">
        <f>IF($W163="","",TRIM(INDEX(connections!$B:$B,ROW())))</f>
        <v>Bounty of One</v>
      </c>
      <c r="Y163">
        <f t="shared" si="136"/>
        <v>941</v>
      </c>
      <c r="Z163">
        <f t="shared" si="137"/>
        <v>95</v>
      </c>
      <c r="AA163" t="str">
        <f t="shared" si="138"/>
        <v>Yes</v>
      </c>
      <c r="AB163" t="str">
        <f t="shared" si="139"/>
        <v>Yes</v>
      </c>
      <c r="AC163">
        <f t="shared" si="140"/>
        <v>1</v>
      </c>
      <c r="AD163">
        <f t="shared" si="141"/>
        <v>0</v>
      </c>
      <c r="AE163" t="str">
        <f t="shared" si="142"/>
        <v/>
      </c>
      <c r="AG163">
        <f t="shared" si="143"/>
        <v>2</v>
      </c>
      <c r="AH163" t="str">
        <f t="shared" si="144"/>
        <v>Yes</v>
      </c>
      <c r="AI163">
        <f t="shared" si="145"/>
        <v>2</v>
      </c>
      <c r="AJ163">
        <f t="shared" si="146"/>
        <v>2.0001630000000001</v>
      </c>
      <c r="AK163" t="str">
        <f t="shared" si="147"/>
        <v/>
      </c>
      <c r="AL163" t="str">
        <f>IF($A163="","",INDEX(games!$J:$J,ROW())&amp;"")</f>
        <v>https://store.steampowered.com/app/293780/Crawl/</v>
      </c>
      <c r="AM163">
        <f>IF($A163="","",SUMPRODUCT($AO163:$BD163,'Map Analysis'!$AN$2^{0,1,2,3,4,5,6,7,8,9,10,11,12,13,14,15}))</f>
        <v>0</v>
      </c>
      <c r="AN163">
        <f t="shared" si="148"/>
        <v>1.63E-5</v>
      </c>
      <c r="AO163">
        <f t="shared" si="149"/>
        <v>0</v>
      </c>
      <c r="AP163">
        <f t="shared" si="150"/>
        <v>0</v>
      </c>
      <c r="AQ163">
        <f t="shared" si="151"/>
        <v>0</v>
      </c>
      <c r="AR163">
        <f t="shared" si="152"/>
        <v>0</v>
      </c>
      <c r="AS163">
        <f t="shared" si="153"/>
        <v>0</v>
      </c>
      <c r="AT163">
        <f t="shared" si="154"/>
        <v>0</v>
      </c>
      <c r="AU163">
        <f t="shared" si="155"/>
        <v>0</v>
      </c>
      <c r="AV163">
        <f t="shared" si="156"/>
        <v>0</v>
      </c>
      <c r="AW163">
        <f t="shared" si="157"/>
        <v>0</v>
      </c>
      <c r="AX163">
        <f t="shared" si="158"/>
        <v>0</v>
      </c>
      <c r="AY163">
        <f t="shared" si="159"/>
        <v>0</v>
      </c>
      <c r="AZ163">
        <f t="shared" si="160"/>
        <v>0</v>
      </c>
      <c r="BA163">
        <f t="shared" si="161"/>
        <v>0</v>
      </c>
      <c r="BB163">
        <f t="shared" si="162"/>
        <v>0</v>
      </c>
      <c r="BC163">
        <f t="shared" si="163"/>
        <v>0</v>
      </c>
      <c r="BD163">
        <f t="shared" si="164"/>
        <v>0</v>
      </c>
      <c r="BF163">
        <f t="shared" si="165"/>
        <v>1</v>
      </c>
      <c r="BG163">
        <f t="shared" si="166"/>
        <v>0</v>
      </c>
      <c r="BH163">
        <f t="shared" si="167"/>
        <v>0</v>
      </c>
      <c r="BI163">
        <f t="shared" si="168"/>
        <v>0</v>
      </c>
      <c r="BJ163">
        <f t="shared" si="169"/>
        <v>0</v>
      </c>
      <c r="BK163">
        <f t="shared" si="170"/>
        <v>0</v>
      </c>
      <c r="BL163">
        <f t="shared" si="171"/>
        <v>0</v>
      </c>
      <c r="BM163">
        <f t="shared" si="172"/>
        <v>0</v>
      </c>
      <c r="BN163">
        <f t="shared" si="173"/>
        <v>0</v>
      </c>
      <c r="BO163">
        <f t="shared" si="174"/>
        <v>0</v>
      </c>
      <c r="BP163">
        <f t="shared" si="175"/>
        <v>0</v>
      </c>
      <c r="BQ163">
        <f t="shared" si="176"/>
        <v>0</v>
      </c>
      <c r="BR163">
        <f t="shared" si="177"/>
        <v>0</v>
      </c>
      <c r="BS163">
        <f t="shared" si="178"/>
        <v>0</v>
      </c>
      <c r="BT163">
        <f t="shared" si="179"/>
        <v>0</v>
      </c>
    </row>
    <row r="164" spans="1:72" x14ac:dyDescent="0.25">
      <c r="A164" t="str">
        <f>IF(TRIM(INDEX(games!$A:$A,ROW()))="","",TRIM(INDEX(games!$A:$A,ROW())))</f>
        <v>Crop Rotation</v>
      </c>
      <c r="B164">
        <f>IF(OR($A164="",INDEX(games!$B:$B,ROW())=""),"",INDEX(games!$B:$B,ROW()))</f>
        <v>2023</v>
      </c>
      <c r="C164" t="str">
        <f>IF(OR($A164="",INDEX(games!$C:$C,ROW())=""),"",INDEX(games!$C:$C,ROW()))</f>
        <v>Deckbuilder</v>
      </c>
      <c r="D164">
        <f t="shared" si="120"/>
        <v>1</v>
      </c>
      <c r="E164">
        <f t="shared" si="121"/>
        <v>3</v>
      </c>
      <c r="F164">
        <f t="shared" si="122"/>
        <v>28</v>
      </c>
      <c r="G164" t="e">
        <f t="shared" si="123"/>
        <v>#N/A</v>
      </c>
      <c r="H164" t="e">
        <f t="shared" si="124"/>
        <v>#N/A</v>
      </c>
      <c r="I164" t="e">
        <f t="shared" si="125"/>
        <v>#N/A</v>
      </c>
      <c r="J164" t="e">
        <f t="shared" si="126"/>
        <v>#N/A</v>
      </c>
      <c r="K164">
        <f t="shared" si="127"/>
        <v>2023</v>
      </c>
      <c r="L164">
        <f t="shared" si="128"/>
        <v>3.6440000000000001</v>
      </c>
      <c r="M164" t="e">
        <f t="shared" si="129"/>
        <v>#N/A</v>
      </c>
      <c r="N164" t="e">
        <f t="shared" si="130"/>
        <v>#N/A</v>
      </c>
      <c r="O164">
        <f t="shared" si="131"/>
        <v>1.0001640000000001</v>
      </c>
      <c r="P164" t="str">
        <f>IF(OR($A164="",INDEX(games!$H:$H,ROW())=""),"",INDEX(games!$H:$H,ROW()))</f>
        <v>Yes</v>
      </c>
      <c r="Q164">
        <f t="shared" si="132"/>
        <v>1.0001640000000001</v>
      </c>
      <c r="T164">
        <f t="shared" si="133"/>
        <v>1997</v>
      </c>
      <c r="U164">
        <f t="shared" si="134"/>
        <v>2021</v>
      </c>
      <c r="V164">
        <f t="shared" si="135"/>
        <v>24</v>
      </c>
      <c r="W164" t="str">
        <f>IF(TRIM(INDEX(connections!$A:$A,ROW()))="","",TRIM(INDEX(connections!$A:$A,ROW())))</f>
        <v>Azure Dreams</v>
      </c>
      <c r="X164" t="str">
        <f>IF($W164="","",TRIM(INDEX(connections!$B:$B,ROW())))</f>
        <v>Boyfriend Dungeon</v>
      </c>
      <c r="Y164">
        <f t="shared" si="136"/>
        <v>52</v>
      </c>
      <c r="Z164">
        <f t="shared" si="137"/>
        <v>96</v>
      </c>
      <c r="AA164" t="str">
        <f t="shared" si="138"/>
        <v>Yes</v>
      </c>
      <c r="AB164" t="str">
        <f t="shared" si="139"/>
        <v>Yes</v>
      </c>
      <c r="AC164">
        <f t="shared" si="140"/>
        <v>1</v>
      </c>
      <c r="AD164">
        <f t="shared" si="141"/>
        <v>1</v>
      </c>
      <c r="AE164" t="str">
        <f t="shared" si="142"/>
        <v/>
      </c>
      <c r="AG164">
        <f t="shared" si="143"/>
        <v>1</v>
      </c>
      <c r="AH164" t="str">
        <f t="shared" si="144"/>
        <v>Yes</v>
      </c>
      <c r="AI164">
        <f t="shared" si="145"/>
        <v>1</v>
      </c>
      <c r="AJ164">
        <f t="shared" si="146"/>
        <v>1.0001640000000001</v>
      </c>
      <c r="AK164" t="str">
        <f t="shared" si="147"/>
        <v/>
      </c>
      <c r="AL164" t="str">
        <f>IF($A164="","",INDEX(games!$J:$J,ROW())&amp;"")</f>
        <v>https://store.steampowered.com/app/2348090/Crop_Rotation/</v>
      </c>
      <c r="AM164">
        <f>IF($A164="","",SUMPRODUCT($AO164:$BD164,'Map Analysis'!$AN$2^{0,1,2,3,4,5,6,7,8,9,10,11,12,13,14,15}))</f>
        <v>0</v>
      </c>
      <c r="AN164">
        <f t="shared" si="148"/>
        <v>1.6399999999999999E-5</v>
      </c>
      <c r="AO164">
        <f t="shared" si="149"/>
        <v>0</v>
      </c>
      <c r="AP164">
        <f t="shared" si="150"/>
        <v>0</v>
      </c>
      <c r="AQ164">
        <f t="shared" si="151"/>
        <v>0</v>
      </c>
      <c r="AR164">
        <f t="shared" si="152"/>
        <v>0</v>
      </c>
      <c r="AS164">
        <f t="shared" si="153"/>
        <v>0</v>
      </c>
      <c r="AT164">
        <f t="shared" si="154"/>
        <v>0</v>
      </c>
      <c r="AU164">
        <f t="shared" si="155"/>
        <v>0</v>
      </c>
      <c r="AV164">
        <f t="shared" si="156"/>
        <v>0</v>
      </c>
      <c r="AW164">
        <f t="shared" si="157"/>
        <v>0</v>
      </c>
      <c r="AX164">
        <f t="shared" si="158"/>
        <v>0</v>
      </c>
      <c r="AY164">
        <f t="shared" si="159"/>
        <v>0</v>
      </c>
      <c r="AZ164">
        <f t="shared" si="160"/>
        <v>0</v>
      </c>
      <c r="BA164">
        <f t="shared" si="161"/>
        <v>0</v>
      </c>
      <c r="BB164">
        <f t="shared" si="162"/>
        <v>0</v>
      </c>
      <c r="BC164">
        <f t="shared" si="163"/>
        <v>0</v>
      </c>
      <c r="BD164">
        <f t="shared" si="164"/>
        <v>0</v>
      </c>
      <c r="BF164">
        <f t="shared" si="165"/>
        <v>0</v>
      </c>
      <c r="BG164">
        <f t="shared" si="166"/>
        <v>0</v>
      </c>
      <c r="BH164">
        <f t="shared" si="167"/>
        <v>0</v>
      </c>
      <c r="BI164">
        <f t="shared" si="168"/>
        <v>0</v>
      </c>
      <c r="BJ164">
        <f t="shared" si="169"/>
        <v>0</v>
      </c>
      <c r="BK164">
        <f t="shared" si="170"/>
        <v>0</v>
      </c>
      <c r="BL164">
        <f t="shared" si="171"/>
        <v>0</v>
      </c>
      <c r="BM164">
        <f t="shared" si="172"/>
        <v>0</v>
      </c>
      <c r="BN164">
        <f t="shared" si="173"/>
        <v>0</v>
      </c>
      <c r="BO164">
        <f t="shared" si="174"/>
        <v>0</v>
      </c>
      <c r="BP164">
        <f t="shared" si="175"/>
        <v>0</v>
      </c>
      <c r="BQ164">
        <f t="shared" si="176"/>
        <v>0</v>
      </c>
      <c r="BR164">
        <f t="shared" si="177"/>
        <v>0</v>
      </c>
      <c r="BS164">
        <f t="shared" si="178"/>
        <v>0</v>
      </c>
      <c r="BT164">
        <f t="shared" si="179"/>
        <v>0</v>
      </c>
    </row>
    <row r="165" spans="1:72" x14ac:dyDescent="0.25">
      <c r="A165" t="str">
        <f>IF(TRIM(INDEX(games!$A:$A,ROW()))="","",TRIM(INDEX(games!$A:$A,ROW())))</f>
        <v>Cropdeck</v>
      </c>
      <c r="B165">
        <f>IF(OR($A165="",INDEX(games!$B:$B,ROW())=""),"",INDEX(games!$B:$B,ROW()))</f>
        <v>2026</v>
      </c>
      <c r="C165" t="str">
        <f>IF(OR($A165="",INDEX(games!$C:$C,ROW())=""),"",INDEX(games!$C:$C,ROW()))</f>
        <v>Deckbuilder</v>
      </c>
      <c r="D165">
        <f t="shared" si="120"/>
        <v>3</v>
      </c>
      <c r="E165">
        <f t="shared" si="121"/>
        <v>3</v>
      </c>
      <c r="F165">
        <f t="shared" si="122"/>
        <v>29</v>
      </c>
      <c r="G165" t="e">
        <f t="shared" si="123"/>
        <v>#N/A</v>
      </c>
      <c r="H165" t="e">
        <f t="shared" si="124"/>
        <v>#N/A</v>
      </c>
      <c r="I165" t="e">
        <f t="shared" si="125"/>
        <v>#N/A</v>
      </c>
      <c r="J165" t="e">
        <f t="shared" si="126"/>
        <v>#N/A</v>
      </c>
      <c r="K165">
        <f t="shared" si="127"/>
        <v>2026</v>
      </c>
      <c r="L165">
        <f t="shared" si="128"/>
        <v>3.6669999999999998</v>
      </c>
      <c r="M165" t="e">
        <f t="shared" si="129"/>
        <v>#N/A</v>
      </c>
      <c r="N165" t="e">
        <f t="shared" si="130"/>
        <v>#N/A</v>
      </c>
      <c r="O165">
        <f t="shared" si="131"/>
        <v>3.000165</v>
      </c>
      <c r="P165" t="str">
        <f>IF(OR($A165="",INDEX(games!$H:$H,ROW())=""),"",INDEX(games!$H:$H,ROW()))</f>
        <v/>
      </c>
      <c r="Q165" t="str">
        <f t="shared" si="132"/>
        <v/>
      </c>
      <c r="T165">
        <f t="shared" si="133"/>
        <v>2016</v>
      </c>
      <c r="U165">
        <f t="shared" si="134"/>
        <v>2021</v>
      </c>
      <c r="V165">
        <f t="shared" si="135"/>
        <v>5</v>
      </c>
      <c r="W165" t="str">
        <f>IF(TRIM(INDEX(connections!$A:$A,ROW()))="","",TRIM(INDEX(connections!$A:$A,ROW())))</f>
        <v>Moon Hunters</v>
      </c>
      <c r="X165" t="str">
        <f>IF($W165="","",TRIM(INDEX(connections!$B:$B,ROW())))</f>
        <v>Boyfriend Dungeon</v>
      </c>
      <c r="Y165">
        <f t="shared" si="136"/>
        <v>527</v>
      </c>
      <c r="Z165">
        <f t="shared" si="137"/>
        <v>96</v>
      </c>
      <c r="AA165" t="str">
        <f t="shared" si="138"/>
        <v>Yes</v>
      </c>
      <c r="AB165" t="str">
        <f t="shared" si="139"/>
        <v>Yes</v>
      </c>
      <c r="AC165">
        <f t="shared" si="140"/>
        <v>1</v>
      </c>
      <c r="AD165">
        <f t="shared" si="141"/>
        <v>0</v>
      </c>
      <c r="AE165" t="str">
        <f t="shared" si="142"/>
        <v/>
      </c>
      <c r="AG165">
        <f t="shared" si="143"/>
        <v>3</v>
      </c>
      <c r="AH165" t="str">
        <f t="shared" si="144"/>
        <v/>
      </c>
      <c r="AI165" t="str">
        <f t="shared" si="145"/>
        <v/>
      </c>
      <c r="AJ165" t="str">
        <f t="shared" si="146"/>
        <v/>
      </c>
      <c r="AK165">
        <f t="shared" si="147"/>
        <v>3.000165</v>
      </c>
      <c r="AL165" t="str">
        <f>IF($A165="","",INDEX(games!$J:$J,ROW())&amp;"")</f>
        <v/>
      </c>
      <c r="AM165">
        <f>IF($A165="","",SUMPRODUCT($AO165:$BD165,'Map Analysis'!$AN$2^{0,1,2,3,4,5,6,7,8,9,10,11,12,13,14,15}))</f>
        <v>0</v>
      </c>
      <c r="AN165">
        <f t="shared" si="148"/>
        <v>1.6500000000000001E-5</v>
      </c>
      <c r="AO165">
        <f t="shared" si="149"/>
        <v>0</v>
      </c>
      <c r="AP165">
        <f t="shared" si="150"/>
        <v>0</v>
      </c>
      <c r="AQ165">
        <f t="shared" si="151"/>
        <v>0</v>
      </c>
      <c r="AR165">
        <f t="shared" si="152"/>
        <v>0</v>
      </c>
      <c r="AS165">
        <f t="shared" si="153"/>
        <v>0</v>
      </c>
      <c r="AT165">
        <f t="shared" si="154"/>
        <v>0</v>
      </c>
      <c r="AU165">
        <f t="shared" si="155"/>
        <v>0</v>
      </c>
      <c r="AV165">
        <f t="shared" si="156"/>
        <v>0</v>
      </c>
      <c r="AW165">
        <f t="shared" si="157"/>
        <v>0</v>
      </c>
      <c r="AX165">
        <f t="shared" si="158"/>
        <v>0</v>
      </c>
      <c r="AY165">
        <f t="shared" si="159"/>
        <v>0</v>
      </c>
      <c r="AZ165">
        <f t="shared" si="160"/>
        <v>0</v>
      </c>
      <c r="BA165">
        <f t="shared" si="161"/>
        <v>0</v>
      </c>
      <c r="BB165">
        <f t="shared" si="162"/>
        <v>0</v>
      </c>
      <c r="BC165">
        <f t="shared" si="163"/>
        <v>0</v>
      </c>
      <c r="BD165">
        <f t="shared" si="164"/>
        <v>0</v>
      </c>
      <c r="BF165">
        <f t="shared" si="165"/>
        <v>0</v>
      </c>
      <c r="BG165">
        <f t="shared" si="166"/>
        <v>0</v>
      </c>
      <c r="BH165">
        <f t="shared" si="167"/>
        <v>0</v>
      </c>
      <c r="BI165">
        <f t="shared" si="168"/>
        <v>0</v>
      </c>
      <c r="BJ165">
        <f t="shared" si="169"/>
        <v>0</v>
      </c>
      <c r="BK165">
        <f t="shared" si="170"/>
        <v>0</v>
      </c>
      <c r="BL165">
        <f t="shared" si="171"/>
        <v>0</v>
      </c>
      <c r="BM165">
        <f t="shared" si="172"/>
        <v>0</v>
      </c>
      <c r="BN165">
        <f t="shared" si="173"/>
        <v>0</v>
      </c>
      <c r="BO165">
        <f t="shared" si="174"/>
        <v>0</v>
      </c>
      <c r="BP165">
        <f t="shared" si="175"/>
        <v>0</v>
      </c>
      <c r="BQ165">
        <f t="shared" si="176"/>
        <v>0</v>
      </c>
      <c r="BR165">
        <f t="shared" si="177"/>
        <v>0</v>
      </c>
      <c r="BS165">
        <f t="shared" si="178"/>
        <v>0</v>
      </c>
      <c r="BT165">
        <f t="shared" si="179"/>
        <v>0</v>
      </c>
    </row>
    <row r="166" spans="1:72" x14ac:dyDescent="0.25">
      <c r="A166" t="str">
        <f>IF(TRIM(INDEX(games!$A:$A,ROW()))="","",TRIM(INDEX(games!$A:$A,ROW())))</f>
        <v>Cross Blitz</v>
      </c>
      <c r="B166">
        <f>IF(OR($A166="",INDEX(games!$B:$B,ROW())=""),"",INDEX(games!$B:$B,ROW()))</f>
        <v>2023</v>
      </c>
      <c r="C166" t="str">
        <f>IF(OR($A166="",INDEX(games!$C:$C,ROW())=""),"",INDEX(games!$C:$C,ROW()))</f>
        <v>Deckbuilder</v>
      </c>
      <c r="D166">
        <f t="shared" si="120"/>
        <v>3</v>
      </c>
      <c r="E166">
        <f t="shared" si="121"/>
        <v>3</v>
      </c>
      <c r="F166">
        <f t="shared" si="122"/>
        <v>30</v>
      </c>
      <c r="G166" t="e">
        <f t="shared" si="123"/>
        <v>#N/A</v>
      </c>
      <c r="H166" t="e">
        <f t="shared" si="124"/>
        <v>#N/A</v>
      </c>
      <c r="I166" t="e">
        <f t="shared" si="125"/>
        <v>#N/A</v>
      </c>
      <c r="J166" t="e">
        <f t="shared" si="126"/>
        <v>#N/A</v>
      </c>
      <c r="K166">
        <f t="shared" si="127"/>
        <v>2023</v>
      </c>
      <c r="L166">
        <f t="shared" si="128"/>
        <v>3.69</v>
      </c>
      <c r="M166" t="e">
        <f t="shared" si="129"/>
        <v>#N/A</v>
      </c>
      <c r="N166" t="e">
        <f t="shared" si="130"/>
        <v>#N/A</v>
      </c>
      <c r="O166">
        <f t="shared" si="131"/>
        <v>3.0001660000000001</v>
      </c>
      <c r="P166" t="str">
        <f>IF(OR($A166="",INDEX(games!$H:$H,ROW())=""),"",INDEX(games!$H:$H,ROW()))</f>
        <v>Yes</v>
      </c>
      <c r="Q166">
        <f t="shared" si="132"/>
        <v>3.0001660000000001</v>
      </c>
      <c r="T166">
        <f t="shared" si="133"/>
        <v>2015</v>
      </c>
      <c r="U166">
        <f t="shared" si="134"/>
        <v>2020</v>
      </c>
      <c r="V166">
        <f t="shared" si="135"/>
        <v>5</v>
      </c>
      <c r="W166" t="str">
        <f>IF(TRIM(INDEX(connections!$A:$A,ROW()))="","",TRIM(INDEX(connections!$A:$A,ROW())))</f>
        <v>Crypt of the NecroDancer</v>
      </c>
      <c r="X166" t="str">
        <f>IF($W166="","",TRIM(INDEX(connections!$B:$B,ROW())))</f>
        <v>BPM: Bullets Per Minute</v>
      </c>
      <c r="Y166">
        <f t="shared" si="136"/>
        <v>169</v>
      </c>
      <c r="Z166">
        <f t="shared" si="137"/>
        <v>97</v>
      </c>
      <c r="AA166" t="str">
        <f t="shared" si="138"/>
        <v>Yes</v>
      </c>
      <c r="AB166" t="str">
        <f t="shared" si="139"/>
        <v>Yes</v>
      </c>
      <c r="AC166">
        <f t="shared" si="140"/>
        <v>1</v>
      </c>
      <c r="AD166">
        <f t="shared" si="141"/>
        <v>1</v>
      </c>
      <c r="AE166" t="str">
        <f t="shared" si="142"/>
        <v/>
      </c>
      <c r="AG166">
        <f t="shared" si="143"/>
        <v>3</v>
      </c>
      <c r="AH166" t="str">
        <f t="shared" si="144"/>
        <v>Yes</v>
      </c>
      <c r="AI166">
        <f t="shared" si="145"/>
        <v>3</v>
      </c>
      <c r="AJ166">
        <f t="shared" si="146"/>
        <v>3.0001660000000001</v>
      </c>
      <c r="AK166" t="str">
        <f t="shared" si="147"/>
        <v/>
      </c>
      <c r="AL166" t="str">
        <f>IF($A166="","",INDEX(games!$J:$J,ROW())&amp;"")</f>
        <v>https://store.steampowered.com/app/1619520/Cross_Blitz/</v>
      </c>
      <c r="AM166">
        <f>IF($A166="","",SUMPRODUCT($AO166:$BD166,'Map Analysis'!$AN$2^{0,1,2,3,4,5,6,7,8,9,10,11,12,13,14,15}))</f>
        <v>0</v>
      </c>
      <c r="AN166">
        <f t="shared" si="148"/>
        <v>1.66E-5</v>
      </c>
      <c r="AO166">
        <f t="shared" si="149"/>
        <v>0</v>
      </c>
      <c r="AP166">
        <f t="shared" si="150"/>
        <v>0</v>
      </c>
      <c r="AQ166">
        <f t="shared" si="151"/>
        <v>0</v>
      </c>
      <c r="AR166">
        <f t="shared" si="152"/>
        <v>0</v>
      </c>
      <c r="AS166">
        <f t="shared" si="153"/>
        <v>0</v>
      </c>
      <c r="AT166">
        <f t="shared" si="154"/>
        <v>0</v>
      </c>
      <c r="AU166">
        <f t="shared" si="155"/>
        <v>0</v>
      </c>
      <c r="AV166">
        <f t="shared" si="156"/>
        <v>0</v>
      </c>
      <c r="AW166">
        <f t="shared" si="157"/>
        <v>0</v>
      </c>
      <c r="AX166">
        <f t="shared" si="158"/>
        <v>0</v>
      </c>
      <c r="AY166">
        <f t="shared" si="159"/>
        <v>0</v>
      </c>
      <c r="AZ166">
        <f t="shared" si="160"/>
        <v>0</v>
      </c>
      <c r="BA166">
        <f t="shared" si="161"/>
        <v>0</v>
      </c>
      <c r="BB166">
        <f t="shared" si="162"/>
        <v>0</v>
      </c>
      <c r="BC166">
        <f t="shared" si="163"/>
        <v>0</v>
      </c>
      <c r="BD166">
        <f t="shared" si="164"/>
        <v>0</v>
      </c>
      <c r="BF166">
        <f t="shared" si="165"/>
        <v>0</v>
      </c>
      <c r="BG166">
        <f t="shared" si="166"/>
        <v>0</v>
      </c>
      <c r="BH166">
        <f t="shared" si="167"/>
        <v>0</v>
      </c>
      <c r="BI166">
        <f t="shared" si="168"/>
        <v>0</v>
      </c>
      <c r="BJ166">
        <f t="shared" si="169"/>
        <v>0</v>
      </c>
      <c r="BK166">
        <f t="shared" si="170"/>
        <v>0</v>
      </c>
      <c r="BL166">
        <f t="shared" si="171"/>
        <v>0</v>
      </c>
      <c r="BM166">
        <f t="shared" si="172"/>
        <v>0</v>
      </c>
      <c r="BN166">
        <f t="shared" si="173"/>
        <v>0</v>
      </c>
      <c r="BO166">
        <f t="shared" si="174"/>
        <v>0</v>
      </c>
      <c r="BP166">
        <f t="shared" si="175"/>
        <v>0</v>
      </c>
      <c r="BQ166">
        <f t="shared" si="176"/>
        <v>0</v>
      </c>
      <c r="BR166">
        <f t="shared" si="177"/>
        <v>0</v>
      </c>
      <c r="BS166">
        <f t="shared" si="178"/>
        <v>0</v>
      </c>
      <c r="BT166">
        <f t="shared" si="179"/>
        <v>0</v>
      </c>
    </row>
    <row r="167" spans="1:72" x14ac:dyDescent="0.25">
      <c r="A167" t="str">
        <f>IF(TRIM(INDEX(games!$A:$A,ROW()))="","",TRIM(INDEX(games!$A:$A,ROW())))</f>
        <v>Crown Trick</v>
      </c>
      <c r="B167">
        <f>IF(OR($A167="",INDEX(games!$B:$B,ROW())=""),"",INDEX(games!$B:$B,ROW()))</f>
        <v>2020</v>
      </c>
      <c r="C167" t="str">
        <f>IF(OR($A167="",INDEX(games!$C:$C,ROW())=""),"",INDEX(games!$C:$C,ROW()))</f>
        <v>Strategy</v>
      </c>
      <c r="D167">
        <f t="shared" si="120"/>
        <v>1</v>
      </c>
      <c r="E167">
        <f t="shared" si="121"/>
        <v>2</v>
      </c>
      <c r="F167">
        <f t="shared" si="122"/>
        <v>31</v>
      </c>
      <c r="G167" t="e">
        <f t="shared" si="123"/>
        <v>#N/A</v>
      </c>
      <c r="H167" t="e">
        <f t="shared" si="124"/>
        <v>#N/A</v>
      </c>
      <c r="I167">
        <f t="shared" si="125"/>
        <v>2020</v>
      </c>
      <c r="J167">
        <f t="shared" si="126"/>
        <v>2.7130000000000001</v>
      </c>
      <c r="K167" t="e">
        <f t="shared" si="127"/>
        <v>#N/A</v>
      </c>
      <c r="L167" t="e">
        <f t="shared" si="128"/>
        <v>#N/A</v>
      </c>
      <c r="M167" t="e">
        <f t="shared" si="129"/>
        <v>#N/A</v>
      </c>
      <c r="N167" t="e">
        <f t="shared" si="130"/>
        <v>#N/A</v>
      </c>
      <c r="O167">
        <f t="shared" si="131"/>
        <v>1.000167</v>
      </c>
      <c r="P167" t="str">
        <f>IF(OR($A167="",INDEX(games!$H:$H,ROW())=""),"",INDEX(games!$H:$H,ROW()))</f>
        <v>Yes</v>
      </c>
      <c r="Q167">
        <f t="shared" si="132"/>
        <v>1.000167</v>
      </c>
      <c r="T167">
        <f t="shared" si="133"/>
        <v>2013</v>
      </c>
      <c r="U167">
        <f t="shared" si="134"/>
        <v>2022</v>
      </c>
      <c r="V167">
        <f t="shared" si="135"/>
        <v>9</v>
      </c>
      <c r="W167" t="str">
        <f>IF(TRIM(INDEX(connections!$A:$A,ROW()))="","",TRIM(INDEX(connections!$A:$A,ROW())))</f>
        <v>Risk of Rain</v>
      </c>
      <c r="X167" t="str">
        <f>IF($W167="","",TRIM(INDEX(connections!$B:$B,ROW())))</f>
        <v>Bravery and Greed</v>
      </c>
      <c r="Y167">
        <f t="shared" si="136"/>
        <v>687</v>
      </c>
      <c r="Z167">
        <f t="shared" si="137"/>
        <v>98</v>
      </c>
      <c r="AA167" t="str">
        <f t="shared" si="138"/>
        <v>Yes</v>
      </c>
      <c r="AB167" t="str">
        <f t="shared" si="139"/>
        <v>Yes</v>
      </c>
      <c r="AC167">
        <f t="shared" si="140"/>
        <v>1</v>
      </c>
      <c r="AD167">
        <f t="shared" si="141"/>
        <v>0</v>
      </c>
      <c r="AE167" t="str">
        <f t="shared" si="142"/>
        <v/>
      </c>
      <c r="AG167">
        <f t="shared" si="143"/>
        <v>1</v>
      </c>
      <c r="AH167" t="str">
        <f t="shared" si="144"/>
        <v>Yes</v>
      </c>
      <c r="AI167">
        <f t="shared" si="145"/>
        <v>1</v>
      </c>
      <c r="AJ167">
        <f t="shared" si="146"/>
        <v>1.000167</v>
      </c>
      <c r="AK167" t="str">
        <f t="shared" si="147"/>
        <v/>
      </c>
      <c r="AL167" t="str">
        <f>IF($A167="","",INDEX(games!$J:$J,ROW())&amp;"")</f>
        <v>https://store.steampowered.com/app/1000010/Crown_Trick/</v>
      </c>
      <c r="AM167">
        <f>IF($A167="","",SUMPRODUCT($AO167:$BD167,'Map Analysis'!$AN$2^{0,1,2,3,4,5,6,7,8,9,10,11,12,13,14,15}))</f>
        <v>0</v>
      </c>
      <c r="AN167">
        <f t="shared" si="148"/>
        <v>1.6699999999999999E-5</v>
      </c>
      <c r="AO167">
        <f t="shared" si="149"/>
        <v>0</v>
      </c>
      <c r="AP167">
        <f t="shared" si="150"/>
        <v>0</v>
      </c>
      <c r="AQ167">
        <f t="shared" si="151"/>
        <v>0</v>
      </c>
      <c r="AR167">
        <f t="shared" si="152"/>
        <v>0</v>
      </c>
      <c r="AS167">
        <f t="shared" si="153"/>
        <v>0</v>
      </c>
      <c r="AT167">
        <f t="shared" si="154"/>
        <v>0</v>
      </c>
      <c r="AU167">
        <f t="shared" si="155"/>
        <v>0</v>
      </c>
      <c r="AV167">
        <f t="shared" si="156"/>
        <v>0</v>
      </c>
      <c r="AW167">
        <f t="shared" si="157"/>
        <v>0</v>
      </c>
      <c r="AX167">
        <f t="shared" si="158"/>
        <v>0</v>
      </c>
      <c r="AY167">
        <f t="shared" si="159"/>
        <v>0</v>
      </c>
      <c r="AZ167">
        <f t="shared" si="160"/>
        <v>0</v>
      </c>
      <c r="BA167">
        <f t="shared" si="161"/>
        <v>0</v>
      </c>
      <c r="BB167">
        <f t="shared" si="162"/>
        <v>0</v>
      </c>
      <c r="BC167">
        <f t="shared" si="163"/>
        <v>0</v>
      </c>
      <c r="BD167">
        <f t="shared" si="164"/>
        <v>0</v>
      </c>
      <c r="BF167">
        <f t="shared" si="165"/>
        <v>0</v>
      </c>
      <c r="BG167">
        <f t="shared" si="166"/>
        <v>0</v>
      </c>
      <c r="BH167">
        <f t="shared" si="167"/>
        <v>0</v>
      </c>
      <c r="BI167">
        <f t="shared" si="168"/>
        <v>0</v>
      </c>
      <c r="BJ167">
        <f t="shared" si="169"/>
        <v>0</v>
      </c>
      <c r="BK167">
        <f t="shared" si="170"/>
        <v>0</v>
      </c>
      <c r="BL167">
        <f t="shared" si="171"/>
        <v>0</v>
      </c>
      <c r="BM167">
        <f t="shared" si="172"/>
        <v>0</v>
      </c>
      <c r="BN167">
        <f t="shared" si="173"/>
        <v>0</v>
      </c>
      <c r="BO167">
        <f t="shared" si="174"/>
        <v>0</v>
      </c>
      <c r="BP167">
        <f t="shared" si="175"/>
        <v>0</v>
      </c>
      <c r="BQ167">
        <f t="shared" si="176"/>
        <v>0</v>
      </c>
      <c r="BR167">
        <f t="shared" si="177"/>
        <v>0</v>
      </c>
      <c r="BS167">
        <f t="shared" si="178"/>
        <v>0</v>
      </c>
      <c r="BT167">
        <f t="shared" si="179"/>
        <v>0</v>
      </c>
    </row>
    <row r="168" spans="1:72" x14ac:dyDescent="0.25">
      <c r="A168" t="str">
        <f>IF(TRIM(INDEX(games!$A:$A,ROW()))="","",TRIM(INDEX(games!$A:$A,ROW())))</f>
        <v>Crush the Industry</v>
      </c>
      <c r="B168">
        <f>IF(OR($A168="",INDEX(games!$B:$B,ROW())=""),"",INDEX(games!$B:$B,ROW()))</f>
        <v>2025</v>
      </c>
      <c r="C168" t="str">
        <f>IF(OR($A168="",INDEX(games!$C:$C,ROW())=""),"",INDEX(games!$C:$C,ROW()))</f>
        <v>Deckbuilder</v>
      </c>
      <c r="D168">
        <f t="shared" si="120"/>
        <v>1</v>
      </c>
      <c r="E168">
        <f t="shared" si="121"/>
        <v>3</v>
      </c>
      <c r="F168">
        <f t="shared" si="122"/>
        <v>32</v>
      </c>
      <c r="G168" t="e">
        <f t="shared" si="123"/>
        <v>#N/A</v>
      </c>
      <c r="H168" t="e">
        <f t="shared" si="124"/>
        <v>#N/A</v>
      </c>
      <c r="I168" t="e">
        <f t="shared" si="125"/>
        <v>#N/A</v>
      </c>
      <c r="J168" t="e">
        <f t="shared" si="126"/>
        <v>#N/A</v>
      </c>
      <c r="K168">
        <f t="shared" si="127"/>
        <v>2025</v>
      </c>
      <c r="L168">
        <f t="shared" si="128"/>
        <v>3.7359999999999998</v>
      </c>
      <c r="M168" t="e">
        <f t="shared" si="129"/>
        <v>#N/A</v>
      </c>
      <c r="N168" t="e">
        <f t="shared" si="130"/>
        <v>#N/A</v>
      </c>
      <c r="O168">
        <f t="shared" si="131"/>
        <v>1.0001679999999999</v>
      </c>
      <c r="P168" t="str">
        <f>IF(OR($A168="",INDEX(games!$H:$H,ROW())=""),"",INDEX(games!$H:$H,ROW()))</f>
        <v>Yes</v>
      </c>
      <c r="Q168">
        <f t="shared" si="132"/>
        <v>1.0001679999999999</v>
      </c>
      <c r="T168">
        <f t="shared" si="133"/>
        <v>2017</v>
      </c>
      <c r="U168">
        <f t="shared" si="134"/>
        <v>2023</v>
      </c>
      <c r="V168">
        <f t="shared" si="135"/>
        <v>6</v>
      </c>
      <c r="W168" t="str">
        <f>IF(TRIM(INDEX(connections!$A:$A,ROW()))="","",TRIM(INDEX(connections!$A:$A,ROW())))</f>
        <v>Slay the Spire</v>
      </c>
      <c r="X168" t="str">
        <f>IF($W168="","",TRIM(INDEX(connections!$B:$B,ROW())))</f>
        <v>Brawl Tactics: Origins</v>
      </c>
      <c r="Y168">
        <f t="shared" si="136"/>
        <v>772</v>
      </c>
      <c r="Z168">
        <f t="shared" si="137"/>
        <v>99</v>
      </c>
      <c r="AA168" t="str">
        <f t="shared" si="138"/>
        <v>Yes</v>
      </c>
      <c r="AB168" t="str">
        <f t="shared" si="139"/>
        <v/>
      </c>
      <c r="AC168" t="str">
        <f t="shared" si="140"/>
        <v/>
      </c>
      <c r="AD168">
        <f t="shared" si="141"/>
        <v>0</v>
      </c>
      <c r="AE168" t="str">
        <f t="shared" si="142"/>
        <v/>
      </c>
      <c r="AG168">
        <f t="shared" si="143"/>
        <v>1</v>
      </c>
      <c r="AH168" t="str">
        <f t="shared" si="144"/>
        <v>Yes</v>
      </c>
      <c r="AI168">
        <f t="shared" si="145"/>
        <v>1</v>
      </c>
      <c r="AJ168">
        <f t="shared" si="146"/>
        <v>1.0001679999999999</v>
      </c>
      <c r="AK168" t="str">
        <f t="shared" si="147"/>
        <v/>
      </c>
      <c r="AL168" t="str">
        <f>IF($A168="","",INDEX(games!$J:$J,ROW())&amp;"")</f>
        <v>https://store.steampowered.com/app/1098610/Crush_the_Industry/</v>
      </c>
      <c r="AM168">
        <f>IF($A168="","",SUMPRODUCT($AO168:$BD168,'Map Analysis'!$AN$2^{0,1,2,3,4,5,6,7,8,9,10,11,12,13,14,15}))</f>
        <v>0</v>
      </c>
      <c r="AN168">
        <f t="shared" si="148"/>
        <v>1.6799999999999998E-5</v>
      </c>
      <c r="AO168">
        <f t="shared" si="149"/>
        <v>0</v>
      </c>
      <c r="AP168">
        <f t="shared" si="150"/>
        <v>0</v>
      </c>
      <c r="AQ168">
        <f t="shared" si="151"/>
        <v>0</v>
      </c>
      <c r="AR168">
        <f t="shared" si="152"/>
        <v>0</v>
      </c>
      <c r="AS168">
        <f t="shared" si="153"/>
        <v>0</v>
      </c>
      <c r="AT168">
        <f t="shared" si="154"/>
        <v>0</v>
      </c>
      <c r="AU168">
        <f t="shared" si="155"/>
        <v>0</v>
      </c>
      <c r="AV168">
        <f t="shared" si="156"/>
        <v>0</v>
      </c>
      <c r="AW168">
        <f t="shared" si="157"/>
        <v>0</v>
      </c>
      <c r="AX168">
        <f t="shared" si="158"/>
        <v>0</v>
      </c>
      <c r="AY168">
        <f t="shared" si="159"/>
        <v>0</v>
      </c>
      <c r="AZ168">
        <f t="shared" si="160"/>
        <v>0</v>
      </c>
      <c r="BA168">
        <f t="shared" si="161"/>
        <v>0</v>
      </c>
      <c r="BB168">
        <f t="shared" si="162"/>
        <v>0</v>
      </c>
      <c r="BC168">
        <f t="shared" si="163"/>
        <v>0</v>
      </c>
      <c r="BD168">
        <f t="shared" si="164"/>
        <v>0</v>
      </c>
      <c r="BF168">
        <f t="shared" si="165"/>
        <v>0</v>
      </c>
      <c r="BG168">
        <f t="shared" si="166"/>
        <v>0</v>
      </c>
      <c r="BH168">
        <f t="shared" si="167"/>
        <v>0</v>
      </c>
      <c r="BI168">
        <f t="shared" si="168"/>
        <v>0</v>
      </c>
      <c r="BJ168">
        <f t="shared" si="169"/>
        <v>0</v>
      </c>
      <c r="BK168">
        <f t="shared" si="170"/>
        <v>0</v>
      </c>
      <c r="BL168">
        <f t="shared" si="171"/>
        <v>0</v>
      </c>
      <c r="BM168">
        <f t="shared" si="172"/>
        <v>0</v>
      </c>
      <c r="BN168">
        <f t="shared" si="173"/>
        <v>0</v>
      </c>
      <c r="BO168">
        <f t="shared" si="174"/>
        <v>0</v>
      </c>
      <c r="BP168">
        <f t="shared" si="175"/>
        <v>0</v>
      </c>
      <c r="BQ168">
        <f t="shared" si="176"/>
        <v>0</v>
      </c>
      <c r="BR168">
        <f t="shared" si="177"/>
        <v>0</v>
      </c>
      <c r="BS168">
        <f t="shared" si="178"/>
        <v>0</v>
      </c>
      <c r="BT168">
        <f t="shared" si="179"/>
        <v>0</v>
      </c>
    </row>
    <row r="169" spans="1:72" x14ac:dyDescent="0.25">
      <c r="A169" t="str">
        <f>IF(TRIM(INDEX(games!$A:$A,ROW()))="","",TRIM(INDEX(games!$A:$A,ROW())))</f>
        <v>Crying Suns</v>
      </c>
      <c r="B169">
        <f>IF(OR($A169="",INDEX(games!$B:$B,ROW())=""),"",INDEX(games!$B:$B,ROW()))</f>
        <v>2019</v>
      </c>
      <c r="C169" t="str">
        <f>IF(OR($A169="",INDEX(games!$C:$C,ROW())=""),"",INDEX(games!$C:$C,ROW()))</f>
        <v>Strategy</v>
      </c>
      <c r="D169">
        <f t="shared" si="120"/>
        <v>2</v>
      </c>
      <c r="E169">
        <f t="shared" si="121"/>
        <v>2</v>
      </c>
      <c r="F169">
        <f t="shared" si="122"/>
        <v>33</v>
      </c>
      <c r="G169" t="e">
        <f t="shared" si="123"/>
        <v>#N/A</v>
      </c>
      <c r="H169" t="e">
        <f t="shared" si="124"/>
        <v>#N/A</v>
      </c>
      <c r="I169">
        <f t="shared" si="125"/>
        <v>2019</v>
      </c>
      <c r="J169">
        <f t="shared" si="126"/>
        <v>2.7589999999999999</v>
      </c>
      <c r="K169" t="e">
        <f t="shared" si="127"/>
        <v>#N/A</v>
      </c>
      <c r="L169" t="e">
        <f t="shared" si="128"/>
        <v>#N/A</v>
      </c>
      <c r="M169" t="e">
        <f t="shared" si="129"/>
        <v>#N/A</v>
      </c>
      <c r="N169" t="e">
        <f t="shared" si="130"/>
        <v>#N/A</v>
      </c>
      <c r="O169">
        <f t="shared" si="131"/>
        <v>2.0001690000000001</v>
      </c>
      <c r="P169" t="str">
        <f>IF(OR($A169="",INDEX(games!$H:$H,ROW())=""),"",INDEX(games!$H:$H,ROW()))</f>
        <v>Yes</v>
      </c>
      <c r="Q169">
        <f t="shared" si="132"/>
        <v>2.0001690000000001</v>
      </c>
      <c r="T169">
        <f t="shared" si="133"/>
        <v>2021</v>
      </c>
      <c r="U169">
        <f t="shared" si="134"/>
        <v>2023</v>
      </c>
      <c r="V169">
        <f t="shared" si="135"/>
        <v>2</v>
      </c>
      <c r="W169" t="str">
        <f>IF(TRIM(INDEX(connections!$A:$A,ROW()))="","",TRIM(INDEX(connections!$A:$A,ROW())))</f>
        <v>Tower Tactics: Liberation</v>
      </c>
      <c r="X169" t="str">
        <f>IF($W169="","",TRIM(INDEX(connections!$B:$B,ROW())))</f>
        <v>Brawl Tactics: Origins</v>
      </c>
      <c r="Y169">
        <f t="shared" si="136"/>
        <v>917</v>
      </c>
      <c r="Z169">
        <f t="shared" si="137"/>
        <v>99</v>
      </c>
      <c r="AA169" t="str">
        <f t="shared" si="138"/>
        <v>Yes</v>
      </c>
      <c r="AB169" t="str">
        <f t="shared" si="139"/>
        <v/>
      </c>
      <c r="AC169" t="str">
        <f t="shared" si="140"/>
        <v/>
      </c>
      <c r="AD169">
        <f t="shared" si="141"/>
        <v>0</v>
      </c>
      <c r="AE169" t="str">
        <f t="shared" si="142"/>
        <v/>
      </c>
      <c r="AG169">
        <f t="shared" si="143"/>
        <v>1</v>
      </c>
      <c r="AH169" t="str">
        <f t="shared" si="144"/>
        <v>Yes</v>
      </c>
      <c r="AI169">
        <f t="shared" si="145"/>
        <v>1</v>
      </c>
      <c r="AJ169">
        <f t="shared" si="146"/>
        <v>1.0001690000000001</v>
      </c>
      <c r="AK169" t="str">
        <f t="shared" si="147"/>
        <v/>
      </c>
      <c r="AL169" t="str">
        <f>IF($A169="","",INDEX(games!$J:$J,ROW())&amp;"")</f>
        <v>https://store.steampowered.com/app/873940/Crying_Suns/</v>
      </c>
      <c r="AM169">
        <f>IF($A169="","",SUMPRODUCT($AO169:$BD169,'Map Analysis'!$AN$2^{0,1,2,3,4,5,6,7,8,9,10,11,12,13,14,15}))</f>
        <v>1</v>
      </c>
      <c r="AN169">
        <f t="shared" si="148"/>
        <v>1.0000169000000001</v>
      </c>
      <c r="AO169">
        <f t="shared" si="149"/>
        <v>1</v>
      </c>
      <c r="AP169">
        <f t="shared" si="150"/>
        <v>0</v>
      </c>
      <c r="AQ169">
        <f t="shared" si="151"/>
        <v>0</v>
      </c>
      <c r="AR169">
        <f t="shared" si="152"/>
        <v>0</v>
      </c>
      <c r="AS169">
        <f t="shared" si="153"/>
        <v>0</v>
      </c>
      <c r="AT169">
        <f t="shared" si="154"/>
        <v>0</v>
      </c>
      <c r="AU169">
        <f t="shared" si="155"/>
        <v>0</v>
      </c>
      <c r="AV169">
        <f t="shared" si="156"/>
        <v>0</v>
      </c>
      <c r="AW169">
        <f t="shared" si="157"/>
        <v>0</v>
      </c>
      <c r="AX169">
        <f t="shared" si="158"/>
        <v>0</v>
      </c>
      <c r="AY169">
        <f t="shared" si="159"/>
        <v>0</v>
      </c>
      <c r="AZ169">
        <f t="shared" si="160"/>
        <v>0</v>
      </c>
      <c r="BA169">
        <f t="shared" si="161"/>
        <v>0</v>
      </c>
      <c r="BB169">
        <f t="shared" si="162"/>
        <v>0</v>
      </c>
      <c r="BC169">
        <f t="shared" si="163"/>
        <v>0</v>
      </c>
      <c r="BD169">
        <f t="shared" si="164"/>
        <v>0</v>
      </c>
      <c r="BF169">
        <f t="shared" si="165"/>
        <v>0</v>
      </c>
      <c r="BG169">
        <f t="shared" si="166"/>
        <v>0</v>
      </c>
      <c r="BH169">
        <f t="shared" si="167"/>
        <v>0</v>
      </c>
      <c r="BI169">
        <f t="shared" si="168"/>
        <v>0</v>
      </c>
      <c r="BJ169">
        <f t="shared" si="169"/>
        <v>0</v>
      </c>
      <c r="BK169">
        <f t="shared" si="170"/>
        <v>0</v>
      </c>
      <c r="BL169">
        <f t="shared" si="171"/>
        <v>0</v>
      </c>
      <c r="BM169">
        <f t="shared" si="172"/>
        <v>0</v>
      </c>
      <c r="BN169">
        <f t="shared" si="173"/>
        <v>0</v>
      </c>
      <c r="BO169">
        <f t="shared" si="174"/>
        <v>0</v>
      </c>
      <c r="BP169">
        <f t="shared" si="175"/>
        <v>0</v>
      </c>
      <c r="BQ169">
        <f t="shared" si="176"/>
        <v>0</v>
      </c>
      <c r="BR169">
        <f t="shared" si="177"/>
        <v>0</v>
      </c>
      <c r="BS169">
        <f t="shared" si="178"/>
        <v>0</v>
      </c>
      <c r="BT169">
        <f t="shared" si="179"/>
        <v>0</v>
      </c>
    </row>
    <row r="170" spans="1:72" x14ac:dyDescent="0.25">
      <c r="A170" t="str">
        <f>IF(TRIM(INDEX(games!$A:$A,ROW()))="","",TRIM(INDEX(games!$A:$A,ROW())))</f>
        <v>Crypt of the NecroDancer</v>
      </c>
      <c r="B170">
        <f>IF(OR($A170="",INDEX(games!$B:$B,ROW())=""),"",INDEX(games!$B:$B,ROW()))</f>
        <v>2015</v>
      </c>
      <c r="C170" t="str">
        <f>IF(OR($A170="",INDEX(games!$C:$C,ROW())=""),"",INDEX(games!$C:$C,ROW()))</f>
        <v>Traditional</v>
      </c>
      <c r="D170">
        <f t="shared" si="120"/>
        <v>15</v>
      </c>
      <c r="E170">
        <f t="shared" si="121"/>
        <v>4</v>
      </c>
      <c r="F170">
        <f t="shared" si="122"/>
        <v>0</v>
      </c>
      <c r="G170" t="e">
        <f t="shared" si="123"/>
        <v>#N/A</v>
      </c>
      <c r="H170" t="e">
        <f t="shared" si="124"/>
        <v>#N/A</v>
      </c>
      <c r="I170" t="e">
        <f t="shared" si="125"/>
        <v>#N/A</v>
      </c>
      <c r="J170" t="e">
        <f t="shared" si="126"/>
        <v>#N/A</v>
      </c>
      <c r="K170" t="e">
        <f t="shared" si="127"/>
        <v>#N/A</v>
      </c>
      <c r="L170" t="e">
        <f t="shared" si="128"/>
        <v>#N/A</v>
      </c>
      <c r="M170">
        <f t="shared" si="129"/>
        <v>2015</v>
      </c>
      <c r="N170">
        <f t="shared" si="130"/>
        <v>4</v>
      </c>
      <c r="O170">
        <f t="shared" si="131"/>
        <v>15.000170000000001</v>
      </c>
      <c r="P170" t="str">
        <f>IF(OR($A170="",INDEX(games!$H:$H,ROW())=""),"",INDEX(games!$H:$H,ROW()))</f>
        <v>Yes</v>
      </c>
      <c r="Q170">
        <f t="shared" si="132"/>
        <v>15.000170000000001</v>
      </c>
      <c r="T170">
        <f t="shared" si="133"/>
        <v>2017</v>
      </c>
      <c r="U170">
        <f t="shared" si="134"/>
        <v>2021</v>
      </c>
      <c r="V170">
        <f t="shared" si="135"/>
        <v>4</v>
      </c>
      <c r="W170" t="str">
        <f>IF(TRIM(INDEX(connections!$A:$A,ROW()))="","",TRIM(INDEX(connections!$A:$A,ROW())))</f>
        <v>Slay the Spire</v>
      </c>
      <c r="X170" t="str">
        <f>IF($W170="","",TRIM(INDEX(connections!$B:$B,ROW())))</f>
        <v>Breach Wanderers</v>
      </c>
      <c r="Y170">
        <f t="shared" si="136"/>
        <v>772</v>
      </c>
      <c r="Z170">
        <f t="shared" si="137"/>
        <v>100</v>
      </c>
      <c r="AA170" t="str">
        <f t="shared" si="138"/>
        <v>Yes</v>
      </c>
      <c r="AB170" t="str">
        <f t="shared" si="139"/>
        <v>Yes</v>
      </c>
      <c r="AC170">
        <f t="shared" si="140"/>
        <v>1</v>
      </c>
      <c r="AD170">
        <f t="shared" si="141"/>
        <v>0</v>
      </c>
      <c r="AE170" t="str">
        <f t="shared" si="142"/>
        <v/>
      </c>
      <c r="AG170">
        <f t="shared" si="143"/>
        <v>13</v>
      </c>
      <c r="AH170" t="str">
        <f t="shared" si="144"/>
        <v>Yes</v>
      </c>
      <c r="AI170">
        <f t="shared" si="145"/>
        <v>13</v>
      </c>
      <c r="AJ170">
        <f t="shared" si="146"/>
        <v>13.000170000000001</v>
      </c>
      <c r="AK170" t="str">
        <f t="shared" si="147"/>
        <v/>
      </c>
      <c r="AL170" t="str">
        <f>IF($A170="","",INDEX(games!$J:$J,ROW())&amp;"")</f>
        <v>https://store.steampowered.com/app/247080/Crypt_of_the_NecroDancer/</v>
      </c>
      <c r="AM170">
        <f>IF($A170="","",SUMPRODUCT($AO170:$BD170,'Map Analysis'!$AN$2^{0,1,2,3,4,5,6,7,8,9,10,11,12,13,14,15}))</f>
        <v>13.5</v>
      </c>
      <c r="AN170">
        <f t="shared" si="148"/>
        <v>13.500017</v>
      </c>
      <c r="AO170">
        <f t="shared" si="149"/>
        <v>11</v>
      </c>
      <c r="AP170">
        <f t="shared" si="150"/>
        <v>5</v>
      </c>
      <c r="AQ170">
        <f t="shared" si="151"/>
        <v>0</v>
      </c>
      <c r="AR170">
        <f t="shared" si="152"/>
        <v>0</v>
      </c>
      <c r="AS170">
        <f t="shared" si="153"/>
        <v>0</v>
      </c>
      <c r="AT170">
        <f t="shared" si="154"/>
        <v>0</v>
      </c>
      <c r="AU170">
        <f t="shared" si="155"/>
        <v>0</v>
      </c>
      <c r="AV170">
        <f t="shared" si="156"/>
        <v>0</v>
      </c>
      <c r="AW170">
        <f t="shared" si="157"/>
        <v>0</v>
      </c>
      <c r="AX170">
        <f t="shared" si="158"/>
        <v>0</v>
      </c>
      <c r="AY170">
        <f t="shared" si="159"/>
        <v>0</v>
      </c>
      <c r="AZ170">
        <f t="shared" si="160"/>
        <v>0</v>
      </c>
      <c r="BA170">
        <f t="shared" si="161"/>
        <v>0</v>
      </c>
      <c r="BB170">
        <f t="shared" si="162"/>
        <v>0</v>
      </c>
      <c r="BC170">
        <f t="shared" si="163"/>
        <v>0</v>
      </c>
      <c r="BD170">
        <f t="shared" si="164"/>
        <v>0</v>
      </c>
      <c r="BF170">
        <f t="shared" si="165"/>
        <v>0</v>
      </c>
      <c r="BG170">
        <f t="shared" si="166"/>
        <v>0</v>
      </c>
      <c r="BH170">
        <f t="shared" si="167"/>
        <v>0</v>
      </c>
      <c r="BI170">
        <f t="shared" si="168"/>
        <v>0</v>
      </c>
      <c r="BJ170">
        <f t="shared" si="169"/>
        <v>0</v>
      </c>
      <c r="BK170">
        <f t="shared" si="170"/>
        <v>0</v>
      </c>
      <c r="BL170">
        <f t="shared" si="171"/>
        <v>0</v>
      </c>
      <c r="BM170">
        <f t="shared" si="172"/>
        <v>0</v>
      </c>
      <c r="BN170">
        <f t="shared" si="173"/>
        <v>0</v>
      </c>
      <c r="BO170">
        <f t="shared" si="174"/>
        <v>0</v>
      </c>
      <c r="BP170">
        <f t="shared" si="175"/>
        <v>0</v>
      </c>
      <c r="BQ170">
        <f t="shared" si="176"/>
        <v>0</v>
      </c>
      <c r="BR170">
        <f t="shared" si="177"/>
        <v>0</v>
      </c>
      <c r="BS170">
        <f t="shared" si="178"/>
        <v>0</v>
      </c>
      <c r="BT170">
        <f t="shared" si="179"/>
        <v>0</v>
      </c>
    </row>
    <row r="171" spans="1:72" x14ac:dyDescent="0.25">
      <c r="A171" t="str">
        <f>IF(TRIM(INDEX(games!$A:$A,ROW()))="","",TRIM(INDEX(games!$A:$A,ROW())))</f>
        <v>Cryptark</v>
      </c>
      <c r="B171">
        <f>IF(OR($A171="",INDEX(games!$B:$B,ROW())=""),"",INDEX(games!$B:$B,ROW()))</f>
        <v>2017</v>
      </c>
      <c r="C171" t="str">
        <f>IF(OR($A171="",INDEX(games!$C:$C,ROW())=""),"",INDEX(games!$C:$C,ROW()))</f>
        <v>Action</v>
      </c>
      <c r="D171">
        <f t="shared" si="120"/>
        <v>0</v>
      </c>
      <c r="E171">
        <f t="shared" si="121"/>
        <v>1</v>
      </c>
      <c r="F171">
        <f t="shared" si="122"/>
        <v>1</v>
      </c>
      <c r="G171">
        <f t="shared" si="123"/>
        <v>2017</v>
      </c>
      <c r="H171">
        <f t="shared" si="124"/>
        <v>1.0229999999999999</v>
      </c>
      <c r="I171" t="e">
        <f t="shared" si="125"/>
        <v>#N/A</v>
      </c>
      <c r="J171" t="e">
        <f t="shared" si="126"/>
        <v>#N/A</v>
      </c>
      <c r="K171" t="e">
        <f t="shared" si="127"/>
        <v>#N/A</v>
      </c>
      <c r="L171" t="e">
        <f t="shared" si="128"/>
        <v>#N/A</v>
      </c>
      <c r="M171" t="e">
        <f t="shared" si="129"/>
        <v>#N/A</v>
      </c>
      <c r="N171" t="e">
        <f t="shared" si="130"/>
        <v>#N/A</v>
      </c>
      <c r="O171">
        <f t="shared" si="131"/>
        <v>1.7100000000000001E-4</v>
      </c>
      <c r="P171" t="str">
        <f>IF(OR($A171="",INDEX(games!$H:$H,ROW())=""),"",INDEX(games!$H:$H,ROW()))</f>
        <v>Yes</v>
      </c>
      <c r="Q171">
        <f t="shared" si="132"/>
        <v>1.7100000000000001E-4</v>
      </c>
      <c r="T171">
        <f t="shared" si="133"/>
        <v>2012</v>
      </c>
      <c r="U171">
        <f t="shared" si="134"/>
        <v>2024</v>
      </c>
      <c r="V171">
        <f t="shared" si="135"/>
        <v>12</v>
      </c>
      <c r="W171" t="str">
        <f>IF(TRIM(INDEX(connections!$A:$A,ROW()))="","",TRIM(INDEX(connections!$A:$A,ROW())))</f>
        <v>FTL</v>
      </c>
      <c r="X171" t="str">
        <f>IF($W171="","",TRIM(INDEX(connections!$B:$B,ROW())))</f>
        <v>Breachway</v>
      </c>
      <c r="Y171">
        <f t="shared" si="136"/>
        <v>326</v>
      </c>
      <c r="Z171">
        <f t="shared" si="137"/>
        <v>101</v>
      </c>
      <c r="AA171" t="str">
        <f t="shared" si="138"/>
        <v>Yes</v>
      </c>
      <c r="AB171" t="str">
        <f t="shared" si="139"/>
        <v>Yes</v>
      </c>
      <c r="AC171">
        <f t="shared" si="140"/>
        <v>1</v>
      </c>
      <c r="AD171">
        <f t="shared" si="141"/>
        <v>1</v>
      </c>
      <c r="AE171" t="str">
        <f t="shared" si="142"/>
        <v/>
      </c>
      <c r="AG171">
        <f t="shared" si="143"/>
        <v>0</v>
      </c>
      <c r="AH171" t="str">
        <f t="shared" si="144"/>
        <v/>
      </c>
      <c r="AI171" t="str">
        <f t="shared" si="145"/>
        <v/>
      </c>
      <c r="AJ171" t="str">
        <f t="shared" si="146"/>
        <v/>
      </c>
      <c r="AK171" t="str">
        <f t="shared" si="147"/>
        <v/>
      </c>
      <c r="AL171" t="str">
        <f>IF($A171="","",INDEX(games!$J:$J,ROW())&amp;"")</f>
        <v>https://store.steampowered.com/app/344740/CRYPTARK/</v>
      </c>
      <c r="AM171">
        <f>IF($A171="","",SUMPRODUCT($AO171:$BD171,'Map Analysis'!$AN$2^{0,1,2,3,4,5,6,7,8,9,10,11,12,13,14,15}))</f>
        <v>0</v>
      </c>
      <c r="AN171">
        <f t="shared" si="148"/>
        <v>1.7099999999999999E-5</v>
      </c>
      <c r="AO171">
        <f t="shared" si="149"/>
        <v>0</v>
      </c>
      <c r="AP171">
        <f t="shared" si="150"/>
        <v>0</v>
      </c>
      <c r="AQ171">
        <f t="shared" si="151"/>
        <v>0</v>
      </c>
      <c r="AR171">
        <f t="shared" si="152"/>
        <v>0</v>
      </c>
      <c r="AS171">
        <f t="shared" si="153"/>
        <v>0</v>
      </c>
      <c r="AT171">
        <f t="shared" si="154"/>
        <v>0</v>
      </c>
      <c r="AU171">
        <f t="shared" si="155"/>
        <v>0</v>
      </c>
      <c r="AV171">
        <f t="shared" si="156"/>
        <v>0</v>
      </c>
      <c r="AW171">
        <f t="shared" si="157"/>
        <v>0</v>
      </c>
      <c r="AX171">
        <f t="shared" si="158"/>
        <v>0</v>
      </c>
      <c r="AY171">
        <f t="shared" si="159"/>
        <v>0</v>
      </c>
      <c r="AZ171">
        <f t="shared" si="160"/>
        <v>0</v>
      </c>
      <c r="BA171">
        <f t="shared" si="161"/>
        <v>0</v>
      </c>
      <c r="BB171">
        <f t="shared" si="162"/>
        <v>0</v>
      </c>
      <c r="BC171">
        <f t="shared" si="163"/>
        <v>0</v>
      </c>
      <c r="BD171">
        <f t="shared" si="164"/>
        <v>0</v>
      </c>
      <c r="BF171">
        <f t="shared" si="165"/>
        <v>0</v>
      </c>
      <c r="BG171">
        <f t="shared" si="166"/>
        <v>0</v>
      </c>
      <c r="BH171">
        <f t="shared" si="167"/>
        <v>0</v>
      </c>
      <c r="BI171">
        <f t="shared" si="168"/>
        <v>0</v>
      </c>
      <c r="BJ171">
        <f t="shared" si="169"/>
        <v>0</v>
      </c>
      <c r="BK171">
        <f t="shared" si="170"/>
        <v>0</v>
      </c>
      <c r="BL171">
        <f t="shared" si="171"/>
        <v>0</v>
      </c>
      <c r="BM171">
        <f t="shared" si="172"/>
        <v>0</v>
      </c>
      <c r="BN171">
        <f t="shared" si="173"/>
        <v>0</v>
      </c>
      <c r="BO171">
        <f t="shared" si="174"/>
        <v>0</v>
      </c>
      <c r="BP171">
        <f t="shared" si="175"/>
        <v>0</v>
      </c>
      <c r="BQ171">
        <f t="shared" si="176"/>
        <v>0</v>
      </c>
      <c r="BR171">
        <f t="shared" si="177"/>
        <v>0</v>
      </c>
      <c r="BS171">
        <f t="shared" si="178"/>
        <v>0</v>
      </c>
      <c r="BT171">
        <f t="shared" si="179"/>
        <v>0</v>
      </c>
    </row>
    <row r="172" spans="1:72" x14ac:dyDescent="0.25">
      <c r="A172" t="str">
        <f>IF(TRIM(INDEX(games!$A:$A,ROW()))="","",TRIM(INDEX(games!$A:$A,ROW())))</f>
        <v>Cthangband</v>
      </c>
      <c r="B172">
        <f>IF(OR($A172="",INDEX(games!$B:$B,ROW())=""),"",INDEX(games!$B:$B,ROW()))</f>
        <v>1998</v>
      </c>
      <c r="C172" t="str">
        <f>IF(OR($A172="",INDEX(games!$C:$C,ROW())=""),"",INDEX(games!$C:$C,ROW()))</f>
        <v>Traditional</v>
      </c>
      <c r="D172">
        <f t="shared" si="120"/>
        <v>1</v>
      </c>
      <c r="E172">
        <f t="shared" si="121"/>
        <v>4</v>
      </c>
      <c r="F172">
        <f t="shared" si="122"/>
        <v>2</v>
      </c>
      <c r="G172" t="e">
        <f t="shared" si="123"/>
        <v>#N/A</v>
      </c>
      <c r="H172" t="e">
        <f t="shared" si="124"/>
        <v>#N/A</v>
      </c>
      <c r="I172" t="e">
        <f t="shared" si="125"/>
        <v>#N/A</v>
      </c>
      <c r="J172" t="e">
        <f t="shared" si="126"/>
        <v>#N/A</v>
      </c>
      <c r="K172" t="e">
        <f t="shared" si="127"/>
        <v>#N/A</v>
      </c>
      <c r="L172" t="e">
        <f t="shared" si="128"/>
        <v>#N/A</v>
      </c>
      <c r="M172">
        <f t="shared" si="129"/>
        <v>1998</v>
      </c>
      <c r="N172">
        <f t="shared" si="130"/>
        <v>4.0460000000000003</v>
      </c>
      <c r="O172">
        <f t="shared" si="131"/>
        <v>1.0001720000000001</v>
      </c>
      <c r="P172" t="str">
        <f>IF(OR($A172="",INDEX(games!$H:$H,ROW())=""),"",INDEX(games!$H:$H,ROW()))</f>
        <v>Yes</v>
      </c>
      <c r="Q172">
        <f t="shared" si="132"/>
        <v>1.0001720000000001</v>
      </c>
      <c r="T172">
        <f t="shared" si="133"/>
        <v>2017</v>
      </c>
      <c r="U172">
        <f t="shared" si="134"/>
        <v>2024</v>
      </c>
      <c r="V172">
        <f t="shared" si="135"/>
        <v>7</v>
      </c>
      <c r="W172" t="str">
        <f>IF(TRIM(INDEX(connections!$A:$A,ROW()))="","",TRIM(INDEX(connections!$A:$A,ROW())))</f>
        <v>Slay the Spire</v>
      </c>
      <c r="X172" t="str">
        <f>IF($W172="","",TRIM(INDEX(connections!$B:$B,ROW())))</f>
        <v>Breachway</v>
      </c>
      <c r="Y172">
        <f t="shared" si="136"/>
        <v>772</v>
      </c>
      <c r="Z172">
        <f t="shared" si="137"/>
        <v>101</v>
      </c>
      <c r="AA172" t="str">
        <f t="shared" si="138"/>
        <v>Yes</v>
      </c>
      <c r="AB172" t="str">
        <f t="shared" si="139"/>
        <v>Yes</v>
      </c>
      <c r="AC172">
        <f t="shared" si="140"/>
        <v>1</v>
      </c>
      <c r="AD172">
        <f t="shared" si="141"/>
        <v>0</v>
      </c>
      <c r="AE172" t="str">
        <f t="shared" si="142"/>
        <v/>
      </c>
      <c r="AG172">
        <f t="shared" si="143"/>
        <v>1</v>
      </c>
      <c r="AH172" t="str">
        <f t="shared" si="144"/>
        <v>Yes</v>
      </c>
      <c r="AI172">
        <f t="shared" si="145"/>
        <v>1</v>
      </c>
      <c r="AJ172">
        <f t="shared" si="146"/>
        <v>1.0001720000000001</v>
      </c>
      <c r="AK172" t="str">
        <f t="shared" si="147"/>
        <v/>
      </c>
      <c r="AL172" t="str">
        <f>IF($A172="","",INDEX(games!$J:$J,ROW())&amp;"")</f>
        <v/>
      </c>
      <c r="AM172">
        <f>IF($A172="","",SUMPRODUCT($AO172:$BD172,'Map Analysis'!$AN$2^{0,1,2,3,4,5,6,7,8,9,10,11,12,13,14,15}))</f>
        <v>0</v>
      </c>
      <c r="AN172">
        <f t="shared" si="148"/>
        <v>1.7200000000000001E-5</v>
      </c>
      <c r="AO172">
        <f t="shared" si="149"/>
        <v>0</v>
      </c>
      <c r="AP172">
        <f t="shared" si="150"/>
        <v>0</v>
      </c>
      <c r="AQ172">
        <f t="shared" si="151"/>
        <v>0</v>
      </c>
      <c r="AR172">
        <f t="shared" si="152"/>
        <v>0</v>
      </c>
      <c r="AS172">
        <f t="shared" si="153"/>
        <v>0</v>
      </c>
      <c r="AT172">
        <f t="shared" si="154"/>
        <v>0</v>
      </c>
      <c r="AU172">
        <f t="shared" si="155"/>
        <v>0</v>
      </c>
      <c r="AV172">
        <f t="shared" si="156"/>
        <v>0</v>
      </c>
      <c r="AW172">
        <f t="shared" si="157"/>
        <v>0</v>
      </c>
      <c r="AX172">
        <f t="shared" si="158"/>
        <v>0</v>
      </c>
      <c r="AY172">
        <f t="shared" si="159"/>
        <v>0</v>
      </c>
      <c r="AZ172">
        <f t="shared" si="160"/>
        <v>0</v>
      </c>
      <c r="BA172">
        <f t="shared" si="161"/>
        <v>0</v>
      </c>
      <c r="BB172">
        <f t="shared" si="162"/>
        <v>0</v>
      </c>
      <c r="BC172">
        <f t="shared" si="163"/>
        <v>0</v>
      </c>
      <c r="BD172">
        <f t="shared" si="164"/>
        <v>0</v>
      </c>
      <c r="BF172">
        <f t="shared" si="165"/>
        <v>0</v>
      </c>
      <c r="BG172">
        <f t="shared" si="166"/>
        <v>0</v>
      </c>
      <c r="BH172">
        <f t="shared" si="167"/>
        <v>0</v>
      </c>
      <c r="BI172">
        <f t="shared" si="168"/>
        <v>0</v>
      </c>
      <c r="BJ172">
        <f t="shared" si="169"/>
        <v>0</v>
      </c>
      <c r="BK172">
        <f t="shared" si="170"/>
        <v>0</v>
      </c>
      <c r="BL172">
        <f t="shared" si="171"/>
        <v>0</v>
      </c>
      <c r="BM172">
        <f t="shared" si="172"/>
        <v>0</v>
      </c>
      <c r="BN172">
        <f t="shared" si="173"/>
        <v>0</v>
      </c>
      <c r="BO172">
        <f t="shared" si="174"/>
        <v>0</v>
      </c>
      <c r="BP172">
        <f t="shared" si="175"/>
        <v>0</v>
      </c>
      <c r="BQ172">
        <f t="shared" si="176"/>
        <v>0</v>
      </c>
      <c r="BR172">
        <f t="shared" si="177"/>
        <v>0</v>
      </c>
      <c r="BS172">
        <f t="shared" si="178"/>
        <v>0</v>
      </c>
      <c r="BT172">
        <f t="shared" si="179"/>
        <v>0</v>
      </c>
    </row>
    <row r="173" spans="1:72" x14ac:dyDescent="0.25">
      <c r="A173" t="str">
        <f>IF(TRIM(INDEX(games!$A:$A,ROW()))="","",TRIM(INDEX(games!$A:$A,ROW())))</f>
        <v>Cube Chaos</v>
      </c>
      <c r="B173">
        <f>IF(OR($A173="",INDEX(games!$B:$B,ROW())=""),"",INDEX(games!$B:$B,ROW()))</f>
        <v>2023</v>
      </c>
      <c r="C173" t="str">
        <f>IF(OR($A173="",INDEX(games!$C:$C,ROW())=""),"",INDEX(games!$C:$C,ROW()))</f>
        <v>Deckbuilder</v>
      </c>
      <c r="D173">
        <f t="shared" si="120"/>
        <v>0</v>
      </c>
      <c r="E173">
        <f t="shared" si="121"/>
        <v>3</v>
      </c>
      <c r="F173">
        <f t="shared" si="122"/>
        <v>3</v>
      </c>
      <c r="G173" t="e">
        <f t="shared" si="123"/>
        <v>#N/A</v>
      </c>
      <c r="H173" t="e">
        <f t="shared" si="124"/>
        <v>#N/A</v>
      </c>
      <c r="I173" t="e">
        <f t="shared" si="125"/>
        <v>#N/A</v>
      </c>
      <c r="J173" t="e">
        <f t="shared" si="126"/>
        <v>#N/A</v>
      </c>
      <c r="K173">
        <f t="shared" si="127"/>
        <v>2023</v>
      </c>
      <c r="L173">
        <f t="shared" si="128"/>
        <v>3.069</v>
      </c>
      <c r="M173" t="e">
        <f t="shared" si="129"/>
        <v>#N/A</v>
      </c>
      <c r="N173" t="e">
        <f t="shared" si="130"/>
        <v>#N/A</v>
      </c>
      <c r="O173">
        <f t="shared" si="131"/>
        <v>1.73E-4</v>
      </c>
      <c r="P173" t="str">
        <f>IF(OR($A173="",INDEX(games!$H:$H,ROW())=""),"",INDEX(games!$H:$H,ROW()))</f>
        <v/>
      </c>
      <c r="Q173" t="str">
        <f t="shared" si="132"/>
        <v/>
      </c>
      <c r="T173">
        <f t="shared" si="133"/>
        <v>2020</v>
      </c>
      <c r="U173">
        <f t="shared" si="134"/>
        <v>2025</v>
      </c>
      <c r="V173">
        <f t="shared" si="135"/>
        <v>5</v>
      </c>
      <c r="W173" t="str">
        <f>IF(TRIM(INDEX(connections!$A:$A,ROW()))="","",TRIM(INDEX(connections!$A:$A,ROW())))</f>
        <v>Gunfire Reborn</v>
      </c>
      <c r="X173" t="str">
        <f>IF($W173="","",TRIM(INDEX(connections!$B:$B,ROW())))</f>
        <v>Brew</v>
      </c>
      <c r="Y173">
        <f t="shared" si="136"/>
        <v>368</v>
      </c>
      <c r="Z173">
        <f t="shared" si="137"/>
        <v>102</v>
      </c>
      <c r="AA173" t="str">
        <f t="shared" si="138"/>
        <v>Yes</v>
      </c>
      <c r="AB173" t="str">
        <f t="shared" si="139"/>
        <v/>
      </c>
      <c r="AC173" t="str">
        <f t="shared" si="140"/>
        <v/>
      </c>
      <c r="AD173">
        <f t="shared" si="141"/>
        <v>0</v>
      </c>
      <c r="AE173" t="str">
        <f t="shared" si="142"/>
        <v/>
      </c>
      <c r="AG173">
        <f t="shared" si="143"/>
        <v>0</v>
      </c>
      <c r="AH173" t="str">
        <f t="shared" si="144"/>
        <v/>
      </c>
      <c r="AI173" t="str">
        <f t="shared" si="145"/>
        <v/>
      </c>
      <c r="AJ173" t="str">
        <f t="shared" si="146"/>
        <v/>
      </c>
      <c r="AK173" t="str">
        <f t="shared" si="147"/>
        <v/>
      </c>
      <c r="AL173" t="str">
        <f>IF($A173="","",INDEX(games!$J:$J,ROW())&amp;"")</f>
        <v/>
      </c>
      <c r="AM173">
        <f>IF($A173="","",SUMPRODUCT($AO173:$BD173,'Map Analysis'!$AN$2^{0,1,2,3,4,5,6,7,8,9,10,11,12,13,14,15}))</f>
        <v>0</v>
      </c>
      <c r="AN173">
        <f t="shared" si="148"/>
        <v>1.73E-5</v>
      </c>
      <c r="AO173">
        <f t="shared" si="149"/>
        <v>0</v>
      </c>
      <c r="AP173">
        <f t="shared" si="150"/>
        <v>0</v>
      </c>
      <c r="AQ173">
        <f t="shared" si="151"/>
        <v>0</v>
      </c>
      <c r="AR173">
        <f t="shared" si="152"/>
        <v>0</v>
      </c>
      <c r="AS173">
        <f t="shared" si="153"/>
        <v>0</v>
      </c>
      <c r="AT173">
        <f t="shared" si="154"/>
        <v>0</v>
      </c>
      <c r="AU173">
        <f t="shared" si="155"/>
        <v>0</v>
      </c>
      <c r="AV173">
        <f t="shared" si="156"/>
        <v>0</v>
      </c>
      <c r="AW173">
        <f t="shared" si="157"/>
        <v>0</v>
      </c>
      <c r="AX173">
        <f t="shared" si="158"/>
        <v>0</v>
      </c>
      <c r="AY173">
        <f t="shared" si="159"/>
        <v>0</v>
      </c>
      <c r="AZ173">
        <f t="shared" si="160"/>
        <v>0</v>
      </c>
      <c r="BA173">
        <f t="shared" si="161"/>
        <v>0</v>
      </c>
      <c r="BB173">
        <f t="shared" si="162"/>
        <v>0</v>
      </c>
      <c r="BC173">
        <f t="shared" si="163"/>
        <v>0</v>
      </c>
      <c r="BD173">
        <f t="shared" si="164"/>
        <v>0</v>
      </c>
      <c r="BF173">
        <f t="shared" si="165"/>
        <v>0</v>
      </c>
      <c r="BG173">
        <f t="shared" si="166"/>
        <v>0</v>
      </c>
      <c r="BH173">
        <f t="shared" si="167"/>
        <v>0</v>
      </c>
      <c r="BI173">
        <f t="shared" si="168"/>
        <v>0</v>
      </c>
      <c r="BJ173">
        <f t="shared" si="169"/>
        <v>0</v>
      </c>
      <c r="BK173">
        <f t="shared" si="170"/>
        <v>0</v>
      </c>
      <c r="BL173">
        <f t="shared" si="171"/>
        <v>0</v>
      </c>
      <c r="BM173">
        <f t="shared" si="172"/>
        <v>0</v>
      </c>
      <c r="BN173">
        <f t="shared" si="173"/>
        <v>0</v>
      </c>
      <c r="BO173">
        <f t="shared" si="174"/>
        <v>0</v>
      </c>
      <c r="BP173">
        <f t="shared" si="175"/>
        <v>0</v>
      </c>
      <c r="BQ173">
        <f t="shared" si="176"/>
        <v>0</v>
      </c>
      <c r="BR173">
        <f t="shared" si="177"/>
        <v>0</v>
      </c>
      <c r="BS173">
        <f t="shared" si="178"/>
        <v>0</v>
      </c>
      <c r="BT173">
        <f t="shared" si="179"/>
        <v>0</v>
      </c>
    </row>
    <row r="174" spans="1:72" x14ac:dyDescent="0.25">
      <c r="A174" t="str">
        <f>IF(TRIM(INDEX(games!$A:$A,ROW()))="","",TRIM(INDEX(games!$A:$A,ROW())))</f>
        <v>Cubic Cosmos</v>
      </c>
      <c r="B174">
        <f>IF(OR($A174="",INDEX(games!$B:$B,ROW())=""),"",INDEX(games!$B:$B,ROW()))</f>
        <v>2025</v>
      </c>
      <c r="C174" t="str">
        <f>IF(OR($A174="",INDEX(games!$C:$C,ROW())=""),"",INDEX(games!$C:$C,ROW()))</f>
        <v>Deckbuilder</v>
      </c>
      <c r="D174">
        <f t="shared" si="120"/>
        <v>0</v>
      </c>
      <c r="E174">
        <f t="shared" si="121"/>
        <v>3</v>
      </c>
      <c r="F174">
        <f t="shared" si="122"/>
        <v>4</v>
      </c>
      <c r="G174" t="e">
        <f t="shared" si="123"/>
        <v>#N/A</v>
      </c>
      <c r="H174" t="e">
        <f t="shared" si="124"/>
        <v>#N/A</v>
      </c>
      <c r="I174" t="e">
        <f t="shared" si="125"/>
        <v>#N/A</v>
      </c>
      <c r="J174" t="e">
        <f t="shared" si="126"/>
        <v>#N/A</v>
      </c>
      <c r="K174">
        <f t="shared" si="127"/>
        <v>2025</v>
      </c>
      <c r="L174">
        <f t="shared" si="128"/>
        <v>3.0920000000000001</v>
      </c>
      <c r="M174" t="e">
        <f t="shared" si="129"/>
        <v>#N/A</v>
      </c>
      <c r="N174" t="e">
        <f t="shared" si="130"/>
        <v>#N/A</v>
      </c>
      <c r="O174">
        <f t="shared" si="131"/>
        <v>1.74E-4</v>
      </c>
      <c r="P174" t="str">
        <f>IF(OR($A174="",INDEX(games!$H:$H,ROW())=""),"",INDEX(games!$H:$H,ROW()))</f>
        <v/>
      </c>
      <c r="Q174" t="str">
        <f t="shared" si="132"/>
        <v/>
      </c>
      <c r="T174">
        <f t="shared" si="133"/>
        <v>2019</v>
      </c>
      <c r="U174">
        <f t="shared" si="134"/>
        <v>2025</v>
      </c>
      <c r="V174">
        <f t="shared" si="135"/>
        <v>6</v>
      </c>
      <c r="W174" t="str">
        <f>IF(TRIM(INDEX(connections!$A:$A,ROW()))="","",TRIM(INDEX(connections!$A:$A,ROW())))</f>
        <v>Hades</v>
      </c>
      <c r="X174" t="str">
        <f>IF($W174="","",TRIM(INDEX(connections!$B:$B,ROW())))</f>
        <v>Brew</v>
      </c>
      <c r="Y174">
        <f t="shared" si="136"/>
        <v>375</v>
      </c>
      <c r="Z174">
        <f t="shared" si="137"/>
        <v>102</v>
      </c>
      <c r="AA174" t="str">
        <f t="shared" si="138"/>
        <v>Yes</v>
      </c>
      <c r="AB174" t="str">
        <f t="shared" si="139"/>
        <v/>
      </c>
      <c r="AC174" t="str">
        <f t="shared" si="140"/>
        <v/>
      </c>
      <c r="AD174">
        <f t="shared" si="141"/>
        <v>0</v>
      </c>
      <c r="AE174" t="str">
        <f t="shared" si="142"/>
        <v/>
      </c>
      <c r="AG174">
        <f t="shared" si="143"/>
        <v>0</v>
      </c>
      <c r="AH174" t="str">
        <f t="shared" si="144"/>
        <v/>
      </c>
      <c r="AI174" t="str">
        <f t="shared" si="145"/>
        <v/>
      </c>
      <c r="AJ174" t="str">
        <f t="shared" si="146"/>
        <v/>
      </c>
      <c r="AK174" t="str">
        <f t="shared" si="147"/>
        <v/>
      </c>
      <c r="AL174" t="str">
        <f>IF($A174="","",INDEX(games!$J:$J,ROW())&amp;"")</f>
        <v>https://store.steampowered.com/app/3332600/Cubic_Cosmos/</v>
      </c>
      <c r="AM174">
        <f>IF($A174="","",SUMPRODUCT($AO174:$BD174,'Map Analysis'!$AN$2^{0,1,2,3,4,5,6,7,8,9,10,11,12,13,14,15}))</f>
        <v>0</v>
      </c>
      <c r="AN174">
        <f t="shared" si="148"/>
        <v>1.7399999999999999E-5</v>
      </c>
      <c r="AO174">
        <f t="shared" si="149"/>
        <v>0</v>
      </c>
      <c r="AP174">
        <f t="shared" si="150"/>
        <v>0</v>
      </c>
      <c r="AQ174">
        <f t="shared" si="151"/>
        <v>0</v>
      </c>
      <c r="AR174">
        <f t="shared" si="152"/>
        <v>0</v>
      </c>
      <c r="AS174">
        <f t="shared" si="153"/>
        <v>0</v>
      </c>
      <c r="AT174">
        <f t="shared" si="154"/>
        <v>0</v>
      </c>
      <c r="AU174">
        <f t="shared" si="155"/>
        <v>0</v>
      </c>
      <c r="AV174">
        <f t="shared" si="156"/>
        <v>0</v>
      </c>
      <c r="AW174">
        <f t="shared" si="157"/>
        <v>0</v>
      </c>
      <c r="AX174">
        <f t="shared" si="158"/>
        <v>0</v>
      </c>
      <c r="AY174">
        <f t="shared" si="159"/>
        <v>0</v>
      </c>
      <c r="AZ174">
        <f t="shared" si="160"/>
        <v>0</v>
      </c>
      <c r="BA174">
        <f t="shared" si="161"/>
        <v>0</v>
      </c>
      <c r="BB174">
        <f t="shared" si="162"/>
        <v>0</v>
      </c>
      <c r="BC174">
        <f t="shared" si="163"/>
        <v>0</v>
      </c>
      <c r="BD174">
        <f t="shared" si="164"/>
        <v>0</v>
      </c>
      <c r="BF174">
        <f t="shared" si="165"/>
        <v>0</v>
      </c>
      <c r="BG174">
        <f t="shared" si="166"/>
        <v>0</v>
      </c>
      <c r="BH174">
        <f t="shared" si="167"/>
        <v>0</v>
      </c>
      <c r="BI174">
        <f t="shared" si="168"/>
        <v>0</v>
      </c>
      <c r="BJ174">
        <f t="shared" si="169"/>
        <v>0</v>
      </c>
      <c r="BK174">
        <f t="shared" si="170"/>
        <v>0</v>
      </c>
      <c r="BL174">
        <f t="shared" si="171"/>
        <v>0</v>
      </c>
      <c r="BM174">
        <f t="shared" si="172"/>
        <v>0</v>
      </c>
      <c r="BN174">
        <f t="shared" si="173"/>
        <v>0</v>
      </c>
      <c r="BO174">
        <f t="shared" si="174"/>
        <v>0</v>
      </c>
      <c r="BP174">
        <f t="shared" si="175"/>
        <v>0</v>
      </c>
      <c r="BQ174">
        <f t="shared" si="176"/>
        <v>0</v>
      </c>
      <c r="BR174">
        <f t="shared" si="177"/>
        <v>0</v>
      </c>
      <c r="BS174">
        <f t="shared" si="178"/>
        <v>0</v>
      </c>
      <c r="BT174">
        <f t="shared" si="179"/>
        <v>0</v>
      </c>
    </row>
    <row r="175" spans="1:72" x14ac:dyDescent="0.25">
      <c r="A175" t="str">
        <f>IF(TRIM(INDEX(games!$A:$A,ROW()))="","",TRIM(INDEX(games!$A:$A,ROW())))</f>
        <v>Cuisineer</v>
      </c>
      <c r="B175">
        <f>IF(OR($A175="",INDEX(games!$B:$B,ROW())=""),"",INDEX(games!$B:$B,ROW()))</f>
        <v>2023</v>
      </c>
      <c r="C175" t="str">
        <f>IF(OR($A175="",INDEX(games!$C:$C,ROW())=""),"",INDEX(games!$C:$C,ROW()))</f>
        <v>Action</v>
      </c>
      <c r="D175">
        <f t="shared" si="120"/>
        <v>3</v>
      </c>
      <c r="E175">
        <f t="shared" si="121"/>
        <v>1</v>
      </c>
      <c r="F175">
        <f t="shared" si="122"/>
        <v>5</v>
      </c>
      <c r="G175">
        <f t="shared" si="123"/>
        <v>2023</v>
      </c>
      <c r="H175">
        <f t="shared" si="124"/>
        <v>1.115</v>
      </c>
      <c r="I175" t="e">
        <f t="shared" si="125"/>
        <v>#N/A</v>
      </c>
      <c r="J175" t="e">
        <f t="shared" si="126"/>
        <v>#N/A</v>
      </c>
      <c r="K175" t="e">
        <f t="shared" si="127"/>
        <v>#N/A</v>
      </c>
      <c r="L175" t="e">
        <f t="shared" si="128"/>
        <v>#N/A</v>
      </c>
      <c r="M175" t="e">
        <f t="shared" si="129"/>
        <v>#N/A</v>
      </c>
      <c r="N175" t="e">
        <f t="shared" si="130"/>
        <v>#N/A</v>
      </c>
      <c r="O175">
        <f t="shared" si="131"/>
        <v>3.000175</v>
      </c>
      <c r="P175" t="str">
        <f>IF(OR($A175="",INDEX(games!$H:$H,ROW())=""),"",INDEX(games!$H:$H,ROW()))</f>
        <v/>
      </c>
      <c r="Q175" t="str">
        <f t="shared" si="132"/>
        <v/>
      </c>
      <c r="T175">
        <f t="shared" si="133"/>
        <v>2020</v>
      </c>
      <c r="U175">
        <f t="shared" si="134"/>
        <v>2025</v>
      </c>
      <c r="V175">
        <f t="shared" si="135"/>
        <v>5</v>
      </c>
      <c r="W175" t="str">
        <f>IF(TRIM(INDEX(connections!$A:$A,ROW()))="","",TRIM(INDEX(connections!$A:$A,ROW())))</f>
        <v>Roboquest</v>
      </c>
      <c r="X175" t="str">
        <f>IF($W175="","",TRIM(INDEX(connections!$B:$B,ROW())))</f>
        <v>Brew</v>
      </c>
      <c r="Y175">
        <f t="shared" si="136"/>
        <v>691</v>
      </c>
      <c r="Z175">
        <f t="shared" si="137"/>
        <v>102</v>
      </c>
      <c r="AA175" t="str">
        <f t="shared" si="138"/>
        <v>Yes</v>
      </c>
      <c r="AB175" t="str">
        <f t="shared" si="139"/>
        <v/>
      </c>
      <c r="AC175" t="str">
        <f t="shared" si="140"/>
        <v/>
      </c>
      <c r="AD175">
        <f t="shared" si="141"/>
        <v>0</v>
      </c>
      <c r="AE175" t="str">
        <f t="shared" si="142"/>
        <v/>
      </c>
      <c r="AG175">
        <f t="shared" si="143"/>
        <v>3</v>
      </c>
      <c r="AH175" t="str">
        <f t="shared" si="144"/>
        <v/>
      </c>
      <c r="AI175" t="str">
        <f t="shared" si="145"/>
        <v/>
      </c>
      <c r="AJ175" t="str">
        <f t="shared" si="146"/>
        <v/>
      </c>
      <c r="AK175">
        <f t="shared" si="147"/>
        <v>3.000175</v>
      </c>
      <c r="AL175" t="str">
        <f>IF($A175="","",INDEX(games!$J:$J,ROW())&amp;"")</f>
        <v>https://store.steampowered.com/app/1963570/Cuisineer/</v>
      </c>
      <c r="AM175">
        <f>IF($A175="","",SUMPRODUCT($AO175:$BD175,'Map Analysis'!$AN$2^{0,1,2,3,4,5,6,7,8,9,10,11,12,13,14,15}))</f>
        <v>0</v>
      </c>
      <c r="AN175">
        <f t="shared" si="148"/>
        <v>1.7499999999999998E-5</v>
      </c>
      <c r="AO175">
        <f t="shared" si="149"/>
        <v>0</v>
      </c>
      <c r="AP175">
        <f t="shared" si="150"/>
        <v>0</v>
      </c>
      <c r="AQ175">
        <f t="shared" si="151"/>
        <v>0</v>
      </c>
      <c r="AR175">
        <f t="shared" si="152"/>
        <v>0</v>
      </c>
      <c r="AS175">
        <f t="shared" si="153"/>
        <v>0</v>
      </c>
      <c r="AT175">
        <f t="shared" si="154"/>
        <v>0</v>
      </c>
      <c r="AU175">
        <f t="shared" si="155"/>
        <v>0</v>
      </c>
      <c r="AV175">
        <f t="shared" si="156"/>
        <v>0</v>
      </c>
      <c r="AW175">
        <f t="shared" si="157"/>
        <v>0</v>
      </c>
      <c r="AX175">
        <f t="shared" si="158"/>
        <v>0</v>
      </c>
      <c r="AY175">
        <f t="shared" si="159"/>
        <v>0</v>
      </c>
      <c r="AZ175">
        <f t="shared" si="160"/>
        <v>0</v>
      </c>
      <c r="BA175">
        <f t="shared" si="161"/>
        <v>0</v>
      </c>
      <c r="BB175">
        <f t="shared" si="162"/>
        <v>0</v>
      </c>
      <c r="BC175">
        <f t="shared" si="163"/>
        <v>0</v>
      </c>
      <c r="BD175">
        <f t="shared" si="164"/>
        <v>0</v>
      </c>
      <c r="BF175">
        <f t="shared" si="165"/>
        <v>0</v>
      </c>
      <c r="BG175">
        <f t="shared" si="166"/>
        <v>0</v>
      </c>
      <c r="BH175">
        <f t="shared" si="167"/>
        <v>0</v>
      </c>
      <c r="BI175">
        <f t="shared" si="168"/>
        <v>0</v>
      </c>
      <c r="BJ175">
        <f t="shared" si="169"/>
        <v>0</v>
      </c>
      <c r="BK175">
        <f t="shared" si="170"/>
        <v>0</v>
      </c>
      <c r="BL175">
        <f t="shared" si="171"/>
        <v>0</v>
      </c>
      <c r="BM175">
        <f t="shared" si="172"/>
        <v>0</v>
      </c>
      <c r="BN175">
        <f t="shared" si="173"/>
        <v>0</v>
      </c>
      <c r="BO175">
        <f t="shared" si="174"/>
        <v>0</v>
      </c>
      <c r="BP175">
        <f t="shared" si="175"/>
        <v>0</v>
      </c>
      <c r="BQ175">
        <f t="shared" si="176"/>
        <v>0</v>
      </c>
      <c r="BR175">
        <f t="shared" si="177"/>
        <v>0</v>
      </c>
      <c r="BS175">
        <f t="shared" si="178"/>
        <v>0</v>
      </c>
      <c r="BT175">
        <f t="shared" si="179"/>
        <v>0</v>
      </c>
    </row>
    <row r="176" spans="1:72" x14ac:dyDescent="0.25">
      <c r="A176" t="str">
        <f>IF(TRIM(INDEX(games!$A:$A,ROW()))="","",TRIM(INDEX(games!$A:$A,ROW())))</f>
        <v>Cult of PiN</v>
      </c>
      <c r="B176">
        <f>IF(OR($A176="",INDEX(games!$B:$B,ROW())=""),"",INDEX(games!$B:$B,ROW()))</f>
        <v>2026</v>
      </c>
      <c r="C176" t="str">
        <f>IF(OR($A176="",INDEX(games!$C:$C,ROW())=""),"",INDEX(games!$C:$C,ROW()))</f>
        <v>Deckbuilder</v>
      </c>
      <c r="D176">
        <f t="shared" si="120"/>
        <v>2</v>
      </c>
      <c r="E176">
        <f t="shared" si="121"/>
        <v>3</v>
      </c>
      <c r="F176">
        <f t="shared" si="122"/>
        <v>6</v>
      </c>
      <c r="G176" t="e">
        <f t="shared" si="123"/>
        <v>#N/A</v>
      </c>
      <c r="H176" t="e">
        <f t="shared" si="124"/>
        <v>#N/A</v>
      </c>
      <c r="I176" t="e">
        <f t="shared" si="125"/>
        <v>#N/A</v>
      </c>
      <c r="J176" t="e">
        <f t="shared" si="126"/>
        <v>#N/A</v>
      </c>
      <c r="K176">
        <f t="shared" si="127"/>
        <v>2026</v>
      </c>
      <c r="L176">
        <f t="shared" si="128"/>
        <v>3.1379999999999999</v>
      </c>
      <c r="M176" t="e">
        <f t="shared" si="129"/>
        <v>#N/A</v>
      </c>
      <c r="N176" t="e">
        <f t="shared" si="130"/>
        <v>#N/A</v>
      </c>
      <c r="O176">
        <f t="shared" si="131"/>
        <v>2.0001760000000002</v>
      </c>
      <c r="P176" t="str">
        <f>IF(OR($A176="",INDEX(games!$H:$H,ROW())=""),"",INDEX(games!$H:$H,ROW()))</f>
        <v/>
      </c>
      <c r="Q176" t="str">
        <f t="shared" si="132"/>
        <v/>
      </c>
      <c r="T176">
        <f t="shared" si="133"/>
        <v>1980</v>
      </c>
      <c r="U176">
        <f t="shared" si="134"/>
        <v>2009</v>
      </c>
      <c r="V176">
        <f t="shared" si="135"/>
        <v>29</v>
      </c>
      <c r="W176" t="str">
        <f>IF(TRIM(INDEX(connections!$A:$A,ROW()))="","",TRIM(INDEX(connections!$A:$A,ROW())))</f>
        <v>Rogue</v>
      </c>
      <c r="X176" t="str">
        <f>IF($W176="","",TRIM(INDEX(connections!$B:$B,ROW())))</f>
        <v>Brogue</v>
      </c>
      <c r="Y176">
        <f t="shared" si="136"/>
        <v>693</v>
      </c>
      <c r="Z176">
        <f t="shared" si="137"/>
        <v>103</v>
      </c>
      <c r="AA176" t="str">
        <f t="shared" si="138"/>
        <v>Yes</v>
      </c>
      <c r="AB176" t="str">
        <f t="shared" si="139"/>
        <v>Yes</v>
      </c>
      <c r="AC176">
        <f t="shared" si="140"/>
        <v>1</v>
      </c>
      <c r="AD176">
        <f t="shared" si="141"/>
        <v>0</v>
      </c>
      <c r="AE176" t="str">
        <f t="shared" si="142"/>
        <v/>
      </c>
      <c r="AG176">
        <f t="shared" si="143"/>
        <v>2</v>
      </c>
      <c r="AH176" t="str">
        <f t="shared" si="144"/>
        <v/>
      </c>
      <c r="AI176" t="str">
        <f t="shared" si="145"/>
        <v/>
      </c>
      <c r="AJ176" t="str">
        <f t="shared" si="146"/>
        <v/>
      </c>
      <c r="AK176">
        <f t="shared" si="147"/>
        <v>2.0001760000000002</v>
      </c>
      <c r="AL176" t="str">
        <f>IF($A176="","",INDEX(games!$J:$J,ROW())&amp;"")</f>
        <v>https://store.steampowered.com/app/3144340/Cult_of_PiN/</v>
      </c>
      <c r="AM176">
        <f>IF($A176="","",SUMPRODUCT($AO176:$BD176,'Map Analysis'!$AN$2^{0,1,2,3,4,5,6,7,8,9,10,11,12,13,14,15}))</f>
        <v>0</v>
      </c>
      <c r="AN176">
        <f t="shared" si="148"/>
        <v>1.7600000000000001E-5</v>
      </c>
      <c r="AO176">
        <f t="shared" si="149"/>
        <v>0</v>
      </c>
      <c r="AP176">
        <f t="shared" si="150"/>
        <v>0</v>
      </c>
      <c r="AQ176">
        <f t="shared" si="151"/>
        <v>0</v>
      </c>
      <c r="AR176">
        <f t="shared" si="152"/>
        <v>0</v>
      </c>
      <c r="AS176">
        <f t="shared" si="153"/>
        <v>0</v>
      </c>
      <c r="AT176">
        <f t="shared" si="154"/>
        <v>0</v>
      </c>
      <c r="AU176">
        <f t="shared" si="155"/>
        <v>0</v>
      </c>
      <c r="AV176">
        <f t="shared" si="156"/>
        <v>0</v>
      </c>
      <c r="AW176">
        <f t="shared" si="157"/>
        <v>0</v>
      </c>
      <c r="AX176">
        <f t="shared" si="158"/>
        <v>0</v>
      </c>
      <c r="AY176">
        <f t="shared" si="159"/>
        <v>0</v>
      </c>
      <c r="AZ176">
        <f t="shared" si="160"/>
        <v>0</v>
      </c>
      <c r="BA176">
        <f t="shared" si="161"/>
        <v>0</v>
      </c>
      <c r="BB176">
        <f t="shared" si="162"/>
        <v>0</v>
      </c>
      <c r="BC176">
        <f t="shared" si="163"/>
        <v>0</v>
      </c>
      <c r="BD176">
        <f t="shared" si="164"/>
        <v>0</v>
      </c>
      <c r="BF176">
        <f t="shared" si="165"/>
        <v>10</v>
      </c>
      <c r="BG176">
        <f t="shared" si="166"/>
        <v>9</v>
      </c>
      <c r="BH176">
        <f t="shared" si="167"/>
        <v>3</v>
      </c>
      <c r="BI176">
        <f t="shared" si="168"/>
        <v>1</v>
      </c>
      <c r="BJ176">
        <f t="shared" si="169"/>
        <v>0</v>
      </c>
      <c r="BK176">
        <f t="shared" si="170"/>
        <v>0</v>
      </c>
      <c r="BL176">
        <f t="shared" si="171"/>
        <v>0</v>
      </c>
      <c r="BM176">
        <f t="shared" si="172"/>
        <v>0</v>
      </c>
      <c r="BN176">
        <f t="shared" si="173"/>
        <v>0</v>
      </c>
      <c r="BO176">
        <f t="shared" si="174"/>
        <v>0</v>
      </c>
      <c r="BP176">
        <f t="shared" si="175"/>
        <v>0</v>
      </c>
      <c r="BQ176">
        <f t="shared" si="176"/>
        <v>0</v>
      </c>
      <c r="BR176">
        <f t="shared" si="177"/>
        <v>0</v>
      </c>
      <c r="BS176">
        <f t="shared" si="178"/>
        <v>0</v>
      </c>
      <c r="BT176">
        <f t="shared" si="179"/>
        <v>0</v>
      </c>
    </row>
    <row r="177" spans="1:72" x14ac:dyDescent="0.25">
      <c r="A177" t="str">
        <f>IF(TRIM(INDEX(games!$A:$A,ROW()))="","",TRIM(INDEX(games!$A:$A,ROW())))</f>
        <v>Cult of the Lamb</v>
      </c>
      <c r="B177">
        <f>IF(OR($A177="",INDEX(games!$B:$B,ROW())=""),"",INDEX(games!$B:$B,ROW()))</f>
        <v>2022</v>
      </c>
      <c r="C177" t="str">
        <f>IF(OR($A177="",INDEX(games!$C:$C,ROW())=""),"",INDEX(games!$C:$C,ROW()))</f>
        <v>Action</v>
      </c>
      <c r="D177">
        <f t="shared" si="120"/>
        <v>10</v>
      </c>
      <c r="E177">
        <f t="shared" si="121"/>
        <v>1</v>
      </c>
      <c r="F177">
        <f t="shared" si="122"/>
        <v>7</v>
      </c>
      <c r="G177">
        <f t="shared" si="123"/>
        <v>2022</v>
      </c>
      <c r="H177">
        <f t="shared" si="124"/>
        <v>1.161</v>
      </c>
      <c r="I177" t="e">
        <f t="shared" si="125"/>
        <v>#N/A</v>
      </c>
      <c r="J177" t="e">
        <f t="shared" si="126"/>
        <v>#N/A</v>
      </c>
      <c r="K177" t="e">
        <f t="shared" si="127"/>
        <v>#N/A</v>
      </c>
      <c r="L177" t="e">
        <f t="shared" si="128"/>
        <v>#N/A</v>
      </c>
      <c r="M177" t="e">
        <f t="shared" si="129"/>
        <v>#N/A</v>
      </c>
      <c r="N177" t="e">
        <f t="shared" si="130"/>
        <v>#N/A</v>
      </c>
      <c r="O177">
        <f t="shared" si="131"/>
        <v>10.000177000000001</v>
      </c>
      <c r="P177" t="str">
        <f>IF(OR($A177="",INDEX(games!$H:$H,ROW())=""),"",INDEX(games!$H:$H,ROW()))</f>
        <v>Yes</v>
      </c>
      <c r="Q177">
        <f t="shared" si="132"/>
        <v>10.000177000000001</v>
      </c>
      <c r="T177">
        <f t="shared" si="133"/>
        <v>2019</v>
      </c>
      <c r="U177">
        <f t="shared" si="134"/>
        <v>2026</v>
      </c>
      <c r="V177">
        <f t="shared" si="135"/>
        <v>7</v>
      </c>
      <c r="W177" t="str">
        <f>IF(TRIM(INDEX(connections!$A:$A,ROW()))="","",TRIM(INDEX(connections!$A:$A,ROW())))</f>
        <v>DemonCrawl</v>
      </c>
      <c r="X177" t="str">
        <f>IF($W177="","",TRIM(INDEX(connections!$B:$B,ROW())))</f>
        <v>BroomSweeper</v>
      </c>
      <c r="Y177">
        <f t="shared" si="136"/>
        <v>213</v>
      </c>
      <c r="Z177">
        <f t="shared" si="137"/>
        <v>104</v>
      </c>
      <c r="AA177" t="str">
        <f t="shared" si="138"/>
        <v/>
      </c>
      <c r="AB177" t="str">
        <f t="shared" si="139"/>
        <v>Yes</v>
      </c>
      <c r="AC177" t="str">
        <f t="shared" si="140"/>
        <v/>
      </c>
      <c r="AD177">
        <f t="shared" si="141"/>
        <v>0</v>
      </c>
      <c r="AE177" t="str">
        <f t="shared" si="142"/>
        <v/>
      </c>
      <c r="AG177">
        <f t="shared" si="143"/>
        <v>5</v>
      </c>
      <c r="AH177" t="str">
        <f t="shared" si="144"/>
        <v>Yes</v>
      </c>
      <c r="AI177">
        <f t="shared" si="145"/>
        <v>5</v>
      </c>
      <c r="AJ177">
        <f t="shared" si="146"/>
        <v>5.0001769999999999</v>
      </c>
      <c r="AK177" t="str">
        <f t="shared" si="147"/>
        <v/>
      </c>
      <c r="AL177" t="str">
        <f>IF($A177="","",INDEX(games!$J:$J,ROW())&amp;"")</f>
        <v>https://store.steampowered.com/app/1313140/Cult_of_the_Lamb/</v>
      </c>
      <c r="AM177">
        <f>IF($A177="","",SUMPRODUCT($AO177:$BD177,'Map Analysis'!$AN$2^{0,1,2,3,4,5,6,7,8,9,10,11,12,13,14,15}))</f>
        <v>5</v>
      </c>
      <c r="AN177">
        <f t="shared" si="148"/>
        <v>5.0000176999999999</v>
      </c>
      <c r="AO177">
        <f t="shared" si="149"/>
        <v>5</v>
      </c>
      <c r="AP177">
        <f t="shared" si="150"/>
        <v>0</v>
      </c>
      <c r="AQ177">
        <f t="shared" si="151"/>
        <v>0</v>
      </c>
      <c r="AR177">
        <f t="shared" si="152"/>
        <v>0</v>
      </c>
      <c r="AS177">
        <f t="shared" si="153"/>
        <v>0</v>
      </c>
      <c r="AT177">
        <f t="shared" si="154"/>
        <v>0</v>
      </c>
      <c r="AU177">
        <f t="shared" si="155"/>
        <v>0</v>
      </c>
      <c r="AV177">
        <f t="shared" si="156"/>
        <v>0</v>
      </c>
      <c r="AW177">
        <f t="shared" si="157"/>
        <v>0</v>
      </c>
      <c r="AX177">
        <f t="shared" si="158"/>
        <v>0</v>
      </c>
      <c r="AY177">
        <f t="shared" si="159"/>
        <v>0</v>
      </c>
      <c r="AZ177">
        <f t="shared" si="160"/>
        <v>0</v>
      </c>
      <c r="BA177">
        <f t="shared" si="161"/>
        <v>0</v>
      </c>
      <c r="BB177">
        <f t="shared" si="162"/>
        <v>0</v>
      </c>
      <c r="BC177">
        <f t="shared" si="163"/>
        <v>0</v>
      </c>
      <c r="BD177">
        <f t="shared" si="164"/>
        <v>0</v>
      </c>
      <c r="BF177">
        <f t="shared" si="165"/>
        <v>0</v>
      </c>
      <c r="BG177">
        <f t="shared" si="166"/>
        <v>0</v>
      </c>
      <c r="BH177">
        <f t="shared" si="167"/>
        <v>0</v>
      </c>
      <c r="BI177">
        <f t="shared" si="168"/>
        <v>0</v>
      </c>
      <c r="BJ177">
        <f t="shared" si="169"/>
        <v>0</v>
      </c>
      <c r="BK177">
        <f t="shared" si="170"/>
        <v>0</v>
      </c>
      <c r="BL177">
        <f t="shared" si="171"/>
        <v>0</v>
      </c>
      <c r="BM177">
        <f t="shared" si="172"/>
        <v>0</v>
      </c>
      <c r="BN177">
        <f t="shared" si="173"/>
        <v>0</v>
      </c>
      <c r="BO177">
        <f t="shared" si="174"/>
        <v>0</v>
      </c>
      <c r="BP177">
        <f t="shared" si="175"/>
        <v>0</v>
      </c>
      <c r="BQ177">
        <f t="shared" si="176"/>
        <v>0</v>
      </c>
      <c r="BR177">
        <f t="shared" si="177"/>
        <v>0</v>
      </c>
      <c r="BS177">
        <f t="shared" si="178"/>
        <v>0</v>
      </c>
      <c r="BT177">
        <f t="shared" si="179"/>
        <v>0</v>
      </c>
    </row>
    <row r="178" spans="1:72" x14ac:dyDescent="0.25">
      <c r="A178" t="str">
        <f>IF(TRIM(INDEX(games!$A:$A,ROW()))="","",TRIM(INDEX(games!$A:$A,ROW())))</f>
        <v>Cultist Simulator</v>
      </c>
      <c r="B178">
        <f>IF(OR($A178="",INDEX(games!$B:$B,ROW())=""),"",INDEX(games!$B:$B,ROW()))</f>
        <v>2018</v>
      </c>
      <c r="C178" t="str">
        <f>IF(OR($A178="",INDEX(games!$C:$C,ROW())=""),"",INDEX(games!$C:$C,ROW()))</f>
        <v>Strategy</v>
      </c>
      <c r="D178">
        <f t="shared" si="120"/>
        <v>2</v>
      </c>
      <c r="E178">
        <f t="shared" si="121"/>
        <v>2</v>
      </c>
      <c r="F178">
        <f t="shared" si="122"/>
        <v>8</v>
      </c>
      <c r="G178" t="e">
        <f t="shared" si="123"/>
        <v>#N/A</v>
      </c>
      <c r="H178" t="e">
        <f t="shared" si="124"/>
        <v>#N/A</v>
      </c>
      <c r="I178">
        <f t="shared" si="125"/>
        <v>2018</v>
      </c>
      <c r="J178">
        <f t="shared" si="126"/>
        <v>2.1840000000000002</v>
      </c>
      <c r="K178" t="e">
        <f t="shared" si="127"/>
        <v>#N/A</v>
      </c>
      <c r="L178" t="e">
        <f t="shared" si="128"/>
        <v>#N/A</v>
      </c>
      <c r="M178" t="e">
        <f t="shared" si="129"/>
        <v>#N/A</v>
      </c>
      <c r="N178" t="e">
        <f t="shared" si="130"/>
        <v>#N/A</v>
      </c>
      <c r="O178">
        <f t="shared" si="131"/>
        <v>2.000178</v>
      </c>
      <c r="P178" t="str">
        <f>IF(OR($A178="",INDEX(games!$H:$H,ROW())=""),"",INDEX(games!$H:$H,ROW()))</f>
        <v>Yes</v>
      </c>
      <c r="Q178">
        <f t="shared" si="132"/>
        <v>2.000178</v>
      </c>
      <c r="T178">
        <f t="shared" si="133"/>
        <v>2012</v>
      </c>
      <c r="U178">
        <f t="shared" si="134"/>
        <v>2026</v>
      </c>
      <c r="V178">
        <f t="shared" si="135"/>
        <v>14</v>
      </c>
      <c r="W178" t="str">
        <f>IF(TRIM(INDEX(connections!$A:$A,ROW()))="","",TRIM(INDEX(connections!$A:$A,ROW())))</f>
        <v>FTL</v>
      </c>
      <c r="X178" t="str">
        <f>IF($W178="","",TRIM(INDEX(connections!$B:$B,ROW())))</f>
        <v>BroomSweeper</v>
      </c>
      <c r="Y178">
        <f t="shared" si="136"/>
        <v>326</v>
      </c>
      <c r="Z178">
        <f t="shared" si="137"/>
        <v>104</v>
      </c>
      <c r="AA178" t="str">
        <f t="shared" si="138"/>
        <v>Yes</v>
      </c>
      <c r="AB178" t="str">
        <f t="shared" si="139"/>
        <v>Yes</v>
      </c>
      <c r="AC178">
        <f t="shared" si="140"/>
        <v>1</v>
      </c>
      <c r="AD178">
        <f t="shared" si="141"/>
        <v>0</v>
      </c>
      <c r="AE178" t="str">
        <f t="shared" si="142"/>
        <v/>
      </c>
      <c r="AG178">
        <f t="shared" si="143"/>
        <v>2</v>
      </c>
      <c r="AH178" t="str">
        <f t="shared" si="144"/>
        <v>Yes</v>
      </c>
      <c r="AI178">
        <f t="shared" si="145"/>
        <v>2</v>
      </c>
      <c r="AJ178">
        <f t="shared" si="146"/>
        <v>2.000178</v>
      </c>
      <c r="AK178" t="str">
        <f t="shared" si="147"/>
        <v/>
      </c>
      <c r="AL178" t="str">
        <f>IF($A178="","",INDEX(games!$J:$J,ROW())&amp;"")</f>
        <v>https://store.steampowered.com/app/718670/Cultist_Simulator/</v>
      </c>
      <c r="AM178">
        <f>IF($A178="","",SUMPRODUCT($AO178:$BD178,'Map Analysis'!$AN$2^{0,1,2,3,4,5,6,7,8,9,10,11,12,13,14,15}))</f>
        <v>0</v>
      </c>
      <c r="AN178">
        <f t="shared" si="148"/>
        <v>1.7799999999999999E-5</v>
      </c>
      <c r="AO178">
        <f t="shared" si="149"/>
        <v>0</v>
      </c>
      <c r="AP178">
        <f t="shared" si="150"/>
        <v>0</v>
      </c>
      <c r="AQ178">
        <f t="shared" si="151"/>
        <v>0</v>
      </c>
      <c r="AR178">
        <f t="shared" si="152"/>
        <v>0</v>
      </c>
      <c r="AS178">
        <f t="shared" si="153"/>
        <v>0</v>
      </c>
      <c r="AT178">
        <f t="shared" si="154"/>
        <v>0</v>
      </c>
      <c r="AU178">
        <f t="shared" si="155"/>
        <v>0</v>
      </c>
      <c r="AV178">
        <f t="shared" si="156"/>
        <v>0</v>
      </c>
      <c r="AW178">
        <f t="shared" si="157"/>
        <v>0</v>
      </c>
      <c r="AX178">
        <f t="shared" si="158"/>
        <v>0</v>
      </c>
      <c r="AY178">
        <f t="shared" si="159"/>
        <v>0</v>
      </c>
      <c r="AZ178">
        <f t="shared" si="160"/>
        <v>0</v>
      </c>
      <c r="BA178">
        <f t="shared" si="161"/>
        <v>0</v>
      </c>
      <c r="BB178">
        <f t="shared" si="162"/>
        <v>0</v>
      </c>
      <c r="BC178">
        <f t="shared" si="163"/>
        <v>0</v>
      </c>
      <c r="BD178">
        <f t="shared" si="164"/>
        <v>0</v>
      </c>
      <c r="BF178">
        <f t="shared" si="165"/>
        <v>0</v>
      </c>
      <c r="BG178">
        <f t="shared" si="166"/>
        <v>0</v>
      </c>
      <c r="BH178">
        <f t="shared" si="167"/>
        <v>0</v>
      </c>
      <c r="BI178">
        <f t="shared" si="168"/>
        <v>0</v>
      </c>
      <c r="BJ178">
        <f t="shared" si="169"/>
        <v>0</v>
      </c>
      <c r="BK178">
        <f t="shared" si="170"/>
        <v>0</v>
      </c>
      <c r="BL178">
        <f t="shared" si="171"/>
        <v>0</v>
      </c>
      <c r="BM178">
        <f t="shared" si="172"/>
        <v>0</v>
      </c>
      <c r="BN178">
        <f t="shared" si="173"/>
        <v>0</v>
      </c>
      <c r="BO178">
        <f t="shared" si="174"/>
        <v>0</v>
      </c>
      <c r="BP178">
        <f t="shared" si="175"/>
        <v>0</v>
      </c>
      <c r="BQ178">
        <f t="shared" si="176"/>
        <v>0</v>
      </c>
      <c r="BR178">
        <f t="shared" si="177"/>
        <v>0</v>
      </c>
      <c r="BS178">
        <f t="shared" si="178"/>
        <v>0</v>
      </c>
      <c r="BT178">
        <f t="shared" si="179"/>
        <v>0</v>
      </c>
    </row>
    <row r="179" spans="1:72" x14ac:dyDescent="0.25">
      <c r="A179" t="str">
        <f>IF(TRIM(INDEX(games!$A:$A,ROW()))="","",TRIM(INDEX(games!$A:$A,ROW())))</f>
        <v>Cupiclaw</v>
      </c>
      <c r="B179">
        <f>IF(OR($A179="",INDEX(games!$B:$B,ROW())=""),"",INDEX(games!$B:$B,ROW()))</f>
        <v>2024</v>
      </c>
      <c r="C179" t="str">
        <f>IF(OR($A179="",INDEX(games!$C:$C,ROW())=""),"",INDEX(games!$C:$C,ROW()))</f>
        <v>Deckbuilder</v>
      </c>
      <c r="D179">
        <f t="shared" si="120"/>
        <v>2</v>
      </c>
      <c r="E179">
        <f t="shared" si="121"/>
        <v>3</v>
      </c>
      <c r="F179">
        <f t="shared" si="122"/>
        <v>9</v>
      </c>
      <c r="G179" t="e">
        <f t="shared" si="123"/>
        <v>#N/A</v>
      </c>
      <c r="H179" t="e">
        <f t="shared" si="124"/>
        <v>#N/A</v>
      </c>
      <c r="I179" t="e">
        <f t="shared" si="125"/>
        <v>#N/A</v>
      </c>
      <c r="J179" t="e">
        <f t="shared" si="126"/>
        <v>#N/A</v>
      </c>
      <c r="K179">
        <f t="shared" si="127"/>
        <v>2024</v>
      </c>
      <c r="L179">
        <f t="shared" si="128"/>
        <v>3.2069999999999999</v>
      </c>
      <c r="M179" t="e">
        <f t="shared" si="129"/>
        <v>#N/A</v>
      </c>
      <c r="N179" t="e">
        <f t="shared" si="130"/>
        <v>#N/A</v>
      </c>
      <c r="O179">
        <f t="shared" si="131"/>
        <v>2.0001790000000002</v>
      </c>
      <c r="P179" t="str">
        <f>IF(OR($A179="",INDEX(games!$H:$H,ROW())=""),"",INDEX(games!$H:$H,ROW()))</f>
        <v/>
      </c>
      <c r="Q179" t="str">
        <f t="shared" si="132"/>
        <v/>
      </c>
      <c r="T179">
        <f t="shared" si="133"/>
        <v>2021</v>
      </c>
      <c r="U179">
        <f t="shared" si="134"/>
        <v>2026</v>
      </c>
      <c r="V179">
        <f t="shared" si="135"/>
        <v>5</v>
      </c>
      <c r="W179" t="str">
        <f>IF(TRIM(INDEX(connections!$A:$A,ROW()))="","",TRIM(INDEX(connections!$A:$A,ROW())))</f>
        <v>Luck be a Landlord</v>
      </c>
      <c r="X179" t="str">
        <f>IF($W179="","",TRIM(INDEX(connections!$B:$B,ROW())))</f>
        <v>BroomSweeper</v>
      </c>
      <c r="Y179">
        <f t="shared" si="136"/>
        <v>484</v>
      </c>
      <c r="Z179">
        <f t="shared" si="137"/>
        <v>104</v>
      </c>
      <c r="AA179" t="str">
        <f t="shared" si="138"/>
        <v>Yes</v>
      </c>
      <c r="AB179" t="str">
        <f t="shared" si="139"/>
        <v>Yes</v>
      </c>
      <c r="AC179">
        <f t="shared" si="140"/>
        <v>1</v>
      </c>
      <c r="AD179">
        <f t="shared" si="141"/>
        <v>1</v>
      </c>
      <c r="AE179" t="str">
        <f t="shared" si="142"/>
        <v/>
      </c>
      <c r="AG179">
        <f t="shared" si="143"/>
        <v>2</v>
      </c>
      <c r="AH179" t="str">
        <f t="shared" si="144"/>
        <v/>
      </c>
      <c r="AI179" t="str">
        <f t="shared" si="145"/>
        <v/>
      </c>
      <c r="AJ179" t="str">
        <f t="shared" si="146"/>
        <v/>
      </c>
      <c r="AK179">
        <f t="shared" si="147"/>
        <v>2.0001790000000002</v>
      </c>
      <c r="AL179" t="str">
        <f>IF($A179="","",INDEX(games!$J:$J,ROW())&amp;"")</f>
        <v>https://store.steampowered.com/app/2967670/Cupiclaw/</v>
      </c>
      <c r="AM179">
        <f>IF($A179="","",SUMPRODUCT($AO179:$BD179,'Map Analysis'!$AN$2^{0,1,2,3,4,5,6,7,8,9,10,11,12,13,14,15}))</f>
        <v>1</v>
      </c>
      <c r="AN179">
        <f t="shared" si="148"/>
        <v>1.0000179</v>
      </c>
      <c r="AO179">
        <f t="shared" si="149"/>
        <v>1</v>
      </c>
      <c r="AP179">
        <f t="shared" si="150"/>
        <v>0</v>
      </c>
      <c r="AQ179">
        <f t="shared" si="151"/>
        <v>0</v>
      </c>
      <c r="AR179">
        <f t="shared" si="152"/>
        <v>0</v>
      </c>
      <c r="AS179">
        <f t="shared" si="153"/>
        <v>0</v>
      </c>
      <c r="AT179">
        <f t="shared" si="154"/>
        <v>0</v>
      </c>
      <c r="AU179">
        <f t="shared" si="155"/>
        <v>0</v>
      </c>
      <c r="AV179">
        <f t="shared" si="156"/>
        <v>0</v>
      </c>
      <c r="AW179">
        <f t="shared" si="157"/>
        <v>0</v>
      </c>
      <c r="AX179">
        <f t="shared" si="158"/>
        <v>0</v>
      </c>
      <c r="AY179">
        <f t="shared" si="159"/>
        <v>0</v>
      </c>
      <c r="AZ179">
        <f t="shared" si="160"/>
        <v>0</v>
      </c>
      <c r="BA179">
        <f t="shared" si="161"/>
        <v>0</v>
      </c>
      <c r="BB179">
        <f t="shared" si="162"/>
        <v>0</v>
      </c>
      <c r="BC179">
        <f t="shared" si="163"/>
        <v>0</v>
      </c>
      <c r="BD179">
        <f t="shared" si="164"/>
        <v>0</v>
      </c>
      <c r="BF179">
        <f t="shared" si="165"/>
        <v>0</v>
      </c>
      <c r="BG179">
        <f t="shared" si="166"/>
        <v>0</v>
      </c>
      <c r="BH179">
        <f t="shared" si="167"/>
        <v>0</v>
      </c>
      <c r="BI179">
        <f t="shared" si="168"/>
        <v>0</v>
      </c>
      <c r="BJ179">
        <f t="shared" si="169"/>
        <v>0</v>
      </c>
      <c r="BK179">
        <f t="shared" si="170"/>
        <v>0</v>
      </c>
      <c r="BL179">
        <f t="shared" si="171"/>
        <v>0</v>
      </c>
      <c r="BM179">
        <f t="shared" si="172"/>
        <v>0</v>
      </c>
      <c r="BN179">
        <f t="shared" si="173"/>
        <v>0</v>
      </c>
      <c r="BO179">
        <f t="shared" si="174"/>
        <v>0</v>
      </c>
      <c r="BP179">
        <f t="shared" si="175"/>
        <v>0</v>
      </c>
      <c r="BQ179">
        <f t="shared" si="176"/>
        <v>0</v>
      </c>
      <c r="BR179">
        <f t="shared" si="177"/>
        <v>0</v>
      </c>
      <c r="BS179">
        <f t="shared" si="178"/>
        <v>0</v>
      </c>
      <c r="BT179">
        <f t="shared" si="179"/>
        <v>0</v>
      </c>
    </row>
    <row r="180" spans="1:72" x14ac:dyDescent="0.25">
      <c r="A180" t="str">
        <f>IF(TRIM(INDEX(games!$A:$A,ROW()))="","",TRIM(INDEX(games!$A:$A,ROW())))</f>
        <v>Curious Expedition</v>
      </c>
      <c r="B180">
        <f>IF(OR($A180="",INDEX(games!$B:$B,ROW())=""),"",INDEX(games!$B:$B,ROW()))</f>
        <v>2016</v>
      </c>
      <c r="C180" t="str">
        <f>IF(OR($A180="",INDEX(games!$C:$C,ROW())=""),"",INDEX(games!$C:$C,ROW()))</f>
        <v>Strategy</v>
      </c>
      <c r="D180">
        <f t="shared" si="120"/>
        <v>3</v>
      </c>
      <c r="E180">
        <f t="shared" si="121"/>
        <v>2</v>
      </c>
      <c r="F180">
        <f t="shared" si="122"/>
        <v>10</v>
      </c>
      <c r="G180" t="e">
        <f t="shared" si="123"/>
        <v>#N/A</v>
      </c>
      <c r="H180" t="e">
        <f t="shared" si="124"/>
        <v>#N/A</v>
      </c>
      <c r="I180">
        <f t="shared" si="125"/>
        <v>2016</v>
      </c>
      <c r="J180">
        <f t="shared" si="126"/>
        <v>2.23</v>
      </c>
      <c r="K180" t="e">
        <f t="shared" si="127"/>
        <v>#N/A</v>
      </c>
      <c r="L180" t="e">
        <f t="shared" si="128"/>
        <v>#N/A</v>
      </c>
      <c r="M180" t="e">
        <f t="shared" si="129"/>
        <v>#N/A</v>
      </c>
      <c r="N180" t="e">
        <f t="shared" si="130"/>
        <v>#N/A</v>
      </c>
      <c r="O180">
        <f t="shared" si="131"/>
        <v>3.0001799999999998</v>
      </c>
      <c r="P180" t="str">
        <f>IF(OR($A180="",INDEX(games!$H:$H,ROW())=""),"",INDEX(games!$H:$H,ROW()))</f>
        <v>Yes</v>
      </c>
      <c r="Q180">
        <f t="shared" si="132"/>
        <v>3.0001799999999998</v>
      </c>
      <c r="T180">
        <f t="shared" si="133"/>
        <v>2017</v>
      </c>
      <c r="U180">
        <f t="shared" si="134"/>
        <v>2026</v>
      </c>
      <c r="V180">
        <f t="shared" si="135"/>
        <v>9</v>
      </c>
      <c r="W180" t="str">
        <f>IF(TRIM(INDEX(connections!$A:$A,ROW()))="","",TRIM(INDEX(connections!$A:$A,ROW())))</f>
        <v>Slay the Spire</v>
      </c>
      <c r="X180" t="str">
        <f>IF($W180="","",TRIM(INDEX(connections!$B:$B,ROW())))</f>
        <v>BroomSweeper</v>
      </c>
      <c r="Y180">
        <f t="shared" si="136"/>
        <v>772</v>
      </c>
      <c r="Z180">
        <f t="shared" si="137"/>
        <v>104</v>
      </c>
      <c r="AA180" t="str">
        <f t="shared" si="138"/>
        <v>Yes</v>
      </c>
      <c r="AB180" t="str">
        <f t="shared" si="139"/>
        <v>Yes</v>
      </c>
      <c r="AC180">
        <f t="shared" si="140"/>
        <v>1</v>
      </c>
      <c r="AD180">
        <f t="shared" si="141"/>
        <v>1</v>
      </c>
      <c r="AE180" t="str">
        <f t="shared" si="142"/>
        <v/>
      </c>
      <c r="AG180">
        <f t="shared" si="143"/>
        <v>2</v>
      </c>
      <c r="AH180" t="str">
        <f t="shared" si="144"/>
        <v>Yes</v>
      </c>
      <c r="AI180">
        <f t="shared" si="145"/>
        <v>2</v>
      </c>
      <c r="AJ180">
        <f t="shared" si="146"/>
        <v>2.0001799999999998</v>
      </c>
      <c r="AK180" t="str">
        <f t="shared" si="147"/>
        <v/>
      </c>
      <c r="AL180" t="str">
        <f>IF($A180="","",INDEX(games!$J:$J,ROW())&amp;"")</f>
        <v>https://store.steampowered.com/app/358130/Curious_Expedition/</v>
      </c>
      <c r="AM180">
        <f>IF($A180="","",SUMPRODUCT($AO180:$BD180,'Map Analysis'!$AN$2^{0,1,2,3,4,5,6,7,8,9,10,11,12,13,14,15}))</f>
        <v>3</v>
      </c>
      <c r="AN180">
        <f t="shared" si="148"/>
        <v>3.0000179999999999</v>
      </c>
      <c r="AO180">
        <f t="shared" si="149"/>
        <v>3</v>
      </c>
      <c r="AP180">
        <f t="shared" si="150"/>
        <v>0</v>
      </c>
      <c r="AQ180">
        <f t="shared" si="151"/>
        <v>0</v>
      </c>
      <c r="AR180">
        <f t="shared" si="152"/>
        <v>0</v>
      </c>
      <c r="AS180">
        <f t="shared" si="153"/>
        <v>0</v>
      </c>
      <c r="AT180">
        <f t="shared" si="154"/>
        <v>0</v>
      </c>
      <c r="AU180">
        <f t="shared" si="155"/>
        <v>0</v>
      </c>
      <c r="AV180">
        <f t="shared" si="156"/>
        <v>0</v>
      </c>
      <c r="AW180">
        <f t="shared" si="157"/>
        <v>0</v>
      </c>
      <c r="AX180">
        <f t="shared" si="158"/>
        <v>0</v>
      </c>
      <c r="AY180">
        <f t="shared" si="159"/>
        <v>0</v>
      </c>
      <c r="AZ180">
        <f t="shared" si="160"/>
        <v>0</v>
      </c>
      <c r="BA180">
        <f t="shared" si="161"/>
        <v>0</v>
      </c>
      <c r="BB180">
        <f t="shared" si="162"/>
        <v>0</v>
      </c>
      <c r="BC180">
        <f t="shared" si="163"/>
        <v>0</v>
      </c>
      <c r="BD180">
        <f t="shared" si="164"/>
        <v>0</v>
      </c>
      <c r="BF180">
        <f t="shared" si="165"/>
        <v>0</v>
      </c>
      <c r="BG180">
        <f t="shared" si="166"/>
        <v>0</v>
      </c>
      <c r="BH180">
        <f t="shared" si="167"/>
        <v>0</v>
      </c>
      <c r="BI180">
        <f t="shared" si="168"/>
        <v>0</v>
      </c>
      <c r="BJ180">
        <f t="shared" si="169"/>
        <v>0</v>
      </c>
      <c r="BK180">
        <f t="shared" si="170"/>
        <v>0</v>
      </c>
      <c r="BL180">
        <f t="shared" si="171"/>
        <v>0</v>
      </c>
      <c r="BM180">
        <f t="shared" si="172"/>
        <v>0</v>
      </c>
      <c r="BN180">
        <f t="shared" si="173"/>
        <v>0</v>
      </c>
      <c r="BO180">
        <f t="shared" si="174"/>
        <v>0</v>
      </c>
      <c r="BP180">
        <f t="shared" si="175"/>
        <v>0</v>
      </c>
      <c r="BQ180">
        <f t="shared" si="176"/>
        <v>0</v>
      </c>
      <c r="BR180">
        <f t="shared" si="177"/>
        <v>0</v>
      </c>
      <c r="BS180">
        <f t="shared" si="178"/>
        <v>0</v>
      </c>
      <c r="BT180">
        <f t="shared" si="179"/>
        <v>0</v>
      </c>
    </row>
    <row r="181" spans="1:72" x14ac:dyDescent="0.25">
      <c r="A181" t="str">
        <f>IF(TRIM(INDEX(games!$A:$A,ROW()))="","",TRIM(INDEX(games!$A:$A,ROW())))</f>
        <v>Curious Expedition 2</v>
      </c>
      <c r="B181">
        <f>IF(OR($A181="",INDEX(games!$B:$B,ROW())=""),"",INDEX(games!$B:$B,ROW()))</f>
        <v>2020</v>
      </c>
      <c r="C181" t="str">
        <f>IF(OR($A181="",INDEX(games!$C:$C,ROW())=""),"",INDEX(games!$C:$C,ROW()))</f>
        <v>Strategy</v>
      </c>
      <c r="D181">
        <f t="shared" si="120"/>
        <v>1</v>
      </c>
      <c r="E181">
        <f t="shared" si="121"/>
        <v>2</v>
      </c>
      <c r="F181">
        <f t="shared" si="122"/>
        <v>11</v>
      </c>
      <c r="G181" t="e">
        <f t="shared" si="123"/>
        <v>#N/A</v>
      </c>
      <c r="H181" t="e">
        <f t="shared" si="124"/>
        <v>#N/A</v>
      </c>
      <c r="I181">
        <f t="shared" si="125"/>
        <v>2020</v>
      </c>
      <c r="J181">
        <f t="shared" si="126"/>
        <v>2.2530000000000001</v>
      </c>
      <c r="K181" t="e">
        <f t="shared" si="127"/>
        <v>#N/A</v>
      </c>
      <c r="L181" t="e">
        <f t="shared" si="128"/>
        <v>#N/A</v>
      </c>
      <c r="M181" t="e">
        <f t="shared" si="129"/>
        <v>#N/A</v>
      </c>
      <c r="N181" t="e">
        <f t="shared" si="130"/>
        <v>#N/A</v>
      </c>
      <c r="O181">
        <f t="shared" si="131"/>
        <v>1.000181</v>
      </c>
      <c r="P181" t="str">
        <f>IF(OR($A181="",INDEX(games!$H:$H,ROW())=""),"",INDEX(games!$H:$H,ROW()))</f>
        <v/>
      </c>
      <c r="Q181" t="str">
        <f t="shared" si="132"/>
        <v/>
      </c>
      <c r="T181">
        <f t="shared" si="133"/>
        <v>2019</v>
      </c>
      <c r="U181">
        <f t="shared" si="134"/>
        <v>2022</v>
      </c>
      <c r="V181">
        <f t="shared" si="135"/>
        <v>3</v>
      </c>
      <c r="W181" t="str">
        <f>IF(TRIM(INDEX(connections!$A:$A,ROW()))="","",TRIM(INDEX(connections!$A:$A,ROW())))</f>
        <v>Space Gladiators</v>
      </c>
      <c r="X181" t="str">
        <f>IF($W181="","",TRIM(INDEX(connections!$B:$B,ROW())))</f>
        <v>Brotato</v>
      </c>
      <c r="Y181">
        <f t="shared" si="136"/>
        <v>791</v>
      </c>
      <c r="Z181">
        <f t="shared" si="137"/>
        <v>105</v>
      </c>
      <c r="AA181" t="str">
        <f t="shared" si="138"/>
        <v/>
      </c>
      <c r="AB181" t="str">
        <f t="shared" si="139"/>
        <v>Yes</v>
      </c>
      <c r="AC181" t="str">
        <f t="shared" si="140"/>
        <v/>
      </c>
      <c r="AD181">
        <f t="shared" si="141"/>
        <v>0</v>
      </c>
      <c r="AE181" t="str">
        <f t="shared" si="142"/>
        <v/>
      </c>
      <c r="AG181">
        <f t="shared" si="143"/>
        <v>1</v>
      </c>
      <c r="AH181" t="str">
        <f t="shared" si="144"/>
        <v/>
      </c>
      <c r="AI181" t="str">
        <f t="shared" si="145"/>
        <v/>
      </c>
      <c r="AJ181" t="str">
        <f t="shared" si="146"/>
        <v/>
      </c>
      <c r="AK181">
        <f t="shared" si="147"/>
        <v>1.000181</v>
      </c>
      <c r="AL181" t="str">
        <f>IF($A181="","",INDEX(games!$J:$J,ROW())&amp;"")</f>
        <v/>
      </c>
      <c r="AM181">
        <f>IF($A181="","",SUMPRODUCT($AO181:$BD181,'Map Analysis'!$AN$2^{0,1,2,3,4,5,6,7,8,9,10,11,12,13,14,15}))</f>
        <v>0</v>
      </c>
      <c r="AN181">
        <f t="shared" si="148"/>
        <v>1.8099999999999999E-5</v>
      </c>
      <c r="AO181">
        <f t="shared" si="149"/>
        <v>0</v>
      </c>
      <c r="AP181">
        <f t="shared" si="150"/>
        <v>0</v>
      </c>
      <c r="AQ181">
        <f t="shared" si="151"/>
        <v>0</v>
      </c>
      <c r="AR181">
        <f t="shared" si="152"/>
        <v>0</v>
      </c>
      <c r="AS181">
        <f t="shared" si="153"/>
        <v>0</v>
      </c>
      <c r="AT181">
        <f t="shared" si="154"/>
        <v>0</v>
      </c>
      <c r="AU181">
        <f t="shared" si="155"/>
        <v>0</v>
      </c>
      <c r="AV181">
        <f t="shared" si="156"/>
        <v>0</v>
      </c>
      <c r="AW181">
        <f t="shared" si="157"/>
        <v>0</v>
      </c>
      <c r="AX181">
        <f t="shared" si="158"/>
        <v>0</v>
      </c>
      <c r="AY181">
        <f t="shared" si="159"/>
        <v>0</v>
      </c>
      <c r="AZ181">
        <f t="shared" si="160"/>
        <v>0</v>
      </c>
      <c r="BA181">
        <f t="shared" si="161"/>
        <v>0</v>
      </c>
      <c r="BB181">
        <f t="shared" si="162"/>
        <v>0</v>
      </c>
      <c r="BC181">
        <f t="shared" si="163"/>
        <v>0</v>
      </c>
      <c r="BD181">
        <f t="shared" si="164"/>
        <v>0</v>
      </c>
      <c r="BF181">
        <f t="shared" si="165"/>
        <v>20</v>
      </c>
      <c r="BG181">
        <f t="shared" si="166"/>
        <v>2</v>
      </c>
      <c r="BH181">
        <f t="shared" si="167"/>
        <v>0</v>
      </c>
      <c r="BI181">
        <f t="shared" si="168"/>
        <v>0</v>
      </c>
      <c r="BJ181">
        <f t="shared" si="169"/>
        <v>0</v>
      </c>
      <c r="BK181">
        <f t="shared" si="170"/>
        <v>0</v>
      </c>
      <c r="BL181">
        <f t="shared" si="171"/>
        <v>0</v>
      </c>
      <c r="BM181">
        <f t="shared" si="172"/>
        <v>0</v>
      </c>
      <c r="BN181">
        <f t="shared" si="173"/>
        <v>0</v>
      </c>
      <c r="BO181">
        <f t="shared" si="174"/>
        <v>0</v>
      </c>
      <c r="BP181">
        <f t="shared" si="175"/>
        <v>0</v>
      </c>
      <c r="BQ181">
        <f t="shared" si="176"/>
        <v>0</v>
      </c>
      <c r="BR181">
        <f t="shared" si="177"/>
        <v>0</v>
      </c>
      <c r="BS181">
        <f t="shared" si="178"/>
        <v>0</v>
      </c>
      <c r="BT181">
        <f t="shared" si="179"/>
        <v>0</v>
      </c>
    </row>
    <row r="182" spans="1:72" x14ac:dyDescent="0.25">
      <c r="A182" t="str">
        <f>IF(TRIM(INDEX(games!$A:$A,ROW()))="","",TRIM(INDEX(games!$A:$A,ROW())))</f>
        <v>Curse of Pirates</v>
      </c>
      <c r="B182">
        <f>IF(OR($A182="",INDEX(games!$B:$B,ROW())=""),"",INDEX(games!$B:$B,ROW()))</f>
        <v>2026</v>
      </c>
      <c r="C182" t="str">
        <f>IF(OR($A182="",INDEX(games!$C:$C,ROW())=""),"",INDEX(games!$C:$C,ROW()))</f>
        <v>Action</v>
      </c>
      <c r="D182">
        <f t="shared" si="120"/>
        <v>3</v>
      </c>
      <c r="E182">
        <f t="shared" si="121"/>
        <v>1</v>
      </c>
      <c r="F182">
        <f t="shared" si="122"/>
        <v>12</v>
      </c>
      <c r="G182">
        <f t="shared" si="123"/>
        <v>2026</v>
      </c>
      <c r="H182">
        <f t="shared" si="124"/>
        <v>1.276</v>
      </c>
      <c r="I182" t="e">
        <f t="shared" si="125"/>
        <v>#N/A</v>
      </c>
      <c r="J182" t="e">
        <f t="shared" si="126"/>
        <v>#N/A</v>
      </c>
      <c r="K182" t="e">
        <f t="shared" si="127"/>
        <v>#N/A</v>
      </c>
      <c r="L182" t="e">
        <f t="shared" si="128"/>
        <v>#N/A</v>
      </c>
      <c r="M182" t="e">
        <f t="shared" si="129"/>
        <v>#N/A</v>
      </c>
      <c r="N182" t="e">
        <f t="shared" si="130"/>
        <v>#N/A</v>
      </c>
      <c r="O182">
        <f t="shared" si="131"/>
        <v>3.0001820000000001</v>
      </c>
      <c r="P182" t="str">
        <f>IF(OR($A182="",INDEX(games!$H:$H,ROW())=""),"",INDEX(games!$H:$H,ROW()))</f>
        <v/>
      </c>
      <c r="Q182" t="str">
        <f t="shared" si="132"/>
        <v/>
      </c>
      <c r="T182">
        <f t="shared" si="133"/>
        <v>2021</v>
      </c>
      <c r="U182">
        <f t="shared" si="134"/>
        <v>2022</v>
      </c>
      <c r="V182">
        <f t="shared" si="135"/>
        <v>1</v>
      </c>
      <c r="W182" t="str">
        <f>IF(TRIM(INDEX(connections!$A:$A,ROW()))="","",TRIM(INDEX(connections!$A:$A,ROW())))</f>
        <v>Vampire Survivors</v>
      </c>
      <c r="X182" t="str">
        <f>IF($W182="","",TRIM(INDEX(connections!$B:$B,ROW())))</f>
        <v>Brotato</v>
      </c>
      <c r="Y182">
        <f t="shared" si="136"/>
        <v>941</v>
      </c>
      <c r="Z182">
        <f t="shared" si="137"/>
        <v>105</v>
      </c>
      <c r="AA182" t="str">
        <f t="shared" si="138"/>
        <v>Yes</v>
      </c>
      <c r="AB182" t="str">
        <f t="shared" si="139"/>
        <v>Yes</v>
      </c>
      <c r="AC182">
        <f t="shared" si="140"/>
        <v>1</v>
      </c>
      <c r="AD182">
        <f t="shared" si="141"/>
        <v>0</v>
      </c>
      <c r="AE182" t="str">
        <f t="shared" si="142"/>
        <v/>
      </c>
      <c r="AG182">
        <f t="shared" si="143"/>
        <v>3</v>
      </c>
      <c r="AH182" t="str">
        <f t="shared" si="144"/>
        <v/>
      </c>
      <c r="AI182" t="str">
        <f t="shared" si="145"/>
        <v/>
      </c>
      <c r="AJ182" t="str">
        <f t="shared" si="146"/>
        <v/>
      </c>
      <c r="AK182">
        <f t="shared" si="147"/>
        <v>3.0001820000000001</v>
      </c>
      <c r="AL182" t="str">
        <f>IF($A182="","",INDEX(games!$J:$J,ROW())&amp;"")</f>
        <v>https://store.steampowered.com/app/3484940/Curse_of_Pirates/</v>
      </c>
      <c r="AM182">
        <f>IF($A182="","",SUMPRODUCT($AO182:$BD182,'Map Analysis'!$AN$2^{0,1,2,3,4,5,6,7,8,9,10,11,12,13,14,15}))</f>
        <v>0</v>
      </c>
      <c r="AN182">
        <f t="shared" si="148"/>
        <v>1.8199999999999999E-5</v>
      </c>
      <c r="AO182">
        <f t="shared" si="149"/>
        <v>0</v>
      </c>
      <c r="AP182">
        <f t="shared" si="150"/>
        <v>0</v>
      </c>
      <c r="AQ182">
        <f t="shared" si="151"/>
        <v>0</v>
      </c>
      <c r="AR182">
        <f t="shared" si="152"/>
        <v>0</v>
      </c>
      <c r="AS182">
        <f t="shared" si="153"/>
        <v>0</v>
      </c>
      <c r="AT182">
        <f t="shared" si="154"/>
        <v>0</v>
      </c>
      <c r="AU182">
        <f t="shared" si="155"/>
        <v>0</v>
      </c>
      <c r="AV182">
        <f t="shared" si="156"/>
        <v>0</v>
      </c>
      <c r="AW182">
        <f t="shared" si="157"/>
        <v>0</v>
      </c>
      <c r="AX182">
        <f t="shared" si="158"/>
        <v>0</v>
      </c>
      <c r="AY182">
        <f t="shared" si="159"/>
        <v>0</v>
      </c>
      <c r="AZ182">
        <f t="shared" si="160"/>
        <v>0</v>
      </c>
      <c r="BA182">
        <f t="shared" si="161"/>
        <v>0</v>
      </c>
      <c r="BB182">
        <f t="shared" si="162"/>
        <v>0</v>
      </c>
      <c r="BC182">
        <f t="shared" si="163"/>
        <v>0</v>
      </c>
      <c r="BD182">
        <f t="shared" si="164"/>
        <v>0</v>
      </c>
      <c r="BF182">
        <f t="shared" si="165"/>
        <v>20</v>
      </c>
      <c r="BG182">
        <f t="shared" si="166"/>
        <v>2</v>
      </c>
      <c r="BH182">
        <f t="shared" si="167"/>
        <v>0</v>
      </c>
      <c r="BI182">
        <f t="shared" si="168"/>
        <v>0</v>
      </c>
      <c r="BJ182">
        <f t="shared" si="169"/>
        <v>0</v>
      </c>
      <c r="BK182">
        <f t="shared" si="170"/>
        <v>0</v>
      </c>
      <c r="BL182">
        <f t="shared" si="171"/>
        <v>0</v>
      </c>
      <c r="BM182">
        <f t="shared" si="172"/>
        <v>0</v>
      </c>
      <c r="BN182">
        <f t="shared" si="173"/>
        <v>0</v>
      </c>
      <c r="BO182">
        <f t="shared" si="174"/>
        <v>0</v>
      </c>
      <c r="BP182">
        <f t="shared" si="175"/>
        <v>0</v>
      </c>
      <c r="BQ182">
        <f t="shared" si="176"/>
        <v>0</v>
      </c>
      <c r="BR182">
        <f t="shared" si="177"/>
        <v>0</v>
      </c>
      <c r="BS182">
        <f t="shared" si="178"/>
        <v>0</v>
      </c>
      <c r="BT182">
        <f t="shared" si="179"/>
        <v>0</v>
      </c>
    </row>
    <row r="183" spans="1:72" x14ac:dyDescent="0.25">
      <c r="A183" t="str">
        <f>IF(TRIM(INDEX(games!$A:$A,ROW()))="","",TRIM(INDEX(games!$A:$A,ROW())))</f>
        <v>Curse of the Dead Gods</v>
      </c>
      <c r="B183">
        <f>IF(OR($A183="",INDEX(games!$B:$B,ROW())=""),"",INDEX(games!$B:$B,ROW()))</f>
        <v>2020</v>
      </c>
      <c r="C183" t="str">
        <f>IF(OR($A183="",INDEX(games!$C:$C,ROW())=""),"",INDEX(games!$C:$C,ROW()))</f>
        <v>Action</v>
      </c>
      <c r="D183">
        <f t="shared" si="120"/>
        <v>5</v>
      </c>
      <c r="E183">
        <f t="shared" si="121"/>
        <v>1</v>
      </c>
      <c r="F183">
        <f t="shared" si="122"/>
        <v>13</v>
      </c>
      <c r="G183">
        <f t="shared" si="123"/>
        <v>2020</v>
      </c>
      <c r="H183">
        <f t="shared" si="124"/>
        <v>1.2989999999999999</v>
      </c>
      <c r="I183" t="e">
        <f t="shared" si="125"/>
        <v>#N/A</v>
      </c>
      <c r="J183" t="e">
        <f t="shared" si="126"/>
        <v>#N/A</v>
      </c>
      <c r="K183" t="e">
        <f t="shared" si="127"/>
        <v>#N/A</v>
      </c>
      <c r="L183" t="e">
        <f t="shared" si="128"/>
        <v>#N/A</v>
      </c>
      <c r="M183" t="e">
        <f t="shared" si="129"/>
        <v>#N/A</v>
      </c>
      <c r="N183" t="e">
        <f t="shared" si="130"/>
        <v>#N/A</v>
      </c>
      <c r="O183">
        <f t="shared" si="131"/>
        <v>5.0001829999999998</v>
      </c>
      <c r="P183" t="str">
        <f>IF(OR($A183="",INDEX(games!$H:$H,ROW())=""),"",INDEX(games!$H:$H,ROW()))</f>
        <v>Yes</v>
      </c>
      <c r="Q183">
        <f t="shared" si="132"/>
        <v>5.0001829999999998</v>
      </c>
      <c r="T183">
        <f t="shared" si="133"/>
        <v>2016</v>
      </c>
      <c r="U183">
        <f t="shared" si="134"/>
        <v>2021</v>
      </c>
      <c r="V183">
        <f t="shared" si="135"/>
        <v>5</v>
      </c>
      <c r="W183" t="str">
        <f>IF(TRIM(INDEX(connections!$A:$A,ROW()))="","",TRIM(INDEX(connections!$A:$A,ROW())))</f>
        <v>Enter the Gungeon</v>
      </c>
      <c r="X183" t="str">
        <f>IF($W183="","",TRIM(INDEX(connections!$B:$B,ROW())))</f>
        <v>Brutal Orchestra</v>
      </c>
      <c r="Y183">
        <f t="shared" si="136"/>
        <v>292</v>
      </c>
      <c r="Z183">
        <f t="shared" si="137"/>
        <v>106</v>
      </c>
      <c r="AA183" t="str">
        <f t="shared" si="138"/>
        <v>Yes</v>
      </c>
      <c r="AB183" t="str">
        <f t="shared" si="139"/>
        <v>Yes</v>
      </c>
      <c r="AC183">
        <f t="shared" si="140"/>
        <v>1</v>
      </c>
      <c r="AD183">
        <f t="shared" si="141"/>
        <v>1</v>
      </c>
      <c r="AE183" t="str">
        <f t="shared" si="142"/>
        <v/>
      </c>
      <c r="AG183">
        <f t="shared" si="143"/>
        <v>4</v>
      </c>
      <c r="AH183" t="str">
        <f t="shared" si="144"/>
        <v>Yes</v>
      </c>
      <c r="AI183">
        <f t="shared" si="145"/>
        <v>4</v>
      </c>
      <c r="AJ183">
        <f t="shared" si="146"/>
        <v>4.0001829999999998</v>
      </c>
      <c r="AK183" t="str">
        <f t="shared" si="147"/>
        <v/>
      </c>
      <c r="AL183" t="str">
        <f>IF($A183="","",INDEX(games!$J:$J,ROW())&amp;"")</f>
        <v>https://store.steampowered.com/app/1123770/Curse_of_the_Dead_Gods/</v>
      </c>
      <c r="AM183">
        <f>IF($A183="","",SUMPRODUCT($AO183:$BD183,'Map Analysis'!$AN$2^{0,1,2,3,4,5,6,7,8,9,10,11,12,13,14,15}))</f>
        <v>2.5</v>
      </c>
      <c r="AN183">
        <f t="shared" si="148"/>
        <v>2.5000182999999998</v>
      </c>
      <c r="AO183">
        <f t="shared" si="149"/>
        <v>2</v>
      </c>
      <c r="AP183">
        <f t="shared" si="150"/>
        <v>1</v>
      </c>
      <c r="AQ183">
        <f t="shared" si="151"/>
        <v>0</v>
      </c>
      <c r="AR183">
        <f t="shared" si="152"/>
        <v>0</v>
      </c>
      <c r="AS183">
        <f t="shared" si="153"/>
        <v>0</v>
      </c>
      <c r="AT183">
        <f t="shared" si="154"/>
        <v>0</v>
      </c>
      <c r="AU183">
        <f t="shared" si="155"/>
        <v>0</v>
      </c>
      <c r="AV183">
        <f t="shared" si="156"/>
        <v>0</v>
      </c>
      <c r="AW183">
        <f t="shared" si="157"/>
        <v>0</v>
      </c>
      <c r="AX183">
        <f t="shared" si="158"/>
        <v>0</v>
      </c>
      <c r="AY183">
        <f t="shared" si="159"/>
        <v>0</v>
      </c>
      <c r="AZ183">
        <f t="shared" si="160"/>
        <v>0</v>
      </c>
      <c r="BA183">
        <f t="shared" si="161"/>
        <v>0</v>
      </c>
      <c r="BB183">
        <f t="shared" si="162"/>
        <v>0</v>
      </c>
      <c r="BC183">
        <f t="shared" si="163"/>
        <v>0</v>
      </c>
      <c r="BD183">
        <f t="shared" si="164"/>
        <v>0</v>
      </c>
      <c r="BF183">
        <f t="shared" si="165"/>
        <v>0</v>
      </c>
      <c r="BG183">
        <f t="shared" si="166"/>
        <v>0</v>
      </c>
      <c r="BH183">
        <f t="shared" si="167"/>
        <v>0</v>
      </c>
      <c r="BI183">
        <f t="shared" si="168"/>
        <v>0</v>
      </c>
      <c r="BJ183">
        <f t="shared" si="169"/>
        <v>0</v>
      </c>
      <c r="BK183">
        <f t="shared" si="170"/>
        <v>0</v>
      </c>
      <c r="BL183">
        <f t="shared" si="171"/>
        <v>0</v>
      </c>
      <c r="BM183">
        <f t="shared" si="172"/>
        <v>0</v>
      </c>
      <c r="BN183">
        <f t="shared" si="173"/>
        <v>0</v>
      </c>
      <c r="BO183">
        <f t="shared" si="174"/>
        <v>0</v>
      </c>
      <c r="BP183">
        <f t="shared" si="175"/>
        <v>0</v>
      </c>
      <c r="BQ183">
        <f t="shared" si="176"/>
        <v>0</v>
      </c>
      <c r="BR183">
        <f t="shared" si="177"/>
        <v>0</v>
      </c>
      <c r="BS183">
        <f t="shared" si="178"/>
        <v>0</v>
      </c>
      <c r="BT183">
        <f t="shared" si="179"/>
        <v>0</v>
      </c>
    </row>
    <row r="184" spans="1:72" x14ac:dyDescent="0.25">
      <c r="A184" t="str">
        <f>IF(TRIM(INDEX(games!$A:$A,ROW()))="","",TRIM(INDEX(games!$A:$A,ROW())))</f>
        <v>Cursed Words</v>
      </c>
      <c r="B184">
        <f>IF(OR($A184="",INDEX(games!$B:$B,ROW())=""),"",INDEX(games!$B:$B,ROW()))</f>
        <v>2026</v>
      </c>
      <c r="C184" t="str">
        <f>IF(OR($A184="",INDEX(games!$C:$C,ROW())=""),"",INDEX(games!$C:$C,ROW()))</f>
        <v>Strategy</v>
      </c>
      <c r="D184">
        <f t="shared" si="120"/>
        <v>5</v>
      </c>
      <c r="E184">
        <f t="shared" si="121"/>
        <v>2</v>
      </c>
      <c r="F184">
        <f t="shared" si="122"/>
        <v>14</v>
      </c>
      <c r="G184" t="e">
        <f t="shared" si="123"/>
        <v>#N/A</v>
      </c>
      <c r="H184" t="e">
        <f t="shared" si="124"/>
        <v>#N/A</v>
      </c>
      <c r="I184">
        <f t="shared" si="125"/>
        <v>2026</v>
      </c>
      <c r="J184">
        <f t="shared" si="126"/>
        <v>2.3220000000000001</v>
      </c>
      <c r="K184" t="e">
        <f t="shared" si="127"/>
        <v>#N/A</v>
      </c>
      <c r="L184" t="e">
        <f t="shared" si="128"/>
        <v>#N/A</v>
      </c>
      <c r="M184" t="e">
        <f t="shared" si="129"/>
        <v>#N/A</v>
      </c>
      <c r="N184" t="e">
        <f t="shared" si="130"/>
        <v>#N/A</v>
      </c>
      <c r="O184">
        <f t="shared" si="131"/>
        <v>5.000184</v>
      </c>
      <c r="P184" t="str">
        <f>IF(OR($A184="",INDEX(games!$H:$H,ROW())=""),"",INDEX(games!$H:$H,ROW()))</f>
        <v/>
      </c>
      <c r="Q184" t="str">
        <f t="shared" si="132"/>
        <v/>
      </c>
      <c r="T184">
        <f t="shared" si="133"/>
        <v>2011</v>
      </c>
      <c r="U184">
        <f t="shared" si="134"/>
        <v>2021</v>
      </c>
      <c r="V184">
        <f t="shared" si="135"/>
        <v>10</v>
      </c>
      <c r="W184" t="str">
        <f>IF(TRIM(INDEX(connections!$A:$A,ROW()))="","",TRIM(INDEX(connections!$A:$A,ROW())))</f>
        <v>The Binding of Isaac</v>
      </c>
      <c r="X184" t="str">
        <f>IF($W184="","",TRIM(INDEX(connections!$B:$B,ROW())))</f>
        <v>Brutal Orchestra</v>
      </c>
      <c r="Y184">
        <f t="shared" si="136"/>
        <v>865</v>
      </c>
      <c r="Z184">
        <f t="shared" si="137"/>
        <v>106</v>
      </c>
      <c r="AA184" t="str">
        <f t="shared" si="138"/>
        <v>Yes</v>
      </c>
      <c r="AB184" t="str">
        <f t="shared" si="139"/>
        <v>Yes</v>
      </c>
      <c r="AC184">
        <f t="shared" si="140"/>
        <v>1</v>
      </c>
      <c r="AD184">
        <f t="shared" si="141"/>
        <v>1</v>
      </c>
      <c r="AE184" t="str">
        <f t="shared" si="142"/>
        <v/>
      </c>
      <c r="AG184">
        <f t="shared" si="143"/>
        <v>5</v>
      </c>
      <c r="AH184" t="str">
        <f t="shared" si="144"/>
        <v/>
      </c>
      <c r="AI184" t="str">
        <f t="shared" si="145"/>
        <v/>
      </c>
      <c r="AJ184" t="str">
        <f t="shared" si="146"/>
        <v/>
      </c>
      <c r="AK184">
        <f t="shared" si="147"/>
        <v>5.000184</v>
      </c>
      <c r="AL184" t="str">
        <f>IF($A184="","",INDEX(games!$J:$J,ROW())&amp;"")</f>
        <v/>
      </c>
      <c r="AM184">
        <f>IF($A184="","",SUMPRODUCT($AO184:$BD184,'Map Analysis'!$AN$2^{0,1,2,3,4,5,6,7,8,9,10,11,12,13,14,15}))</f>
        <v>0</v>
      </c>
      <c r="AN184">
        <f t="shared" si="148"/>
        <v>1.84E-5</v>
      </c>
      <c r="AO184">
        <f t="shared" si="149"/>
        <v>0</v>
      </c>
      <c r="AP184">
        <f t="shared" si="150"/>
        <v>0</v>
      </c>
      <c r="AQ184">
        <f t="shared" si="151"/>
        <v>0</v>
      </c>
      <c r="AR184">
        <f t="shared" si="152"/>
        <v>0</v>
      </c>
      <c r="AS184">
        <f t="shared" si="153"/>
        <v>0</v>
      </c>
      <c r="AT184">
        <f t="shared" si="154"/>
        <v>0</v>
      </c>
      <c r="AU184">
        <f t="shared" si="155"/>
        <v>0</v>
      </c>
      <c r="AV184">
        <f t="shared" si="156"/>
        <v>0</v>
      </c>
      <c r="AW184">
        <f t="shared" si="157"/>
        <v>0</v>
      </c>
      <c r="AX184">
        <f t="shared" si="158"/>
        <v>0</v>
      </c>
      <c r="AY184">
        <f t="shared" si="159"/>
        <v>0</v>
      </c>
      <c r="AZ184">
        <f t="shared" si="160"/>
        <v>0</v>
      </c>
      <c r="BA184">
        <f t="shared" si="161"/>
        <v>0</v>
      </c>
      <c r="BB184">
        <f t="shared" si="162"/>
        <v>0</v>
      </c>
      <c r="BC184">
        <f t="shared" si="163"/>
        <v>0</v>
      </c>
      <c r="BD184">
        <f t="shared" si="164"/>
        <v>0</v>
      </c>
      <c r="BF184">
        <f t="shared" si="165"/>
        <v>0</v>
      </c>
      <c r="BG184">
        <f t="shared" si="166"/>
        <v>0</v>
      </c>
      <c r="BH184">
        <f t="shared" si="167"/>
        <v>0</v>
      </c>
      <c r="BI184">
        <f t="shared" si="168"/>
        <v>0</v>
      </c>
      <c r="BJ184">
        <f t="shared" si="169"/>
        <v>0</v>
      </c>
      <c r="BK184">
        <f t="shared" si="170"/>
        <v>0</v>
      </c>
      <c r="BL184">
        <f t="shared" si="171"/>
        <v>0</v>
      </c>
      <c r="BM184">
        <f t="shared" si="172"/>
        <v>0</v>
      </c>
      <c r="BN184">
        <f t="shared" si="173"/>
        <v>0</v>
      </c>
      <c r="BO184">
        <f t="shared" si="174"/>
        <v>0</v>
      </c>
      <c r="BP184">
        <f t="shared" si="175"/>
        <v>0</v>
      </c>
      <c r="BQ184">
        <f t="shared" si="176"/>
        <v>0</v>
      </c>
      <c r="BR184">
        <f t="shared" si="177"/>
        <v>0</v>
      </c>
      <c r="BS184">
        <f t="shared" si="178"/>
        <v>0</v>
      </c>
      <c r="BT184">
        <f t="shared" si="179"/>
        <v>0</v>
      </c>
    </row>
    <row r="185" spans="1:72" x14ac:dyDescent="0.25">
      <c r="A185" t="str">
        <f>IF(TRIM(INDEX(games!$A:$A,ROW()))="","",TRIM(INDEX(games!$A:$A,ROW())))</f>
        <v>Cursemark</v>
      </c>
      <c r="B185">
        <f>IF(OR($A185="",INDEX(games!$B:$B,ROW())=""),"",INDEX(games!$B:$B,ROW()))</f>
        <v>2026</v>
      </c>
      <c r="C185" t="str">
        <f>IF(OR($A185="",INDEX(games!$C:$C,ROW())=""),"",INDEX(games!$C:$C,ROW()))</f>
        <v>Action</v>
      </c>
      <c r="D185">
        <f t="shared" si="120"/>
        <v>2</v>
      </c>
      <c r="E185">
        <f t="shared" si="121"/>
        <v>1</v>
      </c>
      <c r="F185">
        <f t="shared" si="122"/>
        <v>15</v>
      </c>
      <c r="G185">
        <f t="shared" si="123"/>
        <v>2026</v>
      </c>
      <c r="H185">
        <f t="shared" si="124"/>
        <v>1.345</v>
      </c>
      <c r="I185" t="e">
        <f t="shared" si="125"/>
        <v>#N/A</v>
      </c>
      <c r="J185" t="e">
        <f t="shared" si="126"/>
        <v>#N/A</v>
      </c>
      <c r="K185" t="e">
        <f t="shared" si="127"/>
        <v>#N/A</v>
      </c>
      <c r="L185" t="e">
        <f t="shared" si="128"/>
        <v>#N/A</v>
      </c>
      <c r="M185" t="e">
        <f t="shared" si="129"/>
        <v>#N/A</v>
      </c>
      <c r="N185" t="e">
        <f t="shared" si="130"/>
        <v>#N/A</v>
      </c>
      <c r="O185">
        <f t="shared" si="131"/>
        <v>2.0001850000000001</v>
      </c>
      <c r="P185" t="str">
        <f>IF(OR($A185="",INDEX(games!$H:$H,ROW())=""),"",INDEX(games!$H:$H,ROW()))</f>
        <v/>
      </c>
      <c r="Q185" t="str">
        <f t="shared" si="132"/>
        <v/>
      </c>
      <c r="T185">
        <f t="shared" si="133"/>
        <v>2019</v>
      </c>
      <c r="U185">
        <f t="shared" si="134"/>
        <v>2021</v>
      </c>
      <c r="V185">
        <f t="shared" si="135"/>
        <v>2</v>
      </c>
      <c r="W185" t="str">
        <f>IF(TRIM(INDEX(connections!$A:$A,ROW()))="","",TRIM(INDEX(connections!$A:$A,ROW())))</f>
        <v>The Legend of Bum-Bo</v>
      </c>
      <c r="X185" t="str">
        <f>IF($W185="","",TRIM(INDEX(connections!$B:$B,ROW())))</f>
        <v>Brutal Orchestra</v>
      </c>
      <c r="Y185">
        <f t="shared" si="136"/>
        <v>879</v>
      </c>
      <c r="Z185">
        <f t="shared" si="137"/>
        <v>106</v>
      </c>
      <c r="AA185" t="str">
        <f t="shared" si="138"/>
        <v>Yes</v>
      </c>
      <c r="AB185" t="str">
        <f t="shared" si="139"/>
        <v>Yes</v>
      </c>
      <c r="AC185">
        <f t="shared" si="140"/>
        <v>1</v>
      </c>
      <c r="AD185">
        <f t="shared" si="141"/>
        <v>0</v>
      </c>
      <c r="AE185" t="str">
        <f t="shared" si="142"/>
        <v/>
      </c>
      <c r="AG185">
        <f t="shared" si="143"/>
        <v>2</v>
      </c>
      <c r="AH185" t="str">
        <f t="shared" si="144"/>
        <v/>
      </c>
      <c r="AI185" t="str">
        <f t="shared" si="145"/>
        <v/>
      </c>
      <c r="AJ185" t="str">
        <f t="shared" si="146"/>
        <v/>
      </c>
      <c r="AK185">
        <f t="shared" si="147"/>
        <v>2.0001850000000001</v>
      </c>
      <c r="AL185" t="str">
        <f>IF($A185="","",INDEX(games!$J:$J,ROW())&amp;"")</f>
        <v>https://store.steampowered.com/app/3219180/Cursemark/</v>
      </c>
      <c r="AM185">
        <f>IF($A185="","",SUMPRODUCT($AO185:$BD185,'Map Analysis'!$AN$2^{0,1,2,3,4,5,6,7,8,9,10,11,12,13,14,15}))</f>
        <v>0</v>
      </c>
      <c r="AN185">
        <f t="shared" si="148"/>
        <v>1.8499999999999999E-5</v>
      </c>
      <c r="AO185">
        <f t="shared" si="149"/>
        <v>0</v>
      </c>
      <c r="AP185">
        <f t="shared" si="150"/>
        <v>0</v>
      </c>
      <c r="AQ185">
        <f t="shared" si="151"/>
        <v>0</v>
      </c>
      <c r="AR185">
        <f t="shared" si="152"/>
        <v>0</v>
      </c>
      <c r="AS185">
        <f t="shared" si="153"/>
        <v>0</v>
      </c>
      <c r="AT185">
        <f t="shared" si="154"/>
        <v>0</v>
      </c>
      <c r="AU185">
        <f t="shared" si="155"/>
        <v>0</v>
      </c>
      <c r="AV185">
        <f t="shared" si="156"/>
        <v>0</v>
      </c>
      <c r="AW185">
        <f t="shared" si="157"/>
        <v>0</v>
      </c>
      <c r="AX185">
        <f t="shared" si="158"/>
        <v>0</v>
      </c>
      <c r="AY185">
        <f t="shared" si="159"/>
        <v>0</v>
      </c>
      <c r="AZ185">
        <f t="shared" si="160"/>
        <v>0</v>
      </c>
      <c r="BA185">
        <f t="shared" si="161"/>
        <v>0</v>
      </c>
      <c r="BB185">
        <f t="shared" si="162"/>
        <v>0</v>
      </c>
      <c r="BC185">
        <f t="shared" si="163"/>
        <v>0</v>
      </c>
      <c r="BD185">
        <f t="shared" si="164"/>
        <v>0</v>
      </c>
      <c r="BF185">
        <f t="shared" si="165"/>
        <v>0</v>
      </c>
      <c r="BG185">
        <f t="shared" si="166"/>
        <v>0</v>
      </c>
      <c r="BH185">
        <f t="shared" si="167"/>
        <v>0</v>
      </c>
      <c r="BI185">
        <f t="shared" si="168"/>
        <v>0</v>
      </c>
      <c r="BJ185">
        <f t="shared" si="169"/>
        <v>0</v>
      </c>
      <c r="BK185">
        <f t="shared" si="170"/>
        <v>0</v>
      </c>
      <c r="BL185">
        <f t="shared" si="171"/>
        <v>0</v>
      </c>
      <c r="BM185">
        <f t="shared" si="172"/>
        <v>0</v>
      </c>
      <c r="BN185">
        <f t="shared" si="173"/>
        <v>0</v>
      </c>
      <c r="BO185">
        <f t="shared" si="174"/>
        <v>0</v>
      </c>
      <c r="BP185">
        <f t="shared" si="175"/>
        <v>0</v>
      </c>
      <c r="BQ185">
        <f t="shared" si="176"/>
        <v>0</v>
      </c>
      <c r="BR185">
        <f t="shared" si="177"/>
        <v>0</v>
      </c>
      <c r="BS185">
        <f t="shared" si="178"/>
        <v>0</v>
      </c>
      <c r="BT185">
        <f t="shared" si="179"/>
        <v>0</v>
      </c>
    </row>
    <row r="186" spans="1:72" x14ac:dyDescent="0.25">
      <c r="A186" t="str">
        <f>IF(TRIM(INDEX(games!$A:$A,ROW()))="","",TRIM(INDEX(games!$A:$A,ROW())))</f>
        <v>Cursorblade</v>
      </c>
      <c r="B186">
        <f>IF(OR($A186="",INDEX(games!$B:$B,ROW())=""),"",INDEX(games!$B:$B,ROW()))</f>
        <v>2023</v>
      </c>
      <c r="C186" t="str">
        <f>IF(OR($A186="",INDEX(games!$C:$C,ROW())=""),"",INDEX(games!$C:$C,ROW()))</f>
        <v>Action</v>
      </c>
      <c r="D186">
        <f t="shared" si="120"/>
        <v>0</v>
      </c>
      <c r="E186">
        <f t="shared" si="121"/>
        <v>1</v>
      </c>
      <c r="F186">
        <f t="shared" si="122"/>
        <v>16</v>
      </c>
      <c r="G186">
        <f t="shared" si="123"/>
        <v>2023</v>
      </c>
      <c r="H186">
        <f t="shared" si="124"/>
        <v>1.3679999999999999</v>
      </c>
      <c r="I186" t="e">
        <f t="shared" si="125"/>
        <v>#N/A</v>
      </c>
      <c r="J186" t="e">
        <f t="shared" si="126"/>
        <v>#N/A</v>
      </c>
      <c r="K186" t="e">
        <f t="shared" si="127"/>
        <v>#N/A</v>
      </c>
      <c r="L186" t="e">
        <f t="shared" si="128"/>
        <v>#N/A</v>
      </c>
      <c r="M186" t="e">
        <f t="shared" si="129"/>
        <v>#N/A</v>
      </c>
      <c r="N186" t="e">
        <f t="shared" si="130"/>
        <v>#N/A</v>
      </c>
      <c r="O186">
        <f t="shared" si="131"/>
        <v>1.8599999999999999E-4</v>
      </c>
      <c r="P186" t="str">
        <f>IF(OR($A186="",INDEX(games!$H:$H,ROW())=""),"",INDEX(games!$H:$H,ROW()))</f>
        <v>Yes</v>
      </c>
      <c r="Q186">
        <f t="shared" si="132"/>
        <v>1.8599999999999999E-4</v>
      </c>
      <c r="T186">
        <f t="shared" si="133"/>
        <v>2021</v>
      </c>
      <c r="U186">
        <f t="shared" si="134"/>
        <v>2023</v>
      </c>
      <c r="V186">
        <f t="shared" si="135"/>
        <v>2</v>
      </c>
      <c r="W186" t="str">
        <f>IF(TRIM(INDEX(connections!$A:$A,ROW()))="","",TRIM(INDEX(connections!$A:$A,ROW())))</f>
        <v>Inscryption</v>
      </c>
      <c r="X186" t="str">
        <f>IF($W186="","",TRIM(INDEX(connections!$B:$B,ROW())))</f>
        <v>Buckshot Roulette</v>
      </c>
      <c r="Y186">
        <f t="shared" si="136"/>
        <v>424</v>
      </c>
      <c r="Z186">
        <f t="shared" si="137"/>
        <v>107</v>
      </c>
      <c r="AA186" t="str">
        <f t="shared" si="138"/>
        <v>Yes</v>
      </c>
      <c r="AB186" t="str">
        <f t="shared" si="139"/>
        <v>Yes</v>
      </c>
      <c r="AC186">
        <f t="shared" si="140"/>
        <v>1</v>
      </c>
      <c r="AD186">
        <f t="shared" si="141"/>
        <v>1</v>
      </c>
      <c r="AE186" t="str">
        <f t="shared" si="142"/>
        <v/>
      </c>
      <c r="AG186">
        <f t="shared" si="143"/>
        <v>0</v>
      </c>
      <c r="AH186" t="str">
        <f t="shared" si="144"/>
        <v/>
      </c>
      <c r="AI186" t="str">
        <f t="shared" si="145"/>
        <v/>
      </c>
      <c r="AJ186" t="str">
        <f t="shared" si="146"/>
        <v/>
      </c>
      <c r="AK186" t="str">
        <f t="shared" si="147"/>
        <v/>
      </c>
      <c r="AL186" t="str">
        <f>IF($A186="","",INDEX(games!$J:$J,ROW())&amp;"")</f>
        <v>https://store.steampowered.com/app/2449040/Cursorblade/</v>
      </c>
      <c r="AM186">
        <f>IF($A186="","",SUMPRODUCT($AO186:$BD186,'Map Analysis'!$AN$2^{0,1,2,3,4,5,6,7,8,9,10,11,12,13,14,15}))</f>
        <v>0</v>
      </c>
      <c r="AN186">
        <f t="shared" si="148"/>
        <v>1.8600000000000001E-5</v>
      </c>
      <c r="AO186">
        <f t="shared" si="149"/>
        <v>0</v>
      </c>
      <c r="AP186">
        <f t="shared" si="150"/>
        <v>0</v>
      </c>
      <c r="AQ186">
        <f t="shared" si="151"/>
        <v>0</v>
      </c>
      <c r="AR186">
        <f t="shared" si="152"/>
        <v>0</v>
      </c>
      <c r="AS186">
        <f t="shared" si="153"/>
        <v>0</v>
      </c>
      <c r="AT186">
        <f t="shared" si="154"/>
        <v>0</v>
      </c>
      <c r="AU186">
        <f t="shared" si="155"/>
        <v>0</v>
      </c>
      <c r="AV186">
        <f t="shared" si="156"/>
        <v>0</v>
      </c>
      <c r="AW186">
        <f t="shared" si="157"/>
        <v>0</v>
      </c>
      <c r="AX186">
        <f t="shared" si="158"/>
        <v>0</v>
      </c>
      <c r="AY186">
        <f t="shared" si="159"/>
        <v>0</v>
      </c>
      <c r="AZ186">
        <f t="shared" si="160"/>
        <v>0</v>
      </c>
      <c r="BA186">
        <f t="shared" si="161"/>
        <v>0</v>
      </c>
      <c r="BB186">
        <f t="shared" si="162"/>
        <v>0</v>
      </c>
      <c r="BC186">
        <f t="shared" si="163"/>
        <v>0</v>
      </c>
      <c r="BD186">
        <f t="shared" si="164"/>
        <v>0</v>
      </c>
      <c r="BF186">
        <f t="shared" si="165"/>
        <v>1</v>
      </c>
      <c r="BG186">
        <f t="shared" si="166"/>
        <v>2</v>
      </c>
      <c r="BH186">
        <f t="shared" si="167"/>
        <v>0</v>
      </c>
      <c r="BI186">
        <f t="shared" si="168"/>
        <v>0</v>
      </c>
      <c r="BJ186">
        <f t="shared" si="169"/>
        <v>0</v>
      </c>
      <c r="BK186">
        <f t="shared" si="170"/>
        <v>0</v>
      </c>
      <c r="BL186">
        <f t="shared" si="171"/>
        <v>0</v>
      </c>
      <c r="BM186">
        <f t="shared" si="172"/>
        <v>0</v>
      </c>
      <c r="BN186">
        <f t="shared" si="173"/>
        <v>0</v>
      </c>
      <c r="BO186">
        <f t="shared" si="174"/>
        <v>0</v>
      </c>
      <c r="BP186">
        <f t="shared" si="175"/>
        <v>0</v>
      </c>
      <c r="BQ186">
        <f t="shared" si="176"/>
        <v>0</v>
      </c>
      <c r="BR186">
        <f t="shared" si="177"/>
        <v>0</v>
      </c>
      <c r="BS186">
        <f t="shared" si="178"/>
        <v>0</v>
      </c>
      <c r="BT186">
        <f t="shared" si="179"/>
        <v>0</v>
      </c>
    </row>
    <row r="187" spans="1:72" x14ac:dyDescent="0.25">
      <c r="A187" t="str">
        <f>IF(TRIM(INDEX(games!$A:$A,ROW()))="","",TRIM(INDEX(games!$A:$A,ROW())))</f>
        <v>Daice</v>
      </c>
      <c r="B187">
        <f>IF(OR($A187="",INDEX(games!$B:$B,ROW())=""),"",INDEX(games!$B:$B,ROW()))</f>
        <v>2026</v>
      </c>
      <c r="C187" t="str">
        <f>IF(OR($A187="",INDEX(games!$C:$C,ROW())=""),"",INDEX(games!$C:$C,ROW()))</f>
        <v>Strategy</v>
      </c>
      <c r="D187">
        <f t="shared" si="120"/>
        <v>1</v>
      </c>
      <c r="E187">
        <f t="shared" si="121"/>
        <v>2</v>
      </c>
      <c r="F187">
        <f t="shared" si="122"/>
        <v>17</v>
      </c>
      <c r="G187" t="e">
        <f t="shared" si="123"/>
        <v>#N/A</v>
      </c>
      <c r="H187" t="e">
        <f t="shared" si="124"/>
        <v>#N/A</v>
      </c>
      <c r="I187">
        <f t="shared" si="125"/>
        <v>2026</v>
      </c>
      <c r="J187">
        <f t="shared" si="126"/>
        <v>2.391</v>
      </c>
      <c r="K187" t="e">
        <f t="shared" si="127"/>
        <v>#N/A</v>
      </c>
      <c r="L187" t="e">
        <f t="shared" si="128"/>
        <v>#N/A</v>
      </c>
      <c r="M187" t="e">
        <f t="shared" si="129"/>
        <v>#N/A</v>
      </c>
      <c r="N187" t="e">
        <f t="shared" si="130"/>
        <v>#N/A</v>
      </c>
      <c r="O187">
        <f t="shared" si="131"/>
        <v>1.0001869999999999</v>
      </c>
      <c r="P187" t="str">
        <f>IF(OR($A187="",INDEX(games!$H:$H,ROW())=""),"",INDEX(games!$H:$H,ROW()))</f>
        <v>Yes</v>
      </c>
      <c r="Q187">
        <f t="shared" si="132"/>
        <v>1.0001869999999999</v>
      </c>
      <c r="T187">
        <f t="shared" si="133"/>
        <v>2015</v>
      </c>
      <c r="U187">
        <f t="shared" si="134"/>
        <v>2019</v>
      </c>
      <c r="V187">
        <f t="shared" si="135"/>
        <v>4</v>
      </c>
      <c r="W187" t="str">
        <f>IF(TRIM(INDEX(connections!$A:$A,ROW()))="","",TRIM(INDEX(connections!$A:$A,ROW())))</f>
        <v>Crypt of the NecroDancer</v>
      </c>
      <c r="X187" t="str">
        <f>IF($W187="","",TRIM(INDEX(connections!$B:$B,ROW())))</f>
        <v>Cadence of Hyrule</v>
      </c>
      <c r="Y187">
        <f t="shared" si="136"/>
        <v>169</v>
      </c>
      <c r="Z187">
        <f t="shared" si="137"/>
        <v>108</v>
      </c>
      <c r="AA187" t="str">
        <f t="shared" si="138"/>
        <v>Yes</v>
      </c>
      <c r="AB187" t="str">
        <f t="shared" si="139"/>
        <v/>
      </c>
      <c r="AC187" t="str">
        <f t="shared" si="140"/>
        <v/>
      </c>
      <c r="AD187">
        <f t="shared" si="141"/>
        <v>0</v>
      </c>
      <c r="AE187" t="str">
        <f t="shared" si="142"/>
        <v/>
      </c>
      <c r="AG187">
        <f t="shared" si="143"/>
        <v>1</v>
      </c>
      <c r="AH187" t="str">
        <f t="shared" si="144"/>
        <v>Yes</v>
      </c>
      <c r="AI187">
        <f t="shared" si="145"/>
        <v>1</v>
      </c>
      <c r="AJ187">
        <f t="shared" si="146"/>
        <v>1.0001869999999999</v>
      </c>
      <c r="AK187" t="str">
        <f t="shared" si="147"/>
        <v/>
      </c>
      <c r="AL187" t="str">
        <f>IF($A187="","",INDEX(games!$J:$J,ROW())&amp;"")</f>
        <v>https://store.steampowered.com/app/4422430/DAICE/</v>
      </c>
      <c r="AM187">
        <f>IF($A187="","",SUMPRODUCT($AO187:$BD187,'Map Analysis'!$AN$2^{0,1,2,3,4,5,6,7,8,9,10,11,12,13,14,15}))</f>
        <v>0</v>
      </c>
      <c r="AN187">
        <f t="shared" si="148"/>
        <v>1.8700000000000001E-5</v>
      </c>
      <c r="AO187">
        <f t="shared" si="149"/>
        <v>0</v>
      </c>
      <c r="AP187">
        <f t="shared" si="150"/>
        <v>0</v>
      </c>
      <c r="AQ187">
        <f t="shared" si="151"/>
        <v>0</v>
      </c>
      <c r="AR187">
        <f t="shared" si="152"/>
        <v>0</v>
      </c>
      <c r="AS187">
        <f t="shared" si="153"/>
        <v>0</v>
      </c>
      <c r="AT187">
        <f t="shared" si="154"/>
        <v>0</v>
      </c>
      <c r="AU187">
        <f t="shared" si="155"/>
        <v>0</v>
      </c>
      <c r="AV187">
        <f t="shared" si="156"/>
        <v>0</v>
      </c>
      <c r="AW187">
        <f t="shared" si="157"/>
        <v>0</v>
      </c>
      <c r="AX187">
        <f t="shared" si="158"/>
        <v>0</v>
      </c>
      <c r="AY187">
        <f t="shared" si="159"/>
        <v>0</v>
      </c>
      <c r="AZ187">
        <f t="shared" si="160"/>
        <v>0</v>
      </c>
      <c r="BA187">
        <f t="shared" si="161"/>
        <v>0</v>
      </c>
      <c r="BB187">
        <f t="shared" si="162"/>
        <v>0</v>
      </c>
      <c r="BC187">
        <f t="shared" si="163"/>
        <v>0</v>
      </c>
      <c r="BD187">
        <f t="shared" si="164"/>
        <v>0</v>
      </c>
      <c r="BF187">
        <f t="shared" si="165"/>
        <v>0</v>
      </c>
      <c r="BG187">
        <f t="shared" si="166"/>
        <v>0</v>
      </c>
      <c r="BH187">
        <f t="shared" si="167"/>
        <v>0</v>
      </c>
      <c r="BI187">
        <f t="shared" si="168"/>
        <v>0</v>
      </c>
      <c r="BJ187">
        <f t="shared" si="169"/>
        <v>0</v>
      </c>
      <c r="BK187">
        <f t="shared" si="170"/>
        <v>0</v>
      </c>
      <c r="BL187">
        <f t="shared" si="171"/>
        <v>0</v>
      </c>
      <c r="BM187">
        <f t="shared" si="172"/>
        <v>0</v>
      </c>
      <c r="BN187">
        <f t="shared" si="173"/>
        <v>0</v>
      </c>
      <c r="BO187">
        <f t="shared" si="174"/>
        <v>0</v>
      </c>
      <c r="BP187">
        <f t="shared" si="175"/>
        <v>0</v>
      </c>
      <c r="BQ187">
        <f t="shared" si="176"/>
        <v>0</v>
      </c>
      <c r="BR187">
        <f t="shared" si="177"/>
        <v>0</v>
      </c>
      <c r="BS187">
        <f t="shared" si="178"/>
        <v>0</v>
      </c>
      <c r="BT187">
        <f t="shared" si="179"/>
        <v>0</v>
      </c>
    </row>
    <row r="188" spans="1:72" x14ac:dyDescent="0.25">
      <c r="A188" t="str">
        <f>IF(TRIM(INDEX(games!$A:$A,ROW()))="","",TRIM(INDEX(games!$A:$A,ROW())))</f>
        <v>Dark Devotion</v>
      </c>
      <c r="B188">
        <f>IF(OR($A188="",INDEX(games!$B:$B,ROW())=""),"",INDEX(games!$B:$B,ROW()))</f>
        <v>2019</v>
      </c>
      <c r="C188" t="str">
        <f>IF(OR($A188="",INDEX(games!$C:$C,ROW())=""),"",INDEX(games!$C:$C,ROW()))</f>
        <v>Action</v>
      </c>
      <c r="D188">
        <f t="shared" si="120"/>
        <v>2</v>
      </c>
      <c r="E188">
        <f t="shared" si="121"/>
        <v>1</v>
      </c>
      <c r="F188">
        <f t="shared" si="122"/>
        <v>18</v>
      </c>
      <c r="G188">
        <f t="shared" si="123"/>
        <v>2019</v>
      </c>
      <c r="H188">
        <f t="shared" si="124"/>
        <v>1.4139999999999999</v>
      </c>
      <c r="I188" t="e">
        <f t="shared" si="125"/>
        <v>#N/A</v>
      </c>
      <c r="J188" t="e">
        <f t="shared" si="126"/>
        <v>#N/A</v>
      </c>
      <c r="K188" t="e">
        <f t="shared" si="127"/>
        <v>#N/A</v>
      </c>
      <c r="L188" t="e">
        <f t="shared" si="128"/>
        <v>#N/A</v>
      </c>
      <c r="M188" t="e">
        <f t="shared" si="129"/>
        <v>#N/A</v>
      </c>
      <c r="N188" t="e">
        <f t="shared" si="130"/>
        <v>#N/A</v>
      </c>
      <c r="O188">
        <f t="shared" si="131"/>
        <v>2.0001880000000001</v>
      </c>
      <c r="P188" t="str">
        <f>IF(OR($A188="",INDEX(games!$H:$H,ROW())=""),"",INDEX(games!$H:$H,ROW()))</f>
        <v>Yes</v>
      </c>
      <c r="Q188">
        <f t="shared" si="132"/>
        <v>2.0001880000000001</v>
      </c>
      <c r="T188">
        <f t="shared" si="133"/>
        <v>1990</v>
      </c>
      <c r="U188">
        <f t="shared" si="134"/>
        <v>2010</v>
      </c>
      <c r="V188">
        <f t="shared" si="135"/>
        <v>20</v>
      </c>
      <c r="W188" t="str">
        <f>IF(TRIM(INDEX(connections!$A:$A,ROW()))="","",TRIM(INDEX(connections!$A:$A,ROW())))</f>
        <v>Angband</v>
      </c>
      <c r="X188" t="str">
        <f>IF($W188="","",TRIM(INDEX(connections!$B:$B,ROW())))</f>
        <v>Cardinal Quest</v>
      </c>
      <c r="Y188">
        <f t="shared" si="136"/>
        <v>26</v>
      </c>
      <c r="Z188">
        <f t="shared" si="137"/>
        <v>111</v>
      </c>
      <c r="AA188" t="str">
        <f t="shared" si="138"/>
        <v>Yes</v>
      </c>
      <c r="AB188" t="str">
        <f t="shared" si="139"/>
        <v/>
      </c>
      <c r="AC188" t="str">
        <f t="shared" si="140"/>
        <v/>
      </c>
      <c r="AD188">
        <f t="shared" si="141"/>
        <v>0</v>
      </c>
      <c r="AE188" t="str">
        <f t="shared" si="142"/>
        <v/>
      </c>
      <c r="AG188">
        <f t="shared" si="143"/>
        <v>2</v>
      </c>
      <c r="AH188" t="str">
        <f t="shared" si="144"/>
        <v>Yes</v>
      </c>
      <c r="AI188">
        <f t="shared" si="145"/>
        <v>2</v>
      </c>
      <c r="AJ188">
        <f t="shared" si="146"/>
        <v>2.0001880000000001</v>
      </c>
      <c r="AK188" t="str">
        <f t="shared" si="147"/>
        <v/>
      </c>
      <c r="AL188" t="str">
        <f>IF($A188="","",INDEX(games!$J:$J,ROW())&amp;"")</f>
        <v>https://store.steampowered.com/app/718590/Dark_Devotion/</v>
      </c>
      <c r="AM188">
        <f>IF($A188="","",SUMPRODUCT($AO188:$BD188,'Map Analysis'!$AN$2^{0,1,2,3,4,5,6,7,8,9,10,11,12,13,14,15}))</f>
        <v>1</v>
      </c>
      <c r="AN188">
        <f t="shared" si="148"/>
        <v>1.0000188000000001</v>
      </c>
      <c r="AO188">
        <f t="shared" si="149"/>
        <v>1</v>
      </c>
      <c r="AP188">
        <f t="shared" si="150"/>
        <v>0</v>
      </c>
      <c r="AQ188">
        <f t="shared" si="151"/>
        <v>0</v>
      </c>
      <c r="AR188">
        <f t="shared" si="152"/>
        <v>0</v>
      </c>
      <c r="AS188">
        <f t="shared" si="153"/>
        <v>0</v>
      </c>
      <c r="AT188">
        <f t="shared" si="154"/>
        <v>0</v>
      </c>
      <c r="AU188">
        <f t="shared" si="155"/>
        <v>0</v>
      </c>
      <c r="AV188">
        <f t="shared" si="156"/>
        <v>0</v>
      </c>
      <c r="AW188">
        <f t="shared" si="157"/>
        <v>0</v>
      </c>
      <c r="AX188">
        <f t="shared" si="158"/>
        <v>0</v>
      </c>
      <c r="AY188">
        <f t="shared" si="159"/>
        <v>0</v>
      </c>
      <c r="AZ188">
        <f t="shared" si="160"/>
        <v>0</v>
      </c>
      <c r="BA188">
        <f t="shared" si="161"/>
        <v>0</v>
      </c>
      <c r="BB188">
        <f t="shared" si="162"/>
        <v>0</v>
      </c>
      <c r="BC188">
        <f t="shared" si="163"/>
        <v>0</v>
      </c>
      <c r="BD188">
        <f t="shared" si="164"/>
        <v>0</v>
      </c>
      <c r="BF188">
        <f t="shared" si="165"/>
        <v>1</v>
      </c>
      <c r="BG188">
        <f t="shared" si="166"/>
        <v>0</v>
      </c>
      <c r="BH188">
        <f t="shared" si="167"/>
        <v>0</v>
      </c>
      <c r="BI188">
        <f t="shared" si="168"/>
        <v>0</v>
      </c>
      <c r="BJ188">
        <f t="shared" si="169"/>
        <v>0</v>
      </c>
      <c r="BK188">
        <f t="shared" si="170"/>
        <v>0</v>
      </c>
      <c r="BL188">
        <f t="shared" si="171"/>
        <v>0</v>
      </c>
      <c r="BM188">
        <f t="shared" si="172"/>
        <v>0</v>
      </c>
      <c r="BN188">
        <f t="shared" si="173"/>
        <v>0</v>
      </c>
      <c r="BO188">
        <f t="shared" si="174"/>
        <v>0</v>
      </c>
      <c r="BP188">
        <f t="shared" si="175"/>
        <v>0</v>
      </c>
      <c r="BQ188">
        <f t="shared" si="176"/>
        <v>0</v>
      </c>
      <c r="BR188">
        <f t="shared" si="177"/>
        <v>0</v>
      </c>
      <c r="BS188">
        <f t="shared" si="178"/>
        <v>0</v>
      </c>
      <c r="BT188">
        <f t="shared" si="179"/>
        <v>0</v>
      </c>
    </row>
    <row r="189" spans="1:72" x14ac:dyDescent="0.25">
      <c r="A189" t="str">
        <f>IF(TRIM(INDEX(games!$A:$A,ROW()))="","",TRIM(INDEX(games!$A:$A,ROW())))</f>
        <v>Dark Light: Survivor</v>
      </c>
      <c r="B189">
        <f>IF(OR($A189="",INDEX(games!$B:$B,ROW())=""),"",INDEX(games!$B:$B,ROW()))</f>
        <v>2026</v>
      </c>
      <c r="C189" t="str">
        <f>IF(OR($A189="",INDEX(games!$C:$C,ROW())=""),"",INDEX(games!$C:$C,ROW()))</f>
        <v>Action</v>
      </c>
      <c r="D189">
        <f t="shared" si="120"/>
        <v>4</v>
      </c>
      <c r="E189">
        <f t="shared" si="121"/>
        <v>1</v>
      </c>
      <c r="F189">
        <f t="shared" si="122"/>
        <v>19</v>
      </c>
      <c r="G189">
        <f t="shared" si="123"/>
        <v>2026</v>
      </c>
      <c r="H189">
        <f t="shared" si="124"/>
        <v>1.4370000000000001</v>
      </c>
      <c r="I189" t="e">
        <f t="shared" si="125"/>
        <v>#N/A</v>
      </c>
      <c r="J189" t="e">
        <f t="shared" si="126"/>
        <v>#N/A</v>
      </c>
      <c r="K189" t="e">
        <f t="shared" si="127"/>
        <v>#N/A</v>
      </c>
      <c r="L189" t="e">
        <f t="shared" si="128"/>
        <v>#N/A</v>
      </c>
      <c r="M189" t="e">
        <f t="shared" si="129"/>
        <v>#N/A</v>
      </c>
      <c r="N189" t="e">
        <f t="shared" si="130"/>
        <v>#N/A</v>
      </c>
      <c r="O189">
        <f t="shared" si="131"/>
        <v>4.0001889999999998</v>
      </c>
      <c r="P189" t="str">
        <f>IF(OR($A189="",INDEX(games!$H:$H,ROW())=""),"",INDEX(games!$H:$H,ROW()))</f>
        <v/>
      </c>
      <c r="Q189" t="str">
        <f t="shared" si="132"/>
        <v/>
      </c>
      <c r="T189">
        <f t="shared" si="133"/>
        <v>2009</v>
      </c>
      <c r="U189">
        <f t="shared" si="134"/>
        <v>2010</v>
      </c>
      <c r="V189">
        <f t="shared" si="135"/>
        <v>1</v>
      </c>
      <c r="W189" t="str">
        <f>IF(TRIM(INDEX(connections!$A:$A,ROW()))="","",TRIM(INDEX(connections!$A:$A,ROW())))</f>
        <v>Brogue</v>
      </c>
      <c r="X189" t="str">
        <f>IF($W189="","",TRIM(INDEX(connections!$B:$B,ROW())))</f>
        <v>Cardinal Quest</v>
      </c>
      <c r="Y189">
        <f t="shared" si="136"/>
        <v>103</v>
      </c>
      <c r="Z189">
        <f t="shared" si="137"/>
        <v>111</v>
      </c>
      <c r="AA189" t="str">
        <f t="shared" si="138"/>
        <v>Yes</v>
      </c>
      <c r="AB189" t="str">
        <f t="shared" si="139"/>
        <v/>
      </c>
      <c r="AC189" t="str">
        <f t="shared" si="140"/>
        <v/>
      </c>
      <c r="AD189">
        <f t="shared" si="141"/>
        <v>0</v>
      </c>
      <c r="AE189" t="str">
        <f t="shared" si="142"/>
        <v/>
      </c>
      <c r="AG189">
        <f t="shared" si="143"/>
        <v>4</v>
      </c>
      <c r="AH189" t="str">
        <f t="shared" si="144"/>
        <v/>
      </c>
      <c r="AI189" t="str">
        <f t="shared" si="145"/>
        <v/>
      </c>
      <c r="AJ189" t="str">
        <f t="shared" si="146"/>
        <v/>
      </c>
      <c r="AK189">
        <f t="shared" si="147"/>
        <v>4.0001889999999998</v>
      </c>
      <c r="AL189" t="str">
        <f>IF($A189="","",INDEX(games!$J:$J,ROW())&amp;"")</f>
        <v>https://store.steampowered.com/app/3088070/Dark_Light_Survivor/</v>
      </c>
      <c r="AM189">
        <f>IF($A189="","",SUMPRODUCT($AO189:$BD189,'Map Analysis'!$AN$2^{0,1,2,3,4,5,6,7,8,9,10,11,12,13,14,15}))</f>
        <v>0</v>
      </c>
      <c r="AN189">
        <f t="shared" si="148"/>
        <v>1.8899999999999999E-5</v>
      </c>
      <c r="AO189">
        <f t="shared" si="149"/>
        <v>0</v>
      </c>
      <c r="AP189">
        <f t="shared" si="150"/>
        <v>0</v>
      </c>
      <c r="AQ189">
        <f t="shared" si="151"/>
        <v>0</v>
      </c>
      <c r="AR189">
        <f t="shared" si="152"/>
        <v>0</v>
      </c>
      <c r="AS189">
        <f t="shared" si="153"/>
        <v>0</v>
      </c>
      <c r="AT189">
        <f t="shared" si="154"/>
        <v>0</v>
      </c>
      <c r="AU189">
        <f t="shared" si="155"/>
        <v>0</v>
      </c>
      <c r="AV189">
        <f t="shared" si="156"/>
        <v>0</v>
      </c>
      <c r="AW189">
        <f t="shared" si="157"/>
        <v>0</v>
      </c>
      <c r="AX189">
        <f t="shared" si="158"/>
        <v>0</v>
      </c>
      <c r="AY189">
        <f t="shared" si="159"/>
        <v>0</v>
      </c>
      <c r="AZ189">
        <f t="shared" si="160"/>
        <v>0</v>
      </c>
      <c r="BA189">
        <f t="shared" si="161"/>
        <v>0</v>
      </c>
      <c r="BB189">
        <f t="shared" si="162"/>
        <v>0</v>
      </c>
      <c r="BC189">
        <f t="shared" si="163"/>
        <v>0</v>
      </c>
      <c r="BD189">
        <f t="shared" si="164"/>
        <v>0</v>
      </c>
      <c r="BF189">
        <f t="shared" si="165"/>
        <v>1</v>
      </c>
      <c r="BG189">
        <f t="shared" si="166"/>
        <v>0</v>
      </c>
      <c r="BH189">
        <f t="shared" si="167"/>
        <v>0</v>
      </c>
      <c r="BI189">
        <f t="shared" si="168"/>
        <v>0</v>
      </c>
      <c r="BJ189">
        <f t="shared" si="169"/>
        <v>0</v>
      </c>
      <c r="BK189">
        <f t="shared" si="170"/>
        <v>0</v>
      </c>
      <c r="BL189">
        <f t="shared" si="171"/>
        <v>0</v>
      </c>
      <c r="BM189">
        <f t="shared" si="172"/>
        <v>0</v>
      </c>
      <c r="BN189">
        <f t="shared" si="173"/>
        <v>0</v>
      </c>
      <c r="BO189">
        <f t="shared" si="174"/>
        <v>0</v>
      </c>
      <c r="BP189">
        <f t="shared" si="175"/>
        <v>0</v>
      </c>
      <c r="BQ189">
        <f t="shared" si="176"/>
        <v>0</v>
      </c>
      <c r="BR189">
        <f t="shared" si="177"/>
        <v>0</v>
      </c>
      <c r="BS189">
        <f t="shared" si="178"/>
        <v>0</v>
      </c>
      <c r="BT189">
        <f t="shared" si="179"/>
        <v>0</v>
      </c>
    </row>
    <row r="190" spans="1:72" x14ac:dyDescent="0.25">
      <c r="A190" t="str">
        <f>IF(TRIM(INDEX(games!$A:$A,ROW()))="","",TRIM(INDEX(games!$A:$A,ROW())))</f>
        <v>Darkblade Ascent</v>
      </c>
      <c r="B190">
        <f>IF(OR($A190="",INDEX(games!$B:$B,ROW())=""),"",INDEX(games!$B:$B,ROW()))</f>
        <v>2025</v>
      </c>
      <c r="C190" t="str">
        <f>IF(OR($A190="",INDEX(games!$C:$C,ROW())=""),"",INDEX(games!$C:$C,ROW()))</f>
        <v>Action</v>
      </c>
      <c r="D190">
        <f t="shared" si="120"/>
        <v>2</v>
      </c>
      <c r="E190">
        <f t="shared" si="121"/>
        <v>1</v>
      </c>
      <c r="F190">
        <f t="shared" si="122"/>
        <v>20</v>
      </c>
      <c r="G190">
        <f t="shared" si="123"/>
        <v>2025</v>
      </c>
      <c r="H190">
        <f t="shared" si="124"/>
        <v>1.46</v>
      </c>
      <c r="I190" t="e">
        <f t="shared" si="125"/>
        <v>#N/A</v>
      </c>
      <c r="J190" t="e">
        <f t="shared" si="126"/>
        <v>#N/A</v>
      </c>
      <c r="K190" t="e">
        <f t="shared" si="127"/>
        <v>#N/A</v>
      </c>
      <c r="L190" t="e">
        <f t="shared" si="128"/>
        <v>#N/A</v>
      </c>
      <c r="M190" t="e">
        <f t="shared" si="129"/>
        <v>#N/A</v>
      </c>
      <c r="N190" t="e">
        <f t="shared" si="130"/>
        <v>#N/A</v>
      </c>
      <c r="O190">
        <f t="shared" si="131"/>
        <v>2.0001899999999999</v>
      </c>
      <c r="P190" t="str">
        <f>IF(OR($A190="",INDEX(games!$H:$H,ROW())=""),"",INDEX(games!$H:$H,ROW()))</f>
        <v/>
      </c>
      <c r="Q190" t="str">
        <f t="shared" si="132"/>
        <v/>
      </c>
      <c r="T190">
        <f t="shared" si="133"/>
        <v>2010</v>
      </c>
      <c r="U190">
        <f t="shared" si="134"/>
        <v>2010</v>
      </c>
      <c r="V190">
        <f t="shared" si="135"/>
        <v>0</v>
      </c>
      <c r="W190" t="str">
        <f>IF(TRIM(INDEX(connections!$A:$A,ROW()))="","",TRIM(INDEX(connections!$A:$A,ROW())))</f>
        <v>Desktop Dungeons</v>
      </c>
      <c r="X190" t="str">
        <f>IF($W190="","",TRIM(INDEX(connections!$B:$B,ROW())))</f>
        <v>Cardinal Quest</v>
      </c>
      <c r="Y190">
        <f t="shared" si="136"/>
        <v>218</v>
      </c>
      <c r="Z190">
        <f t="shared" si="137"/>
        <v>111</v>
      </c>
      <c r="AA190" t="str">
        <f t="shared" si="138"/>
        <v/>
      </c>
      <c r="AB190" t="str">
        <f t="shared" si="139"/>
        <v/>
      </c>
      <c r="AC190" t="str">
        <f t="shared" si="140"/>
        <v/>
      </c>
      <c r="AD190">
        <f t="shared" si="141"/>
        <v>0</v>
      </c>
      <c r="AE190" t="str">
        <f t="shared" si="142"/>
        <v/>
      </c>
      <c r="AG190">
        <f t="shared" si="143"/>
        <v>2</v>
      </c>
      <c r="AH190" t="str">
        <f t="shared" si="144"/>
        <v/>
      </c>
      <c r="AI190" t="str">
        <f t="shared" si="145"/>
        <v/>
      </c>
      <c r="AJ190" t="str">
        <f t="shared" si="146"/>
        <v/>
      </c>
      <c r="AK190">
        <f t="shared" si="147"/>
        <v>2.0001899999999999</v>
      </c>
      <c r="AL190" t="str">
        <f>IF($A190="","",INDEX(games!$J:$J,ROW())&amp;"")</f>
        <v/>
      </c>
      <c r="AM190">
        <f>IF($A190="","",SUMPRODUCT($AO190:$BD190,'Map Analysis'!$AN$2^{0,1,2,3,4,5,6,7,8,9,10,11,12,13,14,15}))</f>
        <v>0</v>
      </c>
      <c r="AN190">
        <f t="shared" si="148"/>
        <v>1.9000000000000001E-5</v>
      </c>
      <c r="AO190">
        <f t="shared" si="149"/>
        <v>0</v>
      </c>
      <c r="AP190">
        <f t="shared" si="150"/>
        <v>0</v>
      </c>
      <c r="AQ190">
        <f t="shared" si="151"/>
        <v>0</v>
      </c>
      <c r="AR190">
        <f t="shared" si="152"/>
        <v>0</v>
      </c>
      <c r="AS190">
        <f t="shared" si="153"/>
        <v>0</v>
      </c>
      <c r="AT190">
        <f t="shared" si="154"/>
        <v>0</v>
      </c>
      <c r="AU190">
        <f t="shared" si="155"/>
        <v>0</v>
      </c>
      <c r="AV190">
        <f t="shared" si="156"/>
        <v>0</v>
      </c>
      <c r="AW190">
        <f t="shared" si="157"/>
        <v>0</v>
      </c>
      <c r="AX190">
        <f t="shared" si="158"/>
        <v>0</v>
      </c>
      <c r="AY190">
        <f t="shared" si="159"/>
        <v>0</v>
      </c>
      <c r="AZ190">
        <f t="shared" si="160"/>
        <v>0</v>
      </c>
      <c r="BA190">
        <f t="shared" si="161"/>
        <v>0</v>
      </c>
      <c r="BB190">
        <f t="shared" si="162"/>
        <v>0</v>
      </c>
      <c r="BC190">
        <f t="shared" si="163"/>
        <v>0</v>
      </c>
      <c r="BD190">
        <f t="shared" si="164"/>
        <v>0</v>
      </c>
      <c r="BF190">
        <f t="shared" si="165"/>
        <v>1</v>
      </c>
      <c r="BG190">
        <f t="shared" si="166"/>
        <v>0</v>
      </c>
      <c r="BH190">
        <f t="shared" si="167"/>
        <v>0</v>
      </c>
      <c r="BI190">
        <f t="shared" si="168"/>
        <v>0</v>
      </c>
      <c r="BJ190">
        <f t="shared" si="169"/>
        <v>0</v>
      </c>
      <c r="BK190">
        <f t="shared" si="170"/>
        <v>0</v>
      </c>
      <c r="BL190">
        <f t="shared" si="171"/>
        <v>0</v>
      </c>
      <c r="BM190">
        <f t="shared" si="172"/>
        <v>0</v>
      </c>
      <c r="BN190">
        <f t="shared" si="173"/>
        <v>0</v>
      </c>
      <c r="BO190">
        <f t="shared" si="174"/>
        <v>0</v>
      </c>
      <c r="BP190">
        <f t="shared" si="175"/>
        <v>0</v>
      </c>
      <c r="BQ190">
        <f t="shared" si="176"/>
        <v>0</v>
      </c>
      <c r="BR190">
        <f t="shared" si="177"/>
        <v>0</v>
      </c>
      <c r="BS190">
        <f t="shared" si="178"/>
        <v>0</v>
      </c>
      <c r="BT190">
        <f t="shared" si="179"/>
        <v>0</v>
      </c>
    </row>
    <row r="191" spans="1:72" x14ac:dyDescent="0.25">
      <c r="A191" t="str">
        <f>IF(TRIM(INDEX(games!$A:$A,ROW()))="","",TRIM(INDEX(games!$A:$A,ROW())))</f>
        <v>Darkest Dungeon</v>
      </c>
      <c r="B191">
        <f>IF(OR($A191="",INDEX(games!$B:$B,ROW())=""),"",INDEX(games!$B:$B,ROW()))</f>
        <v>2015</v>
      </c>
      <c r="C191" t="str">
        <f>IF(OR($A191="",INDEX(games!$C:$C,ROW())=""),"",INDEX(games!$C:$C,ROW()))</f>
        <v>Strategy</v>
      </c>
      <c r="D191">
        <f t="shared" si="120"/>
        <v>31</v>
      </c>
      <c r="E191">
        <f t="shared" si="121"/>
        <v>2</v>
      </c>
      <c r="F191">
        <f t="shared" si="122"/>
        <v>21</v>
      </c>
      <c r="G191" t="e">
        <f t="shared" si="123"/>
        <v>#N/A</v>
      </c>
      <c r="H191" t="e">
        <f t="shared" si="124"/>
        <v>#N/A</v>
      </c>
      <c r="I191">
        <f t="shared" si="125"/>
        <v>2015</v>
      </c>
      <c r="J191">
        <f t="shared" si="126"/>
        <v>2.4830000000000001</v>
      </c>
      <c r="K191" t="e">
        <f t="shared" si="127"/>
        <v>#N/A</v>
      </c>
      <c r="L191" t="e">
        <f t="shared" si="128"/>
        <v>#N/A</v>
      </c>
      <c r="M191" t="e">
        <f t="shared" si="129"/>
        <v>#N/A</v>
      </c>
      <c r="N191" t="e">
        <f t="shared" si="130"/>
        <v>#N/A</v>
      </c>
      <c r="O191">
        <f t="shared" si="131"/>
        <v>31.000191000000001</v>
      </c>
      <c r="P191" t="str">
        <f>IF(OR($A191="",INDEX(games!$H:$H,ROW())=""),"",INDEX(games!$H:$H,ROW()))</f>
        <v>Yes</v>
      </c>
      <c r="Q191">
        <f t="shared" si="132"/>
        <v>31.000191000000001</v>
      </c>
      <c r="T191">
        <f t="shared" si="133"/>
        <v>1996</v>
      </c>
      <c r="U191">
        <f t="shared" si="134"/>
        <v>2010</v>
      </c>
      <c r="V191">
        <f t="shared" si="135"/>
        <v>14</v>
      </c>
      <c r="W191" t="str">
        <f>IF(TRIM(INDEX(connections!$A:$A,ROW()))="","",TRIM(INDEX(connections!$A:$A,ROW())))</f>
        <v>Diablo</v>
      </c>
      <c r="X191" t="str">
        <f>IF($W191="","",TRIM(INDEX(connections!$B:$B,ROW())))</f>
        <v>Cardinal Quest</v>
      </c>
      <c r="Y191">
        <f t="shared" si="136"/>
        <v>225</v>
      </c>
      <c r="Z191">
        <f t="shared" si="137"/>
        <v>111</v>
      </c>
      <c r="AA191" t="str">
        <f t="shared" si="138"/>
        <v>Yes</v>
      </c>
      <c r="AB191" t="str">
        <f t="shared" si="139"/>
        <v/>
      </c>
      <c r="AC191" t="str">
        <f t="shared" si="140"/>
        <v/>
      </c>
      <c r="AD191">
        <f t="shared" si="141"/>
        <v>1</v>
      </c>
      <c r="AE191" t="str">
        <f t="shared" si="142"/>
        <v/>
      </c>
      <c r="AG191">
        <f t="shared" si="143"/>
        <v>20</v>
      </c>
      <c r="AH191" t="str">
        <f t="shared" si="144"/>
        <v>Yes</v>
      </c>
      <c r="AI191">
        <f t="shared" si="145"/>
        <v>20</v>
      </c>
      <c r="AJ191">
        <f t="shared" si="146"/>
        <v>20.000191000000001</v>
      </c>
      <c r="AK191" t="str">
        <f t="shared" si="147"/>
        <v/>
      </c>
      <c r="AL191" t="str">
        <f>IF($A191="","",INDEX(games!$J:$J,ROW())&amp;"")</f>
        <v>https://store.steampowered.com/app/262060/Darkest_Dungeon/</v>
      </c>
      <c r="AM191">
        <f>IF($A191="","",SUMPRODUCT($AO191:$BD191,'Map Analysis'!$AN$2^{0,1,2,3,4,5,6,7,8,9,10,11,12,13,14,15}))</f>
        <v>241.3125</v>
      </c>
      <c r="AN191">
        <f t="shared" si="148"/>
        <v>241.3125191</v>
      </c>
      <c r="AO191">
        <f t="shared" si="149"/>
        <v>31</v>
      </c>
      <c r="AP191">
        <f t="shared" si="150"/>
        <v>241</v>
      </c>
      <c r="AQ191">
        <f t="shared" si="151"/>
        <v>275</v>
      </c>
      <c r="AR191">
        <f t="shared" si="152"/>
        <v>147</v>
      </c>
      <c r="AS191">
        <f t="shared" si="153"/>
        <v>35</v>
      </c>
      <c r="AT191">
        <f t="shared" si="154"/>
        <v>15</v>
      </c>
      <c r="AU191">
        <f t="shared" si="155"/>
        <v>2</v>
      </c>
      <c r="AV191">
        <f t="shared" si="156"/>
        <v>0</v>
      </c>
      <c r="AW191">
        <f t="shared" si="157"/>
        <v>0</v>
      </c>
      <c r="AX191">
        <f t="shared" si="158"/>
        <v>0</v>
      </c>
      <c r="AY191">
        <f t="shared" si="159"/>
        <v>0</v>
      </c>
      <c r="AZ191">
        <f t="shared" si="160"/>
        <v>0</v>
      </c>
      <c r="BA191">
        <f t="shared" si="161"/>
        <v>0</v>
      </c>
      <c r="BB191">
        <f t="shared" si="162"/>
        <v>0</v>
      </c>
      <c r="BC191">
        <f t="shared" si="163"/>
        <v>0</v>
      </c>
      <c r="BD191">
        <f t="shared" si="164"/>
        <v>0</v>
      </c>
      <c r="BF191">
        <f t="shared" si="165"/>
        <v>1</v>
      </c>
      <c r="BG191">
        <f t="shared" si="166"/>
        <v>0</v>
      </c>
      <c r="BH191">
        <f t="shared" si="167"/>
        <v>0</v>
      </c>
      <c r="BI191">
        <f t="shared" si="168"/>
        <v>0</v>
      </c>
      <c r="BJ191">
        <f t="shared" si="169"/>
        <v>0</v>
      </c>
      <c r="BK191">
        <f t="shared" si="170"/>
        <v>0</v>
      </c>
      <c r="BL191">
        <f t="shared" si="171"/>
        <v>0</v>
      </c>
      <c r="BM191">
        <f t="shared" si="172"/>
        <v>0</v>
      </c>
      <c r="BN191">
        <f t="shared" si="173"/>
        <v>0</v>
      </c>
      <c r="BO191">
        <f t="shared" si="174"/>
        <v>0</v>
      </c>
      <c r="BP191">
        <f t="shared" si="175"/>
        <v>0</v>
      </c>
      <c r="BQ191">
        <f t="shared" si="176"/>
        <v>0</v>
      </c>
      <c r="BR191">
        <f t="shared" si="177"/>
        <v>0</v>
      </c>
      <c r="BS191">
        <f t="shared" si="178"/>
        <v>0</v>
      </c>
      <c r="BT191">
        <f t="shared" si="179"/>
        <v>0</v>
      </c>
    </row>
    <row r="192" spans="1:72" x14ac:dyDescent="0.25">
      <c r="A192" t="str">
        <f>IF(TRIM(INDEX(games!$A:$A,ROW()))="","",TRIM(INDEX(games!$A:$A,ROW())))</f>
        <v>Darkest Dungeon 2</v>
      </c>
      <c r="B192">
        <f>IF(OR($A192="",INDEX(games!$B:$B,ROW())=""),"",INDEX(games!$B:$B,ROW()))</f>
        <v>2023</v>
      </c>
      <c r="C192" t="str">
        <f>IF(OR($A192="",INDEX(games!$C:$C,ROW())=""),"",INDEX(games!$C:$C,ROW()))</f>
        <v>Strategy</v>
      </c>
      <c r="D192">
        <f t="shared" si="120"/>
        <v>1</v>
      </c>
      <c r="E192">
        <f t="shared" si="121"/>
        <v>2</v>
      </c>
      <c r="F192">
        <f t="shared" si="122"/>
        <v>22</v>
      </c>
      <c r="G192" t="e">
        <f t="shared" si="123"/>
        <v>#N/A</v>
      </c>
      <c r="H192" t="e">
        <f t="shared" si="124"/>
        <v>#N/A</v>
      </c>
      <c r="I192">
        <f t="shared" si="125"/>
        <v>2023</v>
      </c>
      <c r="J192">
        <f t="shared" si="126"/>
        <v>2.5060000000000002</v>
      </c>
      <c r="K192" t="e">
        <f t="shared" si="127"/>
        <v>#N/A</v>
      </c>
      <c r="L192" t="e">
        <f t="shared" si="128"/>
        <v>#N/A</v>
      </c>
      <c r="M192" t="e">
        <f t="shared" si="129"/>
        <v>#N/A</v>
      </c>
      <c r="N192" t="e">
        <f t="shared" si="130"/>
        <v>#N/A</v>
      </c>
      <c r="O192">
        <f t="shared" si="131"/>
        <v>1.000192</v>
      </c>
      <c r="P192" t="str">
        <f>IF(OR($A192="",INDEX(games!$H:$H,ROW())=""),"",INDEX(games!$H:$H,ROW()))</f>
        <v>Yes</v>
      </c>
      <c r="Q192">
        <f t="shared" si="132"/>
        <v>1.000192</v>
      </c>
      <c r="T192">
        <f t="shared" si="133"/>
        <v>2002</v>
      </c>
      <c r="U192">
        <f t="shared" si="134"/>
        <v>2010</v>
      </c>
      <c r="V192">
        <f t="shared" si="135"/>
        <v>8</v>
      </c>
      <c r="W192" t="str">
        <f>IF(TRIM(INDEX(connections!$A:$A,ROW()))="","",TRIM(INDEX(connections!$A:$A,ROW())))</f>
        <v>DoomRL</v>
      </c>
      <c r="X192" t="str">
        <f>IF($W192="","",TRIM(INDEX(connections!$B:$B,ROW())))</f>
        <v>Cardinal Quest</v>
      </c>
      <c r="Y192">
        <f t="shared" si="136"/>
        <v>249</v>
      </c>
      <c r="Z192">
        <f t="shared" si="137"/>
        <v>111</v>
      </c>
      <c r="AA192" t="str">
        <f t="shared" si="138"/>
        <v/>
      </c>
      <c r="AB192" t="str">
        <f t="shared" si="139"/>
        <v/>
      </c>
      <c r="AC192" t="str">
        <f t="shared" si="140"/>
        <v/>
      </c>
      <c r="AD192">
        <f t="shared" si="141"/>
        <v>0</v>
      </c>
      <c r="AE192" t="str">
        <f t="shared" si="142"/>
        <v/>
      </c>
      <c r="AG192">
        <f t="shared" si="143"/>
        <v>1</v>
      </c>
      <c r="AH192" t="str">
        <f t="shared" si="144"/>
        <v>Yes</v>
      </c>
      <c r="AI192">
        <f t="shared" si="145"/>
        <v>1</v>
      </c>
      <c r="AJ192">
        <f t="shared" si="146"/>
        <v>1.000192</v>
      </c>
      <c r="AK192" t="str">
        <f t="shared" si="147"/>
        <v/>
      </c>
      <c r="AL192" t="str">
        <f>IF($A192="","",INDEX(games!$J:$J,ROW())&amp;"")</f>
        <v>https://store.steampowered.com/app/1940340/Darkest_Dungeon_II/</v>
      </c>
      <c r="AM192">
        <f>IF($A192="","",SUMPRODUCT($AO192:$BD192,'Map Analysis'!$AN$2^{0,1,2,3,4,5,6,7,8,9,10,11,12,13,14,15}))</f>
        <v>0</v>
      </c>
      <c r="AN192">
        <f t="shared" si="148"/>
        <v>1.9199999999999999E-5</v>
      </c>
      <c r="AO192">
        <f t="shared" si="149"/>
        <v>0</v>
      </c>
      <c r="AP192">
        <f t="shared" si="150"/>
        <v>0</v>
      </c>
      <c r="AQ192">
        <f t="shared" si="151"/>
        <v>0</v>
      </c>
      <c r="AR192">
        <f t="shared" si="152"/>
        <v>0</v>
      </c>
      <c r="AS192">
        <f t="shared" si="153"/>
        <v>0</v>
      </c>
      <c r="AT192">
        <f t="shared" si="154"/>
        <v>0</v>
      </c>
      <c r="AU192">
        <f t="shared" si="155"/>
        <v>0</v>
      </c>
      <c r="AV192">
        <f t="shared" si="156"/>
        <v>0</v>
      </c>
      <c r="AW192">
        <f t="shared" si="157"/>
        <v>0</v>
      </c>
      <c r="AX192">
        <f t="shared" si="158"/>
        <v>0</v>
      </c>
      <c r="AY192">
        <f t="shared" si="159"/>
        <v>0</v>
      </c>
      <c r="AZ192">
        <f t="shared" si="160"/>
        <v>0</v>
      </c>
      <c r="BA192">
        <f t="shared" si="161"/>
        <v>0</v>
      </c>
      <c r="BB192">
        <f t="shared" si="162"/>
        <v>0</v>
      </c>
      <c r="BC192">
        <f t="shared" si="163"/>
        <v>0</v>
      </c>
      <c r="BD192">
        <f t="shared" si="164"/>
        <v>0</v>
      </c>
      <c r="BF192">
        <f t="shared" si="165"/>
        <v>1</v>
      </c>
      <c r="BG192">
        <f t="shared" si="166"/>
        <v>0</v>
      </c>
      <c r="BH192">
        <f t="shared" si="167"/>
        <v>0</v>
      </c>
      <c r="BI192">
        <f t="shared" si="168"/>
        <v>0</v>
      </c>
      <c r="BJ192">
        <f t="shared" si="169"/>
        <v>0</v>
      </c>
      <c r="BK192">
        <f t="shared" si="170"/>
        <v>0</v>
      </c>
      <c r="BL192">
        <f t="shared" si="171"/>
        <v>0</v>
      </c>
      <c r="BM192">
        <f t="shared" si="172"/>
        <v>0</v>
      </c>
      <c r="BN192">
        <f t="shared" si="173"/>
        <v>0</v>
      </c>
      <c r="BO192">
        <f t="shared" si="174"/>
        <v>0</v>
      </c>
      <c r="BP192">
        <f t="shared" si="175"/>
        <v>0</v>
      </c>
      <c r="BQ192">
        <f t="shared" si="176"/>
        <v>0</v>
      </c>
      <c r="BR192">
        <f t="shared" si="177"/>
        <v>0</v>
      </c>
      <c r="BS192">
        <f t="shared" si="178"/>
        <v>0</v>
      </c>
      <c r="BT192">
        <f t="shared" si="179"/>
        <v>0</v>
      </c>
    </row>
    <row r="193" spans="1:72" x14ac:dyDescent="0.25">
      <c r="A193" t="str">
        <f>IF(TRIM(INDEX(games!$A:$A,ROW()))="","",TRIM(INDEX(games!$A:$A,ROW())))</f>
        <v>Dave the Diver</v>
      </c>
      <c r="B193">
        <f>IF(OR($A193="",INDEX(games!$B:$B,ROW())=""),"",INDEX(games!$B:$B,ROW()))</f>
        <v>2022</v>
      </c>
      <c r="C193" t="str">
        <f>IF(OR($A193="",INDEX(games!$C:$C,ROW())=""),"",INDEX(games!$C:$C,ROW()))</f>
        <v>Action</v>
      </c>
      <c r="D193">
        <f t="shared" si="120"/>
        <v>2</v>
      </c>
      <c r="E193">
        <f t="shared" si="121"/>
        <v>1</v>
      </c>
      <c r="F193">
        <f t="shared" si="122"/>
        <v>23</v>
      </c>
      <c r="G193">
        <f t="shared" si="123"/>
        <v>2022</v>
      </c>
      <c r="H193">
        <f t="shared" si="124"/>
        <v>1.5289999999999999</v>
      </c>
      <c r="I193" t="e">
        <f t="shared" si="125"/>
        <v>#N/A</v>
      </c>
      <c r="J193" t="e">
        <f t="shared" si="126"/>
        <v>#N/A</v>
      </c>
      <c r="K193" t="e">
        <f t="shared" si="127"/>
        <v>#N/A</v>
      </c>
      <c r="L193" t="e">
        <f t="shared" si="128"/>
        <v>#N/A</v>
      </c>
      <c r="M193" t="e">
        <f t="shared" si="129"/>
        <v>#N/A</v>
      </c>
      <c r="N193" t="e">
        <f t="shared" si="130"/>
        <v>#N/A</v>
      </c>
      <c r="O193">
        <f t="shared" si="131"/>
        <v>2.0001929999999999</v>
      </c>
      <c r="P193" t="str">
        <f>IF(OR($A193="",INDEX(games!$H:$H,ROW())=""),"",INDEX(games!$H:$H,ROW()))</f>
        <v>Yes</v>
      </c>
      <c r="Q193">
        <f t="shared" si="132"/>
        <v>2.0001929999999999</v>
      </c>
      <c r="T193">
        <f t="shared" si="133"/>
        <v>2008</v>
      </c>
      <c r="U193">
        <f t="shared" si="134"/>
        <v>2010</v>
      </c>
      <c r="V193">
        <f t="shared" si="135"/>
        <v>2</v>
      </c>
      <c r="W193" t="str">
        <f>IF(TRIM(INDEX(connections!$A:$A,ROW()))="","",TRIM(INDEX(connections!$A:$A,ROW())))</f>
        <v>Spelunky Classic</v>
      </c>
      <c r="X193" t="str">
        <f>IF($W193="","",TRIM(INDEX(connections!$B:$B,ROW())))</f>
        <v>Cardinal Quest</v>
      </c>
      <c r="Y193">
        <f t="shared" si="136"/>
        <v>801</v>
      </c>
      <c r="Z193">
        <f t="shared" si="137"/>
        <v>111</v>
      </c>
      <c r="AA193" t="str">
        <f t="shared" si="138"/>
        <v>Yes</v>
      </c>
      <c r="AB193" t="str">
        <f t="shared" si="139"/>
        <v/>
      </c>
      <c r="AC193" t="str">
        <f t="shared" si="140"/>
        <v/>
      </c>
      <c r="AD193">
        <f t="shared" si="141"/>
        <v>1</v>
      </c>
      <c r="AE193" t="str">
        <f t="shared" si="142"/>
        <v/>
      </c>
      <c r="AG193">
        <f t="shared" si="143"/>
        <v>1</v>
      </c>
      <c r="AH193" t="str">
        <f t="shared" si="144"/>
        <v>Yes</v>
      </c>
      <c r="AI193">
        <f t="shared" si="145"/>
        <v>1</v>
      </c>
      <c r="AJ193">
        <f t="shared" si="146"/>
        <v>1.0001930000000001</v>
      </c>
      <c r="AK193" t="str">
        <f t="shared" si="147"/>
        <v/>
      </c>
      <c r="AL193" t="str">
        <f>IF($A193="","",INDEX(games!$J:$J,ROW())&amp;"")</f>
        <v>https://store.steampowered.com/app/1868140/DAVE_THE_DIVER/</v>
      </c>
      <c r="AM193">
        <f>IF($A193="","",SUMPRODUCT($AO193:$BD193,'Map Analysis'!$AN$2^{0,1,2,3,4,5,6,7,8,9,10,11,12,13,14,15}))</f>
        <v>1</v>
      </c>
      <c r="AN193">
        <f t="shared" si="148"/>
        <v>1.0000192999999999</v>
      </c>
      <c r="AO193">
        <f t="shared" si="149"/>
        <v>1</v>
      </c>
      <c r="AP193">
        <f t="shared" si="150"/>
        <v>0</v>
      </c>
      <c r="AQ193">
        <f t="shared" si="151"/>
        <v>0</v>
      </c>
      <c r="AR193">
        <f t="shared" si="152"/>
        <v>0</v>
      </c>
      <c r="AS193">
        <f t="shared" si="153"/>
        <v>0</v>
      </c>
      <c r="AT193">
        <f t="shared" si="154"/>
        <v>0</v>
      </c>
      <c r="AU193">
        <f t="shared" si="155"/>
        <v>0</v>
      </c>
      <c r="AV193">
        <f t="shared" si="156"/>
        <v>0</v>
      </c>
      <c r="AW193">
        <f t="shared" si="157"/>
        <v>0</v>
      </c>
      <c r="AX193">
        <f t="shared" si="158"/>
        <v>0</v>
      </c>
      <c r="AY193">
        <f t="shared" si="159"/>
        <v>0</v>
      </c>
      <c r="AZ193">
        <f t="shared" si="160"/>
        <v>0</v>
      </c>
      <c r="BA193">
        <f t="shared" si="161"/>
        <v>0</v>
      </c>
      <c r="BB193">
        <f t="shared" si="162"/>
        <v>0</v>
      </c>
      <c r="BC193">
        <f t="shared" si="163"/>
        <v>0</v>
      </c>
      <c r="BD193">
        <f t="shared" si="164"/>
        <v>0</v>
      </c>
      <c r="BF193">
        <f t="shared" si="165"/>
        <v>1</v>
      </c>
      <c r="BG193">
        <f t="shared" si="166"/>
        <v>0</v>
      </c>
      <c r="BH193">
        <f t="shared" si="167"/>
        <v>0</v>
      </c>
      <c r="BI193">
        <f t="shared" si="168"/>
        <v>0</v>
      </c>
      <c r="BJ193">
        <f t="shared" si="169"/>
        <v>0</v>
      </c>
      <c r="BK193">
        <f t="shared" si="170"/>
        <v>0</v>
      </c>
      <c r="BL193">
        <f t="shared" si="171"/>
        <v>0</v>
      </c>
      <c r="BM193">
        <f t="shared" si="172"/>
        <v>0</v>
      </c>
      <c r="BN193">
        <f t="shared" si="173"/>
        <v>0</v>
      </c>
      <c r="BO193">
        <f t="shared" si="174"/>
        <v>0</v>
      </c>
      <c r="BP193">
        <f t="shared" si="175"/>
        <v>0</v>
      </c>
      <c r="BQ193">
        <f t="shared" si="176"/>
        <v>0</v>
      </c>
      <c r="BR193">
        <f t="shared" si="177"/>
        <v>0</v>
      </c>
      <c r="BS193">
        <f t="shared" si="178"/>
        <v>0</v>
      </c>
      <c r="BT193">
        <f t="shared" si="179"/>
        <v>0</v>
      </c>
    </row>
    <row r="194" spans="1:72" x14ac:dyDescent="0.25">
      <c r="A194" t="str">
        <f>IF(TRIM(INDEX(games!$A:$A,ROW()))="","",TRIM(INDEX(games!$A:$A,ROW())))</f>
        <v>Dead Cells</v>
      </c>
      <c r="B194">
        <f>IF(OR($A194="",INDEX(games!$B:$B,ROW())=""),"",INDEX(games!$B:$B,ROW()))</f>
        <v>2018</v>
      </c>
      <c r="C194" t="str">
        <f>IF(OR($A194="",INDEX(games!$C:$C,ROW())=""),"",INDEX(games!$C:$C,ROW()))</f>
        <v>Action</v>
      </c>
      <c r="D194">
        <f t="shared" ref="D194:D257" si="180">IF($A194="","",COUNTIF($W$2:$W$2500,$A194)+COUNTIF($X$2:$X$2500,$A194))</f>
        <v>35</v>
      </c>
      <c r="E194">
        <f t="shared" ref="E194:E257" si="181">IF($A194="","",IFERROR(MATCH($C194,$R$2:$R$5,0),0))</f>
        <v>1</v>
      </c>
      <c r="F194">
        <f t="shared" ref="F194:F257" si="182">IF($A194="","",MOD(ROW(),34))</f>
        <v>24</v>
      </c>
      <c r="G194">
        <f t="shared" ref="G194:G257" si="183">IF($A194="",NA(),IF($C194="Action",$B194,NA()))</f>
        <v>2018</v>
      </c>
      <c r="H194">
        <f t="shared" ref="H194:H257" si="184">IF($A194="",NA(),IF($C194="Action",1+$F194*0.023,NA()))</f>
        <v>1.552</v>
      </c>
      <c r="I194" t="e">
        <f t="shared" ref="I194:I257" si="185">IF($A194="",NA(),IF($C194="Strategy",$B194,NA()))</f>
        <v>#N/A</v>
      </c>
      <c r="J194" t="e">
        <f t="shared" ref="J194:J257" si="186">IF($A194="",NA(),IF($C194="Strategy",2+$F194*0.023,NA()))</f>
        <v>#N/A</v>
      </c>
      <c r="K194" t="e">
        <f t="shared" ref="K194:K257" si="187">IF($A194="",NA(),IF($C194="Deckbuilder",$B194,NA()))</f>
        <v>#N/A</v>
      </c>
      <c r="L194" t="e">
        <f t="shared" ref="L194:L257" si="188">IF($A194="",NA(),IF($C194="Deckbuilder",3+$F194*0.023,NA()))</f>
        <v>#N/A</v>
      </c>
      <c r="M194" t="e">
        <f t="shared" ref="M194:M257" si="189">IF($A194="",NA(),IF($C194="Traditional",$B194,NA()))</f>
        <v>#N/A</v>
      </c>
      <c r="N194" t="e">
        <f t="shared" ref="N194:N257" si="190">IF($A194="",NA(),IF($C194="Traditional",4+$F194*0.023,NA()))</f>
        <v>#N/A</v>
      </c>
      <c r="O194">
        <f t="shared" ref="O194:O257" si="191">IF($A194="","",$D194+ROW()/1000000)</f>
        <v>35.000194</v>
      </c>
      <c r="P194" t="str">
        <f>IF(OR($A194="",INDEX(games!$H:$H,ROW())=""),"",INDEX(games!$H:$H,ROW()))</f>
        <v>Yes</v>
      </c>
      <c r="Q194">
        <f t="shared" ref="Q194:Q257" si="192">IF(OR($A194="",$P194&lt;&gt;"Yes"),"",$D194+ROW()/1000000)</f>
        <v>35.000194</v>
      </c>
      <c r="T194">
        <f t="shared" ref="T194:T257" si="193">IF($Y194="","",INDEX($B$2:$B$1500,$Y194))</f>
        <v>1998</v>
      </c>
      <c r="U194">
        <f t="shared" ref="U194:U257" si="194">IF($Z194="","",INDEX($B$2:$B$1500,$Z194))</f>
        <v>2010</v>
      </c>
      <c r="V194">
        <f t="shared" ref="V194:V257" si="195">IF(OR($T194="",$U194=""),"",$U194-$T194)</f>
        <v>12</v>
      </c>
      <c r="W194" t="str">
        <f>IF(TRIM(INDEX(connections!$A:$A,ROW()))="","",TRIM(INDEX(connections!$A:$A,ROW())))</f>
        <v>Tales of Maj'Eyal</v>
      </c>
      <c r="X194" t="str">
        <f>IF($W194="","",TRIM(INDEX(connections!$B:$B,ROW())))</f>
        <v>Cardinal Quest</v>
      </c>
      <c r="Y194">
        <f t="shared" ref="Y194:Y257" si="196">IF($W194="","",IFERROR(MATCH($W194,$A$2:$A$1500,0),""))</f>
        <v>850</v>
      </c>
      <c r="Z194">
        <f t="shared" ref="Z194:Z257" si="197">IF($X194="","",IFERROR(MATCH($X194,$A$2:$A$1500,0),""))</f>
        <v>111</v>
      </c>
      <c r="AA194" t="str">
        <f t="shared" ref="AA194:AA257" si="198">IF($Y194="","",INDEX($P$2:$P$1500,$Y194))</f>
        <v>Yes</v>
      </c>
      <c r="AB194" t="str">
        <f t="shared" ref="AB194:AB257" si="199">IF($Z194="","",INDEX($P$2:$P$1500,$Z194))</f>
        <v/>
      </c>
      <c r="AC194" t="str">
        <f t="shared" ref="AC194:AC257" si="200">IF(AND($AA194="Yes",$AB194="Yes"),1,"")</f>
        <v/>
      </c>
      <c r="AD194">
        <f t="shared" ref="AD194:AD257" si="201">IF(OR($Y194="",$Z194=""),"",IF(INDEX($C$2:$C$1500,$Y194)=INDEX($C$2:$C$1500,$Z194),0,1))</f>
        <v>0</v>
      </c>
      <c r="AE194" t="str">
        <f t="shared" ref="AE194:AE257" si="202">IF($AC194&lt;&gt;1,"",IF(AND(INDEX($AG$2:$AG$1500,$Y194)=1,INDEX($AG$2:$AG$1500,$Z194)=1),1,""))</f>
        <v/>
      </c>
      <c r="AG194">
        <f t="shared" ref="AG194:AG257" si="203">IF($A194="","",COUNTIFS($W$2:$W$2500,$A194,$AB$2:$AB$2500,"Yes")+COUNTIFS($X$2:$X$2500,$A194,$AA$2:$AA$2500,"Yes"))</f>
        <v>24</v>
      </c>
      <c r="AH194" t="str">
        <f t="shared" ref="AH194:AH257" si="204">IF(OR($P194&lt;&gt;"Yes",N($AG194)=0),"",IF(AND($AG194=1,COUNTIFS($W$2:$W$2500,$A194,$AE$2:$AE$2500,1)+COUNTIFS($X$2:$X$2500,$A194,$AE$2:$AE$2500,1)&gt;0),"","Yes"))</f>
        <v>Yes</v>
      </c>
      <c r="AI194">
        <f t="shared" ref="AI194:AI257" si="205">IF($AH194="Yes",$AG194,"")</f>
        <v>24</v>
      </c>
      <c r="AJ194">
        <f t="shared" ref="AJ194:AJ257" si="206">IF($AI194="","",$AI194+ROW()/1000000)</f>
        <v>24.000194</v>
      </c>
      <c r="AK194" t="str">
        <f t="shared" ref="AK194:AK257" si="207">IF(OR($A194="",$P194="Yes",N($AG194)=0),"",$AG194+ROW()/1000000)</f>
        <v/>
      </c>
      <c r="AL194" t="str">
        <f>IF($A194="","",INDEX(games!$J:$J,ROW())&amp;"")</f>
        <v>https://store.steampowered.com/app/588650/Dead_Cells/</v>
      </c>
      <c r="AM194">
        <f>IF($A194="","",SUMPRODUCT($AO194:$BD194,'Map Analysis'!$AN$2^{0,1,2,3,4,5,6,7,8,9,10,11,12,13,14,15}))</f>
        <v>87.125</v>
      </c>
      <c r="AN194">
        <f t="shared" ref="AN194:AN257" si="208">IF($A194="","",$AM194+ROW()/10000000)</f>
        <v>87.125019399999999</v>
      </c>
      <c r="AO194">
        <f t="shared" ref="AO194:AO257" si="209">IF($A194="","",COUNTIF($W$2:$W$2500,$A194))</f>
        <v>32</v>
      </c>
      <c r="AP194">
        <f t="shared" ref="AP194:AP257" si="210">IF($A194="","",SUMIFS($BF$2:$BF$2500,$W$2:$W$2500,$A194))</f>
        <v>85</v>
      </c>
      <c r="AQ194">
        <f t="shared" ref="AQ194:AQ257" si="211">IF($A194="","",SUMIFS($BG$2:$BG$2500,$W$2:$W$2500,$A194))</f>
        <v>48</v>
      </c>
      <c r="AR194">
        <f t="shared" ref="AR194:AR257" si="212">IF($A194="","",SUMIFS($BH$2:$BH$2500,$W$2:$W$2500,$A194))</f>
        <v>5</v>
      </c>
      <c r="AS194">
        <f t="shared" ref="AS194:AS257" si="213">IF($A194="","",SUMIFS($BI$2:$BI$2500,$W$2:$W$2500,$A194))</f>
        <v>0</v>
      </c>
      <c r="AT194">
        <f t="shared" ref="AT194:AT257" si="214">IF($A194="","",SUMIFS($BJ$2:$BJ$2500,$W$2:$W$2500,$A194))</f>
        <v>0</v>
      </c>
      <c r="AU194">
        <f t="shared" ref="AU194:AU257" si="215">IF($A194="","",SUMIFS($BK$2:$BK$2500,$W$2:$W$2500,$A194))</f>
        <v>0</v>
      </c>
      <c r="AV194">
        <f t="shared" ref="AV194:AV257" si="216">IF($A194="","",SUMIFS($BL$2:$BL$2500,$W$2:$W$2500,$A194))</f>
        <v>0</v>
      </c>
      <c r="AW194">
        <f t="shared" ref="AW194:AW257" si="217">IF($A194="","",SUMIFS($BM$2:$BM$2500,$W$2:$W$2500,$A194))</f>
        <v>0</v>
      </c>
      <c r="AX194">
        <f t="shared" ref="AX194:AX257" si="218">IF($A194="","",SUMIFS($BN$2:$BN$2500,$W$2:$W$2500,$A194))</f>
        <v>0</v>
      </c>
      <c r="AY194">
        <f t="shared" ref="AY194:AY257" si="219">IF($A194="","",SUMIFS($BO$2:$BO$2500,$W$2:$W$2500,$A194))</f>
        <v>0</v>
      </c>
      <c r="AZ194">
        <f t="shared" ref="AZ194:AZ257" si="220">IF($A194="","",SUMIFS($BP$2:$BP$2500,$W$2:$W$2500,$A194))</f>
        <v>0</v>
      </c>
      <c r="BA194">
        <f t="shared" ref="BA194:BA257" si="221">IF($A194="","",SUMIFS($BQ$2:$BQ$2500,$W$2:$W$2500,$A194))</f>
        <v>0</v>
      </c>
      <c r="BB194">
        <f t="shared" ref="BB194:BB257" si="222">IF($A194="","",SUMIFS($BR$2:$BR$2500,$W$2:$W$2500,$A194))</f>
        <v>0</v>
      </c>
      <c r="BC194">
        <f t="shared" ref="BC194:BC257" si="223">IF($A194="","",SUMIFS($BS$2:$BS$2500,$W$2:$W$2500,$A194))</f>
        <v>0</v>
      </c>
      <c r="BD194">
        <f t="shared" ref="BD194:BD257" si="224">IF($A194="","",SUMIFS($BT$2:$BT$2500,$W$2:$W$2500,$A194))</f>
        <v>0</v>
      </c>
      <c r="BF194">
        <f t="shared" ref="BF194:BF257" si="225">IF($Z194="","",INDEX($AO$2:$AO$1500,$Z194))</f>
        <v>1</v>
      </c>
      <c r="BG194">
        <f t="shared" ref="BG194:BG257" si="226">IF($Z194="","",INDEX($AP$2:$AP$1500,$Z194))</f>
        <v>0</v>
      </c>
      <c r="BH194">
        <f t="shared" ref="BH194:BH257" si="227">IF($Z194="","",INDEX($AQ$2:$AQ$1500,$Z194))</f>
        <v>0</v>
      </c>
      <c r="BI194">
        <f t="shared" ref="BI194:BI257" si="228">IF($Z194="","",INDEX($AR$2:$AR$1500,$Z194))</f>
        <v>0</v>
      </c>
      <c r="BJ194">
        <f t="shared" ref="BJ194:BJ257" si="229">IF($Z194="","",INDEX($AS$2:$AS$1500,$Z194))</f>
        <v>0</v>
      </c>
      <c r="BK194">
        <f t="shared" ref="BK194:BK257" si="230">IF($Z194="","",INDEX($AT$2:$AT$1500,$Z194))</f>
        <v>0</v>
      </c>
      <c r="BL194">
        <f t="shared" ref="BL194:BL257" si="231">IF($Z194="","",INDEX($AU$2:$AU$1500,$Z194))</f>
        <v>0</v>
      </c>
      <c r="BM194">
        <f t="shared" ref="BM194:BM257" si="232">IF($Z194="","",INDEX($AV$2:$AV$1500,$Z194))</f>
        <v>0</v>
      </c>
      <c r="BN194">
        <f t="shared" ref="BN194:BN257" si="233">IF($Z194="","",INDEX($AW$2:$AW$1500,$Z194))</f>
        <v>0</v>
      </c>
      <c r="BO194">
        <f t="shared" ref="BO194:BO257" si="234">IF($Z194="","",INDEX($AX$2:$AX$1500,$Z194))</f>
        <v>0</v>
      </c>
      <c r="BP194">
        <f t="shared" ref="BP194:BP257" si="235">IF($Z194="","",INDEX($AY$2:$AY$1500,$Z194))</f>
        <v>0</v>
      </c>
      <c r="BQ194">
        <f t="shared" ref="BQ194:BQ257" si="236">IF($Z194="","",INDEX($AZ$2:$AZ$1500,$Z194))</f>
        <v>0</v>
      </c>
      <c r="BR194">
        <f t="shared" ref="BR194:BR257" si="237">IF($Z194="","",INDEX($BA$2:$BA$1500,$Z194))</f>
        <v>0</v>
      </c>
      <c r="BS194">
        <f t="shared" ref="BS194:BS257" si="238">IF($Z194="","",INDEX($BB$2:$BB$1500,$Z194))</f>
        <v>0</v>
      </c>
      <c r="BT194">
        <f t="shared" ref="BT194:BT257" si="239">IF($Z194="","",INDEX($BC$2:$BC$1500,$Z194))</f>
        <v>0</v>
      </c>
    </row>
    <row r="195" spans="1:72" x14ac:dyDescent="0.25">
      <c r="A195" t="str">
        <f>IF(TRIM(INDEX(games!$A:$A,ROW()))="","",TRIM(INDEX(games!$A:$A,ROW())))</f>
        <v>Dead Estate</v>
      </c>
      <c r="B195">
        <f>IF(OR($A195="",INDEX(games!$B:$B,ROW())=""),"",INDEX(games!$B:$B,ROW()))</f>
        <v>2020</v>
      </c>
      <c r="C195" t="str">
        <f>IF(OR($A195="",INDEX(games!$C:$C,ROW())=""),"",INDEX(games!$C:$C,ROW()))</f>
        <v>Action</v>
      </c>
      <c r="D195">
        <f t="shared" si="180"/>
        <v>2</v>
      </c>
      <c r="E195">
        <f t="shared" si="181"/>
        <v>1</v>
      </c>
      <c r="F195">
        <f t="shared" si="182"/>
        <v>25</v>
      </c>
      <c r="G195">
        <f t="shared" si="183"/>
        <v>2020</v>
      </c>
      <c r="H195">
        <f t="shared" si="184"/>
        <v>1.575</v>
      </c>
      <c r="I195" t="e">
        <f t="shared" si="185"/>
        <v>#N/A</v>
      </c>
      <c r="J195" t="e">
        <f t="shared" si="186"/>
        <v>#N/A</v>
      </c>
      <c r="K195" t="e">
        <f t="shared" si="187"/>
        <v>#N/A</v>
      </c>
      <c r="L195" t="e">
        <f t="shared" si="188"/>
        <v>#N/A</v>
      </c>
      <c r="M195" t="e">
        <f t="shared" si="189"/>
        <v>#N/A</v>
      </c>
      <c r="N195" t="e">
        <f t="shared" si="190"/>
        <v>#N/A</v>
      </c>
      <c r="O195">
        <f t="shared" si="191"/>
        <v>2.0001950000000002</v>
      </c>
      <c r="P195" t="str">
        <f>IF(OR($A195="",INDEX(games!$H:$H,ROW())=""),"",INDEX(games!$H:$H,ROW()))</f>
        <v>Yes</v>
      </c>
      <c r="Q195">
        <f t="shared" si="192"/>
        <v>2.0001950000000002</v>
      </c>
      <c r="T195">
        <f t="shared" si="193"/>
        <v>2010</v>
      </c>
      <c r="U195">
        <f t="shared" si="194"/>
        <v>2014</v>
      </c>
      <c r="V195">
        <f t="shared" si="195"/>
        <v>4</v>
      </c>
      <c r="W195" t="str">
        <f>IF(TRIM(INDEX(connections!$A:$A,ROW()))="","",TRIM(INDEX(connections!$A:$A,ROW())))</f>
        <v>Cardinal Quest</v>
      </c>
      <c r="X195" t="str">
        <f>IF($W195="","",TRIM(INDEX(connections!$B:$B,ROW())))</f>
        <v>Cardinal Quest 2</v>
      </c>
      <c r="Y195">
        <f t="shared" si="196"/>
        <v>111</v>
      </c>
      <c r="Z195">
        <f t="shared" si="197"/>
        <v>112</v>
      </c>
      <c r="AA195" t="str">
        <f t="shared" si="198"/>
        <v/>
      </c>
      <c r="AB195" t="str">
        <f t="shared" si="199"/>
        <v/>
      </c>
      <c r="AC195" t="str">
        <f t="shared" si="200"/>
        <v/>
      </c>
      <c r="AD195">
        <f t="shared" si="201"/>
        <v>0</v>
      </c>
      <c r="AE195" t="str">
        <f t="shared" si="202"/>
        <v/>
      </c>
      <c r="AG195">
        <f t="shared" si="203"/>
        <v>2</v>
      </c>
      <c r="AH195" t="str">
        <f t="shared" si="204"/>
        <v>Yes</v>
      </c>
      <c r="AI195">
        <f t="shared" si="205"/>
        <v>2</v>
      </c>
      <c r="AJ195">
        <f t="shared" si="206"/>
        <v>2.0001950000000002</v>
      </c>
      <c r="AK195" t="str">
        <f t="shared" si="207"/>
        <v/>
      </c>
      <c r="AL195" t="str">
        <f>IF($A195="","",INDEX(games!$J:$J,ROW())&amp;"")</f>
        <v>https://store.steampowered.com/app/1484720/Dead_Estate/</v>
      </c>
      <c r="AM195">
        <f>IF($A195="","",SUMPRODUCT($AO195:$BD195,'Map Analysis'!$AN$2^{0,1,2,3,4,5,6,7,8,9,10,11,12,13,14,15}))</f>
        <v>0</v>
      </c>
      <c r="AN195">
        <f t="shared" si="208"/>
        <v>1.95E-5</v>
      </c>
      <c r="AO195">
        <f t="shared" si="209"/>
        <v>0</v>
      </c>
      <c r="AP195">
        <f t="shared" si="210"/>
        <v>0</v>
      </c>
      <c r="AQ195">
        <f t="shared" si="211"/>
        <v>0</v>
      </c>
      <c r="AR195">
        <f t="shared" si="212"/>
        <v>0</v>
      </c>
      <c r="AS195">
        <f t="shared" si="213"/>
        <v>0</v>
      </c>
      <c r="AT195">
        <f t="shared" si="214"/>
        <v>0</v>
      </c>
      <c r="AU195">
        <f t="shared" si="215"/>
        <v>0</v>
      </c>
      <c r="AV195">
        <f t="shared" si="216"/>
        <v>0</v>
      </c>
      <c r="AW195">
        <f t="shared" si="217"/>
        <v>0</v>
      </c>
      <c r="AX195">
        <f t="shared" si="218"/>
        <v>0</v>
      </c>
      <c r="AY195">
        <f t="shared" si="219"/>
        <v>0</v>
      </c>
      <c r="AZ195">
        <f t="shared" si="220"/>
        <v>0</v>
      </c>
      <c r="BA195">
        <f t="shared" si="221"/>
        <v>0</v>
      </c>
      <c r="BB195">
        <f t="shared" si="222"/>
        <v>0</v>
      </c>
      <c r="BC195">
        <f t="shared" si="223"/>
        <v>0</v>
      </c>
      <c r="BD195">
        <f t="shared" si="224"/>
        <v>0</v>
      </c>
      <c r="BF195">
        <f t="shared" si="225"/>
        <v>0</v>
      </c>
      <c r="BG195">
        <f t="shared" si="226"/>
        <v>0</v>
      </c>
      <c r="BH195">
        <f t="shared" si="227"/>
        <v>0</v>
      </c>
      <c r="BI195">
        <f t="shared" si="228"/>
        <v>0</v>
      </c>
      <c r="BJ195">
        <f t="shared" si="229"/>
        <v>0</v>
      </c>
      <c r="BK195">
        <f t="shared" si="230"/>
        <v>0</v>
      </c>
      <c r="BL195">
        <f t="shared" si="231"/>
        <v>0</v>
      </c>
      <c r="BM195">
        <f t="shared" si="232"/>
        <v>0</v>
      </c>
      <c r="BN195">
        <f t="shared" si="233"/>
        <v>0</v>
      </c>
      <c r="BO195">
        <f t="shared" si="234"/>
        <v>0</v>
      </c>
      <c r="BP195">
        <f t="shared" si="235"/>
        <v>0</v>
      </c>
      <c r="BQ195">
        <f t="shared" si="236"/>
        <v>0</v>
      </c>
      <c r="BR195">
        <f t="shared" si="237"/>
        <v>0</v>
      </c>
      <c r="BS195">
        <f t="shared" si="238"/>
        <v>0</v>
      </c>
      <c r="BT195">
        <f t="shared" si="239"/>
        <v>0</v>
      </c>
    </row>
    <row r="196" spans="1:72" x14ac:dyDescent="0.25">
      <c r="A196" t="str">
        <f>IF(TRIM(INDEX(games!$A:$A,ROW()))="","",TRIM(INDEX(games!$A:$A,ROW())))</f>
        <v>Dead Finger Dice</v>
      </c>
      <c r="B196">
        <f>IF(OR($A196="",INDEX(games!$B:$B,ROW())=""),"",INDEX(games!$B:$B,ROW()))</f>
        <v>2025</v>
      </c>
      <c r="C196" t="str">
        <f>IF(OR($A196="",INDEX(games!$C:$C,ROW())=""),"",INDEX(games!$C:$C,ROW()))</f>
        <v>Deckbuilder</v>
      </c>
      <c r="D196">
        <f t="shared" si="180"/>
        <v>1</v>
      </c>
      <c r="E196">
        <f t="shared" si="181"/>
        <v>3</v>
      </c>
      <c r="F196">
        <f t="shared" si="182"/>
        <v>26</v>
      </c>
      <c r="G196" t="e">
        <f t="shared" si="183"/>
        <v>#N/A</v>
      </c>
      <c r="H196" t="e">
        <f t="shared" si="184"/>
        <v>#N/A</v>
      </c>
      <c r="I196" t="e">
        <f t="shared" si="185"/>
        <v>#N/A</v>
      </c>
      <c r="J196" t="e">
        <f t="shared" si="186"/>
        <v>#N/A</v>
      </c>
      <c r="K196">
        <f t="shared" si="187"/>
        <v>2025</v>
      </c>
      <c r="L196">
        <f t="shared" si="188"/>
        <v>3.5979999999999999</v>
      </c>
      <c r="M196" t="e">
        <f t="shared" si="189"/>
        <v>#N/A</v>
      </c>
      <c r="N196" t="e">
        <f t="shared" si="190"/>
        <v>#N/A</v>
      </c>
      <c r="O196">
        <f t="shared" si="191"/>
        <v>1.0001960000000001</v>
      </c>
      <c r="P196" t="str">
        <f>IF(OR($A196="",INDEX(games!$H:$H,ROW())=""),"",INDEX(games!$H:$H,ROW()))</f>
        <v>Yes</v>
      </c>
      <c r="Q196">
        <f t="shared" si="192"/>
        <v>1.0001960000000001</v>
      </c>
      <c r="T196">
        <f t="shared" si="193"/>
        <v>1986</v>
      </c>
      <c r="U196">
        <f t="shared" si="194"/>
        <v>1994</v>
      </c>
      <c r="V196">
        <f t="shared" si="195"/>
        <v>8</v>
      </c>
      <c r="W196" t="str">
        <f>IF(TRIM(INDEX(connections!$A:$A,ROW()))="","",TRIM(INDEX(connections!$A:$A,ROW())))</f>
        <v>Larn</v>
      </c>
      <c r="X196" t="str">
        <f>IF($W196="","",TRIM(INDEX(connections!$B:$B,ROW())))</f>
        <v>Castle of the Winds</v>
      </c>
      <c r="Y196">
        <f t="shared" si="196"/>
        <v>459</v>
      </c>
      <c r="Z196">
        <f t="shared" si="197"/>
        <v>113</v>
      </c>
      <c r="AA196" t="str">
        <f t="shared" si="198"/>
        <v>Yes</v>
      </c>
      <c r="AB196" t="str">
        <f t="shared" si="199"/>
        <v>Yes</v>
      </c>
      <c r="AC196">
        <f t="shared" si="200"/>
        <v>1</v>
      </c>
      <c r="AD196">
        <f t="shared" si="201"/>
        <v>0</v>
      </c>
      <c r="AE196" t="str">
        <f t="shared" si="202"/>
        <v/>
      </c>
      <c r="AG196">
        <f t="shared" si="203"/>
        <v>1</v>
      </c>
      <c r="AH196" t="str">
        <f t="shared" si="204"/>
        <v>Yes</v>
      </c>
      <c r="AI196">
        <f t="shared" si="205"/>
        <v>1</v>
      </c>
      <c r="AJ196">
        <f t="shared" si="206"/>
        <v>1.0001960000000001</v>
      </c>
      <c r="AK196" t="str">
        <f t="shared" si="207"/>
        <v/>
      </c>
      <c r="AL196" t="str">
        <f>IF($A196="","",INDEX(games!$J:$J,ROW())&amp;"")</f>
        <v>https://store.steampowered.com/app/3512300/Dead_Finger_Dice/</v>
      </c>
      <c r="AM196">
        <f>IF($A196="","",SUMPRODUCT($AO196:$BD196,'Map Analysis'!$AN$2^{0,1,2,3,4,5,6,7,8,9,10,11,12,13,14,15}))</f>
        <v>0</v>
      </c>
      <c r="AN196">
        <f t="shared" si="208"/>
        <v>1.9599999999999999E-5</v>
      </c>
      <c r="AO196">
        <f t="shared" si="209"/>
        <v>0</v>
      </c>
      <c r="AP196">
        <f t="shared" si="210"/>
        <v>0</v>
      </c>
      <c r="AQ196">
        <f t="shared" si="211"/>
        <v>0</v>
      </c>
      <c r="AR196">
        <f t="shared" si="212"/>
        <v>0</v>
      </c>
      <c r="AS196">
        <f t="shared" si="213"/>
        <v>0</v>
      </c>
      <c r="AT196">
        <f t="shared" si="214"/>
        <v>0</v>
      </c>
      <c r="AU196">
        <f t="shared" si="215"/>
        <v>0</v>
      </c>
      <c r="AV196">
        <f t="shared" si="216"/>
        <v>0</v>
      </c>
      <c r="AW196">
        <f t="shared" si="217"/>
        <v>0</v>
      </c>
      <c r="AX196">
        <f t="shared" si="218"/>
        <v>0</v>
      </c>
      <c r="AY196">
        <f t="shared" si="219"/>
        <v>0</v>
      </c>
      <c r="AZ196">
        <f t="shared" si="220"/>
        <v>0</v>
      </c>
      <c r="BA196">
        <f t="shared" si="221"/>
        <v>0</v>
      </c>
      <c r="BB196">
        <f t="shared" si="222"/>
        <v>0</v>
      </c>
      <c r="BC196">
        <f t="shared" si="223"/>
        <v>0</v>
      </c>
      <c r="BD196">
        <f t="shared" si="224"/>
        <v>0</v>
      </c>
      <c r="BF196">
        <f t="shared" si="225"/>
        <v>1</v>
      </c>
      <c r="BG196">
        <f t="shared" si="226"/>
        <v>1</v>
      </c>
      <c r="BH196">
        <f t="shared" si="227"/>
        <v>1</v>
      </c>
      <c r="BI196">
        <f t="shared" si="228"/>
        <v>0</v>
      </c>
      <c r="BJ196">
        <f t="shared" si="229"/>
        <v>0</v>
      </c>
      <c r="BK196">
        <f t="shared" si="230"/>
        <v>0</v>
      </c>
      <c r="BL196">
        <f t="shared" si="231"/>
        <v>0</v>
      </c>
      <c r="BM196">
        <f t="shared" si="232"/>
        <v>0</v>
      </c>
      <c r="BN196">
        <f t="shared" si="233"/>
        <v>0</v>
      </c>
      <c r="BO196">
        <f t="shared" si="234"/>
        <v>0</v>
      </c>
      <c r="BP196">
        <f t="shared" si="235"/>
        <v>0</v>
      </c>
      <c r="BQ196">
        <f t="shared" si="236"/>
        <v>0</v>
      </c>
      <c r="BR196">
        <f t="shared" si="237"/>
        <v>0</v>
      </c>
      <c r="BS196">
        <f t="shared" si="238"/>
        <v>0</v>
      </c>
      <c r="BT196">
        <f t="shared" si="239"/>
        <v>0</v>
      </c>
    </row>
    <row r="197" spans="1:72" x14ac:dyDescent="0.25">
      <c r="A197" t="str">
        <f>IF(TRIM(INDEX(games!$A:$A,ROW()))="","",TRIM(INDEX(games!$A:$A,ROW())))</f>
        <v>Dead Weight</v>
      </c>
      <c r="B197">
        <f>IF(OR($A197="",INDEX(games!$B:$B,ROW())=""),"",INDEX(games!$B:$B,ROW()))</f>
        <v>2026</v>
      </c>
      <c r="C197" t="str">
        <f>IF(OR($A197="",INDEX(games!$C:$C,ROW())=""),"",INDEX(games!$C:$C,ROW()))</f>
        <v>Strategy</v>
      </c>
      <c r="D197">
        <f t="shared" si="180"/>
        <v>1</v>
      </c>
      <c r="E197">
        <f t="shared" si="181"/>
        <v>2</v>
      </c>
      <c r="F197">
        <f t="shared" si="182"/>
        <v>27</v>
      </c>
      <c r="G197" t="e">
        <f t="shared" si="183"/>
        <v>#N/A</v>
      </c>
      <c r="H197" t="e">
        <f t="shared" si="184"/>
        <v>#N/A</v>
      </c>
      <c r="I197">
        <f t="shared" si="185"/>
        <v>2026</v>
      </c>
      <c r="J197">
        <f t="shared" si="186"/>
        <v>2.621</v>
      </c>
      <c r="K197" t="e">
        <f t="shared" si="187"/>
        <v>#N/A</v>
      </c>
      <c r="L197" t="e">
        <f t="shared" si="188"/>
        <v>#N/A</v>
      </c>
      <c r="M197" t="e">
        <f t="shared" si="189"/>
        <v>#N/A</v>
      </c>
      <c r="N197" t="e">
        <f t="shared" si="190"/>
        <v>#N/A</v>
      </c>
      <c r="O197">
        <f t="shared" si="191"/>
        <v>1.000197</v>
      </c>
      <c r="P197" t="str">
        <f>IF(OR($A197="",INDEX(games!$H:$H,ROW())=""),"",INDEX(games!$H:$H,ROW()))</f>
        <v/>
      </c>
      <c r="Q197" t="str">
        <f t="shared" si="192"/>
        <v/>
      </c>
      <c r="T197">
        <f t="shared" si="193"/>
        <v>1987</v>
      </c>
      <c r="U197">
        <f t="shared" si="194"/>
        <v>1994</v>
      </c>
      <c r="V197">
        <f t="shared" si="195"/>
        <v>7</v>
      </c>
      <c r="W197" t="str">
        <f>IF(TRIM(INDEX(connections!$A:$A,ROW()))="","",TRIM(INDEX(connections!$A:$A,ROW())))</f>
        <v>NetHack</v>
      </c>
      <c r="X197" t="str">
        <f>IF($W197="","",TRIM(INDEX(connections!$B:$B,ROW())))</f>
        <v>Castle of the Winds</v>
      </c>
      <c r="Y197">
        <f t="shared" si="196"/>
        <v>558</v>
      </c>
      <c r="Z197">
        <f t="shared" si="197"/>
        <v>113</v>
      </c>
      <c r="AA197" t="str">
        <f t="shared" si="198"/>
        <v>Yes</v>
      </c>
      <c r="AB197" t="str">
        <f t="shared" si="199"/>
        <v>Yes</v>
      </c>
      <c r="AC197">
        <f t="shared" si="200"/>
        <v>1</v>
      </c>
      <c r="AD197">
        <f t="shared" si="201"/>
        <v>0</v>
      </c>
      <c r="AE197" t="str">
        <f t="shared" si="202"/>
        <v/>
      </c>
      <c r="AG197">
        <f t="shared" si="203"/>
        <v>1</v>
      </c>
      <c r="AH197" t="str">
        <f t="shared" si="204"/>
        <v/>
      </c>
      <c r="AI197" t="str">
        <f t="shared" si="205"/>
        <v/>
      </c>
      <c r="AJ197" t="str">
        <f t="shared" si="206"/>
        <v/>
      </c>
      <c r="AK197">
        <f t="shared" si="207"/>
        <v>1.000197</v>
      </c>
      <c r="AL197" t="str">
        <f>IF($A197="","",INDEX(games!$J:$J,ROW())&amp;"")</f>
        <v>https://store.steampowered.com/app/2646720/Dead_Weight/</v>
      </c>
      <c r="AM197">
        <f>IF($A197="","",SUMPRODUCT($AO197:$BD197,'Map Analysis'!$AN$2^{0,1,2,3,4,5,6,7,8,9,10,11,12,13,14,15}))</f>
        <v>0</v>
      </c>
      <c r="AN197">
        <f t="shared" si="208"/>
        <v>1.9700000000000001E-5</v>
      </c>
      <c r="AO197">
        <f t="shared" si="209"/>
        <v>0</v>
      </c>
      <c r="AP197">
        <f t="shared" si="210"/>
        <v>0</v>
      </c>
      <c r="AQ197">
        <f t="shared" si="211"/>
        <v>0</v>
      </c>
      <c r="AR197">
        <f t="shared" si="212"/>
        <v>0</v>
      </c>
      <c r="AS197">
        <f t="shared" si="213"/>
        <v>0</v>
      </c>
      <c r="AT197">
        <f t="shared" si="214"/>
        <v>0</v>
      </c>
      <c r="AU197">
        <f t="shared" si="215"/>
        <v>0</v>
      </c>
      <c r="AV197">
        <f t="shared" si="216"/>
        <v>0</v>
      </c>
      <c r="AW197">
        <f t="shared" si="217"/>
        <v>0</v>
      </c>
      <c r="AX197">
        <f t="shared" si="218"/>
        <v>0</v>
      </c>
      <c r="AY197">
        <f t="shared" si="219"/>
        <v>0</v>
      </c>
      <c r="AZ197">
        <f t="shared" si="220"/>
        <v>0</v>
      </c>
      <c r="BA197">
        <f t="shared" si="221"/>
        <v>0</v>
      </c>
      <c r="BB197">
        <f t="shared" si="222"/>
        <v>0</v>
      </c>
      <c r="BC197">
        <f t="shared" si="223"/>
        <v>0</v>
      </c>
      <c r="BD197">
        <f t="shared" si="224"/>
        <v>0</v>
      </c>
      <c r="BF197">
        <f t="shared" si="225"/>
        <v>1</v>
      </c>
      <c r="BG197">
        <f t="shared" si="226"/>
        <v>1</v>
      </c>
      <c r="BH197">
        <f t="shared" si="227"/>
        <v>1</v>
      </c>
      <c r="BI197">
        <f t="shared" si="228"/>
        <v>0</v>
      </c>
      <c r="BJ197">
        <f t="shared" si="229"/>
        <v>0</v>
      </c>
      <c r="BK197">
        <f t="shared" si="230"/>
        <v>0</v>
      </c>
      <c r="BL197">
        <f t="shared" si="231"/>
        <v>0</v>
      </c>
      <c r="BM197">
        <f t="shared" si="232"/>
        <v>0</v>
      </c>
      <c r="BN197">
        <f t="shared" si="233"/>
        <v>0</v>
      </c>
      <c r="BO197">
        <f t="shared" si="234"/>
        <v>0</v>
      </c>
      <c r="BP197">
        <f t="shared" si="235"/>
        <v>0</v>
      </c>
      <c r="BQ197">
        <f t="shared" si="236"/>
        <v>0</v>
      </c>
      <c r="BR197">
        <f t="shared" si="237"/>
        <v>0</v>
      </c>
      <c r="BS197">
        <f t="shared" si="238"/>
        <v>0</v>
      </c>
      <c r="BT197">
        <f t="shared" si="239"/>
        <v>0</v>
      </c>
    </row>
    <row r="198" spans="1:72" x14ac:dyDescent="0.25">
      <c r="A198" t="str">
        <f>IF(TRIM(INDEX(games!$A:$A,ROW()))="","",TRIM(INDEX(games!$A:$A,ROW())))</f>
        <v>Deadzone: Rogue</v>
      </c>
      <c r="B198">
        <f>IF(OR($A198="",INDEX(games!$B:$B,ROW())=""),"",INDEX(games!$B:$B,ROW()))</f>
        <v>2025</v>
      </c>
      <c r="C198" t="str">
        <f>IF(OR($A198="",INDEX(games!$C:$C,ROW())=""),"",INDEX(games!$C:$C,ROW()))</f>
        <v>Action</v>
      </c>
      <c r="D198">
        <f t="shared" si="180"/>
        <v>1</v>
      </c>
      <c r="E198">
        <f t="shared" si="181"/>
        <v>1</v>
      </c>
      <c r="F198">
        <f t="shared" si="182"/>
        <v>28</v>
      </c>
      <c r="G198">
        <f t="shared" si="183"/>
        <v>2025</v>
      </c>
      <c r="H198">
        <f t="shared" si="184"/>
        <v>1.6440000000000001</v>
      </c>
      <c r="I198" t="e">
        <f t="shared" si="185"/>
        <v>#N/A</v>
      </c>
      <c r="J198" t="e">
        <f t="shared" si="186"/>
        <v>#N/A</v>
      </c>
      <c r="K198" t="e">
        <f t="shared" si="187"/>
        <v>#N/A</v>
      </c>
      <c r="L198" t="e">
        <f t="shared" si="188"/>
        <v>#N/A</v>
      </c>
      <c r="M198" t="e">
        <f t="shared" si="189"/>
        <v>#N/A</v>
      </c>
      <c r="N198" t="e">
        <f t="shared" si="190"/>
        <v>#N/A</v>
      </c>
      <c r="O198">
        <f t="shared" si="191"/>
        <v>1.0001979999999999</v>
      </c>
      <c r="P198" t="str">
        <f>IF(OR($A198="",INDEX(games!$H:$H,ROW())=""),"",INDEX(games!$H:$H,ROW()))</f>
        <v/>
      </c>
      <c r="Q198" t="str">
        <f t="shared" si="192"/>
        <v/>
      </c>
      <c r="T198">
        <f t="shared" si="193"/>
        <v>1987</v>
      </c>
      <c r="U198">
        <f t="shared" si="194"/>
        <v>1994</v>
      </c>
      <c r="V198">
        <f t="shared" si="195"/>
        <v>7</v>
      </c>
      <c r="W198" t="str">
        <f>IF(TRIM(INDEX(connections!$A:$A,ROW()))="","",TRIM(INDEX(connections!$A:$A,ROW())))</f>
        <v>Omega</v>
      </c>
      <c r="X198" t="str">
        <f>IF($W198="","",TRIM(INDEX(connections!$B:$B,ROW())))</f>
        <v>Castle of the Winds</v>
      </c>
      <c r="Y198">
        <f t="shared" si="196"/>
        <v>588</v>
      </c>
      <c r="Z198">
        <f t="shared" si="197"/>
        <v>113</v>
      </c>
      <c r="AA198" t="str">
        <f t="shared" si="198"/>
        <v>Yes</v>
      </c>
      <c r="AB198" t="str">
        <f t="shared" si="199"/>
        <v>Yes</v>
      </c>
      <c r="AC198">
        <f t="shared" si="200"/>
        <v>1</v>
      </c>
      <c r="AD198">
        <f t="shared" si="201"/>
        <v>0</v>
      </c>
      <c r="AE198" t="str">
        <f t="shared" si="202"/>
        <v/>
      </c>
      <c r="AG198">
        <f t="shared" si="203"/>
        <v>1</v>
      </c>
      <c r="AH198" t="str">
        <f t="shared" si="204"/>
        <v/>
      </c>
      <c r="AI198" t="str">
        <f t="shared" si="205"/>
        <v/>
      </c>
      <c r="AJ198" t="str">
        <f t="shared" si="206"/>
        <v/>
      </c>
      <c r="AK198">
        <f t="shared" si="207"/>
        <v>1.0001979999999999</v>
      </c>
      <c r="AL198" t="str">
        <f>IF($A198="","",INDEX(games!$J:$J,ROW())&amp;"")</f>
        <v/>
      </c>
      <c r="AM198">
        <f>IF($A198="","",SUMPRODUCT($AO198:$BD198,'Map Analysis'!$AN$2^{0,1,2,3,4,5,6,7,8,9,10,11,12,13,14,15}))</f>
        <v>0</v>
      </c>
      <c r="AN198">
        <f t="shared" si="208"/>
        <v>1.98E-5</v>
      </c>
      <c r="AO198">
        <f t="shared" si="209"/>
        <v>0</v>
      </c>
      <c r="AP198">
        <f t="shared" si="210"/>
        <v>0</v>
      </c>
      <c r="AQ198">
        <f t="shared" si="211"/>
        <v>0</v>
      </c>
      <c r="AR198">
        <f t="shared" si="212"/>
        <v>0</v>
      </c>
      <c r="AS198">
        <f t="shared" si="213"/>
        <v>0</v>
      </c>
      <c r="AT198">
        <f t="shared" si="214"/>
        <v>0</v>
      </c>
      <c r="AU198">
        <f t="shared" si="215"/>
        <v>0</v>
      </c>
      <c r="AV198">
        <f t="shared" si="216"/>
        <v>0</v>
      </c>
      <c r="AW198">
        <f t="shared" si="217"/>
        <v>0</v>
      </c>
      <c r="AX198">
        <f t="shared" si="218"/>
        <v>0</v>
      </c>
      <c r="AY198">
        <f t="shared" si="219"/>
        <v>0</v>
      </c>
      <c r="AZ198">
        <f t="shared" si="220"/>
        <v>0</v>
      </c>
      <c r="BA198">
        <f t="shared" si="221"/>
        <v>0</v>
      </c>
      <c r="BB198">
        <f t="shared" si="222"/>
        <v>0</v>
      </c>
      <c r="BC198">
        <f t="shared" si="223"/>
        <v>0</v>
      </c>
      <c r="BD198">
        <f t="shared" si="224"/>
        <v>0</v>
      </c>
      <c r="BF198">
        <f t="shared" si="225"/>
        <v>1</v>
      </c>
      <c r="BG198">
        <f t="shared" si="226"/>
        <v>1</v>
      </c>
      <c r="BH198">
        <f t="shared" si="227"/>
        <v>1</v>
      </c>
      <c r="BI198">
        <f t="shared" si="228"/>
        <v>0</v>
      </c>
      <c r="BJ198">
        <f t="shared" si="229"/>
        <v>0</v>
      </c>
      <c r="BK198">
        <f t="shared" si="230"/>
        <v>0</v>
      </c>
      <c r="BL198">
        <f t="shared" si="231"/>
        <v>0</v>
      </c>
      <c r="BM198">
        <f t="shared" si="232"/>
        <v>0</v>
      </c>
      <c r="BN198">
        <f t="shared" si="233"/>
        <v>0</v>
      </c>
      <c r="BO198">
        <f t="shared" si="234"/>
        <v>0</v>
      </c>
      <c r="BP198">
        <f t="shared" si="235"/>
        <v>0</v>
      </c>
      <c r="BQ198">
        <f t="shared" si="236"/>
        <v>0</v>
      </c>
      <c r="BR198">
        <f t="shared" si="237"/>
        <v>0</v>
      </c>
      <c r="BS198">
        <f t="shared" si="238"/>
        <v>0</v>
      </c>
      <c r="BT198">
        <f t="shared" si="239"/>
        <v>0</v>
      </c>
    </row>
    <row r="199" spans="1:72" x14ac:dyDescent="0.25">
      <c r="A199" t="str">
        <f>IF(TRIM(INDEX(games!$A:$A,ROW()))="","",TRIM(INDEX(games!$A:$A,ROW())))</f>
        <v>Death by Scrolling</v>
      </c>
      <c r="B199">
        <f>IF(OR($A199="",INDEX(games!$B:$B,ROW())=""),"",INDEX(games!$B:$B,ROW()))</f>
        <v>2025</v>
      </c>
      <c r="C199" t="str">
        <f>IF(OR($A199="",INDEX(games!$C:$C,ROW())=""),"",INDEX(games!$C:$C,ROW()))</f>
        <v>Action</v>
      </c>
      <c r="D199">
        <f t="shared" si="180"/>
        <v>0</v>
      </c>
      <c r="E199">
        <f t="shared" si="181"/>
        <v>1</v>
      </c>
      <c r="F199">
        <f t="shared" si="182"/>
        <v>29</v>
      </c>
      <c r="G199">
        <f t="shared" si="183"/>
        <v>2025</v>
      </c>
      <c r="H199">
        <f t="shared" si="184"/>
        <v>1.667</v>
      </c>
      <c r="I199" t="e">
        <f t="shared" si="185"/>
        <v>#N/A</v>
      </c>
      <c r="J199" t="e">
        <f t="shared" si="186"/>
        <v>#N/A</v>
      </c>
      <c r="K199" t="e">
        <f t="shared" si="187"/>
        <v>#N/A</v>
      </c>
      <c r="L199" t="e">
        <f t="shared" si="188"/>
        <v>#N/A</v>
      </c>
      <c r="M199" t="e">
        <f t="shared" si="189"/>
        <v>#N/A</v>
      </c>
      <c r="N199" t="e">
        <f t="shared" si="190"/>
        <v>#N/A</v>
      </c>
      <c r="O199">
        <f t="shared" si="191"/>
        <v>1.9900000000000001E-4</v>
      </c>
      <c r="P199" t="str">
        <f>IF(OR($A199="",INDEX(games!$H:$H,ROW())=""),"",INDEX(games!$H:$H,ROW()))</f>
        <v/>
      </c>
      <c r="Q199" t="str">
        <f t="shared" si="192"/>
        <v/>
      </c>
      <c r="T199">
        <f t="shared" si="193"/>
        <v>1980</v>
      </c>
      <c r="U199">
        <f t="shared" si="194"/>
        <v>1994</v>
      </c>
      <c r="V199">
        <f t="shared" si="195"/>
        <v>14</v>
      </c>
      <c r="W199" t="str">
        <f>IF(TRIM(INDEX(connections!$A:$A,ROW()))="","",TRIM(INDEX(connections!$A:$A,ROW())))</f>
        <v>Rogue</v>
      </c>
      <c r="X199" t="str">
        <f>IF($W199="","",TRIM(INDEX(connections!$B:$B,ROW())))</f>
        <v>Castle of the Winds</v>
      </c>
      <c r="Y199">
        <f t="shared" si="196"/>
        <v>693</v>
      </c>
      <c r="Z199">
        <f t="shared" si="197"/>
        <v>113</v>
      </c>
      <c r="AA199" t="str">
        <f t="shared" si="198"/>
        <v>Yes</v>
      </c>
      <c r="AB199" t="str">
        <f t="shared" si="199"/>
        <v>Yes</v>
      </c>
      <c r="AC199">
        <f t="shared" si="200"/>
        <v>1</v>
      </c>
      <c r="AD199">
        <f t="shared" si="201"/>
        <v>0</v>
      </c>
      <c r="AE199" t="str">
        <f t="shared" si="202"/>
        <v/>
      </c>
      <c r="AG199">
        <f t="shared" si="203"/>
        <v>0</v>
      </c>
      <c r="AH199" t="str">
        <f t="shared" si="204"/>
        <v/>
      </c>
      <c r="AI199" t="str">
        <f t="shared" si="205"/>
        <v/>
      </c>
      <c r="AJ199" t="str">
        <f t="shared" si="206"/>
        <v/>
      </c>
      <c r="AK199" t="str">
        <f t="shared" si="207"/>
        <v/>
      </c>
      <c r="AL199" t="str">
        <f>IF($A199="","",INDEX(games!$J:$J,ROW())&amp;"")</f>
        <v/>
      </c>
      <c r="AM199">
        <f>IF($A199="","",SUMPRODUCT($AO199:$BD199,'Map Analysis'!$AN$2^{0,1,2,3,4,5,6,7,8,9,10,11,12,13,14,15}))</f>
        <v>0</v>
      </c>
      <c r="AN199">
        <f t="shared" si="208"/>
        <v>1.9899999999999999E-5</v>
      </c>
      <c r="AO199">
        <f t="shared" si="209"/>
        <v>0</v>
      </c>
      <c r="AP199">
        <f t="shared" si="210"/>
        <v>0</v>
      </c>
      <c r="AQ199">
        <f t="shared" si="211"/>
        <v>0</v>
      </c>
      <c r="AR199">
        <f t="shared" si="212"/>
        <v>0</v>
      </c>
      <c r="AS199">
        <f t="shared" si="213"/>
        <v>0</v>
      </c>
      <c r="AT199">
        <f t="shared" si="214"/>
        <v>0</v>
      </c>
      <c r="AU199">
        <f t="shared" si="215"/>
        <v>0</v>
      </c>
      <c r="AV199">
        <f t="shared" si="216"/>
        <v>0</v>
      </c>
      <c r="AW199">
        <f t="shared" si="217"/>
        <v>0</v>
      </c>
      <c r="AX199">
        <f t="shared" si="218"/>
        <v>0</v>
      </c>
      <c r="AY199">
        <f t="shared" si="219"/>
        <v>0</v>
      </c>
      <c r="AZ199">
        <f t="shared" si="220"/>
        <v>0</v>
      </c>
      <c r="BA199">
        <f t="shared" si="221"/>
        <v>0</v>
      </c>
      <c r="BB199">
        <f t="shared" si="222"/>
        <v>0</v>
      </c>
      <c r="BC199">
        <f t="shared" si="223"/>
        <v>0</v>
      </c>
      <c r="BD199">
        <f t="shared" si="224"/>
        <v>0</v>
      </c>
      <c r="BF199">
        <f t="shared" si="225"/>
        <v>1</v>
      </c>
      <c r="BG199">
        <f t="shared" si="226"/>
        <v>1</v>
      </c>
      <c r="BH199">
        <f t="shared" si="227"/>
        <v>1</v>
      </c>
      <c r="BI199">
        <f t="shared" si="228"/>
        <v>0</v>
      </c>
      <c r="BJ199">
        <f t="shared" si="229"/>
        <v>0</v>
      </c>
      <c r="BK199">
        <f t="shared" si="230"/>
        <v>0</v>
      </c>
      <c r="BL199">
        <f t="shared" si="231"/>
        <v>0</v>
      </c>
      <c r="BM199">
        <f t="shared" si="232"/>
        <v>0</v>
      </c>
      <c r="BN199">
        <f t="shared" si="233"/>
        <v>0</v>
      </c>
      <c r="BO199">
        <f t="shared" si="234"/>
        <v>0</v>
      </c>
      <c r="BP199">
        <f t="shared" si="235"/>
        <v>0</v>
      </c>
      <c r="BQ199">
        <f t="shared" si="236"/>
        <v>0</v>
      </c>
      <c r="BR199">
        <f t="shared" si="237"/>
        <v>0</v>
      </c>
      <c r="BS199">
        <f t="shared" si="238"/>
        <v>0</v>
      </c>
      <c r="BT199">
        <f t="shared" si="239"/>
        <v>0</v>
      </c>
    </row>
    <row r="200" spans="1:72" x14ac:dyDescent="0.25">
      <c r="A200" t="str">
        <f>IF(TRIM(INDEX(games!$A:$A,ROW()))="","",TRIM(INDEX(games!$A:$A,ROW())))</f>
        <v>Death Must Die</v>
      </c>
      <c r="B200">
        <f>IF(OR($A200="",INDEX(games!$B:$B,ROW())=""),"",INDEX(games!$B:$B,ROW()))</f>
        <v>2023</v>
      </c>
      <c r="C200" t="str">
        <f>IF(OR($A200="",INDEX(games!$C:$C,ROW())=""),"",INDEX(games!$C:$C,ROW()))</f>
        <v>Action</v>
      </c>
      <c r="D200">
        <f t="shared" si="180"/>
        <v>9</v>
      </c>
      <c r="E200">
        <f t="shared" si="181"/>
        <v>1</v>
      </c>
      <c r="F200">
        <f t="shared" si="182"/>
        <v>30</v>
      </c>
      <c r="G200">
        <f t="shared" si="183"/>
        <v>2023</v>
      </c>
      <c r="H200">
        <f t="shared" si="184"/>
        <v>1.69</v>
      </c>
      <c r="I200" t="e">
        <f t="shared" si="185"/>
        <v>#N/A</v>
      </c>
      <c r="J200" t="e">
        <f t="shared" si="186"/>
        <v>#N/A</v>
      </c>
      <c r="K200" t="e">
        <f t="shared" si="187"/>
        <v>#N/A</v>
      </c>
      <c r="L200" t="e">
        <f t="shared" si="188"/>
        <v>#N/A</v>
      </c>
      <c r="M200" t="e">
        <f t="shared" si="189"/>
        <v>#N/A</v>
      </c>
      <c r="N200" t="e">
        <f t="shared" si="190"/>
        <v>#N/A</v>
      </c>
      <c r="O200">
        <f t="shared" si="191"/>
        <v>9.0001999999999995</v>
      </c>
      <c r="P200" t="str">
        <f>IF(OR($A200="",INDEX(games!$H:$H,ROW())=""),"",INDEX(games!$H:$H,ROW()))</f>
        <v>Yes</v>
      </c>
      <c r="Q200">
        <f t="shared" si="192"/>
        <v>9.0001999999999995</v>
      </c>
      <c r="T200">
        <f t="shared" si="193"/>
        <v>2021</v>
      </c>
      <c r="U200">
        <f t="shared" si="194"/>
        <v>2024</v>
      </c>
      <c r="V200">
        <f t="shared" si="195"/>
        <v>3</v>
      </c>
      <c r="W200" t="str">
        <f>IF(TRIM(INDEX(connections!$A:$A,ROW()))="","",TRIM(INDEX(connections!$A:$A,ROW())))</f>
        <v>Luck be a Landlord</v>
      </c>
      <c r="X200" t="str">
        <f>IF($W200="","",TRIM(INDEX(connections!$B:$B,ROW())))</f>
        <v>Cat God Ranch</v>
      </c>
      <c r="Y200">
        <f t="shared" si="196"/>
        <v>484</v>
      </c>
      <c r="Z200">
        <f t="shared" si="197"/>
        <v>115</v>
      </c>
      <c r="AA200" t="str">
        <f t="shared" si="198"/>
        <v>Yes</v>
      </c>
      <c r="AB200" t="str">
        <f t="shared" si="199"/>
        <v/>
      </c>
      <c r="AC200" t="str">
        <f t="shared" si="200"/>
        <v/>
      </c>
      <c r="AD200">
        <f t="shared" si="201"/>
        <v>0</v>
      </c>
      <c r="AE200" t="str">
        <f t="shared" si="202"/>
        <v/>
      </c>
      <c r="AG200">
        <f t="shared" si="203"/>
        <v>6</v>
      </c>
      <c r="AH200" t="str">
        <f t="shared" si="204"/>
        <v>Yes</v>
      </c>
      <c r="AI200">
        <f t="shared" si="205"/>
        <v>6</v>
      </c>
      <c r="AJ200">
        <f t="shared" si="206"/>
        <v>6.0002000000000004</v>
      </c>
      <c r="AK200" t="str">
        <f t="shared" si="207"/>
        <v/>
      </c>
      <c r="AL200" t="str">
        <f>IF($A200="","",INDEX(games!$J:$J,ROW())&amp;"")</f>
        <v>https://store.steampowered.com/app/2334730/Death_Must_Die/</v>
      </c>
      <c r="AM200">
        <f>IF($A200="","",SUMPRODUCT($AO200:$BD200,'Map Analysis'!$AN$2^{0,1,2,3,4,5,6,7,8,9,10,11,12,13,14,15}))</f>
        <v>6</v>
      </c>
      <c r="AN200">
        <f t="shared" si="208"/>
        <v>6.0000200000000001</v>
      </c>
      <c r="AO200">
        <f t="shared" si="209"/>
        <v>6</v>
      </c>
      <c r="AP200">
        <f t="shared" si="210"/>
        <v>0</v>
      </c>
      <c r="AQ200">
        <f t="shared" si="211"/>
        <v>0</v>
      </c>
      <c r="AR200">
        <f t="shared" si="212"/>
        <v>0</v>
      </c>
      <c r="AS200">
        <f t="shared" si="213"/>
        <v>0</v>
      </c>
      <c r="AT200">
        <f t="shared" si="214"/>
        <v>0</v>
      </c>
      <c r="AU200">
        <f t="shared" si="215"/>
        <v>0</v>
      </c>
      <c r="AV200">
        <f t="shared" si="216"/>
        <v>0</v>
      </c>
      <c r="AW200">
        <f t="shared" si="217"/>
        <v>0</v>
      </c>
      <c r="AX200">
        <f t="shared" si="218"/>
        <v>0</v>
      </c>
      <c r="AY200">
        <f t="shared" si="219"/>
        <v>0</v>
      </c>
      <c r="AZ200">
        <f t="shared" si="220"/>
        <v>0</v>
      </c>
      <c r="BA200">
        <f t="shared" si="221"/>
        <v>0</v>
      </c>
      <c r="BB200">
        <f t="shared" si="222"/>
        <v>0</v>
      </c>
      <c r="BC200">
        <f t="shared" si="223"/>
        <v>0</v>
      </c>
      <c r="BD200">
        <f t="shared" si="224"/>
        <v>0</v>
      </c>
      <c r="BF200">
        <f t="shared" si="225"/>
        <v>0</v>
      </c>
      <c r="BG200">
        <f t="shared" si="226"/>
        <v>0</v>
      </c>
      <c r="BH200">
        <f t="shared" si="227"/>
        <v>0</v>
      </c>
      <c r="BI200">
        <f t="shared" si="228"/>
        <v>0</v>
      </c>
      <c r="BJ200">
        <f t="shared" si="229"/>
        <v>0</v>
      </c>
      <c r="BK200">
        <f t="shared" si="230"/>
        <v>0</v>
      </c>
      <c r="BL200">
        <f t="shared" si="231"/>
        <v>0</v>
      </c>
      <c r="BM200">
        <f t="shared" si="232"/>
        <v>0</v>
      </c>
      <c r="BN200">
        <f t="shared" si="233"/>
        <v>0</v>
      </c>
      <c r="BO200">
        <f t="shared" si="234"/>
        <v>0</v>
      </c>
      <c r="BP200">
        <f t="shared" si="235"/>
        <v>0</v>
      </c>
      <c r="BQ200">
        <f t="shared" si="236"/>
        <v>0</v>
      </c>
      <c r="BR200">
        <f t="shared" si="237"/>
        <v>0</v>
      </c>
      <c r="BS200">
        <f t="shared" si="238"/>
        <v>0</v>
      </c>
      <c r="BT200">
        <f t="shared" si="239"/>
        <v>0</v>
      </c>
    </row>
    <row r="201" spans="1:72" x14ac:dyDescent="0.25">
      <c r="A201" t="str">
        <f>IF(TRIM(INDEX(games!$A:$A,ROW()))="","",TRIM(INDEX(games!$A:$A,ROW())))</f>
        <v>Death Road to Canada</v>
      </c>
      <c r="B201">
        <f>IF(OR($A201="",INDEX(games!$B:$B,ROW())=""),"",INDEX(games!$B:$B,ROW()))</f>
        <v>2016</v>
      </c>
      <c r="C201" t="str">
        <f>IF(OR($A201="",INDEX(games!$C:$C,ROW())=""),"",INDEX(games!$C:$C,ROW()))</f>
        <v>Action</v>
      </c>
      <c r="D201">
        <f t="shared" si="180"/>
        <v>1</v>
      </c>
      <c r="E201">
        <f t="shared" si="181"/>
        <v>1</v>
      </c>
      <c r="F201">
        <f t="shared" si="182"/>
        <v>31</v>
      </c>
      <c r="G201">
        <f t="shared" si="183"/>
        <v>2016</v>
      </c>
      <c r="H201">
        <f t="shared" si="184"/>
        <v>1.7130000000000001</v>
      </c>
      <c r="I201" t="e">
        <f t="shared" si="185"/>
        <v>#N/A</v>
      </c>
      <c r="J201" t="e">
        <f t="shared" si="186"/>
        <v>#N/A</v>
      </c>
      <c r="K201" t="e">
        <f t="shared" si="187"/>
        <v>#N/A</v>
      </c>
      <c r="L201" t="e">
        <f t="shared" si="188"/>
        <v>#N/A</v>
      </c>
      <c r="M201" t="e">
        <f t="shared" si="189"/>
        <v>#N/A</v>
      </c>
      <c r="N201" t="e">
        <f t="shared" si="190"/>
        <v>#N/A</v>
      </c>
      <c r="O201">
        <f t="shared" si="191"/>
        <v>1.0002009999999999</v>
      </c>
      <c r="P201" t="str">
        <f>IF(OR($A201="",INDEX(games!$H:$H,ROW())=""),"",INDEX(games!$H:$H,ROW()))</f>
        <v>Yes</v>
      </c>
      <c r="Q201">
        <f t="shared" si="192"/>
        <v>1.0002009999999999</v>
      </c>
      <c r="T201">
        <f t="shared" si="193"/>
        <v>2002</v>
      </c>
      <c r="U201">
        <f t="shared" si="194"/>
        <v>2010</v>
      </c>
      <c r="V201">
        <f t="shared" si="195"/>
        <v>8</v>
      </c>
      <c r="W201" t="str">
        <f>IF(TRIM(INDEX(connections!$A:$A,ROW()))="","",TRIM(INDEX(connections!$A:$A,ROW())))</f>
        <v>DoomRL</v>
      </c>
      <c r="X201" t="str">
        <f>IF($W201="","",TRIM(INDEX(connections!$B:$B,ROW())))</f>
        <v>Cataclysm</v>
      </c>
      <c r="Y201">
        <f t="shared" si="196"/>
        <v>249</v>
      </c>
      <c r="Z201">
        <f t="shared" si="197"/>
        <v>116</v>
      </c>
      <c r="AA201" t="str">
        <f t="shared" si="198"/>
        <v/>
      </c>
      <c r="AB201" t="str">
        <f t="shared" si="199"/>
        <v>Yes</v>
      </c>
      <c r="AC201" t="str">
        <f t="shared" si="200"/>
        <v/>
      </c>
      <c r="AD201">
        <f t="shared" si="201"/>
        <v>0</v>
      </c>
      <c r="AE201" t="str">
        <f t="shared" si="202"/>
        <v/>
      </c>
      <c r="AG201">
        <f t="shared" si="203"/>
        <v>1</v>
      </c>
      <c r="AH201" t="str">
        <f t="shared" si="204"/>
        <v>Yes</v>
      </c>
      <c r="AI201">
        <f t="shared" si="205"/>
        <v>1</v>
      </c>
      <c r="AJ201">
        <f t="shared" si="206"/>
        <v>1.0002009999999999</v>
      </c>
      <c r="AK201" t="str">
        <f t="shared" si="207"/>
        <v/>
      </c>
      <c r="AL201" t="str">
        <f>IF($A201="","",INDEX(games!$J:$J,ROW())&amp;"")</f>
        <v>https://store.steampowered.com/app/252610/Death_Road_to_Canada/</v>
      </c>
      <c r="AM201">
        <f>IF($A201="","",SUMPRODUCT($AO201:$BD201,'Map Analysis'!$AN$2^{0,1,2,3,4,5,6,7,8,9,10,11,12,13,14,15}))</f>
        <v>0</v>
      </c>
      <c r="AN201">
        <f t="shared" si="208"/>
        <v>2.0100000000000001E-5</v>
      </c>
      <c r="AO201">
        <f t="shared" si="209"/>
        <v>0</v>
      </c>
      <c r="AP201">
        <f t="shared" si="210"/>
        <v>0</v>
      </c>
      <c r="AQ201">
        <f t="shared" si="211"/>
        <v>0</v>
      </c>
      <c r="AR201">
        <f t="shared" si="212"/>
        <v>0</v>
      </c>
      <c r="AS201">
        <f t="shared" si="213"/>
        <v>0</v>
      </c>
      <c r="AT201">
        <f t="shared" si="214"/>
        <v>0</v>
      </c>
      <c r="AU201">
        <f t="shared" si="215"/>
        <v>0</v>
      </c>
      <c r="AV201">
        <f t="shared" si="216"/>
        <v>0</v>
      </c>
      <c r="AW201">
        <f t="shared" si="217"/>
        <v>0</v>
      </c>
      <c r="AX201">
        <f t="shared" si="218"/>
        <v>0</v>
      </c>
      <c r="AY201">
        <f t="shared" si="219"/>
        <v>0</v>
      </c>
      <c r="AZ201">
        <f t="shared" si="220"/>
        <v>0</v>
      </c>
      <c r="BA201">
        <f t="shared" si="221"/>
        <v>0</v>
      </c>
      <c r="BB201">
        <f t="shared" si="222"/>
        <v>0</v>
      </c>
      <c r="BC201">
        <f t="shared" si="223"/>
        <v>0</v>
      </c>
      <c r="BD201">
        <f t="shared" si="224"/>
        <v>0</v>
      </c>
      <c r="BF201">
        <f t="shared" si="225"/>
        <v>1</v>
      </c>
      <c r="BG201">
        <f t="shared" si="226"/>
        <v>2</v>
      </c>
      <c r="BH201">
        <f t="shared" si="227"/>
        <v>0</v>
      </c>
      <c r="BI201">
        <f t="shared" si="228"/>
        <v>0</v>
      </c>
      <c r="BJ201">
        <f t="shared" si="229"/>
        <v>0</v>
      </c>
      <c r="BK201">
        <f t="shared" si="230"/>
        <v>0</v>
      </c>
      <c r="BL201">
        <f t="shared" si="231"/>
        <v>0</v>
      </c>
      <c r="BM201">
        <f t="shared" si="232"/>
        <v>0</v>
      </c>
      <c r="BN201">
        <f t="shared" si="233"/>
        <v>0</v>
      </c>
      <c r="BO201">
        <f t="shared" si="234"/>
        <v>0</v>
      </c>
      <c r="BP201">
        <f t="shared" si="235"/>
        <v>0</v>
      </c>
      <c r="BQ201">
        <f t="shared" si="236"/>
        <v>0</v>
      </c>
      <c r="BR201">
        <f t="shared" si="237"/>
        <v>0</v>
      </c>
      <c r="BS201">
        <f t="shared" si="238"/>
        <v>0</v>
      </c>
      <c r="BT201">
        <f t="shared" si="239"/>
        <v>0</v>
      </c>
    </row>
    <row r="202" spans="1:72" x14ac:dyDescent="0.25">
      <c r="A202" t="str">
        <f>IF(TRIM(INDEX(games!$A:$A,ROW()))="","",TRIM(INDEX(games!$A:$A,ROW())))</f>
        <v>Death Roads: Tournament</v>
      </c>
      <c r="B202">
        <f>IF(OR($A202="",INDEX(games!$B:$B,ROW())=""),"",INDEX(games!$B:$B,ROW()))</f>
        <v>2023</v>
      </c>
      <c r="C202" t="str">
        <f>IF(OR($A202="",INDEX(games!$C:$C,ROW())=""),"",INDEX(games!$C:$C,ROW()))</f>
        <v>Deckbuilder</v>
      </c>
      <c r="D202">
        <f t="shared" si="180"/>
        <v>4</v>
      </c>
      <c r="E202">
        <f t="shared" si="181"/>
        <v>3</v>
      </c>
      <c r="F202">
        <f t="shared" si="182"/>
        <v>32</v>
      </c>
      <c r="G202" t="e">
        <f t="shared" si="183"/>
        <v>#N/A</v>
      </c>
      <c r="H202" t="e">
        <f t="shared" si="184"/>
        <v>#N/A</v>
      </c>
      <c r="I202" t="e">
        <f t="shared" si="185"/>
        <v>#N/A</v>
      </c>
      <c r="J202" t="e">
        <f t="shared" si="186"/>
        <v>#N/A</v>
      </c>
      <c r="K202">
        <f t="shared" si="187"/>
        <v>2023</v>
      </c>
      <c r="L202">
        <f t="shared" si="188"/>
        <v>3.7359999999999998</v>
      </c>
      <c r="M202" t="e">
        <f t="shared" si="189"/>
        <v>#N/A</v>
      </c>
      <c r="N202" t="e">
        <f t="shared" si="190"/>
        <v>#N/A</v>
      </c>
      <c r="O202">
        <f t="shared" si="191"/>
        <v>4.0002019999999998</v>
      </c>
      <c r="P202" t="str">
        <f>IF(OR($A202="",INDEX(games!$H:$H,ROW())=""),"",INDEX(games!$H:$H,ROW()))</f>
        <v>Yes</v>
      </c>
      <c r="Q202">
        <f t="shared" si="192"/>
        <v>4.0002019999999998</v>
      </c>
      <c r="T202">
        <f t="shared" si="193"/>
        <v>2006</v>
      </c>
      <c r="U202">
        <f t="shared" si="194"/>
        <v>2010</v>
      </c>
      <c r="V202">
        <f t="shared" si="195"/>
        <v>4</v>
      </c>
      <c r="W202" t="str">
        <f>IF(TRIM(INDEX(connections!$A:$A,ROW()))="","",TRIM(INDEX(connections!$A:$A,ROW())))</f>
        <v>Dungeon Crawl Stone Soup</v>
      </c>
      <c r="X202" t="str">
        <f>IF($W202="","",TRIM(INDEX(connections!$B:$B,ROW())))</f>
        <v>Cataclysm</v>
      </c>
      <c r="Y202">
        <f t="shared" si="196"/>
        <v>265</v>
      </c>
      <c r="Z202">
        <f t="shared" si="197"/>
        <v>116</v>
      </c>
      <c r="AA202" t="str">
        <f t="shared" si="198"/>
        <v>Yes</v>
      </c>
      <c r="AB202" t="str">
        <f t="shared" si="199"/>
        <v>Yes</v>
      </c>
      <c r="AC202">
        <f t="shared" si="200"/>
        <v>1</v>
      </c>
      <c r="AD202">
        <f t="shared" si="201"/>
        <v>0</v>
      </c>
      <c r="AE202" t="str">
        <f t="shared" si="202"/>
        <v/>
      </c>
      <c r="AG202">
        <f t="shared" si="203"/>
        <v>2</v>
      </c>
      <c r="AH202" t="str">
        <f t="shared" si="204"/>
        <v>Yes</v>
      </c>
      <c r="AI202">
        <f t="shared" si="205"/>
        <v>2</v>
      </c>
      <c r="AJ202">
        <f t="shared" si="206"/>
        <v>2.0002019999999998</v>
      </c>
      <c r="AK202" t="str">
        <f t="shared" si="207"/>
        <v/>
      </c>
      <c r="AL202" t="str">
        <f>IF($A202="","",INDEX(games!$J:$J,ROW())&amp;"")</f>
        <v>https://store.steampowered.com/app/1619570/Death_Roads_Tournament/</v>
      </c>
      <c r="AM202">
        <f>IF($A202="","",SUMPRODUCT($AO202:$BD202,'Map Analysis'!$AN$2^{0,1,2,3,4,5,6,7,8,9,10,11,12,13,14,15}))</f>
        <v>1</v>
      </c>
      <c r="AN202">
        <f t="shared" si="208"/>
        <v>1.0000202</v>
      </c>
      <c r="AO202">
        <f t="shared" si="209"/>
        <v>1</v>
      </c>
      <c r="AP202">
        <f t="shared" si="210"/>
        <v>0</v>
      </c>
      <c r="AQ202">
        <f t="shared" si="211"/>
        <v>0</v>
      </c>
      <c r="AR202">
        <f t="shared" si="212"/>
        <v>0</v>
      </c>
      <c r="AS202">
        <f t="shared" si="213"/>
        <v>0</v>
      </c>
      <c r="AT202">
        <f t="shared" si="214"/>
        <v>0</v>
      </c>
      <c r="AU202">
        <f t="shared" si="215"/>
        <v>0</v>
      </c>
      <c r="AV202">
        <f t="shared" si="216"/>
        <v>0</v>
      </c>
      <c r="AW202">
        <f t="shared" si="217"/>
        <v>0</v>
      </c>
      <c r="AX202">
        <f t="shared" si="218"/>
        <v>0</v>
      </c>
      <c r="AY202">
        <f t="shared" si="219"/>
        <v>0</v>
      </c>
      <c r="AZ202">
        <f t="shared" si="220"/>
        <v>0</v>
      </c>
      <c r="BA202">
        <f t="shared" si="221"/>
        <v>0</v>
      </c>
      <c r="BB202">
        <f t="shared" si="222"/>
        <v>0</v>
      </c>
      <c r="BC202">
        <f t="shared" si="223"/>
        <v>0</v>
      </c>
      <c r="BD202">
        <f t="shared" si="224"/>
        <v>0</v>
      </c>
      <c r="BF202">
        <f t="shared" si="225"/>
        <v>1</v>
      </c>
      <c r="BG202">
        <f t="shared" si="226"/>
        <v>2</v>
      </c>
      <c r="BH202">
        <f t="shared" si="227"/>
        <v>0</v>
      </c>
      <c r="BI202">
        <f t="shared" si="228"/>
        <v>0</v>
      </c>
      <c r="BJ202">
        <f t="shared" si="229"/>
        <v>0</v>
      </c>
      <c r="BK202">
        <f t="shared" si="230"/>
        <v>0</v>
      </c>
      <c r="BL202">
        <f t="shared" si="231"/>
        <v>0</v>
      </c>
      <c r="BM202">
        <f t="shared" si="232"/>
        <v>0</v>
      </c>
      <c r="BN202">
        <f t="shared" si="233"/>
        <v>0</v>
      </c>
      <c r="BO202">
        <f t="shared" si="234"/>
        <v>0</v>
      </c>
      <c r="BP202">
        <f t="shared" si="235"/>
        <v>0</v>
      </c>
      <c r="BQ202">
        <f t="shared" si="236"/>
        <v>0</v>
      </c>
      <c r="BR202">
        <f t="shared" si="237"/>
        <v>0</v>
      </c>
      <c r="BS202">
        <f t="shared" si="238"/>
        <v>0</v>
      </c>
      <c r="BT202">
        <f t="shared" si="239"/>
        <v>0</v>
      </c>
    </row>
    <row r="203" spans="1:72" x14ac:dyDescent="0.25">
      <c r="A203" t="str">
        <f>IF(TRIM(INDEX(games!$A:$A,ROW()))="","",TRIM(INDEX(games!$A:$A,ROW())))</f>
        <v>Death Skid Marks</v>
      </c>
      <c r="B203">
        <f>IF(OR($A203="",INDEX(games!$B:$B,ROW())=""),"",INDEX(games!$B:$B,ROW()))</f>
        <v>2014</v>
      </c>
      <c r="C203" t="str">
        <f>IF(OR($A203="",INDEX(games!$C:$C,ROW())=""),"",INDEX(games!$C:$C,ROW()))</f>
        <v>Action</v>
      </c>
      <c r="D203">
        <f t="shared" si="180"/>
        <v>1</v>
      </c>
      <c r="E203">
        <f t="shared" si="181"/>
        <v>1</v>
      </c>
      <c r="F203">
        <f t="shared" si="182"/>
        <v>33</v>
      </c>
      <c r="G203">
        <f t="shared" si="183"/>
        <v>2014</v>
      </c>
      <c r="H203">
        <f t="shared" si="184"/>
        <v>1.7589999999999999</v>
      </c>
      <c r="I203" t="e">
        <f t="shared" si="185"/>
        <v>#N/A</v>
      </c>
      <c r="J203" t="e">
        <f t="shared" si="186"/>
        <v>#N/A</v>
      </c>
      <c r="K203" t="e">
        <f t="shared" si="187"/>
        <v>#N/A</v>
      </c>
      <c r="L203" t="e">
        <f t="shared" si="188"/>
        <v>#N/A</v>
      </c>
      <c r="M203" t="e">
        <f t="shared" si="189"/>
        <v>#N/A</v>
      </c>
      <c r="N203" t="e">
        <f t="shared" si="190"/>
        <v>#N/A</v>
      </c>
      <c r="O203">
        <f t="shared" si="191"/>
        <v>1.000203</v>
      </c>
      <c r="P203" t="str">
        <f>IF(OR($A203="",INDEX(games!$H:$H,ROW())=""),"",INDEX(games!$H:$H,ROW()))</f>
        <v>Yes</v>
      </c>
      <c r="Q203">
        <f t="shared" si="192"/>
        <v>1.000203</v>
      </c>
      <c r="T203">
        <f t="shared" si="193"/>
        <v>2013</v>
      </c>
      <c r="U203">
        <f t="shared" si="194"/>
        <v>2020</v>
      </c>
      <c r="V203">
        <f t="shared" si="195"/>
        <v>7</v>
      </c>
      <c r="W203" t="str">
        <f>IF(TRIM(INDEX(connections!$A:$A,ROW()))="","",TRIM(INDEX(connections!$A:$A,ROW())))</f>
        <v>Cataclysm: Dark Days Ahead</v>
      </c>
      <c r="X203" t="str">
        <f>IF($W203="","",TRIM(INDEX(connections!$B:$B,ROW())))</f>
        <v>Cataclysm: Bright Nights</v>
      </c>
      <c r="Y203">
        <f t="shared" si="196"/>
        <v>118</v>
      </c>
      <c r="Z203">
        <f t="shared" si="197"/>
        <v>117</v>
      </c>
      <c r="AA203" t="str">
        <f t="shared" si="198"/>
        <v>Yes</v>
      </c>
      <c r="AB203" t="str">
        <f t="shared" si="199"/>
        <v>Yes</v>
      </c>
      <c r="AC203">
        <f t="shared" si="200"/>
        <v>1</v>
      </c>
      <c r="AD203">
        <f t="shared" si="201"/>
        <v>0</v>
      </c>
      <c r="AE203" t="str">
        <f t="shared" si="202"/>
        <v/>
      </c>
      <c r="AG203">
        <f t="shared" si="203"/>
        <v>1</v>
      </c>
      <c r="AH203" t="str">
        <f t="shared" si="204"/>
        <v>Yes</v>
      </c>
      <c r="AI203">
        <f t="shared" si="205"/>
        <v>1</v>
      </c>
      <c r="AJ203">
        <f t="shared" si="206"/>
        <v>1.000203</v>
      </c>
      <c r="AK203" t="str">
        <f t="shared" si="207"/>
        <v/>
      </c>
      <c r="AL203" t="str">
        <f>IF($A203="","",INDEX(games!$J:$J,ROW())&amp;"")</f>
        <v>https://store.steampowered.com/app/326150/Death_Skid_Marks/</v>
      </c>
      <c r="AM203">
        <f>IF($A203="","",SUMPRODUCT($AO203:$BD203,'Map Analysis'!$AN$2^{0,1,2,3,4,5,6,7,8,9,10,11,12,13,14,15}))</f>
        <v>0</v>
      </c>
      <c r="AN203">
        <f t="shared" si="208"/>
        <v>2.0299999999999999E-5</v>
      </c>
      <c r="AO203">
        <f t="shared" si="209"/>
        <v>0</v>
      </c>
      <c r="AP203">
        <f t="shared" si="210"/>
        <v>0</v>
      </c>
      <c r="AQ203">
        <f t="shared" si="211"/>
        <v>0</v>
      </c>
      <c r="AR203">
        <f t="shared" si="212"/>
        <v>0</v>
      </c>
      <c r="AS203">
        <f t="shared" si="213"/>
        <v>0</v>
      </c>
      <c r="AT203">
        <f t="shared" si="214"/>
        <v>0</v>
      </c>
      <c r="AU203">
        <f t="shared" si="215"/>
        <v>0</v>
      </c>
      <c r="AV203">
        <f t="shared" si="216"/>
        <v>0</v>
      </c>
      <c r="AW203">
        <f t="shared" si="217"/>
        <v>0</v>
      </c>
      <c r="AX203">
        <f t="shared" si="218"/>
        <v>0</v>
      </c>
      <c r="AY203">
        <f t="shared" si="219"/>
        <v>0</v>
      </c>
      <c r="AZ203">
        <f t="shared" si="220"/>
        <v>0</v>
      </c>
      <c r="BA203">
        <f t="shared" si="221"/>
        <v>0</v>
      </c>
      <c r="BB203">
        <f t="shared" si="222"/>
        <v>0</v>
      </c>
      <c r="BC203">
        <f t="shared" si="223"/>
        <v>0</v>
      </c>
      <c r="BD203">
        <f t="shared" si="224"/>
        <v>0</v>
      </c>
      <c r="BF203">
        <f t="shared" si="225"/>
        <v>0</v>
      </c>
      <c r="BG203">
        <f t="shared" si="226"/>
        <v>0</v>
      </c>
      <c r="BH203">
        <f t="shared" si="227"/>
        <v>0</v>
      </c>
      <c r="BI203">
        <f t="shared" si="228"/>
        <v>0</v>
      </c>
      <c r="BJ203">
        <f t="shared" si="229"/>
        <v>0</v>
      </c>
      <c r="BK203">
        <f t="shared" si="230"/>
        <v>0</v>
      </c>
      <c r="BL203">
        <f t="shared" si="231"/>
        <v>0</v>
      </c>
      <c r="BM203">
        <f t="shared" si="232"/>
        <v>0</v>
      </c>
      <c r="BN203">
        <f t="shared" si="233"/>
        <v>0</v>
      </c>
      <c r="BO203">
        <f t="shared" si="234"/>
        <v>0</v>
      </c>
      <c r="BP203">
        <f t="shared" si="235"/>
        <v>0</v>
      </c>
      <c r="BQ203">
        <f t="shared" si="236"/>
        <v>0</v>
      </c>
      <c r="BR203">
        <f t="shared" si="237"/>
        <v>0</v>
      </c>
      <c r="BS203">
        <f t="shared" si="238"/>
        <v>0</v>
      </c>
      <c r="BT203">
        <f t="shared" si="239"/>
        <v>0</v>
      </c>
    </row>
    <row r="204" spans="1:72" x14ac:dyDescent="0.25">
      <c r="A204" t="str">
        <f>IF(TRIM(INDEX(games!$A:$A,ROW()))="","",TRIM(INDEX(games!$A:$A,ROW())))</f>
        <v>Deck of Ashes</v>
      </c>
      <c r="B204">
        <f>IF(OR($A204="",INDEX(games!$B:$B,ROW())=""),"",INDEX(games!$B:$B,ROW()))</f>
        <v>2019</v>
      </c>
      <c r="C204" t="str">
        <f>IF(OR($A204="",INDEX(games!$C:$C,ROW())=""),"",INDEX(games!$C:$C,ROW()))</f>
        <v>Deckbuilder</v>
      </c>
      <c r="D204">
        <f t="shared" si="180"/>
        <v>4</v>
      </c>
      <c r="E204">
        <f t="shared" si="181"/>
        <v>3</v>
      </c>
      <c r="F204">
        <f t="shared" si="182"/>
        <v>0</v>
      </c>
      <c r="G204" t="e">
        <f t="shared" si="183"/>
        <v>#N/A</v>
      </c>
      <c r="H204" t="e">
        <f t="shared" si="184"/>
        <v>#N/A</v>
      </c>
      <c r="I204" t="e">
        <f t="shared" si="185"/>
        <v>#N/A</v>
      </c>
      <c r="J204" t="e">
        <f t="shared" si="186"/>
        <v>#N/A</v>
      </c>
      <c r="K204">
        <f t="shared" si="187"/>
        <v>2019</v>
      </c>
      <c r="L204">
        <f t="shared" si="188"/>
        <v>3</v>
      </c>
      <c r="M204" t="e">
        <f t="shared" si="189"/>
        <v>#N/A</v>
      </c>
      <c r="N204" t="e">
        <f t="shared" si="190"/>
        <v>#N/A</v>
      </c>
      <c r="O204">
        <f t="shared" si="191"/>
        <v>4.0002040000000001</v>
      </c>
      <c r="P204" t="str">
        <f>IF(OR($A204="",INDEX(games!$H:$H,ROW())=""),"",INDEX(games!$H:$H,ROW()))</f>
        <v>Yes</v>
      </c>
      <c r="Q204">
        <f t="shared" si="192"/>
        <v>4.0002040000000001</v>
      </c>
      <c r="T204">
        <f t="shared" si="193"/>
        <v>2010</v>
      </c>
      <c r="U204">
        <f t="shared" si="194"/>
        <v>2013</v>
      </c>
      <c r="V204">
        <f t="shared" si="195"/>
        <v>3</v>
      </c>
      <c r="W204" t="str">
        <f>IF(TRIM(INDEX(connections!$A:$A,ROW()))="","",TRIM(INDEX(connections!$A:$A,ROW())))</f>
        <v>Cataclysm</v>
      </c>
      <c r="X204" t="str">
        <f>IF($W204="","",TRIM(INDEX(connections!$B:$B,ROW())))</f>
        <v>Cataclysm: Dark Days Ahead</v>
      </c>
      <c r="Y204">
        <f t="shared" si="196"/>
        <v>116</v>
      </c>
      <c r="Z204">
        <f t="shared" si="197"/>
        <v>118</v>
      </c>
      <c r="AA204" t="str">
        <f t="shared" si="198"/>
        <v>Yes</v>
      </c>
      <c r="AB204" t="str">
        <f t="shared" si="199"/>
        <v>Yes</v>
      </c>
      <c r="AC204">
        <f t="shared" si="200"/>
        <v>1</v>
      </c>
      <c r="AD204">
        <f t="shared" si="201"/>
        <v>0</v>
      </c>
      <c r="AE204" t="str">
        <f t="shared" si="202"/>
        <v/>
      </c>
      <c r="AG204">
        <f t="shared" si="203"/>
        <v>3</v>
      </c>
      <c r="AH204" t="str">
        <f t="shared" si="204"/>
        <v>Yes</v>
      </c>
      <c r="AI204">
        <f t="shared" si="205"/>
        <v>3</v>
      </c>
      <c r="AJ204">
        <f t="shared" si="206"/>
        <v>3.0002040000000001</v>
      </c>
      <c r="AK204" t="str">
        <f t="shared" si="207"/>
        <v/>
      </c>
      <c r="AL204" t="str">
        <f>IF($A204="","",INDEX(games!$J:$J,ROW())&amp;"")</f>
        <v>https://store.steampowered.com/app/1016730/Deck_of_Ashes/</v>
      </c>
      <c r="AM204">
        <f>IF($A204="","",SUMPRODUCT($AO204:$BD204,'Map Analysis'!$AN$2^{0,1,2,3,4,5,6,7,8,9,10,11,12,13,14,15}))</f>
        <v>0</v>
      </c>
      <c r="AN204">
        <f t="shared" si="208"/>
        <v>2.0400000000000001E-5</v>
      </c>
      <c r="AO204">
        <f t="shared" si="209"/>
        <v>0</v>
      </c>
      <c r="AP204">
        <f t="shared" si="210"/>
        <v>0</v>
      </c>
      <c r="AQ204">
        <f t="shared" si="211"/>
        <v>0</v>
      </c>
      <c r="AR204">
        <f t="shared" si="212"/>
        <v>0</v>
      </c>
      <c r="AS204">
        <f t="shared" si="213"/>
        <v>0</v>
      </c>
      <c r="AT204">
        <f t="shared" si="214"/>
        <v>0</v>
      </c>
      <c r="AU204">
        <f t="shared" si="215"/>
        <v>0</v>
      </c>
      <c r="AV204">
        <f t="shared" si="216"/>
        <v>0</v>
      </c>
      <c r="AW204">
        <f t="shared" si="217"/>
        <v>0</v>
      </c>
      <c r="AX204">
        <f t="shared" si="218"/>
        <v>0</v>
      </c>
      <c r="AY204">
        <f t="shared" si="219"/>
        <v>0</v>
      </c>
      <c r="AZ204">
        <f t="shared" si="220"/>
        <v>0</v>
      </c>
      <c r="BA204">
        <f t="shared" si="221"/>
        <v>0</v>
      </c>
      <c r="BB204">
        <f t="shared" si="222"/>
        <v>0</v>
      </c>
      <c r="BC204">
        <f t="shared" si="223"/>
        <v>0</v>
      </c>
      <c r="BD204">
        <f t="shared" si="224"/>
        <v>0</v>
      </c>
      <c r="BF204">
        <f t="shared" si="225"/>
        <v>2</v>
      </c>
      <c r="BG204">
        <f t="shared" si="226"/>
        <v>0</v>
      </c>
      <c r="BH204">
        <f t="shared" si="227"/>
        <v>0</v>
      </c>
      <c r="BI204">
        <f t="shared" si="228"/>
        <v>0</v>
      </c>
      <c r="BJ204">
        <f t="shared" si="229"/>
        <v>0</v>
      </c>
      <c r="BK204">
        <f t="shared" si="230"/>
        <v>0</v>
      </c>
      <c r="BL204">
        <f t="shared" si="231"/>
        <v>0</v>
      </c>
      <c r="BM204">
        <f t="shared" si="232"/>
        <v>0</v>
      </c>
      <c r="BN204">
        <f t="shared" si="233"/>
        <v>0</v>
      </c>
      <c r="BO204">
        <f t="shared" si="234"/>
        <v>0</v>
      </c>
      <c r="BP204">
        <f t="shared" si="235"/>
        <v>0</v>
      </c>
      <c r="BQ204">
        <f t="shared" si="236"/>
        <v>0</v>
      </c>
      <c r="BR204">
        <f t="shared" si="237"/>
        <v>0</v>
      </c>
      <c r="BS204">
        <f t="shared" si="238"/>
        <v>0</v>
      </c>
      <c r="BT204">
        <f t="shared" si="239"/>
        <v>0</v>
      </c>
    </row>
    <row r="205" spans="1:72" x14ac:dyDescent="0.25">
      <c r="A205" t="str">
        <f>IF(TRIM(INDEX(games!$A:$A,ROW()))="","",TRIM(INDEX(games!$A:$A,ROW())))</f>
        <v>Deck of Haunts</v>
      </c>
      <c r="B205">
        <f>IF(OR($A205="",INDEX(games!$B:$B,ROW())=""),"",INDEX(games!$B:$B,ROW()))</f>
        <v>2025</v>
      </c>
      <c r="C205" t="str">
        <f>IF(OR($A205="",INDEX(games!$C:$C,ROW())=""),"",INDEX(games!$C:$C,ROW()))</f>
        <v>Deckbuilder</v>
      </c>
      <c r="D205">
        <f t="shared" si="180"/>
        <v>1</v>
      </c>
      <c r="E205">
        <f t="shared" si="181"/>
        <v>3</v>
      </c>
      <c r="F205">
        <f t="shared" si="182"/>
        <v>1</v>
      </c>
      <c r="G205" t="e">
        <f t="shared" si="183"/>
        <v>#N/A</v>
      </c>
      <c r="H205" t="e">
        <f t="shared" si="184"/>
        <v>#N/A</v>
      </c>
      <c r="I205" t="e">
        <f t="shared" si="185"/>
        <v>#N/A</v>
      </c>
      <c r="J205" t="e">
        <f t="shared" si="186"/>
        <v>#N/A</v>
      </c>
      <c r="K205">
        <f t="shared" si="187"/>
        <v>2025</v>
      </c>
      <c r="L205">
        <f t="shared" si="188"/>
        <v>3.0230000000000001</v>
      </c>
      <c r="M205" t="e">
        <f t="shared" si="189"/>
        <v>#N/A</v>
      </c>
      <c r="N205" t="e">
        <f t="shared" si="190"/>
        <v>#N/A</v>
      </c>
      <c r="O205">
        <f t="shared" si="191"/>
        <v>1.000205</v>
      </c>
      <c r="P205" t="str">
        <f>IF(OR($A205="",INDEX(games!$H:$H,ROW())=""),"",INDEX(games!$H:$H,ROW()))</f>
        <v>Yes</v>
      </c>
      <c r="Q205">
        <f t="shared" si="192"/>
        <v>1.000205</v>
      </c>
      <c r="T205">
        <f t="shared" si="193"/>
        <v>2013</v>
      </c>
      <c r="U205">
        <f t="shared" si="194"/>
        <v>2025</v>
      </c>
      <c r="V205">
        <f t="shared" si="195"/>
        <v>12</v>
      </c>
      <c r="W205" t="str">
        <f>IF(TRIM(INDEX(connections!$A:$A,ROW()))="","",TRIM(INDEX(connections!$A:$A,ROW())))</f>
        <v>Cataclysm: Dark Days Ahead</v>
      </c>
      <c r="X205" t="str">
        <f>IF($W205="","",TRIM(INDEX(connections!$B:$B,ROW())))</f>
        <v>Cataclysm: The Last Generation</v>
      </c>
      <c r="Y205">
        <f t="shared" si="196"/>
        <v>118</v>
      </c>
      <c r="Z205">
        <f t="shared" si="197"/>
        <v>119</v>
      </c>
      <c r="AA205" t="str">
        <f t="shared" si="198"/>
        <v>Yes</v>
      </c>
      <c r="AB205" t="str">
        <f t="shared" si="199"/>
        <v>Yes</v>
      </c>
      <c r="AC205">
        <f t="shared" si="200"/>
        <v>1</v>
      </c>
      <c r="AD205">
        <f t="shared" si="201"/>
        <v>0</v>
      </c>
      <c r="AE205" t="str">
        <f t="shared" si="202"/>
        <v/>
      </c>
      <c r="AG205">
        <f t="shared" si="203"/>
        <v>1</v>
      </c>
      <c r="AH205" t="str">
        <f t="shared" si="204"/>
        <v>Yes</v>
      </c>
      <c r="AI205">
        <f t="shared" si="205"/>
        <v>1</v>
      </c>
      <c r="AJ205">
        <f t="shared" si="206"/>
        <v>1.000205</v>
      </c>
      <c r="AK205" t="str">
        <f t="shared" si="207"/>
        <v/>
      </c>
      <c r="AL205" t="str">
        <f>IF($A205="","",INDEX(games!$J:$J,ROW())&amp;"")</f>
        <v>https://store.steampowered.com/app/3179730/Deck_of_Haunts/</v>
      </c>
      <c r="AM205">
        <f>IF($A205="","",SUMPRODUCT($AO205:$BD205,'Map Analysis'!$AN$2^{0,1,2,3,4,5,6,7,8,9,10,11,12,13,14,15}))</f>
        <v>0</v>
      </c>
      <c r="AN205">
        <f t="shared" si="208"/>
        <v>2.05E-5</v>
      </c>
      <c r="AO205">
        <f t="shared" si="209"/>
        <v>0</v>
      </c>
      <c r="AP205">
        <f t="shared" si="210"/>
        <v>0</v>
      </c>
      <c r="AQ205">
        <f t="shared" si="211"/>
        <v>0</v>
      </c>
      <c r="AR205">
        <f t="shared" si="212"/>
        <v>0</v>
      </c>
      <c r="AS205">
        <f t="shared" si="213"/>
        <v>0</v>
      </c>
      <c r="AT205">
        <f t="shared" si="214"/>
        <v>0</v>
      </c>
      <c r="AU205">
        <f t="shared" si="215"/>
        <v>0</v>
      </c>
      <c r="AV205">
        <f t="shared" si="216"/>
        <v>0</v>
      </c>
      <c r="AW205">
        <f t="shared" si="217"/>
        <v>0</v>
      </c>
      <c r="AX205">
        <f t="shared" si="218"/>
        <v>0</v>
      </c>
      <c r="AY205">
        <f t="shared" si="219"/>
        <v>0</v>
      </c>
      <c r="AZ205">
        <f t="shared" si="220"/>
        <v>0</v>
      </c>
      <c r="BA205">
        <f t="shared" si="221"/>
        <v>0</v>
      </c>
      <c r="BB205">
        <f t="shared" si="222"/>
        <v>0</v>
      </c>
      <c r="BC205">
        <f t="shared" si="223"/>
        <v>0</v>
      </c>
      <c r="BD205">
        <f t="shared" si="224"/>
        <v>0</v>
      </c>
      <c r="BF205">
        <f t="shared" si="225"/>
        <v>0</v>
      </c>
      <c r="BG205">
        <f t="shared" si="226"/>
        <v>0</v>
      </c>
      <c r="BH205">
        <f t="shared" si="227"/>
        <v>0</v>
      </c>
      <c r="BI205">
        <f t="shared" si="228"/>
        <v>0</v>
      </c>
      <c r="BJ205">
        <f t="shared" si="229"/>
        <v>0</v>
      </c>
      <c r="BK205">
        <f t="shared" si="230"/>
        <v>0</v>
      </c>
      <c r="BL205">
        <f t="shared" si="231"/>
        <v>0</v>
      </c>
      <c r="BM205">
        <f t="shared" si="232"/>
        <v>0</v>
      </c>
      <c r="BN205">
        <f t="shared" si="233"/>
        <v>0</v>
      </c>
      <c r="BO205">
        <f t="shared" si="234"/>
        <v>0</v>
      </c>
      <c r="BP205">
        <f t="shared" si="235"/>
        <v>0</v>
      </c>
      <c r="BQ205">
        <f t="shared" si="236"/>
        <v>0</v>
      </c>
      <c r="BR205">
        <f t="shared" si="237"/>
        <v>0</v>
      </c>
      <c r="BS205">
        <f t="shared" si="238"/>
        <v>0</v>
      </c>
      <c r="BT205">
        <f t="shared" si="239"/>
        <v>0</v>
      </c>
    </row>
    <row r="206" spans="1:72" x14ac:dyDescent="0.25">
      <c r="A206" t="str">
        <f>IF(TRIM(INDEX(games!$A:$A,ROW()))="","",TRIM(INDEX(games!$A:$A,ROW())))</f>
        <v>Decktamer</v>
      </c>
      <c r="B206">
        <f>IF(OR($A206="",INDEX(games!$B:$B,ROW())=""),"",INDEX(games!$B:$B,ROW()))</f>
        <v>2025</v>
      </c>
      <c r="C206" t="str">
        <f>IF(OR($A206="",INDEX(games!$C:$C,ROW())=""),"",INDEX(games!$C:$C,ROW()))</f>
        <v>Deckbuilder</v>
      </c>
      <c r="D206">
        <f t="shared" si="180"/>
        <v>2</v>
      </c>
      <c r="E206">
        <f t="shared" si="181"/>
        <v>3</v>
      </c>
      <c r="F206">
        <f t="shared" si="182"/>
        <v>2</v>
      </c>
      <c r="G206" t="e">
        <f t="shared" si="183"/>
        <v>#N/A</v>
      </c>
      <c r="H206" t="e">
        <f t="shared" si="184"/>
        <v>#N/A</v>
      </c>
      <c r="I206" t="e">
        <f t="shared" si="185"/>
        <v>#N/A</v>
      </c>
      <c r="J206" t="e">
        <f t="shared" si="186"/>
        <v>#N/A</v>
      </c>
      <c r="K206">
        <f t="shared" si="187"/>
        <v>2025</v>
      </c>
      <c r="L206">
        <f t="shared" si="188"/>
        <v>3.0459999999999998</v>
      </c>
      <c r="M206" t="e">
        <f t="shared" si="189"/>
        <v>#N/A</v>
      </c>
      <c r="N206" t="e">
        <f t="shared" si="190"/>
        <v>#N/A</v>
      </c>
      <c r="O206">
        <f t="shared" si="191"/>
        <v>2.0002059999999999</v>
      </c>
      <c r="P206" t="str">
        <f>IF(OR($A206="",INDEX(games!$H:$H,ROW())=""),"",INDEX(games!$H:$H,ROW()))</f>
        <v>Yes</v>
      </c>
      <c r="Q206">
        <f t="shared" si="192"/>
        <v>2.0002059999999999</v>
      </c>
      <c r="T206">
        <f t="shared" si="193"/>
        <v>2001</v>
      </c>
      <c r="U206">
        <f t="shared" si="194"/>
        <v>2015</v>
      </c>
      <c r="V206">
        <f t="shared" si="195"/>
        <v>14</v>
      </c>
      <c r="W206" t="str">
        <f>IF(TRIM(INDEX(connections!$A:$A,ROW()))="","",TRIM(INDEX(connections!$A:$A,ROW())))</f>
        <v>Iter Vehemens Ad Necem</v>
      </c>
      <c r="X206" t="str">
        <f>IF($W206="","",TRIM(INDEX(connections!$B:$B,ROW())))</f>
        <v>Catacomb Kids</v>
      </c>
      <c r="Y206">
        <f t="shared" si="196"/>
        <v>433</v>
      </c>
      <c r="Z206">
        <f t="shared" si="197"/>
        <v>120</v>
      </c>
      <c r="AA206" t="str">
        <f t="shared" si="198"/>
        <v>Yes</v>
      </c>
      <c r="AB206" t="str">
        <f t="shared" si="199"/>
        <v/>
      </c>
      <c r="AC206" t="str">
        <f t="shared" si="200"/>
        <v/>
      </c>
      <c r="AD206">
        <f t="shared" si="201"/>
        <v>1</v>
      </c>
      <c r="AE206" t="str">
        <f t="shared" si="202"/>
        <v/>
      </c>
      <c r="AG206">
        <f t="shared" si="203"/>
        <v>2</v>
      </c>
      <c r="AH206" t="str">
        <f t="shared" si="204"/>
        <v>Yes</v>
      </c>
      <c r="AI206">
        <f t="shared" si="205"/>
        <v>2</v>
      </c>
      <c r="AJ206">
        <f t="shared" si="206"/>
        <v>2.0002059999999999</v>
      </c>
      <c r="AK206" t="str">
        <f t="shared" si="207"/>
        <v/>
      </c>
      <c r="AL206" t="str">
        <f>IF($A206="","",INDEX(games!$J:$J,ROW())&amp;"")</f>
        <v>https://store.steampowered.com/app/2870340/Decktamer/</v>
      </c>
      <c r="AM206">
        <f>IF($A206="","",SUMPRODUCT($AO206:$BD206,'Map Analysis'!$AN$2^{0,1,2,3,4,5,6,7,8,9,10,11,12,13,14,15}))</f>
        <v>0</v>
      </c>
      <c r="AN206">
        <f t="shared" si="208"/>
        <v>2.0599999999999999E-5</v>
      </c>
      <c r="AO206">
        <f t="shared" si="209"/>
        <v>0</v>
      </c>
      <c r="AP206">
        <f t="shared" si="210"/>
        <v>0</v>
      </c>
      <c r="AQ206">
        <f t="shared" si="211"/>
        <v>0</v>
      </c>
      <c r="AR206">
        <f t="shared" si="212"/>
        <v>0</v>
      </c>
      <c r="AS206">
        <f t="shared" si="213"/>
        <v>0</v>
      </c>
      <c r="AT206">
        <f t="shared" si="214"/>
        <v>0</v>
      </c>
      <c r="AU206">
        <f t="shared" si="215"/>
        <v>0</v>
      </c>
      <c r="AV206">
        <f t="shared" si="216"/>
        <v>0</v>
      </c>
      <c r="AW206">
        <f t="shared" si="217"/>
        <v>0</v>
      </c>
      <c r="AX206">
        <f t="shared" si="218"/>
        <v>0</v>
      </c>
      <c r="AY206">
        <f t="shared" si="219"/>
        <v>0</v>
      </c>
      <c r="AZ206">
        <f t="shared" si="220"/>
        <v>0</v>
      </c>
      <c r="BA206">
        <f t="shared" si="221"/>
        <v>0</v>
      </c>
      <c r="BB206">
        <f t="shared" si="222"/>
        <v>0</v>
      </c>
      <c r="BC206">
        <f t="shared" si="223"/>
        <v>0</v>
      </c>
      <c r="BD206">
        <f t="shared" si="224"/>
        <v>0</v>
      </c>
      <c r="BF206">
        <f t="shared" si="225"/>
        <v>1</v>
      </c>
      <c r="BG206">
        <f t="shared" si="226"/>
        <v>0</v>
      </c>
      <c r="BH206">
        <f t="shared" si="227"/>
        <v>0</v>
      </c>
      <c r="BI206">
        <f t="shared" si="228"/>
        <v>0</v>
      </c>
      <c r="BJ206">
        <f t="shared" si="229"/>
        <v>0</v>
      </c>
      <c r="BK206">
        <f t="shared" si="230"/>
        <v>0</v>
      </c>
      <c r="BL206">
        <f t="shared" si="231"/>
        <v>0</v>
      </c>
      <c r="BM206">
        <f t="shared" si="232"/>
        <v>0</v>
      </c>
      <c r="BN206">
        <f t="shared" si="233"/>
        <v>0</v>
      </c>
      <c r="BO206">
        <f t="shared" si="234"/>
        <v>0</v>
      </c>
      <c r="BP206">
        <f t="shared" si="235"/>
        <v>0</v>
      </c>
      <c r="BQ206">
        <f t="shared" si="236"/>
        <v>0</v>
      </c>
      <c r="BR206">
        <f t="shared" si="237"/>
        <v>0</v>
      </c>
      <c r="BS206">
        <f t="shared" si="238"/>
        <v>0</v>
      </c>
      <c r="BT206">
        <f t="shared" si="239"/>
        <v>0</v>
      </c>
    </row>
    <row r="207" spans="1:72" x14ac:dyDescent="0.25">
      <c r="A207" t="str">
        <f>IF(TRIM(INDEX(games!$A:$A,ROW()))="","",TRIM(INDEX(games!$A:$A,ROW())))</f>
        <v>Deep Dungeons of Doom</v>
      </c>
      <c r="B207">
        <f>IF(OR($A207="",INDEX(games!$B:$B,ROW())=""),"",INDEX(games!$B:$B,ROW()))</f>
        <v>2014</v>
      </c>
      <c r="C207" t="str">
        <f>IF(OR($A207="",INDEX(games!$C:$C,ROW())=""),"",INDEX(games!$C:$C,ROW()))</f>
        <v>Action</v>
      </c>
      <c r="D207">
        <f t="shared" si="180"/>
        <v>1</v>
      </c>
      <c r="E207">
        <f t="shared" si="181"/>
        <v>1</v>
      </c>
      <c r="F207">
        <f t="shared" si="182"/>
        <v>3</v>
      </c>
      <c r="G207">
        <f t="shared" si="183"/>
        <v>2014</v>
      </c>
      <c r="H207">
        <f t="shared" si="184"/>
        <v>1.069</v>
      </c>
      <c r="I207" t="e">
        <f t="shared" si="185"/>
        <v>#N/A</v>
      </c>
      <c r="J207" t="e">
        <f t="shared" si="186"/>
        <v>#N/A</v>
      </c>
      <c r="K207" t="e">
        <f t="shared" si="187"/>
        <v>#N/A</v>
      </c>
      <c r="L207" t="e">
        <f t="shared" si="188"/>
        <v>#N/A</v>
      </c>
      <c r="M207" t="e">
        <f t="shared" si="189"/>
        <v>#N/A</v>
      </c>
      <c r="N207" t="e">
        <f t="shared" si="190"/>
        <v>#N/A</v>
      </c>
      <c r="O207">
        <f t="shared" si="191"/>
        <v>1.0002070000000001</v>
      </c>
      <c r="P207" t="str">
        <f>IF(OR($A207="",INDEX(games!$H:$H,ROW())=""),"",INDEX(games!$H:$H,ROW()))</f>
        <v>Yes</v>
      </c>
      <c r="Q207">
        <f t="shared" si="192"/>
        <v>1.0002070000000001</v>
      </c>
      <c r="T207">
        <f t="shared" si="193"/>
        <v>2003</v>
      </c>
      <c r="U207">
        <f t="shared" si="194"/>
        <v>2015</v>
      </c>
      <c r="V207">
        <f t="shared" si="195"/>
        <v>12</v>
      </c>
      <c r="W207" t="str">
        <f>IF(TRIM(INDEX(connections!$A:$A,ROW()))="","",TRIM(INDEX(connections!$A:$A,ROW())))</f>
        <v>Powder</v>
      </c>
      <c r="X207" t="str">
        <f>IF($W207="","",TRIM(INDEX(connections!$B:$B,ROW())))</f>
        <v>Catacomb Kids</v>
      </c>
      <c r="Y207">
        <f t="shared" si="196"/>
        <v>646</v>
      </c>
      <c r="Z207">
        <f t="shared" si="197"/>
        <v>120</v>
      </c>
      <c r="AA207" t="str">
        <f t="shared" si="198"/>
        <v>Yes</v>
      </c>
      <c r="AB207" t="str">
        <f t="shared" si="199"/>
        <v/>
      </c>
      <c r="AC207" t="str">
        <f t="shared" si="200"/>
        <v/>
      </c>
      <c r="AD207">
        <f t="shared" si="201"/>
        <v>1</v>
      </c>
      <c r="AE207" t="str">
        <f t="shared" si="202"/>
        <v/>
      </c>
      <c r="AG207">
        <f t="shared" si="203"/>
        <v>1</v>
      </c>
      <c r="AH207" t="str">
        <f t="shared" si="204"/>
        <v>Yes</v>
      </c>
      <c r="AI207">
        <f t="shared" si="205"/>
        <v>1</v>
      </c>
      <c r="AJ207">
        <f t="shared" si="206"/>
        <v>1.0002070000000001</v>
      </c>
      <c r="AK207" t="str">
        <f t="shared" si="207"/>
        <v/>
      </c>
      <c r="AL207" t="str">
        <f>IF($A207="","",INDEX(games!$J:$J,ROW())&amp;"")</f>
        <v>https://store.steampowered.com/app/325090/Deep_Dungeons_of_Doom/</v>
      </c>
      <c r="AM207">
        <f>IF($A207="","",SUMPRODUCT($AO207:$BD207,'Map Analysis'!$AN$2^{0,1,2,3,4,5,6,7,8,9,10,11,12,13,14,15}))</f>
        <v>0</v>
      </c>
      <c r="AN207">
        <f t="shared" si="208"/>
        <v>2.0699999999999998E-5</v>
      </c>
      <c r="AO207">
        <f t="shared" si="209"/>
        <v>0</v>
      </c>
      <c r="AP207">
        <f t="shared" si="210"/>
        <v>0</v>
      </c>
      <c r="AQ207">
        <f t="shared" si="211"/>
        <v>0</v>
      </c>
      <c r="AR207">
        <f t="shared" si="212"/>
        <v>0</v>
      </c>
      <c r="AS207">
        <f t="shared" si="213"/>
        <v>0</v>
      </c>
      <c r="AT207">
        <f t="shared" si="214"/>
        <v>0</v>
      </c>
      <c r="AU207">
        <f t="shared" si="215"/>
        <v>0</v>
      </c>
      <c r="AV207">
        <f t="shared" si="216"/>
        <v>0</v>
      </c>
      <c r="AW207">
        <f t="shared" si="217"/>
        <v>0</v>
      </c>
      <c r="AX207">
        <f t="shared" si="218"/>
        <v>0</v>
      </c>
      <c r="AY207">
        <f t="shared" si="219"/>
        <v>0</v>
      </c>
      <c r="AZ207">
        <f t="shared" si="220"/>
        <v>0</v>
      </c>
      <c r="BA207">
        <f t="shared" si="221"/>
        <v>0</v>
      </c>
      <c r="BB207">
        <f t="shared" si="222"/>
        <v>0</v>
      </c>
      <c r="BC207">
        <f t="shared" si="223"/>
        <v>0</v>
      </c>
      <c r="BD207">
        <f t="shared" si="224"/>
        <v>0</v>
      </c>
      <c r="BF207">
        <f t="shared" si="225"/>
        <v>1</v>
      </c>
      <c r="BG207">
        <f t="shared" si="226"/>
        <v>0</v>
      </c>
      <c r="BH207">
        <f t="shared" si="227"/>
        <v>0</v>
      </c>
      <c r="BI207">
        <f t="shared" si="228"/>
        <v>0</v>
      </c>
      <c r="BJ207">
        <f t="shared" si="229"/>
        <v>0</v>
      </c>
      <c r="BK207">
        <f t="shared" si="230"/>
        <v>0</v>
      </c>
      <c r="BL207">
        <f t="shared" si="231"/>
        <v>0</v>
      </c>
      <c r="BM207">
        <f t="shared" si="232"/>
        <v>0</v>
      </c>
      <c r="BN207">
        <f t="shared" si="233"/>
        <v>0</v>
      </c>
      <c r="BO207">
        <f t="shared" si="234"/>
        <v>0</v>
      </c>
      <c r="BP207">
        <f t="shared" si="235"/>
        <v>0</v>
      </c>
      <c r="BQ207">
        <f t="shared" si="236"/>
        <v>0</v>
      </c>
      <c r="BR207">
        <f t="shared" si="237"/>
        <v>0</v>
      </c>
      <c r="BS207">
        <f t="shared" si="238"/>
        <v>0</v>
      </c>
      <c r="BT207">
        <f t="shared" si="239"/>
        <v>0</v>
      </c>
    </row>
    <row r="208" spans="1:72" x14ac:dyDescent="0.25">
      <c r="A208" t="str">
        <f>IF(TRIM(INDEX(games!$A:$A,ROW()))="","",TRIM(INDEX(games!$A:$A,ROW())))</f>
        <v>Deep Rock Galactic: Rogue Core</v>
      </c>
      <c r="B208">
        <f>IF(OR($A208="",INDEX(games!$B:$B,ROW())=""),"",INDEX(games!$B:$B,ROW()))</f>
        <v>2026</v>
      </c>
      <c r="C208" t="str">
        <f>IF(OR($A208="",INDEX(games!$C:$C,ROW())=""),"",INDEX(games!$C:$C,ROW()))</f>
        <v>Action</v>
      </c>
      <c r="D208">
        <f t="shared" si="180"/>
        <v>4</v>
      </c>
      <c r="E208">
        <f t="shared" si="181"/>
        <v>1</v>
      </c>
      <c r="F208">
        <f t="shared" si="182"/>
        <v>4</v>
      </c>
      <c r="G208">
        <f t="shared" si="183"/>
        <v>2026</v>
      </c>
      <c r="H208">
        <f t="shared" si="184"/>
        <v>1.0920000000000001</v>
      </c>
      <c r="I208" t="e">
        <f t="shared" si="185"/>
        <v>#N/A</v>
      </c>
      <c r="J208" t="e">
        <f t="shared" si="186"/>
        <v>#N/A</v>
      </c>
      <c r="K208" t="e">
        <f t="shared" si="187"/>
        <v>#N/A</v>
      </c>
      <c r="L208" t="e">
        <f t="shared" si="188"/>
        <v>#N/A</v>
      </c>
      <c r="M208" t="e">
        <f t="shared" si="189"/>
        <v>#N/A</v>
      </c>
      <c r="N208" t="e">
        <f t="shared" si="190"/>
        <v>#N/A</v>
      </c>
      <c r="O208">
        <f t="shared" si="191"/>
        <v>4.0002079999999998</v>
      </c>
      <c r="P208" t="str">
        <f>IF(OR($A208="",INDEX(games!$H:$H,ROW())=""),"",INDEX(games!$H:$H,ROW()))</f>
        <v/>
      </c>
      <c r="Q208" t="str">
        <f t="shared" si="192"/>
        <v/>
      </c>
      <c r="T208">
        <f t="shared" si="193"/>
        <v>2008</v>
      </c>
      <c r="U208">
        <f t="shared" si="194"/>
        <v>2015</v>
      </c>
      <c r="V208">
        <f t="shared" si="195"/>
        <v>7</v>
      </c>
      <c r="W208" t="str">
        <f>IF(TRIM(INDEX(connections!$A:$A,ROW()))="","",TRIM(INDEX(connections!$A:$A,ROW())))</f>
        <v>Spelunky Classic</v>
      </c>
      <c r="X208" t="str">
        <f>IF($W208="","",TRIM(INDEX(connections!$B:$B,ROW())))</f>
        <v>Catacomb Kids</v>
      </c>
      <c r="Y208">
        <f t="shared" si="196"/>
        <v>801</v>
      </c>
      <c r="Z208">
        <f t="shared" si="197"/>
        <v>120</v>
      </c>
      <c r="AA208" t="str">
        <f t="shared" si="198"/>
        <v>Yes</v>
      </c>
      <c r="AB208" t="str">
        <f t="shared" si="199"/>
        <v/>
      </c>
      <c r="AC208" t="str">
        <f t="shared" si="200"/>
        <v/>
      </c>
      <c r="AD208">
        <f t="shared" si="201"/>
        <v>0</v>
      </c>
      <c r="AE208" t="str">
        <f t="shared" si="202"/>
        <v/>
      </c>
      <c r="AG208">
        <f t="shared" si="203"/>
        <v>3</v>
      </c>
      <c r="AH208" t="str">
        <f t="shared" si="204"/>
        <v/>
      </c>
      <c r="AI208" t="str">
        <f t="shared" si="205"/>
        <v/>
      </c>
      <c r="AJ208" t="str">
        <f t="shared" si="206"/>
        <v/>
      </c>
      <c r="AK208">
        <f t="shared" si="207"/>
        <v>3.0002080000000002</v>
      </c>
      <c r="AL208" t="str">
        <f>IF($A208="","",INDEX(games!$J:$J,ROW())&amp;"")</f>
        <v>https://store.steampowered.com/app/2605790/Deep_Rock_Galactic_Rogue_Core/</v>
      </c>
      <c r="AM208">
        <f>IF($A208="","",SUMPRODUCT($AO208:$BD208,'Map Analysis'!$AN$2^{0,1,2,3,4,5,6,7,8,9,10,11,12,13,14,15}))</f>
        <v>0</v>
      </c>
      <c r="AN208">
        <f t="shared" si="208"/>
        <v>2.0800000000000001E-5</v>
      </c>
      <c r="AO208">
        <f t="shared" si="209"/>
        <v>0</v>
      </c>
      <c r="AP208">
        <f t="shared" si="210"/>
        <v>0</v>
      </c>
      <c r="AQ208">
        <f t="shared" si="211"/>
        <v>0</v>
      </c>
      <c r="AR208">
        <f t="shared" si="212"/>
        <v>0</v>
      </c>
      <c r="AS208">
        <f t="shared" si="213"/>
        <v>0</v>
      </c>
      <c r="AT208">
        <f t="shared" si="214"/>
        <v>0</v>
      </c>
      <c r="AU208">
        <f t="shared" si="215"/>
        <v>0</v>
      </c>
      <c r="AV208">
        <f t="shared" si="216"/>
        <v>0</v>
      </c>
      <c r="AW208">
        <f t="shared" si="217"/>
        <v>0</v>
      </c>
      <c r="AX208">
        <f t="shared" si="218"/>
        <v>0</v>
      </c>
      <c r="AY208">
        <f t="shared" si="219"/>
        <v>0</v>
      </c>
      <c r="AZ208">
        <f t="shared" si="220"/>
        <v>0</v>
      </c>
      <c r="BA208">
        <f t="shared" si="221"/>
        <v>0</v>
      </c>
      <c r="BB208">
        <f t="shared" si="222"/>
        <v>0</v>
      </c>
      <c r="BC208">
        <f t="shared" si="223"/>
        <v>0</v>
      </c>
      <c r="BD208">
        <f t="shared" si="224"/>
        <v>0</v>
      </c>
      <c r="BF208">
        <f t="shared" si="225"/>
        <v>1</v>
      </c>
      <c r="BG208">
        <f t="shared" si="226"/>
        <v>0</v>
      </c>
      <c r="BH208">
        <f t="shared" si="227"/>
        <v>0</v>
      </c>
      <c r="BI208">
        <f t="shared" si="228"/>
        <v>0</v>
      </c>
      <c r="BJ208">
        <f t="shared" si="229"/>
        <v>0</v>
      </c>
      <c r="BK208">
        <f t="shared" si="230"/>
        <v>0</v>
      </c>
      <c r="BL208">
        <f t="shared" si="231"/>
        <v>0</v>
      </c>
      <c r="BM208">
        <f t="shared" si="232"/>
        <v>0</v>
      </c>
      <c r="BN208">
        <f t="shared" si="233"/>
        <v>0</v>
      </c>
      <c r="BO208">
        <f t="shared" si="234"/>
        <v>0</v>
      </c>
      <c r="BP208">
        <f t="shared" si="235"/>
        <v>0</v>
      </c>
      <c r="BQ208">
        <f t="shared" si="236"/>
        <v>0</v>
      </c>
      <c r="BR208">
        <f t="shared" si="237"/>
        <v>0</v>
      </c>
      <c r="BS208">
        <f t="shared" si="238"/>
        <v>0</v>
      </c>
      <c r="BT208">
        <f t="shared" si="239"/>
        <v>0</v>
      </c>
    </row>
    <row r="209" spans="1:72" x14ac:dyDescent="0.25">
      <c r="A209" t="str">
        <f>IF(TRIM(INDEX(games!$A:$A,ROW()))="","",TRIM(INDEX(games!$A:$A,ROW())))</f>
        <v>Deep Rock Galactic: Survivor</v>
      </c>
      <c r="B209">
        <f>IF(OR($A209="",INDEX(games!$B:$B,ROW())=""),"",INDEX(games!$B:$B,ROW()))</f>
        <v>2024</v>
      </c>
      <c r="C209" t="str">
        <f>IF(OR($A209="",INDEX(games!$C:$C,ROW())=""),"",INDEX(games!$C:$C,ROW()))</f>
        <v>Action</v>
      </c>
      <c r="D209">
        <f t="shared" si="180"/>
        <v>5</v>
      </c>
      <c r="E209">
        <f t="shared" si="181"/>
        <v>1</v>
      </c>
      <c r="F209">
        <f t="shared" si="182"/>
        <v>5</v>
      </c>
      <c r="G209">
        <f t="shared" si="183"/>
        <v>2024</v>
      </c>
      <c r="H209">
        <f t="shared" si="184"/>
        <v>1.115</v>
      </c>
      <c r="I209" t="e">
        <f t="shared" si="185"/>
        <v>#N/A</v>
      </c>
      <c r="J209" t="e">
        <f t="shared" si="186"/>
        <v>#N/A</v>
      </c>
      <c r="K209" t="e">
        <f t="shared" si="187"/>
        <v>#N/A</v>
      </c>
      <c r="L209" t="e">
        <f t="shared" si="188"/>
        <v>#N/A</v>
      </c>
      <c r="M209" t="e">
        <f t="shared" si="189"/>
        <v>#N/A</v>
      </c>
      <c r="N209" t="e">
        <f t="shared" si="190"/>
        <v>#N/A</v>
      </c>
      <c r="O209">
        <f t="shared" si="191"/>
        <v>5.0002089999999999</v>
      </c>
      <c r="P209" t="str">
        <f>IF(OR($A209="",INDEX(games!$H:$H,ROW())=""),"",INDEX(games!$H:$H,ROW()))</f>
        <v>Yes</v>
      </c>
      <c r="Q209">
        <f t="shared" si="192"/>
        <v>5.0002089999999999</v>
      </c>
      <c r="T209">
        <f t="shared" si="193"/>
        <v>2023</v>
      </c>
      <c r="U209">
        <f t="shared" si="194"/>
        <v>2025</v>
      </c>
      <c r="V209">
        <f t="shared" si="195"/>
        <v>2</v>
      </c>
      <c r="W209" t="str">
        <f>IF(TRIM(INDEX(connections!$A:$A,ROW()))="","",TRIM(INDEX(connections!$A:$A,ROW())))</f>
        <v>Balatro</v>
      </c>
      <c r="X209" t="str">
        <f>IF($W209="","",TRIM(INDEX(connections!$B:$B,ROW())))</f>
        <v>Cats &amp; Dice</v>
      </c>
      <c r="Y209">
        <f t="shared" si="196"/>
        <v>56</v>
      </c>
      <c r="Z209">
        <f t="shared" si="197"/>
        <v>121</v>
      </c>
      <c r="AA209" t="str">
        <f t="shared" si="198"/>
        <v>Yes</v>
      </c>
      <c r="AB209" t="str">
        <f t="shared" si="199"/>
        <v>Yes</v>
      </c>
      <c r="AC209">
        <f t="shared" si="200"/>
        <v>1</v>
      </c>
      <c r="AD209">
        <f t="shared" si="201"/>
        <v>0</v>
      </c>
      <c r="AE209" t="str">
        <f t="shared" si="202"/>
        <v/>
      </c>
      <c r="AG209">
        <f t="shared" si="203"/>
        <v>2</v>
      </c>
      <c r="AH209" t="str">
        <f t="shared" si="204"/>
        <v>Yes</v>
      </c>
      <c r="AI209">
        <f t="shared" si="205"/>
        <v>2</v>
      </c>
      <c r="AJ209">
        <f t="shared" si="206"/>
        <v>2.0002089999999999</v>
      </c>
      <c r="AK209" t="str">
        <f t="shared" si="207"/>
        <v/>
      </c>
      <c r="AL209" t="str">
        <f>IF($A209="","",INDEX(games!$J:$J,ROW())&amp;"")</f>
        <v>https://store.steampowered.com/app/2321470/Deep_Rock_Galactic_Survivor/</v>
      </c>
      <c r="AM209">
        <f>IF($A209="","",SUMPRODUCT($AO209:$BD209,'Map Analysis'!$AN$2^{0,1,2,3,4,5,6,7,8,9,10,11,12,13,14,15}))</f>
        <v>5</v>
      </c>
      <c r="AN209">
        <f t="shared" si="208"/>
        <v>5.0000209</v>
      </c>
      <c r="AO209">
        <f t="shared" si="209"/>
        <v>4</v>
      </c>
      <c r="AP209">
        <f t="shared" si="210"/>
        <v>2</v>
      </c>
      <c r="AQ209">
        <f t="shared" si="211"/>
        <v>0</v>
      </c>
      <c r="AR209">
        <f t="shared" si="212"/>
        <v>0</v>
      </c>
      <c r="AS209">
        <f t="shared" si="213"/>
        <v>0</v>
      </c>
      <c r="AT209">
        <f t="shared" si="214"/>
        <v>0</v>
      </c>
      <c r="AU209">
        <f t="shared" si="215"/>
        <v>0</v>
      </c>
      <c r="AV209">
        <f t="shared" si="216"/>
        <v>0</v>
      </c>
      <c r="AW209">
        <f t="shared" si="217"/>
        <v>0</v>
      </c>
      <c r="AX209">
        <f t="shared" si="218"/>
        <v>0</v>
      </c>
      <c r="AY209">
        <f t="shared" si="219"/>
        <v>0</v>
      </c>
      <c r="AZ209">
        <f t="shared" si="220"/>
        <v>0</v>
      </c>
      <c r="BA209">
        <f t="shared" si="221"/>
        <v>0</v>
      </c>
      <c r="BB209">
        <f t="shared" si="222"/>
        <v>0</v>
      </c>
      <c r="BC209">
        <f t="shared" si="223"/>
        <v>0</v>
      </c>
      <c r="BD209">
        <f t="shared" si="224"/>
        <v>0</v>
      </c>
      <c r="BF209">
        <f t="shared" si="225"/>
        <v>0</v>
      </c>
      <c r="BG209">
        <f t="shared" si="226"/>
        <v>0</v>
      </c>
      <c r="BH209">
        <f t="shared" si="227"/>
        <v>0</v>
      </c>
      <c r="BI209">
        <f t="shared" si="228"/>
        <v>0</v>
      </c>
      <c r="BJ209">
        <f t="shared" si="229"/>
        <v>0</v>
      </c>
      <c r="BK209">
        <f t="shared" si="230"/>
        <v>0</v>
      </c>
      <c r="BL209">
        <f t="shared" si="231"/>
        <v>0</v>
      </c>
      <c r="BM209">
        <f t="shared" si="232"/>
        <v>0</v>
      </c>
      <c r="BN209">
        <f t="shared" si="233"/>
        <v>0</v>
      </c>
      <c r="BO209">
        <f t="shared" si="234"/>
        <v>0</v>
      </c>
      <c r="BP209">
        <f t="shared" si="235"/>
        <v>0</v>
      </c>
      <c r="BQ209">
        <f t="shared" si="236"/>
        <v>0</v>
      </c>
      <c r="BR209">
        <f t="shared" si="237"/>
        <v>0</v>
      </c>
      <c r="BS209">
        <f t="shared" si="238"/>
        <v>0</v>
      </c>
      <c r="BT209">
        <f t="shared" si="239"/>
        <v>0</v>
      </c>
    </row>
    <row r="210" spans="1:72" x14ac:dyDescent="0.25">
      <c r="A210" t="str">
        <f>IF(TRIM(INDEX(games!$A:$A,ROW()))="","",TRIM(INDEX(games!$A:$A,ROW())))</f>
        <v>Deep Sky Derelicts</v>
      </c>
      <c r="B210">
        <f>IF(OR($A210="",INDEX(games!$B:$B,ROW())=""),"",INDEX(games!$B:$B,ROW()))</f>
        <v>2018</v>
      </c>
      <c r="C210" t="str">
        <f>IF(OR($A210="",INDEX(games!$C:$C,ROW())=""),"",INDEX(games!$C:$C,ROW()))</f>
        <v>Deckbuilder</v>
      </c>
      <c r="D210">
        <f t="shared" si="180"/>
        <v>3</v>
      </c>
      <c r="E210">
        <f t="shared" si="181"/>
        <v>3</v>
      </c>
      <c r="F210">
        <f t="shared" si="182"/>
        <v>6</v>
      </c>
      <c r="G210" t="e">
        <f t="shared" si="183"/>
        <v>#N/A</v>
      </c>
      <c r="H210" t="e">
        <f t="shared" si="184"/>
        <v>#N/A</v>
      </c>
      <c r="I210" t="e">
        <f t="shared" si="185"/>
        <v>#N/A</v>
      </c>
      <c r="J210" t="e">
        <f t="shared" si="186"/>
        <v>#N/A</v>
      </c>
      <c r="K210">
        <f t="shared" si="187"/>
        <v>2018</v>
      </c>
      <c r="L210">
        <f t="shared" si="188"/>
        <v>3.1379999999999999</v>
      </c>
      <c r="M210" t="e">
        <f t="shared" si="189"/>
        <v>#N/A</v>
      </c>
      <c r="N210" t="e">
        <f t="shared" si="190"/>
        <v>#N/A</v>
      </c>
      <c r="O210">
        <f t="shared" si="191"/>
        <v>3.00021</v>
      </c>
      <c r="P210" t="str">
        <f>IF(OR($A210="",INDEX(games!$H:$H,ROW())=""),"",INDEX(games!$H:$H,ROW()))</f>
        <v/>
      </c>
      <c r="Q210" t="str">
        <f t="shared" si="192"/>
        <v/>
      </c>
      <c r="T210">
        <f t="shared" si="193"/>
        <v>2018</v>
      </c>
      <c r="U210">
        <f t="shared" si="194"/>
        <v>2025</v>
      </c>
      <c r="V210">
        <f t="shared" si="195"/>
        <v>7</v>
      </c>
      <c r="W210" t="str">
        <f>IF(TRIM(INDEX(connections!$A:$A,ROW()))="","",TRIM(INDEX(connections!$A:$A,ROW())))</f>
        <v>Slice &amp; Dice</v>
      </c>
      <c r="X210" t="str">
        <f>IF($W210="","",TRIM(INDEX(connections!$B:$B,ROW())))</f>
        <v>Cats &amp; Dice</v>
      </c>
      <c r="Y210">
        <f t="shared" si="196"/>
        <v>775</v>
      </c>
      <c r="Z210">
        <f t="shared" si="197"/>
        <v>121</v>
      </c>
      <c r="AA210" t="str">
        <f t="shared" si="198"/>
        <v>Yes</v>
      </c>
      <c r="AB210" t="str">
        <f t="shared" si="199"/>
        <v>Yes</v>
      </c>
      <c r="AC210">
        <f t="shared" si="200"/>
        <v>1</v>
      </c>
      <c r="AD210">
        <f t="shared" si="201"/>
        <v>1</v>
      </c>
      <c r="AE210" t="str">
        <f t="shared" si="202"/>
        <v/>
      </c>
      <c r="AG210">
        <f t="shared" si="203"/>
        <v>3</v>
      </c>
      <c r="AH210" t="str">
        <f t="shared" si="204"/>
        <v/>
      </c>
      <c r="AI210" t="str">
        <f t="shared" si="205"/>
        <v/>
      </c>
      <c r="AJ210" t="str">
        <f t="shared" si="206"/>
        <v/>
      </c>
      <c r="AK210">
        <f t="shared" si="207"/>
        <v>3.00021</v>
      </c>
      <c r="AL210" t="str">
        <f>IF($A210="","",INDEX(games!$J:$J,ROW())&amp;"")</f>
        <v/>
      </c>
      <c r="AM210">
        <f>IF($A210="","",SUMPRODUCT($AO210:$BD210,'Map Analysis'!$AN$2^{0,1,2,3,4,5,6,7,8,9,10,11,12,13,14,15}))</f>
        <v>1.5</v>
      </c>
      <c r="AN210">
        <f t="shared" si="208"/>
        <v>1.500021</v>
      </c>
      <c r="AO210">
        <f t="shared" si="209"/>
        <v>1</v>
      </c>
      <c r="AP210">
        <f t="shared" si="210"/>
        <v>1</v>
      </c>
      <c r="AQ210">
        <f t="shared" si="211"/>
        <v>0</v>
      </c>
      <c r="AR210">
        <f t="shared" si="212"/>
        <v>0</v>
      </c>
      <c r="AS210">
        <f t="shared" si="213"/>
        <v>0</v>
      </c>
      <c r="AT210">
        <f t="shared" si="214"/>
        <v>0</v>
      </c>
      <c r="AU210">
        <f t="shared" si="215"/>
        <v>0</v>
      </c>
      <c r="AV210">
        <f t="shared" si="216"/>
        <v>0</v>
      </c>
      <c r="AW210">
        <f t="shared" si="217"/>
        <v>0</v>
      </c>
      <c r="AX210">
        <f t="shared" si="218"/>
        <v>0</v>
      </c>
      <c r="AY210">
        <f t="shared" si="219"/>
        <v>0</v>
      </c>
      <c r="AZ210">
        <f t="shared" si="220"/>
        <v>0</v>
      </c>
      <c r="BA210">
        <f t="shared" si="221"/>
        <v>0</v>
      </c>
      <c r="BB210">
        <f t="shared" si="222"/>
        <v>0</v>
      </c>
      <c r="BC210">
        <f t="shared" si="223"/>
        <v>0</v>
      </c>
      <c r="BD210">
        <f t="shared" si="224"/>
        <v>0</v>
      </c>
      <c r="BF210">
        <f t="shared" si="225"/>
        <v>0</v>
      </c>
      <c r="BG210">
        <f t="shared" si="226"/>
        <v>0</v>
      </c>
      <c r="BH210">
        <f t="shared" si="227"/>
        <v>0</v>
      </c>
      <c r="BI210">
        <f t="shared" si="228"/>
        <v>0</v>
      </c>
      <c r="BJ210">
        <f t="shared" si="229"/>
        <v>0</v>
      </c>
      <c r="BK210">
        <f t="shared" si="230"/>
        <v>0</v>
      </c>
      <c r="BL210">
        <f t="shared" si="231"/>
        <v>0</v>
      </c>
      <c r="BM210">
        <f t="shared" si="232"/>
        <v>0</v>
      </c>
      <c r="BN210">
        <f t="shared" si="233"/>
        <v>0</v>
      </c>
      <c r="BO210">
        <f t="shared" si="234"/>
        <v>0</v>
      </c>
      <c r="BP210">
        <f t="shared" si="235"/>
        <v>0</v>
      </c>
      <c r="BQ210">
        <f t="shared" si="236"/>
        <v>0</v>
      </c>
      <c r="BR210">
        <f t="shared" si="237"/>
        <v>0</v>
      </c>
      <c r="BS210">
        <f t="shared" si="238"/>
        <v>0</v>
      </c>
      <c r="BT210">
        <f t="shared" si="239"/>
        <v>0</v>
      </c>
    </row>
    <row r="211" spans="1:72" x14ac:dyDescent="0.25">
      <c r="A211" t="str">
        <f>IF(TRIM(INDEX(games!$A:$A,ROW()))="","",TRIM(INDEX(games!$A:$A,ROW())))</f>
        <v>Deepest Chamber: Resurrection</v>
      </c>
      <c r="B211">
        <f>IF(OR($A211="",INDEX(games!$B:$B,ROW())=""),"",INDEX(games!$B:$B,ROW()))</f>
        <v>2021</v>
      </c>
      <c r="C211" t="str">
        <f>IF(OR($A211="",INDEX(games!$C:$C,ROW())=""),"",INDEX(games!$C:$C,ROW()))</f>
        <v>Deckbuilder</v>
      </c>
      <c r="D211">
        <f t="shared" si="180"/>
        <v>1</v>
      </c>
      <c r="E211">
        <f t="shared" si="181"/>
        <v>3</v>
      </c>
      <c r="F211">
        <f t="shared" si="182"/>
        <v>7</v>
      </c>
      <c r="G211" t="e">
        <f t="shared" si="183"/>
        <v>#N/A</v>
      </c>
      <c r="H211" t="e">
        <f t="shared" si="184"/>
        <v>#N/A</v>
      </c>
      <c r="I211" t="e">
        <f t="shared" si="185"/>
        <v>#N/A</v>
      </c>
      <c r="J211" t="e">
        <f t="shared" si="186"/>
        <v>#N/A</v>
      </c>
      <c r="K211">
        <f t="shared" si="187"/>
        <v>2021</v>
      </c>
      <c r="L211">
        <f t="shared" si="188"/>
        <v>3.161</v>
      </c>
      <c r="M211" t="e">
        <f t="shared" si="189"/>
        <v>#N/A</v>
      </c>
      <c r="N211" t="e">
        <f t="shared" si="190"/>
        <v>#N/A</v>
      </c>
      <c r="O211">
        <f t="shared" si="191"/>
        <v>1.000211</v>
      </c>
      <c r="P211" t="str">
        <f>IF(OR($A211="",INDEX(games!$H:$H,ROW())=""),"",INDEX(games!$H:$H,ROW()))</f>
        <v>Yes</v>
      </c>
      <c r="Q211">
        <f t="shared" si="192"/>
        <v>1.000211</v>
      </c>
      <c r="T211">
        <f t="shared" si="193"/>
        <v>1980</v>
      </c>
      <c r="U211">
        <f t="shared" si="194"/>
        <v>1991</v>
      </c>
      <c r="V211">
        <f t="shared" si="195"/>
        <v>11</v>
      </c>
      <c r="W211" t="str">
        <f>IF(TRIM(INDEX(connections!$A:$A,ROW()))="","",TRIM(INDEX(connections!$A:$A,ROW())))</f>
        <v>Rogue</v>
      </c>
      <c r="X211" t="str">
        <f>IF($W211="","",TRIM(INDEX(connections!$B:$B,ROW())))</f>
        <v>Cave Noire</v>
      </c>
      <c r="Y211">
        <f t="shared" si="196"/>
        <v>693</v>
      </c>
      <c r="Z211">
        <f t="shared" si="197"/>
        <v>122</v>
      </c>
      <c r="AA211" t="str">
        <f t="shared" si="198"/>
        <v>Yes</v>
      </c>
      <c r="AB211" t="str">
        <f t="shared" si="199"/>
        <v>Yes</v>
      </c>
      <c r="AC211">
        <f t="shared" si="200"/>
        <v>1</v>
      </c>
      <c r="AD211">
        <f t="shared" si="201"/>
        <v>0</v>
      </c>
      <c r="AE211" t="str">
        <f t="shared" si="202"/>
        <v/>
      </c>
      <c r="AG211">
        <f t="shared" si="203"/>
        <v>1</v>
      </c>
      <c r="AH211" t="str">
        <f t="shared" si="204"/>
        <v>Yes</v>
      </c>
      <c r="AI211">
        <f t="shared" si="205"/>
        <v>1</v>
      </c>
      <c r="AJ211">
        <f t="shared" si="206"/>
        <v>1.000211</v>
      </c>
      <c r="AK211" t="str">
        <f t="shared" si="207"/>
        <v/>
      </c>
      <c r="AL211" t="str">
        <f>IF($A211="","",INDEX(games!$J:$J,ROW())&amp;"")</f>
        <v>https://store.steampowered.com/app/1552080/Deepest_Chamber_Resurrection/</v>
      </c>
      <c r="AM211">
        <f>IF($A211="","",SUMPRODUCT($AO211:$BD211,'Map Analysis'!$AN$2^{0,1,2,3,4,5,6,7,8,9,10,11,12,13,14,15}))</f>
        <v>0</v>
      </c>
      <c r="AN211">
        <f t="shared" si="208"/>
        <v>2.1100000000000001E-5</v>
      </c>
      <c r="AO211">
        <f t="shared" si="209"/>
        <v>0</v>
      </c>
      <c r="AP211">
        <f t="shared" si="210"/>
        <v>0</v>
      </c>
      <c r="AQ211">
        <f t="shared" si="211"/>
        <v>0</v>
      </c>
      <c r="AR211">
        <f t="shared" si="212"/>
        <v>0</v>
      </c>
      <c r="AS211">
        <f t="shared" si="213"/>
        <v>0</v>
      </c>
      <c r="AT211">
        <f t="shared" si="214"/>
        <v>0</v>
      </c>
      <c r="AU211">
        <f t="shared" si="215"/>
        <v>0</v>
      </c>
      <c r="AV211">
        <f t="shared" si="216"/>
        <v>0</v>
      </c>
      <c r="AW211">
        <f t="shared" si="217"/>
        <v>0</v>
      </c>
      <c r="AX211">
        <f t="shared" si="218"/>
        <v>0</v>
      </c>
      <c r="AY211">
        <f t="shared" si="219"/>
        <v>0</v>
      </c>
      <c r="AZ211">
        <f t="shared" si="220"/>
        <v>0</v>
      </c>
      <c r="BA211">
        <f t="shared" si="221"/>
        <v>0</v>
      </c>
      <c r="BB211">
        <f t="shared" si="222"/>
        <v>0</v>
      </c>
      <c r="BC211">
        <f t="shared" si="223"/>
        <v>0</v>
      </c>
      <c r="BD211">
        <f t="shared" si="224"/>
        <v>0</v>
      </c>
      <c r="BF211">
        <f t="shared" si="225"/>
        <v>0</v>
      </c>
      <c r="BG211">
        <f t="shared" si="226"/>
        <v>0</v>
      </c>
      <c r="BH211">
        <f t="shared" si="227"/>
        <v>0</v>
      </c>
      <c r="BI211">
        <f t="shared" si="228"/>
        <v>0</v>
      </c>
      <c r="BJ211">
        <f t="shared" si="229"/>
        <v>0</v>
      </c>
      <c r="BK211">
        <f t="shared" si="230"/>
        <v>0</v>
      </c>
      <c r="BL211">
        <f t="shared" si="231"/>
        <v>0</v>
      </c>
      <c r="BM211">
        <f t="shared" si="232"/>
        <v>0</v>
      </c>
      <c r="BN211">
        <f t="shared" si="233"/>
        <v>0</v>
      </c>
      <c r="BO211">
        <f t="shared" si="234"/>
        <v>0</v>
      </c>
      <c r="BP211">
        <f t="shared" si="235"/>
        <v>0</v>
      </c>
      <c r="BQ211">
        <f t="shared" si="236"/>
        <v>0</v>
      </c>
      <c r="BR211">
        <f t="shared" si="237"/>
        <v>0</v>
      </c>
      <c r="BS211">
        <f t="shared" si="238"/>
        <v>0</v>
      </c>
      <c r="BT211">
        <f t="shared" si="239"/>
        <v>0</v>
      </c>
    </row>
    <row r="212" spans="1:72" x14ac:dyDescent="0.25">
      <c r="A212" t="str">
        <f>IF(TRIM(INDEX(games!$A:$A,ROW()))="","",TRIM(INDEX(games!$A:$A,ROW())))</f>
        <v>Delver</v>
      </c>
      <c r="B212">
        <f>IF(OR($A212="",INDEX(games!$B:$B,ROW())=""),"",INDEX(games!$B:$B,ROW()))</f>
        <v>2012</v>
      </c>
      <c r="C212" t="str">
        <f>IF(OR($A212="",INDEX(games!$C:$C,ROW())=""),"",INDEX(games!$C:$C,ROW()))</f>
        <v>Action</v>
      </c>
      <c r="D212">
        <f t="shared" si="180"/>
        <v>4</v>
      </c>
      <c r="E212">
        <f t="shared" si="181"/>
        <v>1</v>
      </c>
      <c r="F212">
        <f t="shared" si="182"/>
        <v>8</v>
      </c>
      <c r="G212">
        <f t="shared" si="183"/>
        <v>2012</v>
      </c>
      <c r="H212">
        <f t="shared" si="184"/>
        <v>1.1839999999999999</v>
      </c>
      <c r="I212" t="e">
        <f t="shared" si="185"/>
        <v>#N/A</v>
      </c>
      <c r="J212" t="e">
        <f t="shared" si="186"/>
        <v>#N/A</v>
      </c>
      <c r="K212" t="e">
        <f t="shared" si="187"/>
        <v>#N/A</v>
      </c>
      <c r="L212" t="e">
        <f t="shared" si="188"/>
        <v>#N/A</v>
      </c>
      <c r="M212" t="e">
        <f t="shared" si="189"/>
        <v>#N/A</v>
      </c>
      <c r="N212" t="e">
        <f t="shared" si="190"/>
        <v>#N/A</v>
      </c>
      <c r="O212">
        <f t="shared" si="191"/>
        <v>4.0002120000000003</v>
      </c>
      <c r="P212" t="str">
        <f>IF(OR($A212="",INDEX(games!$H:$H,ROW())=""),"",INDEX(games!$H:$H,ROW()))</f>
        <v/>
      </c>
      <c r="Q212" t="str">
        <f t="shared" si="192"/>
        <v/>
      </c>
      <c r="T212">
        <f t="shared" si="193"/>
        <v>2008</v>
      </c>
      <c r="U212">
        <f t="shared" si="194"/>
        <v>2017</v>
      </c>
      <c r="V212">
        <f t="shared" si="195"/>
        <v>9</v>
      </c>
      <c r="W212" t="str">
        <f>IF(TRIM(INDEX(connections!$A:$A,ROW()))="","",TRIM(INDEX(connections!$A:$A,ROW())))</f>
        <v>Spelunky Classic</v>
      </c>
      <c r="X212" t="str">
        <f>IF($W212="","",TRIM(INDEX(connections!$B:$B,ROW())))</f>
        <v>Caveblazers</v>
      </c>
      <c r="Y212">
        <f t="shared" si="196"/>
        <v>801</v>
      </c>
      <c r="Z212">
        <f t="shared" si="197"/>
        <v>123</v>
      </c>
      <c r="AA212" t="str">
        <f t="shared" si="198"/>
        <v>Yes</v>
      </c>
      <c r="AB212" t="str">
        <f t="shared" si="199"/>
        <v>Yes</v>
      </c>
      <c r="AC212">
        <f t="shared" si="200"/>
        <v>1</v>
      </c>
      <c r="AD212">
        <f t="shared" si="201"/>
        <v>0</v>
      </c>
      <c r="AE212" t="str">
        <f t="shared" si="202"/>
        <v/>
      </c>
      <c r="AG212">
        <f t="shared" si="203"/>
        <v>3</v>
      </c>
      <c r="AH212" t="str">
        <f t="shared" si="204"/>
        <v/>
      </c>
      <c r="AI212" t="str">
        <f t="shared" si="205"/>
        <v/>
      </c>
      <c r="AJ212" t="str">
        <f t="shared" si="206"/>
        <v/>
      </c>
      <c r="AK212">
        <f t="shared" si="207"/>
        <v>3.0002119999999999</v>
      </c>
      <c r="AL212" t="str">
        <f>IF($A212="","",INDEX(games!$J:$J,ROW())&amp;"")</f>
        <v/>
      </c>
      <c r="AM212">
        <f>IF($A212="","",SUMPRODUCT($AO212:$BD212,'Map Analysis'!$AN$2^{0,1,2,3,4,5,6,7,8,9,10,11,12,13,14,15}))</f>
        <v>1</v>
      </c>
      <c r="AN212">
        <f t="shared" si="208"/>
        <v>1.0000211999999999</v>
      </c>
      <c r="AO212">
        <f t="shared" si="209"/>
        <v>1</v>
      </c>
      <c r="AP212">
        <f t="shared" si="210"/>
        <v>0</v>
      </c>
      <c r="AQ212">
        <f t="shared" si="211"/>
        <v>0</v>
      </c>
      <c r="AR212">
        <f t="shared" si="212"/>
        <v>0</v>
      </c>
      <c r="AS212">
        <f t="shared" si="213"/>
        <v>0</v>
      </c>
      <c r="AT212">
        <f t="shared" si="214"/>
        <v>0</v>
      </c>
      <c r="AU212">
        <f t="shared" si="215"/>
        <v>0</v>
      </c>
      <c r="AV212">
        <f t="shared" si="216"/>
        <v>0</v>
      </c>
      <c r="AW212">
        <f t="shared" si="217"/>
        <v>0</v>
      </c>
      <c r="AX212">
        <f t="shared" si="218"/>
        <v>0</v>
      </c>
      <c r="AY212">
        <f t="shared" si="219"/>
        <v>0</v>
      </c>
      <c r="AZ212">
        <f t="shared" si="220"/>
        <v>0</v>
      </c>
      <c r="BA212">
        <f t="shared" si="221"/>
        <v>0</v>
      </c>
      <c r="BB212">
        <f t="shared" si="222"/>
        <v>0</v>
      </c>
      <c r="BC212">
        <f t="shared" si="223"/>
        <v>0</v>
      </c>
      <c r="BD212">
        <f t="shared" si="224"/>
        <v>0</v>
      </c>
      <c r="BF212">
        <f t="shared" si="225"/>
        <v>1</v>
      </c>
      <c r="BG212">
        <f t="shared" si="226"/>
        <v>2</v>
      </c>
      <c r="BH212">
        <f t="shared" si="227"/>
        <v>0</v>
      </c>
      <c r="BI212">
        <f t="shared" si="228"/>
        <v>0</v>
      </c>
      <c r="BJ212">
        <f t="shared" si="229"/>
        <v>0</v>
      </c>
      <c r="BK212">
        <f t="shared" si="230"/>
        <v>0</v>
      </c>
      <c r="BL212">
        <f t="shared" si="231"/>
        <v>0</v>
      </c>
      <c r="BM212">
        <f t="shared" si="232"/>
        <v>0</v>
      </c>
      <c r="BN212">
        <f t="shared" si="233"/>
        <v>0</v>
      </c>
      <c r="BO212">
        <f t="shared" si="234"/>
        <v>0</v>
      </c>
      <c r="BP212">
        <f t="shared" si="235"/>
        <v>0</v>
      </c>
      <c r="BQ212">
        <f t="shared" si="236"/>
        <v>0</v>
      </c>
      <c r="BR212">
        <f t="shared" si="237"/>
        <v>0</v>
      </c>
      <c r="BS212">
        <f t="shared" si="238"/>
        <v>0</v>
      </c>
      <c r="BT212">
        <f t="shared" si="239"/>
        <v>0</v>
      </c>
    </row>
    <row r="213" spans="1:72" x14ac:dyDescent="0.25">
      <c r="A213" t="str">
        <f>IF(TRIM(INDEX(games!$A:$A,ROW()))="","",TRIM(INDEX(games!$A:$A,ROW())))</f>
        <v>Demon Lord: Just a Block</v>
      </c>
      <c r="B213">
        <f>IF(OR($A213="",INDEX(games!$B:$B,ROW())=""),"",INDEX(games!$B:$B,ROW()))</f>
        <v>2026</v>
      </c>
      <c r="C213" t="str">
        <f>IF(OR($A213="",INDEX(games!$C:$C,ROW())=""),"",INDEX(games!$C:$C,ROW()))</f>
        <v>Traditional</v>
      </c>
      <c r="D213">
        <f t="shared" si="180"/>
        <v>2</v>
      </c>
      <c r="E213">
        <f t="shared" si="181"/>
        <v>4</v>
      </c>
      <c r="F213">
        <f t="shared" si="182"/>
        <v>9</v>
      </c>
      <c r="G213" t="e">
        <f t="shared" si="183"/>
        <v>#N/A</v>
      </c>
      <c r="H213" t="e">
        <f t="shared" si="184"/>
        <v>#N/A</v>
      </c>
      <c r="I213" t="e">
        <f t="shared" si="185"/>
        <v>#N/A</v>
      </c>
      <c r="J213" t="e">
        <f t="shared" si="186"/>
        <v>#N/A</v>
      </c>
      <c r="K213" t="e">
        <f t="shared" si="187"/>
        <v>#N/A</v>
      </c>
      <c r="L213" t="e">
        <f t="shared" si="188"/>
        <v>#N/A</v>
      </c>
      <c r="M213">
        <f t="shared" si="189"/>
        <v>2026</v>
      </c>
      <c r="N213">
        <f t="shared" si="190"/>
        <v>4.2069999999999999</v>
      </c>
      <c r="O213">
        <f t="shared" si="191"/>
        <v>2.000213</v>
      </c>
      <c r="P213" t="str">
        <f>IF(OR($A213="",INDEX(games!$H:$H,ROW())=""),"",INDEX(games!$H:$H,ROW()))</f>
        <v>Yes</v>
      </c>
      <c r="Q213">
        <f t="shared" si="192"/>
        <v>2.000213</v>
      </c>
      <c r="T213">
        <f t="shared" si="193"/>
        <v>1994</v>
      </c>
      <c r="U213">
        <f t="shared" si="194"/>
        <v>2010</v>
      </c>
      <c r="V213">
        <f t="shared" si="195"/>
        <v>16</v>
      </c>
      <c r="W213" t="str">
        <f>IF(TRIM(INDEX(connections!$A:$A,ROW()))="","",TRIM(INDEX(connections!$A:$A,ROW())))</f>
        <v>Ancient Domains of Mystery</v>
      </c>
      <c r="X213" t="str">
        <f>IF($W213="","",TRIM(INDEX(connections!$B:$B,ROW())))</f>
        <v>Caves of Qud</v>
      </c>
      <c r="Y213">
        <f t="shared" si="196"/>
        <v>25</v>
      </c>
      <c r="Z213">
        <f t="shared" si="197"/>
        <v>124</v>
      </c>
      <c r="AA213" t="str">
        <f t="shared" si="198"/>
        <v>Yes</v>
      </c>
      <c r="AB213" t="str">
        <f t="shared" si="199"/>
        <v>Yes</v>
      </c>
      <c r="AC213">
        <f t="shared" si="200"/>
        <v>1</v>
      </c>
      <c r="AD213">
        <f t="shared" si="201"/>
        <v>0</v>
      </c>
      <c r="AE213" t="str">
        <f t="shared" si="202"/>
        <v/>
      </c>
      <c r="AG213">
        <f t="shared" si="203"/>
        <v>2</v>
      </c>
      <c r="AH213" t="str">
        <f t="shared" si="204"/>
        <v>Yes</v>
      </c>
      <c r="AI213">
        <f t="shared" si="205"/>
        <v>2</v>
      </c>
      <c r="AJ213">
        <f t="shared" si="206"/>
        <v>2.000213</v>
      </c>
      <c r="AK213" t="str">
        <f t="shared" si="207"/>
        <v/>
      </c>
      <c r="AL213" t="str">
        <f>IF($A213="","",INDEX(games!$J:$J,ROW())&amp;"")</f>
        <v>https://store.steampowered.com/app/3720420/Demon_Lord_Just_a_Block/</v>
      </c>
      <c r="AM213">
        <f>IF($A213="","",SUMPRODUCT($AO213:$BD213,'Map Analysis'!$AN$2^{0,1,2,3,4,5,6,7,8,9,10,11,12,13,14,15}))</f>
        <v>0</v>
      </c>
      <c r="AN213">
        <f t="shared" si="208"/>
        <v>2.1299999999999999E-5</v>
      </c>
      <c r="AO213">
        <f t="shared" si="209"/>
        <v>0</v>
      </c>
      <c r="AP213">
        <f t="shared" si="210"/>
        <v>0</v>
      </c>
      <c r="AQ213">
        <f t="shared" si="211"/>
        <v>0</v>
      </c>
      <c r="AR213">
        <f t="shared" si="212"/>
        <v>0</v>
      </c>
      <c r="AS213">
        <f t="shared" si="213"/>
        <v>0</v>
      </c>
      <c r="AT213">
        <f t="shared" si="214"/>
        <v>0</v>
      </c>
      <c r="AU213">
        <f t="shared" si="215"/>
        <v>0</v>
      </c>
      <c r="AV213">
        <f t="shared" si="216"/>
        <v>0</v>
      </c>
      <c r="AW213">
        <f t="shared" si="217"/>
        <v>0</v>
      </c>
      <c r="AX213">
        <f t="shared" si="218"/>
        <v>0</v>
      </c>
      <c r="AY213">
        <f t="shared" si="219"/>
        <v>0</v>
      </c>
      <c r="AZ213">
        <f t="shared" si="220"/>
        <v>0</v>
      </c>
      <c r="BA213">
        <f t="shared" si="221"/>
        <v>0</v>
      </c>
      <c r="BB213">
        <f t="shared" si="222"/>
        <v>0</v>
      </c>
      <c r="BC213">
        <f t="shared" si="223"/>
        <v>0</v>
      </c>
      <c r="BD213">
        <f t="shared" si="224"/>
        <v>0</v>
      </c>
      <c r="BF213">
        <f t="shared" si="225"/>
        <v>3</v>
      </c>
      <c r="BG213">
        <f t="shared" si="226"/>
        <v>1</v>
      </c>
      <c r="BH213">
        <f t="shared" si="227"/>
        <v>0</v>
      </c>
      <c r="BI213">
        <f t="shared" si="228"/>
        <v>0</v>
      </c>
      <c r="BJ213">
        <f t="shared" si="229"/>
        <v>0</v>
      </c>
      <c r="BK213">
        <f t="shared" si="230"/>
        <v>0</v>
      </c>
      <c r="BL213">
        <f t="shared" si="231"/>
        <v>0</v>
      </c>
      <c r="BM213">
        <f t="shared" si="232"/>
        <v>0</v>
      </c>
      <c r="BN213">
        <f t="shared" si="233"/>
        <v>0</v>
      </c>
      <c r="BO213">
        <f t="shared" si="234"/>
        <v>0</v>
      </c>
      <c r="BP213">
        <f t="shared" si="235"/>
        <v>0</v>
      </c>
      <c r="BQ213">
        <f t="shared" si="236"/>
        <v>0</v>
      </c>
      <c r="BR213">
        <f t="shared" si="237"/>
        <v>0</v>
      </c>
      <c r="BS213">
        <f t="shared" si="238"/>
        <v>0</v>
      </c>
      <c r="BT213">
        <f t="shared" si="239"/>
        <v>0</v>
      </c>
    </row>
    <row r="214" spans="1:72" x14ac:dyDescent="0.25">
      <c r="A214" t="str">
        <f>IF(TRIM(INDEX(games!$A:$A,ROW()))="","",TRIM(INDEX(games!$A:$A,ROW())))</f>
        <v>DemonCrawl</v>
      </c>
      <c r="B214">
        <f>IF(OR($A214="",INDEX(games!$B:$B,ROW())=""),"",INDEX(games!$B:$B,ROW()))</f>
        <v>2019</v>
      </c>
      <c r="C214" t="str">
        <f>IF(OR($A214="",INDEX(games!$C:$C,ROW())=""),"",INDEX(games!$C:$C,ROW()))</f>
        <v>Strategy</v>
      </c>
      <c r="D214">
        <f t="shared" si="180"/>
        <v>1</v>
      </c>
      <c r="E214">
        <f t="shared" si="181"/>
        <v>2</v>
      </c>
      <c r="F214">
        <f t="shared" si="182"/>
        <v>10</v>
      </c>
      <c r="G214" t="e">
        <f t="shared" si="183"/>
        <v>#N/A</v>
      </c>
      <c r="H214" t="e">
        <f t="shared" si="184"/>
        <v>#N/A</v>
      </c>
      <c r="I214">
        <f t="shared" si="185"/>
        <v>2019</v>
      </c>
      <c r="J214">
        <f t="shared" si="186"/>
        <v>2.23</v>
      </c>
      <c r="K214" t="e">
        <f t="shared" si="187"/>
        <v>#N/A</v>
      </c>
      <c r="L214" t="e">
        <f t="shared" si="188"/>
        <v>#N/A</v>
      </c>
      <c r="M214" t="e">
        <f t="shared" si="189"/>
        <v>#N/A</v>
      </c>
      <c r="N214" t="e">
        <f t="shared" si="190"/>
        <v>#N/A</v>
      </c>
      <c r="O214">
        <f t="shared" si="191"/>
        <v>1.0002139999999999</v>
      </c>
      <c r="P214" t="str">
        <f>IF(OR($A214="",INDEX(games!$H:$H,ROW())=""),"",INDEX(games!$H:$H,ROW()))</f>
        <v/>
      </c>
      <c r="Q214" t="str">
        <f t="shared" si="192"/>
        <v/>
      </c>
      <c r="T214">
        <f t="shared" si="193"/>
        <v>2006</v>
      </c>
      <c r="U214">
        <f t="shared" si="194"/>
        <v>2010</v>
      </c>
      <c r="V214">
        <f t="shared" si="195"/>
        <v>4</v>
      </c>
      <c r="W214" t="str">
        <f>IF(TRIM(INDEX(connections!$A:$A,ROW()))="","",TRIM(INDEX(connections!$A:$A,ROW())))</f>
        <v>Dwarf Fortress</v>
      </c>
      <c r="X214" t="str">
        <f>IF($W214="","",TRIM(INDEX(connections!$B:$B,ROW())))</f>
        <v>Caves of Qud</v>
      </c>
      <c r="Y214">
        <f t="shared" si="196"/>
        <v>279</v>
      </c>
      <c r="Z214">
        <f t="shared" si="197"/>
        <v>124</v>
      </c>
      <c r="AA214" t="str">
        <f t="shared" si="198"/>
        <v>Yes</v>
      </c>
      <c r="AB214" t="str">
        <f t="shared" si="199"/>
        <v>Yes</v>
      </c>
      <c r="AC214">
        <f t="shared" si="200"/>
        <v>1</v>
      </c>
      <c r="AD214">
        <f t="shared" si="201"/>
        <v>1</v>
      </c>
      <c r="AE214" t="str">
        <f t="shared" si="202"/>
        <v/>
      </c>
      <c r="AG214">
        <f t="shared" si="203"/>
        <v>1</v>
      </c>
      <c r="AH214" t="str">
        <f t="shared" si="204"/>
        <v/>
      </c>
      <c r="AI214" t="str">
        <f t="shared" si="205"/>
        <v/>
      </c>
      <c r="AJ214" t="str">
        <f t="shared" si="206"/>
        <v/>
      </c>
      <c r="AK214">
        <f t="shared" si="207"/>
        <v>1.0002139999999999</v>
      </c>
      <c r="AL214" t="str">
        <f>IF($A214="","",INDEX(games!$J:$J,ROW())&amp;"")</f>
        <v/>
      </c>
      <c r="AM214">
        <f>IF($A214="","",SUMPRODUCT($AO214:$BD214,'Map Analysis'!$AN$2^{0,1,2,3,4,5,6,7,8,9,10,11,12,13,14,15}))</f>
        <v>1</v>
      </c>
      <c r="AN214">
        <f t="shared" si="208"/>
        <v>1.0000214000000001</v>
      </c>
      <c r="AO214">
        <f t="shared" si="209"/>
        <v>1</v>
      </c>
      <c r="AP214">
        <f t="shared" si="210"/>
        <v>0</v>
      </c>
      <c r="AQ214">
        <f t="shared" si="211"/>
        <v>0</v>
      </c>
      <c r="AR214">
        <f t="shared" si="212"/>
        <v>0</v>
      </c>
      <c r="AS214">
        <f t="shared" si="213"/>
        <v>0</v>
      </c>
      <c r="AT214">
        <f t="shared" si="214"/>
        <v>0</v>
      </c>
      <c r="AU214">
        <f t="shared" si="215"/>
        <v>0</v>
      </c>
      <c r="AV214">
        <f t="shared" si="216"/>
        <v>0</v>
      </c>
      <c r="AW214">
        <f t="shared" si="217"/>
        <v>0</v>
      </c>
      <c r="AX214">
        <f t="shared" si="218"/>
        <v>0</v>
      </c>
      <c r="AY214">
        <f t="shared" si="219"/>
        <v>0</v>
      </c>
      <c r="AZ214">
        <f t="shared" si="220"/>
        <v>0</v>
      </c>
      <c r="BA214">
        <f t="shared" si="221"/>
        <v>0</v>
      </c>
      <c r="BB214">
        <f t="shared" si="222"/>
        <v>0</v>
      </c>
      <c r="BC214">
        <f t="shared" si="223"/>
        <v>0</v>
      </c>
      <c r="BD214">
        <f t="shared" si="224"/>
        <v>0</v>
      </c>
      <c r="BF214">
        <f t="shared" si="225"/>
        <v>3</v>
      </c>
      <c r="BG214">
        <f t="shared" si="226"/>
        <v>1</v>
      </c>
      <c r="BH214">
        <f t="shared" si="227"/>
        <v>0</v>
      </c>
      <c r="BI214">
        <f t="shared" si="228"/>
        <v>0</v>
      </c>
      <c r="BJ214">
        <f t="shared" si="229"/>
        <v>0</v>
      </c>
      <c r="BK214">
        <f t="shared" si="230"/>
        <v>0</v>
      </c>
      <c r="BL214">
        <f t="shared" si="231"/>
        <v>0</v>
      </c>
      <c r="BM214">
        <f t="shared" si="232"/>
        <v>0</v>
      </c>
      <c r="BN214">
        <f t="shared" si="233"/>
        <v>0</v>
      </c>
      <c r="BO214">
        <f t="shared" si="234"/>
        <v>0</v>
      </c>
      <c r="BP214">
        <f t="shared" si="235"/>
        <v>0</v>
      </c>
      <c r="BQ214">
        <f t="shared" si="236"/>
        <v>0</v>
      </c>
      <c r="BR214">
        <f t="shared" si="237"/>
        <v>0</v>
      </c>
      <c r="BS214">
        <f t="shared" si="238"/>
        <v>0</v>
      </c>
      <c r="BT214">
        <f t="shared" si="239"/>
        <v>0</v>
      </c>
    </row>
    <row r="215" spans="1:72" x14ac:dyDescent="0.25">
      <c r="A215" t="str">
        <f>IF(TRIM(INDEX(games!$A:$A,ROW()))="","",TRIM(INDEX(games!$A:$A,ROW())))</f>
        <v>Demonic Mahjong</v>
      </c>
      <c r="B215">
        <f>IF(OR($A215="",INDEX(games!$B:$B,ROW())=""),"",INDEX(games!$B:$B,ROW()))</f>
        <v>2025</v>
      </c>
      <c r="C215" t="str">
        <f>IF(OR($A215="",INDEX(games!$C:$C,ROW())=""),"",INDEX(games!$C:$C,ROW()))</f>
        <v>Deckbuilder</v>
      </c>
      <c r="D215">
        <f t="shared" si="180"/>
        <v>1</v>
      </c>
      <c r="E215">
        <f t="shared" si="181"/>
        <v>3</v>
      </c>
      <c r="F215">
        <f t="shared" si="182"/>
        <v>11</v>
      </c>
      <c r="G215" t="e">
        <f t="shared" si="183"/>
        <v>#N/A</v>
      </c>
      <c r="H215" t="e">
        <f t="shared" si="184"/>
        <v>#N/A</v>
      </c>
      <c r="I215" t="e">
        <f t="shared" si="185"/>
        <v>#N/A</v>
      </c>
      <c r="J215" t="e">
        <f t="shared" si="186"/>
        <v>#N/A</v>
      </c>
      <c r="K215">
        <f t="shared" si="187"/>
        <v>2025</v>
      </c>
      <c r="L215">
        <f t="shared" si="188"/>
        <v>3.2530000000000001</v>
      </c>
      <c r="M215" t="e">
        <f t="shared" si="189"/>
        <v>#N/A</v>
      </c>
      <c r="N215" t="e">
        <f t="shared" si="190"/>
        <v>#N/A</v>
      </c>
      <c r="O215">
        <f t="shared" si="191"/>
        <v>1.0002150000000001</v>
      </c>
      <c r="P215" t="str">
        <f>IF(OR($A215="",INDEX(games!$H:$H,ROW())=""),"",INDEX(games!$H:$H,ROW()))</f>
        <v>Yes</v>
      </c>
      <c r="Q215">
        <f t="shared" si="192"/>
        <v>1.0002150000000001</v>
      </c>
      <c r="T215">
        <f t="shared" si="193"/>
        <v>1987</v>
      </c>
      <c r="U215">
        <f t="shared" si="194"/>
        <v>2010</v>
      </c>
      <c r="V215">
        <f t="shared" si="195"/>
        <v>23</v>
      </c>
      <c r="W215" t="str">
        <f>IF(TRIM(INDEX(connections!$A:$A,ROW()))="","",TRIM(INDEX(connections!$A:$A,ROW())))</f>
        <v>Omega</v>
      </c>
      <c r="X215" t="str">
        <f>IF($W215="","",TRIM(INDEX(connections!$B:$B,ROW())))</f>
        <v>Caves of Qud</v>
      </c>
      <c r="Y215">
        <f t="shared" si="196"/>
        <v>588</v>
      </c>
      <c r="Z215">
        <f t="shared" si="197"/>
        <v>124</v>
      </c>
      <c r="AA215" t="str">
        <f t="shared" si="198"/>
        <v>Yes</v>
      </c>
      <c r="AB215" t="str">
        <f t="shared" si="199"/>
        <v>Yes</v>
      </c>
      <c r="AC215">
        <f t="shared" si="200"/>
        <v>1</v>
      </c>
      <c r="AD215">
        <f t="shared" si="201"/>
        <v>0</v>
      </c>
      <c r="AE215" t="str">
        <f t="shared" si="202"/>
        <v/>
      </c>
      <c r="AG215">
        <f t="shared" si="203"/>
        <v>1</v>
      </c>
      <c r="AH215" t="str">
        <f t="shared" si="204"/>
        <v>Yes</v>
      </c>
      <c r="AI215">
        <f t="shared" si="205"/>
        <v>1</v>
      </c>
      <c r="AJ215">
        <f t="shared" si="206"/>
        <v>1.0002150000000001</v>
      </c>
      <c r="AK215" t="str">
        <f t="shared" si="207"/>
        <v/>
      </c>
      <c r="AL215" t="str">
        <f>IF($A215="","",INDEX(games!$J:$J,ROW())&amp;"")</f>
        <v>https://store.steampowered.com/app/3444020/Demonic_Mahjong/</v>
      </c>
      <c r="AM215">
        <f>IF($A215="","",SUMPRODUCT($AO215:$BD215,'Map Analysis'!$AN$2^{0,1,2,3,4,5,6,7,8,9,10,11,12,13,14,15}))</f>
        <v>0</v>
      </c>
      <c r="AN215">
        <f t="shared" si="208"/>
        <v>2.1500000000000001E-5</v>
      </c>
      <c r="AO215">
        <f t="shared" si="209"/>
        <v>0</v>
      </c>
      <c r="AP215">
        <f t="shared" si="210"/>
        <v>0</v>
      </c>
      <c r="AQ215">
        <f t="shared" si="211"/>
        <v>0</v>
      </c>
      <c r="AR215">
        <f t="shared" si="212"/>
        <v>0</v>
      </c>
      <c r="AS215">
        <f t="shared" si="213"/>
        <v>0</v>
      </c>
      <c r="AT215">
        <f t="shared" si="214"/>
        <v>0</v>
      </c>
      <c r="AU215">
        <f t="shared" si="215"/>
        <v>0</v>
      </c>
      <c r="AV215">
        <f t="shared" si="216"/>
        <v>0</v>
      </c>
      <c r="AW215">
        <f t="shared" si="217"/>
        <v>0</v>
      </c>
      <c r="AX215">
        <f t="shared" si="218"/>
        <v>0</v>
      </c>
      <c r="AY215">
        <f t="shared" si="219"/>
        <v>0</v>
      </c>
      <c r="AZ215">
        <f t="shared" si="220"/>
        <v>0</v>
      </c>
      <c r="BA215">
        <f t="shared" si="221"/>
        <v>0</v>
      </c>
      <c r="BB215">
        <f t="shared" si="222"/>
        <v>0</v>
      </c>
      <c r="BC215">
        <f t="shared" si="223"/>
        <v>0</v>
      </c>
      <c r="BD215">
        <f t="shared" si="224"/>
        <v>0</v>
      </c>
      <c r="BF215">
        <f t="shared" si="225"/>
        <v>3</v>
      </c>
      <c r="BG215">
        <f t="shared" si="226"/>
        <v>1</v>
      </c>
      <c r="BH215">
        <f t="shared" si="227"/>
        <v>0</v>
      </c>
      <c r="BI215">
        <f t="shared" si="228"/>
        <v>0</v>
      </c>
      <c r="BJ215">
        <f t="shared" si="229"/>
        <v>0</v>
      </c>
      <c r="BK215">
        <f t="shared" si="230"/>
        <v>0</v>
      </c>
      <c r="BL215">
        <f t="shared" si="231"/>
        <v>0</v>
      </c>
      <c r="BM215">
        <f t="shared" si="232"/>
        <v>0</v>
      </c>
      <c r="BN215">
        <f t="shared" si="233"/>
        <v>0</v>
      </c>
      <c r="BO215">
        <f t="shared" si="234"/>
        <v>0</v>
      </c>
      <c r="BP215">
        <f t="shared" si="235"/>
        <v>0</v>
      </c>
      <c r="BQ215">
        <f t="shared" si="236"/>
        <v>0</v>
      </c>
      <c r="BR215">
        <f t="shared" si="237"/>
        <v>0</v>
      </c>
      <c r="BS215">
        <f t="shared" si="238"/>
        <v>0</v>
      </c>
      <c r="BT215">
        <f t="shared" si="239"/>
        <v>0</v>
      </c>
    </row>
    <row r="216" spans="1:72" x14ac:dyDescent="0.25">
      <c r="A216" t="str">
        <f>IF(TRIM(INDEX(games!$A:$A,ROW()))="","",TRIM(INDEX(games!$A:$A,ROW())))</f>
        <v>Demonlore</v>
      </c>
      <c r="B216">
        <f>IF(OR($A216="",INDEX(games!$B:$B,ROW())=""),"",INDEX(games!$B:$B,ROW()))</f>
        <v>2022</v>
      </c>
      <c r="C216" t="str">
        <f>IF(OR($A216="",INDEX(games!$C:$C,ROW())=""),"",INDEX(games!$C:$C,ROW()))</f>
        <v>Strategy</v>
      </c>
      <c r="D216">
        <f t="shared" si="180"/>
        <v>1</v>
      </c>
      <c r="E216">
        <f t="shared" si="181"/>
        <v>2</v>
      </c>
      <c r="F216">
        <f t="shared" si="182"/>
        <v>12</v>
      </c>
      <c r="G216" t="e">
        <f t="shared" si="183"/>
        <v>#N/A</v>
      </c>
      <c r="H216" t="e">
        <f t="shared" si="184"/>
        <v>#N/A</v>
      </c>
      <c r="I216">
        <f t="shared" si="185"/>
        <v>2022</v>
      </c>
      <c r="J216">
        <f t="shared" si="186"/>
        <v>2.2759999999999998</v>
      </c>
      <c r="K216" t="e">
        <f t="shared" si="187"/>
        <v>#N/A</v>
      </c>
      <c r="L216" t="e">
        <f t="shared" si="188"/>
        <v>#N/A</v>
      </c>
      <c r="M216" t="e">
        <f t="shared" si="189"/>
        <v>#N/A</v>
      </c>
      <c r="N216" t="e">
        <f t="shared" si="190"/>
        <v>#N/A</v>
      </c>
      <c r="O216">
        <f t="shared" si="191"/>
        <v>1.000216</v>
      </c>
      <c r="P216" t="str">
        <f>IF(OR($A216="",INDEX(games!$H:$H,ROW())=""),"",INDEX(games!$H:$H,ROW()))</f>
        <v>Yes</v>
      </c>
      <c r="Q216">
        <f t="shared" si="192"/>
        <v>1.000216</v>
      </c>
      <c r="T216">
        <f t="shared" si="193"/>
        <v>2016</v>
      </c>
      <c r="U216">
        <f t="shared" si="194"/>
        <v>2020</v>
      </c>
      <c r="V216">
        <f t="shared" si="195"/>
        <v>4</v>
      </c>
      <c r="W216" t="str">
        <f>IF(TRIM(INDEX(connections!$A:$A,ROW()))="","",TRIM(INDEX(connections!$A:$A,ROW())))</f>
        <v>Enter the Gungeon</v>
      </c>
      <c r="X216" t="str">
        <f>IF($W216="","",TRIM(INDEX(connections!$B:$B,ROW())))</f>
        <v>Cavity Busters</v>
      </c>
      <c r="Y216">
        <f t="shared" si="196"/>
        <v>292</v>
      </c>
      <c r="Z216">
        <f t="shared" si="197"/>
        <v>125</v>
      </c>
      <c r="AA216" t="str">
        <f t="shared" si="198"/>
        <v>Yes</v>
      </c>
      <c r="AB216" t="str">
        <f t="shared" si="199"/>
        <v>Yes</v>
      </c>
      <c r="AC216">
        <f t="shared" si="200"/>
        <v>1</v>
      </c>
      <c r="AD216">
        <f t="shared" si="201"/>
        <v>0</v>
      </c>
      <c r="AE216" t="str">
        <f t="shared" si="202"/>
        <v/>
      </c>
      <c r="AG216">
        <f t="shared" si="203"/>
        <v>1</v>
      </c>
      <c r="AH216" t="str">
        <f t="shared" si="204"/>
        <v>Yes</v>
      </c>
      <c r="AI216">
        <f t="shared" si="205"/>
        <v>1</v>
      </c>
      <c r="AJ216">
        <f t="shared" si="206"/>
        <v>1.000216</v>
      </c>
      <c r="AK216" t="str">
        <f t="shared" si="207"/>
        <v/>
      </c>
      <c r="AL216" t="str">
        <f>IF($A216="","",INDEX(games!$J:$J,ROW())&amp;"")</f>
        <v>https://store.steampowered.com/app/1588340/Demonlore/</v>
      </c>
      <c r="AM216">
        <f>IF($A216="","",SUMPRODUCT($AO216:$BD216,'Map Analysis'!$AN$2^{0,1,2,3,4,5,6,7,8,9,10,11,12,13,14,15}))</f>
        <v>0</v>
      </c>
      <c r="AN216">
        <f t="shared" si="208"/>
        <v>2.16E-5</v>
      </c>
      <c r="AO216">
        <f t="shared" si="209"/>
        <v>0</v>
      </c>
      <c r="AP216">
        <f t="shared" si="210"/>
        <v>0</v>
      </c>
      <c r="AQ216">
        <f t="shared" si="211"/>
        <v>0</v>
      </c>
      <c r="AR216">
        <f t="shared" si="212"/>
        <v>0</v>
      </c>
      <c r="AS216">
        <f t="shared" si="213"/>
        <v>0</v>
      </c>
      <c r="AT216">
        <f t="shared" si="214"/>
        <v>0</v>
      </c>
      <c r="AU216">
        <f t="shared" si="215"/>
        <v>0</v>
      </c>
      <c r="AV216">
        <f t="shared" si="216"/>
        <v>0</v>
      </c>
      <c r="AW216">
        <f t="shared" si="217"/>
        <v>0</v>
      </c>
      <c r="AX216">
        <f t="shared" si="218"/>
        <v>0</v>
      </c>
      <c r="AY216">
        <f t="shared" si="219"/>
        <v>0</v>
      </c>
      <c r="AZ216">
        <f t="shared" si="220"/>
        <v>0</v>
      </c>
      <c r="BA216">
        <f t="shared" si="221"/>
        <v>0</v>
      </c>
      <c r="BB216">
        <f t="shared" si="222"/>
        <v>0</v>
      </c>
      <c r="BC216">
        <f t="shared" si="223"/>
        <v>0</v>
      </c>
      <c r="BD216">
        <f t="shared" si="224"/>
        <v>0</v>
      </c>
      <c r="BF216">
        <f t="shared" si="225"/>
        <v>0</v>
      </c>
      <c r="BG216">
        <f t="shared" si="226"/>
        <v>0</v>
      </c>
      <c r="BH216">
        <f t="shared" si="227"/>
        <v>0</v>
      </c>
      <c r="BI216">
        <f t="shared" si="228"/>
        <v>0</v>
      </c>
      <c r="BJ216">
        <f t="shared" si="229"/>
        <v>0</v>
      </c>
      <c r="BK216">
        <f t="shared" si="230"/>
        <v>0</v>
      </c>
      <c r="BL216">
        <f t="shared" si="231"/>
        <v>0</v>
      </c>
      <c r="BM216">
        <f t="shared" si="232"/>
        <v>0</v>
      </c>
      <c r="BN216">
        <f t="shared" si="233"/>
        <v>0</v>
      </c>
      <c r="BO216">
        <f t="shared" si="234"/>
        <v>0</v>
      </c>
      <c r="BP216">
        <f t="shared" si="235"/>
        <v>0</v>
      </c>
      <c r="BQ216">
        <f t="shared" si="236"/>
        <v>0</v>
      </c>
      <c r="BR216">
        <f t="shared" si="237"/>
        <v>0</v>
      </c>
      <c r="BS216">
        <f t="shared" si="238"/>
        <v>0</v>
      </c>
      <c r="BT216">
        <f t="shared" si="239"/>
        <v>0</v>
      </c>
    </row>
    <row r="217" spans="1:72" x14ac:dyDescent="0.25">
      <c r="A217" t="str">
        <f>IF(TRIM(INDEX(games!$A:$A,ROW()))="","",TRIM(INDEX(games!$A:$A,ROW())))</f>
        <v>Descenders</v>
      </c>
      <c r="B217">
        <f>IF(OR($A217="",INDEX(games!$B:$B,ROW())=""),"",INDEX(games!$B:$B,ROW()))</f>
        <v>2019</v>
      </c>
      <c r="C217" t="str">
        <f>IF(OR($A217="",INDEX(games!$C:$C,ROW())=""),"",INDEX(games!$C:$C,ROW()))</f>
        <v>Action</v>
      </c>
      <c r="D217">
        <f t="shared" si="180"/>
        <v>3</v>
      </c>
      <c r="E217">
        <f t="shared" si="181"/>
        <v>1</v>
      </c>
      <c r="F217">
        <f t="shared" si="182"/>
        <v>13</v>
      </c>
      <c r="G217">
        <f t="shared" si="183"/>
        <v>2019</v>
      </c>
      <c r="H217">
        <f t="shared" si="184"/>
        <v>1.2989999999999999</v>
      </c>
      <c r="I217" t="e">
        <f t="shared" si="185"/>
        <v>#N/A</v>
      </c>
      <c r="J217" t="e">
        <f t="shared" si="186"/>
        <v>#N/A</v>
      </c>
      <c r="K217" t="e">
        <f t="shared" si="187"/>
        <v>#N/A</v>
      </c>
      <c r="L217" t="e">
        <f t="shared" si="188"/>
        <v>#N/A</v>
      </c>
      <c r="M217" t="e">
        <f t="shared" si="189"/>
        <v>#N/A</v>
      </c>
      <c r="N217" t="e">
        <f t="shared" si="190"/>
        <v>#N/A</v>
      </c>
      <c r="O217">
        <f t="shared" si="191"/>
        <v>3.0002170000000001</v>
      </c>
      <c r="P217" t="str">
        <f>IF(OR($A217="",INDEX(games!$H:$H,ROW())=""),"",INDEX(games!$H:$H,ROW()))</f>
        <v>Yes</v>
      </c>
      <c r="Q217">
        <f t="shared" si="192"/>
        <v>3.0002170000000001</v>
      </c>
      <c r="T217">
        <f t="shared" si="193"/>
        <v>2011</v>
      </c>
      <c r="U217">
        <f t="shared" si="194"/>
        <v>2020</v>
      </c>
      <c r="V217">
        <f t="shared" si="195"/>
        <v>9</v>
      </c>
      <c r="W217" t="str">
        <f>IF(TRIM(INDEX(connections!$A:$A,ROW()))="","",TRIM(INDEX(connections!$A:$A,ROW())))</f>
        <v>The Binding of Isaac</v>
      </c>
      <c r="X217" t="str">
        <f>IF($W217="","",TRIM(INDEX(connections!$B:$B,ROW())))</f>
        <v>Cavity Busters</v>
      </c>
      <c r="Y217">
        <f t="shared" si="196"/>
        <v>865</v>
      </c>
      <c r="Z217">
        <f t="shared" si="197"/>
        <v>125</v>
      </c>
      <c r="AA217" t="str">
        <f t="shared" si="198"/>
        <v>Yes</v>
      </c>
      <c r="AB217" t="str">
        <f t="shared" si="199"/>
        <v>Yes</v>
      </c>
      <c r="AC217">
        <f t="shared" si="200"/>
        <v>1</v>
      </c>
      <c r="AD217">
        <f t="shared" si="201"/>
        <v>0</v>
      </c>
      <c r="AE217" t="str">
        <f t="shared" si="202"/>
        <v/>
      </c>
      <c r="AG217">
        <f t="shared" si="203"/>
        <v>2</v>
      </c>
      <c r="AH217" t="str">
        <f t="shared" si="204"/>
        <v>Yes</v>
      </c>
      <c r="AI217">
        <f t="shared" si="205"/>
        <v>2</v>
      </c>
      <c r="AJ217">
        <f t="shared" si="206"/>
        <v>2.0002170000000001</v>
      </c>
      <c r="AK217" t="str">
        <f t="shared" si="207"/>
        <v/>
      </c>
      <c r="AL217" t="str">
        <f>IF($A217="","",INDEX(games!$J:$J,ROW())&amp;"")</f>
        <v>https://store.steampowered.com/app/681280/Descenders/</v>
      </c>
      <c r="AM217">
        <f>IF($A217="","",SUMPRODUCT($AO217:$BD217,'Map Analysis'!$AN$2^{0,1,2,3,4,5,6,7,8,9,10,11,12,13,14,15}))</f>
        <v>1</v>
      </c>
      <c r="AN217">
        <f t="shared" si="208"/>
        <v>1.0000217</v>
      </c>
      <c r="AO217">
        <f t="shared" si="209"/>
        <v>1</v>
      </c>
      <c r="AP217">
        <f t="shared" si="210"/>
        <v>0</v>
      </c>
      <c r="AQ217">
        <f t="shared" si="211"/>
        <v>0</v>
      </c>
      <c r="AR217">
        <f t="shared" si="212"/>
        <v>0</v>
      </c>
      <c r="AS217">
        <f t="shared" si="213"/>
        <v>0</v>
      </c>
      <c r="AT217">
        <f t="shared" si="214"/>
        <v>0</v>
      </c>
      <c r="AU217">
        <f t="shared" si="215"/>
        <v>0</v>
      </c>
      <c r="AV217">
        <f t="shared" si="216"/>
        <v>0</v>
      </c>
      <c r="AW217">
        <f t="shared" si="217"/>
        <v>0</v>
      </c>
      <c r="AX217">
        <f t="shared" si="218"/>
        <v>0</v>
      </c>
      <c r="AY217">
        <f t="shared" si="219"/>
        <v>0</v>
      </c>
      <c r="AZ217">
        <f t="shared" si="220"/>
        <v>0</v>
      </c>
      <c r="BA217">
        <f t="shared" si="221"/>
        <v>0</v>
      </c>
      <c r="BB217">
        <f t="shared" si="222"/>
        <v>0</v>
      </c>
      <c r="BC217">
        <f t="shared" si="223"/>
        <v>0</v>
      </c>
      <c r="BD217">
        <f t="shared" si="224"/>
        <v>0</v>
      </c>
      <c r="BF217">
        <f t="shared" si="225"/>
        <v>0</v>
      </c>
      <c r="BG217">
        <f t="shared" si="226"/>
        <v>0</v>
      </c>
      <c r="BH217">
        <f t="shared" si="227"/>
        <v>0</v>
      </c>
      <c r="BI217">
        <f t="shared" si="228"/>
        <v>0</v>
      </c>
      <c r="BJ217">
        <f t="shared" si="229"/>
        <v>0</v>
      </c>
      <c r="BK217">
        <f t="shared" si="230"/>
        <v>0</v>
      </c>
      <c r="BL217">
        <f t="shared" si="231"/>
        <v>0</v>
      </c>
      <c r="BM217">
        <f t="shared" si="232"/>
        <v>0</v>
      </c>
      <c r="BN217">
        <f t="shared" si="233"/>
        <v>0</v>
      </c>
      <c r="BO217">
        <f t="shared" si="234"/>
        <v>0</v>
      </c>
      <c r="BP217">
        <f t="shared" si="235"/>
        <v>0</v>
      </c>
      <c r="BQ217">
        <f t="shared" si="236"/>
        <v>0</v>
      </c>
      <c r="BR217">
        <f t="shared" si="237"/>
        <v>0</v>
      </c>
      <c r="BS217">
        <f t="shared" si="238"/>
        <v>0</v>
      </c>
      <c r="BT217">
        <f t="shared" si="239"/>
        <v>0</v>
      </c>
    </row>
    <row r="218" spans="1:72" x14ac:dyDescent="0.25">
      <c r="A218" t="str">
        <f>IF(TRIM(INDEX(games!$A:$A,ROW()))="","",TRIM(INDEX(games!$A:$A,ROW())))</f>
        <v>Descenders Next</v>
      </c>
      <c r="B218">
        <f>IF(OR($A218="",INDEX(games!$B:$B,ROW())=""),"",INDEX(games!$B:$B,ROW()))</f>
        <v>2025</v>
      </c>
      <c r="C218" t="str">
        <f>IF(OR($A218="",INDEX(games!$C:$C,ROW())=""),"",INDEX(games!$C:$C,ROW()))</f>
        <v>Action</v>
      </c>
      <c r="D218">
        <f t="shared" si="180"/>
        <v>1</v>
      </c>
      <c r="E218">
        <f t="shared" si="181"/>
        <v>1</v>
      </c>
      <c r="F218">
        <f t="shared" si="182"/>
        <v>14</v>
      </c>
      <c r="G218">
        <f t="shared" si="183"/>
        <v>2025</v>
      </c>
      <c r="H218">
        <f t="shared" si="184"/>
        <v>1.3220000000000001</v>
      </c>
      <c r="I218" t="e">
        <f t="shared" si="185"/>
        <v>#N/A</v>
      </c>
      <c r="J218" t="e">
        <f t="shared" si="186"/>
        <v>#N/A</v>
      </c>
      <c r="K218" t="e">
        <f t="shared" si="187"/>
        <v>#N/A</v>
      </c>
      <c r="L218" t="e">
        <f t="shared" si="188"/>
        <v>#N/A</v>
      </c>
      <c r="M218" t="e">
        <f t="shared" si="189"/>
        <v>#N/A</v>
      </c>
      <c r="N218" t="e">
        <f t="shared" si="190"/>
        <v>#N/A</v>
      </c>
      <c r="O218">
        <f t="shared" si="191"/>
        <v>1.0002180000000001</v>
      </c>
      <c r="P218" t="str">
        <f>IF(OR($A218="",INDEX(games!$H:$H,ROW())=""),"",INDEX(games!$H:$H,ROW()))</f>
        <v/>
      </c>
      <c r="Q218" t="str">
        <f t="shared" si="192"/>
        <v/>
      </c>
      <c r="T218">
        <f t="shared" si="193"/>
        <v>2024</v>
      </c>
      <c r="U218">
        <f t="shared" si="194"/>
        <v>2025</v>
      </c>
      <c r="V218">
        <f t="shared" si="195"/>
        <v>1</v>
      </c>
      <c r="W218" t="str">
        <f>IF(TRIM(INDEX(connections!$A:$A,ROW()))="","",TRIM(INDEX(connections!$A:$A,ROW())))</f>
        <v>Genome Guardian</v>
      </c>
      <c r="X218" t="str">
        <f>IF($W218="","",TRIM(INDEX(connections!$B:$B,ROW())))</f>
        <v>Cell Command</v>
      </c>
      <c r="Y218">
        <f t="shared" si="196"/>
        <v>340</v>
      </c>
      <c r="Z218">
        <f t="shared" si="197"/>
        <v>126</v>
      </c>
      <c r="AA218" t="str">
        <f t="shared" si="198"/>
        <v>Yes</v>
      </c>
      <c r="AB218" t="str">
        <f t="shared" si="199"/>
        <v/>
      </c>
      <c r="AC218" t="str">
        <f t="shared" si="200"/>
        <v/>
      </c>
      <c r="AD218">
        <f t="shared" si="201"/>
        <v>1</v>
      </c>
      <c r="AE218" t="str">
        <f t="shared" si="202"/>
        <v/>
      </c>
      <c r="AG218">
        <f t="shared" si="203"/>
        <v>1</v>
      </c>
      <c r="AH218" t="str">
        <f t="shared" si="204"/>
        <v/>
      </c>
      <c r="AI218" t="str">
        <f t="shared" si="205"/>
        <v/>
      </c>
      <c r="AJ218" t="str">
        <f t="shared" si="206"/>
        <v/>
      </c>
      <c r="AK218">
        <f t="shared" si="207"/>
        <v>1.0002180000000001</v>
      </c>
      <c r="AL218" t="str">
        <f>IF($A218="","",INDEX(games!$J:$J,ROW())&amp;"")</f>
        <v>https://store.steampowered.com/app/2375530/Descenders_Next/</v>
      </c>
      <c r="AM218">
        <f>IF($A218="","",SUMPRODUCT($AO218:$BD218,'Map Analysis'!$AN$2^{0,1,2,3,4,5,6,7,8,9,10,11,12,13,14,15}))</f>
        <v>0</v>
      </c>
      <c r="AN218">
        <f t="shared" si="208"/>
        <v>2.1800000000000001E-5</v>
      </c>
      <c r="AO218">
        <f t="shared" si="209"/>
        <v>0</v>
      </c>
      <c r="AP218">
        <f t="shared" si="210"/>
        <v>0</v>
      </c>
      <c r="AQ218">
        <f t="shared" si="211"/>
        <v>0</v>
      </c>
      <c r="AR218">
        <f t="shared" si="212"/>
        <v>0</v>
      </c>
      <c r="AS218">
        <f t="shared" si="213"/>
        <v>0</v>
      </c>
      <c r="AT218">
        <f t="shared" si="214"/>
        <v>0</v>
      </c>
      <c r="AU218">
        <f t="shared" si="215"/>
        <v>0</v>
      </c>
      <c r="AV218">
        <f t="shared" si="216"/>
        <v>0</v>
      </c>
      <c r="AW218">
        <f t="shared" si="217"/>
        <v>0</v>
      </c>
      <c r="AX218">
        <f t="shared" si="218"/>
        <v>0</v>
      </c>
      <c r="AY218">
        <f t="shared" si="219"/>
        <v>0</v>
      </c>
      <c r="AZ218">
        <f t="shared" si="220"/>
        <v>0</v>
      </c>
      <c r="BA218">
        <f t="shared" si="221"/>
        <v>0</v>
      </c>
      <c r="BB218">
        <f t="shared" si="222"/>
        <v>0</v>
      </c>
      <c r="BC218">
        <f t="shared" si="223"/>
        <v>0</v>
      </c>
      <c r="BD218">
        <f t="shared" si="224"/>
        <v>0</v>
      </c>
      <c r="BF218">
        <f t="shared" si="225"/>
        <v>0</v>
      </c>
      <c r="BG218">
        <f t="shared" si="226"/>
        <v>0</v>
      </c>
      <c r="BH218">
        <f t="shared" si="227"/>
        <v>0</v>
      </c>
      <c r="BI218">
        <f t="shared" si="228"/>
        <v>0</v>
      </c>
      <c r="BJ218">
        <f t="shared" si="229"/>
        <v>0</v>
      </c>
      <c r="BK218">
        <f t="shared" si="230"/>
        <v>0</v>
      </c>
      <c r="BL218">
        <f t="shared" si="231"/>
        <v>0</v>
      </c>
      <c r="BM218">
        <f t="shared" si="232"/>
        <v>0</v>
      </c>
      <c r="BN218">
        <f t="shared" si="233"/>
        <v>0</v>
      </c>
      <c r="BO218">
        <f t="shared" si="234"/>
        <v>0</v>
      </c>
      <c r="BP218">
        <f t="shared" si="235"/>
        <v>0</v>
      </c>
      <c r="BQ218">
        <f t="shared" si="236"/>
        <v>0</v>
      </c>
      <c r="BR218">
        <f t="shared" si="237"/>
        <v>0</v>
      </c>
      <c r="BS218">
        <f t="shared" si="238"/>
        <v>0</v>
      </c>
      <c r="BT218">
        <f t="shared" si="239"/>
        <v>0</v>
      </c>
    </row>
    <row r="219" spans="1:72" x14ac:dyDescent="0.25">
      <c r="A219" t="str">
        <f>IF(TRIM(INDEX(games!$A:$A,ROW()))="","",TRIM(INDEX(games!$A:$A,ROW())))</f>
        <v>Desktop Dungeons</v>
      </c>
      <c r="B219">
        <f>IF(OR($A219="",INDEX(games!$B:$B,ROW())=""),"",INDEX(games!$B:$B,ROW()))</f>
        <v>2010</v>
      </c>
      <c r="C219" t="str">
        <f>IF(OR($A219="",INDEX(games!$C:$C,ROW())=""),"",INDEX(games!$C:$C,ROW()))</f>
        <v>Traditional</v>
      </c>
      <c r="D219">
        <f t="shared" si="180"/>
        <v>5</v>
      </c>
      <c r="E219">
        <f t="shared" si="181"/>
        <v>4</v>
      </c>
      <c r="F219">
        <f t="shared" si="182"/>
        <v>15</v>
      </c>
      <c r="G219" t="e">
        <f t="shared" si="183"/>
        <v>#N/A</v>
      </c>
      <c r="H219" t="e">
        <f t="shared" si="184"/>
        <v>#N/A</v>
      </c>
      <c r="I219" t="e">
        <f t="shared" si="185"/>
        <v>#N/A</v>
      </c>
      <c r="J219" t="e">
        <f t="shared" si="186"/>
        <v>#N/A</v>
      </c>
      <c r="K219" t="e">
        <f t="shared" si="187"/>
        <v>#N/A</v>
      </c>
      <c r="L219" t="e">
        <f t="shared" si="188"/>
        <v>#N/A</v>
      </c>
      <c r="M219">
        <f t="shared" si="189"/>
        <v>2010</v>
      </c>
      <c r="N219">
        <f t="shared" si="190"/>
        <v>4.3449999999999998</v>
      </c>
      <c r="O219">
        <f t="shared" si="191"/>
        <v>5.0002190000000004</v>
      </c>
      <c r="P219" t="str">
        <f>IF(OR($A219="",INDEX(games!$H:$H,ROW())=""),"",INDEX(games!$H:$H,ROW()))</f>
        <v/>
      </c>
      <c r="Q219" t="str">
        <f t="shared" si="192"/>
        <v/>
      </c>
      <c r="T219">
        <f t="shared" si="193"/>
        <v>2018</v>
      </c>
      <c r="U219">
        <f t="shared" si="194"/>
        <v>2025</v>
      </c>
      <c r="V219">
        <f t="shared" si="195"/>
        <v>7</v>
      </c>
      <c r="W219" t="str">
        <f>IF(TRIM(INDEX(connections!$A:$A,ROW()))="","",TRIM(INDEX(connections!$A:$A,ROW())))</f>
        <v>Into the Breach</v>
      </c>
      <c r="X219" t="str">
        <f>IF($W219="","",TRIM(INDEX(connections!$B:$B,ROW())))</f>
        <v>Cell Command</v>
      </c>
      <c r="Y219">
        <f t="shared" si="196"/>
        <v>428</v>
      </c>
      <c r="Z219">
        <f t="shared" si="197"/>
        <v>126</v>
      </c>
      <c r="AA219" t="str">
        <f t="shared" si="198"/>
        <v>Yes</v>
      </c>
      <c r="AB219" t="str">
        <f t="shared" si="199"/>
        <v/>
      </c>
      <c r="AC219" t="str">
        <f t="shared" si="200"/>
        <v/>
      </c>
      <c r="AD219">
        <f t="shared" si="201"/>
        <v>0</v>
      </c>
      <c r="AE219" t="str">
        <f t="shared" si="202"/>
        <v/>
      </c>
      <c r="AG219">
        <f t="shared" si="203"/>
        <v>2</v>
      </c>
      <c r="AH219" t="str">
        <f t="shared" si="204"/>
        <v/>
      </c>
      <c r="AI219" t="str">
        <f t="shared" si="205"/>
        <v/>
      </c>
      <c r="AJ219" t="str">
        <f t="shared" si="206"/>
        <v/>
      </c>
      <c r="AK219">
        <f t="shared" si="207"/>
        <v>2.000219</v>
      </c>
      <c r="AL219" t="str">
        <f>IF($A219="","",INDEX(games!$J:$J,ROW())&amp;"")</f>
        <v/>
      </c>
      <c r="AM219">
        <f>IF($A219="","",SUMPRODUCT($AO219:$BD219,'Map Analysis'!$AN$2^{0,1,2,3,4,5,6,7,8,9,10,11,12,13,14,15}))</f>
        <v>260.78125</v>
      </c>
      <c r="AN219">
        <f t="shared" si="208"/>
        <v>260.78127189999998</v>
      </c>
      <c r="AO219">
        <f t="shared" si="209"/>
        <v>4</v>
      </c>
      <c r="AP219">
        <f t="shared" si="210"/>
        <v>86</v>
      </c>
      <c r="AQ219">
        <f t="shared" si="211"/>
        <v>394</v>
      </c>
      <c r="AR219">
        <f t="shared" si="212"/>
        <v>653</v>
      </c>
      <c r="AS219">
        <f t="shared" si="213"/>
        <v>467</v>
      </c>
      <c r="AT219">
        <f t="shared" si="214"/>
        <v>131</v>
      </c>
      <c r="AU219">
        <f t="shared" si="215"/>
        <v>23</v>
      </c>
      <c r="AV219">
        <f t="shared" si="216"/>
        <v>2</v>
      </c>
      <c r="AW219">
        <f t="shared" si="217"/>
        <v>0</v>
      </c>
      <c r="AX219">
        <f t="shared" si="218"/>
        <v>0</v>
      </c>
      <c r="AY219">
        <f t="shared" si="219"/>
        <v>0</v>
      </c>
      <c r="AZ219">
        <f t="shared" si="220"/>
        <v>0</v>
      </c>
      <c r="BA219">
        <f t="shared" si="221"/>
        <v>0</v>
      </c>
      <c r="BB219">
        <f t="shared" si="222"/>
        <v>0</v>
      </c>
      <c r="BC219">
        <f t="shared" si="223"/>
        <v>0</v>
      </c>
      <c r="BD219">
        <f t="shared" si="224"/>
        <v>0</v>
      </c>
      <c r="BF219">
        <f t="shared" si="225"/>
        <v>0</v>
      </c>
      <c r="BG219">
        <f t="shared" si="226"/>
        <v>0</v>
      </c>
      <c r="BH219">
        <f t="shared" si="227"/>
        <v>0</v>
      </c>
      <c r="BI219">
        <f t="shared" si="228"/>
        <v>0</v>
      </c>
      <c r="BJ219">
        <f t="shared" si="229"/>
        <v>0</v>
      </c>
      <c r="BK219">
        <f t="shared" si="230"/>
        <v>0</v>
      </c>
      <c r="BL219">
        <f t="shared" si="231"/>
        <v>0</v>
      </c>
      <c r="BM219">
        <f t="shared" si="232"/>
        <v>0</v>
      </c>
      <c r="BN219">
        <f t="shared" si="233"/>
        <v>0</v>
      </c>
      <c r="BO219">
        <f t="shared" si="234"/>
        <v>0</v>
      </c>
      <c r="BP219">
        <f t="shared" si="235"/>
        <v>0</v>
      </c>
      <c r="BQ219">
        <f t="shared" si="236"/>
        <v>0</v>
      </c>
      <c r="BR219">
        <f t="shared" si="237"/>
        <v>0</v>
      </c>
      <c r="BS219">
        <f t="shared" si="238"/>
        <v>0</v>
      </c>
      <c r="BT219">
        <f t="shared" si="239"/>
        <v>0</v>
      </c>
    </row>
    <row r="220" spans="1:72" x14ac:dyDescent="0.25">
      <c r="A220" t="str">
        <f>IF(TRIM(INDEX(games!$A:$A,ROW()))="","",TRIM(INDEX(games!$A:$A,ROW())))</f>
        <v>Desktop Survivors 98</v>
      </c>
      <c r="B220">
        <f>IF(OR($A220="",INDEX(games!$B:$B,ROW())=""),"",INDEX(games!$B:$B,ROW()))</f>
        <v>2025</v>
      </c>
      <c r="C220" t="str">
        <f>IF(OR($A220="",INDEX(games!$C:$C,ROW())=""),"",INDEX(games!$C:$C,ROW()))</f>
        <v>Action</v>
      </c>
      <c r="D220">
        <f t="shared" si="180"/>
        <v>1</v>
      </c>
      <c r="E220">
        <f t="shared" si="181"/>
        <v>1</v>
      </c>
      <c r="F220">
        <f t="shared" si="182"/>
        <v>16</v>
      </c>
      <c r="G220">
        <f t="shared" si="183"/>
        <v>2025</v>
      </c>
      <c r="H220">
        <f t="shared" si="184"/>
        <v>1.3679999999999999</v>
      </c>
      <c r="I220" t="e">
        <f t="shared" si="185"/>
        <v>#N/A</v>
      </c>
      <c r="J220" t="e">
        <f t="shared" si="186"/>
        <v>#N/A</v>
      </c>
      <c r="K220" t="e">
        <f t="shared" si="187"/>
        <v>#N/A</v>
      </c>
      <c r="L220" t="e">
        <f t="shared" si="188"/>
        <v>#N/A</v>
      </c>
      <c r="M220" t="e">
        <f t="shared" si="189"/>
        <v>#N/A</v>
      </c>
      <c r="N220" t="e">
        <f t="shared" si="190"/>
        <v>#N/A</v>
      </c>
      <c r="O220">
        <f t="shared" si="191"/>
        <v>1.0002200000000001</v>
      </c>
      <c r="P220" t="str">
        <f>IF(OR($A220="",INDEX(games!$H:$H,ROW())=""),"",INDEX(games!$H:$H,ROW()))</f>
        <v>Yes</v>
      </c>
      <c r="Q220">
        <f t="shared" si="192"/>
        <v>1.0002200000000001</v>
      </c>
      <c r="T220">
        <f t="shared" si="193"/>
        <v>2022</v>
      </c>
      <c r="U220">
        <f t="shared" si="194"/>
        <v>2023</v>
      </c>
      <c r="V220">
        <f t="shared" si="195"/>
        <v>1</v>
      </c>
      <c r="W220" t="str">
        <f>IF(TRIM(INDEX(connections!$A:$A,ROW()))="","",TRIM(INDEX(connections!$A:$A,ROW())))</f>
        <v>FLERP</v>
      </c>
      <c r="X220" t="str">
        <f>IF($W220="","",TRIM(INDEX(connections!$B:$B,ROW())))</f>
        <v>Centipede Gun</v>
      </c>
      <c r="Y220">
        <f t="shared" si="196"/>
        <v>311</v>
      </c>
      <c r="Z220">
        <f t="shared" si="197"/>
        <v>127</v>
      </c>
      <c r="AA220" t="str">
        <f t="shared" si="198"/>
        <v/>
      </c>
      <c r="AB220" t="str">
        <f t="shared" si="199"/>
        <v>Yes</v>
      </c>
      <c r="AC220" t="str">
        <f t="shared" si="200"/>
        <v/>
      </c>
      <c r="AD220">
        <f t="shared" si="201"/>
        <v>0</v>
      </c>
      <c r="AE220" t="str">
        <f t="shared" si="202"/>
        <v/>
      </c>
      <c r="AG220">
        <f t="shared" si="203"/>
        <v>1</v>
      </c>
      <c r="AH220" t="str">
        <f t="shared" si="204"/>
        <v>Yes</v>
      </c>
      <c r="AI220">
        <f t="shared" si="205"/>
        <v>1</v>
      </c>
      <c r="AJ220">
        <f t="shared" si="206"/>
        <v>1.0002200000000001</v>
      </c>
      <c r="AK220" t="str">
        <f t="shared" si="207"/>
        <v/>
      </c>
      <c r="AL220" t="str">
        <f>IF($A220="","",INDEX(games!$J:$J,ROW())&amp;"")</f>
        <v>https://store.steampowered.com/app/3339780/Desktop_Survivors_98/</v>
      </c>
      <c r="AM220">
        <f>IF($A220="","",SUMPRODUCT($AO220:$BD220,'Map Analysis'!$AN$2^{0,1,2,3,4,5,6,7,8,9,10,11,12,13,14,15}))</f>
        <v>0</v>
      </c>
      <c r="AN220">
        <f t="shared" si="208"/>
        <v>2.1999999999999999E-5</v>
      </c>
      <c r="AO220">
        <f t="shared" si="209"/>
        <v>0</v>
      </c>
      <c r="AP220">
        <f t="shared" si="210"/>
        <v>0</v>
      </c>
      <c r="AQ220">
        <f t="shared" si="211"/>
        <v>0</v>
      </c>
      <c r="AR220">
        <f t="shared" si="212"/>
        <v>0</v>
      </c>
      <c r="AS220">
        <f t="shared" si="213"/>
        <v>0</v>
      </c>
      <c r="AT220">
        <f t="shared" si="214"/>
        <v>0</v>
      </c>
      <c r="AU220">
        <f t="shared" si="215"/>
        <v>0</v>
      </c>
      <c r="AV220">
        <f t="shared" si="216"/>
        <v>0</v>
      </c>
      <c r="AW220">
        <f t="shared" si="217"/>
        <v>0</v>
      </c>
      <c r="AX220">
        <f t="shared" si="218"/>
        <v>0</v>
      </c>
      <c r="AY220">
        <f t="shared" si="219"/>
        <v>0</v>
      </c>
      <c r="AZ220">
        <f t="shared" si="220"/>
        <v>0</v>
      </c>
      <c r="BA220">
        <f t="shared" si="221"/>
        <v>0</v>
      </c>
      <c r="BB220">
        <f t="shared" si="222"/>
        <v>0</v>
      </c>
      <c r="BC220">
        <f t="shared" si="223"/>
        <v>0</v>
      </c>
      <c r="BD220">
        <f t="shared" si="224"/>
        <v>0</v>
      </c>
      <c r="BF220">
        <f t="shared" si="225"/>
        <v>0</v>
      </c>
      <c r="BG220">
        <f t="shared" si="226"/>
        <v>0</v>
      </c>
      <c r="BH220">
        <f t="shared" si="227"/>
        <v>0</v>
      </c>
      <c r="BI220">
        <f t="shared" si="228"/>
        <v>0</v>
      </c>
      <c r="BJ220">
        <f t="shared" si="229"/>
        <v>0</v>
      </c>
      <c r="BK220">
        <f t="shared" si="230"/>
        <v>0</v>
      </c>
      <c r="BL220">
        <f t="shared" si="231"/>
        <v>0</v>
      </c>
      <c r="BM220">
        <f t="shared" si="232"/>
        <v>0</v>
      </c>
      <c r="BN220">
        <f t="shared" si="233"/>
        <v>0</v>
      </c>
      <c r="BO220">
        <f t="shared" si="234"/>
        <v>0</v>
      </c>
      <c r="BP220">
        <f t="shared" si="235"/>
        <v>0</v>
      </c>
      <c r="BQ220">
        <f t="shared" si="236"/>
        <v>0</v>
      </c>
      <c r="BR220">
        <f t="shared" si="237"/>
        <v>0</v>
      </c>
      <c r="BS220">
        <f t="shared" si="238"/>
        <v>0</v>
      </c>
      <c r="BT220">
        <f t="shared" si="239"/>
        <v>0</v>
      </c>
    </row>
    <row r="221" spans="1:72" x14ac:dyDescent="0.25">
      <c r="A221" t="str">
        <f>IF(TRIM(INDEX(games!$A:$A,ROW()))="","",TRIM(INDEX(games!$A:$A,ROW())))</f>
        <v>Despotism 3k</v>
      </c>
      <c r="B221">
        <f>IF(OR($A221="",INDEX(games!$B:$B,ROW())=""),"",INDEX(games!$B:$B,ROW()))</f>
        <v>2018</v>
      </c>
      <c r="C221" t="str">
        <f>IF(OR($A221="",INDEX(games!$C:$C,ROW())=""),"",INDEX(games!$C:$C,ROW()))</f>
        <v>Strategy</v>
      </c>
      <c r="D221">
        <f t="shared" si="180"/>
        <v>1</v>
      </c>
      <c r="E221">
        <f t="shared" si="181"/>
        <v>2</v>
      </c>
      <c r="F221">
        <f t="shared" si="182"/>
        <v>17</v>
      </c>
      <c r="G221" t="e">
        <f t="shared" si="183"/>
        <v>#N/A</v>
      </c>
      <c r="H221" t="e">
        <f t="shared" si="184"/>
        <v>#N/A</v>
      </c>
      <c r="I221">
        <f t="shared" si="185"/>
        <v>2018</v>
      </c>
      <c r="J221">
        <f t="shared" si="186"/>
        <v>2.391</v>
      </c>
      <c r="K221" t="e">
        <f t="shared" si="187"/>
        <v>#N/A</v>
      </c>
      <c r="L221" t="e">
        <f t="shared" si="188"/>
        <v>#N/A</v>
      </c>
      <c r="M221" t="e">
        <f t="shared" si="189"/>
        <v>#N/A</v>
      </c>
      <c r="N221" t="e">
        <f t="shared" si="190"/>
        <v>#N/A</v>
      </c>
      <c r="O221">
        <f t="shared" si="191"/>
        <v>1.000221</v>
      </c>
      <c r="P221" t="str">
        <f>IF(OR($A221="",INDEX(games!$H:$H,ROW())=""),"",INDEX(games!$H:$H,ROW()))</f>
        <v/>
      </c>
      <c r="Q221" t="str">
        <f t="shared" si="192"/>
        <v/>
      </c>
      <c r="T221">
        <f t="shared" si="193"/>
        <v>2021</v>
      </c>
      <c r="U221">
        <f t="shared" si="194"/>
        <v>2023</v>
      </c>
      <c r="V221">
        <f t="shared" si="195"/>
        <v>2</v>
      </c>
      <c r="W221" t="str">
        <f>IF(TRIM(INDEX(connections!$A:$A,ROW()))="","",TRIM(INDEX(connections!$A:$A,ROW())))</f>
        <v>SNKRX</v>
      </c>
      <c r="X221" t="str">
        <f>IF($W221="","",TRIM(INDEX(connections!$B:$B,ROW())))</f>
        <v>Centipede Gun</v>
      </c>
      <c r="Y221">
        <f t="shared" si="196"/>
        <v>782</v>
      </c>
      <c r="Z221">
        <f t="shared" si="197"/>
        <v>127</v>
      </c>
      <c r="AA221" t="str">
        <f t="shared" si="198"/>
        <v>Yes</v>
      </c>
      <c r="AB221" t="str">
        <f t="shared" si="199"/>
        <v>Yes</v>
      </c>
      <c r="AC221">
        <f t="shared" si="200"/>
        <v>1</v>
      </c>
      <c r="AD221">
        <f t="shared" si="201"/>
        <v>0</v>
      </c>
      <c r="AE221" t="str">
        <f t="shared" si="202"/>
        <v/>
      </c>
      <c r="AG221">
        <f t="shared" si="203"/>
        <v>1</v>
      </c>
      <c r="AH221" t="str">
        <f t="shared" si="204"/>
        <v/>
      </c>
      <c r="AI221" t="str">
        <f t="shared" si="205"/>
        <v/>
      </c>
      <c r="AJ221" t="str">
        <f t="shared" si="206"/>
        <v/>
      </c>
      <c r="AK221">
        <f t="shared" si="207"/>
        <v>1.000221</v>
      </c>
      <c r="AL221" t="str">
        <f>IF($A221="","",INDEX(games!$J:$J,ROW())&amp;"")</f>
        <v>https://store.steampowered.com/app/699920/Despotism_3k/</v>
      </c>
      <c r="AM221">
        <f>IF($A221="","",SUMPRODUCT($AO221:$BD221,'Map Analysis'!$AN$2^{0,1,2,3,4,5,6,7,8,9,10,11,12,13,14,15}))</f>
        <v>2.5</v>
      </c>
      <c r="AN221">
        <f t="shared" si="208"/>
        <v>2.5000220999999998</v>
      </c>
      <c r="AO221">
        <f t="shared" si="209"/>
        <v>1</v>
      </c>
      <c r="AP221">
        <f t="shared" si="210"/>
        <v>2</v>
      </c>
      <c r="AQ221">
        <f t="shared" si="211"/>
        <v>2</v>
      </c>
      <c r="AR221">
        <f t="shared" si="212"/>
        <v>0</v>
      </c>
      <c r="AS221">
        <f t="shared" si="213"/>
        <v>0</v>
      </c>
      <c r="AT221">
        <f t="shared" si="214"/>
        <v>0</v>
      </c>
      <c r="AU221">
        <f t="shared" si="215"/>
        <v>0</v>
      </c>
      <c r="AV221">
        <f t="shared" si="216"/>
        <v>0</v>
      </c>
      <c r="AW221">
        <f t="shared" si="217"/>
        <v>0</v>
      </c>
      <c r="AX221">
        <f t="shared" si="218"/>
        <v>0</v>
      </c>
      <c r="AY221">
        <f t="shared" si="219"/>
        <v>0</v>
      </c>
      <c r="AZ221">
        <f t="shared" si="220"/>
        <v>0</v>
      </c>
      <c r="BA221">
        <f t="shared" si="221"/>
        <v>0</v>
      </c>
      <c r="BB221">
        <f t="shared" si="222"/>
        <v>0</v>
      </c>
      <c r="BC221">
        <f t="shared" si="223"/>
        <v>0</v>
      </c>
      <c r="BD221">
        <f t="shared" si="224"/>
        <v>0</v>
      </c>
      <c r="BF221">
        <f t="shared" si="225"/>
        <v>0</v>
      </c>
      <c r="BG221">
        <f t="shared" si="226"/>
        <v>0</v>
      </c>
      <c r="BH221">
        <f t="shared" si="227"/>
        <v>0</v>
      </c>
      <c r="BI221">
        <f t="shared" si="228"/>
        <v>0</v>
      </c>
      <c r="BJ221">
        <f t="shared" si="229"/>
        <v>0</v>
      </c>
      <c r="BK221">
        <f t="shared" si="230"/>
        <v>0</v>
      </c>
      <c r="BL221">
        <f t="shared" si="231"/>
        <v>0</v>
      </c>
      <c r="BM221">
        <f t="shared" si="232"/>
        <v>0</v>
      </c>
      <c r="BN221">
        <f t="shared" si="233"/>
        <v>0</v>
      </c>
      <c r="BO221">
        <f t="shared" si="234"/>
        <v>0</v>
      </c>
      <c r="BP221">
        <f t="shared" si="235"/>
        <v>0</v>
      </c>
      <c r="BQ221">
        <f t="shared" si="236"/>
        <v>0</v>
      </c>
      <c r="BR221">
        <f t="shared" si="237"/>
        <v>0</v>
      </c>
      <c r="BS221">
        <f t="shared" si="238"/>
        <v>0</v>
      </c>
      <c r="BT221">
        <f t="shared" si="239"/>
        <v>0</v>
      </c>
    </row>
    <row r="222" spans="1:72" x14ac:dyDescent="0.25">
      <c r="A222" t="str">
        <f>IF(TRIM(INDEX(games!$A:$A,ROW()))="","",TRIM(INDEX(games!$A:$A,ROW())))</f>
        <v>Despot's Game</v>
      </c>
      <c r="B222">
        <f>IF(OR($A222="",INDEX(games!$B:$B,ROW())=""),"",INDEX(games!$B:$B,ROW()))</f>
        <v>2021</v>
      </c>
      <c r="C222" t="str">
        <f>IF(OR($A222="",INDEX(games!$C:$C,ROW())=""),"",INDEX(games!$C:$C,ROW()))</f>
        <v>Action</v>
      </c>
      <c r="D222">
        <f t="shared" si="180"/>
        <v>4</v>
      </c>
      <c r="E222">
        <f t="shared" si="181"/>
        <v>1</v>
      </c>
      <c r="F222">
        <f t="shared" si="182"/>
        <v>18</v>
      </c>
      <c r="G222">
        <f t="shared" si="183"/>
        <v>2021</v>
      </c>
      <c r="H222">
        <f t="shared" si="184"/>
        <v>1.4139999999999999</v>
      </c>
      <c r="I222" t="e">
        <f t="shared" si="185"/>
        <v>#N/A</v>
      </c>
      <c r="J222" t="e">
        <f t="shared" si="186"/>
        <v>#N/A</v>
      </c>
      <c r="K222" t="e">
        <f t="shared" si="187"/>
        <v>#N/A</v>
      </c>
      <c r="L222" t="e">
        <f t="shared" si="188"/>
        <v>#N/A</v>
      </c>
      <c r="M222" t="e">
        <f t="shared" si="189"/>
        <v>#N/A</v>
      </c>
      <c r="N222" t="e">
        <f t="shared" si="190"/>
        <v>#N/A</v>
      </c>
      <c r="O222">
        <f t="shared" si="191"/>
        <v>4.0002219999999999</v>
      </c>
      <c r="P222" t="str">
        <f>IF(OR($A222="",INDEX(games!$H:$H,ROW())=""),"",INDEX(games!$H:$H,ROW()))</f>
        <v>Yes</v>
      </c>
      <c r="Q222">
        <f t="shared" si="192"/>
        <v>4.0002219999999999</v>
      </c>
      <c r="T222">
        <f t="shared" si="193"/>
        <v>2017</v>
      </c>
      <c r="U222">
        <f t="shared" si="194"/>
        <v>2025</v>
      </c>
      <c r="V222">
        <f t="shared" si="195"/>
        <v>8</v>
      </c>
      <c r="W222" t="str">
        <f>IF(TRIM(INDEX(connections!$A:$A,ROW()))="","",TRIM(INDEX(connections!$A:$A,ROW())))</f>
        <v>Slay the Spire</v>
      </c>
      <c r="X222" t="str">
        <f>IF($W222="","",TRIM(INDEX(connections!$B:$B,ROW())))</f>
        <v>Chaos Zero Nightmare</v>
      </c>
      <c r="Y222">
        <f t="shared" si="196"/>
        <v>772</v>
      </c>
      <c r="Z222">
        <f t="shared" si="197"/>
        <v>130</v>
      </c>
      <c r="AA222" t="str">
        <f t="shared" si="198"/>
        <v>Yes</v>
      </c>
      <c r="AB222" t="str">
        <f t="shared" si="199"/>
        <v>Yes</v>
      </c>
      <c r="AC222">
        <f t="shared" si="200"/>
        <v>1</v>
      </c>
      <c r="AD222">
        <f t="shared" si="201"/>
        <v>0</v>
      </c>
      <c r="AE222" t="str">
        <f t="shared" si="202"/>
        <v/>
      </c>
      <c r="AG222">
        <f t="shared" si="203"/>
        <v>2</v>
      </c>
      <c r="AH222" t="str">
        <f t="shared" si="204"/>
        <v>Yes</v>
      </c>
      <c r="AI222">
        <f t="shared" si="205"/>
        <v>2</v>
      </c>
      <c r="AJ222">
        <f t="shared" si="206"/>
        <v>2.0002219999999999</v>
      </c>
      <c r="AK222" t="str">
        <f t="shared" si="207"/>
        <v/>
      </c>
      <c r="AL222" t="str">
        <f>IF($A222="","",INDEX(games!$J:$J,ROW())&amp;"")</f>
        <v>https://store.steampowered.com/app/1227280/Despots_Game_Dystopian_Battle_Simulator/</v>
      </c>
      <c r="AM222">
        <f>IF($A222="","",SUMPRODUCT($AO222:$BD222,'Map Analysis'!$AN$2^{0,1,2,3,4,5,6,7,8,9,10,11,12,13,14,15}))</f>
        <v>3</v>
      </c>
      <c r="AN222">
        <f t="shared" si="208"/>
        <v>3.0000222000000001</v>
      </c>
      <c r="AO222">
        <f t="shared" si="209"/>
        <v>2</v>
      </c>
      <c r="AP222">
        <f t="shared" si="210"/>
        <v>2</v>
      </c>
      <c r="AQ222">
        <f t="shared" si="211"/>
        <v>0</v>
      </c>
      <c r="AR222">
        <f t="shared" si="212"/>
        <v>0</v>
      </c>
      <c r="AS222">
        <f t="shared" si="213"/>
        <v>0</v>
      </c>
      <c r="AT222">
        <f t="shared" si="214"/>
        <v>0</v>
      </c>
      <c r="AU222">
        <f t="shared" si="215"/>
        <v>0</v>
      </c>
      <c r="AV222">
        <f t="shared" si="216"/>
        <v>0</v>
      </c>
      <c r="AW222">
        <f t="shared" si="217"/>
        <v>0</v>
      </c>
      <c r="AX222">
        <f t="shared" si="218"/>
        <v>0</v>
      </c>
      <c r="AY222">
        <f t="shared" si="219"/>
        <v>0</v>
      </c>
      <c r="AZ222">
        <f t="shared" si="220"/>
        <v>0</v>
      </c>
      <c r="BA222">
        <f t="shared" si="221"/>
        <v>0</v>
      </c>
      <c r="BB222">
        <f t="shared" si="222"/>
        <v>0</v>
      </c>
      <c r="BC222">
        <f t="shared" si="223"/>
        <v>0</v>
      </c>
      <c r="BD222">
        <f t="shared" si="224"/>
        <v>0</v>
      </c>
      <c r="BF222">
        <f t="shared" si="225"/>
        <v>0</v>
      </c>
      <c r="BG222">
        <f t="shared" si="226"/>
        <v>0</v>
      </c>
      <c r="BH222">
        <f t="shared" si="227"/>
        <v>0</v>
      </c>
      <c r="BI222">
        <f t="shared" si="228"/>
        <v>0</v>
      </c>
      <c r="BJ222">
        <f t="shared" si="229"/>
        <v>0</v>
      </c>
      <c r="BK222">
        <f t="shared" si="230"/>
        <v>0</v>
      </c>
      <c r="BL222">
        <f t="shared" si="231"/>
        <v>0</v>
      </c>
      <c r="BM222">
        <f t="shared" si="232"/>
        <v>0</v>
      </c>
      <c r="BN222">
        <f t="shared" si="233"/>
        <v>0</v>
      </c>
      <c r="BO222">
        <f t="shared" si="234"/>
        <v>0</v>
      </c>
      <c r="BP222">
        <f t="shared" si="235"/>
        <v>0</v>
      </c>
      <c r="BQ222">
        <f t="shared" si="236"/>
        <v>0</v>
      </c>
      <c r="BR222">
        <f t="shared" si="237"/>
        <v>0</v>
      </c>
      <c r="BS222">
        <f t="shared" si="238"/>
        <v>0</v>
      </c>
      <c r="BT222">
        <f t="shared" si="239"/>
        <v>0</v>
      </c>
    </row>
    <row r="223" spans="1:72" x14ac:dyDescent="0.25">
      <c r="A223" t="str">
        <f>IF(TRIM(INDEX(games!$A:$A,ROW()))="","",TRIM(INDEX(games!$A:$A,ROW())))</f>
        <v>Devil Peach Soda</v>
      </c>
      <c r="B223">
        <f>IF(OR($A223="",INDEX(games!$B:$B,ROW())=""),"",INDEX(games!$B:$B,ROW()))</f>
        <v>2026</v>
      </c>
      <c r="C223" t="str">
        <f>IF(OR($A223="",INDEX(games!$C:$C,ROW())=""),"",INDEX(games!$C:$C,ROW()))</f>
        <v>Action</v>
      </c>
      <c r="D223">
        <f t="shared" si="180"/>
        <v>1</v>
      </c>
      <c r="E223">
        <f t="shared" si="181"/>
        <v>1</v>
      </c>
      <c r="F223">
        <f t="shared" si="182"/>
        <v>19</v>
      </c>
      <c r="G223">
        <f t="shared" si="183"/>
        <v>2026</v>
      </c>
      <c r="H223">
        <f t="shared" si="184"/>
        <v>1.4370000000000001</v>
      </c>
      <c r="I223" t="e">
        <f t="shared" si="185"/>
        <v>#N/A</v>
      </c>
      <c r="J223" t="e">
        <f t="shared" si="186"/>
        <v>#N/A</v>
      </c>
      <c r="K223" t="e">
        <f t="shared" si="187"/>
        <v>#N/A</v>
      </c>
      <c r="L223" t="e">
        <f t="shared" si="188"/>
        <v>#N/A</v>
      </c>
      <c r="M223" t="e">
        <f t="shared" si="189"/>
        <v>#N/A</v>
      </c>
      <c r="N223" t="e">
        <f t="shared" si="190"/>
        <v>#N/A</v>
      </c>
      <c r="O223">
        <f t="shared" si="191"/>
        <v>1.0002230000000001</v>
      </c>
      <c r="P223" t="str">
        <f>IF(OR($A223="",INDEX(games!$H:$H,ROW())=""),"",INDEX(games!$H:$H,ROW()))</f>
        <v/>
      </c>
      <c r="Q223" t="str">
        <f t="shared" si="192"/>
        <v/>
      </c>
      <c r="T223">
        <f t="shared" si="193"/>
        <v>2015</v>
      </c>
      <c r="U223">
        <f t="shared" si="194"/>
        <v>2022</v>
      </c>
      <c r="V223">
        <f t="shared" si="195"/>
        <v>7</v>
      </c>
      <c r="W223" t="str">
        <f>IF(TRIM(INDEX(connections!$A:$A,ROW()))="","",TRIM(INDEX(connections!$A:$A,ROW())))</f>
        <v>Crypt of the NecroDancer</v>
      </c>
      <c r="X223" t="str">
        <f>IF($W223="","",TRIM(INDEX(connections!$B:$B,ROW())))</f>
        <v>Chess Survivors</v>
      </c>
      <c r="Y223">
        <f t="shared" si="196"/>
        <v>169</v>
      </c>
      <c r="Z223">
        <f t="shared" si="197"/>
        <v>131</v>
      </c>
      <c r="AA223" t="str">
        <f t="shared" si="198"/>
        <v>Yes</v>
      </c>
      <c r="AB223" t="str">
        <f t="shared" si="199"/>
        <v>Yes</v>
      </c>
      <c r="AC223">
        <f t="shared" si="200"/>
        <v>1</v>
      </c>
      <c r="AD223">
        <f t="shared" si="201"/>
        <v>1</v>
      </c>
      <c r="AE223" t="str">
        <f t="shared" si="202"/>
        <v/>
      </c>
      <c r="AG223">
        <f t="shared" si="203"/>
        <v>1</v>
      </c>
      <c r="AH223" t="str">
        <f t="shared" si="204"/>
        <v/>
      </c>
      <c r="AI223" t="str">
        <f t="shared" si="205"/>
        <v/>
      </c>
      <c r="AJ223" t="str">
        <f t="shared" si="206"/>
        <v/>
      </c>
      <c r="AK223">
        <f t="shared" si="207"/>
        <v>1.0002230000000001</v>
      </c>
      <c r="AL223" t="str">
        <f>IF($A223="","",INDEX(games!$J:$J,ROW())&amp;"")</f>
        <v>https://store.steampowered.com/app/2116210/Devil_Peach_Soda/</v>
      </c>
      <c r="AM223">
        <f>IF($A223="","",SUMPRODUCT($AO223:$BD223,'Map Analysis'!$AN$2^{0,1,2,3,4,5,6,7,8,9,10,11,12,13,14,15}))</f>
        <v>0</v>
      </c>
      <c r="AN223">
        <f t="shared" si="208"/>
        <v>2.23E-5</v>
      </c>
      <c r="AO223">
        <f t="shared" si="209"/>
        <v>0</v>
      </c>
      <c r="AP223">
        <f t="shared" si="210"/>
        <v>0</v>
      </c>
      <c r="AQ223">
        <f t="shared" si="211"/>
        <v>0</v>
      </c>
      <c r="AR223">
        <f t="shared" si="212"/>
        <v>0</v>
      </c>
      <c r="AS223">
        <f t="shared" si="213"/>
        <v>0</v>
      </c>
      <c r="AT223">
        <f t="shared" si="214"/>
        <v>0</v>
      </c>
      <c r="AU223">
        <f t="shared" si="215"/>
        <v>0</v>
      </c>
      <c r="AV223">
        <f t="shared" si="216"/>
        <v>0</v>
      </c>
      <c r="AW223">
        <f t="shared" si="217"/>
        <v>0</v>
      </c>
      <c r="AX223">
        <f t="shared" si="218"/>
        <v>0</v>
      </c>
      <c r="AY223">
        <f t="shared" si="219"/>
        <v>0</v>
      </c>
      <c r="AZ223">
        <f t="shared" si="220"/>
        <v>0</v>
      </c>
      <c r="BA223">
        <f t="shared" si="221"/>
        <v>0</v>
      </c>
      <c r="BB223">
        <f t="shared" si="222"/>
        <v>0</v>
      </c>
      <c r="BC223">
        <f t="shared" si="223"/>
        <v>0</v>
      </c>
      <c r="BD223">
        <f t="shared" si="224"/>
        <v>0</v>
      </c>
      <c r="BF223">
        <f t="shared" si="225"/>
        <v>1</v>
      </c>
      <c r="BG223">
        <f t="shared" si="226"/>
        <v>0</v>
      </c>
      <c r="BH223">
        <f t="shared" si="227"/>
        <v>0</v>
      </c>
      <c r="BI223">
        <f t="shared" si="228"/>
        <v>0</v>
      </c>
      <c r="BJ223">
        <f t="shared" si="229"/>
        <v>0</v>
      </c>
      <c r="BK223">
        <f t="shared" si="230"/>
        <v>0</v>
      </c>
      <c r="BL223">
        <f t="shared" si="231"/>
        <v>0</v>
      </c>
      <c r="BM223">
        <f t="shared" si="232"/>
        <v>0</v>
      </c>
      <c r="BN223">
        <f t="shared" si="233"/>
        <v>0</v>
      </c>
      <c r="BO223">
        <f t="shared" si="234"/>
        <v>0</v>
      </c>
      <c r="BP223">
        <f t="shared" si="235"/>
        <v>0</v>
      </c>
      <c r="BQ223">
        <f t="shared" si="236"/>
        <v>0</v>
      </c>
      <c r="BR223">
        <f t="shared" si="237"/>
        <v>0</v>
      </c>
      <c r="BS223">
        <f t="shared" si="238"/>
        <v>0</v>
      </c>
      <c r="BT223">
        <f t="shared" si="239"/>
        <v>0</v>
      </c>
    </row>
    <row r="224" spans="1:72" x14ac:dyDescent="0.25">
      <c r="A224" t="str">
        <f>IF(TRIM(INDEX(games!$A:$A,ROW()))="","",TRIM(INDEX(games!$A:$A,ROW())))</f>
        <v>Devil Slayer: Raksasi</v>
      </c>
      <c r="B224">
        <f>IF(OR($A224="",INDEX(games!$B:$B,ROW())=""),"",INDEX(games!$B:$B,ROW()))</f>
        <v>2019</v>
      </c>
      <c r="C224" t="str">
        <f>IF(OR($A224="",INDEX(games!$C:$C,ROW())=""),"",INDEX(games!$C:$C,ROW()))</f>
        <v>Action</v>
      </c>
      <c r="D224">
        <f t="shared" si="180"/>
        <v>2</v>
      </c>
      <c r="E224">
        <f t="shared" si="181"/>
        <v>1</v>
      </c>
      <c r="F224">
        <f t="shared" si="182"/>
        <v>20</v>
      </c>
      <c r="G224">
        <f t="shared" si="183"/>
        <v>2019</v>
      </c>
      <c r="H224">
        <f t="shared" si="184"/>
        <v>1.46</v>
      </c>
      <c r="I224" t="e">
        <f t="shared" si="185"/>
        <v>#N/A</v>
      </c>
      <c r="J224" t="e">
        <f t="shared" si="186"/>
        <v>#N/A</v>
      </c>
      <c r="K224" t="e">
        <f t="shared" si="187"/>
        <v>#N/A</v>
      </c>
      <c r="L224" t="e">
        <f t="shared" si="188"/>
        <v>#N/A</v>
      </c>
      <c r="M224" t="e">
        <f t="shared" si="189"/>
        <v>#N/A</v>
      </c>
      <c r="N224" t="e">
        <f t="shared" si="190"/>
        <v>#N/A</v>
      </c>
      <c r="O224">
        <f t="shared" si="191"/>
        <v>2.0002239999999998</v>
      </c>
      <c r="P224" t="str">
        <f>IF(OR($A224="",INDEX(games!$H:$H,ROW())=""),"",INDEX(games!$H:$H,ROW()))</f>
        <v/>
      </c>
      <c r="Q224" t="str">
        <f t="shared" si="192"/>
        <v/>
      </c>
      <c r="T224">
        <f t="shared" si="193"/>
        <v>2022</v>
      </c>
      <c r="U224">
        <f t="shared" si="194"/>
        <v>2022</v>
      </c>
      <c r="V224">
        <f t="shared" si="195"/>
        <v>0</v>
      </c>
      <c r="W224" t="str">
        <f>IF(TRIM(INDEX(connections!$A:$A,ROW()))="","",TRIM(INDEX(connections!$A:$A,ROW())))</f>
        <v>Shotgun King: The Final Checkmate</v>
      </c>
      <c r="X224" t="str">
        <f>IF($W224="","",TRIM(INDEX(connections!$B:$B,ROW())))</f>
        <v>Chess Survivors</v>
      </c>
      <c r="Y224">
        <f t="shared" si="196"/>
        <v>761</v>
      </c>
      <c r="Z224">
        <f t="shared" si="197"/>
        <v>131</v>
      </c>
      <c r="AA224" t="str">
        <f t="shared" si="198"/>
        <v>Yes</v>
      </c>
      <c r="AB224" t="str">
        <f t="shared" si="199"/>
        <v>Yes</v>
      </c>
      <c r="AC224">
        <f t="shared" si="200"/>
        <v>1</v>
      </c>
      <c r="AD224">
        <f t="shared" si="201"/>
        <v>1</v>
      </c>
      <c r="AE224" t="str">
        <f t="shared" si="202"/>
        <v/>
      </c>
      <c r="AG224">
        <f t="shared" si="203"/>
        <v>2</v>
      </c>
      <c r="AH224" t="str">
        <f t="shared" si="204"/>
        <v/>
      </c>
      <c r="AI224" t="str">
        <f t="shared" si="205"/>
        <v/>
      </c>
      <c r="AJ224" t="str">
        <f t="shared" si="206"/>
        <v/>
      </c>
      <c r="AK224">
        <f t="shared" si="207"/>
        <v>2.0002239999999998</v>
      </c>
      <c r="AL224" t="str">
        <f>IF($A224="","",INDEX(games!$J:$J,ROW())&amp;"")</f>
        <v/>
      </c>
      <c r="AM224">
        <f>IF($A224="","",SUMPRODUCT($AO224:$BD224,'Map Analysis'!$AN$2^{0,1,2,3,4,5,6,7,8,9,10,11,12,13,14,15}))</f>
        <v>0</v>
      </c>
      <c r="AN224">
        <f t="shared" si="208"/>
        <v>2.2399999999999999E-5</v>
      </c>
      <c r="AO224">
        <f t="shared" si="209"/>
        <v>0</v>
      </c>
      <c r="AP224">
        <f t="shared" si="210"/>
        <v>0</v>
      </c>
      <c r="AQ224">
        <f t="shared" si="211"/>
        <v>0</v>
      </c>
      <c r="AR224">
        <f t="shared" si="212"/>
        <v>0</v>
      </c>
      <c r="AS224">
        <f t="shared" si="213"/>
        <v>0</v>
      </c>
      <c r="AT224">
        <f t="shared" si="214"/>
        <v>0</v>
      </c>
      <c r="AU224">
        <f t="shared" si="215"/>
        <v>0</v>
      </c>
      <c r="AV224">
        <f t="shared" si="216"/>
        <v>0</v>
      </c>
      <c r="AW224">
        <f t="shared" si="217"/>
        <v>0</v>
      </c>
      <c r="AX224">
        <f t="shared" si="218"/>
        <v>0</v>
      </c>
      <c r="AY224">
        <f t="shared" si="219"/>
        <v>0</v>
      </c>
      <c r="AZ224">
        <f t="shared" si="220"/>
        <v>0</v>
      </c>
      <c r="BA224">
        <f t="shared" si="221"/>
        <v>0</v>
      </c>
      <c r="BB224">
        <f t="shared" si="222"/>
        <v>0</v>
      </c>
      <c r="BC224">
        <f t="shared" si="223"/>
        <v>0</v>
      </c>
      <c r="BD224">
        <f t="shared" si="224"/>
        <v>0</v>
      </c>
      <c r="BF224">
        <f t="shared" si="225"/>
        <v>1</v>
      </c>
      <c r="BG224">
        <f t="shared" si="226"/>
        <v>0</v>
      </c>
      <c r="BH224">
        <f t="shared" si="227"/>
        <v>0</v>
      </c>
      <c r="BI224">
        <f t="shared" si="228"/>
        <v>0</v>
      </c>
      <c r="BJ224">
        <f t="shared" si="229"/>
        <v>0</v>
      </c>
      <c r="BK224">
        <f t="shared" si="230"/>
        <v>0</v>
      </c>
      <c r="BL224">
        <f t="shared" si="231"/>
        <v>0</v>
      </c>
      <c r="BM224">
        <f t="shared" si="232"/>
        <v>0</v>
      </c>
      <c r="BN224">
        <f t="shared" si="233"/>
        <v>0</v>
      </c>
      <c r="BO224">
        <f t="shared" si="234"/>
        <v>0</v>
      </c>
      <c r="BP224">
        <f t="shared" si="235"/>
        <v>0</v>
      </c>
      <c r="BQ224">
        <f t="shared" si="236"/>
        <v>0</v>
      </c>
      <c r="BR224">
        <f t="shared" si="237"/>
        <v>0</v>
      </c>
      <c r="BS224">
        <f t="shared" si="238"/>
        <v>0</v>
      </c>
      <c r="BT224">
        <f t="shared" si="239"/>
        <v>0</v>
      </c>
    </row>
    <row r="225" spans="1:72" x14ac:dyDescent="0.25">
      <c r="A225" t="str">
        <f>IF(TRIM(INDEX(games!$A:$A,ROW()))="","",TRIM(INDEX(games!$A:$A,ROW())))</f>
        <v>Devil Spire</v>
      </c>
      <c r="B225">
        <f>IF(OR($A225="",INDEX(games!$B:$B,ROW())=""),"",INDEX(games!$B:$B,ROW()))</f>
        <v>2022</v>
      </c>
      <c r="C225" t="str">
        <f>IF(OR($A225="",INDEX(games!$C:$C,ROW())=""),"",INDEX(games!$C:$C,ROW()))</f>
        <v>Action</v>
      </c>
      <c r="D225">
        <f t="shared" si="180"/>
        <v>1</v>
      </c>
      <c r="E225">
        <f t="shared" si="181"/>
        <v>1</v>
      </c>
      <c r="F225">
        <f t="shared" si="182"/>
        <v>21</v>
      </c>
      <c r="G225">
        <f t="shared" si="183"/>
        <v>2022</v>
      </c>
      <c r="H225">
        <f t="shared" si="184"/>
        <v>1.4830000000000001</v>
      </c>
      <c r="I225" t="e">
        <f t="shared" si="185"/>
        <v>#N/A</v>
      </c>
      <c r="J225" t="e">
        <f t="shared" si="186"/>
        <v>#N/A</v>
      </c>
      <c r="K225" t="e">
        <f t="shared" si="187"/>
        <v>#N/A</v>
      </c>
      <c r="L225" t="e">
        <f t="shared" si="188"/>
        <v>#N/A</v>
      </c>
      <c r="M225" t="e">
        <f t="shared" si="189"/>
        <v>#N/A</v>
      </c>
      <c r="N225" t="e">
        <f t="shared" si="190"/>
        <v>#N/A</v>
      </c>
      <c r="O225">
        <f t="shared" si="191"/>
        <v>1.0002249999999999</v>
      </c>
      <c r="P225" t="str">
        <f>IF(OR($A225="",INDEX(games!$H:$H,ROW())=""),"",INDEX(games!$H:$H,ROW()))</f>
        <v>Yes</v>
      </c>
      <c r="Q225">
        <f t="shared" si="192"/>
        <v>1.0002249999999999</v>
      </c>
      <c r="T225">
        <f t="shared" si="193"/>
        <v>2017</v>
      </c>
      <c r="U225">
        <f t="shared" si="194"/>
        <v>2022</v>
      </c>
      <c r="V225">
        <f t="shared" si="195"/>
        <v>5</v>
      </c>
      <c r="W225" t="str">
        <f>IF(TRIM(INDEX(connections!$A:$A,ROW()))="","",TRIM(INDEX(connections!$A:$A,ROW())))</f>
        <v>Slay the Spire</v>
      </c>
      <c r="X225" t="str">
        <f>IF($W225="","",TRIM(INDEX(connections!$B:$B,ROW())))</f>
        <v>Chess Survivors</v>
      </c>
      <c r="Y225">
        <f t="shared" si="196"/>
        <v>772</v>
      </c>
      <c r="Z225">
        <f t="shared" si="197"/>
        <v>131</v>
      </c>
      <c r="AA225" t="str">
        <f t="shared" si="198"/>
        <v>Yes</v>
      </c>
      <c r="AB225" t="str">
        <f t="shared" si="199"/>
        <v>Yes</v>
      </c>
      <c r="AC225">
        <f t="shared" si="200"/>
        <v>1</v>
      </c>
      <c r="AD225">
        <f t="shared" si="201"/>
        <v>1</v>
      </c>
      <c r="AE225" t="str">
        <f t="shared" si="202"/>
        <v/>
      </c>
      <c r="AG225">
        <f t="shared" si="203"/>
        <v>0</v>
      </c>
      <c r="AH225" t="str">
        <f t="shared" si="204"/>
        <v/>
      </c>
      <c r="AI225" t="str">
        <f t="shared" si="205"/>
        <v/>
      </c>
      <c r="AJ225" t="str">
        <f t="shared" si="206"/>
        <v/>
      </c>
      <c r="AK225" t="str">
        <f t="shared" si="207"/>
        <v/>
      </c>
      <c r="AL225" t="str">
        <f>IF($A225="","",INDEX(games!$J:$J,ROW())&amp;"")</f>
        <v>https://store.steampowered.com/app/1861290/Devil_Spire/</v>
      </c>
      <c r="AM225">
        <f>IF($A225="","",SUMPRODUCT($AO225:$BD225,'Map Analysis'!$AN$2^{0,1,2,3,4,5,6,7,8,9,10,11,12,13,14,15}))</f>
        <v>0</v>
      </c>
      <c r="AN225">
        <f t="shared" si="208"/>
        <v>2.2500000000000001E-5</v>
      </c>
      <c r="AO225">
        <f t="shared" si="209"/>
        <v>0</v>
      </c>
      <c r="AP225">
        <f t="shared" si="210"/>
        <v>0</v>
      </c>
      <c r="AQ225">
        <f t="shared" si="211"/>
        <v>0</v>
      </c>
      <c r="AR225">
        <f t="shared" si="212"/>
        <v>0</v>
      </c>
      <c r="AS225">
        <f t="shared" si="213"/>
        <v>0</v>
      </c>
      <c r="AT225">
        <f t="shared" si="214"/>
        <v>0</v>
      </c>
      <c r="AU225">
        <f t="shared" si="215"/>
        <v>0</v>
      </c>
      <c r="AV225">
        <f t="shared" si="216"/>
        <v>0</v>
      </c>
      <c r="AW225">
        <f t="shared" si="217"/>
        <v>0</v>
      </c>
      <c r="AX225">
        <f t="shared" si="218"/>
        <v>0</v>
      </c>
      <c r="AY225">
        <f t="shared" si="219"/>
        <v>0</v>
      </c>
      <c r="AZ225">
        <f t="shared" si="220"/>
        <v>0</v>
      </c>
      <c r="BA225">
        <f t="shared" si="221"/>
        <v>0</v>
      </c>
      <c r="BB225">
        <f t="shared" si="222"/>
        <v>0</v>
      </c>
      <c r="BC225">
        <f t="shared" si="223"/>
        <v>0</v>
      </c>
      <c r="BD225">
        <f t="shared" si="224"/>
        <v>0</v>
      </c>
      <c r="BF225">
        <f t="shared" si="225"/>
        <v>1</v>
      </c>
      <c r="BG225">
        <f t="shared" si="226"/>
        <v>0</v>
      </c>
      <c r="BH225">
        <f t="shared" si="227"/>
        <v>0</v>
      </c>
      <c r="BI225">
        <f t="shared" si="228"/>
        <v>0</v>
      </c>
      <c r="BJ225">
        <f t="shared" si="229"/>
        <v>0</v>
      </c>
      <c r="BK225">
        <f t="shared" si="230"/>
        <v>0</v>
      </c>
      <c r="BL225">
        <f t="shared" si="231"/>
        <v>0</v>
      </c>
      <c r="BM225">
        <f t="shared" si="232"/>
        <v>0</v>
      </c>
      <c r="BN225">
        <f t="shared" si="233"/>
        <v>0</v>
      </c>
      <c r="BO225">
        <f t="shared" si="234"/>
        <v>0</v>
      </c>
      <c r="BP225">
        <f t="shared" si="235"/>
        <v>0</v>
      </c>
      <c r="BQ225">
        <f t="shared" si="236"/>
        <v>0</v>
      </c>
      <c r="BR225">
        <f t="shared" si="237"/>
        <v>0</v>
      </c>
      <c r="BS225">
        <f t="shared" si="238"/>
        <v>0</v>
      </c>
      <c r="BT225">
        <f t="shared" si="239"/>
        <v>0</v>
      </c>
    </row>
    <row r="226" spans="1:72" x14ac:dyDescent="0.25">
      <c r="A226" t="str">
        <f>IF(TRIM(INDEX(games!$A:$A,ROW()))="","",TRIM(INDEX(games!$A:$A,ROW())))</f>
        <v>Diablo</v>
      </c>
      <c r="B226">
        <f>IF(OR($A226="",INDEX(games!$B:$B,ROW())=""),"",INDEX(games!$B:$B,ROW()))</f>
        <v>1996</v>
      </c>
      <c r="C226" t="str">
        <f>IF(OR($A226="",INDEX(games!$C:$C,ROW())=""),"",INDEX(games!$C:$C,ROW()))</f>
        <v>Action</v>
      </c>
      <c r="D226">
        <f t="shared" si="180"/>
        <v>38</v>
      </c>
      <c r="E226">
        <f t="shared" si="181"/>
        <v>1</v>
      </c>
      <c r="F226">
        <f t="shared" si="182"/>
        <v>22</v>
      </c>
      <c r="G226">
        <f t="shared" si="183"/>
        <v>1996</v>
      </c>
      <c r="H226">
        <f t="shared" si="184"/>
        <v>1.506</v>
      </c>
      <c r="I226" t="e">
        <f t="shared" si="185"/>
        <v>#N/A</v>
      </c>
      <c r="J226" t="e">
        <f t="shared" si="186"/>
        <v>#N/A</v>
      </c>
      <c r="K226" t="e">
        <f t="shared" si="187"/>
        <v>#N/A</v>
      </c>
      <c r="L226" t="e">
        <f t="shared" si="188"/>
        <v>#N/A</v>
      </c>
      <c r="M226" t="e">
        <f t="shared" si="189"/>
        <v>#N/A</v>
      </c>
      <c r="N226" t="e">
        <f t="shared" si="190"/>
        <v>#N/A</v>
      </c>
      <c r="O226">
        <f t="shared" si="191"/>
        <v>38.000225999999998</v>
      </c>
      <c r="P226" t="str">
        <f>IF(OR($A226="",INDEX(games!$H:$H,ROW())=""),"",INDEX(games!$H:$H,ROW()))</f>
        <v>Yes</v>
      </c>
      <c r="Q226">
        <f t="shared" si="192"/>
        <v>38.000225999999998</v>
      </c>
      <c r="T226">
        <f t="shared" si="193"/>
        <v>2021</v>
      </c>
      <c r="U226">
        <f t="shared" si="194"/>
        <v>2022</v>
      </c>
      <c r="V226">
        <f t="shared" si="195"/>
        <v>1</v>
      </c>
      <c r="W226" t="str">
        <f>IF(TRIM(INDEX(connections!$A:$A,ROW()))="","",TRIM(INDEX(connections!$A:$A,ROW())))</f>
        <v>Vampire Survivors</v>
      </c>
      <c r="X226" t="str">
        <f>IF($W226="","",TRIM(INDEX(connections!$B:$B,ROW())))</f>
        <v>Chess Survivors</v>
      </c>
      <c r="Y226">
        <f t="shared" si="196"/>
        <v>941</v>
      </c>
      <c r="Z226">
        <f t="shared" si="197"/>
        <v>131</v>
      </c>
      <c r="AA226" t="str">
        <f t="shared" si="198"/>
        <v>Yes</v>
      </c>
      <c r="AB226" t="str">
        <f t="shared" si="199"/>
        <v>Yes</v>
      </c>
      <c r="AC226">
        <f t="shared" si="200"/>
        <v>1</v>
      </c>
      <c r="AD226">
        <f t="shared" si="201"/>
        <v>0</v>
      </c>
      <c r="AE226" t="str">
        <f t="shared" si="202"/>
        <v/>
      </c>
      <c r="AG226">
        <f t="shared" si="203"/>
        <v>22</v>
      </c>
      <c r="AH226" t="str">
        <f t="shared" si="204"/>
        <v>Yes</v>
      </c>
      <c r="AI226">
        <f t="shared" si="205"/>
        <v>22</v>
      </c>
      <c r="AJ226">
        <f t="shared" si="206"/>
        <v>22.000226000000001</v>
      </c>
      <c r="AK226" t="str">
        <f t="shared" si="207"/>
        <v/>
      </c>
      <c r="AL226" t="str">
        <f>IF($A226="","",INDEX(games!$J:$J,ROW())&amp;"")</f>
        <v/>
      </c>
      <c r="AM226">
        <f>IF($A226="","",SUMPRODUCT($AO226:$BD226,'Map Analysis'!$AN$2^{0,1,2,3,4,5,6,7,8,9,10,11,12,13,14,15}))</f>
        <v>52.375</v>
      </c>
      <c r="AN226">
        <f t="shared" si="208"/>
        <v>52.375022600000001</v>
      </c>
      <c r="AO226">
        <f t="shared" si="209"/>
        <v>35</v>
      </c>
      <c r="AP226">
        <f t="shared" si="210"/>
        <v>30</v>
      </c>
      <c r="AQ226">
        <f t="shared" si="211"/>
        <v>9</v>
      </c>
      <c r="AR226">
        <f t="shared" si="212"/>
        <v>1</v>
      </c>
      <c r="AS226">
        <f t="shared" si="213"/>
        <v>0</v>
      </c>
      <c r="AT226">
        <f t="shared" si="214"/>
        <v>0</v>
      </c>
      <c r="AU226">
        <f t="shared" si="215"/>
        <v>0</v>
      </c>
      <c r="AV226">
        <f t="shared" si="216"/>
        <v>0</v>
      </c>
      <c r="AW226">
        <f t="shared" si="217"/>
        <v>0</v>
      </c>
      <c r="AX226">
        <f t="shared" si="218"/>
        <v>0</v>
      </c>
      <c r="AY226">
        <f t="shared" si="219"/>
        <v>0</v>
      </c>
      <c r="AZ226">
        <f t="shared" si="220"/>
        <v>0</v>
      </c>
      <c r="BA226">
        <f t="shared" si="221"/>
        <v>0</v>
      </c>
      <c r="BB226">
        <f t="shared" si="222"/>
        <v>0</v>
      </c>
      <c r="BC226">
        <f t="shared" si="223"/>
        <v>0</v>
      </c>
      <c r="BD226">
        <f t="shared" si="224"/>
        <v>0</v>
      </c>
      <c r="BF226">
        <f t="shared" si="225"/>
        <v>1</v>
      </c>
      <c r="BG226">
        <f t="shared" si="226"/>
        <v>0</v>
      </c>
      <c r="BH226">
        <f t="shared" si="227"/>
        <v>0</v>
      </c>
      <c r="BI226">
        <f t="shared" si="228"/>
        <v>0</v>
      </c>
      <c r="BJ226">
        <f t="shared" si="229"/>
        <v>0</v>
      </c>
      <c r="BK226">
        <f t="shared" si="230"/>
        <v>0</v>
      </c>
      <c r="BL226">
        <f t="shared" si="231"/>
        <v>0</v>
      </c>
      <c r="BM226">
        <f t="shared" si="232"/>
        <v>0</v>
      </c>
      <c r="BN226">
        <f t="shared" si="233"/>
        <v>0</v>
      </c>
      <c r="BO226">
        <f t="shared" si="234"/>
        <v>0</v>
      </c>
      <c r="BP226">
        <f t="shared" si="235"/>
        <v>0</v>
      </c>
      <c r="BQ226">
        <f t="shared" si="236"/>
        <v>0</v>
      </c>
      <c r="BR226">
        <f t="shared" si="237"/>
        <v>0</v>
      </c>
      <c r="BS226">
        <f t="shared" si="238"/>
        <v>0</v>
      </c>
      <c r="BT226">
        <f t="shared" si="239"/>
        <v>0</v>
      </c>
    </row>
    <row r="227" spans="1:72" x14ac:dyDescent="0.25">
      <c r="A227" t="str">
        <f>IF(TRIM(INDEX(games!$A:$A,ROW()))="","",TRIM(INDEX(games!$A:$A,ROW())))</f>
        <v>Dice &amp; Fold</v>
      </c>
      <c r="B227">
        <f>IF(OR($A227="",INDEX(games!$B:$B,ROW())=""),"",INDEX(games!$B:$B,ROW()))</f>
        <v>2024</v>
      </c>
      <c r="C227" t="str">
        <f>IF(OR($A227="",INDEX(games!$C:$C,ROW())=""),"",INDEX(games!$C:$C,ROW()))</f>
        <v>Deckbuilder</v>
      </c>
      <c r="D227">
        <f t="shared" si="180"/>
        <v>3</v>
      </c>
      <c r="E227">
        <f t="shared" si="181"/>
        <v>3</v>
      </c>
      <c r="F227">
        <f t="shared" si="182"/>
        <v>23</v>
      </c>
      <c r="G227" t="e">
        <f t="shared" si="183"/>
        <v>#N/A</v>
      </c>
      <c r="H227" t="e">
        <f t="shared" si="184"/>
        <v>#N/A</v>
      </c>
      <c r="I227" t="e">
        <f t="shared" si="185"/>
        <v>#N/A</v>
      </c>
      <c r="J227" t="e">
        <f t="shared" si="186"/>
        <v>#N/A</v>
      </c>
      <c r="K227">
        <f t="shared" si="187"/>
        <v>2024</v>
      </c>
      <c r="L227">
        <f t="shared" si="188"/>
        <v>3.5289999999999999</v>
      </c>
      <c r="M227" t="e">
        <f t="shared" si="189"/>
        <v>#N/A</v>
      </c>
      <c r="N227" t="e">
        <f t="shared" si="190"/>
        <v>#N/A</v>
      </c>
      <c r="O227">
        <f t="shared" si="191"/>
        <v>3.0002270000000002</v>
      </c>
      <c r="P227" t="str">
        <f>IF(OR($A227="",INDEX(games!$H:$H,ROW())=""),"",INDEX(games!$H:$H,ROW()))</f>
        <v>Yes</v>
      </c>
      <c r="Q227">
        <f t="shared" si="192"/>
        <v>3.0002270000000002</v>
      </c>
      <c r="T227">
        <f t="shared" si="193"/>
        <v>2015</v>
      </c>
      <c r="U227">
        <f t="shared" si="194"/>
        <v>2019</v>
      </c>
      <c r="V227">
        <f t="shared" si="195"/>
        <v>4</v>
      </c>
      <c r="W227" t="str">
        <f>IF(TRIM(INDEX(connections!$A:$A,ROW()))="","",TRIM(INDEX(connections!$A:$A,ROW())))</f>
        <v>Nuclear Throne</v>
      </c>
      <c r="X227" t="str">
        <f>IF($W227="","",TRIM(INDEX(connections!$B:$B,ROW())))</f>
        <v>Children of Morta</v>
      </c>
      <c r="Y227">
        <f t="shared" si="196"/>
        <v>578</v>
      </c>
      <c r="Z227">
        <f t="shared" si="197"/>
        <v>132</v>
      </c>
      <c r="AA227" t="str">
        <f t="shared" si="198"/>
        <v>Yes</v>
      </c>
      <c r="AB227" t="str">
        <f t="shared" si="199"/>
        <v>Yes</v>
      </c>
      <c r="AC227">
        <f t="shared" si="200"/>
        <v>1</v>
      </c>
      <c r="AD227">
        <f t="shared" si="201"/>
        <v>0</v>
      </c>
      <c r="AE227" t="str">
        <f t="shared" si="202"/>
        <v/>
      </c>
      <c r="AG227">
        <f t="shared" si="203"/>
        <v>3</v>
      </c>
      <c r="AH227" t="str">
        <f t="shared" si="204"/>
        <v>Yes</v>
      </c>
      <c r="AI227">
        <f t="shared" si="205"/>
        <v>3</v>
      </c>
      <c r="AJ227">
        <f t="shared" si="206"/>
        <v>3.0002270000000002</v>
      </c>
      <c r="AK227" t="str">
        <f t="shared" si="207"/>
        <v/>
      </c>
      <c r="AL227" t="str">
        <f>IF($A227="","",INDEX(games!$J:$J,ROW())&amp;"")</f>
        <v>https://store.steampowered.com/app/2693930/Dice__Fold/</v>
      </c>
      <c r="AM227">
        <f>IF($A227="","",SUMPRODUCT($AO227:$BD227,'Map Analysis'!$AN$2^{0,1,2,3,4,5,6,7,8,9,10,11,12,13,14,15}))</f>
        <v>0</v>
      </c>
      <c r="AN227">
        <f t="shared" si="208"/>
        <v>2.27E-5</v>
      </c>
      <c r="AO227">
        <f t="shared" si="209"/>
        <v>0</v>
      </c>
      <c r="AP227">
        <f t="shared" si="210"/>
        <v>0</v>
      </c>
      <c r="AQ227">
        <f t="shared" si="211"/>
        <v>0</v>
      </c>
      <c r="AR227">
        <f t="shared" si="212"/>
        <v>0</v>
      </c>
      <c r="AS227">
        <f t="shared" si="213"/>
        <v>0</v>
      </c>
      <c r="AT227">
        <f t="shared" si="214"/>
        <v>0</v>
      </c>
      <c r="AU227">
        <f t="shared" si="215"/>
        <v>0</v>
      </c>
      <c r="AV227">
        <f t="shared" si="216"/>
        <v>0</v>
      </c>
      <c r="AW227">
        <f t="shared" si="217"/>
        <v>0</v>
      </c>
      <c r="AX227">
        <f t="shared" si="218"/>
        <v>0</v>
      </c>
      <c r="AY227">
        <f t="shared" si="219"/>
        <v>0</v>
      </c>
      <c r="AZ227">
        <f t="shared" si="220"/>
        <v>0</v>
      </c>
      <c r="BA227">
        <f t="shared" si="221"/>
        <v>0</v>
      </c>
      <c r="BB227">
        <f t="shared" si="222"/>
        <v>0</v>
      </c>
      <c r="BC227">
        <f t="shared" si="223"/>
        <v>0</v>
      </c>
      <c r="BD227">
        <f t="shared" si="224"/>
        <v>0</v>
      </c>
      <c r="BF227">
        <f t="shared" si="225"/>
        <v>2</v>
      </c>
      <c r="BG227">
        <f t="shared" si="226"/>
        <v>0</v>
      </c>
      <c r="BH227">
        <f t="shared" si="227"/>
        <v>0</v>
      </c>
      <c r="BI227">
        <f t="shared" si="228"/>
        <v>0</v>
      </c>
      <c r="BJ227">
        <f t="shared" si="229"/>
        <v>0</v>
      </c>
      <c r="BK227">
        <f t="shared" si="230"/>
        <v>0</v>
      </c>
      <c r="BL227">
        <f t="shared" si="231"/>
        <v>0</v>
      </c>
      <c r="BM227">
        <f t="shared" si="232"/>
        <v>0</v>
      </c>
      <c r="BN227">
        <f t="shared" si="233"/>
        <v>0</v>
      </c>
      <c r="BO227">
        <f t="shared" si="234"/>
        <v>0</v>
      </c>
      <c r="BP227">
        <f t="shared" si="235"/>
        <v>0</v>
      </c>
      <c r="BQ227">
        <f t="shared" si="236"/>
        <v>0</v>
      </c>
      <c r="BR227">
        <f t="shared" si="237"/>
        <v>0</v>
      </c>
      <c r="BS227">
        <f t="shared" si="238"/>
        <v>0</v>
      </c>
      <c r="BT227">
        <f t="shared" si="239"/>
        <v>0</v>
      </c>
    </row>
    <row r="228" spans="1:72" x14ac:dyDescent="0.25">
      <c r="A228" t="str">
        <f>IF(TRIM(INDEX(games!$A:$A,ROW()))="","",TRIM(INDEX(games!$A:$A,ROW())))</f>
        <v>Dice A Million</v>
      </c>
      <c r="B228">
        <f>IF(OR($A228="",INDEX(games!$B:$B,ROW())=""),"",INDEX(games!$B:$B,ROW()))</f>
        <v>2026</v>
      </c>
      <c r="C228" t="str">
        <f>IF(OR($A228="",INDEX(games!$C:$C,ROW())=""),"",INDEX(games!$C:$C,ROW()))</f>
        <v>Deckbuilder</v>
      </c>
      <c r="D228">
        <f t="shared" si="180"/>
        <v>3</v>
      </c>
      <c r="E228">
        <f t="shared" si="181"/>
        <v>3</v>
      </c>
      <c r="F228">
        <f t="shared" si="182"/>
        <v>24</v>
      </c>
      <c r="G228" t="e">
        <f t="shared" si="183"/>
        <v>#N/A</v>
      </c>
      <c r="H228" t="e">
        <f t="shared" si="184"/>
        <v>#N/A</v>
      </c>
      <c r="I228" t="e">
        <f t="shared" si="185"/>
        <v>#N/A</v>
      </c>
      <c r="J228" t="e">
        <f t="shared" si="186"/>
        <v>#N/A</v>
      </c>
      <c r="K228">
        <f t="shared" si="187"/>
        <v>2026</v>
      </c>
      <c r="L228">
        <f t="shared" si="188"/>
        <v>3.552</v>
      </c>
      <c r="M228" t="e">
        <f t="shared" si="189"/>
        <v>#N/A</v>
      </c>
      <c r="N228" t="e">
        <f t="shared" si="190"/>
        <v>#N/A</v>
      </c>
      <c r="O228">
        <f t="shared" si="191"/>
        <v>3.0002279999999999</v>
      </c>
      <c r="P228" t="str">
        <f>IF(OR($A228="",INDEX(games!$H:$H,ROW())=""),"",INDEX(games!$H:$H,ROW()))</f>
        <v/>
      </c>
      <c r="Q228" t="str">
        <f t="shared" si="192"/>
        <v/>
      </c>
      <c r="T228">
        <f t="shared" si="193"/>
        <v>2013</v>
      </c>
      <c r="U228">
        <f t="shared" si="194"/>
        <v>2019</v>
      </c>
      <c r="V228">
        <f t="shared" si="195"/>
        <v>6</v>
      </c>
      <c r="W228" t="str">
        <f>IF(TRIM(INDEX(connections!$A:$A,ROW()))="","",TRIM(INDEX(connections!$A:$A,ROW())))</f>
        <v>Rogue Legacy</v>
      </c>
      <c r="X228" t="str">
        <f>IF($W228="","",TRIM(INDEX(connections!$B:$B,ROW())))</f>
        <v>Children of Morta</v>
      </c>
      <c r="Y228">
        <f t="shared" si="196"/>
        <v>701</v>
      </c>
      <c r="Z228">
        <f t="shared" si="197"/>
        <v>132</v>
      </c>
      <c r="AA228" t="str">
        <f t="shared" si="198"/>
        <v>Yes</v>
      </c>
      <c r="AB228" t="str">
        <f t="shared" si="199"/>
        <v>Yes</v>
      </c>
      <c r="AC228">
        <f t="shared" si="200"/>
        <v>1</v>
      </c>
      <c r="AD228">
        <f t="shared" si="201"/>
        <v>0</v>
      </c>
      <c r="AE228" t="str">
        <f t="shared" si="202"/>
        <v/>
      </c>
      <c r="AG228">
        <f t="shared" si="203"/>
        <v>3</v>
      </c>
      <c r="AH228" t="str">
        <f t="shared" si="204"/>
        <v/>
      </c>
      <c r="AI228" t="str">
        <f t="shared" si="205"/>
        <v/>
      </c>
      <c r="AJ228" t="str">
        <f t="shared" si="206"/>
        <v/>
      </c>
      <c r="AK228">
        <f t="shared" si="207"/>
        <v>3.0002279999999999</v>
      </c>
      <c r="AL228" t="str">
        <f>IF($A228="","",INDEX(games!$J:$J,ROW())&amp;"")</f>
        <v/>
      </c>
      <c r="AM228">
        <f>IF($A228="","",SUMPRODUCT($AO228:$BD228,'Map Analysis'!$AN$2^{0,1,2,3,4,5,6,7,8,9,10,11,12,13,14,15}))</f>
        <v>0</v>
      </c>
      <c r="AN228">
        <f t="shared" si="208"/>
        <v>2.2799999999999999E-5</v>
      </c>
      <c r="AO228">
        <f t="shared" si="209"/>
        <v>0</v>
      </c>
      <c r="AP228">
        <f t="shared" si="210"/>
        <v>0</v>
      </c>
      <c r="AQ228">
        <f t="shared" si="211"/>
        <v>0</v>
      </c>
      <c r="AR228">
        <f t="shared" si="212"/>
        <v>0</v>
      </c>
      <c r="AS228">
        <f t="shared" si="213"/>
        <v>0</v>
      </c>
      <c r="AT228">
        <f t="shared" si="214"/>
        <v>0</v>
      </c>
      <c r="AU228">
        <f t="shared" si="215"/>
        <v>0</v>
      </c>
      <c r="AV228">
        <f t="shared" si="216"/>
        <v>0</v>
      </c>
      <c r="AW228">
        <f t="shared" si="217"/>
        <v>0</v>
      </c>
      <c r="AX228">
        <f t="shared" si="218"/>
        <v>0</v>
      </c>
      <c r="AY228">
        <f t="shared" si="219"/>
        <v>0</v>
      </c>
      <c r="AZ228">
        <f t="shared" si="220"/>
        <v>0</v>
      </c>
      <c r="BA228">
        <f t="shared" si="221"/>
        <v>0</v>
      </c>
      <c r="BB228">
        <f t="shared" si="222"/>
        <v>0</v>
      </c>
      <c r="BC228">
        <f t="shared" si="223"/>
        <v>0</v>
      </c>
      <c r="BD228">
        <f t="shared" si="224"/>
        <v>0</v>
      </c>
      <c r="BF228">
        <f t="shared" si="225"/>
        <v>2</v>
      </c>
      <c r="BG228">
        <f t="shared" si="226"/>
        <v>0</v>
      </c>
      <c r="BH228">
        <f t="shared" si="227"/>
        <v>0</v>
      </c>
      <c r="BI228">
        <f t="shared" si="228"/>
        <v>0</v>
      </c>
      <c r="BJ228">
        <f t="shared" si="229"/>
        <v>0</v>
      </c>
      <c r="BK228">
        <f t="shared" si="230"/>
        <v>0</v>
      </c>
      <c r="BL228">
        <f t="shared" si="231"/>
        <v>0</v>
      </c>
      <c r="BM228">
        <f t="shared" si="232"/>
        <v>0</v>
      </c>
      <c r="BN228">
        <f t="shared" si="233"/>
        <v>0</v>
      </c>
      <c r="BO228">
        <f t="shared" si="234"/>
        <v>0</v>
      </c>
      <c r="BP228">
        <f t="shared" si="235"/>
        <v>0</v>
      </c>
      <c r="BQ228">
        <f t="shared" si="236"/>
        <v>0</v>
      </c>
      <c r="BR228">
        <f t="shared" si="237"/>
        <v>0</v>
      </c>
      <c r="BS228">
        <f t="shared" si="238"/>
        <v>0</v>
      </c>
      <c r="BT228">
        <f t="shared" si="239"/>
        <v>0</v>
      </c>
    </row>
    <row r="229" spans="1:72" x14ac:dyDescent="0.25">
      <c r="A229" t="str">
        <f>IF(TRIM(INDEX(games!$A:$A,ROW()))="","",TRIM(INDEX(games!$A:$A,ROW())))</f>
        <v>Dice Legends</v>
      </c>
      <c r="B229">
        <f>IF(OR($A229="",INDEX(games!$B:$B,ROW())=""),"",INDEX(games!$B:$B,ROW()))</f>
        <v>2025</v>
      </c>
      <c r="C229" t="str">
        <f>IF(OR($A229="",INDEX(games!$C:$C,ROW())=""),"",INDEX(games!$C:$C,ROW()))</f>
        <v>Deckbuilder</v>
      </c>
      <c r="D229">
        <f t="shared" si="180"/>
        <v>1</v>
      </c>
      <c r="E229">
        <f t="shared" si="181"/>
        <v>3</v>
      </c>
      <c r="F229">
        <f t="shared" si="182"/>
        <v>25</v>
      </c>
      <c r="G229" t="e">
        <f t="shared" si="183"/>
        <v>#N/A</v>
      </c>
      <c r="H229" t="e">
        <f t="shared" si="184"/>
        <v>#N/A</v>
      </c>
      <c r="I229" t="e">
        <f t="shared" si="185"/>
        <v>#N/A</v>
      </c>
      <c r="J229" t="e">
        <f t="shared" si="186"/>
        <v>#N/A</v>
      </c>
      <c r="K229">
        <f t="shared" si="187"/>
        <v>2025</v>
      </c>
      <c r="L229">
        <f t="shared" si="188"/>
        <v>3.5750000000000002</v>
      </c>
      <c r="M229" t="e">
        <f t="shared" si="189"/>
        <v>#N/A</v>
      </c>
      <c r="N229" t="e">
        <f t="shared" si="190"/>
        <v>#N/A</v>
      </c>
      <c r="O229">
        <f t="shared" si="191"/>
        <v>1.000229</v>
      </c>
      <c r="P229" t="str">
        <f>IF(OR($A229="",INDEX(games!$H:$H,ROW())=""),"",INDEX(games!$H:$H,ROW()))</f>
        <v/>
      </c>
      <c r="Q229" t="str">
        <f t="shared" si="192"/>
        <v/>
      </c>
      <c r="T229">
        <f t="shared" si="193"/>
        <v>2011</v>
      </c>
      <c r="U229">
        <f t="shared" si="194"/>
        <v>2019</v>
      </c>
      <c r="V229">
        <f t="shared" si="195"/>
        <v>8</v>
      </c>
      <c r="W229" t="str">
        <f>IF(TRIM(INDEX(connections!$A:$A,ROW()))="","",TRIM(INDEX(connections!$A:$A,ROW())))</f>
        <v>The Binding of Isaac</v>
      </c>
      <c r="X229" t="str">
        <f>IF($W229="","",TRIM(INDEX(connections!$B:$B,ROW())))</f>
        <v>Children of Morta</v>
      </c>
      <c r="Y229">
        <f t="shared" si="196"/>
        <v>865</v>
      </c>
      <c r="Z229">
        <f t="shared" si="197"/>
        <v>132</v>
      </c>
      <c r="AA229" t="str">
        <f t="shared" si="198"/>
        <v>Yes</v>
      </c>
      <c r="AB229" t="str">
        <f t="shared" si="199"/>
        <v>Yes</v>
      </c>
      <c r="AC229">
        <f t="shared" si="200"/>
        <v>1</v>
      </c>
      <c r="AD229">
        <f t="shared" si="201"/>
        <v>0</v>
      </c>
      <c r="AE229" t="str">
        <f t="shared" si="202"/>
        <v/>
      </c>
      <c r="AG229">
        <f t="shared" si="203"/>
        <v>1</v>
      </c>
      <c r="AH229" t="str">
        <f t="shared" si="204"/>
        <v/>
      </c>
      <c r="AI229" t="str">
        <f t="shared" si="205"/>
        <v/>
      </c>
      <c r="AJ229" t="str">
        <f t="shared" si="206"/>
        <v/>
      </c>
      <c r="AK229">
        <f t="shared" si="207"/>
        <v>1.000229</v>
      </c>
      <c r="AL229" t="str">
        <f>IF($A229="","",INDEX(games!$J:$J,ROW())&amp;"")</f>
        <v>https://store.steampowered.com/app/3112170/Dice_Legends</v>
      </c>
      <c r="AM229">
        <f>IF($A229="","",SUMPRODUCT($AO229:$BD229,'Map Analysis'!$AN$2^{0,1,2,3,4,5,6,7,8,9,10,11,12,13,14,15}))</f>
        <v>0</v>
      </c>
      <c r="AN229">
        <f t="shared" si="208"/>
        <v>2.2900000000000001E-5</v>
      </c>
      <c r="AO229">
        <f t="shared" si="209"/>
        <v>0</v>
      </c>
      <c r="AP229">
        <f t="shared" si="210"/>
        <v>0</v>
      </c>
      <c r="AQ229">
        <f t="shared" si="211"/>
        <v>0</v>
      </c>
      <c r="AR229">
        <f t="shared" si="212"/>
        <v>0</v>
      </c>
      <c r="AS229">
        <f t="shared" si="213"/>
        <v>0</v>
      </c>
      <c r="AT229">
        <f t="shared" si="214"/>
        <v>0</v>
      </c>
      <c r="AU229">
        <f t="shared" si="215"/>
        <v>0</v>
      </c>
      <c r="AV229">
        <f t="shared" si="216"/>
        <v>0</v>
      </c>
      <c r="AW229">
        <f t="shared" si="217"/>
        <v>0</v>
      </c>
      <c r="AX229">
        <f t="shared" si="218"/>
        <v>0</v>
      </c>
      <c r="AY229">
        <f t="shared" si="219"/>
        <v>0</v>
      </c>
      <c r="AZ229">
        <f t="shared" si="220"/>
        <v>0</v>
      </c>
      <c r="BA229">
        <f t="shared" si="221"/>
        <v>0</v>
      </c>
      <c r="BB229">
        <f t="shared" si="222"/>
        <v>0</v>
      </c>
      <c r="BC229">
        <f t="shared" si="223"/>
        <v>0</v>
      </c>
      <c r="BD229">
        <f t="shared" si="224"/>
        <v>0</v>
      </c>
      <c r="BF229">
        <f t="shared" si="225"/>
        <v>2</v>
      </c>
      <c r="BG229">
        <f t="shared" si="226"/>
        <v>0</v>
      </c>
      <c r="BH229">
        <f t="shared" si="227"/>
        <v>0</v>
      </c>
      <c r="BI229">
        <f t="shared" si="228"/>
        <v>0</v>
      </c>
      <c r="BJ229">
        <f t="shared" si="229"/>
        <v>0</v>
      </c>
      <c r="BK229">
        <f t="shared" si="230"/>
        <v>0</v>
      </c>
      <c r="BL229">
        <f t="shared" si="231"/>
        <v>0</v>
      </c>
      <c r="BM229">
        <f t="shared" si="232"/>
        <v>0</v>
      </c>
      <c r="BN229">
        <f t="shared" si="233"/>
        <v>0</v>
      </c>
      <c r="BO229">
        <f t="shared" si="234"/>
        <v>0</v>
      </c>
      <c r="BP229">
        <f t="shared" si="235"/>
        <v>0</v>
      </c>
      <c r="BQ229">
        <f t="shared" si="236"/>
        <v>0</v>
      </c>
      <c r="BR229">
        <f t="shared" si="237"/>
        <v>0</v>
      </c>
      <c r="BS229">
        <f t="shared" si="238"/>
        <v>0</v>
      </c>
      <c r="BT229">
        <f t="shared" si="239"/>
        <v>0</v>
      </c>
    </row>
    <row r="230" spans="1:72" x14ac:dyDescent="0.25">
      <c r="A230" t="str">
        <f>IF(TRIM(INDEX(games!$A:$A,ROW()))="","",TRIM(INDEX(games!$A:$A,ROW())))</f>
        <v>Dice With Death</v>
      </c>
      <c r="B230">
        <f>IF(OR($A230="",INDEX(games!$B:$B,ROW())=""),"",INDEX(games!$B:$B,ROW()))</f>
        <v>2025</v>
      </c>
      <c r="C230" t="str">
        <f>IF(OR($A230="",INDEX(games!$C:$C,ROW())=""),"",INDEX(games!$C:$C,ROW()))</f>
        <v>Strategy</v>
      </c>
      <c r="D230">
        <f t="shared" si="180"/>
        <v>0</v>
      </c>
      <c r="E230">
        <f t="shared" si="181"/>
        <v>2</v>
      </c>
      <c r="F230">
        <f t="shared" si="182"/>
        <v>26</v>
      </c>
      <c r="G230" t="e">
        <f t="shared" si="183"/>
        <v>#N/A</v>
      </c>
      <c r="H230" t="e">
        <f t="shared" si="184"/>
        <v>#N/A</v>
      </c>
      <c r="I230">
        <f t="shared" si="185"/>
        <v>2025</v>
      </c>
      <c r="J230">
        <f t="shared" si="186"/>
        <v>2.5979999999999999</v>
      </c>
      <c r="K230" t="e">
        <f t="shared" si="187"/>
        <v>#N/A</v>
      </c>
      <c r="L230" t="e">
        <f t="shared" si="188"/>
        <v>#N/A</v>
      </c>
      <c r="M230" t="e">
        <f t="shared" si="189"/>
        <v>#N/A</v>
      </c>
      <c r="N230" t="e">
        <f t="shared" si="190"/>
        <v>#N/A</v>
      </c>
      <c r="O230">
        <f t="shared" si="191"/>
        <v>2.3000000000000001E-4</v>
      </c>
      <c r="P230" t="str">
        <f>IF(OR($A230="",INDEX(games!$H:$H,ROW())=""),"",INDEX(games!$H:$H,ROW()))</f>
        <v>Yes</v>
      </c>
      <c r="Q230">
        <f t="shared" si="192"/>
        <v>2.3000000000000001E-4</v>
      </c>
      <c r="T230">
        <f t="shared" si="193"/>
        <v>1997</v>
      </c>
      <c r="U230">
        <f t="shared" si="194"/>
        <v>1998</v>
      </c>
      <c r="V230">
        <f t="shared" si="195"/>
        <v>1</v>
      </c>
      <c r="W230" t="str">
        <f>IF(TRIM(INDEX(connections!$A:$A,ROW()))="","",TRIM(INDEX(connections!$A:$A,ROW())))</f>
        <v>Chocobo's Mysterious Dungeon</v>
      </c>
      <c r="X230" t="str">
        <f>IF($W230="","",TRIM(INDEX(connections!$B:$B,ROW())))</f>
        <v>Chocobo's Dungeon 2</v>
      </c>
      <c r="Y230">
        <f t="shared" si="196"/>
        <v>134</v>
      </c>
      <c r="Z230">
        <f t="shared" si="197"/>
        <v>133</v>
      </c>
      <c r="AA230" t="str">
        <f t="shared" si="198"/>
        <v>Yes</v>
      </c>
      <c r="AB230" t="str">
        <f t="shared" si="199"/>
        <v>Yes</v>
      </c>
      <c r="AC230">
        <f t="shared" si="200"/>
        <v>1</v>
      </c>
      <c r="AD230">
        <f t="shared" si="201"/>
        <v>0</v>
      </c>
      <c r="AE230" t="str">
        <f t="shared" si="202"/>
        <v/>
      </c>
      <c r="AG230">
        <f t="shared" si="203"/>
        <v>0</v>
      </c>
      <c r="AH230" t="str">
        <f t="shared" si="204"/>
        <v/>
      </c>
      <c r="AI230" t="str">
        <f t="shared" si="205"/>
        <v/>
      </c>
      <c r="AJ230" t="str">
        <f t="shared" si="206"/>
        <v/>
      </c>
      <c r="AK230" t="str">
        <f t="shared" si="207"/>
        <v/>
      </c>
      <c r="AL230" t="str">
        <f>IF($A230="","",INDEX(games!$J:$J,ROW())&amp;"")</f>
        <v>https://store.steampowered.com/app/3435260/Dice_With_Death/</v>
      </c>
      <c r="AM230">
        <f>IF($A230="","",SUMPRODUCT($AO230:$BD230,'Map Analysis'!$AN$2^{0,1,2,3,4,5,6,7,8,9,10,11,12,13,14,15}))</f>
        <v>0</v>
      </c>
      <c r="AN230">
        <f t="shared" si="208"/>
        <v>2.3E-5</v>
      </c>
      <c r="AO230">
        <f t="shared" si="209"/>
        <v>0</v>
      </c>
      <c r="AP230">
        <f t="shared" si="210"/>
        <v>0</v>
      </c>
      <c r="AQ230">
        <f t="shared" si="211"/>
        <v>0</v>
      </c>
      <c r="AR230">
        <f t="shared" si="212"/>
        <v>0</v>
      </c>
      <c r="AS230">
        <f t="shared" si="213"/>
        <v>0</v>
      </c>
      <c r="AT230">
        <f t="shared" si="214"/>
        <v>0</v>
      </c>
      <c r="AU230">
        <f t="shared" si="215"/>
        <v>0</v>
      </c>
      <c r="AV230">
        <f t="shared" si="216"/>
        <v>0</v>
      </c>
      <c r="AW230">
        <f t="shared" si="217"/>
        <v>0</v>
      </c>
      <c r="AX230">
        <f t="shared" si="218"/>
        <v>0</v>
      </c>
      <c r="AY230">
        <f t="shared" si="219"/>
        <v>0</v>
      </c>
      <c r="AZ230">
        <f t="shared" si="220"/>
        <v>0</v>
      </c>
      <c r="BA230">
        <f t="shared" si="221"/>
        <v>0</v>
      </c>
      <c r="BB230">
        <f t="shared" si="222"/>
        <v>0</v>
      </c>
      <c r="BC230">
        <f t="shared" si="223"/>
        <v>0</v>
      </c>
      <c r="BD230">
        <f t="shared" si="224"/>
        <v>0</v>
      </c>
      <c r="BF230">
        <f t="shared" si="225"/>
        <v>1</v>
      </c>
      <c r="BG230">
        <f t="shared" si="226"/>
        <v>1</v>
      </c>
      <c r="BH230">
        <f t="shared" si="227"/>
        <v>0</v>
      </c>
      <c r="BI230">
        <f t="shared" si="228"/>
        <v>0</v>
      </c>
      <c r="BJ230">
        <f t="shared" si="229"/>
        <v>0</v>
      </c>
      <c r="BK230">
        <f t="shared" si="230"/>
        <v>0</v>
      </c>
      <c r="BL230">
        <f t="shared" si="231"/>
        <v>0</v>
      </c>
      <c r="BM230">
        <f t="shared" si="232"/>
        <v>0</v>
      </c>
      <c r="BN230">
        <f t="shared" si="233"/>
        <v>0</v>
      </c>
      <c r="BO230">
        <f t="shared" si="234"/>
        <v>0</v>
      </c>
      <c r="BP230">
        <f t="shared" si="235"/>
        <v>0</v>
      </c>
      <c r="BQ230">
        <f t="shared" si="236"/>
        <v>0</v>
      </c>
      <c r="BR230">
        <f t="shared" si="237"/>
        <v>0</v>
      </c>
      <c r="BS230">
        <f t="shared" si="238"/>
        <v>0</v>
      </c>
      <c r="BT230">
        <f t="shared" si="239"/>
        <v>0</v>
      </c>
    </row>
    <row r="231" spans="1:72" x14ac:dyDescent="0.25">
      <c r="A231" t="str">
        <f>IF(TRIM(INDEX(games!$A:$A,ROW()))="","",TRIM(INDEX(games!$A:$A,ROW())))</f>
        <v>Dicealot</v>
      </c>
      <c r="B231">
        <f>IF(OR($A231="",INDEX(games!$B:$B,ROW())=""),"",INDEX(games!$B:$B,ROW()))</f>
        <v>2025</v>
      </c>
      <c r="C231" t="str">
        <f>IF(OR($A231="",INDEX(games!$C:$C,ROW())=""),"",INDEX(games!$C:$C,ROW()))</f>
        <v>Deckbuilder</v>
      </c>
      <c r="D231">
        <f t="shared" si="180"/>
        <v>5</v>
      </c>
      <c r="E231">
        <f t="shared" si="181"/>
        <v>3</v>
      </c>
      <c r="F231">
        <f t="shared" si="182"/>
        <v>27</v>
      </c>
      <c r="G231" t="e">
        <f t="shared" si="183"/>
        <v>#N/A</v>
      </c>
      <c r="H231" t="e">
        <f t="shared" si="184"/>
        <v>#N/A</v>
      </c>
      <c r="I231" t="e">
        <f t="shared" si="185"/>
        <v>#N/A</v>
      </c>
      <c r="J231" t="e">
        <f t="shared" si="186"/>
        <v>#N/A</v>
      </c>
      <c r="K231">
        <f t="shared" si="187"/>
        <v>2025</v>
      </c>
      <c r="L231">
        <f t="shared" si="188"/>
        <v>3.621</v>
      </c>
      <c r="M231" t="e">
        <f t="shared" si="189"/>
        <v>#N/A</v>
      </c>
      <c r="N231" t="e">
        <f t="shared" si="190"/>
        <v>#N/A</v>
      </c>
      <c r="O231">
        <f t="shared" si="191"/>
        <v>5.0002310000000003</v>
      </c>
      <c r="P231" t="str">
        <f>IF(OR($A231="",INDEX(games!$H:$H,ROW())=""),"",INDEX(games!$H:$H,ROW()))</f>
        <v/>
      </c>
      <c r="Q231" t="str">
        <f t="shared" si="192"/>
        <v/>
      </c>
      <c r="T231">
        <f t="shared" si="193"/>
        <v>1993</v>
      </c>
      <c r="U231">
        <f t="shared" si="194"/>
        <v>1997</v>
      </c>
      <c r="V231">
        <f t="shared" si="195"/>
        <v>4</v>
      </c>
      <c r="W231" t="str">
        <f>IF(TRIM(INDEX(connections!$A:$A,ROW()))="","",TRIM(INDEX(connections!$A:$A,ROW())))</f>
        <v>Torneko's Great Adventure: Mystery Dungeon</v>
      </c>
      <c r="X231" t="str">
        <f>IF($W231="","",TRIM(INDEX(connections!$B:$B,ROW())))</f>
        <v>Chocobo's Mysterious Dungeon</v>
      </c>
      <c r="Y231">
        <f t="shared" si="196"/>
        <v>905</v>
      </c>
      <c r="Z231">
        <f t="shared" si="197"/>
        <v>134</v>
      </c>
      <c r="AA231" t="str">
        <f t="shared" si="198"/>
        <v>Yes</v>
      </c>
      <c r="AB231" t="str">
        <f t="shared" si="199"/>
        <v>Yes</v>
      </c>
      <c r="AC231">
        <f t="shared" si="200"/>
        <v>1</v>
      </c>
      <c r="AD231">
        <f t="shared" si="201"/>
        <v>0</v>
      </c>
      <c r="AE231" t="str">
        <f t="shared" si="202"/>
        <v/>
      </c>
      <c r="AG231">
        <f t="shared" si="203"/>
        <v>5</v>
      </c>
      <c r="AH231" t="str">
        <f t="shared" si="204"/>
        <v/>
      </c>
      <c r="AI231" t="str">
        <f t="shared" si="205"/>
        <v/>
      </c>
      <c r="AJ231" t="str">
        <f t="shared" si="206"/>
        <v/>
      </c>
      <c r="AK231">
        <f t="shared" si="207"/>
        <v>5.0002310000000003</v>
      </c>
      <c r="AL231" t="str">
        <f>IF($A231="","",INDEX(games!$J:$J,ROW())&amp;"")</f>
        <v/>
      </c>
      <c r="AM231">
        <f>IF($A231="","",SUMPRODUCT($AO231:$BD231,'Map Analysis'!$AN$2^{0,1,2,3,4,5,6,7,8,9,10,11,12,13,14,15}))</f>
        <v>0</v>
      </c>
      <c r="AN231">
        <f t="shared" si="208"/>
        <v>2.3099999999999999E-5</v>
      </c>
      <c r="AO231">
        <f t="shared" si="209"/>
        <v>0</v>
      </c>
      <c r="AP231">
        <f t="shared" si="210"/>
        <v>0</v>
      </c>
      <c r="AQ231">
        <f t="shared" si="211"/>
        <v>0</v>
      </c>
      <c r="AR231">
        <f t="shared" si="212"/>
        <v>0</v>
      </c>
      <c r="AS231">
        <f t="shared" si="213"/>
        <v>0</v>
      </c>
      <c r="AT231">
        <f t="shared" si="214"/>
        <v>0</v>
      </c>
      <c r="AU231">
        <f t="shared" si="215"/>
        <v>0</v>
      </c>
      <c r="AV231">
        <f t="shared" si="216"/>
        <v>0</v>
      </c>
      <c r="AW231">
        <f t="shared" si="217"/>
        <v>0</v>
      </c>
      <c r="AX231">
        <f t="shared" si="218"/>
        <v>0</v>
      </c>
      <c r="AY231">
        <f t="shared" si="219"/>
        <v>0</v>
      </c>
      <c r="AZ231">
        <f t="shared" si="220"/>
        <v>0</v>
      </c>
      <c r="BA231">
        <f t="shared" si="221"/>
        <v>0</v>
      </c>
      <c r="BB231">
        <f t="shared" si="222"/>
        <v>0</v>
      </c>
      <c r="BC231">
        <f t="shared" si="223"/>
        <v>0</v>
      </c>
      <c r="BD231">
        <f t="shared" si="224"/>
        <v>0</v>
      </c>
      <c r="BF231">
        <f t="shared" si="225"/>
        <v>1</v>
      </c>
      <c r="BG231">
        <f t="shared" si="226"/>
        <v>1</v>
      </c>
      <c r="BH231">
        <f t="shared" si="227"/>
        <v>1</v>
      </c>
      <c r="BI231">
        <f t="shared" si="228"/>
        <v>0</v>
      </c>
      <c r="BJ231">
        <f t="shared" si="229"/>
        <v>0</v>
      </c>
      <c r="BK231">
        <f t="shared" si="230"/>
        <v>0</v>
      </c>
      <c r="BL231">
        <f t="shared" si="231"/>
        <v>0</v>
      </c>
      <c r="BM231">
        <f t="shared" si="232"/>
        <v>0</v>
      </c>
      <c r="BN231">
        <f t="shared" si="233"/>
        <v>0</v>
      </c>
      <c r="BO231">
        <f t="shared" si="234"/>
        <v>0</v>
      </c>
      <c r="BP231">
        <f t="shared" si="235"/>
        <v>0</v>
      </c>
      <c r="BQ231">
        <f t="shared" si="236"/>
        <v>0</v>
      </c>
      <c r="BR231">
        <f t="shared" si="237"/>
        <v>0</v>
      </c>
      <c r="BS231">
        <f t="shared" si="238"/>
        <v>0</v>
      </c>
      <c r="BT231">
        <f t="shared" si="239"/>
        <v>0</v>
      </c>
    </row>
    <row r="232" spans="1:72" x14ac:dyDescent="0.25">
      <c r="A232" t="str">
        <f>IF(TRIM(INDEX(games!$A:$A,ROW()))="","",TRIM(INDEX(games!$A:$A,ROW())))</f>
        <v>Dicefolk</v>
      </c>
      <c r="B232">
        <f>IF(OR($A232="",INDEX(games!$B:$B,ROW())=""),"",INDEX(games!$B:$B,ROW()))</f>
        <v>2024</v>
      </c>
      <c r="C232" t="str">
        <f>IF(OR($A232="",INDEX(games!$C:$C,ROW())=""),"",INDEX(games!$C:$C,ROW()))</f>
        <v>Deckbuilder</v>
      </c>
      <c r="D232">
        <f t="shared" si="180"/>
        <v>6</v>
      </c>
      <c r="E232">
        <f t="shared" si="181"/>
        <v>3</v>
      </c>
      <c r="F232">
        <f t="shared" si="182"/>
        <v>28</v>
      </c>
      <c r="G232" t="e">
        <f t="shared" si="183"/>
        <v>#N/A</v>
      </c>
      <c r="H232" t="e">
        <f t="shared" si="184"/>
        <v>#N/A</v>
      </c>
      <c r="I232" t="e">
        <f t="shared" si="185"/>
        <v>#N/A</v>
      </c>
      <c r="J232" t="e">
        <f t="shared" si="186"/>
        <v>#N/A</v>
      </c>
      <c r="K232">
        <f t="shared" si="187"/>
        <v>2024</v>
      </c>
      <c r="L232">
        <f t="shared" si="188"/>
        <v>3.6440000000000001</v>
      </c>
      <c r="M232" t="e">
        <f t="shared" si="189"/>
        <v>#N/A</v>
      </c>
      <c r="N232" t="e">
        <f t="shared" si="190"/>
        <v>#N/A</v>
      </c>
      <c r="O232">
        <f t="shared" si="191"/>
        <v>6.0002319999999996</v>
      </c>
      <c r="P232" t="str">
        <f>IF(OR($A232="",INDEX(games!$H:$H,ROW())=""),"",INDEX(games!$H:$H,ROW()))</f>
        <v>Yes</v>
      </c>
      <c r="Q232">
        <f t="shared" si="192"/>
        <v>6.0002319999999996</v>
      </c>
      <c r="T232">
        <f t="shared" si="193"/>
        <v>2007</v>
      </c>
      <c r="U232">
        <f t="shared" si="194"/>
        <v>2019</v>
      </c>
      <c r="V232">
        <f t="shared" si="195"/>
        <v>12</v>
      </c>
      <c r="W232" t="str">
        <f>IF(TRIM(INDEX(connections!$A:$A,ROW()))="","",TRIM(INDEX(connections!$A:$A,ROW())))</f>
        <v>Final Fantasy Fables: Chocobo's Dungeon</v>
      </c>
      <c r="X232" t="str">
        <f>IF($W232="","",TRIM(INDEX(connections!$B:$B,ROW())))</f>
        <v>Chocobo's Mystery Dungeon Every Buddy!</v>
      </c>
      <c r="Y232">
        <f t="shared" si="196"/>
        <v>309</v>
      </c>
      <c r="Z232">
        <f t="shared" si="197"/>
        <v>135</v>
      </c>
      <c r="AA232" t="str">
        <f t="shared" si="198"/>
        <v>Yes</v>
      </c>
      <c r="AB232" t="str">
        <f t="shared" si="199"/>
        <v/>
      </c>
      <c r="AC232" t="str">
        <f t="shared" si="200"/>
        <v/>
      </c>
      <c r="AD232">
        <f t="shared" si="201"/>
        <v>0</v>
      </c>
      <c r="AE232" t="str">
        <f t="shared" si="202"/>
        <v/>
      </c>
      <c r="AG232">
        <f t="shared" si="203"/>
        <v>6</v>
      </c>
      <c r="AH232" t="str">
        <f t="shared" si="204"/>
        <v>Yes</v>
      </c>
      <c r="AI232">
        <f t="shared" si="205"/>
        <v>6</v>
      </c>
      <c r="AJ232">
        <f t="shared" si="206"/>
        <v>6.0002319999999996</v>
      </c>
      <c r="AK232" t="str">
        <f t="shared" si="207"/>
        <v/>
      </c>
      <c r="AL232" t="str">
        <f>IF($A232="","",INDEX(games!$J:$J,ROW())&amp;"")</f>
        <v>https://store.steampowered.com/app/1996430/Dicefolk/</v>
      </c>
      <c r="AM232">
        <f>IF($A232="","",SUMPRODUCT($AO232:$BD232,'Map Analysis'!$AN$2^{0,1,2,3,4,5,6,7,8,9,10,11,12,13,14,15}))</f>
        <v>0</v>
      </c>
      <c r="AN232">
        <f t="shared" si="208"/>
        <v>2.3200000000000001E-5</v>
      </c>
      <c r="AO232">
        <f t="shared" si="209"/>
        <v>0</v>
      </c>
      <c r="AP232">
        <f t="shared" si="210"/>
        <v>0</v>
      </c>
      <c r="AQ232">
        <f t="shared" si="211"/>
        <v>0</v>
      </c>
      <c r="AR232">
        <f t="shared" si="212"/>
        <v>0</v>
      </c>
      <c r="AS232">
        <f t="shared" si="213"/>
        <v>0</v>
      </c>
      <c r="AT232">
        <f t="shared" si="214"/>
        <v>0</v>
      </c>
      <c r="AU232">
        <f t="shared" si="215"/>
        <v>0</v>
      </c>
      <c r="AV232">
        <f t="shared" si="216"/>
        <v>0</v>
      </c>
      <c r="AW232">
        <f t="shared" si="217"/>
        <v>0</v>
      </c>
      <c r="AX232">
        <f t="shared" si="218"/>
        <v>0</v>
      </c>
      <c r="AY232">
        <f t="shared" si="219"/>
        <v>0</v>
      </c>
      <c r="AZ232">
        <f t="shared" si="220"/>
        <v>0</v>
      </c>
      <c r="BA232">
        <f t="shared" si="221"/>
        <v>0</v>
      </c>
      <c r="BB232">
        <f t="shared" si="222"/>
        <v>0</v>
      </c>
      <c r="BC232">
        <f t="shared" si="223"/>
        <v>0</v>
      </c>
      <c r="BD232">
        <f t="shared" si="224"/>
        <v>0</v>
      </c>
      <c r="BF232">
        <f t="shared" si="225"/>
        <v>0</v>
      </c>
      <c r="BG232">
        <f t="shared" si="226"/>
        <v>0</v>
      </c>
      <c r="BH232">
        <f t="shared" si="227"/>
        <v>0</v>
      </c>
      <c r="BI232">
        <f t="shared" si="228"/>
        <v>0</v>
      </c>
      <c r="BJ232">
        <f t="shared" si="229"/>
        <v>0</v>
      </c>
      <c r="BK232">
        <f t="shared" si="230"/>
        <v>0</v>
      </c>
      <c r="BL232">
        <f t="shared" si="231"/>
        <v>0</v>
      </c>
      <c r="BM232">
        <f t="shared" si="232"/>
        <v>0</v>
      </c>
      <c r="BN232">
        <f t="shared" si="233"/>
        <v>0</v>
      </c>
      <c r="BO232">
        <f t="shared" si="234"/>
        <v>0</v>
      </c>
      <c r="BP232">
        <f t="shared" si="235"/>
        <v>0</v>
      </c>
      <c r="BQ232">
        <f t="shared" si="236"/>
        <v>0</v>
      </c>
      <c r="BR232">
        <f t="shared" si="237"/>
        <v>0</v>
      </c>
      <c r="BS232">
        <f t="shared" si="238"/>
        <v>0</v>
      </c>
      <c r="BT232">
        <f t="shared" si="239"/>
        <v>0</v>
      </c>
    </row>
    <row r="233" spans="1:72" x14ac:dyDescent="0.25">
      <c r="A233" t="str">
        <f>IF(TRIM(INDEX(games!$A:$A,ROW()))="","",TRIM(INDEX(games!$A:$A,ROW())))</f>
        <v>Diceomancer</v>
      </c>
      <c r="B233">
        <f>IF(OR($A233="",INDEX(games!$B:$B,ROW())=""),"",INDEX(games!$B:$B,ROW()))</f>
        <v>2024</v>
      </c>
      <c r="C233" t="str">
        <f>IF(OR($A233="",INDEX(games!$C:$C,ROW())=""),"",INDEX(games!$C:$C,ROW()))</f>
        <v>Deckbuilder</v>
      </c>
      <c r="D233">
        <f t="shared" si="180"/>
        <v>1</v>
      </c>
      <c r="E233">
        <f t="shared" si="181"/>
        <v>3</v>
      </c>
      <c r="F233">
        <f t="shared" si="182"/>
        <v>29</v>
      </c>
      <c r="G233" t="e">
        <f t="shared" si="183"/>
        <v>#N/A</v>
      </c>
      <c r="H233" t="e">
        <f t="shared" si="184"/>
        <v>#N/A</v>
      </c>
      <c r="I233" t="e">
        <f t="shared" si="185"/>
        <v>#N/A</v>
      </c>
      <c r="J233" t="e">
        <f t="shared" si="186"/>
        <v>#N/A</v>
      </c>
      <c r="K233">
        <f t="shared" si="187"/>
        <v>2024</v>
      </c>
      <c r="L233">
        <f t="shared" si="188"/>
        <v>3.6669999999999998</v>
      </c>
      <c r="M233" t="e">
        <f t="shared" si="189"/>
        <v>#N/A</v>
      </c>
      <c r="N233" t="e">
        <f t="shared" si="190"/>
        <v>#N/A</v>
      </c>
      <c r="O233">
        <f t="shared" si="191"/>
        <v>1.0002329999999999</v>
      </c>
      <c r="P233" t="str">
        <f>IF(OR($A233="",INDEX(games!$H:$H,ROW())=""),"",INDEX(games!$H:$H,ROW()))</f>
        <v>Yes</v>
      </c>
      <c r="Q233">
        <f t="shared" si="192"/>
        <v>1.0002329999999999</v>
      </c>
      <c r="T233">
        <f t="shared" si="193"/>
        <v>2022</v>
      </c>
      <c r="U233">
        <f t="shared" si="194"/>
        <v>2023</v>
      </c>
      <c r="V233">
        <f t="shared" si="195"/>
        <v>1</v>
      </c>
      <c r="W233" t="str">
        <f>IF(TRIM(INDEX(connections!$A:$A,ROW()))="","",TRIM(INDEX(connections!$A:$A,ROW())))</f>
        <v>Dome Keeper</v>
      </c>
      <c r="X233" t="str">
        <f>IF($W233="","",TRIM(INDEX(connections!$B:$B,ROW())))</f>
        <v>Choo Choo Survivor</v>
      </c>
      <c r="Y233">
        <f t="shared" si="196"/>
        <v>244</v>
      </c>
      <c r="Z233">
        <f t="shared" si="197"/>
        <v>136</v>
      </c>
      <c r="AA233" t="str">
        <f t="shared" si="198"/>
        <v>Yes</v>
      </c>
      <c r="AB233" t="str">
        <f t="shared" si="199"/>
        <v>Yes</v>
      </c>
      <c r="AC233">
        <f t="shared" si="200"/>
        <v>1</v>
      </c>
      <c r="AD233">
        <f t="shared" si="201"/>
        <v>1</v>
      </c>
      <c r="AE233" t="str">
        <f t="shared" si="202"/>
        <v/>
      </c>
      <c r="AG233">
        <f t="shared" si="203"/>
        <v>1</v>
      </c>
      <c r="AH233" t="str">
        <f t="shared" si="204"/>
        <v>Yes</v>
      </c>
      <c r="AI233">
        <f t="shared" si="205"/>
        <v>1</v>
      </c>
      <c r="AJ233">
        <f t="shared" si="206"/>
        <v>1.0002329999999999</v>
      </c>
      <c r="AK233" t="str">
        <f t="shared" si="207"/>
        <v/>
      </c>
      <c r="AL233" t="str">
        <f>IF($A233="","",INDEX(games!$J:$J,ROW())&amp;"")</f>
        <v>https://store.steampowered.com/app/2501600/DICEOMANCER/</v>
      </c>
      <c r="AM233">
        <f>IF($A233="","",SUMPRODUCT($AO233:$BD233,'Map Analysis'!$AN$2^{0,1,2,3,4,5,6,7,8,9,10,11,12,13,14,15}))</f>
        <v>0</v>
      </c>
      <c r="AN233">
        <f t="shared" si="208"/>
        <v>2.3300000000000001E-5</v>
      </c>
      <c r="AO233">
        <f t="shared" si="209"/>
        <v>0</v>
      </c>
      <c r="AP233">
        <f t="shared" si="210"/>
        <v>0</v>
      </c>
      <c r="AQ233">
        <f t="shared" si="211"/>
        <v>0</v>
      </c>
      <c r="AR233">
        <f t="shared" si="212"/>
        <v>0</v>
      </c>
      <c r="AS233">
        <f t="shared" si="213"/>
        <v>0</v>
      </c>
      <c r="AT233">
        <f t="shared" si="214"/>
        <v>0</v>
      </c>
      <c r="AU233">
        <f t="shared" si="215"/>
        <v>0</v>
      </c>
      <c r="AV233">
        <f t="shared" si="216"/>
        <v>0</v>
      </c>
      <c r="AW233">
        <f t="shared" si="217"/>
        <v>0</v>
      </c>
      <c r="AX233">
        <f t="shared" si="218"/>
        <v>0</v>
      </c>
      <c r="AY233">
        <f t="shared" si="219"/>
        <v>0</v>
      </c>
      <c r="AZ233">
        <f t="shared" si="220"/>
        <v>0</v>
      </c>
      <c r="BA233">
        <f t="shared" si="221"/>
        <v>0</v>
      </c>
      <c r="BB233">
        <f t="shared" si="222"/>
        <v>0</v>
      </c>
      <c r="BC233">
        <f t="shared" si="223"/>
        <v>0</v>
      </c>
      <c r="BD233">
        <f t="shared" si="224"/>
        <v>0</v>
      </c>
      <c r="BF233">
        <f t="shared" si="225"/>
        <v>1</v>
      </c>
      <c r="BG233">
        <f t="shared" si="226"/>
        <v>0</v>
      </c>
      <c r="BH233">
        <f t="shared" si="227"/>
        <v>0</v>
      </c>
      <c r="BI233">
        <f t="shared" si="228"/>
        <v>0</v>
      </c>
      <c r="BJ233">
        <f t="shared" si="229"/>
        <v>0</v>
      </c>
      <c r="BK233">
        <f t="shared" si="230"/>
        <v>0</v>
      </c>
      <c r="BL233">
        <f t="shared" si="231"/>
        <v>0</v>
      </c>
      <c r="BM233">
        <f t="shared" si="232"/>
        <v>0</v>
      </c>
      <c r="BN233">
        <f t="shared" si="233"/>
        <v>0</v>
      </c>
      <c r="BO233">
        <f t="shared" si="234"/>
        <v>0</v>
      </c>
      <c r="BP233">
        <f t="shared" si="235"/>
        <v>0</v>
      </c>
      <c r="BQ233">
        <f t="shared" si="236"/>
        <v>0</v>
      </c>
      <c r="BR233">
        <f t="shared" si="237"/>
        <v>0</v>
      </c>
      <c r="BS233">
        <f t="shared" si="238"/>
        <v>0</v>
      </c>
      <c r="BT233">
        <f t="shared" si="239"/>
        <v>0</v>
      </c>
    </row>
    <row r="234" spans="1:72" x14ac:dyDescent="0.25">
      <c r="A234" t="str">
        <f>IF(TRIM(INDEX(games!$A:$A,ROW()))="","",TRIM(INDEX(games!$A:$A,ROW())))</f>
        <v>Dicevaders</v>
      </c>
      <c r="B234">
        <f>IF(OR($A234="",INDEX(games!$B:$B,ROW())=""),"",INDEX(games!$B:$B,ROW()))</f>
        <v>2026</v>
      </c>
      <c r="C234" t="str">
        <f>IF(OR($A234="",INDEX(games!$C:$C,ROW())=""),"",INDEX(games!$C:$C,ROW()))</f>
        <v>Deckbuilder</v>
      </c>
      <c r="D234">
        <f t="shared" si="180"/>
        <v>4</v>
      </c>
      <c r="E234">
        <f t="shared" si="181"/>
        <v>3</v>
      </c>
      <c r="F234">
        <f t="shared" si="182"/>
        <v>30</v>
      </c>
      <c r="G234" t="e">
        <f t="shared" si="183"/>
        <v>#N/A</v>
      </c>
      <c r="H234" t="e">
        <f t="shared" si="184"/>
        <v>#N/A</v>
      </c>
      <c r="I234" t="e">
        <f t="shared" si="185"/>
        <v>#N/A</v>
      </c>
      <c r="J234" t="e">
        <f t="shared" si="186"/>
        <v>#N/A</v>
      </c>
      <c r="K234">
        <f t="shared" si="187"/>
        <v>2026</v>
      </c>
      <c r="L234">
        <f t="shared" si="188"/>
        <v>3.69</v>
      </c>
      <c r="M234" t="e">
        <f t="shared" si="189"/>
        <v>#N/A</v>
      </c>
      <c r="N234" t="e">
        <f t="shared" si="190"/>
        <v>#N/A</v>
      </c>
      <c r="O234">
        <f t="shared" si="191"/>
        <v>4.0002339999999998</v>
      </c>
      <c r="P234" t="str">
        <f>IF(OR($A234="",INDEX(games!$H:$H,ROW())=""),"",INDEX(games!$H:$H,ROW()))</f>
        <v/>
      </c>
      <c r="Q234" t="str">
        <f t="shared" si="192"/>
        <v/>
      </c>
      <c r="T234">
        <f t="shared" si="193"/>
        <v>2021</v>
      </c>
      <c r="U234">
        <f t="shared" si="194"/>
        <v>2023</v>
      </c>
      <c r="V234">
        <f t="shared" si="195"/>
        <v>2</v>
      </c>
      <c r="W234" t="str">
        <f>IF(TRIM(INDEX(connections!$A:$A,ROW()))="","",TRIM(INDEX(connections!$A:$A,ROW())))</f>
        <v>Vampire Survivors</v>
      </c>
      <c r="X234" t="str">
        <f>IF($W234="","",TRIM(INDEX(connections!$B:$B,ROW())))</f>
        <v>Choo Choo Survivor</v>
      </c>
      <c r="Y234">
        <f t="shared" si="196"/>
        <v>941</v>
      </c>
      <c r="Z234">
        <f t="shared" si="197"/>
        <v>136</v>
      </c>
      <c r="AA234" t="str">
        <f t="shared" si="198"/>
        <v>Yes</v>
      </c>
      <c r="AB234" t="str">
        <f t="shared" si="199"/>
        <v>Yes</v>
      </c>
      <c r="AC234">
        <f t="shared" si="200"/>
        <v>1</v>
      </c>
      <c r="AD234">
        <f t="shared" si="201"/>
        <v>0</v>
      </c>
      <c r="AE234" t="str">
        <f t="shared" si="202"/>
        <v/>
      </c>
      <c r="AG234">
        <f t="shared" si="203"/>
        <v>4</v>
      </c>
      <c r="AH234" t="str">
        <f t="shared" si="204"/>
        <v/>
      </c>
      <c r="AI234" t="str">
        <f t="shared" si="205"/>
        <v/>
      </c>
      <c r="AJ234" t="str">
        <f t="shared" si="206"/>
        <v/>
      </c>
      <c r="AK234">
        <f t="shared" si="207"/>
        <v>4.0002339999999998</v>
      </c>
      <c r="AL234" t="str">
        <f>IF($A234="","",INDEX(games!$J:$J,ROW())&amp;"")</f>
        <v>https://store.steampowered.com/app/3917700/Dicevaders/</v>
      </c>
      <c r="AM234">
        <f>IF($A234="","",SUMPRODUCT($AO234:$BD234,'Map Analysis'!$AN$2^{0,1,2,3,4,5,6,7,8,9,10,11,12,13,14,15}))</f>
        <v>0</v>
      </c>
      <c r="AN234">
        <f t="shared" si="208"/>
        <v>2.34E-5</v>
      </c>
      <c r="AO234">
        <f t="shared" si="209"/>
        <v>0</v>
      </c>
      <c r="AP234">
        <f t="shared" si="210"/>
        <v>0</v>
      </c>
      <c r="AQ234">
        <f t="shared" si="211"/>
        <v>0</v>
      </c>
      <c r="AR234">
        <f t="shared" si="212"/>
        <v>0</v>
      </c>
      <c r="AS234">
        <f t="shared" si="213"/>
        <v>0</v>
      </c>
      <c r="AT234">
        <f t="shared" si="214"/>
        <v>0</v>
      </c>
      <c r="AU234">
        <f t="shared" si="215"/>
        <v>0</v>
      </c>
      <c r="AV234">
        <f t="shared" si="216"/>
        <v>0</v>
      </c>
      <c r="AW234">
        <f t="shared" si="217"/>
        <v>0</v>
      </c>
      <c r="AX234">
        <f t="shared" si="218"/>
        <v>0</v>
      </c>
      <c r="AY234">
        <f t="shared" si="219"/>
        <v>0</v>
      </c>
      <c r="AZ234">
        <f t="shared" si="220"/>
        <v>0</v>
      </c>
      <c r="BA234">
        <f t="shared" si="221"/>
        <v>0</v>
      </c>
      <c r="BB234">
        <f t="shared" si="222"/>
        <v>0</v>
      </c>
      <c r="BC234">
        <f t="shared" si="223"/>
        <v>0</v>
      </c>
      <c r="BD234">
        <f t="shared" si="224"/>
        <v>0</v>
      </c>
      <c r="BF234">
        <f t="shared" si="225"/>
        <v>1</v>
      </c>
      <c r="BG234">
        <f t="shared" si="226"/>
        <v>0</v>
      </c>
      <c r="BH234">
        <f t="shared" si="227"/>
        <v>0</v>
      </c>
      <c r="BI234">
        <f t="shared" si="228"/>
        <v>0</v>
      </c>
      <c r="BJ234">
        <f t="shared" si="229"/>
        <v>0</v>
      </c>
      <c r="BK234">
        <f t="shared" si="230"/>
        <v>0</v>
      </c>
      <c r="BL234">
        <f t="shared" si="231"/>
        <v>0</v>
      </c>
      <c r="BM234">
        <f t="shared" si="232"/>
        <v>0</v>
      </c>
      <c r="BN234">
        <f t="shared" si="233"/>
        <v>0</v>
      </c>
      <c r="BO234">
        <f t="shared" si="234"/>
        <v>0</v>
      </c>
      <c r="BP234">
        <f t="shared" si="235"/>
        <v>0</v>
      </c>
      <c r="BQ234">
        <f t="shared" si="236"/>
        <v>0</v>
      </c>
      <c r="BR234">
        <f t="shared" si="237"/>
        <v>0</v>
      </c>
      <c r="BS234">
        <f t="shared" si="238"/>
        <v>0</v>
      </c>
      <c r="BT234">
        <f t="shared" si="239"/>
        <v>0</v>
      </c>
    </row>
    <row r="235" spans="1:72" x14ac:dyDescent="0.25">
      <c r="A235" t="str">
        <f>IF(TRIM(INDEX(games!$A:$A,ROW()))="","",TRIM(INDEX(games!$A:$A,ROW())))</f>
        <v>Dicey Dungeons</v>
      </c>
      <c r="B235">
        <f>IF(OR($A235="",INDEX(games!$B:$B,ROW())=""),"",INDEX(games!$B:$B,ROW()))</f>
        <v>2019</v>
      </c>
      <c r="C235" t="str">
        <f>IF(OR($A235="",INDEX(games!$C:$C,ROW())=""),"",INDEX(games!$C:$C,ROW()))</f>
        <v>Deckbuilder</v>
      </c>
      <c r="D235">
        <f t="shared" si="180"/>
        <v>11</v>
      </c>
      <c r="E235">
        <f t="shared" si="181"/>
        <v>3</v>
      </c>
      <c r="F235">
        <f t="shared" si="182"/>
        <v>31</v>
      </c>
      <c r="G235" t="e">
        <f t="shared" si="183"/>
        <v>#N/A</v>
      </c>
      <c r="H235" t="e">
        <f t="shared" si="184"/>
        <v>#N/A</v>
      </c>
      <c r="I235" t="e">
        <f t="shared" si="185"/>
        <v>#N/A</v>
      </c>
      <c r="J235" t="e">
        <f t="shared" si="186"/>
        <v>#N/A</v>
      </c>
      <c r="K235">
        <f t="shared" si="187"/>
        <v>2019</v>
      </c>
      <c r="L235">
        <f t="shared" si="188"/>
        <v>3.7130000000000001</v>
      </c>
      <c r="M235" t="e">
        <f t="shared" si="189"/>
        <v>#N/A</v>
      </c>
      <c r="N235" t="e">
        <f t="shared" si="190"/>
        <v>#N/A</v>
      </c>
      <c r="O235">
        <f t="shared" si="191"/>
        <v>11.000235</v>
      </c>
      <c r="P235" t="str">
        <f>IF(OR($A235="",INDEX(games!$H:$H,ROW())=""),"",INDEX(games!$H:$H,ROW()))</f>
        <v>Yes</v>
      </c>
      <c r="Q235">
        <f t="shared" si="192"/>
        <v>11.000235</v>
      </c>
      <c r="T235">
        <f t="shared" si="193"/>
        <v>2023</v>
      </c>
      <c r="U235">
        <f t="shared" si="194"/>
        <v>2025</v>
      </c>
      <c r="V235">
        <f t="shared" si="195"/>
        <v>2</v>
      </c>
      <c r="W235" t="str">
        <f>IF(TRIM(INDEX(connections!$A:$A,ROW()))="","",TRIM(INDEX(connections!$A:$A,ROW())))</f>
        <v>Choo Choo Survivor</v>
      </c>
      <c r="X235" t="str">
        <f>IF($W235="","",TRIM(INDEX(connections!$B:$B,ROW())))</f>
        <v>Choo Choo Survivor 2</v>
      </c>
      <c r="Y235">
        <f t="shared" si="196"/>
        <v>136</v>
      </c>
      <c r="Z235">
        <f t="shared" si="197"/>
        <v>137</v>
      </c>
      <c r="AA235" t="str">
        <f t="shared" si="198"/>
        <v>Yes</v>
      </c>
      <c r="AB235" t="str">
        <f t="shared" si="199"/>
        <v>Yes</v>
      </c>
      <c r="AC235">
        <f t="shared" si="200"/>
        <v>1</v>
      </c>
      <c r="AD235">
        <f t="shared" si="201"/>
        <v>0</v>
      </c>
      <c r="AE235" t="str">
        <f t="shared" si="202"/>
        <v/>
      </c>
      <c r="AG235">
        <f t="shared" si="203"/>
        <v>6</v>
      </c>
      <c r="AH235" t="str">
        <f t="shared" si="204"/>
        <v>Yes</v>
      </c>
      <c r="AI235">
        <f t="shared" si="205"/>
        <v>6</v>
      </c>
      <c r="AJ235">
        <f t="shared" si="206"/>
        <v>6.000235</v>
      </c>
      <c r="AK235" t="str">
        <f t="shared" si="207"/>
        <v/>
      </c>
      <c r="AL235" t="str">
        <f>IF($A235="","",INDEX(games!$J:$J,ROW())&amp;"")</f>
        <v>https://store.steampowered.com/app/861540/Dicey_Dungeons/</v>
      </c>
      <c r="AM235">
        <f>IF($A235="","",SUMPRODUCT($AO235:$BD235,'Map Analysis'!$AN$2^{0,1,2,3,4,5,6,7,8,9,10,11,12,13,14,15}))</f>
        <v>17</v>
      </c>
      <c r="AN235">
        <f t="shared" si="208"/>
        <v>17.000023500000001</v>
      </c>
      <c r="AO235">
        <f t="shared" si="209"/>
        <v>10</v>
      </c>
      <c r="AP235">
        <f t="shared" si="210"/>
        <v>9</v>
      </c>
      <c r="AQ235">
        <f t="shared" si="211"/>
        <v>9</v>
      </c>
      <c r="AR235">
        <f t="shared" si="212"/>
        <v>2</v>
      </c>
      <c r="AS235">
        <f t="shared" si="213"/>
        <v>0</v>
      </c>
      <c r="AT235">
        <f t="shared" si="214"/>
        <v>0</v>
      </c>
      <c r="AU235">
        <f t="shared" si="215"/>
        <v>0</v>
      </c>
      <c r="AV235">
        <f t="shared" si="216"/>
        <v>0</v>
      </c>
      <c r="AW235">
        <f t="shared" si="217"/>
        <v>0</v>
      </c>
      <c r="AX235">
        <f t="shared" si="218"/>
        <v>0</v>
      </c>
      <c r="AY235">
        <f t="shared" si="219"/>
        <v>0</v>
      </c>
      <c r="AZ235">
        <f t="shared" si="220"/>
        <v>0</v>
      </c>
      <c r="BA235">
        <f t="shared" si="221"/>
        <v>0</v>
      </c>
      <c r="BB235">
        <f t="shared" si="222"/>
        <v>0</v>
      </c>
      <c r="BC235">
        <f t="shared" si="223"/>
        <v>0</v>
      </c>
      <c r="BD235">
        <f t="shared" si="224"/>
        <v>0</v>
      </c>
      <c r="BF235">
        <f t="shared" si="225"/>
        <v>0</v>
      </c>
      <c r="BG235">
        <f t="shared" si="226"/>
        <v>0</v>
      </c>
      <c r="BH235">
        <f t="shared" si="227"/>
        <v>0</v>
      </c>
      <c r="BI235">
        <f t="shared" si="228"/>
        <v>0</v>
      </c>
      <c r="BJ235">
        <f t="shared" si="229"/>
        <v>0</v>
      </c>
      <c r="BK235">
        <f t="shared" si="230"/>
        <v>0</v>
      </c>
      <c r="BL235">
        <f t="shared" si="231"/>
        <v>0</v>
      </c>
      <c r="BM235">
        <f t="shared" si="232"/>
        <v>0</v>
      </c>
      <c r="BN235">
        <f t="shared" si="233"/>
        <v>0</v>
      </c>
      <c r="BO235">
        <f t="shared" si="234"/>
        <v>0</v>
      </c>
      <c r="BP235">
        <f t="shared" si="235"/>
        <v>0</v>
      </c>
      <c r="BQ235">
        <f t="shared" si="236"/>
        <v>0</v>
      </c>
      <c r="BR235">
        <f t="shared" si="237"/>
        <v>0</v>
      </c>
      <c r="BS235">
        <f t="shared" si="238"/>
        <v>0</v>
      </c>
      <c r="BT235">
        <f t="shared" si="239"/>
        <v>0</v>
      </c>
    </row>
    <row r="236" spans="1:72" x14ac:dyDescent="0.25">
      <c r="A236" t="str">
        <f>IF(TRIM(INDEX(games!$A:$A,ROW()))="","",TRIM(INDEX(games!$A:$A,ROW())))</f>
        <v>Die For The Lich</v>
      </c>
      <c r="B236">
        <f>IF(OR($A236="",INDEX(games!$B:$B,ROW())=""),"",INDEX(games!$B:$B,ROW()))</f>
        <v>2025</v>
      </c>
      <c r="C236" t="str">
        <f>IF(OR($A236="",INDEX(games!$C:$C,ROW())=""),"",INDEX(games!$C:$C,ROW()))</f>
        <v>Deckbuilder</v>
      </c>
      <c r="D236">
        <f t="shared" si="180"/>
        <v>3</v>
      </c>
      <c r="E236">
        <f t="shared" si="181"/>
        <v>3</v>
      </c>
      <c r="F236">
        <f t="shared" si="182"/>
        <v>32</v>
      </c>
      <c r="G236" t="e">
        <f t="shared" si="183"/>
        <v>#N/A</v>
      </c>
      <c r="H236" t="e">
        <f t="shared" si="184"/>
        <v>#N/A</v>
      </c>
      <c r="I236" t="e">
        <f t="shared" si="185"/>
        <v>#N/A</v>
      </c>
      <c r="J236" t="e">
        <f t="shared" si="186"/>
        <v>#N/A</v>
      </c>
      <c r="K236">
        <f t="shared" si="187"/>
        <v>2025</v>
      </c>
      <c r="L236">
        <f t="shared" si="188"/>
        <v>3.7359999999999998</v>
      </c>
      <c r="M236" t="e">
        <f t="shared" si="189"/>
        <v>#N/A</v>
      </c>
      <c r="N236" t="e">
        <f t="shared" si="190"/>
        <v>#N/A</v>
      </c>
      <c r="O236">
        <f t="shared" si="191"/>
        <v>3.0002360000000001</v>
      </c>
      <c r="P236" t="str">
        <f>IF(OR($A236="",INDEX(games!$H:$H,ROW())=""),"",INDEX(games!$H:$H,ROW()))</f>
        <v/>
      </c>
      <c r="Q236" t="str">
        <f t="shared" si="192"/>
        <v/>
      </c>
      <c r="T236">
        <f t="shared" si="193"/>
        <v>2023</v>
      </c>
      <c r="U236">
        <f t="shared" si="194"/>
        <v>2026</v>
      </c>
      <c r="V236">
        <f t="shared" si="195"/>
        <v>3</v>
      </c>
      <c r="W236" t="str">
        <f>IF(TRIM(INDEX(connections!$A:$A,ROW()))="","",TRIM(INDEX(connections!$A:$A,ROW())))</f>
        <v>Balatro</v>
      </c>
      <c r="X236" t="str">
        <f>IF($W236="","",TRIM(INDEX(connections!$B:$B,ROW())))</f>
        <v>Chosen Garden</v>
      </c>
      <c r="Y236">
        <f t="shared" si="196"/>
        <v>56</v>
      </c>
      <c r="Z236">
        <f t="shared" si="197"/>
        <v>138</v>
      </c>
      <c r="AA236" t="str">
        <f t="shared" si="198"/>
        <v>Yes</v>
      </c>
      <c r="AB236" t="str">
        <f t="shared" si="199"/>
        <v/>
      </c>
      <c r="AC236" t="str">
        <f t="shared" si="200"/>
        <v/>
      </c>
      <c r="AD236">
        <f t="shared" si="201"/>
        <v>0</v>
      </c>
      <c r="AE236" t="str">
        <f t="shared" si="202"/>
        <v/>
      </c>
      <c r="AG236">
        <f t="shared" si="203"/>
        <v>3</v>
      </c>
      <c r="AH236" t="str">
        <f t="shared" si="204"/>
        <v/>
      </c>
      <c r="AI236" t="str">
        <f t="shared" si="205"/>
        <v/>
      </c>
      <c r="AJ236" t="str">
        <f t="shared" si="206"/>
        <v/>
      </c>
      <c r="AK236">
        <f t="shared" si="207"/>
        <v>3.0002360000000001</v>
      </c>
      <c r="AL236" t="str">
        <f>IF($A236="","",INDEX(games!$J:$J,ROW())&amp;"")</f>
        <v/>
      </c>
      <c r="AM236">
        <f>IF($A236="","",SUMPRODUCT($AO236:$BD236,'Map Analysis'!$AN$2^{0,1,2,3,4,5,6,7,8,9,10,11,12,13,14,15}))</f>
        <v>0</v>
      </c>
      <c r="AN236">
        <f t="shared" si="208"/>
        <v>2.3600000000000001E-5</v>
      </c>
      <c r="AO236">
        <f t="shared" si="209"/>
        <v>0</v>
      </c>
      <c r="AP236">
        <f t="shared" si="210"/>
        <v>0</v>
      </c>
      <c r="AQ236">
        <f t="shared" si="211"/>
        <v>0</v>
      </c>
      <c r="AR236">
        <f t="shared" si="212"/>
        <v>0</v>
      </c>
      <c r="AS236">
        <f t="shared" si="213"/>
        <v>0</v>
      </c>
      <c r="AT236">
        <f t="shared" si="214"/>
        <v>0</v>
      </c>
      <c r="AU236">
        <f t="shared" si="215"/>
        <v>0</v>
      </c>
      <c r="AV236">
        <f t="shared" si="216"/>
        <v>0</v>
      </c>
      <c r="AW236">
        <f t="shared" si="217"/>
        <v>0</v>
      </c>
      <c r="AX236">
        <f t="shared" si="218"/>
        <v>0</v>
      </c>
      <c r="AY236">
        <f t="shared" si="219"/>
        <v>0</v>
      </c>
      <c r="AZ236">
        <f t="shared" si="220"/>
        <v>0</v>
      </c>
      <c r="BA236">
        <f t="shared" si="221"/>
        <v>0</v>
      </c>
      <c r="BB236">
        <f t="shared" si="222"/>
        <v>0</v>
      </c>
      <c r="BC236">
        <f t="shared" si="223"/>
        <v>0</v>
      </c>
      <c r="BD236">
        <f t="shared" si="224"/>
        <v>0</v>
      </c>
      <c r="BF236">
        <f t="shared" si="225"/>
        <v>0</v>
      </c>
      <c r="BG236">
        <f t="shared" si="226"/>
        <v>0</v>
      </c>
      <c r="BH236">
        <f t="shared" si="227"/>
        <v>0</v>
      </c>
      <c r="BI236">
        <f t="shared" si="228"/>
        <v>0</v>
      </c>
      <c r="BJ236">
        <f t="shared" si="229"/>
        <v>0</v>
      </c>
      <c r="BK236">
        <f t="shared" si="230"/>
        <v>0</v>
      </c>
      <c r="BL236">
        <f t="shared" si="231"/>
        <v>0</v>
      </c>
      <c r="BM236">
        <f t="shared" si="232"/>
        <v>0</v>
      </c>
      <c r="BN236">
        <f t="shared" si="233"/>
        <v>0</v>
      </c>
      <c r="BO236">
        <f t="shared" si="234"/>
        <v>0</v>
      </c>
      <c r="BP236">
        <f t="shared" si="235"/>
        <v>0</v>
      </c>
      <c r="BQ236">
        <f t="shared" si="236"/>
        <v>0</v>
      </c>
      <c r="BR236">
        <f t="shared" si="237"/>
        <v>0</v>
      </c>
      <c r="BS236">
        <f t="shared" si="238"/>
        <v>0</v>
      </c>
      <c r="BT236">
        <f t="shared" si="239"/>
        <v>0</v>
      </c>
    </row>
    <row r="237" spans="1:72" x14ac:dyDescent="0.25">
      <c r="A237" t="str">
        <f>IF(TRIM(INDEX(games!$A:$A,ROW()))="","",TRIM(INDEX(games!$A:$A,ROW())))</f>
        <v>Die in the Dungeon</v>
      </c>
      <c r="B237">
        <f>IF(OR($A237="",INDEX(games!$B:$B,ROW())=""),"",INDEX(games!$B:$B,ROW()))</f>
        <v>2025</v>
      </c>
      <c r="C237" t="str">
        <f>IF(OR($A237="",INDEX(games!$C:$C,ROW())=""),"",INDEX(games!$C:$C,ROW()))</f>
        <v>Deckbuilder</v>
      </c>
      <c r="D237">
        <f t="shared" si="180"/>
        <v>1</v>
      </c>
      <c r="E237">
        <f t="shared" si="181"/>
        <v>3</v>
      </c>
      <c r="F237">
        <f t="shared" si="182"/>
        <v>33</v>
      </c>
      <c r="G237" t="e">
        <f t="shared" si="183"/>
        <v>#N/A</v>
      </c>
      <c r="H237" t="e">
        <f t="shared" si="184"/>
        <v>#N/A</v>
      </c>
      <c r="I237" t="e">
        <f t="shared" si="185"/>
        <v>#N/A</v>
      </c>
      <c r="J237" t="e">
        <f t="shared" si="186"/>
        <v>#N/A</v>
      </c>
      <c r="K237">
        <f t="shared" si="187"/>
        <v>2025</v>
      </c>
      <c r="L237">
        <f t="shared" si="188"/>
        <v>3.7589999999999999</v>
      </c>
      <c r="M237" t="e">
        <f t="shared" si="189"/>
        <v>#N/A</v>
      </c>
      <c r="N237" t="e">
        <f t="shared" si="190"/>
        <v>#N/A</v>
      </c>
      <c r="O237">
        <f t="shared" si="191"/>
        <v>1.000237</v>
      </c>
      <c r="P237" t="str">
        <f>IF(OR($A237="",INDEX(games!$H:$H,ROW())=""),"",INDEX(games!$H:$H,ROW()))</f>
        <v>Yes</v>
      </c>
      <c r="Q237">
        <f t="shared" si="192"/>
        <v>1.000237</v>
      </c>
      <c r="T237">
        <f t="shared" si="193"/>
        <v>2021</v>
      </c>
      <c r="U237">
        <f t="shared" si="194"/>
        <v>2026</v>
      </c>
      <c r="V237">
        <f t="shared" si="195"/>
        <v>5</v>
      </c>
      <c r="W237" t="str">
        <f>IF(TRIM(INDEX(connections!$A:$A,ROW()))="","",TRIM(INDEX(connections!$A:$A,ROW())))</f>
        <v>Luck be a Landlord</v>
      </c>
      <c r="X237" t="str">
        <f>IF($W237="","",TRIM(INDEX(connections!$B:$B,ROW())))</f>
        <v>Chosen Garden</v>
      </c>
      <c r="Y237">
        <f t="shared" si="196"/>
        <v>484</v>
      </c>
      <c r="Z237">
        <f t="shared" si="197"/>
        <v>138</v>
      </c>
      <c r="AA237" t="str">
        <f t="shared" si="198"/>
        <v>Yes</v>
      </c>
      <c r="AB237" t="str">
        <f t="shared" si="199"/>
        <v/>
      </c>
      <c r="AC237" t="str">
        <f t="shared" si="200"/>
        <v/>
      </c>
      <c r="AD237">
        <f t="shared" si="201"/>
        <v>0</v>
      </c>
      <c r="AE237" t="str">
        <f t="shared" si="202"/>
        <v/>
      </c>
      <c r="AG237">
        <f t="shared" si="203"/>
        <v>1</v>
      </c>
      <c r="AH237" t="str">
        <f t="shared" si="204"/>
        <v>Yes</v>
      </c>
      <c r="AI237">
        <f t="shared" si="205"/>
        <v>1</v>
      </c>
      <c r="AJ237">
        <f t="shared" si="206"/>
        <v>1.000237</v>
      </c>
      <c r="AK237" t="str">
        <f t="shared" si="207"/>
        <v/>
      </c>
      <c r="AL237" t="str">
        <f>IF($A237="","",INDEX(games!$J:$J,ROW())&amp;"")</f>
        <v>https://store.steampowered.com/app/2026820/Die_in_the_Dungeon/</v>
      </c>
      <c r="AM237">
        <f>IF($A237="","",SUMPRODUCT($AO237:$BD237,'Map Analysis'!$AN$2^{0,1,2,3,4,5,6,7,8,9,10,11,12,13,14,15}))</f>
        <v>0</v>
      </c>
      <c r="AN237">
        <f t="shared" si="208"/>
        <v>2.37E-5</v>
      </c>
      <c r="AO237">
        <f t="shared" si="209"/>
        <v>0</v>
      </c>
      <c r="AP237">
        <f t="shared" si="210"/>
        <v>0</v>
      </c>
      <c r="AQ237">
        <f t="shared" si="211"/>
        <v>0</v>
      </c>
      <c r="AR237">
        <f t="shared" si="212"/>
        <v>0</v>
      </c>
      <c r="AS237">
        <f t="shared" si="213"/>
        <v>0</v>
      </c>
      <c r="AT237">
        <f t="shared" si="214"/>
        <v>0</v>
      </c>
      <c r="AU237">
        <f t="shared" si="215"/>
        <v>0</v>
      </c>
      <c r="AV237">
        <f t="shared" si="216"/>
        <v>0</v>
      </c>
      <c r="AW237">
        <f t="shared" si="217"/>
        <v>0</v>
      </c>
      <c r="AX237">
        <f t="shared" si="218"/>
        <v>0</v>
      </c>
      <c r="AY237">
        <f t="shared" si="219"/>
        <v>0</v>
      </c>
      <c r="AZ237">
        <f t="shared" si="220"/>
        <v>0</v>
      </c>
      <c r="BA237">
        <f t="shared" si="221"/>
        <v>0</v>
      </c>
      <c r="BB237">
        <f t="shared" si="222"/>
        <v>0</v>
      </c>
      <c r="BC237">
        <f t="shared" si="223"/>
        <v>0</v>
      </c>
      <c r="BD237">
        <f t="shared" si="224"/>
        <v>0</v>
      </c>
      <c r="BF237">
        <f t="shared" si="225"/>
        <v>0</v>
      </c>
      <c r="BG237">
        <f t="shared" si="226"/>
        <v>0</v>
      </c>
      <c r="BH237">
        <f t="shared" si="227"/>
        <v>0</v>
      </c>
      <c r="BI237">
        <f t="shared" si="228"/>
        <v>0</v>
      </c>
      <c r="BJ237">
        <f t="shared" si="229"/>
        <v>0</v>
      </c>
      <c r="BK237">
        <f t="shared" si="230"/>
        <v>0</v>
      </c>
      <c r="BL237">
        <f t="shared" si="231"/>
        <v>0</v>
      </c>
      <c r="BM237">
        <f t="shared" si="232"/>
        <v>0</v>
      </c>
      <c r="BN237">
        <f t="shared" si="233"/>
        <v>0</v>
      </c>
      <c r="BO237">
        <f t="shared" si="234"/>
        <v>0</v>
      </c>
      <c r="BP237">
        <f t="shared" si="235"/>
        <v>0</v>
      </c>
      <c r="BQ237">
        <f t="shared" si="236"/>
        <v>0</v>
      </c>
      <c r="BR237">
        <f t="shared" si="237"/>
        <v>0</v>
      </c>
      <c r="BS237">
        <f t="shared" si="238"/>
        <v>0</v>
      </c>
      <c r="BT237">
        <f t="shared" si="239"/>
        <v>0</v>
      </c>
    </row>
    <row r="238" spans="1:72" x14ac:dyDescent="0.25">
      <c r="A238" t="str">
        <f>IF(TRIM(INDEX(games!$A:$A,ROW()))="","",TRIM(INDEX(games!$A:$A,ROW())))</f>
        <v>DIG: Deep In Galaxies</v>
      </c>
      <c r="B238">
        <f>IF(OR($A238="",INDEX(games!$B:$B,ROW())=""),"",INDEX(games!$B:$B,ROW()))</f>
        <v>2021</v>
      </c>
      <c r="C238" t="str">
        <f>IF(OR($A238="",INDEX(games!$C:$C,ROW())=""),"",INDEX(games!$C:$C,ROW()))</f>
        <v>Action</v>
      </c>
      <c r="D238">
        <f t="shared" si="180"/>
        <v>0</v>
      </c>
      <c r="E238">
        <f t="shared" si="181"/>
        <v>1</v>
      </c>
      <c r="F238">
        <f t="shared" si="182"/>
        <v>0</v>
      </c>
      <c r="G238">
        <f t="shared" si="183"/>
        <v>2021</v>
      </c>
      <c r="H238">
        <f t="shared" si="184"/>
        <v>1</v>
      </c>
      <c r="I238" t="e">
        <f t="shared" si="185"/>
        <v>#N/A</v>
      </c>
      <c r="J238" t="e">
        <f t="shared" si="186"/>
        <v>#N/A</v>
      </c>
      <c r="K238" t="e">
        <f t="shared" si="187"/>
        <v>#N/A</v>
      </c>
      <c r="L238" t="e">
        <f t="shared" si="188"/>
        <v>#N/A</v>
      </c>
      <c r="M238" t="e">
        <f t="shared" si="189"/>
        <v>#N/A</v>
      </c>
      <c r="N238" t="e">
        <f t="shared" si="190"/>
        <v>#N/A</v>
      </c>
      <c r="O238">
        <f t="shared" si="191"/>
        <v>2.3800000000000001E-4</v>
      </c>
      <c r="P238" t="str">
        <f>IF(OR($A238="",INDEX(games!$H:$H,ROW())=""),"",INDEX(games!$H:$H,ROW()))</f>
        <v>Yes</v>
      </c>
      <c r="Q238">
        <f t="shared" si="192"/>
        <v>2.3800000000000001E-4</v>
      </c>
      <c r="T238">
        <f t="shared" si="193"/>
        <v>2015</v>
      </c>
      <c r="U238">
        <f t="shared" si="194"/>
        <v>2019</v>
      </c>
      <c r="V238">
        <f t="shared" si="195"/>
        <v>4</v>
      </c>
      <c r="W238" t="str">
        <f>IF(TRIM(INDEX(connections!$A:$A,ROW()))="","",TRIM(INDEX(connections!$A:$A,ROW())))</f>
        <v>Darkest Dungeon</v>
      </c>
      <c r="X238" t="str">
        <f>IF($W238="","",TRIM(INDEX(connections!$B:$B,ROW())))</f>
        <v>Chrono Ark</v>
      </c>
      <c r="Y238">
        <f t="shared" si="196"/>
        <v>190</v>
      </c>
      <c r="Z238">
        <f t="shared" si="197"/>
        <v>139</v>
      </c>
      <c r="AA238" t="str">
        <f t="shared" si="198"/>
        <v>Yes</v>
      </c>
      <c r="AB238" t="str">
        <f t="shared" si="199"/>
        <v>Yes</v>
      </c>
      <c r="AC238">
        <f t="shared" si="200"/>
        <v>1</v>
      </c>
      <c r="AD238">
        <f t="shared" si="201"/>
        <v>1</v>
      </c>
      <c r="AE238" t="str">
        <f t="shared" si="202"/>
        <v/>
      </c>
      <c r="AG238">
        <f t="shared" si="203"/>
        <v>0</v>
      </c>
      <c r="AH238" t="str">
        <f t="shared" si="204"/>
        <v/>
      </c>
      <c r="AI238" t="str">
        <f t="shared" si="205"/>
        <v/>
      </c>
      <c r="AJ238" t="str">
        <f t="shared" si="206"/>
        <v/>
      </c>
      <c r="AK238" t="str">
        <f t="shared" si="207"/>
        <v/>
      </c>
      <c r="AL238" t="str">
        <f>IF($A238="","",INDEX(games!$J:$J,ROW())&amp;"")</f>
        <v>https://store.steampowered.com/app/1442840/DIG__Deep_In_Galaxies/</v>
      </c>
      <c r="AM238">
        <f>IF($A238="","",SUMPRODUCT($AO238:$BD238,'Map Analysis'!$AN$2^{0,1,2,3,4,5,6,7,8,9,10,11,12,13,14,15}))</f>
        <v>0</v>
      </c>
      <c r="AN238">
        <f t="shared" si="208"/>
        <v>2.3799999999999999E-5</v>
      </c>
      <c r="AO238">
        <f t="shared" si="209"/>
        <v>0</v>
      </c>
      <c r="AP238">
        <f t="shared" si="210"/>
        <v>0</v>
      </c>
      <c r="AQ238">
        <f t="shared" si="211"/>
        <v>0</v>
      </c>
      <c r="AR238">
        <f t="shared" si="212"/>
        <v>0</v>
      </c>
      <c r="AS238">
        <f t="shared" si="213"/>
        <v>0</v>
      </c>
      <c r="AT238">
        <f t="shared" si="214"/>
        <v>0</v>
      </c>
      <c r="AU238">
        <f t="shared" si="215"/>
        <v>0</v>
      </c>
      <c r="AV238">
        <f t="shared" si="216"/>
        <v>0</v>
      </c>
      <c r="AW238">
        <f t="shared" si="217"/>
        <v>0</v>
      </c>
      <c r="AX238">
        <f t="shared" si="218"/>
        <v>0</v>
      </c>
      <c r="AY238">
        <f t="shared" si="219"/>
        <v>0</v>
      </c>
      <c r="AZ238">
        <f t="shared" si="220"/>
        <v>0</v>
      </c>
      <c r="BA238">
        <f t="shared" si="221"/>
        <v>0</v>
      </c>
      <c r="BB238">
        <f t="shared" si="222"/>
        <v>0</v>
      </c>
      <c r="BC238">
        <f t="shared" si="223"/>
        <v>0</v>
      </c>
      <c r="BD238">
        <f t="shared" si="224"/>
        <v>0</v>
      </c>
      <c r="BF238">
        <f t="shared" si="225"/>
        <v>0</v>
      </c>
      <c r="BG238">
        <f t="shared" si="226"/>
        <v>0</v>
      </c>
      <c r="BH238">
        <f t="shared" si="227"/>
        <v>0</v>
      </c>
      <c r="BI238">
        <f t="shared" si="228"/>
        <v>0</v>
      </c>
      <c r="BJ238">
        <f t="shared" si="229"/>
        <v>0</v>
      </c>
      <c r="BK238">
        <f t="shared" si="230"/>
        <v>0</v>
      </c>
      <c r="BL238">
        <f t="shared" si="231"/>
        <v>0</v>
      </c>
      <c r="BM238">
        <f t="shared" si="232"/>
        <v>0</v>
      </c>
      <c r="BN238">
        <f t="shared" si="233"/>
        <v>0</v>
      </c>
      <c r="BO238">
        <f t="shared" si="234"/>
        <v>0</v>
      </c>
      <c r="BP238">
        <f t="shared" si="235"/>
        <v>0</v>
      </c>
      <c r="BQ238">
        <f t="shared" si="236"/>
        <v>0</v>
      </c>
      <c r="BR238">
        <f t="shared" si="237"/>
        <v>0</v>
      </c>
      <c r="BS238">
        <f t="shared" si="238"/>
        <v>0</v>
      </c>
      <c r="BT238">
        <f t="shared" si="239"/>
        <v>0</v>
      </c>
    </row>
    <row r="239" spans="1:72" x14ac:dyDescent="0.25">
      <c r="A239" t="str">
        <f>IF(TRIM(INDEX(games!$A:$A,ROW()))="","",TRIM(INDEX(games!$A:$A,ROW())))</f>
        <v>Dimensionals</v>
      </c>
      <c r="B239">
        <f>IF(OR($A239="",INDEX(games!$B:$B,ROW())=""),"",INDEX(games!$B:$B,ROW()))</f>
        <v>2024</v>
      </c>
      <c r="C239" t="str">
        <f>IF(OR($A239="",INDEX(games!$C:$C,ROW())=""),"",INDEX(games!$C:$C,ROW()))</f>
        <v>Deckbuilder</v>
      </c>
      <c r="D239">
        <f t="shared" si="180"/>
        <v>1</v>
      </c>
      <c r="E239">
        <f t="shared" si="181"/>
        <v>3</v>
      </c>
      <c r="F239">
        <f t="shared" si="182"/>
        <v>1</v>
      </c>
      <c r="G239" t="e">
        <f t="shared" si="183"/>
        <v>#N/A</v>
      </c>
      <c r="H239" t="e">
        <f t="shared" si="184"/>
        <v>#N/A</v>
      </c>
      <c r="I239" t="e">
        <f t="shared" si="185"/>
        <v>#N/A</v>
      </c>
      <c r="J239" t="e">
        <f t="shared" si="186"/>
        <v>#N/A</v>
      </c>
      <c r="K239">
        <f t="shared" si="187"/>
        <v>2024</v>
      </c>
      <c r="L239">
        <f t="shared" si="188"/>
        <v>3.0230000000000001</v>
      </c>
      <c r="M239" t="e">
        <f t="shared" si="189"/>
        <v>#N/A</v>
      </c>
      <c r="N239" t="e">
        <f t="shared" si="190"/>
        <v>#N/A</v>
      </c>
      <c r="O239">
        <f t="shared" si="191"/>
        <v>1.0002390000000001</v>
      </c>
      <c r="P239" t="str">
        <f>IF(OR($A239="",INDEX(games!$H:$H,ROW())=""),"",INDEX(games!$H:$H,ROW()))</f>
        <v/>
      </c>
      <c r="Q239" t="str">
        <f t="shared" si="192"/>
        <v/>
      </c>
      <c r="T239">
        <f t="shared" si="193"/>
        <v>2017</v>
      </c>
      <c r="U239">
        <f t="shared" si="194"/>
        <v>2019</v>
      </c>
      <c r="V239">
        <f t="shared" si="195"/>
        <v>2</v>
      </c>
      <c r="W239" t="str">
        <f>IF(TRIM(INDEX(connections!$A:$A,ROW()))="","",TRIM(INDEX(connections!$A:$A,ROW())))</f>
        <v>Slay the Spire</v>
      </c>
      <c r="X239" t="str">
        <f>IF($W239="","",TRIM(INDEX(connections!$B:$B,ROW())))</f>
        <v>Chrono Ark</v>
      </c>
      <c r="Y239">
        <f t="shared" si="196"/>
        <v>772</v>
      </c>
      <c r="Z239">
        <f t="shared" si="197"/>
        <v>139</v>
      </c>
      <c r="AA239" t="str">
        <f t="shared" si="198"/>
        <v>Yes</v>
      </c>
      <c r="AB239" t="str">
        <f t="shared" si="199"/>
        <v>Yes</v>
      </c>
      <c r="AC239">
        <f t="shared" si="200"/>
        <v>1</v>
      </c>
      <c r="AD239">
        <f t="shared" si="201"/>
        <v>0</v>
      </c>
      <c r="AE239" t="str">
        <f t="shared" si="202"/>
        <v/>
      </c>
      <c r="AG239">
        <f t="shared" si="203"/>
        <v>1</v>
      </c>
      <c r="AH239" t="str">
        <f t="shared" si="204"/>
        <v/>
      </c>
      <c r="AI239" t="str">
        <f t="shared" si="205"/>
        <v/>
      </c>
      <c r="AJ239" t="str">
        <f t="shared" si="206"/>
        <v/>
      </c>
      <c r="AK239">
        <f t="shared" si="207"/>
        <v>1.0002390000000001</v>
      </c>
      <c r="AL239" t="str">
        <f>IF($A239="","",INDEX(games!$J:$J,ROW())&amp;"")</f>
        <v/>
      </c>
      <c r="AM239">
        <f>IF($A239="","",SUMPRODUCT($AO239:$BD239,'Map Analysis'!$AN$2^{0,1,2,3,4,5,6,7,8,9,10,11,12,13,14,15}))</f>
        <v>0</v>
      </c>
      <c r="AN239">
        <f t="shared" si="208"/>
        <v>2.3900000000000002E-5</v>
      </c>
      <c r="AO239">
        <f t="shared" si="209"/>
        <v>0</v>
      </c>
      <c r="AP239">
        <f t="shared" si="210"/>
        <v>0</v>
      </c>
      <c r="AQ239">
        <f t="shared" si="211"/>
        <v>0</v>
      </c>
      <c r="AR239">
        <f t="shared" si="212"/>
        <v>0</v>
      </c>
      <c r="AS239">
        <f t="shared" si="213"/>
        <v>0</v>
      </c>
      <c r="AT239">
        <f t="shared" si="214"/>
        <v>0</v>
      </c>
      <c r="AU239">
        <f t="shared" si="215"/>
        <v>0</v>
      </c>
      <c r="AV239">
        <f t="shared" si="216"/>
        <v>0</v>
      </c>
      <c r="AW239">
        <f t="shared" si="217"/>
        <v>0</v>
      </c>
      <c r="AX239">
        <f t="shared" si="218"/>
        <v>0</v>
      </c>
      <c r="AY239">
        <f t="shared" si="219"/>
        <v>0</v>
      </c>
      <c r="AZ239">
        <f t="shared" si="220"/>
        <v>0</v>
      </c>
      <c r="BA239">
        <f t="shared" si="221"/>
        <v>0</v>
      </c>
      <c r="BB239">
        <f t="shared" si="222"/>
        <v>0</v>
      </c>
      <c r="BC239">
        <f t="shared" si="223"/>
        <v>0</v>
      </c>
      <c r="BD239">
        <f t="shared" si="224"/>
        <v>0</v>
      </c>
      <c r="BF239">
        <f t="shared" si="225"/>
        <v>0</v>
      </c>
      <c r="BG239">
        <f t="shared" si="226"/>
        <v>0</v>
      </c>
      <c r="BH239">
        <f t="shared" si="227"/>
        <v>0</v>
      </c>
      <c r="BI239">
        <f t="shared" si="228"/>
        <v>0</v>
      </c>
      <c r="BJ239">
        <f t="shared" si="229"/>
        <v>0</v>
      </c>
      <c r="BK239">
        <f t="shared" si="230"/>
        <v>0</v>
      </c>
      <c r="BL239">
        <f t="shared" si="231"/>
        <v>0</v>
      </c>
      <c r="BM239">
        <f t="shared" si="232"/>
        <v>0</v>
      </c>
      <c r="BN239">
        <f t="shared" si="233"/>
        <v>0</v>
      </c>
      <c r="BO239">
        <f t="shared" si="234"/>
        <v>0</v>
      </c>
      <c r="BP239">
        <f t="shared" si="235"/>
        <v>0</v>
      </c>
      <c r="BQ239">
        <f t="shared" si="236"/>
        <v>0</v>
      </c>
      <c r="BR239">
        <f t="shared" si="237"/>
        <v>0</v>
      </c>
      <c r="BS239">
        <f t="shared" si="238"/>
        <v>0</v>
      </c>
      <c r="BT239">
        <f t="shared" si="239"/>
        <v>0</v>
      </c>
    </row>
    <row r="240" spans="1:72" x14ac:dyDescent="0.25">
      <c r="A240" t="str">
        <f>IF(TRIM(INDEX(games!$A:$A,ROW()))="","",TRIM(INDEX(games!$A:$A,ROW())))</f>
        <v>Disfigure</v>
      </c>
      <c r="B240">
        <f>IF(OR($A240="",INDEX(games!$B:$B,ROW())=""),"",INDEX(games!$B:$B,ROW()))</f>
        <v>2023</v>
      </c>
      <c r="C240" t="str">
        <f>IF(OR($A240="",INDEX(games!$C:$C,ROW())=""),"",INDEX(games!$C:$C,ROW()))</f>
        <v>Action</v>
      </c>
      <c r="D240">
        <f t="shared" si="180"/>
        <v>2</v>
      </c>
      <c r="E240">
        <f t="shared" si="181"/>
        <v>1</v>
      </c>
      <c r="F240">
        <f t="shared" si="182"/>
        <v>2</v>
      </c>
      <c r="G240">
        <f t="shared" si="183"/>
        <v>2023</v>
      </c>
      <c r="H240">
        <f t="shared" si="184"/>
        <v>1.046</v>
      </c>
      <c r="I240" t="e">
        <f t="shared" si="185"/>
        <v>#N/A</v>
      </c>
      <c r="J240" t="e">
        <f t="shared" si="186"/>
        <v>#N/A</v>
      </c>
      <c r="K240" t="e">
        <f t="shared" si="187"/>
        <v>#N/A</v>
      </c>
      <c r="L240" t="e">
        <f t="shared" si="188"/>
        <v>#N/A</v>
      </c>
      <c r="M240" t="e">
        <f t="shared" si="189"/>
        <v>#N/A</v>
      </c>
      <c r="N240" t="e">
        <f t="shared" si="190"/>
        <v>#N/A</v>
      </c>
      <c r="O240">
        <f t="shared" si="191"/>
        <v>2.0002399999999998</v>
      </c>
      <c r="P240" t="str">
        <f>IF(OR($A240="",INDEX(games!$H:$H,ROW())=""),"",INDEX(games!$H:$H,ROW()))</f>
        <v>Yes</v>
      </c>
      <c r="Q240">
        <f t="shared" si="192"/>
        <v>2.0002399999999998</v>
      </c>
      <c r="T240">
        <f t="shared" si="193"/>
        <v>2022</v>
      </c>
      <c r="U240">
        <f t="shared" si="194"/>
        <v>2026</v>
      </c>
      <c r="V240">
        <f t="shared" si="195"/>
        <v>4</v>
      </c>
      <c r="W240" t="str">
        <f>IF(TRIM(INDEX(connections!$A:$A,ROW()))="","",TRIM(INDEX(connections!$A:$A,ROW())))</f>
        <v>Cult of the Lamb</v>
      </c>
      <c r="X240" t="str">
        <f>IF($W240="","",TRIM(INDEX(connections!$B:$B,ROW())))</f>
        <v>Cinderia</v>
      </c>
      <c r="Y240">
        <f t="shared" si="196"/>
        <v>176</v>
      </c>
      <c r="Z240">
        <f t="shared" si="197"/>
        <v>140</v>
      </c>
      <c r="AA240" t="str">
        <f t="shared" si="198"/>
        <v>Yes</v>
      </c>
      <c r="AB240" t="str">
        <f t="shared" si="199"/>
        <v/>
      </c>
      <c r="AC240" t="str">
        <f t="shared" si="200"/>
        <v/>
      </c>
      <c r="AD240">
        <f t="shared" si="201"/>
        <v>0</v>
      </c>
      <c r="AE240" t="str">
        <f t="shared" si="202"/>
        <v/>
      </c>
      <c r="AG240">
        <f t="shared" si="203"/>
        <v>2</v>
      </c>
      <c r="AH240" t="str">
        <f t="shared" si="204"/>
        <v>Yes</v>
      </c>
      <c r="AI240">
        <f t="shared" si="205"/>
        <v>2</v>
      </c>
      <c r="AJ240">
        <f t="shared" si="206"/>
        <v>2.0002399999999998</v>
      </c>
      <c r="AK240" t="str">
        <f t="shared" si="207"/>
        <v/>
      </c>
      <c r="AL240" t="str">
        <f>IF($A240="","",INDEX(games!$J:$J,ROW())&amp;"")</f>
        <v>https://store.steampowered.com/app/2083160/Disfigure/</v>
      </c>
      <c r="AM240">
        <f>IF($A240="","",SUMPRODUCT($AO240:$BD240,'Map Analysis'!$AN$2^{0,1,2,3,4,5,6,7,8,9,10,11,12,13,14,15}))</f>
        <v>0</v>
      </c>
      <c r="AN240">
        <f t="shared" si="208"/>
        <v>2.4000000000000001E-5</v>
      </c>
      <c r="AO240">
        <f t="shared" si="209"/>
        <v>0</v>
      </c>
      <c r="AP240">
        <f t="shared" si="210"/>
        <v>0</v>
      </c>
      <c r="AQ240">
        <f t="shared" si="211"/>
        <v>0</v>
      </c>
      <c r="AR240">
        <f t="shared" si="212"/>
        <v>0</v>
      </c>
      <c r="AS240">
        <f t="shared" si="213"/>
        <v>0</v>
      </c>
      <c r="AT240">
        <f t="shared" si="214"/>
        <v>0</v>
      </c>
      <c r="AU240">
        <f t="shared" si="215"/>
        <v>0</v>
      </c>
      <c r="AV240">
        <f t="shared" si="216"/>
        <v>0</v>
      </c>
      <c r="AW240">
        <f t="shared" si="217"/>
        <v>0</v>
      </c>
      <c r="AX240">
        <f t="shared" si="218"/>
        <v>0</v>
      </c>
      <c r="AY240">
        <f t="shared" si="219"/>
        <v>0</v>
      </c>
      <c r="AZ240">
        <f t="shared" si="220"/>
        <v>0</v>
      </c>
      <c r="BA240">
        <f t="shared" si="221"/>
        <v>0</v>
      </c>
      <c r="BB240">
        <f t="shared" si="222"/>
        <v>0</v>
      </c>
      <c r="BC240">
        <f t="shared" si="223"/>
        <v>0</v>
      </c>
      <c r="BD240">
        <f t="shared" si="224"/>
        <v>0</v>
      </c>
      <c r="BF240">
        <f t="shared" si="225"/>
        <v>0</v>
      </c>
      <c r="BG240">
        <f t="shared" si="226"/>
        <v>0</v>
      </c>
      <c r="BH240">
        <f t="shared" si="227"/>
        <v>0</v>
      </c>
      <c r="BI240">
        <f t="shared" si="228"/>
        <v>0</v>
      </c>
      <c r="BJ240">
        <f t="shared" si="229"/>
        <v>0</v>
      </c>
      <c r="BK240">
        <f t="shared" si="230"/>
        <v>0</v>
      </c>
      <c r="BL240">
        <f t="shared" si="231"/>
        <v>0</v>
      </c>
      <c r="BM240">
        <f t="shared" si="232"/>
        <v>0</v>
      </c>
      <c r="BN240">
        <f t="shared" si="233"/>
        <v>0</v>
      </c>
      <c r="BO240">
        <f t="shared" si="234"/>
        <v>0</v>
      </c>
      <c r="BP240">
        <f t="shared" si="235"/>
        <v>0</v>
      </c>
      <c r="BQ240">
        <f t="shared" si="236"/>
        <v>0</v>
      </c>
      <c r="BR240">
        <f t="shared" si="237"/>
        <v>0</v>
      </c>
      <c r="BS240">
        <f t="shared" si="238"/>
        <v>0</v>
      </c>
      <c r="BT240">
        <f t="shared" si="239"/>
        <v>0</v>
      </c>
    </row>
    <row r="241" spans="1:72" x14ac:dyDescent="0.25">
      <c r="A241" t="str">
        <f>IF(TRIM(INDEX(games!$A:$A,ROW()))="","",TRIM(INDEX(games!$A:$A,ROW())))</f>
        <v>Dive or Die: Children of Rain</v>
      </c>
      <c r="B241">
        <f>IF(OR($A241="",INDEX(games!$B:$B,ROW())=""),"",INDEX(games!$B:$B,ROW()))</f>
        <v>2026</v>
      </c>
      <c r="C241" t="str">
        <f>IF(OR($A241="",INDEX(games!$C:$C,ROW())=""),"",INDEX(games!$C:$C,ROW()))</f>
        <v>Action</v>
      </c>
      <c r="D241">
        <f t="shared" si="180"/>
        <v>3</v>
      </c>
      <c r="E241">
        <f t="shared" si="181"/>
        <v>1</v>
      </c>
      <c r="F241">
        <f t="shared" si="182"/>
        <v>3</v>
      </c>
      <c r="G241">
        <f t="shared" si="183"/>
        <v>2026</v>
      </c>
      <c r="H241">
        <f t="shared" si="184"/>
        <v>1.069</v>
      </c>
      <c r="I241" t="e">
        <f t="shared" si="185"/>
        <v>#N/A</v>
      </c>
      <c r="J241" t="e">
        <f t="shared" si="186"/>
        <v>#N/A</v>
      </c>
      <c r="K241" t="e">
        <f t="shared" si="187"/>
        <v>#N/A</v>
      </c>
      <c r="L241" t="e">
        <f t="shared" si="188"/>
        <v>#N/A</v>
      </c>
      <c r="M241" t="e">
        <f t="shared" si="189"/>
        <v>#N/A</v>
      </c>
      <c r="N241" t="e">
        <f t="shared" si="190"/>
        <v>#N/A</v>
      </c>
      <c r="O241">
        <f t="shared" si="191"/>
        <v>3.0002409999999999</v>
      </c>
      <c r="P241" t="str">
        <f>IF(OR($A241="",INDEX(games!$H:$H,ROW())=""),"",INDEX(games!$H:$H,ROW()))</f>
        <v/>
      </c>
      <c r="Q241" t="str">
        <f t="shared" si="192"/>
        <v/>
      </c>
      <c r="T241">
        <f t="shared" si="193"/>
        <v>2019</v>
      </c>
      <c r="U241">
        <f t="shared" si="194"/>
        <v>2026</v>
      </c>
      <c r="V241">
        <f t="shared" si="195"/>
        <v>7</v>
      </c>
      <c r="W241" t="str">
        <f>IF(TRIM(INDEX(connections!$A:$A,ROW()))="","",TRIM(INDEX(connections!$A:$A,ROW())))</f>
        <v>Hades</v>
      </c>
      <c r="X241" t="str">
        <f>IF($W241="","",TRIM(INDEX(connections!$B:$B,ROW())))</f>
        <v>Cinderia</v>
      </c>
      <c r="Y241">
        <f t="shared" si="196"/>
        <v>375</v>
      </c>
      <c r="Z241">
        <f t="shared" si="197"/>
        <v>140</v>
      </c>
      <c r="AA241" t="str">
        <f t="shared" si="198"/>
        <v>Yes</v>
      </c>
      <c r="AB241" t="str">
        <f t="shared" si="199"/>
        <v/>
      </c>
      <c r="AC241" t="str">
        <f t="shared" si="200"/>
        <v/>
      </c>
      <c r="AD241">
        <f t="shared" si="201"/>
        <v>0</v>
      </c>
      <c r="AE241" t="str">
        <f t="shared" si="202"/>
        <v/>
      </c>
      <c r="AG241">
        <f t="shared" si="203"/>
        <v>3</v>
      </c>
      <c r="AH241" t="str">
        <f t="shared" si="204"/>
        <v/>
      </c>
      <c r="AI241" t="str">
        <f t="shared" si="205"/>
        <v/>
      </c>
      <c r="AJ241" t="str">
        <f t="shared" si="206"/>
        <v/>
      </c>
      <c r="AK241">
        <f t="shared" si="207"/>
        <v>3.0002409999999999</v>
      </c>
      <c r="AL241" t="str">
        <f>IF($A241="","",INDEX(games!$J:$J,ROW())&amp;"")</f>
        <v>https://store.steampowered.com/app/3590290/DIVE_or_DIE__Children_of_Rain/</v>
      </c>
      <c r="AM241">
        <f>IF($A241="","",SUMPRODUCT($AO241:$BD241,'Map Analysis'!$AN$2^{0,1,2,3,4,5,6,7,8,9,10,11,12,13,14,15}))</f>
        <v>0</v>
      </c>
      <c r="AN241">
        <f t="shared" si="208"/>
        <v>2.41E-5</v>
      </c>
      <c r="AO241">
        <f t="shared" si="209"/>
        <v>0</v>
      </c>
      <c r="AP241">
        <f t="shared" si="210"/>
        <v>0</v>
      </c>
      <c r="AQ241">
        <f t="shared" si="211"/>
        <v>0</v>
      </c>
      <c r="AR241">
        <f t="shared" si="212"/>
        <v>0</v>
      </c>
      <c r="AS241">
        <f t="shared" si="213"/>
        <v>0</v>
      </c>
      <c r="AT241">
        <f t="shared" si="214"/>
        <v>0</v>
      </c>
      <c r="AU241">
        <f t="shared" si="215"/>
        <v>0</v>
      </c>
      <c r="AV241">
        <f t="shared" si="216"/>
        <v>0</v>
      </c>
      <c r="AW241">
        <f t="shared" si="217"/>
        <v>0</v>
      </c>
      <c r="AX241">
        <f t="shared" si="218"/>
        <v>0</v>
      </c>
      <c r="AY241">
        <f t="shared" si="219"/>
        <v>0</v>
      </c>
      <c r="AZ241">
        <f t="shared" si="220"/>
        <v>0</v>
      </c>
      <c r="BA241">
        <f t="shared" si="221"/>
        <v>0</v>
      </c>
      <c r="BB241">
        <f t="shared" si="222"/>
        <v>0</v>
      </c>
      <c r="BC241">
        <f t="shared" si="223"/>
        <v>0</v>
      </c>
      <c r="BD241">
        <f t="shared" si="224"/>
        <v>0</v>
      </c>
      <c r="BF241">
        <f t="shared" si="225"/>
        <v>0</v>
      </c>
      <c r="BG241">
        <f t="shared" si="226"/>
        <v>0</v>
      </c>
      <c r="BH241">
        <f t="shared" si="227"/>
        <v>0</v>
      </c>
      <c r="BI241">
        <f t="shared" si="228"/>
        <v>0</v>
      </c>
      <c r="BJ241">
        <f t="shared" si="229"/>
        <v>0</v>
      </c>
      <c r="BK241">
        <f t="shared" si="230"/>
        <v>0</v>
      </c>
      <c r="BL241">
        <f t="shared" si="231"/>
        <v>0</v>
      </c>
      <c r="BM241">
        <f t="shared" si="232"/>
        <v>0</v>
      </c>
      <c r="BN241">
        <f t="shared" si="233"/>
        <v>0</v>
      </c>
      <c r="BO241">
        <f t="shared" si="234"/>
        <v>0</v>
      </c>
      <c r="BP241">
        <f t="shared" si="235"/>
        <v>0</v>
      </c>
      <c r="BQ241">
        <f t="shared" si="236"/>
        <v>0</v>
      </c>
      <c r="BR241">
        <f t="shared" si="237"/>
        <v>0</v>
      </c>
      <c r="BS241">
        <f t="shared" si="238"/>
        <v>0</v>
      </c>
      <c r="BT241">
        <f t="shared" si="239"/>
        <v>0</v>
      </c>
    </row>
    <row r="242" spans="1:72" x14ac:dyDescent="0.25">
      <c r="A242" t="str">
        <f>IF(TRIM(INDEX(games!$A:$A,ROW()))="","",TRIM(INDEX(games!$A:$A,ROW())))</f>
        <v>Dog and Goblin</v>
      </c>
      <c r="B242">
        <f>IF(OR($A242="",INDEX(games!$B:$B,ROW())=""),"",INDEX(games!$B:$B,ROW()))</f>
        <v>2024</v>
      </c>
      <c r="C242" t="str">
        <f>IF(OR($A242="",INDEX(games!$C:$C,ROW())=""),"",INDEX(games!$C:$C,ROW()))</f>
        <v>Deckbuilder</v>
      </c>
      <c r="D242">
        <f t="shared" si="180"/>
        <v>1</v>
      </c>
      <c r="E242">
        <f t="shared" si="181"/>
        <v>3</v>
      </c>
      <c r="F242">
        <f t="shared" si="182"/>
        <v>4</v>
      </c>
      <c r="G242" t="e">
        <f t="shared" si="183"/>
        <v>#N/A</v>
      </c>
      <c r="H242" t="e">
        <f t="shared" si="184"/>
        <v>#N/A</v>
      </c>
      <c r="I242" t="e">
        <f t="shared" si="185"/>
        <v>#N/A</v>
      </c>
      <c r="J242" t="e">
        <f t="shared" si="186"/>
        <v>#N/A</v>
      </c>
      <c r="K242">
        <f t="shared" si="187"/>
        <v>2024</v>
      </c>
      <c r="L242">
        <f t="shared" si="188"/>
        <v>3.0920000000000001</v>
      </c>
      <c r="M242" t="e">
        <f t="shared" si="189"/>
        <v>#N/A</v>
      </c>
      <c r="N242" t="e">
        <f t="shared" si="190"/>
        <v>#N/A</v>
      </c>
      <c r="O242">
        <f t="shared" si="191"/>
        <v>1.0002420000000001</v>
      </c>
      <c r="P242" t="str">
        <f>IF(OR($A242="",INDEX(games!$H:$H,ROW())=""),"",INDEX(games!$H:$H,ROW()))</f>
        <v/>
      </c>
      <c r="Q242" t="str">
        <f t="shared" si="192"/>
        <v/>
      </c>
      <c r="T242">
        <f t="shared" si="193"/>
        <v>2022</v>
      </c>
      <c r="U242">
        <f t="shared" si="194"/>
        <v>2025</v>
      </c>
      <c r="V242">
        <f t="shared" si="195"/>
        <v>3</v>
      </c>
      <c r="W242" t="str">
        <f>IF(TRIM(INDEX(connections!$A:$A,ROW()))="","",TRIM(INDEX(connections!$A:$A,ROW())))</f>
        <v>Dome Keeper</v>
      </c>
      <c r="X242" t="str">
        <f>IF($W242="","",TRIM(INDEX(connections!$B:$B,ROW())))</f>
        <v>CleanFall</v>
      </c>
      <c r="Y242">
        <f t="shared" si="196"/>
        <v>244</v>
      </c>
      <c r="Z242">
        <f t="shared" si="197"/>
        <v>141</v>
      </c>
      <c r="AA242" t="str">
        <f t="shared" si="198"/>
        <v>Yes</v>
      </c>
      <c r="AB242" t="str">
        <f t="shared" si="199"/>
        <v>Yes</v>
      </c>
      <c r="AC242">
        <f t="shared" si="200"/>
        <v>1</v>
      </c>
      <c r="AD242">
        <f t="shared" si="201"/>
        <v>1</v>
      </c>
      <c r="AE242" t="str">
        <f t="shared" si="202"/>
        <v/>
      </c>
      <c r="AG242">
        <f t="shared" si="203"/>
        <v>1</v>
      </c>
      <c r="AH242" t="str">
        <f t="shared" si="204"/>
        <v/>
      </c>
      <c r="AI242" t="str">
        <f t="shared" si="205"/>
        <v/>
      </c>
      <c r="AJ242" t="str">
        <f t="shared" si="206"/>
        <v/>
      </c>
      <c r="AK242">
        <f t="shared" si="207"/>
        <v>1.0002420000000001</v>
      </c>
      <c r="AL242" t="str">
        <f>IF($A242="","",INDEX(games!$J:$J,ROW())&amp;"")</f>
        <v/>
      </c>
      <c r="AM242">
        <f>IF($A242="","",SUMPRODUCT($AO242:$BD242,'Map Analysis'!$AN$2^{0,1,2,3,4,5,6,7,8,9,10,11,12,13,14,15}))</f>
        <v>0</v>
      </c>
      <c r="AN242">
        <f t="shared" si="208"/>
        <v>2.4199999999999999E-5</v>
      </c>
      <c r="AO242">
        <f t="shared" si="209"/>
        <v>0</v>
      </c>
      <c r="AP242">
        <f t="shared" si="210"/>
        <v>0</v>
      </c>
      <c r="AQ242">
        <f t="shared" si="211"/>
        <v>0</v>
      </c>
      <c r="AR242">
        <f t="shared" si="212"/>
        <v>0</v>
      </c>
      <c r="AS242">
        <f t="shared" si="213"/>
        <v>0</v>
      </c>
      <c r="AT242">
        <f t="shared" si="214"/>
        <v>0</v>
      </c>
      <c r="AU242">
        <f t="shared" si="215"/>
        <v>0</v>
      </c>
      <c r="AV242">
        <f t="shared" si="216"/>
        <v>0</v>
      </c>
      <c r="AW242">
        <f t="shared" si="217"/>
        <v>0</v>
      </c>
      <c r="AX242">
        <f t="shared" si="218"/>
        <v>0</v>
      </c>
      <c r="AY242">
        <f t="shared" si="219"/>
        <v>0</v>
      </c>
      <c r="AZ242">
        <f t="shared" si="220"/>
        <v>0</v>
      </c>
      <c r="BA242">
        <f t="shared" si="221"/>
        <v>0</v>
      </c>
      <c r="BB242">
        <f t="shared" si="222"/>
        <v>0</v>
      </c>
      <c r="BC242">
        <f t="shared" si="223"/>
        <v>0</v>
      </c>
      <c r="BD242">
        <f t="shared" si="224"/>
        <v>0</v>
      </c>
      <c r="BF242">
        <f t="shared" si="225"/>
        <v>0</v>
      </c>
      <c r="BG242">
        <f t="shared" si="226"/>
        <v>0</v>
      </c>
      <c r="BH242">
        <f t="shared" si="227"/>
        <v>0</v>
      </c>
      <c r="BI242">
        <f t="shared" si="228"/>
        <v>0</v>
      </c>
      <c r="BJ242">
        <f t="shared" si="229"/>
        <v>0</v>
      </c>
      <c r="BK242">
        <f t="shared" si="230"/>
        <v>0</v>
      </c>
      <c r="BL242">
        <f t="shared" si="231"/>
        <v>0</v>
      </c>
      <c r="BM242">
        <f t="shared" si="232"/>
        <v>0</v>
      </c>
      <c r="BN242">
        <f t="shared" si="233"/>
        <v>0</v>
      </c>
      <c r="BO242">
        <f t="shared" si="234"/>
        <v>0</v>
      </c>
      <c r="BP242">
        <f t="shared" si="235"/>
        <v>0</v>
      </c>
      <c r="BQ242">
        <f t="shared" si="236"/>
        <v>0</v>
      </c>
      <c r="BR242">
        <f t="shared" si="237"/>
        <v>0</v>
      </c>
      <c r="BS242">
        <f t="shared" si="238"/>
        <v>0</v>
      </c>
      <c r="BT242">
        <f t="shared" si="239"/>
        <v>0</v>
      </c>
    </row>
    <row r="243" spans="1:72" x14ac:dyDescent="0.25">
      <c r="A243" t="str">
        <f>IF(TRIM(INDEX(games!$A:$A,ROW()))="","",TRIM(INDEX(games!$A:$A,ROW())))</f>
        <v>Dog Witch</v>
      </c>
      <c r="B243">
        <f>IF(OR($A243="",INDEX(games!$B:$B,ROW())=""),"",INDEX(games!$B:$B,ROW()))</f>
        <v>2025</v>
      </c>
      <c r="C243" t="str">
        <f>IF(OR($A243="",INDEX(games!$C:$C,ROW())=""),"",INDEX(games!$C:$C,ROW()))</f>
        <v>Deckbuilder</v>
      </c>
      <c r="D243">
        <f t="shared" si="180"/>
        <v>2</v>
      </c>
      <c r="E243">
        <f t="shared" si="181"/>
        <v>3</v>
      </c>
      <c r="F243">
        <f t="shared" si="182"/>
        <v>5</v>
      </c>
      <c r="G243" t="e">
        <f t="shared" si="183"/>
        <v>#N/A</v>
      </c>
      <c r="H243" t="e">
        <f t="shared" si="184"/>
        <v>#N/A</v>
      </c>
      <c r="I243" t="e">
        <f t="shared" si="185"/>
        <v>#N/A</v>
      </c>
      <c r="J243" t="e">
        <f t="shared" si="186"/>
        <v>#N/A</v>
      </c>
      <c r="K243">
        <f t="shared" si="187"/>
        <v>2025</v>
      </c>
      <c r="L243">
        <f t="shared" si="188"/>
        <v>3.1150000000000002</v>
      </c>
      <c r="M243" t="e">
        <f t="shared" si="189"/>
        <v>#N/A</v>
      </c>
      <c r="N243" t="e">
        <f t="shared" si="190"/>
        <v>#N/A</v>
      </c>
      <c r="O243">
        <f t="shared" si="191"/>
        <v>2.0002430000000002</v>
      </c>
      <c r="P243" t="str">
        <f>IF(OR($A243="",INDEX(games!$H:$H,ROW())=""),"",INDEX(games!$H:$H,ROW()))</f>
        <v/>
      </c>
      <c r="Q243" t="str">
        <f t="shared" si="192"/>
        <v/>
      </c>
      <c r="T243">
        <f t="shared" si="193"/>
        <v>2019</v>
      </c>
      <c r="U243">
        <f t="shared" si="194"/>
        <v>2025</v>
      </c>
      <c r="V243">
        <f t="shared" si="195"/>
        <v>6</v>
      </c>
      <c r="W243" t="str">
        <f>IF(TRIM(INDEX(connections!$A:$A,ROW()))="","",TRIM(INDEX(connections!$A:$A,ROW())))</f>
        <v>Noita</v>
      </c>
      <c r="X243" t="str">
        <f>IF($W243="","",TRIM(INDEX(connections!$B:$B,ROW())))</f>
        <v>CleanFall</v>
      </c>
      <c r="Y243">
        <f t="shared" si="196"/>
        <v>567</v>
      </c>
      <c r="Z243">
        <f t="shared" si="197"/>
        <v>141</v>
      </c>
      <c r="AA243" t="str">
        <f t="shared" si="198"/>
        <v>Yes</v>
      </c>
      <c r="AB243" t="str">
        <f t="shared" si="199"/>
        <v>Yes</v>
      </c>
      <c r="AC243">
        <f t="shared" si="200"/>
        <v>1</v>
      </c>
      <c r="AD243">
        <f t="shared" si="201"/>
        <v>0</v>
      </c>
      <c r="AE243" t="str">
        <f t="shared" si="202"/>
        <v/>
      </c>
      <c r="AG243">
        <f t="shared" si="203"/>
        <v>2</v>
      </c>
      <c r="AH243" t="str">
        <f t="shared" si="204"/>
        <v/>
      </c>
      <c r="AI243" t="str">
        <f t="shared" si="205"/>
        <v/>
      </c>
      <c r="AJ243" t="str">
        <f t="shared" si="206"/>
        <v/>
      </c>
      <c r="AK243">
        <f t="shared" si="207"/>
        <v>2.0002430000000002</v>
      </c>
      <c r="AL243" t="str">
        <f>IF($A243="","",INDEX(games!$J:$J,ROW())&amp;"")</f>
        <v/>
      </c>
      <c r="AM243">
        <f>IF($A243="","",SUMPRODUCT($AO243:$BD243,'Map Analysis'!$AN$2^{0,1,2,3,4,5,6,7,8,9,10,11,12,13,14,15}))</f>
        <v>0</v>
      </c>
      <c r="AN243">
        <f t="shared" si="208"/>
        <v>2.4300000000000001E-5</v>
      </c>
      <c r="AO243">
        <f t="shared" si="209"/>
        <v>0</v>
      </c>
      <c r="AP243">
        <f t="shared" si="210"/>
        <v>0</v>
      </c>
      <c r="AQ243">
        <f t="shared" si="211"/>
        <v>0</v>
      </c>
      <c r="AR243">
        <f t="shared" si="212"/>
        <v>0</v>
      </c>
      <c r="AS243">
        <f t="shared" si="213"/>
        <v>0</v>
      </c>
      <c r="AT243">
        <f t="shared" si="214"/>
        <v>0</v>
      </c>
      <c r="AU243">
        <f t="shared" si="215"/>
        <v>0</v>
      </c>
      <c r="AV243">
        <f t="shared" si="216"/>
        <v>0</v>
      </c>
      <c r="AW243">
        <f t="shared" si="217"/>
        <v>0</v>
      </c>
      <c r="AX243">
        <f t="shared" si="218"/>
        <v>0</v>
      </c>
      <c r="AY243">
        <f t="shared" si="219"/>
        <v>0</v>
      </c>
      <c r="AZ243">
        <f t="shared" si="220"/>
        <v>0</v>
      </c>
      <c r="BA243">
        <f t="shared" si="221"/>
        <v>0</v>
      </c>
      <c r="BB243">
        <f t="shared" si="222"/>
        <v>0</v>
      </c>
      <c r="BC243">
        <f t="shared" si="223"/>
        <v>0</v>
      </c>
      <c r="BD243">
        <f t="shared" si="224"/>
        <v>0</v>
      </c>
      <c r="BF243">
        <f t="shared" si="225"/>
        <v>0</v>
      </c>
      <c r="BG243">
        <f t="shared" si="226"/>
        <v>0</v>
      </c>
      <c r="BH243">
        <f t="shared" si="227"/>
        <v>0</v>
      </c>
      <c r="BI243">
        <f t="shared" si="228"/>
        <v>0</v>
      </c>
      <c r="BJ243">
        <f t="shared" si="229"/>
        <v>0</v>
      </c>
      <c r="BK243">
        <f t="shared" si="230"/>
        <v>0</v>
      </c>
      <c r="BL243">
        <f t="shared" si="231"/>
        <v>0</v>
      </c>
      <c r="BM243">
        <f t="shared" si="232"/>
        <v>0</v>
      </c>
      <c r="BN243">
        <f t="shared" si="233"/>
        <v>0</v>
      </c>
      <c r="BO243">
        <f t="shared" si="234"/>
        <v>0</v>
      </c>
      <c r="BP243">
        <f t="shared" si="235"/>
        <v>0</v>
      </c>
      <c r="BQ243">
        <f t="shared" si="236"/>
        <v>0</v>
      </c>
      <c r="BR243">
        <f t="shared" si="237"/>
        <v>0</v>
      </c>
      <c r="BS243">
        <f t="shared" si="238"/>
        <v>0</v>
      </c>
      <c r="BT243">
        <f t="shared" si="239"/>
        <v>0</v>
      </c>
    </row>
    <row r="244" spans="1:72" x14ac:dyDescent="0.25">
      <c r="A244" t="str">
        <f>IF(TRIM(INDEX(games!$A:$A,ROW()))="","",TRIM(INDEX(games!$A:$A,ROW())))</f>
        <v>Dogpile</v>
      </c>
      <c r="B244">
        <f>IF(OR($A244="",INDEX(games!$B:$B,ROW())=""),"",INDEX(games!$B:$B,ROW()))</f>
        <v>2025</v>
      </c>
      <c r="C244" t="str">
        <f>IF(OR($A244="",INDEX(games!$C:$C,ROW())=""),"",INDEX(games!$C:$C,ROW()))</f>
        <v>Deckbuilder</v>
      </c>
      <c r="D244">
        <f t="shared" si="180"/>
        <v>1</v>
      </c>
      <c r="E244">
        <f t="shared" si="181"/>
        <v>3</v>
      </c>
      <c r="F244">
        <f t="shared" si="182"/>
        <v>6</v>
      </c>
      <c r="G244" t="e">
        <f t="shared" si="183"/>
        <v>#N/A</v>
      </c>
      <c r="H244" t="e">
        <f t="shared" si="184"/>
        <v>#N/A</v>
      </c>
      <c r="I244" t="e">
        <f t="shared" si="185"/>
        <v>#N/A</v>
      </c>
      <c r="J244" t="e">
        <f t="shared" si="186"/>
        <v>#N/A</v>
      </c>
      <c r="K244">
        <f t="shared" si="187"/>
        <v>2025</v>
      </c>
      <c r="L244">
        <f t="shared" si="188"/>
        <v>3.1379999999999999</v>
      </c>
      <c r="M244" t="e">
        <f t="shared" si="189"/>
        <v>#N/A</v>
      </c>
      <c r="N244" t="e">
        <f t="shared" si="190"/>
        <v>#N/A</v>
      </c>
      <c r="O244">
        <f t="shared" si="191"/>
        <v>1.0002439999999999</v>
      </c>
      <c r="P244" t="str">
        <f>IF(OR($A244="",INDEX(games!$H:$H,ROW())=""),"",INDEX(games!$H:$H,ROW()))</f>
        <v>Yes</v>
      </c>
      <c r="Q244">
        <f t="shared" si="192"/>
        <v>1.0002439999999999</v>
      </c>
      <c r="T244">
        <f t="shared" si="193"/>
        <v>2008</v>
      </c>
      <c r="U244">
        <f t="shared" si="194"/>
        <v>2025</v>
      </c>
      <c r="V244">
        <f t="shared" si="195"/>
        <v>17</v>
      </c>
      <c r="W244" t="str">
        <f>IF(TRIM(INDEX(connections!$A:$A,ROW()))="","",TRIM(INDEX(connections!$A:$A,ROW())))</f>
        <v>Spelunky Classic</v>
      </c>
      <c r="X244" t="str">
        <f>IF($W244="","",TRIM(INDEX(connections!$B:$B,ROW())))</f>
        <v>CleanFall</v>
      </c>
      <c r="Y244">
        <f t="shared" si="196"/>
        <v>801</v>
      </c>
      <c r="Z244">
        <f t="shared" si="197"/>
        <v>141</v>
      </c>
      <c r="AA244" t="str">
        <f t="shared" si="198"/>
        <v>Yes</v>
      </c>
      <c r="AB244" t="str">
        <f t="shared" si="199"/>
        <v>Yes</v>
      </c>
      <c r="AC244">
        <f t="shared" si="200"/>
        <v>1</v>
      </c>
      <c r="AD244">
        <f t="shared" si="201"/>
        <v>0</v>
      </c>
      <c r="AE244" t="str">
        <f t="shared" si="202"/>
        <v/>
      </c>
      <c r="AG244">
        <f t="shared" si="203"/>
        <v>1</v>
      </c>
      <c r="AH244" t="str">
        <f t="shared" si="204"/>
        <v>Yes</v>
      </c>
      <c r="AI244">
        <f t="shared" si="205"/>
        <v>1</v>
      </c>
      <c r="AJ244">
        <f t="shared" si="206"/>
        <v>1.0002439999999999</v>
      </c>
      <c r="AK244" t="str">
        <f t="shared" si="207"/>
        <v/>
      </c>
      <c r="AL244" t="str">
        <f>IF($A244="","",INDEX(games!$J:$J,ROW())&amp;"")</f>
        <v>https://store.steampowered.com/app/3839300/Dogpile/</v>
      </c>
      <c r="AM244">
        <f>IF($A244="","",SUMPRODUCT($AO244:$BD244,'Map Analysis'!$AN$2^{0,1,2,3,4,5,6,7,8,9,10,11,12,13,14,15}))</f>
        <v>0</v>
      </c>
      <c r="AN244">
        <f t="shared" si="208"/>
        <v>2.44E-5</v>
      </c>
      <c r="AO244">
        <f t="shared" si="209"/>
        <v>0</v>
      </c>
      <c r="AP244">
        <f t="shared" si="210"/>
        <v>0</v>
      </c>
      <c r="AQ244">
        <f t="shared" si="211"/>
        <v>0</v>
      </c>
      <c r="AR244">
        <f t="shared" si="212"/>
        <v>0</v>
      </c>
      <c r="AS244">
        <f t="shared" si="213"/>
        <v>0</v>
      </c>
      <c r="AT244">
        <f t="shared" si="214"/>
        <v>0</v>
      </c>
      <c r="AU244">
        <f t="shared" si="215"/>
        <v>0</v>
      </c>
      <c r="AV244">
        <f t="shared" si="216"/>
        <v>0</v>
      </c>
      <c r="AW244">
        <f t="shared" si="217"/>
        <v>0</v>
      </c>
      <c r="AX244">
        <f t="shared" si="218"/>
        <v>0</v>
      </c>
      <c r="AY244">
        <f t="shared" si="219"/>
        <v>0</v>
      </c>
      <c r="AZ244">
        <f t="shared" si="220"/>
        <v>0</v>
      </c>
      <c r="BA244">
        <f t="shared" si="221"/>
        <v>0</v>
      </c>
      <c r="BB244">
        <f t="shared" si="222"/>
        <v>0</v>
      </c>
      <c r="BC244">
        <f t="shared" si="223"/>
        <v>0</v>
      </c>
      <c r="BD244">
        <f t="shared" si="224"/>
        <v>0</v>
      </c>
      <c r="BF244">
        <f t="shared" si="225"/>
        <v>0</v>
      </c>
      <c r="BG244">
        <f t="shared" si="226"/>
        <v>0</v>
      </c>
      <c r="BH244">
        <f t="shared" si="227"/>
        <v>0</v>
      </c>
      <c r="BI244">
        <f t="shared" si="228"/>
        <v>0</v>
      </c>
      <c r="BJ244">
        <f t="shared" si="229"/>
        <v>0</v>
      </c>
      <c r="BK244">
        <f t="shared" si="230"/>
        <v>0</v>
      </c>
      <c r="BL244">
        <f t="shared" si="231"/>
        <v>0</v>
      </c>
      <c r="BM244">
        <f t="shared" si="232"/>
        <v>0</v>
      </c>
      <c r="BN244">
        <f t="shared" si="233"/>
        <v>0</v>
      </c>
      <c r="BO244">
        <f t="shared" si="234"/>
        <v>0</v>
      </c>
      <c r="BP244">
        <f t="shared" si="235"/>
        <v>0</v>
      </c>
      <c r="BQ244">
        <f t="shared" si="236"/>
        <v>0</v>
      </c>
      <c r="BR244">
        <f t="shared" si="237"/>
        <v>0</v>
      </c>
      <c r="BS244">
        <f t="shared" si="238"/>
        <v>0</v>
      </c>
      <c r="BT244">
        <f t="shared" si="239"/>
        <v>0</v>
      </c>
    </row>
    <row r="245" spans="1:72" x14ac:dyDescent="0.25">
      <c r="A245" t="str">
        <f>IF(TRIM(INDEX(games!$A:$A,ROW()))="","",TRIM(INDEX(games!$A:$A,ROW())))</f>
        <v>Dome Keeper</v>
      </c>
      <c r="B245">
        <f>IF(OR($A245="",INDEX(games!$B:$B,ROW())=""),"",INDEX(games!$B:$B,ROW()))</f>
        <v>2022</v>
      </c>
      <c r="C245" t="str">
        <f>IF(OR($A245="",INDEX(games!$C:$C,ROW())=""),"",INDEX(games!$C:$C,ROW()))</f>
        <v>Strategy</v>
      </c>
      <c r="D245">
        <f t="shared" si="180"/>
        <v>7</v>
      </c>
      <c r="E245">
        <f t="shared" si="181"/>
        <v>2</v>
      </c>
      <c r="F245">
        <f t="shared" si="182"/>
        <v>7</v>
      </c>
      <c r="G245" t="e">
        <f t="shared" si="183"/>
        <v>#N/A</v>
      </c>
      <c r="H245" t="e">
        <f t="shared" si="184"/>
        <v>#N/A</v>
      </c>
      <c r="I245">
        <f t="shared" si="185"/>
        <v>2022</v>
      </c>
      <c r="J245">
        <f t="shared" si="186"/>
        <v>2.161</v>
      </c>
      <c r="K245" t="e">
        <f t="shared" si="187"/>
        <v>#N/A</v>
      </c>
      <c r="L245" t="e">
        <f t="shared" si="188"/>
        <v>#N/A</v>
      </c>
      <c r="M245" t="e">
        <f t="shared" si="189"/>
        <v>#N/A</v>
      </c>
      <c r="N245" t="e">
        <f t="shared" si="190"/>
        <v>#N/A</v>
      </c>
      <c r="O245">
        <f t="shared" si="191"/>
        <v>7.0002449999999996</v>
      </c>
      <c r="P245" t="str">
        <f>IF(OR($A245="",INDEX(games!$H:$H,ROW())=""),"",INDEX(games!$H:$H,ROW()))</f>
        <v>Yes</v>
      </c>
      <c r="Q245">
        <f t="shared" si="192"/>
        <v>7.0002449999999996</v>
      </c>
      <c r="T245">
        <f t="shared" si="193"/>
        <v>2023</v>
      </c>
      <c r="U245">
        <f t="shared" si="194"/>
        <v>2025</v>
      </c>
      <c r="V245">
        <f t="shared" si="195"/>
        <v>2</v>
      </c>
      <c r="W245" t="str">
        <f>IF(TRIM(INDEX(connections!$A:$A,ROW()))="","",TRIM(INDEX(connections!$A:$A,ROW())))</f>
        <v>Balatro</v>
      </c>
      <c r="X245" t="str">
        <f>IF($W245="","",TRIM(INDEX(connections!$B:$B,ROW())))</f>
        <v>CloverPit</v>
      </c>
      <c r="Y245">
        <f t="shared" si="196"/>
        <v>56</v>
      </c>
      <c r="Z245">
        <f t="shared" si="197"/>
        <v>142</v>
      </c>
      <c r="AA245" t="str">
        <f t="shared" si="198"/>
        <v>Yes</v>
      </c>
      <c r="AB245" t="str">
        <f t="shared" si="199"/>
        <v>Yes</v>
      </c>
      <c r="AC245">
        <f t="shared" si="200"/>
        <v>1</v>
      </c>
      <c r="AD245">
        <f t="shared" si="201"/>
        <v>1</v>
      </c>
      <c r="AE245" t="str">
        <f t="shared" si="202"/>
        <v/>
      </c>
      <c r="AG245">
        <f t="shared" si="203"/>
        <v>7</v>
      </c>
      <c r="AH245" t="str">
        <f t="shared" si="204"/>
        <v>Yes</v>
      </c>
      <c r="AI245">
        <f t="shared" si="205"/>
        <v>7</v>
      </c>
      <c r="AJ245">
        <f t="shared" si="206"/>
        <v>7.0002449999999996</v>
      </c>
      <c r="AK245" t="str">
        <f t="shared" si="207"/>
        <v/>
      </c>
      <c r="AL245" t="str">
        <f>IF($A245="","",INDEX(games!$J:$J,ROW())&amp;"")</f>
        <v>https://store.steampowered.com/app/1637320/Dome_Keeper/</v>
      </c>
      <c r="AM245">
        <f>IF($A245="","",SUMPRODUCT($AO245:$BD245,'Map Analysis'!$AN$2^{0,1,2,3,4,5,6,7,8,9,10,11,12,13,14,15}))</f>
        <v>6</v>
      </c>
      <c r="AN245">
        <f t="shared" si="208"/>
        <v>6.0000245000000003</v>
      </c>
      <c r="AO245">
        <f t="shared" si="209"/>
        <v>5</v>
      </c>
      <c r="AP245">
        <f t="shared" si="210"/>
        <v>2</v>
      </c>
      <c r="AQ245">
        <f t="shared" si="211"/>
        <v>0</v>
      </c>
      <c r="AR245">
        <f t="shared" si="212"/>
        <v>0</v>
      </c>
      <c r="AS245">
        <f t="shared" si="213"/>
        <v>0</v>
      </c>
      <c r="AT245">
        <f t="shared" si="214"/>
        <v>0</v>
      </c>
      <c r="AU245">
        <f t="shared" si="215"/>
        <v>0</v>
      </c>
      <c r="AV245">
        <f t="shared" si="216"/>
        <v>0</v>
      </c>
      <c r="AW245">
        <f t="shared" si="217"/>
        <v>0</v>
      </c>
      <c r="AX245">
        <f t="shared" si="218"/>
        <v>0</v>
      </c>
      <c r="AY245">
        <f t="shared" si="219"/>
        <v>0</v>
      </c>
      <c r="AZ245">
        <f t="shared" si="220"/>
        <v>0</v>
      </c>
      <c r="BA245">
        <f t="shared" si="221"/>
        <v>0</v>
      </c>
      <c r="BB245">
        <f t="shared" si="222"/>
        <v>0</v>
      </c>
      <c r="BC245">
        <f t="shared" si="223"/>
        <v>0</v>
      </c>
      <c r="BD245">
        <f t="shared" si="224"/>
        <v>0</v>
      </c>
      <c r="BF245">
        <f t="shared" si="225"/>
        <v>2</v>
      </c>
      <c r="BG245">
        <f t="shared" si="226"/>
        <v>0</v>
      </c>
      <c r="BH245">
        <f t="shared" si="227"/>
        <v>0</v>
      </c>
      <c r="BI245">
        <f t="shared" si="228"/>
        <v>0</v>
      </c>
      <c r="BJ245">
        <f t="shared" si="229"/>
        <v>0</v>
      </c>
      <c r="BK245">
        <f t="shared" si="230"/>
        <v>0</v>
      </c>
      <c r="BL245">
        <f t="shared" si="231"/>
        <v>0</v>
      </c>
      <c r="BM245">
        <f t="shared" si="232"/>
        <v>0</v>
      </c>
      <c r="BN245">
        <f t="shared" si="233"/>
        <v>0</v>
      </c>
      <c r="BO245">
        <f t="shared" si="234"/>
        <v>0</v>
      </c>
      <c r="BP245">
        <f t="shared" si="235"/>
        <v>0</v>
      </c>
      <c r="BQ245">
        <f t="shared" si="236"/>
        <v>0</v>
      </c>
      <c r="BR245">
        <f t="shared" si="237"/>
        <v>0</v>
      </c>
      <c r="BS245">
        <f t="shared" si="238"/>
        <v>0</v>
      </c>
      <c r="BT245">
        <f t="shared" si="239"/>
        <v>0</v>
      </c>
    </row>
    <row r="246" spans="1:72" x14ac:dyDescent="0.25">
      <c r="A246" t="str">
        <f>IF(TRIM(INDEX(games!$A:$A,ROW()))="","",TRIM(INDEX(games!$A:$A,ROW())))</f>
        <v>Don't Let It Starve</v>
      </c>
      <c r="B246">
        <f>IF(OR($A246="",INDEX(games!$B:$B,ROW())=""),"",INDEX(games!$B:$B,ROW()))</f>
        <v>2026</v>
      </c>
      <c r="C246" t="str">
        <f>IF(OR($A246="",INDEX(games!$C:$C,ROW())=""),"",INDEX(games!$C:$C,ROW()))</f>
        <v>Strategy</v>
      </c>
      <c r="D246">
        <f t="shared" si="180"/>
        <v>1</v>
      </c>
      <c r="E246">
        <f t="shared" si="181"/>
        <v>2</v>
      </c>
      <c r="F246">
        <f t="shared" si="182"/>
        <v>8</v>
      </c>
      <c r="G246" t="e">
        <f t="shared" si="183"/>
        <v>#N/A</v>
      </c>
      <c r="H246" t="e">
        <f t="shared" si="184"/>
        <v>#N/A</v>
      </c>
      <c r="I246">
        <f t="shared" si="185"/>
        <v>2026</v>
      </c>
      <c r="J246">
        <f t="shared" si="186"/>
        <v>2.1840000000000002</v>
      </c>
      <c r="K246" t="e">
        <f t="shared" si="187"/>
        <v>#N/A</v>
      </c>
      <c r="L246" t="e">
        <f t="shared" si="188"/>
        <v>#N/A</v>
      </c>
      <c r="M246" t="e">
        <f t="shared" si="189"/>
        <v>#N/A</v>
      </c>
      <c r="N246" t="e">
        <f t="shared" si="190"/>
        <v>#N/A</v>
      </c>
      <c r="O246">
        <f t="shared" si="191"/>
        <v>1.000246</v>
      </c>
      <c r="P246" t="str">
        <f>IF(OR($A246="",INDEX(games!$H:$H,ROW())=""),"",INDEX(games!$H:$H,ROW()))</f>
        <v/>
      </c>
      <c r="Q246" t="str">
        <f t="shared" si="192"/>
        <v/>
      </c>
      <c r="T246">
        <f t="shared" si="193"/>
        <v>2023</v>
      </c>
      <c r="U246">
        <f t="shared" si="194"/>
        <v>2025</v>
      </c>
      <c r="V246">
        <f t="shared" si="195"/>
        <v>2</v>
      </c>
      <c r="W246" t="str">
        <f>IF(TRIM(INDEX(connections!$A:$A,ROW()))="","",TRIM(INDEX(connections!$A:$A,ROW())))</f>
        <v>Buckshot Roulette</v>
      </c>
      <c r="X246" t="str">
        <f>IF($W246="","",TRIM(INDEX(connections!$B:$B,ROW())))</f>
        <v>CloverPit</v>
      </c>
      <c r="Y246">
        <f t="shared" si="196"/>
        <v>107</v>
      </c>
      <c r="Z246">
        <f t="shared" si="197"/>
        <v>142</v>
      </c>
      <c r="AA246" t="str">
        <f t="shared" si="198"/>
        <v>Yes</v>
      </c>
      <c r="AB246" t="str">
        <f t="shared" si="199"/>
        <v>Yes</v>
      </c>
      <c r="AC246">
        <f t="shared" si="200"/>
        <v>1</v>
      </c>
      <c r="AD246">
        <f t="shared" si="201"/>
        <v>0</v>
      </c>
      <c r="AE246" t="str">
        <f t="shared" si="202"/>
        <v/>
      </c>
      <c r="AG246">
        <f t="shared" si="203"/>
        <v>1</v>
      </c>
      <c r="AH246" t="str">
        <f t="shared" si="204"/>
        <v/>
      </c>
      <c r="AI246" t="str">
        <f t="shared" si="205"/>
        <v/>
      </c>
      <c r="AJ246" t="str">
        <f t="shared" si="206"/>
        <v/>
      </c>
      <c r="AK246">
        <f t="shared" si="207"/>
        <v>1.000246</v>
      </c>
      <c r="AL246" t="str">
        <f>IF($A246="","",INDEX(games!$J:$J,ROW())&amp;"")</f>
        <v>https://store.steampowered.com/app/3930510/Dont_Let_It_Starve/</v>
      </c>
      <c r="AM246">
        <f>IF($A246="","",SUMPRODUCT($AO246:$BD246,'Map Analysis'!$AN$2^{0,1,2,3,4,5,6,7,8,9,10,11,12,13,14,15}))</f>
        <v>0</v>
      </c>
      <c r="AN246">
        <f t="shared" si="208"/>
        <v>2.4600000000000002E-5</v>
      </c>
      <c r="AO246">
        <f t="shared" si="209"/>
        <v>0</v>
      </c>
      <c r="AP246">
        <f t="shared" si="210"/>
        <v>0</v>
      </c>
      <c r="AQ246">
        <f t="shared" si="211"/>
        <v>0</v>
      </c>
      <c r="AR246">
        <f t="shared" si="212"/>
        <v>0</v>
      </c>
      <c r="AS246">
        <f t="shared" si="213"/>
        <v>0</v>
      </c>
      <c r="AT246">
        <f t="shared" si="214"/>
        <v>0</v>
      </c>
      <c r="AU246">
        <f t="shared" si="215"/>
        <v>0</v>
      </c>
      <c r="AV246">
        <f t="shared" si="216"/>
        <v>0</v>
      </c>
      <c r="AW246">
        <f t="shared" si="217"/>
        <v>0</v>
      </c>
      <c r="AX246">
        <f t="shared" si="218"/>
        <v>0</v>
      </c>
      <c r="AY246">
        <f t="shared" si="219"/>
        <v>0</v>
      </c>
      <c r="AZ246">
        <f t="shared" si="220"/>
        <v>0</v>
      </c>
      <c r="BA246">
        <f t="shared" si="221"/>
        <v>0</v>
      </c>
      <c r="BB246">
        <f t="shared" si="222"/>
        <v>0</v>
      </c>
      <c r="BC246">
        <f t="shared" si="223"/>
        <v>0</v>
      </c>
      <c r="BD246">
        <f t="shared" si="224"/>
        <v>0</v>
      </c>
      <c r="BF246">
        <f t="shared" si="225"/>
        <v>2</v>
      </c>
      <c r="BG246">
        <f t="shared" si="226"/>
        <v>0</v>
      </c>
      <c r="BH246">
        <f t="shared" si="227"/>
        <v>0</v>
      </c>
      <c r="BI246">
        <f t="shared" si="228"/>
        <v>0</v>
      </c>
      <c r="BJ246">
        <f t="shared" si="229"/>
        <v>0</v>
      </c>
      <c r="BK246">
        <f t="shared" si="230"/>
        <v>0</v>
      </c>
      <c r="BL246">
        <f t="shared" si="231"/>
        <v>0</v>
      </c>
      <c r="BM246">
        <f t="shared" si="232"/>
        <v>0</v>
      </c>
      <c r="BN246">
        <f t="shared" si="233"/>
        <v>0</v>
      </c>
      <c r="BO246">
        <f t="shared" si="234"/>
        <v>0</v>
      </c>
      <c r="BP246">
        <f t="shared" si="235"/>
        <v>0</v>
      </c>
      <c r="BQ246">
        <f t="shared" si="236"/>
        <v>0</v>
      </c>
      <c r="BR246">
        <f t="shared" si="237"/>
        <v>0</v>
      </c>
      <c r="BS246">
        <f t="shared" si="238"/>
        <v>0</v>
      </c>
      <c r="BT246">
        <f t="shared" si="239"/>
        <v>0</v>
      </c>
    </row>
    <row r="247" spans="1:72" x14ac:dyDescent="0.25">
      <c r="A247" t="str">
        <f>IF(TRIM(INDEX(games!$A:$A,ROW()))="","",TRIM(INDEX(games!$A:$A,ROW())))</f>
        <v>Don't Lose Aggro</v>
      </c>
      <c r="B247">
        <f>IF(OR($A247="",INDEX(games!$B:$B,ROW())=""),"",INDEX(games!$B:$B,ROW()))</f>
        <v>2026</v>
      </c>
      <c r="C247" t="str">
        <f>IF(OR($A247="",INDEX(games!$C:$C,ROW())=""),"",INDEX(games!$C:$C,ROW()))</f>
        <v>Action</v>
      </c>
      <c r="D247">
        <f t="shared" si="180"/>
        <v>0</v>
      </c>
      <c r="E247">
        <f t="shared" si="181"/>
        <v>1</v>
      </c>
      <c r="F247">
        <f t="shared" si="182"/>
        <v>9</v>
      </c>
      <c r="G247">
        <f t="shared" si="183"/>
        <v>2026</v>
      </c>
      <c r="H247">
        <f t="shared" si="184"/>
        <v>1.2070000000000001</v>
      </c>
      <c r="I247" t="e">
        <f t="shared" si="185"/>
        <v>#N/A</v>
      </c>
      <c r="J247" t="e">
        <f t="shared" si="186"/>
        <v>#N/A</v>
      </c>
      <c r="K247" t="e">
        <f t="shared" si="187"/>
        <v>#N/A</v>
      </c>
      <c r="L247" t="e">
        <f t="shared" si="188"/>
        <v>#N/A</v>
      </c>
      <c r="M247" t="e">
        <f t="shared" si="189"/>
        <v>#N/A</v>
      </c>
      <c r="N247" t="e">
        <f t="shared" si="190"/>
        <v>#N/A</v>
      </c>
      <c r="O247">
        <f t="shared" si="191"/>
        <v>2.4699999999999999E-4</v>
      </c>
      <c r="P247" t="str">
        <f>IF(OR($A247="",INDEX(games!$H:$H,ROW())=""),"",INDEX(games!$H:$H,ROW()))</f>
        <v/>
      </c>
      <c r="Q247" t="str">
        <f t="shared" si="192"/>
        <v/>
      </c>
      <c r="T247">
        <f t="shared" si="193"/>
        <v>2022</v>
      </c>
      <c r="U247">
        <f t="shared" si="194"/>
        <v>2024</v>
      </c>
      <c r="V247">
        <f t="shared" si="195"/>
        <v>2</v>
      </c>
      <c r="W247" t="str">
        <f>IF(TRIM(INDEX(connections!$A:$A,ROW()))="","",TRIM(INDEX(connections!$A:$A,ROW())))</f>
        <v>Brotato</v>
      </c>
      <c r="X247" t="str">
        <f>IF($W247="","",TRIM(INDEX(connections!$B:$B,ROW())))</f>
        <v>Cluckmech Oasis</v>
      </c>
      <c r="Y247">
        <f t="shared" si="196"/>
        <v>105</v>
      </c>
      <c r="Z247">
        <f t="shared" si="197"/>
        <v>143</v>
      </c>
      <c r="AA247" t="str">
        <f t="shared" si="198"/>
        <v>Yes</v>
      </c>
      <c r="AB247" t="str">
        <f t="shared" si="199"/>
        <v/>
      </c>
      <c r="AC247" t="str">
        <f t="shared" si="200"/>
        <v/>
      </c>
      <c r="AD247">
        <f t="shared" si="201"/>
        <v>1</v>
      </c>
      <c r="AE247" t="str">
        <f t="shared" si="202"/>
        <v/>
      </c>
      <c r="AG247">
        <f t="shared" si="203"/>
        <v>0</v>
      </c>
      <c r="AH247" t="str">
        <f t="shared" si="204"/>
        <v/>
      </c>
      <c r="AI247" t="str">
        <f t="shared" si="205"/>
        <v/>
      </c>
      <c r="AJ247" t="str">
        <f t="shared" si="206"/>
        <v/>
      </c>
      <c r="AK247" t="str">
        <f t="shared" si="207"/>
        <v/>
      </c>
      <c r="AL247" t="str">
        <f>IF($A247="","",INDEX(games!$J:$J,ROW())&amp;"")</f>
        <v/>
      </c>
      <c r="AM247">
        <f>IF($A247="","",SUMPRODUCT($AO247:$BD247,'Map Analysis'!$AN$2^{0,1,2,3,4,5,6,7,8,9,10,11,12,13,14,15}))</f>
        <v>0</v>
      </c>
      <c r="AN247">
        <f t="shared" si="208"/>
        <v>2.4700000000000001E-5</v>
      </c>
      <c r="AO247">
        <f t="shared" si="209"/>
        <v>0</v>
      </c>
      <c r="AP247">
        <f t="shared" si="210"/>
        <v>0</v>
      </c>
      <c r="AQ247">
        <f t="shared" si="211"/>
        <v>0</v>
      </c>
      <c r="AR247">
        <f t="shared" si="212"/>
        <v>0</v>
      </c>
      <c r="AS247">
        <f t="shared" si="213"/>
        <v>0</v>
      </c>
      <c r="AT247">
        <f t="shared" si="214"/>
        <v>0</v>
      </c>
      <c r="AU247">
        <f t="shared" si="215"/>
        <v>0</v>
      </c>
      <c r="AV247">
        <f t="shared" si="216"/>
        <v>0</v>
      </c>
      <c r="AW247">
        <f t="shared" si="217"/>
        <v>0</v>
      </c>
      <c r="AX247">
        <f t="shared" si="218"/>
        <v>0</v>
      </c>
      <c r="AY247">
        <f t="shared" si="219"/>
        <v>0</v>
      </c>
      <c r="AZ247">
        <f t="shared" si="220"/>
        <v>0</v>
      </c>
      <c r="BA247">
        <f t="shared" si="221"/>
        <v>0</v>
      </c>
      <c r="BB247">
        <f t="shared" si="222"/>
        <v>0</v>
      </c>
      <c r="BC247">
        <f t="shared" si="223"/>
        <v>0</v>
      </c>
      <c r="BD247">
        <f t="shared" si="224"/>
        <v>0</v>
      </c>
      <c r="BF247">
        <f t="shared" si="225"/>
        <v>0</v>
      </c>
      <c r="BG247">
        <f t="shared" si="226"/>
        <v>0</v>
      </c>
      <c r="BH247">
        <f t="shared" si="227"/>
        <v>0</v>
      </c>
      <c r="BI247">
        <f t="shared" si="228"/>
        <v>0</v>
      </c>
      <c r="BJ247">
        <f t="shared" si="229"/>
        <v>0</v>
      </c>
      <c r="BK247">
        <f t="shared" si="230"/>
        <v>0</v>
      </c>
      <c r="BL247">
        <f t="shared" si="231"/>
        <v>0</v>
      </c>
      <c r="BM247">
        <f t="shared" si="232"/>
        <v>0</v>
      </c>
      <c r="BN247">
        <f t="shared" si="233"/>
        <v>0</v>
      </c>
      <c r="BO247">
        <f t="shared" si="234"/>
        <v>0</v>
      </c>
      <c r="BP247">
        <f t="shared" si="235"/>
        <v>0</v>
      </c>
      <c r="BQ247">
        <f t="shared" si="236"/>
        <v>0</v>
      </c>
      <c r="BR247">
        <f t="shared" si="237"/>
        <v>0</v>
      </c>
      <c r="BS247">
        <f t="shared" si="238"/>
        <v>0</v>
      </c>
      <c r="BT247">
        <f t="shared" si="239"/>
        <v>0</v>
      </c>
    </row>
    <row r="248" spans="1:72" x14ac:dyDescent="0.25">
      <c r="A248" t="str">
        <f>IF(TRIM(INDEX(games!$A:$A,ROW()))="","",TRIM(INDEX(games!$A:$A,ROW())))</f>
        <v>Don't Starve</v>
      </c>
      <c r="B248">
        <f>IF(OR($A248="",INDEX(games!$B:$B,ROW())=""),"",INDEX(games!$B:$B,ROW()))</f>
        <v>2013</v>
      </c>
      <c r="C248" t="str">
        <f>IF(OR($A248="",INDEX(games!$C:$C,ROW())=""),"",INDEX(games!$C:$C,ROW()))</f>
        <v>Action</v>
      </c>
      <c r="D248">
        <f t="shared" si="180"/>
        <v>7</v>
      </c>
      <c r="E248">
        <f t="shared" si="181"/>
        <v>1</v>
      </c>
      <c r="F248">
        <f t="shared" si="182"/>
        <v>10</v>
      </c>
      <c r="G248">
        <f t="shared" si="183"/>
        <v>2013</v>
      </c>
      <c r="H248">
        <f t="shared" si="184"/>
        <v>1.23</v>
      </c>
      <c r="I248" t="e">
        <f t="shared" si="185"/>
        <v>#N/A</v>
      </c>
      <c r="J248" t="e">
        <f t="shared" si="186"/>
        <v>#N/A</v>
      </c>
      <c r="K248" t="e">
        <f t="shared" si="187"/>
        <v>#N/A</v>
      </c>
      <c r="L248" t="e">
        <f t="shared" si="188"/>
        <v>#N/A</v>
      </c>
      <c r="M248" t="e">
        <f t="shared" si="189"/>
        <v>#N/A</v>
      </c>
      <c r="N248" t="e">
        <f t="shared" si="190"/>
        <v>#N/A</v>
      </c>
      <c r="O248">
        <f t="shared" si="191"/>
        <v>7.000248</v>
      </c>
      <c r="P248" t="str">
        <f>IF(OR($A248="",INDEX(games!$H:$H,ROW())=""),"",INDEX(games!$H:$H,ROW()))</f>
        <v>Yes</v>
      </c>
      <c r="Q248">
        <f t="shared" si="192"/>
        <v>7.000248</v>
      </c>
      <c r="T248">
        <f t="shared" si="193"/>
        <v>2017</v>
      </c>
      <c r="U248">
        <f t="shared" si="194"/>
        <v>2024</v>
      </c>
      <c r="V248">
        <f t="shared" si="195"/>
        <v>7</v>
      </c>
      <c r="W248" t="str">
        <f>IF(TRIM(INDEX(connections!$A:$A,ROW()))="","",TRIM(INDEX(connections!$A:$A,ROW())))</f>
        <v>Slay the Spire</v>
      </c>
      <c r="X248" t="str">
        <f>IF($W248="","",TRIM(INDEX(connections!$B:$B,ROW())))</f>
        <v>Cluckmech Oasis</v>
      </c>
      <c r="Y248">
        <f t="shared" si="196"/>
        <v>772</v>
      </c>
      <c r="Z248">
        <f t="shared" si="197"/>
        <v>143</v>
      </c>
      <c r="AA248" t="str">
        <f t="shared" si="198"/>
        <v>Yes</v>
      </c>
      <c r="AB248" t="str">
        <f t="shared" si="199"/>
        <v/>
      </c>
      <c r="AC248" t="str">
        <f t="shared" si="200"/>
        <v/>
      </c>
      <c r="AD248">
        <f t="shared" si="201"/>
        <v>1</v>
      </c>
      <c r="AE248" t="str">
        <f t="shared" si="202"/>
        <v/>
      </c>
      <c r="AG248">
        <f t="shared" si="203"/>
        <v>5</v>
      </c>
      <c r="AH248" t="str">
        <f t="shared" si="204"/>
        <v>Yes</v>
      </c>
      <c r="AI248">
        <f t="shared" si="205"/>
        <v>5</v>
      </c>
      <c r="AJ248">
        <f t="shared" si="206"/>
        <v>5.000248</v>
      </c>
      <c r="AK248" t="str">
        <f t="shared" si="207"/>
        <v/>
      </c>
      <c r="AL248" t="str">
        <f>IF($A248="","",INDEX(games!$J:$J,ROW())&amp;"")</f>
        <v>https://store.steampowered.com/app/219740/Dont_Starve/</v>
      </c>
      <c r="AM248">
        <f>IF($A248="","",SUMPRODUCT($AO248:$BD248,'Map Analysis'!$AN$2^{0,1,2,3,4,5,6,7,8,9,10,11,12,13,14,15}))</f>
        <v>11</v>
      </c>
      <c r="AN248">
        <f t="shared" si="208"/>
        <v>11.0000248</v>
      </c>
      <c r="AO248">
        <f t="shared" si="209"/>
        <v>7</v>
      </c>
      <c r="AP248">
        <f t="shared" si="210"/>
        <v>8</v>
      </c>
      <c r="AQ248">
        <f t="shared" si="211"/>
        <v>0</v>
      </c>
      <c r="AR248">
        <f t="shared" si="212"/>
        <v>0</v>
      </c>
      <c r="AS248">
        <f t="shared" si="213"/>
        <v>0</v>
      </c>
      <c r="AT248">
        <f t="shared" si="214"/>
        <v>0</v>
      </c>
      <c r="AU248">
        <f t="shared" si="215"/>
        <v>0</v>
      </c>
      <c r="AV248">
        <f t="shared" si="216"/>
        <v>0</v>
      </c>
      <c r="AW248">
        <f t="shared" si="217"/>
        <v>0</v>
      </c>
      <c r="AX248">
        <f t="shared" si="218"/>
        <v>0</v>
      </c>
      <c r="AY248">
        <f t="shared" si="219"/>
        <v>0</v>
      </c>
      <c r="AZ248">
        <f t="shared" si="220"/>
        <v>0</v>
      </c>
      <c r="BA248">
        <f t="shared" si="221"/>
        <v>0</v>
      </c>
      <c r="BB248">
        <f t="shared" si="222"/>
        <v>0</v>
      </c>
      <c r="BC248">
        <f t="shared" si="223"/>
        <v>0</v>
      </c>
      <c r="BD248">
        <f t="shared" si="224"/>
        <v>0</v>
      </c>
      <c r="BF248">
        <f t="shared" si="225"/>
        <v>0</v>
      </c>
      <c r="BG248">
        <f t="shared" si="226"/>
        <v>0</v>
      </c>
      <c r="BH248">
        <f t="shared" si="227"/>
        <v>0</v>
      </c>
      <c r="BI248">
        <f t="shared" si="228"/>
        <v>0</v>
      </c>
      <c r="BJ248">
        <f t="shared" si="229"/>
        <v>0</v>
      </c>
      <c r="BK248">
        <f t="shared" si="230"/>
        <v>0</v>
      </c>
      <c r="BL248">
        <f t="shared" si="231"/>
        <v>0</v>
      </c>
      <c r="BM248">
        <f t="shared" si="232"/>
        <v>0</v>
      </c>
      <c r="BN248">
        <f t="shared" si="233"/>
        <v>0</v>
      </c>
      <c r="BO248">
        <f t="shared" si="234"/>
        <v>0</v>
      </c>
      <c r="BP248">
        <f t="shared" si="235"/>
        <v>0</v>
      </c>
      <c r="BQ248">
        <f t="shared" si="236"/>
        <v>0</v>
      </c>
      <c r="BR248">
        <f t="shared" si="237"/>
        <v>0</v>
      </c>
      <c r="BS248">
        <f t="shared" si="238"/>
        <v>0</v>
      </c>
      <c r="BT248">
        <f t="shared" si="239"/>
        <v>0</v>
      </c>
    </row>
    <row r="249" spans="1:72" x14ac:dyDescent="0.25">
      <c r="A249" t="str">
        <f>IF(TRIM(INDEX(games!$A:$A,ROW()))="","",TRIM(INDEX(games!$A:$A,ROW())))</f>
        <v>Don't Starve Together</v>
      </c>
      <c r="B249">
        <f>IF(OR($A249="",INDEX(games!$B:$B,ROW())=""),"",INDEX(games!$B:$B,ROW()))</f>
        <v>2014</v>
      </c>
      <c r="C249" t="str">
        <f>IF(OR($A249="",INDEX(games!$C:$C,ROW())=""),"",INDEX(games!$C:$C,ROW()))</f>
        <v>Action</v>
      </c>
      <c r="D249">
        <f t="shared" si="180"/>
        <v>3</v>
      </c>
      <c r="E249">
        <f t="shared" si="181"/>
        <v>1</v>
      </c>
      <c r="F249">
        <f t="shared" si="182"/>
        <v>11</v>
      </c>
      <c r="G249">
        <f t="shared" si="183"/>
        <v>2014</v>
      </c>
      <c r="H249">
        <f t="shared" si="184"/>
        <v>1.2530000000000001</v>
      </c>
      <c r="I249" t="e">
        <f t="shared" si="185"/>
        <v>#N/A</v>
      </c>
      <c r="J249" t="e">
        <f t="shared" si="186"/>
        <v>#N/A</v>
      </c>
      <c r="K249" t="e">
        <f t="shared" si="187"/>
        <v>#N/A</v>
      </c>
      <c r="L249" t="e">
        <f t="shared" si="188"/>
        <v>#N/A</v>
      </c>
      <c r="M249" t="e">
        <f t="shared" si="189"/>
        <v>#N/A</v>
      </c>
      <c r="N249" t="e">
        <f t="shared" si="190"/>
        <v>#N/A</v>
      </c>
      <c r="O249">
        <f t="shared" si="191"/>
        <v>3.0002490000000002</v>
      </c>
      <c r="P249" t="str">
        <f>IF(OR($A249="",INDEX(games!$H:$H,ROW())=""),"",INDEX(games!$H:$H,ROW()))</f>
        <v>Yes</v>
      </c>
      <c r="Q249">
        <f t="shared" si="192"/>
        <v>3.0002490000000002</v>
      </c>
      <c r="T249">
        <f t="shared" si="193"/>
        <v>2011</v>
      </c>
      <c r="U249">
        <f t="shared" si="194"/>
        <v>2024</v>
      </c>
      <c r="V249">
        <f t="shared" si="195"/>
        <v>13</v>
      </c>
      <c r="W249" t="str">
        <f>IF(TRIM(INDEX(connections!$A:$A,ROW()))="","",TRIM(INDEX(connections!$A:$A,ROW())))</f>
        <v>The Binding of Isaac</v>
      </c>
      <c r="X249" t="str">
        <f>IF($W249="","",TRIM(INDEX(connections!$B:$B,ROW())))</f>
        <v>Cluckmech Oasis</v>
      </c>
      <c r="Y249">
        <f t="shared" si="196"/>
        <v>865</v>
      </c>
      <c r="Z249">
        <f t="shared" si="197"/>
        <v>143</v>
      </c>
      <c r="AA249" t="str">
        <f t="shared" si="198"/>
        <v>Yes</v>
      </c>
      <c r="AB249" t="str">
        <f t="shared" si="199"/>
        <v/>
      </c>
      <c r="AC249" t="str">
        <f t="shared" si="200"/>
        <v/>
      </c>
      <c r="AD249">
        <f t="shared" si="201"/>
        <v>1</v>
      </c>
      <c r="AE249" t="str">
        <f t="shared" si="202"/>
        <v/>
      </c>
      <c r="AG249">
        <f t="shared" si="203"/>
        <v>2</v>
      </c>
      <c r="AH249" t="str">
        <f t="shared" si="204"/>
        <v>Yes</v>
      </c>
      <c r="AI249">
        <f t="shared" si="205"/>
        <v>2</v>
      </c>
      <c r="AJ249">
        <f t="shared" si="206"/>
        <v>2.0002490000000002</v>
      </c>
      <c r="AK249" t="str">
        <f t="shared" si="207"/>
        <v/>
      </c>
      <c r="AL249" t="str">
        <f>IF($A249="","",INDEX(games!$J:$J,ROW())&amp;"")</f>
        <v>https://store.steampowered.com/app/322330/Dont_Starve_Together/</v>
      </c>
      <c r="AM249">
        <f>IF($A249="","",SUMPRODUCT($AO249:$BD249,'Map Analysis'!$AN$2^{0,1,2,3,4,5,6,7,8,9,10,11,12,13,14,15}))</f>
        <v>2</v>
      </c>
      <c r="AN249">
        <f t="shared" si="208"/>
        <v>2.0000249000000001</v>
      </c>
      <c r="AO249">
        <f t="shared" si="209"/>
        <v>2</v>
      </c>
      <c r="AP249">
        <f t="shared" si="210"/>
        <v>0</v>
      </c>
      <c r="AQ249">
        <f t="shared" si="211"/>
        <v>0</v>
      </c>
      <c r="AR249">
        <f t="shared" si="212"/>
        <v>0</v>
      </c>
      <c r="AS249">
        <f t="shared" si="213"/>
        <v>0</v>
      </c>
      <c r="AT249">
        <f t="shared" si="214"/>
        <v>0</v>
      </c>
      <c r="AU249">
        <f t="shared" si="215"/>
        <v>0</v>
      </c>
      <c r="AV249">
        <f t="shared" si="216"/>
        <v>0</v>
      </c>
      <c r="AW249">
        <f t="shared" si="217"/>
        <v>0</v>
      </c>
      <c r="AX249">
        <f t="shared" si="218"/>
        <v>0</v>
      </c>
      <c r="AY249">
        <f t="shared" si="219"/>
        <v>0</v>
      </c>
      <c r="AZ249">
        <f t="shared" si="220"/>
        <v>0</v>
      </c>
      <c r="BA249">
        <f t="shared" si="221"/>
        <v>0</v>
      </c>
      <c r="BB249">
        <f t="shared" si="222"/>
        <v>0</v>
      </c>
      <c r="BC249">
        <f t="shared" si="223"/>
        <v>0</v>
      </c>
      <c r="BD249">
        <f t="shared" si="224"/>
        <v>0</v>
      </c>
      <c r="BF249">
        <f t="shared" si="225"/>
        <v>0</v>
      </c>
      <c r="BG249">
        <f t="shared" si="226"/>
        <v>0</v>
      </c>
      <c r="BH249">
        <f t="shared" si="227"/>
        <v>0</v>
      </c>
      <c r="BI249">
        <f t="shared" si="228"/>
        <v>0</v>
      </c>
      <c r="BJ249">
        <f t="shared" si="229"/>
        <v>0</v>
      </c>
      <c r="BK249">
        <f t="shared" si="230"/>
        <v>0</v>
      </c>
      <c r="BL249">
        <f t="shared" si="231"/>
        <v>0</v>
      </c>
      <c r="BM249">
        <f t="shared" si="232"/>
        <v>0</v>
      </c>
      <c r="BN249">
        <f t="shared" si="233"/>
        <v>0</v>
      </c>
      <c r="BO249">
        <f t="shared" si="234"/>
        <v>0</v>
      </c>
      <c r="BP249">
        <f t="shared" si="235"/>
        <v>0</v>
      </c>
      <c r="BQ249">
        <f t="shared" si="236"/>
        <v>0</v>
      </c>
      <c r="BR249">
        <f t="shared" si="237"/>
        <v>0</v>
      </c>
      <c r="BS249">
        <f t="shared" si="238"/>
        <v>0</v>
      </c>
      <c r="BT249">
        <f t="shared" si="239"/>
        <v>0</v>
      </c>
    </row>
    <row r="250" spans="1:72" x14ac:dyDescent="0.25">
      <c r="A250" t="str">
        <f>IF(TRIM(INDEX(games!$A:$A,ROW()))="","",TRIM(INDEX(games!$A:$A,ROW())))</f>
        <v>DoomRL</v>
      </c>
      <c r="B250">
        <f>IF(OR($A250="",INDEX(games!$B:$B,ROW())=""),"",INDEX(games!$B:$B,ROW()))</f>
        <v>2002</v>
      </c>
      <c r="C250" t="str">
        <f>IF(OR($A250="",INDEX(games!$C:$C,ROW())=""),"",INDEX(games!$C:$C,ROW()))</f>
        <v>Traditional</v>
      </c>
      <c r="D250">
        <f t="shared" si="180"/>
        <v>8</v>
      </c>
      <c r="E250">
        <f t="shared" si="181"/>
        <v>4</v>
      </c>
      <c r="F250">
        <f t="shared" si="182"/>
        <v>12</v>
      </c>
      <c r="G250" t="e">
        <f t="shared" si="183"/>
        <v>#N/A</v>
      </c>
      <c r="H250" t="e">
        <f t="shared" si="184"/>
        <v>#N/A</v>
      </c>
      <c r="I250" t="e">
        <f t="shared" si="185"/>
        <v>#N/A</v>
      </c>
      <c r="J250" t="e">
        <f t="shared" si="186"/>
        <v>#N/A</v>
      </c>
      <c r="K250" t="e">
        <f t="shared" si="187"/>
        <v>#N/A</v>
      </c>
      <c r="L250" t="e">
        <f t="shared" si="188"/>
        <v>#N/A</v>
      </c>
      <c r="M250">
        <f t="shared" si="189"/>
        <v>2002</v>
      </c>
      <c r="N250">
        <f t="shared" si="190"/>
        <v>4.2759999999999998</v>
      </c>
      <c r="O250">
        <f t="shared" si="191"/>
        <v>8.0002499999999994</v>
      </c>
      <c r="P250" t="str">
        <f>IF(OR($A250="",INDEX(games!$H:$H,ROW())=""),"",INDEX(games!$H:$H,ROW()))</f>
        <v/>
      </c>
      <c r="Q250" t="str">
        <f t="shared" si="192"/>
        <v/>
      </c>
      <c r="T250">
        <f t="shared" si="193"/>
        <v>2023</v>
      </c>
      <c r="U250">
        <f t="shared" si="194"/>
        <v>2025</v>
      </c>
      <c r="V250">
        <f t="shared" si="195"/>
        <v>2</v>
      </c>
      <c r="W250" t="str">
        <f>IF(TRIM(INDEX(connections!$A:$A,ROW()))="","",TRIM(INDEX(connections!$A:$A,ROW())))</f>
        <v>Balatro</v>
      </c>
      <c r="X250" t="str">
        <f>IF($W250="","",TRIM(INDEX(connections!$B:$B,ROW())))</f>
        <v>Clutchtime: Basketball Deckbuilder</v>
      </c>
      <c r="Y250">
        <f t="shared" si="196"/>
        <v>56</v>
      </c>
      <c r="Z250">
        <f t="shared" si="197"/>
        <v>144</v>
      </c>
      <c r="AA250" t="str">
        <f t="shared" si="198"/>
        <v>Yes</v>
      </c>
      <c r="AB250" t="str">
        <f t="shared" si="199"/>
        <v/>
      </c>
      <c r="AC250" t="str">
        <f t="shared" si="200"/>
        <v/>
      </c>
      <c r="AD250">
        <f t="shared" si="201"/>
        <v>0</v>
      </c>
      <c r="AE250" t="str">
        <f t="shared" si="202"/>
        <v/>
      </c>
      <c r="AG250">
        <f t="shared" si="203"/>
        <v>7</v>
      </c>
      <c r="AH250" t="str">
        <f t="shared" si="204"/>
        <v/>
      </c>
      <c r="AI250" t="str">
        <f t="shared" si="205"/>
        <v/>
      </c>
      <c r="AJ250" t="str">
        <f t="shared" si="206"/>
        <v/>
      </c>
      <c r="AK250">
        <f t="shared" si="207"/>
        <v>7.0002500000000003</v>
      </c>
      <c r="AL250" t="str">
        <f>IF($A250="","",INDEX(games!$J:$J,ROW())&amp;"")</f>
        <v/>
      </c>
      <c r="AM250">
        <f>IF($A250="","",SUMPRODUCT($AO250:$BD250,'Map Analysis'!$AN$2^{0,1,2,3,4,5,6,7,8,9,10,11,12,13,14,15}))</f>
        <v>10.25</v>
      </c>
      <c r="AN250">
        <f t="shared" si="208"/>
        <v>10.250025000000001</v>
      </c>
      <c r="AO250">
        <f t="shared" si="209"/>
        <v>8</v>
      </c>
      <c r="AP250">
        <f t="shared" si="210"/>
        <v>3</v>
      </c>
      <c r="AQ250">
        <f t="shared" si="211"/>
        <v>3</v>
      </c>
      <c r="AR250">
        <f t="shared" si="212"/>
        <v>0</v>
      </c>
      <c r="AS250">
        <f t="shared" si="213"/>
        <v>0</v>
      </c>
      <c r="AT250">
        <f t="shared" si="214"/>
        <v>0</v>
      </c>
      <c r="AU250">
        <f t="shared" si="215"/>
        <v>0</v>
      </c>
      <c r="AV250">
        <f t="shared" si="216"/>
        <v>0</v>
      </c>
      <c r="AW250">
        <f t="shared" si="217"/>
        <v>0</v>
      </c>
      <c r="AX250">
        <f t="shared" si="218"/>
        <v>0</v>
      </c>
      <c r="AY250">
        <f t="shared" si="219"/>
        <v>0</v>
      </c>
      <c r="AZ250">
        <f t="shared" si="220"/>
        <v>0</v>
      </c>
      <c r="BA250">
        <f t="shared" si="221"/>
        <v>0</v>
      </c>
      <c r="BB250">
        <f t="shared" si="222"/>
        <v>0</v>
      </c>
      <c r="BC250">
        <f t="shared" si="223"/>
        <v>0</v>
      </c>
      <c r="BD250">
        <f t="shared" si="224"/>
        <v>0</v>
      </c>
      <c r="BF250">
        <f t="shared" si="225"/>
        <v>0</v>
      </c>
      <c r="BG250">
        <f t="shared" si="226"/>
        <v>0</v>
      </c>
      <c r="BH250">
        <f t="shared" si="227"/>
        <v>0</v>
      </c>
      <c r="BI250">
        <f t="shared" si="228"/>
        <v>0</v>
      </c>
      <c r="BJ250">
        <f t="shared" si="229"/>
        <v>0</v>
      </c>
      <c r="BK250">
        <f t="shared" si="230"/>
        <v>0</v>
      </c>
      <c r="BL250">
        <f t="shared" si="231"/>
        <v>0</v>
      </c>
      <c r="BM250">
        <f t="shared" si="232"/>
        <v>0</v>
      </c>
      <c r="BN250">
        <f t="shared" si="233"/>
        <v>0</v>
      </c>
      <c r="BO250">
        <f t="shared" si="234"/>
        <v>0</v>
      </c>
      <c r="BP250">
        <f t="shared" si="235"/>
        <v>0</v>
      </c>
      <c r="BQ250">
        <f t="shared" si="236"/>
        <v>0</v>
      </c>
      <c r="BR250">
        <f t="shared" si="237"/>
        <v>0</v>
      </c>
      <c r="BS250">
        <f t="shared" si="238"/>
        <v>0</v>
      </c>
      <c r="BT250">
        <f t="shared" si="239"/>
        <v>0</v>
      </c>
    </row>
    <row r="251" spans="1:72" x14ac:dyDescent="0.25">
      <c r="A251" t="str">
        <f>IF(TRIM(INDEX(games!$A:$A,ROW()))="","",TRIM(INDEX(games!$A:$A,ROW())))</f>
        <v>Dota Auto Chess</v>
      </c>
      <c r="B251">
        <f>IF(OR($A251="",INDEX(games!$B:$B,ROW())=""),"",INDEX(games!$B:$B,ROW()))</f>
        <v>2019</v>
      </c>
      <c r="C251" t="str">
        <f>IF(OR($A251="",INDEX(games!$C:$C,ROW())=""),"",INDEX(games!$C:$C,ROW()))</f>
        <v>Strategy</v>
      </c>
      <c r="D251">
        <f t="shared" si="180"/>
        <v>7</v>
      </c>
      <c r="E251">
        <f t="shared" si="181"/>
        <v>2</v>
      </c>
      <c r="F251">
        <f t="shared" si="182"/>
        <v>13</v>
      </c>
      <c r="G251" t="e">
        <f t="shared" si="183"/>
        <v>#N/A</v>
      </c>
      <c r="H251" t="e">
        <f t="shared" si="184"/>
        <v>#N/A</v>
      </c>
      <c r="I251">
        <f t="shared" si="185"/>
        <v>2019</v>
      </c>
      <c r="J251">
        <f t="shared" si="186"/>
        <v>2.2989999999999999</v>
      </c>
      <c r="K251" t="e">
        <f t="shared" si="187"/>
        <v>#N/A</v>
      </c>
      <c r="L251" t="e">
        <f t="shared" si="188"/>
        <v>#N/A</v>
      </c>
      <c r="M251" t="e">
        <f t="shared" si="189"/>
        <v>#N/A</v>
      </c>
      <c r="N251" t="e">
        <f t="shared" si="190"/>
        <v>#N/A</v>
      </c>
      <c r="O251">
        <f t="shared" si="191"/>
        <v>7.0002509999999996</v>
      </c>
      <c r="P251" t="str">
        <f>IF(OR($A251="",INDEX(games!$H:$H,ROW())=""),"",INDEX(games!$H:$H,ROW()))</f>
        <v/>
      </c>
      <c r="Q251" t="str">
        <f t="shared" si="192"/>
        <v/>
      </c>
      <c r="T251">
        <f t="shared" si="193"/>
        <v>2019</v>
      </c>
      <c r="U251">
        <f t="shared" si="194"/>
        <v>2023</v>
      </c>
      <c r="V251">
        <f t="shared" si="195"/>
        <v>4</v>
      </c>
      <c r="W251" t="str">
        <f>IF(TRIM(INDEX(connections!$A:$A,ROW()))="","",TRIM(INDEX(connections!$A:$A,ROW())))</f>
        <v>Hades</v>
      </c>
      <c r="X251" t="str">
        <f>IF($W251="","",TRIM(INDEX(connections!$B:$B,ROW())))</f>
        <v>Cobalt Core</v>
      </c>
      <c r="Y251">
        <f t="shared" si="196"/>
        <v>375</v>
      </c>
      <c r="Z251">
        <f t="shared" si="197"/>
        <v>146</v>
      </c>
      <c r="AA251" t="str">
        <f t="shared" si="198"/>
        <v>Yes</v>
      </c>
      <c r="AB251" t="str">
        <f t="shared" si="199"/>
        <v>Yes</v>
      </c>
      <c r="AC251">
        <f t="shared" si="200"/>
        <v>1</v>
      </c>
      <c r="AD251">
        <f t="shared" si="201"/>
        <v>1</v>
      </c>
      <c r="AE251" t="str">
        <f t="shared" si="202"/>
        <v/>
      </c>
      <c r="AG251">
        <f t="shared" si="203"/>
        <v>4</v>
      </c>
      <c r="AH251" t="str">
        <f t="shared" si="204"/>
        <v/>
      </c>
      <c r="AI251" t="str">
        <f t="shared" si="205"/>
        <v/>
      </c>
      <c r="AJ251" t="str">
        <f t="shared" si="206"/>
        <v/>
      </c>
      <c r="AK251">
        <f t="shared" si="207"/>
        <v>4.0002509999999996</v>
      </c>
      <c r="AL251" t="str">
        <f>IF($A251="","",INDEX(games!$J:$J,ROW())&amp;"")</f>
        <v/>
      </c>
      <c r="AM251">
        <f>IF($A251="","",SUMPRODUCT($AO251:$BD251,'Map Analysis'!$AN$2^{0,1,2,3,4,5,6,7,8,9,10,11,12,13,14,15}))</f>
        <v>27.625</v>
      </c>
      <c r="AN251">
        <f t="shared" si="208"/>
        <v>27.625025099999998</v>
      </c>
      <c r="AO251">
        <f t="shared" si="209"/>
        <v>7</v>
      </c>
      <c r="AP251">
        <f t="shared" si="210"/>
        <v>30</v>
      </c>
      <c r="AQ251">
        <f t="shared" si="211"/>
        <v>21</v>
      </c>
      <c r="AR251">
        <f t="shared" si="212"/>
        <v>3</v>
      </c>
      <c r="AS251">
        <f t="shared" si="213"/>
        <v>0</v>
      </c>
      <c r="AT251">
        <f t="shared" si="214"/>
        <v>0</v>
      </c>
      <c r="AU251">
        <f t="shared" si="215"/>
        <v>0</v>
      </c>
      <c r="AV251">
        <f t="shared" si="216"/>
        <v>0</v>
      </c>
      <c r="AW251">
        <f t="shared" si="217"/>
        <v>0</v>
      </c>
      <c r="AX251">
        <f t="shared" si="218"/>
        <v>0</v>
      </c>
      <c r="AY251">
        <f t="shared" si="219"/>
        <v>0</v>
      </c>
      <c r="AZ251">
        <f t="shared" si="220"/>
        <v>0</v>
      </c>
      <c r="BA251">
        <f t="shared" si="221"/>
        <v>0</v>
      </c>
      <c r="BB251">
        <f t="shared" si="222"/>
        <v>0</v>
      </c>
      <c r="BC251">
        <f t="shared" si="223"/>
        <v>0</v>
      </c>
      <c r="BD251">
        <f t="shared" si="224"/>
        <v>0</v>
      </c>
      <c r="BF251">
        <f t="shared" si="225"/>
        <v>0</v>
      </c>
      <c r="BG251">
        <f t="shared" si="226"/>
        <v>0</v>
      </c>
      <c r="BH251">
        <f t="shared" si="227"/>
        <v>0</v>
      </c>
      <c r="BI251">
        <f t="shared" si="228"/>
        <v>0</v>
      </c>
      <c r="BJ251">
        <f t="shared" si="229"/>
        <v>0</v>
      </c>
      <c r="BK251">
        <f t="shared" si="230"/>
        <v>0</v>
      </c>
      <c r="BL251">
        <f t="shared" si="231"/>
        <v>0</v>
      </c>
      <c r="BM251">
        <f t="shared" si="232"/>
        <v>0</v>
      </c>
      <c r="BN251">
        <f t="shared" si="233"/>
        <v>0</v>
      </c>
      <c r="BO251">
        <f t="shared" si="234"/>
        <v>0</v>
      </c>
      <c r="BP251">
        <f t="shared" si="235"/>
        <v>0</v>
      </c>
      <c r="BQ251">
        <f t="shared" si="236"/>
        <v>0</v>
      </c>
      <c r="BR251">
        <f t="shared" si="237"/>
        <v>0</v>
      </c>
      <c r="BS251">
        <f t="shared" si="238"/>
        <v>0</v>
      </c>
      <c r="BT251">
        <f t="shared" si="239"/>
        <v>0</v>
      </c>
    </row>
    <row r="252" spans="1:72" x14ac:dyDescent="0.25">
      <c r="A252" t="str">
        <f>IF(TRIM(INDEX(games!$A:$A,ROW()))="","",TRIM(INDEX(games!$A:$A,ROW())))</f>
        <v>Double Dragon Gaiden: Rise Of The Dragons</v>
      </c>
      <c r="B252">
        <f>IF(OR($A252="",INDEX(games!$B:$B,ROW())=""),"",INDEX(games!$B:$B,ROW()))</f>
        <v>2023</v>
      </c>
      <c r="C252" t="str">
        <f>IF(OR($A252="",INDEX(games!$C:$C,ROW())=""),"",INDEX(games!$C:$C,ROW()))</f>
        <v>Action</v>
      </c>
      <c r="D252">
        <f t="shared" si="180"/>
        <v>0</v>
      </c>
      <c r="E252">
        <f t="shared" si="181"/>
        <v>1</v>
      </c>
      <c r="F252">
        <f t="shared" si="182"/>
        <v>14</v>
      </c>
      <c r="G252">
        <f t="shared" si="183"/>
        <v>2023</v>
      </c>
      <c r="H252">
        <f t="shared" si="184"/>
        <v>1.3220000000000001</v>
      </c>
      <c r="I252" t="e">
        <f t="shared" si="185"/>
        <v>#N/A</v>
      </c>
      <c r="J252" t="e">
        <f t="shared" si="186"/>
        <v>#N/A</v>
      </c>
      <c r="K252" t="e">
        <f t="shared" si="187"/>
        <v>#N/A</v>
      </c>
      <c r="L252" t="e">
        <f t="shared" si="188"/>
        <v>#N/A</v>
      </c>
      <c r="M252" t="e">
        <f t="shared" si="189"/>
        <v>#N/A</v>
      </c>
      <c r="N252" t="e">
        <f t="shared" si="190"/>
        <v>#N/A</v>
      </c>
      <c r="O252">
        <f t="shared" si="191"/>
        <v>2.52E-4</v>
      </c>
      <c r="P252" t="str">
        <f>IF(OR($A252="",INDEX(games!$H:$H,ROW())=""),"",INDEX(games!$H:$H,ROW()))</f>
        <v>Yes</v>
      </c>
      <c r="Q252">
        <f t="shared" si="192"/>
        <v>2.52E-4</v>
      </c>
      <c r="T252">
        <f t="shared" si="193"/>
        <v>2021</v>
      </c>
      <c r="U252">
        <f t="shared" si="194"/>
        <v>2023</v>
      </c>
      <c r="V252">
        <f t="shared" si="195"/>
        <v>2</v>
      </c>
      <c r="W252" t="str">
        <f>IF(TRIM(INDEX(connections!$A:$A,ROW()))="","",TRIM(INDEX(connections!$A:$A,ROW())))</f>
        <v>Inscryption</v>
      </c>
      <c r="X252" t="str">
        <f>IF($W252="","",TRIM(INDEX(connections!$B:$B,ROW())))</f>
        <v>Cobalt Core</v>
      </c>
      <c r="Y252">
        <f t="shared" si="196"/>
        <v>424</v>
      </c>
      <c r="Z252">
        <f t="shared" si="197"/>
        <v>146</v>
      </c>
      <c r="AA252" t="str">
        <f t="shared" si="198"/>
        <v>Yes</v>
      </c>
      <c r="AB252" t="str">
        <f t="shared" si="199"/>
        <v>Yes</v>
      </c>
      <c r="AC252">
        <f t="shared" si="200"/>
        <v>1</v>
      </c>
      <c r="AD252">
        <f t="shared" si="201"/>
        <v>0</v>
      </c>
      <c r="AE252" t="str">
        <f t="shared" si="202"/>
        <v/>
      </c>
      <c r="AG252">
        <f t="shared" si="203"/>
        <v>0</v>
      </c>
      <c r="AH252" t="str">
        <f t="shared" si="204"/>
        <v/>
      </c>
      <c r="AI252" t="str">
        <f t="shared" si="205"/>
        <v/>
      </c>
      <c r="AJ252" t="str">
        <f t="shared" si="206"/>
        <v/>
      </c>
      <c r="AK252" t="str">
        <f t="shared" si="207"/>
        <v/>
      </c>
      <c r="AL252" t="str">
        <f>IF($A252="","",INDEX(games!$J:$J,ROW())&amp;"")</f>
        <v>https://store.steampowered.com/app/1967260/Double_Dragon_Gaiden_Rise_Of_The_Dragons/</v>
      </c>
      <c r="AM252">
        <f>IF($A252="","",SUMPRODUCT($AO252:$BD252,'Map Analysis'!$AN$2^{0,1,2,3,4,5,6,7,8,9,10,11,12,13,14,15}))</f>
        <v>0</v>
      </c>
      <c r="AN252">
        <f t="shared" si="208"/>
        <v>2.5199999999999999E-5</v>
      </c>
      <c r="AO252">
        <f t="shared" si="209"/>
        <v>0</v>
      </c>
      <c r="AP252">
        <f t="shared" si="210"/>
        <v>0</v>
      </c>
      <c r="AQ252">
        <f t="shared" si="211"/>
        <v>0</v>
      </c>
      <c r="AR252">
        <f t="shared" si="212"/>
        <v>0</v>
      </c>
      <c r="AS252">
        <f t="shared" si="213"/>
        <v>0</v>
      </c>
      <c r="AT252">
        <f t="shared" si="214"/>
        <v>0</v>
      </c>
      <c r="AU252">
        <f t="shared" si="215"/>
        <v>0</v>
      </c>
      <c r="AV252">
        <f t="shared" si="216"/>
        <v>0</v>
      </c>
      <c r="AW252">
        <f t="shared" si="217"/>
        <v>0</v>
      </c>
      <c r="AX252">
        <f t="shared" si="218"/>
        <v>0</v>
      </c>
      <c r="AY252">
        <f t="shared" si="219"/>
        <v>0</v>
      </c>
      <c r="AZ252">
        <f t="shared" si="220"/>
        <v>0</v>
      </c>
      <c r="BA252">
        <f t="shared" si="221"/>
        <v>0</v>
      </c>
      <c r="BB252">
        <f t="shared" si="222"/>
        <v>0</v>
      </c>
      <c r="BC252">
        <f t="shared" si="223"/>
        <v>0</v>
      </c>
      <c r="BD252">
        <f t="shared" si="224"/>
        <v>0</v>
      </c>
      <c r="BF252">
        <f t="shared" si="225"/>
        <v>0</v>
      </c>
      <c r="BG252">
        <f t="shared" si="226"/>
        <v>0</v>
      </c>
      <c r="BH252">
        <f t="shared" si="227"/>
        <v>0</v>
      </c>
      <c r="BI252">
        <f t="shared" si="228"/>
        <v>0</v>
      </c>
      <c r="BJ252">
        <f t="shared" si="229"/>
        <v>0</v>
      </c>
      <c r="BK252">
        <f t="shared" si="230"/>
        <v>0</v>
      </c>
      <c r="BL252">
        <f t="shared" si="231"/>
        <v>0</v>
      </c>
      <c r="BM252">
        <f t="shared" si="232"/>
        <v>0</v>
      </c>
      <c r="BN252">
        <f t="shared" si="233"/>
        <v>0</v>
      </c>
      <c r="BO252">
        <f t="shared" si="234"/>
        <v>0</v>
      </c>
      <c r="BP252">
        <f t="shared" si="235"/>
        <v>0</v>
      </c>
      <c r="BQ252">
        <f t="shared" si="236"/>
        <v>0</v>
      </c>
      <c r="BR252">
        <f t="shared" si="237"/>
        <v>0</v>
      </c>
      <c r="BS252">
        <f t="shared" si="238"/>
        <v>0</v>
      </c>
      <c r="BT252">
        <f t="shared" si="239"/>
        <v>0</v>
      </c>
    </row>
    <row r="253" spans="1:72" x14ac:dyDescent="0.25">
      <c r="A253" t="str">
        <f>IF(TRIM(INDEX(games!$A:$A,ROW()))="","",TRIM(INDEX(games!$A:$A,ROW())))</f>
        <v>Downwell</v>
      </c>
      <c r="B253">
        <f>IF(OR($A253="",INDEX(games!$B:$B,ROW())=""),"",INDEX(games!$B:$B,ROW()))</f>
        <v>2015</v>
      </c>
      <c r="C253" t="str">
        <f>IF(OR($A253="",INDEX(games!$C:$C,ROW())=""),"",INDEX(games!$C:$C,ROW()))</f>
        <v>Action</v>
      </c>
      <c r="D253">
        <f t="shared" si="180"/>
        <v>12</v>
      </c>
      <c r="E253">
        <f t="shared" si="181"/>
        <v>1</v>
      </c>
      <c r="F253">
        <f t="shared" si="182"/>
        <v>15</v>
      </c>
      <c r="G253">
        <f t="shared" si="183"/>
        <v>2015</v>
      </c>
      <c r="H253">
        <f t="shared" si="184"/>
        <v>1.345</v>
      </c>
      <c r="I253" t="e">
        <f t="shared" si="185"/>
        <v>#N/A</v>
      </c>
      <c r="J253" t="e">
        <f t="shared" si="186"/>
        <v>#N/A</v>
      </c>
      <c r="K253" t="e">
        <f t="shared" si="187"/>
        <v>#N/A</v>
      </c>
      <c r="L253" t="e">
        <f t="shared" si="188"/>
        <v>#N/A</v>
      </c>
      <c r="M253" t="e">
        <f t="shared" si="189"/>
        <v>#N/A</v>
      </c>
      <c r="N253" t="e">
        <f t="shared" si="190"/>
        <v>#N/A</v>
      </c>
      <c r="O253">
        <f t="shared" si="191"/>
        <v>12.000253000000001</v>
      </c>
      <c r="P253" t="str">
        <f>IF(OR($A253="",INDEX(games!$H:$H,ROW())=""),"",INDEX(games!$H:$H,ROW()))</f>
        <v>Yes</v>
      </c>
      <c r="Q253">
        <f t="shared" si="192"/>
        <v>12.000253000000001</v>
      </c>
      <c r="T253">
        <f t="shared" si="193"/>
        <v>2018</v>
      </c>
      <c r="U253">
        <f t="shared" si="194"/>
        <v>2023</v>
      </c>
      <c r="V253">
        <f t="shared" si="195"/>
        <v>5</v>
      </c>
      <c r="W253" t="str">
        <f>IF(TRIM(INDEX(connections!$A:$A,ROW()))="","",TRIM(INDEX(connections!$A:$A,ROW())))</f>
        <v>Into the Breach</v>
      </c>
      <c r="X253" t="str">
        <f>IF($W253="","",TRIM(INDEX(connections!$B:$B,ROW())))</f>
        <v>Cobalt Core</v>
      </c>
      <c r="Y253">
        <f t="shared" si="196"/>
        <v>428</v>
      </c>
      <c r="Z253">
        <f t="shared" si="197"/>
        <v>146</v>
      </c>
      <c r="AA253" t="str">
        <f t="shared" si="198"/>
        <v>Yes</v>
      </c>
      <c r="AB253" t="str">
        <f t="shared" si="199"/>
        <v>Yes</v>
      </c>
      <c r="AC253">
        <f t="shared" si="200"/>
        <v>1</v>
      </c>
      <c r="AD253">
        <f t="shared" si="201"/>
        <v>1</v>
      </c>
      <c r="AE253" t="str">
        <f t="shared" si="202"/>
        <v/>
      </c>
      <c r="AG253">
        <f t="shared" si="203"/>
        <v>8</v>
      </c>
      <c r="AH253" t="str">
        <f t="shared" si="204"/>
        <v>Yes</v>
      </c>
      <c r="AI253">
        <f t="shared" si="205"/>
        <v>8</v>
      </c>
      <c r="AJ253">
        <f t="shared" si="206"/>
        <v>8.0002530000000007</v>
      </c>
      <c r="AK253" t="str">
        <f t="shared" si="207"/>
        <v/>
      </c>
      <c r="AL253" t="str">
        <f>IF($A253="","",INDEX(games!$J:$J,ROW())&amp;"")</f>
        <v>https://store.steampowered.com/app/360740/Downwell/</v>
      </c>
      <c r="AM253">
        <f>IF($A253="","",SUMPRODUCT($AO253:$BD253,'Map Analysis'!$AN$2^{0,1,2,3,4,5,6,7,8,9,10,11,12,13,14,15}))</f>
        <v>16.75</v>
      </c>
      <c r="AN253">
        <f t="shared" si="208"/>
        <v>16.750025300000001</v>
      </c>
      <c r="AO253">
        <f t="shared" si="209"/>
        <v>11</v>
      </c>
      <c r="AP253">
        <f t="shared" si="210"/>
        <v>10</v>
      </c>
      <c r="AQ253">
        <f t="shared" si="211"/>
        <v>3</v>
      </c>
      <c r="AR253">
        <f t="shared" si="212"/>
        <v>0</v>
      </c>
      <c r="AS253">
        <f t="shared" si="213"/>
        <v>0</v>
      </c>
      <c r="AT253">
        <f t="shared" si="214"/>
        <v>0</v>
      </c>
      <c r="AU253">
        <f t="shared" si="215"/>
        <v>0</v>
      </c>
      <c r="AV253">
        <f t="shared" si="216"/>
        <v>0</v>
      </c>
      <c r="AW253">
        <f t="shared" si="217"/>
        <v>0</v>
      </c>
      <c r="AX253">
        <f t="shared" si="218"/>
        <v>0</v>
      </c>
      <c r="AY253">
        <f t="shared" si="219"/>
        <v>0</v>
      </c>
      <c r="AZ253">
        <f t="shared" si="220"/>
        <v>0</v>
      </c>
      <c r="BA253">
        <f t="shared" si="221"/>
        <v>0</v>
      </c>
      <c r="BB253">
        <f t="shared" si="222"/>
        <v>0</v>
      </c>
      <c r="BC253">
        <f t="shared" si="223"/>
        <v>0</v>
      </c>
      <c r="BD253">
        <f t="shared" si="224"/>
        <v>0</v>
      </c>
      <c r="BF253">
        <f t="shared" si="225"/>
        <v>0</v>
      </c>
      <c r="BG253">
        <f t="shared" si="226"/>
        <v>0</v>
      </c>
      <c r="BH253">
        <f t="shared" si="227"/>
        <v>0</v>
      </c>
      <c r="BI253">
        <f t="shared" si="228"/>
        <v>0</v>
      </c>
      <c r="BJ253">
        <f t="shared" si="229"/>
        <v>0</v>
      </c>
      <c r="BK253">
        <f t="shared" si="230"/>
        <v>0</v>
      </c>
      <c r="BL253">
        <f t="shared" si="231"/>
        <v>0</v>
      </c>
      <c r="BM253">
        <f t="shared" si="232"/>
        <v>0</v>
      </c>
      <c r="BN253">
        <f t="shared" si="233"/>
        <v>0</v>
      </c>
      <c r="BO253">
        <f t="shared" si="234"/>
        <v>0</v>
      </c>
      <c r="BP253">
        <f t="shared" si="235"/>
        <v>0</v>
      </c>
      <c r="BQ253">
        <f t="shared" si="236"/>
        <v>0</v>
      </c>
      <c r="BR253">
        <f t="shared" si="237"/>
        <v>0</v>
      </c>
      <c r="BS253">
        <f t="shared" si="238"/>
        <v>0</v>
      </c>
      <c r="BT253">
        <f t="shared" si="239"/>
        <v>0</v>
      </c>
    </row>
    <row r="254" spans="1:72" x14ac:dyDescent="0.25">
      <c r="A254" t="str">
        <f>IF(TRIM(INDEX(games!$A:$A,ROW()))="","",TRIM(INDEX(games!$A:$A,ROW())))</f>
        <v>Dragon Crystal</v>
      </c>
      <c r="B254">
        <f>IF(OR($A254="",INDEX(games!$B:$B,ROW())=""),"",INDEX(games!$B:$B,ROW()))</f>
        <v>1990</v>
      </c>
      <c r="C254" t="str">
        <f>IF(OR($A254="",INDEX(games!$C:$C,ROW())=""),"",INDEX(games!$C:$C,ROW()))</f>
        <v>Traditional</v>
      </c>
      <c r="D254">
        <f t="shared" si="180"/>
        <v>1</v>
      </c>
      <c r="E254">
        <f t="shared" si="181"/>
        <v>4</v>
      </c>
      <c r="F254">
        <f t="shared" si="182"/>
        <v>16</v>
      </c>
      <c r="G254" t="e">
        <f t="shared" si="183"/>
        <v>#N/A</v>
      </c>
      <c r="H254" t="e">
        <f t="shared" si="184"/>
        <v>#N/A</v>
      </c>
      <c r="I254" t="e">
        <f t="shared" si="185"/>
        <v>#N/A</v>
      </c>
      <c r="J254" t="e">
        <f t="shared" si="186"/>
        <v>#N/A</v>
      </c>
      <c r="K254" t="e">
        <f t="shared" si="187"/>
        <v>#N/A</v>
      </c>
      <c r="L254" t="e">
        <f t="shared" si="188"/>
        <v>#N/A</v>
      </c>
      <c r="M254">
        <f t="shared" si="189"/>
        <v>1990</v>
      </c>
      <c r="N254">
        <f t="shared" si="190"/>
        <v>4.3680000000000003</v>
      </c>
      <c r="O254">
        <f t="shared" si="191"/>
        <v>1.000254</v>
      </c>
      <c r="P254" t="str">
        <f>IF(OR($A254="",INDEX(games!$H:$H,ROW())=""),"",INDEX(games!$H:$H,ROW()))</f>
        <v>Yes</v>
      </c>
      <c r="Q254">
        <f t="shared" si="192"/>
        <v>1.000254</v>
      </c>
      <c r="T254">
        <f t="shared" si="193"/>
        <v>2017</v>
      </c>
      <c r="U254">
        <f t="shared" si="194"/>
        <v>2023</v>
      </c>
      <c r="V254">
        <f t="shared" si="195"/>
        <v>6</v>
      </c>
      <c r="W254" t="str">
        <f>IF(TRIM(INDEX(connections!$A:$A,ROW()))="","",TRIM(INDEX(connections!$A:$A,ROW())))</f>
        <v>Slay the Spire</v>
      </c>
      <c r="X254" t="str">
        <f>IF($W254="","",TRIM(INDEX(connections!$B:$B,ROW())))</f>
        <v>Cobalt Core</v>
      </c>
      <c r="Y254">
        <f t="shared" si="196"/>
        <v>772</v>
      </c>
      <c r="Z254">
        <f t="shared" si="197"/>
        <v>146</v>
      </c>
      <c r="AA254" t="str">
        <f t="shared" si="198"/>
        <v>Yes</v>
      </c>
      <c r="AB254" t="str">
        <f t="shared" si="199"/>
        <v>Yes</v>
      </c>
      <c r="AC254">
        <f t="shared" si="200"/>
        <v>1</v>
      </c>
      <c r="AD254">
        <f t="shared" si="201"/>
        <v>0</v>
      </c>
      <c r="AE254" t="str">
        <f t="shared" si="202"/>
        <v/>
      </c>
      <c r="AG254">
        <f t="shared" si="203"/>
        <v>1</v>
      </c>
      <c r="AH254" t="str">
        <f t="shared" si="204"/>
        <v>Yes</v>
      </c>
      <c r="AI254">
        <f t="shared" si="205"/>
        <v>1</v>
      </c>
      <c r="AJ254">
        <f t="shared" si="206"/>
        <v>1.000254</v>
      </c>
      <c r="AK254" t="str">
        <f t="shared" si="207"/>
        <v/>
      </c>
      <c r="AL254" t="str">
        <f>IF($A254="","",INDEX(games!$J:$J,ROW())&amp;"")</f>
        <v/>
      </c>
      <c r="AM254">
        <f>IF($A254="","",SUMPRODUCT($AO254:$BD254,'Map Analysis'!$AN$2^{0,1,2,3,4,5,6,7,8,9,10,11,12,13,14,15}))</f>
        <v>0</v>
      </c>
      <c r="AN254">
        <f t="shared" si="208"/>
        <v>2.5400000000000001E-5</v>
      </c>
      <c r="AO254">
        <f t="shared" si="209"/>
        <v>0</v>
      </c>
      <c r="AP254">
        <f t="shared" si="210"/>
        <v>0</v>
      </c>
      <c r="AQ254">
        <f t="shared" si="211"/>
        <v>0</v>
      </c>
      <c r="AR254">
        <f t="shared" si="212"/>
        <v>0</v>
      </c>
      <c r="AS254">
        <f t="shared" si="213"/>
        <v>0</v>
      </c>
      <c r="AT254">
        <f t="shared" si="214"/>
        <v>0</v>
      </c>
      <c r="AU254">
        <f t="shared" si="215"/>
        <v>0</v>
      </c>
      <c r="AV254">
        <f t="shared" si="216"/>
        <v>0</v>
      </c>
      <c r="AW254">
        <f t="shared" si="217"/>
        <v>0</v>
      </c>
      <c r="AX254">
        <f t="shared" si="218"/>
        <v>0</v>
      </c>
      <c r="AY254">
        <f t="shared" si="219"/>
        <v>0</v>
      </c>
      <c r="AZ254">
        <f t="shared" si="220"/>
        <v>0</v>
      </c>
      <c r="BA254">
        <f t="shared" si="221"/>
        <v>0</v>
      </c>
      <c r="BB254">
        <f t="shared" si="222"/>
        <v>0</v>
      </c>
      <c r="BC254">
        <f t="shared" si="223"/>
        <v>0</v>
      </c>
      <c r="BD254">
        <f t="shared" si="224"/>
        <v>0</v>
      </c>
      <c r="BF254">
        <f t="shared" si="225"/>
        <v>0</v>
      </c>
      <c r="BG254">
        <f t="shared" si="226"/>
        <v>0</v>
      </c>
      <c r="BH254">
        <f t="shared" si="227"/>
        <v>0</v>
      </c>
      <c r="BI254">
        <f t="shared" si="228"/>
        <v>0</v>
      </c>
      <c r="BJ254">
        <f t="shared" si="229"/>
        <v>0</v>
      </c>
      <c r="BK254">
        <f t="shared" si="230"/>
        <v>0</v>
      </c>
      <c r="BL254">
        <f t="shared" si="231"/>
        <v>0</v>
      </c>
      <c r="BM254">
        <f t="shared" si="232"/>
        <v>0</v>
      </c>
      <c r="BN254">
        <f t="shared" si="233"/>
        <v>0</v>
      </c>
      <c r="BO254">
        <f t="shared" si="234"/>
        <v>0</v>
      </c>
      <c r="BP254">
        <f t="shared" si="235"/>
        <v>0</v>
      </c>
      <c r="BQ254">
        <f t="shared" si="236"/>
        <v>0</v>
      </c>
      <c r="BR254">
        <f t="shared" si="237"/>
        <v>0</v>
      </c>
      <c r="BS254">
        <f t="shared" si="238"/>
        <v>0</v>
      </c>
      <c r="BT254">
        <f t="shared" si="239"/>
        <v>0</v>
      </c>
    </row>
    <row r="255" spans="1:72" x14ac:dyDescent="0.25">
      <c r="A255" t="str">
        <f>IF(TRIM(INDEX(games!$A:$A,ROW()))="","",TRIM(INDEX(games!$A:$A,ROW())))</f>
        <v>Dragon Quest Heroes: Torneko‘s Mystery Dungeon Classic HD</v>
      </c>
      <c r="B255">
        <f>IF(OR($A255="",INDEX(games!$B:$B,ROW())=""),"",INDEX(games!$B:$B,ROW()))</f>
        <v>2026</v>
      </c>
      <c r="C255" t="str">
        <f>IF(OR($A255="",INDEX(games!$C:$C,ROW())=""),"",INDEX(games!$C:$C,ROW()))</f>
        <v>Traditional</v>
      </c>
      <c r="D255">
        <f t="shared" si="180"/>
        <v>1</v>
      </c>
      <c r="E255">
        <f t="shared" si="181"/>
        <v>4</v>
      </c>
      <c r="F255">
        <f t="shared" si="182"/>
        <v>17</v>
      </c>
      <c r="G255" t="e">
        <f t="shared" si="183"/>
        <v>#N/A</v>
      </c>
      <c r="H255" t="e">
        <f t="shared" si="184"/>
        <v>#N/A</v>
      </c>
      <c r="I255" t="e">
        <f t="shared" si="185"/>
        <v>#N/A</v>
      </c>
      <c r="J255" t="e">
        <f t="shared" si="186"/>
        <v>#N/A</v>
      </c>
      <c r="K255" t="e">
        <f t="shared" si="187"/>
        <v>#N/A</v>
      </c>
      <c r="L255" t="e">
        <f t="shared" si="188"/>
        <v>#N/A</v>
      </c>
      <c r="M255">
        <f t="shared" si="189"/>
        <v>2026</v>
      </c>
      <c r="N255">
        <f t="shared" si="190"/>
        <v>4.391</v>
      </c>
      <c r="O255">
        <f t="shared" si="191"/>
        <v>1.0002549999999999</v>
      </c>
      <c r="P255" t="str">
        <f>IF(OR($A255="",INDEX(games!$H:$H,ROW())=""),"",INDEX(games!$H:$H,ROW()))</f>
        <v/>
      </c>
      <c r="Q255" t="str">
        <f t="shared" si="192"/>
        <v/>
      </c>
      <c r="T255">
        <f t="shared" si="193"/>
        <v>2006</v>
      </c>
      <c r="U255">
        <f t="shared" si="194"/>
        <v>2017</v>
      </c>
      <c r="V255">
        <f t="shared" si="195"/>
        <v>11</v>
      </c>
      <c r="W255" t="str">
        <f>IF(TRIM(INDEX(connections!$A:$A,ROW()))="","",TRIM(INDEX(connections!$A:$A,ROW())))</f>
        <v>Dungeon Crawl Stone Soup</v>
      </c>
      <c r="X255" t="str">
        <f>IF($W255="","",TRIM(INDEX(connections!$B:$B,ROW())))</f>
        <v>Cogmind</v>
      </c>
      <c r="Y255">
        <f t="shared" si="196"/>
        <v>265</v>
      </c>
      <c r="Z255">
        <f t="shared" si="197"/>
        <v>147</v>
      </c>
      <c r="AA255" t="str">
        <f t="shared" si="198"/>
        <v>Yes</v>
      </c>
      <c r="AB255" t="str">
        <f t="shared" si="199"/>
        <v/>
      </c>
      <c r="AC255" t="str">
        <f t="shared" si="200"/>
        <v/>
      </c>
      <c r="AD255">
        <f t="shared" si="201"/>
        <v>0</v>
      </c>
      <c r="AE255" t="str">
        <f t="shared" si="202"/>
        <v/>
      </c>
      <c r="AG255">
        <f t="shared" si="203"/>
        <v>1</v>
      </c>
      <c r="AH255" t="str">
        <f t="shared" si="204"/>
        <v/>
      </c>
      <c r="AI255" t="str">
        <f t="shared" si="205"/>
        <v/>
      </c>
      <c r="AJ255" t="str">
        <f t="shared" si="206"/>
        <v/>
      </c>
      <c r="AK255">
        <f t="shared" si="207"/>
        <v>1.0002549999999999</v>
      </c>
      <c r="AL255" t="str">
        <f>IF($A255="","",INDEX(games!$J:$J,ROW())&amp;"")</f>
        <v>https://store.steampowered.com/app/4027450/Dragon_Quest_Heroes_Tornekos_Mystery_Dungeon_Classic_HD/</v>
      </c>
      <c r="AM255">
        <f>IF($A255="","",SUMPRODUCT($AO255:$BD255,'Map Analysis'!$AN$2^{0,1,2,3,4,5,6,7,8,9,10,11,12,13,14,15}))</f>
        <v>0</v>
      </c>
      <c r="AN255">
        <f t="shared" si="208"/>
        <v>2.55E-5</v>
      </c>
      <c r="AO255">
        <f t="shared" si="209"/>
        <v>0</v>
      </c>
      <c r="AP255">
        <f t="shared" si="210"/>
        <v>0</v>
      </c>
      <c r="AQ255">
        <f t="shared" si="211"/>
        <v>0</v>
      </c>
      <c r="AR255">
        <f t="shared" si="212"/>
        <v>0</v>
      </c>
      <c r="AS255">
        <f t="shared" si="213"/>
        <v>0</v>
      </c>
      <c r="AT255">
        <f t="shared" si="214"/>
        <v>0</v>
      </c>
      <c r="AU255">
        <f t="shared" si="215"/>
        <v>0</v>
      </c>
      <c r="AV255">
        <f t="shared" si="216"/>
        <v>0</v>
      </c>
      <c r="AW255">
        <f t="shared" si="217"/>
        <v>0</v>
      </c>
      <c r="AX255">
        <f t="shared" si="218"/>
        <v>0</v>
      </c>
      <c r="AY255">
        <f t="shared" si="219"/>
        <v>0</v>
      </c>
      <c r="AZ255">
        <f t="shared" si="220"/>
        <v>0</v>
      </c>
      <c r="BA255">
        <f t="shared" si="221"/>
        <v>0</v>
      </c>
      <c r="BB255">
        <f t="shared" si="222"/>
        <v>0</v>
      </c>
      <c r="BC255">
        <f t="shared" si="223"/>
        <v>0</v>
      </c>
      <c r="BD255">
        <f t="shared" si="224"/>
        <v>0</v>
      </c>
      <c r="BF255">
        <f t="shared" si="225"/>
        <v>2</v>
      </c>
      <c r="BG255">
        <f t="shared" si="226"/>
        <v>0</v>
      </c>
      <c r="BH255">
        <f t="shared" si="227"/>
        <v>0</v>
      </c>
      <c r="BI255">
        <f t="shared" si="228"/>
        <v>0</v>
      </c>
      <c r="BJ255">
        <f t="shared" si="229"/>
        <v>0</v>
      </c>
      <c r="BK255">
        <f t="shared" si="230"/>
        <v>0</v>
      </c>
      <c r="BL255">
        <f t="shared" si="231"/>
        <v>0</v>
      </c>
      <c r="BM255">
        <f t="shared" si="232"/>
        <v>0</v>
      </c>
      <c r="BN255">
        <f t="shared" si="233"/>
        <v>0</v>
      </c>
      <c r="BO255">
        <f t="shared" si="234"/>
        <v>0</v>
      </c>
      <c r="BP255">
        <f t="shared" si="235"/>
        <v>0</v>
      </c>
      <c r="BQ255">
        <f t="shared" si="236"/>
        <v>0</v>
      </c>
      <c r="BR255">
        <f t="shared" si="237"/>
        <v>0</v>
      </c>
      <c r="BS255">
        <f t="shared" si="238"/>
        <v>0</v>
      </c>
      <c r="BT255">
        <f t="shared" si="239"/>
        <v>0</v>
      </c>
    </row>
    <row r="256" spans="1:72" x14ac:dyDescent="0.25">
      <c r="A256" t="str">
        <f>IF(TRIM(INDEX(games!$A:$A,ROW()))="","",TRIM(INDEX(games!$A:$A,ROW())))</f>
        <v>Dragon Quest: Young Yangus and the Mystery Dungeon</v>
      </c>
      <c r="B256">
        <f>IF(OR($A256="",INDEX(games!$B:$B,ROW())=""),"",INDEX(games!$B:$B,ROW()))</f>
        <v>2006</v>
      </c>
      <c r="C256" t="str">
        <f>IF(OR($A256="",INDEX(games!$C:$C,ROW())=""),"",INDEX(games!$C:$C,ROW()))</f>
        <v>Traditional</v>
      </c>
      <c r="D256">
        <f t="shared" si="180"/>
        <v>1</v>
      </c>
      <c r="E256">
        <f t="shared" si="181"/>
        <v>4</v>
      </c>
      <c r="F256">
        <f t="shared" si="182"/>
        <v>18</v>
      </c>
      <c r="G256" t="e">
        <f t="shared" si="183"/>
        <v>#N/A</v>
      </c>
      <c r="H256" t="e">
        <f t="shared" si="184"/>
        <v>#N/A</v>
      </c>
      <c r="I256" t="e">
        <f t="shared" si="185"/>
        <v>#N/A</v>
      </c>
      <c r="J256" t="e">
        <f t="shared" si="186"/>
        <v>#N/A</v>
      </c>
      <c r="K256" t="e">
        <f t="shared" si="187"/>
        <v>#N/A</v>
      </c>
      <c r="L256" t="e">
        <f t="shared" si="188"/>
        <v>#N/A</v>
      </c>
      <c r="M256">
        <f t="shared" si="189"/>
        <v>2006</v>
      </c>
      <c r="N256">
        <f t="shared" si="190"/>
        <v>4.4139999999999997</v>
      </c>
      <c r="O256">
        <f t="shared" si="191"/>
        <v>1.000256</v>
      </c>
      <c r="P256" t="str">
        <f>IF(OR($A256="",INDEX(games!$H:$H,ROW())=""),"",INDEX(games!$H:$H,ROW()))</f>
        <v>Yes</v>
      </c>
      <c r="Q256">
        <f t="shared" si="192"/>
        <v>1.000256</v>
      </c>
      <c r="T256">
        <f t="shared" si="193"/>
        <v>2008</v>
      </c>
      <c r="U256">
        <f t="shared" si="194"/>
        <v>2013</v>
      </c>
      <c r="V256">
        <f t="shared" si="195"/>
        <v>5</v>
      </c>
      <c r="W256" t="str">
        <f>IF(TRIM(INDEX(connections!$A:$A,ROW()))="","",TRIM(INDEX(connections!$A:$A,ROW())))</f>
        <v>Spelunky Classic</v>
      </c>
      <c r="X256" t="str">
        <f>IF($W256="","",TRIM(INDEX(connections!$B:$B,ROW())))</f>
        <v>Coin Crypt</v>
      </c>
      <c r="Y256">
        <f t="shared" si="196"/>
        <v>801</v>
      </c>
      <c r="Z256">
        <f t="shared" si="197"/>
        <v>148</v>
      </c>
      <c r="AA256" t="str">
        <f t="shared" si="198"/>
        <v>Yes</v>
      </c>
      <c r="AB256" t="str">
        <f t="shared" si="199"/>
        <v>Yes</v>
      </c>
      <c r="AC256">
        <f t="shared" si="200"/>
        <v>1</v>
      </c>
      <c r="AD256">
        <f t="shared" si="201"/>
        <v>1</v>
      </c>
      <c r="AE256" t="str">
        <f t="shared" si="202"/>
        <v/>
      </c>
      <c r="AG256">
        <f t="shared" si="203"/>
        <v>1</v>
      </c>
      <c r="AH256" t="str">
        <f t="shared" si="204"/>
        <v>Yes</v>
      </c>
      <c r="AI256">
        <f t="shared" si="205"/>
        <v>1</v>
      </c>
      <c r="AJ256">
        <f t="shared" si="206"/>
        <v>1.000256</v>
      </c>
      <c r="AK256" t="str">
        <f t="shared" si="207"/>
        <v/>
      </c>
      <c r="AL256" t="str">
        <f>IF($A256="","",INDEX(games!$J:$J,ROW())&amp;"")</f>
        <v/>
      </c>
      <c r="AM256">
        <f>IF($A256="","",SUMPRODUCT($AO256:$BD256,'Map Analysis'!$AN$2^{0,1,2,3,4,5,6,7,8,9,10,11,12,13,14,15}))</f>
        <v>0</v>
      </c>
      <c r="AN256">
        <f t="shared" si="208"/>
        <v>2.5599999999999999E-5</v>
      </c>
      <c r="AO256">
        <f t="shared" si="209"/>
        <v>0</v>
      </c>
      <c r="AP256">
        <f t="shared" si="210"/>
        <v>0</v>
      </c>
      <c r="AQ256">
        <f t="shared" si="211"/>
        <v>0</v>
      </c>
      <c r="AR256">
        <f t="shared" si="212"/>
        <v>0</v>
      </c>
      <c r="AS256">
        <f t="shared" si="213"/>
        <v>0</v>
      </c>
      <c r="AT256">
        <f t="shared" si="214"/>
        <v>0</v>
      </c>
      <c r="AU256">
        <f t="shared" si="215"/>
        <v>0</v>
      </c>
      <c r="AV256">
        <f t="shared" si="216"/>
        <v>0</v>
      </c>
      <c r="AW256">
        <f t="shared" si="217"/>
        <v>0</v>
      </c>
      <c r="AX256">
        <f t="shared" si="218"/>
        <v>0</v>
      </c>
      <c r="AY256">
        <f t="shared" si="219"/>
        <v>0</v>
      </c>
      <c r="AZ256">
        <f t="shared" si="220"/>
        <v>0</v>
      </c>
      <c r="BA256">
        <f t="shared" si="221"/>
        <v>0</v>
      </c>
      <c r="BB256">
        <f t="shared" si="222"/>
        <v>0</v>
      </c>
      <c r="BC256">
        <f t="shared" si="223"/>
        <v>0</v>
      </c>
      <c r="BD256">
        <f t="shared" si="224"/>
        <v>0</v>
      </c>
      <c r="BF256">
        <f t="shared" si="225"/>
        <v>0</v>
      </c>
      <c r="BG256">
        <f t="shared" si="226"/>
        <v>0</v>
      </c>
      <c r="BH256">
        <f t="shared" si="227"/>
        <v>0</v>
      </c>
      <c r="BI256">
        <f t="shared" si="228"/>
        <v>0</v>
      </c>
      <c r="BJ256">
        <f t="shared" si="229"/>
        <v>0</v>
      </c>
      <c r="BK256">
        <f t="shared" si="230"/>
        <v>0</v>
      </c>
      <c r="BL256">
        <f t="shared" si="231"/>
        <v>0</v>
      </c>
      <c r="BM256">
        <f t="shared" si="232"/>
        <v>0</v>
      </c>
      <c r="BN256">
        <f t="shared" si="233"/>
        <v>0</v>
      </c>
      <c r="BO256">
        <f t="shared" si="234"/>
        <v>0</v>
      </c>
      <c r="BP256">
        <f t="shared" si="235"/>
        <v>0</v>
      </c>
      <c r="BQ256">
        <f t="shared" si="236"/>
        <v>0</v>
      </c>
      <c r="BR256">
        <f t="shared" si="237"/>
        <v>0</v>
      </c>
      <c r="BS256">
        <f t="shared" si="238"/>
        <v>0</v>
      </c>
      <c r="BT256">
        <f t="shared" si="239"/>
        <v>0</v>
      </c>
    </row>
    <row r="257" spans="1:72" x14ac:dyDescent="0.25">
      <c r="A257" t="str">
        <f>IF(TRIM(INDEX(games!$A:$A,ROW()))="","",TRIM(INDEX(games!$A:$A,ROW())))</f>
        <v>Dragonslayer</v>
      </c>
      <c r="B257">
        <f>IF(OR($A257="",INDEX(games!$B:$B,ROW())=""),"",INDEX(games!$B:$B,ROW()))</f>
        <v>2003</v>
      </c>
      <c r="C257" t="str">
        <f>IF(OR($A257="",INDEX(games!$C:$C,ROW())=""),"",INDEX(games!$C:$C,ROW()))</f>
        <v>Traditional</v>
      </c>
      <c r="D257">
        <f t="shared" si="180"/>
        <v>1</v>
      </c>
      <c r="E257">
        <f t="shared" si="181"/>
        <v>4</v>
      </c>
      <c r="F257">
        <f t="shared" si="182"/>
        <v>19</v>
      </c>
      <c r="G257" t="e">
        <f t="shared" si="183"/>
        <v>#N/A</v>
      </c>
      <c r="H257" t="e">
        <f t="shared" si="184"/>
        <v>#N/A</v>
      </c>
      <c r="I257" t="e">
        <f t="shared" si="185"/>
        <v>#N/A</v>
      </c>
      <c r="J257" t="e">
        <f t="shared" si="186"/>
        <v>#N/A</v>
      </c>
      <c r="K257" t="e">
        <f t="shared" si="187"/>
        <v>#N/A</v>
      </c>
      <c r="L257" t="e">
        <f t="shared" si="188"/>
        <v>#N/A</v>
      </c>
      <c r="M257">
        <f t="shared" si="189"/>
        <v>2003</v>
      </c>
      <c r="N257">
        <f t="shared" si="190"/>
        <v>4.4370000000000003</v>
      </c>
      <c r="O257">
        <f t="shared" si="191"/>
        <v>1.000257</v>
      </c>
      <c r="P257" t="str">
        <f>IF(OR($A257="",INDEX(games!$H:$H,ROW())=""),"",INDEX(games!$H:$H,ROW()))</f>
        <v/>
      </c>
      <c r="Q257" t="str">
        <f t="shared" si="192"/>
        <v/>
      </c>
      <c r="T257">
        <f t="shared" si="193"/>
        <v>2015</v>
      </c>
      <c r="U257">
        <f t="shared" si="194"/>
        <v>2020</v>
      </c>
      <c r="V257">
        <f t="shared" si="195"/>
        <v>5</v>
      </c>
      <c r="W257" t="str">
        <f>IF(TRIM(INDEX(connections!$A:$A,ROW()))="","",TRIM(INDEX(connections!$A:$A,ROW())))</f>
        <v>Nuclear Throne</v>
      </c>
      <c r="X257" t="str">
        <f>IF($W257="","",TRIM(INDEX(connections!$B:$B,ROW())))</f>
        <v>Colt Canyon</v>
      </c>
      <c r="Y257">
        <f t="shared" si="196"/>
        <v>578</v>
      </c>
      <c r="Z257">
        <f t="shared" si="197"/>
        <v>149</v>
      </c>
      <c r="AA257" t="str">
        <f t="shared" si="198"/>
        <v>Yes</v>
      </c>
      <c r="AB257" t="str">
        <f t="shared" si="199"/>
        <v>Yes</v>
      </c>
      <c r="AC257">
        <f t="shared" si="200"/>
        <v>1</v>
      </c>
      <c r="AD257">
        <f t="shared" si="201"/>
        <v>0</v>
      </c>
      <c r="AE257" t="str">
        <f t="shared" si="202"/>
        <v/>
      </c>
      <c r="AG257">
        <f t="shared" si="203"/>
        <v>1</v>
      </c>
      <c r="AH257" t="str">
        <f t="shared" si="204"/>
        <v/>
      </c>
      <c r="AI257" t="str">
        <f t="shared" si="205"/>
        <v/>
      </c>
      <c r="AJ257" t="str">
        <f t="shared" si="206"/>
        <v/>
      </c>
      <c r="AK257">
        <f t="shared" si="207"/>
        <v>1.000257</v>
      </c>
      <c r="AL257" t="str">
        <f>IF($A257="","",INDEX(games!$J:$J,ROW())&amp;"")</f>
        <v/>
      </c>
      <c r="AM257">
        <f>IF($A257="","",SUMPRODUCT($AO257:$BD257,'Map Analysis'!$AN$2^{0,1,2,3,4,5,6,7,8,9,10,11,12,13,14,15}))</f>
        <v>0</v>
      </c>
      <c r="AN257">
        <f t="shared" si="208"/>
        <v>2.5700000000000001E-5</v>
      </c>
      <c r="AO257">
        <f t="shared" si="209"/>
        <v>0</v>
      </c>
      <c r="AP257">
        <f t="shared" si="210"/>
        <v>0</v>
      </c>
      <c r="AQ257">
        <f t="shared" si="211"/>
        <v>0</v>
      </c>
      <c r="AR257">
        <f t="shared" si="212"/>
        <v>0</v>
      </c>
      <c r="AS257">
        <f t="shared" si="213"/>
        <v>0</v>
      </c>
      <c r="AT257">
        <f t="shared" si="214"/>
        <v>0</v>
      </c>
      <c r="AU257">
        <f t="shared" si="215"/>
        <v>0</v>
      </c>
      <c r="AV257">
        <f t="shared" si="216"/>
        <v>0</v>
      </c>
      <c r="AW257">
        <f t="shared" si="217"/>
        <v>0</v>
      </c>
      <c r="AX257">
        <f t="shared" si="218"/>
        <v>0</v>
      </c>
      <c r="AY257">
        <f t="shared" si="219"/>
        <v>0</v>
      </c>
      <c r="AZ257">
        <f t="shared" si="220"/>
        <v>0</v>
      </c>
      <c r="BA257">
        <f t="shared" si="221"/>
        <v>0</v>
      </c>
      <c r="BB257">
        <f t="shared" si="222"/>
        <v>0</v>
      </c>
      <c r="BC257">
        <f t="shared" si="223"/>
        <v>0</v>
      </c>
      <c r="BD257">
        <f t="shared" si="224"/>
        <v>0</v>
      </c>
      <c r="BF257">
        <f t="shared" si="225"/>
        <v>0</v>
      </c>
      <c r="BG257">
        <f t="shared" si="226"/>
        <v>0</v>
      </c>
      <c r="BH257">
        <f t="shared" si="227"/>
        <v>0</v>
      </c>
      <c r="BI257">
        <f t="shared" si="228"/>
        <v>0</v>
      </c>
      <c r="BJ257">
        <f t="shared" si="229"/>
        <v>0</v>
      </c>
      <c r="BK257">
        <f t="shared" si="230"/>
        <v>0</v>
      </c>
      <c r="BL257">
        <f t="shared" si="231"/>
        <v>0</v>
      </c>
      <c r="BM257">
        <f t="shared" si="232"/>
        <v>0</v>
      </c>
      <c r="BN257">
        <f t="shared" si="233"/>
        <v>0</v>
      </c>
      <c r="BO257">
        <f t="shared" si="234"/>
        <v>0</v>
      </c>
      <c r="BP257">
        <f t="shared" si="235"/>
        <v>0</v>
      </c>
      <c r="BQ257">
        <f t="shared" si="236"/>
        <v>0</v>
      </c>
      <c r="BR257">
        <f t="shared" si="237"/>
        <v>0</v>
      </c>
      <c r="BS257">
        <f t="shared" si="238"/>
        <v>0</v>
      </c>
      <c r="BT257">
        <f t="shared" si="239"/>
        <v>0</v>
      </c>
    </row>
    <row r="258" spans="1:72" x14ac:dyDescent="0.25">
      <c r="A258" t="str">
        <f>IF(TRIM(INDEX(games!$A:$A,ROW()))="","",TRIM(INDEX(games!$A:$A,ROW())))</f>
        <v>Drapline</v>
      </c>
      <c r="B258">
        <f>IF(OR($A258="",INDEX(games!$B:$B,ROW())=""),"",INDEX(games!$B:$B,ROW()))</f>
        <v>2025</v>
      </c>
      <c r="C258" t="str">
        <f>IF(OR($A258="",INDEX(games!$C:$C,ROW())=""),"",INDEX(games!$C:$C,ROW()))</f>
        <v>Strategy</v>
      </c>
      <c r="D258">
        <f t="shared" ref="D258:D321" si="240">IF($A258="","",COUNTIF($W$2:$W$2500,$A258)+COUNTIF($X$2:$X$2500,$A258))</f>
        <v>1</v>
      </c>
      <c r="E258">
        <f t="shared" ref="E258:E321" si="241">IF($A258="","",IFERROR(MATCH($C258,$R$2:$R$5,0),0))</f>
        <v>2</v>
      </c>
      <c r="F258">
        <f t="shared" ref="F258:F321" si="242">IF($A258="","",MOD(ROW(),34))</f>
        <v>20</v>
      </c>
      <c r="G258" t="e">
        <f t="shared" ref="G258:G321" si="243">IF($A258="",NA(),IF($C258="Action",$B258,NA()))</f>
        <v>#N/A</v>
      </c>
      <c r="H258" t="e">
        <f t="shared" ref="H258:H321" si="244">IF($A258="",NA(),IF($C258="Action",1+$F258*0.023,NA()))</f>
        <v>#N/A</v>
      </c>
      <c r="I258">
        <f t="shared" ref="I258:I321" si="245">IF($A258="",NA(),IF($C258="Strategy",$B258,NA()))</f>
        <v>2025</v>
      </c>
      <c r="J258">
        <f t="shared" ref="J258:J321" si="246">IF($A258="",NA(),IF($C258="Strategy",2+$F258*0.023,NA()))</f>
        <v>2.46</v>
      </c>
      <c r="K258" t="e">
        <f t="shared" ref="K258:K321" si="247">IF($A258="",NA(),IF($C258="Deckbuilder",$B258,NA()))</f>
        <v>#N/A</v>
      </c>
      <c r="L258" t="e">
        <f t="shared" ref="L258:L321" si="248">IF($A258="",NA(),IF($C258="Deckbuilder",3+$F258*0.023,NA()))</f>
        <v>#N/A</v>
      </c>
      <c r="M258" t="e">
        <f t="shared" ref="M258:M321" si="249">IF($A258="",NA(),IF($C258="Traditional",$B258,NA()))</f>
        <v>#N/A</v>
      </c>
      <c r="N258" t="e">
        <f t="shared" ref="N258:N321" si="250">IF($A258="",NA(),IF($C258="Traditional",4+$F258*0.023,NA()))</f>
        <v>#N/A</v>
      </c>
      <c r="O258">
        <f t="shared" ref="O258:O321" si="251">IF($A258="","",$D258+ROW()/1000000)</f>
        <v>1.0002580000000001</v>
      </c>
      <c r="P258" t="str">
        <f>IF(OR($A258="",INDEX(games!$H:$H,ROW())=""),"",INDEX(games!$H:$H,ROW()))</f>
        <v>Yes</v>
      </c>
      <c r="Q258">
        <f t="shared" ref="Q258:Q321" si="252">IF(OR($A258="",$P258&lt;&gt;"Yes"),"",$D258+ROW()/1000000)</f>
        <v>1.0002580000000001</v>
      </c>
      <c r="T258">
        <f t="shared" ref="T258:T321" si="253">IF($Y258="","",INDEX($B$2:$B$1500,$Y258))</f>
        <v>2023</v>
      </c>
      <c r="U258">
        <f t="shared" ref="U258:U321" si="254">IF($Z258="","",INDEX($B$2:$B$1500,$Z258))</f>
        <v>2026</v>
      </c>
      <c r="V258">
        <f t="shared" ref="V258:V321" si="255">IF(OR($T258="",$U258=""),"",$U258-$T258)</f>
        <v>3</v>
      </c>
      <c r="W258" t="str">
        <f>IF(TRIM(INDEX(connections!$A:$A,ROW()))="","",TRIM(INDEX(connections!$A:$A,ROW())))</f>
        <v>Balatro</v>
      </c>
      <c r="X258" t="str">
        <f>IF($W258="","",TRIM(INDEX(connections!$B:$B,ROW())))</f>
        <v>Combolands</v>
      </c>
      <c r="Y258">
        <f t="shared" ref="Y258:Y321" si="256">IF($W258="","",IFERROR(MATCH($W258,$A$2:$A$1500,0),""))</f>
        <v>56</v>
      </c>
      <c r="Z258">
        <f t="shared" ref="Z258:Z321" si="257">IF($X258="","",IFERROR(MATCH($X258,$A$2:$A$1500,0),""))</f>
        <v>150</v>
      </c>
      <c r="AA258" t="str">
        <f t="shared" ref="AA258:AA321" si="258">IF($Y258="","",INDEX($P$2:$P$1500,$Y258))</f>
        <v>Yes</v>
      </c>
      <c r="AB258" t="str">
        <f t="shared" ref="AB258:AB321" si="259">IF($Z258="","",INDEX($P$2:$P$1500,$Z258))</f>
        <v/>
      </c>
      <c r="AC258" t="str">
        <f t="shared" ref="AC258:AC321" si="260">IF(AND($AA258="Yes",$AB258="Yes"),1,"")</f>
        <v/>
      </c>
      <c r="AD258">
        <f t="shared" ref="AD258:AD321" si="261">IF(OR($Y258="",$Z258=""),"",IF(INDEX($C$2:$C$1500,$Y258)=INDEX($C$2:$C$1500,$Z258),0,1))</f>
        <v>1</v>
      </c>
      <c r="AE258" t="str">
        <f t="shared" ref="AE258:AE321" si="262">IF($AC258&lt;&gt;1,"",IF(AND(INDEX($AG$2:$AG$1500,$Y258)=1,INDEX($AG$2:$AG$1500,$Z258)=1),1,""))</f>
        <v/>
      </c>
      <c r="AG258">
        <f t="shared" ref="AG258:AG321" si="263">IF($A258="","",COUNTIFS($W$2:$W$2500,$A258,$AB$2:$AB$2500,"Yes")+COUNTIFS($X$2:$X$2500,$A258,$AA$2:$AA$2500,"Yes"))</f>
        <v>1</v>
      </c>
      <c r="AH258" t="str">
        <f t="shared" ref="AH258:AH321" si="264">IF(OR($P258&lt;&gt;"Yes",N($AG258)=0),"",IF(AND($AG258=1,COUNTIFS($W$2:$W$2500,$A258,$AE$2:$AE$2500,1)+COUNTIFS($X$2:$X$2500,$A258,$AE$2:$AE$2500,1)&gt;0),"","Yes"))</f>
        <v/>
      </c>
      <c r="AI258" t="str">
        <f t="shared" ref="AI258:AI321" si="265">IF($AH258="Yes",$AG258,"")</f>
        <v/>
      </c>
      <c r="AJ258" t="str">
        <f t="shared" ref="AJ258:AJ321" si="266">IF($AI258="","",$AI258+ROW()/1000000)</f>
        <v/>
      </c>
      <c r="AK258" t="str">
        <f t="shared" ref="AK258:AK321" si="267">IF(OR($A258="",$P258="Yes",N($AG258)=0),"",$AG258+ROW()/1000000)</f>
        <v/>
      </c>
      <c r="AL258" t="str">
        <f>IF($A258="","",INDEX(games!$J:$J,ROW())&amp;"")</f>
        <v>https://store.steampowered.com/app/3103780/DRAPLINE/</v>
      </c>
      <c r="AM258">
        <f>IF($A258="","",SUMPRODUCT($AO258:$BD258,'Map Analysis'!$AN$2^{0,1,2,3,4,5,6,7,8,9,10,11,12,13,14,15}))</f>
        <v>0</v>
      </c>
      <c r="AN258">
        <f t="shared" ref="AN258:AN321" si="268">IF($A258="","",$AM258+ROW()/10000000)</f>
        <v>2.58E-5</v>
      </c>
      <c r="AO258">
        <f t="shared" ref="AO258:AO321" si="269">IF($A258="","",COUNTIF($W$2:$W$2500,$A258))</f>
        <v>0</v>
      </c>
      <c r="AP258">
        <f t="shared" ref="AP258:AP321" si="270">IF($A258="","",SUMIFS($BF$2:$BF$2500,$W$2:$W$2500,$A258))</f>
        <v>0</v>
      </c>
      <c r="AQ258">
        <f t="shared" ref="AQ258:AQ321" si="271">IF($A258="","",SUMIFS($BG$2:$BG$2500,$W$2:$W$2500,$A258))</f>
        <v>0</v>
      </c>
      <c r="AR258">
        <f t="shared" ref="AR258:AR321" si="272">IF($A258="","",SUMIFS($BH$2:$BH$2500,$W$2:$W$2500,$A258))</f>
        <v>0</v>
      </c>
      <c r="AS258">
        <f t="shared" ref="AS258:AS321" si="273">IF($A258="","",SUMIFS($BI$2:$BI$2500,$W$2:$W$2500,$A258))</f>
        <v>0</v>
      </c>
      <c r="AT258">
        <f t="shared" ref="AT258:AT321" si="274">IF($A258="","",SUMIFS($BJ$2:$BJ$2500,$W$2:$W$2500,$A258))</f>
        <v>0</v>
      </c>
      <c r="AU258">
        <f t="shared" ref="AU258:AU321" si="275">IF($A258="","",SUMIFS($BK$2:$BK$2500,$W$2:$W$2500,$A258))</f>
        <v>0</v>
      </c>
      <c r="AV258">
        <f t="shared" ref="AV258:AV321" si="276">IF($A258="","",SUMIFS($BL$2:$BL$2500,$W$2:$W$2500,$A258))</f>
        <v>0</v>
      </c>
      <c r="AW258">
        <f t="shared" ref="AW258:AW321" si="277">IF($A258="","",SUMIFS($BM$2:$BM$2500,$W$2:$W$2500,$A258))</f>
        <v>0</v>
      </c>
      <c r="AX258">
        <f t="shared" ref="AX258:AX321" si="278">IF($A258="","",SUMIFS($BN$2:$BN$2500,$W$2:$W$2500,$A258))</f>
        <v>0</v>
      </c>
      <c r="AY258">
        <f t="shared" ref="AY258:AY321" si="279">IF($A258="","",SUMIFS($BO$2:$BO$2500,$W$2:$W$2500,$A258))</f>
        <v>0</v>
      </c>
      <c r="AZ258">
        <f t="shared" ref="AZ258:AZ321" si="280">IF($A258="","",SUMIFS($BP$2:$BP$2500,$W$2:$W$2500,$A258))</f>
        <v>0</v>
      </c>
      <c r="BA258">
        <f t="shared" ref="BA258:BA321" si="281">IF($A258="","",SUMIFS($BQ$2:$BQ$2500,$W$2:$W$2500,$A258))</f>
        <v>0</v>
      </c>
      <c r="BB258">
        <f t="shared" ref="BB258:BB321" si="282">IF($A258="","",SUMIFS($BR$2:$BR$2500,$W$2:$W$2500,$A258))</f>
        <v>0</v>
      </c>
      <c r="BC258">
        <f t="shared" ref="BC258:BC321" si="283">IF($A258="","",SUMIFS($BS$2:$BS$2500,$W$2:$W$2500,$A258))</f>
        <v>0</v>
      </c>
      <c r="BD258">
        <f t="shared" ref="BD258:BD321" si="284">IF($A258="","",SUMIFS($BT$2:$BT$2500,$W$2:$W$2500,$A258))</f>
        <v>0</v>
      </c>
      <c r="BF258">
        <f t="shared" ref="BF258:BF321" si="285">IF($Z258="","",INDEX($AO$2:$AO$1500,$Z258))</f>
        <v>0</v>
      </c>
      <c r="BG258">
        <f t="shared" ref="BG258:BG321" si="286">IF($Z258="","",INDEX($AP$2:$AP$1500,$Z258))</f>
        <v>0</v>
      </c>
      <c r="BH258">
        <f t="shared" ref="BH258:BH321" si="287">IF($Z258="","",INDEX($AQ$2:$AQ$1500,$Z258))</f>
        <v>0</v>
      </c>
      <c r="BI258">
        <f t="shared" ref="BI258:BI321" si="288">IF($Z258="","",INDEX($AR$2:$AR$1500,$Z258))</f>
        <v>0</v>
      </c>
      <c r="BJ258">
        <f t="shared" ref="BJ258:BJ321" si="289">IF($Z258="","",INDEX($AS$2:$AS$1500,$Z258))</f>
        <v>0</v>
      </c>
      <c r="BK258">
        <f t="shared" ref="BK258:BK321" si="290">IF($Z258="","",INDEX($AT$2:$AT$1500,$Z258))</f>
        <v>0</v>
      </c>
      <c r="BL258">
        <f t="shared" ref="BL258:BL321" si="291">IF($Z258="","",INDEX($AU$2:$AU$1500,$Z258))</f>
        <v>0</v>
      </c>
      <c r="BM258">
        <f t="shared" ref="BM258:BM321" si="292">IF($Z258="","",INDEX($AV$2:$AV$1500,$Z258))</f>
        <v>0</v>
      </c>
      <c r="BN258">
        <f t="shared" ref="BN258:BN321" si="293">IF($Z258="","",INDEX($AW$2:$AW$1500,$Z258))</f>
        <v>0</v>
      </c>
      <c r="BO258">
        <f t="shared" ref="BO258:BO321" si="294">IF($Z258="","",INDEX($AX$2:$AX$1500,$Z258))</f>
        <v>0</v>
      </c>
      <c r="BP258">
        <f t="shared" ref="BP258:BP321" si="295">IF($Z258="","",INDEX($AY$2:$AY$1500,$Z258))</f>
        <v>0</v>
      </c>
      <c r="BQ258">
        <f t="shared" ref="BQ258:BQ321" si="296">IF($Z258="","",INDEX($AZ$2:$AZ$1500,$Z258))</f>
        <v>0</v>
      </c>
      <c r="BR258">
        <f t="shared" ref="BR258:BR321" si="297">IF($Z258="","",INDEX($BA$2:$BA$1500,$Z258))</f>
        <v>0</v>
      </c>
      <c r="BS258">
        <f t="shared" ref="BS258:BS321" si="298">IF($Z258="","",INDEX($BB$2:$BB$1500,$Z258))</f>
        <v>0</v>
      </c>
      <c r="BT258">
        <f t="shared" ref="BT258:BT321" si="299">IF($Z258="","",INDEX($BC$2:$BC$1500,$Z258))</f>
        <v>0</v>
      </c>
    </row>
    <row r="259" spans="1:72" x14ac:dyDescent="0.25">
      <c r="A259" t="str">
        <f>IF(TRIM(INDEX(games!$A:$A,ROW()))="","",TRIM(INDEX(games!$A:$A,ROW())))</f>
        <v>Dream Quest</v>
      </c>
      <c r="B259">
        <f>IF(OR($A259="",INDEX(games!$B:$B,ROW())=""),"",INDEX(games!$B:$B,ROW()))</f>
        <v>2014</v>
      </c>
      <c r="C259" t="str">
        <f>IF(OR($A259="",INDEX(games!$C:$C,ROW())=""),"",INDEX(games!$C:$C,ROW()))</f>
        <v>Deckbuilder</v>
      </c>
      <c r="D259">
        <f t="shared" si="240"/>
        <v>4</v>
      </c>
      <c r="E259">
        <f t="shared" si="241"/>
        <v>3</v>
      </c>
      <c r="F259">
        <f t="shared" si="242"/>
        <v>21</v>
      </c>
      <c r="G259" t="e">
        <f t="shared" si="243"/>
        <v>#N/A</v>
      </c>
      <c r="H259" t="e">
        <f t="shared" si="244"/>
        <v>#N/A</v>
      </c>
      <c r="I259" t="e">
        <f t="shared" si="245"/>
        <v>#N/A</v>
      </c>
      <c r="J259" t="e">
        <f t="shared" si="246"/>
        <v>#N/A</v>
      </c>
      <c r="K259">
        <f t="shared" si="247"/>
        <v>2014</v>
      </c>
      <c r="L259">
        <f t="shared" si="248"/>
        <v>3.4830000000000001</v>
      </c>
      <c r="M259" t="e">
        <f t="shared" si="249"/>
        <v>#N/A</v>
      </c>
      <c r="N259" t="e">
        <f t="shared" si="250"/>
        <v>#N/A</v>
      </c>
      <c r="O259">
        <f t="shared" si="251"/>
        <v>4.0002589999999998</v>
      </c>
      <c r="P259" t="str">
        <f>IF(OR($A259="",INDEX(games!$H:$H,ROW())=""),"",INDEX(games!$H:$H,ROW()))</f>
        <v/>
      </c>
      <c r="Q259" t="str">
        <f t="shared" si="252"/>
        <v/>
      </c>
      <c r="T259">
        <f t="shared" si="253"/>
        <v>2021</v>
      </c>
      <c r="U259">
        <f t="shared" si="254"/>
        <v>2026</v>
      </c>
      <c r="V259">
        <f t="shared" si="255"/>
        <v>5</v>
      </c>
      <c r="W259" t="str">
        <f>IF(TRIM(INDEX(connections!$A:$A,ROW()))="","",TRIM(INDEX(connections!$A:$A,ROW())))</f>
        <v>Luck Be a Landlord</v>
      </c>
      <c r="X259" t="str">
        <f>IF($W259="","",TRIM(INDEX(connections!$B:$B,ROW())))</f>
        <v>Combolands</v>
      </c>
      <c r="Y259">
        <f t="shared" si="256"/>
        <v>484</v>
      </c>
      <c r="Z259">
        <f t="shared" si="257"/>
        <v>150</v>
      </c>
      <c r="AA259" t="str">
        <f t="shared" si="258"/>
        <v>Yes</v>
      </c>
      <c r="AB259" t="str">
        <f t="shared" si="259"/>
        <v/>
      </c>
      <c r="AC259" t="str">
        <f t="shared" si="260"/>
        <v/>
      </c>
      <c r="AD259">
        <f t="shared" si="261"/>
        <v>1</v>
      </c>
      <c r="AE259" t="str">
        <f t="shared" si="262"/>
        <v/>
      </c>
      <c r="AG259">
        <f t="shared" si="263"/>
        <v>4</v>
      </c>
      <c r="AH259" t="str">
        <f t="shared" si="264"/>
        <v/>
      </c>
      <c r="AI259" t="str">
        <f t="shared" si="265"/>
        <v/>
      </c>
      <c r="AJ259" t="str">
        <f t="shared" si="266"/>
        <v/>
      </c>
      <c r="AK259">
        <f t="shared" si="267"/>
        <v>4.0002589999999998</v>
      </c>
      <c r="AL259" t="str">
        <f>IF($A259="","",INDEX(games!$J:$J,ROW())&amp;"")</f>
        <v/>
      </c>
      <c r="AM259">
        <f>IF($A259="","",SUMPRODUCT($AO259:$BD259,'Map Analysis'!$AN$2^{0,1,2,3,4,5,6,7,8,9,10,11,12,13,14,15}))</f>
        <v>177.9375</v>
      </c>
      <c r="AN259">
        <f t="shared" si="268"/>
        <v>177.9375259</v>
      </c>
      <c r="AO259">
        <f t="shared" si="269"/>
        <v>4</v>
      </c>
      <c r="AP259">
        <f t="shared" si="270"/>
        <v>177</v>
      </c>
      <c r="AQ259">
        <f t="shared" si="271"/>
        <v>254</v>
      </c>
      <c r="AR259">
        <f t="shared" si="272"/>
        <v>153</v>
      </c>
      <c r="AS259">
        <f t="shared" si="273"/>
        <v>37</v>
      </c>
      <c r="AT259">
        <f t="shared" si="274"/>
        <v>15</v>
      </c>
      <c r="AU259">
        <f t="shared" si="275"/>
        <v>2</v>
      </c>
      <c r="AV259">
        <f t="shared" si="276"/>
        <v>0</v>
      </c>
      <c r="AW259">
        <f t="shared" si="277"/>
        <v>0</v>
      </c>
      <c r="AX259">
        <f t="shared" si="278"/>
        <v>0</v>
      </c>
      <c r="AY259">
        <f t="shared" si="279"/>
        <v>0</v>
      </c>
      <c r="AZ259">
        <f t="shared" si="280"/>
        <v>0</v>
      </c>
      <c r="BA259">
        <f t="shared" si="281"/>
        <v>0</v>
      </c>
      <c r="BB259">
        <f t="shared" si="282"/>
        <v>0</v>
      </c>
      <c r="BC259">
        <f t="shared" si="283"/>
        <v>0</v>
      </c>
      <c r="BD259">
        <f t="shared" si="284"/>
        <v>0</v>
      </c>
      <c r="BF259">
        <f t="shared" si="285"/>
        <v>0</v>
      </c>
      <c r="BG259">
        <f t="shared" si="286"/>
        <v>0</v>
      </c>
      <c r="BH259">
        <f t="shared" si="287"/>
        <v>0</v>
      </c>
      <c r="BI259">
        <f t="shared" si="288"/>
        <v>0</v>
      </c>
      <c r="BJ259">
        <f t="shared" si="289"/>
        <v>0</v>
      </c>
      <c r="BK259">
        <f t="shared" si="290"/>
        <v>0</v>
      </c>
      <c r="BL259">
        <f t="shared" si="291"/>
        <v>0</v>
      </c>
      <c r="BM259">
        <f t="shared" si="292"/>
        <v>0</v>
      </c>
      <c r="BN259">
        <f t="shared" si="293"/>
        <v>0</v>
      </c>
      <c r="BO259">
        <f t="shared" si="294"/>
        <v>0</v>
      </c>
      <c r="BP259">
        <f t="shared" si="295"/>
        <v>0</v>
      </c>
      <c r="BQ259">
        <f t="shared" si="296"/>
        <v>0</v>
      </c>
      <c r="BR259">
        <f t="shared" si="297"/>
        <v>0</v>
      </c>
      <c r="BS259">
        <f t="shared" si="298"/>
        <v>0</v>
      </c>
      <c r="BT259">
        <f t="shared" si="299"/>
        <v>0</v>
      </c>
    </row>
    <row r="260" spans="1:72" x14ac:dyDescent="0.25">
      <c r="A260" t="str">
        <f>IF(TRIM(INDEX(games!$A:$A,ROW()))="","",TRIM(INDEX(games!$A:$A,ROW())))</f>
        <v>Dreamscaper</v>
      </c>
      <c r="B260">
        <f>IF(OR($A260="",INDEX(games!$B:$B,ROW())=""),"",INDEX(games!$B:$B,ROW()))</f>
        <v>2020</v>
      </c>
      <c r="C260" t="str">
        <f>IF(OR($A260="",INDEX(games!$C:$C,ROW())=""),"",INDEX(games!$C:$C,ROW()))</f>
        <v>Action</v>
      </c>
      <c r="D260">
        <f t="shared" si="240"/>
        <v>3</v>
      </c>
      <c r="E260">
        <f t="shared" si="241"/>
        <v>1</v>
      </c>
      <c r="F260">
        <f t="shared" si="242"/>
        <v>22</v>
      </c>
      <c r="G260">
        <f t="shared" si="243"/>
        <v>2020</v>
      </c>
      <c r="H260">
        <f t="shared" si="244"/>
        <v>1.506</v>
      </c>
      <c r="I260" t="e">
        <f t="shared" si="245"/>
        <v>#N/A</v>
      </c>
      <c r="J260" t="e">
        <f t="shared" si="246"/>
        <v>#N/A</v>
      </c>
      <c r="K260" t="e">
        <f t="shared" si="247"/>
        <v>#N/A</v>
      </c>
      <c r="L260" t="e">
        <f t="shared" si="248"/>
        <v>#N/A</v>
      </c>
      <c r="M260" t="e">
        <f t="shared" si="249"/>
        <v>#N/A</v>
      </c>
      <c r="N260" t="e">
        <f t="shared" si="250"/>
        <v>#N/A</v>
      </c>
      <c r="O260">
        <f t="shared" si="251"/>
        <v>3.0002599999999999</v>
      </c>
      <c r="P260" t="str">
        <f>IF(OR($A260="",INDEX(games!$H:$H,ROW())=""),"",INDEX(games!$H:$H,ROW()))</f>
        <v>Yes</v>
      </c>
      <c r="Q260">
        <f t="shared" si="252"/>
        <v>3.0002599999999999</v>
      </c>
      <c r="T260">
        <f t="shared" si="253"/>
        <v>2017</v>
      </c>
      <c r="U260">
        <f t="shared" si="254"/>
        <v>2025</v>
      </c>
      <c r="V260">
        <f t="shared" si="255"/>
        <v>8</v>
      </c>
      <c r="W260" t="str">
        <f>IF(TRIM(INDEX(connections!$A:$A,ROW()))="","",TRIM(INDEX(connections!$A:$A,ROW())))</f>
        <v>Slay the Spire</v>
      </c>
      <c r="X260" t="str">
        <f>IF($W260="","",TRIM(INDEX(connections!$B:$B,ROW())))</f>
        <v>Commander Quest</v>
      </c>
      <c r="Y260">
        <f t="shared" si="256"/>
        <v>772</v>
      </c>
      <c r="Z260">
        <f t="shared" si="257"/>
        <v>151</v>
      </c>
      <c r="AA260" t="str">
        <f t="shared" si="258"/>
        <v>Yes</v>
      </c>
      <c r="AB260" t="str">
        <f t="shared" si="259"/>
        <v/>
      </c>
      <c r="AC260" t="str">
        <f t="shared" si="260"/>
        <v/>
      </c>
      <c r="AD260">
        <f t="shared" si="261"/>
        <v>0</v>
      </c>
      <c r="AE260" t="str">
        <f t="shared" si="262"/>
        <v/>
      </c>
      <c r="AG260">
        <f t="shared" si="263"/>
        <v>3</v>
      </c>
      <c r="AH260" t="str">
        <f t="shared" si="264"/>
        <v>Yes</v>
      </c>
      <c r="AI260">
        <f t="shared" si="265"/>
        <v>3</v>
      </c>
      <c r="AJ260">
        <f t="shared" si="266"/>
        <v>3.0002599999999999</v>
      </c>
      <c r="AK260" t="str">
        <f t="shared" si="267"/>
        <v/>
      </c>
      <c r="AL260" t="str">
        <f>IF($A260="","",INDEX(games!$J:$J,ROW())&amp;"")</f>
        <v>https://store.steampowered.com/app/1040420/Dreamscaper/</v>
      </c>
      <c r="AM260">
        <f>IF($A260="","",SUMPRODUCT($AO260:$BD260,'Map Analysis'!$AN$2^{0,1,2,3,4,5,6,7,8,9,10,11,12,13,14,15}))</f>
        <v>0</v>
      </c>
      <c r="AN260">
        <f t="shared" si="268"/>
        <v>2.5999999999999998E-5</v>
      </c>
      <c r="AO260">
        <f t="shared" si="269"/>
        <v>0</v>
      </c>
      <c r="AP260">
        <f t="shared" si="270"/>
        <v>0</v>
      </c>
      <c r="AQ260">
        <f t="shared" si="271"/>
        <v>0</v>
      </c>
      <c r="AR260">
        <f t="shared" si="272"/>
        <v>0</v>
      </c>
      <c r="AS260">
        <f t="shared" si="273"/>
        <v>0</v>
      </c>
      <c r="AT260">
        <f t="shared" si="274"/>
        <v>0</v>
      </c>
      <c r="AU260">
        <f t="shared" si="275"/>
        <v>0</v>
      </c>
      <c r="AV260">
        <f t="shared" si="276"/>
        <v>0</v>
      </c>
      <c r="AW260">
        <f t="shared" si="277"/>
        <v>0</v>
      </c>
      <c r="AX260">
        <f t="shared" si="278"/>
        <v>0</v>
      </c>
      <c r="AY260">
        <f t="shared" si="279"/>
        <v>0</v>
      </c>
      <c r="AZ260">
        <f t="shared" si="280"/>
        <v>0</v>
      </c>
      <c r="BA260">
        <f t="shared" si="281"/>
        <v>0</v>
      </c>
      <c r="BB260">
        <f t="shared" si="282"/>
        <v>0</v>
      </c>
      <c r="BC260">
        <f t="shared" si="283"/>
        <v>0</v>
      </c>
      <c r="BD260">
        <f t="shared" si="284"/>
        <v>0</v>
      </c>
      <c r="BF260">
        <f t="shared" si="285"/>
        <v>0</v>
      </c>
      <c r="BG260">
        <f t="shared" si="286"/>
        <v>0</v>
      </c>
      <c r="BH260">
        <f t="shared" si="287"/>
        <v>0</v>
      </c>
      <c r="BI260">
        <f t="shared" si="288"/>
        <v>0</v>
      </c>
      <c r="BJ260">
        <f t="shared" si="289"/>
        <v>0</v>
      </c>
      <c r="BK260">
        <f t="shared" si="290"/>
        <v>0</v>
      </c>
      <c r="BL260">
        <f t="shared" si="291"/>
        <v>0</v>
      </c>
      <c r="BM260">
        <f t="shared" si="292"/>
        <v>0</v>
      </c>
      <c r="BN260">
        <f t="shared" si="293"/>
        <v>0</v>
      </c>
      <c r="BO260">
        <f t="shared" si="294"/>
        <v>0</v>
      </c>
      <c r="BP260">
        <f t="shared" si="295"/>
        <v>0</v>
      </c>
      <c r="BQ260">
        <f t="shared" si="296"/>
        <v>0</v>
      </c>
      <c r="BR260">
        <f t="shared" si="297"/>
        <v>0</v>
      </c>
      <c r="BS260">
        <f t="shared" si="298"/>
        <v>0</v>
      </c>
      <c r="BT260">
        <f t="shared" si="299"/>
        <v>0</v>
      </c>
    </row>
    <row r="261" spans="1:72" x14ac:dyDescent="0.25">
      <c r="A261" t="str">
        <f>IF(TRIM(INDEX(games!$A:$A,ROW()))="","",TRIM(INDEX(games!$A:$A,ROW())))</f>
        <v>Drill Core</v>
      </c>
      <c r="B261">
        <f>IF(OR($A261="",INDEX(games!$B:$B,ROW())=""),"",INDEX(games!$B:$B,ROW()))</f>
        <v>2024</v>
      </c>
      <c r="C261" t="str">
        <f>IF(OR($A261="",INDEX(games!$C:$C,ROW())=""),"",INDEX(games!$C:$C,ROW()))</f>
        <v>Strategy</v>
      </c>
      <c r="D261">
        <f t="shared" si="240"/>
        <v>1</v>
      </c>
      <c r="E261">
        <f t="shared" si="241"/>
        <v>2</v>
      </c>
      <c r="F261">
        <f t="shared" si="242"/>
        <v>23</v>
      </c>
      <c r="G261" t="e">
        <f t="shared" si="243"/>
        <v>#N/A</v>
      </c>
      <c r="H261" t="e">
        <f t="shared" si="244"/>
        <v>#N/A</v>
      </c>
      <c r="I261">
        <f t="shared" si="245"/>
        <v>2024</v>
      </c>
      <c r="J261">
        <f t="shared" si="246"/>
        <v>2.5289999999999999</v>
      </c>
      <c r="K261" t="e">
        <f t="shared" si="247"/>
        <v>#N/A</v>
      </c>
      <c r="L261" t="e">
        <f t="shared" si="248"/>
        <v>#N/A</v>
      </c>
      <c r="M261" t="e">
        <f t="shared" si="249"/>
        <v>#N/A</v>
      </c>
      <c r="N261" t="e">
        <f t="shared" si="250"/>
        <v>#N/A</v>
      </c>
      <c r="O261">
        <f t="shared" si="251"/>
        <v>1.0002610000000001</v>
      </c>
      <c r="P261" t="str">
        <f>IF(OR($A261="",INDEX(games!$H:$H,ROW())=""),"",INDEX(games!$H:$H,ROW()))</f>
        <v/>
      </c>
      <c r="Q261" t="str">
        <f t="shared" si="252"/>
        <v/>
      </c>
      <c r="T261">
        <f t="shared" si="253"/>
        <v>2011</v>
      </c>
      <c r="U261">
        <f t="shared" si="254"/>
        <v>2022</v>
      </c>
      <c r="V261">
        <f t="shared" si="255"/>
        <v>11</v>
      </c>
      <c r="W261" t="str">
        <f>IF(TRIM(INDEX(connections!$A:$A,ROW()))="","",TRIM(INDEX(connections!$A:$A,ROW())))</f>
        <v>The Binding of Isaac</v>
      </c>
      <c r="X261" t="str">
        <f>IF($W261="","",TRIM(INDEX(connections!$B:$B,ROW())))</f>
        <v>Conan Chop Chop</v>
      </c>
      <c r="Y261">
        <f t="shared" si="256"/>
        <v>865</v>
      </c>
      <c r="Z261">
        <f t="shared" si="257"/>
        <v>152</v>
      </c>
      <c r="AA261" t="str">
        <f t="shared" si="258"/>
        <v>Yes</v>
      </c>
      <c r="AB261" t="str">
        <f t="shared" si="259"/>
        <v>Yes</v>
      </c>
      <c r="AC261">
        <f t="shared" si="260"/>
        <v>1</v>
      </c>
      <c r="AD261">
        <f t="shared" si="261"/>
        <v>0</v>
      </c>
      <c r="AE261" t="str">
        <f t="shared" si="262"/>
        <v/>
      </c>
      <c r="AG261">
        <f t="shared" si="263"/>
        <v>1</v>
      </c>
      <c r="AH261" t="str">
        <f t="shared" si="264"/>
        <v/>
      </c>
      <c r="AI261" t="str">
        <f t="shared" si="265"/>
        <v/>
      </c>
      <c r="AJ261" t="str">
        <f t="shared" si="266"/>
        <v/>
      </c>
      <c r="AK261">
        <f t="shared" si="267"/>
        <v>1.0002610000000001</v>
      </c>
      <c r="AL261" t="str">
        <f>IF($A261="","",INDEX(games!$J:$J,ROW())&amp;"")</f>
        <v/>
      </c>
      <c r="AM261">
        <f>IF($A261="","",SUMPRODUCT($AO261:$BD261,'Map Analysis'!$AN$2^{0,1,2,3,4,5,6,7,8,9,10,11,12,13,14,15}))</f>
        <v>0</v>
      </c>
      <c r="AN261">
        <f t="shared" si="268"/>
        <v>2.6100000000000001E-5</v>
      </c>
      <c r="AO261">
        <f t="shared" si="269"/>
        <v>0</v>
      </c>
      <c r="AP261">
        <f t="shared" si="270"/>
        <v>0</v>
      </c>
      <c r="AQ261">
        <f t="shared" si="271"/>
        <v>0</v>
      </c>
      <c r="AR261">
        <f t="shared" si="272"/>
        <v>0</v>
      </c>
      <c r="AS261">
        <f t="shared" si="273"/>
        <v>0</v>
      </c>
      <c r="AT261">
        <f t="shared" si="274"/>
        <v>0</v>
      </c>
      <c r="AU261">
        <f t="shared" si="275"/>
        <v>0</v>
      </c>
      <c r="AV261">
        <f t="shared" si="276"/>
        <v>0</v>
      </c>
      <c r="AW261">
        <f t="shared" si="277"/>
        <v>0</v>
      </c>
      <c r="AX261">
        <f t="shared" si="278"/>
        <v>0</v>
      </c>
      <c r="AY261">
        <f t="shared" si="279"/>
        <v>0</v>
      </c>
      <c r="AZ261">
        <f t="shared" si="280"/>
        <v>0</v>
      </c>
      <c r="BA261">
        <f t="shared" si="281"/>
        <v>0</v>
      </c>
      <c r="BB261">
        <f t="shared" si="282"/>
        <v>0</v>
      </c>
      <c r="BC261">
        <f t="shared" si="283"/>
        <v>0</v>
      </c>
      <c r="BD261">
        <f t="shared" si="284"/>
        <v>0</v>
      </c>
      <c r="BF261">
        <f t="shared" si="285"/>
        <v>0</v>
      </c>
      <c r="BG261">
        <f t="shared" si="286"/>
        <v>0</v>
      </c>
      <c r="BH261">
        <f t="shared" si="287"/>
        <v>0</v>
      </c>
      <c r="BI261">
        <f t="shared" si="288"/>
        <v>0</v>
      </c>
      <c r="BJ261">
        <f t="shared" si="289"/>
        <v>0</v>
      </c>
      <c r="BK261">
        <f t="shared" si="290"/>
        <v>0</v>
      </c>
      <c r="BL261">
        <f t="shared" si="291"/>
        <v>0</v>
      </c>
      <c r="BM261">
        <f t="shared" si="292"/>
        <v>0</v>
      </c>
      <c r="BN261">
        <f t="shared" si="293"/>
        <v>0</v>
      </c>
      <c r="BO261">
        <f t="shared" si="294"/>
        <v>0</v>
      </c>
      <c r="BP261">
        <f t="shared" si="295"/>
        <v>0</v>
      </c>
      <c r="BQ261">
        <f t="shared" si="296"/>
        <v>0</v>
      </c>
      <c r="BR261">
        <f t="shared" si="297"/>
        <v>0</v>
      </c>
      <c r="BS261">
        <f t="shared" si="298"/>
        <v>0</v>
      </c>
      <c r="BT261">
        <f t="shared" si="299"/>
        <v>0</v>
      </c>
    </row>
    <row r="262" spans="1:72" x14ac:dyDescent="0.25">
      <c r="A262" t="str">
        <f>IF(TRIM(INDEX(games!$A:$A,ROW()))="","",TRIM(INDEX(games!$A:$A,ROW())))</f>
        <v>Driving Rogue</v>
      </c>
      <c r="B262">
        <f>IF(OR($A262="",INDEX(games!$B:$B,ROW())=""),"",INDEX(games!$B:$B,ROW()))</f>
        <v>2026</v>
      </c>
      <c r="C262" t="str">
        <f>IF(OR($A262="",INDEX(games!$C:$C,ROW())=""),"",INDEX(games!$C:$C,ROW()))</f>
        <v>Action</v>
      </c>
      <c r="D262">
        <f t="shared" si="240"/>
        <v>1</v>
      </c>
      <c r="E262">
        <f t="shared" si="241"/>
        <v>1</v>
      </c>
      <c r="F262">
        <f t="shared" si="242"/>
        <v>24</v>
      </c>
      <c r="G262">
        <f t="shared" si="243"/>
        <v>2026</v>
      </c>
      <c r="H262">
        <f t="shared" si="244"/>
        <v>1.552</v>
      </c>
      <c r="I262" t="e">
        <f t="shared" si="245"/>
        <v>#N/A</v>
      </c>
      <c r="J262" t="e">
        <f t="shared" si="246"/>
        <v>#N/A</v>
      </c>
      <c r="K262" t="e">
        <f t="shared" si="247"/>
        <v>#N/A</v>
      </c>
      <c r="L262" t="e">
        <f t="shared" si="248"/>
        <v>#N/A</v>
      </c>
      <c r="M262" t="e">
        <f t="shared" si="249"/>
        <v>#N/A</v>
      </c>
      <c r="N262" t="e">
        <f t="shared" si="250"/>
        <v>#N/A</v>
      </c>
      <c r="O262">
        <f t="shared" si="251"/>
        <v>1.000262</v>
      </c>
      <c r="P262" t="str">
        <f>IF(OR($A262="",INDEX(games!$H:$H,ROW())=""),"",INDEX(games!$H:$H,ROW()))</f>
        <v/>
      </c>
      <c r="Q262" t="str">
        <f t="shared" si="252"/>
        <v/>
      </c>
      <c r="T262">
        <f t="shared" si="253"/>
        <v>2021</v>
      </c>
      <c r="U262">
        <f t="shared" si="254"/>
        <v>2025</v>
      </c>
      <c r="V262">
        <f t="shared" si="255"/>
        <v>4</v>
      </c>
      <c r="W262" t="str">
        <f>IF(TRIM(INDEX(connections!$A:$A,ROW()))="","",TRIM(INDEX(connections!$A:$A,ROW())))</f>
        <v>Vampire Survivors</v>
      </c>
      <c r="X262" t="str">
        <f>IF($W262="","",TRIM(INDEX(connections!$B:$B,ROW())))</f>
        <v>Conquest Dark</v>
      </c>
      <c r="Y262">
        <f t="shared" si="256"/>
        <v>941</v>
      </c>
      <c r="Z262">
        <f t="shared" si="257"/>
        <v>153</v>
      </c>
      <c r="AA262" t="str">
        <f t="shared" si="258"/>
        <v>Yes</v>
      </c>
      <c r="AB262" t="str">
        <f t="shared" si="259"/>
        <v>Yes</v>
      </c>
      <c r="AC262">
        <f t="shared" si="260"/>
        <v>1</v>
      </c>
      <c r="AD262">
        <f t="shared" si="261"/>
        <v>0</v>
      </c>
      <c r="AE262" t="str">
        <f t="shared" si="262"/>
        <v/>
      </c>
      <c r="AG262">
        <f t="shared" si="263"/>
        <v>1</v>
      </c>
      <c r="AH262" t="str">
        <f t="shared" si="264"/>
        <v/>
      </c>
      <c r="AI262" t="str">
        <f t="shared" si="265"/>
        <v/>
      </c>
      <c r="AJ262" t="str">
        <f t="shared" si="266"/>
        <v/>
      </c>
      <c r="AK262">
        <f t="shared" si="267"/>
        <v>1.000262</v>
      </c>
      <c r="AL262" t="str">
        <f>IF($A262="","",INDEX(games!$J:$J,ROW())&amp;"")</f>
        <v>https://store.steampowered.com/app/3088700/Driving_Rogue/</v>
      </c>
      <c r="AM262">
        <f>IF($A262="","",SUMPRODUCT($AO262:$BD262,'Map Analysis'!$AN$2^{0,1,2,3,4,5,6,7,8,9,10,11,12,13,14,15}))</f>
        <v>0</v>
      </c>
      <c r="AN262">
        <f t="shared" si="268"/>
        <v>2.62E-5</v>
      </c>
      <c r="AO262">
        <f t="shared" si="269"/>
        <v>0</v>
      </c>
      <c r="AP262">
        <f t="shared" si="270"/>
        <v>0</v>
      </c>
      <c r="AQ262">
        <f t="shared" si="271"/>
        <v>0</v>
      </c>
      <c r="AR262">
        <f t="shared" si="272"/>
        <v>0</v>
      </c>
      <c r="AS262">
        <f t="shared" si="273"/>
        <v>0</v>
      </c>
      <c r="AT262">
        <f t="shared" si="274"/>
        <v>0</v>
      </c>
      <c r="AU262">
        <f t="shared" si="275"/>
        <v>0</v>
      </c>
      <c r="AV262">
        <f t="shared" si="276"/>
        <v>0</v>
      </c>
      <c r="AW262">
        <f t="shared" si="277"/>
        <v>0</v>
      </c>
      <c r="AX262">
        <f t="shared" si="278"/>
        <v>0</v>
      </c>
      <c r="AY262">
        <f t="shared" si="279"/>
        <v>0</v>
      </c>
      <c r="AZ262">
        <f t="shared" si="280"/>
        <v>0</v>
      </c>
      <c r="BA262">
        <f t="shared" si="281"/>
        <v>0</v>
      </c>
      <c r="BB262">
        <f t="shared" si="282"/>
        <v>0</v>
      </c>
      <c r="BC262">
        <f t="shared" si="283"/>
        <v>0</v>
      </c>
      <c r="BD262">
        <f t="shared" si="284"/>
        <v>0</v>
      </c>
      <c r="BF262">
        <f t="shared" si="285"/>
        <v>0</v>
      </c>
      <c r="BG262">
        <f t="shared" si="286"/>
        <v>0</v>
      </c>
      <c r="BH262">
        <f t="shared" si="287"/>
        <v>0</v>
      </c>
      <c r="BI262">
        <f t="shared" si="288"/>
        <v>0</v>
      </c>
      <c r="BJ262">
        <f t="shared" si="289"/>
        <v>0</v>
      </c>
      <c r="BK262">
        <f t="shared" si="290"/>
        <v>0</v>
      </c>
      <c r="BL262">
        <f t="shared" si="291"/>
        <v>0</v>
      </c>
      <c r="BM262">
        <f t="shared" si="292"/>
        <v>0</v>
      </c>
      <c r="BN262">
        <f t="shared" si="293"/>
        <v>0</v>
      </c>
      <c r="BO262">
        <f t="shared" si="294"/>
        <v>0</v>
      </c>
      <c r="BP262">
        <f t="shared" si="295"/>
        <v>0</v>
      </c>
      <c r="BQ262">
        <f t="shared" si="296"/>
        <v>0</v>
      </c>
      <c r="BR262">
        <f t="shared" si="297"/>
        <v>0</v>
      </c>
      <c r="BS262">
        <f t="shared" si="298"/>
        <v>0</v>
      </c>
      <c r="BT262">
        <f t="shared" si="299"/>
        <v>0</v>
      </c>
    </row>
    <row r="263" spans="1:72" x14ac:dyDescent="0.25">
      <c r="A263" t="str">
        <f>IF(TRIM(INDEX(games!$A:$A,ROW()))="","",TRIM(INDEX(games!$A:$A,ROW())))</f>
        <v>Drop Duchy</v>
      </c>
      <c r="B263">
        <f>IF(OR($A263="",INDEX(games!$B:$B,ROW())=""),"",INDEX(games!$B:$B,ROW()))</f>
        <v>2025</v>
      </c>
      <c r="C263" t="str">
        <f>IF(OR($A263="",INDEX(games!$C:$C,ROW())=""),"",INDEX(games!$C:$C,ROW()))</f>
        <v>Strategy</v>
      </c>
      <c r="D263">
        <f t="shared" si="240"/>
        <v>1</v>
      </c>
      <c r="E263">
        <f t="shared" si="241"/>
        <v>2</v>
      </c>
      <c r="F263">
        <f t="shared" si="242"/>
        <v>25</v>
      </c>
      <c r="G263" t="e">
        <f t="shared" si="243"/>
        <v>#N/A</v>
      </c>
      <c r="H263" t="e">
        <f t="shared" si="244"/>
        <v>#N/A</v>
      </c>
      <c r="I263">
        <f t="shared" si="245"/>
        <v>2025</v>
      </c>
      <c r="J263">
        <f t="shared" si="246"/>
        <v>2.5750000000000002</v>
      </c>
      <c r="K263" t="e">
        <f t="shared" si="247"/>
        <v>#N/A</v>
      </c>
      <c r="L263" t="e">
        <f t="shared" si="248"/>
        <v>#N/A</v>
      </c>
      <c r="M263" t="e">
        <f t="shared" si="249"/>
        <v>#N/A</v>
      </c>
      <c r="N263" t="e">
        <f t="shared" si="250"/>
        <v>#N/A</v>
      </c>
      <c r="O263">
        <f t="shared" si="251"/>
        <v>1.0002629999999999</v>
      </c>
      <c r="P263" t="str">
        <f>IF(OR($A263="",INDEX(games!$H:$H,ROW())=""),"",INDEX(games!$H:$H,ROW()))</f>
        <v>Yes</v>
      </c>
      <c r="Q263">
        <f t="shared" si="252"/>
        <v>1.0002629999999999</v>
      </c>
      <c r="T263">
        <f t="shared" si="253"/>
        <v>2012</v>
      </c>
      <c r="U263">
        <f t="shared" si="254"/>
        <v>2015</v>
      </c>
      <c r="V263">
        <f t="shared" si="255"/>
        <v>3</v>
      </c>
      <c r="W263" t="str">
        <f>IF(TRIM(INDEX(connections!$A:$A,ROW()))="","",TRIM(INDEX(connections!$A:$A,ROW())))</f>
        <v>FTL</v>
      </c>
      <c r="X263" t="str">
        <f>IF($W263="","",TRIM(INDEX(connections!$B:$B,ROW())))</f>
        <v>Convoy</v>
      </c>
      <c r="Y263">
        <f t="shared" si="256"/>
        <v>326</v>
      </c>
      <c r="Z263">
        <f t="shared" si="257"/>
        <v>154</v>
      </c>
      <c r="AA263" t="str">
        <f t="shared" si="258"/>
        <v>Yes</v>
      </c>
      <c r="AB263" t="str">
        <f t="shared" si="259"/>
        <v>Yes</v>
      </c>
      <c r="AC263">
        <f t="shared" si="260"/>
        <v>1</v>
      </c>
      <c r="AD263">
        <f t="shared" si="261"/>
        <v>0</v>
      </c>
      <c r="AE263" t="str">
        <f t="shared" si="262"/>
        <v/>
      </c>
      <c r="AG263">
        <f t="shared" si="263"/>
        <v>1</v>
      </c>
      <c r="AH263" t="str">
        <f t="shared" si="264"/>
        <v>Yes</v>
      </c>
      <c r="AI263">
        <f t="shared" si="265"/>
        <v>1</v>
      </c>
      <c r="AJ263">
        <f t="shared" si="266"/>
        <v>1.0002629999999999</v>
      </c>
      <c r="AK263" t="str">
        <f t="shared" si="267"/>
        <v/>
      </c>
      <c r="AL263" t="str">
        <f>IF($A263="","",INDEX(games!$J:$J,ROW())&amp;"")</f>
        <v>https://store.steampowered.com/app/2525310/Drop_Duchy/</v>
      </c>
      <c r="AM263">
        <f>IF($A263="","",SUMPRODUCT($AO263:$BD263,'Map Analysis'!$AN$2^{0,1,2,3,4,5,6,7,8,9,10,11,12,13,14,15}))</f>
        <v>0</v>
      </c>
      <c r="AN263">
        <f t="shared" si="268"/>
        <v>2.6299999999999999E-5</v>
      </c>
      <c r="AO263">
        <f t="shared" si="269"/>
        <v>0</v>
      </c>
      <c r="AP263">
        <f t="shared" si="270"/>
        <v>0</v>
      </c>
      <c r="AQ263">
        <f t="shared" si="271"/>
        <v>0</v>
      </c>
      <c r="AR263">
        <f t="shared" si="272"/>
        <v>0</v>
      </c>
      <c r="AS263">
        <f t="shared" si="273"/>
        <v>0</v>
      </c>
      <c r="AT263">
        <f t="shared" si="274"/>
        <v>0</v>
      </c>
      <c r="AU263">
        <f t="shared" si="275"/>
        <v>0</v>
      </c>
      <c r="AV263">
        <f t="shared" si="276"/>
        <v>0</v>
      </c>
      <c r="AW263">
        <f t="shared" si="277"/>
        <v>0</v>
      </c>
      <c r="AX263">
        <f t="shared" si="278"/>
        <v>0</v>
      </c>
      <c r="AY263">
        <f t="shared" si="279"/>
        <v>0</v>
      </c>
      <c r="AZ263">
        <f t="shared" si="280"/>
        <v>0</v>
      </c>
      <c r="BA263">
        <f t="shared" si="281"/>
        <v>0</v>
      </c>
      <c r="BB263">
        <f t="shared" si="282"/>
        <v>0</v>
      </c>
      <c r="BC263">
        <f t="shared" si="283"/>
        <v>0</v>
      </c>
      <c r="BD263">
        <f t="shared" si="284"/>
        <v>0</v>
      </c>
      <c r="BF263">
        <f t="shared" si="285"/>
        <v>0</v>
      </c>
      <c r="BG263">
        <f t="shared" si="286"/>
        <v>0</v>
      </c>
      <c r="BH263">
        <f t="shared" si="287"/>
        <v>0</v>
      </c>
      <c r="BI263">
        <f t="shared" si="288"/>
        <v>0</v>
      </c>
      <c r="BJ263">
        <f t="shared" si="289"/>
        <v>0</v>
      </c>
      <c r="BK263">
        <f t="shared" si="290"/>
        <v>0</v>
      </c>
      <c r="BL263">
        <f t="shared" si="291"/>
        <v>0</v>
      </c>
      <c r="BM263">
        <f t="shared" si="292"/>
        <v>0</v>
      </c>
      <c r="BN263">
        <f t="shared" si="293"/>
        <v>0</v>
      </c>
      <c r="BO263">
        <f t="shared" si="294"/>
        <v>0</v>
      </c>
      <c r="BP263">
        <f t="shared" si="295"/>
        <v>0</v>
      </c>
      <c r="BQ263">
        <f t="shared" si="296"/>
        <v>0</v>
      </c>
      <c r="BR263">
        <f t="shared" si="297"/>
        <v>0</v>
      </c>
      <c r="BS263">
        <f t="shared" si="298"/>
        <v>0</v>
      </c>
      <c r="BT263">
        <f t="shared" si="299"/>
        <v>0</v>
      </c>
    </row>
    <row r="264" spans="1:72" x14ac:dyDescent="0.25">
      <c r="A264" t="str">
        <f>IF(TRIM(INDEX(games!$A:$A,ROW()))="","",TRIM(INDEX(games!$A:$A,ROW())))</f>
        <v>Drop Pockets</v>
      </c>
      <c r="B264">
        <f>IF(OR($A264="",INDEX(games!$B:$B,ROW())=""),"",INDEX(games!$B:$B,ROW()))</f>
        <v>2025</v>
      </c>
      <c r="C264" t="str">
        <f>IF(OR($A264="",INDEX(games!$C:$C,ROW())=""),"",INDEX(games!$C:$C,ROW()))</f>
        <v>Strategy</v>
      </c>
      <c r="D264">
        <f t="shared" si="240"/>
        <v>1</v>
      </c>
      <c r="E264">
        <f t="shared" si="241"/>
        <v>2</v>
      </c>
      <c r="F264">
        <f t="shared" si="242"/>
        <v>26</v>
      </c>
      <c r="G264" t="e">
        <f t="shared" si="243"/>
        <v>#N/A</v>
      </c>
      <c r="H264" t="e">
        <f t="shared" si="244"/>
        <v>#N/A</v>
      </c>
      <c r="I264">
        <f t="shared" si="245"/>
        <v>2025</v>
      </c>
      <c r="J264">
        <f t="shared" si="246"/>
        <v>2.5979999999999999</v>
      </c>
      <c r="K264" t="e">
        <f t="shared" si="247"/>
        <v>#N/A</v>
      </c>
      <c r="L264" t="e">
        <f t="shared" si="248"/>
        <v>#N/A</v>
      </c>
      <c r="M264" t="e">
        <f t="shared" si="249"/>
        <v>#N/A</v>
      </c>
      <c r="N264" t="e">
        <f t="shared" si="250"/>
        <v>#N/A</v>
      </c>
      <c r="O264">
        <f t="shared" si="251"/>
        <v>1.000264</v>
      </c>
      <c r="P264" t="str">
        <f>IF(OR($A264="",INDEX(games!$H:$H,ROW())=""),"",INDEX(games!$H:$H,ROW()))</f>
        <v/>
      </c>
      <c r="Q264" t="str">
        <f t="shared" si="252"/>
        <v/>
      </c>
      <c r="T264">
        <f t="shared" si="253"/>
        <v>2017</v>
      </c>
      <c r="U264">
        <f t="shared" si="254"/>
        <v>2020</v>
      </c>
      <c r="V264">
        <f t="shared" si="255"/>
        <v>3</v>
      </c>
      <c r="W264" t="str">
        <f>IF(TRIM(INDEX(connections!$A:$A,ROW()))="","",TRIM(INDEX(connections!$A:$A,ROW())))</f>
        <v>Slay the Spire</v>
      </c>
      <c r="X264" t="str">
        <f>IF($W264="","",TRIM(INDEX(connections!$B:$B,ROW())))</f>
        <v>Core Defense</v>
      </c>
      <c r="Y264">
        <f t="shared" si="256"/>
        <v>772</v>
      </c>
      <c r="Z264">
        <f t="shared" si="257"/>
        <v>155</v>
      </c>
      <c r="AA264" t="str">
        <f t="shared" si="258"/>
        <v>Yes</v>
      </c>
      <c r="AB264" t="str">
        <f t="shared" si="259"/>
        <v>Yes</v>
      </c>
      <c r="AC264">
        <f t="shared" si="260"/>
        <v>1</v>
      </c>
      <c r="AD264">
        <f t="shared" si="261"/>
        <v>1</v>
      </c>
      <c r="AE264" t="str">
        <f t="shared" si="262"/>
        <v/>
      </c>
      <c r="AG264">
        <f t="shared" si="263"/>
        <v>1</v>
      </c>
      <c r="AH264" t="str">
        <f t="shared" si="264"/>
        <v/>
      </c>
      <c r="AI264" t="str">
        <f t="shared" si="265"/>
        <v/>
      </c>
      <c r="AJ264" t="str">
        <f t="shared" si="266"/>
        <v/>
      </c>
      <c r="AK264">
        <f t="shared" si="267"/>
        <v>1.000264</v>
      </c>
      <c r="AL264" t="str">
        <f>IF($A264="","",INDEX(games!$J:$J,ROW())&amp;"")</f>
        <v/>
      </c>
      <c r="AM264">
        <f>IF($A264="","",SUMPRODUCT($AO264:$BD264,'Map Analysis'!$AN$2^{0,1,2,3,4,5,6,7,8,9,10,11,12,13,14,15}))</f>
        <v>0</v>
      </c>
      <c r="AN264">
        <f t="shared" si="268"/>
        <v>2.6400000000000001E-5</v>
      </c>
      <c r="AO264">
        <f t="shared" si="269"/>
        <v>0</v>
      </c>
      <c r="AP264">
        <f t="shared" si="270"/>
        <v>0</v>
      </c>
      <c r="AQ264">
        <f t="shared" si="271"/>
        <v>0</v>
      </c>
      <c r="AR264">
        <f t="shared" si="272"/>
        <v>0</v>
      </c>
      <c r="AS264">
        <f t="shared" si="273"/>
        <v>0</v>
      </c>
      <c r="AT264">
        <f t="shared" si="274"/>
        <v>0</v>
      </c>
      <c r="AU264">
        <f t="shared" si="275"/>
        <v>0</v>
      </c>
      <c r="AV264">
        <f t="shared" si="276"/>
        <v>0</v>
      </c>
      <c r="AW264">
        <f t="shared" si="277"/>
        <v>0</v>
      </c>
      <c r="AX264">
        <f t="shared" si="278"/>
        <v>0</v>
      </c>
      <c r="AY264">
        <f t="shared" si="279"/>
        <v>0</v>
      </c>
      <c r="AZ264">
        <f t="shared" si="280"/>
        <v>0</v>
      </c>
      <c r="BA264">
        <f t="shared" si="281"/>
        <v>0</v>
      </c>
      <c r="BB264">
        <f t="shared" si="282"/>
        <v>0</v>
      </c>
      <c r="BC264">
        <f t="shared" si="283"/>
        <v>0</v>
      </c>
      <c r="BD264">
        <f t="shared" si="284"/>
        <v>0</v>
      </c>
      <c r="BF264">
        <f t="shared" si="285"/>
        <v>1</v>
      </c>
      <c r="BG264">
        <f t="shared" si="286"/>
        <v>0</v>
      </c>
      <c r="BH264">
        <f t="shared" si="287"/>
        <v>0</v>
      </c>
      <c r="BI264">
        <f t="shared" si="288"/>
        <v>0</v>
      </c>
      <c r="BJ264">
        <f t="shared" si="289"/>
        <v>0</v>
      </c>
      <c r="BK264">
        <f t="shared" si="290"/>
        <v>0</v>
      </c>
      <c r="BL264">
        <f t="shared" si="291"/>
        <v>0</v>
      </c>
      <c r="BM264">
        <f t="shared" si="292"/>
        <v>0</v>
      </c>
      <c r="BN264">
        <f t="shared" si="293"/>
        <v>0</v>
      </c>
      <c r="BO264">
        <f t="shared" si="294"/>
        <v>0</v>
      </c>
      <c r="BP264">
        <f t="shared" si="295"/>
        <v>0</v>
      </c>
      <c r="BQ264">
        <f t="shared" si="296"/>
        <v>0</v>
      </c>
      <c r="BR264">
        <f t="shared" si="297"/>
        <v>0</v>
      </c>
      <c r="BS264">
        <f t="shared" si="298"/>
        <v>0</v>
      </c>
      <c r="BT264">
        <f t="shared" si="299"/>
        <v>0</v>
      </c>
    </row>
    <row r="265" spans="1:72" x14ac:dyDescent="0.25">
      <c r="A265" t="str">
        <f>IF(TRIM(INDEX(games!$A:$A,ROW()))="","",TRIM(INDEX(games!$A:$A,ROW())))</f>
        <v>Dungeon Clawler</v>
      </c>
      <c r="B265">
        <f>IF(OR($A265="",INDEX(games!$B:$B,ROW())=""),"",INDEX(games!$B:$B,ROW()))</f>
        <v>2024</v>
      </c>
      <c r="C265" t="str">
        <f>IF(OR($A265="",INDEX(games!$C:$C,ROW())=""),"",INDEX(games!$C:$C,ROW()))</f>
        <v>Deckbuilder</v>
      </c>
      <c r="D265">
        <f t="shared" si="240"/>
        <v>4</v>
      </c>
      <c r="E265">
        <f t="shared" si="241"/>
        <v>3</v>
      </c>
      <c r="F265">
        <f t="shared" si="242"/>
        <v>27</v>
      </c>
      <c r="G265" t="e">
        <f t="shared" si="243"/>
        <v>#N/A</v>
      </c>
      <c r="H265" t="e">
        <f t="shared" si="244"/>
        <v>#N/A</v>
      </c>
      <c r="I265" t="e">
        <f t="shared" si="245"/>
        <v>#N/A</v>
      </c>
      <c r="J265" t="e">
        <f t="shared" si="246"/>
        <v>#N/A</v>
      </c>
      <c r="K265">
        <f t="shared" si="247"/>
        <v>2024</v>
      </c>
      <c r="L265">
        <f t="shared" si="248"/>
        <v>3.621</v>
      </c>
      <c r="M265" t="e">
        <f t="shared" si="249"/>
        <v>#N/A</v>
      </c>
      <c r="N265" t="e">
        <f t="shared" si="250"/>
        <v>#N/A</v>
      </c>
      <c r="O265">
        <f t="shared" si="251"/>
        <v>4.0002649999999997</v>
      </c>
      <c r="P265" t="str">
        <f>IF(OR($A265="",INDEX(games!$H:$H,ROW())=""),"",INDEX(games!$H:$H,ROW()))</f>
        <v>Yes</v>
      </c>
      <c r="Q265">
        <f t="shared" si="252"/>
        <v>4.0002649999999997</v>
      </c>
      <c r="T265">
        <f t="shared" si="253"/>
        <v>2018</v>
      </c>
      <c r="U265">
        <f t="shared" si="254"/>
        <v>2026</v>
      </c>
      <c r="V265">
        <f t="shared" si="255"/>
        <v>8</v>
      </c>
      <c r="W265" t="str">
        <f>IF(TRIM(INDEX(connections!$A:$A,ROW()))="","",TRIM(INDEX(connections!$A:$A,ROW())))</f>
        <v>Dead Cells</v>
      </c>
      <c r="X265" t="str">
        <f>IF($W265="","",TRIM(INDEX(connections!$B:$B,ROW())))</f>
        <v>Corebreaker</v>
      </c>
      <c r="Y265">
        <f t="shared" si="256"/>
        <v>193</v>
      </c>
      <c r="Z265">
        <f t="shared" si="257"/>
        <v>156</v>
      </c>
      <c r="AA265" t="str">
        <f t="shared" si="258"/>
        <v>Yes</v>
      </c>
      <c r="AB265" t="str">
        <f t="shared" si="259"/>
        <v/>
      </c>
      <c r="AC265" t="str">
        <f t="shared" si="260"/>
        <v/>
      </c>
      <c r="AD265">
        <f t="shared" si="261"/>
        <v>0</v>
      </c>
      <c r="AE265" t="str">
        <f t="shared" si="262"/>
        <v/>
      </c>
      <c r="AG265">
        <f t="shared" si="263"/>
        <v>3</v>
      </c>
      <c r="AH265" t="str">
        <f t="shared" si="264"/>
        <v>Yes</v>
      </c>
      <c r="AI265">
        <f t="shared" si="265"/>
        <v>3</v>
      </c>
      <c r="AJ265">
        <f t="shared" si="266"/>
        <v>3.0002650000000002</v>
      </c>
      <c r="AK265" t="str">
        <f t="shared" si="267"/>
        <v/>
      </c>
      <c r="AL265" t="str">
        <f>IF($A265="","",INDEX(games!$J:$J,ROW())&amp;"")</f>
        <v>https://store.steampowered.com/app/2356780/Dungeon_Clawler/</v>
      </c>
      <c r="AM265">
        <f>IF($A265="","",SUMPRODUCT($AO265:$BD265,'Map Analysis'!$AN$2^{0,1,2,3,4,5,6,7,8,9,10,11,12,13,14,15}))</f>
        <v>1</v>
      </c>
      <c r="AN265">
        <f t="shared" si="268"/>
        <v>1.0000264999999999</v>
      </c>
      <c r="AO265">
        <f t="shared" si="269"/>
        <v>1</v>
      </c>
      <c r="AP265">
        <f t="shared" si="270"/>
        <v>0</v>
      </c>
      <c r="AQ265">
        <f t="shared" si="271"/>
        <v>0</v>
      </c>
      <c r="AR265">
        <f t="shared" si="272"/>
        <v>0</v>
      </c>
      <c r="AS265">
        <f t="shared" si="273"/>
        <v>0</v>
      </c>
      <c r="AT265">
        <f t="shared" si="274"/>
        <v>0</v>
      </c>
      <c r="AU265">
        <f t="shared" si="275"/>
        <v>0</v>
      </c>
      <c r="AV265">
        <f t="shared" si="276"/>
        <v>0</v>
      </c>
      <c r="AW265">
        <f t="shared" si="277"/>
        <v>0</v>
      </c>
      <c r="AX265">
        <f t="shared" si="278"/>
        <v>0</v>
      </c>
      <c r="AY265">
        <f t="shared" si="279"/>
        <v>0</v>
      </c>
      <c r="AZ265">
        <f t="shared" si="280"/>
        <v>0</v>
      </c>
      <c r="BA265">
        <f t="shared" si="281"/>
        <v>0</v>
      </c>
      <c r="BB265">
        <f t="shared" si="282"/>
        <v>0</v>
      </c>
      <c r="BC265">
        <f t="shared" si="283"/>
        <v>0</v>
      </c>
      <c r="BD265">
        <f t="shared" si="284"/>
        <v>0</v>
      </c>
      <c r="BF265">
        <f t="shared" si="285"/>
        <v>0</v>
      </c>
      <c r="BG265">
        <f t="shared" si="286"/>
        <v>0</v>
      </c>
      <c r="BH265">
        <f t="shared" si="287"/>
        <v>0</v>
      </c>
      <c r="BI265">
        <f t="shared" si="288"/>
        <v>0</v>
      </c>
      <c r="BJ265">
        <f t="shared" si="289"/>
        <v>0</v>
      </c>
      <c r="BK265">
        <f t="shared" si="290"/>
        <v>0</v>
      </c>
      <c r="BL265">
        <f t="shared" si="291"/>
        <v>0</v>
      </c>
      <c r="BM265">
        <f t="shared" si="292"/>
        <v>0</v>
      </c>
      <c r="BN265">
        <f t="shared" si="293"/>
        <v>0</v>
      </c>
      <c r="BO265">
        <f t="shared" si="294"/>
        <v>0</v>
      </c>
      <c r="BP265">
        <f t="shared" si="295"/>
        <v>0</v>
      </c>
      <c r="BQ265">
        <f t="shared" si="296"/>
        <v>0</v>
      </c>
      <c r="BR265">
        <f t="shared" si="297"/>
        <v>0</v>
      </c>
      <c r="BS265">
        <f t="shared" si="298"/>
        <v>0</v>
      </c>
      <c r="BT265">
        <f t="shared" si="299"/>
        <v>0</v>
      </c>
    </row>
    <row r="266" spans="1:72" x14ac:dyDescent="0.25">
      <c r="A266" t="str">
        <f>IF(TRIM(INDEX(games!$A:$A,ROW()))="","",TRIM(INDEX(games!$A:$A,ROW())))</f>
        <v>Dungeon Crawl Stone Soup</v>
      </c>
      <c r="B266">
        <f>IF(OR($A266="",INDEX(games!$B:$B,ROW())=""),"",INDEX(games!$B:$B,ROW()))</f>
        <v>2006</v>
      </c>
      <c r="C266" t="str">
        <f>IF(OR($A266="",INDEX(games!$C:$C,ROW())=""),"",INDEX(games!$C:$C,ROW()))</f>
        <v>Traditional</v>
      </c>
      <c r="D266">
        <f t="shared" si="240"/>
        <v>11</v>
      </c>
      <c r="E266">
        <f t="shared" si="241"/>
        <v>4</v>
      </c>
      <c r="F266">
        <f t="shared" si="242"/>
        <v>28</v>
      </c>
      <c r="G266" t="e">
        <f t="shared" si="243"/>
        <v>#N/A</v>
      </c>
      <c r="H266" t="e">
        <f t="shared" si="244"/>
        <v>#N/A</v>
      </c>
      <c r="I266" t="e">
        <f t="shared" si="245"/>
        <v>#N/A</v>
      </c>
      <c r="J266" t="e">
        <f t="shared" si="246"/>
        <v>#N/A</v>
      </c>
      <c r="K266" t="e">
        <f t="shared" si="247"/>
        <v>#N/A</v>
      </c>
      <c r="L266" t="e">
        <f t="shared" si="248"/>
        <v>#N/A</v>
      </c>
      <c r="M266">
        <f t="shared" si="249"/>
        <v>2006</v>
      </c>
      <c r="N266">
        <f t="shared" si="250"/>
        <v>4.6440000000000001</v>
      </c>
      <c r="O266">
        <f t="shared" si="251"/>
        <v>11.000266</v>
      </c>
      <c r="P266" t="str">
        <f>IF(OR($A266="",INDEX(games!$H:$H,ROW())=""),"",INDEX(games!$H:$H,ROW()))</f>
        <v>Yes</v>
      </c>
      <c r="Q266">
        <f t="shared" si="252"/>
        <v>11.000266</v>
      </c>
      <c r="T266">
        <f t="shared" si="253"/>
        <v>2020</v>
      </c>
      <c r="U266">
        <f t="shared" si="254"/>
        <v>2026</v>
      </c>
      <c r="V266">
        <f t="shared" si="255"/>
        <v>6</v>
      </c>
      <c r="W266" t="str">
        <f>IF(TRIM(INDEX(connections!$A:$A,ROW()))="","",TRIM(INDEX(connections!$A:$A,ROW())))</f>
        <v>Scourgebringer</v>
      </c>
      <c r="X266" t="str">
        <f>IF($W266="","",TRIM(INDEX(connections!$B:$B,ROW())))</f>
        <v>Corebreaker</v>
      </c>
      <c r="Y266">
        <f t="shared" si="256"/>
        <v>735</v>
      </c>
      <c r="Z266">
        <f t="shared" si="257"/>
        <v>156</v>
      </c>
      <c r="AA266" t="str">
        <f t="shared" si="258"/>
        <v>Yes</v>
      </c>
      <c r="AB266" t="str">
        <f t="shared" si="259"/>
        <v/>
      </c>
      <c r="AC266" t="str">
        <f t="shared" si="260"/>
        <v/>
      </c>
      <c r="AD266">
        <f t="shared" si="261"/>
        <v>0</v>
      </c>
      <c r="AE266" t="str">
        <f t="shared" si="262"/>
        <v/>
      </c>
      <c r="AG266">
        <f t="shared" si="263"/>
        <v>8</v>
      </c>
      <c r="AH266" t="str">
        <f t="shared" si="264"/>
        <v>Yes</v>
      </c>
      <c r="AI266">
        <f t="shared" si="265"/>
        <v>8</v>
      </c>
      <c r="AJ266">
        <f t="shared" si="266"/>
        <v>8.0002659999999999</v>
      </c>
      <c r="AK266" t="str">
        <f t="shared" si="267"/>
        <v/>
      </c>
      <c r="AL266" t="str">
        <f>IF($A266="","",INDEX(games!$J:$J,ROW())&amp;"")</f>
        <v/>
      </c>
      <c r="AM266">
        <f>IF($A266="","",SUMPRODUCT($AO266:$BD266,'Map Analysis'!$AN$2^{0,1,2,3,4,5,6,7,8,9,10,11,12,13,14,15}))</f>
        <v>144.890625</v>
      </c>
      <c r="AN266">
        <f t="shared" si="268"/>
        <v>144.89065160000001</v>
      </c>
      <c r="AO266">
        <f t="shared" si="269"/>
        <v>10</v>
      </c>
      <c r="AP266">
        <f t="shared" si="270"/>
        <v>11</v>
      </c>
      <c r="AQ266">
        <f t="shared" si="271"/>
        <v>90</v>
      </c>
      <c r="AR266">
        <f t="shared" si="272"/>
        <v>394</v>
      </c>
      <c r="AS266">
        <f t="shared" si="273"/>
        <v>653</v>
      </c>
      <c r="AT266">
        <f t="shared" si="274"/>
        <v>467</v>
      </c>
      <c r="AU266">
        <f t="shared" si="275"/>
        <v>131</v>
      </c>
      <c r="AV266">
        <f t="shared" si="276"/>
        <v>23</v>
      </c>
      <c r="AW266">
        <f t="shared" si="277"/>
        <v>2</v>
      </c>
      <c r="AX266">
        <f t="shared" si="278"/>
        <v>0</v>
      </c>
      <c r="AY266">
        <f t="shared" si="279"/>
        <v>0</v>
      </c>
      <c r="AZ266">
        <f t="shared" si="280"/>
        <v>0</v>
      </c>
      <c r="BA266">
        <f t="shared" si="281"/>
        <v>0</v>
      </c>
      <c r="BB266">
        <f t="shared" si="282"/>
        <v>0</v>
      </c>
      <c r="BC266">
        <f t="shared" si="283"/>
        <v>0</v>
      </c>
      <c r="BD266">
        <f t="shared" si="284"/>
        <v>0</v>
      </c>
      <c r="BF266">
        <f t="shared" si="285"/>
        <v>0</v>
      </c>
      <c r="BG266">
        <f t="shared" si="286"/>
        <v>0</v>
      </c>
      <c r="BH266">
        <f t="shared" si="287"/>
        <v>0</v>
      </c>
      <c r="BI266">
        <f t="shared" si="288"/>
        <v>0</v>
      </c>
      <c r="BJ266">
        <f t="shared" si="289"/>
        <v>0</v>
      </c>
      <c r="BK266">
        <f t="shared" si="290"/>
        <v>0</v>
      </c>
      <c r="BL266">
        <f t="shared" si="291"/>
        <v>0</v>
      </c>
      <c r="BM266">
        <f t="shared" si="292"/>
        <v>0</v>
      </c>
      <c r="BN266">
        <f t="shared" si="293"/>
        <v>0</v>
      </c>
      <c r="BO266">
        <f t="shared" si="294"/>
        <v>0</v>
      </c>
      <c r="BP266">
        <f t="shared" si="295"/>
        <v>0</v>
      </c>
      <c r="BQ266">
        <f t="shared" si="296"/>
        <v>0</v>
      </c>
      <c r="BR266">
        <f t="shared" si="297"/>
        <v>0</v>
      </c>
      <c r="BS266">
        <f t="shared" si="298"/>
        <v>0</v>
      </c>
      <c r="BT266">
        <f t="shared" si="299"/>
        <v>0</v>
      </c>
    </row>
    <row r="267" spans="1:72" x14ac:dyDescent="0.25">
      <c r="A267" t="str">
        <f>IF(TRIM(INDEX(games!$A:$A,ROW()))="","",TRIM(INDEX(games!$A:$A,ROW())))</f>
        <v>Dungeon Deathball</v>
      </c>
      <c r="B267">
        <f>IF(OR($A267="",INDEX(games!$B:$B,ROW())=""),"",INDEX(games!$B:$B,ROW()))</f>
        <v>2021</v>
      </c>
      <c r="C267" t="str">
        <f>IF(OR($A267="",INDEX(games!$C:$C,ROW())=""),"",INDEX(games!$C:$C,ROW()))</f>
        <v>Strategy</v>
      </c>
      <c r="D267">
        <f t="shared" si="240"/>
        <v>1</v>
      </c>
      <c r="E267">
        <f t="shared" si="241"/>
        <v>2</v>
      </c>
      <c r="F267">
        <f t="shared" si="242"/>
        <v>29</v>
      </c>
      <c r="G267" t="e">
        <f t="shared" si="243"/>
        <v>#N/A</v>
      </c>
      <c r="H267" t="e">
        <f t="shared" si="244"/>
        <v>#N/A</v>
      </c>
      <c r="I267">
        <f t="shared" si="245"/>
        <v>2021</v>
      </c>
      <c r="J267">
        <f t="shared" si="246"/>
        <v>2.6669999999999998</v>
      </c>
      <c r="K267" t="e">
        <f t="shared" si="247"/>
        <v>#N/A</v>
      </c>
      <c r="L267" t="e">
        <f t="shared" si="248"/>
        <v>#N/A</v>
      </c>
      <c r="M267" t="e">
        <f t="shared" si="249"/>
        <v>#N/A</v>
      </c>
      <c r="N267" t="e">
        <f t="shared" si="250"/>
        <v>#N/A</v>
      </c>
      <c r="O267">
        <f t="shared" si="251"/>
        <v>1.000267</v>
      </c>
      <c r="P267" t="str">
        <f>IF(OR($A267="",INDEX(games!$H:$H,ROW())=""),"",INDEX(games!$H:$H,ROW()))</f>
        <v>Yes</v>
      </c>
      <c r="Q267">
        <f t="shared" si="252"/>
        <v>1.000267</v>
      </c>
      <c r="T267">
        <f t="shared" si="253"/>
        <v>2015</v>
      </c>
      <c r="U267">
        <f t="shared" si="254"/>
        <v>2023</v>
      </c>
      <c r="V267">
        <f t="shared" si="255"/>
        <v>8</v>
      </c>
      <c r="W267" t="str">
        <f>IF(TRIM(INDEX(connections!$A:$A,ROW()))="","",TRIM(INDEX(connections!$A:$A,ROW())))</f>
        <v>Darkest Dungeon</v>
      </c>
      <c r="X267" t="str">
        <f>IF($W267="","",TRIM(INDEX(connections!$B:$B,ROW())))</f>
        <v>Corpse Keeper</v>
      </c>
      <c r="Y267">
        <f t="shared" si="256"/>
        <v>190</v>
      </c>
      <c r="Z267">
        <f t="shared" si="257"/>
        <v>157</v>
      </c>
      <c r="AA267" t="str">
        <f t="shared" si="258"/>
        <v>Yes</v>
      </c>
      <c r="AB267" t="str">
        <f t="shared" si="259"/>
        <v>Yes</v>
      </c>
      <c r="AC267">
        <f t="shared" si="260"/>
        <v>1</v>
      </c>
      <c r="AD267">
        <f t="shared" si="261"/>
        <v>1</v>
      </c>
      <c r="AE267" t="str">
        <f t="shared" si="262"/>
        <v/>
      </c>
      <c r="AG267">
        <f t="shared" si="263"/>
        <v>1</v>
      </c>
      <c r="AH267" t="str">
        <f t="shared" si="264"/>
        <v>Yes</v>
      </c>
      <c r="AI267">
        <f t="shared" si="265"/>
        <v>1</v>
      </c>
      <c r="AJ267">
        <f t="shared" si="266"/>
        <v>1.000267</v>
      </c>
      <c r="AK267" t="str">
        <f t="shared" si="267"/>
        <v/>
      </c>
      <c r="AL267" t="str">
        <f>IF($A267="","",INDEX(games!$J:$J,ROW())&amp;"")</f>
        <v>https://store.steampowered.com/app/861330/Dungeon_Deathball/</v>
      </c>
      <c r="AM267">
        <f>IF($A267="","",SUMPRODUCT($AO267:$BD267,'Map Analysis'!$AN$2^{0,1,2,3,4,5,6,7,8,9,10,11,12,13,14,15}))</f>
        <v>0</v>
      </c>
      <c r="AN267">
        <f t="shared" si="268"/>
        <v>2.6699999999999998E-5</v>
      </c>
      <c r="AO267">
        <f t="shared" si="269"/>
        <v>0</v>
      </c>
      <c r="AP267">
        <f t="shared" si="270"/>
        <v>0</v>
      </c>
      <c r="AQ267">
        <f t="shared" si="271"/>
        <v>0</v>
      </c>
      <c r="AR267">
        <f t="shared" si="272"/>
        <v>0</v>
      </c>
      <c r="AS267">
        <f t="shared" si="273"/>
        <v>0</v>
      </c>
      <c r="AT267">
        <f t="shared" si="274"/>
        <v>0</v>
      </c>
      <c r="AU267">
        <f t="shared" si="275"/>
        <v>0</v>
      </c>
      <c r="AV267">
        <f t="shared" si="276"/>
        <v>0</v>
      </c>
      <c r="AW267">
        <f t="shared" si="277"/>
        <v>0</v>
      </c>
      <c r="AX267">
        <f t="shared" si="278"/>
        <v>0</v>
      </c>
      <c r="AY267">
        <f t="shared" si="279"/>
        <v>0</v>
      </c>
      <c r="AZ267">
        <f t="shared" si="280"/>
        <v>0</v>
      </c>
      <c r="BA267">
        <f t="shared" si="281"/>
        <v>0</v>
      </c>
      <c r="BB267">
        <f t="shared" si="282"/>
        <v>0</v>
      </c>
      <c r="BC267">
        <f t="shared" si="283"/>
        <v>0</v>
      </c>
      <c r="BD267">
        <f t="shared" si="284"/>
        <v>0</v>
      </c>
      <c r="BF267">
        <f t="shared" si="285"/>
        <v>0</v>
      </c>
      <c r="BG267">
        <f t="shared" si="286"/>
        <v>0</v>
      </c>
      <c r="BH267">
        <f t="shared" si="287"/>
        <v>0</v>
      </c>
      <c r="BI267">
        <f t="shared" si="288"/>
        <v>0</v>
      </c>
      <c r="BJ267">
        <f t="shared" si="289"/>
        <v>0</v>
      </c>
      <c r="BK267">
        <f t="shared" si="290"/>
        <v>0</v>
      </c>
      <c r="BL267">
        <f t="shared" si="291"/>
        <v>0</v>
      </c>
      <c r="BM267">
        <f t="shared" si="292"/>
        <v>0</v>
      </c>
      <c r="BN267">
        <f t="shared" si="293"/>
        <v>0</v>
      </c>
      <c r="BO267">
        <f t="shared" si="294"/>
        <v>0</v>
      </c>
      <c r="BP267">
        <f t="shared" si="295"/>
        <v>0</v>
      </c>
      <c r="BQ267">
        <f t="shared" si="296"/>
        <v>0</v>
      </c>
      <c r="BR267">
        <f t="shared" si="297"/>
        <v>0</v>
      </c>
      <c r="BS267">
        <f t="shared" si="298"/>
        <v>0</v>
      </c>
      <c r="BT267">
        <f t="shared" si="299"/>
        <v>0</v>
      </c>
    </row>
    <row r="268" spans="1:72" x14ac:dyDescent="0.25">
      <c r="A268" t="str">
        <f>IF(TRIM(INDEX(games!$A:$A,ROW()))="","",TRIM(INDEX(games!$A:$A,ROW())))</f>
        <v>Dungeon Drafters</v>
      </c>
      <c r="B268">
        <f>IF(OR($A268="",INDEX(games!$B:$B,ROW())=""),"",INDEX(games!$B:$B,ROW()))</f>
        <v>2023</v>
      </c>
      <c r="C268" t="str">
        <f>IF(OR($A268="",INDEX(games!$C:$C,ROW())=""),"",INDEX(games!$C:$C,ROW()))</f>
        <v>Traditional</v>
      </c>
      <c r="D268">
        <f t="shared" si="240"/>
        <v>4</v>
      </c>
      <c r="E268">
        <f t="shared" si="241"/>
        <v>4</v>
      </c>
      <c r="F268">
        <f t="shared" si="242"/>
        <v>30</v>
      </c>
      <c r="G268" t="e">
        <f t="shared" si="243"/>
        <v>#N/A</v>
      </c>
      <c r="H268" t="e">
        <f t="shared" si="244"/>
        <v>#N/A</v>
      </c>
      <c r="I268" t="e">
        <f t="shared" si="245"/>
        <v>#N/A</v>
      </c>
      <c r="J268" t="e">
        <f t="shared" si="246"/>
        <v>#N/A</v>
      </c>
      <c r="K268" t="e">
        <f t="shared" si="247"/>
        <v>#N/A</v>
      </c>
      <c r="L268" t="e">
        <f t="shared" si="248"/>
        <v>#N/A</v>
      </c>
      <c r="M268">
        <f t="shared" si="249"/>
        <v>2023</v>
      </c>
      <c r="N268">
        <f t="shared" si="250"/>
        <v>4.6899999999999995</v>
      </c>
      <c r="O268">
        <f t="shared" si="251"/>
        <v>4.0002680000000002</v>
      </c>
      <c r="P268" t="str">
        <f>IF(OR($A268="",INDEX(games!$H:$H,ROW())=""),"",INDEX(games!$H:$H,ROW()))</f>
        <v>Yes</v>
      </c>
      <c r="Q268">
        <f t="shared" si="252"/>
        <v>4.0002680000000002</v>
      </c>
      <c r="T268">
        <f t="shared" si="253"/>
        <v>2020</v>
      </c>
      <c r="U268">
        <f t="shared" si="254"/>
        <v>2023</v>
      </c>
      <c r="V268">
        <f t="shared" si="255"/>
        <v>3</v>
      </c>
      <c r="W268" t="str">
        <f>IF(TRIM(INDEX(connections!$A:$A,ROW()))="","",TRIM(INDEX(connections!$A:$A,ROW())))</f>
        <v>Gunfire Reborn</v>
      </c>
      <c r="X268" t="str">
        <f>IF($W268="","",TRIM(INDEX(connections!$B:$B,ROW())))</f>
        <v>Crab Champions</v>
      </c>
      <c r="Y268">
        <f t="shared" si="256"/>
        <v>368</v>
      </c>
      <c r="Z268">
        <f t="shared" si="257"/>
        <v>158</v>
      </c>
      <c r="AA268" t="str">
        <f t="shared" si="258"/>
        <v>Yes</v>
      </c>
      <c r="AB268" t="str">
        <f t="shared" si="259"/>
        <v>Yes</v>
      </c>
      <c r="AC268">
        <f t="shared" si="260"/>
        <v>1</v>
      </c>
      <c r="AD268">
        <f t="shared" si="261"/>
        <v>0</v>
      </c>
      <c r="AE268" t="str">
        <f t="shared" si="262"/>
        <v/>
      </c>
      <c r="AG268">
        <f t="shared" si="263"/>
        <v>4</v>
      </c>
      <c r="AH268" t="str">
        <f t="shared" si="264"/>
        <v>Yes</v>
      </c>
      <c r="AI268">
        <f t="shared" si="265"/>
        <v>4</v>
      </c>
      <c r="AJ268">
        <f t="shared" si="266"/>
        <v>4.0002680000000002</v>
      </c>
      <c r="AK268" t="str">
        <f t="shared" si="267"/>
        <v/>
      </c>
      <c r="AL268" t="str">
        <f>IF($A268="","",INDEX(games!$J:$J,ROW())&amp;"")</f>
        <v>https://store.steampowered.com/app/1824580/Dungeon_Drafters/</v>
      </c>
      <c r="AM268">
        <f>IF($A268="","",SUMPRODUCT($AO268:$BD268,'Map Analysis'!$AN$2^{0,1,2,3,4,5,6,7,8,9,10,11,12,13,14,15}))</f>
        <v>0</v>
      </c>
      <c r="AN268">
        <f t="shared" si="268"/>
        <v>2.6800000000000001E-5</v>
      </c>
      <c r="AO268">
        <f t="shared" si="269"/>
        <v>0</v>
      </c>
      <c r="AP268">
        <f t="shared" si="270"/>
        <v>0</v>
      </c>
      <c r="AQ268">
        <f t="shared" si="271"/>
        <v>0</v>
      </c>
      <c r="AR268">
        <f t="shared" si="272"/>
        <v>0</v>
      </c>
      <c r="AS268">
        <f t="shared" si="273"/>
        <v>0</v>
      </c>
      <c r="AT268">
        <f t="shared" si="274"/>
        <v>0</v>
      </c>
      <c r="AU268">
        <f t="shared" si="275"/>
        <v>0</v>
      </c>
      <c r="AV268">
        <f t="shared" si="276"/>
        <v>0</v>
      </c>
      <c r="AW268">
        <f t="shared" si="277"/>
        <v>0</v>
      </c>
      <c r="AX268">
        <f t="shared" si="278"/>
        <v>0</v>
      </c>
      <c r="AY268">
        <f t="shared" si="279"/>
        <v>0</v>
      </c>
      <c r="AZ268">
        <f t="shared" si="280"/>
        <v>0</v>
      </c>
      <c r="BA268">
        <f t="shared" si="281"/>
        <v>0</v>
      </c>
      <c r="BB268">
        <f t="shared" si="282"/>
        <v>0</v>
      </c>
      <c r="BC268">
        <f t="shared" si="283"/>
        <v>0</v>
      </c>
      <c r="BD268">
        <f t="shared" si="284"/>
        <v>0</v>
      </c>
      <c r="BF268">
        <f t="shared" si="285"/>
        <v>2</v>
      </c>
      <c r="BG268">
        <f t="shared" si="286"/>
        <v>0</v>
      </c>
      <c r="BH268">
        <f t="shared" si="287"/>
        <v>0</v>
      </c>
      <c r="BI268">
        <f t="shared" si="288"/>
        <v>0</v>
      </c>
      <c r="BJ268">
        <f t="shared" si="289"/>
        <v>0</v>
      </c>
      <c r="BK268">
        <f t="shared" si="290"/>
        <v>0</v>
      </c>
      <c r="BL268">
        <f t="shared" si="291"/>
        <v>0</v>
      </c>
      <c r="BM268">
        <f t="shared" si="292"/>
        <v>0</v>
      </c>
      <c r="BN268">
        <f t="shared" si="293"/>
        <v>0</v>
      </c>
      <c r="BO268">
        <f t="shared" si="294"/>
        <v>0</v>
      </c>
      <c r="BP268">
        <f t="shared" si="295"/>
        <v>0</v>
      </c>
      <c r="BQ268">
        <f t="shared" si="296"/>
        <v>0</v>
      </c>
      <c r="BR268">
        <f t="shared" si="297"/>
        <v>0</v>
      </c>
      <c r="BS268">
        <f t="shared" si="298"/>
        <v>0</v>
      </c>
      <c r="BT268">
        <f t="shared" si="299"/>
        <v>0</v>
      </c>
    </row>
    <row r="269" spans="1:72" x14ac:dyDescent="0.25">
      <c r="A269" t="str">
        <f>IF(TRIM(INDEX(games!$A:$A,ROW()))="","",TRIM(INDEX(games!$A:$A,ROW())))</f>
        <v>Dungeon Hack</v>
      </c>
      <c r="B269">
        <f>IF(OR($A269="",INDEX(games!$B:$B,ROW())=""),"",INDEX(games!$B:$B,ROW()))</f>
        <v>1993</v>
      </c>
      <c r="C269" t="str">
        <f>IF(OR($A269="",INDEX(games!$C:$C,ROW())=""),"",INDEX(games!$C:$C,ROW()))</f>
        <v>Action</v>
      </c>
      <c r="D269">
        <f t="shared" si="240"/>
        <v>0</v>
      </c>
      <c r="E269">
        <f t="shared" si="241"/>
        <v>1</v>
      </c>
      <c r="F269">
        <f t="shared" si="242"/>
        <v>31</v>
      </c>
      <c r="G269">
        <f t="shared" si="243"/>
        <v>1993</v>
      </c>
      <c r="H269">
        <f t="shared" si="244"/>
        <v>1.7130000000000001</v>
      </c>
      <c r="I269" t="e">
        <f t="shared" si="245"/>
        <v>#N/A</v>
      </c>
      <c r="J269" t="e">
        <f t="shared" si="246"/>
        <v>#N/A</v>
      </c>
      <c r="K269" t="e">
        <f t="shared" si="247"/>
        <v>#N/A</v>
      </c>
      <c r="L269" t="e">
        <f t="shared" si="248"/>
        <v>#N/A</v>
      </c>
      <c r="M269" t="e">
        <f t="shared" si="249"/>
        <v>#N/A</v>
      </c>
      <c r="N269" t="e">
        <f t="shared" si="250"/>
        <v>#N/A</v>
      </c>
      <c r="O269">
        <f t="shared" si="251"/>
        <v>2.6899999999999998E-4</v>
      </c>
      <c r="P269" t="str">
        <f>IF(OR($A269="",INDEX(games!$H:$H,ROW())=""),"",INDEX(games!$H:$H,ROW()))</f>
        <v/>
      </c>
      <c r="Q269" t="str">
        <f t="shared" si="252"/>
        <v/>
      </c>
      <c r="T269">
        <f t="shared" si="253"/>
        <v>2019</v>
      </c>
      <c r="U269">
        <f t="shared" si="254"/>
        <v>2023</v>
      </c>
      <c r="V269">
        <f t="shared" si="255"/>
        <v>4</v>
      </c>
      <c r="W269" t="str">
        <f>IF(TRIM(INDEX(connections!$A:$A,ROW()))="","",TRIM(INDEX(connections!$A:$A,ROW())))</f>
        <v>Hades</v>
      </c>
      <c r="X269" t="str">
        <f>IF($W269="","",TRIM(INDEX(connections!$B:$B,ROW())))</f>
        <v>Crab Champions</v>
      </c>
      <c r="Y269">
        <f t="shared" si="256"/>
        <v>375</v>
      </c>
      <c r="Z269">
        <f t="shared" si="257"/>
        <v>158</v>
      </c>
      <c r="AA269" t="str">
        <f t="shared" si="258"/>
        <v>Yes</v>
      </c>
      <c r="AB269" t="str">
        <f t="shared" si="259"/>
        <v>Yes</v>
      </c>
      <c r="AC269">
        <f t="shared" si="260"/>
        <v>1</v>
      </c>
      <c r="AD269">
        <f t="shared" si="261"/>
        <v>0</v>
      </c>
      <c r="AE269" t="str">
        <f t="shared" si="262"/>
        <v/>
      </c>
      <c r="AG269">
        <f t="shared" si="263"/>
        <v>0</v>
      </c>
      <c r="AH269" t="str">
        <f t="shared" si="264"/>
        <v/>
      </c>
      <c r="AI269" t="str">
        <f t="shared" si="265"/>
        <v/>
      </c>
      <c r="AJ269" t="str">
        <f t="shared" si="266"/>
        <v/>
      </c>
      <c r="AK269" t="str">
        <f t="shared" si="267"/>
        <v/>
      </c>
      <c r="AL269" t="str">
        <f>IF($A269="","",INDEX(games!$J:$J,ROW())&amp;"")</f>
        <v/>
      </c>
      <c r="AM269">
        <f>IF($A269="","",SUMPRODUCT($AO269:$BD269,'Map Analysis'!$AN$2^{0,1,2,3,4,5,6,7,8,9,10,11,12,13,14,15}))</f>
        <v>0</v>
      </c>
      <c r="AN269">
        <f t="shared" si="268"/>
        <v>2.69E-5</v>
      </c>
      <c r="AO269">
        <f t="shared" si="269"/>
        <v>0</v>
      </c>
      <c r="AP269">
        <f t="shared" si="270"/>
        <v>0</v>
      </c>
      <c r="AQ269">
        <f t="shared" si="271"/>
        <v>0</v>
      </c>
      <c r="AR269">
        <f t="shared" si="272"/>
        <v>0</v>
      </c>
      <c r="AS269">
        <f t="shared" si="273"/>
        <v>0</v>
      </c>
      <c r="AT269">
        <f t="shared" si="274"/>
        <v>0</v>
      </c>
      <c r="AU269">
        <f t="shared" si="275"/>
        <v>0</v>
      </c>
      <c r="AV269">
        <f t="shared" si="276"/>
        <v>0</v>
      </c>
      <c r="AW269">
        <f t="shared" si="277"/>
        <v>0</v>
      </c>
      <c r="AX269">
        <f t="shared" si="278"/>
        <v>0</v>
      </c>
      <c r="AY269">
        <f t="shared" si="279"/>
        <v>0</v>
      </c>
      <c r="AZ269">
        <f t="shared" si="280"/>
        <v>0</v>
      </c>
      <c r="BA269">
        <f t="shared" si="281"/>
        <v>0</v>
      </c>
      <c r="BB269">
        <f t="shared" si="282"/>
        <v>0</v>
      </c>
      <c r="BC269">
        <f t="shared" si="283"/>
        <v>0</v>
      </c>
      <c r="BD269">
        <f t="shared" si="284"/>
        <v>0</v>
      </c>
      <c r="BF269">
        <f t="shared" si="285"/>
        <v>2</v>
      </c>
      <c r="BG269">
        <f t="shared" si="286"/>
        <v>0</v>
      </c>
      <c r="BH269">
        <f t="shared" si="287"/>
        <v>0</v>
      </c>
      <c r="BI269">
        <f t="shared" si="288"/>
        <v>0</v>
      </c>
      <c r="BJ269">
        <f t="shared" si="289"/>
        <v>0</v>
      </c>
      <c r="BK269">
        <f t="shared" si="290"/>
        <v>0</v>
      </c>
      <c r="BL269">
        <f t="shared" si="291"/>
        <v>0</v>
      </c>
      <c r="BM269">
        <f t="shared" si="292"/>
        <v>0</v>
      </c>
      <c r="BN269">
        <f t="shared" si="293"/>
        <v>0</v>
      </c>
      <c r="BO269">
        <f t="shared" si="294"/>
        <v>0</v>
      </c>
      <c r="BP269">
        <f t="shared" si="295"/>
        <v>0</v>
      </c>
      <c r="BQ269">
        <f t="shared" si="296"/>
        <v>0</v>
      </c>
      <c r="BR269">
        <f t="shared" si="297"/>
        <v>0</v>
      </c>
      <c r="BS269">
        <f t="shared" si="298"/>
        <v>0</v>
      </c>
      <c r="BT269">
        <f t="shared" si="299"/>
        <v>0</v>
      </c>
    </row>
    <row r="270" spans="1:72" x14ac:dyDescent="0.25">
      <c r="A270" t="str">
        <f>IF(TRIM(INDEX(games!$A:$A,ROW()))="","",TRIM(INDEX(games!$A:$A,ROW())))</f>
        <v>Dungeon of Windaria</v>
      </c>
      <c r="B270">
        <f>IF(OR($A270="",INDEX(games!$B:$B,ROW())=""),"",INDEX(games!$B:$B,ROW()))</f>
        <v>2008</v>
      </c>
      <c r="C270" t="str">
        <f>IF(OR($A270="",INDEX(games!$C:$C,ROW())=""),"",INDEX(games!$C:$C,ROW()))</f>
        <v>Traditional</v>
      </c>
      <c r="D270">
        <f t="shared" si="240"/>
        <v>1</v>
      </c>
      <c r="E270">
        <f t="shared" si="241"/>
        <v>4</v>
      </c>
      <c r="F270">
        <f t="shared" si="242"/>
        <v>32</v>
      </c>
      <c r="G270" t="e">
        <f t="shared" si="243"/>
        <v>#N/A</v>
      </c>
      <c r="H270" t="e">
        <f t="shared" si="244"/>
        <v>#N/A</v>
      </c>
      <c r="I270" t="e">
        <f t="shared" si="245"/>
        <v>#N/A</v>
      </c>
      <c r="J270" t="e">
        <f t="shared" si="246"/>
        <v>#N/A</v>
      </c>
      <c r="K270" t="e">
        <f t="shared" si="247"/>
        <v>#N/A</v>
      </c>
      <c r="L270" t="e">
        <f t="shared" si="248"/>
        <v>#N/A</v>
      </c>
      <c r="M270">
        <f t="shared" si="249"/>
        <v>2008</v>
      </c>
      <c r="N270">
        <f t="shared" si="250"/>
        <v>4.7359999999999998</v>
      </c>
      <c r="O270">
        <f t="shared" si="251"/>
        <v>1.00027</v>
      </c>
      <c r="P270" t="str">
        <f>IF(OR($A270="",INDEX(games!$H:$H,ROW())=""),"",INDEX(games!$H:$H,ROW()))</f>
        <v>Yes</v>
      </c>
      <c r="Q270">
        <f t="shared" si="252"/>
        <v>1.00027</v>
      </c>
      <c r="T270">
        <f t="shared" si="253"/>
        <v>2019</v>
      </c>
      <c r="U270">
        <f t="shared" si="254"/>
        <v>2023</v>
      </c>
      <c r="V270">
        <f t="shared" si="255"/>
        <v>4</v>
      </c>
      <c r="W270" t="str">
        <f>IF(TRIM(INDEX(connections!$A:$A,ROW()))="","",TRIM(INDEX(connections!$A:$A,ROW())))</f>
        <v>Noita</v>
      </c>
      <c r="X270" t="str">
        <f>IF($W270="","",TRIM(INDEX(connections!$B:$B,ROW())))</f>
        <v>Crab Champions</v>
      </c>
      <c r="Y270">
        <f t="shared" si="256"/>
        <v>567</v>
      </c>
      <c r="Z270">
        <f t="shared" si="257"/>
        <v>158</v>
      </c>
      <c r="AA270" t="str">
        <f t="shared" si="258"/>
        <v>Yes</v>
      </c>
      <c r="AB270" t="str">
        <f t="shared" si="259"/>
        <v>Yes</v>
      </c>
      <c r="AC270">
        <f t="shared" si="260"/>
        <v>1</v>
      </c>
      <c r="AD270">
        <f t="shared" si="261"/>
        <v>0</v>
      </c>
      <c r="AE270" t="str">
        <f t="shared" si="262"/>
        <v/>
      </c>
      <c r="AG270">
        <f t="shared" si="263"/>
        <v>1</v>
      </c>
      <c r="AH270" t="str">
        <f t="shared" si="264"/>
        <v>Yes</v>
      </c>
      <c r="AI270">
        <f t="shared" si="265"/>
        <v>1</v>
      </c>
      <c r="AJ270">
        <f t="shared" si="266"/>
        <v>1.00027</v>
      </c>
      <c r="AK270" t="str">
        <f t="shared" si="267"/>
        <v/>
      </c>
      <c r="AL270" t="str">
        <f>IF($A270="","",INDEX(games!$J:$J,ROW())&amp;"")</f>
        <v/>
      </c>
      <c r="AM270">
        <f>IF($A270="","",SUMPRODUCT($AO270:$BD270,'Map Analysis'!$AN$2^{0,1,2,3,4,5,6,7,8,9,10,11,12,13,14,15}))</f>
        <v>0</v>
      </c>
      <c r="AN270">
        <f t="shared" si="268"/>
        <v>2.6999999999999999E-5</v>
      </c>
      <c r="AO270">
        <f t="shared" si="269"/>
        <v>0</v>
      </c>
      <c r="AP270">
        <f t="shared" si="270"/>
        <v>0</v>
      </c>
      <c r="AQ270">
        <f t="shared" si="271"/>
        <v>0</v>
      </c>
      <c r="AR270">
        <f t="shared" si="272"/>
        <v>0</v>
      </c>
      <c r="AS270">
        <f t="shared" si="273"/>
        <v>0</v>
      </c>
      <c r="AT270">
        <f t="shared" si="274"/>
        <v>0</v>
      </c>
      <c r="AU270">
        <f t="shared" si="275"/>
        <v>0</v>
      </c>
      <c r="AV270">
        <f t="shared" si="276"/>
        <v>0</v>
      </c>
      <c r="AW270">
        <f t="shared" si="277"/>
        <v>0</v>
      </c>
      <c r="AX270">
        <f t="shared" si="278"/>
        <v>0</v>
      </c>
      <c r="AY270">
        <f t="shared" si="279"/>
        <v>0</v>
      </c>
      <c r="AZ270">
        <f t="shared" si="280"/>
        <v>0</v>
      </c>
      <c r="BA270">
        <f t="shared" si="281"/>
        <v>0</v>
      </c>
      <c r="BB270">
        <f t="shared" si="282"/>
        <v>0</v>
      </c>
      <c r="BC270">
        <f t="shared" si="283"/>
        <v>0</v>
      </c>
      <c r="BD270">
        <f t="shared" si="284"/>
        <v>0</v>
      </c>
      <c r="BF270">
        <f t="shared" si="285"/>
        <v>2</v>
      </c>
      <c r="BG270">
        <f t="shared" si="286"/>
        <v>0</v>
      </c>
      <c r="BH270">
        <f t="shared" si="287"/>
        <v>0</v>
      </c>
      <c r="BI270">
        <f t="shared" si="288"/>
        <v>0</v>
      </c>
      <c r="BJ270">
        <f t="shared" si="289"/>
        <v>0</v>
      </c>
      <c r="BK270">
        <f t="shared" si="290"/>
        <v>0</v>
      </c>
      <c r="BL270">
        <f t="shared" si="291"/>
        <v>0</v>
      </c>
      <c r="BM270">
        <f t="shared" si="292"/>
        <v>0</v>
      </c>
      <c r="BN270">
        <f t="shared" si="293"/>
        <v>0</v>
      </c>
      <c r="BO270">
        <f t="shared" si="294"/>
        <v>0</v>
      </c>
      <c r="BP270">
        <f t="shared" si="295"/>
        <v>0</v>
      </c>
      <c r="BQ270">
        <f t="shared" si="296"/>
        <v>0</v>
      </c>
      <c r="BR270">
        <f t="shared" si="297"/>
        <v>0</v>
      </c>
      <c r="BS270">
        <f t="shared" si="298"/>
        <v>0</v>
      </c>
      <c r="BT270">
        <f t="shared" si="299"/>
        <v>0</v>
      </c>
    </row>
    <row r="271" spans="1:72" x14ac:dyDescent="0.25">
      <c r="A271" t="str">
        <f>IF(TRIM(INDEX(games!$A:$A,ROW()))="","",TRIM(INDEX(games!$A:$A,ROW())))</f>
        <v>Dungeon Rushers</v>
      </c>
      <c r="B271">
        <f>IF(OR($A271="",INDEX(games!$B:$B,ROW())=""),"",INDEX(games!$B:$B,ROW()))</f>
        <v>2016</v>
      </c>
      <c r="C271" t="str">
        <f>IF(OR($A271="",INDEX(games!$C:$C,ROW())=""),"",INDEX(games!$C:$C,ROW()))</f>
        <v>Strategy</v>
      </c>
      <c r="D271">
        <f t="shared" si="240"/>
        <v>1</v>
      </c>
      <c r="E271">
        <f t="shared" si="241"/>
        <v>2</v>
      </c>
      <c r="F271">
        <f t="shared" si="242"/>
        <v>33</v>
      </c>
      <c r="G271" t="e">
        <f t="shared" si="243"/>
        <v>#N/A</v>
      </c>
      <c r="H271" t="e">
        <f t="shared" si="244"/>
        <v>#N/A</v>
      </c>
      <c r="I271">
        <f t="shared" si="245"/>
        <v>2016</v>
      </c>
      <c r="J271">
        <f t="shared" si="246"/>
        <v>2.7589999999999999</v>
      </c>
      <c r="K271" t="e">
        <f t="shared" si="247"/>
        <v>#N/A</v>
      </c>
      <c r="L271" t="e">
        <f t="shared" si="248"/>
        <v>#N/A</v>
      </c>
      <c r="M271" t="e">
        <f t="shared" si="249"/>
        <v>#N/A</v>
      </c>
      <c r="N271" t="e">
        <f t="shared" si="250"/>
        <v>#N/A</v>
      </c>
      <c r="O271">
        <f t="shared" si="251"/>
        <v>1.0002709999999999</v>
      </c>
      <c r="P271" t="str">
        <f>IF(OR($A271="",INDEX(games!$H:$H,ROW())=""),"",INDEX(games!$H:$H,ROW()))</f>
        <v>Yes</v>
      </c>
      <c r="Q271">
        <f t="shared" si="252"/>
        <v>1.0002709999999999</v>
      </c>
      <c r="T271">
        <f t="shared" si="253"/>
        <v>2020</v>
      </c>
      <c r="U271">
        <f t="shared" si="254"/>
        <v>2023</v>
      </c>
      <c r="V271">
        <f t="shared" si="255"/>
        <v>3</v>
      </c>
      <c r="W271" t="str">
        <f>IF(TRIM(INDEX(connections!$A:$A,ROW()))="","",TRIM(INDEX(connections!$A:$A,ROW())))</f>
        <v>Risk of Rain 2</v>
      </c>
      <c r="X271" t="str">
        <f>IF($W271="","",TRIM(INDEX(connections!$B:$B,ROW())))</f>
        <v>Crab Champions</v>
      </c>
      <c r="Y271">
        <f t="shared" si="256"/>
        <v>688</v>
      </c>
      <c r="Z271">
        <f t="shared" si="257"/>
        <v>158</v>
      </c>
      <c r="AA271" t="str">
        <f t="shared" si="258"/>
        <v>Yes</v>
      </c>
      <c r="AB271" t="str">
        <f t="shared" si="259"/>
        <v>Yes</v>
      </c>
      <c r="AC271">
        <f t="shared" si="260"/>
        <v>1</v>
      </c>
      <c r="AD271">
        <f t="shared" si="261"/>
        <v>0</v>
      </c>
      <c r="AE271" t="str">
        <f t="shared" si="262"/>
        <v/>
      </c>
      <c r="AG271">
        <f t="shared" si="263"/>
        <v>1</v>
      </c>
      <c r="AH271" t="str">
        <f t="shared" si="264"/>
        <v>Yes</v>
      </c>
      <c r="AI271">
        <f t="shared" si="265"/>
        <v>1</v>
      </c>
      <c r="AJ271">
        <f t="shared" si="266"/>
        <v>1.0002709999999999</v>
      </c>
      <c r="AK271" t="str">
        <f t="shared" si="267"/>
        <v/>
      </c>
      <c r="AL271" t="str">
        <f>IF($A271="","",INDEX(games!$J:$J,ROW())&amp;"")</f>
        <v>https://store.steampowered.com/app/429620/Dungeon_Rushers/</v>
      </c>
      <c r="AM271">
        <f>IF($A271="","",SUMPRODUCT($AO271:$BD271,'Map Analysis'!$AN$2^{0,1,2,3,4,5,6,7,8,9,10,11,12,13,14,15}))</f>
        <v>0</v>
      </c>
      <c r="AN271">
        <f t="shared" si="268"/>
        <v>2.7100000000000001E-5</v>
      </c>
      <c r="AO271">
        <f t="shared" si="269"/>
        <v>0</v>
      </c>
      <c r="AP271">
        <f t="shared" si="270"/>
        <v>0</v>
      </c>
      <c r="AQ271">
        <f t="shared" si="271"/>
        <v>0</v>
      </c>
      <c r="AR271">
        <f t="shared" si="272"/>
        <v>0</v>
      </c>
      <c r="AS271">
        <f t="shared" si="273"/>
        <v>0</v>
      </c>
      <c r="AT271">
        <f t="shared" si="274"/>
        <v>0</v>
      </c>
      <c r="AU271">
        <f t="shared" si="275"/>
        <v>0</v>
      </c>
      <c r="AV271">
        <f t="shared" si="276"/>
        <v>0</v>
      </c>
      <c r="AW271">
        <f t="shared" si="277"/>
        <v>0</v>
      </c>
      <c r="AX271">
        <f t="shared" si="278"/>
        <v>0</v>
      </c>
      <c r="AY271">
        <f t="shared" si="279"/>
        <v>0</v>
      </c>
      <c r="AZ271">
        <f t="shared" si="280"/>
        <v>0</v>
      </c>
      <c r="BA271">
        <f t="shared" si="281"/>
        <v>0</v>
      </c>
      <c r="BB271">
        <f t="shared" si="282"/>
        <v>0</v>
      </c>
      <c r="BC271">
        <f t="shared" si="283"/>
        <v>0</v>
      </c>
      <c r="BD271">
        <f t="shared" si="284"/>
        <v>0</v>
      </c>
      <c r="BF271">
        <f t="shared" si="285"/>
        <v>2</v>
      </c>
      <c r="BG271">
        <f t="shared" si="286"/>
        <v>0</v>
      </c>
      <c r="BH271">
        <f t="shared" si="287"/>
        <v>0</v>
      </c>
      <c r="BI271">
        <f t="shared" si="288"/>
        <v>0</v>
      </c>
      <c r="BJ271">
        <f t="shared" si="289"/>
        <v>0</v>
      </c>
      <c r="BK271">
        <f t="shared" si="290"/>
        <v>0</v>
      </c>
      <c r="BL271">
        <f t="shared" si="291"/>
        <v>0</v>
      </c>
      <c r="BM271">
        <f t="shared" si="292"/>
        <v>0</v>
      </c>
      <c r="BN271">
        <f t="shared" si="293"/>
        <v>0</v>
      </c>
      <c r="BO271">
        <f t="shared" si="294"/>
        <v>0</v>
      </c>
      <c r="BP271">
        <f t="shared" si="295"/>
        <v>0</v>
      </c>
      <c r="BQ271">
        <f t="shared" si="296"/>
        <v>0</v>
      </c>
      <c r="BR271">
        <f t="shared" si="297"/>
        <v>0</v>
      </c>
      <c r="BS271">
        <f t="shared" si="298"/>
        <v>0</v>
      </c>
      <c r="BT271">
        <f t="shared" si="299"/>
        <v>0</v>
      </c>
    </row>
    <row r="272" spans="1:72" x14ac:dyDescent="0.25">
      <c r="A272" t="str">
        <f>IF(TRIM(INDEX(games!$A:$A,ROW()))="","",TRIM(INDEX(games!$A:$A,ROW())))</f>
        <v>Dungeon Souls</v>
      </c>
      <c r="B272">
        <f>IF(OR($A272="",INDEX(games!$B:$B,ROW())=""),"",INDEX(games!$B:$B,ROW()))</f>
        <v>2016</v>
      </c>
      <c r="C272" t="str">
        <f>IF(OR($A272="",INDEX(games!$C:$C,ROW())=""),"",INDEX(games!$C:$C,ROW()))</f>
        <v>Action</v>
      </c>
      <c r="D272">
        <f t="shared" si="240"/>
        <v>4</v>
      </c>
      <c r="E272">
        <f t="shared" si="241"/>
        <v>1</v>
      </c>
      <c r="F272">
        <f t="shared" si="242"/>
        <v>0</v>
      </c>
      <c r="G272">
        <f t="shared" si="243"/>
        <v>2016</v>
      </c>
      <c r="H272">
        <f t="shared" si="244"/>
        <v>1</v>
      </c>
      <c r="I272" t="e">
        <f t="shared" si="245"/>
        <v>#N/A</v>
      </c>
      <c r="J272" t="e">
        <f t="shared" si="246"/>
        <v>#N/A</v>
      </c>
      <c r="K272" t="e">
        <f t="shared" si="247"/>
        <v>#N/A</v>
      </c>
      <c r="L272" t="e">
        <f t="shared" si="248"/>
        <v>#N/A</v>
      </c>
      <c r="M272" t="e">
        <f t="shared" si="249"/>
        <v>#N/A</v>
      </c>
      <c r="N272" t="e">
        <f t="shared" si="250"/>
        <v>#N/A</v>
      </c>
      <c r="O272">
        <f t="shared" si="251"/>
        <v>4.0002719999999998</v>
      </c>
      <c r="P272" t="str">
        <f>IF(OR($A272="",INDEX(games!$H:$H,ROW())=""),"",INDEX(games!$H:$H,ROW()))</f>
        <v/>
      </c>
      <c r="Q272" t="str">
        <f t="shared" si="252"/>
        <v/>
      </c>
      <c r="T272">
        <f t="shared" si="253"/>
        <v>2017</v>
      </c>
      <c r="U272">
        <f t="shared" si="254"/>
        <v>2023</v>
      </c>
      <c r="V272">
        <f t="shared" si="255"/>
        <v>6</v>
      </c>
      <c r="W272" t="str">
        <f>IF(TRIM(INDEX(connections!$A:$A,ROW()))="","",TRIM(INDEX(connections!$A:$A,ROW())))</f>
        <v>Slay the Spire</v>
      </c>
      <c r="X272" t="str">
        <f>IF($W272="","",TRIM(INDEX(connections!$B:$B,ROW())))</f>
        <v>Crab Champions</v>
      </c>
      <c r="Y272">
        <f t="shared" si="256"/>
        <v>772</v>
      </c>
      <c r="Z272">
        <f t="shared" si="257"/>
        <v>158</v>
      </c>
      <c r="AA272" t="str">
        <f t="shared" si="258"/>
        <v>Yes</v>
      </c>
      <c r="AB272" t="str">
        <f t="shared" si="259"/>
        <v>Yes</v>
      </c>
      <c r="AC272">
        <f t="shared" si="260"/>
        <v>1</v>
      </c>
      <c r="AD272">
        <f t="shared" si="261"/>
        <v>1</v>
      </c>
      <c r="AE272" t="str">
        <f t="shared" si="262"/>
        <v/>
      </c>
      <c r="AG272">
        <f t="shared" si="263"/>
        <v>2</v>
      </c>
      <c r="AH272" t="str">
        <f t="shared" si="264"/>
        <v/>
      </c>
      <c r="AI272" t="str">
        <f t="shared" si="265"/>
        <v/>
      </c>
      <c r="AJ272" t="str">
        <f t="shared" si="266"/>
        <v/>
      </c>
      <c r="AK272">
        <f t="shared" si="267"/>
        <v>2.0002719999999998</v>
      </c>
      <c r="AL272" t="str">
        <f>IF($A272="","",INDEX(games!$J:$J,ROW())&amp;"")</f>
        <v>https://store.steampowered.com/app/383230/Dungeon_Souls/</v>
      </c>
      <c r="AM272">
        <f>IF($A272="","",SUMPRODUCT($AO272:$BD272,'Map Analysis'!$AN$2^{0,1,2,3,4,5,6,7,8,9,10,11,12,13,14,15}))</f>
        <v>0</v>
      </c>
      <c r="AN272">
        <f t="shared" si="268"/>
        <v>2.72E-5</v>
      </c>
      <c r="AO272">
        <f t="shared" si="269"/>
        <v>0</v>
      </c>
      <c r="AP272">
        <f t="shared" si="270"/>
        <v>0</v>
      </c>
      <c r="AQ272">
        <f t="shared" si="271"/>
        <v>0</v>
      </c>
      <c r="AR272">
        <f t="shared" si="272"/>
        <v>0</v>
      </c>
      <c r="AS272">
        <f t="shared" si="273"/>
        <v>0</v>
      </c>
      <c r="AT272">
        <f t="shared" si="274"/>
        <v>0</v>
      </c>
      <c r="AU272">
        <f t="shared" si="275"/>
        <v>0</v>
      </c>
      <c r="AV272">
        <f t="shared" si="276"/>
        <v>0</v>
      </c>
      <c r="AW272">
        <f t="shared" si="277"/>
        <v>0</v>
      </c>
      <c r="AX272">
        <f t="shared" si="278"/>
        <v>0</v>
      </c>
      <c r="AY272">
        <f t="shared" si="279"/>
        <v>0</v>
      </c>
      <c r="AZ272">
        <f t="shared" si="280"/>
        <v>0</v>
      </c>
      <c r="BA272">
        <f t="shared" si="281"/>
        <v>0</v>
      </c>
      <c r="BB272">
        <f t="shared" si="282"/>
        <v>0</v>
      </c>
      <c r="BC272">
        <f t="shared" si="283"/>
        <v>0</v>
      </c>
      <c r="BD272">
        <f t="shared" si="284"/>
        <v>0</v>
      </c>
      <c r="BF272">
        <f t="shared" si="285"/>
        <v>2</v>
      </c>
      <c r="BG272">
        <f t="shared" si="286"/>
        <v>0</v>
      </c>
      <c r="BH272">
        <f t="shared" si="287"/>
        <v>0</v>
      </c>
      <c r="BI272">
        <f t="shared" si="288"/>
        <v>0</v>
      </c>
      <c r="BJ272">
        <f t="shared" si="289"/>
        <v>0</v>
      </c>
      <c r="BK272">
        <f t="shared" si="290"/>
        <v>0</v>
      </c>
      <c r="BL272">
        <f t="shared" si="291"/>
        <v>0</v>
      </c>
      <c r="BM272">
        <f t="shared" si="292"/>
        <v>0</v>
      </c>
      <c r="BN272">
        <f t="shared" si="293"/>
        <v>0</v>
      </c>
      <c r="BO272">
        <f t="shared" si="294"/>
        <v>0</v>
      </c>
      <c r="BP272">
        <f t="shared" si="295"/>
        <v>0</v>
      </c>
      <c r="BQ272">
        <f t="shared" si="296"/>
        <v>0</v>
      </c>
      <c r="BR272">
        <f t="shared" si="297"/>
        <v>0</v>
      </c>
      <c r="BS272">
        <f t="shared" si="298"/>
        <v>0</v>
      </c>
      <c r="BT272">
        <f t="shared" si="299"/>
        <v>0</v>
      </c>
    </row>
    <row r="273" spans="1:72" x14ac:dyDescent="0.25">
      <c r="A273" t="str">
        <f>IF(TRIM(INDEX(games!$A:$A,ROW()))="","",TRIM(INDEX(games!$A:$A,ROW())))</f>
        <v>Dungeonmans</v>
      </c>
      <c r="B273">
        <f>IF(OR($A273="",INDEX(games!$B:$B,ROW())=""),"",INDEX(games!$B:$B,ROW()))</f>
        <v>2010</v>
      </c>
      <c r="C273" t="str">
        <f>IF(OR($A273="",INDEX(games!$C:$C,ROW())=""),"",INDEX(games!$C:$C,ROW()))</f>
        <v>Traditional</v>
      </c>
      <c r="D273">
        <f t="shared" si="240"/>
        <v>10</v>
      </c>
      <c r="E273">
        <f t="shared" si="241"/>
        <v>4</v>
      </c>
      <c r="F273">
        <f t="shared" si="242"/>
        <v>1</v>
      </c>
      <c r="G273" t="e">
        <f t="shared" si="243"/>
        <v>#N/A</v>
      </c>
      <c r="H273" t="e">
        <f t="shared" si="244"/>
        <v>#N/A</v>
      </c>
      <c r="I273" t="e">
        <f t="shared" si="245"/>
        <v>#N/A</v>
      </c>
      <c r="J273" t="e">
        <f t="shared" si="246"/>
        <v>#N/A</v>
      </c>
      <c r="K273" t="e">
        <f t="shared" si="247"/>
        <v>#N/A</v>
      </c>
      <c r="L273" t="e">
        <f t="shared" si="248"/>
        <v>#N/A</v>
      </c>
      <c r="M273">
        <f t="shared" si="249"/>
        <v>2010</v>
      </c>
      <c r="N273">
        <f t="shared" si="250"/>
        <v>4.0229999999999997</v>
      </c>
      <c r="O273">
        <f t="shared" si="251"/>
        <v>10.000273</v>
      </c>
      <c r="P273" t="str">
        <f>IF(OR($A273="",INDEX(games!$H:$H,ROW())=""),"",INDEX(games!$H:$H,ROW()))</f>
        <v>Yes</v>
      </c>
      <c r="Q273">
        <f t="shared" si="252"/>
        <v>10.000273</v>
      </c>
      <c r="T273">
        <f t="shared" si="253"/>
        <v>2008</v>
      </c>
      <c r="U273">
        <f t="shared" si="254"/>
        <v>2023</v>
      </c>
      <c r="V273">
        <f t="shared" si="255"/>
        <v>15</v>
      </c>
      <c r="W273" t="str">
        <f>IF(TRIM(INDEX(connections!$A:$A,ROW()))="","",TRIM(INDEX(connections!$A:$A,ROW())))</f>
        <v>Spelunky Classic</v>
      </c>
      <c r="X273" t="str">
        <f>IF($W273="","",TRIM(INDEX(connections!$B:$B,ROW())))</f>
        <v>Crab Champions</v>
      </c>
      <c r="Y273">
        <f t="shared" si="256"/>
        <v>801</v>
      </c>
      <c r="Z273">
        <f t="shared" si="257"/>
        <v>158</v>
      </c>
      <c r="AA273" t="str">
        <f t="shared" si="258"/>
        <v>Yes</v>
      </c>
      <c r="AB273" t="str">
        <f t="shared" si="259"/>
        <v>Yes</v>
      </c>
      <c r="AC273">
        <f t="shared" si="260"/>
        <v>1</v>
      </c>
      <c r="AD273">
        <f t="shared" si="261"/>
        <v>0</v>
      </c>
      <c r="AE273" t="str">
        <f t="shared" si="262"/>
        <v/>
      </c>
      <c r="AG273">
        <f t="shared" si="263"/>
        <v>8</v>
      </c>
      <c r="AH273" t="str">
        <f t="shared" si="264"/>
        <v>Yes</v>
      </c>
      <c r="AI273">
        <f t="shared" si="265"/>
        <v>8</v>
      </c>
      <c r="AJ273">
        <f t="shared" si="266"/>
        <v>8.000273</v>
      </c>
      <c r="AK273" t="str">
        <f t="shared" si="267"/>
        <v/>
      </c>
      <c r="AL273" t="str">
        <f>IF($A273="","",INDEX(games!$J:$J,ROW())&amp;"")</f>
        <v>https://store.steampowered.com/app/288120/Dungeonmans/</v>
      </c>
      <c r="AM273">
        <f>IF($A273="","",SUMPRODUCT($AO273:$BD273,'Map Analysis'!$AN$2^{0,1,2,3,4,5,6,7,8,9,10,11,12,13,14,15}))</f>
        <v>1.5</v>
      </c>
      <c r="AN273">
        <f t="shared" si="268"/>
        <v>1.5000273</v>
      </c>
      <c r="AO273">
        <f t="shared" si="269"/>
        <v>1</v>
      </c>
      <c r="AP273">
        <f t="shared" si="270"/>
        <v>1</v>
      </c>
      <c r="AQ273">
        <f t="shared" si="271"/>
        <v>0</v>
      </c>
      <c r="AR273">
        <f t="shared" si="272"/>
        <v>0</v>
      </c>
      <c r="AS273">
        <f t="shared" si="273"/>
        <v>0</v>
      </c>
      <c r="AT273">
        <f t="shared" si="274"/>
        <v>0</v>
      </c>
      <c r="AU273">
        <f t="shared" si="275"/>
        <v>0</v>
      </c>
      <c r="AV273">
        <f t="shared" si="276"/>
        <v>0</v>
      </c>
      <c r="AW273">
        <f t="shared" si="277"/>
        <v>0</v>
      </c>
      <c r="AX273">
        <f t="shared" si="278"/>
        <v>0</v>
      </c>
      <c r="AY273">
        <f t="shared" si="279"/>
        <v>0</v>
      </c>
      <c r="AZ273">
        <f t="shared" si="280"/>
        <v>0</v>
      </c>
      <c r="BA273">
        <f t="shared" si="281"/>
        <v>0</v>
      </c>
      <c r="BB273">
        <f t="shared" si="282"/>
        <v>0</v>
      </c>
      <c r="BC273">
        <f t="shared" si="283"/>
        <v>0</v>
      </c>
      <c r="BD273">
        <f t="shared" si="284"/>
        <v>0</v>
      </c>
      <c r="BF273">
        <f t="shared" si="285"/>
        <v>2</v>
      </c>
      <c r="BG273">
        <f t="shared" si="286"/>
        <v>0</v>
      </c>
      <c r="BH273">
        <f t="shared" si="287"/>
        <v>0</v>
      </c>
      <c r="BI273">
        <f t="shared" si="288"/>
        <v>0</v>
      </c>
      <c r="BJ273">
        <f t="shared" si="289"/>
        <v>0</v>
      </c>
      <c r="BK273">
        <f t="shared" si="290"/>
        <v>0</v>
      </c>
      <c r="BL273">
        <f t="shared" si="291"/>
        <v>0</v>
      </c>
      <c r="BM273">
        <f t="shared" si="292"/>
        <v>0</v>
      </c>
      <c r="BN273">
        <f t="shared" si="293"/>
        <v>0</v>
      </c>
      <c r="BO273">
        <f t="shared" si="294"/>
        <v>0</v>
      </c>
      <c r="BP273">
        <f t="shared" si="295"/>
        <v>0</v>
      </c>
      <c r="BQ273">
        <f t="shared" si="296"/>
        <v>0</v>
      </c>
      <c r="BR273">
        <f t="shared" si="297"/>
        <v>0</v>
      </c>
      <c r="BS273">
        <f t="shared" si="298"/>
        <v>0</v>
      </c>
      <c r="BT273">
        <f t="shared" si="299"/>
        <v>0</v>
      </c>
    </row>
    <row r="274" spans="1:72" x14ac:dyDescent="0.25">
      <c r="A274" t="str">
        <f>IF(TRIM(INDEX(games!$A:$A,ROW()))="","",TRIM(INDEX(games!$A:$A,ROW())))</f>
        <v>Dungeons &amp; Degenerate Gamblers</v>
      </c>
      <c r="B274">
        <f>IF(OR($A274="",INDEX(games!$B:$B,ROW())=""),"",INDEX(games!$B:$B,ROW()))</f>
        <v>2024</v>
      </c>
      <c r="C274" t="str">
        <f>IF(OR($A274="",INDEX(games!$C:$C,ROW())=""),"",INDEX(games!$C:$C,ROW()))</f>
        <v>Deckbuilder</v>
      </c>
      <c r="D274">
        <f t="shared" si="240"/>
        <v>1</v>
      </c>
      <c r="E274">
        <f t="shared" si="241"/>
        <v>3</v>
      </c>
      <c r="F274">
        <f t="shared" si="242"/>
        <v>2</v>
      </c>
      <c r="G274" t="e">
        <f t="shared" si="243"/>
        <v>#N/A</v>
      </c>
      <c r="H274" t="e">
        <f t="shared" si="244"/>
        <v>#N/A</v>
      </c>
      <c r="I274" t="e">
        <f t="shared" si="245"/>
        <v>#N/A</v>
      </c>
      <c r="J274" t="e">
        <f t="shared" si="246"/>
        <v>#N/A</v>
      </c>
      <c r="K274">
        <f t="shared" si="247"/>
        <v>2024</v>
      </c>
      <c r="L274">
        <f t="shared" si="248"/>
        <v>3.0459999999999998</v>
      </c>
      <c r="M274" t="e">
        <f t="shared" si="249"/>
        <v>#N/A</v>
      </c>
      <c r="N274" t="e">
        <f t="shared" si="250"/>
        <v>#N/A</v>
      </c>
      <c r="O274">
        <f t="shared" si="251"/>
        <v>1.0002740000000001</v>
      </c>
      <c r="P274" t="str">
        <f>IF(OR($A274="",INDEX(games!$H:$H,ROW())=""),"",INDEX(games!$H:$H,ROW()))</f>
        <v>Yes</v>
      </c>
      <c r="Q274">
        <f t="shared" si="252"/>
        <v>1.0002740000000001</v>
      </c>
      <c r="T274">
        <f t="shared" si="253"/>
        <v>2011</v>
      </c>
      <c r="U274">
        <f t="shared" si="254"/>
        <v>2023</v>
      </c>
      <c r="V274">
        <f t="shared" si="255"/>
        <v>12</v>
      </c>
      <c r="W274" t="str">
        <f>IF(TRIM(INDEX(connections!$A:$A,ROW()))="","",TRIM(INDEX(connections!$A:$A,ROW())))</f>
        <v>The Binding of Isaac</v>
      </c>
      <c r="X274" t="str">
        <f>IF($W274="","",TRIM(INDEX(connections!$B:$B,ROW())))</f>
        <v>Crab Champions</v>
      </c>
      <c r="Y274">
        <f t="shared" si="256"/>
        <v>865</v>
      </c>
      <c r="Z274">
        <f t="shared" si="257"/>
        <v>158</v>
      </c>
      <c r="AA274" t="str">
        <f t="shared" si="258"/>
        <v>Yes</v>
      </c>
      <c r="AB274" t="str">
        <f t="shared" si="259"/>
        <v>Yes</v>
      </c>
      <c r="AC274">
        <f t="shared" si="260"/>
        <v>1</v>
      </c>
      <c r="AD274">
        <f t="shared" si="261"/>
        <v>0</v>
      </c>
      <c r="AE274" t="str">
        <f t="shared" si="262"/>
        <v/>
      </c>
      <c r="AG274">
        <f t="shared" si="263"/>
        <v>1</v>
      </c>
      <c r="AH274" t="str">
        <f t="shared" si="264"/>
        <v>Yes</v>
      </c>
      <c r="AI274">
        <f t="shared" si="265"/>
        <v>1</v>
      </c>
      <c r="AJ274">
        <f t="shared" si="266"/>
        <v>1.0002740000000001</v>
      </c>
      <c r="AK274" t="str">
        <f t="shared" si="267"/>
        <v/>
      </c>
      <c r="AL274" t="str">
        <f>IF($A274="","",INDEX(games!$J:$J,ROW())&amp;"")</f>
        <v>https://store.steampowered.com/app/2400510/Dungeons__Degenerate_Gamblers/</v>
      </c>
      <c r="AM274">
        <f>IF($A274="","",SUMPRODUCT($AO274:$BD274,'Map Analysis'!$AN$2^{0,1,2,3,4,5,6,7,8,9,10,11,12,13,14,15}))</f>
        <v>0</v>
      </c>
      <c r="AN274">
        <f t="shared" si="268"/>
        <v>2.7399999999999999E-5</v>
      </c>
      <c r="AO274">
        <f t="shared" si="269"/>
        <v>0</v>
      </c>
      <c r="AP274">
        <f t="shared" si="270"/>
        <v>0</v>
      </c>
      <c r="AQ274">
        <f t="shared" si="271"/>
        <v>0</v>
      </c>
      <c r="AR274">
        <f t="shared" si="272"/>
        <v>0</v>
      </c>
      <c r="AS274">
        <f t="shared" si="273"/>
        <v>0</v>
      </c>
      <c r="AT274">
        <f t="shared" si="274"/>
        <v>0</v>
      </c>
      <c r="AU274">
        <f t="shared" si="275"/>
        <v>0</v>
      </c>
      <c r="AV274">
        <f t="shared" si="276"/>
        <v>0</v>
      </c>
      <c r="AW274">
        <f t="shared" si="277"/>
        <v>0</v>
      </c>
      <c r="AX274">
        <f t="shared" si="278"/>
        <v>0</v>
      </c>
      <c r="AY274">
        <f t="shared" si="279"/>
        <v>0</v>
      </c>
      <c r="AZ274">
        <f t="shared" si="280"/>
        <v>0</v>
      </c>
      <c r="BA274">
        <f t="shared" si="281"/>
        <v>0</v>
      </c>
      <c r="BB274">
        <f t="shared" si="282"/>
        <v>0</v>
      </c>
      <c r="BC274">
        <f t="shared" si="283"/>
        <v>0</v>
      </c>
      <c r="BD274">
        <f t="shared" si="284"/>
        <v>0</v>
      </c>
      <c r="BF274">
        <f t="shared" si="285"/>
        <v>2</v>
      </c>
      <c r="BG274">
        <f t="shared" si="286"/>
        <v>0</v>
      </c>
      <c r="BH274">
        <f t="shared" si="287"/>
        <v>0</v>
      </c>
      <c r="BI274">
        <f t="shared" si="288"/>
        <v>0</v>
      </c>
      <c r="BJ274">
        <f t="shared" si="289"/>
        <v>0</v>
      </c>
      <c r="BK274">
        <f t="shared" si="290"/>
        <v>0</v>
      </c>
      <c r="BL274">
        <f t="shared" si="291"/>
        <v>0</v>
      </c>
      <c r="BM274">
        <f t="shared" si="292"/>
        <v>0</v>
      </c>
      <c r="BN274">
        <f t="shared" si="293"/>
        <v>0</v>
      </c>
      <c r="BO274">
        <f t="shared" si="294"/>
        <v>0</v>
      </c>
      <c r="BP274">
        <f t="shared" si="295"/>
        <v>0</v>
      </c>
      <c r="BQ274">
        <f t="shared" si="296"/>
        <v>0</v>
      </c>
      <c r="BR274">
        <f t="shared" si="297"/>
        <v>0</v>
      </c>
      <c r="BS274">
        <f t="shared" si="298"/>
        <v>0</v>
      </c>
      <c r="BT274">
        <f t="shared" si="299"/>
        <v>0</v>
      </c>
    </row>
    <row r="275" spans="1:72" x14ac:dyDescent="0.25">
      <c r="A275" t="str">
        <f>IF(TRIM(INDEX(games!$A:$A,ROW()))="","",TRIM(INDEX(games!$A:$A,ROW())))</f>
        <v>Dungeons &amp; Jewels</v>
      </c>
      <c r="B275">
        <f>IF(OR($A275="",INDEX(games!$B:$B,ROW())=""),"",INDEX(games!$B:$B,ROW()))</f>
        <v>2023</v>
      </c>
      <c r="C275" t="str">
        <f>IF(OR($A275="",INDEX(games!$C:$C,ROW())=""),"",INDEX(games!$C:$C,ROW()))</f>
        <v>Strategy</v>
      </c>
      <c r="D275">
        <f t="shared" si="240"/>
        <v>2</v>
      </c>
      <c r="E275">
        <f t="shared" si="241"/>
        <v>2</v>
      </c>
      <c r="F275">
        <f t="shared" si="242"/>
        <v>3</v>
      </c>
      <c r="G275" t="e">
        <f t="shared" si="243"/>
        <v>#N/A</v>
      </c>
      <c r="H275" t="e">
        <f t="shared" si="244"/>
        <v>#N/A</v>
      </c>
      <c r="I275">
        <f t="shared" si="245"/>
        <v>2023</v>
      </c>
      <c r="J275">
        <f t="shared" si="246"/>
        <v>2.069</v>
      </c>
      <c r="K275" t="e">
        <f t="shared" si="247"/>
        <v>#N/A</v>
      </c>
      <c r="L275" t="e">
        <f t="shared" si="248"/>
        <v>#N/A</v>
      </c>
      <c r="M275" t="e">
        <f t="shared" si="249"/>
        <v>#N/A</v>
      </c>
      <c r="N275" t="e">
        <f t="shared" si="250"/>
        <v>#N/A</v>
      </c>
      <c r="O275">
        <f t="shared" si="251"/>
        <v>2.0002749999999998</v>
      </c>
      <c r="P275" t="str">
        <f>IF(OR($A275="",INDEX(games!$H:$H,ROW())=""),"",INDEX(games!$H:$H,ROW()))</f>
        <v/>
      </c>
      <c r="Q275" t="str">
        <f t="shared" si="252"/>
        <v/>
      </c>
      <c r="T275">
        <f t="shared" si="253"/>
        <v>2016</v>
      </c>
      <c r="U275">
        <f t="shared" si="254"/>
        <v>2024</v>
      </c>
      <c r="V275">
        <f t="shared" si="255"/>
        <v>8</v>
      </c>
      <c r="W275" t="str">
        <f>IF(TRIM(INDEX(connections!$A:$A,ROW()))="","",TRIM(INDEX(connections!$A:$A,ROW())))</f>
        <v>Kingdom: New Lands</v>
      </c>
      <c r="X275" t="str">
        <f>IF($W275="","",TRIM(INDEX(connections!$B:$B,ROW())))</f>
        <v>Crab God</v>
      </c>
      <c r="Y275">
        <f t="shared" si="256"/>
        <v>449</v>
      </c>
      <c r="Z275">
        <f t="shared" si="257"/>
        <v>159</v>
      </c>
      <c r="AA275" t="str">
        <f t="shared" si="258"/>
        <v>Yes</v>
      </c>
      <c r="AB275" t="str">
        <f t="shared" si="259"/>
        <v>Yes</v>
      </c>
      <c r="AC275">
        <f t="shared" si="260"/>
        <v>1</v>
      </c>
      <c r="AD275">
        <f t="shared" si="261"/>
        <v>0</v>
      </c>
      <c r="AE275" t="str">
        <f t="shared" si="262"/>
        <v/>
      </c>
      <c r="AG275">
        <f t="shared" si="263"/>
        <v>1</v>
      </c>
      <c r="AH275" t="str">
        <f t="shared" si="264"/>
        <v/>
      </c>
      <c r="AI275" t="str">
        <f t="shared" si="265"/>
        <v/>
      </c>
      <c r="AJ275" t="str">
        <f t="shared" si="266"/>
        <v/>
      </c>
      <c r="AK275">
        <f t="shared" si="267"/>
        <v>1.000275</v>
      </c>
      <c r="AL275" t="str">
        <f>IF($A275="","",INDEX(games!$J:$J,ROW())&amp;"")</f>
        <v>https://store.steampowered.com/app/2323980/Dungeons_Jewels/</v>
      </c>
      <c r="AM275">
        <f>IF($A275="","",SUMPRODUCT($AO275:$BD275,'Map Analysis'!$AN$2^{0,1,2,3,4,5,6,7,8,9,10,11,12,13,14,15}))</f>
        <v>1</v>
      </c>
      <c r="AN275">
        <f t="shared" si="268"/>
        <v>1.0000275000000001</v>
      </c>
      <c r="AO275">
        <f t="shared" si="269"/>
        <v>1</v>
      </c>
      <c r="AP275">
        <f t="shared" si="270"/>
        <v>0</v>
      </c>
      <c r="AQ275">
        <f t="shared" si="271"/>
        <v>0</v>
      </c>
      <c r="AR275">
        <f t="shared" si="272"/>
        <v>0</v>
      </c>
      <c r="AS275">
        <f t="shared" si="273"/>
        <v>0</v>
      </c>
      <c r="AT275">
        <f t="shared" si="274"/>
        <v>0</v>
      </c>
      <c r="AU275">
        <f t="shared" si="275"/>
        <v>0</v>
      </c>
      <c r="AV275">
        <f t="shared" si="276"/>
        <v>0</v>
      </c>
      <c r="AW275">
        <f t="shared" si="277"/>
        <v>0</v>
      </c>
      <c r="AX275">
        <f t="shared" si="278"/>
        <v>0</v>
      </c>
      <c r="AY275">
        <f t="shared" si="279"/>
        <v>0</v>
      </c>
      <c r="AZ275">
        <f t="shared" si="280"/>
        <v>0</v>
      </c>
      <c r="BA275">
        <f t="shared" si="281"/>
        <v>0</v>
      </c>
      <c r="BB275">
        <f t="shared" si="282"/>
        <v>0</v>
      </c>
      <c r="BC275">
        <f t="shared" si="283"/>
        <v>0</v>
      </c>
      <c r="BD275">
        <f t="shared" si="284"/>
        <v>0</v>
      </c>
      <c r="BF275">
        <f t="shared" si="285"/>
        <v>0</v>
      </c>
      <c r="BG275">
        <f t="shared" si="286"/>
        <v>0</v>
      </c>
      <c r="BH275">
        <f t="shared" si="287"/>
        <v>0</v>
      </c>
      <c r="BI275">
        <f t="shared" si="288"/>
        <v>0</v>
      </c>
      <c r="BJ275">
        <f t="shared" si="289"/>
        <v>0</v>
      </c>
      <c r="BK275">
        <f t="shared" si="290"/>
        <v>0</v>
      </c>
      <c r="BL275">
        <f t="shared" si="291"/>
        <v>0</v>
      </c>
      <c r="BM275">
        <f t="shared" si="292"/>
        <v>0</v>
      </c>
      <c r="BN275">
        <f t="shared" si="293"/>
        <v>0</v>
      </c>
      <c r="BO275">
        <f t="shared" si="294"/>
        <v>0</v>
      </c>
      <c r="BP275">
        <f t="shared" si="295"/>
        <v>0</v>
      </c>
      <c r="BQ275">
        <f t="shared" si="296"/>
        <v>0</v>
      </c>
      <c r="BR275">
        <f t="shared" si="297"/>
        <v>0</v>
      </c>
      <c r="BS275">
        <f t="shared" si="298"/>
        <v>0</v>
      </c>
      <c r="BT275">
        <f t="shared" si="299"/>
        <v>0</v>
      </c>
    </row>
    <row r="276" spans="1:72" x14ac:dyDescent="0.25">
      <c r="A276" t="str">
        <f>IF(TRIM(INDEX(games!$A:$A,ROW()))="","",TRIM(INDEX(games!$A:$A,ROW())))</f>
        <v>Dungeons of Blood and Dream</v>
      </c>
      <c r="B276">
        <f>IF(OR($A276="",INDEX(games!$B:$B,ROW())=""),"",INDEX(games!$B:$B,ROW()))</f>
        <v>2024</v>
      </c>
      <c r="C276" t="str">
        <f>IF(OR($A276="",INDEX(games!$C:$C,ROW())=""),"",INDEX(games!$C:$C,ROW()))</f>
        <v>Action</v>
      </c>
      <c r="D276">
        <f t="shared" si="240"/>
        <v>1</v>
      </c>
      <c r="E276">
        <f t="shared" si="241"/>
        <v>1</v>
      </c>
      <c r="F276">
        <f t="shared" si="242"/>
        <v>4</v>
      </c>
      <c r="G276">
        <f t="shared" si="243"/>
        <v>2024</v>
      </c>
      <c r="H276">
        <f t="shared" si="244"/>
        <v>1.0920000000000001</v>
      </c>
      <c r="I276" t="e">
        <f t="shared" si="245"/>
        <v>#N/A</v>
      </c>
      <c r="J276" t="e">
        <f t="shared" si="246"/>
        <v>#N/A</v>
      </c>
      <c r="K276" t="e">
        <f t="shared" si="247"/>
        <v>#N/A</v>
      </c>
      <c r="L276" t="e">
        <f t="shared" si="248"/>
        <v>#N/A</v>
      </c>
      <c r="M276" t="e">
        <f t="shared" si="249"/>
        <v>#N/A</v>
      </c>
      <c r="N276" t="e">
        <f t="shared" si="250"/>
        <v>#N/A</v>
      </c>
      <c r="O276">
        <f t="shared" si="251"/>
        <v>1.0002759999999999</v>
      </c>
      <c r="P276" t="str">
        <f>IF(OR($A276="",INDEX(games!$H:$H,ROW())=""),"",INDEX(games!$H:$H,ROW()))</f>
        <v>Yes</v>
      </c>
      <c r="Q276">
        <f t="shared" si="252"/>
        <v>1.0002759999999999</v>
      </c>
      <c r="T276">
        <f t="shared" si="253"/>
        <v>1994</v>
      </c>
      <c r="U276">
        <f t="shared" si="254"/>
        <v>2025</v>
      </c>
      <c r="V276">
        <f t="shared" si="255"/>
        <v>31</v>
      </c>
      <c r="W276" t="str">
        <f>IF(TRIM(INDEX(connections!$A:$A,ROW()))="","",TRIM(INDEX(connections!$A:$A,ROW())))</f>
        <v>Ancient Domains of Mystery</v>
      </c>
      <c r="X276" t="str">
        <f>IF($W276="","",TRIM(INDEX(connections!$B:$B,ROW())))</f>
        <v>Crablike</v>
      </c>
      <c r="Y276">
        <f t="shared" si="256"/>
        <v>25</v>
      </c>
      <c r="Z276">
        <f t="shared" si="257"/>
        <v>160</v>
      </c>
      <c r="AA276" t="str">
        <f t="shared" si="258"/>
        <v>Yes</v>
      </c>
      <c r="AB276" t="str">
        <f t="shared" si="259"/>
        <v>Yes</v>
      </c>
      <c r="AC276">
        <f t="shared" si="260"/>
        <v>1</v>
      </c>
      <c r="AD276">
        <f t="shared" si="261"/>
        <v>0</v>
      </c>
      <c r="AE276" t="str">
        <f t="shared" si="262"/>
        <v/>
      </c>
      <c r="AG276">
        <f t="shared" si="263"/>
        <v>1</v>
      </c>
      <c r="AH276" t="str">
        <f t="shared" si="264"/>
        <v>Yes</v>
      </c>
      <c r="AI276">
        <f t="shared" si="265"/>
        <v>1</v>
      </c>
      <c r="AJ276">
        <f t="shared" si="266"/>
        <v>1.0002759999999999</v>
      </c>
      <c r="AK276" t="str">
        <f t="shared" si="267"/>
        <v/>
      </c>
      <c r="AL276" t="str">
        <f>IF($A276="","",INDEX(games!$J:$J,ROW())&amp;"")</f>
        <v>https://store.steampowered.com/app/2488590/Dungeons_of_Blood_and_Dream/</v>
      </c>
      <c r="AM276">
        <f>IF($A276="","",SUMPRODUCT($AO276:$BD276,'Map Analysis'!$AN$2^{0,1,2,3,4,5,6,7,8,9,10,11,12,13,14,15}))</f>
        <v>0</v>
      </c>
      <c r="AN276">
        <f t="shared" si="268"/>
        <v>2.76E-5</v>
      </c>
      <c r="AO276">
        <f t="shared" si="269"/>
        <v>0</v>
      </c>
      <c r="AP276">
        <f t="shared" si="270"/>
        <v>0</v>
      </c>
      <c r="AQ276">
        <f t="shared" si="271"/>
        <v>0</v>
      </c>
      <c r="AR276">
        <f t="shared" si="272"/>
        <v>0</v>
      </c>
      <c r="AS276">
        <f t="shared" si="273"/>
        <v>0</v>
      </c>
      <c r="AT276">
        <f t="shared" si="274"/>
        <v>0</v>
      </c>
      <c r="AU276">
        <f t="shared" si="275"/>
        <v>0</v>
      </c>
      <c r="AV276">
        <f t="shared" si="276"/>
        <v>0</v>
      </c>
      <c r="AW276">
        <f t="shared" si="277"/>
        <v>0</v>
      </c>
      <c r="AX276">
        <f t="shared" si="278"/>
        <v>0</v>
      </c>
      <c r="AY276">
        <f t="shared" si="279"/>
        <v>0</v>
      </c>
      <c r="AZ276">
        <f t="shared" si="280"/>
        <v>0</v>
      </c>
      <c r="BA276">
        <f t="shared" si="281"/>
        <v>0</v>
      </c>
      <c r="BB276">
        <f t="shared" si="282"/>
        <v>0</v>
      </c>
      <c r="BC276">
        <f t="shared" si="283"/>
        <v>0</v>
      </c>
      <c r="BD276">
        <f t="shared" si="284"/>
        <v>0</v>
      </c>
      <c r="BF276">
        <f t="shared" si="285"/>
        <v>0</v>
      </c>
      <c r="BG276">
        <f t="shared" si="286"/>
        <v>0</v>
      </c>
      <c r="BH276">
        <f t="shared" si="287"/>
        <v>0</v>
      </c>
      <c r="BI276">
        <f t="shared" si="288"/>
        <v>0</v>
      </c>
      <c r="BJ276">
        <f t="shared" si="289"/>
        <v>0</v>
      </c>
      <c r="BK276">
        <f t="shared" si="290"/>
        <v>0</v>
      </c>
      <c r="BL276">
        <f t="shared" si="291"/>
        <v>0</v>
      </c>
      <c r="BM276">
        <f t="shared" si="292"/>
        <v>0</v>
      </c>
      <c r="BN276">
        <f t="shared" si="293"/>
        <v>0</v>
      </c>
      <c r="BO276">
        <f t="shared" si="294"/>
        <v>0</v>
      </c>
      <c r="BP276">
        <f t="shared" si="295"/>
        <v>0</v>
      </c>
      <c r="BQ276">
        <f t="shared" si="296"/>
        <v>0</v>
      </c>
      <c r="BR276">
        <f t="shared" si="297"/>
        <v>0</v>
      </c>
      <c r="BS276">
        <f t="shared" si="298"/>
        <v>0</v>
      </c>
      <c r="BT276">
        <f t="shared" si="299"/>
        <v>0</v>
      </c>
    </row>
    <row r="277" spans="1:72" x14ac:dyDescent="0.25">
      <c r="A277" t="str">
        <f>IF(TRIM(INDEX(games!$A:$A,ROW()))="","",TRIM(INDEX(games!$A:$A,ROW())))</f>
        <v>Dungeons of Dredmor</v>
      </c>
      <c r="B277">
        <f>IF(OR($A277="",INDEX(games!$B:$B,ROW())=""),"",INDEX(games!$B:$B,ROW()))</f>
        <v>2011</v>
      </c>
      <c r="C277" t="str">
        <f>IF(OR($A277="",INDEX(games!$C:$C,ROW())=""),"",INDEX(games!$C:$C,ROW()))</f>
        <v>Traditional</v>
      </c>
      <c r="D277">
        <f t="shared" si="240"/>
        <v>8</v>
      </c>
      <c r="E277">
        <f t="shared" si="241"/>
        <v>4</v>
      </c>
      <c r="F277">
        <f t="shared" si="242"/>
        <v>5</v>
      </c>
      <c r="G277" t="e">
        <f t="shared" si="243"/>
        <v>#N/A</v>
      </c>
      <c r="H277" t="e">
        <f t="shared" si="244"/>
        <v>#N/A</v>
      </c>
      <c r="I277" t="e">
        <f t="shared" si="245"/>
        <v>#N/A</v>
      </c>
      <c r="J277" t="e">
        <f t="shared" si="246"/>
        <v>#N/A</v>
      </c>
      <c r="K277" t="e">
        <f t="shared" si="247"/>
        <v>#N/A</v>
      </c>
      <c r="L277" t="e">
        <f t="shared" si="248"/>
        <v>#N/A</v>
      </c>
      <c r="M277">
        <f t="shared" si="249"/>
        <v>2011</v>
      </c>
      <c r="N277">
        <f t="shared" si="250"/>
        <v>4.1150000000000002</v>
      </c>
      <c r="O277">
        <f t="shared" si="251"/>
        <v>8.0002770000000005</v>
      </c>
      <c r="P277" t="str">
        <f>IF(OR($A277="",INDEX(games!$H:$H,ROW())=""),"",INDEX(games!$H:$H,ROW()))</f>
        <v>Yes</v>
      </c>
      <c r="Q277">
        <f t="shared" si="252"/>
        <v>8.0002770000000005</v>
      </c>
      <c r="T277">
        <f t="shared" si="253"/>
        <v>1990</v>
      </c>
      <c r="U277">
        <f t="shared" si="254"/>
        <v>2025</v>
      </c>
      <c r="V277">
        <f t="shared" si="255"/>
        <v>35</v>
      </c>
      <c r="W277" t="str">
        <f>IF(TRIM(INDEX(connections!$A:$A,ROW()))="","",TRIM(INDEX(connections!$A:$A,ROW())))</f>
        <v>Angband</v>
      </c>
      <c r="X277" t="str">
        <f>IF($W277="","",TRIM(INDEX(connections!$B:$B,ROW())))</f>
        <v>Crablike</v>
      </c>
      <c r="Y277">
        <f t="shared" si="256"/>
        <v>26</v>
      </c>
      <c r="Z277">
        <f t="shared" si="257"/>
        <v>160</v>
      </c>
      <c r="AA277" t="str">
        <f t="shared" si="258"/>
        <v>Yes</v>
      </c>
      <c r="AB277" t="str">
        <f t="shared" si="259"/>
        <v>Yes</v>
      </c>
      <c r="AC277">
        <f t="shared" si="260"/>
        <v>1</v>
      </c>
      <c r="AD277">
        <f t="shared" si="261"/>
        <v>0</v>
      </c>
      <c r="AE277" t="str">
        <f t="shared" si="262"/>
        <v/>
      </c>
      <c r="AG277">
        <f t="shared" si="263"/>
        <v>4</v>
      </c>
      <c r="AH277" t="str">
        <f t="shared" si="264"/>
        <v>Yes</v>
      </c>
      <c r="AI277">
        <f t="shared" si="265"/>
        <v>4</v>
      </c>
      <c r="AJ277">
        <f t="shared" si="266"/>
        <v>4.0002769999999996</v>
      </c>
      <c r="AK277" t="str">
        <f t="shared" si="267"/>
        <v/>
      </c>
      <c r="AL277" t="str">
        <f>IF($A277="","",INDEX(games!$J:$J,ROW())&amp;"")</f>
        <v>https://store.steampowered.com/app/98800/Dungeons_of_Dredmor/</v>
      </c>
      <c r="AM277">
        <f>IF($A277="","",SUMPRODUCT($AO277:$BD277,'Map Analysis'!$AN$2^{0,1,2,3,4,5,6,7,8,9,10,11,12,13,14,15}))</f>
        <v>4</v>
      </c>
      <c r="AN277">
        <f t="shared" si="268"/>
        <v>4.0000277000000004</v>
      </c>
      <c r="AO277">
        <f t="shared" si="269"/>
        <v>4</v>
      </c>
      <c r="AP277">
        <f t="shared" si="270"/>
        <v>0</v>
      </c>
      <c r="AQ277">
        <f t="shared" si="271"/>
        <v>0</v>
      </c>
      <c r="AR277">
        <f t="shared" si="272"/>
        <v>0</v>
      </c>
      <c r="AS277">
        <f t="shared" si="273"/>
        <v>0</v>
      </c>
      <c r="AT277">
        <f t="shared" si="274"/>
        <v>0</v>
      </c>
      <c r="AU277">
        <f t="shared" si="275"/>
        <v>0</v>
      </c>
      <c r="AV277">
        <f t="shared" si="276"/>
        <v>0</v>
      </c>
      <c r="AW277">
        <f t="shared" si="277"/>
        <v>0</v>
      </c>
      <c r="AX277">
        <f t="shared" si="278"/>
        <v>0</v>
      </c>
      <c r="AY277">
        <f t="shared" si="279"/>
        <v>0</v>
      </c>
      <c r="AZ277">
        <f t="shared" si="280"/>
        <v>0</v>
      </c>
      <c r="BA277">
        <f t="shared" si="281"/>
        <v>0</v>
      </c>
      <c r="BB277">
        <f t="shared" si="282"/>
        <v>0</v>
      </c>
      <c r="BC277">
        <f t="shared" si="283"/>
        <v>0</v>
      </c>
      <c r="BD277">
        <f t="shared" si="284"/>
        <v>0</v>
      </c>
      <c r="BF277">
        <f t="shared" si="285"/>
        <v>0</v>
      </c>
      <c r="BG277">
        <f t="shared" si="286"/>
        <v>0</v>
      </c>
      <c r="BH277">
        <f t="shared" si="287"/>
        <v>0</v>
      </c>
      <c r="BI277">
        <f t="shared" si="288"/>
        <v>0</v>
      </c>
      <c r="BJ277">
        <f t="shared" si="289"/>
        <v>0</v>
      </c>
      <c r="BK277">
        <f t="shared" si="290"/>
        <v>0</v>
      </c>
      <c r="BL277">
        <f t="shared" si="291"/>
        <v>0</v>
      </c>
      <c r="BM277">
        <f t="shared" si="292"/>
        <v>0</v>
      </c>
      <c r="BN277">
        <f t="shared" si="293"/>
        <v>0</v>
      </c>
      <c r="BO277">
        <f t="shared" si="294"/>
        <v>0</v>
      </c>
      <c r="BP277">
        <f t="shared" si="295"/>
        <v>0</v>
      </c>
      <c r="BQ277">
        <f t="shared" si="296"/>
        <v>0</v>
      </c>
      <c r="BR277">
        <f t="shared" si="297"/>
        <v>0</v>
      </c>
      <c r="BS277">
        <f t="shared" si="298"/>
        <v>0</v>
      </c>
      <c r="BT277">
        <f t="shared" si="299"/>
        <v>0</v>
      </c>
    </row>
    <row r="278" spans="1:72" x14ac:dyDescent="0.25">
      <c r="A278" t="str">
        <f>IF(TRIM(INDEX(games!$A:$A,ROW()))="","",TRIM(INDEX(games!$A:$A,ROW())))</f>
        <v>Dungreed</v>
      </c>
      <c r="B278">
        <f>IF(OR($A278="",INDEX(games!$B:$B,ROW())=""),"",INDEX(games!$B:$B,ROW()))</f>
        <v>2018</v>
      </c>
      <c r="C278" t="str">
        <f>IF(OR($A278="",INDEX(games!$C:$C,ROW())=""),"",INDEX(games!$C:$C,ROW()))</f>
        <v>Action</v>
      </c>
      <c r="D278">
        <f t="shared" si="240"/>
        <v>2</v>
      </c>
      <c r="E278">
        <f t="shared" si="241"/>
        <v>1</v>
      </c>
      <c r="F278">
        <f t="shared" si="242"/>
        <v>6</v>
      </c>
      <c r="G278">
        <f t="shared" si="243"/>
        <v>2018</v>
      </c>
      <c r="H278">
        <f t="shared" si="244"/>
        <v>1.1379999999999999</v>
      </c>
      <c r="I278" t="e">
        <f t="shared" si="245"/>
        <v>#N/A</v>
      </c>
      <c r="J278" t="e">
        <f t="shared" si="246"/>
        <v>#N/A</v>
      </c>
      <c r="K278" t="e">
        <f t="shared" si="247"/>
        <v>#N/A</v>
      </c>
      <c r="L278" t="e">
        <f t="shared" si="248"/>
        <v>#N/A</v>
      </c>
      <c r="M278" t="e">
        <f t="shared" si="249"/>
        <v>#N/A</v>
      </c>
      <c r="N278" t="e">
        <f t="shared" si="250"/>
        <v>#N/A</v>
      </c>
      <c r="O278">
        <f t="shared" si="251"/>
        <v>2.0002779999999998</v>
      </c>
      <c r="P278" t="str">
        <f>IF(OR($A278="",INDEX(games!$H:$H,ROW())=""),"",INDEX(games!$H:$H,ROW()))</f>
        <v>Yes</v>
      </c>
      <c r="Q278">
        <f t="shared" si="252"/>
        <v>2.0002779999999998</v>
      </c>
      <c r="T278">
        <f t="shared" si="253"/>
        <v>2021</v>
      </c>
      <c r="U278">
        <f t="shared" si="254"/>
        <v>2023</v>
      </c>
      <c r="V278">
        <f t="shared" si="255"/>
        <v>2</v>
      </c>
      <c r="W278" t="str">
        <f>IF(TRIM(INDEX(connections!$A:$A,ROW()))="","",TRIM(INDEX(connections!$A:$A,ROW())))</f>
        <v>Vampire Survivors</v>
      </c>
      <c r="X278" t="str">
        <f>IF($W278="","",TRIM(INDEX(connections!$B:$B,ROW())))</f>
        <v>Crafty Survivors</v>
      </c>
      <c r="Y278">
        <f t="shared" si="256"/>
        <v>941</v>
      </c>
      <c r="Z278">
        <f t="shared" si="257"/>
        <v>161</v>
      </c>
      <c r="AA278" t="str">
        <f t="shared" si="258"/>
        <v>Yes</v>
      </c>
      <c r="AB278" t="str">
        <f t="shared" si="259"/>
        <v>Yes</v>
      </c>
      <c r="AC278">
        <f t="shared" si="260"/>
        <v>1</v>
      </c>
      <c r="AD278">
        <f t="shared" si="261"/>
        <v>0</v>
      </c>
      <c r="AE278" t="str">
        <f t="shared" si="262"/>
        <v/>
      </c>
      <c r="AG278">
        <f t="shared" si="263"/>
        <v>1</v>
      </c>
      <c r="AH278" t="str">
        <f t="shared" si="264"/>
        <v>Yes</v>
      </c>
      <c r="AI278">
        <f t="shared" si="265"/>
        <v>1</v>
      </c>
      <c r="AJ278">
        <f t="shared" si="266"/>
        <v>1.000278</v>
      </c>
      <c r="AK278" t="str">
        <f t="shared" si="267"/>
        <v/>
      </c>
      <c r="AL278" t="str">
        <f>IF($A278="","",INDEX(games!$J:$J,ROW())&amp;"")</f>
        <v>https://store.steampowered.com/app/753420/Dungreed/</v>
      </c>
      <c r="AM278">
        <f>IF($A278="","",SUMPRODUCT($AO278:$BD278,'Map Analysis'!$AN$2^{0,1,2,3,4,5,6,7,8,9,10,11,12,13,14,15}))</f>
        <v>1</v>
      </c>
      <c r="AN278">
        <f t="shared" si="268"/>
        <v>1.0000278</v>
      </c>
      <c r="AO278">
        <f t="shared" si="269"/>
        <v>1</v>
      </c>
      <c r="AP278">
        <f t="shared" si="270"/>
        <v>0</v>
      </c>
      <c r="AQ278">
        <f t="shared" si="271"/>
        <v>0</v>
      </c>
      <c r="AR278">
        <f t="shared" si="272"/>
        <v>0</v>
      </c>
      <c r="AS278">
        <f t="shared" si="273"/>
        <v>0</v>
      </c>
      <c r="AT278">
        <f t="shared" si="274"/>
        <v>0</v>
      </c>
      <c r="AU278">
        <f t="shared" si="275"/>
        <v>0</v>
      </c>
      <c r="AV278">
        <f t="shared" si="276"/>
        <v>0</v>
      </c>
      <c r="AW278">
        <f t="shared" si="277"/>
        <v>0</v>
      </c>
      <c r="AX278">
        <f t="shared" si="278"/>
        <v>0</v>
      </c>
      <c r="AY278">
        <f t="shared" si="279"/>
        <v>0</v>
      </c>
      <c r="AZ278">
        <f t="shared" si="280"/>
        <v>0</v>
      </c>
      <c r="BA278">
        <f t="shared" si="281"/>
        <v>0</v>
      </c>
      <c r="BB278">
        <f t="shared" si="282"/>
        <v>0</v>
      </c>
      <c r="BC278">
        <f t="shared" si="283"/>
        <v>0</v>
      </c>
      <c r="BD278">
        <f t="shared" si="284"/>
        <v>0</v>
      </c>
      <c r="BF278">
        <f t="shared" si="285"/>
        <v>0</v>
      </c>
      <c r="BG278">
        <f t="shared" si="286"/>
        <v>0</v>
      </c>
      <c r="BH278">
        <f t="shared" si="287"/>
        <v>0</v>
      </c>
      <c r="BI278">
        <f t="shared" si="288"/>
        <v>0</v>
      </c>
      <c r="BJ278">
        <f t="shared" si="289"/>
        <v>0</v>
      </c>
      <c r="BK278">
        <f t="shared" si="290"/>
        <v>0</v>
      </c>
      <c r="BL278">
        <f t="shared" si="291"/>
        <v>0</v>
      </c>
      <c r="BM278">
        <f t="shared" si="292"/>
        <v>0</v>
      </c>
      <c r="BN278">
        <f t="shared" si="293"/>
        <v>0</v>
      </c>
      <c r="BO278">
        <f t="shared" si="294"/>
        <v>0</v>
      </c>
      <c r="BP278">
        <f t="shared" si="295"/>
        <v>0</v>
      </c>
      <c r="BQ278">
        <f t="shared" si="296"/>
        <v>0</v>
      </c>
      <c r="BR278">
        <f t="shared" si="297"/>
        <v>0</v>
      </c>
      <c r="BS278">
        <f t="shared" si="298"/>
        <v>0</v>
      </c>
      <c r="BT278">
        <f t="shared" si="299"/>
        <v>0</v>
      </c>
    </row>
    <row r="279" spans="1:72" x14ac:dyDescent="0.25">
      <c r="A279" t="str">
        <f>IF(TRIM(INDEX(games!$A:$A,ROW()))="","",TRIM(INDEX(games!$A:$A,ROW())))</f>
        <v>Dunjungle</v>
      </c>
      <c r="B279">
        <f>IF(OR($A279="",INDEX(games!$B:$B,ROW())=""),"",INDEX(games!$B:$B,ROW()))</f>
        <v>2025</v>
      </c>
      <c r="C279" t="str">
        <f>IF(OR($A279="",INDEX(games!$C:$C,ROW())=""),"",INDEX(games!$C:$C,ROW()))</f>
        <v>Action</v>
      </c>
      <c r="D279">
        <f t="shared" si="240"/>
        <v>5</v>
      </c>
      <c r="E279">
        <f t="shared" si="241"/>
        <v>1</v>
      </c>
      <c r="F279">
        <f t="shared" si="242"/>
        <v>7</v>
      </c>
      <c r="G279">
        <f t="shared" si="243"/>
        <v>2025</v>
      </c>
      <c r="H279">
        <f t="shared" si="244"/>
        <v>1.161</v>
      </c>
      <c r="I279" t="e">
        <f t="shared" si="245"/>
        <v>#N/A</v>
      </c>
      <c r="J279" t="e">
        <f t="shared" si="246"/>
        <v>#N/A</v>
      </c>
      <c r="K279" t="e">
        <f t="shared" si="247"/>
        <v>#N/A</v>
      </c>
      <c r="L279" t="e">
        <f t="shared" si="248"/>
        <v>#N/A</v>
      </c>
      <c r="M279" t="e">
        <f t="shared" si="249"/>
        <v>#N/A</v>
      </c>
      <c r="N279" t="e">
        <f t="shared" si="250"/>
        <v>#N/A</v>
      </c>
      <c r="O279">
        <f t="shared" si="251"/>
        <v>5.0002789999999999</v>
      </c>
      <c r="P279" t="str">
        <f>IF(OR($A279="",INDEX(games!$H:$H,ROW())=""),"",INDEX(games!$H:$H,ROW()))</f>
        <v/>
      </c>
      <c r="Q279" t="str">
        <f t="shared" si="252"/>
        <v/>
      </c>
      <c r="T279">
        <f t="shared" si="253"/>
        <v>1996</v>
      </c>
      <c r="U279">
        <f t="shared" si="254"/>
        <v>2017</v>
      </c>
      <c r="V279">
        <f t="shared" si="255"/>
        <v>21</v>
      </c>
      <c r="W279" t="str">
        <f>IF(TRIM(INDEX(connections!$A:$A,ROW()))="","",TRIM(INDEX(connections!$A:$A,ROW())))</f>
        <v>Diablo</v>
      </c>
      <c r="X279" t="str">
        <f>IF($W279="","",TRIM(INDEX(connections!$B:$B,ROW())))</f>
        <v>Crawl</v>
      </c>
      <c r="Y279">
        <f t="shared" si="256"/>
        <v>225</v>
      </c>
      <c r="Z279">
        <f t="shared" si="257"/>
        <v>162</v>
      </c>
      <c r="AA279" t="str">
        <f t="shared" si="258"/>
        <v>Yes</v>
      </c>
      <c r="AB279" t="str">
        <f t="shared" si="259"/>
        <v>Yes</v>
      </c>
      <c r="AC279">
        <f t="shared" si="260"/>
        <v>1</v>
      </c>
      <c r="AD279">
        <f t="shared" si="261"/>
        <v>0</v>
      </c>
      <c r="AE279" t="str">
        <f t="shared" si="262"/>
        <v/>
      </c>
      <c r="AG279">
        <f t="shared" si="263"/>
        <v>5</v>
      </c>
      <c r="AH279" t="str">
        <f t="shared" si="264"/>
        <v/>
      </c>
      <c r="AI279" t="str">
        <f t="shared" si="265"/>
        <v/>
      </c>
      <c r="AJ279" t="str">
        <f t="shared" si="266"/>
        <v/>
      </c>
      <c r="AK279">
        <f t="shared" si="267"/>
        <v>5.0002789999999999</v>
      </c>
      <c r="AL279" t="str">
        <f>IF($A279="","",INDEX(games!$J:$J,ROW())&amp;"")</f>
        <v/>
      </c>
      <c r="AM279">
        <f>IF($A279="","",SUMPRODUCT($AO279:$BD279,'Map Analysis'!$AN$2^{0,1,2,3,4,5,6,7,8,9,10,11,12,13,14,15}))</f>
        <v>0</v>
      </c>
      <c r="AN279">
        <f t="shared" si="268"/>
        <v>2.7900000000000001E-5</v>
      </c>
      <c r="AO279">
        <f t="shared" si="269"/>
        <v>0</v>
      </c>
      <c r="AP279">
        <f t="shared" si="270"/>
        <v>0</v>
      </c>
      <c r="AQ279">
        <f t="shared" si="271"/>
        <v>0</v>
      </c>
      <c r="AR279">
        <f t="shared" si="272"/>
        <v>0</v>
      </c>
      <c r="AS279">
        <f t="shared" si="273"/>
        <v>0</v>
      </c>
      <c r="AT279">
        <f t="shared" si="274"/>
        <v>0</v>
      </c>
      <c r="AU279">
        <f t="shared" si="275"/>
        <v>0</v>
      </c>
      <c r="AV279">
        <f t="shared" si="276"/>
        <v>0</v>
      </c>
      <c r="AW279">
        <f t="shared" si="277"/>
        <v>0</v>
      </c>
      <c r="AX279">
        <f t="shared" si="278"/>
        <v>0</v>
      </c>
      <c r="AY279">
        <f t="shared" si="279"/>
        <v>0</v>
      </c>
      <c r="AZ279">
        <f t="shared" si="280"/>
        <v>0</v>
      </c>
      <c r="BA279">
        <f t="shared" si="281"/>
        <v>0</v>
      </c>
      <c r="BB279">
        <f t="shared" si="282"/>
        <v>0</v>
      </c>
      <c r="BC279">
        <f t="shared" si="283"/>
        <v>0</v>
      </c>
      <c r="BD279">
        <f t="shared" si="284"/>
        <v>0</v>
      </c>
      <c r="BF279">
        <f t="shared" si="285"/>
        <v>0</v>
      </c>
      <c r="BG279">
        <f t="shared" si="286"/>
        <v>0</v>
      </c>
      <c r="BH279">
        <f t="shared" si="287"/>
        <v>0</v>
      </c>
      <c r="BI279">
        <f t="shared" si="288"/>
        <v>0</v>
      </c>
      <c r="BJ279">
        <f t="shared" si="289"/>
        <v>0</v>
      </c>
      <c r="BK279">
        <f t="shared" si="290"/>
        <v>0</v>
      </c>
      <c r="BL279">
        <f t="shared" si="291"/>
        <v>0</v>
      </c>
      <c r="BM279">
        <f t="shared" si="292"/>
        <v>0</v>
      </c>
      <c r="BN279">
        <f t="shared" si="293"/>
        <v>0</v>
      </c>
      <c r="BO279">
        <f t="shared" si="294"/>
        <v>0</v>
      </c>
      <c r="BP279">
        <f t="shared" si="295"/>
        <v>0</v>
      </c>
      <c r="BQ279">
        <f t="shared" si="296"/>
        <v>0</v>
      </c>
      <c r="BR279">
        <f t="shared" si="297"/>
        <v>0</v>
      </c>
      <c r="BS279">
        <f t="shared" si="298"/>
        <v>0</v>
      </c>
      <c r="BT279">
        <f t="shared" si="299"/>
        <v>0</v>
      </c>
    </row>
    <row r="280" spans="1:72" x14ac:dyDescent="0.25">
      <c r="A280" t="str">
        <f>IF(TRIM(INDEX(games!$A:$A,ROW()))="","",TRIM(INDEX(games!$A:$A,ROW())))</f>
        <v>Dwarf Fortress</v>
      </c>
      <c r="B280">
        <f>IF(OR($A280="",INDEX(games!$B:$B,ROW())=""),"",INDEX(games!$B:$B,ROW()))</f>
        <v>2006</v>
      </c>
      <c r="C280" t="str">
        <f>IF(OR($A280="",INDEX(games!$C:$C,ROW())=""),"",INDEX(games!$C:$C,ROW()))</f>
        <v>Strategy</v>
      </c>
      <c r="D280">
        <f t="shared" si="240"/>
        <v>13</v>
      </c>
      <c r="E280">
        <f t="shared" si="241"/>
        <v>2</v>
      </c>
      <c r="F280">
        <f t="shared" si="242"/>
        <v>8</v>
      </c>
      <c r="G280" t="e">
        <f t="shared" si="243"/>
        <v>#N/A</v>
      </c>
      <c r="H280" t="e">
        <f t="shared" si="244"/>
        <v>#N/A</v>
      </c>
      <c r="I280">
        <f t="shared" si="245"/>
        <v>2006</v>
      </c>
      <c r="J280">
        <f t="shared" si="246"/>
        <v>2.1840000000000002</v>
      </c>
      <c r="K280" t="e">
        <f t="shared" si="247"/>
        <v>#N/A</v>
      </c>
      <c r="L280" t="e">
        <f t="shared" si="248"/>
        <v>#N/A</v>
      </c>
      <c r="M280" t="e">
        <f t="shared" si="249"/>
        <v>#N/A</v>
      </c>
      <c r="N280" t="e">
        <f t="shared" si="250"/>
        <v>#N/A</v>
      </c>
      <c r="O280">
        <f t="shared" si="251"/>
        <v>13.00028</v>
      </c>
      <c r="P280" t="str">
        <f>IF(OR($A280="",INDEX(games!$H:$H,ROW())=""),"",INDEX(games!$H:$H,ROW()))</f>
        <v>Yes</v>
      </c>
      <c r="Q280">
        <f t="shared" si="252"/>
        <v>13.00028</v>
      </c>
      <c r="T280">
        <f t="shared" si="253"/>
        <v>2011</v>
      </c>
      <c r="U280">
        <f t="shared" si="254"/>
        <v>2017</v>
      </c>
      <c r="V280">
        <f t="shared" si="255"/>
        <v>6</v>
      </c>
      <c r="W280" t="str">
        <f>IF(TRIM(INDEX(connections!$A:$A,ROW()))="","",TRIM(INDEX(connections!$A:$A,ROW())))</f>
        <v>The Binding of Isaac</v>
      </c>
      <c r="X280" t="str">
        <f>IF($W280="","",TRIM(INDEX(connections!$B:$B,ROW())))</f>
        <v>Crawl</v>
      </c>
      <c r="Y280">
        <f t="shared" si="256"/>
        <v>865</v>
      </c>
      <c r="Z280">
        <f t="shared" si="257"/>
        <v>162</v>
      </c>
      <c r="AA280" t="str">
        <f t="shared" si="258"/>
        <v>Yes</v>
      </c>
      <c r="AB280" t="str">
        <f t="shared" si="259"/>
        <v>Yes</v>
      </c>
      <c r="AC280">
        <f t="shared" si="260"/>
        <v>1</v>
      </c>
      <c r="AD280">
        <f t="shared" si="261"/>
        <v>0</v>
      </c>
      <c r="AE280" t="str">
        <f t="shared" si="262"/>
        <v/>
      </c>
      <c r="AG280">
        <f t="shared" si="263"/>
        <v>7</v>
      </c>
      <c r="AH280" t="str">
        <f t="shared" si="264"/>
        <v>Yes</v>
      </c>
      <c r="AI280">
        <f t="shared" si="265"/>
        <v>7</v>
      </c>
      <c r="AJ280">
        <f t="shared" si="266"/>
        <v>7.0002800000000001</v>
      </c>
      <c r="AK280" t="str">
        <f t="shared" si="267"/>
        <v/>
      </c>
      <c r="AL280" t="str">
        <f>IF($A280="","",INDEX(games!$J:$J,ROW())&amp;"")</f>
        <v>https://store.steampowered.com/app/975370/Dwarf_Fortress/</v>
      </c>
      <c r="AM280">
        <f>IF($A280="","",SUMPRODUCT($AO280:$BD280,'Map Analysis'!$AN$2^{0,1,2,3,4,5,6,7,8,9,10,11,12,13,14,15}))</f>
        <v>17</v>
      </c>
      <c r="AN280">
        <f t="shared" si="268"/>
        <v>17.000028</v>
      </c>
      <c r="AO280">
        <f t="shared" si="269"/>
        <v>12</v>
      </c>
      <c r="AP280">
        <f t="shared" si="270"/>
        <v>9</v>
      </c>
      <c r="AQ280">
        <f t="shared" si="271"/>
        <v>2</v>
      </c>
      <c r="AR280">
        <f t="shared" si="272"/>
        <v>0</v>
      </c>
      <c r="AS280">
        <f t="shared" si="273"/>
        <v>0</v>
      </c>
      <c r="AT280">
        <f t="shared" si="274"/>
        <v>0</v>
      </c>
      <c r="AU280">
        <f t="shared" si="275"/>
        <v>0</v>
      </c>
      <c r="AV280">
        <f t="shared" si="276"/>
        <v>0</v>
      </c>
      <c r="AW280">
        <f t="shared" si="277"/>
        <v>0</v>
      </c>
      <c r="AX280">
        <f t="shared" si="278"/>
        <v>0</v>
      </c>
      <c r="AY280">
        <f t="shared" si="279"/>
        <v>0</v>
      </c>
      <c r="AZ280">
        <f t="shared" si="280"/>
        <v>0</v>
      </c>
      <c r="BA280">
        <f t="shared" si="281"/>
        <v>0</v>
      </c>
      <c r="BB280">
        <f t="shared" si="282"/>
        <v>0</v>
      </c>
      <c r="BC280">
        <f t="shared" si="283"/>
        <v>0</v>
      </c>
      <c r="BD280">
        <f t="shared" si="284"/>
        <v>0</v>
      </c>
      <c r="BF280">
        <f t="shared" si="285"/>
        <v>0</v>
      </c>
      <c r="BG280">
        <f t="shared" si="286"/>
        <v>0</v>
      </c>
      <c r="BH280">
        <f t="shared" si="287"/>
        <v>0</v>
      </c>
      <c r="BI280">
        <f t="shared" si="288"/>
        <v>0</v>
      </c>
      <c r="BJ280">
        <f t="shared" si="289"/>
        <v>0</v>
      </c>
      <c r="BK280">
        <f t="shared" si="290"/>
        <v>0</v>
      </c>
      <c r="BL280">
        <f t="shared" si="291"/>
        <v>0</v>
      </c>
      <c r="BM280">
        <f t="shared" si="292"/>
        <v>0</v>
      </c>
      <c r="BN280">
        <f t="shared" si="293"/>
        <v>0</v>
      </c>
      <c r="BO280">
        <f t="shared" si="294"/>
        <v>0</v>
      </c>
      <c r="BP280">
        <f t="shared" si="295"/>
        <v>0</v>
      </c>
      <c r="BQ280">
        <f t="shared" si="296"/>
        <v>0</v>
      </c>
      <c r="BR280">
        <f t="shared" si="297"/>
        <v>0</v>
      </c>
      <c r="BS280">
        <f t="shared" si="298"/>
        <v>0</v>
      </c>
      <c r="BT280">
        <f t="shared" si="299"/>
        <v>0</v>
      </c>
    </row>
    <row r="281" spans="1:72" x14ac:dyDescent="0.25">
      <c r="A281" t="str">
        <f>IF(TRIM(INDEX(games!$A:$A,ROW()))="","",TRIM(INDEX(games!$A:$A,ROW())))</f>
        <v>Dwarves: Glory, Death and Loot</v>
      </c>
      <c r="B281">
        <f>IF(OR($A281="",INDEX(games!$B:$B,ROW())=""),"",INDEX(games!$B:$B,ROW()))</f>
        <v>2023</v>
      </c>
      <c r="C281" t="str">
        <f>IF(OR($A281="",INDEX(games!$C:$C,ROW())=""),"",INDEX(games!$C:$C,ROW()))</f>
        <v>Strategy</v>
      </c>
      <c r="D281">
        <f t="shared" si="240"/>
        <v>1</v>
      </c>
      <c r="E281">
        <f t="shared" si="241"/>
        <v>2</v>
      </c>
      <c r="F281">
        <f t="shared" si="242"/>
        <v>9</v>
      </c>
      <c r="G281" t="e">
        <f t="shared" si="243"/>
        <v>#N/A</v>
      </c>
      <c r="H281" t="e">
        <f t="shared" si="244"/>
        <v>#N/A</v>
      </c>
      <c r="I281">
        <f t="shared" si="245"/>
        <v>2023</v>
      </c>
      <c r="J281">
        <f t="shared" si="246"/>
        <v>2.2069999999999999</v>
      </c>
      <c r="K281" t="e">
        <f t="shared" si="247"/>
        <v>#N/A</v>
      </c>
      <c r="L281" t="e">
        <f t="shared" si="248"/>
        <v>#N/A</v>
      </c>
      <c r="M281" t="e">
        <f t="shared" si="249"/>
        <v>#N/A</v>
      </c>
      <c r="N281" t="e">
        <f t="shared" si="250"/>
        <v>#N/A</v>
      </c>
      <c r="O281">
        <f t="shared" si="251"/>
        <v>1.000281</v>
      </c>
      <c r="P281" t="str">
        <f>IF(OR($A281="",INDEX(games!$H:$H,ROW())=""),"",INDEX(games!$H:$H,ROW()))</f>
        <v/>
      </c>
      <c r="Q281" t="str">
        <f t="shared" si="252"/>
        <v/>
      </c>
      <c r="T281">
        <f t="shared" si="253"/>
        <v>2021</v>
      </c>
      <c r="U281">
        <f t="shared" si="254"/>
        <v>2023</v>
      </c>
      <c r="V281">
        <f t="shared" si="255"/>
        <v>2</v>
      </c>
      <c r="W281" t="str">
        <f>IF(TRIM(INDEX(connections!$A:$A,ROW()))="","",TRIM(INDEX(connections!$A:$A,ROW())))</f>
        <v>Luck be a Landlord</v>
      </c>
      <c r="X281" t="str">
        <f>IF($W281="","",TRIM(INDEX(connections!$B:$B,ROW())))</f>
        <v>Crop Rotation</v>
      </c>
      <c r="Y281">
        <f t="shared" si="256"/>
        <v>484</v>
      </c>
      <c r="Z281">
        <f t="shared" si="257"/>
        <v>163</v>
      </c>
      <c r="AA281" t="str">
        <f t="shared" si="258"/>
        <v>Yes</v>
      </c>
      <c r="AB281" t="str">
        <f t="shared" si="259"/>
        <v>Yes</v>
      </c>
      <c r="AC281">
        <f t="shared" si="260"/>
        <v>1</v>
      </c>
      <c r="AD281">
        <f t="shared" si="261"/>
        <v>0</v>
      </c>
      <c r="AE281" t="str">
        <f t="shared" si="262"/>
        <v/>
      </c>
      <c r="AG281">
        <f t="shared" si="263"/>
        <v>0</v>
      </c>
      <c r="AH281" t="str">
        <f t="shared" si="264"/>
        <v/>
      </c>
      <c r="AI281" t="str">
        <f t="shared" si="265"/>
        <v/>
      </c>
      <c r="AJ281" t="str">
        <f t="shared" si="266"/>
        <v/>
      </c>
      <c r="AK281" t="str">
        <f t="shared" si="267"/>
        <v/>
      </c>
      <c r="AL281" t="str">
        <f>IF($A281="","",INDEX(games!$J:$J,ROW())&amp;"")</f>
        <v/>
      </c>
      <c r="AM281">
        <f>IF($A281="","",SUMPRODUCT($AO281:$BD281,'Map Analysis'!$AN$2^{0,1,2,3,4,5,6,7,8,9,10,11,12,13,14,15}))</f>
        <v>0</v>
      </c>
      <c r="AN281">
        <f t="shared" si="268"/>
        <v>2.8099999999999999E-5</v>
      </c>
      <c r="AO281">
        <f t="shared" si="269"/>
        <v>0</v>
      </c>
      <c r="AP281">
        <f t="shared" si="270"/>
        <v>0</v>
      </c>
      <c r="AQ281">
        <f t="shared" si="271"/>
        <v>0</v>
      </c>
      <c r="AR281">
        <f t="shared" si="272"/>
        <v>0</v>
      </c>
      <c r="AS281">
        <f t="shared" si="273"/>
        <v>0</v>
      </c>
      <c r="AT281">
        <f t="shared" si="274"/>
        <v>0</v>
      </c>
      <c r="AU281">
        <f t="shared" si="275"/>
        <v>0</v>
      </c>
      <c r="AV281">
        <f t="shared" si="276"/>
        <v>0</v>
      </c>
      <c r="AW281">
        <f t="shared" si="277"/>
        <v>0</v>
      </c>
      <c r="AX281">
        <f t="shared" si="278"/>
        <v>0</v>
      </c>
      <c r="AY281">
        <f t="shared" si="279"/>
        <v>0</v>
      </c>
      <c r="AZ281">
        <f t="shared" si="280"/>
        <v>0</v>
      </c>
      <c r="BA281">
        <f t="shared" si="281"/>
        <v>0</v>
      </c>
      <c r="BB281">
        <f t="shared" si="282"/>
        <v>0</v>
      </c>
      <c r="BC281">
        <f t="shared" si="283"/>
        <v>0</v>
      </c>
      <c r="BD281">
        <f t="shared" si="284"/>
        <v>0</v>
      </c>
      <c r="BF281">
        <f t="shared" si="285"/>
        <v>0</v>
      </c>
      <c r="BG281">
        <f t="shared" si="286"/>
        <v>0</v>
      </c>
      <c r="BH281">
        <f t="shared" si="287"/>
        <v>0</v>
      </c>
      <c r="BI281">
        <f t="shared" si="288"/>
        <v>0</v>
      </c>
      <c r="BJ281">
        <f t="shared" si="289"/>
        <v>0</v>
      </c>
      <c r="BK281">
        <f t="shared" si="290"/>
        <v>0</v>
      </c>
      <c r="BL281">
        <f t="shared" si="291"/>
        <v>0</v>
      </c>
      <c r="BM281">
        <f t="shared" si="292"/>
        <v>0</v>
      </c>
      <c r="BN281">
        <f t="shared" si="293"/>
        <v>0</v>
      </c>
      <c r="BO281">
        <f t="shared" si="294"/>
        <v>0</v>
      </c>
      <c r="BP281">
        <f t="shared" si="295"/>
        <v>0</v>
      </c>
      <c r="BQ281">
        <f t="shared" si="296"/>
        <v>0</v>
      </c>
      <c r="BR281">
        <f t="shared" si="297"/>
        <v>0</v>
      </c>
      <c r="BS281">
        <f t="shared" si="298"/>
        <v>0</v>
      </c>
      <c r="BT281">
        <f t="shared" si="299"/>
        <v>0</v>
      </c>
    </row>
    <row r="282" spans="1:72" x14ac:dyDescent="0.25">
      <c r="A282" t="str">
        <f>IF(TRIM(INDEX(games!$A:$A,ROW()))="","",TRIM(INDEX(games!$A:$A,ROW())))</f>
        <v>Elden Ring Nightreign</v>
      </c>
      <c r="B282">
        <f>IF(OR($A282="",INDEX(games!$B:$B,ROW())=""),"",INDEX(games!$B:$B,ROW()))</f>
        <v>2025</v>
      </c>
      <c r="C282" t="str">
        <f>IF(OR($A282="",INDEX(games!$C:$C,ROW())=""),"",INDEX(games!$C:$C,ROW()))</f>
        <v>Action</v>
      </c>
      <c r="D282">
        <f t="shared" si="240"/>
        <v>1</v>
      </c>
      <c r="E282">
        <f t="shared" si="241"/>
        <v>1</v>
      </c>
      <c r="F282">
        <f t="shared" si="242"/>
        <v>10</v>
      </c>
      <c r="G282">
        <f t="shared" si="243"/>
        <v>2025</v>
      </c>
      <c r="H282">
        <f t="shared" si="244"/>
        <v>1.23</v>
      </c>
      <c r="I282" t="e">
        <f t="shared" si="245"/>
        <v>#N/A</v>
      </c>
      <c r="J282" t="e">
        <f t="shared" si="246"/>
        <v>#N/A</v>
      </c>
      <c r="K282" t="e">
        <f t="shared" si="247"/>
        <v>#N/A</v>
      </c>
      <c r="L282" t="e">
        <f t="shared" si="248"/>
        <v>#N/A</v>
      </c>
      <c r="M282" t="e">
        <f t="shared" si="249"/>
        <v>#N/A</v>
      </c>
      <c r="N282" t="e">
        <f t="shared" si="250"/>
        <v>#N/A</v>
      </c>
      <c r="O282">
        <f t="shared" si="251"/>
        <v>1.0002819999999999</v>
      </c>
      <c r="P282" t="str">
        <f>IF(OR($A282="",INDEX(games!$H:$H,ROW())=""),"",INDEX(games!$H:$H,ROW()))</f>
        <v>Yes</v>
      </c>
      <c r="Q282">
        <f t="shared" si="252"/>
        <v>1.0002819999999999</v>
      </c>
      <c r="T282">
        <f t="shared" si="253"/>
        <v>2023</v>
      </c>
      <c r="U282">
        <f t="shared" si="254"/>
        <v>2026</v>
      </c>
      <c r="V282">
        <f t="shared" si="255"/>
        <v>3</v>
      </c>
      <c r="W282" t="str">
        <f>IF(TRIM(INDEX(connections!$A:$A,ROW()))="","",TRIM(INDEX(connections!$A:$A,ROW())))</f>
        <v>Balatro</v>
      </c>
      <c r="X282" t="str">
        <f>IF($W282="","",TRIM(INDEX(connections!$B:$B,ROW())))</f>
        <v>Cropdeck</v>
      </c>
      <c r="Y282">
        <f t="shared" si="256"/>
        <v>56</v>
      </c>
      <c r="Z282">
        <f t="shared" si="257"/>
        <v>164</v>
      </c>
      <c r="AA282" t="str">
        <f t="shared" si="258"/>
        <v>Yes</v>
      </c>
      <c r="AB282" t="str">
        <f t="shared" si="259"/>
        <v/>
      </c>
      <c r="AC282" t="str">
        <f t="shared" si="260"/>
        <v/>
      </c>
      <c r="AD282">
        <f t="shared" si="261"/>
        <v>0</v>
      </c>
      <c r="AE282" t="str">
        <f t="shared" si="262"/>
        <v/>
      </c>
      <c r="AG282">
        <f t="shared" si="263"/>
        <v>0</v>
      </c>
      <c r="AH282" t="str">
        <f t="shared" si="264"/>
        <v/>
      </c>
      <c r="AI282" t="str">
        <f t="shared" si="265"/>
        <v/>
      </c>
      <c r="AJ282" t="str">
        <f t="shared" si="266"/>
        <v/>
      </c>
      <c r="AK282" t="str">
        <f t="shared" si="267"/>
        <v/>
      </c>
      <c r="AL282" t="str">
        <f>IF($A282="","",INDEX(games!$J:$J,ROW())&amp;"")</f>
        <v>https://store.steampowered.com/app/2622380/ELDEN_RING_NIGHTREIGN/</v>
      </c>
      <c r="AM282">
        <f>IF($A282="","",SUMPRODUCT($AO282:$BD282,'Map Analysis'!$AN$2^{0,1,2,3,4,5,6,7,8,9,10,11,12,13,14,15}))</f>
        <v>1</v>
      </c>
      <c r="AN282">
        <f t="shared" si="268"/>
        <v>1.0000282</v>
      </c>
      <c r="AO282">
        <f t="shared" si="269"/>
        <v>1</v>
      </c>
      <c r="AP282">
        <f t="shared" si="270"/>
        <v>0</v>
      </c>
      <c r="AQ282">
        <f t="shared" si="271"/>
        <v>0</v>
      </c>
      <c r="AR282">
        <f t="shared" si="272"/>
        <v>0</v>
      </c>
      <c r="AS282">
        <f t="shared" si="273"/>
        <v>0</v>
      </c>
      <c r="AT282">
        <f t="shared" si="274"/>
        <v>0</v>
      </c>
      <c r="AU282">
        <f t="shared" si="275"/>
        <v>0</v>
      </c>
      <c r="AV282">
        <f t="shared" si="276"/>
        <v>0</v>
      </c>
      <c r="AW282">
        <f t="shared" si="277"/>
        <v>0</v>
      </c>
      <c r="AX282">
        <f t="shared" si="278"/>
        <v>0</v>
      </c>
      <c r="AY282">
        <f t="shared" si="279"/>
        <v>0</v>
      </c>
      <c r="AZ282">
        <f t="shared" si="280"/>
        <v>0</v>
      </c>
      <c r="BA282">
        <f t="shared" si="281"/>
        <v>0</v>
      </c>
      <c r="BB282">
        <f t="shared" si="282"/>
        <v>0</v>
      </c>
      <c r="BC282">
        <f t="shared" si="283"/>
        <v>0</v>
      </c>
      <c r="BD282">
        <f t="shared" si="284"/>
        <v>0</v>
      </c>
      <c r="BF282">
        <f t="shared" si="285"/>
        <v>0</v>
      </c>
      <c r="BG282">
        <f t="shared" si="286"/>
        <v>0</v>
      </c>
      <c r="BH282">
        <f t="shared" si="287"/>
        <v>0</v>
      </c>
      <c r="BI282">
        <f t="shared" si="288"/>
        <v>0</v>
      </c>
      <c r="BJ282">
        <f t="shared" si="289"/>
        <v>0</v>
      </c>
      <c r="BK282">
        <f t="shared" si="290"/>
        <v>0</v>
      </c>
      <c r="BL282">
        <f t="shared" si="291"/>
        <v>0</v>
      </c>
      <c r="BM282">
        <f t="shared" si="292"/>
        <v>0</v>
      </c>
      <c r="BN282">
        <f t="shared" si="293"/>
        <v>0</v>
      </c>
      <c r="BO282">
        <f t="shared" si="294"/>
        <v>0</v>
      </c>
      <c r="BP282">
        <f t="shared" si="295"/>
        <v>0</v>
      </c>
      <c r="BQ282">
        <f t="shared" si="296"/>
        <v>0</v>
      </c>
      <c r="BR282">
        <f t="shared" si="297"/>
        <v>0</v>
      </c>
      <c r="BS282">
        <f t="shared" si="298"/>
        <v>0</v>
      </c>
      <c r="BT282">
        <f t="shared" si="299"/>
        <v>0</v>
      </c>
    </row>
    <row r="283" spans="1:72" x14ac:dyDescent="0.25">
      <c r="A283" t="str">
        <f>IF(TRIM(INDEX(games!$A:$A,ROW()))="","",TRIM(INDEX(games!$A:$A,ROW())))</f>
        <v>Eldritch</v>
      </c>
      <c r="B283">
        <f>IF(OR($A283="",INDEX(games!$B:$B,ROW())=""),"",INDEX(games!$B:$B,ROW()))</f>
        <v>2013</v>
      </c>
      <c r="C283" t="str">
        <f>IF(OR($A283="",INDEX(games!$C:$C,ROW())=""),"",INDEX(games!$C:$C,ROW()))</f>
        <v>Action</v>
      </c>
      <c r="D283">
        <f t="shared" si="240"/>
        <v>1</v>
      </c>
      <c r="E283">
        <f t="shared" si="241"/>
        <v>1</v>
      </c>
      <c r="F283">
        <f t="shared" si="242"/>
        <v>11</v>
      </c>
      <c r="G283">
        <f t="shared" si="243"/>
        <v>2013</v>
      </c>
      <c r="H283">
        <f t="shared" si="244"/>
        <v>1.2530000000000001</v>
      </c>
      <c r="I283" t="e">
        <f t="shared" si="245"/>
        <v>#N/A</v>
      </c>
      <c r="J283" t="e">
        <f t="shared" si="246"/>
        <v>#N/A</v>
      </c>
      <c r="K283" t="e">
        <f t="shared" si="247"/>
        <v>#N/A</v>
      </c>
      <c r="L283" t="e">
        <f t="shared" si="248"/>
        <v>#N/A</v>
      </c>
      <c r="M283" t="e">
        <f t="shared" si="249"/>
        <v>#N/A</v>
      </c>
      <c r="N283" t="e">
        <f t="shared" si="250"/>
        <v>#N/A</v>
      </c>
      <c r="O283">
        <f t="shared" si="251"/>
        <v>1.000283</v>
      </c>
      <c r="P283" t="str">
        <f>IF(OR($A283="",INDEX(games!$H:$H,ROW())=""),"",INDEX(games!$H:$H,ROW()))</f>
        <v>Yes</v>
      </c>
      <c r="Q283">
        <f t="shared" si="252"/>
        <v>1.000283</v>
      </c>
      <c r="T283">
        <f t="shared" si="253"/>
        <v>2018</v>
      </c>
      <c r="U283">
        <f t="shared" si="254"/>
        <v>2026</v>
      </c>
      <c r="V283">
        <f t="shared" si="255"/>
        <v>8</v>
      </c>
      <c r="W283" t="str">
        <f>IF(TRIM(INDEX(connections!$A:$A,ROW()))="","",TRIM(INDEX(connections!$A:$A,ROW())))</f>
        <v>Into the Breach</v>
      </c>
      <c r="X283" t="str">
        <f>IF($W283="","",TRIM(INDEX(connections!$B:$B,ROW())))</f>
        <v>Cropdeck</v>
      </c>
      <c r="Y283">
        <f t="shared" si="256"/>
        <v>428</v>
      </c>
      <c r="Z283">
        <f t="shared" si="257"/>
        <v>164</v>
      </c>
      <c r="AA283" t="str">
        <f t="shared" si="258"/>
        <v>Yes</v>
      </c>
      <c r="AB283" t="str">
        <f t="shared" si="259"/>
        <v/>
      </c>
      <c r="AC283" t="str">
        <f t="shared" si="260"/>
        <v/>
      </c>
      <c r="AD283">
        <f t="shared" si="261"/>
        <v>1</v>
      </c>
      <c r="AE283" t="str">
        <f t="shared" si="262"/>
        <v/>
      </c>
      <c r="AG283">
        <f t="shared" si="263"/>
        <v>1</v>
      </c>
      <c r="AH283" t="str">
        <f t="shared" si="264"/>
        <v>Yes</v>
      </c>
      <c r="AI283">
        <f t="shared" si="265"/>
        <v>1</v>
      </c>
      <c r="AJ283">
        <f t="shared" si="266"/>
        <v>1.000283</v>
      </c>
      <c r="AK283" t="str">
        <f t="shared" si="267"/>
        <v/>
      </c>
      <c r="AL283" t="str">
        <f>IF($A283="","",INDEX(games!$J:$J,ROW())&amp;"")</f>
        <v>https://store.steampowered.com/app/252630/Eldritch/</v>
      </c>
      <c r="AM283">
        <f>IF($A283="","",SUMPRODUCT($AO283:$BD283,'Map Analysis'!$AN$2^{0,1,2,3,4,5,6,7,8,9,10,11,12,13,14,15}))</f>
        <v>0</v>
      </c>
      <c r="AN283">
        <f t="shared" si="268"/>
        <v>2.83E-5</v>
      </c>
      <c r="AO283">
        <f t="shared" si="269"/>
        <v>0</v>
      </c>
      <c r="AP283">
        <f t="shared" si="270"/>
        <v>0</v>
      </c>
      <c r="AQ283">
        <f t="shared" si="271"/>
        <v>0</v>
      </c>
      <c r="AR283">
        <f t="shared" si="272"/>
        <v>0</v>
      </c>
      <c r="AS283">
        <f t="shared" si="273"/>
        <v>0</v>
      </c>
      <c r="AT283">
        <f t="shared" si="274"/>
        <v>0</v>
      </c>
      <c r="AU283">
        <f t="shared" si="275"/>
        <v>0</v>
      </c>
      <c r="AV283">
        <f t="shared" si="276"/>
        <v>0</v>
      </c>
      <c r="AW283">
        <f t="shared" si="277"/>
        <v>0</v>
      </c>
      <c r="AX283">
        <f t="shared" si="278"/>
        <v>0</v>
      </c>
      <c r="AY283">
        <f t="shared" si="279"/>
        <v>0</v>
      </c>
      <c r="AZ283">
        <f t="shared" si="280"/>
        <v>0</v>
      </c>
      <c r="BA283">
        <f t="shared" si="281"/>
        <v>0</v>
      </c>
      <c r="BB283">
        <f t="shared" si="282"/>
        <v>0</v>
      </c>
      <c r="BC283">
        <f t="shared" si="283"/>
        <v>0</v>
      </c>
      <c r="BD283">
        <f t="shared" si="284"/>
        <v>0</v>
      </c>
      <c r="BF283">
        <f t="shared" si="285"/>
        <v>0</v>
      </c>
      <c r="BG283">
        <f t="shared" si="286"/>
        <v>0</v>
      </c>
      <c r="BH283">
        <f t="shared" si="287"/>
        <v>0</v>
      </c>
      <c r="BI283">
        <f t="shared" si="288"/>
        <v>0</v>
      </c>
      <c r="BJ283">
        <f t="shared" si="289"/>
        <v>0</v>
      </c>
      <c r="BK283">
        <f t="shared" si="290"/>
        <v>0</v>
      </c>
      <c r="BL283">
        <f t="shared" si="291"/>
        <v>0</v>
      </c>
      <c r="BM283">
        <f t="shared" si="292"/>
        <v>0</v>
      </c>
      <c r="BN283">
        <f t="shared" si="293"/>
        <v>0</v>
      </c>
      <c r="BO283">
        <f t="shared" si="294"/>
        <v>0</v>
      </c>
      <c r="BP283">
        <f t="shared" si="295"/>
        <v>0</v>
      </c>
      <c r="BQ283">
        <f t="shared" si="296"/>
        <v>0</v>
      </c>
      <c r="BR283">
        <f t="shared" si="297"/>
        <v>0</v>
      </c>
      <c r="BS283">
        <f t="shared" si="298"/>
        <v>0</v>
      </c>
      <c r="BT283">
        <f t="shared" si="299"/>
        <v>0</v>
      </c>
    </row>
    <row r="284" spans="1:72" x14ac:dyDescent="0.25">
      <c r="A284" t="str">
        <f>IF(TRIM(INDEX(games!$A:$A,ROW()))="","",TRIM(INDEX(games!$A:$A,ROW())))</f>
        <v>Elemental Survivors</v>
      </c>
      <c r="B284">
        <f>IF(OR($A284="",INDEX(games!$B:$B,ROW())=""),"",INDEX(games!$B:$B,ROW()))</f>
        <v>2023</v>
      </c>
      <c r="C284" t="str">
        <f>IF(OR($A284="",INDEX(games!$C:$C,ROW())=""),"",INDEX(games!$C:$C,ROW()))</f>
        <v>Action</v>
      </c>
      <c r="D284">
        <f t="shared" si="240"/>
        <v>1</v>
      </c>
      <c r="E284">
        <f t="shared" si="241"/>
        <v>1</v>
      </c>
      <c r="F284">
        <f t="shared" si="242"/>
        <v>12</v>
      </c>
      <c r="G284">
        <f t="shared" si="243"/>
        <v>2023</v>
      </c>
      <c r="H284">
        <f t="shared" si="244"/>
        <v>1.276</v>
      </c>
      <c r="I284" t="e">
        <f t="shared" si="245"/>
        <v>#N/A</v>
      </c>
      <c r="J284" t="e">
        <f t="shared" si="246"/>
        <v>#N/A</v>
      </c>
      <c r="K284" t="e">
        <f t="shared" si="247"/>
        <v>#N/A</v>
      </c>
      <c r="L284" t="e">
        <f t="shared" si="248"/>
        <v>#N/A</v>
      </c>
      <c r="M284" t="e">
        <f t="shared" si="249"/>
        <v>#N/A</v>
      </c>
      <c r="N284" t="e">
        <f t="shared" si="250"/>
        <v>#N/A</v>
      </c>
      <c r="O284">
        <f t="shared" si="251"/>
        <v>1.000284</v>
      </c>
      <c r="P284" t="str">
        <f>IF(OR($A284="",INDEX(games!$H:$H,ROW())=""),"",INDEX(games!$H:$H,ROW()))</f>
        <v>Yes</v>
      </c>
      <c r="Q284">
        <f t="shared" si="252"/>
        <v>1.000284</v>
      </c>
      <c r="T284">
        <f t="shared" si="253"/>
        <v>2017</v>
      </c>
      <c r="U284">
        <f t="shared" si="254"/>
        <v>2026</v>
      </c>
      <c r="V284">
        <f t="shared" si="255"/>
        <v>9</v>
      </c>
      <c r="W284" t="str">
        <f>IF(TRIM(INDEX(connections!$A:$A,ROW()))="","",TRIM(INDEX(connections!$A:$A,ROW())))</f>
        <v>Slay the Spire</v>
      </c>
      <c r="X284" t="str">
        <f>IF($W284="","",TRIM(INDEX(connections!$B:$B,ROW())))</f>
        <v>Cropdeck</v>
      </c>
      <c r="Y284">
        <f t="shared" si="256"/>
        <v>772</v>
      </c>
      <c r="Z284">
        <f t="shared" si="257"/>
        <v>164</v>
      </c>
      <c r="AA284" t="str">
        <f t="shared" si="258"/>
        <v>Yes</v>
      </c>
      <c r="AB284" t="str">
        <f t="shared" si="259"/>
        <v/>
      </c>
      <c r="AC284" t="str">
        <f t="shared" si="260"/>
        <v/>
      </c>
      <c r="AD284">
        <f t="shared" si="261"/>
        <v>0</v>
      </c>
      <c r="AE284" t="str">
        <f t="shared" si="262"/>
        <v/>
      </c>
      <c r="AG284">
        <f t="shared" si="263"/>
        <v>1</v>
      </c>
      <c r="AH284" t="str">
        <f t="shared" si="264"/>
        <v>Yes</v>
      </c>
      <c r="AI284">
        <f t="shared" si="265"/>
        <v>1</v>
      </c>
      <c r="AJ284">
        <f t="shared" si="266"/>
        <v>1.000284</v>
      </c>
      <c r="AK284" t="str">
        <f t="shared" si="267"/>
        <v/>
      </c>
      <c r="AL284" t="str">
        <f>IF($A284="","",INDEX(games!$J:$J,ROW())&amp;"")</f>
        <v>https://store.steampowered.com/app/2217740/Kitty_Survivors_Rogues_of_Catmere/</v>
      </c>
      <c r="AM284">
        <f>IF($A284="","",SUMPRODUCT($AO284:$BD284,'Map Analysis'!$AN$2^{0,1,2,3,4,5,6,7,8,9,10,11,12,13,14,15}))</f>
        <v>0</v>
      </c>
      <c r="AN284">
        <f t="shared" si="268"/>
        <v>2.8399999999999999E-5</v>
      </c>
      <c r="AO284">
        <f t="shared" si="269"/>
        <v>0</v>
      </c>
      <c r="AP284">
        <f t="shared" si="270"/>
        <v>0</v>
      </c>
      <c r="AQ284">
        <f t="shared" si="271"/>
        <v>0</v>
      </c>
      <c r="AR284">
        <f t="shared" si="272"/>
        <v>0</v>
      </c>
      <c r="AS284">
        <f t="shared" si="273"/>
        <v>0</v>
      </c>
      <c r="AT284">
        <f t="shared" si="274"/>
        <v>0</v>
      </c>
      <c r="AU284">
        <f t="shared" si="275"/>
        <v>0</v>
      </c>
      <c r="AV284">
        <f t="shared" si="276"/>
        <v>0</v>
      </c>
      <c r="AW284">
        <f t="shared" si="277"/>
        <v>0</v>
      </c>
      <c r="AX284">
        <f t="shared" si="278"/>
        <v>0</v>
      </c>
      <c r="AY284">
        <f t="shared" si="279"/>
        <v>0</v>
      </c>
      <c r="AZ284">
        <f t="shared" si="280"/>
        <v>0</v>
      </c>
      <c r="BA284">
        <f t="shared" si="281"/>
        <v>0</v>
      </c>
      <c r="BB284">
        <f t="shared" si="282"/>
        <v>0</v>
      </c>
      <c r="BC284">
        <f t="shared" si="283"/>
        <v>0</v>
      </c>
      <c r="BD284">
        <f t="shared" si="284"/>
        <v>0</v>
      </c>
      <c r="BF284">
        <f t="shared" si="285"/>
        <v>0</v>
      </c>
      <c r="BG284">
        <f t="shared" si="286"/>
        <v>0</v>
      </c>
      <c r="BH284">
        <f t="shared" si="287"/>
        <v>0</v>
      </c>
      <c r="BI284">
        <f t="shared" si="288"/>
        <v>0</v>
      </c>
      <c r="BJ284">
        <f t="shared" si="289"/>
        <v>0</v>
      </c>
      <c r="BK284">
        <f t="shared" si="290"/>
        <v>0</v>
      </c>
      <c r="BL284">
        <f t="shared" si="291"/>
        <v>0</v>
      </c>
      <c r="BM284">
        <f t="shared" si="292"/>
        <v>0</v>
      </c>
      <c r="BN284">
        <f t="shared" si="293"/>
        <v>0</v>
      </c>
      <c r="BO284">
        <f t="shared" si="294"/>
        <v>0</v>
      </c>
      <c r="BP284">
        <f t="shared" si="295"/>
        <v>0</v>
      </c>
      <c r="BQ284">
        <f t="shared" si="296"/>
        <v>0</v>
      </c>
      <c r="BR284">
        <f t="shared" si="297"/>
        <v>0</v>
      </c>
      <c r="BS284">
        <f t="shared" si="298"/>
        <v>0</v>
      </c>
      <c r="BT284">
        <f t="shared" si="299"/>
        <v>0</v>
      </c>
    </row>
    <row r="285" spans="1:72" x14ac:dyDescent="0.25">
      <c r="A285" t="str">
        <f>IF(TRIM(INDEX(games!$A:$A,ROW()))="","",TRIM(INDEX(games!$A:$A,ROW())))</f>
        <v>Elewar: Fused Survivors</v>
      </c>
      <c r="B285">
        <f>IF(OR($A285="",INDEX(games!$B:$B,ROW())=""),"",INDEX(games!$B:$B,ROW()))</f>
        <v>2023</v>
      </c>
      <c r="C285" t="str">
        <f>IF(OR($A285="",INDEX(games!$C:$C,ROW())=""),"",INDEX(games!$C:$C,ROW()))</f>
        <v>Action</v>
      </c>
      <c r="D285">
        <f t="shared" si="240"/>
        <v>3</v>
      </c>
      <c r="E285">
        <f t="shared" si="241"/>
        <v>1</v>
      </c>
      <c r="F285">
        <f t="shared" si="242"/>
        <v>13</v>
      </c>
      <c r="G285">
        <f t="shared" si="243"/>
        <v>2023</v>
      </c>
      <c r="H285">
        <f t="shared" si="244"/>
        <v>1.2989999999999999</v>
      </c>
      <c r="I285" t="e">
        <f t="shared" si="245"/>
        <v>#N/A</v>
      </c>
      <c r="J285" t="e">
        <f t="shared" si="246"/>
        <v>#N/A</v>
      </c>
      <c r="K285" t="e">
        <f t="shared" si="247"/>
        <v>#N/A</v>
      </c>
      <c r="L285" t="e">
        <f t="shared" si="248"/>
        <v>#N/A</v>
      </c>
      <c r="M285" t="e">
        <f t="shared" si="249"/>
        <v>#N/A</v>
      </c>
      <c r="N285" t="e">
        <f t="shared" si="250"/>
        <v>#N/A</v>
      </c>
      <c r="O285">
        <f t="shared" si="251"/>
        <v>3.0002849999999999</v>
      </c>
      <c r="P285" t="str">
        <f>IF(OR($A285="",INDEX(games!$H:$H,ROW())=""),"",INDEX(games!$H:$H,ROW()))</f>
        <v>Yes</v>
      </c>
      <c r="Q285">
        <f t="shared" si="252"/>
        <v>3.0002849999999999</v>
      </c>
      <c r="T285">
        <f t="shared" si="253"/>
        <v>2018</v>
      </c>
      <c r="U285">
        <f t="shared" si="254"/>
        <v>2023</v>
      </c>
      <c r="V285">
        <f t="shared" si="255"/>
        <v>5</v>
      </c>
      <c r="W285" t="str">
        <f>IF(TRIM(INDEX(connections!$A:$A,ROW()))="","",TRIM(INDEX(connections!$A:$A,ROW())))</f>
        <v>Candies 'n Curses</v>
      </c>
      <c r="X285" t="str">
        <f>IF($W285="","",TRIM(INDEX(connections!$B:$B,ROW())))</f>
        <v>Cross Blitz</v>
      </c>
      <c r="Y285">
        <f t="shared" si="256"/>
        <v>109</v>
      </c>
      <c r="Z285">
        <f t="shared" si="257"/>
        <v>165</v>
      </c>
      <c r="AA285" t="str">
        <f t="shared" si="258"/>
        <v>Yes</v>
      </c>
      <c r="AB285" t="str">
        <f t="shared" si="259"/>
        <v>Yes</v>
      </c>
      <c r="AC285">
        <f t="shared" si="260"/>
        <v>1</v>
      </c>
      <c r="AD285">
        <f t="shared" si="261"/>
        <v>1</v>
      </c>
      <c r="AE285" t="str">
        <f t="shared" si="262"/>
        <v/>
      </c>
      <c r="AG285">
        <f t="shared" si="263"/>
        <v>3</v>
      </c>
      <c r="AH285" t="str">
        <f t="shared" si="264"/>
        <v>Yes</v>
      </c>
      <c r="AI285">
        <f t="shared" si="265"/>
        <v>3</v>
      </c>
      <c r="AJ285">
        <f t="shared" si="266"/>
        <v>3.0002849999999999</v>
      </c>
      <c r="AK285" t="str">
        <f t="shared" si="267"/>
        <v/>
      </c>
      <c r="AL285" t="str">
        <f>IF($A285="","",INDEX(games!$J:$J,ROW())&amp;"")</f>
        <v>https://store.steampowered.com/app/2489560/Elewar_Fused_Survivors/</v>
      </c>
      <c r="AM285">
        <f>IF($A285="","",SUMPRODUCT($AO285:$BD285,'Map Analysis'!$AN$2^{0,1,2,3,4,5,6,7,8,9,10,11,12,13,14,15}))</f>
        <v>0</v>
      </c>
      <c r="AN285">
        <f t="shared" si="268"/>
        <v>2.8500000000000002E-5</v>
      </c>
      <c r="AO285">
        <f t="shared" si="269"/>
        <v>0</v>
      </c>
      <c r="AP285">
        <f t="shared" si="270"/>
        <v>0</v>
      </c>
      <c r="AQ285">
        <f t="shared" si="271"/>
        <v>0</v>
      </c>
      <c r="AR285">
        <f t="shared" si="272"/>
        <v>0</v>
      </c>
      <c r="AS285">
        <f t="shared" si="273"/>
        <v>0</v>
      </c>
      <c r="AT285">
        <f t="shared" si="274"/>
        <v>0</v>
      </c>
      <c r="AU285">
        <f t="shared" si="275"/>
        <v>0</v>
      </c>
      <c r="AV285">
        <f t="shared" si="276"/>
        <v>0</v>
      </c>
      <c r="AW285">
        <f t="shared" si="277"/>
        <v>0</v>
      </c>
      <c r="AX285">
        <f t="shared" si="278"/>
        <v>0</v>
      </c>
      <c r="AY285">
        <f t="shared" si="279"/>
        <v>0</v>
      </c>
      <c r="AZ285">
        <f t="shared" si="280"/>
        <v>0</v>
      </c>
      <c r="BA285">
        <f t="shared" si="281"/>
        <v>0</v>
      </c>
      <c r="BB285">
        <f t="shared" si="282"/>
        <v>0</v>
      </c>
      <c r="BC285">
        <f t="shared" si="283"/>
        <v>0</v>
      </c>
      <c r="BD285">
        <f t="shared" si="284"/>
        <v>0</v>
      </c>
      <c r="BF285">
        <f t="shared" si="285"/>
        <v>0</v>
      </c>
      <c r="BG285">
        <f t="shared" si="286"/>
        <v>0</v>
      </c>
      <c r="BH285">
        <f t="shared" si="287"/>
        <v>0</v>
      </c>
      <c r="BI285">
        <f t="shared" si="288"/>
        <v>0</v>
      </c>
      <c r="BJ285">
        <f t="shared" si="289"/>
        <v>0</v>
      </c>
      <c r="BK285">
        <f t="shared" si="290"/>
        <v>0</v>
      </c>
      <c r="BL285">
        <f t="shared" si="291"/>
        <v>0</v>
      </c>
      <c r="BM285">
        <f t="shared" si="292"/>
        <v>0</v>
      </c>
      <c r="BN285">
        <f t="shared" si="293"/>
        <v>0</v>
      </c>
      <c r="BO285">
        <f t="shared" si="294"/>
        <v>0</v>
      </c>
      <c r="BP285">
        <f t="shared" si="295"/>
        <v>0</v>
      </c>
      <c r="BQ285">
        <f t="shared" si="296"/>
        <v>0</v>
      </c>
      <c r="BR285">
        <f t="shared" si="297"/>
        <v>0</v>
      </c>
      <c r="BS285">
        <f t="shared" si="298"/>
        <v>0</v>
      </c>
      <c r="BT285">
        <f t="shared" si="299"/>
        <v>0</v>
      </c>
    </row>
    <row r="286" spans="1:72" x14ac:dyDescent="0.25">
      <c r="A286" t="str">
        <f>IF(TRIM(INDEX(games!$A:$A,ROW()))="","",TRIM(INDEX(games!$A:$A,ROW())))</f>
        <v>Elin</v>
      </c>
      <c r="B286">
        <f>IF(OR($A286="",INDEX(games!$B:$B,ROW())=""),"",INDEX(games!$B:$B,ROW()))</f>
        <v>2024</v>
      </c>
      <c r="C286" t="str">
        <f>IF(OR($A286="",INDEX(games!$C:$C,ROW())=""),"",INDEX(games!$C:$C,ROW()))</f>
        <v>Traditional</v>
      </c>
      <c r="D286">
        <f t="shared" si="240"/>
        <v>1</v>
      </c>
      <c r="E286">
        <f t="shared" si="241"/>
        <v>4</v>
      </c>
      <c r="F286">
        <f t="shared" si="242"/>
        <v>14</v>
      </c>
      <c r="G286" t="e">
        <f t="shared" si="243"/>
        <v>#N/A</v>
      </c>
      <c r="H286" t="e">
        <f t="shared" si="244"/>
        <v>#N/A</v>
      </c>
      <c r="I286" t="e">
        <f t="shared" si="245"/>
        <v>#N/A</v>
      </c>
      <c r="J286" t="e">
        <f t="shared" si="246"/>
        <v>#N/A</v>
      </c>
      <c r="K286" t="e">
        <f t="shared" si="247"/>
        <v>#N/A</v>
      </c>
      <c r="L286" t="e">
        <f t="shared" si="248"/>
        <v>#N/A</v>
      </c>
      <c r="M286">
        <f t="shared" si="249"/>
        <v>2024</v>
      </c>
      <c r="N286">
        <f t="shared" si="250"/>
        <v>4.3220000000000001</v>
      </c>
      <c r="O286">
        <f t="shared" si="251"/>
        <v>1.000286</v>
      </c>
      <c r="P286" t="str">
        <f>IF(OR($A286="",INDEX(games!$H:$H,ROW())=""),"",INDEX(games!$H:$H,ROW()))</f>
        <v/>
      </c>
      <c r="Q286" t="str">
        <f t="shared" si="252"/>
        <v/>
      </c>
      <c r="T286">
        <f t="shared" si="253"/>
        <v>2020</v>
      </c>
      <c r="U286">
        <f t="shared" si="254"/>
        <v>2023</v>
      </c>
      <c r="V286">
        <f t="shared" si="255"/>
        <v>3</v>
      </c>
      <c r="W286" t="str">
        <f>IF(TRIM(INDEX(connections!$A:$A,ROW()))="","",TRIM(INDEX(connections!$A:$A,ROW())))</f>
        <v>Monster Train</v>
      </c>
      <c r="X286" t="str">
        <f>IF($W286="","",TRIM(INDEX(connections!$B:$B,ROW())))</f>
        <v>Cross Blitz</v>
      </c>
      <c r="Y286">
        <f t="shared" si="256"/>
        <v>522</v>
      </c>
      <c r="Z286">
        <f t="shared" si="257"/>
        <v>165</v>
      </c>
      <c r="AA286" t="str">
        <f t="shared" si="258"/>
        <v>Yes</v>
      </c>
      <c r="AB286" t="str">
        <f t="shared" si="259"/>
        <v>Yes</v>
      </c>
      <c r="AC286">
        <f t="shared" si="260"/>
        <v>1</v>
      </c>
      <c r="AD286">
        <f t="shared" si="261"/>
        <v>0</v>
      </c>
      <c r="AE286" t="str">
        <f t="shared" si="262"/>
        <v/>
      </c>
      <c r="AG286">
        <f t="shared" si="263"/>
        <v>0</v>
      </c>
      <c r="AH286" t="str">
        <f t="shared" si="264"/>
        <v/>
      </c>
      <c r="AI286" t="str">
        <f t="shared" si="265"/>
        <v/>
      </c>
      <c r="AJ286" t="str">
        <f t="shared" si="266"/>
        <v/>
      </c>
      <c r="AK286" t="str">
        <f t="shared" si="267"/>
        <v/>
      </c>
      <c r="AL286" t="str">
        <f>IF($A286="","",INDEX(games!$J:$J,ROW())&amp;"")</f>
        <v/>
      </c>
      <c r="AM286">
        <f>IF($A286="","",SUMPRODUCT($AO286:$BD286,'Map Analysis'!$AN$2^{0,1,2,3,4,5,6,7,8,9,10,11,12,13,14,15}))</f>
        <v>0</v>
      </c>
      <c r="AN286">
        <f t="shared" si="268"/>
        <v>2.8600000000000001E-5</v>
      </c>
      <c r="AO286">
        <f t="shared" si="269"/>
        <v>0</v>
      </c>
      <c r="AP286">
        <f t="shared" si="270"/>
        <v>0</v>
      </c>
      <c r="AQ286">
        <f t="shared" si="271"/>
        <v>0</v>
      </c>
      <c r="AR286">
        <f t="shared" si="272"/>
        <v>0</v>
      </c>
      <c r="AS286">
        <f t="shared" si="273"/>
        <v>0</v>
      </c>
      <c r="AT286">
        <f t="shared" si="274"/>
        <v>0</v>
      </c>
      <c r="AU286">
        <f t="shared" si="275"/>
        <v>0</v>
      </c>
      <c r="AV286">
        <f t="shared" si="276"/>
        <v>0</v>
      </c>
      <c r="AW286">
        <f t="shared" si="277"/>
        <v>0</v>
      </c>
      <c r="AX286">
        <f t="shared" si="278"/>
        <v>0</v>
      </c>
      <c r="AY286">
        <f t="shared" si="279"/>
        <v>0</v>
      </c>
      <c r="AZ286">
        <f t="shared" si="280"/>
        <v>0</v>
      </c>
      <c r="BA286">
        <f t="shared" si="281"/>
        <v>0</v>
      </c>
      <c r="BB286">
        <f t="shared" si="282"/>
        <v>0</v>
      </c>
      <c r="BC286">
        <f t="shared" si="283"/>
        <v>0</v>
      </c>
      <c r="BD286">
        <f t="shared" si="284"/>
        <v>0</v>
      </c>
      <c r="BF286">
        <f t="shared" si="285"/>
        <v>0</v>
      </c>
      <c r="BG286">
        <f t="shared" si="286"/>
        <v>0</v>
      </c>
      <c r="BH286">
        <f t="shared" si="287"/>
        <v>0</v>
      </c>
      <c r="BI286">
        <f t="shared" si="288"/>
        <v>0</v>
      </c>
      <c r="BJ286">
        <f t="shared" si="289"/>
        <v>0</v>
      </c>
      <c r="BK286">
        <f t="shared" si="290"/>
        <v>0</v>
      </c>
      <c r="BL286">
        <f t="shared" si="291"/>
        <v>0</v>
      </c>
      <c r="BM286">
        <f t="shared" si="292"/>
        <v>0</v>
      </c>
      <c r="BN286">
        <f t="shared" si="293"/>
        <v>0</v>
      </c>
      <c r="BO286">
        <f t="shared" si="294"/>
        <v>0</v>
      </c>
      <c r="BP286">
        <f t="shared" si="295"/>
        <v>0</v>
      </c>
      <c r="BQ286">
        <f t="shared" si="296"/>
        <v>0</v>
      </c>
      <c r="BR286">
        <f t="shared" si="297"/>
        <v>0</v>
      </c>
      <c r="BS286">
        <f t="shared" si="298"/>
        <v>0</v>
      </c>
      <c r="BT286">
        <f t="shared" si="299"/>
        <v>0</v>
      </c>
    </row>
    <row r="287" spans="1:72" x14ac:dyDescent="0.25">
      <c r="A287" t="str">
        <f>IF(TRIM(INDEX(games!$A:$A,ROW()))="","",TRIM(INDEX(games!$A:$A,ROW())))</f>
        <v>Elona</v>
      </c>
      <c r="B287">
        <f>IF(OR($A287="",INDEX(games!$B:$B,ROW())=""),"",INDEX(games!$B:$B,ROW()))</f>
        <v>2008</v>
      </c>
      <c r="C287" t="str">
        <f>IF(OR($A287="",INDEX(games!$C:$C,ROW())=""),"",INDEX(games!$C:$C,ROW()))</f>
        <v>Traditional</v>
      </c>
      <c r="D287">
        <f t="shared" si="240"/>
        <v>5</v>
      </c>
      <c r="E287">
        <f t="shared" si="241"/>
        <v>4</v>
      </c>
      <c r="F287">
        <f t="shared" si="242"/>
        <v>15</v>
      </c>
      <c r="G287" t="e">
        <f t="shared" si="243"/>
        <v>#N/A</v>
      </c>
      <c r="H287" t="e">
        <f t="shared" si="244"/>
        <v>#N/A</v>
      </c>
      <c r="I287" t="e">
        <f t="shared" si="245"/>
        <v>#N/A</v>
      </c>
      <c r="J287" t="e">
        <f t="shared" si="246"/>
        <v>#N/A</v>
      </c>
      <c r="K287" t="e">
        <f t="shared" si="247"/>
        <v>#N/A</v>
      </c>
      <c r="L287" t="e">
        <f t="shared" si="248"/>
        <v>#N/A</v>
      </c>
      <c r="M287">
        <f t="shared" si="249"/>
        <v>2008</v>
      </c>
      <c r="N287">
        <f t="shared" si="250"/>
        <v>4.3449999999999998</v>
      </c>
      <c r="O287">
        <f t="shared" si="251"/>
        <v>5.0002870000000001</v>
      </c>
      <c r="P287" t="str">
        <f>IF(OR($A287="",INDEX(games!$H:$H,ROW())=""),"",INDEX(games!$H:$H,ROW()))</f>
        <v/>
      </c>
      <c r="Q287" t="str">
        <f t="shared" si="252"/>
        <v/>
      </c>
      <c r="T287">
        <f t="shared" si="253"/>
        <v>2017</v>
      </c>
      <c r="U287">
        <f t="shared" si="254"/>
        <v>2023</v>
      </c>
      <c r="V287">
        <f t="shared" si="255"/>
        <v>6</v>
      </c>
      <c r="W287" t="str">
        <f>IF(TRIM(INDEX(connections!$A:$A,ROW()))="","",TRIM(INDEX(connections!$A:$A,ROW())))</f>
        <v>Slay the Spire</v>
      </c>
      <c r="X287" t="str">
        <f>IF($W287="","",TRIM(INDEX(connections!$B:$B,ROW())))</f>
        <v>Cross Blitz</v>
      </c>
      <c r="Y287">
        <f t="shared" si="256"/>
        <v>772</v>
      </c>
      <c r="Z287">
        <f t="shared" si="257"/>
        <v>165</v>
      </c>
      <c r="AA287" t="str">
        <f t="shared" si="258"/>
        <v>Yes</v>
      </c>
      <c r="AB287" t="str">
        <f t="shared" si="259"/>
        <v>Yes</v>
      </c>
      <c r="AC287">
        <f t="shared" si="260"/>
        <v>1</v>
      </c>
      <c r="AD287">
        <f t="shared" si="261"/>
        <v>0</v>
      </c>
      <c r="AE287" t="str">
        <f t="shared" si="262"/>
        <v/>
      </c>
      <c r="AG287">
        <f t="shared" si="263"/>
        <v>4</v>
      </c>
      <c r="AH287" t="str">
        <f t="shared" si="264"/>
        <v/>
      </c>
      <c r="AI287" t="str">
        <f t="shared" si="265"/>
        <v/>
      </c>
      <c r="AJ287" t="str">
        <f t="shared" si="266"/>
        <v/>
      </c>
      <c r="AK287">
        <f t="shared" si="267"/>
        <v>4.0002870000000001</v>
      </c>
      <c r="AL287" t="str">
        <f>IF($A287="","",INDEX(games!$J:$J,ROW())&amp;"")</f>
        <v/>
      </c>
      <c r="AM287">
        <f>IF($A287="","",SUMPRODUCT($AO287:$BD287,'Map Analysis'!$AN$2^{0,1,2,3,4,5,6,7,8,9,10,11,12,13,14,15}))</f>
        <v>2.75</v>
      </c>
      <c r="AN287">
        <f t="shared" si="268"/>
        <v>2.7500287000000001</v>
      </c>
      <c r="AO287">
        <f t="shared" si="269"/>
        <v>2</v>
      </c>
      <c r="AP287">
        <f t="shared" si="270"/>
        <v>1</v>
      </c>
      <c r="AQ287">
        <f t="shared" si="271"/>
        <v>1</v>
      </c>
      <c r="AR287">
        <f t="shared" si="272"/>
        <v>0</v>
      </c>
      <c r="AS287">
        <f t="shared" si="273"/>
        <v>0</v>
      </c>
      <c r="AT287">
        <f t="shared" si="274"/>
        <v>0</v>
      </c>
      <c r="AU287">
        <f t="shared" si="275"/>
        <v>0</v>
      </c>
      <c r="AV287">
        <f t="shared" si="276"/>
        <v>0</v>
      </c>
      <c r="AW287">
        <f t="shared" si="277"/>
        <v>0</v>
      </c>
      <c r="AX287">
        <f t="shared" si="278"/>
        <v>0</v>
      </c>
      <c r="AY287">
        <f t="shared" si="279"/>
        <v>0</v>
      </c>
      <c r="AZ287">
        <f t="shared" si="280"/>
        <v>0</v>
      </c>
      <c r="BA287">
        <f t="shared" si="281"/>
        <v>0</v>
      </c>
      <c r="BB287">
        <f t="shared" si="282"/>
        <v>0</v>
      </c>
      <c r="BC287">
        <f t="shared" si="283"/>
        <v>0</v>
      </c>
      <c r="BD287">
        <f t="shared" si="284"/>
        <v>0</v>
      </c>
      <c r="BF287">
        <f t="shared" si="285"/>
        <v>0</v>
      </c>
      <c r="BG287">
        <f t="shared" si="286"/>
        <v>0</v>
      </c>
      <c r="BH287">
        <f t="shared" si="287"/>
        <v>0</v>
      </c>
      <c r="BI287">
        <f t="shared" si="288"/>
        <v>0</v>
      </c>
      <c r="BJ287">
        <f t="shared" si="289"/>
        <v>0</v>
      </c>
      <c r="BK287">
        <f t="shared" si="290"/>
        <v>0</v>
      </c>
      <c r="BL287">
        <f t="shared" si="291"/>
        <v>0</v>
      </c>
      <c r="BM287">
        <f t="shared" si="292"/>
        <v>0</v>
      </c>
      <c r="BN287">
        <f t="shared" si="293"/>
        <v>0</v>
      </c>
      <c r="BO287">
        <f t="shared" si="294"/>
        <v>0</v>
      </c>
      <c r="BP287">
        <f t="shared" si="295"/>
        <v>0</v>
      </c>
      <c r="BQ287">
        <f t="shared" si="296"/>
        <v>0</v>
      </c>
      <c r="BR287">
        <f t="shared" si="297"/>
        <v>0</v>
      </c>
      <c r="BS287">
        <f t="shared" si="298"/>
        <v>0</v>
      </c>
      <c r="BT287">
        <f t="shared" si="299"/>
        <v>0</v>
      </c>
    </row>
    <row r="288" spans="1:72" x14ac:dyDescent="0.25">
      <c r="A288" t="str">
        <f>IF(TRIM(INDEX(games!$A:$A,ROW()))="","",TRIM(INDEX(games!$A:$A,ROW())))</f>
        <v>Ember Knights</v>
      </c>
      <c r="B288">
        <f>IF(OR($A288="",INDEX(games!$B:$B,ROW())=""),"",INDEX(games!$B:$B,ROW()))</f>
        <v>2022</v>
      </c>
      <c r="C288" t="str">
        <f>IF(OR($A288="",INDEX(games!$C:$C,ROW())=""),"",INDEX(games!$C:$C,ROW()))</f>
        <v>Action</v>
      </c>
      <c r="D288">
        <f t="shared" si="240"/>
        <v>5</v>
      </c>
      <c r="E288">
        <f t="shared" si="241"/>
        <v>1</v>
      </c>
      <c r="F288">
        <f t="shared" si="242"/>
        <v>16</v>
      </c>
      <c r="G288">
        <f t="shared" si="243"/>
        <v>2022</v>
      </c>
      <c r="H288">
        <f t="shared" si="244"/>
        <v>1.3679999999999999</v>
      </c>
      <c r="I288" t="e">
        <f t="shared" si="245"/>
        <v>#N/A</v>
      </c>
      <c r="J288" t="e">
        <f t="shared" si="246"/>
        <v>#N/A</v>
      </c>
      <c r="K288" t="e">
        <f t="shared" si="247"/>
        <v>#N/A</v>
      </c>
      <c r="L288" t="e">
        <f t="shared" si="248"/>
        <v>#N/A</v>
      </c>
      <c r="M288" t="e">
        <f t="shared" si="249"/>
        <v>#N/A</v>
      </c>
      <c r="N288" t="e">
        <f t="shared" si="250"/>
        <v>#N/A</v>
      </c>
      <c r="O288">
        <f t="shared" si="251"/>
        <v>5.0002880000000003</v>
      </c>
      <c r="P288" t="str">
        <f>IF(OR($A288="",INDEX(games!$H:$H,ROW())=""),"",INDEX(games!$H:$H,ROW()))</f>
        <v>Yes</v>
      </c>
      <c r="Q288">
        <f t="shared" si="252"/>
        <v>5.0002880000000003</v>
      </c>
      <c r="T288">
        <f t="shared" si="253"/>
        <v>1995</v>
      </c>
      <c r="U288">
        <f t="shared" si="254"/>
        <v>2020</v>
      </c>
      <c r="V288">
        <f t="shared" si="255"/>
        <v>25</v>
      </c>
      <c r="W288" t="str">
        <f>IF(TRIM(INDEX(connections!$A:$A,ROW()))="","",TRIM(INDEX(connections!$A:$A,ROW())))</f>
        <v>Mystery Dungeon 2: Shiren the Wanderer</v>
      </c>
      <c r="X288" t="str">
        <f>IF($W288="","",TRIM(INDEX(connections!$B:$B,ROW())))</f>
        <v>Crown Trick</v>
      </c>
      <c r="Y288">
        <f t="shared" si="256"/>
        <v>546</v>
      </c>
      <c r="Z288">
        <f t="shared" si="257"/>
        <v>166</v>
      </c>
      <c r="AA288" t="str">
        <f t="shared" si="258"/>
        <v>Yes</v>
      </c>
      <c r="AB288" t="str">
        <f t="shared" si="259"/>
        <v>Yes</v>
      </c>
      <c r="AC288">
        <f t="shared" si="260"/>
        <v>1</v>
      </c>
      <c r="AD288">
        <f t="shared" si="261"/>
        <v>1</v>
      </c>
      <c r="AE288" t="str">
        <f t="shared" si="262"/>
        <v/>
      </c>
      <c r="AG288">
        <f t="shared" si="263"/>
        <v>4</v>
      </c>
      <c r="AH288" t="str">
        <f t="shared" si="264"/>
        <v>Yes</v>
      </c>
      <c r="AI288">
        <f t="shared" si="265"/>
        <v>4</v>
      </c>
      <c r="AJ288">
        <f t="shared" si="266"/>
        <v>4.0002880000000003</v>
      </c>
      <c r="AK288" t="str">
        <f t="shared" si="267"/>
        <v/>
      </c>
      <c r="AL288" t="str">
        <f>IF($A288="","",INDEX(games!$J:$J,ROW())&amp;"")</f>
        <v>https://store.steampowered.com/app/1135230/Ember_Knights/</v>
      </c>
      <c r="AM288">
        <f>IF($A288="","",SUMPRODUCT($AO288:$BD288,'Map Analysis'!$AN$2^{0,1,2,3,4,5,6,7,8,9,10,11,12,13,14,15}))</f>
        <v>1</v>
      </c>
      <c r="AN288">
        <f t="shared" si="268"/>
        <v>1.0000287999999999</v>
      </c>
      <c r="AO288">
        <f t="shared" si="269"/>
        <v>1</v>
      </c>
      <c r="AP288">
        <f t="shared" si="270"/>
        <v>0</v>
      </c>
      <c r="AQ288">
        <f t="shared" si="271"/>
        <v>0</v>
      </c>
      <c r="AR288">
        <f t="shared" si="272"/>
        <v>0</v>
      </c>
      <c r="AS288">
        <f t="shared" si="273"/>
        <v>0</v>
      </c>
      <c r="AT288">
        <f t="shared" si="274"/>
        <v>0</v>
      </c>
      <c r="AU288">
        <f t="shared" si="275"/>
        <v>0</v>
      </c>
      <c r="AV288">
        <f t="shared" si="276"/>
        <v>0</v>
      </c>
      <c r="AW288">
        <f t="shared" si="277"/>
        <v>0</v>
      </c>
      <c r="AX288">
        <f t="shared" si="278"/>
        <v>0</v>
      </c>
      <c r="AY288">
        <f t="shared" si="279"/>
        <v>0</v>
      </c>
      <c r="AZ288">
        <f t="shared" si="280"/>
        <v>0</v>
      </c>
      <c r="BA288">
        <f t="shared" si="281"/>
        <v>0</v>
      </c>
      <c r="BB288">
        <f t="shared" si="282"/>
        <v>0</v>
      </c>
      <c r="BC288">
        <f t="shared" si="283"/>
        <v>0</v>
      </c>
      <c r="BD288">
        <f t="shared" si="284"/>
        <v>0</v>
      </c>
      <c r="BF288">
        <f t="shared" si="285"/>
        <v>0</v>
      </c>
      <c r="BG288">
        <f t="shared" si="286"/>
        <v>0</v>
      </c>
      <c r="BH288">
        <f t="shared" si="287"/>
        <v>0</v>
      </c>
      <c r="BI288">
        <f t="shared" si="288"/>
        <v>0</v>
      </c>
      <c r="BJ288">
        <f t="shared" si="289"/>
        <v>0</v>
      </c>
      <c r="BK288">
        <f t="shared" si="290"/>
        <v>0</v>
      </c>
      <c r="BL288">
        <f t="shared" si="291"/>
        <v>0</v>
      </c>
      <c r="BM288">
        <f t="shared" si="292"/>
        <v>0</v>
      </c>
      <c r="BN288">
        <f t="shared" si="293"/>
        <v>0</v>
      </c>
      <c r="BO288">
        <f t="shared" si="294"/>
        <v>0</v>
      </c>
      <c r="BP288">
        <f t="shared" si="295"/>
        <v>0</v>
      </c>
      <c r="BQ288">
        <f t="shared" si="296"/>
        <v>0</v>
      </c>
      <c r="BR288">
        <f t="shared" si="297"/>
        <v>0</v>
      </c>
      <c r="BS288">
        <f t="shared" si="298"/>
        <v>0</v>
      </c>
      <c r="BT288">
        <f t="shared" si="299"/>
        <v>0</v>
      </c>
    </row>
    <row r="289" spans="1:72" x14ac:dyDescent="0.25">
      <c r="A289" t="str">
        <f>IF(TRIM(INDEX(games!$A:$A,ROW()))="","",TRIM(INDEX(games!$A:$A,ROW())))</f>
        <v>Emberward</v>
      </c>
      <c r="B289">
        <f>IF(OR($A289="",INDEX(games!$B:$B,ROW())=""),"",INDEX(games!$B:$B,ROW()))</f>
        <v>2024</v>
      </c>
      <c r="C289" t="str">
        <f>IF(OR($A289="",INDEX(games!$C:$C,ROW())=""),"",INDEX(games!$C:$C,ROW()))</f>
        <v>Strategy</v>
      </c>
      <c r="D289">
        <f t="shared" si="240"/>
        <v>1</v>
      </c>
      <c r="E289">
        <f t="shared" si="241"/>
        <v>2</v>
      </c>
      <c r="F289">
        <f t="shared" si="242"/>
        <v>17</v>
      </c>
      <c r="G289" t="e">
        <f t="shared" si="243"/>
        <v>#N/A</v>
      </c>
      <c r="H289" t="e">
        <f t="shared" si="244"/>
        <v>#N/A</v>
      </c>
      <c r="I289">
        <f t="shared" si="245"/>
        <v>2024</v>
      </c>
      <c r="J289">
        <f t="shared" si="246"/>
        <v>2.391</v>
      </c>
      <c r="K289" t="e">
        <f t="shared" si="247"/>
        <v>#N/A</v>
      </c>
      <c r="L289" t="e">
        <f t="shared" si="248"/>
        <v>#N/A</v>
      </c>
      <c r="M289" t="e">
        <f t="shared" si="249"/>
        <v>#N/A</v>
      </c>
      <c r="N289" t="e">
        <f t="shared" si="250"/>
        <v>#N/A</v>
      </c>
      <c r="O289">
        <f t="shared" si="251"/>
        <v>1.000289</v>
      </c>
      <c r="P289" t="str">
        <f>IF(OR($A289="",INDEX(games!$H:$H,ROW())=""),"",INDEX(games!$H:$H,ROW()))</f>
        <v>Yes</v>
      </c>
      <c r="Q289">
        <f t="shared" si="252"/>
        <v>1.000289</v>
      </c>
      <c r="T289">
        <f t="shared" si="253"/>
        <v>2017</v>
      </c>
      <c r="U289">
        <f t="shared" si="254"/>
        <v>2025</v>
      </c>
      <c r="V289">
        <f t="shared" si="255"/>
        <v>8</v>
      </c>
      <c r="W289" t="str">
        <f>IF(TRIM(INDEX(connections!$A:$A,ROW()))="","",TRIM(INDEX(connections!$A:$A,ROW())))</f>
        <v>Slay the Spire</v>
      </c>
      <c r="X289" t="str">
        <f>IF($W289="","",TRIM(INDEX(connections!$B:$B,ROW())))</f>
        <v>Crush the Industry</v>
      </c>
      <c r="Y289">
        <f t="shared" si="256"/>
        <v>772</v>
      </c>
      <c r="Z289">
        <f t="shared" si="257"/>
        <v>167</v>
      </c>
      <c r="AA289" t="str">
        <f t="shared" si="258"/>
        <v>Yes</v>
      </c>
      <c r="AB289" t="str">
        <f t="shared" si="259"/>
        <v>Yes</v>
      </c>
      <c r="AC289">
        <f t="shared" si="260"/>
        <v>1</v>
      </c>
      <c r="AD289">
        <f t="shared" si="261"/>
        <v>0</v>
      </c>
      <c r="AE289" t="str">
        <f t="shared" si="262"/>
        <v/>
      </c>
      <c r="AG289">
        <f t="shared" si="263"/>
        <v>1</v>
      </c>
      <c r="AH289" t="str">
        <f t="shared" si="264"/>
        <v>Yes</v>
      </c>
      <c r="AI289">
        <f t="shared" si="265"/>
        <v>1</v>
      </c>
      <c r="AJ289">
        <f t="shared" si="266"/>
        <v>1.000289</v>
      </c>
      <c r="AK289" t="str">
        <f t="shared" si="267"/>
        <v/>
      </c>
      <c r="AL289" t="str">
        <f>IF($A289="","",INDEX(games!$J:$J,ROW())&amp;"")</f>
        <v>https://store.steampowered.com/app/2459550/Emberward/</v>
      </c>
      <c r="AM289">
        <f>IF($A289="","",SUMPRODUCT($AO289:$BD289,'Map Analysis'!$AN$2^{0,1,2,3,4,5,6,7,8,9,10,11,12,13,14,15}))</f>
        <v>0</v>
      </c>
      <c r="AN289">
        <f t="shared" si="268"/>
        <v>2.8900000000000001E-5</v>
      </c>
      <c r="AO289">
        <f t="shared" si="269"/>
        <v>0</v>
      </c>
      <c r="AP289">
        <f t="shared" si="270"/>
        <v>0</v>
      </c>
      <c r="AQ289">
        <f t="shared" si="271"/>
        <v>0</v>
      </c>
      <c r="AR289">
        <f t="shared" si="272"/>
        <v>0</v>
      </c>
      <c r="AS289">
        <f t="shared" si="273"/>
        <v>0</v>
      </c>
      <c r="AT289">
        <f t="shared" si="274"/>
        <v>0</v>
      </c>
      <c r="AU289">
        <f t="shared" si="275"/>
        <v>0</v>
      </c>
      <c r="AV289">
        <f t="shared" si="276"/>
        <v>0</v>
      </c>
      <c r="AW289">
        <f t="shared" si="277"/>
        <v>0</v>
      </c>
      <c r="AX289">
        <f t="shared" si="278"/>
        <v>0</v>
      </c>
      <c r="AY289">
        <f t="shared" si="279"/>
        <v>0</v>
      </c>
      <c r="AZ289">
        <f t="shared" si="280"/>
        <v>0</v>
      </c>
      <c r="BA289">
        <f t="shared" si="281"/>
        <v>0</v>
      </c>
      <c r="BB289">
        <f t="shared" si="282"/>
        <v>0</v>
      </c>
      <c r="BC289">
        <f t="shared" si="283"/>
        <v>0</v>
      </c>
      <c r="BD289">
        <f t="shared" si="284"/>
        <v>0</v>
      </c>
      <c r="BF289">
        <f t="shared" si="285"/>
        <v>0</v>
      </c>
      <c r="BG289">
        <f t="shared" si="286"/>
        <v>0</v>
      </c>
      <c r="BH289">
        <f t="shared" si="287"/>
        <v>0</v>
      </c>
      <c r="BI289">
        <f t="shared" si="288"/>
        <v>0</v>
      </c>
      <c r="BJ289">
        <f t="shared" si="289"/>
        <v>0</v>
      </c>
      <c r="BK289">
        <f t="shared" si="290"/>
        <v>0</v>
      </c>
      <c r="BL289">
        <f t="shared" si="291"/>
        <v>0</v>
      </c>
      <c r="BM289">
        <f t="shared" si="292"/>
        <v>0</v>
      </c>
      <c r="BN289">
        <f t="shared" si="293"/>
        <v>0</v>
      </c>
      <c r="BO289">
        <f t="shared" si="294"/>
        <v>0</v>
      </c>
      <c r="BP289">
        <f t="shared" si="295"/>
        <v>0</v>
      </c>
      <c r="BQ289">
        <f t="shared" si="296"/>
        <v>0</v>
      </c>
      <c r="BR289">
        <f t="shared" si="297"/>
        <v>0</v>
      </c>
      <c r="BS289">
        <f t="shared" si="298"/>
        <v>0</v>
      </c>
      <c r="BT289">
        <f t="shared" si="299"/>
        <v>0</v>
      </c>
    </row>
    <row r="290" spans="1:72" x14ac:dyDescent="0.25">
      <c r="A290" t="str">
        <f>IF(TRIM(INDEX(games!$A:$A,ROW()))="","",TRIM(INDEX(games!$A:$A,ROW())))</f>
        <v>Endgame of Devil</v>
      </c>
      <c r="B290">
        <f>IF(OR($A290="",INDEX(games!$B:$B,ROW())=""),"",INDEX(games!$B:$B,ROW()))</f>
        <v>2023</v>
      </c>
      <c r="C290" t="str">
        <f>IF(OR($A290="",INDEX(games!$C:$C,ROW())=""),"",INDEX(games!$C:$C,ROW()))</f>
        <v>Deckbuilder</v>
      </c>
      <c r="D290">
        <f t="shared" si="240"/>
        <v>2</v>
      </c>
      <c r="E290">
        <f t="shared" si="241"/>
        <v>3</v>
      </c>
      <c r="F290">
        <f t="shared" si="242"/>
        <v>18</v>
      </c>
      <c r="G290" t="e">
        <f t="shared" si="243"/>
        <v>#N/A</v>
      </c>
      <c r="H290" t="e">
        <f t="shared" si="244"/>
        <v>#N/A</v>
      </c>
      <c r="I290" t="e">
        <f t="shared" si="245"/>
        <v>#N/A</v>
      </c>
      <c r="J290" t="e">
        <f t="shared" si="246"/>
        <v>#N/A</v>
      </c>
      <c r="K290">
        <f t="shared" si="247"/>
        <v>2023</v>
      </c>
      <c r="L290">
        <f t="shared" si="248"/>
        <v>3.4140000000000001</v>
      </c>
      <c r="M290" t="e">
        <f t="shared" si="249"/>
        <v>#N/A</v>
      </c>
      <c r="N290" t="e">
        <f t="shared" si="250"/>
        <v>#N/A</v>
      </c>
      <c r="O290">
        <f t="shared" si="251"/>
        <v>2.0002900000000001</v>
      </c>
      <c r="P290" t="str">
        <f>IF(OR($A290="",INDEX(games!$H:$H,ROW())=""),"",INDEX(games!$H:$H,ROW()))</f>
        <v>Yes</v>
      </c>
      <c r="Q290">
        <f t="shared" si="252"/>
        <v>2.0002900000000001</v>
      </c>
      <c r="T290">
        <f t="shared" si="253"/>
        <v>2012</v>
      </c>
      <c r="U290">
        <f t="shared" si="254"/>
        <v>2019</v>
      </c>
      <c r="V290">
        <f t="shared" si="255"/>
        <v>7</v>
      </c>
      <c r="W290" t="str">
        <f>IF(TRIM(INDEX(connections!$A:$A,ROW()))="","",TRIM(INDEX(connections!$A:$A,ROW())))</f>
        <v>FTL</v>
      </c>
      <c r="X290" t="str">
        <f>IF($W290="","",TRIM(INDEX(connections!$B:$B,ROW())))</f>
        <v>Crying Suns</v>
      </c>
      <c r="Y290">
        <f t="shared" si="256"/>
        <v>326</v>
      </c>
      <c r="Z290">
        <f t="shared" si="257"/>
        <v>168</v>
      </c>
      <c r="AA290" t="str">
        <f t="shared" si="258"/>
        <v>Yes</v>
      </c>
      <c r="AB290" t="str">
        <f t="shared" si="259"/>
        <v>Yes</v>
      </c>
      <c r="AC290">
        <f t="shared" si="260"/>
        <v>1</v>
      </c>
      <c r="AD290">
        <f t="shared" si="261"/>
        <v>0</v>
      </c>
      <c r="AE290" t="str">
        <f t="shared" si="262"/>
        <v/>
      </c>
      <c r="AG290">
        <f t="shared" si="263"/>
        <v>1</v>
      </c>
      <c r="AH290" t="str">
        <f t="shared" si="264"/>
        <v>Yes</v>
      </c>
      <c r="AI290">
        <f t="shared" si="265"/>
        <v>1</v>
      </c>
      <c r="AJ290">
        <f t="shared" si="266"/>
        <v>1.0002899999999999</v>
      </c>
      <c r="AK290" t="str">
        <f t="shared" si="267"/>
        <v/>
      </c>
      <c r="AL290" t="str">
        <f>IF($A290="","",INDEX(games!$J:$J,ROW())&amp;"")</f>
        <v>https://store.steampowered.com/app/2343600/Endgame_of_Devil/</v>
      </c>
      <c r="AM290">
        <f>IF($A290="","",SUMPRODUCT($AO290:$BD290,'Map Analysis'!$AN$2^{0,1,2,3,4,5,6,7,8,9,10,11,12,13,14,15}))</f>
        <v>1</v>
      </c>
      <c r="AN290">
        <f t="shared" si="268"/>
        <v>1.0000290000000001</v>
      </c>
      <c r="AO290">
        <f t="shared" si="269"/>
        <v>1</v>
      </c>
      <c r="AP290">
        <f t="shared" si="270"/>
        <v>0</v>
      </c>
      <c r="AQ290">
        <f t="shared" si="271"/>
        <v>0</v>
      </c>
      <c r="AR290">
        <f t="shared" si="272"/>
        <v>0</v>
      </c>
      <c r="AS290">
        <f t="shared" si="273"/>
        <v>0</v>
      </c>
      <c r="AT290">
        <f t="shared" si="274"/>
        <v>0</v>
      </c>
      <c r="AU290">
        <f t="shared" si="275"/>
        <v>0</v>
      </c>
      <c r="AV290">
        <f t="shared" si="276"/>
        <v>0</v>
      </c>
      <c r="AW290">
        <f t="shared" si="277"/>
        <v>0</v>
      </c>
      <c r="AX290">
        <f t="shared" si="278"/>
        <v>0</v>
      </c>
      <c r="AY290">
        <f t="shared" si="279"/>
        <v>0</v>
      </c>
      <c r="AZ290">
        <f t="shared" si="280"/>
        <v>0</v>
      </c>
      <c r="BA290">
        <f t="shared" si="281"/>
        <v>0</v>
      </c>
      <c r="BB290">
        <f t="shared" si="282"/>
        <v>0</v>
      </c>
      <c r="BC290">
        <f t="shared" si="283"/>
        <v>0</v>
      </c>
      <c r="BD290">
        <f t="shared" si="284"/>
        <v>0</v>
      </c>
      <c r="BF290">
        <f t="shared" si="285"/>
        <v>1</v>
      </c>
      <c r="BG290">
        <f t="shared" si="286"/>
        <v>0</v>
      </c>
      <c r="BH290">
        <f t="shared" si="287"/>
        <v>0</v>
      </c>
      <c r="BI290">
        <f t="shared" si="288"/>
        <v>0</v>
      </c>
      <c r="BJ290">
        <f t="shared" si="289"/>
        <v>0</v>
      </c>
      <c r="BK290">
        <f t="shared" si="290"/>
        <v>0</v>
      </c>
      <c r="BL290">
        <f t="shared" si="291"/>
        <v>0</v>
      </c>
      <c r="BM290">
        <f t="shared" si="292"/>
        <v>0</v>
      </c>
      <c r="BN290">
        <f t="shared" si="293"/>
        <v>0</v>
      </c>
      <c r="BO290">
        <f t="shared" si="294"/>
        <v>0</v>
      </c>
      <c r="BP290">
        <f t="shared" si="295"/>
        <v>0</v>
      </c>
      <c r="BQ290">
        <f t="shared" si="296"/>
        <v>0</v>
      </c>
      <c r="BR290">
        <f t="shared" si="297"/>
        <v>0</v>
      </c>
      <c r="BS290">
        <f t="shared" si="298"/>
        <v>0</v>
      </c>
      <c r="BT290">
        <f t="shared" si="299"/>
        <v>0</v>
      </c>
    </row>
    <row r="291" spans="1:72" x14ac:dyDescent="0.25">
      <c r="A291" t="str">
        <f>IF(TRIM(INDEX(games!$A:$A,ROW()))="","",TRIM(INDEX(games!$A:$A,ROW())))</f>
        <v>Endless Alice</v>
      </c>
      <c r="B291">
        <f>IF(OR($A291="",INDEX(games!$B:$B,ROW())=""),"",INDEX(games!$B:$B,ROW()))</f>
        <v>2025</v>
      </c>
      <c r="C291" t="str">
        <f>IF(OR($A291="",INDEX(games!$C:$C,ROW())=""),"",INDEX(games!$C:$C,ROW()))</f>
        <v>Action</v>
      </c>
      <c r="D291">
        <f t="shared" si="240"/>
        <v>1</v>
      </c>
      <c r="E291">
        <f t="shared" si="241"/>
        <v>1</v>
      </c>
      <c r="F291">
        <f t="shared" si="242"/>
        <v>19</v>
      </c>
      <c r="G291">
        <f t="shared" si="243"/>
        <v>2025</v>
      </c>
      <c r="H291">
        <f t="shared" si="244"/>
        <v>1.4370000000000001</v>
      </c>
      <c r="I291" t="e">
        <f t="shared" si="245"/>
        <v>#N/A</v>
      </c>
      <c r="J291" t="e">
        <f t="shared" si="246"/>
        <v>#N/A</v>
      </c>
      <c r="K291" t="e">
        <f t="shared" si="247"/>
        <v>#N/A</v>
      </c>
      <c r="L291" t="e">
        <f t="shared" si="248"/>
        <v>#N/A</v>
      </c>
      <c r="M291" t="e">
        <f t="shared" si="249"/>
        <v>#N/A</v>
      </c>
      <c r="N291" t="e">
        <f t="shared" si="250"/>
        <v>#N/A</v>
      </c>
      <c r="O291">
        <f t="shared" si="251"/>
        <v>1.000291</v>
      </c>
      <c r="P291" t="str">
        <f>IF(OR($A291="",INDEX(games!$H:$H,ROW())=""),"",INDEX(games!$H:$H,ROW()))</f>
        <v>Yes</v>
      </c>
      <c r="Q291">
        <f t="shared" si="252"/>
        <v>1.000291</v>
      </c>
      <c r="T291">
        <f t="shared" si="253"/>
        <v>1980</v>
      </c>
      <c r="U291">
        <f t="shared" si="254"/>
        <v>2015</v>
      </c>
      <c r="V291">
        <f t="shared" si="255"/>
        <v>35</v>
      </c>
      <c r="W291" t="str">
        <f>IF(TRIM(INDEX(connections!$A:$A,ROW()))="","",TRIM(INDEX(connections!$A:$A,ROW())))</f>
        <v>Rogue</v>
      </c>
      <c r="X291" t="str">
        <f>IF($W291="","",TRIM(INDEX(connections!$B:$B,ROW())))</f>
        <v>Crypt of the NecroDancer</v>
      </c>
      <c r="Y291">
        <f t="shared" si="256"/>
        <v>693</v>
      </c>
      <c r="Z291">
        <f t="shared" si="257"/>
        <v>169</v>
      </c>
      <c r="AA291" t="str">
        <f t="shared" si="258"/>
        <v>Yes</v>
      </c>
      <c r="AB291" t="str">
        <f t="shared" si="259"/>
        <v>Yes</v>
      </c>
      <c r="AC291">
        <f t="shared" si="260"/>
        <v>1</v>
      </c>
      <c r="AD291">
        <f t="shared" si="261"/>
        <v>0</v>
      </c>
      <c r="AE291" t="str">
        <f t="shared" si="262"/>
        <v/>
      </c>
      <c r="AG291">
        <f t="shared" si="263"/>
        <v>1</v>
      </c>
      <c r="AH291" t="str">
        <f t="shared" si="264"/>
        <v>Yes</v>
      </c>
      <c r="AI291">
        <f t="shared" si="265"/>
        <v>1</v>
      </c>
      <c r="AJ291">
        <f t="shared" si="266"/>
        <v>1.000291</v>
      </c>
      <c r="AK291" t="str">
        <f t="shared" si="267"/>
        <v/>
      </c>
      <c r="AL291" t="str">
        <f>IF($A291="","",INDEX(games!$J:$J,ROW())&amp;"")</f>
        <v>https://store.steampowered.com/app/1425000/Endless_Alice/</v>
      </c>
      <c r="AM291">
        <f>IF($A291="","",SUMPRODUCT($AO291:$BD291,'Map Analysis'!$AN$2^{0,1,2,3,4,5,6,7,8,9,10,11,12,13,14,15}))</f>
        <v>0</v>
      </c>
      <c r="AN291">
        <f t="shared" si="268"/>
        <v>2.9099999999999999E-5</v>
      </c>
      <c r="AO291">
        <f t="shared" si="269"/>
        <v>0</v>
      </c>
      <c r="AP291">
        <f t="shared" si="270"/>
        <v>0</v>
      </c>
      <c r="AQ291">
        <f t="shared" si="271"/>
        <v>0</v>
      </c>
      <c r="AR291">
        <f t="shared" si="272"/>
        <v>0</v>
      </c>
      <c r="AS291">
        <f t="shared" si="273"/>
        <v>0</v>
      </c>
      <c r="AT291">
        <f t="shared" si="274"/>
        <v>0</v>
      </c>
      <c r="AU291">
        <f t="shared" si="275"/>
        <v>0</v>
      </c>
      <c r="AV291">
        <f t="shared" si="276"/>
        <v>0</v>
      </c>
      <c r="AW291">
        <f t="shared" si="277"/>
        <v>0</v>
      </c>
      <c r="AX291">
        <f t="shared" si="278"/>
        <v>0</v>
      </c>
      <c r="AY291">
        <f t="shared" si="279"/>
        <v>0</v>
      </c>
      <c r="AZ291">
        <f t="shared" si="280"/>
        <v>0</v>
      </c>
      <c r="BA291">
        <f t="shared" si="281"/>
        <v>0</v>
      </c>
      <c r="BB291">
        <f t="shared" si="282"/>
        <v>0</v>
      </c>
      <c r="BC291">
        <f t="shared" si="283"/>
        <v>0</v>
      </c>
      <c r="BD291">
        <f t="shared" si="284"/>
        <v>0</v>
      </c>
      <c r="BF291">
        <f t="shared" si="285"/>
        <v>11</v>
      </c>
      <c r="BG291">
        <f t="shared" si="286"/>
        <v>5</v>
      </c>
      <c r="BH291">
        <f t="shared" si="287"/>
        <v>0</v>
      </c>
      <c r="BI291">
        <f t="shared" si="288"/>
        <v>0</v>
      </c>
      <c r="BJ291">
        <f t="shared" si="289"/>
        <v>0</v>
      </c>
      <c r="BK291">
        <f t="shared" si="290"/>
        <v>0</v>
      </c>
      <c r="BL291">
        <f t="shared" si="291"/>
        <v>0</v>
      </c>
      <c r="BM291">
        <f t="shared" si="292"/>
        <v>0</v>
      </c>
      <c r="BN291">
        <f t="shared" si="293"/>
        <v>0</v>
      </c>
      <c r="BO291">
        <f t="shared" si="294"/>
        <v>0</v>
      </c>
      <c r="BP291">
        <f t="shared" si="295"/>
        <v>0</v>
      </c>
      <c r="BQ291">
        <f t="shared" si="296"/>
        <v>0</v>
      </c>
      <c r="BR291">
        <f t="shared" si="297"/>
        <v>0</v>
      </c>
      <c r="BS291">
        <f t="shared" si="298"/>
        <v>0</v>
      </c>
      <c r="BT291">
        <f t="shared" si="299"/>
        <v>0</v>
      </c>
    </row>
    <row r="292" spans="1:72" x14ac:dyDescent="0.25">
      <c r="A292" t="str">
        <f>IF(TRIM(INDEX(games!$A:$A,ROW()))="","",TRIM(INDEX(games!$A:$A,ROW())))</f>
        <v>Enter the Chronosphere</v>
      </c>
      <c r="B292">
        <f>IF(OR($A292="",INDEX(games!$B:$B,ROW())=""),"",INDEX(games!$B:$B,ROW()))</f>
        <v>2026</v>
      </c>
      <c r="C292" t="str">
        <f>IF(OR($A292="",INDEX(games!$C:$C,ROW())=""),"",INDEX(games!$C:$C,ROW()))</f>
        <v>Action</v>
      </c>
      <c r="D292">
        <f t="shared" si="240"/>
        <v>2</v>
      </c>
      <c r="E292">
        <f t="shared" si="241"/>
        <v>1</v>
      </c>
      <c r="F292">
        <f t="shared" si="242"/>
        <v>20</v>
      </c>
      <c r="G292">
        <f t="shared" si="243"/>
        <v>2026</v>
      </c>
      <c r="H292">
        <f t="shared" si="244"/>
        <v>1.46</v>
      </c>
      <c r="I292" t="e">
        <f t="shared" si="245"/>
        <v>#N/A</v>
      </c>
      <c r="J292" t="e">
        <f t="shared" si="246"/>
        <v>#N/A</v>
      </c>
      <c r="K292" t="e">
        <f t="shared" si="247"/>
        <v>#N/A</v>
      </c>
      <c r="L292" t="e">
        <f t="shared" si="248"/>
        <v>#N/A</v>
      </c>
      <c r="M292" t="e">
        <f t="shared" si="249"/>
        <v>#N/A</v>
      </c>
      <c r="N292" t="e">
        <f t="shared" si="250"/>
        <v>#N/A</v>
      </c>
      <c r="O292">
        <f t="shared" si="251"/>
        <v>2.000292</v>
      </c>
      <c r="P292" t="str">
        <f>IF(OR($A292="",INDEX(games!$H:$H,ROW())=""),"",INDEX(games!$H:$H,ROW()))</f>
        <v/>
      </c>
      <c r="Q292" t="str">
        <f t="shared" si="252"/>
        <v/>
      </c>
      <c r="T292">
        <f t="shared" si="253"/>
        <v>2013</v>
      </c>
      <c r="U292">
        <f t="shared" si="254"/>
        <v>2015</v>
      </c>
      <c r="V292">
        <f t="shared" si="255"/>
        <v>2</v>
      </c>
      <c r="W292" t="str">
        <f>IF(TRIM(INDEX(connections!$A:$A,ROW()))="","",TRIM(INDEX(connections!$A:$A,ROW())))</f>
        <v>Rogue Legacy</v>
      </c>
      <c r="X292" t="str">
        <f>IF($W292="","",TRIM(INDEX(connections!$B:$B,ROW())))</f>
        <v>Crypt of the NecroDancer</v>
      </c>
      <c r="Y292">
        <f t="shared" si="256"/>
        <v>701</v>
      </c>
      <c r="Z292">
        <f t="shared" si="257"/>
        <v>169</v>
      </c>
      <c r="AA292" t="str">
        <f t="shared" si="258"/>
        <v>Yes</v>
      </c>
      <c r="AB292" t="str">
        <f t="shared" si="259"/>
        <v>Yes</v>
      </c>
      <c r="AC292">
        <f t="shared" si="260"/>
        <v>1</v>
      </c>
      <c r="AD292">
        <f t="shared" si="261"/>
        <v>1</v>
      </c>
      <c r="AE292" t="str">
        <f t="shared" si="262"/>
        <v/>
      </c>
      <c r="AG292">
        <f t="shared" si="263"/>
        <v>2</v>
      </c>
      <c r="AH292" t="str">
        <f t="shared" si="264"/>
        <v/>
      </c>
      <c r="AI292" t="str">
        <f t="shared" si="265"/>
        <v/>
      </c>
      <c r="AJ292" t="str">
        <f t="shared" si="266"/>
        <v/>
      </c>
      <c r="AK292">
        <f t="shared" si="267"/>
        <v>2.000292</v>
      </c>
      <c r="AL292" t="str">
        <f>IF($A292="","",INDEX(games!$J:$J,ROW())&amp;"")</f>
        <v>https://store.steampowered.com/app/1969810/Enter_the_Chronosphere/</v>
      </c>
      <c r="AM292">
        <f>IF($A292="","",SUMPRODUCT($AO292:$BD292,'Map Analysis'!$AN$2^{0,1,2,3,4,5,6,7,8,9,10,11,12,13,14,15}))</f>
        <v>0</v>
      </c>
      <c r="AN292">
        <f t="shared" si="268"/>
        <v>2.9200000000000002E-5</v>
      </c>
      <c r="AO292">
        <f t="shared" si="269"/>
        <v>0</v>
      </c>
      <c r="AP292">
        <f t="shared" si="270"/>
        <v>0</v>
      </c>
      <c r="AQ292">
        <f t="shared" si="271"/>
        <v>0</v>
      </c>
      <c r="AR292">
        <f t="shared" si="272"/>
        <v>0</v>
      </c>
      <c r="AS292">
        <f t="shared" si="273"/>
        <v>0</v>
      </c>
      <c r="AT292">
        <f t="shared" si="274"/>
        <v>0</v>
      </c>
      <c r="AU292">
        <f t="shared" si="275"/>
        <v>0</v>
      </c>
      <c r="AV292">
        <f t="shared" si="276"/>
        <v>0</v>
      </c>
      <c r="AW292">
        <f t="shared" si="277"/>
        <v>0</v>
      </c>
      <c r="AX292">
        <f t="shared" si="278"/>
        <v>0</v>
      </c>
      <c r="AY292">
        <f t="shared" si="279"/>
        <v>0</v>
      </c>
      <c r="AZ292">
        <f t="shared" si="280"/>
        <v>0</v>
      </c>
      <c r="BA292">
        <f t="shared" si="281"/>
        <v>0</v>
      </c>
      <c r="BB292">
        <f t="shared" si="282"/>
        <v>0</v>
      </c>
      <c r="BC292">
        <f t="shared" si="283"/>
        <v>0</v>
      </c>
      <c r="BD292">
        <f t="shared" si="284"/>
        <v>0</v>
      </c>
      <c r="BF292">
        <f t="shared" si="285"/>
        <v>11</v>
      </c>
      <c r="BG292">
        <f t="shared" si="286"/>
        <v>5</v>
      </c>
      <c r="BH292">
        <f t="shared" si="287"/>
        <v>0</v>
      </c>
      <c r="BI292">
        <f t="shared" si="288"/>
        <v>0</v>
      </c>
      <c r="BJ292">
        <f t="shared" si="289"/>
        <v>0</v>
      </c>
      <c r="BK292">
        <f t="shared" si="290"/>
        <v>0</v>
      </c>
      <c r="BL292">
        <f t="shared" si="291"/>
        <v>0</v>
      </c>
      <c r="BM292">
        <f t="shared" si="292"/>
        <v>0</v>
      </c>
      <c r="BN292">
        <f t="shared" si="293"/>
        <v>0</v>
      </c>
      <c r="BO292">
        <f t="shared" si="294"/>
        <v>0</v>
      </c>
      <c r="BP292">
        <f t="shared" si="295"/>
        <v>0</v>
      </c>
      <c r="BQ292">
        <f t="shared" si="296"/>
        <v>0</v>
      </c>
      <c r="BR292">
        <f t="shared" si="297"/>
        <v>0</v>
      </c>
      <c r="BS292">
        <f t="shared" si="298"/>
        <v>0</v>
      </c>
      <c r="BT292">
        <f t="shared" si="299"/>
        <v>0</v>
      </c>
    </row>
    <row r="293" spans="1:72" x14ac:dyDescent="0.25">
      <c r="A293" t="str">
        <f>IF(TRIM(INDEX(games!$A:$A,ROW()))="","",TRIM(INDEX(games!$A:$A,ROW())))</f>
        <v>Enter the Gungeon</v>
      </c>
      <c r="B293">
        <f>IF(OR($A293="",INDEX(games!$B:$B,ROW())=""),"",INDEX(games!$B:$B,ROW()))</f>
        <v>2016</v>
      </c>
      <c r="C293" t="str">
        <f>IF(OR($A293="",INDEX(games!$C:$C,ROW())=""),"",INDEX(games!$C:$C,ROW()))</f>
        <v>Action</v>
      </c>
      <c r="D293">
        <f t="shared" si="240"/>
        <v>36</v>
      </c>
      <c r="E293">
        <f t="shared" si="241"/>
        <v>1</v>
      </c>
      <c r="F293">
        <f t="shared" si="242"/>
        <v>21</v>
      </c>
      <c r="G293">
        <f t="shared" si="243"/>
        <v>2016</v>
      </c>
      <c r="H293">
        <f t="shared" si="244"/>
        <v>1.4830000000000001</v>
      </c>
      <c r="I293" t="e">
        <f t="shared" si="245"/>
        <v>#N/A</v>
      </c>
      <c r="J293" t="e">
        <f t="shared" si="246"/>
        <v>#N/A</v>
      </c>
      <c r="K293" t="e">
        <f t="shared" si="247"/>
        <v>#N/A</v>
      </c>
      <c r="L293" t="e">
        <f t="shared" si="248"/>
        <v>#N/A</v>
      </c>
      <c r="M293" t="e">
        <f t="shared" si="249"/>
        <v>#N/A</v>
      </c>
      <c r="N293" t="e">
        <f t="shared" si="250"/>
        <v>#N/A</v>
      </c>
      <c r="O293">
        <f t="shared" si="251"/>
        <v>36.000292999999999</v>
      </c>
      <c r="P293" t="str">
        <f>IF(OR($A293="",INDEX(games!$H:$H,ROW())=""),"",INDEX(games!$H:$H,ROW()))</f>
        <v>Yes</v>
      </c>
      <c r="Q293">
        <f t="shared" si="252"/>
        <v>36.000292999999999</v>
      </c>
      <c r="T293">
        <f t="shared" si="253"/>
        <v>2008</v>
      </c>
      <c r="U293">
        <f t="shared" si="254"/>
        <v>2015</v>
      </c>
      <c r="V293">
        <f t="shared" si="255"/>
        <v>7</v>
      </c>
      <c r="W293" t="str">
        <f>IF(TRIM(INDEX(connections!$A:$A,ROW()))="","",TRIM(INDEX(connections!$A:$A,ROW())))</f>
        <v>Spelunky Classic</v>
      </c>
      <c r="X293" t="str">
        <f>IF($W293="","",TRIM(INDEX(connections!$B:$B,ROW())))</f>
        <v>Crypt of the NecroDancer</v>
      </c>
      <c r="Y293">
        <f t="shared" si="256"/>
        <v>801</v>
      </c>
      <c r="Z293">
        <f t="shared" si="257"/>
        <v>169</v>
      </c>
      <c r="AA293" t="str">
        <f t="shared" si="258"/>
        <v>Yes</v>
      </c>
      <c r="AB293" t="str">
        <f t="shared" si="259"/>
        <v>Yes</v>
      </c>
      <c r="AC293">
        <f t="shared" si="260"/>
        <v>1</v>
      </c>
      <c r="AD293">
        <f t="shared" si="261"/>
        <v>1</v>
      </c>
      <c r="AE293" t="str">
        <f t="shared" si="262"/>
        <v/>
      </c>
      <c r="AG293">
        <f t="shared" si="263"/>
        <v>27</v>
      </c>
      <c r="AH293" t="str">
        <f t="shared" si="264"/>
        <v>Yes</v>
      </c>
      <c r="AI293">
        <f t="shared" si="265"/>
        <v>27</v>
      </c>
      <c r="AJ293">
        <f t="shared" si="266"/>
        <v>27.000292999999999</v>
      </c>
      <c r="AK293" t="str">
        <f t="shared" si="267"/>
        <v/>
      </c>
      <c r="AL293" t="str">
        <f>IF($A293="","",INDEX(games!$J:$J,ROW())&amp;"")</f>
        <v>https://store.steampowered.com/app/311690/Enter_the_Gungeon/</v>
      </c>
      <c r="AM293">
        <f>IF($A293="","",SUMPRODUCT($AO293:$BD293,'Map Analysis'!$AN$2^{0,1,2,3,4,5,6,7,8,9,10,11,12,13,14,15}))</f>
        <v>89.625</v>
      </c>
      <c r="AN293">
        <f t="shared" si="268"/>
        <v>89.625029299999994</v>
      </c>
      <c r="AO293">
        <f t="shared" si="269"/>
        <v>33</v>
      </c>
      <c r="AP293">
        <f t="shared" si="270"/>
        <v>95</v>
      </c>
      <c r="AQ293">
        <f t="shared" si="271"/>
        <v>35</v>
      </c>
      <c r="AR293">
        <f t="shared" si="272"/>
        <v>3</v>
      </c>
      <c r="AS293">
        <f t="shared" si="273"/>
        <v>0</v>
      </c>
      <c r="AT293">
        <f t="shared" si="274"/>
        <v>0</v>
      </c>
      <c r="AU293">
        <f t="shared" si="275"/>
        <v>0</v>
      </c>
      <c r="AV293">
        <f t="shared" si="276"/>
        <v>0</v>
      </c>
      <c r="AW293">
        <f t="shared" si="277"/>
        <v>0</v>
      </c>
      <c r="AX293">
        <f t="shared" si="278"/>
        <v>0</v>
      </c>
      <c r="AY293">
        <f t="shared" si="279"/>
        <v>0</v>
      </c>
      <c r="AZ293">
        <f t="shared" si="280"/>
        <v>0</v>
      </c>
      <c r="BA293">
        <f t="shared" si="281"/>
        <v>0</v>
      </c>
      <c r="BB293">
        <f t="shared" si="282"/>
        <v>0</v>
      </c>
      <c r="BC293">
        <f t="shared" si="283"/>
        <v>0</v>
      </c>
      <c r="BD293">
        <f t="shared" si="284"/>
        <v>0</v>
      </c>
      <c r="BF293">
        <f t="shared" si="285"/>
        <v>11</v>
      </c>
      <c r="BG293">
        <f t="shared" si="286"/>
        <v>5</v>
      </c>
      <c r="BH293">
        <f t="shared" si="287"/>
        <v>0</v>
      </c>
      <c r="BI293">
        <f t="shared" si="288"/>
        <v>0</v>
      </c>
      <c r="BJ293">
        <f t="shared" si="289"/>
        <v>0</v>
      </c>
      <c r="BK293">
        <f t="shared" si="290"/>
        <v>0</v>
      </c>
      <c r="BL293">
        <f t="shared" si="291"/>
        <v>0</v>
      </c>
      <c r="BM293">
        <f t="shared" si="292"/>
        <v>0</v>
      </c>
      <c r="BN293">
        <f t="shared" si="293"/>
        <v>0</v>
      </c>
      <c r="BO293">
        <f t="shared" si="294"/>
        <v>0</v>
      </c>
      <c r="BP293">
        <f t="shared" si="295"/>
        <v>0</v>
      </c>
      <c r="BQ293">
        <f t="shared" si="296"/>
        <v>0</v>
      </c>
      <c r="BR293">
        <f t="shared" si="297"/>
        <v>0</v>
      </c>
      <c r="BS293">
        <f t="shared" si="298"/>
        <v>0</v>
      </c>
      <c r="BT293">
        <f t="shared" si="299"/>
        <v>0</v>
      </c>
    </row>
    <row r="294" spans="1:72" x14ac:dyDescent="0.25">
      <c r="A294" t="str">
        <f>IF(TRIM(INDEX(games!$A:$A,ROW()))="","",TRIM(INDEX(games!$A:$A,ROW())))</f>
        <v>Escape The Mad Empire</v>
      </c>
      <c r="B294">
        <f>IF(OR($A294="",INDEX(games!$B:$B,ROW())=""),"",INDEX(games!$B:$B,ROW()))</f>
        <v>2025</v>
      </c>
      <c r="C294" t="str">
        <f>IF(OR($A294="",INDEX(games!$C:$C,ROW())=""),"",INDEX(games!$C:$C,ROW()))</f>
        <v>Strategy</v>
      </c>
      <c r="D294">
        <f t="shared" si="240"/>
        <v>6</v>
      </c>
      <c r="E294">
        <f t="shared" si="241"/>
        <v>2</v>
      </c>
      <c r="F294">
        <f t="shared" si="242"/>
        <v>22</v>
      </c>
      <c r="G294" t="e">
        <f t="shared" si="243"/>
        <v>#N/A</v>
      </c>
      <c r="H294" t="e">
        <f t="shared" si="244"/>
        <v>#N/A</v>
      </c>
      <c r="I294">
        <f t="shared" si="245"/>
        <v>2025</v>
      </c>
      <c r="J294">
        <f t="shared" si="246"/>
        <v>2.5060000000000002</v>
      </c>
      <c r="K294" t="e">
        <f t="shared" si="247"/>
        <v>#N/A</v>
      </c>
      <c r="L294" t="e">
        <f t="shared" si="248"/>
        <v>#N/A</v>
      </c>
      <c r="M294" t="e">
        <f t="shared" si="249"/>
        <v>#N/A</v>
      </c>
      <c r="N294" t="e">
        <f t="shared" si="250"/>
        <v>#N/A</v>
      </c>
      <c r="O294">
        <f t="shared" si="251"/>
        <v>6.0002940000000002</v>
      </c>
      <c r="P294" t="str">
        <f>IF(OR($A294="",INDEX(games!$H:$H,ROW())=""),"",INDEX(games!$H:$H,ROW()))</f>
        <v/>
      </c>
      <c r="Q294" t="str">
        <f t="shared" si="252"/>
        <v/>
      </c>
      <c r="T294">
        <f t="shared" si="253"/>
        <v>2011</v>
      </c>
      <c r="U294">
        <f t="shared" si="254"/>
        <v>2015</v>
      </c>
      <c r="V294">
        <f t="shared" si="255"/>
        <v>4</v>
      </c>
      <c r="W294" t="str">
        <f>IF(TRIM(INDEX(connections!$A:$A,ROW()))="","",TRIM(INDEX(connections!$A:$A,ROW())))</f>
        <v>The Binding of Isaac</v>
      </c>
      <c r="X294" t="str">
        <f>IF($W294="","",TRIM(INDEX(connections!$B:$B,ROW())))</f>
        <v>Crypt of the NecroDancer</v>
      </c>
      <c r="Y294">
        <f t="shared" si="256"/>
        <v>865</v>
      </c>
      <c r="Z294">
        <f t="shared" si="257"/>
        <v>169</v>
      </c>
      <c r="AA294" t="str">
        <f t="shared" si="258"/>
        <v>Yes</v>
      </c>
      <c r="AB294" t="str">
        <f t="shared" si="259"/>
        <v>Yes</v>
      </c>
      <c r="AC294">
        <f t="shared" si="260"/>
        <v>1</v>
      </c>
      <c r="AD294">
        <f t="shared" si="261"/>
        <v>1</v>
      </c>
      <c r="AE294" t="str">
        <f t="shared" si="262"/>
        <v/>
      </c>
      <c r="AG294">
        <f t="shared" si="263"/>
        <v>5</v>
      </c>
      <c r="AH294" t="str">
        <f t="shared" si="264"/>
        <v/>
      </c>
      <c r="AI294" t="str">
        <f t="shared" si="265"/>
        <v/>
      </c>
      <c r="AJ294" t="str">
        <f t="shared" si="266"/>
        <v/>
      </c>
      <c r="AK294">
        <f t="shared" si="267"/>
        <v>5.0002940000000002</v>
      </c>
      <c r="AL294" t="str">
        <f>IF($A294="","",INDEX(games!$J:$J,ROW())&amp;"")</f>
        <v/>
      </c>
      <c r="AM294">
        <f>IF($A294="","",SUMPRODUCT($AO294:$BD294,'Map Analysis'!$AN$2^{0,1,2,3,4,5,6,7,8,9,10,11,12,13,14,15}))</f>
        <v>0</v>
      </c>
      <c r="AN294">
        <f t="shared" si="268"/>
        <v>2.94E-5</v>
      </c>
      <c r="AO294">
        <f t="shared" si="269"/>
        <v>0</v>
      </c>
      <c r="AP294">
        <f t="shared" si="270"/>
        <v>0</v>
      </c>
      <c r="AQ294">
        <f t="shared" si="271"/>
        <v>0</v>
      </c>
      <c r="AR294">
        <f t="shared" si="272"/>
        <v>0</v>
      </c>
      <c r="AS294">
        <f t="shared" si="273"/>
        <v>0</v>
      </c>
      <c r="AT294">
        <f t="shared" si="274"/>
        <v>0</v>
      </c>
      <c r="AU294">
        <f t="shared" si="275"/>
        <v>0</v>
      </c>
      <c r="AV294">
        <f t="shared" si="276"/>
        <v>0</v>
      </c>
      <c r="AW294">
        <f t="shared" si="277"/>
        <v>0</v>
      </c>
      <c r="AX294">
        <f t="shared" si="278"/>
        <v>0</v>
      </c>
      <c r="AY294">
        <f t="shared" si="279"/>
        <v>0</v>
      </c>
      <c r="AZ294">
        <f t="shared" si="280"/>
        <v>0</v>
      </c>
      <c r="BA294">
        <f t="shared" si="281"/>
        <v>0</v>
      </c>
      <c r="BB294">
        <f t="shared" si="282"/>
        <v>0</v>
      </c>
      <c r="BC294">
        <f t="shared" si="283"/>
        <v>0</v>
      </c>
      <c r="BD294">
        <f t="shared" si="284"/>
        <v>0</v>
      </c>
      <c r="BF294">
        <f t="shared" si="285"/>
        <v>11</v>
      </c>
      <c r="BG294">
        <f t="shared" si="286"/>
        <v>5</v>
      </c>
      <c r="BH294">
        <f t="shared" si="287"/>
        <v>0</v>
      </c>
      <c r="BI294">
        <f t="shared" si="288"/>
        <v>0</v>
      </c>
      <c r="BJ294">
        <f t="shared" si="289"/>
        <v>0</v>
      </c>
      <c r="BK294">
        <f t="shared" si="290"/>
        <v>0</v>
      </c>
      <c r="BL294">
        <f t="shared" si="291"/>
        <v>0</v>
      </c>
      <c r="BM294">
        <f t="shared" si="292"/>
        <v>0</v>
      </c>
      <c r="BN294">
        <f t="shared" si="293"/>
        <v>0</v>
      </c>
      <c r="BO294">
        <f t="shared" si="294"/>
        <v>0</v>
      </c>
      <c r="BP294">
        <f t="shared" si="295"/>
        <v>0</v>
      </c>
      <c r="BQ294">
        <f t="shared" si="296"/>
        <v>0</v>
      </c>
      <c r="BR294">
        <f t="shared" si="297"/>
        <v>0</v>
      </c>
      <c r="BS294">
        <f t="shared" si="298"/>
        <v>0</v>
      </c>
      <c r="BT294">
        <f t="shared" si="299"/>
        <v>0</v>
      </c>
    </row>
    <row r="295" spans="1:72" x14ac:dyDescent="0.25">
      <c r="A295" t="str">
        <f>IF(TRIM(INDEX(games!$A:$A,ROW()))="","",TRIM(INDEX(games!$A:$A,ROW())))</f>
        <v>Eternal Quest</v>
      </c>
      <c r="B295">
        <f>IF(OR($A295="",INDEX(games!$B:$B,ROW())=""),"",INDEX(games!$B:$B,ROW()))</f>
        <v>2004</v>
      </c>
      <c r="C295" t="str">
        <f>IF(OR($A295="",INDEX(games!$C:$C,ROW())=""),"",INDEX(games!$C:$C,ROW()))</f>
        <v>Traditional</v>
      </c>
      <c r="D295">
        <f t="shared" si="240"/>
        <v>1</v>
      </c>
      <c r="E295">
        <f t="shared" si="241"/>
        <v>4</v>
      </c>
      <c r="F295">
        <f t="shared" si="242"/>
        <v>23</v>
      </c>
      <c r="G295" t="e">
        <f t="shared" si="243"/>
        <v>#N/A</v>
      </c>
      <c r="H295" t="e">
        <f t="shared" si="244"/>
        <v>#N/A</v>
      </c>
      <c r="I295" t="e">
        <f t="shared" si="245"/>
        <v>#N/A</v>
      </c>
      <c r="J295" t="e">
        <f t="shared" si="246"/>
        <v>#N/A</v>
      </c>
      <c r="K295" t="e">
        <f t="shared" si="247"/>
        <v>#N/A</v>
      </c>
      <c r="L295" t="e">
        <f t="shared" si="248"/>
        <v>#N/A</v>
      </c>
      <c r="M295">
        <f t="shared" si="249"/>
        <v>2004</v>
      </c>
      <c r="N295">
        <f t="shared" si="250"/>
        <v>4.5289999999999999</v>
      </c>
      <c r="O295">
        <f t="shared" si="251"/>
        <v>1.0002949999999999</v>
      </c>
      <c r="P295" t="str">
        <f>IF(OR($A295="",INDEX(games!$H:$H,ROW())=""),"",INDEX(games!$H:$H,ROW()))</f>
        <v>Yes</v>
      </c>
      <c r="Q295">
        <f t="shared" si="252"/>
        <v>1.0002949999999999</v>
      </c>
      <c r="T295">
        <f t="shared" si="253"/>
        <v>1994</v>
      </c>
      <c r="U295">
        <f t="shared" si="254"/>
        <v>1998</v>
      </c>
      <c r="V295">
        <f t="shared" si="255"/>
        <v>4</v>
      </c>
      <c r="W295" t="str">
        <f>IF(TRIM(INDEX(connections!$A:$A,ROW()))="","",TRIM(INDEX(connections!$A:$A,ROW())))</f>
        <v>Zangband</v>
      </c>
      <c r="X295" t="str">
        <f>IF($W295="","",TRIM(INDEX(connections!$B:$B,ROW())))</f>
        <v>Cthangband</v>
      </c>
      <c r="Y295">
        <f t="shared" si="256"/>
        <v>989</v>
      </c>
      <c r="Z295">
        <f t="shared" si="257"/>
        <v>171</v>
      </c>
      <c r="AA295" t="str">
        <f t="shared" si="258"/>
        <v>Yes</v>
      </c>
      <c r="AB295" t="str">
        <f t="shared" si="259"/>
        <v>Yes</v>
      </c>
      <c r="AC295">
        <f t="shared" si="260"/>
        <v>1</v>
      </c>
      <c r="AD295">
        <f t="shared" si="261"/>
        <v>0</v>
      </c>
      <c r="AE295" t="str">
        <f t="shared" si="262"/>
        <v/>
      </c>
      <c r="AG295">
        <f t="shared" si="263"/>
        <v>1</v>
      </c>
      <c r="AH295" t="str">
        <f t="shared" si="264"/>
        <v>Yes</v>
      </c>
      <c r="AI295">
        <f t="shared" si="265"/>
        <v>1</v>
      </c>
      <c r="AJ295">
        <f t="shared" si="266"/>
        <v>1.0002949999999999</v>
      </c>
      <c r="AK295" t="str">
        <f t="shared" si="267"/>
        <v/>
      </c>
      <c r="AL295" t="str">
        <f>IF($A295="","",INDEX(games!$J:$J,ROW())&amp;"")</f>
        <v/>
      </c>
      <c r="AM295">
        <f>IF($A295="","",SUMPRODUCT($AO295:$BD295,'Map Analysis'!$AN$2^{0,1,2,3,4,5,6,7,8,9,10,11,12,13,14,15}))</f>
        <v>0</v>
      </c>
      <c r="AN295">
        <f t="shared" si="268"/>
        <v>2.9499999999999999E-5</v>
      </c>
      <c r="AO295">
        <f t="shared" si="269"/>
        <v>0</v>
      </c>
      <c r="AP295">
        <f t="shared" si="270"/>
        <v>0</v>
      </c>
      <c r="AQ295">
        <f t="shared" si="271"/>
        <v>0</v>
      </c>
      <c r="AR295">
        <f t="shared" si="272"/>
        <v>0</v>
      </c>
      <c r="AS295">
        <f t="shared" si="273"/>
        <v>0</v>
      </c>
      <c r="AT295">
        <f t="shared" si="274"/>
        <v>0</v>
      </c>
      <c r="AU295">
        <f t="shared" si="275"/>
        <v>0</v>
      </c>
      <c r="AV295">
        <f t="shared" si="276"/>
        <v>0</v>
      </c>
      <c r="AW295">
        <f t="shared" si="277"/>
        <v>0</v>
      </c>
      <c r="AX295">
        <f t="shared" si="278"/>
        <v>0</v>
      </c>
      <c r="AY295">
        <f t="shared" si="279"/>
        <v>0</v>
      </c>
      <c r="AZ295">
        <f t="shared" si="280"/>
        <v>0</v>
      </c>
      <c r="BA295">
        <f t="shared" si="281"/>
        <v>0</v>
      </c>
      <c r="BB295">
        <f t="shared" si="282"/>
        <v>0</v>
      </c>
      <c r="BC295">
        <f t="shared" si="283"/>
        <v>0</v>
      </c>
      <c r="BD295">
        <f t="shared" si="284"/>
        <v>0</v>
      </c>
      <c r="BF295">
        <f t="shared" si="285"/>
        <v>0</v>
      </c>
      <c r="BG295">
        <f t="shared" si="286"/>
        <v>0</v>
      </c>
      <c r="BH295">
        <f t="shared" si="287"/>
        <v>0</v>
      </c>
      <c r="BI295">
        <f t="shared" si="288"/>
        <v>0</v>
      </c>
      <c r="BJ295">
        <f t="shared" si="289"/>
        <v>0</v>
      </c>
      <c r="BK295">
        <f t="shared" si="290"/>
        <v>0</v>
      </c>
      <c r="BL295">
        <f t="shared" si="291"/>
        <v>0</v>
      </c>
      <c r="BM295">
        <f t="shared" si="292"/>
        <v>0</v>
      </c>
      <c r="BN295">
        <f t="shared" si="293"/>
        <v>0</v>
      </c>
      <c r="BO295">
        <f t="shared" si="294"/>
        <v>0</v>
      </c>
      <c r="BP295">
        <f t="shared" si="295"/>
        <v>0</v>
      </c>
      <c r="BQ295">
        <f t="shared" si="296"/>
        <v>0</v>
      </c>
      <c r="BR295">
        <f t="shared" si="297"/>
        <v>0</v>
      </c>
      <c r="BS295">
        <f t="shared" si="298"/>
        <v>0</v>
      </c>
      <c r="BT295">
        <f t="shared" si="299"/>
        <v>0</v>
      </c>
    </row>
    <row r="296" spans="1:72" x14ac:dyDescent="0.25">
      <c r="A296" t="str">
        <f>IF(TRIM(INDEX(games!$A:$A,ROW()))="","",TRIM(INDEX(games!$A:$A,ROW())))</f>
        <v>Etrian Mystery Dungeon</v>
      </c>
      <c r="B296">
        <f>IF(OR($A296="",INDEX(games!$B:$B,ROW())=""),"",INDEX(games!$B:$B,ROW()))</f>
        <v>2015</v>
      </c>
      <c r="C296" t="str">
        <f>IF(OR($A296="",INDEX(games!$C:$C,ROW())=""),"",INDEX(games!$C:$C,ROW()))</f>
        <v>Traditional</v>
      </c>
      <c r="D296">
        <f t="shared" si="240"/>
        <v>2</v>
      </c>
      <c r="E296">
        <f t="shared" si="241"/>
        <v>4</v>
      </c>
      <c r="F296">
        <f t="shared" si="242"/>
        <v>24</v>
      </c>
      <c r="G296" t="e">
        <f t="shared" si="243"/>
        <v>#N/A</v>
      </c>
      <c r="H296" t="e">
        <f t="shared" si="244"/>
        <v>#N/A</v>
      </c>
      <c r="I296" t="e">
        <f t="shared" si="245"/>
        <v>#N/A</v>
      </c>
      <c r="J296" t="e">
        <f t="shared" si="246"/>
        <v>#N/A</v>
      </c>
      <c r="K296" t="e">
        <f t="shared" si="247"/>
        <v>#N/A</v>
      </c>
      <c r="L296" t="e">
        <f t="shared" si="248"/>
        <v>#N/A</v>
      </c>
      <c r="M296">
        <f t="shared" si="249"/>
        <v>2015</v>
      </c>
      <c r="N296">
        <f t="shared" si="250"/>
        <v>4.5519999999999996</v>
      </c>
      <c r="O296">
        <f t="shared" si="251"/>
        <v>2.0002960000000001</v>
      </c>
      <c r="P296" t="str">
        <f>IF(OR($A296="",INDEX(games!$H:$H,ROW())=""),"",INDEX(games!$H:$H,ROW()))</f>
        <v/>
      </c>
      <c r="Q296" t="str">
        <f t="shared" si="252"/>
        <v/>
      </c>
      <c r="T296">
        <f t="shared" si="253"/>
        <v>2018</v>
      </c>
      <c r="U296">
        <f t="shared" si="254"/>
        <v>2023</v>
      </c>
      <c r="V296">
        <f t="shared" si="255"/>
        <v>5</v>
      </c>
      <c r="W296" t="str">
        <f>IF(TRIM(INDEX(connections!$A:$A,ROW()))="","",TRIM(INDEX(connections!$A:$A,ROW())))</f>
        <v>Dead Cells</v>
      </c>
      <c r="X296" t="str">
        <f>IF($W296="","",TRIM(INDEX(connections!$B:$B,ROW())))</f>
        <v>Cuisineer</v>
      </c>
      <c r="Y296">
        <f t="shared" si="256"/>
        <v>193</v>
      </c>
      <c r="Z296">
        <f t="shared" si="257"/>
        <v>174</v>
      </c>
      <c r="AA296" t="str">
        <f t="shared" si="258"/>
        <v>Yes</v>
      </c>
      <c r="AB296" t="str">
        <f t="shared" si="259"/>
        <v/>
      </c>
      <c r="AC296" t="str">
        <f t="shared" si="260"/>
        <v/>
      </c>
      <c r="AD296">
        <f t="shared" si="261"/>
        <v>0</v>
      </c>
      <c r="AE296" t="str">
        <f t="shared" si="262"/>
        <v/>
      </c>
      <c r="AG296">
        <f t="shared" si="263"/>
        <v>1</v>
      </c>
      <c r="AH296" t="str">
        <f t="shared" si="264"/>
        <v/>
      </c>
      <c r="AI296" t="str">
        <f t="shared" si="265"/>
        <v/>
      </c>
      <c r="AJ296" t="str">
        <f t="shared" si="266"/>
        <v/>
      </c>
      <c r="AK296">
        <f t="shared" si="267"/>
        <v>1.0002960000000001</v>
      </c>
      <c r="AL296" t="str">
        <f>IF($A296="","",INDEX(games!$J:$J,ROW())&amp;"")</f>
        <v/>
      </c>
      <c r="AM296">
        <f>IF($A296="","",SUMPRODUCT($AO296:$BD296,'Map Analysis'!$AN$2^{0,1,2,3,4,5,6,7,8,9,10,11,12,13,14,15}))</f>
        <v>1</v>
      </c>
      <c r="AN296">
        <f t="shared" si="268"/>
        <v>1.0000296</v>
      </c>
      <c r="AO296">
        <f t="shared" si="269"/>
        <v>1</v>
      </c>
      <c r="AP296">
        <f t="shared" si="270"/>
        <v>0</v>
      </c>
      <c r="AQ296">
        <f t="shared" si="271"/>
        <v>0</v>
      </c>
      <c r="AR296">
        <f t="shared" si="272"/>
        <v>0</v>
      </c>
      <c r="AS296">
        <f t="shared" si="273"/>
        <v>0</v>
      </c>
      <c r="AT296">
        <f t="shared" si="274"/>
        <v>0</v>
      </c>
      <c r="AU296">
        <f t="shared" si="275"/>
        <v>0</v>
      </c>
      <c r="AV296">
        <f t="shared" si="276"/>
        <v>0</v>
      </c>
      <c r="AW296">
        <f t="shared" si="277"/>
        <v>0</v>
      </c>
      <c r="AX296">
        <f t="shared" si="278"/>
        <v>0</v>
      </c>
      <c r="AY296">
        <f t="shared" si="279"/>
        <v>0</v>
      </c>
      <c r="AZ296">
        <f t="shared" si="280"/>
        <v>0</v>
      </c>
      <c r="BA296">
        <f t="shared" si="281"/>
        <v>0</v>
      </c>
      <c r="BB296">
        <f t="shared" si="282"/>
        <v>0</v>
      </c>
      <c r="BC296">
        <f t="shared" si="283"/>
        <v>0</v>
      </c>
      <c r="BD296">
        <f t="shared" si="284"/>
        <v>0</v>
      </c>
      <c r="BF296">
        <f t="shared" si="285"/>
        <v>0</v>
      </c>
      <c r="BG296">
        <f t="shared" si="286"/>
        <v>0</v>
      </c>
      <c r="BH296">
        <f t="shared" si="287"/>
        <v>0</v>
      </c>
      <c r="BI296">
        <f t="shared" si="288"/>
        <v>0</v>
      </c>
      <c r="BJ296">
        <f t="shared" si="289"/>
        <v>0</v>
      </c>
      <c r="BK296">
        <f t="shared" si="290"/>
        <v>0</v>
      </c>
      <c r="BL296">
        <f t="shared" si="291"/>
        <v>0</v>
      </c>
      <c r="BM296">
        <f t="shared" si="292"/>
        <v>0</v>
      </c>
      <c r="BN296">
        <f t="shared" si="293"/>
        <v>0</v>
      </c>
      <c r="BO296">
        <f t="shared" si="294"/>
        <v>0</v>
      </c>
      <c r="BP296">
        <f t="shared" si="295"/>
        <v>0</v>
      </c>
      <c r="BQ296">
        <f t="shared" si="296"/>
        <v>0</v>
      </c>
      <c r="BR296">
        <f t="shared" si="297"/>
        <v>0</v>
      </c>
      <c r="BS296">
        <f t="shared" si="298"/>
        <v>0</v>
      </c>
      <c r="BT296">
        <f t="shared" si="299"/>
        <v>0</v>
      </c>
    </row>
    <row r="297" spans="1:72" x14ac:dyDescent="0.25">
      <c r="A297" t="str">
        <f>IF(TRIM(INDEX(games!$A:$A,ROW()))="","",TRIM(INDEX(games!$A:$A,ROW())))</f>
        <v>Etrian Mystery Dungeon 2</v>
      </c>
      <c r="B297">
        <f>IF(OR($A297="",INDEX(games!$B:$B,ROW())=""),"",INDEX(games!$B:$B,ROW()))</f>
        <v>2017</v>
      </c>
      <c r="C297" t="str">
        <f>IF(OR($A297="",INDEX(games!$C:$C,ROW())=""),"",INDEX(games!$C:$C,ROW()))</f>
        <v>Traditional</v>
      </c>
      <c r="D297">
        <f t="shared" si="240"/>
        <v>1</v>
      </c>
      <c r="E297">
        <f t="shared" si="241"/>
        <v>4</v>
      </c>
      <c r="F297">
        <f t="shared" si="242"/>
        <v>25</v>
      </c>
      <c r="G297" t="e">
        <f t="shared" si="243"/>
        <v>#N/A</v>
      </c>
      <c r="H297" t="e">
        <f t="shared" si="244"/>
        <v>#N/A</v>
      </c>
      <c r="I297" t="e">
        <f t="shared" si="245"/>
        <v>#N/A</v>
      </c>
      <c r="J297" t="e">
        <f t="shared" si="246"/>
        <v>#N/A</v>
      </c>
      <c r="K297" t="e">
        <f t="shared" si="247"/>
        <v>#N/A</v>
      </c>
      <c r="L297" t="e">
        <f t="shared" si="248"/>
        <v>#N/A</v>
      </c>
      <c r="M297">
        <f t="shared" si="249"/>
        <v>2017</v>
      </c>
      <c r="N297">
        <f t="shared" si="250"/>
        <v>4.5750000000000002</v>
      </c>
      <c r="O297">
        <f t="shared" si="251"/>
        <v>1.000297</v>
      </c>
      <c r="P297" t="str">
        <f>IF(OR($A297="",INDEX(games!$H:$H,ROW())=""),"",INDEX(games!$H:$H,ROW()))</f>
        <v/>
      </c>
      <c r="Q297" t="str">
        <f t="shared" si="252"/>
        <v/>
      </c>
      <c r="T297">
        <f t="shared" si="253"/>
        <v>2019</v>
      </c>
      <c r="U297">
        <f t="shared" si="254"/>
        <v>2023</v>
      </c>
      <c r="V297">
        <f t="shared" si="255"/>
        <v>4</v>
      </c>
      <c r="W297" t="str">
        <f>IF(TRIM(INDEX(connections!$A:$A,ROW()))="","",TRIM(INDEX(connections!$A:$A,ROW())))</f>
        <v>Hades</v>
      </c>
      <c r="X297" t="str">
        <f>IF($W297="","",TRIM(INDEX(connections!$B:$B,ROW())))</f>
        <v>Cuisineer</v>
      </c>
      <c r="Y297">
        <f t="shared" si="256"/>
        <v>375</v>
      </c>
      <c r="Z297">
        <f t="shared" si="257"/>
        <v>174</v>
      </c>
      <c r="AA297" t="str">
        <f t="shared" si="258"/>
        <v>Yes</v>
      </c>
      <c r="AB297" t="str">
        <f t="shared" si="259"/>
        <v/>
      </c>
      <c r="AC297" t="str">
        <f t="shared" si="260"/>
        <v/>
      </c>
      <c r="AD297">
        <f t="shared" si="261"/>
        <v>0</v>
      </c>
      <c r="AE297" t="str">
        <f t="shared" si="262"/>
        <v/>
      </c>
      <c r="AG297">
        <f t="shared" si="263"/>
        <v>0</v>
      </c>
      <c r="AH297" t="str">
        <f t="shared" si="264"/>
        <v/>
      </c>
      <c r="AI297" t="str">
        <f t="shared" si="265"/>
        <v/>
      </c>
      <c r="AJ297" t="str">
        <f t="shared" si="266"/>
        <v/>
      </c>
      <c r="AK297" t="str">
        <f t="shared" si="267"/>
        <v/>
      </c>
      <c r="AL297" t="str">
        <f>IF($A297="","",INDEX(games!$J:$J,ROW())&amp;"")</f>
        <v/>
      </c>
      <c r="AM297">
        <f>IF($A297="","",SUMPRODUCT($AO297:$BD297,'Map Analysis'!$AN$2^{0,1,2,3,4,5,6,7,8,9,10,11,12,13,14,15}))</f>
        <v>0</v>
      </c>
      <c r="AN297">
        <f t="shared" si="268"/>
        <v>2.97E-5</v>
      </c>
      <c r="AO297">
        <f t="shared" si="269"/>
        <v>0</v>
      </c>
      <c r="AP297">
        <f t="shared" si="270"/>
        <v>0</v>
      </c>
      <c r="AQ297">
        <f t="shared" si="271"/>
        <v>0</v>
      </c>
      <c r="AR297">
        <f t="shared" si="272"/>
        <v>0</v>
      </c>
      <c r="AS297">
        <f t="shared" si="273"/>
        <v>0</v>
      </c>
      <c r="AT297">
        <f t="shared" si="274"/>
        <v>0</v>
      </c>
      <c r="AU297">
        <f t="shared" si="275"/>
        <v>0</v>
      </c>
      <c r="AV297">
        <f t="shared" si="276"/>
        <v>0</v>
      </c>
      <c r="AW297">
        <f t="shared" si="277"/>
        <v>0</v>
      </c>
      <c r="AX297">
        <f t="shared" si="278"/>
        <v>0</v>
      </c>
      <c r="AY297">
        <f t="shared" si="279"/>
        <v>0</v>
      </c>
      <c r="AZ297">
        <f t="shared" si="280"/>
        <v>0</v>
      </c>
      <c r="BA297">
        <f t="shared" si="281"/>
        <v>0</v>
      </c>
      <c r="BB297">
        <f t="shared" si="282"/>
        <v>0</v>
      </c>
      <c r="BC297">
        <f t="shared" si="283"/>
        <v>0</v>
      </c>
      <c r="BD297">
        <f t="shared" si="284"/>
        <v>0</v>
      </c>
      <c r="BF297">
        <f t="shared" si="285"/>
        <v>0</v>
      </c>
      <c r="BG297">
        <f t="shared" si="286"/>
        <v>0</v>
      </c>
      <c r="BH297">
        <f t="shared" si="287"/>
        <v>0</v>
      </c>
      <c r="BI297">
        <f t="shared" si="288"/>
        <v>0</v>
      </c>
      <c r="BJ297">
        <f t="shared" si="289"/>
        <v>0</v>
      </c>
      <c r="BK297">
        <f t="shared" si="290"/>
        <v>0</v>
      </c>
      <c r="BL297">
        <f t="shared" si="291"/>
        <v>0</v>
      </c>
      <c r="BM297">
        <f t="shared" si="292"/>
        <v>0</v>
      </c>
      <c r="BN297">
        <f t="shared" si="293"/>
        <v>0</v>
      </c>
      <c r="BO297">
        <f t="shared" si="294"/>
        <v>0</v>
      </c>
      <c r="BP297">
        <f t="shared" si="295"/>
        <v>0</v>
      </c>
      <c r="BQ297">
        <f t="shared" si="296"/>
        <v>0</v>
      </c>
      <c r="BR297">
        <f t="shared" si="297"/>
        <v>0</v>
      </c>
      <c r="BS297">
        <f t="shared" si="298"/>
        <v>0</v>
      </c>
      <c r="BT297">
        <f t="shared" si="299"/>
        <v>0</v>
      </c>
    </row>
    <row r="298" spans="1:72" x14ac:dyDescent="0.25">
      <c r="A298" t="str">
        <f>IF(TRIM(INDEX(games!$A:$A,ROW()))="","",TRIM(INDEX(games!$A:$A,ROW())))</f>
        <v>Everspace</v>
      </c>
      <c r="B298">
        <f>IF(OR($A298="",INDEX(games!$B:$B,ROW())=""),"",INDEX(games!$B:$B,ROW()))</f>
        <v>2017</v>
      </c>
      <c r="C298" t="str">
        <f>IF(OR($A298="",INDEX(games!$C:$C,ROW())=""),"",INDEX(games!$C:$C,ROW()))</f>
        <v>Action</v>
      </c>
      <c r="D298">
        <f t="shared" si="240"/>
        <v>3</v>
      </c>
      <c r="E298">
        <f t="shared" si="241"/>
        <v>1</v>
      </c>
      <c r="F298">
        <f t="shared" si="242"/>
        <v>26</v>
      </c>
      <c r="G298">
        <f t="shared" si="243"/>
        <v>2017</v>
      </c>
      <c r="H298">
        <f t="shared" si="244"/>
        <v>1.5979999999999999</v>
      </c>
      <c r="I298" t="e">
        <f t="shared" si="245"/>
        <v>#N/A</v>
      </c>
      <c r="J298" t="e">
        <f t="shared" si="246"/>
        <v>#N/A</v>
      </c>
      <c r="K298" t="e">
        <f t="shared" si="247"/>
        <v>#N/A</v>
      </c>
      <c r="L298" t="e">
        <f t="shared" si="248"/>
        <v>#N/A</v>
      </c>
      <c r="M298" t="e">
        <f t="shared" si="249"/>
        <v>#N/A</v>
      </c>
      <c r="N298" t="e">
        <f t="shared" si="250"/>
        <v>#N/A</v>
      </c>
      <c r="O298">
        <f t="shared" si="251"/>
        <v>3.0002979999999999</v>
      </c>
      <c r="P298" t="str">
        <f>IF(OR($A298="",INDEX(games!$H:$H,ROW())=""),"",INDEX(games!$H:$H,ROW()))</f>
        <v>Yes</v>
      </c>
      <c r="Q298">
        <f t="shared" si="252"/>
        <v>3.0002979999999999</v>
      </c>
      <c r="T298">
        <f t="shared" si="253"/>
        <v>2018</v>
      </c>
      <c r="U298">
        <f t="shared" si="254"/>
        <v>2023</v>
      </c>
      <c r="V298">
        <f t="shared" si="255"/>
        <v>5</v>
      </c>
      <c r="W298" t="str">
        <f>IF(TRIM(INDEX(connections!$A:$A,ROW()))="","",TRIM(INDEX(connections!$A:$A,ROW())))</f>
        <v>Moonlighter</v>
      </c>
      <c r="X298" t="str">
        <f>IF($W298="","",TRIM(INDEX(connections!$B:$B,ROW())))</f>
        <v>Cuisineer</v>
      </c>
      <c r="Y298">
        <f t="shared" si="256"/>
        <v>529</v>
      </c>
      <c r="Z298">
        <f t="shared" si="257"/>
        <v>174</v>
      </c>
      <c r="AA298" t="str">
        <f t="shared" si="258"/>
        <v>Yes</v>
      </c>
      <c r="AB298" t="str">
        <f t="shared" si="259"/>
        <v/>
      </c>
      <c r="AC298" t="str">
        <f t="shared" si="260"/>
        <v/>
      </c>
      <c r="AD298">
        <f t="shared" si="261"/>
        <v>0</v>
      </c>
      <c r="AE298" t="str">
        <f t="shared" si="262"/>
        <v/>
      </c>
      <c r="AG298">
        <f t="shared" si="263"/>
        <v>3</v>
      </c>
      <c r="AH298" t="str">
        <f t="shared" si="264"/>
        <v>Yes</v>
      </c>
      <c r="AI298">
        <f t="shared" si="265"/>
        <v>3</v>
      </c>
      <c r="AJ298">
        <f t="shared" si="266"/>
        <v>3.0002979999999999</v>
      </c>
      <c r="AK298" t="str">
        <f t="shared" si="267"/>
        <v/>
      </c>
      <c r="AL298" t="str">
        <f>IF($A298="","",INDEX(games!$J:$J,ROW())&amp;"")</f>
        <v>https://store.steampowered.com/app/396750/EVERSPACE/?curator_clanid=44055518</v>
      </c>
      <c r="AM298">
        <f>IF($A298="","",SUMPRODUCT($AO298:$BD298,'Map Analysis'!$AN$2^{0,1,2,3,4,5,6,7,8,9,10,11,12,13,14,15}))</f>
        <v>0</v>
      </c>
      <c r="AN298">
        <f t="shared" si="268"/>
        <v>2.9799999999999999E-5</v>
      </c>
      <c r="AO298">
        <f t="shared" si="269"/>
        <v>0</v>
      </c>
      <c r="AP298">
        <f t="shared" si="270"/>
        <v>0</v>
      </c>
      <c r="AQ298">
        <f t="shared" si="271"/>
        <v>0</v>
      </c>
      <c r="AR298">
        <f t="shared" si="272"/>
        <v>0</v>
      </c>
      <c r="AS298">
        <f t="shared" si="273"/>
        <v>0</v>
      </c>
      <c r="AT298">
        <f t="shared" si="274"/>
        <v>0</v>
      </c>
      <c r="AU298">
        <f t="shared" si="275"/>
        <v>0</v>
      </c>
      <c r="AV298">
        <f t="shared" si="276"/>
        <v>0</v>
      </c>
      <c r="AW298">
        <f t="shared" si="277"/>
        <v>0</v>
      </c>
      <c r="AX298">
        <f t="shared" si="278"/>
        <v>0</v>
      </c>
      <c r="AY298">
        <f t="shared" si="279"/>
        <v>0</v>
      </c>
      <c r="AZ298">
        <f t="shared" si="280"/>
        <v>0</v>
      </c>
      <c r="BA298">
        <f t="shared" si="281"/>
        <v>0</v>
      </c>
      <c r="BB298">
        <f t="shared" si="282"/>
        <v>0</v>
      </c>
      <c r="BC298">
        <f t="shared" si="283"/>
        <v>0</v>
      </c>
      <c r="BD298">
        <f t="shared" si="284"/>
        <v>0</v>
      </c>
      <c r="BF298">
        <f t="shared" si="285"/>
        <v>0</v>
      </c>
      <c r="BG298">
        <f t="shared" si="286"/>
        <v>0</v>
      </c>
      <c r="BH298">
        <f t="shared" si="287"/>
        <v>0</v>
      </c>
      <c r="BI298">
        <f t="shared" si="288"/>
        <v>0</v>
      </c>
      <c r="BJ298">
        <f t="shared" si="289"/>
        <v>0</v>
      </c>
      <c r="BK298">
        <f t="shared" si="290"/>
        <v>0</v>
      </c>
      <c r="BL298">
        <f t="shared" si="291"/>
        <v>0</v>
      </c>
      <c r="BM298">
        <f t="shared" si="292"/>
        <v>0</v>
      </c>
      <c r="BN298">
        <f t="shared" si="293"/>
        <v>0</v>
      </c>
      <c r="BO298">
        <f t="shared" si="294"/>
        <v>0</v>
      </c>
      <c r="BP298">
        <f t="shared" si="295"/>
        <v>0</v>
      </c>
      <c r="BQ298">
        <f t="shared" si="296"/>
        <v>0</v>
      </c>
      <c r="BR298">
        <f t="shared" si="297"/>
        <v>0</v>
      </c>
      <c r="BS298">
        <f t="shared" si="298"/>
        <v>0</v>
      </c>
      <c r="BT298">
        <f t="shared" si="299"/>
        <v>0</v>
      </c>
    </row>
    <row r="299" spans="1:72" x14ac:dyDescent="0.25">
      <c r="A299" t="str">
        <f>IF(TRIM(INDEX(games!$A:$A,ROW()))="","",TRIM(INDEX(games!$A:$A,ROW())))</f>
        <v>Everything is Crab</v>
      </c>
      <c r="B299">
        <f>IF(OR($A299="",INDEX(games!$B:$B,ROW())=""),"",INDEX(games!$B:$B,ROW()))</f>
        <v>2026</v>
      </c>
      <c r="C299" t="str">
        <f>IF(OR($A299="",INDEX(games!$C:$C,ROW())=""),"",INDEX(games!$C:$C,ROW()))</f>
        <v>Action</v>
      </c>
      <c r="D299">
        <f t="shared" si="240"/>
        <v>3</v>
      </c>
      <c r="E299">
        <f t="shared" si="241"/>
        <v>1</v>
      </c>
      <c r="F299">
        <f t="shared" si="242"/>
        <v>27</v>
      </c>
      <c r="G299">
        <f t="shared" si="243"/>
        <v>2026</v>
      </c>
      <c r="H299">
        <f t="shared" si="244"/>
        <v>1.621</v>
      </c>
      <c r="I299" t="e">
        <f t="shared" si="245"/>
        <v>#N/A</v>
      </c>
      <c r="J299" t="e">
        <f t="shared" si="246"/>
        <v>#N/A</v>
      </c>
      <c r="K299" t="e">
        <f t="shared" si="247"/>
        <v>#N/A</v>
      </c>
      <c r="L299" t="e">
        <f t="shared" si="248"/>
        <v>#N/A</v>
      </c>
      <c r="M299" t="e">
        <f t="shared" si="249"/>
        <v>#N/A</v>
      </c>
      <c r="N299" t="e">
        <f t="shared" si="250"/>
        <v>#N/A</v>
      </c>
      <c r="O299">
        <f t="shared" si="251"/>
        <v>3.000299</v>
      </c>
      <c r="P299" t="str">
        <f>IF(OR($A299="",INDEX(games!$H:$H,ROW())=""),"",INDEX(games!$H:$H,ROW()))</f>
        <v>Yes</v>
      </c>
      <c r="Q299">
        <f t="shared" si="252"/>
        <v>3.000299</v>
      </c>
      <c r="T299">
        <f t="shared" si="253"/>
        <v>2023</v>
      </c>
      <c r="U299">
        <f t="shared" si="254"/>
        <v>2026</v>
      </c>
      <c r="V299">
        <f t="shared" si="255"/>
        <v>3</v>
      </c>
      <c r="W299" t="str">
        <f>IF(TRIM(INDEX(connections!$A:$A,ROW()))="","",TRIM(INDEX(connections!$A:$A,ROW())))</f>
        <v>Balatro</v>
      </c>
      <c r="X299" t="str">
        <f>IF($W299="","",TRIM(INDEX(connections!$B:$B,ROW())))</f>
        <v>Cult of PiN</v>
      </c>
      <c r="Y299">
        <f t="shared" si="256"/>
        <v>56</v>
      </c>
      <c r="Z299">
        <f t="shared" si="257"/>
        <v>175</v>
      </c>
      <c r="AA299" t="str">
        <f t="shared" si="258"/>
        <v>Yes</v>
      </c>
      <c r="AB299" t="str">
        <f t="shared" si="259"/>
        <v/>
      </c>
      <c r="AC299" t="str">
        <f t="shared" si="260"/>
        <v/>
      </c>
      <c r="AD299">
        <f t="shared" si="261"/>
        <v>0</v>
      </c>
      <c r="AE299" t="str">
        <f t="shared" si="262"/>
        <v/>
      </c>
      <c r="AG299">
        <f t="shared" si="263"/>
        <v>3</v>
      </c>
      <c r="AH299" t="str">
        <f t="shared" si="264"/>
        <v>Yes</v>
      </c>
      <c r="AI299">
        <f t="shared" si="265"/>
        <v>3</v>
      </c>
      <c r="AJ299">
        <f t="shared" si="266"/>
        <v>3.000299</v>
      </c>
      <c r="AK299" t="str">
        <f t="shared" si="267"/>
        <v/>
      </c>
      <c r="AL299" t="str">
        <f>IF($A299="","",INDEX(games!$J:$J,ROW())&amp;"")</f>
        <v>https://store.steampowered.com/app/3526710/Everything_is_Crab_The_Animal_Evolution_Roguelite/</v>
      </c>
      <c r="AM299">
        <f>IF($A299="","",SUMPRODUCT($AO299:$BD299,'Map Analysis'!$AN$2^{0,1,2,3,4,5,6,7,8,9,10,11,12,13,14,15}))</f>
        <v>0</v>
      </c>
      <c r="AN299">
        <f t="shared" si="268"/>
        <v>2.9899999999999998E-5</v>
      </c>
      <c r="AO299">
        <f t="shared" si="269"/>
        <v>0</v>
      </c>
      <c r="AP299">
        <f t="shared" si="270"/>
        <v>0</v>
      </c>
      <c r="AQ299">
        <f t="shared" si="271"/>
        <v>0</v>
      </c>
      <c r="AR299">
        <f t="shared" si="272"/>
        <v>0</v>
      </c>
      <c r="AS299">
        <f t="shared" si="273"/>
        <v>0</v>
      </c>
      <c r="AT299">
        <f t="shared" si="274"/>
        <v>0</v>
      </c>
      <c r="AU299">
        <f t="shared" si="275"/>
        <v>0</v>
      </c>
      <c r="AV299">
        <f t="shared" si="276"/>
        <v>0</v>
      </c>
      <c r="AW299">
        <f t="shared" si="277"/>
        <v>0</v>
      </c>
      <c r="AX299">
        <f t="shared" si="278"/>
        <v>0</v>
      </c>
      <c r="AY299">
        <f t="shared" si="279"/>
        <v>0</v>
      </c>
      <c r="AZ299">
        <f t="shared" si="280"/>
        <v>0</v>
      </c>
      <c r="BA299">
        <f t="shared" si="281"/>
        <v>0</v>
      </c>
      <c r="BB299">
        <f t="shared" si="282"/>
        <v>0</v>
      </c>
      <c r="BC299">
        <f t="shared" si="283"/>
        <v>0</v>
      </c>
      <c r="BD299">
        <f t="shared" si="284"/>
        <v>0</v>
      </c>
      <c r="BF299">
        <f t="shared" si="285"/>
        <v>0</v>
      </c>
      <c r="BG299">
        <f t="shared" si="286"/>
        <v>0</v>
      </c>
      <c r="BH299">
        <f t="shared" si="287"/>
        <v>0</v>
      </c>
      <c r="BI299">
        <f t="shared" si="288"/>
        <v>0</v>
      </c>
      <c r="BJ299">
        <f t="shared" si="289"/>
        <v>0</v>
      </c>
      <c r="BK299">
        <f t="shared" si="290"/>
        <v>0</v>
      </c>
      <c r="BL299">
        <f t="shared" si="291"/>
        <v>0</v>
      </c>
      <c r="BM299">
        <f t="shared" si="292"/>
        <v>0</v>
      </c>
      <c r="BN299">
        <f t="shared" si="293"/>
        <v>0</v>
      </c>
      <c r="BO299">
        <f t="shared" si="294"/>
        <v>0</v>
      </c>
      <c r="BP299">
        <f t="shared" si="295"/>
        <v>0</v>
      </c>
      <c r="BQ299">
        <f t="shared" si="296"/>
        <v>0</v>
      </c>
      <c r="BR299">
        <f t="shared" si="297"/>
        <v>0</v>
      </c>
      <c r="BS299">
        <f t="shared" si="298"/>
        <v>0</v>
      </c>
      <c r="BT299">
        <f t="shared" si="299"/>
        <v>0</v>
      </c>
    </row>
    <row r="300" spans="1:72" x14ac:dyDescent="0.25">
      <c r="A300" t="str">
        <f>IF(TRIM(INDEX(games!$A:$A,ROW()))="","",TRIM(INDEX(games!$A:$A,ROW())))</f>
        <v>Evolings</v>
      </c>
      <c r="B300">
        <f>IF(OR($A300="",INDEX(games!$B:$B,ROW())=""),"",INDEX(games!$B:$B,ROW()))</f>
        <v>2023</v>
      </c>
      <c r="C300" t="str">
        <f>IF(OR($A300="",INDEX(games!$C:$C,ROW())=""),"",INDEX(games!$C:$C,ROW()))</f>
        <v>Action</v>
      </c>
      <c r="D300">
        <f t="shared" si="240"/>
        <v>0</v>
      </c>
      <c r="E300">
        <f t="shared" si="241"/>
        <v>1</v>
      </c>
      <c r="F300">
        <f t="shared" si="242"/>
        <v>28</v>
      </c>
      <c r="G300">
        <f t="shared" si="243"/>
        <v>2023</v>
      </c>
      <c r="H300">
        <f t="shared" si="244"/>
        <v>1.6440000000000001</v>
      </c>
      <c r="I300" t="e">
        <f t="shared" si="245"/>
        <v>#N/A</v>
      </c>
      <c r="J300" t="e">
        <f t="shared" si="246"/>
        <v>#N/A</v>
      </c>
      <c r="K300" t="e">
        <f t="shared" si="247"/>
        <v>#N/A</v>
      </c>
      <c r="L300" t="e">
        <f t="shared" si="248"/>
        <v>#N/A</v>
      </c>
      <c r="M300" t="e">
        <f t="shared" si="249"/>
        <v>#N/A</v>
      </c>
      <c r="N300" t="e">
        <f t="shared" si="250"/>
        <v>#N/A</v>
      </c>
      <c r="O300">
        <f t="shared" si="251"/>
        <v>2.9999999999999997E-4</v>
      </c>
      <c r="P300" t="str">
        <f>IF(OR($A300="",INDEX(games!$H:$H,ROW())=""),"",INDEX(games!$H:$H,ROW()))</f>
        <v>Yes</v>
      </c>
      <c r="Q300">
        <f t="shared" si="252"/>
        <v>2.9999999999999997E-4</v>
      </c>
      <c r="T300">
        <f t="shared" si="253"/>
        <v>2022</v>
      </c>
      <c r="U300">
        <f t="shared" si="254"/>
        <v>2026</v>
      </c>
      <c r="V300">
        <f t="shared" si="255"/>
        <v>4</v>
      </c>
      <c r="W300" t="str">
        <f>IF(TRIM(INDEX(connections!$A:$A,ROW()))="","",TRIM(INDEX(connections!$A:$A,ROW())))</f>
        <v>Peglin</v>
      </c>
      <c r="X300" t="str">
        <f>IF($W300="","",TRIM(INDEX(connections!$B:$B,ROW())))</f>
        <v>Cult of PiN</v>
      </c>
      <c r="Y300">
        <f t="shared" si="256"/>
        <v>617</v>
      </c>
      <c r="Z300">
        <f t="shared" si="257"/>
        <v>175</v>
      </c>
      <c r="AA300" t="str">
        <f t="shared" si="258"/>
        <v>Yes</v>
      </c>
      <c r="AB300" t="str">
        <f t="shared" si="259"/>
        <v/>
      </c>
      <c r="AC300" t="str">
        <f t="shared" si="260"/>
        <v/>
      </c>
      <c r="AD300">
        <f t="shared" si="261"/>
        <v>0</v>
      </c>
      <c r="AE300" t="str">
        <f t="shared" si="262"/>
        <v/>
      </c>
      <c r="AG300">
        <f t="shared" si="263"/>
        <v>0</v>
      </c>
      <c r="AH300" t="str">
        <f t="shared" si="264"/>
        <v/>
      </c>
      <c r="AI300" t="str">
        <f t="shared" si="265"/>
        <v/>
      </c>
      <c r="AJ300" t="str">
        <f t="shared" si="266"/>
        <v/>
      </c>
      <c r="AK300" t="str">
        <f t="shared" si="267"/>
        <v/>
      </c>
      <c r="AL300" t="str">
        <f>IF($A300="","",INDEX(games!$J:$J,ROW())&amp;"")</f>
        <v>https://store.steampowered.com/app/2281820/Evolings/</v>
      </c>
      <c r="AM300">
        <f>IF($A300="","",SUMPRODUCT($AO300:$BD300,'Map Analysis'!$AN$2^{0,1,2,3,4,5,6,7,8,9,10,11,12,13,14,15}))</f>
        <v>0</v>
      </c>
      <c r="AN300">
        <f t="shared" si="268"/>
        <v>3.0000000000000001E-5</v>
      </c>
      <c r="AO300">
        <f t="shared" si="269"/>
        <v>0</v>
      </c>
      <c r="AP300">
        <f t="shared" si="270"/>
        <v>0</v>
      </c>
      <c r="AQ300">
        <f t="shared" si="271"/>
        <v>0</v>
      </c>
      <c r="AR300">
        <f t="shared" si="272"/>
        <v>0</v>
      </c>
      <c r="AS300">
        <f t="shared" si="273"/>
        <v>0</v>
      </c>
      <c r="AT300">
        <f t="shared" si="274"/>
        <v>0</v>
      </c>
      <c r="AU300">
        <f t="shared" si="275"/>
        <v>0</v>
      </c>
      <c r="AV300">
        <f t="shared" si="276"/>
        <v>0</v>
      </c>
      <c r="AW300">
        <f t="shared" si="277"/>
        <v>0</v>
      </c>
      <c r="AX300">
        <f t="shared" si="278"/>
        <v>0</v>
      </c>
      <c r="AY300">
        <f t="shared" si="279"/>
        <v>0</v>
      </c>
      <c r="AZ300">
        <f t="shared" si="280"/>
        <v>0</v>
      </c>
      <c r="BA300">
        <f t="shared" si="281"/>
        <v>0</v>
      </c>
      <c r="BB300">
        <f t="shared" si="282"/>
        <v>0</v>
      </c>
      <c r="BC300">
        <f t="shared" si="283"/>
        <v>0</v>
      </c>
      <c r="BD300">
        <f t="shared" si="284"/>
        <v>0</v>
      </c>
      <c r="BF300">
        <f t="shared" si="285"/>
        <v>0</v>
      </c>
      <c r="BG300">
        <f t="shared" si="286"/>
        <v>0</v>
      </c>
      <c r="BH300">
        <f t="shared" si="287"/>
        <v>0</v>
      </c>
      <c r="BI300">
        <f t="shared" si="288"/>
        <v>0</v>
      </c>
      <c r="BJ300">
        <f t="shared" si="289"/>
        <v>0</v>
      </c>
      <c r="BK300">
        <f t="shared" si="290"/>
        <v>0</v>
      </c>
      <c r="BL300">
        <f t="shared" si="291"/>
        <v>0</v>
      </c>
      <c r="BM300">
        <f t="shared" si="292"/>
        <v>0</v>
      </c>
      <c r="BN300">
        <f t="shared" si="293"/>
        <v>0</v>
      </c>
      <c r="BO300">
        <f t="shared" si="294"/>
        <v>0</v>
      </c>
      <c r="BP300">
        <f t="shared" si="295"/>
        <v>0</v>
      </c>
      <c r="BQ300">
        <f t="shared" si="296"/>
        <v>0</v>
      </c>
      <c r="BR300">
        <f t="shared" si="297"/>
        <v>0</v>
      </c>
      <c r="BS300">
        <f t="shared" si="298"/>
        <v>0</v>
      </c>
      <c r="BT300">
        <f t="shared" si="299"/>
        <v>0</v>
      </c>
    </row>
    <row r="301" spans="1:72" x14ac:dyDescent="0.25">
      <c r="A301" t="str">
        <f>IF(TRIM(INDEX(games!$A:$A,ROW()))="","",TRIM(INDEX(games!$A:$A,ROW())))</f>
        <v>Exit the Gungeon</v>
      </c>
      <c r="B301">
        <f>IF(OR($A301="",INDEX(games!$B:$B,ROW())=""),"",INDEX(games!$B:$B,ROW()))</f>
        <v>2020</v>
      </c>
      <c r="C301" t="str">
        <f>IF(OR($A301="",INDEX(games!$C:$C,ROW())=""),"",INDEX(games!$C:$C,ROW()))</f>
        <v>Action</v>
      </c>
      <c r="D301">
        <f t="shared" si="240"/>
        <v>2</v>
      </c>
      <c r="E301">
        <f t="shared" si="241"/>
        <v>1</v>
      </c>
      <c r="F301">
        <f t="shared" si="242"/>
        <v>29</v>
      </c>
      <c r="G301">
        <f t="shared" si="243"/>
        <v>2020</v>
      </c>
      <c r="H301">
        <f t="shared" si="244"/>
        <v>1.667</v>
      </c>
      <c r="I301" t="e">
        <f t="shared" si="245"/>
        <v>#N/A</v>
      </c>
      <c r="J301" t="e">
        <f t="shared" si="246"/>
        <v>#N/A</v>
      </c>
      <c r="K301" t="e">
        <f t="shared" si="247"/>
        <v>#N/A</v>
      </c>
      <c r="L301" t="e">
        <f t="shared" si="248"/>
        <v>#N/A</v>
      </c>
      <c r="M301" t="e">
        <f t="shared" si="249"/>
        <v>#N/A</v>
      </c>
      <c r="N301" t="e">
        <f t="shared" si="250"/>
        <v>#N/A</v>
      </c>
      <c r="O301">
        <f t="shared" si="251"/>
        <v>2.0003009999999999</v>
      </c>
      <c r="P301" t="str">
        <f>IF(OR($A301="",INDEX(games!$H:$H,ROW())=""),"",INDEX(games!$H:$H,ROW()))</f>
        <v>Yes</v>
      </c>
      <c r="Q301">
        <f t="shared" si="252"/>
        <v>2.0003009999999999</v>
      </c>
      <c r="T301">
        <f t="shared" si="253"/>
        <v>2018</v>
      </c>
      <c r="U301">
        <f t="shared" si="254"/>
        <v>2022</v>
      </c>
      <c r="V301">
        <f t="shared" si="255"/>
        <v>4</v>
      </c>
      <c r="W301" t="str">
        <f>IF(TRIM(INDEX(connections!$A:$A,ROW()))="","",TRIM(INDEX(connections!$A:$A,ROW())))</f>
        <v>Dead Cells</v>
      </c>
      <c r="X301" t="str">
        <f>IF($W301="","",TRIM(INDEX(connections!$B:$B,ROW())))</f>
        <v>Cult of the Lamb</v>
      </c>
      <c r="Y301">
        <f t="shared" si="256"/>
        <v>193</v>
      </c>
      <c r="Z301">
        <f t="shared" si="257"/>
        <v>176</v>
      </c>
      <c r="AA301" t="str">
        <f t="shared" si="258"/>
        <v>Yes</v>
      </c>
      <c r="AB301" t="str">
        <f t="shared" si="259"/>
        <v>Yes</v>
      </c>
      <c r="AC301">
        <f t="shared" si="260"/>
        <v>1</v>
      </c>
      <c r="AD301">
        <f t="shared" si="261"/>
        <v>0</v>
      </c>
      <c r="AE301" t="str">
        <f t="shared" si="262"/>
        <v/>
      </c>
      <c r="AG301">
        <f t="shared" si="263"/>
        <v>2</v>
      </c>
      <c r="AH301" t="str">
        <f t="shared" si="264"/>
        <v>Yes</v>
      </c>
      <c r="AI301">
        <f t="shared" si="265"/>
        <v>2</v>
      </c>
      <c r="AJ301">
        <f t="shared" si="266"/>
        <v>2.0003009999999999</v>
      </c>
      <c r="AK301" t="str">
        <f t="shared" si="267"/>
        <v/>
      </c>
      <c r="AL301" t="str">
        <f>IF($A301="","",INDEX(games!$J:$J,ROW())&amp;"")</f>
        <v>https://store.steampowered.com/app/1209490/Exit_the_Gungeon/</v>
      </c>
      <c r="AM301">
        <f>IF($A301="","",SUMPRODUCT($AO301:$BD301,'Map Analysis'!$AN$2^{0,1,2,3,4,5,6,7,8,9,10,11,12,13,14,15}))</f>
        <v>0</v>
      </c>
      <c r="AN301">
        <f t="shared" si="268"/>
        <v>3.01E-5</v>
      </c>
      <c r="AO301">
        <f t="shared" si="269"/>
        <v>0</v>
      </c>
      <c r="AP301">
        <f t="shared" si="270"/>
        <v>0</v>
      </c>
      <c r="AQ301">
        <f t="shared" si="271"/>
        <v>0</v>
      </c>
      <c r="AR301">
        <f t="shared" si="272"/>
        <v>0</v>
      </c>
      <c r="AS301">
        <f t="shared" si="273"/>
        <v>0</v>
      </c>
      <c r="AT301">
        <f t="shared" si="274"/>
        <v>0</v>
      </c>
      <c r="AU301">
        <f t="shared" si="275"/>
        <v>0</v>
      </c>
      <c r="AV301">
        <f t="shared" si="276"/>
        <v>0</v>
      </c>
      <c r="AW301">
        <f t="shared" si="277"/>
        <v>0</v>
      </c>
      <c r="AX301">
        <f t="shared" si="278"/>
        <v>0</v>
      </c>
      <c r="AY301">
        <f t="shared" si="279"/>
        <v>0</v>
      </c>
      <c r="AZ301">
        <f t="shared" si="280"/>
        <v>0</v>
      </c>
      <c r="BA301">
        <f t="shared" si="281"/>
        <v>0</v>
      </c>
      <c r="BB301">
        <f t="shared" si="282"/>
        <v>0</v>
      </c>
      <c r="BC301">
        <f t="shared" si="283"/>
        <v>0</v>
      </c>
      <c r="BD301">
        <f t="shared" si="284"/>
        <v>0</v>
      </c>
      <c r="BF301">
        <f t="shared" si="285"/>
        <v>5</v>
      </c>
      <c r="BG301">
        <f t="shared" si="286"/>
        <v>0</v>
      </c>
      <c r="BH301">
        <f t="shared" si="287"/>
        <v>0</v>
      </c>
      <c r="BI301">
        <f t="shared" si="288"/>
        <v>0</v>
      </c>
      <c r="BJ301">
        <f t="shared" si="289"/>
        <v>0</v>
      </c>
      <c r="BK301">
        <f t="shared" si="290"/>
        <v>0</v>
      </c>
      <c r="BL301">
        <f t="shared" si="291"/>
        <v>0</v>
      </c>
      <c r="BM301">
        <f t="shared" si="292"/>
        <v>0</v>
      </c>
      <c r="BN301">
        <f t="shared" si="293"/>
        <v>0</v>
      </c>
      <c r="BO301">
        <f t="shared" si="294"/>
        <v>0</v>
      </c>
      <c r="BP301">
        <f t="shared" si="295"/>
        <v>0</v>
      </c>
      <c r="BQ301">
        <f t="shared" si="296"/>
        <v>0</v>
      </c>
      <c r="BR301">
        <f t="shared" si="297"/>
        <v>0</v>
      </c>
      <c r="BS301">
        <f t="shared" si="298"/>
        <v>0</v>
      </c>
      <c r="BT301">
        <f t="shared" si="299"/>
        <v>0</v>
      </c>
    </row>
    <row r="302" spans="1:72" x14ac:dyDescent="0.25">
      <c r="A302" t="str">
        <f>IF(TRIM(INDEX(games!$A:$A,ROW()))="","",TRIM(INDEX(games!$A:$A,ROW())))</f>
        <v>Facehand</v>
      </c>
      <c r="B302">
        <f>IF(OR($A302="",INDEX(games!$B:$B,ROW())=""),"",INDEX(games!$B:$B,ROW()))</f>
        <v>2024</v>
      </c>
      <c r="C302" t="str">
        <f>IF(OR($A302="",INDEX(games!$C:$C,ROW())=""),"",INDEX(games!$C:$C,ROW()))</f>
        <v>Deckbuilder</v>
      </c>
      <c r="D302">
        <f t="shared" si="240"/>
        <v>1</v>
      </c>
      <c r="E302">
        <f t="shared" si="241"/>
        <v>3</v>
      </c>
      <c r="F302">
        <f t="shared" si="242"/>
        <v>30</v>
      </c>
      <c r="G302" t="e">
        <f t="shared" si="243"/>
        <v>#N/A</v>
      </c>
      <c r="H302" t="e">
        <f t="shared" si="244"/>
        <v>#N/A</v>
      </c>
      <c r="I302" t="e">
        <f t="shared" si="245"/>
        <v>#N/A</v>
      </c>
      <c r="J302" t="e">
        <f t="shared" si="246"/>
        <v>#N/A</v>
      </c>
      <c r="K302">
        <f t="shared" si="247"/>
        <v>2024</v>
      </c>
      <c r="L302">
        <f t="shared" si="248"/>
        <v>3.69</v>
      </c>
      <c r="M302" t="e">
        <f t="shared" si="249"/>
        <v>#N/A</v>
      </c>
      <c r="N302" t="e">
        <f t="shared" si="250"/>
        <v>#N/A</v>
      </c>
      <c r="O302">
        <f t="shared" si="251"/>
        <v>1.000302</v>
      </c>
      <c r="P302" t="str">
        <f>IF(OR($A302="",INDEX(games!$H:$H,ROW())=""),"",INDEX(games!$H:$H,ROW()))</f>
        <v>Yes</v>
      </c>
      <c r="Q302">
        <f t="shared" si="252"/>
        <v>1.000302</v>
      </c>
      <c r="T302">
        <f t="shared" si="253"/>
        <v>2013</v>
      </c>
      <c r="U302">
        <f t="shared" si="254"/>
        <v>2022</v>
      </c>
      <c r="V302">
        <f t="shared" si="255"/>
        <v>9</v>
      </c>
      <c r="W302" t="str">
        <f>IF(TRIM(INDEX(connections!$A:$A,ROW()))="","",TRIM(INDEX(connections!$A:$A,ROW())))</f>
        <v>Don't Starve</v>
      </c>
      <c r="X302" t="str">
        <f>IF($W302="","",TRIM(INDEX(connections!$B:$B,ROW())))</f>
        <v>Cult of the Lamb</v>
      </c>
      <c r="Y302">
        <f t="shared" si="256"/>
        <v>247</v>
      </c>
      <c r="Z302">
        <f t="shared" si="257"/>
        <v>176</v>
      </c>
      <c r="AA302" t="str">
        <f t="shared" si="258"/>
        <v>Yes</v>
      </c>
      <c r="AB302" t="str">
        <f t="shared" si="259"/>
        <v>Yes</v>
      </c>
      <c r="AC302">
        <f t="shared" si="260"/>
        <v>1</v>
      </c>
      <c r="AD302">
        <f t="shared" si="261"/>
        <v>0</v>
      </c>
      <c r="AE302" t="str">
        <f t="shared" si="262"/>
        <v/>
      </c>
      <c r="AG302">
        <f t="shared" si="263"/>
        <v>1</v>
      </c>
      <c r="AH302" t="str">
        <f t="shared" si="264"/>
        <v>Yes</v>
      </c>
      <c r="AI302">
        <f t="shared" si="265"/>
        <v>1</v>
      </c>
      <c r="AJ302">
        <f t="shared" si="266"/>
        <v>1.000302</v>
      </c>
      <c r="AK302" t="str">
        <f t="shared" si="267"/>
        <v/>
      </c>
      <c r="AL302" t="str">
        <f>IF($A302="","",INDEX(games!$J:$J,ROW())&amp;"")</f>
        <v>https://store.steampowered.com/app/2605600/Facehand/</v>
      </c>
      <c r="AM302">
        <f>IF($A302="","",SUMPRODUCT($AO302:$BD302,'Map Analysis'!$AN$2^{0,1,2,3,4,5,6,7,8,9,10,11,12,13,14,15}))</f>
        <v>0</v>
      </c>
      <c r="AN302">
        <f t="shared" si="268"/>
        <v>3.0199999999999999E-5</v>
      </c>
      <c r="AO302">
        <f t="shared" si="269"/>
        <v>0</v>
      </c>
      <c r="AP302">
        <f t="shared" si="270"/>
        <v>0</v>
      </c>
      <c r="AQ302">
        <f t="shared" si="271"/>
        <v>0</v>
      </c>
      <c r="AR302">
        <f t="shared" si="272"/>
        <v>0</v>
      </c>
      <c r="AS302">
        <f t="shared" si="273"/>
        <v>0</v>
      </c>
      <c r="AT302">
        <f t="shared" si="274"/>
        <v>0</v>
      </c>
      <c r="AU302">
        <f t="shared" si="275"/>
        <v>0</v>
      </c>
      <c r="AV302">
        <f t="shared" si="276"/>
        <v>0</v>
      </c>
      <c r="AW302">
        <f t="shared" si="277"/>
        <v>0</v>
      </c>
      <c r="AX302">
        <f t="shared" si="278"/>
        <v>0</v>
      </c>
      <c r="AY302">
        <f t="shared" si="279"/>
        <v>0</v>
      </c>
      <c r="AZ302">
        <f t="shared" si="280"/>
        <v>0</v>
      </c>
      <c r="BA302">
        <f t="shared" si="281"/>
        <v>0</v>
      </c>
      <c r="BB302">
        <f t="shared" si="282"/>
        <v>0</v>
      </c>
      <c r="BC302">
        <f t="shared" si="283"/>
        <v>0</v>
      </c>
      <c r="BD302">
        <f t="shared" si="284"/>
        <v>0</v>
      </c>
      <c r="BF302">
        <f t="shared" si="285"/>
        <v>5</v>
      </c>
      <c r="BG302">
        <f t="shared" si="286"/>
        <v>0</v>
      </c>
      <c r="BH302">
        <f t="shared" si="287"/>
        <v>0</v>
      </c>
      <c r="BI302">
        <f t="shared" si="288"/>
        <v>0</v>
      </c>
      <c r="BJ302">
        <f t="shared" si="289"/>
        <v>0</v>
      </c>
      <c r="BK302">
        <f t="shared" si="290"/>
        <v>0</v>
      </c>
      <c r="BL302">
        <f t="shared" si="291"/>
        <v>0</v>
      </c>
      <c r="BM302">
        <f t="shared" si="292"/>
        <v>0</v>
      </c>
      <c r="BN302">
        <f t="shared" si="293"/>
        <v>0</v>
      </c>
      <c r="BO302">
        <f t="shared" si="294"/>
        <v>0</v>
      </c>
      <c r="BP302">
        <f t="shared" si="295"/>
        <v>0</v>
      </c>
      <c r="BQ302">
        <f t="shared" si="296"/>
        <v>0</v>
      </c>
      <c r="BR302">
        <f t="shared" si="297"/>
        <v>0</v>
      </c>
      <c r="BS302">
        <f t="shared" si="298"/>
        <v>0</v>
      </c>
      <c r="BT302">
        <f t="shared" si="299"/>
        <v>0</v>
      </c>
    </row>
    <row r="303" spans="1:72" x14ac:dyDescent="0.25">
      <c r="A303" t="str">
        <f>IF(TRIM(INDEX(games!$A:$A,ROW()))="","",TRIM(INDEX(games!$A:$A,ROW())))</f>
        <v>Fairy Tail: Dungeons</v>
      </c>
      <c r="B303">
        <f>IF(OR($A303="",INDEX(games!$B:$B,ROW())=""),"",INDEX(games!$B:$B,ROW()))</f>
        <v>2024</v>
      </c>
      <c r="C303" t="str">
        <f>IF(OR($A303="",INDEX(games!$C:$C,ROW())=""),"",INDEX(games!$C:$C,ROW()))</f>
        <v>Deckbuilder</v>
      </c>
      <c r="D303">
        <f t="shared" si="240"/>
        <v>0</v>
      </c>
      <c r="E303">
        <f t="shared" si="241"/>
        <v>3</v>
      </c>
      <c r="F303">
        <f t="shared" si="242"/>
        <v>31</v>
      </c>
      <c r="G303" t="e">
        <f t="shared" si="243"/>
        <v>#N/A</v>
      </c>
      <c r="H303" t="e">
        <f t="shared" si="244"/>
        <v>#N/A</v>
      </c>
      <c r="I303" t="e">
        <f t="shared" si="245"/>
        <v>#N/A</v>
      </c>
      <c r="J303" t="e">
        <f t="shared" si="246"/>
        <v>#N/A</v>
      </c>
      <c r="K303">
        <f t="shared" si="247"/>
        <v>2024</v>
      </c>
      <c r="L303">
        <f t="shared" si="248"/>
        <v>3.7130000000000001</v>
      </c>
      <c r="M303" t="e">
        <f t="shared" si="249"/>
        <v>#N/A</v>
      </c>
      <c r="N303" t="e">
        <f t="shared" si="250"/>
        <v>#N/A</v>
      </c>
      <c r="O303">
        <f t="shared" si="251"/>
        <v>3.0299999999999999E-4</v>
      </c>
      <c r="P303" t="str">
        <f>IF(OR($A303="",INDEX(games!$H:$H,ROW())=""),"",INDEX(games!$H:$H,ROW()))</f>
        <v>Yes</v>
      </c>
      <c r="Q303">
        <f t="shared" si="252"/>
        <v>3.0299999999999999E-4</v>
      </c>
      <c r="T303">
        <f t="shared" si="253"/>
        <v>2016</v>
      </c>
      <c r="U303">
        <f t="shared" si="254"/>
        <v>2022</v>
      </c>
      <c r="V303">
        <f t="shared" si="255"/>
        <v>6</v>
      </c>
      <c r="W303" t="str">
        <f>IF(TRIM(INDEX(connections!$A:$A,ROW()))="","",TRIM(INDEX(connections!$A:$A,ROW())))</f>
        <v>Enter the Gungeon</v>
      </c>
      <c r="X303" t="str">
        <f>IF($W303="","",TRIM(INDEX(connections!$B:$B,ROW())))</f>
        <v>Cult of the Lamb</v>
      </c>
      <c r="Y303">
        <f t="shared" si="256"/>
        <v>292</v>
      </c>
      <c r="Z303">
        <f t="shared" si="257"/>
        <v>176</v>
      </c>
      <c r="AA303" t="str">
        <f t="shared" si="258"/>
        <v>Yes</v>
      </c>
      <c r="AB303" t="str">
        <f t="shared" si="259"/>
        <v>Yes</v>
      </c>
      <c r="AC303">
        <f t="shared" si="260"/>
        <v>1</v>
      </c>
      <c r="AD303">
        <f t="shared" si="261"/>
        <v>0</v>
      </c>
      <c r="AE303" t="str">
        <f t="shared" si="262"/>
        <v/>
      </c>
      <c r="AG303">
        <f t="shared" si="263"/>
        <v>0</v>
      </c>
      <c r="AH303" t="str">
        <f t="shared" si="264"/>
        <v/>
      </c>
      <c r="AI303" t="str">
        <f t="shared" si="265"/>
        <v/>
      </c>
      <c r="AJ303" t="str">
        <f t="shared" si="266"/>
        <v/>
      </c>
      <c r="AK303" t="str">
        <f t="shared" si="267"/>
        <v/>
      </c>
      <c r="AL303" t="str">
        <f>IF($A303="","",INDEX(games!$J:$J,ROW())&amp;"")</f>
        <v>https://store.steampowered.com/app/2305500/FAIRY_TAIL_DUNGEONS/</v>
      </c>
      <c r="AM303">
        <f>IF($A303="","",SUMPRODUCT($AO303:$BD303,'Map Analysis'!$AN$2^{0,1,2,3,4,5,6,7,8,9,10,11,12,13,14,15}))</f>
        <v>0</v>
      </c>
      <c r="AN303">
        <f t="shared" si="268"/>
        <v>3.0300000000000001E-5</v>
      </c>
      <c r="AO303">
        <f t="shared" si="269"/>
        <v>0</v>
      </c>
      <c r="AP303">
        <f t="shared" si="270"/>
        <v>0</v>
      </c>
      <c r="AQ303">
        <f t="shared" si="271"/>
        <v>0</v>
      </c>
      <c r="AR303">
        <f t="shared" si="272"/>
        <v>0</v>
      </c>
      <c r="AS303">
        <f t="shared" si="273"/>
        <v>0</v>
      </c>
      <c r="AT303">
        <f t="shared" si="274"/>
        <v>0</v>
      </c>
      <c r="AU303">
        <f t="shared" si="275"/>
        <v>0</v>
      </c>
      <c r="AV303">
        <f t="shared" si="276"/>
        <v>0</v>
      </c>
      <c r="AW303">
        <f t="shared" si="277"/>
        <v>0</v>
      </c>
      <c r="AX303">
        <f t="shared" si="278"/>
        <v>0</v>
      </c>
      <c r="AY303">
        <f t="shared" si="279"/>
        <v>0</v>
      </c>
      <c r="AZ303">
        <f t="shared" si="280"/>
        <v>0</v>
      </c>
      <c r="BA303">
        <f t="shared" si="281"/>
        <v>0</v>
      </c>
      <c r="BB303">
        <f t="shared" si="282"/>
        <v>0</v>
      </c>
      <c r="BC303">
        <f t="shared" si="283"/>
        <v>0</v>
      </c>
      <c r="BD303">
        <f t="shared" si="284"/>
        <v>0</v>
      </c>
      <c r="BF303">
        <f t="shared" si="285"/>
        <v>5</v>
      </c>
      <c r="BG303">
        <f t="shared" si="286"/>
        <v>0</v>
      </c>
      <c r="BH303">
        <f t="shared" si="287"/>
        <v>0</v>
      </c>
      <c r="BI303">
        <f t="shared" si="288"/>
        <v>0</v>
      </c>
      <c r="BJ303">
        <f t="shared" si="289"/>
        <v>0</v>
      </c>
      <c r="BK303">
        <f t="shared" si="290"/>
        <v>0</v>
      </c>
      <c r="BL303">
        <f t="shared" si="291"/>
        <v>0</v>
      </c>
      <c r="BM303">
        <f t="shared" si="292"/>
        <v>0</v>
      </c>
      <c r="BN303">
        <f t="shared" si="293"/>
        <v>0</v>
      </c>
      <c r="BO303">
        <f t="shared" si="294"/>
        <v>0</v>
      </c>
      <c r="BP303">
        <f t="shared" si="295"/>
        <v>0</v>
      </c>
      <c r="BQ303">
        <f t="shared" si="296"/>
        <v>0</v>
      </c>
      <c r="BR303">
        <f t="shared" si="297"/>
        <v>0</v>
      </c>
      <c r="BS303">
        <f t="shared" si="298"/>
        <v>0</v>
      </c>
      <c r="BT303">
        <f t="shared" si="299"/>
        <v>0</v>
      </c>
    </row>
    <row r="304" spans="1:72" x14ac:dyDescent="0.25">
      <c r="A304" t="str">
        <f>IF(TRIM(INDEX(games!$A:$A,ROW()))="","",TRIM(INDEX(games!$A:$A,ROW())))</f>
        <v>Fatal Labyrinth</v>
      </c>
      <c r="B304">
        <f>IF(OR($A304="",INDEX(games!$B:$B,ROW())=""),"",INDEX(games!$B:$B,ROW()))</f>
        <v>1990</v>
      </c>
      <c r="C304" t="str">
        <f>IF(OR($A304="",INDEX(games!$C:$C,ROW())=""),"",INDEX(games!$C:$C,ROW()))</f>
        <v>Traditional</v>
      </c>
      <c r="D304">
        <f t="shared" si="240"/>
        <v>2</v>
      </c>
      <c r="E304">
        <f t="shared" si="241"/>
        <v>4</v>
      </c>
      <c r="F304">
        <f t="shared" si="242"/>
        <v>32</v>
      </c>
      <c r="G304" t="e">
        <f t="shared" si="243"/>
        <v>#N/A</v>
      </c>
      <c r="H304" t="e">
        <f t="shared" si="244"/>
        <v>#N/A</v>
      </c>
      <c r="I304" t="e">
        <f t="shared" si="245"/>
        <v>#N/A</v>
      </c>
      <c r="J304" t="e">
        <f t="shared" si="246"/>
        <v>#N/A</v>
      </c>
      <c r="K304" t="e">
        <f t="shared" si="247"/>
        <v>#N/A</v>
      </c>
      <c r="L304" t="e">
        <f t="shared" si="248"/>
        <v>#N/A</v>
      </c>
      <c r="M304">
        <f t="shared" si="249"/>
        <v>1990</v>
      </c>
      <c r="N304">
        <f t="shared" si="250"/>
        <v>4.7359999999999998</v>
      </c>
      <c r="O304">
        <f t="shared" si="251"/>
        <v>2.0003039999999999</v>
      </c>
      <c r="P304" t="str">
        <f>IF(OR($A304="",INDEX(games!$H:$H,ROW())=""),"",INDEX(games!$H:$H,ROW()))</f>
        <v>Yes</v>
      </c>
      <c r="Q304">
        <f t="shared" si="252"/>
        <v>2.0003039999999999</v>
      </c>
      <c r="T304">
        <f t="shared" si="253"/>
        <v>2019</v>
      </c>
      <c r="U304">
        <f t="shared" si="254"/>
        <v>2022</v>
      </c>
      <c r="V304">
        <f t="shared" si="255"/>
        <v>3</v>
      </c>
      <c r="W304" t="str">
        <f>IF(TRIM(INDEX(connections!$A:$A,ROW()))="","",TRIM(INDEX(connections!$A:$A,ROW())))</f>
        <v>Hades</v>
      </c>
      <c r="X304" t="str">
        <f>IF($W304="","",TRIM(INDEX(connections!$B:$B,ROW())))</f>
        <v>Cult of the Lamb</v>
      </c>
      <c r="Y304">
        <f t="shared" si="256"/>
        <v>375</v>
      </c>
      <c r="Z304">
        <f t="shared" si="257"/>
        <v>176</v>
      </c>
      <c r="AA304" t="str">
        <f t="shared" si="258"/>
        <v>Yes</v>
      </c>
      <c r="AB304" t="str">
        <f t="shared" si="259"/>
        <v>Yes</v>
      </c>
      <c r="AC304">
        <f t="shared" si="260"/>
        <v>1</v>
      </c>
      <c r="AD304">
        <f t="shared" si="261"/>
        <v>0</v>
      </c>
      <c r="AE304" t="str">
        <f t="shared" si="262"/>
        <v/>
      </c>
      <c r="AG304">
        <f t="shared" si="263"/>
        <v>2</v>
      </c>
      <c r="AH304" t="str">
        <f t="shared" si="264"/>
        <v>Yes</v>
      </c>
      <c r="AI304">
        <f t="shared" si="265"/>
        <v>2</v>
      </c>
      <c r="AJ304">
        <f t="shared" si="266"/>
        <v>2.0003039999999999</v>
      </c>
      <c r="AK304" t="str">
        <f t="shared" si="267"/>
        <v/>
      </c>
      <c r="AL304" t="str">
        <f>IF($A304="","",INDEX(games!$J:$J,ROW())&amp;"")</f>
        <v/>
      </c>
      <c r="AM304">
        <f>IF($A304="","",SUMPRODUCT($AO304:$BD304,'Map Analysis'!$AN$2^{0,1,2,3,4,5,6,7,8,9,10,11,12,13,14,15}))</f>
        <v>1</v>
      </c>
      <c r="AN304">
        <f t="shared" si="268"/>
        <v>1.0000304</v>
      </c>
      <c r="AO304">
        <f t="shared" si="269"/>
        <v>1</v>
      </c>
      <c r="AP304">
        <f t="shared" si="270"/>
        <v>0</v>
      </c>
      <c r="AQ304">
        <f t="shared" si="271"/>
        <v>0</v>
      </c>
      <c r="AR304">
        <f t="shared" si="272"/>
        <v>0</v>
      </c>
      <c r="AS304">
        <f t="shared" si="273"/>
        <v>0</v>
      </c>
      <c r="AT304">
        <f t="shared" si="274"/>
        <v>0</v>
      </c>
      <c r="AU304">
        <f t="shared" si="275"/>
        <v>0</v>
      </c>
      <c r="AV304">
        <f t="shared" si="276"/>
        <v>0</v>
      </c>
      <c r="AW304">
        <f t="shared" si="277"/>
        <v>0</v>
      </c>
      <c r="AX304">
        <f t="shared" si="278"/>
        <v>0</v>
      </c>
      <c r="AY304">
        <f t="shared" si="279"/>
        <v>0</v>
      </c>
      <c r="AZ304">
        <f t="shared" si="280"/>
        <v>0</v>
      </c>
      <c r="BA304">
        <f t="shared" si="281"/>
        <v>0</v>
      </c>
      <c r="BB304">
        <f t="shared" si="282"/>
        <v>0</v>
      </c>
      <c r="BC304">
        <f t="shared" si="283"/>
        <v>0</v>
      </c>
      <c r="BD304">
        <f t="shared" si="284"/>
        <v>0</v>
      </c>
      <c r="BF304">
        <f t="shared" si="285"/>
        <v>5</v>
      </c>
      <c r="BG304">
        <f t="shared" si="286"/>
        <v>0</v>
      </c>
      <c r="BH304">
        <f t="shared" si="287"/>
        <v>0</v>
      </c>
      <c r="BI304">
        <f t="shared" si="288"/>
        <v>0</v>
      </c>
      <c r="BJ304">
        <f t="shared" si="289"/>
        <v>0</v>
      </c>
      <c r="BK304">
        <f t="shared" si="290"/>
        <v>0</v>
      </c>
      <c r="BL304">
        <f t="shared" si="291"/>
        <v>0</v>
      </c>
      <c r="BM304">
        <f t="shared" si="292"/>
        <v>0</v>
      </c>
      <c r="BN304">
        <f t="shared" si="293"/>
        <v>0</v>
      </c>
      <c r="BO304">
        <f t="shared" si="294"/>
        <v>0</v>
      </c>
      <c r="BP304">
        <f t="shared" si="295"/>
        <v>0</v>
      </c>
      <c r="BQ304">
        <f t="shared" si="296"/>
        <v>0</v>
      </c>
      <c r="BR304">
        <f t="shared" si="297"/>
        <v>0</v>
      </c>
      <c r="BS304">
        <f t="shared" si="298"/>
        <v>0</v>
      </c>
      <c r="BT304">
        <f t="shared" si="299"/>
        <v>0</v>
      </c>
    </row>
    <row r="305" spans="1:72" x14ac:dyDescent="0.25">
      <c r="A305" t="str">
        <f>IF(TRIM(INDEX(games!$A:$A,ROW()))="","",TRIM(INDEX(games!$A:$A,ROW())))</f>
        <v>Fear &amp; Hunger</v>
      </c>
      <c r="B305">
        <f>IF(OR($A305="",INDEX(games!$B:$B,ROW())=""),"",INDEX(games!$B:$B,ROW()))</f>
        <v>2018</v>
      </c>
      <c r="C305" t="str">
        <f>IF(OR($A305="",INDEX(games!$C:$C,ROW())=""),"",INDEX(games!$C:$C,ROW()))</f>
        <v>Strategy</v>
      </c>
      <c r="D305">
        <f t="shared" si="240"/>
        <v>1</v>
      </c>
      <c r="E305">
        <f t="shared" si="241"/>
        <v>2</v>
      </c>
      <c r="F305">
        <f t="shared" si="242"/>
        <v>33</v>
      </c>
      <c r="G305" t="e">
        <f t="shared" si="243"/>
        <v>#N/A</v>
      </c>
      <c r="H305" t="e">
        <f t="shared" si="244"/>
        <v>#N/A</v>
      </c>
      <c r="I305">
        <f t="shared" si="245"/>
        <v>2018</v>
      </c>
      <c r="J305">
        <f t="shared" si="246"/>
        <v>2.7589999999999999</v>
      </c>
      <c r="K305" t="e">
        <f t="shared" si="247"/>
        <v>#N/A</v>
      </c>
      <c r="L305" t="e">
        <f t="shared" si="248"/>
        <v>#N/A</v>
      </c>
      <c r="M305" t="e">
        <f t="shared" si="249"/>
        <v>#N/A</v>
      </c>
      <c r="N305" t="e">
        <f t="shared" si="250"/>
        <v>#N/A</v>
      </c>
      <c r="O305">
        <f t="shared" si="251"/>
        <v>1.000305</v>
      </c>
      <c r="P305" t="str">
        <f>IF(OR($A305="",INDEX(games!$H:$H,ROW())=""),"",INDEX(games!$H:$H,ROW()))</f>
        <v/>
      </c>
      <c r="Q305" t="str">
        <f t="shared" si="252"/>
        <v/>
      </c>
      <c r="T305">
        <f t="shared" si="253"/>
        <v>2011</v>
      </c>
      <c r="U305">
        <f t="shared" si="254"/>
        <v>2022</v>
      </c>
      <c r="V305">
        <f t="shared" si="255"/>
        <v>11</v>
      </c>
      <c r="W305" t="str">
        <f>IF(TRIM(INDEX(connections!$A:$A,ROW()))="","",TRIM(INDEX(connections!$A:$A,ROW())))</f>
        <v>The Binding of Isaac</v>
      </c>
      <c r="X305" t="str">
        <f>IF($W305="","",TRIM(INDEX(connections!$B:$B,ROW())))</f>
        <v>Cult of the Lamb</v>
      </c>
      <c r="Y305">
        <f t="shared" si="256"/>
        <v>865</v>
      </c>
      <c r="Z305">
        <f t="shared" si="257"/>
        <v>176</v>
      </c>
      <c r="AA305" t="str">
        <f t="shared" si="258"/>
        <v>Yes</v>
      </c>
      <c r="AB305" t="str">
        <f t="shared" si="259"/>
        <v>Yes</v>
      </c>
      <c r="AC305">
        <f t="shared" si="260"/>
        <v>1</v>
      </c>
      <c r="AD305">
        <f t="shared" si="261"/>
        <v>0</v>
      </c>
      <c r="AE305" t="str">
        <f t="shared" si="262"/>
        <v/>
      </c>
      <c r="AG305">
        <f t="shared" si="263"/>
        <v>1</v>
      </c>
      <c r="AH305" t="str">
        <f t="shared" si="264"/>
        <v/>
      </c>
      <c r="AI305" t="str">
        <f t="shared" si="265"/>
        <v/>
      </c>
      <c r="AJ305" t="str">
        <f t="shared" si="266"/>
        <v/>
      </c>
      <c r="AK305">
        <f t="shared" si="267"/>
        <v>1.000305</v>
      </c>
      <c r="AL305" t="str">
        <f>IF($A305="","",INDEX(games!$J:$J,ROW())&amp;"")</f>
        <v/>
      </c>
      <c r="AM305">
        <f>IF($A305="","",SUMPRODUCT($AO305:$BD305,'Map Analysis'!$AN$2^{0,1,2,3,4,5,6,7,8,9,10,11,12,13,14,15}))</f>
        <v>0</v>
      </c>
      <c r="AN305">
        <f t="shared" si="268"/>
        <v>3.0499999999999999E-5</v>
      </c>
      <c r="AO305">
        <f t="shared" si="269"/>
        <v>0</v>
      </c>
      <c r="AP305">
        <f t="shared" si="270"/>
        <v>0</v>
      </c>
      <c r="AQ305">
        <f t="shared" si="271"/>
        <v>0</v>
      </c>
      <c r="AR305">
        <f t="shared" si="272"/>
        <v>0</v>
      </c>
      <c r="AS305">
        <f t="shared" si="273"/>
        <v>0</v>
      </c>
      <c r="AT305">
        <f t="shared" si="274"/>
        <v>0</v>
      </c>
      <c r="AU305">
        <f t="shared" si="275"/>
        <v>0</v>
      </c>
      <c r="AV305">
        <f t="shared" si="276"/>
        <v>0</v>
      </c>
      <c r="AW305">
        <f t="shared" si="277"/>
        <v>0</v>
      </c>
      <c r="AX305">
        <f t="shared" si="278"/>
        <v>0</v>
      </c>
      <c r="AY305">
        <f t="shared" si="279"/>
        <v>0</v>
      </c>
      <c r="AZ305">
        <f t="shared" si="280"/>
        <v>0</v>
      </c>
      <c r="BA305">
        <f t="shared" si="281"/>
        <v>0</v>
      </c>
      <c r="BB305">
        <f t="shared" si="282"/>
        <v>0</v>
      </c>
      <c r="BC305">
        <f t="shared" si="283"/>
        <v>0</v>
      </c>
      <c r="BD305">
        <f t="shared" si="284"/>
        <v>0</v>
      </c>
      <c r="BF305">
        <f t="shared" si="285"/>
        <v>5</v>
      </c>
      <c r="BG305">
        <f t="shared" si="286"/>
        <v>0</v>
      </c>
      <c r="BH305">
        <f t="shared" si="287"/>
        <v>0</v>
      </c>
      <c r="BI305">
        <f t="shared" si="288"/>
        <v>0</v>
      </c>
      <c r="BJ305">
        <f t="shared" si="289"/>
        <v>0</v>
      </c>
      <c r="BK305">
        <f t="shared" si="290"/>
        <v>0</v>
      </c>
      <c r="BL305">
        <f t="shared" si="291"/>
        <v>0</v>
      </c>
      <c r="BM305">
        <f t="shared" si="292"/>
        <v>0</v>
      </c>
      <c r="BN305">
        <f t="shared" si="293"/>
        <v>0</v>
      </c>
      <c r="BO305">
        <f t="shared" si="294"/>
        <v>0</v>
      </c>
      <c r="BP305">
        <f t="shared" si="295"/>
        <v>0</v>
      </c>
      <c r="BQ305">
        <f t="shared" si="296"/>
        <v>0</v>
      </c>
      <c r="BR305">
        <f t="shared" si="297"/>
        <v>0</v>
      </c>
      <c r="BS305">
        <f t="shared" si="298"/>
        <v>0</v>
      </c>
      <c r="BT305">
        <f t="shared" si="299"/>
        <v>0</v>
      </c>
    </row>
    <row r="306" spans="1:72" x14ac:dyDescent="0.25">
      <c r="A306" t="str">
        <f>IF(TRIM(INDEX(games!$A:$A,ROW()))="","",TRIM(INDEX(games!$A:$A,ROW())))</f>
        <v>Feed the Deep</v>
      </c>
      <c r="B306">
        <f>IF(OR($A306="",INDEX(games!$B:$B,ROW())=""),"",INDEX(games!$B:$B,ROW()))</f>
        <v>2024</v>
      </c>
      <c r="C306" t="str">
        <f>IF(OR($A306="",INDEX(games!$C:$C,ROW())=""),"",INDEX(games!$C:$C,ROW()))</f>
        <v>Strategy</v>
      </c>
      <c r="D306">
        <f t="shared" si="240"/>
        <v>2</v>
      </c>
      <c r="E306">
        <f t="shared" si="241"/>
        <v>2</v>
      </c>
      <c r="F306">
        <f t="shared" si="242"/>
        <v>0</v>
      </c>
      <c r="G306" t="e">
        <f t="shared" si="243"/>
        <v>#N/A</v>
      </c>
      <c r="H306" t="e">
        <f t="shared" si="244"/>
        <v>#N/A</v>
      </c>
      <c r="I306">
        <f t="shared" si="245"/>
        <v>2024</v>
      </c>
      <c r="J306">
        <f t="shared" si="246"/>
        <v>2</v>
      </c>
      <c r="K306" t="e">
        <f t="shared" si="247"/>
        <v>#N/A</v>
      </c>
      <c r="L306" t="e">
        <f t="shared" si="248"/>
        <v>#N/A</v>
      </c>
      <c r="M306" t="e">
        <f t="shared" si="249"/>
        <v>#N/A</v>
      </c>
      <c r="N306" t="e">
        <f t="shared" si="250"/>
        <v>#N/A</v>
      </c>
      <c r="O306">
        <f t="shared" si="251"/>
        <v>2.0003060000000001</v>
      </c>
      <c r="P306" t="str">
        <f>IF(OR($A306="",INDEX(games!$H:$H,ROW())=""),"",INDEX(games!$H:$H,ROW()))</f>
        <v>Yes</v>
      </c>
      <c r="Q306">
        <f t="shared" si="252"/>
        <v>2.0003060000000001</v>
      </c>
      <c r="T306">
        <f t="shared" si="253"/>
        <v>2012</v>
      </c>
      <c r="U306">
        <f t="shared" si="254"/>
        <v>2018</v>
      </c>
      <c r="V306">
        <f t="shared" si="255"/>
        <v>6</v>
      </c>
      <c r="W306" t="str">
        <f>IF(TRIM(INDEX(connections!$A:$A,ROW()))="","",TRIM(INDEX(connections!$A:$A,ROW())))</f>
        <v>FTL</v>
      </c>
      <c r="X306" t="str">
        <f>IF($W306="","",TRIM(INDEX(connections!$B:$B,ROW())))</f>
        <v>Cultist Simulator</v>
      </c>
      <c r="Y306">
        <f t="shared" si="256"/>
        <v>326</v>
      </c>
      <c r="Z306">
        <f t="shared" si="257"/>
        <v>177</v>
      </c>
      <c r="AA306" t="str">
        <f t="shared" si="258"/>
        <v>Yes</v>
      </c>
      <c r="AB306" t="str">
        <f t="shared" si="259"/>
        <v>Yes</v>
      </c>
      <c r="AC306">
        <f t="shared" si="260"/>
        <v>1</v>
      </c>
      <c r="AD306">
        <f t="shared" si="261"/>
        <v>0</v>
      </c>
      <c r="AE306" t="str">
        <f t="shared" si="262"/>
        <v/>
      </c>
      <c r="AG306">
        <f t="shared" si="263"/>
        <v>2</v>
      </c>
      <c r="AH306" t="str">
        <f t="shared" si="264"/>
        <v>Yes</v>
      </c>
      <c r="AI306">
        <f t="shared" si="265"/>
        <v>2</v>
      </c>
      <c r="AJ306">
        <f t="shared" si="266"/>
        <v>2.0003060000000001</v>
      </c>
      <c r="AK306" t="str">
        <f t="shared" si="267"/>
        <v/>
      </c>
      <c r="AL306" t="str">
        <f>IF($A306="","",INDEX(games!$J:$J,ROW())&amp;"")</f>
        <v>https://store.steampowered.com/app/2332260/Feed_the_Deep/</v>
      </c>
      <c r="AM306">
        <f>IF($A306="","",SUMPRODUCT($AO306:$BD306,'Map Analysis'!$AN$2^{0,1,2,3,4,5,6,7,8,9,10,11,12,13,14,15}))</f>
        <v>0</v>
      </c>
      <c r="AN306">
        <f t="shared" si="268"/>
        <v>3.0599999999999998E-5</v>
      </c>
      <c r="AO306">
        <f t="shared" si="269"/>
        <v>0</v>
      </c>
      <c r="AP306">
        <f t="shared" si="270"/>
        <v>0</v>
      </c>
      <c r="AQ306">
        <f t="shared" si="271"/>
        <v>0</v>
      </c>
      <c r="AR306">
        <f t="shared" si="272"/>
        <v>0</v>
      </c>
      <c r="AS306">
        <f t="shared" si="273"/>
        <v>0</v>
      </c>
      <c r="AT306">
        <f t="shared" si="274"/>
        <v>0</v>
      </c>
      <c r="AU306">
        <f t="shared" si="275"/>
        <v>0</v>
      </c>
      <c r="AV306">
        <f t="shared" si="276"/>
        <v>0</v>
      </c>
      <c r="AW306">
        <f t="shared" si="277"/>
        <v>0</v>
      </c>
      <c r="AX306">
        <f t="shared" si="278"/>
        <v>0</v>
      </c>
      <c r="AY306">
        <f t="shared" si="279"/>
        <v>0</v>
      </c>
      <c r="AZ306">
        <f t="shared" si="280"/>
        <v>0</v>
      </c>
      <c r="BA306">
        <f t="shared" si="281"/>
        <v>0</v>
      </c>
      <c r="BB306">
        <f t="shared" si="282"/>
        <v>0</v>
      </c>
      <c r="BC306">
        <f t="shared" si="283"/>
        <v>0</v>
      </c>
      <c r="BD306">
        <f t="shared" si="284"/>
        <v>0</v>
      </c>
      <c r="BF306">
        <f t="shared" si="285"/>
        <v>0</v>
      </c>
      <c r="BG306">
        <f t="shared" si="286"/>
        <v>0</v>
      </c>
      <c r="BH306">
        <f t="shared" si="287"/>
        <v>0</v>
      </c>
      <c r="BI306">
        <f t="shared" si="288"/>
        <v>0</v>
      </c>
      <c r="BJ306">
        <f t="shared" si="289"/>
        <v>0</v>
      </c>
      <c r="BK306">
        <f t="shared" si="290"/>
        <v>0</v>
      </c>
      <c r="BL306">
        <f t="shared" si="291"/>
        <v>0</v>
      </c>
      <c r="BM306">
        <f t="shared" si="292"/>
        <v>0</v>
      </c>
      <c r="BN306">
        <f t="shared" si="293"/>
        <v>0</v>
      </c>
      <c r="BO306">
        <f t="shared" si="294"/>
        <v>0</v>
      </c>
      <c r="BP306">
        <f t="shared" si="295"/>
        <v>0</v>
      </c>
      <c r="BQ306">
        <f t="shared" si="296"/>
        <v>0</v>
      </c>
      <c r="BR306">
        <f t="shared" si="297"/>
        <v>0</v>
      </c>
      <c r="BS306">
        <f t="shared" si="298"/>
        <v>0</v>
      </c>
      <c r="BT306">
        <f t="shared" si="299"/>
        <v>0</v>
      </c>
    </row>
    <row r="307" spans="1:72" x14ac:dyDescent="0.25">
      <c r="A307" t="str">
        <f>IF(TRIM(INDEX(games!$A:$A,ROW()))="","",TRIM(INDEX(games!$A:$A,ROW())))</f>
        <v>Few Nights More</v>
      </c>
      <c r="B307">
        <f>IF(OR($A307="",INDEX(games!$B:$B,ROW())=""),"",INDEX(games!$B:$B,ROW()))</f>
        <v>2022</v>
      </c>
      <c r="C307" t="str">
        <f>IF(OR($A307="",INDEX(games!$C:$C,ROW())=""),"",INDEX(games!$C:$C,ROW()))</f>
        <v>Strategy</v>
      </c>
      <c r="D307">
        <f t="shared" si="240"/>
        <v>1</v>
      </c>
      <c r="E307">
        <f t="shared" si="241"/>
        <v>2</v>
      </c>
      <c r="F307">
        <f t="shared" si="242"/>
        <v>1</v>
      </c>
      <c r="G307" t="e">
        <f t="shared" si="243"/>
        <v>#N/A</v>
      </c>
      <c r="H307" t="e">
        <f t="shared" si="244"/>
        <v>#N/A</v>
      </c>
      <c r="I307">
        <f t="shared" si="245"/>
        <v>2022</v>
      </c>
      <c r="J307">
        <f t="shared" si="246"/>
        <v>2.0230000000000001</v>
      </c>
      <c r="K307" t="e">
        <f t="shared" si="247"/>
        <v>#N/A</v>
      </c>
      <c r="L307" t="e">
        <f t="shared" si="248"/>
        <v>#N/A</v>
      </c>
      <c r="M307" t="e">
        <f t="shared" si="249"/>
        <v>#N/A</v>
      </c>
      <c r="N307" t="e">
        <f t="shared" si="250"/>
        <v>#N/A</v>
      </c>
      <c r="O307">
        <f t="shared" si="251"/>
        <v>1.0003070000000001</v>
      </c>
      <c r="P307" t="str">
        <f>IF(OR($A307="",INDEX(games!$H:$H,ROW())=""),"",INDEX(games!$H:$H,ROW()))</f>
        <v>Yes</v>
      </c>
      <c r="Q307">
        <f t="shared" si="252"/>
        <v>1.0003070000000001</v>
      </c>
      <c r="T307">
        <f t="shared" si="253"/>
        <v>2015</v>
      </c>
      <c r="U307">
        <f t="shared" si="254"/>
        <v>2018</v>
      </c>
      <c r="V307">
        <f t="shared" si="255"/>
        <v>3</v>
      </c>
      <c r="W307" t="str">
        <f>IF(TRIM(INDEX(connections!$A:$A,ROW()))="","",TRIM(INDEX(connections!$A:$A,ROW())))</f>
        <v>Sunless Sea</v>
      </c>
      <c r="X307" t="str">
        <f>IF($W307="","",TRIM(INDEX(connections!$B:$B,ROW())))</f>
        <v>Cultist Simulator</v>
      </c>
      <c r="Y307">
        <f t="shared" si="256"/>
        <v>827</v>
      </c>
      <c r="Z307">
        <f t="shared" si="257"/>
        <v>177</v>
      </c>
      <c r="AA307" t="str">
        <f t="shared" si="258"/>
        <v>Yes</v>
      </c>
      <c r="AB307" t="str">
        <f t="shared" si="259"/>
        <v>Yes</v>
      </c>
      <c r="AC307">
        <f t="shared" si="260"/>
        <v>1</v>
      </c>
      <c r="AD307">
        <f t="shared" si="261"/>
        <v>0</v>
      </c>
      <c r="AE307" t="str">
        <f t="shared" si="262"/>
        <v/>
      </c>
      <c r="AG307">
        <f t="shared" si="263"/>
        <v>1</v>
      </c>
      <c r="AH307" t="str">
        <f t="shared" si="264"/>
        <v>Yes</v>
      </c>
      <c r="AI307">
        <f t="shared" si="265"/>
        <v>1</v>
      </c>
      <c r="AJ307">
        <f t="shared" si="266"/>
        <v>1.0003070000000001</v>
      </c>
      <c r="AK307" t="str">
        <f t="shared" si="267"/>
        <v/>
      </c>
      <c r="AL307" t="str">
        <f>IF($A307="","",INDEX(games!$J:$J,ROW())&amp;"")</f>
        <v>https://store.steampowered.com/app/1491200/Few_Nights_More/</v>
      </c>
      <c r="AM307">
        <f>IF($A307="","",SUMPRODUCT($AO307:$BD307,'Map Analysis'!$AN$2^{0,1,2,3,4,5,6,7,8,9,10,11,12,13,14,15}))</f>
        <v>1.5</v>
      </c>
      <c r="AN307">
        <f t="shared" si="268"/>
        <v>1.5000306999999999</v>
      </c>
      <c r="AO307">
        <f t="shared" si="269"/>
        <v>1</v>
      </c>
      <c r="AP307">
        <f t="shared" si="270"/>
        <v>1</v>
      </c>
      <c r="AQ307">
        <f t="shared" si="271"/>
        <v>0</v>
      </c>
      <c r="AR307">
        <f t="shared" si="272"/>
        <v>0</v>
      </c>
      <c r="AS307">
        <f t="shared" si="273"/>
        <v>0</v>
      </c>
      <c r="AT307">
        <f t="shared" si="274"/>
        <v>0</v>
      </c>
      <c r="AU307">
        <f t="shared" si="275"/>
        <v>0</v>
      </c>
      <c r="AV307">
        <f t="shared" si="276"/>
        <v>0</v>
      </c>
      <c r="AW307">
        <f t="shared" si="277"/>
        <v>0</v>
      </c>
      <c r="AX307">
        <f t="shared" si="278"/>
        <v>0</v>
      </c>
      <c r="AY307">
        <f t="shared" si="279"/>
        <v>0</v>
      </c>
      <c r="AZ307">
        <f t="shared" si="280"/>
        <v>0</v>
      </c>
      <c r="BA307">
        <f t="shared" si="281"/>
        <v>0</v>
      </c>
      <c r="BB307">
        <f t="shared" si="282"/>
        <v>0</v>
      </c>
      <c r="BC307">
        <f t="shared" si="283"/>
        <v>0</v>
      </c>
      <c r="BD307">
        <f t="shared" si="284"/>
        <v>0</v>
      </c>
      <c r="BF307">
        <f t="shared" si="285"/>
        <v>0</v>
      </c>
      <c r="BG307">
        <f t="shared" si="286"/>
        <v>0</v>
      </c>
      <c r="BH307">
        <f t="shared" si="287"/>
        <v>0</v>
      </c>
      <c r="BI307">
        <f t="shared" si="288"/>
        <v>0</v>
      </c>
      <c r="BJ307">
        <f t="shared" si="289"/>
        <v>0</v>
      </c>
      <c r="BK307">
        <f t="shared" si="290"/>
        <v>0</v>
      </c>
      <c r="BL307">
        <f t="shared" si="291"/>
        <v>0</v>
      </c>
      <c r="BM307">
        <f t="shared" si="292"/>
        <v>0</v>
      </c>
      <c r="BN307">
        <f t="shared" si="293"/>
        <v>0</v>
      </c>
      <c r="BO307">
        <f t="shared" si="294"/>
        <v>0</v>
      </c>
      <c r="BP307">
        <f t="shared" si="295"/>
        <v>0</v>
      </c>
      <c r="BQ307">
        <f t="shared" si="296"/>
        <v>0</v>
      </c>
      <c r="BR307">
        <f t="shared" si="297"/>
        <v>0</v>
      </c>
      <c r="BS307">
        <f t="shared" si="298"/>
        <v>0</v>
      </c>
      <c r="BT307">
        <f t="shared" si="299"/>
        <v>0</v>
      </c>
    </row>
    <row r="308" spans="1:72" x14ac:dyDescent="0.25">
      <c r="A308" t="str">
        <f>IF(TRIM(INDEX(games!$A:$A,ROW()))="","",TRIM(INDEX(games!$A:$A,ROW())))</f>
        <v>Fhtagn Simulator</v>
      </c>
      <c r="B308">
        <f>IF(OR($A308="",INDEX(games!$B:$B,ROW())=""),"",INDEX(games!$B:$B,ROW()))</f>
        <v>2022</v>
      </c>
      <c r="C308" t="str">
        <f>IF(OR($A308="",INDEX(games!$C:$C,ROW())=""),"",INDEX(games!$C:$C,ROW()))</f>
        <v>Deckbuilder</v>
      </c>
      <c r="D308">
        <f t="shared" si="240"/>
        <v>3</v>
      </c>
      <c r="E308">
        <f t="shared" si="241"/>
        <v>3</v>
      </c>
      <c r="F308">
        <f t="shared" si="242"/>
        <v>2</v>
      </c>
      <c r="G308" t="e">
        <f t="shared" si="243"/>
        <v>#N/A</v>
      </c>
      <c r="H308" t="e">
        <f t="shared" si="244"/>
        <v>#N/A</v>
      </c>
      <c r="I308" t="e">
        <f t="shared" si="245"/>
        <v>#N/A</v>
      </c>
      <c r="J308" t="e">
        <f t="shared" si="246"/>
        <v>#N/A</v>
      </c>
      <c r="K308">
        <f t="shared" si="247"/>
        <v>2022</v>
      </c>
      <c r="L308">
        <f t="shared" si="248"/>
        <v>3.0459999999999998</v>
      </c>
      <c r="M308" t="e">
        <f t="shared" si="249"/>
        <v>#N/A</v>
      </c>
      <c r="N308" t="e">
        <f t="shared" si="250"/>
        <v>#N/A</v>
      </c>
      <c r="O308">
        <f t="shared" si="251"/>
        <v>3.000308</v>
      </c>
      <c r="P308" t="str">
        <f>IF(OR($A308="",INDEX(games!$H:$H,ROW())=""),"",INDEX(games!$H:$H,ROW()))</f>
        <v>Yes</v>
      </c>
      <c r="Q308">
        <f t="shared" si="252"/>
        <v>3.000308</v>
      </c>
      <c r="T308">
        <f t="shared" si="253"/>
        <v>2021</v>
      </c>
      <c r="U308">
        <f t="shared" si="254"/>
        <v>2024</v>
      </c>
      <c r="V308">
        <f t="shared" si="255"/>
        <v>3</v>
      </c>
      <c r="W308" t="str">
        <f>IF(TRIM(INDEX(connections!$A:$A,ROW()))="","",TRIM(INDEX(connections!$A:$A,ROW())))</f>
        <v>Luck be a Landlord</v>
      </c>
      <c r="X308" t="str">
        <f>IF($W308="","",TRIM(INDEX(connections!$B:$B,ROW())))</f>
        <v>Cupiclaw</v>
      </c>
      <c r="Y308">
        <f t="shared" si="256"/>
        <v>484</v>
      </c>
      <c r="Z308">
        <f t="shared" si="257"/>
        <v>178</v>
      </c>
      <c r="AA308" t="str">
        <f t="shared" si="258"/>
        <v>Yes</v>
      </c>
      <c r="AB308" t="str">
        <f t="shared" si="259"/>
        <v/>
      </c>
      <c r="AC308" t="str">
        <f t="shared" si="260"/>
        <v/>
      </c>
      <c r="AD308">
        <f t="shared" si="261"/>
        <v>0</v>
      </c>
      <c r="AE308" t="str">
        <f t="shared" si="262"/>
        <v/>
      </c>
      <c r="AG308">
        <f t="shared" si="263"/>
        <v>3</v>
      </c>
      <c r="AH308" t="str">
        <f t="shared" si="264"/>
        <v>Yes</v>
      </c>
      <c r="AI308">
        <f t="shared" si="265"/>
        <v>3</v>
      </c>
      <c r="AJ308">
        <f t="shared" si="266"/>
        <v>3.000308</v>
      </c>
      <c r="AK308" t="str">
        <f t="shared" si="267"/>
        <v/>
      </c>
      <c r="AL308" t="str">
        <f>IF($A308="","",INDEX(games!$J:$J,ROW())&amp;"")</f>
        <v>https://store.steampowered.com/app/2050590/Fhtagn_Simulator/</v>
      </c>
      <c r="AM308">
        <f>IF($A308="","",SUMPRODUCT($AO308:$BD308,'Map Analysis'!$AN$2^{0,1,2,3,4,5,6,7,8,9,10,11,12,13,14,15}))</f>
        <v>0</v>
      </c>
      <c r="AN308">
        <f t="shared" si="268"/>
        <v>3.0800000000000003E-5</v>
      </c>
      <c r="AO308">
        <f t="shared" si="269"/>
        <v>0</v>
      </c>
      <c r="AP308">
        <f t="shared" si="270"/>
        <v>0</v>
      </c>
      <c r="AQ308">
        <f t="shared" si="271"/>
        <v>0</v>
      </c>
      <c r="AR308">
        <f t="shared" si="272"/>
        <v>0</v>
      </c>
      <c r="AS308">
        <f t="shared" si="273"/>
        <v>0</v>
      </c>
      <c r="AT308">
        <f t="shared" si="274"/>
        <v>0</v>
      </c>
      <c r="AU308">
        <f t="shared" si="275"/>
        <v>0</v>
      </c>
      <c r="AV308">
        <f t="shared" si="276"/>
        <v>0</v>
      </c>
      <c r="AW308">
        <f t="shared" si="277"/>
        <v>0</v>
      </c>
      <c r="AX308">
        <f t="shared" si="278"/>
        <v>0</v>
      </c>
      <c r="AY308">
        <f t="shared" si="279"/>
        <v>0</v>
      </c>
      <c r="AZ308">
        <f t="shared" si="280"/>
        <v>0</v>
      </c>
      <c r="BA308">
        <f t="shared" si="281"/>
        <v>0</v>
      </c>
      <c r="BB308">
        <f t="shared" si="282"/>
        <v>0</v>
      </c>
      <c r="BC308">
        <f t="shared" si="283"/>
        <v>0</v>
      </c>
      <c r="BD308">
        <f t="shared" si="284"/>
        <v>0</v>
      </c>
      <c r="BF308">
        <f t="shared" si="285"/>
        <v>1</v>
      </c>
      <c r="BG308">
        <f t="shared" si="286"/>
        <v>0</v>
      </c>
      <c r="BH308">
        <f t="shared" si="287"/>
        <v>0</v>
      </c>
      <c r="BI308">
        <f t="shared" si="288"/>
        <v>0</v>
      </c>
      <c r="BJ308">
        <f t="shared" si="289"/>
        <v>0</v>
      </c>
      <c r="BK308">
        <f t="shared" si="290"/>
        <v>0</v>
      </c>
      <c r="BL308">
        <f t="shared" si="291"/>
        <v>0</v>
      </c>
      <c r="BM308">
        <f t="shared" si="292"/>
        <v>0</v>
      </c>
      <c r="BN308">
        <f t="shared" si="293"/>
        <v>0</v>
      </c>
      <c r="BO308">
        <f t="shared" si="294"/>
        <v>0</v>
      </c>
      <c r="BP308">
        <f t="shared" si="295"/>
        <v>0</v>
      </c>
      <c r="BQ308">
        <f t="shared" si="296"/>
        <v>0</v>
      </c>
      <c r="BR308">
        <f t="shared" si="297"/>
        <v>0</v>
      </c>
      <c r="BS308">
        <f t="shared" si="298"/>
        <v>0</v>
      </c>
      <c r="BT308">
        <f t="shared" si="299"/>
        <v>0</v>
      </c>
    </row>
    <row r="309" spans="1:72" x14ac:dyDescent="0.25">
      <c r="A309" t="str">
        <f>IF(TRIM(INDEX(games!$A:$A,ROW()))="","",TRIM(INDEX(games!$A:$A,ROW())))</f>
        <v>Fights in Tight Spaces</v>
      </c>
      <c r="B309">
        <f>IF(OR($A309="",INDEX(games!$B:$B,ROW())=""),"",INDEX(games!$B:$B,ROW()))</f>
        <v>2021</v>
      </c>
      <c r="C309" t="str">
        <f>IF(OR($A309="",INDEX(games!$C:$C,ROW())=""),"",INDEX(games!$C:$C,ROW()))</f>
        <v>Deckbuilder</v>
      </c>
      <c r="D309">
        <f t="shared" si="240"/>
        <v>5</v>
      </c>
      <c r="E309">
        <f t="shared" si="241"/>
        <v>3</v>
      </c>
      <c r="F309">
        <f t="shared" si="242"/>
        <v>3</v>
      </c>
      <c r="G309" t="e">
        <f t="shared" si="243"/>
        <v>#N/A</v>
      </c>
      <c r="H309" t="e">
        <f t="shared" si="244"/>
        <v>#N/A</v>
      </c>
      <c r="I309" t="e">
        <f t="shared" si="245"/>
        <v>#N/A</v>
      </c>
      <c r="J309" t="e">
        <f t="shared" si="246"/>
        <v>#N/A</v>
      </c>
      <c r="K309">
        <f t="shared" si="247"/>
        <v>2021</v>
      </c>
      <c r="L309">
        <f t="shared" si="248"/>
        <v>3.069</v>
      </c>
      <c r="M309" t="e">
        <f t="shared" si="249"/>
        <v>#N/A</v>
      </c>
      <c r="N309" t="e">
        <f t="shared" si="250"/>
        <v>#N/A</v>
      </c>
      <c r="O309">
        <f t="shared" si="251"/>
        <v>5.0003089999999997</v>
      </c>
      <c r="P309" t="str">
        <f>IF(OR($A309="",INDEX(games!$H:$H,ROW())=""),"",INDEX(games!$H:$H,ROW()))</f>
        <v>Yes</v>
      </c>
      <c r="Q309">
        <f t="shared" si="252"/>
        <v>5.0003089999999997</v>
      </c>
      <c r="T309">
        <f t="shared" si="253"/>
        <v>2016</v>
      </c>
      <c r="U309">
        <f t="shared" si="254"/>
        <v>2020</v>
      </c>
      <c r="V309">
        <f t="shared" si="255"/>
        <v>4</v>
      </c>
      <c r="W309" t="str">
        <f>IF(TRIM(INDEX(connections!$A:$A,ROW()))="","",TRIM(INDEX(connections!$A:$A,ROW())))</f>
        <v>Curious Expedition</v>
      </c>
      <c r="X309" t="str">
        <f>IF($W309="","",TRIM(INDEX(connections!$B:$B,ROW())))</f>
        <v>Curious Expedition 2</v>
      </c>
      <c r="Y309">
        <f t="shared" si="256"/>
        <v>179</v>
      </c>
      <c r="Z309">
        <f t="shared" si="257"/>
        <v>180</v>
      </c>
      <c r="AA309" t="str">
        <f t="shared" si="258"/>
        <v>Yes</v>
      </c>
      <c r="AB309" t="str">
        <f t="shared" si="259"/>
        <v/>
      </c>
      <c r="AC309" t="str">
        <f t="shared" si="260"/>
        <v/>
      </c>
      <c r="AD309">
        <f t="shared" si="261"/>
        <v>0</v>
      </c>
      <c r="AE309" t="str">
        <f t="shared" si="262"/>
        <v/>
      </c>
      <c r="AG309">
        <f t="shared" si="263"/>
        <v>3</v>
      </c>
      <c r="AH309" t="str">
        <f t="shared" si="264"/>
        <v>Yes</v>
      </c>
      <c r="AI309">
        <f t="shared" si="265"/>
        <v>3</v>
      </c>
      <c r="AJ309">
        <f t="shared" si="266"/>
        <v>3.0003090000000001</v>
      </c>
      <c r="AK309" t="str">
        <f t="shared" si="267"/>
        <v/>
      </c>
      <c r="AL309" t="str">
        <f>IF($A309="","",INDEX(games!$J:$J,ROW())&amp;"")</f>
        <v>https://store.steampowered.com/app/1265820/Fights_in_Tight_Spaces/</v>
      </c>
      <c r="AM309">
        <f>IF($A309="","",SUMPRODUCT($AO309:$BD309,'Map Analysis'!$AN$2^{0,1,2,3,4,5,6,7,8,9,10,11,12,13,14,15}))</f>
        <v>3</v>
      </c>
      <c r="AN309">
        <f t="shared" si="268"/>
        <v>3.0000309000000001</v>
      </c>
      <c r="AO309">
        <f t="shared" si="269"/>
        <v>3</v>
      </c>
      <c r="AP309">
        <f t="shared" si="270"/>
        <v>0</v>
      </c>
      <c r="AQ309">
        <f t="shared" si="271"/>
        <v>0</v>
      </c>
      <c r="AR309">
        <f t="shared" si="272"/>
        <v>0</v>
      </c>
      <c r="AS309">
        <f t="shared" si="273"/>
        <v>0</v>
      </c>
      <c r="AT309">
        <f t="shared" si="274"/>
        <v>0</v>
      </c>
      <c r="AU309">
        <f t="shared" si="275"/>
        <v>0</v>
      </c>
      <c r="AV309">
        <f t="shared" si="276"/>
        <v>0</v>
      </c>
      <c r="AW309">
        <f t="shared" si="277"/>
        <v>0</v>
      </c>
      <c r="AX309">
        <f t="shared" si="278"/>
        <v>0</v>
      </c>
      <c r="AY309">
        <f t="shared" si="279"/>
        <v>0</v>
      </c>
      <c r="AZ309">
        <f t="shared" si="280"/>
        <v>0</v>
      </c>
      <c r="BA309">
        <f t="shared" si="281"/>
        <v>0</v>
      </c>
      <c r="BB309">
        <f t="shared" si="282"/>
        <v>0</v>
      </c>
      <c r="BC309">
        <f t="shared" si="283"/>
        <v>0</v>
      </c>
      <c r="BD309">
        <f t="shared" si="284"/>
        <v>0</v>
      </c>
      <c r="BF309">
        <f t="shared" si="285"/>
        <v>0</v>
      </c>
      <c r="BG309">
        <f t="shared" si="286"/>
        <v>0</v>
      </c>
      <c r="BH309">
        <f t="shared" si="287"/>
        <v>0</v>
      </c>
      <c r="BI309">
        <f t="shared" si="288"/>
        <v>0</v>
      </c>
      <c r="BJ309">
        <f t="shared" si="289"/>
        <v>0</v>
      </c>
      <c r="BK309">
        <f t="shared" si="290"/>
        <v>0</v>
      </c>
      <c r="BL309">
        <f t="shared" si="291"/>
        <v>0</v>
      </c>
      <c r="BM309">
        <f t="shared" si="292"/>
        <v>0</v>
      </c>
      <c r="BN309">
        <f t="shared" si="293"/>
        <v>0</v>
      </c>
      <c r="BO309">
        <f t="shared" si="294"/>
        <v>0</v>
      </c>
      <c r="BP309">
        <f t="shared" si="295"/>
        <v>0</v>
      </c>
      <c r="BQ309">
        <f t="shared" si="296"/>
        <v>0</v>
      </c>
      <c r="BR309">
        <f t="shared" si="297"/>
        <v>0</v>
      </c>
      <c r="BS309">
        <f t="shared" si="298"/>
        <v>0</v>
      </c>
      <c r="BT309">
        <f t="shared" si="299"/>
        <v>0</v>
      </c>
    </row>
    <row r="310" spans="1:72" x14ac:dyDescent="0.25">
      <c r="A310" t="str">
        <f>IF(TRIM(INDEX(games!$A:$A,ROW()))="","",TRIM(INDEX(games!$A:$A,ROW())))</f>
        <v>Final Fantasy Fables: Chocobo's Dungeon</v>
      </c>
      <c r="B310">
        <f>IF(OR($A310="",INDEX(games!$B:$B,ROW())=""),"",INDEX(games!$B:$B,ROW()))</f>
        <v>2007</v>
      </c>
      <c r="C310" t="str">
        <f>IF(OR($A310="",INDEX(games!$C:$C,ROW())=""),"",INDEX(games!$C:$C,ROW()))</f>
        <v>Traditional</v>
      </c>
      <c r="D310">
        <f t="shared" si="240"/>
        <v>2</v>
      </c>
      <c r="E310">
        <f t="shared" si="241"/>
        <v>4</v>
      </c>
      <c r="F310">
        <f t="shared" si="242"/>
        <v>4</v>
      </c>
      <c r="G310" t="e">
        <f t="shared" si="243"/>
        <v>#N/A</v>
      </c>
      <c r="H310" t="e">
        <f t="shared" si="244"/>
        <v>#N/A</v>
      </c>
      <c r="I310" t="e">
        <f t="shared" si="245"/>
        <v>#N/A</v>
      </c>
      <c r="J310" t="e">
        <f t="shared" si="246"/>
        <v>#N/A</v>
      </c>
      <c r="K310" t="e">
        <f t="shared" si="247"/>
        <v>#N/A</v>
      </c>
      <c r="L310" t="e">
        <f t="shared" si="248"/>
        <v>#N/A</v>
      </c>
      <c r="M310">
        <f t="shared" si="249"/>
        <v>2007</v>
      </c>
      <c r="N310">
        <f t="shared" si="250"/>
        <v>4.0919999999999996</v>
      </c>
      <c r="O310">
        <f t="shared" si="251"/>
        <v>2.0003099999999998</v>
      </c>
      <c r="P310" t="str">
        <f>IF(OR($A310="",INDEX(games!$H:$H,ROW())=""),"",INDEX(games!$H:$H,ROW()))</f>
        <v>Yes</v>
      </c>
      <c r="Q310">
        <f t="shared" si="252"/>
        <v>2.0003099999999998</v>
      </c>
      <c r="T310">
        <f t="shared" si="253"/>
        <v>2023</v>
      </c>
      <c r="U310">
        <f t="shared" si="254"/>
        <v>2026</v>
      </c>
      <c r="V310">
        <f t="shared" si="255"/>
        <v>3</v>
      </c>
      <c r="W310" t="str">
        <f>IF(TRIM(INDEX(connections!$A:$A,ROW()))="","",TRIM(INDEX(connections!$A:$A,ROW())))</f>
        <v>Death Must Die</v>
      </c>
      <c r="X310" t="str">
        <f>IF($W310="","",TRIM(INDEX(connections!$B:$B,ROW())))</f>
        <v>Curse of Pirates</v>
      </c>
      <c r="Y310">
        <f t="shared" si="256"/>
        <v>199</v>
      </c>
      <c r="Z310">
        <f t="shared" si="257"/>
        <v>181</v>
      </c>
      <c r="AA310" t="str">
        <f t="shared" si="258"/>
        <v>Yes</v>
      </c>
      <c r="AB310" t="str">
        <f t="shared" si="259"/>
        <v/>
      </c>
      <c r="AC310" t="str">
        <f t="shared" si="260"/>
        <v/>
      </c>
      <c r="AD310">
        <f t="shared" si="261"/>
        <v>0</v>
      </c>
      <c r="AE310" t="str">
        <f t="shared" si="262"/>
        <v/>
      </c>
      <c r="AG310">
        <f t="shared" si="263"/>
        <v>1</v>
      </c>
      <c r="AH310" t="str">
        <f t="shared" si="264"/>
        <v>Yes</v>
      </c>
      <c r="AI310">
        <f t="shared" si="265"/>
        <v>1</v>
      </c>
      <c r="AJ310">
        <f t="shared" si="266"/>
        <v>1.00031</v>
      </c>
      <c r="AK310" t="str">
        <f t="shared" si="267"/>
        <v/>
      </c>
      <c r="AL310" t="str">
        <f>IF($A310="","",INDEX(games!$J:$J,ROW())&amp;"")</f>
        <v/>
      </c>
      <c r="AM310">
        <f>IF($A310="","",SUMPRODUCT($AO310:$BD310,'Map Analysis'!$AN$2^{0,1,2,3,4,5,6,7,8,9,10,11,12,13,14,15}))</f>
        <v>1</v>
      </c>
      <c r="AN310">
        <f t="shared" si="268"/>
        <v>1.0000309999999999</v>
      </c>
      <c r="AO310">
        <f t="shared" si="269"/>
        <v>1</v>
      </c>
      <c r="AP310">
        <f t="shared" si="270"/>
        <v>0</v>
      </c>
      <c r="AQ310">
        <f t="shared" si="271"/>
        <v>0</v>
      </c>
      <c r="AR310">
        <f t="shared" si="272"/>
        <v>0</v>
      </c>
      <c r="AS310">
        <f t="shared" si="273"/>
        <v>0</v>
      </c>
      <c r="AT310">
        <f t="shared" si="274"/>
        <v>0</v>
      </c>
      <c r="AU310">
        <f t="shared" si="275"/>
        <v>0</v>
      </c>
      <c r="AV310">
        <f t="shared" si="276"/>
        <v>0</v>
      </c>
      <c r="AW310">
        <f t="shared" si="277"/>
        <v>0</v>
      </c>
      <c r="AX310">
        <f t="shared" si="278"/>
        <v>0</v>
      </c>
      <c r="AY310">
        <f t="shared" si="279"/>
        <v>0</v>
      </c>
      <c r="AZ310">
        <f t="shared" si="280"/>
        <v>0</v>
      </c>
      <c r="BA310">
        <f t="shared" si="281"/>
        <v>0</v>
      </c>
      <c r="BB310">
        <f t="shared" si="282"/>
        <v>0</v>
      </c>
      <c r="BC310">
        <f t="shared" si="283"/>
        <v>0</v>
      </c>
      <c r="BD310">
        <f t="shared" si="284"/>
        <v>0</v>
      </c>
      <c r="BF310">
        <f t="shared" si="285"/>
        <v>0</v>
      </c>
      <c r="BG310">
        <f t="shared" si="286"/>
        <v>0</v>
      </c>
      <c r="BH310">
        <f t="shared" si="287"/>
        <v>0</v>
      </c>
      <c r="BI310">
        <f t="shared" si="288"/>
        <v>0</v>
      </c>
      <c r="BJ310">
        <f t="shared" si="289"/>
        <v>0</v>
      </c>
      <c r="BK310">
        <f t="shared" si="290"/>
        <v>0</v>
      </c>
      <c r="BL310">
        <f t="shared" si="291"/>
        <v>0</v>
      </c>
      <c r="BM310">
        <f t="shared" si="292"/>
        <v>0</v>
      </c>
      <c r="BN310">
        <f t="shared" si="293"/>
        <v>0</v>
      </c>
      <c r="BO310">
        <f t="shared" si="294"/>
        <v>0</v>
      </c>
      <c r="BP310">
        <f t="shared" si="295"/>
        <v>0</v>
      </c>
      <c r="BQ310">
        <f t="shared" si="296"/>
        <v>0</v>
      </c>
      <c r="BR310">
        <f t="shared" si="297"/>
        <v>0</v>
      </c>
      <c r="BS310">
        <f t="shared" si="298"/>
        <v>0</v>
      </c>
      <c r="BT310">
        <f t="shared" si="299"/>
        <v>0</v>
      </c>
    </row>
    <row r="311" spans="1:72" x14ac:dyDescent="0.25">
      <c r="A311" t="str">
        <f>IF(TRIM(INDEX(games!$A:$A,ROW()))="","",TRIM(INDEX(games!$A:$A,ROW())))</f>
        <v>Fish Fear Me</v>
      </c>
      <c r="B311">
        <f>IF(OR($A311="",INDEX(games!$B:$B,ROW())=""),"",INDEX(games!$B:$B,ROW()))</f>
        <v>2024</v>
      </c>
      <c r="C311" t="str">
        <f>IF(OR($A311="",INDEX(games!$C:$C,ROW())=""),"",INDEX(games!$C:$C,ROW()))</f>
        <v>Action</v>
      </c>
      <c r="D311">
        <f t="shared" si="240"/>
        <v>2</v>
      </c>
      <c r="E311">
        <f t="shared" si="241"/>
        <v>1</v>
      </c>
      <c r="F311">
        <f t="shared" si="242"/>
        <v>5</v>
      </c>
      <c r="G311">
        <f t="shared" si="243"/>
        <v>2024</v>
      </c>
      <c r="H311">
        <f t="shared" si="244"/>
        <v>1.115</v>
      </c>
      <c r="I311" t="e">
        <f t="shared" si="245"/>
        <v>#N/A</v>
      </c>
      <c r="J311" t="e">
        <f t="shared" si="246"/>
        <v>#N/A</v>
      </c>
      <c r="K311" t="e">
        <f t="shared" si="247"/>
        <v>#N/A</v>
      </c>
      <c r="L311" t="e">
        <f t="shared" si="248"/>
        <v>#N/A</v>
      </c>
      <c r="M311" t="e">
        <f t="shared" si="249"/>
        <v>#N/A</v>
      </c>
      <c r="N311" t="e">
        <f t="shared" si="250"/>
        <v>#N/A</v>
      </c>
      <c r="O311">
        <f t="shared" si="251"/>
        <v>2.000311</v>
      </c>
      <c r="P311" t="str">
        <f>IF(OR($A311="",INDEX(games!$H:$H,ROW())=""),"",INDEX(games!$H:$H,ROW()))</f>
        <v>Yes</v>
      </c>
      <c r="Q311">
        <f t="shared" si="252"/>
        <v>2.000311</v>
      </c>
      <c r="T311">
        <f t="shared" si="253"/>
        <v>2019</v>
      </c>
      <c r="U311">
        <f t="shared" si="254"/>
        <v>2026</v>
      </c>
      <c r="V311">
        <f t="shared" si="255"/>
        <v>7</v>
      </c>
      <c r="W311" t="str">
        <f>IF(TRIM(INDEX(connections!$A:$A,ROW()))="","",TRIM(INDEX(connections!$A:$A,ROW())))</f>
        <v>Hades</v>
      </c>
      <c r="X311" t="str">
        <f>IF($W311="","",TRIM(INDEX(connections!$B:$B,ROW())))</f>
        <v>Curse of Pirates</v>
      </c>
      <c r="Y311">
        <f t="shared" si="256"/>
        <v>375</v>
      </c>
      <c r="Z311">
        <f t="shared" si="257"/>
        <v>181</v>
      </c>
      <c r="AA311" t="str">
        <f t="shared" si="258"/>
        <v>Yes</v>
      </c>
      <c r="AB311" t="str">
        <f t="shared" si="259"/>
        <v/>
      </c>
      <c r="AC311" t="str">
        <f t="shared" si="260"/>
        <v/>
      </c>
      <c r="AD311">
        <f t="shared" si="261"/>
        <v>0</v>
      </c>
      <c r="AE311" t="str">
        <f t="shared" si="262"/>
        <v/>
      </c>
      <c r="AG311">
        <f t="shared" si="263"/>
        <v>1</v>
      </c>
      <c r="AH311" t="str">
        <f t="shared" si="264"/>
        <v>Yes</v>
      </c>
      <c r="AI311">
        <f t="shared" si="265"/>
        <v>1</v>
      </c>
      <c r="AJ311">
        <f t="shared" si="266"/>
        <v>1.000311</v>
      </c>
      <c r="AK311" t="str">
        <f t="shared" si="267"/>
        <v/>
      </c>
      <c r="AL311" t="str">
        <f>IF($A311="","",INDEX(games!$J:$J,ROW())&amp;"")</f>
        <v>https://store.steampowered.com/app/3000120/FISH_FEAR_ME/</v>
      </c>
      <c r="AM311">
        <f>IF($A311="","",SUMPRODUCT($AO311:$BD311,'Map Analysis'!$AN$2^{0,1,2,3,4,5,6,7,8,9,10,11,12,13,14,15}))</f>
        <v>0</v>
      </c>
      <c r="AN311">
        <f t="shared" si="268"/>
        <v>3.1099999999999997E-5</v>
      </c>
      <c r="AO311">
        <f t="shared" si="269"/>
        <v>0</v>
      </c>
      <c r="AP311">
        <f t="shared" si="270"/>
        <v>0</v>
      </c>
      <c r="AQ311">
        <f t="shared" si="271"/>
        <v>0</v>
      </c>
      <c r="AR311">
        <f t="shared" si="272"/>
        <v>0</v>
      </c>
      <c r="AS311">
        <f t="shared" si="273"/>
        <v>0</v>
      </c>
      <c r="AT311">
        <f t="shared" si="274"/>
        <v>0</v>
      </c>
      <c r="AU311">
        <f t="shared" si="275"/>
        <v>0</v>
      </c>
      <c r="AV311">
        <f t="shared" si="276"/>
        <v>0</v>
      </c>
      <c r="AW311">
        <f t="shared" si="277"/>
        <v>0</v>
      </c>
      <c r="AX311">
        <f t="shared" si="278"/>
        <v>0</v>
      </c>
      <c r="AY311">
        <f t="shared" si="279"/>
        <v>0</v>
      </c>
      <c r="AZ311">
        <f t="shared" si="280"/>
        <v>0</v>
      </c>
      <c r="BA311">
        <f t="shared" si="281"/>
        <v>0</v>
      </c>
      <c r="BB311">
        <f t="shared" si="282"/>
        <v>0</v>
      </c>
      <c r="BC311">
        <f t="shared" si="283"/>
        <v>0</v>
      </c>
      <c r="BD311">
        <f t="shared" si="284"/>
        <v>0</v>
      </c>
      <c r="BF311">
        <f t="shared" si="285"/>
        <v>0</v>
      </c>
      <c r="BG311">
        <f t="shared" si="286"/>
        <v>0</v>
      </c>
      <c r="BH311">
        <f t="shared" si="287"/>
        <v>0</v>
      </c>
      <c r="BI311">
        <f t="shared" si="288"/>
        <v>0</v>
      </c>
      <c r="BJ311">
        <f t="shared" si="289"/>
        <v>0</v>
      </c>
      <c r="BK311">
        <f t="shared" si="290"/>
        <v>0</v>
      </c>
      <c r="BL311">
        <f t="shared" si="291"/>
        <v>0</v>
      </c>
      <c r="BM311">
        <f t="shared" si="292"/>
        <v>0</v>
      </c>
      <c r="BN311">
        <f t="shared" si="293"/>
        <v>0</v>
      </c>
      <c r="BO311">
        <f t="shared" si="294"/>
        <v>0</v>
      </c>
      <c r="BP311">
        <f t="shared" si="295"/>
        <v>0</v>
      </c>
      <c r="BQ311">
        <f t="shared" si="296"/>
        <v>0</v>
      </c>
      <c r="BR311">
        <f t="shared" si="297"/>
        <v>0</v>
      </c>
      <c r="BS311">
        <f t="shared" si="298"/>
        <v>0</v>
      </c>
      <c r="BT311">
        <f t="shared" si="299"/>
        <v>0</v>
      </c>
    </row>
    <row r="312" spans="1:72" x14ac:dyDescent="0.25">
      <c r="A312" t="str">
        <f>IF(TRIM(INDEX(games!$A:$A,ROW()))="","",TRIM(INDEX(games!$A:$A,ROW())))</f>
        <v>FLERP</v>
      </c>
      <c r="B312">
        <f>IF(OR($A312="",INDEX(games!$B:$B,ROW())=""),"",INDEX(games!$B:$B,ROW()))</f>
        <v>2022</v>
      </c>
      <c r="C312" t="str">
        <f>IF(OR($A312="",INDEX(games!$C:$C,ROW())=""),"",INDEX(games!$C:$C,ROW()))</f>
        <v>Action</v>
      </c>
      <c r="D312">
        <f t="shared" si="240"/>
        <v>2</v>
      </c>
      <c r="E312">
        <f t="shared" si="241"/>
        <v>1</v>
      </c>
      <c r="F312">
        <f t="shared" si="242"/>
        <v>6</v>
      </c>
      <c r="G312">
        <f t="shared" si="243"/>
        <v>2022</v>
      </c>
      <c r="H312">
        <f t="shared" si="244"/>
        <v>1.1379999999999999</v>
      </c>
      <c r="I312" t="e">
        <f t="shared" si="245"/>
        <v>#N/A</v>
      </c>
      <c r="J312" t="e">
        <f t="shared" si="246"/>
        <v>#N/A</v>
      </c>
      <c r="K312" t="e">
        <f t="shared" si="247"/>
        <v>#N/A</v>
      </c>
      <c r="L312" t="e">
        <f t="shared" si="248"/>
        <v>#N/A</v>
      </c>
      <c r="M312" t="e">
        <f t="shared" si="249"/>
        <v>#N/A</v>
      </c>
      <c r="N312" t="e">
        <f t="shared" si="250"/>
        <v>#N/A</v>
      </c>
      <c r="O312">
        <f t="shared" si="251"/>
        <v>2.0003120000000001</v>
      </c>
      <c r="P312" t="str">
        <f>IF(OR($A312="",INDEX(games!$H:$H,ROW())=""),"",INDEX(games!$H:$H,ROW()))</f>
        <v/>
      </c>
      <c r="Q312" t="str">
        <f t="shared" si="252"/>
        <v/>
      </c>
      <c r="T312">
        <f t="shared" si="253"/>
        <v>2021</v>
      </c>
      <c r="U312">
        <f t="shared" si="254"/>
        <v>2026</v>
      </c>
      <c r="V312">
        <f t="shared" si="255"/>
        <v>5</v>
      </c>
      <c r="W312" t="str">
        <f>IF(TRIM(INDEX(connections!$A:$A,ROW()))="","",TRIM(INDEX(connections!$A:$A,ROW())))</f>
        <v>Vampire Survivors</v>
      </c>
      <c r="X312" t="str">
        <f>IF($W312="","",TRIM(INDEX(connections!$B:$B,ROW())))</f>
        <v>Curse of Pirates</v>
      </c>
      <c r="Y312">
        <f t="shared" si="256"/>
        <v>941</v>
      </c>
      <c r="Z312">
        <f t="shared" si="257"/>
        <v>181</v>
      </c>
      <c r="AA312" t="str">
        <f t="shared" si="258"/>
        <v>Yes</v>
      </c>
      <c r="AB312" t="str">
        <f t="shared" si="259"/>
        <v/>
      </c>
      <c r="AC312" t="str">
        <f t="shared" si="260"/>
        <v/>
      </c>
      <c r="AD312">
        <f t="shared" si="261"/>
        <v>0</v>
      </c>
      <c r="AE312" t="str">
        <f t="shared" si="262"/>
        <v/>
      </c>
      <c r="AG312">
        <f t="shared" si="263"/>
        <v>2</v>
      </c>
      <c r="AH312" t="str">
        <f t="shared" si="264"/>
        <v/>
      </c>
      <c r="AI312" t="str">
        <f t="shared" si="265"/>
        <v/>
      </c>
      <c r="AJ312" t="str">
        <f t="shared" si="266"/>
        <v/>
      </c>
      <c r="AK312">
        <f t="shared" si="267"/>
        <v>2.0003120000000001</v>
      </c>
      <c r="AL312" t="str">
        <f>IF($A312="","",INDEX(games!$J:$J,ROW())&amp;"")</f>
        <v/>
      </c>
      <c r="AM312">
        <f>IF($A312="","",SUMPRODUCT($AO312:$BD312,'Map Analysis'!$AN$2^{0,1,2,3,4,5,6,7,8,9,10,11,12,13,14,15}))</f>
        <v>1</v>
      </c>
      <c r="AN312">
        <f t="shared" si="268"/>
        <v>1.0000312</v>
      </c>
      <c r="AO312">
        <f t="shared" si="269"/>
        <v>1</v>
      </c>
      <c r="AP312">
        <f t="shared" si="270"/>
        <v>0</v>
      </c>
      <c r="AQ312">
        <f t="shared" si="271"/>
        <v>0</v>
      </c>
      <c r="AR312">
        <f t="shared" si="272"/>
        <v>0</v>
      </c>
      <c r="AS312">
        <f t="shared" si="273"/>
        <v>0</v>
      </c>
      <c r="AT312">
        <f t="shared" si="274"/>
        <v>0</v>
      </c>
      <c r="AU312">
        <f t="shared" si="275"/>
        <v>0</v>
      </c>
      <c r="AV312">
        <f t="shared" si="276"/>
        <v>0</v>
      </c>
      <c r="AW312">
        <f t="shared" si="277"/>
        <v>0</v>
      </c>
      <c r="AX312">
        <f t="shared" si="278"/>
        <v>0</v>
      </c>
      <c r="AY312">
        <f t="shared" si="279"/>
        <v>0</v>
      </c>
      <c r="AZ312">
        <f t="shared" si="280"/>
        <v>0</v>
      </c>
      <c r="BA312">
        <f t="shared" si="281"/>
        <v>0</v>
      </c>
      <c r="BB312">
        <f t="shared" si="282"/>
        <v>0</v>
      </c>
      <c r="BC312">
        <f t="shared" si="283"/>
        <v>0</v>
      </c>
      <c r="BD312">
        <f t="shared" si="284"/>
        <v>0</v>
      </c>
      <c r="BF312">
        <f t="shared" si="285"/>
        <v>0</v>
      </c>
      <c r="BG312">
        <f t="shared" si="286"/>
        <v>0</v>
      </c>
      <c r="BH312">
        <f t="shared" si="287"/>
        <v>0</v>
      </c>
      <c r="BI312">
        <f t="shared" si="288"/>
        <v>0</v>
      </c>
      <c r="BJ312">
        <f t="shared" si="289"/>
        <v>0</v>
      </c>
      <c r="BK312">
        <f t="shared" si="290"/>
        <v>0</v>
      </c>
      <c r="BL312">
        <f t="shared" si="291"/>
        <v>0</v>
      </c>
      <c r="BM312">
        <f t="shared" si="292"/>
        <v>0</v>
      </c>
      <c r="BN312">
        <f t="shared" si="293"/>
        <v>0</v>
      </c>
      <c r="BO312">
        <f t="shared" si="294"/>
        <v>0</v>
      </c>
      <c r="BP312">
        <f t="shared" si="295"/>
        <v>0</v>
      </c>
      <c r="BQ312">
        <f t="shared" si="296"/>
        <v>0</v>
      </c>
      <c r="BR312">
        <f t="shared" si="297"/>
        <v>0</v>
      </c>
      <c r="BS312">
        <f t="shared" si="298"/>
        <v>0</v>
      </c>
      <c r="BT312">
        <f t="shared" si="299"/>
        <v>0</v>
      </c>
    </row>
    <row r="313" spans="1:72" x14ac:dyDescent="0.25">
      <c r="A313" t="str">
        <f>IF(TRIM(INDEX(games!$A:$A,ROW()))="","",TRIM(INDEX(games!$A:$A,ROW())))</f>
        <v>Flick Shot Rogues</v>
      </c>
      <c r="B313">
        <f>IF(OR($A313="",INDEX(games!$B:$B,ROW())=""),"",INDEX(games!$B:$B,ROW()))</f>
        <v>2025</v>
      </c>
      <c r="C313" t="str">
        <f>IF(OR($A313="",INDEX(games!$C:$C,ROW())=""),"",INDEX(games!$C:$C,ROW()))</f>
        <v>Strategy</v>
      </c>
      <c r="D313">
        <f t="shared" si="240"/>
        <v>0</v>
      </c>
      <c r="E313">
        <f t="shared" si="241"/>
        <v>2</v>
      </c>
      <c r="F313">
        <f t="shared" si="242"/>
        <v>7</v>
      </c>
      <c r="G313" t="e">
        <f t="shared" si="243"/>
        <v>#N/A</v>
      </c>
      <c r="H313" t="e">
        <f t="shared" si="244"/>
        <v>#N/A</v>
      </c>
      <c r="I313">
        <f t="shared" si="245"/>
        <v>2025</v>
      </c>
      <c r="J313">
        <f t="shared" si="246"/>
        <v>2.161</v>
      </c>
      <c r="K313" t="e">
        <f t="shared" si="247"/>
        <v>#N/A</v>
      </c>
      <c r="L313" t="e">
        <f t="shared" si="248"/>
        <v>#N/A</v>
      </c>
      <c r="M313" t="e">
        <f t="shared" si="249"/>
        <v>#N/A</v>
      </c>
      <c r="N313" t="e">
        <f t="shared" si="250"/>
        <v>#N/A</v>
      </c>
      <c r="O313">
        <f t="shared" si="251"/>
        <v>3.1300000000000002E-4</v>
      </c>
      <c r="P313" t="str">
        <f>IF(OR($A313="",INDEX(games!$H:$H,ROW())=""),"",INDEX(games!$H:$H,ROW()))</f>
        <v>Yes</v>
      </c>
      <c r="Q313">
        <f t="shared" si="252"/>
        <v>3.1300000000000002E-4</v>
      </c>
      <c r="T313">
        <f t="shared" si="253"/>
        <v>2015</v>
      </c>
      <c r="U313">
        <f t="shared" si="254"/>
        <v>2020</v>
      </c>
      <c r="V313">
        <f t="shared" si="255"/>
        <v>5</v>
      </c>
      <c r="W313" t="str">
        <f>IF(TRIM(INDEX(connections!$A:$A,ROW()))="","",TRIM(INDEX(connections!$A:$A,ROW())))</f>
        <v>Darkest Dungeon</v>
      </c>
      <c r="X313" t="str">
        <f>IF($W313="","",TRIM(INDEX(connections!$B:$B,ROW())))</f>
        <v>Curse of the Dead Gods</v>
      </c>
      <c r="Y313">
        <f t="shared" si="256"/>
        <v>190</v>
      </c>
      <c r="Z313">
        <f t="shared" si="257"/>
        <v>182</v>
      </c>
      <c r="AA313" t="str">
        <f t="shared" si="258"/>
        <v>Yes</v>
      </c>
      <c r="AB313" t="str">
        <f t="shared" si="259"/>
        <v>Yes</v>
      </c>
      <c r="AC313">
        <f t="shared" si="260"/>
        <v>1</v>
      </c>
      <c r="AD313">
        <f t="shared" si="261"/>
        <v>1</v>
      </c>
      <c r="AE313" t="str">
        <f t="shared" si="262"/>
        <v/>
      </c>
      <c r="AG313">
        <f t="shared" si="263"/>
        <v>0</v>
      </c>
      <c r="AH313" t="str">
        <f t="shared" si="264"/>
        <v/>
      </c>
      <c r="AI313" t="str">
        <f t="shared" si="265"/>
        <v/>
      </c>
      <c r="AJ313" t="str">
        <f t="shared" si="266"/>
        <v/>
      </c>
      <c r="AK313" t="str">
        <f t="shared" si="267"/>
        <v/>
      </c>
      <c r="AL313" t="str">
        <f>IF($A313="","",INDEX(games!$J:$J,ROW())&amp;"")</f>
        <v>https://store.steampowered.com/app/2427450/Flick_Shot_Rogues/</v>
      </c>
      <c r="AM313">
        <f>IF($A313="","",SUMPRODUCT($AO313:$BD313,'Map Analysis'!$AN$2^{0,1,2,3,4,5,6,7,8,9,10,11,12,13,14,15}))</f>
        <v>0</v>
      </c>
      <c r="AN313">
        <f t="shared" si="268"/>
        <v>3.1300000000000002E-5</v>
      </c>
      <c r="AO313">
        <f t="shared" si="269"/>
        <v>0</v>
      </c>
      <c r="AP313">
        <f t="shared" si="270"/>
        <v>0</v>
      </c>
      <c r="AQ313">
        <f t="shared" si="271"/>
        <v>0</v>
      </c>
      <c r="AR313">
        <f t="shared" si="272"/>
        <v>0</v>
      </c>
      <c r="AS313">
        <f t="shared" si="273"/>
        <v>0</v>
      </c>
      <c r="AT313">
        <f t="shared" si="274"/>
        <v>0</v>
      </c>
      <c r="AU313">
        <f t="shared" si="275"/>
        <v>0</v>
      </c>
      <c r="AV313">
        <f t="shared" si="276"/>
        <v>0</v>
      </c>
      <c r="AW313">
        <f t="shared" si="277"/>
        <v>0</v>
      </c>
      <c r="AX313">
        <f t="shared" si="278"/>
        <v>0</v>
      </c>
      <c r="AY313">
        <f t="shared" si="279"/>
        <v>0</v>
      </c>
      <c r="AZ313">
        <f t="shared" si="280"/>
        <v>0</v>
      </c>
      <c r="BA313">
        <f t="shared" si="281"/>
        <v>0</v>
      </c>
      <c r="BB313">
        <f t="shared" si="282"/>
        <v>0</v>
      </c>
      <c r="BC313">
        <f t="shared" si="283"/>
        <v>0</v>
      </c>
      <c r="BD313">
        <f t="shared" si="284"/>
        <v>0</v>
      </c>
      <c r="BF313">
        <f t="shared" si="285"/>
        <v>2</v>
      </c>
      <c r="BG313">
        <f t="shared" si="286"/>
        <v>1</v>
      </c>
      <c r="BH313">
        <f t="shared" si="287"/>
        <v>0</v>
      </c>
      <c r="BI313">
        <f t="shared" si="288"/>
        <v>0</v>
      </c>
      <c r="BJ313">
        <f t="shared" si="289"/>
        <v>0</v>
      </c>
      <c r="BK313">
        <f t="shared" si="290"/>
        <v>0</v>
      </c>
      <c r="BL313">
        <f t="shared" si="291"/>
        <v>0</v>
      </c>
      <c r="BM313">
        <f t="shared" si="292"/>
        <v>0</v>
      </c>
      <c r="BN313">
        <f t="shared" si="293"/>
        <v>0</v>
      </c>
      <c r="BO313">
        <f t="shared" si="294"/>
        <v>0</v>
      </c>
      <c r="BP313">
        <f t="shared" si="295"/>
        <v>0</v>
      </c>
      <c r="BQ313">
        <f t="shared" si="296"/>
        <v>0</v>
      </c>
      <c r="BR313">
        <f t="shared" si="297"/>
        <v>0</v>
      </c>
      <c r="BS313">
        <f t="shared" si="298"/>
        <v>0</v>
      </c>
      <c r="BT313">
        <f t="shared" si="299"/>
        <v>0</v>
      </c>
    </row>
    <row r="314" spans="1:72" x14ac:dyDescent="0.25">
      <c r="A314" t="str">
        <f>IF(TRIM(INDEX(games!$A:$A,ROW()))="","",TRIM(INDEX(games!$A:$A,ROW())))</f>
        <v>Flinthook</v>
      </c>
      <c r="B314">
        <f>IF(OR($A314="",INDEX(games!$B:$B,ROW())=""),"",INDEX(games!$B:$B,ROW()))</f>
        <v>2017</v>
      </c>
      <c r="C314" t="str">
        <f>IF(OR($A314="",INDEX(games!$C:$C,ROW())=""),"",INDEX(games!$C:$C,ROW()))</f>
        <v>Action</v>
      </c>
      <c r="D314">
        <f t="shared" si="240"/>
        <v>2</v>
      </c>
      <c r="E314">
        <f t="shared" si="241"/>
        <v>1</v>
      </c>
      <c r="F314">
        <f t="shared" si="242"/>
        <v>8</v>
      </c>
      <c r="G314">
        <f t="shared" si="243"/>
        <v>2017</v>
      </c>
      <c r="H314">
        <f t="shared" si="244"/>
        <v>1.1839999999999999</v>
      </c>
      <c r="I314" t="e">
        <f t="shared" si="245"/>
        <v>#N/A</v>
      </c>
      <c r="J314" t="e">
        <f t="shared" si="246"/>
        <v>#N/A</v>
      </c>
      <c r="K314" t="e">
        <f t="shared" si="247"/>
        <v>#N/A</v>
      </c>
      <c r="L314" t="e">
        <f t="shared" si="248"/>
        <v>#N/A</v>
      </c>
      <c r="M314" t="e">
        <f t="shared" si="249"/>
        <v>#N/A</v>
      </c>
      <c r="N314" t="e">
        <f t="shared" si="250"/>
        <v>#N/A</v>
      </c>
      <c r="O314">
        <f t="shared" si="251"/>
        <v>2.0003139999999999</v>
      </c>
      <c r="P314" t="str">
        <f>IF(OR($A314="",INDEX(games!$H:$H,ROW())=""),"",INDEX(games!$H:$H,ROW()))</f>
        <v>Yes</v>
      </c>
      <c r="Q314">
        <f t="shared" si="252"/>
        <v>2.0003139999999999</v>
      </c>
      <c r="T314">
        <f t="shared" si="253"/>
        <v>1996</v>
      </c>
      <c r="U314">
        <f t="shared" si="254"/>
        <v>2020</v>
      </c>
      <c r="V314">
        <f t="shared" si="255"/>
        <v>24</v>
      </c>
      <c r="W314" t="str">
        <f>IF(TRIM(INDEX(connections!$A:$A,ROW()))="","",TRIM(INDEX(connections!$A:$A,ROW())))</f>
        <v>Diablo</v>
      </c>
      <c r="X314" t="str">
        <f>IF($W314="","",TRIM(INDEX(connections!$B:$B,ROW())))</f>
        <v>Curse of the Dead Gods</v>
      </c>
      <c r="Y314">
        <f t="shared" si="256"/>
        <v>225</v>
      </c>
      <c r="Z314">
        <f t="shared" si="257"/>
        <v>182</v>
      </c>
      <c r="AA314" t="str">
        <f t="shared" si="258"/>
        <v>Yes</v>
      </c>
      <c r="AB314" t="str">
        <f t="shared" si="259"/>
        <v>Yes</v>
      </c>
      <c r="AC314">
        <f t="shared" si="260"/>
        <v>1</v>
      </c>
      <c r="AD314">
        <f t="shared" si="261"/>
        <v>0</v>
      </c>
      <c r="AE314" t="str">
        <f t="shared" si="262"/>
        <v/>
      </c>
      <c r="AG314">
        <f t="shared" si="263"/>
        <v>2</v>
      </c>
      <c r="AH314" t="str">
        <f t="shared" si="264"/>
        <v>Yes</v>
      </c>
      <c r="AI314">
        <f t="shared" si="265"/>
        <v>2</v>
      </c>
      <c r="AJ314">
        <f t="shared" si="266"/>
        <v>2.0003139999999999</v>
      </c>
      <c r="AK314" t="str">
        <f t="shared" si="267"/>
        <v/>
      </c>
      <c r="AL314" t="str">
        <f>IF($A314="","",INDEX(games!$J:$J,ROW())&amp;"")</f>
        <v>https://store.steampowered.com/app/401710/Flinthook/</v>
      </c>
      <c r="AM314">
        <f>IF($A314="","",SUMPRODUCT($AO314:$BD314,'Map Analysis'!$AN$2^{0,1,2,3,4,5,6,7,8,9,10,11,12,13,14,15}))</f>
        <v>0</v>
      </c>
      <c r="AN314">
        <f t="shared" si="268"/>
        <v>3.1399999999999998E-5</v>
      </c>
      <c r="AO314">
        <f t="shared" si="269"/>
        <v>0</v>
      </c>
      <c r="AP314">
        <f t="shared" si="270"/>
        <v>0</v>
      </c>
      <c r="AQ314">
        <f t="shared" si="271"/>
        <v>0</v>
      </c>
      <c r="AR314">
        <f t="shared" si="272"/>
        <v>0</v>
      </c>
      <c r="AS314">
        <f t="shared" si="273"/>
        <v>0</v>
      </c>
      <c r="AT314">
        <f t="shared" si="274"/>
        <v>0</v>
      </c>
      <c r="AU314">
        <f t="shared" si="275"/>
        <v>0</v>
      </c>
      <c r="AV314">
        <f t="shared" si="276"/>
        <v>0</v>
      </c>
      <c r="AW314">
        <f t="shared" si="277"/>
        <v>0</v>
      </c>
      <c r="AX314">
        <f t="shared" si="278"/>
        <v>0</v>
      </c>
      <c r="AY314">
        <f t="shared" si="279"/>
        <v>0</v>
      </c>
      <c r="AZ314">
        <f t="shared" si="280"/>
        <v>0</v>
      </c>
      <c r="BA314">
        <f t="shared" si="281"/>
        <v>0</v>
      </c>
      <c r="BB314">
        <f t="shared" si="282"/>
        <v>0</v>
      </c>
      <c r="BC314">
        <f t="shared" si="283"/>
        <v>0</v>
      </c>
      <c r="BD314">
        <f t="shared" si="284"/>
        <v>0</v>
      </c>
      <c r="BF314">
        <f t="shared" si="285"/>
        <v>2</v>
      </c>
      <c r="BG314">
        <f t="shared" si="286"/>
        <v>1</v>
      </c>
      <c r="BH314">
        <f t="shared" si="287"/>
        <v>0</v>
      </c>
      <c r="BI314">
        <f t="shared" si="288"/>
        <v>0</v>
      </c>
      <c r="BJ314">
        <f t="shared" si="289"/>
        <v>0</v>
      </c>
      <c r="BK314">
        <f t="shared" si="290"/>
        <v>0</v>
      </c>
      <c r="BL314">
        <f t="shared" si="291"/>
        <v>0</v>
      </c>
      <c r="BM314">
        <f t="shared" si="292"/>
        <v>0</v>
      </c>
      <c r="BN314">
        <f t="shared" si="293"/>
        <v>0</v>
      </c>
      <c r="BO314">
        <f t="shared" si="294"/>
        <v>0</v>
      </c>
      <c r="BP314">
        <f t="shared" si="295"/>
        <v>0</v>
      </c>
      <c r="BQ314">
        <f t="shared" si="296"/>
        <v>0</v>
      </c>
      <c r="BR314">
        <f t="shared" si="297"/>
        <v>0</v>
      </c>
      <c r="BS314">
        <f t="shared" si="298"/>
        <v>0</v>
      </c>
      <c r="BT314">
        <f t="shared" si="299"/>
        <v>0</v>
      </c>
    </row>
    <row r="315" spans="1:72" x14ac:dyDescent="0.25">
      <c r="A315" t="str">
        <f>IF(TRIM(INDEX(games!$A:$A,ROW()))="","",TRIM(INDEX(games!$A:$A,ROW())))</f>
        <v>Fogpiercer</v>
      </c>
      <c r="B315">
        <f>IF(OR($A315="",INDEX(games!$B:$B,ROW())=""),"",INDEX(games!$B:$B,ROW()))</f>
        <v>2026</v>
      </c>
      <c r="C315" t="str">
        <f>IF(OR($A315="",INDEX(games!$C:$C,ROW())=""),"",INDEX(games!$C:$C,ROW()))</f>
        <v>Deckbuilder</v>
      </c>
      <c r="D315">
        <f t="shared" si="240"/>
        <v>4</v>
      </c>
      <c r="E315">
        <f t="shared" si="241"/>
        <v>3</v>
      </c>
      <c r="F315">
        <f t="shared" si="242"/>
        <v>9</v>
      </c>
      <c r="G315" t="e">
        <f t="shared" si="243"/>
        <v>#N/A</v>
      </c>
      <c r="H315" t="e">
        <f t="shared" si="244"/>
        <v>#N/A</v>
      </c>
      <c r="I315" t="e">
        <f t="shared" si="245"/>
        <v>#N/A</v>
      </c>
      <c r="J315" t="e">
        <f t="shared" si="246"/>
        <v>#N/A</v>
      </c>
      <c r="K315">
        <f t="shared" si="247"/>
        <v>2026</v>
      </c>
      <c r="L315">
        <f t="shared" si="248"/>
        <v>3.2069999999999999</v>
      </c>
      <c r="M315" t="e">
        <f t="shared" si="249"/>
        <v>#N/A</v>
      </c>
      <c r="N315" t="e">
        <f t="shared" si="250"/>
        <v>#N/A</v>
      </c>
      <c r="O315">
        <f t="shared" si="251"/>
        <v>4.0003149999999996</v>
      </c>
      <c r="P315" t="str">
        <f>IF(OR($A315="",INDEX(games!$H:$H,ROW())=""),"",INDEX(games!$H:$H,ROW()))</f>
        <v/>
      </c>
      <c r="Q315" t="str">
        <f t="shared" si="252"/>
        <v/>
      </c>
      <c r="T315">
        <f t="shared" si="253"/>
        <v>2019</v>
      </c>
      <c r="U315">
        <f t="shared" si="254"/>
        <v>2020</v>
      </c>
      <c r="V315">
        <f t="shared" si="255"/>
        <v>1</v>
      </c>
      <c r="W315" t="str">
        <f>IF(TRIM(INDEX(connections!$A:$A,ROW()))="","",TRIM(INDEX(connections!$A:$A,ROW())))</f>
        <v>Hades</v>
      </c>
      <c r="X315" t="str">
        <f>IF($W315="","",TRIM(INDEX(connections!$B:$B,ROW())))</f>
        <v>Curse of the Dead Gods</v>
      </c>
      <c r="Y315">
        <f t="shared" si="256"/>
        <v>375</v>
      </c>
      <c r="Z315">
        <f t="shared" si="257"/>
        <v>182</v>
      </c>
      <c r="AA315" t="str">
        <f t="shared" si="258"/>
        <v>Yes</v>
      </c>
      <c r="AB315" t="str">
        <f t="shared" si="259"/>
        <v>Yes</v>
      </c>
      <c r="AC315">
        <f t="shared" si="260"/>
        <v>1</v>
      </c>
      <c r="AD315">
        <f t="shared" si="261"/>
        <v>0</v>
      </c>
      <c r="AE315" t="str">
        <f t="shared" si="262"/>
        <v/>
      </c>
      <c r="AG315">
        <f t="shared" si="263"/>
        <v>4</v>
      </c>
      <c r="AH315" t="str">
        <f t="shared" si="264"/>
        <v/>
      </c>
      <c r="AI315" t="str">
        <f t="shared" si="265"/>
        <v/>
      </c>
      <c r="AJ315" t="str">
        <f t="shared" si="266"/>
        <v/>
      </c>
      <c r="AK315">
        <f t="shared" si="267"/>
        <v>4.0003149999999996</v>
      </c>
      <c r="AL315" t="str">
        <f>IF($A315="","",INDEX(games!$J:$J,ROW())&amp;"")</f>
        <v>https://store.steampowered.com/app/3219010/Fogpiercer/</v>
      </c>
      <c r="AM315">
        <f>IF($A315="","",SUMPRODUCT($AO315:$BD315,'Map Analysis'!$AN$2^{0,1,2,3,4,5,6,7,8,9,10,11,12,13,14,15}))</f>
        <v>0</v>
      </c>
      <c r="AN315">
        <f t="shared" si="268"/>
        <v>3.15E-5</v>
      </c>
      <c r="AO315">
        <f t="shared" si="269"/>
        <v>0</v>
      </c>
      <c r="AP315">
        <f t="shared" si="270"/>
        <v>0</v>
      </c>
      <c r="AQ315">
        <f t="shared" si="271"/>
        <v>0</v>
      </c>
      <c r="AR315">
        <f t="shared" si="272"/>
        <v>0</v>
      </c>
      <c r="AS315">
        <f t="shared" si="273"/>
        <v>0</v>
      </c>
      <c r="AT315">
        <f t="shared" si="274"/>
        <v>0</v>
      </c>
      <c r="AU315">
        <f t="shared" si="275"/>
        <v>0</v>
      </c>
      <c r="AV315">
        <f t="shared" si="276"/>
        <v>0</v>
      </c>
      <c r="AW315">
        <f t="shared" si="277"/>
        <v>0</v>
      </c>
      <c r="AX315">
        <f t="shared" si="278"/>
        <v>0</v>
      </c>
      <c r="AY315">
        <f t="shared" si="279"/>
        <v>0</v>
      </c>
      <c r="AZ315">
        <f t="shared" si="280"/>
        <v>0</v>
      </c>
      <c r="BA315">
        <f t="shared" si="281"/>
        <v>0</v>
      </c>
      <c r="BB315">
        <f t="shared" si="282"/>
        <v>0</v>
      </c>
      <c r="BC315">
        <f t="shared" si="283"/>
        <v>0</v>
      </c>
      <c r="BD315">
        <f t="shared" si="284"/>
        <v>0</v>
      </c>
      <c r="BF315">
        <f t="shared" si="285"/>
        <v>2</v>
      </c>
      <c r="BG315">
        <f t="shared" si="286"/>
        <v>1</v>
      </c>
      <c r="BH315">
        <f t="shared" si="287"/>
        <v>0</v>
      </c>
      <c r="BI315">
        <f t="shared" si="288"/>
        <v>0</v>
      </c>
      <c r="BJ315">
        <f t="shared" si="289"/>
        <v>0</v>
      </c>
      <c r="BK315">
        <f t="shared" si="290"/>
        <v>0</v>
      </c>
      <c r="BL315">
        <f t="shared" si="291"/>
        <v>0</v>
      </c>
      <c r="BM315">
        <f t="shared" si="292"/>
        <v>0</v>
      </c>
      <c r="BN315">
        <f t="shared" si="293"/>
        <v>0</v>
      </c>
      <c r="BO315">
        <f t="shared" si="294"/>
        <v>0</v>
      </c>
      <c r="BP315">
        <f t="shared" si="295"/>
        <v>0</v>
      </c>
      <c r="BQ315">
        <f t="shared" si="296"/>
        <v>0</v>
      </c>
      <c r="BR315">
        <f t="shared" si="297"/>
        <v>0</v>
      </c>
      <c r="BS315">
        <f t="shared" si="298"/>
        <v>0</v>
      </c>
      <c r="BT315">
        <f t="shared" si="299"/>
        <v>0</v>
      </c>
    </row>
    <row r="316" spans="1:72" x14ac:dyDescent="0.25">
      <c r="A316" t="str">
        <f>IF(TRIM(INDEX(games!$A:$A,ROW()))="","",TRIM(INDEX(games!$A:$A,ROW())))</f>
        <v>Footgun: Underground</v>
      </c>
      <c r="B316">
        <f>IF(OR($A316="",INDEX(games!$B:$B,ROW())=""),"",INDEX(games!$B:$B,ROW()))</f>
        <v>2024</v>
      </c>
      <c r="C316" t="str">
        <f>IF(OR($A316="",INDEX(games!$C:$C,ROW())=""),"",INDEX(games!$C:$C,ROW()))</f>
        <v>Action</v>
      </c>
      <c r="D316">
        <f t="shared" si="240"/>
        <v>3</v>
      </c>
      <c r="E316">
        <f t="shared" si="241"/>
        <v>1</v>
      </c>
      <c r="F316">
        <f t="shared" si="242"/>
        <v>10</v>
      </c>
      <c r="G316">
        <f t="shared" si="243"/>
        <v>2024</v>
      </c>
      <c r="H316">
        <f t="shared" si="244"/>
        <v>1.23</v>
      </c>
      <c r="I316" t="e">
        <f t="shared" si="245"/>
        <v>#N/A</v>
      </c>
      <c r="J316" t="e">
        <f t="shared" si="246"/>
        <v>#N/A</v>
      </c>
      <c r="K316" t="e">
        <f t="shared" si="247"/>
        <v>#N/A</v>
      </c>
      <c r="L316" t="e">
        <f t="shared" si="248"/>
        <v>#N/A</v>
      </c>
      <c r="M316" t="e">
        <f t="shared" si="249"/>
        <v>#N/A</v>
      </c>
      <c r="N316" t="e">
        <f t="shared" si="250"/>
        <v>#N/A</v>
      </c>
      <c r="O316">
        <f t="shared" si="251"/>
        <v>3.0003160000000002</v>
      </c>
      <c r="P316" t="str">
        <f>IF(OR($A316="",INDEX(games!$H:$H,ROW())=""),"",INDEX(games!$H:$H,ROW()))</f>
        <v>Yes</v>
      </c>
      <c r="Q316">
        <f t="shared" si="252"/>
        <v>3.0003160000000002</v>
      </c>
      <c r="T316">
        <f t="shared" si="253"/>
        <v>2023</v>
      </c>
      <c r="U316">
        <f t="shared" si="254"/>
        <v>2026</v>
      </c>
      <c r="V316">
        <f t="shared" si="255"/>
        <v>3</v>
      </c>
      <c r="W316" t="str">
        <f>IF(TRIM(INDEX(connections!$A:$A,ROW()))="","",TRIM(INDEX(connections!$A:$A,ROW())))</f>
        <v>Balatro</v>
      </c>
      <c r="X316" t="str">
        <f>IF($W316="","",TRIM(INDEX(connections!$B:$B,ROW())))</f>
        <v>Cursed Words</v>
      </c>
      <c r="Y316">
        <f t="shared" si="256"/>
        <v>56</v>
      </c>
      <c r="Z316">
        <f t="shared" si="257"/>
        <v>183</v>
      </c>
      <c r="AA316" t="str">
        <f t="shared" si="258"/>
        <v>Yes</v>
      </c>
      <c r="AB316" t="str">
        <f t="shared" si="259"/>
        <v/>
      </c>
      <c r="AC316" t="str">
        <f t="shared" si="260"/>
        <v/>
      </c>
      <c r="AD316">
        <f t="shared" si="261"/>
        <v>1</v>
      </c>
      <c r="AE316" t="str">
        <f t="shared" si="262"/>
        <v/>
      </c>
      <c r="AG316">
        <f t="shared" si="263"/>
        <v>3</v>
      </c>
      <c r="AH316" t="str">
        <f t="shared" si="264"/>
        <v>Yes</v>
      </c>
      <c r="AI316">
        <f t="shared" si="265"/>
        <v>3</v>
      </c>
      <c r="AJ316">
        <f t="shared" si="266"/>
        <v>3.0003160000000002</v>
      </c>
      <c r="AK316" t="str">
        <f t="shared" si="267"/>
        <v/>
      </c>
      <c r="AL316" t="str">
        <f>IF($A316="","",INDEX(games!$J:$J,ROW())&amp;"")</f>
        <v>https://store.steampowered.com/app/2206240/Footgun_Underground/</v>
      </c>
      <c r="AM316">
        <f>IF($A316="","",SUMPRODUCT($AO316:$BD316,'Map Analysis'!$AN$2^{0,1,2,3,4,5,6,7,8,9,10,11,12,13,14,15}))</f>
        <v>0</v>
      </c>
      <c r="AN316">
        <f t="shared" si="268"/>
        <v>3.1600000000000002E-5</v>
      </c>
      <c r="AO316">
        <f t="shared" si="269"/>
        <v>0</v>
      </c>
      <c r="AP316">
        <f t="shared" si="270"/>
        <v>0</v>
      </c>
      <c r="AQ316">
        <f t="shared" si="271"/>
        <v>0</v>
      </c>
      <c r="AR316">
        <f t="shared" si="272"/>
        <v>0</v>
      </c>
      <c r="AS316">
        <f t="shared" si="273"/>
        <v>0</v>
      </c>
      <c r="AT316">
        <f t="shared" si="274"/>
        <v>0</v>
      </c>
      <c r="AU316">
        <f t="shared" si="275"/>
        <v>0</v>
      </c>
      <c r="AV316">
        <f t="shared" si="276"/>
        <v>0</v>
      </c>
      <c r="AW316">
        <f t="shared" si="277"/>
        <v>0</v>
      </c>
      <c r="AX316">
        <f t="shared" si="278"/>
        <v>0</v>
      </c>
      <c r="AY316">
        <f t="shared" si="279"/>
        <v>0</v>
      </c>
      <c r="AZ316">
        <f t="shared" si="280"/>
        <v>0</v>
      </c>
      <c r="BA316">
        <f t="shared" si="281"/>
        <v>0</v>
      </c>
      <c r="BB316">
        <f t="shared" si="282"/>
        <v>0</v>
      </c>
      <c r="BC316">
        <f t="shared" si="283"/>
        <v>0</v>
      </c>
      <c r="BD316">
        <f t="shared" si="284"/>
        <v>0</v>
      </c>
      <c r="BF316">
        <f t="shared" si="285"/>
        <v>0</v>
      </c>
      <c r="BG316">
        <f t="shared" si="286"/>
        <v>0</v>
      </c>
      <c r="BH316">
        <f t="shared" si="287"/>
        <v>0</v>
      </c>
      <c r="BI316">
        <f t="shared" si="288"/>
        <v>0</v>
      </c>
      <c r="BJ316">
        <f t="shared" si="289"/>
        <v>0</v>
      </c>
      <c r="BK316">
        <f t="shared" si="290"/>
        <v>0</v>
      </c>
      <c r="BL316">
        <f t="shared" si="291"/>
        <v>0</v>
      </c>
      <c r="BM316">
        <f t="shared" si="292"/>
        <v>0</v>
      </c>
      <c r="BN316">
        <f t="shared" si="293"/>
        <v>0</v>
      </c>
      <c r="BO316">
        <f t="shared" si="294"/>
        <v>0</v>
      </c>
      <c r="BP316">
        <f t="shared" si="295"/>
        <v>0</v>
      </c>
      <c r="BQ316">
        <f t="shared" si="296"/>
        <v>0</v>
      </c>
      <c r="BR316">
        <f t="shared" si="297"/>
        <v>0</v>
      </c>
      <c r="BS316">
        <f t="shared" si="298"/>
        <v>0</v>
      </c>
      <c r="BT316">
        <f t="shared" si="299"/>
        <v>0</v>
      </c>
    </row>
    <row r="317" spans="1:72" x14ac:dyDescent="0.25">
      <c r="A317" t="str">
        <f>IF(TRIM(INDEX(games!$A:$A,ROW()))="","",TRIM(INDEX(games!$A:$A,ROW())))</f>
        <v>For the King</v>
      </c>
      <c r="B317">
        <f>IF(OR($A317="",INDEX(games!$B:$B,ROW())=""),"",INDEX(games!$B:$B,ROW()))</f>
        <v>2018</v>
      </c>
      <c r="C317" t="str">
        <f>IF(OR($A317="",INDEX(games!$C:$C,ROW())=""),"",INDEX(games!$C:$C,ROW()))</f>
        <v>Strategy</v>
      </c>
      <c r="D317">
        <f t="shared" si="240"/>
        <v>3</v>
      </c>
      <c r="E317">
        <f t="shared" si="241"/>
        <v>2</v>
      </c>
      <c r="F317">
        <f t="shared" si="242"/>
        <v>11</v>
      </c>
      <c r="G317" t="e">
        <f t="shared" si="243"/>
        <v>#N/A</v>
      </c>
      <c r="H317" t="e">
        <f t="shared" si="244"/>
        <v>#N/A</v>
      </c>
      <c r="I317">
        <f t="shared" si="245"/>
        <v>2018</v>
      </c>
      <c r="J317">
        <f t="shared" si="246"/>
        <v>2.2530000000000001</v>
      </c>
      <c r="K317" t="e">
        <f t="shared" si="247"/>
        <v>#N/A</v>
      </c>
      <c r="L317" t="e">
        <f t="shared" si="248"/>
        <v>#N/A</v>
      </c>
      <c r="M317" t="e">
        <f t="shared" si="249"/>
        <v>#N/A</v>
      </c>
      <c r="N317" t="e">
        <f t="shared" si="250"/>
        <v>#N/A</v>
      </c>
      <c r="O317">
        <f t="shared" si="251"/>
        <v>3.0003169999999999</v>
      </c>
      <c r="P317" t="str">
        <f>IF(OR($A317="",INDEX(games!$H:$H,ROW())=""),"",INDEX(games!$H:$H,ROW()))</f>
        <v>Yes</v>
      </c>
      <c r="Q317">
        <f t="shared" si="252"/>
        <v>3.0003169999999999</v>
      </c>
      <c r="T317">
        <f t="shared" si="253"/>
        <v>2021</v>
      </c>
      <c r="U317">
        <f t="shared" si="254"/>
        <v>2026</v>
      </c>
      <c r="V317">
        <f t="shared" si="255"/>
        <v>5</v>
      </c>
      <c r="W317" t="str">
        <f>IF(TRIM(INDEX(connections!$A:$A,ROW()))="","",TRIM(INDEX(connections!$A:$A,ROW())))</f>
        <v>Inscryption</v>
      </c>
      <c r="X317" t="str">
        <f>IF($W317="","",TRIM(INDEX(connections!$B:$B,ROW())))</f>
        <v>Cursed Words</v>
      </c>
      <c r="Y317">
        <f t="shared" si="256"/>
        <v>424</v>
      </c>
      <c r="Z317">
        <f t="shared" si="257"/>
        <v>183</v>
      </c>
      <c r="AA317" t="str">
        <f t="shared" si="258"/>
        <v>Yes</v>
      </c>
      <c r="AB317" t="str">
        <f t="shared" si="259"/>
        <v/>
      </c>
      <c r="AC317" t="str">
        <f t="shared" si="260"/>
        <v/>
      </c>
      <c r="AD317">
        <f t="shared" si="261"/>
        <v>1</v>
      </c>
      <c r="AE317" t="str">
        <f t="shared" si="262"/>
        <v/>
      </c>
      <c r="AG317">
        <f t="shared" si="263"/>
        <v>3</v>
      </c>
      <c r="AH317" t="str">
        <f t="shared" si="264"/>
        <v>Yes</v>
      </c>
      <c r="AI317">
        <f t="shared" si="265"/>
        <v>3</v>
      </c>
      <c r="AJ317">
        <f t="shared" si="266"/>
        <v>3.0003169999999999</v>
      </c>
      <c r="AK317" t="str">
        <f t="shared" si="267"/>
        <v/>
      </c>
      <c r="AL317" t="str">
        <f>IF($A317="","",INDEX(games!$J:$J,ROW())&amp;"")</f>
        <v>https://store.steampowered.com/app/527230/For_The_King/</v>
      </c>
      <c r="AM317">
        <f>IF($A317="","",SUMPRODUCT($AO317:$BD317,'Map Analysis'!$AN$2^{0,1,2,3,4,5,6,7,8,9,10,11,12,13,14,15}))</f>
        <v>3</v>
      </c>
      <c r="AN317">
        <f t="shared" si="268"/>
        <v>3.0000317000000001</v>
      </c>
      <c r="AO317">
        <f t="shared" si="269"/>
        <v>3</v>
      </c>
      <c r="AP317">
        <f t="shared" si="270"/>
        <v>0</v>
      </c>
      <c r="AQ317">
        <f t="shared" si="271"/>
        <v>0</v>
      </c>
      <c r="AR317">
        <f t="shared" si="272"/>
        <v>0</v>
      </c>
      <c r="AS317">
        <f t="shared" si="273"/>
        <v>0</v>
      </c>
      <c r="AT317">
        <f t="shared" si="274"/>
        <v>0</v>
      </c>
      <c r="AU317">
        <f t="shared" si="275"/>
        <v>0</v>
      </c>
      <c r="AV317">
        <f t="shared" si="276"/>
        <v>0</v>
      </c>
      <c r="AW317">
        <f t="shared" si="277"/>
        <v>0</v>
      </c>
      <c r="AX317">
        <f t="shared" si="278"/>
        <v>0</v>
      </c>
      <c r="AY317">
        <f t="shared" si="279"/>
        <v>0</v>
      </c>
      <c r="AZ317">
        <f t="shared" si="280"/>
        <v>0</v>
      </c>
      <c r="BA317">
        <f t="shared" si="281"/>
        <v>0</v>
      </c>
      <c r="BB317">
        <f t="shared" si="282"/>
        <v>0</v>
      </c>
      <c r="BC317">
        <f t="shared" si="283"/>
        <v>0</v>
      </c>
      <c r="BD317">
        <f t="shared" si="284"/>
        <v>0</v>
      </c>
      <c r="BF317">
        <f t="shared" si="285"/>
        <v>0</v>
      </c>
      <c r="BG317">
        <f t="shared" si="286"/>
        <v>0</v>
      </c>
      <c r="BH317">
        <f t="shared" si="287"/>
        <v>0</v>
      </c>
      <c r="BI317">
        <f t="shared" si="288"/>
        <v>0</v>
      </c>
      <c r="BJ317">
        <f t="shared" si="289"/>
        <v>0</v>
      </c>
      <c r="BK317">
        <f t="shared" si="290"/>
        <v>0</v>
      </c>
      <c r="BL317">
        <f t="shared" si="291"/>
        <v>0</v>
      </c>
      <c r="BM317">
        <f t="shared" si="292"/>
        <v>0</v>
      </c>
      <c r="BN317">
        <f t="shared" si="293"/>
        <v>0</v>
      </c>
      <c r="BO317">
        <f t="shared" si="294"/>
        <v>0</v>
      </c>
      <c r="BP317">
        <f t="shared" si="295"/>
        <v>0</v>
      </c>
      <c r="BQ317">
        <f t="shared" si="296"/>
        <v>0</v>
      </c>
      <c r="BR317">
        <f t="shared" si="297"/>
        <v>0</v>
      </c>
      <c r="BS317">
        <f t="shared" si="298"/>
        <v>0</v>
      </c>
      <c r="BT317">
        <f t="shared" si="299"/>
        <v>0</v>
      </c>
    </row>
    <row r="318" spans="1:72" x14ac:dyDescent="0.25">
      <c r="A318" t="str">
        <f>IF(TRIM(INDEX(games!$A:$A,ROW()))="","",TRIM(INDEX(games!$A:$A,ROW())))</f>
        <v>For the King 2</v>
      </c>
      <c r="B318">
        <f>IF(OR($A318="",INDEX(games!$B:$B,ROW())=""),"",INDEX(games!$B:$B,ROW()))</f>
        <v>2023</v>
      </c>
      <c r="C318" t="str">
        <f>IF(OR($A318="",INDEX(games!$C:$C,ROW())=""),"",INDEX(games!$C:$C,ROW()))</f>
        <v>Strategy</v>
      </c>
      <c r="D318">
        <f t="shared" si="240"/>
        <v>1</v>
      </c>
      <c r="E318">
        <f t="shared" si="241"/>
        <v>2</v>
      </c>
      <c r="F318">
        <f t="shared" si="242"/>
        <v>12</v>
      </c>
      <c r="G318" t="e">
        <f t="shared" si="243"/>
        <v>#N/A</v>
      </c>
      <c r="H318" t="e">
        <f t="shared" si="244"/>
        <v>#N/A</v>
      </c>
      <c r="I318">
        <f t="shared" si="245"/>
        <v>2023</v>
      </c>
      <c r="J318">
        <f t="shared" si="246"/>
        <v>2.2759999999999998</v>
      </c>
      <c r="K318" t="e">
        <f t="shared" si="247"/>
        <v>#N/A</v>
      </c>
      <c r="L318" t="e">
        <f t="shared" si="248"/>
        <v>#N/A</v>
      </c>
      <c r="M318" t="e">
        <f t="shared" si="249"/>
        <v>#N/A</v>
      </c>
      <c r="N318" t="e">
        <f t="shared" si="250"/>
        <v>#N/A</v>
      </c>
      <c r="O318">
        <f t="shared" si="251"/>
        <v>1.000318</v>
      </c>
      <c r="P318" t="str">
        <f>IF(OR($A318="",INDEX(games!$H:$H,ROW())=""),"",INDEX(games!$H:$H,ROW()))</f>
        <v>Yes</v>
      </c>
      <c r="Q318">
        <f t="shared" si="252"/>
        <v>1.000318</v>
      </c>
      <c r="T318">
        <f t="shared" si="253"/>
        <v>2024</v>
      </c>
      <c r="U318">
        <f t="shared" si="254"/>
        <v>2026</v>
      </c>
      <c r="V318">
        <f t="shared" si="255"/>
        <v>2</v>
      </c>
      <c r="W318" t="str">
        <f>IF(TRIM(INDEX(connections!$A:$A,ROW()))="","",TRIM(INDEX(connections!$A:$A,ROW())))</f>
        <v>Nubby's Number Factory</v>
      </c>
      <c r="X318" t="str">
        <f>IF($W318="","",TRIM(INDEX(connections!$B:$B,ROW())))</f>
        <v>Cursed Words</v>
      </c>
      <c r="Y318">
        <f t="shared" si="256"/>
        <v>577</v>
      </c>
      <c r="Z318">
        <f t="shared" si="257"/>
        <v>183</v>
      </c>
      <c r="AA318" t="str">
        <f t="shared" si="258"/>
        <v>Yes</v>
      </c>
      <c r="AB318" t="str">
        <f t="shared" si="259"/>
        <v/>
      </c>
      <c r="AC318" t="str">
        <f t="shared" si="260"/>
        <v/>
      </c>
      <c r="AD318">
        <f t="shared" si="261"/>
        <v>0</v>
      </c>
      <c r="AE318" t="str">
        <f t="shared" si="262"/>
        <v/>
      </c>
      <c r="AG318">
        <f t="shared" si="263"/>
        <v>1</v>
      </c>
      <c r="AH318" t="str">
        <f t="shared" si="264"/>
        <v>Yes</v>
      </c>
      <c r="AI318">
        <f t="shared" si="265"/>
        <v>1</v>
      </c>
      <c r="AJ318">
        <f t="shared" si="266"/>
        <v>1.000318</v>
      </c>
      <c r="AK318" t="str">
        <f t="shared" si="267"/>
        <v/>
      </c>
      <c r="AL318" t="str">
        <f>IF($A318="","",INDEX(games!$J:$J,ROW())&amp;"")</f>
        <v>https://store.steampowered.com/app/1676840/For_The_King_II/</v>
      </c>
      <c r="AM318">
        <f>IF($A318="","",SUMPRODUCT($AO318:$BD318,'Map Analysis'!$AN$2^{0,1,2,3,4,5,6,7,8,9,10,11,12,13,14,15}))</f>
        <v>0</v>
      </c>
      <c r="AN318">
        <f t="shared" si="268"/>
        <v>3.18E-5</v>
      </c>
      <c r="AO318">
        <f t="shared" si="269"/>
        <v>0</v>
      </c>
      <c r="AP318">
        <f t="shared" si="270"/>
        <v>0</v>
      </c>
      <c r="AQ318">
        <f t="shared" si="271"/>
        <v>0</v>
      </c>
      <c r="AR318">
        <f t="shared" si="272"/>
        <v>0</v>
      </c>
      <c r="AS318">
        <f t="shared" si="273"/>
        <v>0</v>
      </c>
      <c r="AT318">
        <f t="shared" si="274"/>
        <v>0</v>
      </c>
      <c r="AU318">
        <f t="shared" si="275"/>
        <v>0</v>
      </c>
      <c r="AV318">
        <f t="shared" si="276"/>
        <v>0</v>
      </c>
      <c r="AW318">
        <f t="shared" si="277"/>
        <v>0</v>
      </c>
      <c r="AX318">
        <f t="shared" si="278"/>
        <v>0</v>
      </c>
      <c r="AY318">
        <f t="shared" si="279"/>
        <v>0</v>
      </c>
      <c r="AZ318">
        <f t="shared" si="280"/>
        <v>0</v>
      </c>
      <c r="BA318">
        <f t="shared" si="281"/>
        <v>0</v>
      </c>
      <c r="BB318">
        <f t="shared" si="282"/>
        <v>0</v>
      </c>
      <c r="BC318">
        <f t="shared" si="283"/>
        <v>0</v>
      </c>
      <c r="BD318">
        <f t="shared" si="284"/>
        <v>0</v>
      </c>
      <c r="BF318">
        <f t="shared" si="285"/>
        <v>0</v>
      </c>
      <c r="BG318">
        <f t="shared" si="286"/>
        <v>0</v>
      </c>
      <c r="BH318">
        <f t="shared" si="287"/>
        <v>0</v>
      </c>
      <c r="BI318">
        <f t="shared" si="288"/>
        <v>0</v>
      </c>
      <c r="BJ318">
        <f t="shared" si="289"/>
        <v>0</v>
      </c>
      <c r="BK318">
        <f t="shared" si="290"/>
        <v>0</v>
      </c>
      <c r="BL318">
        <f t="shared" si="291"/>
        <v>0</v>
      </c>
      <c r="BM318">
        <f t="shared" si="292"/>
        <v>0</v>
      </c>
      <c r="BN318">
        <f t="shared" si="293"/>
        <v>0</v>
      </c>
      <c r="BO318">
        <f t="shared" si="294"/>
        <v>0</v>
      </c>
      <c r="BP318">
        <f t="shared" si="295"/>
        <v>0</v>
      </c>
      <c r="BQ318">
        <f t="shared" si="296"/>
        <v>0</v>
      </c>
      <c r="BR318">
        <f t="shared" si="297"/>
        <v>0</v>
      </c>
      <c r="BS318">
        <f t="shared" si="298"/>
        <v>0</v>
      </c>
      <c r="BT318">
        <f t="shared" si="299"/>
        <v>0</v>
      </c>
    </row>
    <row r="319" spans="1:72" x14ac:dyDescent="0.25">
      <c r="A319" t="str">
        <f>IF(TRIM(INDEX(games!$A:$A,ROW()))="","",TRIM(INDEX(games!$A:$A,ROW())))</f>
        <v>For The Warp</v>
      </c>
      <c r="B319">
        <f>IF(OR($A319="",INDEX(games!$B:$B,ROW())=""),"",INDEX(games!$B:$B,ROW()))</f>
        <v>2020</v>
      </c>
      <c r="C319" t="str">
        <f>IF(OR($A319="",INDEX(games!$C:$C,ROW())=""),"",INDEX(games!$C:$C,ROW()))</f>
        <v>Deckbuilder</v>
      </c>
      <c r="D319">
        <f t="shared" si="240"/>
        <v>3</v>
      </c>
      <c r="E319">
        <f t="shared" si="241"/>
        <v>3</v>
      </c>
      <c r="F319">
        <f t="shared" si="242"/>
        <v>13</v>
      </c>
      <c r="G319" t="e">
        <f t="shared" si="243"/>
        <v>#N/A</v>
      </c>
      <c r="H319" t="e">
        <f t="shared" si="244"/>
        <v>#N/A</v>
      </c>
      <c r="I319" t="e">
        <f t="shared" si="245"/>
        <v>#N/A</v>
      </c>
      <c r="J319" t="e">
        <f t="shared" si="246"/>
        <v>#N/A</v>
      </c>
      <c r="K319">
        <f t="shared" si="247"/>
        <v>2020</v>
      </c>
      <c r="L319">
        <f t="shared" si="248"/>
        <v>3.2989999999999999</v>
      </c>
      <c r="M319" t="e">
        <f t="shared" si="249"/>
        <v>#N/A</v>
      </c>
      <c r="N319" t="e">
        <f t="shared" si="250"/>
        <v>#N/A</v>
      </c>
      <c r="O319">
        <f t="shared" si="251"/>
        <v>3.0003190000000002</v>
      </c>
      <c r="P319" t="str">
        <f>IF(OR($A319="",INDEX(games!$H:$H,ROW())=""),"",INDEX(games!$H:$H,ROW()))</f>
        <v>Yes</v>
      </c>
      <c r="Q319">
        <f t="shared" si="252"/>
        <v>3.0003190000000002</v>
      </c>
      <c r="T319">
        <f t="shared" si="253"/>
        <v>2017</v>
      </c>
      <c r="U319">
        <f t="shared" si="254"/>
        <v>2026</v>
      </c>
      <c r="V319">
        <f t="shared" si="255"/>
        <v>9</v>
      </c>
      <c r="W319" t="str">
        <f>IF(TRIM(INDEX(connections!$A:$A,ROW()))="","",TRIM(INDEX(connections!$A:$A,ROW())))</f>
        <v>Slay the Spire</v>
      </c>
      <c r="X319" t="str">
        <f>IF($W319="","",TRIM(INDEX(connections!$B:$B,ROW())))</f>
        <v>Cursed Words</v>
      </c>
      <c r="Y319">
        <f t="shared" si="256"/>
        <v>772</v>
      </c>
      <c r="Z319">
        <f t="shared" si="257"/>
        <v>183</v>
      </c>
      <c r="AA319" t="str">
        <f t="shared" si="258"/>
        <v>Yes</v>
      </c>
      <c r="AB319" t="str">
        <f t="shared" si="259"/>
        <v/>
      </c>
      <c r="AC319" t="str">
        <f t="shared" si="260"/>
        <v/>
      </c>
      <c r="AD319">
        <f t="shared" si="261"/>
        <v>1</v>
      </c>
      <c r="AE319" t="str">
        <f t="shared" si="262"/>
        <v/>
      </c>
      <c r="AG319">
        <f t="shared" si="263"/>
        <v>3</v>
      </c>
      <c r="AH319" t="str">
        <f t="shared" si="264"/>
        <v>Yes</v>
      </c>
      <c r="AI319">
        <f t="shared" si="265"/>
        <v>3</v>
      </c>
      <c r="AJ319">
        <f t="shared" si="266"/>
        <v>3.0003190000000002</v>
      </c>
      <c r="AK319" t="str">
        <f t="shared" si="267"/>
        <v/>
      </c>
      <c r="AL319" t="str">
        <f>IF($A319="","",INDEX(games!$J:$J,ROW())&amp;"")</f>
        <v>https://store.steampowered.com/app/1201830/For_The_Warp/</v>
      </c>
      <c r="AM319">
        <f>IF($A319="","",SUMPRODUCT($AO319:$BD319,'Map Analysis'!$AN$2^{0,1,2,3,4,5,6,7,8,9,10,11,12,13,14,15}))</f>
        <v>1</v>
      </c>
      <c r="AN319">
        <f t="shared" si="268"/>
        <v>1.0000319</v>
      </c>
      <c r="AO319">
        <f t="shared" si="269"/>
        <v>1</v>
      </c>
      <c r="AP319">
        <f t="shared" si="270"/>
        <v>0</v>
      </c>
      <c r="AQ319">
        <f t="shared" si="271"/>
        <v>0</v>
      </c>
      <c r="AR319">
        <f t="shared" si="272"/>
        <v>0</v>
      </c>
      <c r="AS319">
        <f t="shared" si="273"/>
        <v>0</v>
      </c>
      <c r="AT319">
        <f t="shared" si="274"/>
        <v>0</v>
      </c>
      <c r="AU319">
        <f t="shared" si="275"/>
        <v>0</v>
      </c>
      <c r="AV319">
        <f t="shared" si="276"/>
        <v>0</v>
      </c>
      <c r="AW319">
        <f t="shared" si="277"/>
        <v>0</v>
      </c>
      <c r="AX319">
        <f t="shared" si="278"/>
        <v>0</v>
      </c>
      <c r="AY319">
        <f t="shared" si="279"/>
        <v>0</v>
      </c>
      <c r="AZ319">
        <f t="shared" si="280"/>
        <v>0</v>
      </c>
      <c r="BA319">
        <f t="shared" si="281"/>
        <v>0</v>
      </c>
      <c r="BB319">
        <f t="shared" si="282"/>
        <v>0</v>
      </c>
      <c r="BC319">
        <f t="shared" si="283"/>
        <v>0</v>
      </c>
      <c r="BD319">
        <f t="shared" si="284"/>
        <v>0</v>
      </c>
      <c r="BF319">
        <f t="shared" si="285"/>
        <v>0</v>
      </c>
      <c r="BG319">
        <f t="shared" si="286"/>
        <v>0</v>
      </c>
      <c r="BH319">
        <f t="shared" si="287"/>
        <v>0</v>
      </c>
      <c r="BI319">
        <f t="shared" si="288"/>
        <v>0</v>
      </c>
      <c r="BJ319">
        <f t="shared" si="289"/>
        <v>0</v>
      </c>
      <c r="BK319">
        <f t="shared" si="290"/>
        <v>0</v>
      </c>
      <c r="BL319">
        <f t="shared" si="291"/>
        <v>0</v>
      </c>
      <c r="BM319">
        <f t="shared" si="292"/>
        <v>0</v>
      </c>
      <c r="BN319">
        <f t="shared" si="293"/>
        <v>0</v>
      </c>
      <c r="BO319">
        <f t="shared" si="294"/>
        <v>0</v>
      </c>
      <c r="BP319">
        <f t="shared" si="295"/>
        <v>0</v>
      </c>
      <c r="BQ319">
        <f t="shared" si="296"/>
        <v>0</v>
      </c>
      <c r="BR319">
        <f t="shared" si="297"/>
        <v>0</v>
      </c>
      <c r="BS319">
        <f t="shared" si="298"/>
        <v>0</v>
      </c>
      <c r="BT319">
        <f t="shared" si="299"/>
        <v>0</v>
      </c>
    </row>
    <row r="320" spans="1:72" x14ac:dyDescent="0.25">
      <c r="A320" t="str">
        <f>IF(TRIM(INDEX(games!$A:$A,ROW()))="","",TRIM(INDEX(games!$A:$A,ROW())))</f>
        <v>Force Reboot</v>
      </c>
      <c r="B320">
        <f>IF(OR($A320="",INDEX(games!$B:$B,ROW())=""),"",INDEX(games!$B:$B,ROW()))</f>
        <v>2022</v>
      </c>
      <c r="C320" t="str">
        <f>IF(OR($A320="",INDEX(games!$C:$C,ROW())=""),"",INDEX(games!$C:$C,ROW()))</f>
        <v>Action</v>
      </c>
      <c r="D320">
        <f t="shared" si="240"/>
        <v>1</v>
      </c>
      <c r="E320">
        <f t="shared" si="241"/>
        <v>1</v>
      </c>
      <c r="F320">
        <f t="shared" si="242"/>
        <v>14</v>
      </c>
      <c r="G320">
        <f t="shared" si="243"/>
        <v>2022</v>
      </c>
      <c r="H320">
        <f t="shared" si="244"/>
        <v>1.3220000000000001</v>
      </c>
      <c r="I320" t="e">
        <f t="shared" si="245"/>
        <v>#N/A</v>
      </c>
      <c r="J320" t="e">
        <f t="shared" si="246"/>
        <v>#N/A</v>
      </c>
      <c r="K320" t="e">
        <f t="shared" si="247"/>
        <v>#N/A</v>
      </c>
      <c r="L320" t="e">
        <f t="shared" si="248"/>
        <v>#N/A</v>
      </c>
      <c r="M320" t="e">
        <f t="shared" si="249"/>
        <v>#N/A</v>
      </c>
      <c r="N320" t="e">
        <f t="shared" si="250"/>
        <v>#N/A</v>
      </c>
      <c r="O320">
        <f t="shared" si="251"/>
        <v>1.0003200000000001</v>
      </c>
      <c r="P320" t="str">
        <f>IF(OR($A320="",INDEX(games!$H:$H,ROW())=""),"",INDEX(games!$H:$H,ROW()))</f>
        <v/>
      </c>
      <c r="Q320" t="str">
        <f t="shared" si="252"/>
        <v/>
      </c>
      <c r="T320">
        <f t="shared" si="253"/>
        <v>2021</v>
      </c>
      <c r="U320">
        <f t="shared" si="254"/>
        <v>2026</v>
      </c>
      <c r="V320">
        <f t="shared" si="255"/>
        <v>5</v>
      </c>
      <c r="W320" t="str">
        <f>IF(TRIM(INDEX(connections!$A:$A,ROW()))="","",TRIM(INDEX(connections!$A:$A,ROW())))</f>
        <v>Super Auto Pets</v>
      </c>
      <c r="X320" t="str">
        <f>IF($W320="","",TRIM(INDEX(connections!$B:$B,ROW())))</f>
        <v>Cursed Words</v>
      </c>
      <c r="Y320">
        <f t="shared" si="256"/>
        <v>829</v>
      </c>
      <c r="Z320">
        <f t="shared" si="257"/>
        <v>183</v>
      </c>
      <c r="AA320" t="str">
        <f t="shared" si="258"/>
        <v>Yes</v>
      </c>
      <c r="AB320" t="str">
        <f t="shared" si="259"/>
        <v/>
      </c>
      <c r="AC320" t="str">
        <f t="shared" si="260"/>
        <v/>
      </c>
      <c r="AD320">
        <f t="shared" si="261"/>
        <v>0</v>
      </c>
      <c r="AE320" t="str">
        <f t="shared" si="262"/>
        <v/>
      </c>
      <c r="AG320">
        <f t="shared" si="263"/>
        <v>1</v>
      </c>
      <c r="AH320" t="str">
        <f t="shared" si="264"/>
        <v/>
      </c>
      <c r="AI320" t="str">
        <f t="shared" si="265"/>
        <v/>
      </c>
      <c r="AJ320" t="str">
        <f t="shared" si="266"/>
        <v/>
      </c>
      <c r="AK320">
        <f t="shared" si="267"/>
        <v>1.0003200000000001</v>
      </c>
      <c r="AL320" t="str">
        <f>IF($A320="","",INDEX(games!$J:$J,ROW())&amp;"")</f>
        <v>https://store.steampowered.com/app/1766010/Force_Reboot/</v>
      </c>
      <c r="AM320">
        <f>IF($A320="","",SUMPRODUCT($AO320:$BD320,'Map Analysis'!$AN$2^{0,1,2,3,4,5,6,7,8,9,10,11,12,13,14,15}))</f>
        <v>0</v>
      </c>
      <c r="AN320">
        <f t="shared" si="268"/>
        <v>3.1999999999999999E-5</v>
      </c>
      <c r="AO320">
        <f t="shared" si="269"/>
        <v>0</v>
      </c>
      <c r="AP320">
        <f t="shared" si="270"/>
        <v>0</v>
      </c>
      <c r="AQ320">
        <f t="shared" si="271"/>
        <v>0</v>
      </c>
      <c r="AR320">
        <f t="shared" si="272"/>
        <v>0</v>
      </c>
      <c r="AS320">
        <f t="shared" si="273"/>
        <v>0</v>
      </c>
      <c r="AT320">
        <f t="shared" si="274"/>
        <v>0</v>
      </c>
      <c r="AU320">
        <f t="shared" si="275"/>
        <v>0</v>
      </c>
      <c r="AV320">
        <f t="shared" si="276"/>
        <v>0</v>
      </c>
      <c r="AW320">
        <f t="shared" si="277"/>
        <v>0</v>
      </c>
      <c r="AX320">
        <f t="shared" si="278"/>
        <v>0</v>
      </c>
      <c r="AY320">
        <f t="shared" si="279"/>
        <v>0</v>
      </c>
      <c r="AZ320">
        <f t="shared" si="280"/>
        <v>0</v>
      </c>
      <c r="BA320">
        <f t="shared" si="281"/>
        <v>0</v>
      </c>
      <c r="BB320">
        <f t="shared" si="282"/>
        <v>0</v>
      </c>
      <c r="BC320">
        <f t="shared" si="283"/>
        <v>0</v>
      </c>
      <c r="BD320">
        <f t="shared" si="284"/>
        <v>0</v>
      </c>
      <c r="BF320">
        <f t="shared" si="285"/>
        <v>0</v>
      </c>
      <c r="BG320">
        <f t="shared" si="286"/>
        <v>0</v>
      </c>
      <c r="BH320">
        <f t="shared" si="287"/>
        <v>0</v>
      </c>
      <c r="BI320">
        <f t="shared" si="288"/>
        <v>0</v>
      </c>
      <c r="BJ320">
        <f t="shared" si="289"/>
        <v>0</v>
      </c>
      <c r="BK320">
        <f t="shared" si="290"/>
        <v>0</v>
      </c>
      <c r="BL320">
        <f t="shared" si="291"/>
        <v>0</v>
      </c>
      <c r="BM320">
        <f t="shared" si="292"/>
        <v>0</v>
      </c>
      <c r="BN320">
        <f t="shared" si="293"/>
        <v>0</v>
      </c>
      <c r="BO320">
        <f t="shared" si="294"/>
        <v>0</v>
      </c>
      <c r="BP320">
        <f t="shared" si="295"/>
        <v>0</v>
      </c>
      <c r="BQ320">
        <f t="shared" si="296"/>
        <v>0</v>
      </c>
      <c r="BR320">
        <f t="shared" si="297"/>
        <v>0</v>
      </c>
      <c r="BS320">
        <f t="shared" si="298"/>
        <v>0</v>
      </c>
      <c r="BT320">
        <f t="shared" si="299"/>
        <v>0</v>
      </c>
    </row>
    <row r="321" spans="1:72" x14ac:dyDescent="0.25">
      <c r="A321" t="str">
        <f>IF(TRIM(INDEX(games!$A:$A,ROW()))="","",TRIM(INDEX(games!$A:$A,ROW())))</f>
        <v>Forestrike</v>
      </c>
      <c r="B321">
        <f>IF(OR($A321="",INDEX(games!$B:$B,ROW())=""),"",INDEX(games!$B:$B,ROW()))</f>
        <v>2025</v>
      </c>
      <c r="C321" t="str">
        <f>IF(OR($A321="",INDEX(games!$C:$C,ROW())=""),"",INDEX(games!$C:$C,ROW()))</f>
        <v>Action</v>
      </c>
      <c r="D321">
        <f t="shared" si="240"/>
        <v>0</v>
      </c>
      <c r="E321">
        <f t="shared" si="241"/>
        <v>1</v>
      </c>
      <c r="F321">
        <f t="shared" si="242"/>
        <v>15</v>
      </c>
      <c r="G321">
        <f t="shared" si="243"/>
        <v>2025</v>
      </c>
      <c r="H321">
        <f t="shared" si="244"/>
        <v>1.345</v>
      </c>
      <c r="I321" t="e">
        <f t="shared" si="245"/>
        <v>#N/A</v>
      </c>
      <c r="J321" t="e">
        <f t="shared" si="246"/>
        <v>#N/A</v>
      </c>
      <c r="K321" t="e">
        <f t="shared" si="247"/>
        <v>#N/A</v>
      </c>
      <c r="L321" t="e">
        <f t="shared" si="248"/>
        <v>#N/A</v>
      </c>
      <c r="M321" t="e">
        <f t="shared" si="249"/>
        <v>#N/A</v>
      </c>
      <c r="N321" t="e">
        <f t="shared" si="250"/>
        <v>#N/A</v>
      </c>
      <c r="O321">
        <f t="shared" si="251"/>
        <v>3.21E-4</v>
      </c>
      <c r="P321" t="str">
        <f>IF(OR($A321="",INDEX(games!$H:$H,ROW())=""),"",INDEX(games!$H:$H,ROW()))</f>
        <v/>
      </c>
      <c r="Q321" t="str">
        <f t="shared" si="252"/>
        <v/>
      </c>
      <c r="T321">
        <f t="shared" si="253"/>
        <v>1996</v>
      </c>
      <c r="U321">
        <f t="shared" si="254"/>
        <v>2026</v>
      </c>
      <c r="V321">
        <f t="shared" si="255"/>
        <v>30</v>
      </c>
      <c r="W321" t="str">
        <f>IF(TRIM(INDEX(connections!$A:$A,ROW()))="","",TRIM(INDEX(connections!$A:$A,ROW())))</f>
        <v>Diablo</v>
      </c>
      <c r="X321" t="str">
        <f>IF($W321="","",TRIM(INDEX(connections!$B:$B,ROW())))</f>
        <v>Cursemark</v>
      </c>
      <c r="Y321">
        <f t="shared" si="256"/>
        <v>225</v>
      </c>
      <c r="Z321">
        <f t="shared" si="257"/>
        <v>184</v>
      </c>
      <c r="AA321" t="str">
        <f t="shared" si="258"/>
        <v>Yes</v>
      </c>
      <c r="AB321" t="str">
        <f t="shared" si="259"/>
        <v/>
      </c>
      <c r="AC321" t="str">
        <f t="shared" si="260"/>
        <v/>
      </c>
      <c r="AD321">
        <f t="shared" si="261"/>
        <v>0</v>
      </c>
      <c r="AE321" t="str">
        <f t="shared" si="262"/>
        <v/>
      </c>
      <c r="AG321">
        <f t="shared" si="263"/>
        <v>0</v>
      </c>
      <c r="AH321" t="str">
        <f t="shared" si="264"/>
        <v/>
      </c>
      <c r="AI321" t="str">
        <f t="shared" si="265"/>
        <v/>
      </c>
      <c r="AJ321" t="str">
        <f t="shared" si="266"/>
        <v/>
      </c>
      <c r="AK321" t="str">
        <f t="shared" si="267"/>
        <v/>
      </c>
      <c r="AL321" t="str">
        <f>IF($A321="","",INDEX(games!$J:$J,ROW())&amp;"")</f>
        <v/>
      </c>
      <c r="AM321">
        <f>IF($A321="","",SUMPRODUCT($AO321:$BD321,'Map Analysis'!$AN$2^{0,1,2,3,4,5,6,7,8,9,10,11,12,13,14,15}))</f>
        <v>0</v>
      </c>
      <c r="AN321">
        <f t="shared" si="268"/>
        <v>3.2100000000000001E-5</v>
      </c>
      <c r="AO321">
        <f t="shared" si="269"/>
        <v>0</v>
      </c>
      <c r="AP321">
        <f t="shared" si="270"/>
        <v>0</v>
      </c>
      <c r="AQ321">
        <f t="shared" si="271"/>
        <v>0</v>
      </c>
      <c r="AR321">
        <f t="shared" si="272"/>
        <v>0</v>
      </c>
      <c r="AS321">
        <f t="shared" si="273"/>
        <v>0</v>
      </c>
      <c r="AT321">
        <f t="shared" si="274"/>
        <v>0</v>
      </c>
      <c r="AU321">
        <f t="shared" si="275"/>
        <v>0</v>
      </c>
      <c r="AV321">
        <f t="shared" si="276"/>
        <v>0</v>
      </c>
      <c r="AW321">
        <f t="shared" si="277"/>
        <v>0</v>
      </c>
      <c r="AX321">
        <f t="shared" si="278"/>
        <v>0</v>
      </c>
      <c r="AY321">
        <f t="shared" si="279"/>
        <v>0</v>
      </c>
      <c r="AZ321">
        <f t="shared" si="280"/>
        <v>0</v>
      </c>
      <c r="BA321">
        <f t="shared" si="281"/>
        <v>0</v>
      </c>
      <c r="BB321">
        <f t="shared" si="282"/>
        <v>0</v>
      </c>
      <c r="BC321">
        <f t="shared" si="283"/>
        <v>0</v>
      </c>
      <c r="BD321">
        <f t="shared" si="284"/>
        <v>0</v>
      </c>
      <c r="BF321">
        <f t="shared" si="285"/>
        <v>0</v>
      </c>
      <c r="BG321">
        <f t="shared" si="286"/>
        <v>0</v>
      </c>
      <c r="BH321">
        <f t="shared" si="287"/>
        <v>0</v>
      </c>
      <c r="BI321">
        <f t="shared" si="288"/>
        <v>0</v>
      </c>
      <c r="BJ321">
        <f t="shared" si="289"/>
        <v>0</v>
      </c>
      <c r="BK321">
        <f t="shared" si="290"/>
        <v>0</v>
      </c>
      <c r="BL321">
        <f t="shared" si="291"/>
        <v>0</v>
      </c>
      <c r="BM321">
        <f t="shared" si="292"/>
        <v>0</v>
      </c>
      <c r="BN321">
        <f t="shared" si="293"/>
        <v>0</v>
      </c>
      <c r="BO321">
        <f t="shared" si="294"/>
        <v>0</v>
      </c>
      <c r="BP321">
        <f t="shared" si="295"/>
        <v>0</v>
      </c>
      <c r="BQ321">
        <f t="shared" si="296"/>
        <v>0</v>
      </c>
      <c r="BR321">
        <f t="shared" si="297"/>
        <v>0</v>
      </c>
      <c r="BS321">
        <f t="shared" si="298"/>
        <v>0</v>
      </c>
      <c r="BT321">
        <f t="shared" si="299"/>
        <v>0</v>
      </c>
    </row>
    <row r="322" spans="1:72" x14ac:dyDescent="0.25">
      <c r="A322" t="str">
        <f>IF(TRIM(INDEX(games!$A:$A,ROW()))="","",TRIM(INDEX(games!$A:$A,ROW())))</f>
        <v>Forward: Escape the Fold</v>
      </c>
      <c r="B322">
        <f>IF(OR($A322="",INDEX(games!$B:$B,ROW())=""),"",INDEX(games!$B:$B,ROW()))</f>
        <v>2022</v>
      </c>
      <c r="C322" t="str">
        <f>IF(OR($A322="",INDEX(games!$C:$C,ROW())=""),"",INDEX(games!$C:$C,ROW()))</f>
        <v>Strategy</v>
      </c>
      <c r="D322">
        <f t="shared" ref="D322:D385" si="300">IF($A322="","",COUNTIF($W$2:$W$2500,$A322)+COUNTIF($X$2:$X$2500,$A322))</f>
        <v>4</v>
      </c>
      <c r="E322">
        <f t="shared" ref="E322:E385" si="301">IF($A322="","",IFERROR(MATCH($C322,$R$2:$R$5,0),0))</f>
        <v>2</v>
      </c>
      <c r="F322">
        <f t="shared" ref="F322:F385" si="302">IF($A322="","",MOD(ROW(),34))</f>
        <v>16</v>
      </c>
      <c r="G322" t="e">
        <f t="shared" ref="G322:G385" si="303">IF($A322="",NA(),IF($C322="Action",$B322,NA()))</f>
        <v>#N/A</v>
      </c>
      <c r="H322" t="e">
        <f t="shared" ref="H322:H385" si="304">IF($A322="",NA(),IF($C322="Action",1+$F322*0.023,NA()))</f>
        <v>#N/A</v>
      </c>
      <c r="I322">
        <f t="shared" ref="I322:I385" si="305">IF($A322="",NA(),IF($C322="Strategy",$B322,NA()))</f>
        <v>2022</v>
      </c>
      <c r="J322">
        <f t="shared" ref="J322:J385" si="306">IF($A322="",NA(),IF($C322="Strategy",2+$F322*0.023,NA()))</f>
        <v>2.3679999999999999</v>
      </c>
      <c r="K322" t="e">
        <f t="shared" ref="K322:K385" si="307">IF($A322="",NA(),IF($C322="Deckbuilder",$B322,NA()))</f>
        <v>#N/A</v>
      </c>
      <c r="L322" t="e">
        <f t="shared" ref="L322:L385" si="308">IF($A322="",NA(),IF($C322="Deckbuilder",3+$F322*0.023,NA()))</f>
        <v>#N/A</v>
      </c>
      <c r="M322" t="e">
        <f t="shared" ref="M322:M385" si="309">IF($A322="",NA(),IF($C322="Traditional",$B322,NA()))</f>
        <v>#N/A</v>
      </c>
      <c r="N322" t="e">
        <f t="shared" ref="N322:N385" si="310">IF($A322="",NA(),IF($C322="Traditional",4+$F322*0.023,NA()))</f>
        <v>#N/A</v>
      </c>
      <c r="O322">
        <f t="shared" ref="O322:O385" si="311">IF($A322="","",$D322+ROW()/1000000)</f>
        <v>4.0003219999999997</v>
      </c>
      <c r="P322" t="str">
        <f>IF(OR($A322="",INDEX(games!$H:$H,ROW())=""),"",INDEX(games!$H:$H,ROW()))</f>
        <v>Yes</v>
      </c>
      <c r="Q322">
        <f t="shared" ref="Q322:Q385" si="312">IF(OR($A322="",$P322&lt;&gt;"Yes"),"",$D322+ROW()/1000000)</f>
        <v>4.0003219999999997</v>
      </c>
      <c r="T322">
        <f t="shared" ref="T322:T385" si="313">IF($Y322="","",INDEX($B$2:$B$1500,$Y322))</f>
        <v>2019</v>
      </c>
      <c r="U322">
        <f t="shared" ref="U322:U385" si="314">IF($Z322="","",INDEX($B$2:$B$1500,$Z322))</f>
        <v>2026</v>
      </c>
      <c r="V322">
        <f t="shared" ref="V322:V385" si="315">IF(OR($T322="",$U322=""),"",$U322-$T322)</f>
        <v>7</v>
      </c>
      <c r="W322" t="str">
        <f>IF(TRIM(INDEX(connections!$A:$A,ROW()))="","",TRIM(INDEX(connections!$A:$A,ROW())))</f>
        <v>Hades</v>
      </c>
      <c r="X322" t="str">
        <f>IF($W322="","",TRIM(INDEX(connections!$B:$B,ROW())))</f>
        <v>Cursemark</v>
      </c>
      <c r="Y322">
        <f t="shared" ref="Y322:Y385" si="316">IF($W322="","",IFERROR(MATCH($W322,$A$2:$A$1500,0),""))</f>
        <v>375</v>
      </c>
      <c r="Z322">
        <f t="shared" ref="Z322:Z385" si="317">IF($X322="","",IFERROR(MATCH($X322,$A$2:$A$1500,0),""))</f>
        <v>184</v>
      </c>
      <c r="AA322" t="str">
        <f t="shared" ref="AA322:AA385" si="318">IF($Y322="","",INDEX($P$2:$P$1500,$Y322))</f>
        <v>Yes</v>
      </c>
      <c r="AB322" t="str">
        <f t="shared" ref="AB322:AB385" si="319">IF($Z322="","",INDEX($P$2:$P$1500,$Z322))</f>
        <v/>
      </c>
      <c r="AC322" t="str">
        <f t="shared" ref="AC322:AC385" si="320">IF(AND($AA322="Yes",$AB322="Yes"),1,"")</f>
        <v/>
      </c>
      <c r="AD322">
        <f t="shared" ref="AD322:AD385" si="321">IF(OR($Y322="",$Z322=""),"",IF(INDEX($C$2:$C$1500,$Y322)=INDEX($C$2:$C$1500,$Z322),0,1))</f>
        <v>0</v>
      </c>
      <c r="AE322" t="str">
        <f t="shared" ref="AE322:AE385" si="322">IF($AC322&lt;&gt;1,"",IF(AND(INDEX($AG$2:$AG$1500,$Y322)=1,INDEX($AG$2:$AG$1500,$Z322)=1),1,""))</f>
        <v/>
      </c>
      <c r="AG322">
        <f t="shared" ref="AG322:AG385" si="323">IF($A322="","",COUNTIFS($W$2:$W$2500,$A322,$AB$2:$AB$2500,"Yes")+COUNTIFS($X$2:$X$2500,$A322,$AA$2:$AA$2500,"Yes"))</f>
        <v>3</v>
      </c>
      <c r="AH322" t="str">
        <f t="shared" ref="AH322:AH385" si="324">IF(OR($P322&lt;&gt;"Yes",N($AG322)=0),"",IF(AND($AG322=1,COUNTIFS($W$2:$W$2500,$A322,$AE$2:$AE$2500,1)+COUNTIFS($X$2:$X$2500,$A322,$AE$2:$AE$2500,1)&gt;0),"","Yes"))</f>
        <v>Yes</v>
      </c>
      <c r="AI322">
        <f t="shared" ref="AI322:AI385" si="325">IF($AH322="Yes",$AG322,"")</f>
        <v>3</v>
      </c>
      <c r="AJ322">
        <f t="shared" ref="AJ322:AJ385" si="326">IF($AI322="","",$AI322+ROW()/1000000)</f>
        <v>3.0003220000000002</v>
      </c>
      <c r="AK322" t="str">
        <f t="shared" ref="AK322:AK385" si="327">IF(OR($A322="",$P322="Yes",N($AG322)=0),"",$AG322+ROW()/1000000)</f>
        <v/>
      </c>
      <c r="AL322" t="str">
        <f>IF($A322="","",INDEX(games!$J:$J,ROW())&amp;"")</f>
        <v>https://store.steampowered.com/app/1766390/FORWARD_Escape_the_Fold__Ultimate_Edition/</v>
      </c>
      <c r="AM322">
        <f>IF($A322="","",SUMPRODUCT($AO322:$BD322,'Map Analysis'!$AN$2^{0,1,2,3,4,5,6,7,8,9,10,11,12,13,14,15}))</f>
        <v>2</v>
      </c>
      <c r="AN322">
        <f t="shared" ref="AN322:AN385" si="328">IF($A322="","",$AM322+ROW()/10000000)</f>
        <v>2.0000322000000001</v>
      </c>
      <c r="AO322">
        <f t="shared" ref="AO322:AO385" si="329">IF($A322="","",COUNTIF($W$2:$W$2500,$A322))</f>
        <v>2</v>
      </c>
      <c r="AP322">
        <f t="shared" ref="AP322:AP385" si="330">IF($A322="","",SUMIFS($BF$2:$BF$2500,$W$2:$W$2500,$A322))</f>
        <v>0</v>
      </c>
      <c r="AQ322">
        <f t="shared" ref="AQ322:AQ385" si="331">IF($A322="","",SUMIFS($BG$2:$BG$2500,$W$2:$W$2500,$A322))</f>
        <v>0</v>
      </c>
      <c r="AR322">
        <f t="shared" ref="AR322:AR385" si="332">IF($A322="","",SUMIFS($BH$2:$BH$2500,$W$2:$W$2500,$A322))</f>
        <v>0</v>
      </c>
      <c r="AS322">
        <f t="shared" ref="AS322:AS385" si="333">IF($A322="","",SUMIFS($BI$2:$BI$2500,$W$2:$W$2500,$A322))</f>
        <v>0</v>
      </c>
      <c r="AT322">
        <f t="shared" ref="AT322:AT385" si="334">IF($A322="","",SUMIFS($BJ$2:$BJ$2500,$W$2:$W$2500,$A322))</f>
        <v>0</v>
      </c>
      <c r="AU322">
        <f t="shared" ref="AU322:AU385" si="335">IF($A322="","",SUMIFS($BK$2:$BK$2500,$W$2:$W$2500,$A322))</f>
        <v>0</v>
      </c>
      <c r="AV322">
        <f t="shared" ref="AV322:AV385" si="336">IF($A322="","",SUMIFS($BL$2:$BL$2500,$W$2:$W$2500,$A322))</f>
        <v>0</v>
      </c>
      <c r="AW322">
        <f t="shared" ref="AW322:AW385" si="337">IF($A322="","",SUMIFS($BM$2:$BM$2500,$W$2:$W$2500,$A322))</f>
        <v>0</v>
      </c>
      <c r="AX322">
        <f t="shared" ref="AX322:AX385" si="338">IF($A322="","",SUMIFS($BN$2:$BN$2500,$W$2:$W$2500,$A322))</f>
        <v>0</v>
      </c>
      <c r="AY322">
        <f t="shared" ref="AY322:AY385" si="339">IF($A322="","",SUMIFS($BO$2:$BO$2500,$W$2:$W$2500,$A322))</f>
        <v>0</v>
      </c>
      <c r="AZ322">
        <f t="shared" ref="AZ322:AZ385" si="340">IF($A322="","",SUMIFS($BP$2:$BP$2500,$W$2:$W$2500,$A322))</f>
        <v>0</v>
      </c>
      <c r="BA322">
        <f t="shared" ref="BA322:BA385" si="341">IF($A322="","",SUMIFS($BQ$2:$BQ$2500,$W$2:$W$2500,$A322))</f>
        <v>0</v>
      </c>
      <c r="BB322">
        <f t="shared" ref="BB322:BB385" si="342">IF($A322="","",SUMIFS($BR$2:$BR$2500,$W$2:$W$2500,$A322))</f>
        <v>0</v>
      </c>
      <c r="BC322">
        <f t="shared" ref="BC322:BC385" si="343">IF($A322="","",SUMIFS($BS$2:$BS$2500,$W$2:$W$2500,$A322))</f>
        <v>0</v>
      </c>
      <c r="BD322">
        <f t="shared" ref="BD322:BD385" si="344">IF($A322="","",SUMIFS($BT$2:$BT$2500,$W$2:$W$2500,$A322))</f>
        <v>0</v>
      </c>
      <c r="BF322">
        <f t="shared" ref="BF322:BF385" si="345">IF($Z322="","",INDEX($AO$2:$AO$1500,$Z322))</f>
        <v>0</v>
      </c>
      <c r="BG322">
        <f t="shared" ref="BG322:BG385" si="346">IF($Z322="","",INDEX($AP$2:$AP$1500,$Z322))</f>
        <v>0</v>
      </c>
      <c r="BH322">
        <f t="shared" ref="BH322:BH385" si="347">IF($Z322="","",INDEX($AQ$2:$AQ$1500,$Z322))</f>
        <v>0</v>
      </c>
      <c r="BI322">
        <f t="shared" ref="BI322:BI385" si="348">IF($Z322="","",INDEX($AR$2:$AR$1500,$Z322))</f>
        <v>0</v>
      </c>
      <c r="BJ322">
        <f t="shared" ref="BJ322:BJ385" si="349">IF($Z322="","",INDEX($AS$2:$AS$1500,$Z322))</f>
        <v>0</v>
      </c>
      <c r="BK322">
        <f t="shared" ref="BK322:BK385" si="350">IF($Z322="","",INDEX($AT$2:$AT$1500,$Z322))</f>
        <v>0</v>
      </c>
      <c r="BL322">
        <f t="shared" ref="BL322:BL385" si="351">IF($Z322="","",INDEX($AU$2:$AU$1500,$Z322))</f>
        <v>0</v>
      </c>
      <c r="BM322">
        <f t="shared" ref="BM322:BM385" si="352">IF($Z322="","",INDEX($AV$2:$AV$1500,$Z322))</f>
        <v>0</v>
      </c>
      <c r="BN322">
        <f t="shared" ref="BN322:BN385" si="353">IF($Z322="","",INDEX($AW$2:$AW$1500,$Z322))</f>
        <v>0</v>
      </c>
      <c r="BO322">
        <f t="shared" ref="BO322:BO385" si="354">IF($Z322="","",INDEX($AX$2:$AX$1500,$Z322))</f>
        <v>0</v>
      </c>
      <c r="BP322">
        <f t="shared" ref="BP322:BP385" si="355">IF($Z322="","",INDEX($AY$2:$AY$1500,$Z322))</f>
        <v>0</v>
      </c>
      <c r="BQ322">
        <f t="shared" ref="BQ322:BQ385" si="356">IF($Z322="","",INDEX($AZ$2:$AZ$1500,$Z322))</f>
        <v>0</v>
      </c>
      <c r="BR322">
        <f t="shared" ref="BR322:BR385" si="357">IF($Z322="","",INDEX($BA$2:$BA$1500,$Z322))</f>
        <v>0</v>
      </c>
      <c r="BS322">
        <f t="shared" ref="BS322:BS385" si="358">IF($Z322="","",INDEX($BB$2:$BB$1500,$Z322))</f>
        <v>0</v>
      </c>
      <c r="BT322">
        <f t="shared" ref="BT322:BT385" si="359">IF($Z322="","",INDEX($BC$2:$BC$1500,$Z322))</f>
        <v>0</v>
      </c>
    </row>
    <row r="323" spans="1:72" x14ac:dyDescent="0.25">
      <c r="A323" t="str">
        <f>IF(TRIM(INDEX(games!$A:$A,ROW()))="","",TRIM(INDEX(games!$A:$A,ROW())))</f>
        <v>Freaky Awesome</v>
      </c>
      <c r="B323">
        <f>IF(OR($A323="",INDEX(games!$B:$B,ROW())=""),"",INDEX(games!$B:$B,ROW()))</f>
        <v>2017</v>
      </c>
      <c r="C323" t="str">
        <f>IF(OR($A323="",INDEX(games!$C:$C,ROW())=""),"",INDEX(games!$C:$C,ROW()))</f>
        <v>Action</v>
      </c>
      <c r="D323">
        <f t="shared" si="300"/>
        <v>1</v>
      </c>
      <c r="E323">
        <f t="shared" si="301"/>
        <v>1</v>
      </c>
      <c r="F323">
        <f t="shared" si="302"/>
        <v>17</v>
      </c>
      <c r="G323">
        <f t="shared" si="303"/>
        <v>2017</v>
      </c>
      <c r="H323">
        <f t="shared" si="304"/>
        <v>1.391</v>
      </c>
      <c r="I323" t="e">
        <f t="shared" si="305"/>
        <v>#N/A</v>
      </c>
      <c r="J323" t="e">
        <f t="shared" si="306"/>
        <v>#N/A</v>
      </c>
      <c r="K323" t="e">
        <f t="shared" si="307"/>
        <v>#N/A</v>
      </c>
      <c r="L323" t="e">
        <f t="shared" si="308"/>
        <v>#N/A</v>
      </c>
      <c r="M323" t="e">
        <f t="shared" si="309"/>
        <v>#N/A</v>
      </c>
      <c r="N323" t="e">
        <f t="shared" si="310"/>
        <v>#N/A</v>
      </c>
      <c r="O323">
        <f t="shared" si="311"/>
        <v>1.0003230000000001</v>
      </c>
      <c r="P323" t="str">
        <f>IF(OR($A323="",INDEX(games!$H:$H,ROW())=""),"",INDEX(games!$H:$H,ROW()))</f>
        <v>Yes</v>
      </c>
      <c r="Q323">
        <f t="shared" si="312"/>
        <v>1.0003230000000001</v>
      </c>
      <c r="T323">
        <f t="shared" si="313"/>
        <v>2024</v>
      </c>
      <c r="U323">
        <f t="shared" si="314"/>
        <v>2026</v>
      </c>
      <c r="V323">
        <f t="shared" si="315"/>
        <v>2</v>
      </c>
      <c r="W323" t="str">
        <f>IF(TRIM(INDEX(connections!$A:$A,ROW()))="","",TRIM(INDEX(connections!$A:$A,ROW())))</f>
        <v>None Shall Intrude</v>
      </c>
      <c r="X323" t="str">
        <f>IF($W323="","",TRIM(INDEX(connections!$B:$B,ROW())))</f>
        <v>Daice</v>
      </c>
      <c r="Y323">
        <f t="shared" si="316"/>
        <v>569</v>
      </c>
      <c r="Z323">
        <f t="shared" si="317"/>
        <v>186</v>
      </c>
      <c r="AA323" t="str">
        <f t="shared" si="318"/>
        <v>Yes</v>
      </c>
      <c r="AB323" t="str">
        <f t="shared" si="319"/>
        <v>Yes</v>
      </c>
      <c r="AC323">
        <f t="shared" si="320"/>
        <v>1</v>
      </c>
      <c r="AD323">
        <f t="shared" si="321"/>
        <v>1</v>
      </c>
      <c r="AE323" t="str">
        <f t="shared" si="322"/>
        <v/>
      </c>
      <c r="AG323">
        <f t="shared" si="323"/>
        <v>1</v>
      </c>
      <c r="AH323" t="str">
        <f t="shared" si="324"/>
        <v>Yes</v>
      </c>
      <c r="AI323">
        <f t="shared" si="325"/>
        <v>1</v>
      </c>
      <c r="AJ323">
        <f t="shared" si="326"/>
        <v>1.0003230000000001</v>
      </c>
      <c r="AK323" t="str">
        <f t="shared" si="327"/>
        <v/>
      </c>
      <c r="AL323" t="str">
        <f>IF($A323="","",INDEX(games!$J:$J,ROW())&amp;"")</f>
        <v>https://store.steampowered.com/app/622370/Freaky_Awesome/</v>
      </c>
      <c r="AM323">
        <f>IF($A323="","",SUMPRODUCT($AO323:$BD323,'Map Analysis'!$AN$2^{0,1,2,3,4,5,6,7,8,9,10,11,12,13,14,15}))</f>
        <v>0</v>
      </c>
      <c r="AN323">
        <f t="shared" si="328"/>
        <v>3.2299999999999999E-5</v>
      </c>
      <c r="AO323">
        <f t="shared" si="329"/>
        <v>0</v>
      </c>
      <c r="AP323">
        <f t="shared" si="330"/>
        <v>0</v>
      </c>
      <c r="AQ323">
        <f t="shared" si="331"/>
        <v>0</v>
      </c>
      <c r="AR323">
        <f t="shared" si="332"/>
        <v>0</v>
      </c>
      <c r="AS323">
        <f t="shared" si="333"/>
        <v>0</v>
      </c>
      <c r="AT323">
        <f t="shared" si="334"/>
        <v>0</v>
      </c>
      <c r="AU323">
        <f t="shared" si="335"/>
        <v>0</v>
      </c>
      <c r="AV323">
        <f t="shared" si="336"/>
        <v>0</v>
      </c>
      <c r="AW323">
        <f t="shared" si="337"/>
        <v>0</v>
      </c>
      <c r="AX323">
        <f t="shared" si="338"/>
        <v>0</v>
      </c>
      <c r="AY323">
        <f t="shared" si="339"/>
        <v>0</v>
      </c>
      <c r="AZ323">
        <f t="shared" si="340"/>
        <v>0</v>
      </c>
      <c r="BA323">
        <f t="shared" si="341"/>
        <v>0</v>
      </c>
      <c r="BB323">
        <f t="shared" si="342"/>
        <v>0</v>
      </c>
      <c r="BC323">
        <f t="shared" si="343"/>
        <v>0</v>
      </c>
      <c r="BD323">
        <f t="shared" si="344"/>
        <v>0</v>
      </c>
      <c r="BF323">
        <f t="shared" si="345"/>
        <v>0</v>
      </c>
      <c r="BG323">
        <f t="shared" si="346"/>
        <v>0</v>
      </c>
      <c r="BH323">
        <f t="shared" si="347"/>
        <v>0</v>
      </c>
      <c r="BI323">
        <f t="shared" si="348"/>
        <v>0</v>
      </c>
      <c r="BJ323">
        <f t="shared" si="349"/>
        <v>0</v>
      </c>
      <c r="BK323">
        <f t="shared" si="350"/>
        <v>0</v>
      </c>
      <c r="BL323">
        <f t="shared" si="351"/>
        <v>0</v>
      </c>
      <c r="BM323">
        <f t="shared" si="352"/>
        <v>0</v>
      </c>
      <c r="BN323">
        <f t="shared" si="353"/>
        <v>0</v>
      </c>
      <c r="BO323">
        <f t="shared" si="354"/>
        <v>0</v>
      </c>
      <c r="BP323">
        <f t="shared" si="355"/>
        <v>0</v>
      </c>
      <c r="BQ323">
        <f t="shared" si="356"/>
        <v>0</v>
      </c>
      <c r="BR323">
        <f t="shared" si="357"/>
        <v>0</v>
      </c>
      <c r="BS323">
        <f t="shared" si="358"/>
        <v>0</v>
      </c>
      <c r="BT323">
        <f t="shared" si="359"/>
        <v>0</v>
      </c>
    </row>
    <row r="324" spans="1:72" x14ac:dyDescent="0.25">
      <c r="A324" t="str">
        <f>IF(TRIM(INDEX(games!$A:$A,ROW()))="","",TRIM(INDEX(games!$A:$A,ROW())))</f>
        <v>From The Top</v>
      </c>
      <c r="B324">
        <f>IF(OR($A324="",INDEX(games!$B:$B,ROW())=""),"",INDEX(games!$B:$B,ROW()))</f>
        <v>2025</v>
      </c>
      <c r="C324" t="str">
        <f>IF(OR($A324="",INDEX(games!$C:$C,ROW())=""),"",INDEX(games!$C:$C,ROW()))</f>
        <v>Action</v>
      </c>
      <c r="D324">
        <f t="shared" si="300"/>
        <v>1</v>
      </c>
      <c r="E324">
        <f t="shared" si="301"/>
        <v>1</v>
      </c>
      <c r="F324">
        <f t="shared" si="302"/>
        <v>18</v>
      </c>
      <c r="G324">
        <f t="shared" si="303"/>
        <v>2025</v>
      </c>
      <c r="H324">
        <f t="shared" si="304"/>
        <v>1.4139999999999999</v>
      </c>
      <c r="I324" t="e">
        <f t="shared" si="305"/>
        <v>#N/A</v>
      </c>
      <c r="J324" t="e">
        <f t="shared" si="306"/>
        <v>#N/A</v>
      </c>
      <c r="K324" t="e">
        <f t="shared" si="307"/>
        <v>#N/A</v>
      </c>
      <c r="L324" t="e">
        <f t="shared" si="308"/>
        <v>#N/A</v>
      </c>
      <c r="M324" t="e">
        <f t="shared" si="309"/>
        <v>#N/A</v>
      </c>
      <c r="N324" t="e">
        <f t="shared" si="310"/>
        <v>#N/A</v>
      </c>
      <c r="O324">
        <f t="shared" si="311"/>
        <v>1.000324</v>
      </c>
      <c r="P324" t="str">
        <f>IF(OR($A324="",INDEX(games!$H:$H,ROW())=""),"",INDEX(games!$H:$H,ROW()))</f>
        <v>Yes</v>
      </c>
      <c r="Q324">
        <f t="shared" si="312"/>
        <v>1.000324</v>
      </c>
      <c r="T324">
        <f t="shared" si="313"/>
        <v>2015</v>
      </c>
      <c r="U324">
        <f t="shared" si="314"/>
        <v>2019</v>
      </c>
      <c r="V324">
        <f t="shared" si="315"/>
        <v>4</v>
      </c>
      <c r="W324" t="str">
        <f>IF(TRIM(INDEX(connections!$A:$A,ROW()))="","",TRIM(INDEX(connections!$A:$A,ROW())))</f>
        <v>Darkest Dungeon</v>
      </c>
      <c r="X324" t="str">
        <f>IF($W324="","",TRIM(INDEX(connections!$B:$B,ROW())))</f>
        <v>Dark Devotion</v>
      </c>
      <c r="Y324">
        <f t="shared" si="316"/>
        <v>190</v>
      </c>
      <c r="Z324">
        <f t="shared" si="317"/>
        <v>187</v>
      </c>
      <c r="AA324" t="str">
        <f t="shared" si="318"/>
        <v>Yes</v>
      </c>
      <c r="AB324" t="str">
        <f t="shared" si="319"/>
        <v>Yes</v>
      </c>
      <c r="AC324">
        <f t="shared" si="320"/>
        <v>1</v>
      </c>
      <c r="AD324">
        <f t="shared" si="321"/>
        <v>1</v>
      </c>
      <c r="AE324" t="str">
        <f t="shared" si="322"/>
        <v/>
      </c>
      <c r="AG324">
        <f t="shared" si="323"/>
        <v>1</v>
      </c>
      <c r="AH324" t="str">
        <f t="shared" si="324"/>
        <v>Yes</v>
      </c>
      <c r="AI324">
        <f t="shared" si="325"/>
        <v>1</v>
      </c>
      <c r="AJ324">
        <f t="shared" si="326"/>
        <v>1.000324</v>
      </c>
      <c r="AK324" t="str">
        <f t="shared" si="327"/>
        <v/>
      </c>
      <c r="AL324" t="str">
        <f>IF($A324="","",INDEX(games!$J:$J,ROW())&amp;"")</f>
        <v>https://store.steampowered.com/app/3585160/From_The_Top/</v>
      </c>
      <c r="AM324">
        <f>IF($A324="","",SUMPRODUCT($AO324:$BD324,'Map Analysis'!$AN$2^{0,1,2,3,4,5,6,7,8,9,10,11,12,13,14,15}))</f>
        <v>0</v>
      </c>
      <c r="AN324">
        <f t="shared" si="328"/>
        <v>3.2400000000000001E-5</v>
      </c>
      <c r="AO324">
        <f t="shared" si="329"/>
        <v>0</v>
      </c>
      <c r="AP324">
        <f t="shared" si="330"/>
        <v>0</v>
      </c>
      <c r="AQ324">
        <f t="shared" si="331"/>
        <v>0</v>
      </c>
      <c r="AR324">
        <f t="shared" si="332"/>
        <v>0</v>
      </c>
      <c r="AS324">
        <f t="shared" si="333"/>
        <v>0</v>
      </c>
      <c r="AT324">
        <f t="shared" si="334"/>
        <v>0</v>
      </c>
      <c r="AU324">
        <f t="shared" si="335"/>
        <v>0</v>
      </c>
      <c r="AV324">
        <f t="shared" si="336"/>
        <v>0</v>
      </c>
      <c r="AW324">
        <f t="shared" si="337"/>
        <v>0</v>
      </c>
      <c r="AX324">
        <f t="shared" si="338"/>
        <v>0</v>
      </c>
      <c r="AY324">
        <f t="shared" si="339"/>
        <v>0</v>
      </c>
      <c r="AZ324">
        <f t="shared" si="340"/>
        <v>0</v>
      </c>
      <c r="BA324">
        <f t="shared" si="341"/>
        <v>0</v>
      </c>
      <c r="BB324">
        <f t="shared" si="342"/>
        <v>0</v>
      </c>
      <c r="BC324">
        <f t="shared" si="343"/>
        <v>0</v>
      </c>
      <c r="BD324">
        <f t="shared" si="344"/>
        <v>0</v>
      </c>
      <c r="BF324">
        <f t="shared" si="345"/>
        <v>1</v>
      </c>
      <c r="BG324">
        <f t="shared" si="346"/>
        <v>0</v>
      </c>
      <c r="BH324">
        <f t="shared" si="347"/>
        <v>0</v>
      </c>
      <c r="BI324">
        <f t="shared" si="348"/>
        <v>0</v>
      </c>
      <c r="BJ324">
        <f t="shared" si="349"/>
        <v>0</v>
      </c>
      <c r="BK324">
        <f t="shared" si="350"/>
        <v>0</v>
      </c>
      <c r="BL324">
        <f t="shared" si="351"/>
        <v>0</v>
      </c>
      <c r="BM324">
        <f t="shared" si="352"/>
        <v>0</v>
      </c>
      <c r="BN324">
        <f t="shared" si="353"/>
        <v>0</v>
      </c>
      <c r="BO324">
        <f t="shared" si="354"/>
        <v>0</v>
      </c>
      <c r="BP324">
        <f t="shared" si="355"/>
        <v>0</v>
      </c>
      <c r="BQ324">
        <f t="shared" si="356"/>
        <v>0</v>
      </c>
      <c r="BR324">
        <f t="shared" si="357"/>
        <v>0</v>
      </c>
      <c r="BS324">
        <f t="shared" si="358"/>
        <v>0</v>
      </c>
      <c r="BT324">
        <f t="shared" si="359"/>
        <v>0</v>
      </c>
    </row>
    <row r="325" spans="1:72" x14ac:dyDescent="0.25">
      <c r="A325" t="str">
        <f>IF(TRIM(INDEX(games!$A:$A,ROW()))="","",TRIM(INDEX(games!$A:$A,ROW())))</f>
        <v>Frost</v>
      </c>
      <c r="B325">
        <f>IF(OR($A325="",INDEX(games!$B:$B,ROW())=""),"",INDEX(games!$B:$B,ROW()))</f>
        <v>2016</v>
      </c>
      <c r="C325" t="str">
        <f>IF(OR($A325="",INDEX(games!$C:$C,ROW())=""),"",INDEX(games!$C:$C,ROW()))</f>
        <v>Deckbuilder</v>
      </c>
      <c r="D325">
        <f t="shared" si="300"/>
        <v>0</v>
      </c>
      <c r="E325">
        <f t="shared" si="301"/>
        <v>3</v>
      </c>
      <c r="F325">
        <f t="shared" si="302"/>
        <v>19</v>
      </c>
      <c r="G325" t="e">
        <f t="shared" si="303"/>
        <v>#N/A</v>
      </c>
      <c r="H325" t="e">
        <f t="shared" si="304"/>
        <v>#N/A</v>
      </c>
      <c r="I325" t="e">
        <f t="shared" si="305"/>
        <v>#N/A</v>
      </c>
      <c r="J325" t="e">
        <f t="shared" si="306"/>
        <v>#N/A</v>
      </c>
      <c r="K325">
        <f t="shared" si="307"/>
        <v>2016</v>
      </c>
      <c r="L325">
        <f t="shared" si="308"/>
        <v>3.4369999999999998</v>
      </c>
      <c r="M325" t="e">
        <f t="shared" si="309"/>
        <v>#N/A</v>
      </c>
      <c r="N325" t="e">
        <f t="shared" si="310"/>
        <v>#N/A</v>
      </c>
      <c r="O325">
        <f t="shared" si="311"/>
        <v>3.2499999999999999E-4</v>
      </c>
      <c r="P325" t="str">
        <f>IF(OR($A325="",INDEX(games!$H:$H,ROW())=""),"",INDEX(games!$H:$H,ROW()))</f>
        <v>Yes</v>
      </c>
      <c r="Q325">
        <f t="shared" si="312"/>
        <v>3.2499999999999999E-4</v>
      </c>
      <c r="T325">
        <f t="shared" si="313"/>
        <v>1996</v>
      </c>
      <c r="U325">
        <f t="shared" si="314"/>
        <v>2026</v>
      </c>
      <c r="V325">
        <f t="shared" si="315"/>
        <v>30</v>
      </c>
      <c r="W325" t="str">
        <f>IF(TRIM(INDEX(connections!$A:$A,ROW()))="","",TRIM(INDEX(connections!$A:$A,ROW())))</f>
        <v>Diablo</v>
      </c>
      <c r="X325" t="str">
        <f>IF($W325="","",TRIM(INDEX(connections!$B:$B,ROW())))</f>
        <v>Dark Light: Survivor</v>
      </c>
      <c r="Y325">
        <f t="shared" si="316"/>
        <v>225</v>
      </c>
      <c r="Z325">
        <f t="shared" si="317"/>
        <v>188</v>
      </c>
      <c r="AA325" t="str">
        <f t="shared" si="318"/>
        <v>Yes</v>
      </c>
      <c r="AB325" t="str">
        <f t="shared" si="319"/>
        <v/>
      </c>
      <c r="AC325" t="str">
        <f t="shared" si="320"/>
        <v/>
      </c>
      <c r="AD325">
        <f t="shared" si="321"/>
        <v>0</v>
      </c>
      <c r="AE325" t="str">
        <f t="shared" si="322"/>
        <v/>
      </c>
      <c r="AG325">
        <f t="shared" si="323"/>
        <v>0</v>
      </c>
      <c r="AH325" t="str">
        <f t="shared" si="324"/>
        <v/>
      </c>
      <c r="AI325" t="str">
        <f t="shared" si="325"/>
        <v/>
      </c>
      <c r="AJ325" t="str">
        <f t="shared" si="326"/>
        <v/>
      </c>
      <c r="AK325" t="str">
        <f t="shared" si="327"/>
        <v/>
      </c>
      <c r="AL325" t="str">
        <f>IF($A325="","",INDEX(games!$J:$J,ROW())&amp;"")</f>
        <v>https://store.steampowered.com/app/490950/Frost/</v>
      </c>
      <c r="AM325">
        <f>IF($A325="","",SUMPRODUCT($AO325:$BD325,'Map Analysis'!$AN$2^{0,1,2,3,4,5,6,7,8,9,10,11,12,13,14,15}))</f>
        <v>0</v>
      </c>
      <c r="AN325">
        <f t="shared" si="328"/>
        <v>3.2499999999999997E-5</v>
      </c>
      <c r="AO325">
        <f t="shared" si="329"/>
        <v>0</v>
      </c>
      <c r="AP325">
        <f t="shared" si="330"/>
        <v>0</v>
      </c>
      <c r="AQ325">
        <f t="shared" si="331"/>
        <v>0</v>
      </c>
      <c r="AR325">
        <f t="shared" si="332"/>
        <v>0</v>
      </c>
      <c r="AS325">
        <f t="shared" si="333"/>
        <v>0</v>
      </c>
      <c r="AT325">
        <f t="shared" si="334"/>
        <v>0</v>
      </c>
      <c r="AU325">
        <f t="shared" si="335"/>
        <v>0</v>
      </c>
      <c r="AV325">
        <f t="shared" si="336"/>
        <v>0</v>
      </c>
      <c r="AW325">
        <f t="shared" si="337"/>
        <v>0</v>
      </c>
      <c r="AX325">
        <f t="shared" si="338"/>
        <v>0</v>
      </c>
      <c r="AY325">
        <f t="shared" si="339"/>
        <v>0</v>
      </c>
      <c r="AZ325">
        <f t="shared" si="340"/>
        <v>0</v>
      </c>
      <c r="BA325">
        <f t="shared" si="341"/>
        <v>0</v>
      </c>
      <c r="BB325">
        <f t="shared" si="342"/>
        <v>0</v>
      </c>
      <c r="BC325">
        <f t="shared" si="343"/>
        <v>0</v>
      </c>
      <c r="BD325">
        <f t="shared" si="344"/>
        <v>0</v>
      </c>
      <c r="BF325">
        <f t="shared" si="345"/>
        <v>0</v>
      </c>
      <c r="BG325">
        <f t="shared" si="346"/>
        <v>0</v>
      </c>
      <c r="BH325">
        <f t="shared" si="347"/>
        <v>0</v>
      </c>
      <c r="BI325">
        <f t="shared" si="348"/>
        <v>0</v>
      </c>
      <c r="BJ325">
        <f t="shared" si="349"/>
        <v>0</v>
      </c>
      <c r="BK325">
        <f t="shared" si="350"/>
        <v>0</v>
      </c>
      <c r="BL325">
        <f t="shared" si="351"/>
        <v>0</v>
      </c>
      <c r="BM325">
        <f t="shared" si="352"/>
        <v>0</v>
      </c>
      <c r="BN325">
        <f t="shared" si="353"/>
        <v>0</v>
      </c>
      <c r="BO325">
        <f t="shared" si="354"/>
        <v>0</v>
      </c>
      <c r="BP325">
        <f t="shared" si="355"/>
        <v>0</v>
      </c>
      <c r="BQ325">
        <f t="shared" si="356"/>
        <v>0</v>
      </c>
      <c r="BR325">
        <f t="shared" si="357"/>
        <v>0</v>
      </c>
      <c r="BS325">
        <f t="shared" si="358"/>
        <v>0</v>
      </c>
      <c r="BT325">
        <f t="shared" si="359"/>
        <v>0</v>
      </c>
    </row>
    <row r="326" spans="1:72" x14ac:dyDescent="0.25">
      <c r="A326" t="str">
        <f>IF(TRIM(INDEX(games!$A:$A,ROW()))="","",TRIM(INDEX(games!$A:$A,ROW())))</f>
        <v>Frozen Depths</v>
      </c>
      <c r="B326">
        <f>IF(OR($A326="",INDEX(games!$B:$B,ROW())=""),"",INDEX(games!$B:$B,ROW()))</f>
        <v>2006</v>
      </c>
      <c r="C326" t="str">
        <f>IF(OR($A326="",INDEX(games!$C:$C,ROW())=""),"",INDEX(games!$C:$C,ROW()))</f>
        <v>Traditional</v>
      </c>
      <c r="D326">
        <f t="shared" si="300"/>
        <v>4</v>
      </c>
      <c r="E326">
        <f t="shared" si="301"/>
        <v>4</v>
      </c>
      <c r="F326">
        <f t="shared" si="302"/>
        <v>20</v>
      </c>
      <c r="G326" t="e">
        <f t="shared" si="303"/>
        <v>#N/A</v>
      </c>
      <c r="H326" t="e">
        <f t="shared" si="304"/>
        <v>#N/A</v>
      </c>
      <c r="I326" t="e">
        <f t="shared" si="305"/>
        <v>#N/A</v>
      </c>
      <c r="J326" t="e">
        <f t="shared" si="306"/>
        <v>#N/A</v>
      </c>
      <c r="K326" t="e">
        <f t="shared" si="307"/>
        <v>#N/A</v>
      </c>
      <c r="L326" t="e">
        <f t="shared" si="308"/>
        <v>#N/A</v>
      </c>
      <c r="M326">
        <f t="shared" si="309"/>
        <v>2006</v>
      </c>
      <c r="N326">
        <f t="shared" si="310"/>
        <v>4.46</v>
      </c>
      <c r="O326">
        <f t="shared" si="311"/>
        <v>4.0003260000000003</v>
      </c>
      <c r="P326" t="str">
        <f>IF(OR($A326="",INDEX(games!$H:$H,ROW())=""),"",INDEX(games!$H:$H,ROW()))</f>
        <v>Yes</v>
      </c>
      <c r="Q326">
        <f t="shared" si="312"/>
        <v>4.0003260000000003</v>
      </c>
      <c r="T326">
        <f t="shared" si="313"/>
        <v>2023</v>
      </c>
      <c r="U326">
        <f t="shared" si="314"/>
        <v>2026</v>
      </c>
      <c r="V326">
        <f t="shared" si="315"/>
        <v>3</v>
      </c>
      <c r="W326" t="str">
        <f>IF(TRIM(INDEX(connections!$A:$A,ROW()))="","",TRIM(INDEX(connections!$A:$A,ROW())))</f>
        <v>Returnal</v>
      </c>
      <c r="X326" t="str">
        <f>IF($W326="","",TRIM(INDEX(connections!$B:$B,ROW())))</f>
        <v>Dark Light: Survivor</v>
      </c>
      <c r="Y326">
        <f t="shared" si="316"/>
        <v>676</v>
      </c>
      <c r="Z326">
        <f t="shared" si="317"/>
        <v>188</v>
      </c>
      <c r="AA326" t="str">
        <f t="shared" si="318"/>
        <v>Yes</v>
      </c>
      <c r="AB326" t="str">
        <f t="shared" si="319"/>
        <v/>
      </c>
      <c r="AC326" t="str">
        <f t="shared" si="320"/>
        <v/>
      </c>
      <c r="AD326">
        <f t="shared" si="321"/>
        <v>0</v>
      </c>
      <c r="AE326" t="str">
        <f t="shared" si="322"/>
        <v/>
      </c>
      <c r="AG326">
        <f t="shared" si="323"/>
        <v>3</v>
      </c>
      <c r="AH326" t="str">
        <f t="shared" si="324"/>
        <v>Yes</v>
      </c>
      <c r="AI326">
        <f t="shared" si="325"/>
        <v>3</v>
      </c>
      <c r="AJ326">
        <f t="shared" si="326"/>
        <v>3.0003259999999998</v>
      </c>
      <c r="AK326" t="str">
        <f t="shared" si="327"/>
        <v/>
      </c>
      <c r="AL326" t="str">
        <f>IF($A326="","",INDEX(games!$J:$J,ROW())&amp;"")</f>
        <v/>
      </c>
      <c r="AM326">
        <f>IF($A326="","",SUMPRODUCT($AO326:$BD326,'Map Analysis'!$AN$2^{0,1,2,3,4,5,6,7,8,9,10,11,12,13,14,15}))</f>
        <v>0</v>
      </c>
      <c r="AN326">
        <f t="shared" si="328"/>
        <v>3.26E-5</v>
      </c>
      <c r="AO326">
        <f t="shared" si="329"/>
        <v>0</v>
      </c>
      <c r="AP326">
        <f t="shared" si="330"/>
        <v>0</v>
      </c>
      <c r="AQ326">
        <f t="shared" si="331"/>
        <v>0</v>
      </c>
      <c r="AR326">
        <f t="shared" si="332"/>
        <v>0</v>
      </c>
      <c r="AS326">
        <f t="shared" si="333"/>
        <v>0</v>
      </c>
      <c r="AT326">
        <f t="shared" si="334"/>
        <v>0</v>
      </c>
      <c r="AU326">
        <f t="shared" si="335"/>
        <v>0</v>
      </c>
      <c r="AV326">
        <f t="shared" si="336"/>
        <v>0</v>
      </c>
      <c r="AW326">
        <f t="shared" si="337"/>
        <v>0</v>
      </c>
      <c r="AX326">
        <f t="shared" si="338"/>
        <v>0</v>
      </c>
      <c r="AY326">
        <f t="shared" si="339"/>
        <v>0</v>
      </c>
      <c r="AZ326">
        <f t="shared" si="340"/>
        <v>0</v>
      </c>
      <c r="BA326">
        <f t="shared" si="341"/>
        <v>0</v>
      </c>
      <c r="BB326">
        <f t="shared" si="342"/>
        <v>0</v>
      </c>
      <c r="BC326">
        <f t="shared" si="343"/>
        <v>0</v>
      </c>
      <c r="BD326">
        <f t="shared" si="344"/>
        <v>0</v>
      </c>
      <c r="BF326">
        <f t="shared" si="345"/>
        <v>0</v>
      </c>
      <c r="BG326">
        <f t="shared" si="346"/>
        <v>0</v>
      </c>
      <c r="BH326">
        <f t="shared" si="347"/>
        <v>0</v>
      </c>
      <c r="BI326">
        <f t="shared" si="348"/>
        <v>0</v>
      </c>
      <c r="BJ326">
        <f t="shared" si="349"/>
        <v>0</v>
      </c>
      <c r="BK326">
        <f t="shared" si="350"/>
        <v>0</v>
      </c>
      <c r="BL326">
        <f t="shared" si="351"/>
        <v>0</v>
      </c>
      <c r="BM326">
        <f t="shared" si="352"/>
        <v>0</v>
      </c>
      <c r="BN326">
        <f t="shared" si="353"/>
        <v>0</v>
      </c>
      <c r="BO326">
        <f t="shared" si="354"/>
        <v>0</v>
      </c>
      <c r="BP326">
        <f t="shared" si="355"/>
        <v>0</v>
      </c>
      <c r="BQ326">
        <f t="shared" si="356"/>
        <v>0</v>
      </c>
      <c r="BR326">
        <f t="shared" si="357"/>
        <v>0</v>
      </c>
      <c r="BS326">
        <f t="shared" si="358"/>
        <v>0</v>
      </c>
      <c r="BT326">
        <f t="shared" si="359"/>
        <v>0</v>
      </c>
    </row>
    <row r="327" spans="1:72" x14ac:dyDescent="0.25">
      <c r="A327" t="str">
        <f>IF(TRIM(INDEX(games!$A:$A,ROW()))="","",TRIM(INDEX(games!$A:$A,ROW())))</f>
        <v>FTL</v>
      </c>
      <c r="B327">
        <f>IF(OR($A327="",INDEX(games!$B:$B,ROW())=""),"",INDEX(games!$B:$B,ROW()))</f>
        <v>2012</v>
      </c>
      <c r="C327" t="str">
        <f>IF(OR($A327="",INDEX(games!$C:$C,ROW())=""),"",INDEX(games!$C:$C,ROW()))</f>
        <v>Strategy</v>
      </c>
      <c r="D327">
        <f t="shared" si="300"/>
        <v>48</v>
      </c>
      <c r="E327">
        <f t="shared" si="301"/>
        <v>2</v>
      </c>
      <c r="F327">
        <f t="shared" si="302"/>
        <v>21</v>
      </c>
      <c r="G327" t="e">
        <f t="shared" si="303"/>
        <v>#N/A</v>
      </c>
      <c r="H327" t="e">
        <f t="shared" si="304"/>
        <v>#N/A</v>
      </c>
      <c r="I327">
        <f t="shared" si="305"/>
        <v>2012</v>
      </c>
      <c r="J327">
        <f t="shared" si="306"/>
        <v>2.4830000000000001</v>
      </c>
      <c r="K327" t="e">
        <f t="shared" si="307"/>
        <v>#N/A</v>
      </c>
      <c r="L327" t="e">
        <f t="shared" si="308"/>
        <v>#N/A</v>
      </c>
      <c r="M327" t="e">
        <f t="shared" si="309"/>
        <v>#N/A</v>
      </c>
      <c r="N327" t="e">
        <f t="shared" si="310"/>
        <v>#N/A</v>
      </c>
      <c r="O327">
        <f t="shared" si="311"/>
        <v>48.000326999999999</v>
      </c>
      <c r="P327" t="str">
        <f>IF(OR($A327="",INDEX(games!$H:$H,ROW())=""),"",INDEX(games!$H:$H,ROW()))</f>
        <v>Yes</v>
      </c>
      <c r="Q327">
        <f t="shared" si="312"/>
        <v>48.000326999999999</v>
      </c>
      <c r="T327">
        <f t="shared" si="313"/>
        <v>2020</v>
      </c>
      <c r="U327">
        <f t="shared" si="314"/>
        <v>2026</v>
      </c>
      <c r="V327">
        <f t="shared" si="315"/>
        <v>6</v>
      </c>
      <c r="W327" t="str">
        <f>IF(TRIM(INDEX(connections!$A:$A,ROW()))="","",TRIM(INDEX(connections!$A:$A,ROW())))</f>
        <v>Risk of Rain 2</v>
      </c>
      <c r="X327" t="str">
        <f>IF($W327="","",TRIM(INDEX(connections!$B:$B,ROW())))</f>
        <v>Dark Light: Survivor</v>
      </c>
      <c r="Y327">
        <f t="shared" si="316"/>
        <v>688</v>
      </c>
      <c r="Z327">
        <f t="shared" si="317"/>
        <v>188</v>
      </c>
      <c r="AA327" t="str">
        <f t="shared" si="318"/>
        <v>Yes</v>
      </c>
      <c r="AB327" t="str">
        <f t="shared" si="319"/>
        <v/>
      </c>
      <c r="AC327" t="str">
        <f t="shared" si="320"/>
        <v/>
      </c>
      <c r="AD327">
        <f t="shared" si="321"/>
        <v>0</v>
      </c>
      <c r="AE327" t="str">
        <f t="shared" si="322"/>
        <v/>
      </c>
      <c r="AG327">
        <f t="shared" si="323"/>
        <v>39</v>
      </c>
      <c r="AH327" t="str">
        <f t="shared" si="324"/>
        <v>Yes</v>
      </c>
      <c r="AI327">
        <f t="shared" si="325"/>
        <v>39</v>
      </c>
      <c r="AJ327">
        <f t="shared" si="326"/>
        <v>39.000326999999999</v>
      </c>
      <c r="AK327" t="str">
        <f t="shared" si="327"/>
        <v/>
      </c>
      <c r="AL327" t="str">
        <f>IF($A327="","",INDEX(games!$J:$J,ROW())&amp;"")</f>
        <v>https://store.steampowered.com/app/212680/FTL_Faster_Than_Light/</v>
      </c>
      <c r="AM327">
        <f>IF($A327="","",SUMPRODUCT($AO327:$BD327,'Map Analysis'!$AN$2^{0,1,2,3,4,5,6,7,8,9,10,11,12,13,14,15}))</f>
        <v>279.59375</v>
      </c>
      <c r="AN327">
        <f t="shared" si="328"/>
        <v>279.59378270000002</v>
      </c>
      <c r="AO327">
        <f t="shared" si="329"/>
        <v>46</v>
      </c>
      <c r="AP327">
        <f t="shared" si="330"/>
        <v>240</v>
      </c>
      <c r="AQ327">
        <f t="shared" si="331"/>
        <v>309</v>
      </c>
      <c r="AR327">
        <f t="shared" si="332"/>
        <v>250</v>
      </c>
      <c r="AS327">
        <f t="shared" si="333"/>
        <v>72</v>
      </c>
      <c r="AT327">
        <f t="shared" si="334"/>
        <v>18</v>
      </c>
      <c r="AU327">
        <f t="shared" si="335"/>
        <v>2</v>
      </c>
      <c r="AV327">
        <f t="shared" si="336"/>
        <v>0</v>
      </c>
      <c r="AW327">
        <f t="shared" si="337"/>
        <v>0</v>
      </c>
      <c r="AX327">
        <f t="shared" si="338"/>
        <v>0</v>
      </c>
      <c r="AY327">
        <f t="shared" si="339"/>
        <v>0</v>
      </c>
      <c r="AZ327">
        <f t="shared" si="340"/>
        <v>0</v>
      </c>
      <c r="BA327">
        <f t="shared" si="341"/>
        <v>0</v>
      </c>
      <c r="BB327">
        <f t="shared" si="342"/>
        <v>0</v>
      </c>
      <c r="BC327">
        <f t="shared" si="343"/>
        <v>0</v>
      </c>
      <c r="BD327">
        <f t="shared" si="344"/>
        <v>0</v>
      </c>
      <c r="BF327">
        <f t="shared" si="345"/>
        <v>0</v>
      </c>
      <c r="BG327">
        <f t="shared" si="346"/>
        <v>0</v>
      </c>
      <c r="BH327">
        <f t="shared" si="347"/>
        <v>0</v>
      </c>
      <c r="BI327">
        <f t="shared" si="348"/>
        <v>0</v>
      </c>
      <c r="BJ327">
        <f t="shared" si="349"/>
        <v>0</v>
      </c>
      <c r="BK327">
        <f t="shared" si="350"/>
        <v>0</v>
      </c>
      <c r="BL327">
        <f t="shared" si="351"/>
        <v>0</v>
      </c>
      <c r="BM327">
        <f t="shared" si="352"/>
        <v>0</v>
      </c>
      <c r="BN327">
        <f t="shared" si="353"/>
        <v>0</v>
      </c>
      <c r="BO327">
        <f t="shared" si="354"/>
        <v>0</v>
      </c>
      <c r="BP327">
        <f t="shared" si="355"/>
        <v>0</v>
      </c>
      <c r="BQ327">
        <f t="shared" si="356"/>
        <v>0</v>
      </c>
      <c r="BR327">
        <f t="shared" si="357"/>
        <v>0</v>
      </c>
      <c r="BS327">
        <f t="shared" si="358"/>
        <v>0</v>
      </c>
      <c r="BT327">
        <f t="shared" si="359"/>
        <v>0</v>
      </c>
    </row>
    <row r="328" spans="1:72" x14ac:dyDescent="0.25">
      <c r="A328" t="str">
        <f>IF(TRIM(INDEX(games!$A:$A,ROW()))="","",TRIM(INDEX(games!$A:$A,ROW())))</f>
        <v>Full Metal Schoolgirl</v>
      </c>
      <c r="B328">
        <f>IF(OR($A328="",INDEX(games!$B:$B,ROW())=""),"",INDEX(games!$B:$B,ROW()))</f>
        <v>2025</v>
      </c>
      <c r="C328" t="str">
        <f>IF(OR($A328="",INDEX(games!$C:$C,ROW())=""),"",INDEX(games!$C:$C,ROW()))</f>
        <v>Action</v>
      </c>
      <c r="D328">
        <f t="shared" si="300"/>
        <v>0</v>
      </c>
      <c r="E328">
        <f t="shared" si="301"/>
        <v>1</v>
      </c>
      <c r="F328">
        <f t="shared" si="302"/>
        <v>22</v>
      </c>
      <c r="G328">
        <f t="shared" si="303"/>
        <v>2025</v>
      </c>
      <c r="H328">
        <f t="shared" si="304"/>
        <v>1.506</v>
      </c>
      <c r="I328" t="e">
        <f t="shared" si="305"/>
        <v>#N/A</v>
      </c>
      <c r="J328" t="e">
        <f t="shared" si="306"/>
        <v>#N/A</v>
      </c>
      <c r="K328" t="e">
        <f t="shared" si="307"/>
        <v>#N/A</v>
      </c>
      <c r="L328" t="e">
        <f t="shared" si="308"/>
        <v>#N/A</v>
      </c>
      <c r="M328" t="e">
        <f t="shared" si="309"/>
        <v>#N/A</v>
      </c>
      <c r="N328" t="e">
        <f t="shared" si="310"/>
        <v>#N/A</v>
      </c>
      <c r="O328">
        <f t="shared" si="311"/>
        <v>3.28E-4</v>
      </c>
      <c r="P328" t="str">
        <f>IF(OR($A328="",INDEX(games!$H:$H,ROW())=""),"",INDEX(games!$H:$H,ROW()))</f>
        <v/>
      </c>
      <c r="Q328" t="str">
        <f t="shared" si="312"/>
        <v/>
      </c>
      <c r="T328">
        <f t="shared" si="313"/>
        <v>2021</v>
      </c>
      <c r="U328">
        <f t="shared" si="314"/>
        <v>2026</v>
      </c>
      <c r="V328">
        <f t="shared" si="315"/>
        <v>5</v>
      </c>
      <c r="W328" t="str">
        <f>IF(TRIM(INDEX(connections!$A:$A,ROW()))="","",TRIM(INDEX(connections!$A:$A,ROW())))</f>
        <v>Vampire Survivors</v>
      </c>
      <c r="X328" t="str">
        <f>IF($W328="","",TRIM(INDEX(connections!$B:$B,ROW())))</f>
        <v>Dark Light: Survivor</v>
      </c>
      <c r="Y328">
        <f t="shared" si="316"/>
        <v>941</v>
      </c>
      <c r="Z328">
        <f t="shared" si="317"/>
        <v>188</v>
      </c>
      <c r="AA328" t="str">
        <f t="shared" si="318"/>
        <v>Yes</v>
      </c>
      <c r="AB328" t="str">
        <f t="shared" si="319"/>
        <v/>
      </c>
      <c r="AC328" t="str">
        <f t="shared" si="320"/>
        <v/>
      </c>
      <c r="AD328">
        <f t="shared" si="321"/>
        <v>0</v>
      </c>
      <c r="AE328" t="str">
        <f t="shared" si="322"/>
        <v/>
      </c>
      <c r="AG328">
        <f t="shared" si="323"/>
        <v>0</v>
      </c>
      <c r="AH328" t="str">
        <f t="shared" si="324"/>
        <v/>
      </c>
      <c r="AI328" t="str">
        <f t="shared" si="325"/>
        <v/>
      </c>
      <c r="AJ328" t="str">
        <f t="shared" si="326"/>
        <v/>
      </c>
      <c r="AK328" t="str">
        <f t="shared" si="327"/>
        <v/>
      </c>
      <c r="AL328" t="str">
        <f>IF($A328="","",INDEX(games!$J:$J,ROW())&amp;"")</f>
        <v>https://store.steampowered.com/app/3696410/FULL_METAL_SCHOOLGIRL/</v>
      </c>
      <c r="AM328">
        <f>IF($A328="","",SUMPRODUCT($AO328:$BD328,'Map Analysis'!$AN$2^{0,1,2,3,4,5,6,7,8,9,10,11,12,13,14,15}))</f>
        <v>0</v>
      </c>
      <c r="AN328">
        <f t="shared" si="328"/>
        <v>3.2799999999999998E-5</v>
      </c>
      <c r="AO328">
        <f t="shared" si="329"/>
        <v>0</v>
      </c>
      <c r="AP328">
        <f t="shared" si="330"/>
        <v>0</v>
      </c>
      <c r="AQ328">
        <f t="shared" si="331"/>
        <v>0</v>
      </c>
      <c r="AR328">
        <f t="shared" si="332"/>
        <v>0</v>
      </c>
      <c r="AS328">
        <f t="shared" si="333"/>
        <v>0</v>
      </c>
      <c r="AT328">
        <f t="shared" si="334"/>
        <v>0</v>
      </c>
      <c r="AU328">
        <f t="shared" si="335"/>
        <v>0</v>
      </c>
      <c r="AV328">
        <f t="shared" si="336"/>
        <v>0</v>
      </c>
      <c r="AW328">
        <f t="shared" si="337"/>
        <v>0</v>
      </c>
      <c r="AX328">
        <f t="shared" si="338"/>
        <v>0</v>
      </c>
      <c r="AY328">
        <f t="shared" si="339"/>
        <v>0</v>
      </c>
      <c r="AZ328">
        <f t="shared" si="340"/>
        <v>0</v>
      </c>
      <c r="BA328">
        <f t="shared" si="341"/>
        <v>0</v>
      </c>
      <c r="BB328">
        <f t="shared" si="342"/>
        <v>0</v>
      </c>
      <c r="BC328">
        <f t="shared" si="343"/>
        <v>0</v>
      </c>
      <c r="BD328">
        <f t="shared" si="344"/>
        <v>0</v>
      </c>
      <c r="BF328">
        <f t="shared" si="345"/>
        <v>0</v>
      </c>
      <c r="BG328">
        <f t="shared" si="346"/>
        <v>0</v>
      </c>
      <c r="BH328">
        <f t="shared" si="347"/>
        <v>0</v>
      </c>
      <c r="BI328">
        <f t="shared" si="348"/>
        <v>0</v>
      </c>
      <c r="BJ328">
        <f t="shared" si="349"/>
        <v>0</v>
      </c>
      <c r="BK328">
        <f t="shared" si="350"/>
        <v>0</v>
      </c>
      <c r="BL328">
        <f t="shared" si="351"/>
        <v>0</v>
      </c>
      <c r="BM328">
        <f t="shared" si="352"/>
        <v>0</v>
      </c>
      <c r="BN328">
        <f t="shared" si="353"/>
        <v>0</v>
      </c>
      <c r="BO328">
        <f t="shared" si="354"/>
        <v>0</v>
      </c>
      <c r="BP328">
        <f t="shared" si="355"/>
        <v>0</v>
      </c>
      <c r="BQ328">
        <f t="shared" si="356"/>
        <v>0</v>
      </c>
      <c r="BR328">
        <f t="shared" si="357"/>
        <v>0</v>
      </c>
      <c r="BS328">
        <f t="shared" si="358"/>
        <v>0</v>
      </c>
      <c r="BT328">
        <f t="shared" si="359"/>
        <v>0</v>
      </c>
    </row>
    <row r="329" spans="1:72" x14ac:dyDescent="0.25">
      <c r="A329" t="str">
        <f>IF(TRIM(INDEX(games!$A:$A,ROW()))="","",TRIM(INDEX(games!$A:$A,ROW())))</f>
        <v>Full Mojo Rampage</v>
      </c>
      <c r="B329">
        <f>IF(OR($A329="",INDEX(games!$B:$B,ROW())=""),"",INDEX(games!$B:$B,ROW()))</f>
        <v>2013</v>
      </c>
      <c r="C329" t="str">
        <f>IF(OR($A329="",INDEX(games!$C:$C,ROW())=""),"",INDEX(games!$C:$C,ROW()))</f>
        <v>Action</v>
      </c>
      <c r="D329">
        <f t="shared" si="300"/>
        <v>1</v>
      </c>
      <c r="E329">
        <f t="shared" si="301"/>
        <v>1</v>
      </c>
      <c r="F329">
        <f t="shared" si="302"/>
        <v>23</v>
      </c>
      <c r="G329">
        <f t="shared" si="303"/>
        <v>2013</v>
      </c>
      <c r="H329">
        <f t="shared" si="304"/>
        <v>1.5289999999999999</v>
      </c>
      <c r="I329" t="e">
        <f t="shared" si="305"/>
        <v>#N/A</v>
      </c>
      <c r="J329" t="e">
        <f t="shared" si="306"/>
        <v>#N/A</v>
      </c>
      <c r="K329" t="e">
        <f t="shared" si="307"/>
        <v>#N/A</v>
      </c>
      <c r="L329" t="e">
        <f t="shared" si="308"/>
        <v>#N/A</v>
      </c>
      <c r="M329" t="e">
        <f t="shared" si="309"/>
        <v>#N/A</v>
      </c>
      <c r="N329" t="e">
        <f t="shared" si="310"/>
        <v>#N/A</v>
      </c>
      <c r="O329">
        <f t="shared" si="311"/>
        <v>1.000329</v>
      </c>
      <c r="P329" t="str">
        <f>IF(OR($A329="",INDEX(games!$H:$H,ROW())=""),"",INDEX(games!$H:$H,ROW()))</f>
        <v/>
      </c>
      <c r="Q329" t="str">
        <f t="shared" si="312"/>
        <v/>
      </c>
      <c r="T329">
        <f t="shared" si="313"/>
        <v>2020</v>
      </c>
      <c r="U329">
        <f t="shared" si="314"/>
        <v>2025</v>
      </c>
      <c r="V329">
        <f t="shared" si="315"/>
        <v>5</v>
      </c>
      <c r="W329" t="str">
        <f>IF(TRIM(INDEX(connections!$A:$A,ROW()))="","",TRIM(INDEX(connections!$A:$A,ROW())))</f>
        <v>Gunfire Reborn</v>
      </c>
      <c r="X329" t="str">
        <f>IF($W329="","",TRIM(INDEX(connections!$B:$B,ROW())))</f>
        <v>Darkblade Ascent</v>
      </c>
      <c r="Y329">
        <f t="shared" si="316"/>
        <v>368</v>
      </c>
      <c r="Z329">
        <f t="shared" si="317"/>
        <v>189</v>
      </c>
      <c r="AA329" t="str">
        <f t="shared" si="318"/>
        <v>Yes</v>
      </c>
      <c r="AB329" t="str">
        <f t="shared" si="319"/>
        <v/>
      </c>
      <c r="AC329" t="str">
        <f t="shared" si="320"/>
        <v/>
      </c>
      <c r="AD329">
        <f t="shared" si="321"/>
        <v>0</v>
      </c>
      <c r="AE329" t="str">
        <f t="shared" si="322"/>
        <v/>
      </c>
      <c r="AG329">
        <f t="shared" si="323"/>
        <v>1</v>
      </c>
      <c r="AH329" t="str">
        <f t="shared" si="324"/>
        <v/>
      </c>
      <c r="AI329" t="str">
        <f t="shared" si="325"/>
        <v/>
      </c>
      <c r="AJ329" t="str">
        <f t="shared" si="326"/>
        <v/>
      </c>
      <c r="AK329">
        <f t="shared" si="327"/>
        <v>1.000329</v>
      </c>
      <c r="AL329" t="str">
        <f>IF($A329="","",INDEX(games!$J:$J,ROW())&amp;"")</f>
        <v>https://store.steampowered.com/app/225280/Full_Mojo_Rampage/</v>
      </c>
      <c r="AM329">
        <f>IF($A329="","",SUMPRODUCT($AO329:$BD329,'Map Analysis'!$AN$2^{0,1,2,3,4,5,6,7,8,9,10,11,12,13,14,15}))</f>
        <v>0</v>
      </c>
      <c r="AN329">
        <f t="shared" si="328"/>
        <v>3.29E-5</v>
      </c>
      <c r="AO329">
        <f t="shared" si="329"/>
        <v>0</v>
      </c>
      <c r="AP329">
        <f t="shared" si="330"/>
        <v>0</v>
      </c>
      <c r="AQ329">
        <f t="shared" si="331"/>
        <v>0</v>
      </c>
      <c r="AR329">
        <f t="shared" si="332"/>
        <v>0</v>
      </c>
      <c r="AS329">
        <f t="shared" si="333"/>
        <v>0</v>
      </c>
      <c r="AT329">
        <f t="shared" si="334"/>
        <v>0</v>
      </c>
      <c r="AU329">
        <f t="shared" si="335"/>
        <v>0</v>
      </c>
      <c r="AV329">
        <f t="shared" si="336"/>
        <v>0</v>
      </c>
      <c r="AW329">
        <f t="shared" si="337"/>
        <v>0</v>
      </c>
      <c r="AX329">
        <f t="shared" si="338"/>
        <v>0</v>
      </c>
      <c r="AY329">
        <f t="shared" si="339"/>
        <v>0</v>
      </c>
      <c r="AZ329">
        <f t="shared" si="340"/>
        <v>0</v>
      </c>
      <c r="BA329">
        <f t="shared" si="341"/>
        <v>0</v>
      </c>
      <c r="BB329">
        <f t="shared" si="342"/>
        <v>0</v>
      </c>
      <c r="BC329">
        <f t="shared" si="343"/>
        <v>0</v>
      </c>
      <c r="BD329">
        <f t="shared" si="344"/>
        <v>0</v>
      </c>
      <c r="BF329">
        <f t="shared" si="345"/>
        <v>0</v>
      </c>
      <c r="BG329">
        <f t="shared" si="346"/>
        <v>0</v>
      </c>
      <c r="BH329">
        <f t="shared" si="347"/>
        <v>0</v>
      </c>
      <c r="BI329">
        <f t="shared" si="348"/>
        <v>0</v>
      </c>
      <c r="BJ329">
        <f t="shared" si="349"/>
        <v>0</v>
      </c>
      <c r="BK329">
        <f t="shared" si="350"/>
        <v>0</v>
      </c>
      <c r="BL329">
        <f t="shared" si="351"/>
        <v>0</v>
      </c>
      <c r="BM329">
        <f t="shared" si="352"/>
        <v>0</v>
      </c>
      <c r="BN329">
        <f t="shared" si="353"/>
        <v>0</v>
      </c>
      <c r="BO329">
        <f t="shared" si="354"/>
        <v>0</v>
      </c>
      <c r="BP329">
        <f t="shared" si="355"/>
        <v>0</v>
      </c>
      <c r="BQ329">
        <f t="shared" si="356"/>
        <v>0</v>
      </c>
      <c r="BR329">
        <f t="shared" si="357"/>
        <v>0</v>
      </c>
      <c r="BS329">
        <f t="shared" si="358"/>
        <v>0</v>
      </c>
      <c r="BT329">
        <f t="shared" si="359"/>
        <v>0</v>
      </c>
    </row>
    <row r="330" spans="1:72" x14ac:dyDescent="0.25">
      <c r="A330" t="str">
        <f>IF(TRIM(INDEX(games!$A:$A,ROW()))="","",TRIM(INDEX(games!$A:$A,ROW())))</f>
        <v>Fury Unleashed</v>
      </c>
      <c r="B330">
        <f>IF(OR($A330="",INDEX(games!$B:$B,ROW())=""),"",INDEX(games!$B:$B,ROW()))</f>
        <v>2020</v>
      </c>
      <c r="C330" t="str">
        <f>IF(OR($A330="",INDEX(games!$C:$C,ROW())=""),"",INDEX(games!$C:$C,ROW()))</f>
        <v>Action</v>
      </c>
      <c r="D330">
        <f t="shared" si="300"/>
        <v>2</v>
      </c>
      <c r="E330">
        <f t="shared" si="301"/>
        <v>1</v>
      </c>
      <c r="F330">
        <f t="shared" si="302"/>
        <v>24</v>
      </c>
      <c r="G330">
        <f t="shared" si="303"/>
        <v>2020</v>
      </c>
      <c r="H330">
        <f t="shared" si="304"/>
        <v>1.552</v>
      </c>
      <c r="I330" t="e">
        <f t="shared" si="305"/>
        <v>#N/A</v>
      </c>
      <c r="J330" t="e">
        <f t="shared" si="306"/>
        <v>#N/A</v>
      </c>
      <c r="K330" t="e">
        <f t="shared" si="307"/>
        <v>#N/A</v>
      </c>
      <c r="L330" t="e">
        <f t="shared" si="308"/>
        <v>#N/A</v>
      </c>
      <c r="M330" t="e">
        <f t="shared" si="309"/>
        <v>#N/A</v>
      </c>
      <c r="N330" t="e">
        <f t="shared" si="310"/>
        <v>#N/A</v>
      </c>
      <c r="O330">
        <f t="shared" si="311"/>
        <v>2.0003299999999999</v>
      </c>
      <c r="P330" t="str">
        <f>IF(OR($A330="",INDEX(games!$H:$H,ROW())=""),"",INDEX(games!$H:$H,ROW()))</f>
        <v>Yes</v>
      </c>
      <c r="Q330">
        <f t="shared" si="312"/>
        <v>2.0003299999999999</v>
      </c>
      <c r="T330">
        <f t="shared" si="313"/>
        <v>2019</v>
      </c>
      <c r="U330">
        <f t="shared" si="314"/>
        <v>2025</v>
      </c>
      <c r="V330">
        <f t="shared" si="315"/>
        <v>6</v>
      </c>
      <c r="W330" t="str">
        <f>IF(TRIM(INDEX(connections!$A:$A,ROW()))="","",TRIM(INDEX(connections!$A:$A,ROW())))</f>
        <v>Hades</v>
      </c>
      <c r="X330" t="str">
        <f>IF($W330="","",TRIM(INDEX(connections!$B:$B,ROW())))</f>
        <v>Darkblade Ascent</v>
      </c>
      <c r="Y330">
        <f t="shared" si="316"/>
        <v>375</v>
      </c>
      <c r="Z330">
        <f t="shared" si="317"/>
        <v>189</v>
      </c>
      <c r="AA330" t="str">
        <f t="shared" si="318"/>
        <v>Yes</v>
      </c>
      <c r="AB330" t="str">
        <f t="shared" si="319"/>
        <v/>
      </c>
      <c r="AC330" t="str">
        <f t="shared" si="320"/>
        <v/>
      </c>
      <c r="AD330">
        <f t="shared" si="321"/>
        <v>0</v>
      </c>
      <c r="AE330" t="str">
        <f t="shared" si="322"/>
        <v/>
      </c>
      <c r="AG330">
        <f t="shared" si="323"/>
        <v>2</v>
      </c>
      <c r="AH330" t="str">
        <f t="shared" si="324"/>
        <v>Yes</v>
      </c>
      <c r="AI330">
        <f t="shared" si="325"/>
        <v>2</v>
      </c>
      <c r="AJ330">
        <f t="shared" si="326"/>
        <v>2.0003299999999999</v>
      </c>
      <c r="AK330" t="str">
        <f t="shared" si="327"/>
        <v/>
      </c>
      <c r="AL330" t="str">
        <f>IF($A330="","",INDEX(games!$J:$J,ROW())&amp;"")</f>
        <v>https://store.steampowered.com/app/465200/Fury_Unleashed/</v>
      </c>
      <c r="AM330">
        <f>IF($A330="","",SUMPRODUCT($AO330:$BD330,'Map Analysis'!$AN$2^{0,1,2,3,4,5,6,7,8,9,10,11,12,13,14,15}))</f>
        <v>0</v>
      </c>
      <c r="AN330">
        <f t="shared" si="328"/>
        <v>3.3000000000000003E-5</v>
      </c>
      <c r="AO330">
        <f t="shared" si="329"/>
        <v>0</v>
      </c>
      <c r="AP330">
        <f t="shared" si="330"/>
        <v>0</v>
      </c>
      <c r="AQ330">
        <f t="shared" si="331"/>
        <v>0</v>
      </c>
      <c r="AR330">
        <f t="shared" si="332"/>
        <v>0</v>
      </c>
      <c r="AS330">
        <f t="shared" si="333"/>
        <v>0</v>
      </c>
      <c r="AT330">
        <f t="shared" si="334"/>
        <v>0</v>
      </c>
      <c r="AU330">
        <f t="shared" si="335"/>
        <v>0</v>
      </c>
      <c r="AV330">
        <f t="shared" si="336"/>
        <v>0</v>
      </c>
      <c r="AW330">
        <f t="shared" si="337"/>
        <v>0</v>
      </c>
      <c r="AX330">
        <f t="shared" si="338"/>
        <v>0</v>
      </c>
      <c r="AY330">
        <f t="shared" si="339"/>
        <v>0</v>
      </c>
      <c r="AZ330">
        <f t="shared" si="340"/>
        <v>0</v>
      </c>
      <c r="BA330">
        <f t="shared" si="341"/>
        <v>0</v>
      </c>
      <c r="BB330">
        <f t="shared" si="342"/>
        <v>0</v>
      </c>
      <c r="BC330">
        <f t="shared" si="343"/>
        <v>0</v>
      </c>
      <c r="BD330">
        <f t="shared" si="344"/>
        <v>0</v>
      </c>
      <c r="BF330">
        <f t="shared" si="345"/>
        <v>0</v>
      </c>
      <c r="BG330">
        <f t="shared" si="346"/>
        <v>0</v>
      </c>
      <c r="BH330">
        <f t="shared" si="347"/>
        <v>0</v>
      </c>
      <c r="BI330">
        <f t="shared" si="348"/>
        <v>0</v>
      </c>
      <c r="BJ330">
        <f t="shared" si="349"/>
        <v>0</v>
      </c>
      <c r="BK330">
        <f t="shared" si="350"/>
        <v>0</v>
      </c>
      <c r="BL330">
        <f t="shared" si="351"/>
        <v>0</v>
      </c>
      <c r="BM330">
        <f t="shared" si="352"/>
        <v>0</v>
      </c>
      <c r="BN330">
        <f t="shared" si="353"/>
        <v>0</v>
      </c>
      <c r="BO330">
        <f t="shared" si="354"/>
        <v>0</v>
      </c>
      <c r="BP330">
        <f t="shared" si="355"/>
        <v>0</v>
      </c>
      <c r="BQ330">
        <f t="shared" si="356"/>
        <v>0</v>
      </c>
      <c r="BR330">
        <f t="shared" si="357"/>
        <v>0</v>
      </c>
      <c r="BS330">
        <f t="shared" si="358"/>
        <v>0</v>
      </c>
      <c r="BT330">
        <f t="shared" si="359"/>
        <v>0</v>
      </c>
    </row>
    <row r="331" spans="1:72" x14ac:dyDescent="0.25">
      <c r="A331" t="str">
        <f>IF(TRIM(INDEX(games!$A:$A,ROW()))="","",TRIM(INDEX(games!$A:$A,ROW())))</f>
        <v>Fushigi no Gensoukyou</v>
      </c>
      <c r="B331">
        <f>IF(OR($A331="",INDEX(games!$B:$B,ROW())=""),"",INDEX(games!$B:$B,ROW()))</f>
        <v>2010</v>
      </c>
      <c r="C331" t="str">
        <f>IF(OR($A331="",INDEX(games!$C:$C,ROW())=""),"",INDEX(games!$C:$C,ROW()))</f>
        <v>Traditional</v>
      </c>
      <c r="D331">
        <f t="shared" si="300"/>
        <v>5</v>
      </c>
      <c r="E331">
        <f t="shared" si="301"/>
        <v>4</v>
      </c>
      <c r="F331">
        <f t="shared" si="302"/>
        <v>25</v>
      </c>
      <c r="G331" t="e">
        <f t="shared" si="303"/>
        <v>#N/A</v>
      </c>
      <c r="H331" t="e">
        <f t="shared" si="304"/>
        <v>#N/A</v>
      </c>
      <c r="I331" t="e">
        <f t="shared" si="305"/>
        <v>#N/A</v>
      </c>
      <c r="J331" t="e">
        <f t="shared" si="306"/>
        <v>#N/A</v>
      </c>
      <c r="K331" t="e">
        <f t="shared" si="307"/>
        <v>#N/A</v>
      </c>
      <c r="L331" t="e">
        <f t="shared" si="308"/>
        <v>#N/A</v>
      </c>
      <c r="M331">
        <f t="shared" si="309"/>
        <v>2010</v>
      </c>
      <c r="N331">
        <f t="shared" si="310"/>
        <v>4.5750000000000002</v>
      </c>
      <c r="O331">
        <f t="shared" si="311"/>
        <v>5.0003310000000001</v>
      </c>
      <c r="P331" t="str">
        <f>IF(OR($A331="",INDEX(games!$H:$H,ROW())=""),"",INDEX(games!$H:$H,ROW()))</f>
        <v/>
      </c>
      <c r="Q331" t="str">
        <f t="shared" si="312"/>
        <v/>
      </c>
      <c r="T331">
        <f t="shared" si="313"/>
        <v>2015</v>
      </c>
      <c r="U331">
        <f t="shared" si="314"/>
        <v>2023</v>
      </c>
      <c r="V331">
        <f t="shared" si="315"/>
        <v>8</v>
      </c>
      <c r="W331" t="str">
        <f>IF(TRIM(INDEX(connections!$A:$A,ROW()))="","",TRIM(INDEX(connections!$A:$A,ROW())))</f>
        <v>Darkest Dungeon</v>
      </c>
      <c r="X331" t="str">
        <f>IF($W331="","",TRIM(INDEX(connections!$B:$B,ROW())))</f>
        <v>Darkest Dungeon 2</v>
      </c>
      <c r="Y331">
        <f t="shared" si="316"/>
        <v>190</v>
      </c>
      <c r="Z331">
        <f t="shared" si="317"/>
        <v>191</v>
      </c>
      <c r="AA331" t="str">
        <f t="shared" si="318"/>
        <v>Yes</v>
      </c>
      <c r="AB331" t="str">
        <f t="shared" si="319"/>
        <v>Yes</v>
      </c>
      <c r="AC331">
        <f t="shared" si="320"/>
        <v>1</v>
      </c>
      <c r="AD331">
        <f t="shared" si="321"/>
        <v>0</v>
      </c>
      <c r="AE331" t="str">
        <f t="shared" si="322"/>
        <v/>
      </c>
      <c r="AG331">
        <f t="shared" si="323"/>
        <v>1</v>
      </c>
      <c r="AH331" t="str">
        <f t="shared" si="324"/>
        <v/>
      </c>
      <c r="AI331" t="str">
        <f t="shared" si="325"/>
        <v/>
      </c>
      <c r="AJ331" t="str">
        <f t="shared" si="326"/>
        <v/>
      </c>
      <c r="AK331">
        <f t="shared" si="327"/>
        <v>1.0003310000000001</v>
      </c>
      <c r="AL331" t="str">
        <f>IF($A331="","",INDEX(games!$J:$J,ROW())&amp;"")</f>
        <v/>
      </c>
      <c r="AM331">
        <f>IF($A331="","",SUMPRODUCT($AO331:$BD331,'Map Analysis'!$AN$2^{0,1,2,3,4,5,6,7,8,9,10,11,12,13,14,15}))</f>
        <v>6.25</v>
      </c>
      <c r="AN331">
        <f t="shared" si="328"/>
        <v>6.2500330999999996</v>
      </c>
      <c r="AO331">
        <f t="shared" si="329"/>
        <v>4</v>
      </c>
      <c r="AP331">
        <f t="shared" si="330"/>
        <v>3</v>
      </c>
      <c r="AQ331">
        <f t="shared" si="331"/>
        <v>3</v>
      </c>
      <c r="AR331">
        <f t="shared" si="332"/>
        <v>0</v>
      </c>
      <c r="AS331">
        <f t="shared" si="333"/>
        <v>0</v>
      </c>
      <c r="AT331">
        <f t="shared" si="334"/>
        <v>0</v>
      </c>
      <c r="AU331">
        <f t="shared" si="335"/>
        <v>0</v>
      </c>
      <c r="AV331">
        <f t="shared" si="336"/>
        <v>0</v>
      </c>
      <c r="AW331">
        <f t="shared" si="337"/>
        <v>0</v>
      </c>
      <c r="AX331">
        <f t="shared" si="338"/>
        <v>0</v>
      </c>
      <c r="AY331">
        <f t="shared" si="339"/>
        <v>0</v>
      </c>
      <c r="AZ331">
        <f t="shared" si="340"/>
        <v>0</v>
      </c>
      <c r="BA331">
        <f t="shared" si="341"/>
        <v>0</v>
      </c>
      <c r="BB331">
        <f t="shared" si="342"/>
        <v>0</v>
      </c>
      <c r="BC331">
        <f t="shared" si="343"/>
        <v>0</v>
      </c>
      <c r="BD331">
        <f t="shared" si="344"/>
        <v>0</v>
      </c>
      <c r="BF331">
        <f t="shared" si="345"/>
        <v>0</v>
      </c>
      <c r="BG331">
        <f t="shared" si="346"/>
        <v>0</v>
      </c>
      <c r="BH331">
        <f t="shared" si="347"/>
        <v>0</v>
      </c>
      <c r="BI331">
        <f t="shared" si="348"/>
        <v>0</v>
      </c>
      <c r="BJ331">
        <f t="shared" si="349"/>
        <v>0</v>
      </c>
      <c r="BK331">
        <f t="shared" si="350"/>
        <v>0</v>
      </c>
      <c r="BL331">
        <f t="shared" si="351"/>
        <v>0</v>
      </c>
      <c r="BM331">
        <f t="shared" si="352"/>
        <v>0</v>
      </c>
      <c r="BN331">
        <f t="shared" si="353"/>
        <v>0</v>
      </c>
      <c r="BO331">
        <f t="shared" si="354"/>
        <v>0</v>
      </c>
      <c r="BP331">
        <f t="shared" si="355"/>
        <v>0</v>
      </c>
      <c r="BQ331">
        <f t="shared" si="356"/>
        <v>0</v>
      </c>
      <c r="BR331">
        <f t="shared" si="357"/>
        <v>0</v>
      </c>
      <c r="BS331">
        <f t="shared" si="358"/>
        <v>0</v>
      </c>
      <c r="BT331">
        <f t="shared" si="359"/>
        <v>0</v>
      </c>
    </row>
    <row r="332" spans="1:72" x14ac:dyDescent="0.25">
      <c r="A332" t="str">
        <f>IF(TRIM(INDEX(games!$A:$A,ROW()))="","",TRIM(INDEX(games!$A:$A,ROW())))</f>
        <v>Fushigi no Gensoukyou 3</v>
      </c>
      <c r="B332">
        <f>IF(OR($A332="",INDEX(games!$B:$B,ROW())=""),"",INDEX(games!$B:$B,ROW()))</f>
        <v>2014</v>
      </c>
      <c r="C332" t="str">
        <f>IF(OR($A332="",INDEX(games!$C:$C,ROW())=""),"",INDEX(games!$C:$C,ROW()))</f>
        <v>Traditional</v>
      </c>
      <c r="D332">
        <f t="shared" si="300"/>
        <v>3</v>
      </c>
      <c r="E332">
        <f t="shared" si="301"/>
        <v>4</v>
      </c>
      <c r="F332">
        <f t="shared" si="302"/>
        <v>26</v>
      </c>
      <c r="G332" t="e">
        <f t="shared" si="303"/>
        <v>#N/A</v>
      </c>
      <c r="H332" t="e">
        <f t="shared" si="304"/>
        <v>#N/A</v>
      </c>
      <c r="I332" t="e">
        <f t="shared" si="305"/>
        <v>#N/A</v>
      </c>
      <c r="J332" t="e">
        <f t="shared" si="306"/>
        <v>#N/A</v>
      </c>
      <c r="K332" t="e">
        <f t="shared" si="307"/>
        <v>#N/A</v>
      </c>
      <c r="L332" t="e">
        <f t="shared" si="308"/>
        <v>#N/A</v>
      </c>
      <c r="M332">
        <f t="shared" si="309"/>
        <v>2014</v>
      </c>
      <c r="N332">
        <f t="shared" si="310"/>
        <v>4.5979999999999999</v>
      </c>
      <c r="O332">
        <f t="shared" si="311"/>
        <v>3.0003320000000002</v>
      </c>
      <c r="P332" t="str">
        <f>IF(OR($A332="",INDEX(games!$H:$H,ROW())=""),"",INDEX(games!$H:$H,ROW()))</f>
        <v/>
      </c>
      <c r="Q332" t="str">
        <f t="shared" si="312"/>
        <v/>
      </c>
      <c r="T332">
        <f t="shared" si="313"/>
        <v>1993</v>
      </c>
      <c r="U332">
        <f t="shared" si="314"/>
        <v>2022</v>
      </c>
      <c r="V332">
        <f t="shared" si="315"/>
        <v>29</v>
      </c>
      <c r="W332" t="str">
        <f>IF(TRIM(INDEX(connections!$A:$A,ROW()))="","",TRIM(INDEX(connections!$A:$A,ROW())))</f>
        <v>Torneko's Great Adventure: Mystery Dungeon</v>
      </c>
      <c r="X332" t="str">
        <f>IF($W332="","",TRIM(INDEX(connections!$B:$B,ROW())))</f>
        <v>Dave the Diver</v>
      </c>
      <c r="Y332">
        <f t="shared" si="316"/>
        <v>905</v>
      </c>
      <c r="Z332">
        <f t="shared" si="317"/>
        <v>192</v>
      </c>
      <c r="AA332" t="str">
        <f t="shared" si="318"/>
        <v>Yes</v>
      </c>
      <c r="AB332" t="str">
        <f t="shared" si="319"/>
        <v>Yes</v>
      </c>
      <c r="AC332">
        <f t="shared" si="320"/>
        <v>1</v>
      </c>
      <c r="AD332">
        <f t="shared" si="321"/>
        <v>1</v>
      </c>
      <c r="AE332" t="str">
        <f t="shared" si="322"/>
        <v/>
      </c>
      <c r="AG332">
        <f t="shared" si="323"/>
        <v>0</v>
      </c>
      <c r="AH332" t="str">
        <f t="shared" si="324"/>
        <v/>
      </c>
      <c r="AI332" t="str">
        <f t="shared" si="325"/>
        <v/>
      </c>
      <c r="AJ332" t="str">
        <f t="shared" si="326"/>
        <v/>
      </c>
      <c r="AK332" t="str">
        <f t="shared" si="327"/>
        <v/>
      </c>
      <c r="AL332" t="str">
        <f>IF($A332="","",INDEX(games!$J:$J,ROW())&amp;"")</f>
        <v/>
      </c>
      <c r="AM332">
        <f>IF($A332="","",SUMPRODUCT($AO332:$BD332,'Map Analysis'!$AN$2^{0,1,2,3,4,5,6,7,8,9,10,11,12,13,14,15}))</f>
        <v>1</v>
      </c>
      <c r="AN332">
        <f t="shared" si="328"/>
        <v>1.0000332000000001</v>
      </c>
      <c r="AO332">
        <f t="shared" si="329"/>
        <v>1</v>
      </c>
      <c r="AP332">
        <f t="shared" si="330"/>
        <v>0</v>
      </c>
      <c r="AQ332">
        <f t="shared" si="331"/>
        <v>0</v>
      </c>
      <c r="AR332">
        <f t="shared" si="332"/>
        <v>0</v>
      </c>
      <c r="AS332">
        <f t="shared" si="333"/>
        <v>0</v>
      </c>
      <c r="AT332">
        <f t="shared" si="334"/>
        <v>0</v>
      </c>
      <c r="AU332">
        <f t="shared" si="335"/>
        <v>0</v>
      </c>
      <c r="AV332">
        <f t="shared" si="336"/>
        <v>0</v>
      </c>
      <c r="AW332">
        <f t="shared" si="337"/>
        <v>0</v>
      </c>
      <c r="AX332">
        <f t="shared" si="338"/>
        <v>0</v>
      </c>
      <c r="AY332">
        <f t="shared" si="339"/>
        <v>0</v>
      </c>
      <c r="AZ332">
        <f t="shared" si="340"/>
        <v>0</v>
      </c>
      <c r="BA332">
        <f t="shared" si="341"/>
        <v>0</v>
      </c>
      <c r="BB332">
        <f t="shared" si="342"/>
        <v>0</v>
      </c>
      <c r="BC332">
        <f t="shared" si="343"/>
        <v>0</v>
      </c>
      <c r="BD332">
        <f t="shared" si="344"/>
        <v>0</v>
      </c>
      <c r="BF332">
        <f t="shared" si="345"/>
        <v>1</v>
      </c>
      <c r="BG332">
        <f t="shared" si="346"/>
        <v>0</v>
      </c>
      <c r="BH332">
        <f t="shared" si="347"/>
        <v>0</v>
      </c>
      <c r="BI332">
        <f t="shared" si="348"/>
        <v>0</v>
      </c>
      <c r="BJ332">
        <f t="shared" si="349"/>
        <v>0</v>
      </c>
      <c r="BK332">
        <f t="shared" si="350"/>
        <v>0</v>
      </c>
      <c r="BL332">
        <f t="shared" si="351"/>
        <v>0</v>
      </c>
      <c r="BM332">
        <f t="shared" si="352"/>
        <v>0</v>
      </c>
      <c r="BN332">
        <f t="shared" si="353"/>
        <v>0</v>
      </c>
      <c r="BO332">
        <f t="shared" si="354"/>
        <v>0</v>
      </c>
      <c r="BP332">
        <f t="shared" si="355"/>
        <v>0</v>
      </c>
      <c r="BQ332">
        <f t="shared" si="356"/>
        <v>0</v>
      </c>
      <c r="BR332">
        <f t="shared" si="357"/>
        <v>0</v>
      </c>
      <c r="BS332">
        <f t="shared" si="358"/>
        <v>0</v>
      </c>
      <c r="BT332">
        <f t="shared" si="359"/>
        <v>0</v>
      </c>
    </row>
    <row r="333" spans="1:72" x14ac:dyDescent="0.25">
      <c r="A333" t="str">
        <f>IF(TRIM(INDEX(games!$A:$A,ROW()))="","",TRIM(INDEX(games!$A:$A,ROW())))</f>
        <v>Fushigi no Pixel Dungeon</v>
      </c>
      <c r="B333">
        <f>IF(OR($A333="",INDEX(games!$B:$B,ROW())=""),"",INDEX(games!$B:$B,ROW()))</f>
        <v>2018</v>
      </c>
      <c r="C333" t="str">
        <f>IF(OR($A333="",INDEX(games!$C:$C,ROW())=""),"",INDEX(games!$C:$C,ROW()))</f>
        <v>Traditional</v>
      </c>
      <c r="D333">
        <f t="shared" si="300"/>
        <v>3</v>
      </c>
      <c r="E333">
        <f t="shared" si="301"/>
        <v>4</v>
      </c>
      <c r="F333">
        <f t="shared" si="302"/>
        <v>27</v>
      </c>
      <c r="G333" t="e">
        <f t="shared" si="303"/>
        <v>#N/A</v>
      </c>
      <c r="H333" t="e">
        <f t="shared" si="304"/>
        <v>#N/A</v>
      </c>
      <c r="I333" t="e">
        <f t="shared" si="305"/>
        <v>#N/A</v>
      </c>
      <c r="J333" t="e">
        <f t="shared" si="306"/>
        <v>#N/A</v>
      </c>
      <c r="K333" t="e">
        <f t="shared" si="307"/>
        <v>#N/A</v>
      </c>
      <c r="L333" t="e">
        <f t="shared" si="308"/>
        <v>#N/A</v>
      </c>
      <c r="M333">
        <f t="shared" si="309"/>
        <v>2018</v>
      </c>
      <c r="N333">
        <f t="shared" si="310"/>
        <v>4.6210000000000004</v>
      </c>
      <c r="O333">
        <f t="shared" si="311"/>
        <v>3.0003329999999999</v>
      </c>
      <c r="P333" t="str">
        <f>IF(OR($A333="",INDEX(games!$H:$H,ROW())=""),"",INDEX(games!$H:$H,ROW()))</f>
        <v>Yes</v>
      </c>
      <c r="Q333">
        <f t="shared" si="312"/>
        <v>3.0003329999999999</v>
      </c>
      <c r="T333">
        <f t="shared" si="313"/>
        <v>2013</v>
      </c>
      <c r="U333">
        <f t="shared" si="314"/>
        <v>2018</v>
      </c>
      <c r="V333">
        <f t="shared" si="315"/>
        <v>5</v>
      </c>
      <c r="W333" t="str">
        <f>IF(TRIM(INDEX(connections!$A:$A,ROW()))="","",TRIM(INDEX(connections!$A:$A,ROW())))</f>
        <v>Risk of Rain</v>
      </c>
      <c r="X333" t="str">
        <f>IF($W333="","",TRIM(INDEX(connections!$B:$B,ROW())))</f>
        <v>Dead Cells</v>
      </c>
      <c r="Y333">
        <f t="shared" si="316"/>
        <v>687</v>
      </c>
      <c r="Z333">
        <f t="shared" si="317"/>
        <v>193</v>
      </c>
      <c r="AA333" t="str">
        <f t="shared" si="318"/>
        <v>Yes</v>
      </c>
      <c r="AB333" t="str">
        <f t="shared" si="319"/>
        <v>Yes</v>
      </c>
      <c r="AC333">
        <f t="shared" si="320"/>
        <v>1</v>
      </c>
      <c r="AD333">
        <f t="shared" si="321"/>
        <v>0</v>
      </c>
      <c r="AE333" t="str">
        <f t="shared" si="322"/>
        <v/>
      </c>
      <c r="AG333">
        <f t="shared" si="323"/>
        <v>3</v>
      </c>
      <c r="AH333" t="str">
        <f t="shared" si="324"/>
        <v>Yes</v>
      </c>
      <c r="AI333">
        <f t="shared" si="325"/>
        <v>3</v>
      </c>
      <c r="AJ333">
        <f t="shared" si="326"/>
        <v>3.0003329999999999</v>
      </c>
      <c r="AK333" t="str">
        <f t="shared" si="327"/>
        <v/>
      </c>
      <c r="AL333" t="str">
        <f>IF($A333="","",INDEX(games!$J:$J,ROW())&amp;"")</f>
        <v/>
      </c>
      <c r="AM333">
        <f>IF($A333="","",SUMPRODUCT($AO333:$BD333,'Map Analysis'!$AN$2^{0,1,2,3,4,5,6,7,8,9,10,11,12,13,14,15}))</f>
        <v>0</v>
      </c>
      <c r="AN333">
        <f t="shared" si="328"/>
        <v>3.3300000000000003E-5</v>
      </c>
      <c r="AO333">
        <f t="shared" si="329"/>
        <v>0</v>
      </c>
      <c r="AP333">
        <f t="shared" si="330"/>
        <v>0</v>
      </c>
      <c r="AQ333">
        <f t="shared" si="331"/>
        <v>0</v>
      </c>
      <c r="AR333">
        <f t="shared" si="332"/>
        <v>0</v>
      </c>
      <c r="AS333">
        <f t="shared" si="333"/>
        <v>0</v>
      </c>
      <c r="AT333">
        <f t="shared" si="334"/>
        <v>0</v>
      </c>
      <c r="AU333">
        <f t="shared" si="335"/>
        <v>0</v>
      </c>
      <c r="AV333">
        <f t="shared" si="336"/>
        <v>0</v>
      </c>
      <c r="AW333">
        <f t="shared" si="337"/>
        <v>0</v>
      </c>
      <c r="AX333">
        <f t="shared" si="338"/>
        <v>0</v>
      </c>
      <c r="AY333">
        <f t="shared" si="339"/>
        <v>0</v>
      </c>
      <c r="AZ333">
        <f t="shared" si="340"/>
        <v>0</v>
      </c>
      <c r="BA333">
        <f t="shared" si="341"/>
        <v>0</v>
      </c>
      <c r="BB333">
        <f t="shared" si="342"/>
        <v>0</v>
      </c>
      <c r="BC333">
        <f t="shared" si="343"/>
        <v>0</v>
      </c>
      <c r="BD333">
        <f t="shared" si="344"/>
        <v>0</v>
      </c>
      <c r="BF333">
        <f t="shared" si="345"/>
        <v>32</v>
      </c>
      <c r="BG333">
        <f t="shared" si="346"/>
        <v>85</v>
      </c>
      <c r="BH333">
        <f t="shared" si="347"/>
        <v>48</v>
      </c>
      <c r="BI333">
        <f t="shared" si="348"/>
        <v>5</v>
      </c>
      <c r="BJ333">
        <f t="shared" si="349"/>
        <v>0</v>
      </c>
      <c r="BK333">
        <f t="shared" si="350"/>
        <v>0</v>
      </c>
      <c r="BL333">
        <f t="shared" si="351"/>
        <v>0</v>
      </c>
      <c r="BM333">
        <f t="shared" si="352"/>
        <v>0</v>
      </c>
      <c r="BN333">
        <f t="shared" si="353"/>
        <v>0</v>
      </c>
      <c r="BO333">
        <f t="shared" si="354"/>
        <v>0</v>
      </c>
      <c r="BP333">
        <f t="shared" si="355"/>
        <v>0</v>
      </c>
      <c r="BQ333">
        <f t="shared" si="356"/>
        <v>0</v>
      </c>
      <c r="BR333">
        <f t="shared" si="357"/>
        <v>0</v>
      </c>
      <c r="BS333">
        <f t="shared" si="358"/>
        <v>0</v>
      </c>
      <c r="BT333">
        <f t="shared" si="359"/>
        <v>0</v>
      </c>
    </row>
    <row r="334" spans="1:72" x14ac:dyDescent="0.25">
      <c r="A334" t="str">
        <f>IF(TRIM(INDEX(games!$A:$A,ROW()))="","",TRIM(INDEX(games!$A:$A,ROW())))</f>
        <v>Galactic Glitch</v>
      </c>
      <c r="B334">
        <f>IF(OR($A334="",INDEX(games!$B:$B,ROW())=""),"",INDEX(games!$B:$B,ROW()))</f>
        <v>2024</v>
      </c>
      <c r="C334" t="str">
        <f>IF(OR($A334="",INDEX(games!$C:$C,ROW())=""),"",INDEX(games!$C:$C,ROW()))</f>
        <v>Action</v>
      </c>
      <c r="D334">
        <f t="shared" si="300"/>
        <v>3</v>
      </c>
      <c r="E334">
        <f t="shared" si="301"/>
        <v>1</v>
      </c>
      <c r="F334">
        <f t="shared" si="302"/>
        <v>28</v>
      </c>
      <c r="G334">
        <f t="shared" si="303"/>
        <v>2024</v>
      </c>
      <c r="H334">
        <f t="shared" si="304"/>
        <v>1.6440000000000001</v>
      </c>
      <c r="I334" t="e">
        <f t="shared" si="305"/>
        <v>#N/A</v>
      </c>
      <c r="J334" t="e">
        <f t="shared" si="306"/>
        <v>#N/A</v>
      </c>
      <c r="K334" t="e">
        <f t="shared" si="307"/>
        <v>#N/A</v>
      </c>
      <c r="L334" t="e">
        <f t="shared" si="308"/>
        <v>#N/A</v>
      </c>
      <c r="M334" t="e">
        <f t="shared" si="309"/>
        <v>#N/A</v>
      </c>
      <c r="N334" t="e">
        <f t="shared" si="310"/>
        <v>#N/A</v>
      </c>
      <c r="O334">
        <f t="shared" si="311"/>
        <v>3.0003340000000001</v>
      </c>
      <c r="P334" t="str">
        <f>IF(OR($A334="",INDEX(games!$H:$H,ROW())=""),"",INDEX(games!$H:$H,ROW()))</f>
        <v>Yes</v>
      </c>
      <c r="Q334">
        <f t="shared" si="312"/>
        <v>3.0003340000000001</v>
      </c>
      <c r="T334">
        <f t="shared" si="313"/>
        <v>2013</v>
      </c>
      <c r="U334">
        <f t="shared" si="314"/>
        <v>2018</v>
      </c>
      <c r="V334">
        <f t="shared" si="315"/>
        <v>5</v>
      </c>
      <c r="W334" t="str">
        <f>IF(TRIM(INDEX(connections!$A:$A,ROW()))="","",TRIM(INDEX(connections!$A:$A,ROW())))</f>
        <v>Rogue Legacy</v>
      </c>
      <c r="X334" t="str">
        <f>IF($W334="","",TRIM(INDEX(connections!$B:$B,ROW())))</f>
        <v>Dead Cells</v>
      </c>
      <c r="Y334">
        <f t="shared" si="316"/>
        <v>701</v>
      </c>
      <c r="Z334">
        <f t="shared" si="317"/>
        <v>193</v>
      </c>
      <c r="AA334" t="str">
        <f t="shared" si="318"/>
        <v>Yes</v>
      </c>
      <c r="AB334" t="str">
        <f t="shared" si="319"/>
        <v>Yes</v>
      </c>
      <c r="AC334">
        <f t="shared" si="320"/>
        <v>1</v>
      </c>
      <c r="AD334">
        <f t="shared" si="321"/>
        <v>0</v>
      </c>
      <c r="AE334" t="str">
        <f t="shared" si="322"/>
        <v/>
      </c>
      <c r="AG334">
        <f t="shared" si="323"/>
        <v>3</v>
      </c>
      <c r="AH334" t="str">
        <f t="shared" si="324"/>
        <v>Yes</v>
      </c>
      <c r="AI334">
        <f t="shared" si="325"/>
        <v>3</v>
      </c>
      <c r="AJ334">
        <f t="shared" si="326"/>
        <v>3.0003340000000001</v>
      </c>
      <c r="AK334" t="str">
        <f t="shared" si="327"/>
        <v/>
      </c>
      <c r="AL334" t="str">
        <f>IF($A334="","",INDEX(games!$J:$J,ROW())&amp;"")</f>
        <v>https://store.steampowered.com/app/1536620/Galactic_Glitch/</v>
      </c>
      <c r="AM334">
        <f>IF($A334="","",SUMPRODUCT($AO334:$BD334,'Map Analysis'!$AN$2^{0,1,2,3,4,5,6,7,8,9,10,11,12,13,14,15}))</f>
        <v>0</v>
      </c>
      <c r="AN334">
        <f t="shared" si="328"/>
        <v>3.3399999999999999E-5</v>
      </c>
      <c r="AO334">
        <f t="shared" si="329"/>
        <v>0</v>
      </c>
      <c r="AP334">
        <f t="shared" si="330"/>
        <v>0</v>
      </c>
      <c r="AQ334">
        <f t="shared" si="331"/>
        <v>0</v>
      </c>
      <c r="AR334">
        <f t="shared" si="332"/>
        <v>0</v>
      </c>
      <c r="AS334">
        <f t="shared" si="333"/>
        <v>0</v>
      </c>
      <c r="AT334">
        <f t="shared" si="334"/>
        <v>0</v>
      </c>
      <c r="AU334">
        <f t="shared" si="335"/>
        <v>0</v>
      </c>
      <c r="AV334">
        <f t="shared" si="336"/>
        <v>0</v>
      </c>
      <c r="AW334">
        <f t="shared" si="337"/>
        <v>0</v>
      </c>
      <c r="AX334">
        <f t="shared" si="338"/>
        <v>0</v>
      </c>
      <c r="AY334">
        <f t="shared" si="339"/>
        <v>0</v>
      </c>
      <c r="AZ334">
        <f t="shared" si="340"/>
        <v>0</v>
      </c>
      <c r="BA334">
        <f t="shared" si="341"/>
        <v>0</v>
      </c>
      <c r="BB334">
        <f t="shared" si="342"/>
        <v>0</v>
      </c>
      <c r="BC334">
        <f t="shared" si="343"/>
        <v>0</v>
      </c>
      <c r="BD334">
        <f t="shared" si="344"/>
        <v>0</v>
      </c>
      <c r="BF334">
        <f t="shared" si="345"/>
        <v>32</v>
      </c>
      <c r="BG334">
        <f t="shared" si="346"/>
        <v>85</v>
      </c>
      <c r="BH334">
        <f t="shared" si="347"/>
        <v>48</v>
      </c>
      <c r="BI334">
        <f t="shared" si="348"/>
        <v>5</v>
      </c>
      <c r="BJ334">
        <f t="shared" si="349"/>
        <v>0</v>
      </c>
      <c r="BK334">
        <f t="shared" si="350"/>
        <v>0</v>
      </c>
      <c r="BL334">
        <f t="shared" si="351"/>
        <v>0</v>
      </c>
      <c r="BM334">
        <f t="shared" si="352"/>
        <v>0</v>
      </c>
      <c r="BN334">
        <f t="shared" si="353"/>
        <v>0</v>
      </c>
      <c r="BO334">
        <f t="shared" si="354"/>
        <v>0</v>
      </c>
      <c r="BP334">
        <f t="shared" si="355"/>
        <v>0</v>
      </c>
      <c r="BQ334">
        <f t="shared" si="356"/>
        <v>0</v>
      </c>
      <c r="BR334">
        <f t="shared" si="357"/>
        <v>0</v>
      </c>
      <c r="BS334">
        <f t="shared" si="358"/>
        <v>0</v>
      </c>
      <c r="BT334">
        <f t="shared" si="359"/>
        <v>0</v>
      </c>
    </row>
    <row r="335" spans="1:72" x14ac:dyDescent="0.25">
      <c r="A335" t="str">
        <f>IF(TRIM(INDEX(games!$A:$A,ROW()))="","",TRIM(INDEX(games!$A:$A,ROW())))</f>
        <v>Gambonanza</v>
      </c>
      <c r="B335">
        <f>IF(OR($A335="",INDEX(games!$B:$B,ROW())=""),"",INDEX(games!$B:$B,ROW()))</f>
        <v>2026</v>
      </c>
      <c r="C335" t="str">
        <f>IF(OR($A335="",INDEX(games!$C:$C,ROW())=""),"",INDEX(games!$C:$C,ROW()))</f>
        <v>Deckbuilder</v>
      </c>
      <c r="D335">
        <f t="shared" si="300"/>
        <v>1</v>
      </c>
      <c r="E335">
        <f t="shared" si="301"/>
        <v>3</v>
      </c>
      <c r="F335">
        <f t="shared" si="302"/>
        <v>29</v>
      </c>
      <c r="G335" t="e">
        <f t="shared" si="303"/>
        <v>#N/A</v>
      </c>
      <c r="H335" t="e">
        <f t="shared" si="304"/>
        <v>#N/A</v>
      </c>
      <c r="I335" t="e">
        <f t="shared" si="305"/>
        <v>#N/A</v>
      </c>
      <c r="J335" t="e">
        <f t="shared" si="306"/>
        <v>#N/A</v>
      </c>
      <c r="K335">
        <f t="shared" si="307"/>
        <v>2026</v>
      </c>
      <c r="L335">
        <f t="shared" si="308"/>
        <v>3.6669999999999998</v>
      </c>
      <c r="M335" t="e">
        <f t="shared" si="309"/>
        <v>#N/A</v>
      </c>
      <c r="N335" t="e">
        <f t="shared" si="310"/>
        <v>#N/A</v>
      </c>
      <c r="O335">
        <f t="shared" si="311"/>
        <v>1.000335</v>
      </c>
      <c r="P335" t="str">
        <f>IF(OR($A335="",INDEX(games!$H:$H,ROW())=""),"",INDEX(games!$H:$H,ROW()))</f>
        <v/>
      </c>
      <c r="Q335" t="str">
        <f t="shared" si="312"/>
        <v/>
      </c>
      <c r="T335">
        <f t="shared" si="313"/>
        <v>2011</v>
      </c>
      <c r="U335">
        <f t="shared" si="314"/>
        <v>2018</v>
      </c>
      <c r="V335">
        <f t="shared" si="315"/>
        <v>7</v>
      </c>
      <c r="W335" t="str">
        <f>IF(TRIM(INDEX(connections!$A:$A,ROW()))="","",TRIM(INDEX(connections!$A:$A,ROW())))</f>
        <v>The Binding of Isaac</v>
      </c>
      <c r="X335" t="str">
        <f>IF($W335="","",TRIM(INDEX(connections!$B:$B,ROW())))</f>
        <v>Dead Cells</v>
      </c>
      <c r="Y335">
        <f t="shared" si="316"/>
        <v>865</v>
      </c>
      <c r="Z335">
        <f t="shared" si="317"/>
        <v>193</v>
      </c>
      <c r="AA335" t="str">
        <f t="shared" si="318"/>
        <v>Yes</v>
      </c>
      <c r="AB335" t="str">
        <f t="shared" si="319"/>
        <v>Yes</v>
      </c>
      <c r="AC335">
        <f t="shared" si="320"/>
        <v>1</v>
      </c>
      <c r="AD335">
        <f t="shared" si="321"/>
        <v>0</v>
      </c>
      <c r="AE335" t="str">
        <f t="shared" si="322"/>
        <v/>
      </c>
      <c r="AG335">
        <f t="shared" si="323"/>
        <v>1</v>
      </c>
      <c r="AH335" t="str">
        <f t="shared" si="324"/>
        <v/>
      </c>
      <c r="AI335" t="str">
        <f t="shared" si="325"/>
        <v/>
      </c>
      <c r="AJ335" t="str">
        <f t="shared" si="326"/>
        <v/>
      </c>
      <c r="AK335">
        <f t="shared" si="327"/>
        <v>1.000335</v>
      </c>
      <c r="AL335" t="str">
        <f>IF($A335="","",INDEX(games!$J:$J,ROW())&amp;"")</f>
        <v/>
      </c>
      <c r="AM335">
        <f>IF($A335="","",SUMPRODUCT($AO335:$BD335,'Map Analysis'!$AN$2^{0,1,2,3,4,5,6,7,8,9,10,11,12,13,14,15}))</f>
        <v>0</v>
      </c>
      <c r="AN335">
        <f t="shared" si="328"/>
        <v>3.3500000000000001E-5</v>
      </c>
      <c r="AO335">
        <f t="shared" si="329"/>
        <v>0</v>
      </c>
      <c r="AP335">
        <f t="shared" si="330"/>
        <v>0</v>
      </c>
      <c r="AQ335">
        <f t="shared" si="331"/>
        <v>0</v>
      </c>
      <c r="AR335">
        <f t="shared" si="332"/>
        <v>0</v>
      </c>
      <c r="AS335">
        <f t="shared" si="333"/>
        <v>0</v>
      </c>
      <c r="AT335">
        <f t="shared" si="334"/>
        <v>0</v>
      </c>
      <c r="AU335">
        <f t="shared" si="335"/>
        <v>0</v>
      </c>
      <c r="AV335">
        <f t="shared" si="336"/>
        <v>0</v>
      </c>
      <c r="AW335">
        <f t="shared" si="337"/>
        <v>0</v>
      </c>
      <c r="AX335">
        <f t="shared" si="338"/>
        <v>0</v>
      </c>
      <c r="AY335">
        <f t="shared" si="339"/>
        <v>0</v>
      </c>
      <c r="AZ335">
        <f t="shared" si="340"/>
        <v>0</v>
      </c>
      <c r="BA335">
        <f t="shared" si="341"/>
        <v>0</v>
      </c>
      <c r="BB335">
        <f t="shared" si="342"/>
        <v>0</v>
      </c>
      <c r="BC335">
        <f t="shared" si="343"/>
        <v>0</v>
      </c>
      <c r="BD335">
        <f t="shared" si="344"/>
        <v>0</v>
      </c>
      <c r="BF335">
        <f t="shared" si="345"/>
        <v>32</v>
      </c>
      <c r="BG335">
        <f t="shared" si="346"/>
        <v>85</v>
      </c>
      <c r="BH335">
        <f t="shared" si="347"/>
        <v>48</v>
      </c>
      <c r="BI335">
        <f t="shared" si="348"/>
        <v>5</v>
      </c>
      <c r="BJ335">
        <f t="shared" si="349"/>
        <v>0</v>
      </c>
      <c r="BK335">
        <f t="shared" si="350"/>
        <v>0</v>
      </c>
      <c r="BL335">
        <f t="shared" si="351"/>
        <v>0</v>
      </c>
      <c r="BM335">
        <f t="shared" si="352"/>
        <v>0</v>
      </c>
      <c r="BN335">
        <f t="shared" si="353"/>
        <v>0</v>
      </c>
      <c r="BO335">
        <f t="shared" si="354"/>
        <v>0</v>
      </c>
      <c r="BP335">
        <f t="shared" si="355"/>
        <v>0</v>
      </c>
      <c r="BQ335">
        <f t="shared" si="356"/>
        <v>0</v>
      </c>
      <c r="BR335">
        <f t="shared" si="357"/>
        <v>0</v>
      </c>
      <c r="BS335">
        <f t="shared" si="358"/>
        <v>0</v>
      </c>
      <c r="BT335">
        <f t="shared" si="359"/>
        <v>0</v>
      </c>
    </row>
    <row r="336" spans="1:72" x14ac:dyDescent="0.25">
      <c r="A336" t="str">
        <f>IF(TRIM(INDEX(games!$A:$A,ROW()))="","",TRIM(INDEX(games!$A:$A,ROW())))</f>
        <v>Garden of Witches</v>
      </c>
      <c r="B336">
        <f>IF(OR($A336="",INDEX(games!$B:$B,ROW())=""),"",INDEX(games!$B:$B,ROW()))</f>
        <v>2025</v>
      </c>
      <c r="C336" t="str">
        <f>IF(OR($A336="",INDEX(games!$C:$C,ROW())=""),"",INDEX(games!$C:$C,ROW()))</f>
        <v>Action</v>
      </c>
      <c r="D336">
        <f t="shared" si="300"/>
        <v>2</v>
      </c>
      <c r="E336">
        <f t="shared" si="301"/>
        <v>1</v>
      </c>
      <c r="F336">
        <f t="shared" si="302"/>
        <v>30</v>
      </c>
      <c r="G336">
        <f t="shared" si="303"/>
        <v>2025</v>
      </c>
      <c r="H336">
        <f t="shared" si="304"/>
        <v>1.69</v>
      </c>
      <c r="I336" t="e">
        <f t="shared" si="305"/>
        <v>#N/A</v>
      </c>
      <c r="J336" t="e">
        <f t="shared" si="306"/>
        <v>#N/A</v>
      </c>
      <c r="K336" t="e">
        <f t="shared" si="307"/>
        <v>#N/A</v>
      </c>
      <c r="L336" t="e">
        <f t="shared" si="308"/>
        <v>#N/A</v>
      </c>
      <c r="M336" t="e">
        <f t="shared" si="309"/>
        <v>#N/A</v>
      </c>
      <c r="N336" t="e">
        <f t="shared" si="310"/>
        <v>#N/A</v>
      </c>
      <c r="O336">
        <f t="shared" si="311"/>
        <v>2.0003359999999999</v>
      </c>
      <c r="P336" t="str">
        <f>IF(OR($A336="",INDEX(games!$H:$H,ROW())=""),"",INDEX(games!$H:$H,ROW()))</f>
        <v/>
      </c>
      <c r="Q336" t="str">
        <f t="shared" si="312"/>
        <v/>
      </c>
      <c r="T336">
        <f t="shared" si="313"/>
        <v>2015</v>
      </c>
      <c r="U336">
        <f t="shared" si="314"/>
        <v>2020</v>
      </c>
      <c r="V336">
        <f t="shared" si="315"/>
        <v>5</v>
      </c>
      <c r="W336" t="str">
        <f>IF(TRIM(INDEX(connections!$A:$A,ROW()))="","",TRIM(INDEX(connections!$A:$A,ROW())))</f>
        <v>Nuclear Throne</v>
      </c>
      <c r="X336" t="str">
        <f>IF($W336="","",TRIM(INDEX(connections!$B:$B,ROW())))</f>
        <v>Dead Estate</v>
      </c>
      <c r="Y336">
        <f t="shared" si="316"/>
        <v>578</v>
      </c>
      <c r="Z336">
        <f t="shared" si="317"/>
        <v>194</v>
      </c>
      <c r="AA336" t="str">
        <f t="shared" si="318"/>
        <v>Yes</v>
      </c>
      <c r="AB336" t="str">
        <f t="shared" si="319"/>
        <v>Yes</v>
      </c>
      <c r="AC336">
        <f t="shared" si="320"/>
        <v>1</v>
      </c>
      <c r="AD336">
        <f t="shared" si="321"/>
        <v>0</v>
      </c>
      <c r="AE336" t="str">
        <f t="shared" si="322"/>
        <v/>
      </c>
      <c r="AG336">
        <f t="shared" si="323"/>
        <v>2</v>
      </c>
      <c r="AH336" t="str">
        <f t="shared" si="324"/>
        <v/>
      </c>
      <c r="AI336" t="str">
        <f t="shared" si="325"/>
        <v/>
      </c>
      <c r="AJ336" t="str">
        <f t="shared" si="326"/>
        <v/>
      </c>
      <c r="AK336">
        <f t="shared" si="327"/>
        <v>2.0003359999999999</v>
      </c>
      <c r="AL336" t="str">
        <f>IF($A336="","",INDEX(games!$J:$J,ROW())&amp;"")</f>
        <v/>
      </c>
      <c r="AM336">
        <f>IF($A336="","",SUMPRODUCT($AO336:$BD336,'Map Analysis'!$AN$2^{0,1,2,3,4,5,6,7,8,9,10,11,12,13,14,15}))</f>
        <v>0</v>
      </c>
      <c r="AN336">
        <f t="shared" si="328"/>
        <v>3.3599999999999997E-5</v>
      </c>
      <c r="AO336">
        <f t="shared" si="329"/>
        <v>0</v>
      </c>
      <c r="AP336">
        <f t="shared" si="330"/>
        <v>0</v>
      </c>
      <c r="AQ336">
        <f t="shared" si="331"/>
        <v>0</v>
      </c>
      <c r="AR336">
        <f t="shared" si="332"/>
        <v>0</v>
      </c>
      <c r="AS336">
        <f t="shared" si="333"/>
        <v>0</v>
      </c>
      <c r="AT336">
        <f t="shared" si="334"/>
        <v>0</v>
      </c>
      <c r="AU336">
        <f t="shared" si="335"/>
        <v>0</v>
      </c>
      <c r="AV336">
        <f t="shared" si="336"/>
        <v>0</v>
      </c>
      <c r="AW336">
        <f t="shared" si="337"/>
        <v>0</v>
      </c>
      <c r="AX336">
        <f t="shared" si="338"/>
        <v>0</v>
      </c>
      <c r="AY336">
        <f t="shared" si="339"/>
        <v>0</v>
      </c>
      <c r="AZ336">
        <f t="shared" si="340"/>
        <v>0</v>
      </c>
      <c r="BA336">
        <f t="shared" si="341"/>
        <v>0</v>
      </c>
      <c r="BB336">
        <f t="shared" si="342"/>
        <v>0</v>
      </c>
      <c r="BC336">
        <f t="shared" si="343"/>
        <v>0</v>
      </c>
      <c r="BD336">
        <f t="shared" si="344"/>
        <v>0</v>
      </c>
      <c r="BF336">
        <f t="shared" si="345"/>
        <v>0</v>
      </c>
      <c r="BG336">
        <f t="shared" si="346"/>
        <v>0</v>
      </c>
      <c r="BH336">
        <f t="shared" si="347"/>
        <v>0</v>
      </c>
      <c r="BI336">
        <f t="shared" si="348"/>
        <v>0</v>
      </c>
      <c r="BJ336">
        <f t="shared" si="349"/>
        <v>0</v>
      </c>
      <c r="BK336">
        <f t="shared" si="350"/>
        <v>0</v>
      </c>
      <c r="BL336">
        <f t="shared" si="351"/>
        <v>0</v>
      </c>
      <c r="BM336">
        <f t="shared" si="352"/>
        <v>0</v>
      </c>
      <c r="BN336">
        <f t="shared" si="353"/>
        <v>0</v>
      </c>
      <c r="BO336">
        <f t="shared" si="354"/>
        <v>0</v>
      </c>
      <c r="BP336">
        <f t="shared" si="355"/>
        <v>0</v>
      </c>
      <c r="BQ336">
        <f t="shared" si="356"/>
        <v>0</v>
      </c>
      <c r="BR336">
        <f t="shared" si="357"/>
        <v>0</v>
      </c>
      <c r="BS336">
        <f t="shared" si="358"/>
        <v>0</v>
      </c>
      <c r="BT336">
        <f t="shared" si="359"/>
        <v>0</v>
      </c>
    </row>
    <row r="337" spans="1:72" x14ac:dyDescent="0.25">
      <c r="A337" t="str">
        <f>IF(TRIM(INDEX(games!$A:$A,ROW()))="","",TRIM(INDEX(games!$A:$A,ROW())))</f>
        <v>Gatekeeper</v>
      </c>
      <c r="B337">
        <f>IF(OR($A337="",INDEX(games!$B:$B,ROW())=""),"",INDEX(games!$B:$B,ROW()))</f>
        <v>2024</v>
      </c>
      <c r="C337" t="str">
        <f>IF(OR($A337="",INDEX(games!$C:$C,ROW())=""),"",INDEX(games!$C:$C,ROW()))</f>
        <v>Action</v>
      </c>
      <c r="D337">
        <f t="shared" si="300"/>
        <v>1</v>
      </c>
      <c r="E337">
        <f t="shared" si="301"/>
        <v>1</v>
      </c>
      <c r="F337">
        <f t="shared" si="302"/>
        <v>31</v>
      </c>
      <c r="G337">
        <f t="shared" si="303"/>
        <v>2024</v>
      </c>
      <c r="H337">
        <f t="shared" si="304"/>
        <v>1.7130000000000001</v>
      </c>
      <c r="I337" t="e">
        <f t="shared" si="305"/>
        <v>#N/A</v>
      </c>
      <c r="J337" t="e">
        <f t="shared" si="306"/>
        <v>#N/A</v>
      </c>
      <c r="K337" t="e">
        <f t="shared" si="307"/>
        <v>#N/A</v>
      </c>
      <c r="L337" t="e">
        <f t="shared" si="308"/>
        <v>#N/A</v>
      </c>
      <c r="M337" t="e">
        <f t="shared" si="309"/>
        <v>#N/A</v>
      </c>
      <c r="N337" t="e">
        <f t="shared" si="310"/>
        <v>#N/A</v>
      </c>
      <c r="O337">
        <f t="shared" si="311"/>
        <v>1.000337</v>
      </c>
      <c r="P337" t="str">
        <f>IF(OR($A337="",INDEX(games!$H:$H,ROW())=""),"",INDEX(games!$H:$H,ROW()))</f>
        <v>Yes</v>
      </c>
      <c r="Q337">
        <f t="shared" si="312"/>
        <v>1.000337</v>
      </c>
      <c r="T337">
        <f t="shared" si="313"/>
        <v>2011</v>
      </c>
      <c r="U337">
        <f t="shared" si="314"/>
        <v>2020</v>
      </c>
      <c r="V337">
        <f t="shared" si="315"/>
        <v>9</v>
      </c>
      <c r="W337" t="str">
        <f>IF(TRIM(INDEX(connections!$A:$A,ROW()))="","",TRIM(INDEX(connections!$A:$A,ROW())))</f>
        <v>The Binding of Isaac</v>
      </c>
      <c r="X337" t="str">
        <f>IF($W337="","",TRIM(INDEX(connections!$B:$B,ROW())))</f>
        <v>Dead Estate</v>
      </c>
      <c r="Y337">
        <f t="shared" si="316"/>
        <v>865</v>
      </c>
      <c r="Z337">
        <f t="shared" si="317"/>
        <v>194</v>
      </c>
      <c r="AA337" t="str">
        <f t="shared" si="318"/>
        <v>Yes</v>
      </c>
      <c r="AB337" t="str">
        <f t="shared" si="319"/>
        <v>Yes</v>
      </c>
      <c r="AC337">
        <f t="shared" si="320"/>
        <v>1</v>
      </c>
      <c r="AD337">
        <f t="shared" si="321"/>
        <v>0</v>
      </c>
      <c r="AE337" t="str">
        <f t="shared" si="322"/>
        <v/>
      </c>
      <c r="AG337">
        <f t="shared" si="323"/>
        <v>1</v>
      </c>
      <c r="AH337" t="str">
        <f t="shared" si="324"/>
        <v>Yes</v>
      </c>
      <c r="AI337">
        <f t="shared" si="325"/>
        <v>1</v>
      </c>
      <c r="AJ337">
        <f t="shared" si="326"/>
        <v>1.000337</v>
      </c>
      <c r="AK337" t="str">
        <f t="shared" si="327"/>
        <v/>
      </c>
      <c r="AL337" t="str">
        <f>IF($A337="","",INDEX(games!$J:$J,ROW())&amp;"")</f>
        <v/>
      </c>
      <c r="AM337">
        <f>IF($A337="","",SUMPRODUCT($AO337:$BD337,'Map Analysis'!$AN$2^{0,1,2,3,4,5,6,7,8,9,10,11,12,13,14,15}))</f>
        <v>0</v>
      </c>
      <c r="AN337">
        <f t="shared" si="328"/>
        <v>3.3699999999999999E-5</v>
      </c>
      <c r="AO337">
        <f t="shared" si="329"/>
        <v>0</v>
      </c>
      <c r="AP337">
        <f t="shared" si="330"/>
        <v>0</v>
      </c>
      <c r="AQ337">
        <f t="shared" si="331"/>
        <v>0</v>
      </c>
      <c r="AR337">
        <f t="shared" si="332"/>
        <v>0</v>
      </c>
      <c r="AS337">
        <f t="shared" si="333"/>
        <v>0</v>
      </c>
      <c r="AT337">
        <f t="shared" si="334"/>
        <v>0</v>
      </c>
      <c r="AU337">
        <f t="shared" si="335"/>
        <v>0</v>
      </c>
      <c r="AV337">
        <f t="shared" si="336"/>
        <v>0</v>
      </c>
      <c r="AW337">
        <f t="shared" si="337"/>
        <v>0</v>
      </c>
      <c r="AX337">
        <f t="shared" si="338"/>
        <v>0</v>
      </c>
      <c r="AY337">
        <f t="shared" si="339"/>
        <v>0</v>
      </c>
      <c r="AZ337">
        <f t="shared" si="340"/>
        <v>0</v>
      </c>
      <c r="BA337">
        <f t="shared" si="341"/>
        <v>0</v>
      </c>
      <c r="BB337">
        <f t="shared" si="342"/>
        <v>0</v>
      </c>
      <c r="BC337">
        <f t="shared" si="343"/>
        <v>0</v>
      </c>
      <c r="BD337">
        <f t="shared" si="344"/>
        <v>0</v>
      </c>
      <c r="BF337">
        <f t="shared" si="345"/>
        <v>0</v>
      </c>
      <c r="BG337">
        <f t="shared" si="346"/>
        <v>0</v>
      </c>
      <c r="BH337">
        <f t="shared" si="347"/>
        <v>0</v>
      </c>
      <c r="BI337">
        <f t="shared" si="348"/>
        <v>0</v>
      </c>
      <c r="BJ337">
        <f t="shared" si="349"/>
        <v>0</v>
      </c>
      <c r="BK337">
        <f t="shared" si="350"/>
        <v>0</v>
      </c>
      <c r="BL337">
        <f t="shared" si="351"/>
        <v>0</v>
      </c>
      <c r="BM337">
        <f t="shared" si="352"/>
        <v>0</v>
      </c>
      <c r="BN337">
        <f t="shared" si="353"/>
        <v>0</v>
      </c>
      <c r="BO337">
        <f t="shared" si="354"/>
        <v>0</v>
      </c>
      <c r="BP337">
        <f t="shared" si="355"/>
        <v>0</v>
      </c>
      <c r="BQ337">
        <f t="shared" si="356"/>
        <v>0</v>
      </c>
      <c r="BR337">
        <f t="shared" si="357"/>
        <v>0</v>
      </c>
      <c r="BS337">
        <f t="shared" si="358"/>
        <v>0</v>
      </c>
      <c r="BT337">
        <f t="shared" si="359"/>
        <v>0</v>
      </c>
    </row>
    <row r="338" spans="1:72" x14ac:dyDescent="0.25">
      <c r="A338" t="str">
        <f>IF(TRIM(INDEX(games!$A:$A,ROW()))="","",TRIM(INDEX(games!$A:$A,ROW())))</f>
        <v>GearHead</v>
      </c>
      <c r="B338">
        <f>IF(OR($A338="",INDEX(games!$B:$B,ROW())=""),"",INDEX(games!$B:$B,ROW()))</f>
        <v>2002</v>
      </c>
      <c r="C338" t="str">
        <f>IF(OR($A338="",INDEX(games!$C:$C,ROW())=""),"",INDEX(games!$C:$C,ROW()))</f>
        <v>Traditional</v>
      </c>
      <c r="D338">
        <f t="shared" si="300"/>
        <v>3</v>
      </c>
      <c r="E338">
        <f t="shared" si="301"/>
        <v>4</v>
      </c>
      <c r="F338">
        <f t="shared" si="302"/>
        <v>32</v>
      </c>
      <c r="G338" t="e">
        <f t="shared" si="303"/>
        <v>#N/A</v>
      </c>
      <c r="H338" t="e">
        <f t="shared" si="304"/>
        <v>#N/A</v>
      </c>
      <c r="I338" t="e">
        <f t="shared" si="305"/>
        <v>#N/A</v>
      </c>
      <c r="J338" t="e">
        <f t="shared" si="306"/>
        <v>#N/A</v>
      </c>
      <c r="K338" t="e">
        <f t="shared" si="307"/>
        <v>#N/A</v>
      </c>
      <c r="L338" t="e">
        <f t="shared" si="308"/>
        <v>#N/A</v>
      </c>
      <c r="M338">
        <f t="shared" si="309"/>
        <v>2002</v>
      </c>
      <c r="N338">
        <f t="shared" si="310"/>
        <v>4.7359999999999998</v>
      </c>
      <c r="O338">
        <f t="shared" si="311"/>
        <v>3.0003380000000002</v>
      </c>
      <c r="P338" t="str">
        <f>IF(OR($A338="",INDEX(games!$H:$H,ROW())=""),"",INDEX(games!$H:$H,ROW()))</f>
        <v>Yes</v>
      </c>
      <c r="Q338">
        <f t="shared" si="312"/>
        <v>3.0003380000000002</v>
      </c>
      <c r="T338">
        <f t="shared" si="313"/>
        <v>2023</v>
      </c>
      <c r="U338">
        <f t="shared" si="314"/>
        <v>2025</v>
      </c>
      <c r="V338">
        <f t="shared" si="315"/>
        <v>2</v>
      </c>
      <c r="W338" t="str">
        <f>IF(TRIM(INDEX(connections!$A:$A,ROW()))="","",TRIM(INDEX(connections!$A:$A,ROW())))</f>
        <v>Balatro</v>
      </c>
      <c r="X338" t="str">
        <f>IF($W338="","",TRIM(INDEX(connections!$B:$B,ROW())))</f>
        <v>Dead Finger Dice</v>
      </c>
      <c r="Y338">
        <f t="shared" si="316"/>
        <v>56</v>
      </c>
      <c r="Z338">
        <f t="shared" si="317"/>
        <v>195</v>
      </c>
      <c r="AA338" t="str">
        <f t="shared" si="318"/>
        <v>Yes</v>
      </c>
      <c r="AB338" t="str">
        <f t="shared" si="319"/>
        <v>Yes</v>
      </c>
      <c r="AC338">
        <f t="shared" si="320"/>
        <v>1</v>
      </c>
      <c r="AD338">
        <f t="shared" si="321"/>
        <v>0</v>
      </c>
      <c r="AE338" t="str">
        <f t="shared" si="322"/>
        <v/>
      </c>
      <c r="AG338">
        <f t="shared" si="323"/>
        <v>3</v>
      </c>
      <c r="AH338" t="str">
        <f t="shared" si="324"/>
        <v>Yes</v>
      </c>
      <c r="AI338">
        <f t="shared" si="325"/>
        <v>3</v>
      </c>
      <c r="AJ338">
        <f t="shared" si="326"/>
        <v>3.0003380000000002</v>
      </c>
      <c r="AK338" t="str">
        <f t="shared" si="327"/>
        <v/>
      </c>
      <c r="AL338" t="str">
        <f>IF($A338="","",INDEX(games!$J:$J,ROW())&amp;"")</f>
        <v/>
      </c>
      <c r="AM338">
        <f>IF($A338="","",SUMPRODUCT($AO338:$BD338,'Map Analysis'!$AN$2^{0,1,2,3,4,5,6,7,8,9,10,11,12,13,14,15}))</f>
        <v>1.5</v>
      </c>
      <c r="AN338">
        <f t="shared" si="328"/>
        <v>1.5000338</v>
      </c>
      <c r="AO338">
        <f t="shared" si="329"/>
        <v>1</v>
      </c>
      <c r="AP338">
        <f t="shared" si="330"/>
        <v>1</v>
      </c>
      <c r="AQ338">
        <f t="shared" si="331"/>
        <v>0</v>
      </c>
      <c r="AR338">
        <f t="shared" si="332"/>
        <v>0</v>
      </c>
      <c r="AS338">
        <f t="shared" si="333"/>
        <v>0</v>
      </c>
      <c r="AT338">
        <f t="shared" si="334"/>
        <v>0</v>
      </c>
      <c r="AU338">
        <f t="shared" si="335"/>
        <v>0</v>
      </c>
      <c r="AV338">
        <f t="shared" si="336"/>
        <v>0</v>
      </c>
      <c r="AW338">
        <f t="shared" si="337"/>
        <v>0</v>
      </c>
      <c r="AX338">
        <f t="shared" si="338"/>
        <v>0</v>
      </c>
      <c r="AY338">
        <f t="shared" si="339"/>
        <v>0</v>
      </c>
      <c r="AZ338">
        <f t="shared" si="340"/>
        <v>0</v>
      </c>
      <c r="BA338">
        <f t="shared" si="341"/>
        <v>0</v>
      </c>
      <c r="BB338">
        <f t="shared" si="342"/>
        <v>0</v>
      </c>
      <c r="BC338">
        <f t="shared" si="343"/>
        <v>0</v>
      </c>
      <c r="BD338">
        <f t="shared" si="344"/>
        <v>0</v>
      </c>
      <c r="BF338">
        <f t="shared" si="345"/>
        <v>0</v>
      </c>
      <c r="BG338">
        <f t="shared" si="346"/>
        <v>0</v>
      </c>
      <c r="BH338">
        <f t="shared" si="347"/>
        <v>0</v>
      </c>
      <c r="BI338">
        <f t="shared" si="348"/>
        <v>0</v>
      </c>
      <c r="BJ338">
        <f t="shared" si="349"/>
        <v>0</v>
      </c>
      <c r="BK338">
        <f t="shared" si="350"/>
        <v>0</v>
      </c>
      <c r="BL338">
        <f t="shared" si="351"/>
        <v>0</v>
      </c>
      <c r="BM338">
        <f t="shared" si="352"/>
        <v>0</v>
      </c>
      <c r="BN338">
        <f t="shared" si="353"/>
        <v>0</v>
      </c>
      <c r="BO338">
        <f t="shared" si="354"/>
        <v>0</v>
      </c>
      <c r="BP338">
        <f t="shared" si="355"/>
        <v>0</v>
      </c>
      <c r="BQ338">
        <f t="shared" si="356"/>
        <v>0</v>
      </c>
      <c r="BR338">
        <f t="shared" si="357"/>
        <v>0</v>
      </c>
      <c r="BS338">
        <f t="shared" si="358"/>
        <v>0</v>
      </c>
      <c r="BT338">
        <f t="shared" si="359"/>
        <v>0</v>
      </c>
    </row>
    <row r="339" spans="1:72" x14ac:dyDescent="0.25">
      <c r="A339" t="str">
        <f>IF(TRIM(INDEX(games!$A:$A,ROW()))="","",TRIM(INDEX(games!$A:$A,ROW())))</f>
        <v>GearHead 2</v>
      </c>
      <c r="B339">
        <f>IF(OR($A339="",INDEX(games!$B:$B,ROW())=""),"",INDEX(games!$B:$B,ROW()))</f>
        <v>2007</v>
      </c>
      <c r="C339" t="str">
        <f>IF(OR($A339="",INDEX(games!$C:$C,ROW())=""),"",INDEX(games!$C:$C,ROW()))</f>
        <v>Traditional</v>
      </c>
      <c r="D339">
        <f t="shared" si="300"/>
        <v>2</v>
      </c>
      <c r="E339">
        <f t="shared" si="301"/>
        <v>4</v>
      </c>
      <c r="F339">
        <f t="shared" si="302"/>
        <v>33</v>
      </c>
      <c r="G339" t="e">
        <f t="shared" si="303"/>
        <v>#N/A</v>
      </c>
      <c r="H339" t="e">
        <f t="shared" si="304"/>
        <v>#N/A</v>
      </c>
      <c r="I339" t="e">
        <f t="shared" si="305"/>
        <v>#N/A</v>
      </c>
      <c r="J339" t="e">
        <f t="shared" si="306"/>
        <v>#N/A</v>
      </c>
      <c r="K339" t="e">
        <f t="shared" si="307"/>
        <v>#N/A</v>
      </c>
      <c r="L339" t="e">
        <f t="shared" si="308"/>
        <v>#N/A</v>
      </c>
      <c r="M339">
        <f t="shared" si="309"/>
        <v>2007</v>
      </c>
      <c r="N339">
        <f t="shared" si="310"/>
        <v>4.7590000000000003</v>
      </c>
      <c r="O339">
        <f t="shared" si="311"/>
        <v>2.0003389999999999</v>
      </c>
      <c r="P339" t="str">
        <f>IF(OR($A339="",INDEX(games!$H:$H,ROW())=""),"",INDEX(games!$H:$H,ROW()))</f>
        <v>Yes</v>
      </c>
      <c r="Q339">
        <f t="shared" si="312"/>
        <v>2.0003389999999999</v>
      </c>
      <c r="T339">
        <f t="shared" si="313"/>
        <v>2018</v>
      </c>
      <c r="U339">
        <f t="shared" si="314"/>
        <v>2026</v>
      </c>
      <c r="V339">
        <f t="shared" si="315"/>
        <v>8</v>
      </c>
      <c r="W339" t="str">
        <f>IF(TRIM(INDEX(connections!$A:$A,ROW()))="","",TRIM(INDEX(connections!$A:$A,ROW())))</f>
        <v>Into the Breach</v>
      </c>
      <c r="X339" t="str">
        <f>IF($W339="","",TRIM(INDEX(connections!$B:$B,ROW())))</f>
        <v>Dead Weight</v>
      </c>
      <c r="Y339">
        <f t="shared" si="316"/>
        <v>428</v>
      </c>
      <c r="Z339">
        <f t="shared" si="317"/>
        <v>196</v>
      </c>
      <c r="AA339" t="str">
        <f t="shared" si="318"/>
        <v>Yes</v>
      </c>
      <c r="AB339" t="str">
        <f t="shared" si="319"/>
        <v/>
      </c>
      <c r="AC339" t="str">
        <f t="shared" si="320"/>
        <v/>
      </c>
      <c r="AD339">
        <f t="shared" si="321"/>
        <v>0</v>
      </c>
      <c r="AE339" t="str">
        <f t="shared" si="322"/>
        <v/>
      </c>
      <c r="AG339">
        <f t="shared" si="323"/>
        <v>1</v>
      </c>
      <c r="AH339" t="str">
        <f t="shared" si="324"/>
        <v>Yes</v>
      </c>
      <c r="AI339">
        <f t="shared" si="325"/>
        <v>1</v>
      </c>
      <c r="AJ339">
        <f t="shared" si="326"/>
        <v>1.0003390000000001</v>
      </c>
      <c r="AK339" t="str">
        <f t="shared" si="327"/>
        <v/>
      </c>
      <c r="AL339" t="str">
        <f>IF($A339="","",INDEX(games!$J:$J,ROW())&amp;"")</f>
        <v/>
      </c>
      <c r="AM339">
        <f>IF($A339="","",SUMPRODUCT($AO339:$BD339,'Map Analysis'!$AN$2^{0,1,2,3,4,5,6,7,8,9,10,11,12,13,14,15}))</f>
        <v>1</v>
      </c>
      <c r="AN339">
        <f t="shared" si="328"/>
        <v>1.0000339</v>
      </c>
      <c r="AO339">
        <f t="shared" si="329"/>
        <v>1</v>
      </c>
      <c r="AP339">
        <f t="shared" si="330"/>
        <v>0</v>
      </c>
      <c r="AQ339">
        <f t="shared" si="331"/>
        <v>0</v>
      </c>
      <c r="AR339">
        <f t="shared" si="332"/>
        <v>0</v>
      </c>
      <c r="AS339">
        <f t="shared" si="333"/>
        <v>0</v>
      </c>
      <c r="AT339">
        <f t="shared" si="334"/>
        <v>0</v>
      </c>
      <c r="AU339">
        <f t="shared" si="335"/>
        <v>0</v>
      </c>
      <c r="AV339">
        <f t="shared" si="336"/>
        <v>0</v>
      </c>
      <c r="AW339">
        <f t="shared" si="337"/>
        <v>0</v>
      </c>
      <c r="AX339">
        <f t="shared" si="338"/>
        <v>0</v>
      </c>
      <c r="AY339">
        <f t="shared" si="339"/>
        <v>0</v>
      </c>
      <c r="AZ339">
        <f t="shared" si="340"/>
        <v>0</v>
      </c>
      <c r="BA339">
        <f t="shared" si="341"/>
        <v>0</v>
      </c>
      <c r="BB339">
        <f t="shared" si="342"/>
        <v>0</v>
      </c>
      <c r="BC339">
        <f t="shared" si="343"/>
        <v>0</v>
      </c>
      <c r="BD339">
        <f t="shared" si="344"/>
        <v>0</v>
      </c>
      <c r="BF339">
        <f t="shared" si="345"/>
        <v>0</v>
      </c>
      <c r="BG339">
        <f t="shared" si="346"/>
        <v>0</v>
      </c>
      <c r="BH339">
        <f t="shared" si="347"/>
        <v>0</v>
      </c>
      <c r="BI339">
        <f t="shared" si="348"/>
        <v>0</v>
      </c>
      <c r="BJ339">
        <f t="shared" si="349"/>
        <v>0</v>
      </c>
      <c r="BK339">
        <f t="shared" si="350"/>
        <v>0</v>
      </c>
      <c r="BL339">
        <f t="shared" si="351"/>
        <v>0</v>
      </c>
      <c r="BM339">
        <f t="shared" si="352"/>
        <v>0</v>
      </c>
      <c r="BN339">
        <f t="shared" si="353"/>
        <v>0</v>
      </c>
      <c r="BO339">
        <f t="shared" si="354"/>
        <v>0</v>
      </c>
      <c r="BP339">
        <f t="shared" si="355"/>
        <v>0</v>
      </c>
      <c r="BQ339">
        <f t="shared" si="356"/>
        <v>0</v>
      </c>
      <c r="BR339">
        <f t="shared" si="357"/>
        <v>0</v>
      </c>
      <c r="BS339">
        <f t="shared" si="358"/>
        <v>0</v>
      </c>
      <c r="BT339">
        <f t="shared" si="359"/>
        <v>0</v>
      </c>
    </row>
    <row r="340" spans="1:72" x14ac:dyDescent="0.25">
      <c r="A340" t="str">
        <f>IF(TRIM(INDEX(games!$A:$A,ROW()))="","",TRIM(INDEX(games!$A:$A,ROW())))</f>
        <v>GearHead Caramel</v>
      </c>
      <c r="B340">
        <f>IF(OR($A340="",INDEX(games!$B:$B,ROW())=""),"",INDEX(games!$B:$B,ROW()))</f>
        <v>2022</v>
      </c>
      <c r="C340" t="str">
        <f>IF(OR($A340="",INDEX(games!$C:$C,ROW())=""),"",INDEX(games!$C:$C,ROW()))</f>
        <v>Traditional</v>
      </c>
      <c r="D340">
        <f t="shared" si="300"/>
        <v>3</v>
      </c>
      <c r="E340">
        <f t="shared" si="301"/>
        <v>4</v>
      </c>
      <c r="F340">
        <f t="shared" si="302"/>
        <v>0</v>
      </c>
      <c r="G340" t="e">
        <f t="shared" si="303"/>
        <v>#N/A</v>
      </c>
      <c r="H340" t="e">
        <f t="shared" si="304"/>
        <v>#N/A</v>
      </c>
      <c r="I340" t="e">
        <f t="shared" si="305"/>
        <v>#N/A</v>
      </c>
      <c r="J340" t="e">
        <f t="shared" si="306"/>
        <v>#N/A</v>
      </c>
      <c r="K340" t="e">
        <f t="shared" si="307"/>
        <v>#N/A</v>
      </c>
      <c r="L340" t="e">
        <f t="shared" si="308"/>
        <v>#N/A</v>
      </c>
      <c r="M340">
        <f t="shared" si="309"/>
        <v>2022</v>
      </c>
      <c r="N340">
        <f t="shared" si="310"/>
        <v>4</v>
      </c>
      <c r="O340">
        <f t="shared" si="311"/>
        <v>3.00034</v>
      </c>
      <c r="P340" t="str">
        <f>IF(OR($A340="",INDEX(games!$H:$H,ROW())=""),"",INDEX(games!$H:$H,ROW()))</f>
        <v/>
      </c>
      <c r="Q340" t="str">
        <f t="shared" si="312"/>
        <v/>
      </c>
      <c r="T340">
        <f t="shared" si="313"/>
        <v>2020</v>
      </c>
      <c r="U340">
        <f t="shared" si="314"/>
        <v>2025</v>
      </c>
      <c r="V340">
        <f t="shared" si="315"/>
        <v>5</v>
      </c>
      <c r="W340" t="str">
        <f>IF(TRIM(INDEX(connections!$A:$A,ROW()))="","",TRIM(INDEX(connections!$A:$A,ROW())))</f>
        <v>Roboquest</v>
      </c>
      <c r="X340" t="str">
        <f>IF($W340="","",TRIM(INDEX(connections!$B:$B,ROW())))</f>
        <v>Deadzone: Rogue</v>
      </c>
      <c r="Y340">
        <f t="shared" si="316"/>
        <v>691</v>
      </c>
      <c r="Z340">
        <f t="shared" si="317"/>
        <v>197</v>
      </c>
      <c r="AA340" t="str">
        <f t="shared" si="318"/>
        <v>Yes</v>
      </c>
      <c r="AB340" t="str">
        <f t="shared" si="319"/>
        <v/>
      </c>
      <c r="AC340" t="str">
        <f t="shared" si="320"/>
        <v/>
      </c>
      <c r="AD340">
        <f t="shared" si="321"/>
        <v>0</v>
      </c>
      <c r="AE340" t="str">
        <f t="shared" si="322"/>
        <v/>
      </c>
      <c r="AG340">
        <f t="shared" si="323"/>
        <v>3</v>
      </c>
      <c r="AH340" t="str">
        <f t="shared" si="324"/>
        <v/>
      </c>
      <c r="AI340" t="str">
        <f t="shared" si="325"/>
        <v/>
      </c>
      <c r="AJ340" t="str">
        <f t="shared" si="326"/>
        <v/>
      </c>
      <c r="AK340">
        <f t="shared" si="327"/>
        <v>3.00034</v>
      </c>
      <c r="AL340" t="str">
        <f>IF($A340="","",INDEX(games!$J:$J,ROW())&amp;"")</f>
        <v>https://store.steampowered.com/app/1565090/GearHead_Caramel/</v>
      </c>
      <c r="AM340">
        <f>IF($A340="","",SUMPRODUCT($AO340:$BD340,'Map Analysis'!$AN$2^{0,1,2,3,4,5,6,7,8,9,10,11,12,13,14,15}))</f>
        <v>0</v>
      </c>
      <c r="AN340">
        <f t="shared" si="328"/>
        <v>3.4E-5</v>
      </c>
      <c r="AO340">
        <f t="shared" si="329"/>
        <v>0</v>
      </c>
      <c r="AP340">
        <f t="shared" si="330"/>
        <v>0</v>
      </c>
      <c r="AQ340">
        <f t="shared" si="331"/>
        <v>0</v>
      </c>
      <c r="AR340">
        <f t="shared" si="332"/>
        <v>0</v>
      </c>
      <c r="AS340">
        <f t="shared" si="333"/>
        <v>0</v>
      </c>
      <c r="AT340">
        <f t="shared" si="334"/>
        <v>0</v>
      </c>
      <c r="AU340">
        <f t="shared" si="335"/>
        <v>0</v>
      </c>
      <c r="AV340">
        <f t="shared" si="336"/>
        <v>0</v>
      </c>
      <c r="AW340">
        <f t="shared" si="337"/>
        <v>0</v>
      </c>
      <c r="AX340">
        <f t="shared" si="338"/>
        <v>0</v>
      </c>
      <c r="AY340">
        <f t="shared" si="339"/>
        <v>0</v>
      </c>
      <c r="AZ340">
        <f t="shared" si="340"/>
        <v>0</v>
      </c>
      <c r="BA340">
        <f t="shared" si="341"/>
        <v>0</v>
      </c>
      <c r="BB340">
        <f t="shared" si="342"/>
        <v>0</v>
      </c>
      <c r="BC340">
        <f t="shared" si="343"/>
        <v>0</v>
      </c>
      <c r="BD340">
        <f t="shared" si="344"/>
        <v>0</v>
      </c>
      <c r="BF340">
        <f t="shared" si="345"/>
        <v>0</v>
      </c>
      <c r="BG340">
        <f t="shared" si="346"/>
        <v>0</v>
      </c>
      <c r="BH340">
        <f t="shared" si="347"/>
        <v>0</v>
      </c>
      <c r="BI340">
        <f t="shared" si="348"/>
        <v>0</v>
      </c>
      <c r="BJ340">
        <f t="shared" si="349"/>
        <v>0</v>
      </c>
      <c r="BK340">
        <f t="shared" si="350"/>
        <v>0</v>
      </c>
      <c r="BL340">
        <f t="shared" si="351"/>
        <v>0</v>
      </c>
      <c r="BM340">
        <f t="shared" si="352"/>
        <v>0</v>
      </c>
      <c r="BN340">
        <f t="shared" si="353"/>
        <v>0</v>
      </c>
      <c r="BO340">
        <f t="shared" si="354"/>
        <v>0</v>
      </c>
      <c r="BP340">
        <f t="shared" si="355"/>
        <v>0</v>
      </c>
      <c r="BQ340">
        <f t="shared" si="356"/>
        <v>0</v>
      </c>
      <c r="BR340">
        <f t="shared" si="357"/>
        <v>0</v>
      </c>
      <c r="BS340">
        <f t="shared" si="358"/>
        <v>0</v>
      </c>
      <c r="BT340">
        <f t="shared" si="359"/>
        <v>0</v>
      </c>
    </row>
    <row r="341" spans="1:72" x14ac:dyDescent="0.25">
      <c r="A341" t="str">
        <f>IF(TRIM(INDEX(games!$A:$A,ROW()))="","",TRIM(INDEX(games!$A:$A,ROW())))</f>
        <v>Genome Guardian</v>
      </c>
      <c r="B341">
        <f>IF(OR($A341="",INDEX(games!$B:$B,ROW())=""),"",INDEX(games!$B:$B,ROW()))</f>
        <v>2024</v>
      </c>
      <c r="C341" t="str">
        <f>IF(OR($A341="",INDEX(games!$C:$C,ROW())=""),"",INDEX(games!$C:$C,ROW()))</f>
        <v>Action</v>
      </c>
      <c r="D341">
        <f t="shared" si="300"/>
        <v>3</v>
      </c>
      <c r="E341">
        <f t="shared" si="301"/>
        <v>1</v>
      </c>
      <c r="F341">
        <f t="shared" si="302"/>
        <v>1</v>
      </c>
      <c r="G341">
        <f t="shared" si="303"/>
        <v>2024</v>
      </c>
      <c r="H341">
        <f t="shared" si="304"/>
        <v>1.0229999999999999</v>
      </c>
      <c r="I341" t="e">
        <f t="shared" si="305"/>
        <v>#N/A</v>
      </c>
      <c r="J341" t="e">
        <f t="shared" si="306"/>
        <v>#N/A</v>
      </c>
      <c r="K341" t="e">
        <f t="shared" si="307"/>
        <v>#N/A</v>
      </c>
      <c r="L341" t="e">
        <f t="shared" si="308"/>
        <v>#N/A</v>
      </c>
      <c r="M341" t="e">
        <f t="shared" si="309"/>
        <v>#N/A</v>
      </c>
      <c r="N341" t="e">
        <f t="shared" si="310"/>
        <v>#N/A</v>
      </c>
      <c r="O341">
        <f t="shared" si="311"/>
        <v>3.0003410000000001</v>
      </c>
      <c r="P341" t="str">
        <f>IF(OR($A341="",INDEX(games!$H:$H,ROW())=""),"",INDEX(games!$H:$H,ROW()))</f>
        <v>Yes</v>
      </c>
      <c r="Q341">
        <f t="shared" si="312"/>
        <v>3.0003410000000001</v>
      </c>
      <c r="T341">
        <f t="shared" si="313"/>
        <v>1996</v>
      </c>
      <c r="U341">
        <f t="shared" si="314"/>
        <v>2023</v>
      </c>
      <c r="V341">
        <f t="shared" si="315"/>
        <v>27</v>
      </c>
      <c r="W341" t="str">
        <f>IF(TRIM(INDEX(connections!$A:$A,ROW()))="","",TRIM(INDEX(connections!$A:$A,ROW())))</f>
        <v>Diablo</v>
      </c>
      <c r="X341" t="str">
        <f>IF($W341="","",TRIM(INDEX(connections!$B:$B,ROW())))</f>
        <v>Death Must Die</v>
      </c>
      <c r="Y341">
        <f t="shared" si="316"/>
        <v>225</v>
      </c>
      <c r="Z341">
        <f t="shared" si="317"/>
        <v>199</v>
      </c>
      <c r="AA341" t="str">
        <f t="shared" si="318"/>
        <v>Yes</v>
      </c>
      <c r="AB341" t="str">
        <f t="shared" si="319"/>
        <v>Yes</v>
      </c>
      <c r="AC341">
        <f t="shared" si="320"/>
        <v>1</v>
      </c>
      <c r="AD341">
        <f t="shared" si="321"/>
        <v>0</v>
      </c>
      <c r="AE341" t="str">
        <f t="shared" si="322"/>
        <v/>
      </c>
      <c r="AG341">
        <f t="shared" si="323"/>
        <v>1</v>
      </c>
      <c r="AH341" t="str">
        <f t="shared" si="324"/>
        <v>Yes</v>
      </c>
      <c r="AI341">
        <f t="shared" si="325"/>
        <v>1</v>
      </c>
      <c r="AJ341">
        <f t="shared" si="326"/>
        <v>1.0003409999999999</v>
      </c>
      <c r="AK341" t="str">
        <f t="shared" si="327"/>
        <v/>
      </c>
      <c r="AL341" t="str">
        <f>IF($A341="","",INDEX(games!$J:$J,ROW())&amp;"")</f>
        <v>https://store.steampowered.com/app/2891310/Genome_Guardian/</v>
      </c>
      <c r="AM341">
        <f>IF($A341="","",SUMPRODUCT($AO341:$BD341,'Map Analysis'!$AN$2^{0,1,2,3,4,5,6,7,8,9,10,11,12,13,14,15}))</f>
        <v>2</v>
      </c>
      <c r="AN341">
        <f t="shared" si="328"/>
        <v>2.0000341000000001</v>
      </c>
      <c r="AO341">
        <f t="shared" si="329"/>
        <v>2</v>
      </c>
      <c r="AP341">
        <f t="shared" si="330"/>
        <v>0</v>
      </c>
      <c r="AQ341">
        <f t="shared" si="331"/>
        <v>0</v>
      </c>
      <c r="AR341">
        <f t="shared" si="332"/>
        <v>0</v>
      </c>
      <c r="AS341">
        <f t="shared" si="333"/>
        <v>0</v>
      </c>
      <c r="AT341">
        <f t="shared" si="334"/>
        <v>0</v>
      </c>
      <c r="AU341">
        <f t="shared" si="335"/>
        <v>0</v>
      </c>
      <c r="AV341">
        <f t="shared" si="336"/>
        <v>0</v>
      </c>
      <c r="AW341">
        <f t="shared" si="337"/>
        <v>0</v>
      </c>
      <c r="AX341">
        <f t="shared" si="338"/>
        <v>0</v>
      </c>
      <c r="AY341">
        <f t="shared" si="339"/>
        <v>0</v>
      </c>
      <c r="AZ341">
        <f t="shared" si="340"/>
        <v>0</v>
      </c>
      <c r="BA341">
        <f t="shared" si="341"/>
        <v>0</v>
      </c>
      <c r="BB341">
        <f t="shared" si="342"/>
        <v>0</v>
      </c>
      <c r="BC341">
        <f t="shared" si="343"/>
        <v>0</v>
      </c>
      <c r="BD341">
        <f t="shared" si="344"/>
        <v>0</v>
      </c>
      <c r="BF341">
        <f t="shared" si="345"/>
        <v>6</v>
      </c>
      <c r="BG341">
        <f t="shared" si="346"/>
        <v>0</v>
      </c>
      <c r="BH341">
        <f t="shared" si="347"/>
        <v>0</v>
      </c>
      <c r="BI341">
        <f t="shared" si="348"/>
        <v>0</v>
      </c>
      <c r="BJ341">
        <f t="shared" si="349"/>
        <v>0</v>
      </c>
      <c r="BK341">
        <f t="shared" si="350"/>
        <v>0</v>
      </c>
      <c r="BL341">
        <f t="shared" si="351"/>
        <v>0</v>
      </c>
      <c r="BM341">
        <f t="shared" si="352"/>
        <v>0</v>
      </c>
      <c r="BN341">
        <f t="shared" si="353"/>
        <v>0</v>
      </c>
      <c r="BO341">
        <f t="shared" si="354"/>
        <v>0</v>
      </c>
      <c r="BP341">
        <f t="shared" si="355"/>
        <v>0</v>
      </c>
      <c r="BQ341">
        <f t="shared" si="356"/>
        <v>0</v>
      </c>
      <c r="BR341">
        <f t="shared" si="357"/>
        <v>0</v>
      </c>
      <c r="BS341">
        <f t="shared" si="358"/>
        <v>0</v>
      </c>
      <c r="BT341">
        <f t="shared" si="359"/>
        <v>0</v>
      </c>
    </row>
    <row r="342" spans="1:72" x14ac:dyDescent="0.25">
      <c r="A342" t="str">
        <f>IF(TRIM(INDEX(games!$A:$A,ROW()))="","",TRIM(INDEX(games!$A:$A,ROW())))</f>
        <v>Genome Guardian 2</v>
      </c>
      <c r="B342">
        <f>IF(OR($A342="",INDEX(games!$B:$B,ROW())=""),"",INDEX(games!$B:$B,ROW()))</f>
        <v>2026</v>
      </c>
      <c r="C342" t="str">
        <f>IF(OR($A342="",INDEX(games!$C:$C,ROW())=""),"",INDEX(games!$C:$C,ROW()))</f>
        <v>Action</v>
      </c>
      <c r="D342">
        <f t="shared" si="300"/>
        <v>1</v>
      </c>
      <c r="E342">
        <f t="shared" si="301"/>
        <v>1</v>
      </c>
      <c r="F342">
        <f t="shared" si="302"/>
        <v>2</v>
      </c>
      <c r="G342">
        <f t="shared" si="303"/>
        <v>2026</v>
      </c>
      <c r="H342">
        <f t="shared" si="304"/>
        <v>1.046</v>
      </c>
      <c r="I342" t="e">
        <f t="shared" si="305"/>
        <v>#N/A</v>
      </c>
      <c r="J342" t="e">
        <f t="shared" si="306"/>
        <v>#N/A</v>
      </c>
      <c r="K342" t="e">
        <f t="shared" si="307"/>
        <v>#N/A</v>
      </c>
      <c r="L342" t="e">
        <f t="shared" si="308"/>
        <v>#N/A</v>
      </c>
      <c r="M342" t="e">
        <f t="shared" si="309"/>
        <v>#N/A</v>
      </c>
      <c r="N342" t="e">
        <f t="shared" si="310"/>
        <v>#N/A</v>
      </c>
      <c r="O342">
        <f t="shared" si="311"/>
        <v>1.0003420000000001</v>
      </c>
      <c r="P342" t="str">
        <f>IF(OR($A342="",INDEX(games!$H:$H,ROW())=""),"",INDEX(games!$H:$H,ROW()))</f>
        <v/>
      </c>
      <c r="Q342" t="str">
        <f t="shared" si="312"/>
        <v/>
      </c>
      <c r="T342">
        <f t="shared" si="313"/>
        <v>2019</v>
      </c>
      <c r="U342">
        <f t="shared" si="314"/>
        <v>2023</v>
      </c>
      <c r="V342">
        <f t="shared" si="315"/>
        <v>4</v>
      </c>
      <c r="W342" t="str">
        <f>IF(TRIM(INDEX(connections!$A:$A,ROW()))="","",TRIM(INDEX(connections!$A:$A,ROW())))</f>
        <v>Hades</v>
      </c>
      <c r="X342" t="str">
        <f>IF($W342="","",TRIM(INDEX(connections!$B:$B,ROW())))</f>
        <v>Death Must Die</v>
      </c>
      <c r="Y342">
        <f t="shared" si="316"/>
        <v>375</v>
      </c>
      <c r="Z342">
        <f t="shared" si="317"/>
        <v>199</v>
      </c>
      <c r="AA342" t="str">
        <f t="shared" si="318"/>
        <v>Yes</v>
      </c>
      <c r="AB342" t="str">
        <f t="shared" si="319"/>
        <v>Yes</v>
      </c>
      <c r="AC342">
        <f t="shared" si="320"/>
        <v>1</v>
      </c>
      <c r="AD342">
        <f t="shared" si="321"/>
        <v>0</v>
      </c>
      <c r="AE342" t="str">
        <f t="shared" si="322"/>
        <v/>
      </c>
      <c r="AG342">
        <f t="shared" si="323"/>
        <v>1</v>
      </c>
      <c r="AH342" t="str">
        <f t="shared" si="324"/>
        <v/>
      </c>
      <c r="AI342" t="str">
        <f t="shared" si="325"/>
        <v/>
      </c>
      <c r="AJ342" t="str">
        <f t="shared" si="326"/>
        <v/>
      </c>
      <c r="AK342">
        <f t="shared" si="327"/>
        <v>1.0003420000000001</v>
      </c>
      <c r="AL342" t="str">
        <f>IF($A342="","",INDEX(games!$J:$J,ROW())&amp;"")</f>
        <v>https://store.steampowered.com/app/4130120/Genome_Guardian_2/</v>
      </c>
      <c r="AM342">
        <f>IF($A342="","",SUMPRODUCT($AO342:$BD342,'Map Analysis'!$AN$2^{0,1,2,3,4,5,6,7,8,9,10,11,12,13,14,15}))</f>
        <v>0</v>
      </c>
      <c r="AN342">
        <f t="shared" si="328"/>
        <v>3.4199999999999998E-5</v>
      </c>
      <c r="AO342">
        <f t="shared" si="329"/>
        <v>0</v>
      </c>
      <c r="AP342">
        <f t="shared" si="330"/>
        <v>0</v>
      </c>
      <c r="AQ342">
        <f t="shared" si="331"/>
        <v>0</v>
      </c>
      <c r="AR342">
        <f t="shared" si="332"/>
        <v>0</v>
      </c>
      <c r="AS342">
        <f t="shared" si="333"/>
        <v>0</v>
      </c>
      <c r="AT342">
        <f t="shared" si="334"/>
        <v>0</v>
      </c>
      <c r="AU342">
        <f t="shared" si="335"/>
        <v>0</v>
      </c>
      <c r="AV342">
        <f t="shared" si="336"/>
        <v>0</v>
      </c>
      <c r="AW342">
        <f t="shared" si="337"/>
        <v>0</v>
      </c>
      <c r="AX342">
        <f t="shared" si="338"/>
        <v>0</v>
      </c>
      <c r="AY342">
        <f t="shared" si="339"/>
        <v>0</v>
      </c>
      <c r="AZ342">
        <f t="shared" si="340"/>
        <v>0</v>
      </c>
      <c r="BA342">
        <f t="shared" si="341"/>
        <v>0</v>
      </c>
      <c r="BB342">
        <f t="shared" si="342"/>
        <v>0</v>
      </c>
      <c r="BC342">
        <f t="shared" si="343"/>
        <v>0</v>
      </c>
      <c r="BD342">
        <f t="shared" si="344"/>
        <v>0</v>
      </c>
      <c r="BF342">
        <f t="shared" si="345"/>
        <v>6</v>
      </c>
      <c r="BG342">
        <f t="shared" si="346"/>
        <v>0</v>
      </c>
      <c r="BH342">
        <f t="shared" si="347"/>
        <v>0</v>
      </c>
      <c r="BI342">
        <f t="shared" si="348"/>
        <v>0</v>
      </c>
      <c r="BJ342">
        <f t="shared" si="349"/>
        <v>0</v>
      </c>
      <c r="BK342">
        <f t="shared" si="350"/>
        <v>0</v>
      </c>
      <c r="BL342">
        <f t="shared" si="351"/>
        <v>0</v>
      </c>
      <c r="BM342">
        <f t="shared" si="352"/>
        <v>0</v>
      </c>
      <c r="BN342">
        <f t="shared" si="353"/>
        <v>0</v>
      </c>
      <c r="BO342">
        <f t="shared" si="354"/>
        <v>0</v>
      </c>
      <c r="BP342">
        <f t="shared" si="355"/>
        <v>0</v>
      </c>
      <c r="BQ342">
        <f t="shared" si="356"/>
        <v>0</v>
      </c>
      <c r="BR342">
        <f t="shared" si="357"/>
        <v>0</v>
      </c>
      <c r="BS342">
        <f t="shared" si="358"/>
        <v>0</v>
      </c>
      <c r="BT342">
        <f t="shared" si="359"/>
        <v>0</v>
      </c>
    </row>
    <row r="343" spans="1:72" x14ac:dyDescent="0.25">
      <c r="A343" t="str">
        <f>IF(TRIM(INDEX(games!$A:$A,ROW()))="","",TRIM(INDEX(games!$A:$A,ROW())))</f>
        <v>Geometry Arena</v>
      </c>
      <c r="B343">
        <f>IF(OR($A343="",INDEX(games!$B:$B,ROW())=""),"",INDEX(games!$B:$B,ROW()))</f>
        <v>2020</v>
      </c>
      <c r="C343" t="str">
        <f>IF(OR($A343="",INDEX(games!$C:$C,ROW())=""),"",INDEX(games!$C:$C,ROW()))</f>
        <v>Action</v>
      </c>
      <c r="D343">
        <f t="shared" si="300"/>
        <v>1</v>
      </c>
      <c r="E343">
        <f t="shared" si="301"/>
        <v>1</v>
      </c>
      <c r="F343">
        <f t="shared" si="302"/>
        <v>3</v>
      </c>
      <c r="G343">
        <f t="shared" si="303"/>
        <v>2020</v>
      </c>
      <c r="H343">
        <f t="shared" si="304"/>
        <v>1.069</v>
      </c>
      <c r="I343" t="e">
        <f t="shared" si="305"/>
        <v>#N/A</v>
      </c>
      <c r="J343" t="e">
        <f t="shared" si="306"/>
        <v>#N/A</v>
      </c>
      <c r="K343" t="e">
        <f t="shared" si="307"/>
        <v>#N/A</v>
      </c>
      <c r="L343" t="e">
        <f t="shared" si="308"/>
        <v>#N/A</v>
      </c>
      <c r="M343" t="e">
        <f t="shared" si="309"/>
        <v>#N/A</v>
      </c>
      <c r="N343" t="e">
        <f t="shared" si="310"/>
        <v>#N/A</v>
      </c>
      <c r="O343">
        <f t="shared" si="311"/>
        <v>1.000343</v>
      </c>
      <c r="P343" t="str">
        <f>IF(OR($A343="",INDEX(games!$H:$H,ROW())=""),"",INDEX(games!$H:$H,ROW()))</f>
        <v>Yes</v>
      </c>
      <c r="Q343">
        <f t="shared" si="312"/>
        <v>1.000343</v>
      </c>
      <c r="T343">
        <f t="shared" si="313"/>
        <v>2021</v>
      </c>
      <c r="U343">
        <f t="shared" si="314"/>
        <v>2023</v>
      </c>
      <c r="V343">
        <f t="shared" si="315"/>
        <v>2</v>
      </c>
      <c r="W343" t="str">
        <f>IF(TRIM(INDEX(connections!$A:$A,ROW()))="","",TRIM(INDEX(connections!$A:$A,ROW())))</f>
        <v>Vampire Survivors</v>
      </c>
      <c r="X343" t="str">
        <f>IF($W343="","",TRIM(INDEX(connections!$B:$B,ROW())))</f>
        <v>Death Must Die</v>
      </c>
      <c r="Y343">
        <f t="shared" si="316"/>
        <v>941</v>
      </c>
      <c r="Z343">
        <f t="shared" si="317"/>
        <v>199</v>
      </c>
      <c r="AA343" t="str">
        <f t="shared" si="318"/>
        <v>Yes</v>
      </c>
      <c r="AB343" t="str">
        <f t="shared" si="319"/>
        <v>Yes</v>
      </c>
      <c r="AC343">
        <f t="shared" si="320"/>
        <v>1</v>
      </c>
      <c r="AD343">
        <f t="shared" si="321"/>
        <v>0</v>
      </c>
      <c r="AE343" t="str">
        <f t="shared" si="322"/>
        <v/>
      </c>
      <c r="AG343">
        <f t="shared" si="323"/>
        <v>1</v>
      </c>
      <c r="AH343" t="str">
        <f t="shared" si="324"/>
        <v/>
      </c>
      <c r="AI343" t="str">
        <f t="shared" si="325"/>
        <v/>
      </c>
      <c r="AJ343" t="str">
        <f t="shared" si="326"/>
        <v/>
      </c>
      <c r="AK343" t="str">
        <f t="shared" si="327"/>
        <v/>
      </c>
      <c r="AL343" t="str">
        <f>IF($A343="","",INDEX(games!$J:$J,ROW())&amp;"")</f>
        <v>https://store.steampowered.com/app/1255650/Geometry_Arena/</v>
      </c>
      <c r="AM343">
        <f>IF($A343="","",SUMPRODUCT($AO343:$BD343,'Map Analysis'!$AN$2^{0,1,2,3,4,5,6,7,8,9,10,11,12,13,14,15}))</f>
        <v>1</v>
      </c>
      <c r="AN343">
        <f t="shared" si="328"/>
        <v>1.0000343</v>
      </c>
      <c r="AO343">
        <f t="shared" si="329"/>
        <v>1</v>
      </c>
      <c r="AP343">
        <f t="shared" si="330"/>
        <v>0</v>
      </c>
      <c r="AQ343">
        <f t="shared" si="331"/>
        <v>0</v>
      </c>
      <c r="AR343">
        <f t="shared" si="332"/>
        <v>0</v>
      </c>
      <c r="AS343">
        <f t="shared" si="333"/>
        <v>0</v>
      </c>
      <c r="AT343">
        <f t="shared" si="334"/>
        <v>0</v>
      </c>
      <c r="AU343">
        <f t="shared" si="335"/>
        <v>0</v>
      </c>
      <c r="AV343">
        <f t="shared" si="336"/>
        <v>0</v>
      </c>
      <c r="AW343">
        <f t="shared" si="337"/>
        <v>0</v>
      </c>
      <c r="AX343">
        <f t="shared" si="338"/>
        <v>0</v>
      </c>
      <c r="AY343">
        <f t="shared" si="339"/>
        <v>0</v>
      </c>
      <c r="AZ343">
        <f t="shared" si="340"/>
        <v>0</v>
      </c>
      <c r="BA343">
        <f t="shared" si="341"/>
        <v>0</v>
      </c>
      <c r="BB343">
        <f t="shared" si="342"/>
        <v>0</v>
      </c>
      <c r="BC343">
        <f t="shared" si="343"/>
        <v>0</v>
      </c>
      <c r="BD343">
        <f t="shared" si="344"/>
        <v>0</v>
      </c>
      <c r="BF343">
        <f t="shared" si="345"/>
        <v>6</v>
      </c>
      <c r="BG343">
        <f t="shared" si="346"/>
        <v>0</v>
      </c>
      <c r="BH343">
        <f t="shared" si="347"/>
        <v>0</v>
      </c>
      <c r="BI343">
        <f t="shared" si="348"/>
        <v>0</v>
      </c>
      <c r="BJ343">
        <f t="shared" si="349"/>
        <v>0</v>
      </c>
      <c r="BK343">
        <f t="shared" si="350"/>
        <v>0</v>
      </c>
      <c r="BL343">
        <f t="shared" si="351"/>
        <v>0</v>
      </c>
      <c r="BM343">
        <f t="shared" si="352"/>
        <v>0</v>
      </c>
      <c r="BN343">
        <f t="shared" si="353"/>
        <v>0</v>
      </c>
      <c r="BO343">
        <f t="shared" si="354"/>
        <v>0</v>
      </c>
      <c r="BP343">
        <f t="shared" si="355"/>
        <v>0</v>
      </c>
      <c r="BQ343">
        <f t="shared" si="356"/>
        <v>0</v>
      </c>
      <c r="BR343">
        <f t="shared" si="357"/>
        <v>0</v>
      </c>
      <c r="BS343">
        <f t="shared" si="358"/>
        <v>0</v>
      </c>
      <c r="BT343">
        <f t="shared" si="359"/>
        <v>0</v>
      </c>
    </row>
    <row r="344" spans="1:72" x14ac:dyDescent="0.25">
      <c r="A344" t="str">
        <f>IF(TRIM(INDEX(games!$A:$A,ROW()))="","",TRIM(INDEX(games!$A:$A,ROW())))</f>
        <v>Geometry Arena 2</v>
      </c>
      <c r="B344">
        <f>IF(OR($A344="",INDEX(games!$B:$B,ROW())=""),"",INDEX(games!$B:$B,ROW()))</f>
        <v>2023</v>
      </c>
      <c r="C344" t="str">
        <f>IF(OR($A344="",INDEX(games!$C:$C,ROW())=""),"",INDEX(games!$C:$C,ROW()))</f>
        <v>Action</v>
      </c>
      <c r="D344">
        <f t="shared" si="300"/>
        <v>1</v>
      </c>
      <c r="E344">
        <f t="shared" si="301"/>
        <v>1</v>
      </c>
      <c r="F344">
        <f t="shared" si="302"/>
        <v>4</v>
      </c>
      <c r="G344">
        <f t="shared" si="303"/>
        <v>2023</v>
      </c>
      <c r="H344">
        <f t="shared" si="304"/>
        <v>1.0920000000000001</v>
      </c>
      <c r="I344" t="e">
        <f t="shared" si="305"/>
        <v>#N/A</v>
      </c>
      <c r="J344" t="e">
        <f t="shared" si="306"/>
        <v>#N/A</v>
      </c>
      <c r="K344" t="e">
        <f t="shared" si="307"/>
        <v>#N/A</v>
      </c>
      <c r="L344" t="e">
        <f t="shared" si="308"/>
        <v>#N/A</v>
      </c>
      <c r="M344" t="e">
        <f t="shared" si="309"/>
        <v>#N/A</v>
      </c>
      <c r="N344" t="e">
        <f t="shared" si="310"/>
        <v>#N/A</v>
      </c>
      <c r="O344">
        <f t="shared" si="311"/>
        <v>1.0003439999999999</v>
      </c>
      <c r="P344" t="str">
        <f>IF(OR($A344="",INDEX(games!$H:$H,ROW())=""),"",INDEX(games!$H:$H,ROW()))</f>
        <v>Yes</v>
      </c>
      <c r="Q344">
        <f t="shared" si="312"/>
        <v>1.0003439999999999</v>
      </c>
      <c r="T344">
        <f t="shared" si="313"/>
        <v>2015</v>
      </c>
      <c r="U344">
        <f t="shared" si="314"/>
        <v>2016</v>
      </c>
      <c r="V344">
        <f t="shared" si="315"/>
        <v>1</v>
      </c>
      <c r="W344" t="str">
        <f>IF(TRIM(INDEX(connections!$A:$A,ROW()))="","",TRIM(INDEX(connections!$A:$A,ROW())))</f>
        <v>Nuclear Throne</v>
      </c>
      <c r="X344" t="str">
        <f>IF($W344="","",TRIM(INDEX(connections!$B:$B,ROW())))</f>
        <v>Death Road to Canada</v>
      </c>
      <c r="Y344">
        <f t="shared" si="316"/>
        <v>578</v>
      </c>
      <c r="Z344">
        <f t="shared" si="317"/>
        <v>200</v>
      </c>
      <c r="AA344" t="str">
        <f t="shared" si="318"/>
        <v>Yes</v>
      </c>
      <c r="AB344" t="str">
        <f t="shared" si="319"/>
        <v>Yes</v>
      </c>
      <c r="AC344">
        <f t="shared" si="320"/>
        <v>1</v>
      </c>
      <c r="AD344">
        <f t="shared" si="321"/>
        <v>0</v>
      </c>
      <c r="AE344" t="str">
        <f t="shared" si="322"/>
        <v/>
      </c>
      <c r="AG344">
        <f t="shared" si="323"/>
        <v>1</v>
      </c>
      <c r="AH344" t="str">
        <f t="shared" si="324"/>
        <v/>
      </c>
      <c r="AI344" t="str">
        <f t="shared" si="325"/>
        <v/>
      </c>
      <c r="AJ344" t="str">
        <f t="shared" si="326"/>
        <v/>
      </c>
      <c r="AK344" t="str">
        <f t="shared" si="327"/>
        <v/>
      </c>
      <c r="AL344" t="str">
        <f>IF($A344="","",INDEX(games!$J:$J,ROW())&amp;"")</f>
        <v>https://store.steampowered.com/app/1667700/Geometry_Arena_2/</v>
      </c>
      <c r="AM344">
        <f>IF($A344="","",SUMPRODUCT($AO344:$BD344,'Map Analysis'!$AN$2^{0,1,2,3,4,5,6,7,8,9,10,11,12,13,14,15}))</f>
        <v>0</v>
      </c>
      <c r="AN344">
        <f t="shared" si="328"/>
        <v>3.4400000000000003E-5</v>
      </c>
      <c r="AO344">
        <f t="shared" si="329"/>
        <v>0</v>
      </c>
      <c r="AP344">
        <f t="shared" si="330"/>
        <v>0</v>
      </c>
      <c r="AQ344">
        <f t="shared" si="331"/>
        <v>0</v>
      </c>
      <c r="AR344">
        <f t="shared" si="332"/>
        <v>0</v>
      </c>
      <c r="AS344">
        <f t="shared" si="333"/>
        <v>0</v>
      </c>
      <c r="AT344">
        <f t="shared" si="334"/>
        <v>0</v>
      </c>
      <c r="AU344">
        <f t="shared" si="335"/>
        <v>0</v>
      </c>
      <c r="AV344">
        <f t="shared" si="336"/>
        <v>0</v>
      </c>
      <c r="AW344">
        <f t="shared" si="337"/>
        <v>0</v>
      </c>
      <c r="AX344">
        <f t="shared" si="338"/>
        <v>0</v>
      </c>
      <c r="AY344">
        <f t="shared" si="339"/>
        <v>0</v>
      </c>
      <c r="AZ344">
        <f t="shared" si="340"/>
        <v>0</v>
      </c>
      <c r="BA344">
        <f t="shared" si="341"/>
        <v>0</v>
      </c>
      <c r="BB344">
        <f t="shared" si="342"/>
        <v>0</v>
      </c>
      <c r="BC344">
        <f t="shared" si="343"/>
        <v>0</v>
      </c>
      <c r="BD344">
        <f t="shared" si="344"/>
        <v>0</v>
      </c>
      <c r="BF344">
        <f t="shared" si="345"/>
        <v>0</v>
      </c>
      <c r="BG344">
        <f t="shared" si="346"/>
        <v>0</v>
      </c>
      <c r="BH344">
        <f t="shared" si="347"/>
        <v>0</v>
      </c>
      <c r="BI344">
        <f t="shared" si="348"/>
        <v>0</v>
      </c>
      <c r="BJ344">
        <f t="shared" si="349"/>
        <v>0</v>
      </c>
      <c r="BK344">
        <f t="shared" si="350"/>
        <v>0</v>
      </c>
      <c r="BL344">
        <f t="shared" si="351"/>
        <v>0</v>
      </c>
      <c r="BM344">
        <f t="shared" si="352"/>
        <v>0</v>
      </c>
      <c r="BN344">
        <f t="shared" si="353"/>
        <v>0</v>
      </c>
      <c r="BO344">
        <f t="shared" si="354"/>
        <v>0</v>
      </c>
      <c r="BP344">
        <f t="shared" si="355"/>
        <v>0</v>
      </c>
      <c r="BQ344">
        <f t="shared" si="356"/>
        <v>0</v>
      </c>
      <c r="BR344">
        <f t="shared" si="357"/>
        <v>0</v>
      </c>
      <c r="BS344">
        <f t="shared" si="358"/>
        <v>0</v>
      </c>
      <c r="BT344">
        <f t="shared" si="359"/>
        <v>0</v>
      </c>
    </row>
    <row r="345" spans="1:72" x14ac:dyDescent="0.25">
      <c r="A345" t="str">
        <f>IF(TRIM(INDEX(games!$A:$A,ROW()))="","",TRIM(INDEX(games!$A:$A,ROW())))</f>
        <v>Glyphica: Typing Survival</v>
      </c>
      <c r="B345">
        <f>IF(OR($A345="",INDEX(games!$B:$B,ROW())=""),"",INDEX(games!$B:$B,ROW()))</f>
        <v>2024</v>
      </c>
      <c r="C345" t="str">
        <f>IF(OR($A345="",INDEX(games!$C:$C,ROW())=""),"",INDEX(games!$C:$C,ROW()))</f>
        <v>Action</v>
      </c>
      <c r="D345">
        <f t="shared" si="300"/>
        <v>2</v>
      </c>
      <c r="E345">
        <f t="shared" si="301"/>
        <v>1</v>
      </c>
      <c r="F345">
        <f t="shared" si="302"/>
        <v>5</v>
      </c>
      <c r="G345">
        <f t="shared" si="303"/>
        <v>2024</v>
      </c>
      <c r="H345">
        <f t="shared" si="304"/>
        <v>1.115</v>
      </c>
      <c r="I345" t="e">
        <f t="shared" si="305"/>
        <v>#N/A</v>
      </c>
      <c r="J345" t="e">
        <f t="shared" si="306"/>
        <v>#N/A</v>
      </c>
      <c r="K345" t="e">
        <f t="shared" si="307"/>
        <v>#N/A</v>
      </c>
      <c r="L345" t="e">
        <f t="shared" si="308"/>
        <v>#N/A</v>
      </c>
      <c r="M345" t="e">
        <f t="shared" si="309"/>
        <v>#N/A</v>
      </c>
      <c r="N345" t="e">
        <f t="shared" si="310"/>
        <v>#N/A</v>
      </c>
      <c r="O345">
        <f t="shared" si="311"/>
        <v>2.0003449999999998</v>
      </c>
      <c r="P345" t="str">
        <f>IF(OR($A345="",INDEX(games!$H:$H,ROW())=""),"",INDEX(games!$H:$H,ROW()))</f>
        <v/>
      </c>
      <c r="Q345" t="str">
        <f t="shared" si="312"/>
        <v/>
      </c>
      <c r="T345">
        <f t="shared" si="313"/>
        <v>2018</v>
      </c>
      <c r="U345">
        <f t="shared" si="314"/>
        <v>2023</v>
      </c>
      <c r="V345">
        <f t="shared" si="315"/>
        <v>5</v>
      </c>
      <c r="W345" t="str">
        <f>IF(TRIM(INDEX(connections!$A:$A,ROW()))="","",TRIM(INDEX(connections!$A:$A,ROW())))</f>
        <v>Deep Sky Derelicts</v>
      </c>
      <c r="X345" t="str">
        <f>IF($W345="","",TRIM(INDEX(connections!$B:$B,ROW())))</f>
        <v>Death Roads: Tournament</v>
      </c>
      <c r="Y345">
        <f t="shared" si="316"/>
        <v>209</v>
      </c>
      <c r="Z345">
        <f t="shared" si="317"/>
        <v>201</v>
      </c>
      <c r="AA345" t="str">
        <f t="shared" si="318"/>
        <v/>
      </c>
      <c r="AB345" t="str">
        <f t="shared" si="319"/>
        <v>Yes</v>
      </c>
      <c r="AC345" t="str">
        <f t="shared" si="320"/>
        <v/>
      </c>
      <c r="AD345">
        <f t="shared" si="321"/>
        <v>0</v>
      </c>
      <c r="AE345" t="str">
        <f t="shared" si="322"/>
        <v/>
      </c>
      <c r="AG345">
        <f t="shared" si="323"/>
        <v>2</v>
      </c>
      <c r="AH345" t="str">
        <f t="shared" si="324"/>
        <v/>
      </c>
      <c r="AI345" t="str">
        <f t="shared" si="325"/>
        <v/>
      </c>
      <c r="AJ345" t="str">
        <f t="shared" si="326"/>
        <v/>
      </c>
      <c r="AK345">
        <f t="shared" si="327"/>
        <v>2.0003449999999998</v>
      </c>
      <c r="AL345" t="str">
        <f>IF($A345="","",INDEX(games!$J:$J,ROW())&amp;"")</f>
        <v/>
      </c>
      <c r="AM345">
        <f>IF($A345="","",SUMPRODUCT($AO345:$BD345,'Map Analysis'!$AN$2^{0,1,2,3,4,5,6,7,8,9,10,11,12,13,14,15}))</f>
        <v>0</v>
      </c>
      <c r="AN345">
        <f t="shared" si="328"/>
        <v>3.4499999999999998E-5</v>
      </c>
      <c r="AO345">
        <f t="shared" si="329"/>
        <v>0</v>
      </c>
      <c r="AP345">
        <f t="shared" si="330"/>
        <v>0</v>
      </c>
      <c r="AQ345">
        <f t="shared" si="331"/>
        <v>0</v>
      </c>
      <c r="AR345">
        <f t="shared" si="332"/>
        <v>0</v>
      </c>
      <c r="AS345">
        <f t="shared" si="333"/>
        <v>0</v>
      </c>
      <c r="AT345">
        <f t="shared" si="334"/>
        <v>0</v>
      </c>
      <c r="AU345">
        <f t="shared" si="335"/>
        <v>0</v>
      </c>
      <c r="AV345">
        <f t="shared" si="336"/>
        <v>0</v>
      </c>
      <c r="AW345">
        <f t="shared" si="337"/>
        <v>0</v>
      </c>
      <c r="AX345">
        <f t="shared" si="338"/>
        <v>0</v>
      </c>
      <c r="AY345">
        <f t="shared" si="339"/>
        <v>0</v>
      </c>
      <c r="AZ345">
        <f t="shared" si="340"/>
        <v>0</v>
      </c>
      <c r="BA345">
        <f t="shared" si="341"/>
        <v>0</v>
      </c>
      <c r="BB345">
        <f t="shared" si="342"/>
        <v>0</v>
      </c>
      <c r="BC345">
        <f t="shared" si="343"/>
        <v>0</v>
      </c>
      <c r="BD345">
        <f t="shared" si="344"/>
        <v>0</v>
      </c>
      <c r="BF345">
        <f t="shared" si="345"/>
        <v>1</v>
      </c>
      <c r="BG345">
        <f t="shared" si="346"/>
        <v>0</v>
      </c>
      <c r="BH345">
        <f t="shared" si="347"/>
        <v>0</v>
      </c>
      <c r="BI345">
        <f t="shared" si="348"/>
        <v>0</v>
      </c>
      <c r="BJ345">
        <f t="shared" si="349"/>
        <v>0</v>
      </c>
      <c r="BK345">
        <f t="shared" si="350"/>
        <v>0</v>
      </c>
      <c r="BL345">
        <f t="shared" si="351"/>
        <v>0</v>
      </c>
      <c r="BM345">
        <f t="shared" si="352"/>
        <v>0</v>
      </c>
      <c r="BN345">
        <f t="shared" si="353"/>
        <v>0</v>
      </c>
      <c r="BO345">
        <f t="shared" si="354"/>
        <v>0</v>
      </c>
      <c r="BP345">
        <f t="shared" si="355"/>
        <v>0</v>
      </c>
      <c r="BQ345">
        <f t="shared" si="356"/>
        <v>0</v>
      </c>
      <c r="BR345">
        <f t="shared" si="357"/>
        <v>0</v>
      </c>
      <c r="BS345">
        <f t="shared" si="358"/>
        <v>0</v>
      </c>
      <c r="BT345">
        <f t="shared" si="359"/>
        <v>0</v>
      </c>
    </row>
    <row r="346" spans="1:72" x14ac:dyDescent="0.25">
      <c r="A346" t="str">
        <f>IF(TRIM(INDEX(games!$A:$A,ROW()))="","",TRIM(INDEX(games!$A:$A,ROW())))</f>
        <v>GnollHack</v>
      </c>
      <c r="B346">
        <f>IF(OR($A346="",INDEX(games!$B:$B,ROW())=""),"",INDEX(games!$B:$B,ROW()))</f>
        <v>2020</v>
      </c>
      <c r="C346" t="str">
        <f>IF(OR($A346="",INDEX(games!$C:$C,ROW())=""),"",INDEX(games!$C:$C,ROW()))</f>
        <v>Traditional</v>
      </c>
      <c r="D346">
        <f t="shared" si="300"/>
        <v>1</v>
      </c>
      <c r="E346">
        <f t="shared" si="301"/>
        <v>4</v>
      </c>
      <c r="F346">
        <f t="shared" si="302"/>
        <v>6</v>
      </c>
      <c r="G346" t="e">
        <f t="shared" si="303"/>
        <v>#N/A</v>
      </c>
      <c r="H346" t="e">
        <f t="shared" si="304"/>
        <v>#N/A</v>
      </c>
      <c r="I346" t="e">
        <f t="shared" si="305"/>
        <v>#N/A</v>
      </c>
      <c r="J346" t="e">
        <f t="shared" si="306"/>
        <v>#N/A</v>
      </c>
      <c r="K346" t="e">
        <f t="shared" si="307"/>
        <v>#N/A</v>
      </c>
      <c r="L346" t="e">
        <f t="shared" si="308"/>
        <v>#N/A</v>
      </c>
      <c r="M346">
        <f t="shared" si="309"/>
        <v>2020</v>
      </c>
      <c r="N346">
        <f t="shared" si="310"/>
        <v>4.1379999999999999</v>
      </c>
      <c r="O346">
        <f t="shared" si="311"/>
        <v>1.000346</v>
      </c>
      <c r="P346" t="str">
        <f>IF(OR($A346="",INDEX(games!$H:$H,ROW())=""),"",INDEX(games!$H:$H,ROW()))</f>
        <v>Yes</v>
      </c>
      <c r="Q346">
        <f t="shared" si="312"/>
        <v>1.000346</v>
      </c>
      <c r="T346">
        <f t="shared" si="313"/>
        <v>2012</v>
      </c>
      <c r="U346">
        <f t="shared" si="314"/>
        <v>2023</v>
      </c>
      <c r="V346">
        <f t="shared" si="315"/>
        <v>11</v>
      </c>
      <c r="W346" t="str">
        <f>IF(TRIM(INDEX(connections!$A:$A,ROW()))="","",TRIM(INDEX(connections!$A:$A,ROW())))</f>
        <v>FTL</v>
      </c>
      <c r="X346" t="str">
        <f>IF($W346="","",TRIM(INDEX(connections!$B:$B,ROW())))</f>
        <v>Death Roads: Tournament</v>
      </c>
      <c r="Y346">
        <f t="shared" si="316"/>
        <v>326</v>
      </c>
      <c r="Z346">
        <f t="shared" si="317"/>
        <v>201</v>
      </c>
      <c r="AA346" t="str">
        <f t="shared" si="318"/>
        <v>Yes</v>
      </c>
      <c r="AB346" t="str">
        <f t="shared" si="319"/>
        <v>Yes</v>
      </c>
      <c r="AC346">
        <f t="shared" si="320"/>
        <v>1</v>
      </c>
      <c r="AD346">
        <f t="shared" si="321"/>
        <v>1</v>
      </c>
      <c r="AE346" t="str">
        <f t="shared" si="322"/>
        <v/>
      </c>
      <c r="AG346">
        <f t="shared" si="323"/>
        <v>1</v>
      </c>
      <c r="AH346" t="str">
        <f t="shared" si="324"/>
        <v>Yes</v>
      </c>
      <c r="AI346">
        <f t="shared" si="325"/>
        <v>1</v>
      </c>
      <c r="AJ346">
        <f t="shared" si="326"/>
        <v>1.000346</v>
      </c>
      <c r="AK346" t="str">
        <f t="shared" si="327"/>
        <v/>
      </c>
      <c r="AL346" t="str">
        <f>IF($A346="","",INDEX(games!$J:$J,ROW())&amp;"")</f>
        <v>https://store.steampowered.com/app/3558190/GnollHack/</v>
      </c>
      <c r="AM346">
        <f>IF($A346="","",SUMPRODUCT($AO346:$BD346,'Map Analysis'!$AN$2^{0,1,2,3,4,5,6,7,8,9,10,11,12,13,14,15}))</f>
        <v>0</v>
      </c>
      <c r="AN346">
        <f t="shared" si="328"/>
        <v>3.4600000000000001E-5</v>
      </c>
      <c r="AO346">
        <f t="shared" si="329"/>
        <v>0</v>
      </c>
      <c r="AP346">
        <f t="shared" si="330"/>
        <v>0</v>
      </c>
      <c r="AQ346">
        <f t="shared" si="331"/>
        <v>0</v>
      </c>
      <c r="AR346">
        <f t="shared" si="332"/>
        <v>0</v>
      </c>
      <c r="AS346">
        <f t="shared" si="333"/>
        <v>0</v>
      </c>
      <c r="AT346">
        <f t="shared" si="334"/>
        <v>0</v>
      </c>
      <c r="AU346">
        <f t="shared" si="335"/>
        <v>0</v>
      </c>
      <c r="AV346">
        <f t="shared" si="336"/>
        <v>0</v>
      </c>
      <c r="AW346">
        <f t="shared" si="337"/>
        <v>0</v>
      </c>
      <c r="AX346">
        <f t="shared" si="338"/>
        <v>0</v>
      </c>
      <c r="AY346">
        <f t="shared" si="339"/>
        <v>0</v>
      </c>
      <c r="AZ346">
        <f t="shared" si="340"/>
        <v>0</v>
      </c>
      <c r="BA346">
        <f t="shared" si="341"/>
        <v>0</v>
      </c>
      <c r="BB346">
        <f t="shared" si="342"/>
        <v>0</v>
      </c>
      <c r="BC346">
        <f t="shared" si="343"/>
        <v>0</v>
      </c>
      <c r="BD346">
        <f t="shared" si="344"/>
        <v>0</v>
      </c>
      <c r="BF346">
        <f t="shared" si="345"/>
        <v>1</v>
      </c>
      <c r="BG346">
        <f t="shared" si="346"/>
        <v>0</v>
      </c>
      <c r="BH346">
        <f t="shared" si="347"/>
        <v>0</v>
      </c>
      <c r="BI346">
        <f t="shared" si="348"/>
        <v>0</v>
      </c>
      <c r="BJ346">
        <f t="shared" si="349"/>
        <v>0</v>
      </c>
      <c r="BK346">
        <f t="shared" si="350"/>
        <v>0</v>
      </c>
      <c r="BL346">
        <f t="shared" si="351"/>
        <v>0</v>
      </c>
      <c r="BM346">
        <f t="shared" si="352"/>
        <v>0</v>
      </c>
      <c r="BN346">
        <f t="shared" si="353"/>
        <v>0</v>
      </c>
      <c r="BO346">
        <f t="shared" si="354"/>
        <v>0</v>
      </c>
      <c r="BP346">
        <f t="shared" si="355"/>
        <v>0</v>
      </c>
      <c r="BQ346">
        <f t="shared" si="356"/>
        <v>0</v>
      </c>
      <c r="BR346">
        <f t="shared" si="357"/>
        <v>0</v>
      </c>
      <c r="BS346">
        <f t="shared" si="358"/>
        <v>0</v>
      </c>
      <c r="BT346">
        <f t="shared" si="359"/>
        <v>0</v>
      </c>
    </row>
    <row r="347" spans="1:72" x14ac:dyDescent="0.25">
      <c r="A347" t="str">
        <f>IF(TRIM(INDEX(games!$A:$A,ROW()))="","",TRIM(INDEX(games!$A:$A,ROW())))</f>
        <v>Gnomes</v>
      </c>
      <c r="B347">
        <f>IF(OR($A347="",INDEX(games!$B:$B,ROW())=""),"",INDEX(games!$B:$B,ROW()))</f>
        <v>2025</v>
      </c>
      <c r="C347" t="str">
        <f>IF(OR($A347="",INDEX(games!$C:$C,ROW())=""),"",INDEX(games!$C:$C,ROW()))</f>
        <v>Strategy</v>
      </c>
      <c r="D347">
        <f t="shared" si="300"/>
        <v>3</v>
      </c>
      <c r="E347">
        <f t="shared" si="301"/>
        <v>2</v>
      </c>
      <c r="F347">
        <f t="shared" si="302"/>
        <v>7</v>
      </c>
      <c r="G347" t="e">
        <f t="shared" si="303"/>
        <v>#N/A</v>
      </c>
      <c r="H347" t="e">
        <f t="shared" si="304"/>
        <v>#N/A</v>
      </c>
      <c r="I347">
        <f t="shared" si="305"/>
        <v>2025</v>
      </c>
      <c r="J347">
        <f t="shared" si="306"/>
        <v>2.161</v>
      </c>
      <c r="K347" t="e">
        <f t="shared" si="307"/>
        <v>#N/A</v>
      </c>
      <c r="L347" t="e">
        <f t="shared" si="308"/>
        <v>#N/A</v>
      </c>
      <c r="M347" t="e">
        <f t="shared" si="309"/>
        <v>#N/A</v>
      </c>
      <c r="N347" t="e">
        <f t="shared" si="310"/>
        <v>#N/A</v>
      </c>
      <c r="O347">
        <f t="shared" si="311"/>
        <v>3.0003470000000001</v>
      </c>
      <c r="P347" t="str">
        <f>IF(OR($A347="",INDEX(games!$H:$H,ROW())=""),"",INDEX(games!$H:$H,ROW()))</f>
        <v>Yes</v>
      </c>
      <c r="Q347">
        <f t="shared" si="312"/>
        <v>3.0003470000000001</v>
      </c>
      <c r="T347">
        <f t="shared" si="313"/>
        <v>2018</v>
      </c>
      <c r="U347">
        <f t="shared" si="314"/>
        <v>2023</v>
      </c>
      <c r="V347">
        <f t="shared" si="315"/>
        <v>5</v>
      </c>
      <c r="W347" t="str">
        <f>IF(TRIM(INDEX(connections!$A:$A,ROW()))="","",TRIM(INDEX(connections!$A:$A,ROW())))</f>
        <v>Into the Breach</v>
      </c>
      <c r="X347" t="str">
        <f>IF($W347="","",TRIM(INDEX(connections!$B:$B,ROW())))</f>
        <v>Death Roads: Tournament</v>
      </c>
      <c r="Y347">
        <f t="shared" si="316"/>
        <v>428</v>
      </c>
      <c r="Z347">
        <f t="shared" si="317"/>
        <v>201</v>
      </c>
      <c r="AA347" t="str">
        <f t="shared" si="318"/>
        <v>Yes</v>
      </c>
      <c r="AB347" t="str">
        <f t="shared" si="319"/>
        <v>Yes</v>
      </c>
      <c r="AC347">
        <f t="shared" si="320"/>
        <v>1</v>
      </c>
      <c r="AD347">
        <f t="shared" si="321"/>
        <v>1</v>
      </c>
      <c r="AE347" t="str">
        <f t="shared" si="322"/>
        <v/>
      </c>
      <c r="AG347">
        <f t="shared" si="323"/>
        <v>3</v>
      </c>
      <c r="AH347" t="str">
        <f t="shared" si="324"/>
        <v>Yes</v>
      </c>
      <c r="AI347">
        <f t="shared" si="325"/>
        <v>3</v>
      </c>
      <c r="AJ347">
        <f t="shared" si="326"/>
        <v>3.0003470000000001</v>
      </c>
      <c r="AK347" t="str">
        <f t="shared" si="327"/>
        <v/>
      </c>
      <c r="AL347" t="str">
        <f>IF($A347="","",INDEX(games!$J:$J,ROW())&amp;"")</f>
        <v>https://store.steampowered.com/app/3133060/Gnomes/</v>
      </c>
      <c r="AM347">
        <f>IF($A347="","",SUMPRODUCT($AO347:$BD347,'Map Analysis'!$AN$2^{0,1,2,3,4,5,6,7,8,9,10,11,12,13,14,15}))</f>
        <v>0</v>
      </c>
      <c r="AN347">
        <f t="shared" si="328"/>
        <v>3.4700000000000003E-5</v>
      </c>
      <c r="AO347">
        <f t="shared" si="329"/>
        <v>0</v>
      </c>
      <c r="AP347">
        <f t="shared" si="330"/>
        <v>0</v>
      </c>
      <c r="AQ347">
        <f t="shared" si="331"/>
        <v>0</v>
      </c>
      <c r="AR347">
        <f t="shared" si="332"/>
        <v>0</v>
      </c>
      <c r="AS347">
        <f t="shared" si="333"/>
        <v>0</v>
      </c>
      <c r="AT347">
        <f t="shared" si="334"/>
        <v>0</v>
      </c>
      <c r="AU347">
        <f t="shared" si="335"/>
        <v>0</v>
      </c>
      <c r="AV347">
        <f t="shared" si="336"/>
        <v>0</v>
      </c>
      <c r="AW347">
        <f t="shared" si="337"/>
        <v>0</v>
      </c>
      <c r="AX347">
        <f t="shared" si="338"/>
        <v>0</v>
      </c>
      <c r="AY347">
        <f t="shared" si="339"/>
        <v>0</v>
      </c>
      <c r="AZ347">
        <f t="shared" si="340"/>
        <v>0</v>
      </c>
      <c r="BA347">
        <f t="shared" si="341"/>
        <v>0</v>
      </c>
      <c r="BB347">
        <f t="shared" si="342"/>
        <v>0</v>
      </c>
      <c r="BC347">
        <f t="shared" si="343"/>
        <v>0</v>
      </c>
      <c r="BD347">
        <f t="shared" si="344"/>
        <v>0</v>
      </c>
      <c r="BF347">
        <f t="shared" si="345"/>
        <v>1</v>
      </c>
      <c r="BG347">
        <f t="shared" si="346"/>
        <v>0</v>
      </c>
      <c r="BH347">
        <f t="shared" si="347"/>
        <v>0</v>
      </c>
      <c r="BI347">
        <f t="shared" si="348"/>
        <v>0</v>
      </c>
      <c r="BJ347">
        <f t="shared" si="349"/>
        <v>0</v>
      </c>
      <c r="BK347">
        <f t="shared" si="350"/>
        <v>0</v>
      </c>
      <c r="BL347">
        <f t="shared" si="351"/>
        <v>0</v>
      </c>
      <c r="BM347">
        <f t="shared" si="352"/>
        <v>0</v>
      </c>
      <c r="BN347">
        <f t="shared" si="353"/>
        <v>0</v>
      </c>
      <c r="BO347">
        <f t="shared" si="354"/>
        <v>0</v>
      </c>
      <c r="BP347">
        <f t="shared" si="355"/>
        <v>0</v>
      </c>
      <c r="BQ347">
        <f t="shared" si="356"/>
        <v>0</v>
      </c>
      <c r="BR347">
        <f t="shared" si="357"/>
        <v>0</v>
      </c>
      <c r="BS347">
        <f t="shared" si="358"/>
        <v>0</v>
      </c>
      <c r="BT347">
        <f t="shared" si="359"/>
        <v>0</v>
      </c>
    </row>
    <row r="348" spans="1:72" x14ac:dyDescent="0.25">
      <c r="A348" t="str">
        <f>IF(TRIM(INDEX(games!$A:$A,ROW()))="","",TRIM(INDEX(games!$A:$A,ROW())))</f>
        <v>Go Mecha Ball</v>
      </c>
      <c r="B348">
        <f>IF(OR($A348="",INDEX(games!$B:$B,ROW())=""),"",INDEX(games!$B:$B,ROW()))</f>
        <v>2024</v>
      </c>
      <c r="C348" t="str">
        <f>IF(OR($A348="",INDEX(games!$C:$C,ROW())=""),"",INDEX(games!$C:$C,ROW()))</f>
        <v>Action</v>
      </c>
      <c r="D348">
        <f t="shared" si="300"/>
        <v>0</v>
      </c>
      <c r="E348">
        <f t="shared" si="301"/>
        <v>1</v>
      </c>
      <c r="F348">
        <f t="shared" si="302"/>
        <v>8</v>
      </c>
      <c r="G348">
        <f t="shared" si="303"/>
        <v>2024</v>
      </c>
      <c r="H348">
        <f t="shared" si="304"/>
        <v>1.1839999999999999</v>
      </c>
      <c r="I348" t="e">
        <f t="shared" si="305"/>
        <v>#N/A</v>
      </c>
      <c r="J348" t="e">
        <f t="shared" si="306"/>
        <v>#N/A</v>
      </c>
      <c r="K348" t="e">
        <f t="shared" si="307"/>
        <v>#N/A</v>
      </c>
      <c r="L348" t="e">
        <f t="shared" si="308"/>
        <v>#N/A</v>
      </c>
      <c r="M348" t="e">
        <f t="shared" si="309"/>
        <v>#N/A</v>
      </c>
      <c r="N348" t="e">
        <f t="shared" si="310"/>
        <v>#N/A</v>
      </c>
      <c r="O348">
        <f t="shared" si="311"/>
        <v>3.48E-4</v>
      </c>
      <c r="P348" t="str">
        <f>IF(OR($A348="",INDEX(games!$H:$H,ROW())=""),"",INDEX(games!$H:$H,ROW()))</f>
        <v>Yes</v>
      </c>
      <c r="Q348">
        <f t="shared" si="312"/>
        <v>3.48E-4</v>
      </c>
      <c r="T348">
        <f t="shared" si="313"/>
        <v>2012</v>
      </c>
      <c r="U348">
        <f t="shared" si="314"/>
        <v>2014</v>
      </c>
      <c r="V348">
        <f t="shared" si="315"/>
        <v>2</v>
      </c>
      <c r="W348" t="str">
        <f>IF(TRIM(INDEX(connections!$A:$A,ROW()))="","",TRIM(INDEX(connections!$A:$A,ROW())))</f>
        <v>FTL</v>
      </c>
      <c r="X348" t="str">
        <f>IF($W348="","",TRIM(INDEX(connections!$B:$B,ROW())))</f>
        <v>Death Skid Marks</v>
      </c>
      <c r="Y348">
        <f t="shared" si="316"/>
        <v>326</v>
      </c>
      <c r="Z348">
        <f t="shared" si="317"/>
        <v>202</v>
      </c>
      <c r="AA348" t="str">
        <f t="shared" si="318"/>
        <v>Yes</v>
      </c>
      <c r="AB348" t="str">
        <f t="shared" si="319"/>
        <v>Yes</v>
      </c>
      <c r="AC348">
        <f t="shared" si="320"/>
        <v>1</v>
      </c>
      <c r="AD348">
        <f t="shared" si="321"/>
        <v>1</v>
      </c>
      <c r="AE348" t="str">
        <f t="shared" si="322"/>
        <v/>
      </c>
      <c r="AG348">
        <f t="shared" si="323"/>
        <v>0</v>
      </c>
      <c r="AH348" t="str">
        <f t="shared" si="324"/>
        <v/>
      </c>
      <c r="AI348" t="str">
        <f t="shared" si="325"/>
        <v/>
      </c>
      <c r="AJ348" t="str">
        <f t="shared" si="326"/>
        <v/>
      </c>
      <c r="AK348" t="str">
        <f t="shared" si="327"/>
        <v/>
      </c>
      <c r="AL348" t="str">
        <f>IF($A348="","",INDEX(games!$J:$J,ROW())&amp;"")</f>
        <v>https://store.steampowered.com/app/2008510/Go_Mecha_Ball/</v>
      </c>
      <c r="AM348">
        <f>IF($A348="","",SUMPRODUCT($AO348:$BD348,'Map Analysis'!$AN$2^{0,1,2,3,4,5,6,7,8,9,10,11,12,13,14,15}))</f>
        <v>0</v>
      </c>
      <c r="AN348">
        <f t="shared" si="328"/>
        <v>3.4799999999999999E-5</v>
      </c>
      <c r="AO348">
        <f t="shared" si="329"/>
        <v>0</v>
      </c>
      <c r="AP348">
        <f t="shared" si="330"/>
        <v>0</v>
      </c>
      <c r="AQ348">
        <f t="shared" si="331"/>
        <v>0</v>
      </c>
      <c r="AR348">
        <f t="shared" si="332"/>
        <v>0</v>
      </c>
      <c r="AS348">
        <f t="shared" si="333"/>
        <v>0</v>
      </c>
      <c r="AT348">
        <f t="shared" si="334"/>
        <v>0</v>
      </c>
      <c r="AU348">
        <f t="shared" si="335"/>
        <v>0</v>
      </c>
      <c r="AV348">
        <f t="shared" si="336"/>
        <v>0</v>
      </c>
      <c r="AW348">
        <f t="shared" si="337"/>
        <v>0</v>
      </c>
      <c r="AX348">
        <f t="shared" si="338"/>
        <v>0</v>
      </c>
      <c r="AY348">
        <f t="shared" si="339"/>
        <v>0</v>
      </c>
      <c r="AZ348">
        <f t="shared" si="340"/>
        <v>0</v>
      </c>
      <c r="BA348">
        <f t="shared" si="341"/>
        <v>0</v>
      </c>
      <c r="BB348">
        <f t="shared" si="342"/>
        <v>0</v>
      </c>
      <c r="BC348">
        <f t="shared" si="343"/>
        <v>0</v>
      </c>
      <c r="BD348">
        <f t="shared" si="344"/>
        <v>0</v>
      </c>
      <c r="BF348">
        <f t="shared" si="345"/>
        <v>0</v>
      </c>
      <c r="BG348">
        <f t="shared" si="346"/>
        <v>0</v>
      </c>
      <c r="BH348">
        <f t="shared" si="347"/>
        <v>0</v>
      </c>
      <c r="BI348">
        <f t="shared" si="348"/>
        <v>0</v>
      </c>
      <c r="BJ348">
        <f t="shared" si="349"/>
        <v>0</v>
      </c>
      <c r="BK348">
        <f t="shared" si="350"/>
        <v>0</v>
      </c>
      <c r="BL348">
        <f t="shared" si="351"/>
        <v>0</v>
      </c>
      <c r="BM348">
        <f t="shared" si="352"/>
        <v>0</v>
      </c>
      <c r="BN348">
        <f t="shared" si="353"/>
        <v>0</v>
      </c>
      <c r="BO348">
        <f t="shared" si="354"/>
        <v>0</v>
      </c>
      <c r="BP348">
        <f t="shared" si="355"/>
        <v>0</v>
      </c>
      <c r="BQ348">
        <f t="shared" si="356"/>
        <v>0</v>
      </c>
      <c r="BR348">
        <f t="shared" si="357"/>
        <v>0</v>
      </c>
      <c r="BS348">
        <f t="shared" si="358"/>
        <v>0</v>
      </c>
      <c r="BT348">
        <f t="shared" si="359"/>
        <v>0</v>
      </c>
    </row>
    <row r="349" spans="1:72" x14ac:dyDescent="0.25">
      <c r="A349" t="str">
        <f>IF(TRIM(INDEX(games!$A:$A,ROW()))="","",TRIM(INDEX(games!$A:$A,ROW())))</f>
        <v>Goaldeck</v>
      </c>
      <c r="B349">
        <f>IF(OR($A349="",INDEX(games!$B:$B,ROW())=""),"",INDEX(games!$B:$B,ROW()))</f>
        <v>2026</v>
      </c>
      <c r="C349" t="str">
        <f>IF(OR($A349="",INDEX(games!$C:$C,ROW())=""),"",INDEX(games!$C:$C,ROW()))</f>
        <v>Deckbuilder</v>
      </c>
      <c r="D349">
        <f t="shared" si="300"/>
        <v>1</v>
      </c>
      <c r="E349">
        <f t="shared" si="301"/>
        <v>3</v>
      </c>
      <c r="F349">
        <f t="shared" si="302"/>
        <v>9</v>
      </c>
      <c r="G349" t="e">
        <f t="shared" si="303"/>
        <v>#N/A</v>
      </c>
      <c r="H349" t="e">
        <f t="shared" si="304"/>
        <v>#N/A</v>
      </c>
      <c r="I349" t="e">
        <f t="shared" si="305"/>
        <v>#N/A</v>
      </c>
      <c r="J349" t="e">
        <f t="shared" si="306"/>
        <v>#N/A</v>
      </c>
      <c r="K349">
        <f t="shared" si="307"/>
        <v>2026</v>
      </c>
      <c r="L349">
        <f t="shared" si="308"/>
        <v>3.2069999999999999</v>
      </c>
      <c r="M349" t="e">
        <f t="shared" si="309"/>
        <v>#N/A</v>
      </c>
      <c r="N349" t="e">
        <f t="shared" si="310"/>
        <v>#N/A</v>
      </c>
      <c r="O349">
        <f t="shared" si="311"/>
        <v>1.0003489999999999</v>
      </c>
      <c r="P349" t="str">
        <f>IF(OR($A349="",INDEX(games!$H:$H,ROW())=""),"",INDEX(games!$H:$H,ROW()))</f>
        <v/>
      </c>
      <c r="Q349" t="str">
        <f t="shared" si="312"/>
        <v/>
      </c>
      <c r="T349">
        <f t="shared" si="313"/>
        <v>2015</v>
      </c>
      <c r="U349">
        <f t="shared" si="314"/>
        <v>2019</v>
      </c>
      <c r="V349">
        <f t="shared" si="315"/>
        <v>4</v>
      </c>
      <c r="W349" t="str">
        <f>IF(TRIM(INDEX(connections!$A:$A,ROW()))="","",TRIM(INDEX(connections!$A:$A,ROW())))</f>
        <v>Darkest Dungeon</v>
      </c>
      <c r="X349" t="str">
        <f>IF($W349="","",TRIM(INDEX(connections!$B:$B,ROW())))</f>
        <v>Deck of Ashes</v>
      </c>
      <c r="Y349">
        <f t="shared" si="316"/>
        <v>190</v>
      </c>
      <c r="Z349">
        <f t="shared" si="317"/>
        <v>203</v>
      </c>
      <c r="AA349" t="str">
        <f t="shared" si="318"/>
        <v>Yes</v>
      </c>
      <c r="AB349" t="str">
        <f t="shared" si="319"/>
        <v>Yes</v>
      </c>
      <c r="AC349">
        <f t="shared" si="320"/>
        <v>1</v>
      </c>
      <c r="AD349">
        <f t="shared" si="321"/>
        <v>1</v>
      </c>
      <c r="AE349" t="str">
        <f t="shared" si="322"/>
        <v/>
      </c>
      <c r="AG349">
        <f t="shared" si="323"/>
        <v>1</v>
      </c>
      <c r="AH349" t="str">
        <f t="shared" si="324"/>
        <v/>
      </c>
      <c r="AI349" t="str">
        <f t="shared" si="325"/>
        <v/>
      </c>
      <c r="AJ349" t="str">
        <f t="shared" si="326"/>
        <v/>
      </c>
      <c r="AK349">
        <f t="shared" si="327"/>
        <v>1.0003489999999999</v>
      </c>
      <c r="AL349" t="str">
        <f>IF($A349="","",INDEX(games!$J:$J,ROW())&amp;"")</f>
        <v>https://store.steampowered.com/app/4638590/Goaldeck/</v>
      </c>
      <c r="AM349">
        <f>IF($A349="","",SUMPRODUCT($AO349:$BD349,'Map Analysis'!$AN$2^{0,1,2,3,4,5,6,7,8,9,10,11,12,13,14,15}))</f>
        <v>0</v>
      </c>
      <c r="AN349">
        <f t="shared" si="328"/>
        <v>3.4900000000000001E-5</v>
      </c>
      <c r="AO349">
        <f t="shared" si="329"/>
        <v>0</v>
      </c>
      <c r="AP349">
        <f t="shared" si="330"/>
        <v>0</v>
      </c>
      <c r="AQ349">
        <f t="shared" si="331"/>
        <v>0</v>
      </c>
      <c r="AR349">
        <f t="shared" si="332"/>
        <v>0</v>
      </c>
      <c r="AS349">
        <f t="shared" si="333"/>
        <v>0</v>
      </c>
      <c r="AT349">
        <f t="shared" si="334"/>
        <v>0</v>
      </c>
      <c r="AU349">
        <f t="shared" si="335"/>
        <v>0</v>
      </c>
      <c r="AV349">
        <f t="shared" si="336"/>
        <v>0</v>
      </c>
      <c r="AW349">
        <f t="shared" si="337"/>
        <v>0</v>
      </c>
      <c r="AX349">
        <f t="shared" si="338"/>
        <v>0</v>
      </c>
      <c r="AY349">
        <f t="shared" si="339"/>
        <v>0</v>
      </c>
      <c r="AZ349">
        <f t="shared" si="340"/>
        <v>0</v>
      </c>
      <c r="BA349">
        <f t="shared" si="341"/>
        <v>0</v>
      </c>
      <c r="BB349">
        <f t="shared" si="342"/>
        <v>0</v>
      </c>
      <c r="BC349">
        <f t="shared" si="343"/>
        <v>0</v>
      </c>
      <c r="BD349">
        <f t="shared" si="344"/>
        <v>0</v>
      </c>
      <c r="BF349">
        <f t="shared" si="345"/>
        <v>0</v>
      </c>
      <c r="BG349">
        <f t="shared" si="346"/>
        <v>0</v>
      </c>
      <c r="BH349">
        <f t="shared" si="347"/>
        <v>0</v>
      </c>
      <c r="BI349">
        <f t="shared" si="348"/>
        <v>0</v>
      </c>
      <c r="BJ349">
        <f t="shared" si="349"/>
        <v>0</v>
      </c>
      <c r="BK349">
        <f t="shared" si="350"/>
        <v>0</v>
      </c>
      <c r="BL349">
        <f t="shared" si="351"/>
        <v>0</v>
      </c>
      <c r="BM349">
        <f t="shared" si="352"/>
        <v>0</v>
      </c>
      <c r="BN349">
        <f t="shared" si="353"/>
        <v>0</v>
      </c>
      <c r="BO349">
        <f t="shared" si="354"/>
        <v>0</v>
      </c>
      <c r="BP349">
        <f t="shared" si="355"/>
        <v>0</v>
      </c>
      <c r="BQ349">
        <f t="shared" si="356"/>
        <v>0</v>
      </c>
      <c r="BR349">
        <f t="shared" si="357"/>
        <v>0</v>
      </c>
      <c r="BS349">
        <f t="shared" si="358"/>
        <v>0</v>
      </c>
      <c r="BT349">
        <f t="shared" si="359"/>
        <v>0</v>
      </c>
    </row>
    <row r="350" spans="1:72" x14ac:dyDescent="0.25">
      <c r="A350" t="str">
        <f>IF(TRIM(INDEX(games!$A:$A,ROW()))="","",TRIM(INDEX(games!$A:$A,ROW())))</f>
        <v>Goblin Sushi</v>
      </c>
      <c r="B350">
        <f>IF(OR($A350="",INDEX(games!$B:$B,ROW())=""),"",INDEX(games!$B:$B,ROW()))</f>
        <v>2026</v>
      </c>
      <c r="C350" t="str">
        <f>IF(OR($A350="",INDEX(games!$C:$C,ROW())=""),"",INDEX(games!$C:$C,ROW()))</f>
        <v>Deckbuilder</v>
      </c>
      <c r="D350">
        <f t="shared" si="300"/>
        <v>0</v>
      </c>
      <c r="E350">
        <f t="shared" si="301"/>
        <v>3</v>
      </c>
      <c r="F350">
        <f t="shared" si="302"/>
        <v>10</v>
      </c>
      <c r="G350" t="e">
        <f t="shared" si="303"/>
        <v>#N/A</v>
      </c>
      <c r="H350" t="e">
        <f t="shared" si="304"/>
        <v>#N/A</v>
      </c>
      <c r="I350" t="e">
        <f t="shared" si="305"/>
        <v>#N/A</v>
      </c>
      <c r="J350" t="e">
        <f t="shared" si="306"/>
        <v>#N/A</v>
      </c>
      <c r="K350">
        <f t="shared" si="307"/>
        <v>2026</v>
      </c>
      <c r="L350">
        <f t="shared" si="308"/>
        <v>3.23</v>
      </c>
      <c r="M350" t="e">
        <f t="shared" si="309"/>
        <v>#N/A</v>
      </c>
      <c r="N350" t="e">
        <f t="shared" si="310"/>
        <v>#N/A</v>
      </c>
      <c r="O350">
        <f t="shared" si="311"/>
        <v>3.5E-4</v>
      </c>
      <c r="P350" t="str">
        <f>IF(OR($A350="",INDEX(games!$H:$H,ROW())=""),"",INDEX(games!$H:$H,ROW()))</f>
        <v/>
      </c>
      <c r="Q350" t="str">
        <f t="shared" si="312"/>
        <v/>
      </c>
      <c r="T350">
        <f t="shared" si="313"/>
        <v>2015</v>
      </c>
      <c r="U350">
        <f t="shared" si="314"/>
        <v>2019</v>
      </c>
      <c r="V350">
        <f t="shared" si="315"/>
        <v>4</v>
      </c>
      <c r="W350" t="str">
        <f>IF(TRIM(INDEX(connections!$A:$A,ROW()))="","",TRIM(INDEX(connections!$A:$A,ROW())))</f>
        <v>Guild of Dungeoneering</v>
      </c>
      <c r="X350" t="str">
        <f>IF($W350="","",TRIM(INDEX(connections!$B:$B,ROW())))</f>
        <v>Deck of Ashes</v>
      </c>
      <c r="Y350">
        <f t="shared" si="316"/>
        <v>366</v>
      </c>
      <c r="Z350">
        <f t="shared" si="317"/>
        <v>203</v>
      </c>
      <c r="AA350" t="str">
        <f t="shared" si="318"/>
        <v/>
      </c>
      <c r="AB350" t="str">
        <f t="shared" si="319"/>
        <v>Yes</v>
      </c>
      <c r="AC350" t="str">
        <f t="shared" si="320"/>
        <v/>
      </c>
      <c r="AD350">
        <f t="shared" si="321"/>
        <v>0</v>
      </c>
      <c r="AE350" t="str">
        <f t="shared" si="322"/>
        <v/>
      </c>
      <c r="AG350">
        <f t="shared" si="323"/>
        <v>0</v>
      </c>
      <c r="AH350" t="str">
        <f t="shared" si="324"/>
        <v/>
      </c>
      <c r="AI350" t="str">
        <f t="shared" si="325"/>
        <v/>
      </c>
      <c r="AJ350" t="str">
        <f t="shared" si="326"/>
        <v/>
      </c>
      <c r="AK350" t="str">
        <f t="shared" si="327"/>
        <v/>
      </c>
      <c r="AL350" t="str">
        <f>IF($A350="","",INDEX(games!$J:$J,ROW())&amp;"")</f>
        <v/>
      </c>
      <c r="AM350">
        <f>IF($A350="","",SUMPRODUCT($AO350:$BD350,'Map Analysis'!$AN$2^{0,1,2,3,4,5,6,7,8,9,10,11,12,13,14,15}))</f>
        <v>0</v>
      </c>
      <c r="AN350">
        <f t="shared" si="328"/>
        <v>3.4999999999999997E-5</v>
      </c>
      <c r="AO350">
        <f t="shared" si="329"/>
        <v>0</v>
      </c>
      <c r="AP350">
        <f t="shared" si="330"/>
        <v>0</v>
      </c>
      <c r="AQ350">
        <f t="shared" si="331"/>
        <v>0</v>
      </c>
      <c r="AR350">
        <f t="shared" si="332"/>
        <v>0</v>
      </c>
      <c r="AS350">
        <f t="shared" si="333"/>
        <v>0</v>
      </c>
      <c r="AT350">
        <f t="shared" si="334"/>
        <v>0</v>
      </c>
      <c r="AU350">
        <f t="shared" si="335"/>
        <v>0</v>
      </c>
      <c r="AV350">
        <f t="shared" si="336"/>
        <v>0</v>
      </c>
      <c r="AW350">
        <f t="shared" si="337"/>
        <v>0</v>
      </c>
      <c r="AX350">
        <f t="shared" si="338"/>
        <v>0</v>
      </c>
      <c r="AY350">
        <f t="shared" si="339"/>
        <v>0</v>
      </c>
      <c r="AZ350">
        <f t="shared" si="340"/>
        <v>0</v>
      </c>
      <c r="BA350">
        <f t="shared" si="341"/>
        <v>0</v>
      </c>
      <c r="BB350">
        <f t="shared" si="342"/>
        <v>0</v>
      </c>
      <c r="BC350">
        <f t="shared" si="343"/>
        <v>0</v>
      </c>
      <c r="BD350">
        <f t="shared" si="344"/>
        <v>0</v>
      </c>
      <c r="BF350">
        <f t="shared" si="345"/>
        <v>0</v>
      </c>
      <c r="BG350">
        <f t="shared" si="346"/>
        <v>0</v>
      </c>
      <c r="BH350">
        <f t="shared" si="347"/>
        <v>0</v>
      </c>
      <c r="BI350">
        <f t="shared" si="348"/>
        <v>0</v>
      </c>
      <c r="BJ350">
        <f t="shared" si="349"/>
        <v>0</v>
      </c>
      <c r="BK350">
        <f t="shared" si="350"/>
        <v>0</v>
      </c>
      <c r="BL350">
        <f t="shared" si="351"/>
        <v>0</v>
      </c>
      <c r="BM350">
        <f t="shared" si="352"/>
        <v>0</v>
      </c>
      <c r="BN350">
        <f t="shared" si="353"/>
        <v>0</v>
      </c>
      <c r="BO350">
        <f t="shared" si="354"/>
        <v>0</v>
      </c>
      <c r="BP350">
        <f t="shared" si="355"/>
        <v>0</v>
      </c>
      <c r="BQ350">
        <f t="shared" si="356"/>
        <v>0</v>
      </c>
      <c r="BR350">
        <f t="shared" si="357"/>
        <v>0</v>
      </c>
      <c r="BS350">
        <f t="shared" si="358"/>
        <v>0</v>
      </c>
      <c r="BT350">
        <f t="shared" si="359"/>
        <v>0</v>
      </c>
    </row>
    <row r="351" spans="1:72" x14ac:dyDescent="0.25">
      <c r="A351" t="str">
        <f>IF(TRIM(INDEX(games!$A:$A,ROW()))="","",TRIM(INDEX(games!$A:$A,ROW())))</f>
        <v>God of Weapons</v>
      </c>
      <c r="B351">
        <f>IF(OR($A351="",INDEX(games!$B:$B,ROW())=""),"",INDEX(games!$B:$B,ROW()))</f>
        <v>2023</v>
      </c>
      <c r="C351" t="str">
        <f>IF(OR($A351="",INDEX(games!$C:$C,ROW())=""),"",INDEX(games!$C:$C,ROW()))</f>
        <v>Action</v>
      </c>
      <c r="D351">
        <f t="shared" si="300"/>
        <v>3</v>
      </c>
      <c r="E351">
        <f t="shared" si="301"/>
        <v>1</v>
      </c>
      <c r="F351">
        <f t="shared" si="302"/>
        <v>11</v>
      </c>
      <c r="G351">
        <f t="shared" si="303"/>
        <v>2023</v>
      </c>
      <c r="H351">
        <f t="shared" si="304"/>
        <v>1.2530000000000001</v>
      </c>
      <c r="I351" t="e">
        <f t="shared" si="305"/>
        <v>#N/A</v>
      </c>
      <c r="J351" t="e">
        <f t="shared" si="306"/>
        <v>#N/A</v>
      </c>
      <c r="K351" t="e">
        <f t="shared" si="307"/>
        <v>#N/A</v>
      </c>
      <c r="L351" t="e">
        <f t="shared" si="308"/>
        <v>#N/A</v>
      </c>
      <c r="M351" t="e">
        <f t="shared" si="309"/>
        <v>#N/A</v>
      </c>
      <c r="N351" t="e">
        <f t="shared" si="310"/>
        <v>#N/A</v>
      </c>
      <c r="O351">
        <f t="shared" si="311"/>
        <v>3.0003510000000002</v>
      </c>
      <c r="P351" t="str">
        <f>IF(OR($A351="",INDEX(games!$H:$H,ROW())=""),"",INDEX(games!$H:$H,ROW()))</f>
        <v>Yes</v>
      </c>
      <c r="Q351">
        <f t="shared" si="312"/>
        <v>3.0003510000000002</v>
      </c>
      <c r="T351">
        <f t="shared" si="313"/>
        <v>2017</v>
      </c>
      <c r="U351">
        <f t="shared" si="314"/>
        <v>2019</v>
      </c>
      <c r="V351">
        <f t="shared" si="315"/>
        <v>2</v>
      </c>
      <c r="W351" t="str">
        <f>IF(TRIM(INDEX(connections!$A:$A,ROW()))="","",TRIM(INDEX(connections!$A:$A,ROW())))</f>
        <v>Monster Slayers</v>
      </c>
      <c r="X351" t="str">
        <f>IF($W351="","",TRIM(INDEX(connections!$B:$B,ROW())))</f>
        <v>Deck of Ashes</v>
      </c>
      <c r="Y351">
        <f t="shared" si="316"/>
        <v>521</v>
      </c>
      <c r="Z351">
        <f t="shared" si="317"/>
        <v>203</v>
      </c>
      <c r="AA351" t="str">
        <f t="shared" si="318"/>
        <v>Yes</v>
      </c>
      <c r="AB351" t="str">
        <f t="shared" si="319"/>
        <v>Yes</v>
      </c>
      <c r="AC351">
        <f t="shared" si="320"/>
        <v>1</v>
      </c>
      <c r="AD351">
        <f t="shared" si="321"/>
        <v>0</v>
      </c>
      <c r="AE351" t="str">
        <f t="shared" si="322"/>
        <v/>
      </c>
      <c r="AG351">
        <f t="shared" si="323"/>
        <v>3</v>
      </c>
      <c r="AH351" t="str">
        <f t="shared" si="324"/>
        <v>Yes</v>
      </c>
      <c r="AI351">
        <f t="shared" si="325"/>
        <v>3</v>
      </c>
      <c r="AJ351">
        <f t="shared" si="326"/>
        <v>3.0003510000000002</v>
      </c>
      <c r="AK351" t="str">
        <f t="shared" si="327"/>
        <v/>
      </c>
      <c r="AL351" t="str">
        <f>IF($A351="","",INDEX(games!$J:$J,ROW())&amp;"")</f>
        <v>https://store.steampowered.com/app/2342950/God_Of_Weapons/</v>
      </c>
      <c r="AM351">
        <f>IF($A351="","",SUMPRODUCT($AO351:$BD351,'Map Analysis'!$AN$2^{0,1,2,3,4,5,6,7,8,9,10,11,12,13,14,15}))</f>
        <v>0</v>
      </c>
      <c r="AN351">
        <f t="shared" si="328"/>
        <v>3.5099999999999999E-5</v>
      </c>
      <c r="AO351">
        <f t="shared" si="329"/>
        <v>0</v>
      </c>
      <c r="AP351">
        <f t="shared" si="330"/>
        <v>0</v>
      </c>
      <c r="AQ351">
        <f t="shared" si="331"/>
        <v>0</v>
      </c>
      <c r="AR351">
        <f t="shared" si="332"/>
        <v>0</v>
      </c>
      <c r="AS351">
        <f t="shared" si="333"/>
        <v>0</v>
      </c>
      <c r="AT351">
        <f t="shared" si="334"/>
        <v>0</v>
      </c>
      <c r="AU351">
        <f t="shared" si="335"/>
        <v>0</v>
      </c>
      <c r="AV351">
        <f t="shared" si="336"/>
        <v>0</v>
      </c>
      <c r="AW351">
        <f t="shared" si="337"/>
        <v>0</v>
      </c>
      <c r="AX351">
        <f t="shared" si="338"/>
        <v>0</v>
      </c>
      <c r="AY351">
        <f t="shared" si="339"/>
        <v>0</v>
      </c>
      <c r="AZ351">
        <f t="shared" si="340"/>
        <v>0</v>
      </c>
      <c r="BA351">
        <f t="shared" si="341"/>
        <v>0</v>
      </c>
      <c r="BB351">
        <f t="shared" si="342"/>
        <v>0</v>
      </c>
      <c r="BC351">
        <f t="shared" si="343"/>
        <v>0</v>
      </c>
      <c r="BD351">
        <f t="shared" si="344"/>
        <v>0</v>
      </c>
      <c r="BF351">
        <f t="shared" si="345"/>
        <v>0</v>
      </c>
      <c r="BG351">
        <f t="shared" si="346"/>
        <v>0</v>
      </c>
      <c r="BH351">
        <f t="shared" si="347"/>
        <v>0</v>
      </c>
      <c r="BI351">
        <f t="shared" si="348"/>
        <v>0</v>
      </c>
      <c r="BJ351">
        <f t="shared" si="349"/>
        <v>0</v>
      </c>
      <c r="BK351">
        <f t="shared" si="350"/>
        <v>0</v>
      </c>
      <c r="BL351">
        <f t="shared" si="351"/>
        <v>0</v>
      </c>
      <c r="BM351">
        <f t="shared" si="352"/>
        <v>0</v>
      </c>
      <c r="BN351">
        <f t="shared" si="353"/>
        <v>0</v>
      </c>
      <c r="BO351">
        <f t="shared" si="354"/>
        <v>0</v>
      </c>
      <c r="BP351">
        <f t="shared" si="355"/>
        <v>0</v>
      </c>
      <c r="BQ351">
        <f t="shared" si="356"/>
        <v>0</v>
      </c>
      <c r="BR351">
        <f t="shared" si="357"/>
        <v>0</v>
      </c>
      <c r="BS351">
        <f t="shared" si="358"/>
        <v>0</v>
      </c>
      <c r="BT351">
        <f t="shared" si="359"/>
        <v>0</v>
      </c>
    </row>
    <row r="352" spans="1:72" x14ac:dyDescent="0.25">
      <c r="A352" t="str">
        <f>IF(TRIM(INDEX(games!$A:$A,ROW()))="","",TRIM(INDEX(games!$A:$A,ROW())))</f>
        <v>Godbreakers</v>
      </c>
      <c r="B352">
        <f>IF(OR($A352="",INDEX(games!$B:$B,ROW())=""),"",INDEX(games!$B:$B,ROW()))</f>
        <v>2025</v>
      </c>
      <c r="C352" t="str">
        <f>IF(OR($A352="",INDEX(games!$C:$C,ROW())=""),"",INDEX(games!$C:$C,ROW()))</f>
        <v>Action</v>
      </c>
      <c r="D352">
        <f t="shared" si="300"/>
        <v>2</v>
      </c>
      <c r="E352">
        <f t="shared" si="301"/>
        <v>1</v>
      </c>
      <c r="F352">
        <f t="shared" si="302"/>
        <v>12</v>
      </c>
      <c r="G352">
        <f t="shared" si="303"/>
        <v>2025</v>
      </c>
      <c r="H352">
        <f t="shared" si="304"/>
        <v>1.276</v>
      </c>
      <c r="I352" t="e">
        <f t="shared" si="305"/>
        <v>#N/A</v>
      </c>
      <c r="J352" t="e">
        <f t="shared" si="306"/>
        <v>#N/A</v>
      </c>
      <c r="K352" t="e">
        <f t="shared" si="307"/>
        <v>#N/A</v>
      </c>
      <c r="L352" t="e">
        <f t="shared" si="308"/>
        <v>#N/A</v>
      </c>
      <c r="M352" t="e">
        <f t="shared" si="309"/>
        <v>#N/A</v>
      </c>
      <c r="N352" t="e">
        <f t="shared" si="310"/>
        <v>#N/A</v>
      </c>
      <c r="O352">
        <f t="shared" si="311"/>
        <v>2.0003519999999999</v>
      </c>
      <c r="P352" t="str">
        <f>IF(OR($A352="",INDEX(games!$H:$H,ROW())=""),"",INDEX(games!$H:$H,ROW()))</f>
        <v>Yes</v>
      </c>
      <c r="Q352">
        <f t="shared" si="312"/>
        <v>2.0003519999999999</v>
      </c>
      <c r="T352">
        <f t="shared" si="313"/>
        <v>2017</v>
      </c>
      <c r="U352">
        <f t="shared" si="314"/>
        <v>2019</v>
      </c>
      <c r="V352">
        <f t="shared" si="315"/>
        <v>2</v>
      </c>
      <c r="W352" t="str">
        <f>IF(TRIM(INDEX(connections!$A:$A,ROW()))="","",TRIM(INDEX(connections!$A:$A,ROW())))</f>
        <v>Slay the Spire</v>
      </c>
      <c r="X352" t="str">
        <f>IF($W352="","",TRIM(INDEX(connections!$B:$B,ROW())))</f>
        <v>Deck of Ashes</v>
      </c>
      <c r="Y352">
        <f t="shared" si="316"/>
        <v>772</v>
      </c>
      <c r="Z352">
        <f t="shared" si="317"/>
        <v>203</v>
      </c>
      <c r="AA352" t="str">
        <f t="shared" si="318"/>
        <v>Yes</v>
      </c>
      <c r="AB352" t="str">
        <f t="shared" si="319"/>
        <v>Yes</v>
      </c>
      <c r="AC352">
        <f t="shared" si="320"/>
        <v>1</v>
      </c>
      <c r="AD352">
        <f t="shared" si="321"/>
        <v>0</v>
      </c>
      <c r="AE352" t="str">
        <f t="shared" si="322"/>
        <v/>
      </c>
      <c r="AG352">
        <f t="shared" si="323"/>
        <v>2</v>
      </c>
      <c r="AH352" t="str">
        <f t="shared" si="324"/>
        <v>Yes</v>
      </c>
      <c r="AI352">
        <f t="shared" si="325"/>
        <v>2</v>
      </c>
      <c r="AJ352">
        <f t="shared" si="326"/>
        <v>2.0003519999999999</v>
      </c>
      <c r="AK352" t="str">
        <f t="shared" si="327"/>
        <v/>
      </c>
      <c r="AL352" t="str">
        <f>IF($A352="","",INDEX(games!$J:$J,ROW())&amp;"")</f>
        <v>https://store.steampowered.com/app/2687400/GODBREAKERS/</v>
      </c>
      <c r="AM352">
        <f>IF($A352="","",SUMPRODUCT($AO352:$BD352,'Map Analysis'!$AN$2^{0,1,2,3,4,5,6,7,8,9,10,11,12,13,14,15}))</f>
        <v>0</v>
      </c>
      <c r="AN352">
        <f t="shared" si="328"/>
        <v>3.5200000000000002E-5</v>
      </c>
      <c r="AO352">
        <f t="shared" si="329"/>
        <v>0</v>
      </c>
      <c r="AP352">
        <f t="shared" si="330"/>
        <v>0</v>
      </c>
      <c r="AQ352">
        <f t="shared" si="331"/>
        <v>0</v>
      </c>
      <c r="AR352">
        <f t="shared" si="332"/>
        <v>0</v>
      </c>
      <c r="AS352">
        <f t="shared" si="333"/>
        <v>0</v>
      </c>
      <c r="AT352">
        <f t="shared" si="334"/>
        <v>0</v>
      </c>
      <c r="AU352">
        <f t="shared" si="335"/>
        <v>0</v>
      </c>
      <c r="AV352">
        <f t="shared" si="336"/>
        <v>0</v>
      </c>
      <c r="AW352">
        <f t="shared" si="337"/>
        <v>0</v>
      </c>
      <c r="AX352">
        <f t="shared" si="338"/>
        <v>0</v>
      </c>
      <c r="AY352">
        <f t="shared" si="339"/>
        <v>0</v>
      </c>
      <c r="AZ352">
        <f t="shared" si="340"/>
        <v>0</v>
      </c>
      <c r="BA352">
        <f t="shared" si="341"/>
        <v>0</v>
      </c>
      <c r="BB352">
        <f t="shared" si="342"/>
        <v>0</v>
      </c>
      <c r="BC352">
        <f t="shared" si="343"/>
        <v>0</v>
      </c>
      <c r="BD352">
        <f t="shared" si="344"/>
        <v>0</v>
      </c>
      <c r="BF352">
        <f t="shared" si="345"/>
        <v>0</v>
      </c>
      <c r="BG352">
        <f t="shared" si="346"/>
        <v>0</v>
      </c>
      <c r="BH352">
        <f t="shared" si="347"/>
        <v>0</v>
      </c>
      <c r="BI352">
        <f t="shared" si="348"/>
        <v>0</v>
      </c>
      <c r="BJ352">
        <f t="shared" si="349"/>
        <v>0</v>
      </c>
      <c r="BK352">
        <f t="shared" si="350"/>
        <v>0</v>
      </c>
      <c r="BL352">
        <f t="shared" si="351"/>
        <v>0</v>
      </c>
      <c r="BM352">
        <f t="shared" si="352"/>
        <v>0</v>
      </c>
      <c r="BN352">
        <f t="shared" si="353"/>
        <v>0</v>
      </c>
      <c r="BO352">
        <f t="shared" si="354"/>
        <v>0</v>
      </c>
      <c r="BP352">
        <f t="shared" si="355"/>
        <v>0</v>
      </c>
      <c r="BQ352">
        <f t="shared" si="356"/>
        <v>0</v>
      </c>
      <c r="BR352">
        <f t="shared" si="357"/>
        <v>0</v>
      </c>
      <c r="BS352">
        <f t="shared" si="358"/>
        <v>0</v>
      </c>
      <c r="BT352">
        <f t="shared" si="359"/>
        <v>0</v>
      </c>
    </row>
    <row r="353" spans="1:72" x14ac:dyDescent="0.25">
      <c r="A353" t="str">
        <f>IF(TRIM(INDEX(games!$A:$A,ROW()))="","",TRIM(INDEX(games!$A:$A,ROW())))</f>
        <v>Going Under</v>
      </c>
      <c r="B353">
        <f>IF(OR($A353="",INDEX(games!$B:$B,ROW())=""),"",INDEX(games!$B:$B,ROW()))</f>
        <v>2020</v>
      </c>
      <c r="C353" t="str">
        <f>IF(OR($A353="",INDEX(games!$C:$C,ROW())=""),"",INDEX(games!$C:$C,ROW()))</f>
        <v>Action</v>
      </c>
      <c r="D353">
        <f t="shared" si="300"/>
        <v>4</v>
      </c>
      <c r="E353">
        <f t="shared" si="301"/>
        <v>1</v>
      </c>
      <c r="F353">
        <f t="shared" si="302"/>
        <v>13</v>
      </c>
      <c r="G353">
        <f t="shared" si="303"/>
        <v>2020</v>
      </c>
      <c r="H353">
        <f t="shared" si="304"/>
        <v>1.2989999999999999</v>
      </c>
      <c r="I353" t="e">
        <f t="shared" si="305"/>
        <v>#N/A</v>
      </c>
      <c r="J353" t="e">
        <f t="shared" si="306"/>
        <v>#N/A</v>
      </c>
      <c r="K353" t="e">
        <f t="shared" si="307"/>
        <v>#N/A</v>
      </c>
      <c r="L353" t="e">
        <f t="shared" si="308"/>
        <v>#N/A</v>
      </c>
      <c r="M353" t="e">
        <f t="shared" si="309"/>
        <v>#N/A</v>
      </c>
      <c r="N353" t="e">
        <f t="shared" si="310"/>
        <v>#N/A</v>
      </c>
      <c r="O353">
        <f t="shared" si="311"/>
        <v>4.0003529999999996</v>
      </c>
      <c r="P353" t="str">
        <f>IF(OR($A353="",INDEX(games!$H:$H,ROW())=""),"",INDEX(games!$H:$H,ROW()))</f>
        <v>Yes</v>
      </c>
      <c r="Q353">
        <f t="shared" si="312"/>
        <v>4.0003529999999996</v>
      </c>
      <c r="T353">
        <f t="shared" si="313"/>
        <v>2017</v>
      </c>
      <c r="U353">
        <f t="shared" si="314"/>
        <v>2025</v>
      </c>
      <c r="V353">
        <f t="shared" si="315"/>
        <v>8</v>
      </c>
      <c r="W353" t="str">
        <f>IF(TRIM(INDEX(connections!$A:$A,ROW()))="","",TRIM(INDEX(connections!$A:$A,ROW())))</f>
        <v>Slay the Spire</v>
      </c>
      <c r="X353" t="str">
        <f>IF($W353="","",TRIM(INDEX(connections!$B:$B,ROW())))</f>
        <v>Deck of Haunts</v>
      </c>
      <c r="Y353">
        <f t="shared" si="316"/>
        <v>772</v>
      </c>
      <c r="Z353">
        <f t="shared" si="317"/>
        <v>204</v>
      </c>
      <c r="AA353" t="str">
        <f t="shared" si="318"/>
        <v>Yes</v>
      </c>
      <c r="AB353" t="str">
        <f t="shared" si="319"/>
        <v>Yes</v>
      </c>
      <c r="AC353">
        <f t="shared" si="320"/>
        <v>1</v>
      </c>
      <c r="AD353">
        <f t="shared" si="321"/>
        <v>0</v>
      </c>
      <c r="AE353" t="str">
        <f t="shared" si="322"/>
        <v/>
      </c>
      <c r="AG353">
        <f t="shared" si="323"/>
        <v>4</v>
      </c>
      <c r="AH353" t="str">
        <f t="shared" si="324"/>
        <v>Yes</v>
      </c>
      <c r="AI353">
        <f t="shared" si="325"/>
        <v>4</v>
      </c>
      <c r="AJ353">
        <f t="shared" si="326"/>
        <v>4.0003529999999996</v>
      </c>
      <c r="AK353" t="str">
        <f t="shared" si="327"/>
        <v/>
      </c>
      <c r="AL353" t="str">
        <f>IF($A353="","",INDEX(games!$J:$J,ROW())&amp;"")</f>
        <v>https://store.steampowered.com/app/1154810/Going_Under/</v>
      </c>
      <c r="AM353">
        <f>IF($A353="","",SUMPRODUCT($AO353:$BD353,'Map Analysis'!$AN$2^{0,1,2,3,4,5,6,7,8,9,10,11,12,13,14,15}))</f>
        <v>0</v>
      </c>
      <c r="AN353">
        <f t="shared" si="328"/>
        <v>3.5299999999999997E-5</v>
      </c>
      <c r="AO353">
        <f t="shared" si="329"/>
        <v>0</v>
      </c>
      <c r="AP353">
        <f t="shared" si="330"/>
        <v>0</v>
      </c>
      <c r="AQ353">
        <f t="shared" si="331"/>
        <v>0</v>
      </c>
      <c r="AR353">
        <f t="shared" si="332"/>
        <v>0</v>
      </c>
      <c r="AS353">
        <f t="shared" si="333"/>
        <v>0</v>
      </c>
      <c r="AT353">
        <f t="shared" si="334"/>
        <v>0</v>
      </c>
      <c r="AU353">
        <f t="shared" si="335"/>
        <v>0</v>
      </c>
      <c r="AV353">
        <f t="shared" si="336"/>
        <v>0</v>
      </c>
      <c r="AW353">
        <f t="shared" si="337"/>
        <v>0</v>
      </c>
      <c r="AX353">
        <f t="shared" si="338"/>
        <v>0</v>
      </c>
      <c r="AY353">
        <f t="shared" si="339"/>
        <v>0</v>
      </c>
      <c r="AZ353">
        <f t="shared" si="340"/>
        <v>0</v>
      </c>
      <c r="BA353">
        <f t="shared" si="341"/>
        <v>0</v>
      </c>
      <c r="BB353">
        <f t="shared" si="342"/>
        <v>0</v>
      </c>
      <c r="BC353">
        <f t="shared" si="343"/>
        <v>0</v>
      </c>
      <c r="BD353">
        <f t="shared" si="344"/>
        <v>0</v>
      </c>
      <c r="BF353">
        <f t="shared" si="345"/>
        <v>0</v>
      </c>
      <c r="BG353">
        <f t="shared" si="346"/>
        <v>0</v>
      </c>
      <c r="BH353">
        <f t="shared" si="347"/>
        <v>0</v>
      </c>
      <c r="BI353">
        <f t="shared" si="348"/>
        <v>0</v>
      </c>
      <c r="BJ353">
        <f t="shared" si="349"/>
        <v>0</v>
      </c>
      <c r="BK353">
        <f t="shared" si="350"/>
        <v>0</v>
      </c>
      <c r="BL353">
        <f t="shared" si="351"/>
        <v>0</v>
      </c>
      <c r="BM353">
        <f t="shared" si="352"/>
        <v>0</v>
      </c>
      <c r="BN353">
        <f t="shared" si="353"/>
        <v>0</v>
      </c>
      <c r="BO353">
        <f t="shared" si="354"/>
        <v>0</v>
      </c>
      <c r="BP353">
        <f t="shared" si="355"/>
        <v>0</v>
      </c>
      <c r="BQ353">
        <f t="shared" si="356"/>
        <v>0</v>
      </c>
      <c r="BR353">
        <f t="shared" si="357"/>
        <v>0</v>
      </c>
      <c r="BS353">
        <f t="shared" si="358"/>
        <v>0</v>
      </c>
      <c r="BT353">
        <f t="shared" si="359"/>
        <v>0</v>
      </c>
    </row>
    <row r="354" spans="1:72" x14ac:dyDescent="0.25">
      <c r="A354" t="str">
        <f>IF(TRIM(INDEX(games!$A:$A,ROW()))="","",TRIM(INDEX(games!$A:$A,ROW())))</f>
        <v>Golden Krone Hotel</v>
      </c>
      <c r="B354">
        <f>IF(OR($A354="",INDEX(games!$B:$B,ROW())=""),"",INDEX(games!$B:$B,ROW()))</f>
        <v>2014</v>
      </c>
      <c r="C354" t="str">
        <f>IF(OR($A354="",INDEX(games!$C:$C,ROW())=""),"",INDEX(games!$C:$C,ROW()))</f>
        <v>Traditional</v>
      </c>
      <c r="D354">
        <f t="shared" si="300"/>
        <v>1</v>
      </c>
      <c r="E354">
        <f t="shared" si="301"/>
        <v>4</v>
      </c>
      <c r="F354">
        <f t="shared" si="302"/>
        <v>14</v>
      </c>
      <c r="G354" t="e">
        <f t="shared" si="303"/>
        <v>#N/A</v>
      </c>
      <c r="H354" t="e">
        <f t="shared" si="304"/>
        <v>#N/A</v>
      </c>
      <c r="I354" t="e">
        <f t="shared" si="305"/>
        <v>#N/A</v>
      </c>
      <c r="J354" t="e">
        <f t="shared" si="306"/>
        <v>#N/A</v>
      </c>
      <c r="K354" t="e">
        <f t="shared" si="307"/>
        <v>#N/A</v>
      </c>
      <c r="L354" t="e">
        <f t="shared" si="308"/>
        <v>#N/A</v>
      </c>
      <c r="M354">
        <f t="shared" si="309"/>
        <v>2014</v>
      </c>
      <c r="N354">
        <f t="shared" si="310"/>
        <v>4.3220000000000001</v>
      </c>
      <c r="O354">
        <f t="shared" si="311"/>
        <v>1.000354</v>
      </c>
      <c r="P354" t="str">
        <f>IF(OR($A354="",INDEX(games!$H:$H,ROW())=""),"",INDEX(games!$H:$H,ROW()))</f>
        <v>Yes</v>
      </c>
      <c r="Q354">
        <f t="shared" si="312"/>
        <v>1.000354</v>
      </c>
      <c r="T354">
        <f t="shared" si="313"/>
        <v>2017</v>
      </c>
      <c r="U354">
        <f t="shared" si="314"/>
        <v>2025</v>
      </c>
      <c r="V354">
        <f t="shared" si="315"/>
        <v>8</v>
      </c>
      <c r="W354" t="str">
        <f>IF(TRIM(INDEX(connections!$A:$A,ROW()))="","",TRIM(INDEX(connections!$A:$A,ROW())))</f>
        <v>Slay the Spire</v>
      </c>
      <c r="X354" t="str">
        <f>IF($W354="","",TRIM(INDEX(connections!$B:$B,ROW())))</f>
        <v>Decktamer</v>
      </c>
      <c r="Y354">
        <f t="shared" si="316"/>
        <v>772</v>
      </c>
      <c r="Z354">
        <f t="shared" si="317"/>
        <v>205</v>
      </c>
      <c r="AA354" t="str">
        <f t="shared" si="318"/>
        <v>Yes</v>
      </c>
      <c r="AB354" t="str">
        <f t="shared" si="319"/>
        <v>Yes</v>
      </c>
      <c r="AC354">
        <f t="shared" si="320"/>
        <v>1</v>
      </c>
      <c r="AD354">
        <f t="shared" si="321"/>
        <v>0</v>
      </c>
      <c r="AE354" t="str">
        <f t="shared" si="322"/>
        <v/>
      </c>
      <c r="AG354">
        <f t="shared" si="323"/>
        <v>1</v>
      </c>
      <c r="AH354" t="str">
        <f t="shared" si="324"/>
        <v>Yes</v>
      </c>
      <c r="AI354">
        <f t="shared" si="325"/>
        <v>1</v>
      </c>
      <c r="AJ354">
        <f t="shared" si="326"/>
        <v>1.000354</v>
      </c>
      <c r="AK354" t="str">
        <f t="shared" si="327"/>
        <v/>
      </c>
      <c r="AL354" t="str">
        <f>IF($A354="","",INDEX(games!$J:$J,ROW())&amp;"")</f>
        <v>https://store.steampowered.com/app/497800/Golden_Krone_Hotel/</v>
      </c>
      <c r="AM354">
        <f>IF($A354="","",SUMPRODUCT($AO354:$BD354,'Map Analysis'!$AN$2^{0,1,2,3,4,5,6,7,8,9,10,11,12,13,14,15}))</f>
        <v>0</v>
      </c>
      <c r="AN354">
        <f t="shared" si="328"/>
        <v>3.54E-5</v>
      </c>
      <c r="AO354">
        <f t="shared" si="329"/>
        <v>0</v>
      </c>
      <c r="AP354">
        <f t="shared" si="330"/>
        <v>0</v>
      </c>
      <c r="AQ354">
        <f t="shared" si="331"/>
        <v>0</v>
      </c>
      <c r="AR354">
        <f t="shared" si="332"/>
        <v>0</v>
      </c>
      <c r="AS354">
        <f t="shared" si="333"/>
        <v>0</v>
      </c>
      <c r="AT354">
        <f t="shared" si="334"/>
        <v>0</v>
      </c>
      <c r="AU354">
        <f t="shared" si="335"/>
        <v>0</v>
      </c>
      <c r="AV354">
        <f t="shared" si="336"/>
        <v>0</v>
      </c>
      <c r="AW354">
        <f t="shared" si="337"/>
        <v>0</v>
      </c>
      <c r="AX354">
        <f t="shared" si="338"/>
        <v>0</v>
      </c>
      <c r="AY354">
        <f t="shared" si="339"/>
        <v>0</v>
      </c>
      <c r="AZ354">
        <f t="shared" si="340"/>
        <v>0</v>
      </c>
      <c r="BA354">
        <f t="shared" si="341"/>
        <v>0</v>
      </c>
      <c r="BB354">
        <f t="shared" si="342"/>
        <v>0</v>
      </c>
      <c r="BC354">
        <f t="shared" si="343"/>
        <v>0</v>
      </c>
      <c r="BD354">
        <f t="shared" si="344"/>
        <v>0</v>
      </c>
      <c r="BF354">
        <f t="shared" si="345"/>
        <v>0</v>
      </c>
      <c r="BG354">
        <f t="shared" si="346"/>
        <v>0</v>
      </c>
      <c r="BH354">
        <f t="shared" si="347"/>
        <v>0</v>
      </c>
      <c r="BI354">
        <f t="shared" si="348"/>
        <v>0</v>
      </c>
      <c r="BJ354">
        <f t="shared" si="349"/>
        <v>0</v>
      </c>
      <c r="BK354">
        <f t="shared" si="350"/>
        <v>0</v>
      </c>
      <c r="BL354">
        <f t="shared" si="351"/>
        <v>0</v>
      </c>
      <c r="BM354">
        <f t="shared" si="352"/>
        <v>0</v>
      </c>
      <c r="BN354">
        <f t="shared" si="353"/>
        <v>0</v>
      </c>
      <c r="BO354">
        <f t="shared" si="354"/>
        <v>0</v>
      </c>
      <c r="BP354">
        <f t="shared" si="355"/>
        <v>0</v>
      </c>
      <c r="BQ354">
        <f t="shared" si="356"/>
        <v>0</v>
      </c>
      <c r="BR354">
        <f t="shared" si="357"/>
        <v>0</v>
      </c>
      <c r="BS354">
        <f t="shared" si="358"/>
        <v>0</v>
      </c>
      <c r="BT354">
        <f t="shared" si="359"/>
        <v>0</v>
      </c>
    </row>
    <row r="355" spans="1:72" x14ac:dyDescent="0.25">
      <c r="A355" t="str">
        <f>IF(TRIM(INDEX(games!$A:$A,ROW()))="","",TRIM(INDEX(games!$A:$A,ROW())))</f>
        <v>Golden Light</v>
      </c>
      <c r="B355">
        <f>IF(OR($A355="",INDEX(games!$B:$B,ROW())=""),"",INDEX(games!$B:$B,ROW()))</f>
        <v>2020</v>
      </c>
      <c r="C355" t="str">
        <f>IF(OR($A355="",INDEX(games!$C:$C,ROW())=""),"",INDEX(games!$C:$C,ROW()))</f>
        <v>Action</v>
      </c>
      <c r="D355">
        <f t="shared" si="300"/>
        <v>2</v>
      </c>
      <c r="E355">
        <f t="shared" si="301"/>
        <v>1</v>
      </c>
      <c r="F355">
        <f t="shared" si="302"/>
        <v>15</v>
      </c>
      <c r="G355">
        <f t="shared" si="303"/>
        <v>2020</v>
      </c>
      <c r="H355">
        <f t="shared" si="304"/>
        <v>1.345</v>
      </c>
      <c r="I355" t="e">
        <f t="shared" si="305"/>
        <v>#N/A</v>
      </c>
      <c r="J355" t="e">
        <f t="shared" si="306"/>
        <v>#N/A</v>
      </c>
      <c r="K355" t="e">
        <f t="shared" si="307"/>
        <v>#N/A</v>
      </c>
      <c r="L355" t="e">
        <f t="shared" si="308"/>
        <v>#N/A</v>
      </c>
      <c r="M355" t="e">
        <f t="shared" si="309"/>
        <v>#N/A</v>
      </c>
      <c r="N355" t="e">
        <f t="shared" si="310"/>
        <v>#N/A</v>
      </c>
      <c r="O355">
        <f t="shared" si="311"/>
        <v>2.0003549999999999</v>
      </c>
      <c r="P355" t="str">
        <f>IF(OR($A355="",INDEX(games!$H:$H,ROW())=""),"",INDEX(games!$H:$H,ROW()))</f>
        <v>Yes</v>
      </c>
      <c r="Q355">
        <f t="shared" si="312"/>
        <v>2.0003549999999999</v>
      </c>
      <c r="T355">
        <f t="shared" si="313"/>
        <v>2023</v>
      </c>
      <c r="U355">
        <f t="shared" si="314"/>
        <v>2025</v>
      </c>
      <c r="V355">
        <f t="shared" si="315"/>
        <v>2</v>
      </c>
      <c r="W355" t="str">
        <f>IF(TRIM(INDEX(connections!$A:$A,ROW()))="","",TRIM(INDEX(connections!$A:$A,ROW())))</f>
        <v>Wildfrost</v>
      </c>
      <c r="X355" t="str">
        <f>IF($W355="","",TRIM(INDEX(connections!$B:$B,ROW())))</f>
        <v>Decktamer</v>
      </c>
      <c r="Y355">
        <f t="shared" si="316"/>
        <v>971</v>
      </c>
      <c r="Z355">
        <f t="shared" si="317"/>
        <v>205</v>
      </c>
      <c r="AA355" t="str">
        <f t="shared" si="318"/>
        <v>Yes</v>
      </c>
      <c r="AB355" t="str">
        <f t="shared" si="319"/>
        <v>Yes</v>
      </c>
      <c r="AC355">
        <f t="shared" si="320"/>
        <v>1</v>
      </c>
      <c r="AD355">
        <f t="shared" si="321"/>
        <v>0</v>
      </c>
      <c r="AE355" t="str">
        <f t="shared" si="322"/>
        <v/>
      </c>
      <c r="AG355">
        <f t="shared" si="323"/>
        <v>2</v>
      </c>
      <c r="AH355" t="str">
        <f t="shared" si="324"/>
        <v>Yes</v>
      </c>
      <c r="AI355">
        <f t="shared" si="325"/>
        <v>2</v>
      </c>
      <c r="AJ355">
        <f t="shared" si="326"/>
        <v>2.0003549999999999</v>
      </c>
      <c r="AK355" t="str">
        <f t="shared" si="327"/>
        <v/>
      </c>
      <c r="AL355" t="str">
        <f>IF($A355="","",INDEX(games!$J:$J,ROW())&amp;"")</f>
        <v>https://store.steampowered.com/app/1245430/Golden_Light/</v>
      </c>
      <c r="AM355">
        <f>IF($A355="","",SUMPRODUCT($AO355:$BD355,'Map Analysis'!$AN$2^{0,1,2,3,4,5,6,7,8,9,10,11,12,13,14,15}))</f>
        <v>0</v>
      </c>
      <c r="AN355">
        <f t="shared" si="328"/>
        <v>3.5500000000000002E-5</v>
      </c>
      <c r="AO355">
        <f t="shared" si="329"/>
        <v>0</v>
      </c>
      <c r="AP355">
        <f t="shared" si="330"/>
        <v>0</v>
      </c>
      <c r="AQ355">
        <f t="shared" si="331"/>
        <v>0</v>
      </c>
      <c r="AR355">
        <f t="shared" si="332"/>
        <v>0</v>
      </c>
      <c r="AS355">
        <f t="shared" si="333"/>
        <v>0</v>
      </c>
      <c r="AT355">
        <f t="shared" si="334"/>
        <v>0</v>
      </c>
      <c r="AU355">
        <f t="shared" si="335"/>
        <v>0</v>
      </c>
      <c r="AV355">
        <f t="shared" si="336"/>
        <v>0</v>
      </c>
      <c r="AW355">
        <f t="shared" si="337"/>
        <v>0</v>
      </c>
      <c r="AX355">
        <f t="shared" si="338"/>
        <v>0</v>
      </c>
      <c r="AY355">
        <f t="shared" si="339"/>
        <v>0</v>
      </c>
      <c r="AZ355">
        <f t="shared" si="340"/>
        <v>0</v>
      </c>
      <c r="BA355">
        <f t="shared" si="341"/>
        <v>0</v>
      </c>
      <c r="BB355">
        <f t="shared" si="342"/>
        <v>0</v>
      </c>
      <c r="BC355">
        <f t="shared" si="343"/>
        <v>0</v>
      </c>
      <c r="BD355">
        <f t="shared" si="344"/>
        <v>0</v>
      </c>
      <c r="BF355">
        <f t="shared" si="345"/>
        <v>0</v>
      </c>
      <c r="BG355">
        <f t="shared" si="346"/>
        <v>0</v>
      </c>
      <c r="BH355">
        <f t="shared" si="347"/>
        <v>0</v>
      </c>
      <c r="BI355">
        <f t="shared" si="348"/>
        <v>0</v>
      </c>
      <c r="BJ355">
        <f t="shared" si="349"/>
        <v>0</v>
      </c>
      <c r="BK355">
        <f t="shared" si="350"/>
        <v>0</v>
      </c>
      <c r="BL355">
        <f t="shared" si="351"/>
        <v>0</v>
      </c>
      <c r="BM355">
        <f t="shared" si="352"/>
        <v>0</v>
      </c>
      <c r="BN355">
        <f t="shared" si="353"/>
        <v>0</v>
      </c>
      <c r="BO355">
        <f t="shared" si="354"/>
        <v>0</v>
      </c>
      <c r="BP355">
        <f t="shared" si="355"/>
        <v>0</v>
      </c>
      <c r="BQ355">
        <f t="shared" si="356"/>
        <v>0</v>
      </c>
      <c r="BR355">
        <f t="shared" si="357"/>
        <v>0</v>
      </c>
      <c r="BS355">
        <f t="shared" si="358"/>
        <v>0</v>
      </c>
      <c r="BT355">
        <f t="shared" si="359"/>
        <v>0</v>
      </c>
    </row>
    <row r="356" spans="1:72" x14ac:dyDescent="0.25">
      <c r="A356" t="str">
        <f>IF(TRIM(INDEX(games!$A:$A,ROW()))="","",TRIM(INDEX(games!$A:$A,ROW())))</f>
        <v>Golfie</v>
      </c>
      <c r="B356">
        <f>IF(OR($A356="",INDEX(games!$B:$B,ROW())=""),"",INDEX(games!$B:$B,ROW()))</f>
        <v>2022</v>
      </c>
      <c r="C356" t="str">
        <f>IF(OR($A356="",INDEX(games!$C:$C,ROW())=""),"",INDEX(games!$C:$C,ROW()))</f>
        <v>Action</v>
      </c>
      <c r="D356">
        <f t="shared" si="300"/>
        <v>1</v>
      </c>
      <c r="E356">
        <f t="shared" si="301"/>
        <v>1</v>
      </c>
      <c r="F356">
        <f t="shared" si="302"/>
        <v>16</v>
      </c>
      <c r="G356">
        <f t="shared" si="303"/>
        <v>2022</v>
      </c>
      <c r="H356">
        <f t="shared" si="304"/>
        <v>1.3679999999999999</v>
      </c>
      <c r="I356" t="e">
        <f t="shared" si="305"/>
        <v>#N/A</v>
      </c>
      <c r="J356" t="e">
        <f t="shared" si="306"/>
        <v>#N/A</v>
      </c>
      <c r="K356" t="e">
        <f t="shared" si="307"/>
        <v>#N/A</v>
      </c>
      <c r="L356" t="e">
        <f t="shared" si="308"/>
        <v>#N/A</v>
      </c>
      <c r="M356" t="e">
        <f t="shared" si="309"/>
        <v>#N/A</v>
      </c>
      <c r="N356" t="e">
        <f t="shared" si="310"/>
        <v>#N/A</v>
      </c>
      <c r="O356">
        <f t="shared" si="311"/>
        <v>1.000356</v>
      </c>
      <c r="P356" t="str">
        <f>IF(OR($A356="",INDEX(games!$H:$H,ROW())=""),"",INDEX(games!$H:$H,ROW()))</f>
        <v>Yes</v>
      </c>
      <c r="Q356">
        <f t="shared" si="312"/>
        <v>1.000356</v>
      </c>
      <c r="T356">
        <f t="shared" si="313"/>
        <v>1987</v>
      </c>
      <c r="U356">
        <f t="shared" si="314"/>
        <v>2014</v>
      </c>
      <c r="V356">
        <f t="shared" si="315"/>
        <v>27</v>
      </c>
      <c r="W356" t="str">
        <f>IF(TRIM(INDEX(connections!$A:$A,ROW()))="","",TRIM(INDEX(connections!$A:$A,ROW())))</f>
        <v>NetHack</v>
      </c>
      <c r="X356" t="str">
        <f>IF($W356="","",TRIM(INDEX(connections!$B:$B,ROW())))</f>
        <v>Deep Dungeons of Doom</v>
      </c>
      <c r="Y356">
        <f t="shared" si="316"/>
        <v>558</v>
      </c>
      <c r="Z356">
        <f t="shared" si="317"/>
        <v>206</v>
      </c>
      <c r="AA356" t="str">
        <f t="shared" si="318"/>
        <v>Yes</v>
      </c>
      <c r="AB356" t="str">
        <f t="shared" si="319"/>
        <v>Yes</v>
      </c>
      <c r="AC356">
        <f t="shared" si="320"/>
        <v>1</v>
      </c>
      <c r="AD356">
        <f t="shared" si="321"/>
        <v>1</v>
      </c>
      <c r="AE356" t="str">
        <f t="shared" si="322"/>
        <v/>
      </c>
      <c r="AG356">
        <f t="shared" si="323"/>
        <v>1</v>
      </c>
      <c r="AH356" t="str">
        <f t="shared" si="324"/>
        <v>Yes</v>
      </c>
      <c r="AI356">
        <f t="shared" si="325"/>
        <v>1</v>
      </c>
      <c r="AJ356">
        <f t="shared" si="326"/>
        <v>1.000356</v>
      </c>
      <c r="AK356" t="str">
        <f t="shared" si="327"/>
        <v/>
      </c>
      <c r="AL356" t="str">
        <f>IF($A356="","",INDEX(games!$J:$J,ROW())&amp;"")</f>
        <v>https://store.steampowered.com/app/1579020/Golfie/</v>
      </c>
      <c r="AM356">
        <f>IF($A356="","",SUMPRODUCT($AO356:$BD356,'Map Analysis'!$AN$2^{0,1,2,3,4,5,6,7,8,9,10,11,12,13,14,15}))</f>
        <v>0</v>
      </c>
      <c r="AN356">
        <f t="shared" si="328"/>
        <v>3.5599999999999998E-5</v>
      </c>
      <c r="AO356">
        <f t="shared" si="329"/>
        <v>0</v>
      </c>
      <c r="AP356">
        <f t="shared" si="330"/>
        <v>0</v>
      </c>
      <c r="AQ356">
        <f t="shared" si="331"/>
        <v>0</v>
      </c>
      <c r="AR356">
        <f t="shared" si="332"/>
        <v>0</v>
      </c>
      <c r="AS356">
        <f t="shared" si="333"/>
        <v>0</v>
      </c>
      <c r="AT356">
        <f t="shared" si="334"/>
        <v>0</v>
      </c>
      <c r="AU356">
        <f t="shared" si="335"/>
        <v>0</v>
      </c>
      <c r="AV356">
        <f t="shared" si="336"/>
        <v>0</v>
      </c>
      <c r="AW356">
        <f t="shared" si="337"/>
        <v>0</v>
      </c>
      <c r="AX356">
        <f t="shared" si="338"/>
        <v>0</v>
      </c>
      <c r="AY356">
        <f t="shared" si="339"/>
        <v>0</v>
      </c>
      <c r="AZ356">
        <f t="shared" si="340"/>
        <v>0</v>
      </c>
      <c r="BA356">
        <f t="shared" si="341"/>
        <v>0</v>
      </c>
      <c r="BB356">
        <f t="shared" si="342"/>
        <v>0</v>
      </c>
      <c r="BC356">
        <f t="shared" si="343"/>
        <v>0</v>
      </c>
      <c r="BD356">
        <f t="shared" si="344"/>
        <v>0</v>
      </c>
      <c r="BF356">
        <f t="shared" si="345"/>
        <v>0</v>
      </c>
      <c r="BG356">
        <f t="shared" si="346"/>
        <v>0</v>
      </c>
      <c r="BH356">
        <f t="shared" si="347"/>
        <v>0</v>
      </c>
      <c r="BI356">
        <f t="shared" si="348"/>
        <v>0</v>
      </c>
      <c r="BJ356">
        <f t="shared" si="349"/>
        <v>0</v>
      </c>
      <c r="BK356">
        <f t="shared" si="350"/>
        <v>0</v>
      </c>
      <c r="BL356">
        <f t="shared" si="351"/>
        <v>0</v>
      </c>
      <c r="BM356">
        <f t="shared" si="352"/>
        <v>0</v>
      </c>
      <c r="BN356">
        <f t="shared" si="353"/>
        <v>0</v>
      </c>
      <c r="BO356">
        <f t="shared" si="354"/>
        <v>0</v>
      </c>
      <c r="BP356">
        <f t="shared" si="355"/>
        <v>0</v>
      </c>
      <c r="BQ356">
        <f t="shared" si="356"/>
        <v>0</v>
      </c>
      <c r="BR356">
        <f t="shared" si="357"/>
        <v>0</v>
      </c>
      <c r="BS356">
        <f t="shared" si="358"/>
        <v>0</v>
      </c>
      <c r="BT356">
        <f t="shared" si="359"/>
        <v>0</v>
      </c>
    </row>
    <row r="357" spans="1:72" x14ac:dyDescent="0.25">
      <c r="A357" t="str">
        <f>IF(TRIM(INDEX(games!$A:$A,ROW()))="","",TRIM(INDEX(games!$A:$A,ROW())))</f>
        <v>GoNNER</v>
      </c>
      <c r="B357">
        <f>IF(OR($A357="",INDEX(games!$B:$B,ROW())=""),"",INDEX(games!$B:$B,ROW()))</f>
        <v>2016</v>
      </c>
      <c r="C357" t="str">
        <f>IF(OR($A357="",INDEX(games!$C:$C,ROW())=""),"",INDEX(games!$C:$C,ROW()))</f>
        <v>Action</v>
      </c>
      <c r="D357">
        <f t="shared" si="300"/>
        <v>7</v>
      </c>
      <c r="E357">
        <f t="shared" si="301"/>
        <v>1</v>
      </c>
      <c r="F357">
        <f t="shared" si="302"/>
        <v>17</v>
      </c>
      <c r="G357">
        <f t="shared" si="303"/>
        <v>2016</v>
      </c>
      <c r="H357">
        <f t="shared" si="304"/>
        <v>1.391</v>
      </c>
      <c r="I357" t="e">
        <f t="shared" si="305"/>
        <v>#N/A</v>
      </c>
      <c r="J357" t="e">
        <f t="shared" si="306"/>
        <v>#N/A</v>
      </c>
      <c r="K357" t="e">
        <f t="shared" si="307"/>
        <v>#N/A</v>
      </c>
      <c r="L357" t="e">
        <f t="shared" si="308"/>
        <v>#N/A</v>
      </c>
      <c r="M357" t="e">
        <f t="shared" si="309"/>
        <v>#N/A</v>
      </c>
      <c r="N357" t="e">
        <f t="shared" si="310"/>
        <v>#N/A</v>
      </c>
      <c r="O357">
        <f t="shared" si="311"/>
        <v>7.0003570000000002</v>
      </c>
      <c r="P357" t="str">
        <f>IF(OR($A357="",INDEX(games!$H:$H,ROW())=""),"",INDEX(games!$H:$H,ROW()))</f>
        <v>Yes</v>
      </c>
      <c r="Q357">
        <f t="shared" si="312"/>
        <v>7.0003570000000002</v>
      </c>
      <c r="T357">
        <f t="shared" si="313"/>
        <v>2020</v>
      </c>
      <c r="U357">
        <f t="shared" si="314"/>
        <v>2026</v>
      </c>
      <c r="V357">
        <f t="shared" si="315"/>
        <v>6</v>
      </c>
      <c r="W357" t="str">
        <f>IF(TRIM(INDEX(connections!$A:$A,ROW()))="","",TRIM(INDEX(connections!$A:$A,ROW())))</f>
        <v>Gunfire Reborn</v>
      </c>
      <c r="X357" t="str">
        <f>IF($W357="","",TRIM(INDEX(connections!$B:$B,ROW())))</f>
        <v>Deep Rock Galactic: Rogue Core</v>
      </c>
      <c r="Y357">
        <f t="shared" si="316"/>
        <v>368</v>
      </c>
      <c r="Z357">
        <f t="shared" si="317"/>
        <v>207</v>
      </c>
      <c r="AA357" t="str">
        <f t="shared" si="318"/>
        <v>Yes</v>
      </c>
      <c r="AB357" t="str">
        <f t="shared" si="319"/>
        <v/>
      </c>
      <c r="AC357" t="str">
        <f t="shared" si="320"/>
        <v/>
      </c>
      <c r="AD357">
        <f t="shared" si="321"/>
        <v>0</v>
      </c>
      <c r="AE357" t="str">
        <f t="shared" si="322"/>
        <v/>
      </c>
      <c r="AG357">
        <f t="shared" si="323"/>
        <v>7</v>
      </c>
      <c r="AH357" t="str">
        <f t="shared" si="324"/>
        <v>Yes</v>
      </c>
      <c r="AI357">
        <f t="shared" si="325"/>
        <v>7</v>
      </c>
      <c r="AJ357">
        <f t="shared" si="326"/>
        <v>7.0003570000000002</v>
      </c>
      <c r="AK357" t="str">
        <f t="shared" si="327"/>
        <v/>
      </c>
      <c r="AL357" t="str">
        <f>IF($A357="","",INDEX(games!$J:$J,ROW())&amp;"")</f>
        <v>https://store.steampowered.com/app/437570/GoNNER/</v>
      </c>
      <c r="AM357">
        <f>IF($A357="","",SUMPRODUCT($AO357:$BD357,'Map Analysis'!$AN$2^{0,1,2,3,4,5,6,7,8,9,10,11,12,13,14,15}))</f>
        <v>1</v>
      </c>
      <c r="AN357">
        <f t="shared" si="328"/>
        <v>1.0000357</v>
      </c>
      <c r="AO357">
        <f t="shared" si="329"/>
        <v>1</v>
      </c>
      <c r="AP357">
        <f t="shared" si="330"/>
        <v>0</v>
      </c>
      <c r="AQ357">
        <f t="shared" si="331"/>
        <v>0</v>
      </c>
      <c r="AR357">
        <f t="shared" si="332"/>
        <v>0</v>
      </c>
      <c r="AS357">
        <f t="shared" si="333"/>
        <v>0</v>
      </c>
      <c r="AT357">
        <f t="shared" si="334"/>
        <v>0</v>
      </c>
      <c r="AU357">
        <f t="shared" si="335"/>
        <v>0</v>
      </c>
      <c r="AV357">
        <f t="shared" si="336"/>
        <v>0</v>
      </c>
      <c r="AW357">
        <f t="shared" si="337"/>
        <v>0</v>
      </c>
      <c r="AX357">
        <f t="shared" si="338"/>
        <v>0</v>
      </c>
      <c r="AY357">
        <f t="shared" si="339"/>
        <v>0</v>
      </c>
      <c r="AZ357">
        <f t="shared" si="340"/>
        <v>0</v>
      </c>
      <c r="BA357">
        <f t="shared" si="341"/>
        <v>0</v>
      </c>
      <c r="BB357">
        <f t="shared" si="342"/>
        <v>0</v>
      </c>
      <c r="BC357">
        <f t="shared" si="343"/>
        <v>0</v>
      </c>
      <c r="BD357">
        <f t="shared" si="344"/>
        <v>0</v>
      </c>
      <c r="BF357">
        <f t="shared" si="345"/>
        <v>0</v>
      </c>
      <c r="BG357">
        <f t="shared" si="346"/>
        <v>0</v>
      </c>
      <c r="BH357">
        <f t="shared" si="347"/>
        <v>0</v>
      </c>
      <c r="BI357">
        <f t="shared" si="348"/>
        <v>0</v>
      </c>
      <c r="BJ357">
        <f t="shared" si="349"/>
        <v>0</v>
      </c>
      <c r="BK357">
        <f t="shared" si="350"/>
        <v>0</v>
      </c>
      <c r="BL357">
        <f t="shared" si="351"/>
        <v>0</v>
      </c>
      <c r="BM357">
        <f t="shared" si="352"/>
        <v>0</v>
      </c>
      <c r="BN357">
        <f t="shared" si="353"/>
        <v>0</v>
      </c>
      <c r="BO357">
        <f t="shared" si="354"/>
        <v>0</v>
      </c>
      <c r="BP357">
        <f t="shared" si="355"/>
        <v>0</v>
      </c>
      <c r="BQ357">
        <f t="shared" si="356"/>
        <v>0</v>
      </c>
      <c r="BR357">
        <f t="shared" si="357"/>
        <v>0</v>
      </c>
      <c r="BS357">
        <f t="shared" si="358"/>
        <v>0</v>
      </c>
      <c r="BT357">
        <f t="shared" si="359"/>
        <v>0</v>
      </c>
    </row>
    <row r="358" spans="1:72" x14ac:dyDescent="0.25">
      <c r="A358" t="str">
        <f>IF(TRIM(INDEX(games!$A:$A,ROW()))="","",TRIM(INDEX(games!$A:$A,ROW())))</f>
        <v>GONNER2</v>
      </c>
      <c r="B358">
        <f>IF(OR($A358="",INDEX(games!$B:$B,ROW())=""),"",INDEX(games!$B:$B,ROW()))</f>
        <v>2020</v>
      </c>
      <c r="C358" t="str">
        <f>IF(OR($A358="",INDEX(games!$C:$C,ROW())=""),"",INDEX(games!$C:$C,ROW()))</f>
        <v>Action</v>
      </c>
      <c r="D358">
        <f t="shared" si="300"/>
        <v>1</v>
      </c>
      <c r="E358">
        <f t="shared" si="301"/>
        <v>1</v>
      </c>
      <c r="F358">
        <f t="shared" si="302"/>
        <v>18</v>
      </c>
      <c r="G358">
        <f t="shared" si="303"/>
        <v>2020</v>
      </c>
      <c r="H358">
        <f t="shared" si="304"/>
        <v>1.4139999999999999</v>
      </c>
      <c r="I358" t="e">
        <f t="shared" si="305"/>
        <v>#N/A</v>
      </c>
      <c r="J358" t="e">
        <f t="shared" si="306"/>
        <v>#N/A</v>
      </c>
      <c r="K358" t="e">
        <f t="shared" si="307"/>
        <v>#N/A</v>
      </c>
      <c r="L358" t="e">
        <f t="shared" si="308"/>
        <v>#N/A</v>
      </c>
      <c r="M358" t="e">
        <f t="shared" si="309"/>
        <v>#N/A</v>
      </c>
      <c r="N358" t="e">
        <f t="shared" si="310"/>
        <v>#N/A</v>
      </c>
      <c r="O358">
        <f t="shared" si="311"/>
        <v>1.0003580000000001</v>
      </c>
      <c r="P358" t="str">
        <f>IF(OR($A358="",INDEX(games!$H:$H,ROW())=""),"",INDEX(games!$H:$H,ROW()))</f>
        <v>Yes</v>
      </c>
      <c r="Q358">
        <f t="shared" si="312"/>
        <v>1.0003580000000001</v>
      </c>
      <c r="T358">
        <f t="shared" si="313"/>
        <v>2020</v>
      </c>
      <c r="U358">
        <f t="shared" si="314"/>
        <v>2026</v>
      </c>
      <c r="V358">
        <f t="shared" si="315"/>
        <v>6</v>
      </c>
      <c r="W358" t="str">
        <f>IF(TRIM(INDEX(connections!$A:$A,ROW()))="","",TRIM(INDEX(connections!$A:$A,ROW())))</f>
        <v>Risk of Rain 2</v>
      </c>
      <c r="X358" t="str">
        <f>IF($W358="","",TRIM(INDEX(connections!$B:$B,ROW())))</f>
        <v>Deep Rock Galactic: Rogue Core</v>
      </c>
      <c r="Y358">
        <f t="shared" si="316"/>
        <v>688</v>
      </c>
      <c r="Z358">
        <f t="shared" si="317"/>
        <v>207</v>
      </c>
      <c r="AA358" t="str">
        <f t="shared" si="318"/>
        <v>Yes</v>
      </c>
      <c r="AB358" t="str">
        <f t="shared" si="319"/>
        <v/>
      </c>
      <c r="AC358" t="str">
        <f t="shared" si="320"/>
        <v/>
      </c>
      <c r="AD358">
        <f t="shared" si="321"/>
        <v>0</v>
      </c>
      <c r="AE358" t="str">
        <f t="shared" si="322"/>
        <v/>
      </c>
      <c r="AG358">
        <f t="shared" si="323"/>
        <v>1</v>
      </c>
      <c r="AH358" t="str">
        <f t="shared" si="324"/>
        <v>Yes</v>
      </c>
      <c r="AI358">
        <f t="shared" si="325"/>
        <v>1</v>
      </c>
      <c r="AJ358">
        <f t="shared" si="326"/>
        <v>1.0003580000000001</v>
      </c>
      <c r="AK358" t="str">
        <f t="shared" si="327"/>
        <v/>
      </c>
      <c r="AL358" t="str">
        <f>IF($A358="","",INDEX(games!$J:$J,ROW())&amp;"")</f>
        <v>https://store.steampowered.com/app/1117670/GONNER2/</v>
      </c>
      <c r="AM358">
        <f>IF($A358="","",SUMPRODUCT($AO358:$BD358,'Map Analysis'!$AN$2^{0,1,2,3,4,5,6,7,8,9,10,11,12,13,14,15}))</f>
        <v>0</v>
      </c>
      <c r="AN358">
        <f t="shared" si="328"/>
        <v>3.5800000000000003E-5</v>
      </c>
      <c r="AO358">
        <f t="shared" si="329"/>
        <v>0</v>
      </c>
      <c r="AP358">
        <f t="shared" si="330"/>
        <v>0</v>
      </c>
      <c r="AQ358">
        <f t="shared" si="331"/>
        <v>0</v>
      </c>
      <c r="AR358">
        <f t="shared" si="332"/>
        <v>0</v>
      </c>
      <c r="AS358">
        <f t="shared" si="333"/>
        <v>0</v>
      </c>
      <c r="AT358">
        <f t="shared" si="334"/>
        <v>0</v>
      </c>
      <c r="AU358">
        <f t="shared" si="335"/>
        <v>0</v>
      </c>
      <c r="AV358">
        <f t="shared" si="336"/>
        <v>0</v>
      </c>
      <c r="AW358">
        <f t="shared" si="337"/>
        <v>0</v>
      </c>
      <c r="AX358">
        <f t="shared" si="338"/>
        <v>0</v>
      </c>
      <c r="AY358">
        <f t="shared" si="339"/>
        <v>0</v>
      </c>
      <c r="AZ358">
        <f t="shared" si="340"/>
        <v>0</v>
      </c>
      <c r="BA358">
        <f t="shared" si="341"/>
        <v>0</v>
      </c>
      <c r="BB358">
        <f t="shared" si="342"/>
        <v>0</v>
      </c>
      <c r="BC358">
        <f t="shared" si="343"/>
        <v>0</v>
      </c>
      <c r="BD358">
        <f t="shared" si="344"/>
        <v>0</v>
      </c>
      <c r="BF358">
        <f t="shared" si="345"/>
        <v>0</v>
      </c>
      <c r="BG358">
        <f t="shared" si="346"/>
        <v>0</v>
      </c>
      <c r="BH358">
        <f t="shared" si="347"/>
        <v>0</v>
      </c>
      <c r="BI358">
        <f t="shared" si="348"/>
        <v>0</v>
      </c>
      <c r="BJ358">
        <f t="shared" si="349"/>
        <v>0</v>
      </c>
      <c r="BK358">
        <f t="shared" si="350"/>
        <v>0</v>
      </c>
      <c r="BL358">
        <f t="shared" si="351"/>
        <v>0</v>
      </c>
      <c r="BM358">
        <f t="shared" si="352"/>
        <v>0</v>
      </c>
      <c r="BN358">
        <f t="shared" si="353"/>
        <v>0</v>
      </c>
      <c r="BO358">
        <f t="shared" si="354"/>
        <v>0</v>
      </c>
      <c r="BP358">
        <f t="shared" si="355"/>
        <v>0</v>
      </c>
      <c r="BQ358">
        <f t="shared" si="356"/>
        <v>0</v>
      </c>
      <c r="BR358">
        <f t="shared" si="357"/>
        <v>0</v>
      </c>
      <c r="BS358">
        <f t="shared" si="358"/>
        <v>0</v>
      </c>
      <c r="BT358">
        <f t="shared" si="359"/>
        <v>0</v>
      </c>
    </row>
    <row r="359" spans="1:72" x14ac:dyDescent="0.25">
      <c r="A359" t="str">
        <f>IF(TRIM(INDEX(games!$A:$A,ROW()))="","",TRIM(INDEX(games!$A:$A,ROW())))</f>
        <v>Goobies</v>
      </c>
      <c r="B359">
        <f>IF(OR($A359="",INDEX(games!$B:$B,ROW())=""),"",INDEX(games!$B:$B,ROW()))</f>
        <v>2023</v>
      </c>
      <c r="C359" t="str">
        <f>IF(OR($A359="",INDEX(games!$C:$C,ROW())=""),"",INDEX(games!$C:$C,ROW()))</f>
        <v>Action</v>
      </c>
      <c r="D359">
        <f t="shared" si="300"/>
        <v>1</v>
      </c>
      <c r="E359">
        <f t="shared" si="301"/>
        <v>1</v>
      </c>
      <c r="F359">
        <f t="shared" si="302"/>
        <v>19</v>
      </c>
      <c r="G359">
        <f t="shared" si="303"/>
        <v>2023</v>
      </c>
      <c r="H359">
        <f t="shared" si="304"/>
        <v>1.4370000000000001</v>
      </c>
      <c r="I359" t="e">
        <f t="shared" si="305"/>
        <v>#N/A</v>
      </c>
      <c r="J359" t="e">
        <f t="shared" si="306"/>
        <v>#N/A</v>
      </c>
      <c r="K359" t="e">
        <f t="shared" si="307"/>
        <v>#N/A</v>
      </c>
      <c r="L359" t="e">
        <f t="shared" si="308"/>
        <v>#N/A</v>
      </c>
      <c r="M359" t="e">
        <f t="shared" si="309"/>
        <v>#N/A</v>
      </c>
      <c r="N359" t="e">
        <f t="shared" si="310"/>
        <v>#N/A</v>
      </c>
      <c r="O359">
        <f t="shared" si="311"/>
        <v>1.000359</v>
      </c>
      <c r="P359" t="str">
        <f>IF(OR($A359="",INDEX(games!$H:$H,ROW())=""),"",INDEX(games!$H:$H,ROW()))</f>
        <v/>
      </c>
      <c r="Q359" t="str">
        <f t="shared" si="312"/>
        <v/>
      </c>
      <c r="T359">
        <f t="shared" si="313"/>
        <v>2020</v>
      </c>
      <c r="U359">
        <f t="shared" si="314"/>
        <v>2026</v>
      </c>
      <c r="V359">
        <f t="shared" si="315"/>
        <v>6</v>
      </c>
      <c r="W359" t="str">
        <f>IF(TRIM(INDEX(connections!$A:$A,ROW()))="","",TRIM(INDEX(connections!$A:$A,ROW())))</f>
        <v>Roboquest</v>
      </c>
      <c r="X359" t="str">
        <f>IF($W359="","",TRIM(INDEX(connections!$B:$B,ROW())))</f>
        <v>Deep Rock Galactic: Rogue Core</v>
      </c>
      <c r="Y359">
        <f t="shared" si="316"/>
        <v>691</v>
      </c>
      <c r="Z359">
        <f t="shared" si="317"/>
        <v>207</v>
      </c>
      <c r="AA359" t="str">
        <f t="shared" si="318"/>
        <v>Yes</v>
      </c>
      <c r="AB359" t="str">
        <f t="shared" si="319"/>
        <v/>
      </c>
      <c r="AC359" t="str">
        <f t="shared" si="320"/>
        <v/>
      </c>
      <c r="AD359">
        <f t="shared" si="321"/>
        <v>0</v>
      </c>
      <c r="AE359" t="str">
        <f t="shared" si="322"/>
        <v/>
      </c>
      <c r="AG359">
        <f t="shared" si="323"/>
        <v>1</v>
      </c>
      <c r="AH359" t="str">
        <f t="shared" si="324"/>
        <v/>
      </c>
      <c r="AI359" t="str">
        <f t="shared" si="325"/>
        <v/>
      </c>
      <c r="AJ359" t="str">
        <f t="shared" si="326"/>
        <v/>
      </c>
      <c r="AK359">
        <f t="shared" si="327"/>
        <v>1.000359</v>
      </c>
      <c r="AL359" t="str">
        <f>IF($A359="","",INDEX(games!$J:$J,ROW())&amp;"")</f>
        <v/>
      </c>
      <c r="AM359">
        <f>IF($A359="","",SUMPRODUCT($AO359:$BD359,'Map Analysis'!$AN$2^{0,1,2,3,4,5,6,7,8,9,10,11,12,13,14,15}))</f>
        <v>0</v>
      </c>
      <c r="AN359">
        <f t="shared" si="328"/>
        <v>3.5899999999999998E-5</v>
      </c>
      <c r="AO359">
        <f t="shared" si="329"/>
        <v>0</v>
      </c>
      <c r="AP359">
        <f t="shared" si="330"/>
        <v>0</v>
      </c>
      <c r="AQ359">
        <f t="shared" si="331"/>
        <v>0</v>
      </c>
      <c r="AR359">
        <f t="shared" si="332"/>
        <v>0</v>
      </c>
      <c r="AS359">
        <f t="shared" si="333"/>
        <v>0</v>
      </c>
      <c r="AT359">
        <f t="shared" si="334"/>
        <v>0</v>
      </c>
      <c r="AU359">
        <f t="shared" si="335"/>
        <v>0</v>
      </c>
      <c r="AV359">
        <f t="shared" si="336"/>
        <v>0</v>
      </c>
      <c r="AW359">
        <f t="shared" si="337"/>
        <v>0</v>
      </c>
      <c r="AX359">
        <f t="shared" si="338"/>
        <v>0</v>
      </c>
      <c r="AY359">
        <f t="shared" si="339"/>
        <v>0</v>
      </c>
      <c r="AZ359">
        <f t="shared" si="340"/>
        <v>0</v>
      </c>
      <c r="BA359">
        <f t="shared" si="341"/>
        <v>0</v>
      </c>
      <c r="BB359">
        <f t="shared" si="342"/>
        <v>0</v>
      </c>
      <c r="BC359">
        <f t="shared" si="343"/>
        <v>0</v>
      </c>
      <c r="BD359">
        <f t="shared" si="344"/>
        <v>0</v>
      </c>
      <c r="BF359">
        <f t="shared" si="345"/>
        <v>0</v>
      </c>
      <c r="BG359">
        <f t="shared" si="346"/>
        <v>0</v>
      </c>
      <c r="BH359">
        <f t="shared" si="347"/>
        <v>0</v>
      </c>
      <c r="BI359">
        <f t="shared" si="348"/>
        <v>0</v>
      </c>
      <c r="BJ359">
        <f t="shared" si="349"/>
        <v>0</v>
      </c>
      <c r="BK359">
        <f t="shared" si="350"/>
        <v>0</v>
      </c>
      <c r="BL359">
        <f t="shared" si="351"/>
        <v>0</v>
      </c>
      <c r="BM359">
        <f t="shared" si="352"/>
        <v>0</v>
      </c>
      <c r="BN359">
        <f t="shared" si="353"/>
        <v>0</v>
      </c>
      <c r="BO359">
        <f t="shared" si="354"/>
        <v>0</v>
      </c>
      <c r="BP359">
        <f t="shared" si="355"/>
        <v>0</v>
      </c>
      <c r="BQ359">
        <f t="shared" si="356"/>
        <v>0</v>
      </c>
      <c r="BR359">
        <f t="shared" si="357"/>
        <v>0</v>
      </c>
      <c r="BS359">
        <f t="shared" si="358"/>
        <v>0</v>
      </c>
      <c r="BT359">
        <f t="shared" si="359"/>
        <v>0</v>
      </c>
    </row>
    <row r="360" spans="1:72" x14ac:dyDescent="0.25">
      <c r="A360" t="str">
        <f>IF(TRIM(INDEX(games!$A:$A,ROW()))="","",TRIM(INDEX(games!$A:$A,ROW())))</f>
        <v>Gordian Quest</v>
      </c>
      <c r="B360">
        <f>IF(OR($A360="",INDEX(games!$B:$B,ROW())=""),"",INDEX(games!$B:$B,ROW()))</f>
        <v>2020</v>
      </c>
      <c r="C360" t="str">
        <f>IF(OR($A360="",INDEX(games!$C:$C,ROW())=""),"",INDEX(games!$C:$C,ROW()))</f>
        <v>Deckbuilder</v>
      </c>
      <c r="D360">
        <f t="shared" si="300"/>
        <v>3</v>
      </c>
      <c r="E360">
        <f t="shared" si="301"/>
        <v>3</v>
      </c>
      <c r="F360">
        <f t="shared" si="302"/>
        <v>20</v>
      </c>
      <c r="G360" t="e">
        <f t="shared" si="303"/>
        <v>#N/A</v>
      </c>
      <c r="H360" t="e">
        <f t="shared" si="304"/>
        <v>#N/A</v>
      </c>
      <c r="I360" t="e">
        <f t="shared" si="305"/>
        <v>#N/A</v>
      </c>
      <c r="J360" t="e">
        <f t="shared" si="306"/>
        <v>#N/A</v>
      </c>
      <c r="K360">
        <f t="shared" si="307"/>
        <v>2020</v>
      </c>
      <c r="L360">
        <f t="shared" si="308"/>
        <v>3.46</v>
      </c>
      <c r="M360" t="e">
        <f t="shared" si="309"/>
        <v>#N/A</v>
      </c>
      <c r="N360" t="e">
        <f t="shared" si="310"/>
        <v>#N/A</v>
      </c>
      <c r="O360">
        <f t="shared" si="311"/>
        <v>3.0003600000000001</v>
      </c>
      <c r="P360" t="str">
        <f>IF(OR($A360="",INDEX(games!$H:$H,ROW())=""),"",INDEX(games!$H:$H,ROW()))</f>
        <v>Yes</v>
      </c>
      <c r="Q360">
        <f t="shared" si="312"/>
        <v>3.0003600000000001</v>
      </c>
      <c r="T360">
        <f t="shared" si="313"/>
        <v>2023</v>
      </c>
      <c r="U360">
        <f t="shared" si="314"/>
        <v>2026</v>
      </c>
      <c r="V360">
        <f t="shared" si="315"/>
        <v>3</v>
      </c>
      <c r="W360" t="str">
        <f>IF(TRIM(INDEX(connections!$A:$A,ROW()))="","",TRIM(INDEX(connections!$A:$A,ROW())))</f>
        <v>Witchfire</v>
      </c>
      <c r="X360" t="str">
        <f>IF($W360="","",TRIM(INDEX(connections!$B:$B,ROW())))</f>
        <v>Deep Rock Galactic: Rogue Core</v>
      </c>
      <c r="Y360">
        <f t="shared" si="316"/>
        <v>975</v>
      </c>
      <c r="Z360">
        <f t="shared" si="317"/>
        <v>207</v>
      </c>
      <c r="AA360" t="str">
        <f t="shared" si="318"/>
        <v/>
      </c>
      <c r="AB360" t="str">
        <f t="shared" si="319"/>
        <v/>
      </c>
      <c r="AC360" t="str">
        <f t="shared" si="320"/>
        <v/>
      </c>
      <c r="AD360">
        <f t="shared" si="321"/>
        <v>0</v>
      </c>
      <c r="AE360" t="str">
        <f t="shared" si="322"/>
        <v/>
      </c>
      <c r="AG360">
        <f t="shared" si="323"/>
        <v>3</v>
      </c>
      <c r="AH360" t="str">
        <f t="shared" si="324"/>
        <v>Yes</v>
      </c>
      <c r="AI360">
        <f t="shared" si="325"/>
        <v>3</v>
      </c>
      <c r="AJ360">
        <f t="shared" si="326"/>
        <v>3.0003600000000001</v>
      </c>
      <c r="AK360" t="str">
        <f t="shared" si="327"/>
        <v/>
      </c>
      <c r="AL360" t="str">
        <f>IF($A360="","",INDEX(games!$J:$J,ROW())&amp;"")</f>
        <v>https://store.steampowered.com/app/981430/Gordian_Quest/</v>
      </c>
      <c r="AM360">
        <f>IF($A360="","",SUMPRODUCT($AO360:$BD360,'Map Analysis'!$AN$2^{0,1,2,3,4,5,6,7,8,9,10,11,12,13,14,15}))</f>
        <v>0</v>
      </c>
      <c r="AN360">
        <f t="shared" si="328"/>
        <v>3.6000000000000001E-5</v>
      </c>
      <c r="AO360">
        <f t="shared" si="329"/>
        <v>0</v>
      </c>
      <c r="AP360">
        <f t="shared" si="330"/>
        <v>0</v>
      </c>
      <c r="AQ360">
        <f t="shared" si="331"/>
        <v>0</v>
      </c>
      <c r="AR360">
        <f t="shared" si="332"/>
        <v>0</v>
      </c>
      <c r="AS360">
        <f t="shared" si="333"/>
        <v>0</v>
      </c>
      <c r="AT360">
        <f t="shared" si="334"/>
        <v>0</v>
      </c>
      <c r="AU360">
        <f t="shared" si="335"/>
        <v>0</v>
      </c>
      <c r="AV360">
        <f t="shared" si="336"/>
        <v>0</v>
      </c>
      <c r="AW360">
        <f t="shared" si="337"/>
        <v>0</v>
      </c>
      <c r="AX360">
        <f t="shared" si="338"/>
        <v>0</v>
      </c>
      <c r="AY360">
        <f t="shared" si="339"/>
        <v>0</v>
      </c>
      <c r="AZ360">
        <f t="shared" si="340"/>
        <v>0</v>
      </c>
      <c r="BA360">
        <f t="shared" si="341"/>
        <v>0</v>
      </c>
      <c r="BB360">
        <f t="shared" si="342"/>
        <v>0</v>
      </c>
      <c r="BC360">
        <f t="shared" si="343"/>
        <v>0</v>
      </c>
      <c r="BD360">
        <f t="shared" si="344"/>
        <v>0</v>
      </c>
      <c r="BF360">
        <f t="shared" si="345"/>
        <v>0</v>
      </c>
      <c r="BG360">
        <f t="shared" si="346"/>
        <v>0</v>
      </c>
      <c r="BH360">
        <f t="shared" si="347"/>
        <v>0</v>
      </c>
      <c r="BI360">
        <f t="shared" si="348"/>
        <v>0</v>
      </c>
      <c r="BJ360">
        <f t="shared" si="349"/>
        <v>0</v>
      </c>
      <c r="BK360">
        <f t="shared" si="350"/>
        <v>0</v>
      </c>
      <c r="BL360">
        <f t="shared" si="351"/>
        <v>0</v>
      </c>
      <c r="BM360">
        <f t="shared" si="352"/>
        <v>0</v>
      </c>
      <c r="BN360">
        <f t="shared" si="353"/>
        <v>0</v>
      </c>
      <c r="BO360">
        <f t="shared" si="354"/>
        <v>0</v>
      </c>
      <c r="BP360">
        <f t="shared" si="355"/>
        <v>0</v>
      </c>
      <c r="BQ360">
        <f t="shared" si="356"/>
        <v>0</v>
      </c>
      <c r="BR360">
        <f t="shared" si="357"/>
        <v>0</v>
      </c>
      <c r="BS360">
        <f t="shared" si="358"/>
        <v>0</v>
      </c>
      <c r="BT360">
        <f t="shared" si="359"/>
        <v>0</v>
      </c>
    </row>
    <row r="361" spans="1:72" x14ac:dyDescent="0.25">
      <c r="A361" t="str">
        <f>IF(TRIM(INDEX(games!$A:$A,ROW()))="","",TRIM(INDEX(games!$A:$A,ROW())))</f>
        <v>Grail</v>
      </c>
      <c r="B361">
        <f>IF(OR($A361="",INDEX(games!$B:$B,ROW())=""),"",INDEX(games!$B:$B,ROW()))</f>
        <v>2026</v>
      </c>
      <c r="C361" t="str">
        <f>IF(OR($A361="",INDEX(games!$C:$C,ROW())=""),"",INDEX(games!$C:$C,ROW()))</f>
        <v>Deckbuilder</v>
      </c>
      <c r="D361">
        <f t="shared" si="300"/>
        <v>0</v>
      </c>
      <c r="E361">
        <f t="shared" si="301"/>
        <v>3</v>
      </c>
      <c r="F361">
        <f t="shared" si="302"/>
        <v>21</v>
      </c>
      <c r="G361" t="e">
        <f t="shared" si="303"/>
        <v>#N/A</v>
      </c>
      <c r="H361" t="e">
        <f t="shared" si="304"/>
        <v>#N/A</v>
      </c>
      <c r="I361" t="e">
        <f t="shared" si="305"/>
        <v>#N/A</v>
      </c>
      <c r="J361" t="e">
        <f t="shared" si="306"/>
        <v>#N/A</v>
      </c>
      <c r="K361">
        <f t="shared" si="307"/>
        <v>2026</v>
      </c>
      <c r="L361">
        <f t="shared" si="308"/>
        <v>3.4830000000000001</v>
      </c>
      <c r="M361" t="e">
        <f t="shared" si="309"/>
        <v>#N/A</v>
      </c>
      <c r="N361" t="e">
        <f t="shared" si="310"/>
        <v>#N/A</v>
      </c>
      <c r="O361">
        <f t="shared" si="311"/>
        <v>3.6099999999999999E-4</v>
      </c>
      <c r="P361" t="str">
        <f>IF(OR($A361="",INDEX(games!$H:$H,ROW())=""),"",INDEX(games!$H:$H,ROW()))</f>
        <v/>
      </c>
      <c r="Q361" t="str">
        <f t="shared" si="312"/>
        <v/>
      </c>
      <c r="T361">
        <f t="shared" si="313"/>
        <v>2021</v>
      </c>
      <c r="U361">
        <f t="shared" si="314"/>
        <v>2024</v>
      </c>
      <c r="V361">
        <f t="shared" si="315"/>
        <v>3</v>
      </c>
      <c r="W361" t="str">
        <f>IF(TRIM(INDEX(connections!$A:$A,ROW()))="","",TRIM(INDEX(connections!$A:$A,ROW())))</f>
        <v>Vampire Survivors</v>
      </c>
      <c r="X361" t="str">
        <f>IF($W361="","",TRIM(INDEX(connections!$B:$B,ROW())))</f>
        <v>Deep Rock Galactic: Survivor</v>
      </c>
      <c r="Y361">
        <f t="shared" si="316"/>
        <v>941</v>
      </c>
      <c r="Z361">
        <f t="shared" si="317"/>
        <v>208</v>
      </c>
      <c r="AA361" t="str">
        <f t="shared" si="318"/>
        <v>Yes</v>
      </c>
      <c r="AB361" t="str">
        <f t="shared" si="319"/>
        <v>Yes</v>
      </c>
      <c r="AC361">
        <f t="shared" si="320"/>
        <v>1</v>
      </c>
      <c r="AD361">
        <f t="shared" si="321"/>
        <v>0</v>
      </c>
      <c r="AE361" t="str">
        <f t="shared" si="322"/>
        <v/>
      </c>
      <c r="AG361">
        <f t="shared" si="323"/>
        <v>0</v>
      </c>
      <c r="AH361" t="str">
        <f t="shared" si="324"/>
        <v/>
      </c>
      <c r="AI361" t="str">
        <f t="shared" si="325"/>
        <v/>
      </c>
      <c r="AJ361" t="str">
        <f t="shared" si="326"/>
        <v/>
      </c>
      <c r="AK361" t="str">
        <f t="shared" si="327"/>
        <v/>
      </c>
      <c r="AL361" t="str">
        <f>IF($A361="","",INDEX(games!$J:$J,ROW())&amp;"")</f>
        <v>https://store.steampowered.com/app/3597200/Grail/</v>
      </c>
      <c r="AM361">
        <f>IF($A361="","",SUMPRODUCT($AO361:$BD361,'Map Analysis'!$AN$2^{0,1,2,3,4,5,6,7,8,9,10,11,12,13,14,15}))</f>
        <v>0</v>
      </c>
      <c r="AN361">
        <f t="shared" si="328"/>
        <v>3.6100000000000003E-5</v>
      </c>
      <c r="AO361">
        <f t="shared" si="329"/>
        <v>0</v>
      </c>
      <c r="AP361">
        <f t="shared" si="330"/>
        <v>0</v>
      </c>
      <c r="AQ361">
        <f t="shared" si="331"/>
        <v>0</v>
      </c>
      <c r="AR361">
        <f t="shared" si="332"/>
        <v>0</v>
      </c>
      <c r="AS361">
        <f t="shared" si="333"/>
        <v>0</v>
      </c>
      <c r="AT361">
        <f t="shared" si="334"/>
        <v>0</v>
      </c>
      <c r="AU361">
        <f t="shared" si="335"/>
        <v>0</v>
      </c>
      <c r="AV361">
        <f t="shared" si="336"/>
        <v>0</v>
      </c>
      <c r="AW361">
        <f t="shared" si="337"/>
        <v>0</v>
      </c>
      <c r="AX361">
        <f t="shared" si="338"/>
        <v>0</v>
      </c>
      <c r="AY361">
        <f t="shared" si="339"/>
        <v>0</v>
      </c>
      <c r="AZ361">
        <f t="shared" si="340"/>
        <v>0</v>
      </c>
      <c r="BA361">
        <f t="shared" si="341"/>
        <v>0</v>
      </c>
      <c r="BB361">
        <f t="shared" si="342"/>
        <v>0</v>
      </c>
      <c r="BC361">
        <f t="shared" si="343"/>
        <v>0</v>
      </c>
      <c r="BD361">
        <f t="shared" si="344"/>
        <v>0</v>
      </c>
      <c r="BF361">
        <f t="shared" si="345"/>
        <v>4</v>
      </c>
      <c r="BG361">
        <f t="shared" si="346"/>
        <v>2</v>
      </c>
      <c r="BH361">
        <f t="shared" si="347"/>
        <v>0</v>
      </c>
      <c r="BI361">
        <f t="shared" si="348"/>
        <v>0</v>
      </c>
      <c r="BJ361">
        <f t="shared" si="349"/>
        <v>0</v>
      </c>
      <c r="BK361">
        <f t="shared" si="350"/>
        <v>0</v>
      </c>
      <c r="BL361">
        <f t="shared" si="351"/>
        <v>0</v>
      </c>
      <c r="BM361">
        <f t="shared" si="352"/>
        <v>0</v>
      </c>
      <c r="BN361">
        <f t="shared" si="353"/>
        <v>0</v>
      </c>
      <c r="BO361">
        <f t="shared" si="354"/>
        <v>0</v>
      </c>
      <c r="BP361">
        <f t="shared" si="355"/>
        <v>0</v>
      </c>
      <c r="BQ361">
        <f t="shared" si="356"/>
        <v>0</v>
      </c>
      <c r="BR361">
        <f t="shared" si="357"/>
        <v>0</v>
      </c>
      <c r="BS361">
        <f t="shared" si="358"/>
        <v>0</v>
      </c>
      <c r="BT361">
        <f t="shared" si="359"/>
        <v>0</v>
      </c>
    </row>
    <row r="362" spans="1:72" x14ac:dyDescent="0.25">
      <c r="A362" t="str">
        <f>IF(TRIM(INDEX(games!$A:$A,ROW()))="","",TRIM(INDEX(games!$A:$A,ROW())))</f>
        <v>Granvir</v>
      </c>
      <c r="B362">
        <f>IF(OR($A362="",INDEX(games!$B:$B,ROW())=""),"",INDEX(games!$B:$B,ROW()))</f>
        <v>2025</v>
      </c>
      <c r="C362" t="str">
        <f>IF(OR($A362="",INDEX(games!$C:$C,ROW())=""),"",INDEX(games!$C:$C,ROW()))</f>
        <v>Action</v>
      </c>
      <c r="D362">
        <f t="shared" si="300"/>
        <v>0</v>
      </c>
      <c r="E362">
        <f t="shared" si="301"/>
        <v>1</v>
      </c>
      <c r="F362">
        <f t="shared" si="302"/>
        <v>22</v>
      </c>
      <c r="G362">
        <f t="shared" si="303"/>
        <v>2025</v>
      </c>
      <c r="H362">
        <f t="shared" si="304"/>
        <v>1.506</v>
      </c>
      <c r="I362" t="e">
        <f t="shared" si="305"/>
        <v>#N/A</v>
      </c>
      <c r="J362" t="e">
        <f t="shared" si="306"/>
        <v>#N/A</v>
      </c>
      <c r="K362" t="e">
        <f t="shared" si="307"/>
        <v>#N/A</v>
      </c>
      <c r="L362" t="e">
        <f t="shared" si="308"/>
        <v>#N/A</v>
      </c>
      <c r="M362" t="e">
        <f t="shared" si="309"/>
        <v>#N/A</v>
      </c>
      <c r="N362" t="e">
        <f t="shared" si="310"/>
        <v>#N/A</v>
      </c>
      <c r="O362">
        <f t="shared" si="311"/>
        <v>3.6200000000000002E-4</v>
      </c>
      <c r="P362" t="str">
        <f>IF(OR($A362="",INDEX(games!$H:$H,ROW())=""),"",INDEX(games!$H:$H,ROW()))</f>
        <v/>
      </c>
      <c r="Q362" t="str">
        <f t="shared" si="312"/>
        <v/>
      </c>
      <c r="T362">
        <f t="shared" si="313"/>
        <v>2015</v>
      </c>
      <c r="U362">
        <f t="shared" si="314"/>
        <v>2018</v>
      </c>
      <c r="V362">
        <f t="shared" si="315"/>
        <v>3</v>
      </c>
      <c r="W362" t="str">
        <f>IF(TRIM(INDEX(connections!$A:$A,ROW()))="","",TRIM(INDEX(connections!$A:$A,ROW())))</f>
        <v>Darkest Dungeon</v>
      </c>
      <c r="X362" t="str">
        <f>IF($W362="","",TRIM(INDEX(connections!$B:$B,ROW())))</f>
        <v>Deep Sky Derelicts</v>
      </c>
      <c r="Y362">
        <f t="shared" si="316"/>
        <v>190</v>
      </c>
      <c r="Z362">
        <f t="shared" si="317"/>
        <v>209</v>
      </c>
      <c r="AA362" t="str">
        <f t="shared" si="318"/>
        <v>Yes</v>
      </c>
      <c r="AB362" t="str">
        <f t="shared" si="319"/>
        <v/>
      </c>
      <c r="AC362" t="str">
        <f t="shared" si="320"/>
        <v/>
      </c>
      <c r="AD362">
        <f t="shared" si="321"/>
        <v>1</v>
      </c>
      <c r="AE362" t="str">
        <f t="shared" si="322"/>
        <v/>
      </c>
      <c r="AG362">
        <f t="shared" si="323"/>
        <v>0</v>
      </c>
      <c r="AH362" t="str">
        <f t="shared" si="324"/>
        <v/>
      </c>
      <c r="AI362" t="str">
        <f t="shared" si="325"/>
        <v/>
      </c>
      <c r="AJ362" t="str">
        <f t="shared" si="326"/>
        <v/>
      </c>
      <c r="AK362" t="str">
        <f t="shared" si="327"/>
        <v/>
      </c>
      <c r="AL362" t="str">
        <f>IF($A362="","",INDEX(games!$J:$J,ROW())&amp;"")</f>
        <v/>
      </c>
      <c r="AM362">
        <f>IF($A362="","",SUMPRODUCT($AO362:$BD362,'Map Analysis'!$AN$2^{0,1,2,3,4,5,6,7,8,9,10,11,12,13,14,15}))</f>
        <v>0</v>
      </c>
      <c r="AN362">
        <f t="shared" si="328"/>
        <v>3.6199999999999999E-5</v>
      </c>
      <c r="AO362">
        <f t="shared" si="329"/>
        <v>0</v>
      </c>
      <c r="AP362">
        <f t="shared" si="330"/>
        <v>0</v>
      </c>
      <c r="AQ362">
        <f t="shared" si="331"/>
        <v>0</v>
      </c>
      <c r="AR362">
        <f t="shared" si="332"/>
        <v>0</v>
      </c>
      <c r="AS362">
        <f t="shared" si="333"/>
        <v>0</v>
      </c>
      <c r="AT362">
        <f t="shared" si="334"/>
        <v>0</v>
      </c>
      <c r="AU362">
        <f t="shared" si="335"/>
        <v>0</v>
      </c>
      <c r="AV362">
        <f t="shared" si="336"/>
        <v>0</v>
      </c>
      <c r="AW362">
        <f t="shared" si="337"/>
        <v>0</v>
      </c>
      <c r="AX362">
        <f t="shared" si="338"/>
        <v>0</v>
      </c>
      <c r="AY362">
        <f t="shared" si="339"/>
        <v>0</v>
      </c>
      <c r="AZ362">
        <f t="shared" si="340"/>
        <v>0</v>
      </c>
      <c r="BA362">
        <f t="shared" si="341"/>
        <v>0</v>
      </c>
      <c r="BB362">
        <f t="shared" si="342"/>
        <v>0</v>
      </c>
      <c r="BC362">
        <f t="shared" si="343"/>
        <v>0</v>
      </c>
      <c r="BD362">
        <f t="shared" si="344"/>
        <v>0</v>
      </c>
      <c r="BF362">
        <f t="shared" si="345"/>
        <v>1</v>
      </c>
      <c r="BG362">
        <f t="shared" si="346"/>
        <v>1</v>
      </c>
      <c r="BH362">
        <f t="shared" si="347"/>
        <v>0</v>
      </c>
      <c r="BI362">
        <f t="shared" si="348"/>
        <v>0</v>
      </c>
      <c r="BJ362">
        <f t="shared" si="349"/>
        <v>0</v>
      </c>
      <c r="BK362">
        <f t="shared" si="350"/>
        <v>0</v>
      </c>
      <c r="BL362">
        <f t="shared" si="351"/>
        <v>0</v>
      </c>
      <c r="BM362">
        <f t="shared" si="352"/>
        <v>0</v>
      </c>
      <c r="BN362">
        <f t="shared" si="353"/>
        <v>0</v>
      </c>
      <c r="BO362">
        <f t="shared" si="354"/>
        <v>0</v>
      </c>
      <c r="BP362">
        <f t="shared" si="355"/>
        <v>0</v>
      </c>
      <c r="BQ362">
        <f t="shared" si="356"/>
        <v>0</v>
      </c>
      <c r="BR362">
        <f t="shared" si="357"/>
        <v>0</v>
      </c>
      <c r="BS362">
        <f t="shared" si="358"/>
        <v>0</v>
      </c>
      <c r="BT362">
        <f t="shared" si="359"/>
        <v>0</v>
      </c>
    </row>
    <row r="363" spans="1:72" x14ac:dyDescent="0.25">
      <c r="A363" t="str">
        <f>IF(TRIM(INDEX(games!$A:$A,ROW()))="","",TRIM(INDEX(games!$A:$A,ROW())))</f>
        <v>Greedland</v>
      </c>
      <c r="B363">
        <f>IF(OR($A363="",INDEX(games!$B:$B,ROW())=""),"",INDEX(games!$B:$B,ROW()))</f>
        <v>2023</v>
      </c>
      <c r="C363" t="str">
        <f>IF(OR($A363="",INDEX(games!$C:$C,ROW())=""),"",INDEX(games!$C:$C,ROW()))</f>
        <v>Action</v>
      </c>
      <c r="D363">
        <f t="shared" si="300"/>
        <v>1</v>
      </c>
      <c r="E363">
        <f t="shared" si="301"/>
        <v>1</v>
      </c>
      <c r="F363">
        <f t="shared" si="302"/>
        <v>23</v>
      </c>
      <c r="G363">
        <f t="shared" si="303"/>
        <v>2023</v>
      </c>
      <c r="H363">
        <f t="shared" si="304"/>
        <v>1.5289999999999999</v>
      </c>
      <c r="I363" t="e">
        <f t="shared" si="305"/>
        <v>#N/A</v>
      </c>
      <c r="J363" t="e">
        <f t="shared" si="306"/>
        <v>#N/A</v>
      </c>
      <c r="K363" t="e">
        <f t="shared" si="307"/>
        <v>#N/A</v>
      </c>
      <c r="L363" t="e">
        <f t="shared" si="308"/>
        <v>#N/A</v>
      </c>
      <c r="M363" t="e">
        <f t="shared" si="309"/>
        <v>#N/A</v>
      </c>
      <c r="N363" t="e">
        <f t="shared" si="310"/>
        <v>#N/A</v>
      </c>
      <c r="O363">
        <f t="shared" si="311"/>
        <v>1.0003629999999999</v>
      </c>
      <c r="P363" t="str">
        <f>IF(OR($A363="",INDEX(games!$H:$H,ROW())=""),"",INDEX(games!$H:$H,ROW()))</f>
        <v>Yes</v>
      </c>
      <c r="Q363">
        <f t="shared" si="312"/>
        <v>1.0003629999999999</v>
      </c>
      <c r="T363">
        <f t="shared" si="313"/>
        <v>2012</v>
      </c>
      <c r="U363">
        <f t="shared" si="314"/>
        <v>2018</v>
      </c>
      <c r="V363">
        <f t="shared" si="315"/>
        <v>6</v>
      </c>
      <c r="W363" t="str">
        <f>IF(TRIM(INDEX(connections!$A:$A,ROW()))="","",TRIM(INDEX(connections!$A:$A,ROW())))</f>
        <v>FTL</v>
      </c>
      <c r="X363" t="str">
        <f>IF($W363="","",TRIM(INDEX(connections!$B:$B,ROW())))</f>
        <v>Deep Sky Derelicts</v>
      </c>
      <c r="Y363">
        <f t="shared" si="316"/>
        <v>326</v>
      </c>
      <c r="Z363">
        <f t="shared" si="317"/>
        <v>209</v>
      </c>
      <c r="AA363" t="str">
        <f t="shared" si="318"/>
        <v>Yes</v>
      </c>
      <c r="AB363" t="str">
        <f t="shared" si="319"/>
        <v/>
      </c>
      <c r="AC363" t="str">
        <f t="shared" si="320"/>
        <v/>
      </c>
      <c r="AD363">
        <f t="shared" si="321"/>
        <v>1</v>
      </c>
      <c r="AE363" t="str">
        <f t="shared" si="322"/>
        <v/>
      </c>
      <c r="AG363">
        <f t="shared" si="323"/>
        <v>1</v>
      </c>
      <c r="AH363" t="str">
        <f t="shared" si="324"/>
        <v>Yes</v>
      </c>
      <c r="AI363">
        <f t="shared" si="325"/>
        <v>1</v>
      </c>
      <c r="AJ363">
        <f t="shared" si="326"/>
        <v>1.0003629999999999</v>
      </c>
      <c r="AK363" t="str">
        <f t="shared" si="327"/>
        <v/>
      </c>
      <c r="AL363" t="str">
        <f>IF($A363="","",INDEX(games!$J:$J,ROW())&amp;"")</f>
        <v>https://store.steampowered.com/app/2218400/Greedland/</v>
      </c>
      <c r="AM363">
        <f>IF($A363="","",SUMPRODUCT($AO363:$BD363,'Map Analysis'!$AN$2^{0,1,2,3,4,5,6,7,8,9,10,11,12,13,14,15}))</f>
        <v>0</v>
      </c>
      <c r="AN363">
        <f t="shared" si="328"/>
        <v>3.6300000000000001E-5</v>
      </c>
      <c r="AO363">
        <f t="shared" si="329"/>
        <v>0</v>
      </c>
      <c r="AP363">
        <f t="shared" si="330"/>
        <v>0</v>
      </c>
      <c r="AQ363">
        <f t="shared" si="331"/>
        <v>0</v>
      </c>
      <c r="AR363">
        <f t="shared" si="332"/>
        <v>0</v>
      </c>
      <c r="AS363">
        <f t="shared" si="333"/>
        <v>0</v>
      </c>
      <c r="AT363">
        <f t="shared" si="334"/>
        <v>0</v>
      </c>
      <c r="AU363">
        <f t="shared" si="335"/>
        <v>0</v>
      </c>
      <c r="AV363">
        <f t="shared" si="336"/>
        <v>0</v>
      </c>
      <c r="AW363">
        <f t="shared" si="337"/>
        <v>0</v>
      </c>
      <c r="AX363">
        <f t="shared" si="338"/>
        <v>0</v>
      </c>
      <c r="AY363">
        <f t="shared" si="339"/>
        <v>0</v>
      </c>
      <c r="AZ363">
        <f t="shared" si="340"/>
        <v>0</v>
      </c>
      <c r="BA363">
        <f t="shared" si="341"/>
        <v>0</v>
      </c>
      <c r="BB363">
        <f t="shared" si="342"/>
        <v>0</v>
      </c>
      <c r="BC363">
        <f t="shared" si="343"/>
        <v>0</v>
      </c>
      <c r="BD363">
        <f t="shared" si="344"/>
        <v>0</v>
      </c>
      <c r="BF363">
        <f t="shared" si="345"/>
        <v>1</v>
      </c>
      <c r="BG363">
        <f t="shared" si="346"/>
        <v>1</v>
      </c>
      <c r="BH363">
        <f t="shared" si="347"/>
        <v>0</v>
      </c>
      <c r="BI363">
        <f t="shared" si="348"/>
        <v>0</v>
      </c>
      <c r="BJ363">
        <f t="shared" si="349"/>
        <v>0</v>
      </c>
      <c r="BK363">
        <f t="shared" si="350"/>
        <v>0</v>
      </c>
      <c r="BL363">
        <f t="shared" si="351"/>
        <v>0</v>
      </c>
      <c r="BM363">
        <f t="shared" si="352"/>
        <v>0</v>
      </c>
      <c r="BN363">
        <f t="shared" si="353"/>
        <v>0</v>
      </c>
      <c r="BO363">
        <f t="shared" si="354"/>
        <v>0</v>
      </c>
      <c r="BP363">
        <f t="shared" si="355"/>
        <v>0</v>
      </c>
      <c r="BQ363">
        <f t="shared" si="356"/>
        <v>0</v>
      </c>
      <c r="BR363">
        <f t="shared" si="357"/>
        <v>0</v>
      </c>
      <c r="BS363">
        <f t="shared" si="358"/>
        <v>0</v>
      </c>
      <c r="BT363">
        <f t="shared" si="359"/>
        <v>0</v>
      </c>
    </row>
    <row r="364" spans="1:72" x14ac:dyDescent="0.25">
      <c r="A364" t="str">
        <f>IF(TRIM(INDEX(games!$A:$A,ROW()))="","",TRIM(INDEX(games!$A:$A,ROW())))</f>
        <v>Griftlands</v>
      </c>
      <c r="B364">
        <f>IF(OR($A364="",INDEX(games!$B:$B,ROW())=""),"",INDEX(games!$B:$B,ROW()))</f>
        <v>2020</v>
      </c>
      <c r="C364" t="str">
        <f>IF(OR($A364="",INDEX(games!$C:$C,ROW())=""),"",INDEX(games!$C:$C,ROW()))</f>
        <v>Deckbuilder</v>
      </c>
      <c r="D364">
        <f t="shared" si="300"/>
        <v>3</v>
      </c>
      <c r="E364">
        <f t="shared" si="301"/>
        <v>3</v>
      </c>
      <c r="F364">
        <f t="shared" si="302"/>
        <v>24</v>
      </c>
      <c r="G364" t="e">
        <f t="shared" si="303"/>
        <v>#N/A</v>
      </c>
      <c r="H364" t="e">
        <f t="shared" si="304"/>
        <v>#N/A</v>
      </c>
      <c r="I364" t="e">
        <f t="shared" si="305"/>
        <v>#N/A</v>
      </c>
      <c r="J364" t="e">
        <f t="shared" si="306"/>
        <v>#N/A</v>
      </c>
      <c r="K364">
        <f t="shared" si="307"/>
        <v>2020</v>
      </c>
      <c r="L364">
        <f t="shared" si="308"/>
        <v>3.552</v>
      </c>
      <c r="M364" t="e">
        <f t="shared" si="309"/>
        <v>#N/A</v>
      </c>
      <c r="N364" t="e">
        <f t="shared" si="310"/>
        <v>#N/A</v>
      </c>
      <c r="O364">
        <f t="shared" si="311"/>
        <v>3.0003639999999998</v>
      </c>
      <c r="P364" t="str">
        <f>IF(OR($A364="",INDEX(games!$H:$H,ROW())=""),"",INDEX(games!$H:$H,ROW()))</f>
        <v>Yes</v>
      </c>
      <c r="Q364">
        <f t="shared" si="312"/>
        <v>3.0003639999999998</v>
      </c>
      <c r="T364">
        <f t="shared" si="313"/>
        <v>2017</v>
      </c>
      <c r="U364">
        <f t="shared" si="314"/>
        <v>2021</v>
      </c>
      <c r="V364">
        <f t="shared" si="315"/>
        <v>4</v>
      </c>
      <c r="W364" t="str">
        <f>IF(TRIM(INDEX(connections!$A:$A,ROW()))="","",TRIM(INDEX(connections!$A:$A,ROW())))</f>
        <v>Slay the Spire</v>
      </c>
      <c r="X364" t="str">
        <f>IF($W364="","",TRIM(INDEX(connections!$B:$B,ROW())))</f>
        <v>Deepest Chamber: Resurrection</v>
      </c>
      <c r="Y364">
        <f t="shared" si="316"/>
        <v>772</v>
      </c>
      <c r="Z364">
        <f t="shared" si="317"/>
        <v>210</v>
      </c>
      <c r="AA364" t="str">
        <f t="shared" si="318"/>
        <v>Yes</v>
      </c>
      <c r="AB364" t="str">
        <f t="shared" si="319"/>
        <v>Yes</v>
      </c>
      <c r="AC364">
        <f t="shared" si="320"/>
        <v>1</v>
      </c>
      <c r="AD364">
        <f t="shared" si="321"/>
        <v>0</v>
      </c>
      <c r="AE364" t="str">
        <f t="shared" si="322"/>
        <v/>
      </c>
      <c r="AG364">
        <f t="shared" si="323"/>
        <v>3</v>
      </c>
      <c r="AH364" t="str">
        <f t="shared" si="324"/>
        <v>Yes</v>
      </c>
      <c r="AI364">
        <f t="shared" si="325"/>
        <v>3</v>
      </c>
      <c r="AJ364">
        <f t="shared" si="326"/>
        <v>3.0003639999999998</v>
      </c>
      <c r="AK364" t="str">
        <f t="shared" si="327"/>
        <v/>
      </c>
      <c r="AL364" t="str">
        <f>IF($A364="","",INDEX(games!$J:$J,ROW())&amp;"")</f>
        <v>https://store.steampowered.com/app/601840/Griftlands/</v>
      </c>
      <c r="AM364">
        <f>IF($A364="","",SUMPRODUCT($AO364:$BD364,'Map Analysis'!$AN$2^{0,1,2,3,4,5,6,7,8,9,10,11,12,13,14,15}))</f>
        <v>2.5</v>
      </c>
      <c r="AN364">
        <f t="shared" si="328"/>
        <v>2.5000363999999999</v>
      </c>
      <c r="AO364">
        <f t="shared" si="329"/>
        <v>2</v>
      </c>
      <c r="AP364">
        <f t="shared" si="330"/>
        <v>1</v>
      </c>
      <c r="AQ364">
        <f t="shared" si="331"/>
        <v>0</v>
      </c>
      <c r="AR364">
        <f t="shared" si="332"/>
        <v>0</v>
      </c>
      <c r="AS364">
        <f t="shared" si="333"/>
        <v>0</v>
      </c>
      <c r="AT364">
        <f t="shared" si="334"/>
        <v>0</v>
      </c>
      <c r="AU364">
        <f t="shared" si="335"/>
        <v>0</v>
      </c>
      <c r="AV364">
        <f t="shared" si="336"/>
        <v>0</v>
      </c>
      <c r="AW364">
        <f t="shared" si="337"/>
        <v>0</v>
      </c>
      <c r="AX364">
        <f t="shared" si="338"/>
        <v>0</v>
      </c>
      <c r="AY364">
        <f t="shared" si="339"/>
        <v>0</v>
      </c>
      <c r="AZ364">
        <f t="shared" si="340"/>
        <v>0</v>
      </c>
      <c r="BA364">
        <f t="shared" si="341"/>
        <v>0</v>
      </c>
      <c r="BB364">
        <f t="shared" si="342"/>
        <v>0</v>
      </c>
      <c r="BC364">
        <f t="shared" si="343"/>
        <v>0</v>
      </c>
      <c r="BD364">
        <f t="shared" si="344"/>
        <v>0</v>
      </c>
      <c r="BF364">
        <f t="shared" si="345"/>
        <v>0</v>
      </c>
      <c r="BG364">
        <f t="shared" si="346"/>
        <v>0</v>
      </c>
      <c r="BH364">
        <f t="shared" si="347"/>
        <v>0</v>
      </c>
      <c r="BI364">
        <f t="shared" si="348"/>
        <v>0</v>
      </c>
      <c r="BJ364">
        <f t="shared" si="349"/>
        <v>0</v>
      </c>
      <c r="BK364">
        <f t="shared" si="350"/>
        <v>0</v>
      </c>
      <c r="BL364">
        <f t="shared" si="351"/>
        <v>0</v>
      </c>
      <c r="BM364">
        <f t="shared" si="352"/>
        <v>0</v>
      </c>
      <c r="BN364">
        <f t="shared" si="353"/>
        <v>0</v>
      </c>
      <c r="BO364">
        <f t="shared" si="354"/>
        <v>0</v>
      </c>
      <c r="BP364">
        <f t="shared" si="355"/>
        <v>0</v>
      </c>
      <c r="BQ364">
        <f t="shared" si="356"/>
        <v>0</v>
      </c>
      <c r="BR364">
        <f t="shared" si="357"/>
        <v>0</v>
      </c>
      <c r="BS364">
        <f t="shared" si="358"/>
        <v>0</v>
      </c>
      <c r="BT364">
        <f t="shared" si="359"/>
        <v>0</v>
      </c>
    </row>
    <row r="365" spans="1:72" x14ac:dyDescent="0.25">
      <c r="A365" t="str">
        <f>IF(TRIM(INDEX(games!$A:$A,ROW()))="","",TRIM(INDEX(games!$A:$A,ROW())))</f>
        <v>Guidus</v>
      </c>
      <c r="B365">
        <f>IF(OR($A365="",INDEX(games!$B:$B,ROW())=""),"",INDEX(games!$B:$B,ROW()))</f>
        <v>2021</v>
      </c>
      <c r="C365" t="str">
        <f>IF(OR($A365="",INDEX(games!$C:$C,ROW())=""),"",INDEX(games!$C:$C,ROW()))</f>
        <v>Action</v>
      </c>
      <c r="D365">
        <f t="shared" si="300"/>
        <v>2</v>
      </c>
      <c r="E365">
        <f t="shared" si="301"/>
        <v>1</v>
      </c>
      <c r="F365">
        <f t="shared" si="302"/>
        <v>25</v>
      </c>
      <c r="G365">
        <f t="shared" si="303"/>
        <v>2021</v>
      </c>
      <c r="H365">
        <f t="shared" si="304"/>
        <v>1.575</v>
      </c>
      <c r="I365" t="e">
        <f t="shared" si="305"/>
        <v>#N/A</v>
      </c>
      <c r="J365" t="e">
        <f t="shared" si="306"/>
        <v>#N/A</v>
      </c>
      <c r="K365" t="e">
        <f t="shared" si="307"/>
        <v>#N/A</v>
      </c>
      <c r="L365" t="e">
        <f t="shared" si="308"/>
        <v>#N/A</v>
      </c>
      <c r="M365" t="e">
        <f t="shared" si="309"/>
        <v>#N/A</v>
      </c>
      <c r="N365" t="e">
        <f t="shared" si="310"/>
        <v>#N/A</v>
      </c>
      <c r="O365">
        <f t="shared" si="311"/>
        <v>2.0003649999999999</v>
      </c>
      <c r="P365" t="str">
        <f>IF(OR($A365="",INDEX(games!$H:$H,ROW())=""),"",INDEX(games!$H:$H,ROW()))</f>
        <v>Yes</v>
      </c>
      <c r="Q365">
        <f t="shared" si="312"/>
        <v>2.0003649999999999</v>
      </c>
      <c r="T365">
        <f t="shared" si="313"/>
        <v>1996</v>
      </c>
      <c r="U365">
        <f t="shared" si="314"/>
        <v>2012</v>
      </c>
      <c r="V365">
        <f t="shared" si="315"/>
        <v>16</v>
      </c>
      <c r="W365" t="str">
        <f>IF(TRIM(INDEX(connections!$A:$A,ROW()))="","",TRIM(INDEX(connections!$A:$A,ROW())))</f>
        <v>Diablo</v>
      </c>
      <c r="X365" t="str">
        <f>IF($W365="","",TRIM(INDEX(connections!$B:$B,ROW())))</f>
        <v>Delver</v>
      </c>
      <c r="Y365">
        <f t="shared" si="316"/>
        <v>225</v>
      </c>
      <c r="Z365">
        <f t="shared" si="317"/>
        <v>211</v>
      </c>
      <c r="AA365" t="str">
        <f t="shared" si="318"/>
        <v>Yes</v>
      </c>
      <c r="AB365" t="str">
        <f t="shared" si="319"/>
        <v/>
      </c>
      <c r="AC365" t="str">
        <f t="shared" si="320"/>
        <v/>
      </c>
      <c r="AD365">
        <f t="shared" si="321"/>
        <v>0</v>
      </c>
      <c r="AE365" t="str">
        <f t="shared" si="322"/>
        <v/>
      </c>
      <c r="AG365">
        <f t="shared" si="323"/>
        <v>1</v>
      </c>
      <c r="AH365" t="str">
        <f t="shared" si="324"/>
        <v>Yes</v>
      </c>
      <c r="AI365">
        <f t="shared" si="325"/>
        <v>1</v>
      </c>
      <c r="AJ365">
        <f t="shared" si="326"/>
        <v>1.0003649999999999</v>
      </c>
      <c r="AK365" t="str">
        <f t="shared" si="327"/>
        <v/>
      </c>
      <c r="AL365" t="str">
        <f>IF($A365="","",INDEX(games!$J:$J,ROW())&amp;"")</f>
        <v/>
      </c>
      <c r="AM365">
        <f>IF($A365="","",SUMPRODUCT($AO365:$BD365,'Map Analysis'!$AN$2^{0,1,2,3,4,5,6,7,8,9,10,11,12,13,14,15}))</f>
        <v>1</v>
      </c>
      <c r="AN365">
        <f t="shared" si="328"/>
        <v>1.0000365</v>
      </c>
      <c r="AO365">
        <f t="shared" si="329"/>
        <v>1</v>
      </c>
      <c r="AP365">
        <f t="shared" si="330"/>
        <v>0</v>
      </c>
      <c r="AQ365">
        <f t="shared" si="331"/>
        <v>0</v>
      </c>
      <c r="AR365">
        <f t="shared" si="332"/>
        <v>0</v>
      </c>
      <c r="AS365">
        <f t="shared" si="333"/>
        <v>0</v>
      </c>
      <c r="AT365">
        <f t="shared" si="334"/>
        <v>0</v>
      </c>
      <c r="AU365">
        <f t="shared" si="335"/>
        <v>0</v>
      </c>
      <c r="AV365">
        <f t="shared" si="336"/>
        <v>0</v>
      </c>
      <c r="AW365">
        <f t="shared" si="337"/>
        <v>0</v>
      </c>
      <c r="AX365">
        <f t="shared" si="338"/>
        <v>0</v>
      </c>
      <c r="AY365">
        <f t="shared" si="339"/>
        <v>0</v>
      </c>
      <c r="AZ365">
        <f t="shared" si="340"/>
        <v>0</v>
      </c>
      <c r="BA365">
        <f t="shared" si="341"/>
        <v>0</v>
      </c>
      <c r="BB365">
        <f t="shared" si="342"/>
        <v>0</v>
      </c>
      <c r="BC365">
        <f t="shared" si="343"/>
        <v>0</v>
      </c>
      <c r="BD365">
        <f t="shared" si="344"/>
        <v>0</v>
      </c>
      <c r="BF365">
        <f t="shared" si="345"/>
        <v>1</v>
      </c>
      <c r="BG365">
        <f t="shared" si="346"/>
        <v>0</v>
      </c>
      <c r="BH365">
        <f t="shared" si="347"/>
        <v>0</v>
      </c>
      <c r="BI365">
        <f t="shared" si="348"/>
        <v>0</v>
      </c>
      <c r="BJ365">
        <f t="shared" si="349"/>
        <v>0</v>
      </c>
      <c r="BK365">
        <f t="shared" si="350"/>
        <v>0</v>
      </c>
      <c r="BL365">
        <f t="shared" si="351"/>
        <v>0</v>
      </c>
      <c r="BM365">
        <f t="shared" si="352"/>
        <v>0</v>
      </c>
      <c r="BN365">
        <f t="shared" si="353"/>
        <v>0</v>
      </c>
      <c r="BO365">
        <f t="shared" si="354"/>
        <v>0</v>
      </c>
      <c r="BP365">
        <f t="shared" si="355"/>
        <v>0</v>
      </c>
      <c r="BQ365">
        <f t="shared" si="356"/>
        <v>0</v>
      </c>
      <c r="BR365">
        <f t="shared" si="357"/>
        <v>0</v>
      </c>
      <c r="BS365">
        <f t="shared" si="358"/>
        <v>0</v>
      </c>
      <c r="BT365">
        <f t="shared" si="359"/>
        <v>0</v>
      </c>
    </row>
    <row r="366" spans="1:72" x14ac:dyDescent="0.25">
      <c r="A366" t="str">
        <f>IF(TRIM(INDEX(games!$A:$A,ROW()))="","",TRIM(INDEX(games!$A:$A,ROW())))</f>
        <v>Guidus Zero</v>
      </c>
      <c r="B366">
        <f>IF(OR($A366="",INDEX(games!$B:$B,ROW())=""),"",INDEX(games!$B:$B,ROW()))</f>
        <v>2024</v>
      </c>
      <c r="C366" t="str">
        <f>IF(OR($A366="",INDEX(games!$C:$C,ROW())=""),"",INDEX(games!$C:$C,ROW()))</f>
        <v>Action</v>
      </c>
      <c r="D366">
        <f t="shared" si="300"/>
        <v>1</v>
      </c>
      <c r="E366">
        <f t="shared" si="301"/>
        <v>1</v>
      </c>
      <c r="F366">
        <f t="shared" si="302"/>
        <v>26</v>
      </c>
      <c r="G366">
        <f t="shared" si="303"/>
        <v>2024</v>
      </c>
      <c r="H366">
        <f t="shared" si="304"/>
        <v>1.5979999999999999</v>
      </c>
      <c r="I366" t="e">
        <f t="shared" si="305"/>
        <v>#N/A</v>
      </c>
      <c r="J366" t="e">
        <f t="shared" si="306"/>
        <v>#N/A</v>
      </c>
      <c r="K366" t="e">
        <f t="shared" si="307"/>
        <v>#N/A</v>
      </c>
      <c r="L366" t="e">
        <f t="shared" si="308"/>
        <v>#N/A</v>
      </c>
      <c r="M366" t="e">
        <f t="shared" si="309"/>
        <v>#N/A</v>
      </c>
      <c r="N366" t="e">
        <f t="shared" si="310"/>
        <v>#N/A</v>
      </c>
      <c r="O366">
        <f t="shared" si="311"/>
        <v>1.0003660000000001</v>
      </c>
      <c r="P366" t="str">
        <f>IF(OR($A366="",INDEX(games!$H:$H,ROW())=""),"",INDEX(games!$H:$H,ROW()))</f>
        <v/>
      </c>
      <c r="Q366" t="str">
        <f t="shared" si="312"/>
        <v/>
      </c>
      <c r="T366">
        <f t="shared" si="313"/>
        <v>1987</v>
      </c>
      <c r="U366">
        <f t="shared" si="314"/>
        <v>2012</v>
      </c>
      <c r="V366">
        <f t="shared" si="315"/>
        <v>25</v>
      </c>
      <c r="W366" t="str">
        <f>IF(TRIM(INDEX(connections!$A:$A,ROW()))="","",TRIM(INDEX(connections!$A:$A,ROW())))</f>
        <v>NetHack</v>
      </c>
      <c r="X366" t="str">
        <f>IF($W366="","",TRIM(INDEX(connections!$B:$B,ROW())))</f>
        <v>Delver</v>
      </c>
      <c r="Y366">
        <f t="shared" si="316"/>
        <v>558</v>
      </c>
      <c r="Z366">
        <f t="shared" si="317"/>
        <v>211</v>
      </c>
      <c r="AA366" t="str">
        <f t="shared" si="318"/>
        <v>Yes</v>
      </c>
      <c r="AB366" t="str">
        <f t="shared" si="319"/>
        <v/>
      </c>
      <c r="AC366" t="str">
        <f t="shared" si="320"/>
        <v/>
      </c>
      <c r="AD366">
        <f t="shared" si="321"/>
        <v>1</v>
      </c>
      <c r="AE366" t="str">
        <f t="shared" si="322"/>
        <v/>
      </c>
      <c r="AG366">
        <f t="shared" si="323"/>
        <v>1</v>
      </c>
      <c r="AH366" t="str">
        <f t="shared" si="324"/>
        <v/>
      </c>
      <c r="AI366" t="str">
        <f t="shared" si="325"/>
        <v/>
      </c>
      <c r="AJ366" t="str">
        <f t="shared" si="326"/>
        <v/>
      </c>
      <c r="AK366">
        <f t="shared" si="327"/>
        <v>1.0003660000000001</v>
      </c>
      <c r="AL366" t="str">
        <f>IF($A366="","",INDEX(games!$J:$J,ROW())&amp;"")</f>
        <v>https://store.steampowered.com/app/3072640/Guidus_Zero/</v>
      </c>
      <c r="AM366">
        <f>IF($A366="","",SUMPRODUCT($AO366:$BD366,'Map Analysis'!$AN$2^{0,1,2,3,4,5,6,7,8,9,10,11,12,13,14,15}))</f>
        <v>0</v>
      </c>
      <c r="AN366">
        <f t="shared" si="328"/>
        <v>3.6600000000000002E-5</v>
      </c>
      <c r="AO366">
        <f t="shared" si="329"/>
        <v>0</v>
      </c>
      <c r="AP366">
        <f t="shared" si="330"/>
        <v>0</v>
      </c>
      <c r="AQ366">
        <f t="shared" si="331"/>
        <v>0</v>
      </c>
      <c r="AR366">
        <f t="shared" si="332"/>
        <v>0</v>
      </c>
      <c r="AS366">
        <f t="shared" si="333"/>
        <v>0</v>
      </c>
      <c r="AT366">
        <f t="shared" si="334"/>
        <v>0</v>
      </c>
      <c r="AU366">
        <f t="shared" si="335"/>
        <v>0</v>
      </c>
      <c r="AV366">
        <f t="shared" si="336"/>
        <v>0</v>
      </c>
      <c r="AW366">
        <f t="shared" si="337"/>
        <v>0</v>
      </c>
      <c r="AX366">
        <f t="shared" si="338"/>
        <v>0</v>
      </c>
      <c r="AY366">
        <f t="shared" si="339"/>
        <v>0</v>
      </c>
      <c r="AZ366">
        <f t="shared" si="340"/>
        <v>0</v>
      </c>
      <c r="BA366">
        <f t="shared" si="341"/>
        <v>0</v>
      </c>
      <c r="BB366">
        <f t="shared" si="342"/>
        <v>0</v>
      </c>
      <c r="BC366">
        <f t="shared" si="343"/>
        <v>0</v>
      </c>
      <c r="BD366">
        <f t="shared" si="344"/>
        <v>0</v>
      </c>
      <c r="BF366">
        <f t="shared" si="345"/>
        <v>1</v>
      </c>
      <c r="BG366">
        <f t="shared" si="346"/>
        <v>0</v>
      </c>
      <c r="BH366">
        <f t="shared" si="347"/>
        <v>0</v>
      </c>
      <c r="BI366">
        <f t="shared" si="348"/>
        <v>0</v>
      </c>
      <c r="BJ366">
        <f t="shared" si="349"/>
        <v>0</v>
      </c>
      <c r="BK366">
        <f t="shared" si="350"/>
        <v>0</v>
      </c>
      <c r="BL366">
        <f t="shared" si="351"/>
        <v>0</v>
      </c>
      <c r="BM366">
        <f t="shared" si="352"/>
        <v>0</v>
      </c>
      <c r="BN366">
        <f t="shared" si="353"/>
        <v>0</v>
      </c>
      <c r="BO366">
        <f t="shared" si="354"/>
        <v>0</v>
      </c>
      <c r="BP366">
        <f t="shared" si="355"/>
        <v>0</v>
      </c>
      <c r="BQ366">
        <f t="shared" si="356"/>
        <v>0</v>
      </c>
      <c r="BR366">
        <f t="shared" si="357"/>
        <v>0</v>
      </c>
      <c r="BS366">
        <f t="shared" si="358"/>
        <v>0</v>
      </c>
      <c r="BT366">
        <f t="shared" si="359"/>
        <v>0</v>
      </c>
    </row>
    <row r="367" spans="1:72" x14ac:dyDescent="0.25">
      <c r="A367" t="str">
        <f>IF(TRIM(INDEX(games!$A:$A,ROW()))="","",TRIM(INDEX(games!$A:$A,ROW())))</f>
        <v>Guild of Dungeoneering</v>
      </c>
      <c r="B367">
        <f>IF(OR($A367="",INDEX(games!$B:$B,ROW())=""),"",INDEX(games!$B:$B,ROW()))</f>
        <v>2015</v>
      </c>
      <c r="C367" t="str">
        <f>IF(OR($A367="",INDEX(games!$C:$C,ROW())=""),"",INDEX(games!$C:$C,ROW()))</f>
        <v>Deckbuilder</v>
      </c>
      <c r="D367">
        <f t="shared" si="300"/>
        <v>3</v>
      </c>
      <c r="E367">
        <f t="shared" si="301"/>
        <v>3</v>
      </c>
      <c r="F367">
        <f t="shared" si="302"/>
        <v>27</v>
      </c>
      <c r="G367" t="e">
        <f t="shared" si="303"/>
        <v>#N/A</v>
      </c>
      <c r="H367" t="e">
        <f t="shared" si="304"/>
        <v>#N/A</v>
      </c>
      <c r="I367" t="e">
        <f t="shared" si="305"/>
        <v>#N/A</v>
      </c>
      <c r="J367" t="e">
        <f t="shared" si="306"/>
        <v>#N/A</v>
      </c>
      <c r="K367">
        <f t="shared" si="307"/>
        <v>2015</v>
      </c>
      <c r="L367">
        <f t="shared" si="308"/>
        <v>3.621</v>
      </c>
      <c r="M367" t="e">
        <f t="shared" si="309"/>
        <v>#N/A</v>
      </c>
      <c r="N367" t="e">
        <f t="shared" si="310"/>
        <v>#N/A</v>
      </c>
      <c r="O367">
        <f t="shared" si="311"/>
        <v>3.0003669999999998</v>
      </c>
      <c r="P367" t="str">
        <f>IF(OR($A367="",INDEX(games!$H:$H,ROW())=""),"",INDEX(games!$H:$H,ROW()))</f>
        <v/>
      </c>
      <c r="Q367" t="str">
        <f t="shared" si="312"/>
        <v/>
      </c>
      <c r="T367">
        <f t="shared" si="313"/>
        <v>1980</v>
      </c>
      <c r="U367">
        <f t="shared" si="314"/>
        <v>2012</v>
      </c>
      <c r="V367">
        <f t="shared" si="315"/>
        <v>32</v>
      </c>
      <c r="W367" t="str">
        <f>IF(TRIM(INDEX(connections!$A:$A,ROW()))="","",TRIM(INDEX(connections!$A:$A,ROW())))</f>
        <v>Rogue</v>
      </c>
      <c r="X367" t="str">
        <f>IF($W367="","",TRIM(INDEX(connections!$B:$B,ROW())))</f>
        <v>Delver</v>
      </c>
      <c r="Y367">
        <f t="shared" si="316"/>
        <v>693</v>
      </c>
      <c r="Z367">
        <f t="shared" si="317"/>
        <v>211</v>
      </c>
      <c r="AA367" t="str">
        <f t="shared" si="318"/>
        <v>Yes</v>
      </c>
      <c r="AB367" t="str">
        <f t="shared" si="319"/>
        <v/>
      </c>
      <c r="AC367" t="str">
        <f t="shared" si="320"/>
        <v/>
      </c>
      <c r="AD367">
        <f t="shared" si="321"/>
        <v>1</v>
      </c>
      <c r="AE367" t="str">
        <f t="shared" si="322"/>
        <v/>
      </c>
      <c r="AG367">
        <f t="shared" si="323"/>
        <v>3</v>
      </c>
      <c r="AH367" t="str">
        <f t="shared" si="324"/>
        <v/>
      </c>
      <c r="AI367" t="str">
        <f t="shared" si="325"/>
        <v/>
      </c>
      <c r="AJ367" t="str">
        <f t="shared" si="326"/>
        <v/>
      </c>
      <c r="AK367">
        <f t="shared" si="327"/>
        <v>3.0003669999999998</v>
      </c>
      <c r="AL367" t="str">
        <f>IF($A367="","",INDEX(games!$J:$J,ROW())&amp;"")</f>
        <v>https://store.steampowered.com/app/317820/Guild_of_Dungeoneering_Ultimate_Edition/</v>
      </c>
      <c r="AM367">
        <f>IF($A367="","",SUMPRODUCT($AO367:$BD367,'Map Analysis'!$AN$2^{0,1,2,3,4,5,6,7,8,9,10,11,12,13,14,15}))</f>
        <v>1</v>
      </c>
      <c r="AN367">
        <f t="shared" si="328"/>
        <v>1.0000366999999999</v>
      </c>
      <c r="AO367">
        <f t="shared" si="329"/>
        <v>1</v>
      </c>
      <c r="AP367">
        <f t="shared" si="330"/>
        <v>0</v>
      </c>
      <c r="AQ367">
        <f t="shared" si="331"/>
        <v>0</v>
      </c>
      <c r="AR367">
        <f t="shared" si="332"/>
        <v>0</v>
      </c>
      <c r="AS367">
        <f t="shared" si="333"/>
        <v>0</v>
      </c>
      <c r="AT367">
        <f t="shared" si="334"/>
        <v>0</v>
      </c>
      <c r="AU367">
        <f t="shared" si="335"/>
        <v>0</v>
      </c>
      <c r="AV367">
        <f t="shared" si="336"/>
        <v>0</v>
      </c>
      <c r="AW367">
        <f t="shared" si="337"/>
        <v>0</v>
      </c>
      <c r="AX367">
        <f t="shared" si="338"/>
        <v>0</v>
      </c>
      <c r="AY367">
        <f t="shared" si="339"/>
        <v>0</v>
      </c>
      <c r="AZ367">
        <f t="shared" si="340"/>
        <v>0</v>
      </c>
      <c r="BA367">
        <f t="shared" si="341"/>
        <v>0</v>
      </c>
      <c r="BB367">
        <f t="shared" si="342"/>
        <v>0</v>
      </c>
      <c r="BC367">
        <f t="shared" si="343"/>
        <v>0</v>
      </c>
      <c r="BD367">
        <f t="shared" si="344"/>
        <v>0</v>
      </c>
      <c r="BF367">
        <f t="shared" si="345"/>
        <v>1</v>
      </c>
      <c r="BG367">
        <f t="shared" si="346"/>
        <v>0</v>
      </c>
      <c r="BH367">
        <f t="shared" si="347"/>
        <v>0</v>
      </c>
      <c r="BI367">
        <f t="shared" si="348"/>
        <v>0</v>
      </c>
      <c r="BJ367">
        <f t="shared" si="349"/>
        <v>0</v>
      </c>
      <c r="BK367">
        <f t="shared" si="350"/>
        <v>0</v>
      </c>
      <c r="BL367">
        <f t="shared" si="351"/>
        <v>0</v>
      </c>
      <c r="BM367">
        <f t="shared" si="352"/>
        <v>0</v>
      </c>
      <c r="BN367">
        <f t="shared" si="353"/>
        <v>0</v>
      </c>
      <c r="BO367">
        <f t="shared" si="354"/>
        <v>0</v>
      </c>
      <c r="BP367">
        <f t="shared" si="355"/>
        <v>0</v>
      </c>
      <c r="BQ367">
        <f t="shared" si="356"/>
        <v>0</v>
      </c>
      <c r="BR367">
        <f t="shared" si="357"/>
        <v>0</v>
      </c>
      <c r="BS367">
        <f t="shared" si="358"/>
        <v>0</v>
      </c>
      <c r="BT367">
        <f t="shared" si="359"/>
        <v>0</v>
      </c>
    </row>
    <row r="368" spans="1:72" x14ac:dyDescent="0.25">
      <c r="A368" t="str">
        <f>IF(TRIM(INDEX(games!$A:$A,ROW()))="","",TRIM(INDEX(games!$A:$A,ROW())))</f>
        <v>Gumballs &amp; Dungeons</v>
      </c>
      <c r="B368">
        <f>IF(OR($A368="",INDEX(games!$B:$B,ROW())=""),"",INDEX(games!$B:$B,ROW()))</f>
        <v>2017</v>
      </c>
      <c r="C368" t="str">
        <f>IF(OR($A368="",INDEX(games!$C:$C,ROW())=""),"",INDEX(games!$C:$C,ROW()))</f>
        <v>Strategy</v>
      </c>
      <c r="D368">
        <f t="shared" si="300"/>
        <v>0</v>
      </c>
      <c r="E368">
        <f t="shared" si="301"/>
        <v>2</v>
      </c>
      <c r="F368">
        <f t="shared" si="302"/>
        <v>28</v>
      </c>
      <c r="G368" t="e">
        <f t="shared" si="303"/>
        <v>#N/A</v>
      </c>
      <c r="H368" t="e">
        <f t="shared" si="304"/>
        <v>#N/A</v>
      </c>
      <c r="I368">
        <f t="shared" si="305"/>
        <v>2017</v>
      </c>
      <c r="J368">
        <f t="shared" si="306"/>
        <v>2.6440000000000001</v>
      </c>
      <c r="K368" t="e">
        <f t="shared" si="307"/>
        <v>#N/A</v>
      </c>
      <c r="L368" t="e">
        <f t="shared" si="308"/>
        <v>#N/A</v>
      </c>
      <c r="M368" t="e">
        <f t="shared" si="309"/>
        <v>#N/A</v>
      </c>
      <c r="N368" t="e">
        <f t="shared" si="310"/>
        <v>#N/A</v>
      </c>
      <c r="O368">
        <f t="shared" si="311"/>
        <v>3.68E-4</v>
      </c>
      <c r="P368" t="str">
        <f>IF(OR($A368="",INDEX(games!$H:$H,ROW())=""),"",INDEX(games!$H:$H,ROW()))</f>
        <v>Yes</v>
      </c>
      <c r="Q368">
        <f t="shared" si="312"/>
        <v>3.68E-4</v>
      </c>
      <c r="T368">
        <f t="shared" si="313"/>
        <v>2015</v>
      </c>
      <c r="U368">
        <f t="shared" si="314"/>
        <v>2026</v>
      </c>
      <c r="V368">
        <f t="shared" si="315"/>
        <v>11</v>
      </c>
      <c r="W368" t="str">
        <f>IF(TRIM(INDEX(connections!$A:$A,ROW()))="","",TRIM(INDEX(connections!$A:$A,ROW())))</f>
        <v>Crypt of the NecroDancer</v>
      </c>
      <c r="X368" t="str">
        <f>IF($W368="","",TRIM(INDEX(connections!$B:$B,ROW())))</f>
        <v>Demon Lord: Just a Block</v>
      </c>
      <c r="Y368">
        <f t="shared" si="316"/>
        <v>169</v>
      </c>
      <c r="Z368">
        <f t="shared" si="317"/>
        <v>212</v>
      </c>
      <c r="AA368" t="str">
        <f t="shared" si="318"/>
        <v>Yes</v>
      </c>
      <c r="AB368" t="str">
        <f t="shared" si="319"/>
        <v>Yes</v>
      </c>
      <c r="AC368">
        <f t="shared" si="320"/>
        <v>1</v>
      </c>
      <c r="AD368">
        <f t="shared" si="321"/>
        <v>0</v>
      </c>
      <c r="AE368" t="str">
        <f t="shared" si="322"/>
        <v/>
      </c>
      <c r="AG368">
        <f t="shared" si="323"/>
        <v>0</v>
      </c>
      <c r="AH368" t="str">
        <f t="shared" si="324"/>
        <v/>
      </c>
      <c r="AI368" t="str">
        <f t="shared" si="325"/>
        <v/>
      </c>
      <c r="AJ368" t="str">
        <f t="shared" si="326"/>
        <v/>
      </c>
      <c r="AK368" t="str">
        <f t="shared" si="327"/>
        <v/>
      </c>
      <c r="AL368" t="str">
        <f>IF($A368="","",INDEX(games!$J:$J,ROW())&amp;"")</f>
        <v>https://store.steampowered.com/app/3112010/Gumballs__Dungeons/</v>
      </c>
      <c r="AM368">
        <f>IF($A368="","",SUMPRODUCT($AO368:$BD368,'Map Analysis'!$AN$2^{0,1,2,3,4,5,6,7,8,9,10,11,12,13,14,15}))</f>
        <v>0</v>
      </c>
      <c r="AN368">
        <f t="shared" si="328"/>
        <v>3.68E-5</v>
      </c>
      <c r="AO368">
        <f t="shared" si="329"/>
        <v>0</v>
      </c>
      <c r="AP368">
        <f t="shared" si="330"/>
        <v>0</v>
      </c>
      <c r="AQ368">
        <f t="shared" si="331"/>
        <v>0</v>
      </c>
      <c r="AR368">
        <f t="shared" si="332"/>
        <v>0</v>
      </c>
      <c r="AS368">
        <f t="shared" si="333"/>
        <v>0</v>
      </c>
      <c r="AT368">
        <f t="shared" si="334"/>
        <v>0</v>
      </c>
      <c r="AU368">
        <f t="shared" si="335"/>
        <v>0</v>
      </c>
      <c r="AV368">
        <f t="shared" si="336"/>
        <v>0</v>
      </c>
      <c r="AW368">
        <f t="shared" si="337"/>
        <v>0</v>
      </c>
      <c r="AX368">
        <f t="shared" si="338"/>
        <v>0</v>
      </c>
      <c r="AY368">
        <f t="shared" si="339"/>
        <v>0</v>
      </c>
      <c r="AZ368">
        <f t="shared" si="340"/>
        <v>0</v>
      </c>
      <c r="BA368">
        <f t="shared" si="341"/>
        <v>0</v>
      </c>
      <c r="BB368">
        <f t="shared" si="342"/>
        <v>0</v>
      </c>
      <c r="BC368">
        <f t="shared" si="343"/>
        <v>0</v>
      </c>
      <c r="BD368">
        <f t="shared" si="344"/>
        <v>0</v>
      </c>
      <c r="BF368">
        <f t="shared" si="345"/>
        <v>0</v>
      </c>
      <c r="BG368">
        <f t="shared" si="346"/>
        <v>0</v>
      </c>
      <c r="BH368">
        <f t="shared" si="347"/>
        <v>0</v>
      </c>
      <c r="BI368">
        <f t="shared" si="348"/>
        <v>0</v>
      </c>
      <c r="BJ368">
        <f t="shared" si="349"/>
        <v>0</v>
      </c>
      <c r="BK368">
        <f t="shared" si="350"/>
        <v>0</v>
      </c>
      <c r="BL368">
        <f t="shared" si="351"/>
        <v>0</v>
      </c>
      <c r="BM368">
        <f t="shared" si="352"/>
        <v>0</v>
      </c>
      <c r="BN368">
        <f t="shared" si="353"/>
        <v>0</v>
      </c>
      <c r="BO368">
        <f t="shared" si="354"/>
        <v>0</v>
      </c>
      <c r="BP368">
        <f t="shared" si="355"/>
        <v>0</v>
      </c>
      <c r="BQ368">
        <f t="shared" si="356"/>
        <v>0</v>
      </c>
      <c r="BR368">
        <f t="shared" si="357"/>
        <v>0</v>
      </c>
      <c r="BS368">
        <f t="shared" si="358"/>
        <v>0</v>
      </c>
      <c r="BT368">
        <f t="shared" si="359"/>
        <v>0</v>
      </c>
    </row>
    <row r="369" spans="1:72" x14ac:dyDescent="0.25">
      <c r="A369" t="str">
        <f>IF(TRIM(INDEX(games!$A:$A,ROW()))="","",TRIM(INDEX(games!$A:$A,ROW())))</f>
        <v>Gunfire Reborn</v>
      </c>
      <c r="B369">
        <f>IF(OR($A369="",INDEX(games!$B:$B,ROW())=""),"",INDEX(games!$B:$B,ROW()))</f>
        <v>2020</v>
      </c>
      <c r="C369" t="str">
        <f>IF(OR($A369="",INDEX(games!$C:$C,ROW())=""),"",INDEX(games!$C:$C,ROW()))</f>
        <v>Action</v>
      </c>
      <c r="D369">
        <f t="shared" si="300"/>
        <v>9</v>
      </c>
      <c r="E369">
        <f t="shared" si="301"/>
        <v>1</v>
      </c>
      <c r="F369">
        <f t="shared" si="302"/>
        <v>29</v>
      </c>
      <c r="G369">
        <f t="shared" si="303"/>
        <v>2020</v>
      </c>
      <c r="H369">
        <f t="shared" si="304"/>
        <v>1.667</v>
      </c>
      <c r="I369" t="e">
        <f t="shared" si="305"/>
        <v>#N/A</v>
      </c>
      <c r="J369" t="e">
        <f t="shared" si="306"/>
        <v>#N/A</v>
      </c>
      <c r="K369" t="e">
        <f t="shared" si="307"/>
        <v>#N/A</v>
      </c>
      <c r="L369" t="e">
        <f t="shared" si="308"/>
        <v>#N/A</v>
      </c>
      <c r="M369" t="e">
        <f t="shared" si="309"/>
        <v>#N/A</v>
      </c>
      <c r="N369" t="e">
        <f t="shared" si="310"/>
        <v>#N/A</v>
      </c>
      <c r="O369">
        <f t="shared" si="311"/>
        <v>9.0003689999999992</v>
      </c>
      <c r="P369" t="str">
        <f>IF(OR($A369="",INDEX(games!$H:$H,ROW())=""),"",INDEX(games!$H:$H,ROW()))</f>
        <v>Yes</v>
      </c>
      <c r="Q369">
        <f t="shared" si="312"/>
        <v>9.0003689999999992</v>
      </c>
      <c r="T369">
        <f t="shared" si="313"/>
        <v>2019</v>
      </c>
      <c r="U369">
        <f t="shared" si="314"/>
        <v>2026</v>
      </c>
      <c r="V369">
        <f t="shared" si="315"/>
        <v>7</v>
      </c>
      <c r="W369" t="str">
        <f>IF(TRIM(INDEX(connections!$A:$A,ROW()))="","",TRIM(INDEX(connections!$A:$A,ROW())))</f>
        <v>Hades</v>
      </c>
      <c r="X369" t="str">
        <f>IF($W369="","",TRIM(INDEX(connections!$B:$B,ROW())))</f>
        <v>Demon Lord: Just a Block</v>
      </c>
      <c r="Y369">
        <f t="shared" si="316"/>
        <v>375</v>
      </c>
      <c r="Z369">
        <f t="shared" si="317"/>
        <v>212</v>
      </c>
      <c r="AA369" t="str">
        <f t="shared" si="318"/>
        <v>Yes</v>
      </c>
      <c r="AB369" t="str">
        <f t="shared" si="319"/>
        <v>Yes</v>
      </c>
      <c r="AC369">
        <f t="shared" si="320"/>
        <v>1</v>
      </c>
      <c r="AD369">
        <f t="shared" si="321"/>
        <v>1</v>
      </c>
      <c r="AE369" t="str">
        <f t="shared" si="322"/>
        <v/>
      </c>
      <c r="AG369">
        <f t="shared" si="323"/>
        <v>4</v>
      </c>
      <c r="AH369" t="str">
        <f t="shared" si="324"/>
        <v>Yes</v>
      </c>
      <c r="AI369">
        <f t="shared" si="325"/>
        <v>4</v>
      </c>
      <c r="AJ369">
        <f t="shared" si="326"/>
        <v>4.0003690000000001</v>
      </c>
      <c r="AK369" t="str">
        <f t="shared" si="327"/>
        <v/>
      </c>
      <c r="AL369" t="str">
        <f>IF($A369="","",INDEX(games!$J:$J,ROW())&amp;"")</f>
        <v>https://store.steampowered.com/app/1217060/Gunfire_Reborn/</v>
      </c>
      <c r="AM369">
        <f>IF($A369="","",SUMPRODUCT($AO369:$BD369,'Map Analysis'!$AN$2^{0,1,2,3,4,5,6,7,8,9,10,11,12,13,14,15}))</f>
        <v>11.5</v>
      </c>
      <c r="AN369">
        <f t="shared" si="328"/>
        <v>11.5000369</v>
      </c>
      <c r="AO369">
        <f t="shared" si="329"/>
        <v>8</v>
      </c>
      <c r="AP369">
        <f t="shared" si="330"/>
        <v>7</v>
      </c>
      <c r="AQ369">
        <f t="shared" si="331"/>
        <v>0</v>
      </c>
      <c r="AR369">
        <f t="shared" si="332"/>
        <v>0</v>
      </c>
      <c r="AS369">
        <f t="shared" si="333"/>
        <v>0</v>
      </c>
      <c r="AT369">
        <f t="shared" si="334"/>
        <v>0</v>
      </c>
      <c r="AU369">
        <f t="shared" si="335"/>
        <v>0</v>
      </c>
      <c r="AV369">
        <f t="shared" si="336"/>
        <v>0</v>
      </c>
      <c r="AW369">
        <f t="shared" si="337"/>
        <v>0</v>
      </c>
      <c r="AX369">
        <f t="shared" si="338"/>
        <v>0</v>
      </c>
      <c r="AY369">
        <f t="shared" si="339"/>
        <v>0</v>
      </c>
      <c r="AZ369">
        <f t="shared" si="340"/>
        <v>0</v>
      </c>
      <c r="BA369">
        <f t="shared" si="341"/>
        <v>0</v>
      </c>
      <c r="BB369">
        <f t="shared" si="342"/>
        <v>0</v>
      </c>
      <c r="BC369">
        <f t="shared" si="343"/>
        <v>0</v>
      </c>
      <c r="BD369">
        <f t="shared" si="344"/>
        <v>0</v>
      </c>
      <c r="BF369">
        <f t="shared" si="345"/>
        <v>0</v>
      </c>
      <c r="BG369">
        <f t="shared" si="346"/>
        <v>0</v>
      </c>
      <c r="BH369">
        <f t="shared" si="347"/>
        <v>0</v>
      </c>
      <c r="BI369">
        <f t="shared" si="348"/>
        <v>0</v>
      </c>
      <c r="BJ369">
        <f t="shared" si="349"/>
        <v>0</v>
      </c>
      <c r="BK369">
        <f t="shared" si="350"/>
        <v>0</v>
      </c>
      <c r="BL369">
        <f t="shared" si="351"/>
        <v>0</v>
      </c>
      <c r="BM369">
        <f t="shared" si="352"/>
        <v>0</v>
      </c>
      <c r="BN369">
        <f t="shared" si="353"/>
        <v>0</v>
      </c>
      <c r="BO369">
        <f t="shared" si="354"/>
        <v>0</v>
      </c>
      <c r="BP369">
        <f t="shared" si="355"/>
        <v>0</v>
      </c>
      <c r="BQ369">
        <f t="shared" si="356"/>
        <v>0</v>
      </c>
      <c r="BR369">
        <f t="shared" si="357"/>
        <v>0</v>
      </c>
      <c r="BS369">
        <f t="shared" si="358"/>
        <v>0</v>
      </c>
      <c r="BT369">
        <f t="shared" si="359"/>
        <v>0</v>
      </c>
    </row>
    <row r="370" spans="1:72" x14ac:dyDescent="0.25">
      <c r="A370" t="str">
        <f>IF(TRIM(INDEX(games!$A:$A,ROW()))="","",TRIM(INDEX(games!$A:$A,ROW())))</f>
        <v>Gunlocked</v>
      </c>
      <c r="B370">
        <f>IF(OR($A370="",INDEX(games!$B:$B,ROW())=""),"",INDEX(games!$B:$B,ROW()))</f>
        <v>2022</v>
      </c>
      <c r="C370" t="str">
        <f>IF(OR($A370="",INDEX(games!$C:$C,ROW())=""),"",INDEX(games!$C:$C,ROW()))</f>
        <v>Action</v>
      </c>
      <c r="D370">
        <f t="shared" si="300"/>
        <v>2</v>
      </c>
      <c r="E370">
        <f t="shared" si="301"/>
        <v>1</v>
      </c>
      <c r="F370">
        <f t="shared" si="302"/>
        <v>30</v>
      </c>
      <c r="G370">
        <f t="shared" si="303"/>
        <v>2022</v>
      </c>
      <c r="H370">
        <f t="shared" si="304"/>
        <v>1.69</v>
      </c>
      <c r="I370" t="e">
        <f t="shared" si="305"/>
        <v>#N/A</v>
      </c>
      <c r="J370" t="e">
        <f t="shared" si="306"/>
        <v>#N/A</v>
      </c>
      <c r="K370" t="e">
        <f t="shared" si="307"/>
        <v>#N/A</v>
      </c>
      <c r="L370" t="e">
        <f t="shared" si="308"/>
        <v>#N/A</v>
      </c>
      <c r="M370" t="e">
        <f t="shared" si="309"/>
        <v>#N/A</v>
      </c>
      <c r="N370" t="e">
        <f t="shared" si="310"/>
        <v>#N/A</v>
      </c>
      <c r="O370">
        <f t="shared" si="311"/>
        <v>2.0003700000000002</v>
      </c>
      <c r="P370" t="str">
        <f>IF(OR($A370="",INDEX(games!$H:$H,ROW())=""),"",INDEX(games!$H:$H,ROW()))</f>
        <v>Yes</v>
      </c>
      <c r="Q370">
        <f t="shared" si="312"/>
        <v>2.0003700000000002</v>
      </c>
      <c r="T370">
        <f t="shared" si="313"/>
        <v>2017</v>
      </c>
      <c r="U370">
        <f t="shared" si="314"/>
        <v>2025</v>
      </c>
      <c r="V370">
        <f t="shared" si="315"/>
        <v>8</v>
      </c>
      <c r="W370" t="str">
        <f>IF(TRIM(INDEX(connections!$A:$A,ROW()))="","",TRIM(INDEX(connections!$A:$A,ROW())))</f>
        <v>Slay the Spire</v>
      </c>
      <c r="X370" t="str">
        <f>IF($W370="","",TRIM(INDEX(connections!$B:$B,ROW())))</f>
        <v>Demonic Mahjong</v>
      </c>
      <c r="Y370">
        <f t="shared" si="316"/>
        <v>772</v>
      </c>
      <c r="Z370">
        <f t="shared" si="317"/>
        <v>214</v>
      </c>
      <c r="AA370" t="str">
        <f t="shared" si="318"/>
        <v>Yes</v>
      </c>
      <c r="AB370" t="str">
        <f t="shared" si="319"/>
        <v>Yes</v>
      </c>
      <c r="AC370">
        <f t="shared" si="320"/>
        <v>1</v>
      </c>
      <c r="AD370">
        <f t="shared" si="321"/>
        <v>0</v>
      </c>
      <c r="AE370" t="str">
        <f t="shared" si="322"/>
        <v/>
      </c>
      <c r="AG370">
        <f t="shared" si="323"/>
        <v>2</v>
      </c>
      <c r="AH370" t="str">
        <f t="shared" si="324"/>
        <v>Yes</v>
      </c>
      <c r="AI370">
        <f t="shared" si="325"/>
        <v>2</v>
      </c>
      <c r="AJ370">
        <f t="shared" si="326"/>
        <v>2.0003700000000002</v>
      </c>
      <c r="AK370" t="str">
        <f t="shared" si="327"/>
        <v/>
      </c>
      <c r="AL370" t="str">
        <f>IF($A370="","",INDEX(games!$J:$J,ROW())&amp;"")</f>
        <v>https://store.steampowered.com/app/1512480/Gunlocked/</v>
      </c>
      <c r="AM370">
        <f>IF($A370="","",SUMPRODUCT($AO370:$BD370,'Map Analysis'!$AN$2^{0,1,2,3,4,5,6,7,8,9,10,11,12,13,14,15}))</f>
        <v>1</v>
      </c>
      <c r="AN370">
        <f t="shared" si="328"/>
        <v>1.0000370000000001</v>
      </c>
      <c r="AO370">
        <f t="shared" si="329"/>
        <v>1</v>
      </c>
      <c r="AP370">
        <f t="shared" si="330"/>
        <v>0</v>
      </c>
      <c r="AQ370">
        <f t="shared" si="331"/>
        <v>0</v>
      </c>
      <c r="AR370">
        <f t="shared" si="332"/>
        <v>0</v>
      </c>
      <c r="AS370">
        <f t="shared" si="333"/>
        <v>0</v>
      </c>
      <c r="AT370">
        <f t="shared" si="334"/>
        <v>0</v>
      </c>
      <c r="AU370">
        <f t="shared" si="335"/>
        <v>0</v>
      </c>
      <c r="AV370">
        <f t="shared" si="336"/>
        <v>0</v>
      </c>
      <c r="AW370">
        <f t="shared" si="337"/>
        <v>0</v>
      </c>
      <c r="AX370">
        <f t="shared" si="338"/>
        <v>0</v>
      </c>
      <c r="AY370">
        <f t="shared" si="339"/>
        <v>0</v>
      </c>
      <c r="AZ370">
        <f t="shared" si="340"/>
        <v>0</v>
      </c>
      <c r="BA370">
        <f t="shared" si="341"/>
        <v>0</v>
      </c>
      <c r="BB370">
        <f t="shared" si="342"/>
        <v>0</v>
      </c>
      <c r="BC370">
        <f t="shared" si="343"/>
        <v>0</v>
      </c>
      <c r="BD370">
        <f t="shared" si="344"/>
        <v>0</v>
      </c>
      <c r="BF370">
        <f t="shared" si="345"/>
        <v>0</v>
      </c>
      <c r="BG370">
        <f t="shared" si="346"/>
        <v>0</v>
      </c>
      <c r="BH370">
        <f t="shared" si="347"/>
        <v>0</v>
      </c>
      <c r="BI370">
        <f t="shared" si="348"/>
        <v>0</v>
      </c>
      <c r="BJ370">
        <f t="shared" si="349"/>
        <v>0</v>
      </c>
      <c r="BK370">
        <f t="shared" si="350"/>
        <v>0</v>
      </c>
      <c r="BL370">
        <f t="shared" si="351"/>
        <v>0</v>
      </c>
      <c r="BM370">
        <f t="shared" si="352"/>
        <v>0</v>
      </c>
      <c r="BN370">
        <f t="shared" si="353"/>
        <v>0</v>
      </c>
      <c r="BO370">
        <f t="shared" si="354"/>
        <v>0</v>
      </c>
      <c r="BP370">
        <f t="shared" si="355"/>
        <v>0</v>
      </c>
      <c r="BQ370">
        <f t="shared" si="356"/>
        <v>0</v>
      </c>
      <c r="BR370">
        <f t="shared" si="357"/>
        <v>0</v>
      </c>
      <c r="BS370">
        <f t="shared" si="358"/>
        <v>0</v>
      </c>
      <c r="BT370">
        <f t="shared" si="359"/>
        <v>0</v>
      </c>
    </row>
    <row r="371" spans="1:72" x14ac:dyDescent="0.25">
      <c r="A371" t="str">
        <f>IF(TRIM(INDEX(games!$A:$A,ROW()))="","",TRIM(INDEX(games!$A:$A,ROW())))</f>
        <v>Gunlocked 2</v>
      </c>
      <c r="B371">
        <f>IF(OR($A371="",INDEX(games!$B:$B,ROW())=""),"",INDEX(games!$B:$B,ROW()))</f>
        <v>2025</v>
      </c>
      <c r="C371" t="str">
        <f>IF(OR($A371="",INDEX(games!$C:$C,ROW())=""),"",INDEX(games!$C:$C,ROW()))</f>
        <v>Action</v>
      </c>
      <c r="D371">
        <f t="shared" si="300"/>
        <v>1</v>
      </c>
      <c r="E371">
        <f t="shared" si="301"/>
        <v>1</v>
      </c>
      <c r="F371">
        <f t="shared" si="302"/>
        <v>31</v>
      </c>
      <c r="G371">
        <f t="shared" si="303"/>
        <v>2025</v>
      </c>
      <c r="H371">
        <f t="shared" si="304"/>
        <v>1.7130000000000001</v>
      </c>
      <c r="I371" t="e">
        <f t="shared" si="305"/>
        <v>#N/A</v>
      </c>
      <c r="J371" t="e">
        <f t="shared" si="306"/>
        <v>#N/A</v>
      </c>
      <c r="K371" t="e">
        <f t="shared" si="307"/>
        <v>#N/A</v>
      </c>
      <c r="L371" t="e">
        <f t="shared" si="308"/>
        <v>#N/A</v>
      </c>
      <c r="M371" t="e">
        <f t="shared" si="309"/>
        <v>#N/A</v>
      </c>
      <c r="N371" t="e">
        <f t="shared" si="310"/>
        <v>#N/A</v>
      </c>
      <c r="O371">
        <f t="shared" si="311"/>
        <v>1.0003709999999999</v>
      </c>
      <c r="P371" t="str">
        <f>IF(OR($A371="",INDEX(games!$H:$H,ROW())=""),"",INDEX(games!$H:$H,ROW()))</f>
        <v>Yes</v>
      </c>
      <c r="Q371">
        <f t="shared" si="312"/>
        <v>1.0003709999999999</v>
      </c>
      <c r="T371">
        <f t="shared" si="313"/>
        <v>1996</v>
      </c>
      <c r="U371">
        <f t="shared" si="314"/>
        <v>2022</v>
      </c>
      <c r="V371">
        <f t="shared" si="315"/>
        <v>26</v>
      </c>
      <c r="W371" t="str">
        <f>IF(TRIM(INDEX(connections!$A:$A,ROW()))="","",TRIM(INDEX(connections!$A:$A,ROW())))</f>
        <v>Diablo</v>
      </c>
      <c r="X371" t="str">
        <f>IF($W371="","",TRIM(INDEX(connections!$B:$B,ROW())))</f>
        <v>Demonlore</v>
      </c>
      <c r="Y371">
        <f t="shared" si="316"/>
        <v>225</v>
      </c>
      <c r="Z371">
        <f t="shared" si="317"/>
        <v>215</v>
      </c>
      <c r="AA371" t="str">
        <f t="shared" si="318"/>
        <v>Yes</v>
      </c>
      <c r="AB371" t="str">
        <f t="shared" si="319"/>
        <v>Yes</v>
      </c>
      <c r="AC371">
        <f t="shared" si="320"/>
        <v>1</v>
      </c>
      <c r="AD371">
        <f t="shared" si="321"/>
        <v>1</v>
      </c>
      <c r="AE371" t="str">
        <f t="shared" si="322"/>
        <v/>
      </c>
      <c r="AG371">
        <f t="shared" si="323"/>
        <v>1</v>
      </c>
      <c r="AH371" t="str">
        <f t="shared" si="324"/>
        <v>Yes</v>
      </c>
      <c r="AI371">
        <f t="shared" si="325"/>
        <v>1</v>
      </c>
      <c r="AJ371">
        <f t="shared" si="326"/>
        <v>1.0003709999999999</v>
      </c>
      <c r="AK371" t="str">
        <f t="shared" si="327"/>
        <v/>
      </c>
      <c r="AL371" t="str">
        <f>IF($A371="","",INDEX(games!$J:$J,ROW())&amp;"")</f>
        <v>https://store.steampowered.com/app/3492830/Gunlocked_2/</v>
      </c>
      <c r="AM371">
        <f>IF($A371="","",SUMPRODUCT($AO371:$BD371,'Map Analysis'!$AN$2^{0,1,2,3,4,5,6,7,8,9,10,11,12,13,14,15}))</f>
        <v>0</v>
      </c>
      <c r="AN371">
        <f t="shared" si="328"/>
        <v>3.7100000000000001E-5</v>
      </c>
      <c r="AO371">
        <f t="shared" si="329"/>
        <v>0</v>
      </c>
      <c r="AP371">
        <f t="shared" si="330"/>
        <v>0</v>
      </c>
      <c r="AQ371">
        <f t="shared" si="331"/>
        <v>0</v>
      </c>
      <c r="AR371">
        <f t="shared" si="332"/>
        <v>0</v>
      </c>
      <c r="AS371">
        <f t="shared" si="333"/>
        <v>0</v>
      </c>
      <c r="AT371">
        <f t="shared" si="334"/>
        <v>0</v>
      </c>
      <c r="AU371">
        <f t="shared" si="335"/>
        <v>0</v>
      </c>
      <c r="AV371">
        <f t="shared" si="336"/>
        <v>0</v>
      </c>
      <c r="AW371">
        <f t="shared" si="337"/>
        <v>0</v>
      </c>
      <c r="AX371">
        <f t="shared" si="338"/>
        <v>0</v>
      </c>
      <c r="AY371">
        <f t="shared" si="339"/>
        <v>0</v>
      </c>
      <c r="AZ371">
        <f t="shared" si="340"/>
        <v>0</v>
      </c>
      <c r="BA371">
        <f t="shared" si="341"/>
        <v>0</v>
      </c>
      <c r="BB371">
        <f t="shared" si="342"/>
        <v>0</v>
      </c>
      <c r="BC371">
        <f t="shared" si="343"/>
        <v>0</v>
      </c>
      <c r="BD371">
        <f t="shared" si="344"/>
        <v>0</v>
      </c>
      <c r="BF371">
        <f t="shared" si="345"/>
        <v>0</v>
      </c>
      <c r="BG371">
        <f t="shared" si="346"/>
        <v>0</v>
      </c>
      <c r="BH371">
        <f t="shared" si="347"/>
        <v>0</v>
      </c>
      <c r="BI371">
        <f t="shared" si="348"/>
        <v>0</v>
      </c>
      <c r="BJ371">
        <f t="shared" si="349"/>
        <v>0</v>
      </c>
      <c r="BK371">
        <f t="shared" si="350"/>
        <v>0</v>
      </c>
      <c r="BL371">
        <f t="shared" si="351"/>
        <v>0</v>
      </c>
      <c r="BM371">
        <f t="shared" si="352"/>
        <v>0</v>
      </c>
      <c r="BN371">
        <f t="shared" si="353"/>
        <v>0</v>
      </c>
      <c r="BO371">
        <f t="shared" si="354"/>
        <v>0</v>
      </c>
      <c r="BP371">
        <f t="shared" si="355"/>
        <v>0</v>
      </c>
      <c r="BQ371">
        <f t="shared" si="356"/>
        <v>0</v>
      </c>
      <c r="BR371">
        <f t="shared" si="357"/>
        <v>0</v>
      </c>
      <c r="BS371">
        <f t="shared" si="358"/>
        <v>0</v>
      </c>
      <c r="BT371">
        <f t="shared" si="359"/>
        <v>0</v>
      </c>
    </row>
    <row r="372" spans="1:72" x14ac:dyDescent="0.25">
      <c r="A372" t="str">
        <f>IF(TRIM(INDEX(games!$A:$A,ROW()))="","",TRIM(INDEX(games!$A:$A,ROW())))</f>
        <v>Guntouchables</v>
      </c>
      <c r="B372">
        <f>IF(OR($A372="",INDEX(games!$B:$B,ROW())=""),"",INDEX(games!$B:$B,ROW()))</f>
        <v>2025</v>
      </c>
      <c r="C372" t="str">
        <f>IF(OR($A372="",INDEX(games!$C:$C,ROW())=""),"",INDEX(games!$C:$C,ROW()))</f>
        <v>Action</v>
      </c>
      <c r="D372">
        <f t="shared" si="300"/>
        <v>1</v>
      </c>
      <c r="E372">
        <f t="shared" si="301"/>
        <v>1</v>
      </c>
      <c r="F372">
        <f t="shared" si="302"/>
        <v>32</v>
      </c>
      <c r="G372">
        <f t="shared" si="303"/>
        <v>2025</v>
      </c>
      <c r="H372">
        <f t="shared" si="304"/>
        <v>1.736</v>
      </c>
      <c r="I372" t="e">
        <f t="shared" si="305"/>
        <v>#N/A</v>
      </c>
      <c r="J372" t="e">
        <f t="shared" si="306"/>
        <v>#N/A</v>
      </c>
      <c r="K372" t="e">
        <f t="shared" si="307"/>
        <v>#N/A</v>
      </c>
      <c r="L372" t="e">
        <f t="shared" si="308"/>
        <v>#N/A</v>
      </c>
      <c r="M372" t="e">
        <f t="shared" si="309"/>
        <v>#N/A</v>
      </c>
      <c r="N372" t="e">
        <f t="shared" si="310"/>
        <v>#N/A</v>
      </c>
      <c r="O372">
        <f t="shared" si="311"/>
        <v>1.000372</v>
      </c>
      <c r="P372" t="str">
        <f>IF(OR($A372="",INDEX(games!$H:$H,ROW())=""),"",INDEX(games!$H:$H,ROW()))</f>
        <v>Yes</v>
      </c>
      <c r="Q372">
        <f t="shared" si="312"/>
        <v>1.000372</v>
      </c>
      <c r="T372">
        <f t="shared" si="313"/>
        <v>2012</v>
      </c>
      <c r="U372">
        <f t="shared" si="314"/>
        <v>2019</v>
      </c>
      <c r="V372">
        <f t="shared" si="315"/>
        <v>7</v>
      </c>
      <c r="W372" t="str">
        <f>IF(TRIM(INDEX(connections!$A:$A,ROW()))="","",TRIM(INDEX(connections!$A:$A,ROW())))</f>
        <v>FTL</v>
      </c>
      <c r="X372" t="str">
        <f>IF($W372="","",TRIM(INDEX(connections!$B:$B,ROW())))</f>
        <v>Descenders</v>
      </c>
      <c r="Y372">
        <f t="shared" si="316"/>
        <v>326</v>
      </c>
      <c r="Z372">
        <f t="shared" si="317"/>
        <v>216</v>
      </c>
      <c r="AA372" t="str">
        <f t="shared" si="318"/>
        <v>Yes</v>
      </c>
      <c r="AB372" t="str">
        <f t="shared" si="319"/>
        <v>Yes</v>
      </c>
      <c r="AC372">
        <f t="shared" si="320"/>
        <v>1</v>
      </c>
      <c r="AD372">
        <f t="shared" si="321"/>
        <v>1</v>
      </c>
      <c r="AE372" t="str">
        <f t="shared" si="322"/>
        <v/>
      </c>
      <c r="AG372">
        <f t="shared" si="323"/>
        <v>1</v>
      </c>
      <c r="AH372" t="str">
        <f t="shared" si="324"/>
        <v>Yes</v>
      </c>
      <c r="AI372">
        <f t="shared" si="325"/>
        <v>1</v>
      </c>
      <c r="AJ372">
        <f t="shared" si="326"/>
        <v>1.000372</v>
      </c>
      <c r="AK372" t="str">
        <f t="shared" si="327"/>
        <v/>
      </c>
      <c r="AL372" t="str">
        <f>IF($A372="","",INDEX(games!$J:$J,ROW())&amp;"")</f>
        <v>https://store.steampowered.com/app/2543510/GUNTOUCHABLES/</v>
      </c>
      <c r="AM372">
        <f>IF($A372="","",SUMPRODUCT($AO372:$BD372,'Map Analysis'!$AN$2^{0,1,2,3,4,5,6,7,8,9,10,11,12,13,14,15}))</f>
        <v>0</v>
      </c>
      <c r="AN372">
        <f t="shared" si="328"/>
        <v>3.7200000000000003E-5</v>
      </c>
      <c r="AO372">
        <f t="shared" si="329"/>
        <v>0</v>
      </c>
      <c r="AP372">
        <f t="shared" si="330"/>
        <v>0</v>
      </c>
      <c r="AQ372">
        <f t="shared" si="331"/>
        <v>0</v>
      </c>
      <c r="AR372">
        <f t="shared" si="332"/>
        <v>0</v>
      </c>
      <c r="AS372">
        <f t="shared" si="333"/>
        <v>0</v>
      </c>
      <c r="AT372">
        <f t="shared" si="334"/>
        <v>0</v>
      </c>
      <c r="AU372">
        <f t="shared" si="335"/>
        <v>0</v>
      </c>
      <c r="AV372">
        <f t="shared" si="336"/>
        <v>0</v>
      </c>
      <c r="AW372">
        <f t="shared" si="337"/>
        <v>0</v>
      </c>
      <c r="AX372">
        <f t="shared" si="338"/>
        <v>0</v>
      </c>
      <c r="AY372">
        <f t="shared" si="339"/>
        <v>0</v>
      </c>
      <c r="AZ372">
        <f t="shared" si="340"/>
        <v>0</v>
      </c>
      <c r="BA372">
        <f t="shared" si="341"/>
        <v>0</v>
      </c>
      <c r="BB372">
        <f t="shared" si="342"/>
        <v>0</v>
      </c>
      <c r="BC372">
        <f t="shared" si="343"/>
        <v>0</v>
      </c>
      <c r="BD372">
        <f t="shared" si="344"/>
        <v>0</v>
      </c>
      <c r="BF372">
        <f t="shared" si="345"/>
        <v>1</v>
      </c>
      <c r="BG372">
        <f t="shared" si="346"/>
        <v>0</v>
      </c>
      <c r="BH372">
        <f t="shared" si="347"/>
        <v>0</v>
      </c>
      <c r="BI372">
        <f t="shared" si="348"/>
        <v>0</v>
      </c>
      <c r="BJ372">
        <f t="shared" si="349"/>
        <v>0</v>
      </c>
      <c r="BK372">
        <f t="shared" si="350"/>
        <v>0</v>
      </c>
      <c r="BL372">
        <f t="shared" si="351"/>
        <v>0</v>
      </c>
      <c r="BM372">
        <f t="shared" si="352"/>
        <v>0</v>
      </c>
      <c r="BN372">
        <f t="shared" si="353"/>
        <v>0</v>
      </c>
      <c r="BO372">
        <f t="shared" si="354"/>
        <v>0</v>
      </c>
      <c r="BP372">
        <f t="shared" si="355"/>
        <v>0</v>
      </c>
      <c r="BQ372">
        <f t="shared" si="356"/>
        <v>0</v>
      </c>
      <c r="BR372">
        <f t="shared" si="357"/>
        <v>0</v>
      </c>
      <c r="BS372">
        <f t="shared" si="358"/>
        <v>0</v>
      </c>
      <c r="BT372">
        <f t="shared" si="359"/>
        <v>0</v>
      </c>
    </row>
    <row r="373" spans="1:72" x14ac:dyDescent="0.25">
      <c r="A373" t="str">
        <f>IF(TRIM(INDEX(games!$A:$A,ROW()))="","",TRIM(INDEX(games!$A:$A,ROW())))</f>
        <v>Hack</v>
      </c>
      <c r="B373">
        <f>IF(OR($A373="",INDEX(games!$B:$B,ROW())=""),"",INDEX(games!$B:$B,ROW()))</f>
        <v>1984</v>
      </c>
      <c r="C373" t="str">
        <f>IF(OR($A373="",INDEX(games!$C:$C,ROW())=""),"",INDEX(games!$C:$C,ROW()))</f>
        <v>Traditional</v>
      </c>
      <c r="D373">
        <f t="shared" si="300"/>
        <v>7</v>
      </c>
      <c r="E373">
        <f t="shared" si="301"/>
        <v>4</v>
      </c>
      <c r="F373">
        <f t="shared" si="302"/>
        <v>33</v>
      </c>
      <c r="G373" t="e">
        <f t="shared" si="303"/>
        <v>#N/A</v>
      </c>
      <c r="H373" t="e">
        <f t="shared" si="304"/>
        <v>#N/A</v>
      </c>
      <c r="I373" t="e">
        <f t="shared" si="305"/>
        <v>#N/A</v>
      </c>
      <c r="J373" t="e">
        <f t="shared" si="306"/>
        <v>#N/A</v>
      </c>
      <c r="K373" t="e">
        <f t="shared" si="307"/>
        <v>#N/A</v>
      </c>
      <c r="L373" t="e">
        <f t="shared" si="308"/>
        <v>#N/A</v>
      </c>
      <c r="M373">
        <f t="shared" si="309"/>
        <v>1984</v>
      </c>
      <c r="N373">
        <f t="shared" si="310"/>
        <v>4.7590000000000003</v>
      </c>
      <c r="O373">
        <f t="shared" si="311"/>
        <v>7.0003729999999997</v>
      </c>
      <c r="P373" t="str">
        <f>IF(OR($A373="",INDEX(games!$H:$H,ROW())=""),"",INDEX(games!$H:$H,ROW()))</f>
        <v>Yes</v>
      </c>
      <c r="Q373">
        <f t="shared" si="312"/>
        <v>7.0003729999999997</v>
      </c>
      <c r="T373">
        <f t="shared" si="313"/>
        <v>2008</v>
      </c>
      <c r="U373">
        <f t="shared" si="314"/>
        <v>2019</v>
      </c>
      <c r="V373">
        <f t="shared" si="315"/>
        <v>11</v>
      </c>
      <c r="W373" t="str">
        <f>IF(TRIM(INDEX(connections!$A:$A,ROW()))="","",TRIM(INDEX(connections!$A:$A,ROW())))</f>
        <v>Spelunky Classic</v>
      </c>
      <c r="X373" t="str">
        <f>IF($W373="","",TRIM(INDEX(connections!$B:$B,ROW())))</f>
        <v>Descenders</v>
      </c>
      <c r="Y373">
        <f t="shared" si="316"/>
        <v>801</v>
      </c>
      <c r="Z373">
        <f t="shared" si="317"/>
        <v>216</v>
      </c>
      <c r="AA373" t="str">
        <f t="shared" si="318"/>
        <v>Yes</v>
      </c>
      <c r="AB373" t="str">
        <f t="shared" si="319"/>
        <v>Yes</v>
      </c>
      <c r="AC373">
        <f t="shared" si="320"/>
        <v>1</v>
      </c>
      <c r="AD373">
        <f t="shared" si="321"/>
        <v>0</v>
      </c>
      <c r="AE373" t="str">
        <f t="shared" si="322"/>
        <v/>
      </c>
      <c r="AG373">
        <f t="shared" si="323"/>
        <v>5</v>
      </c>
      <c r="AH373" t="str">
        <f t="shared" si="324"/>
        <v>Yes</v>
      </c>
      <c r="AI373">
        <f t="shared" si="325"/>
        <v>5</v>
      </c>
      <c r="AJ373">
        <f t="shared" si="326"/>
        <v>5.0003729999999997</v>
      </c>
      <c r="AK373" t="str">
        <f t="shared" si="327"/>
        <v/>
      </c>
      <c r="AL373" t="str">
        <f>IF($A373="","",INDEX(games!$J:$J,ROW())&amp;"")</f>
        <v/>
      </c>
      <c r="AM373">
        <f>IF($A373="","",SUMPRODUCT($AO373:$BD373,'Map Analysis'!$AN$2^{0,1,2,3,4,5,6,7,8,9,10,11,12,13,14,15}))</f>
        <v>294.8740234375</v>
      </c>
      <c r="AN373">
        <f t="shared" si="328"/>
        <v>294.87406073749997</v>
      </c>
      <c r="AO373">
        <f t="shared" si="329"/>
        <v>6</v>
      </c>
      <c r="AP373">
        <f t="shared" si="330"/>
        <v>70</v>
      </c>
      <c r="AQ373">
        <f t="shared" si="331"/>
        <v>175</v>
      </c>
      <c r="AR373">
        <f t="shared" si="332"/>
        <v>423</v>
      </c>
      <c r="AS373">
        <f t="shared" si="333"/>
        <v>1032</v>
      </c>
      <c r="AT373">
        <f t="shared" si="334"/>
        <v>1617</v>
      </c>
      <c r="AU373">
        <f t="shared" si="335"/>
        <v>1752</v>
      </c>
      <c r="AV373">
        <f t="shared" si="336"/>
        <v>1423</v>
      </c>
      <c r="AW373">
        <f t="shared" si="337"/>
        <v>830</v>
      </c>
      <c r="AX373">
        <f t="shared" si="338"/>
        <v>225</v>
      </c>
      <c r="AY373">
        <f t="shared" si="339"/>
        <v>43</v>
      </c>
      <c r="AZ373">
        <f t="shared" si="340"/>
        <v>4</v>
      </c>
      <c r="BA373">
        <f t="shared" si="341"/>
        <v>0</v>
      </c>
      <c r="BB373">
        <f t="shared" si="342"/>
        <v>0</v>
      </c>
      <c r="BC373">
        <f t="shared" si="343"/>
        <v>0</v>
      </c>
      <c r="BD373">
        <f t="shared" si="344"/>
        <v>0</v>
      </c>
      <c r="BF373">
        <f t="shared" si="345"/>
        <v>1</v>
      </c>
      <c r="BG373">
        <f t="shared" si="346"/>
        <v>0</v>
      </c>
      <c r="BH373">
        <f t="shared" si="347"/>
        <v>0</v>
      </c>
      <c r="BI373">
        <f t="shared" si="348"/>
        <v>0</v>
      </c>
      <c r="BJ373">
        <f t="shared" si="349"/>
        <v>0</v>
      </c>
      <c r="BK373">
        <f t="shared" si="350"/>
        <v>0</v>
      </c>
      <c r="BL373">
        <f t="shared" si="351"/>
        <v>0</v>
      </c>
      <c r="BM373">
        <f t="shared" si="352"/>
        <v>0</v>
      </c>
      <c r="BN373">
        <f t="shared" si="353"/>
        <v>0</v>
      </c>
      <c r="BO373">
        <f t="shared" si="354"/>
        <v>0</v>
      </c>
      <c r="BP373">
        <f t="shared" si="355"/>
        <v>0</v>
      </c>
      <c r="BQ373">
        <f t="shared" si="356"/>
        <v>0</v>
      </c>
      <c r="BR373">
        <f t="shared" si="357"/>
        <v>0</v>
      </c>
      <c r="BS373">
        <f t="shared" si="358"/>
        <v>0</v>
      </c>
      <c r="BT373">
        <f t="shared" si="359"/>
        <v>0</v>
      </c>
    </row>
    <row r="374" spans="1:72" x14ac:dyDescent="0.25">
      <c r="A374" t="str">
        <f>IF(TRIM(INDEX(games!$A:$A,ROW()))="","",TRIM(INDEX(games!$A:$A,ROW())))</f>
        <v>Hack'EM</v>
      </c>
      <c r="B374">
        <f>IF(OR($A374="",INDEX(games!$B:$B,ROW())=""),"",INDEX(games!$B:$B,ROW()))</f>
        <v>2022</v>
      </c>
      <c r="C374" t="str">
        <f>IF(OR($A374="",INDEX(games!$C:$C,ROW())=""),"",INDEX(games!$C:$C,ROW()))</f>
        <v>Traditional</v>
      </c>
      <c r="D374">
        <f t="shared" si="300"/>
        <v>2</v>
      </c>
      <c r="E374">
        <f t="shared" si="301"/>
        <v>4</v>
      </c>
      <c r="F374">
        <f t="shared" si="302"/>
        <v>0</v>
      </c>
      <c r="G374" t="e">
        <f t="shared" si="303"/>
        <v>#N/A</v>
      </c>
      <c r="H374" t="e">
        <f t="shared" si="304"/>
        <v>#N/A</v>
      </c>
      <c r="I374" t="e">
        <f t="shared" si="305"/>
        <v>#N/A</v>
      </c>
      <c r="J374" t="e">
        <f t="shared" si="306"/>
        <v>#N/A</v>
      </c>
      <c r="K374" t="e">
        <f t="shared" si="307"/>
        <v>#N/A</v>
      </c>
      <c r="L374" t="e">
        <f t="shared" si="308"/>
        <v>#N/A</v>
      </c>
      <c r="M374">
        <f t="shared" si="309"/>
        <v>2022</v>
      </c>
      <c r="N374">
        <f t="shared" si="310"/>
        <v>4</v>
      </c>
      <c r="O374">
        <f t="shared" si="311"/>
        <v>2.0003739999999999</v>
      </c>
      <c r="P374" t="str">
        <f>IF(OR($A374="",INDEX(games!$H:$H,ROW())=""),"",INDEX(games!$H:$H,ROW()))</f>
        <v>Yes</v>
      </c>
      <c r="Q374">
        <f t="shared" si="312"/>
        <v>2.0003739999999999</v>
      </c>
      <c r="T374">
        <f t="shared" si="313"/>
        <v>2019</v>
      </c>
      <c r="U374">
        <f t="shared" si="314"/>
        <v>2025</v>
      </c>
      <c r="V374">
        <f t="shared" si="315"/>
        <v>6</v>
      </c>
      <c r="W374" t="str">
        <f>IF(TRIM(INDEX(connections!$A:$A,ROW()))="","",TRIM(INDEX(connections!$A:$A,ROW())))</f>
        <v>Descenders</v>
      </c>
      <c r="X374" t="str">
        <f>IF($W374="","",TRIM(INDEX(connections!$B:$B,ROW())))</f>
        <v>Descenders Next</v>
      </c>
      <c r="Y374">
        <f t="shared" si="316"/>
        <v>216</v>
      </c>
      <c r="Z374">
        <f t="shared" si="317"/>
        <v>217</v>
      </c>
      <c r="AA374" t="str">
        <f t="shared" si="318"/>
        <v>Yes</v>
      </c>
      <c r="AB374" t="str">
        <f t="shared" si="319"/>
        <v/>
      </c>
      <c r="AC374" t="str">
        <f t="shared" si="320"/>
        <v/>
      </c>
      <c r="AD374">
        <f t="shared" si="321"/>
        <v>0</v>
      </c>
      <c r="AE374" t="str">
        <f t="shared" si="322"/>
        <v/>
      </c>
      <c r="AG374">
        <f t="shared" si="323"/>
        <v>2</v>
      </c>
      <c r="AH374" t="str">
        <f t="shared" si="324"/>
        <v>Yes</v>
      </c>
      <c r="AI374">
        <f t="shared" si="325"/>
        <v>2</v>
      </c>
      <c r="AJ374">
        <f t="shared" si="326"/>
        <v>2.0003739999999999</v>
      </c>
      <c r="AK374" t="str">
        <f t="shared" si="327"/>
        <v/>
      </c>
      <c r="AL374" t="str">
        <f>IF($A374="","",INDEX(games!$J:$J,ROW())&amp;"")</f>
        <v/>
      </c>
      <c r="AM374">
        <f>IF($A374="","",SUMPRODUCT($AO374:$BD374,'Map Analysis'!$AN$2^{0,1,2,3,4,5,6,7,8,9,10,11,12,13,14,15}))</f>
        <v>1</v>
      </c>
      <c r="AN374">
        <f t="shared" si="328"/>
        <v>1.0000374000000001</v>
      </c>
      <c r="AO374">
        <f t="shared" si="329"/>
        <v>1</v>
      </c>
      <c r="AP374">
        <f t="shared" si="330"/>
        <v>0</v>
      </c>
      <c r="AQ374">
        <f t="shared" si="331"/>
        <v>0</v>
      </c>
      <c r="AR374">
        <f t="shared" si="332"/>
        <v>0</v>
      </c>
      <c r="AS374">
        <f t="shared" si="333"/>
        <v>0</v>
      </c>
      <c r="AT374">
        <f t="shared" si="334"/>
        <v>0</v>
      </c>
      <c r="AU374">
        <f t="shared" si="335"/>
        <v>0</v>
      </c>
      <c r="AV374">
        <f t="shared" si="336"/>
        <v>0</v>
      </c>
      <c r="AW374">
        <f t="shared" si="337"/>
        <v>0</v>
      </c>
      <c r="AX374">
        <f t="shared" si="338"/>
        <v>0</v>
      </c>
      <c r="AY374">
        <f t="shared" si="339"/>
        <v>0</v>
      </c>
      <c r="AZ374">
        <f t="shared" si="340"/>
        <v>0</v>
      </c>
      <c r="BA374">
        <f t="shared" si="341"/>
        <v>0</v>
      </c>
      <c r="BB374">
        <f t="shared" si="342"/>
        <v>0</v>
      </c>
      <c r="BC374">
        <f t="shared" si="343"/>
        <v>0</v>
      </c>
      <c r="BD374">
        <f t="shared" si="344"/>
        <v>0</v>
      </c>
      <c r="BF374">
        <f t="shared" si="345"/>
        <v>0</v>
      </c>
      <c r="BG374">
        <f t="shared" si="346"/>
        <v>0</v>
      </c>
      <c r="BH374">
        <f t="shared" si="347"/>
        <v>0</v>
      </c>
      <c r="BI374">
        <f t="shared" si="348"/>
        <v>0</v>
      </c>
      <c r="BJ374">
        <f t="shared" si="349"/>
        <v>0</v>
      </c>
      <c r="BK374">
        <f t="shared" si="350"/>
        <v>0</v>
      </c>
      <c r="BL374">
        <f t="shared" si="351"/>
        <v>0</v>
      </c>
      <c r="BM374">
        <f t="shared" si="352"/>
        <v>0</v>
      </c>
      <c r="BN374">
        <f t="shared" si="353"/>
        <v>0</v>
      </c>
      <c r="BO374">
        <f t="shared" si="354"/>
        <v>0</v>
      </c>
      <c r="BP374">
        <f t="shared" si="355"/>
        <v>0</v>
      </c>
      <c r="BQ374">
        <f t="shared" si="356"/>
        <v>0</v>
      </c>
      <c r="BR374">
        <f t="shared" si="357"/>
        <v>0</v>
      </c>
      <c r="BS374">
        <f t="shared" si="358"/>
        <v>0</v>
      </c>
      <c r="BT374">
        <f t="shared" si="359"/>
        <v>0</v>
      </c>
    </row>
    <row r="375" spans="1:72" x14ac:dyDescent="0.25">
      <c r="A375" t="str">
        <f>IF(TRIM(INDEX(games!$A:$A,ROW()))="","",TRIM(INDEX(games!$A:$A,ROW())))</f>
        <v>Hadean Tactics</v>
      </c>
      <c r="B375">
        <f>IF(OR($A375="",INDEX(games!$B:$B,ROW())=""),"",INDEX(games!$B:$B,ROW()))</f>
        <v>2021</v>
      </c>
      <c r="C375" t="str">
        <f>IF(OR($A375="",INDEX(games!$C:$C,ROW())=""),"",INDEX(games!$C:$C,ROW()))</f>
        <v>Deckbuilder</v>
      </c>
      <c r="D375">
        <f t="shared" si="300"/>
        <v>1</v>
      </c>
      <c r="E375">
        <f t="shared" si="301"/>
        <v>3</v>
      </c>
      <c r="F375">
        <f t="shared" si="302"/>
        <v>1</v>
      </c>
      <c r="G375" t="e">
        <f t="shared" si="303"/>
        <v>#N/A</v>
      </c>
      <c r="H375" t="e">
        <f t="shared" si="304"/>
        <v>#N/A</v>
      </c>
      <c r="I375" t="e">
        <f t="shared" si="305"/>
        <v>#N/A</v>
      </c>
      <c r="J375" t="e">
        <f t="shared" si="306"/>
        <v>#N/A</v>
      </c>
      <c r="K375">
        <f t="shared" si="307"/>
        <v>2021</v>
      </c>
      <c r="L375">
        <f t="shared" si="308"/>
        <v>3.0230000000000001</v>
      </c>
      <c r="M375" t="e">
        <f t="shared" si="309"/>
        <v>#N/A</v>
      </c>
      <c r="N375" t="e">
        <f t="shared" si="310"/>
        <v>#N/A</v>
      </c>
      <c r="O375">
        <f t="shared" si="311"/>
        <v>1.000375</v>
      </c>
      <c r="P375" t="str">
        <f>IF(OR($A375="",INDEX(games!$H:$H,ROW())=""),"",INDEX(games!$H:$H,ROW()))</f>
        <v>Yes</v>
      </c>
      <c r="Q375">
        <f t="shared" si="312"/>
        <v>1.000375</v>
      </c>
      <c r="T375">
        <f t="shared" si="313"/>
        <v>2006</v>
      </c>
      <c r="U375">
        <f t="shared" si="314"/>
        <v>2010</v>
      </c>
      <c r="V375">
        <f t="shared" si="315"/>
        <v>4</v>
      </c>
      <c r="W375" t="str">
        <f>IF(TRIM(INDEX(connections!$A:$A,ROW()))="","",TRIM(INDEX(connections!$A:$A,ROW())))</f>
        <v>Dungeon Crawl Stone Soup</v>
      </c>
      <c r="X375" t="str">
        <f>IF($W375="","",TRIM(INDEX(connections!$B:$B,ROW())))</f>
        <v>Desktop Dungeons</v>
      </c>
      <c r="Y375">
        <f t="shared" si="316"/>
        <v>265</v>
      </c>
      <c r="Z375">
        <f t="shared" si="317"/>
        <v>218</v>
      </c>
      <c r="AA375" t="str">
        <f t="shared" si="318"/>
        <v>Yes</v>
      </c>
      <c r="AB375" t="str">
        <f t="shared" si="319"/>
        <v/>
      </c>
      <c r="AC375" t="str">
        <f t="shared" si="320"/>
        <v/>
      </c>
      <c r="AD375">
        <f t="shared" si="321"/>
        <v>0</v>
      </c>
      <c r="AE375" t="str">
        <f t="shared" si="322"/>
        <v/>
      </c>
      <c r="AG375">
        <f t="shared" si="323"/>
        <v>1</v>
      </c>
      <c r="AH375" t="str">
        <f t="shared" si="324"/>
        <v>Yes</v>
      </c>
      <c r="AI375">
        <f t="shared" si="325"/>
        <v>1</v>
      </c>
      <c r="AJ375">
        <f t="shared" si="326"/>
        <v>1.000375</v>
      </c>
      <c r="AK375" t="str">
        <f t="shared" si="327"/>
        <v/>
      </c>
      <c r="AL375" t="str">
        <f>IF($A375="","",INDEX(games!$J:$J,ROW())&amp;"")</f>
        <v>https://store.steampowered.com/app/1260590/Hadean_Tactics/</v>
      </c>
      <c r="AM375">
        <f>IF($A375="","",SUMPRODUCT($AO375:$BD375,'Map Analysis'!$AN$2^{0,1,2,3,4,5,6,7,8,9,10,11,12,13,14,15}))</f>
        <v>0</v>
      </c>
      <c r="AN375">
        <f t="shared" si="328"/>
        <v>3.7499999999999997E-5</v>
      </c>
      <c r="AO375">
        <f t="shared" si="329"/>
        <v>0</v>
      </c>
      <c r="AP375">
        <f t="shared" si="330"/>
        <v>0</v>
      </c>
      <c r="AQ375">
        <f t="shared" si="331"/>
        <v>0</v>
      </c>
      <c r="AR375">
        <f t="shared" si="332"/>
        <v>0</v>
      </c>
      <c r="AS375">
        <f t="shared" si="333"/>
        <v>0</v>
      </c>
      <c r="AT375">
        <f t="shared" si="334"/>
        <v>0</v>
      </c>
      <c r="AU375">
        <f t="shared" si="335"/>
        <v>0</v>
      </c>
      <c r="AV375">
        <f t="shared" si="336"/>
        <v>0</v>
      </c>
      <c r="AW375">
        <f t="shared" si="337"/>
        <v>0</v>
      </c>
      <c r="AX375">
        <f t="shared" si="338"/>
        <v>0</v>
      </c>
      <c r="AY375">
        <f t="shared" si="339"/>
        <v>0</v>
      </c>
      <c r="AZ375">
        <f t="shared" si="340"/>
        <v>0</v>
      </c>
      <c r="BA375">
        <f t="shared" si="341"/>
        <v>0</v>
      </c>
      <c r="BB375">
        <f t="shared" si="342"/>
        <v>0</v>
      </c>
      <c r="BC375">
        <f t="shared" si="343"/>
        <v>0</v>
      </c>
      <c r="BD375">
        <f t="shared" si="344"/>
        <v>0</v>
      </c>
      <c r="BF375">
        <f t="shared" si="345"/>
        <v>4</v>
      </c>
      <c r="BG375">
        <f t="shared" si="346"/>
        <v>86</v>
      </c>
      <c r="BH375">
        <f t="shared" si="347"/>
        <v>394</v>
      </c>
      <c r="BI375">
        <f t="shared" si="348"/>
        <v>653</v>
      </c>
      <c r="BJ375">
        <f t="shared" si="349"/>
        <v>467</v>
      </c>
      <c r="BK375">
        <f t="shared" si="350"/>
        <v>131</v>
      </c>
      <c r="BL375">
        <f t="shared" si="351"/>
        <v>23</v>
      </c>
      <c r="BM375">
        <f t="shared" si="352"/>
        <v>2</v>
      </c>
      <c r="BN375">
        <f t="shared" si="353"/>
        <v>0</v>
      </c>
      <c r="BO375">
        <f t="shared" si="354"/>
        <v>0</v>
      </c>
      <c r="BP375">
        <f t="shared" si="355"/>
        <v>0</v>
      </c>
      <c r="BQ375">
        <f t="shared" si="356"/>
        <v>0</v>
      </c>
      <c r="BR375">
        <f t="shared" si="357"/>
        <v>0</v>
      </c>
      <c r="BS375">
        <f t="shared" si="358"/>
        <v>0</v>
      </c>
      <c r="BT375">
        <f t="shared" si="359"/>
        <v>0</v>
      </c>
    </row>
    <row r="376" spans="1:72" x14ac:dyDescent="0.25">
      <c r="A376" t="str">
        <f>IF(TRIM(INDEX(games!$A:$A,ROW()))="","",TRIM(INDEX(games!$A:$A,ROW())))</f>
        <v>Hades</v>
      </c>
      <c r="B376">
        <f>IF(OR($A376="",INDEX(games!$B:$B,ROW())=""),"",INDEX(games!$B:$B,ROW()))</f>
        <v>2019</v>
      </c>
      <c r="C376" t="str">
        <f>IF(OR($A376="",INDEX(games!$C:$C,ROW())=""),"",INDEX(games!$C:$C,ROW()))</f>
        <v>Action</v>
      </c>
      <c r="D376">
        <f t="shared" si="300"/>
        <v>75</v>
      </c>
      <c r="E376">
        <f t="shared" si="301"/>
        <v>1</v>
      </c>
      <c r="F376">
        <f t="shared" si="302"/>
        <v>2</v>
      </c>
      <c r="G376">
        <f t="shared" si="303"/>
        <v>2019</v>
      </c>
      <c r="H376">
        <f t="shared" si="304"/>
        <v>1.046</v>
      </c>
      <c r="I376" t="e">
        <f t="shared" si="305"/>
        <v>#N/A</v>
      </c>
      <c r="J376" t="e">
        <f t="shared" si="306"/>
        <v>#N/A</v>
      </c>
      <c r="K376" t="e">
        <f t="shared" si="307"/>
        <v>#N/A</v>
      </c>
      <c r="L376" t="e">
        <f t="shared" si="308"/>
        <v>#N/A</v>
      </c>
      <c r="M376" t="e">
        <f t="shared" si="309"/>
        <v>#N/A</v>
      </c>
      <c r="N376" t="e">
        <f t="shared" si="310"/>
        <v>#N/A</v>
      </c>
      <c r="O376">
        <f t="shared" si="311"/>
        <v>75.000376000000003</v>
      </c>
      <c r="P376" t="str">
        <f>IF(OR($A376="",INDEX(games!$H:$H,ROW())=""),"",INDEX(games!$H:$H,ROW()))</f>
        <v>Yes</v>
      </c>
      <c r="Q376">
        <f t="shared" si="312"/>
        <v>75.000376000000003</v>
      </c>
      <c r="T376">
        <f t="shared" si="313"/>
        <v>2021</v>
      </c>
      <c r="U376">
        <f t="shared" si="314"/>
        <v>2025</v>
      </c>
      <c r="V376">
        <f t="shared" si="315"/>
        <v>4</v>
      </c>
      <c r="W376" t="str">
        <f>IF(TRIM(INDEX(connections!$A:$A,ROW()))="","",TRIM(INDEX(connections!$A:$A,ROW())))</f>
        <v>Vampire Survivors</v>
      </c>
      <c r="X376" t="str">
        <f>IF($W376="","",TRIM(INDEX(connections!$B:$B,ROW())))</f>
        <v>Desktop Survivors 98</v>
      </c>
      <c r="Y376">
        <f t="shared" si="316"/>
        <v>941</v>
      </c>
      <c r="Z376">
        <f t="shared" si="317"/>
        <v>219</v>
      </c>
      <c r="AA376" t="str">
        <f t="shared" si="318"/>
        <v>Yes</v>
      </c>
      <c r="AB376" t="str">
        <f t="shared" si="319"/>
        <v>Yes</v>
      </c>
      <c r="AC376">
        <f t="shared" si="320"/>
        <v>1</v>
      </c>
      <c r="AD376">
        <f t="shared" si="321"/>
        <v>0</v>
      </c>
      <c r="AE376" t="str">
        <f t="shared" si="322"/>
        <v/>
      </c>
      <c r="AG376">
        <f t="shared" si="323"/>
        <v>47</v>
      </c>
      <c r="AH376" t="str">
        <f t="shared" si="324"/>
        <v>Yes</v>
      </c>
      <c r="AI376">
        <f t="shared" si="325"/>
        <v>47</v>
      </c>
      <c r="AJ376">
        <f t="shared" si="326"/>
        <v>47.000376000000003</v>
      </c>
      <c r="AK376" t="str">
        <f t="shared" si="327"/>
        <v/>
      </c>
      <c r="AL376" t="str">
        <f>IF($A376="","",INDEX(games!$J:$J,ROW())&amp;"")</f>
        <v>https://store.steampowered.com/app/1145360/Hades/</v>
      </c>
      <c r="AM376">
        <f>IF($A376="","",SUMPRODUCT($AO376:$BD376,'Map Analysis'!$AN$2^{0,1,2,3,4,5,6,7,8,9,10,11,12,13,14,15}))</f>
        <v>81.75</v>
      </c>
      <c r="AN376">
        <f t="shared" si="328"/>
        <v>81.750037599999999</v>
      </c>
      <c r="AO376">
        <f t="shared" si="329"/>
        <v>67</v>
      </c>
      <c r="AP376">
        <f t="shared" si="330"/>
        <v>28</v>
      </c>
      <c r="AQ376">
        <f t="shared" si="331"/>
        <v>3</v>
      </c>
      <c r="AR376">
        <f t="shared" si="332"/>
        <v>0</v>
      </c>
      <c r="AS376">
        <f t="shared" si="333"/>
        <v>0</v>
      </c>
      <c r="AT376">
        <f t="shared" si="334"/>
        <v>0</v>
      </c>
      <c r="AU376">
        <f t="shared" si="335"/>
        <v>0</v>
      </c>
      <c r="AV376">
        <f t="shared" si="336"/>
        <v>0</v>
      </c>
      <c r="AW376">
        <f t="shared" si="337"/>
        <v>0</v>
      </c>
      <c r="AX376">
        <f t="shared" si="338"/>
        <v>0</v>
      </c>
      <c r="AY376">
        <f t="shared" si="339"/>
        <v>0</v>
      </c>
      <c r="AZ376">
        <f t="shared" si="340"/>
        <v>0</v>
      </c>
      <c r="BA376">
        <f t="shared" si="341"/>
        <v>0</v>
      </c>
      <c r="BB376">
        <f t="shared" si="342"/>
        <v>0</v>
      </c>
      <c r="BC376">
        <f t="shared" si="343"/>
        <v>0</v>
      </c>
      <c r="BD376">
        <f t="shared" si="344"/>
        <v>0</v>
      </c>
      <c r="BF376">
        <f t="shared" si="345"/>
        <v>0</v>
      </c>
      <c r="BG376">
        <f t="shared" si="346"/>
        <v>0</v>
      </c>
      <c r="BH376">
        <f t="shared" si="347"/>
        <v>0</v>
      </c>
      <c r="BI376">
        <f t="shared" si="348"/>
        <v>0</v>
      </c>
      <c r="BJ376">
        <f t="shared" si="349"/>
        <v>0</v>
      </c>
      <c r="BK376">
        <f t="shared" si="350"/>
        <v>0</v>
      </c>
      <c r="BL376">
        <f t="shared" si="351"/>
        <v>0</v>
      </c>
      <c r="BM376">
        <f t="shared" si="352"/>
        <v>0</v>
      </c>
      <c r="BN376">
        <f t="shared" si="353"/>
        <v>0</v>
      </c>
      <c r="BO376">
        <f t="shared" si="354"/>
        <v>0</v>
      </c>
      <c r="BP376">
        <f t="shared" si="355"/>
        <v>0</v>
      </c>
      <c r="BQ376">
        <f t="shared" si="356"/>
        <v>0</v>
      </c>
      <c r="BR376">
        <f t="shared" si="357"/>
        <v>0</v>
      </c>
      <c r="BS376">
        <f t="shared" si="358"/>
        <v>0</v>
      </c>
      <c r="BT376">
        <f t="shared" si="359"/>
        <v>0</v>
      </c>
    </row>
    <row r="377" spans="1:72" x14ac:dyDescent="0.25">
      <c r="A377" t="str">
        <f>IF(TRIM(INDEX(games!$A:$A,ROW()))="","",TRIM(INDEX(games!$A:$A,ROW())))</f>
        <v>Hades II</v>
      </c>
      <c r="B377">
        <f>IF(OR($A377="",INDEX(games!$B:$B,ROW())=""),"",INDEX(games!$B:$B,ROW()))</f>
        <v>2024</v>
      </c>
      <c r="C377" t="str">
        <f>IF(OR($A377="",INDEX(games!$C:$C,ROW())=""),"",INDEX(games!$C:$C,ROW()))</f>
        <v>Action</v>
      </c>
      <c r="D377">
        <f t="shared" si="300"/>
        <v>2</v>
      </c>
      <c r="E377">
        <f t="shared" si="301"/>
        <v>1</v>
      </c>
      <c r="F377">
        <f t="shared" si="302"/>
        <v>3</v>
      </c>
      <c r="G377">
        <f t="shared" si="303"/>
        <v>2024</v>
      </c>
      <c r="H377">
        <f t="shared" si="304"/>
        <v>1.069</v>
      </c>
      <c r="I377" t="e">
        <f t="shared" si="305"/>
        <v>#N/A</v>
      </c>
      <c r="J377" t="e">
        <f t="shared" si="306"/>
        <v>#N/A</v>
      </c>
      <c r="K377" t="e">
        <f t="shared" si="307"/>
        <v>#N/A</v>
      </c>
      <c r="L377" t="e">
        <f t="shared" si="308"/>
        <v>#N/A</v>
      </c>
      <c r="M377" t="e">
        <f t="shared" si="309"/>
        <v>#N/A</v>
      </c>
      <c r="N377" t="e">
        <f t="shared" si="310"/>
        <v>#N/A</v>
      </c>
      <c r="O377">
        <f t="shared" si="311"/>
        <v>2.0003769999999998</v>
      </c>
      <c r="P377" t="str">
        <f>IF(OR($A377="",INDEX(games!$H:$H,ROW())=""),"",INDEX(games!$H:$H,ROW()))</f>
        <v>Yes</v>
      </c>
      <c r="Q377">
        <f t="shared" si="312"/>
        <v>2.0003769999999998</v>
      </c>
      <c r="T377">
        <f t="shared" si="313"/>
        <v>2018</v>
      </c>
      <c r="U377">
        <f t="shared" si="314"/>
        <v>2021</v>
      </c>
      <c r="V377">
        <f t="shared" si="315"/>
        <v>3</v>
      </c>
      <c r="W377" t="str">
        <f>IF(TRIM(INDEX(connections!$A:$A,ROW()))="","",TRIM(INDEX(connections!$A:$A,ROW())))</f>
        <v>Despotism 3k</v>
      </c>
      <c r="X377" t="str">
        <f>IF($W377="","",TRIM(INDEX(connections!$B:$B,ROW())))</f>
        <v>Despot's Game</v>
      </c>
      <c r="Y377">
        <f t="shared" si="316"/>
        <v>220</v>
      </c>
      <c r="Z377">
        <f t="shared" si="317"/>
        <v>221</v>
      </c>
      <c r="AA377" t="str">
        <f t="shared" si="318"/>
        <v/>
      </c>
      <c r="AB377" t="str">
        <f t="shared" si="319"/>
        <v>Yes</v>
      </c>
      <c r="AC377" t="str">
        <f t="shared" si="320"/>
        <v/>
      </c>
      <c r="AD377">
        <f t="shared" si="321"/>
        <v>1</v>
      </c>
      <c r="AE377" t="str">
        <f t="shared" si="322"/>
        <v/>
      </c>
      <c r="AG377">
        <f t="shared" si="323"/>
        <v>1</v>
      </c>
      <c r="AH377" t="str">
        <f t="shared" si="324"/>
        <v>Yes</v>
      </c>
      <c r="AI377">
        <f t="shared" si="325"/>
        <v>1</v>
      </c>
      <c r="AJ377">
        <f t="shared" si="326"/>
        <v>1.0003770000000001</v>
      </c>
      <c r="AK377" t="str">
        <f t="shared" si="327"/>
        <v/>
      </c>
      <c r="AL377" t="str">
        <f>IF($A377="","",INDEX(games!$J:$J,ROW())&amp;"")</f>
        <v>https://store.steampowered.com/app/1145350/Hades_II/</v>
      </c>
      <c r="AM377">
        <f>IF($A377="","",SUMPRODUCT($AO377:$BD377,'Map Analysis'!$AN$2^{0,1,2,3,4,5,6,7,8,9,10,11,12,13,14,15}))</f>
        <v>1</v>
      </c>
      <c r="AN377">
        <f t="shared" si="328"/>
        <v>1.0000377</v>
      </c>
      <c r="AO377">
        <f t="shared" si="329"/>
        <v>1</v>
      </c>
      <c r="AP377">
        <f t="shared" si="330"/>
        <v>0</v>
      </c>
      <c r="AQ377">
        <f t="shared" si="331"/>
        <v>0</v>
      </c>
      <c r="AR377">
        <f t="shared" si="332"/>
        <v>0</v>
      </c>
      <c r="AS377">
        <f t="shared" si="333"/>
        <v>0</v>
      </c>
      <c r="AT377">
        <f t="shared" si="334"/>
        <v>0</v>
      </c>
      <c r="AU377">
        <f t="shared" si="335"/>
        <v>0</v>
      </c>
      <c r="AV377">
        <f t="shared" si="336"/>
        <v>0</v>
      </c>
      <c r="AW377">
        <f t="shared" si="337"/>
        <v>0</v>
      </c>
      <c r="AX377">
        <f t="shared" si="338"/>
        <v>0</v>
      </c>
      <c r="AY377">
        <f t="shared" si="339"/>
        <v>0</v>
      </c>
      <c r="AZ377">
        <f t="shared" si="340"/>
        <v>0</v>
      </c>
      <c r="BA377">
        <f t="shared" si="341"/>
        <v>0</v>
      </c>
      <c r="BB377">
        <f t="shared" si="342"/>
        <v>0</v>
      </c>
      <c r="BC377">
        <f t="shared" si="343"/>
        <v>0</v>
      </c>
      <c r="BD377">
        <f t="shared" si="344"/>
        <v>0</v>
      </c>
      <c r="BF377">
        <f t="shared" si="345"/>
        <v>2</v>
      </c>
      <c r="BG377">
        <f t="shared" si="346"/>
        <v>2</v>
      </c>
      <c r="BH377">
        <f t="shared" si="347"/>
        <v>0</v>
      </c>
      <c r="BI377">
        <f t="shared" si="348"/>
        <v>0</v>
      </c>
      <c r="BJ377">
        <f t="shared" si="349"/>
        <v>0</v>
      </c>
      <c r="BK377">
        <f t="shared" si="350"/>
        <v>0</v>
      </c>
      <c r="BL377">
        <f t="shared" si="351"/>
        <v>0</v>
      </c>
      <c r="BM377">
        <f t="shared" si="352"/>
        <v>0</v>
      </c>
      <c r="BN377">
        <f t="shared" si="353"/>
        <v>0</v>
      </c>
      <c r="BO377">
        <f t="shared" si="354"/>
        <v>0</v>
      </c>
      <c r="BP377">
        <f t="shared" si="355"/>
        <v>0</v>
      </c>
      <c r="BQ377">
        <f t="shared" si="356"/>
        <v>0</v>
      </c>
      <c r="BR377">
        <f t="shared" si="357"/>
        <v>0</v>
      </c>
      <c r="BS377">
        <f t="shared" si="358"/>
        <v>0</v>
      </c>
      <c r="BT377">
        <f t="shared" si="359"/>
        <v>0</v>
      </c>
    </row>
    <row r="378" spans="1:72" x14ac:dyDescent="0.25">
      <c r="A378" t="str">
        <f>IF(TRIM(INDEX(games!$A:$A,ROW()))="","",TRIM(INDEX(games!$A:$A,ROW())))</f>
        <v>Halls of Torment</v>
      </c>
      <c r="B378">
        <f>IF(OR($A378="",INDEX(games!$B:$B,ROW())=""),"",INDEX(games!$B:$B,ROW()))</f>
        <v>2023</v>
      </c>
      <c r="C378" t="str">
        <f>IF(OR($A378="",INDEX(games!$C:$C,ROW())=""),"",INDEX(games!$C:$C,ROW()))</f>
        <v>Action</v>
      </c>
      <c r="D378">
        <f t="shared" si="300"/>
        <v>7</v>
      </c>
      <c r="E378">
        <f t="shared" si="301"/>
        <v>1</v>
      </c>
      <c r="F378">
        <f t="shared" si="302"/>
        <v>4</v>
      </c>
      <c r="G378">
        <f t="shared" si="303"/>
        <v>2023</v>
      </c>
      <c r="H378">
        <f t="shared" si="304"/>
        <v>1.0920000000000001</v>
      </c>
      <c r="I378" t="e">
        <f t="shared" si="305"/>
        <v>#N/A</v>
      </c>
      <c r="J378" t="e">
        <f t="shared" si="306"/>
        <v>#N/A</v>
      </c>
      <c r="K378" t="e">
        <f t="shared" si="307"/>
        <v>#N/A</v>
      </c>
      <c r="L378" t="e">
        <f t="shared" si="308"/>
        <v>#N/A</v>
      </c>
      <c r="M378" t="e">
        <f t="shared" si="309"/>
        <v>#N/A</v>
      </c>
      <c r="N378" t="e">
        <f t="shared" si="310"/>
        <v>#N/A</v>
      </c>
      <c r="O378">
        <f t="shared" si="311"/>
        <v>7.0003780000000004</v>
      </c>
      <c r="P378" t="str">
        <f>IF(OR($A378="",INDEX(games!$H:$H,ROW())=""),"",INDEX(games!$H:$H,ROW()))</f>
        <v>Yes</v>
      </c>
      <c r="Q378">
        <f t="shared" si="312"/>
        <v>7.0003780000000004</v>
      </c>
      <c r="T378">
        <f t="shared" si="313"/>
        <v>2019</v>
      </c>
      <c r="U378">
        <f t="shared" si="314"/>
        <v>2021</v>
      </c>
      <c r="V378">
        <f t="shared" si="315"/>
        <v>2</v>
      </c>
      <c r="W378" t="str">
        <f>IF(TRIM(INDEX(connections!$A:$A,ROW()))="","",TRIM(INDEX(connections!$A:$A,ROW())))</f>
        <v>Dota Auto Chess</v>
      </c>
      <c r="X378" t="str">
        <f>IF($W378="","",TRIM(INDEX(connections!$B:$B,ROW())))</f>
        <v>Despot's Game</v>
      </c>
      <c r="Y378">
        <f t="shared" si="316"/>
        <v>250</v>
      </c>
      <c r="Z378">
        <f t="shared" si="317"/>
        <v>221</v>
      </c>
      <c r="AA378" t="str">
        <f t="shared" si="318"/>
        <v/>
      </c>
      <c r="AB378" t="str">
        <f t="shared" si="319"/>
        <v>Yes</v>
      </c>
      <c r="AC378" t="str">
        <f t="shared" si="320"/>
        <v/>
      </c>
      <c r="AD378">
        <f t="shared" si="321"/>
        <v>1</v>
      </c>
      <c r="AE378" t="str">
        <f t="shared" si="322"/>
        <v/>
      </c>
      <c r="AG378">
        <f t="shared" si="323"/>
        <v>4</v>
      </c>
      <c r="AH378" t="str">
        <f t="shared" si="324"/>
        <v>Yes</v>
      </c>
      <c r="AI378">
        <f t="shared" si="325"/>
        <v>4</v>
      </c>
      <c r="AJ378">
        <f t="shared" si="326"/>
        <v>4.0003780000000004</v>
      </c>
      <c r="AK378" t="str">
        <f t="shared" si="327"/>
        <v/>
      </c>
      <c r="AL378" t="str">
        <f>IF($A378="","",INDEX(games!$J:$J,ROW())&amp;"")</f>
        <v>https://store.steampowered.com/app/2218750/Halls_of_Torment/</v>
      </c>
      <c r="AM378">
        <f>IF($A378="","",SUMPRODUCT($AO378:$BD378,'Map Analysis'!$AN$2^{0,1,2,3,4,5,6,7,8,9,10,11,12,13,14,15}))</f>
        <v>6</v>
      </c>
      <c r="AN378">
        <f t="shared" si="328"/>
        <v>6.0000378000000003</v>
      </c>
      <c r="AO378">
        <f t="shared" si="329"/>
        <v>5</v>
      </c>
      <c r="AP378">
        <f t="shared" si="330"/>
        <v>2</v>
      </c>
      <c r="AQ378">
        <f t="shared" si="331"/>
        <v>0</v>
      </c>
      <c r="AR378">
        <f t="shared" si="332"/>
        <v>0</v>
      </c>
      <c r="AS378">
        <f t="shared" si="333"/>
        <v>0</v>
      </c>
      <c r="AT378">
        <f t="shared" si="334"/>
        <v>0</v>
      </c>
      <c r="AU378">
        <f t="shared" si="335"/>
        <v>0</v>
      </c>
      <c r="AV378">
        <f t="shared" si="336"/>
        <v>0</v>
      </c>
      <c r="AW378">
        <f t="shared" si="337"/>
        <v>0</v>
      </c>
      <c r="AX378">
        <f t="shared" si="338"/>
        <v>0</v>
      </c>
      <c r="AY378">
        <f t="shared" si="339"/>
        <v>0</v>
      </c>
      <c r="AZ378">
        <f t="shared" si="340"/>
        <v>0</v>
      </c>
      <c r="BA378">
        <f t="shared" si="341"/>
        <v>0</v>
      </c>
      <c r="BB378">
        <f t="shared" si="342"/>
        <v>0</v>
      </c>
      <c r="BC378">
        <f t="shared" si="343"/>
        <v>0</v>
      </c>
      <c r="BD378">
        <f t="shared" si="344"/>
        <v>0</v>
      </c>
      <c r="BF378">
        <f t="shared" si="345"/>
        <v>2</v>
      </c>
      <c r="BG378">
        <f t="shared" si="346"/>
        <v>2</v>
      </c>
      <c r="BH378">
        <f t="shared" si="347"/>
        <v>0</v>
      </c>
      <c r="BI378">
        <f t="shared" si="348"/>
        <v>0</v>
      </c>
      <c r="BJ378">
        <f t="shared" si="349"/>
        <v>0</v>
      </c>
      <c r="BK378">
        <f t="shared" si="350"/>
        <v>0</v>
      </c>
      <c r="BL378">
        <f t="shared" si="351"/>
        <v>0</v>
      </c>
      <c r="BM378">
        <f t="shared" si="352"/>
        <v>0</v>
      </c>
      <c r="BN378">
        <f t="shared" si="353"/>
        <v>0</v>
      </c>
      <c r="BO378">
        <f t="shared" si="354"/>
        <v>0</v>
      </c>
      <c r="BP378">
        <f t="shared" si="355"/>
        <v>0</v>
      </c>
      <c r="BQ378">
        <f t="shared" si="356"/>
        <v>0</v>
      </c>
      <c r="BR378">
        <f t="shared" si="357"/>
        <v>0</v>
      </c>
      <c r="BS378">
        <f t="shared" si="358"/>
        <v>0</v>
      </c>
      <c r="BT378">
        <f t="shared" si="359"/>
        <v>0</v>
      </c>
    </row>
    <row r="379" spans="1:72" x14ac:dyDescent="0.25">
      <c r="A379" t="str">
        <f>IF(TRIM(INDEX(games!$A:$A,ROW()))="","",TRIM(INDEX(games!$A:$A,ROW())))</f>
        <v>Hand of Fate</v>
      </c>
      <c r="B379">
        <f>IF(OR($A379="",INDEX(games!$B:$B,ROW())=""),"",INDEX(games!$B:$B,ROW()))</f>
        <v>2014</v>
      </c>
      <c r="C379" t="str">
        <f>IF(OR($A379="",INDEX(games!$C:$C,ROW())=""),"",INDEX(games!$C:$C,ROW()))</f>
        <v>Deckbuilder</v>
      </c>
      <c r="D379">
        <f t="shared" si="300"/>
        <v>4</v>
      </c>
      <c r="E379">
        <f t="shared" si="301"/>
        <v>3</v>
      </c>
      <c r="F379">
        <f t="shared" si="302"/>
        <v>5</v>
      </c>
      <c r="G379" t="e">
        <f t="shared" si="303"/>
        <v>#N/A</v>
      </c>
      <c r="H379" t="e">
        <f t="shared" si="304"/>
        <v>#N/A</v>
      </c>
      <c r="I379" t="e">
        <f t="shared" si="305"/>
        <v>#N/A</v>
      </c>
      <c r="J379" t="e">
        <f t="shared" si="306"/>
        <v>#N/A</v>
      </c>
      <c r="K379">
        <f t="shared" si="307"/>
        <v>2014</v>
      </c>
      <c r="L379">
        <f t="shared" si="308"/>
        <v>3.1150000000000002</v>
      </c>
      <c r="M379" t="e">
        <f t="shared" si="309"/>
        <v>#N/A</v>
      </c>
      <c r="N379" t="e">
        <f t="shared" si="310"/>
        <v>#N/A</v>
      </c>
      <c r="O379">
        <f t="shared" si="311"/>
        <v>4.0003789999999997</v>
      </c>
      <c r="P379" t="str">
        <f>IF(OR($A379="",INDEX(games!$H:$H,ROW())=""),"",INDEX(games!$H:$H,ROW()))</f>
        <v>Yes</v>
      </c>
      <c r="Q379">
        <f t="shared" si="312"/>
        <v>4.0003789999999997</v>
      </c>
      <c r="T379">
        <f t="shared" si="313"/>
        <v>2020</v>
      </c>
      <c r="U379">
        <f t="shared" si="314"/>
        <v>2026</v>
      </c>
      <c r="V379">
        <f t="shared" si="315"/>
        <v>6</v>
      </c>
      <c r="W379" t="str">
        <f>IF(TRIM(INDEX(connections!$A:$A,ROW()))="","",TRIM(INDEX(connections!$A:$A,ROW())))</f>
        <v>Gunfire Reborn</v>
      </c>
      <c r="X379" t="str">
        <f>IF($W379="","",TRIM(INDEX(connections!$B:$B,ROW())))</f>
        <v>Devil Peach Soda</v>
      </c>
      <c r="Y379">
        <f t="shared" si="316"/>
        <v>368</v>
      </c>
      <c r="Z379">
        <f t="shared" si="317"/>
        <v>222</v>
      </c>
      <c r="AA379" t="str">
        <f t="shared" si="318"/>
        <v>Yes</v>
      </c>
      <c r="AB379" t="str">
        <f t="shared" si="319"/>
        <v/>
      </c>
      <c r="AC379" t="str">
        <f t="shared" si="320"/>
        <v/>
      </c>
      <c r="AD379">
        <f t="shared" si="321"/>
        <v>0</v>
      </c>
      <c r="AE379" t="str">
        <f t="shared" si="322"/>
        <v/>
      </c>
      <c r="AG379">
        <f t="shared" si="323"/>
        <v>2</v>
      </c>
      <c r="AH379" t="str">
        <f t="shared" si="324"/>
        <v>Yes</v>
      </c>
      <c r="AI379">
        <f t="shared" si="325"/>
        <v>2</v>
      </c>
      <c r="AJ379">
        <f t="shared" si="326"/>
        <v>2.0003790000000001</v>
      </c>
      <c r="AK379" t="str">
        <f t="shared" si="327"/>
        <v/>
      </c>
      <c r="AL379" t="str">
        <f>IF($A379="","",INDEX(games!$J:$J,ROW())&amp;"")</f>
        <v>https://store.steampowered.com/app/266510/Hand_of_Fate/</v>
      </c>
      <c r="AM379">
        <f>IF($A379="","",SUMPRODUCT($AO379:$BD379,'Map Analysis'!$AN$2^{0,1,2,3,4,5,6,7,8,9,10,11,12,13,14,15}))</f>
        <v>3</v>
      </c>
      <c r="AN379">
        <f t="shared" si="328"/>
        <v>3.0000379000000001</v>
      </c>
      <c r="AO379">
        <f t="shared" si="329"/>
        <v>3</v>
      </c>
      <c r="AP379">
        <f t="shared" si="330"/>
        <v>0</v>
      </c>
      <c r="AQ379">
        <f t="shared" si="331"/>
        <v>0</v>
      </c>
      <c r="AR379">
        <f t="shared" si="332"/>
        <v>0</v>
      </c>
      <c r="AS379">
        <f t="shared" si="333"/>
        <v>0</v>
      </c>
      <c r="AT379">
        <f t="shared" si="334"/>
        <v>0</v>
      </c>
      <c r="AU379">
        <f t="shared" si="335"/>
        <v>0</v>
      </c>
      <c r="AV379">
        <f t="shared" si="336"/>
        <v>0</v>
      </c>
      <c r="AW379">
        <f t="shared" si="337"/>
        <v>0</v>
      </c>
      <c r="AX379">
        <f t="shared" si="338"/>
        <v>0</v>
      </c>
      <c r="AY379">
        <f t="shared" si="339"/>
        <v>0</v>
      </c>
      <c r="AZ379">
        <f t="shared" si="340"/>
        <v>0</v>
      </c>
      <c r="BA379">
        <f t="shared" si="341"/>
        <v>0</v>
      </c>
      <c r="BB379">
        <f t="shared" si="342"/>
        <v>0</v>
      </c>
      <c r="BC379">
        <f t="shared" si="343"/>
        <v>0</v>
      </c>
      <c r="BD379">
        <f t="shared" si="344"/>
        <v>0</v>
      </c>
      <c r="BF379">
        <f t="shared" si="345"/>
        <v>0</v>
      </c>
      <c r="BG379">
        <f t="shared" si="346"/>
        <v>0</v>
      </c>
      <c r="BH379">
        <f t="shared" si="347"/>
        <v>0</v>
      </c>
      <c r="BI379">
        <f t="shared" si="348"/>
        <v>0</v>
      </c>
      <c r="BJ379">
        <f t="shared" si="349"/>
        <v>0</v>
      </c>
      <c r="BK379">
        <f t="shared" si="350"/>
        <v>0</v>
      </c>
      <c r="BL379">
        <f t="shared" si="351"/>
        <v>0</v>
      </c>
      <c r="BM379">
        <f t="shared" si="352"/>
        <v>0</v>
      </c>
      <c r="BN379">
        <f t="shared" si="353"/>
        <v>0</v>
      </c>
      <c r="BO379">
        <f t="shared" si="354"/>
        <v>0</v>
      </c>
      <c r="BP379">
        <f t="shared" si="355"/>
        <v>0</v>
      </c>
      <c r="BQ379">
        <f t="shared" si="356"/>
        <v>0</v>
      </c>
      <c r="BR379">
        <f t="shared" si="357"/>
        <v>0</v>
      </c>
      <c r="BS379">
        <f t="shared" si="358"/>
        <v>0</v>
      </c>
      <c r="BT379">
        <f t="shared" si="359"/>
        <v>0</v>
      </c>
    </row>
    <row r="380" spans="1:72" x14ac:dyDescent="0.25">
      <c r="A380" t="str">
        <f>IF(TRIM(INDEX(games!$A:$A,ROW()))="","",TRIM(INDEX(games!$A:$A,ROW())))</f>
        <v>Hand of Fate 2</v>
      </c>
      <c r="B380">
        <f>IF(OR($A380="",INDEX(games!$B:$B,ROW())=""),"",INDEX(games!$B:$B,ROW()))</f>
        <v>2017</v>
      </c>
      <c r="C380" t="str">
        <f>IF(OR($A380="",INDEX(games!$C:$C,ROW())=""),"",INDEX(games!$C:$C,ROW()))</f>
        <v>Deckbuilder</v>
      </c>
      <c r="D380">
        <f t="shared" si="300"/>
        <v>1</v>
      </c>
      <c r="E380">
        <f t="shared" si="301"/>
        <v>3</v>
      </c>
      <c r="F380">
        <f t="shared" si="302"/>
        <v>6</v>
      </c>
      <c r="G380" t="e">
        <f t="shared" si="303"/>
        <v>#N/A</v>
      </c>
      <c r="H380" t="e">
        <f t="shared" si="304"/>
        <v>#N/A</v>
      </c>
      <c r="I380" t="e">
        <f t="shared" si="305"/>
        <v>#N/A</v>
      </c>
      <c r="J380" t="e">
        <f t="shared" si="306"/>
        <v>#N/A</v>
      </c>
      <c r="K380">
        <f t="shared" si="307"/>
        <v>2017</v>
      </c>
      <c r="L380">
        <f t="shared" si="308"/>
        <v>3.1379999999999999</v>
      </c>
      <c r="M380" t="e">
        <f t="shared" si="309"/>
        <v>#N/A</v>
      </c>
      <c r="N380" t="e">
        <f t="shared" si="310"/>
        <v>#N/A</v>
      </c>
      <c r="O380">
        <f t="shared" si="311"/>
        <v>1.00038</v>
      </c>
      <c r="P380" t="str">
        <f>IF(OR($A380="",INDEX(games!$H:$H,ROW())=""),"",INDEX(games!$H:$H,ROW()))</f>
        <v>Yes</v>
      </c>
      <c r="Q380">
        <f t="shared" si="312"/>
        <v>1.00038</v>
      </c>
      <c r="T380">
        <f t="shared" si="313"/>
        <v>2018</v>
      </c>
      <c r="U380">
        <f t="shared" si="314"/>
        <v>2019</v>
      </c>
      <c r="V380">
        <f t="shared" si="315"/>
        <v>1</v>
      </c>
      <c r="W380" t="str">
        <f>IF(TRIM(INDEX(connections!$A:$A,ROW()))="","",TRIM(INDEX(connections!$A:$A,ROW())))</f>
        <v>Dead Cells</v>
      </c>
      <c r="X380" t="str">
        <f>IF($W380="","",TRIM(INDEX(connections!$B:$B,ROW())))</f>
        <v>Devil Slayer: Raksasi</v>
      </c>
      <c r="Y380">
        <f t="shared" si="316"/>
        <v>193</v>
      </c>
      <c r="Z380">
        <f t="shared" si="317"/>
        <v>223</v>
      </c>
      <c r="AA380" t="str">
        <f t="shared" si="318"/>
        <v>Yes</v>
      </c>
      <c r="AB380" t="str">
        <f t="shared" si="319"/>
        <v/>
      </c>
      <c r="AC380" t="str">
        <f t="shared" si="320"/>
        <v/>
      </c>
      <c r="AD380">
        <f t="shared" si="321"/>
        <v>0</v>
      </c>
      <c r="AE380" t="str">
        <f t="shared" si="322"/>
        <v/>
      </c>
      <c r="AG380">
        <f t="shared" si="323"/>
        <v>1</v>
      </c>
      <c r="AH380" t="str">
        <f t="shared" si="324"/>
        <v>Yes</v>
      </c>
      <c r="AI380">
        <f t="shared" si="325"/>
        <v>1</v>
      </c>
      <c r="AJ380">
        <f t="shared" si="326"/>
        <v>1.00038</v>
      </c>
      <c r="AK380" t="str">
        <f t="shared" si="327"/>
        <v/>
      </c>
      <c r="AL380" t="str">
        <f>IF($A380="","",INDEX(games!$J:$J,ROW())&amp;"")</f>
        <v>https://store.steampowered.com/app/456670/Hand_of_Fate_2/</v>
      </c>
      <c r="AM380">
        <f>IF($A380="","",SUMPRODUCT($AO380:$BD380,'Map Analysis'!$AN$2^{0,1,2,3,4,5,6,7,8,9,10,11,12,13,14,15}))</f>
        <v>0</v>
      </c>
      <c r="AN380">
        <f t="shared" si="328"/>
        <v>3.8000000000000002E-5</v>
      </c>
      <c r="AO380">
        <f t="shared" si="329"/>
        <v>0</v>
      </c>
      <c r="AP380">
        <f t="shared" si="330"/>
        <v>0</v>
      </c>
      <c r="AQ380">
        <f t="shared" si="331"/>
        <v>0</v>
      </c>
      <c r="AR380">
        <f t="shared" si="332"/>
        <v>0</v>
      </c>
      <c r="AS380">
        <f t="shared" si="333"/>
        <v>0</v>
      </c>
      <c r="AT380">
        <f t="shared" si="334"/>
        <v>0</v>
      </c>
      <c r="AU380">
        <f t="shared" si="335"/>
        <v>0</v>
      </c>
      <c r="AV380">
        <f t="shared" si="336"/>
        <v>0</v>
      </c>
      <c r="AW380">
        <f t="shared" si="337"/>
        <v>0</v>
      </c>
      <c r="AX380">
        <f t="shared" si="338"/>
        <v>0</v>
      </c>
      <c r="AY380">
        <f t="shared" si="339"/>
        <v>0</v>
      </c>
      <c r="AZ380">
        <f t="shared" si="340"/>
        <v>0</v>
      </c>
      <c r="BA380">
        <f t="shared" si="341"/>
        <v>0</v>
      </c>
      <c r="BB380">
        <f t="shared" si="342"/>
        <v>0</v>
      </c>
      <c r="BC380">
        <f t="shared" si="343"/>
        <v>0</v>
      </c>
      <c r="BD380">
        <f t="shared" si="344"/>
        <v>0</v>
      </c>
      <c r="BF380">
        <f t="shared" si="345"/>
        <v>0</v>
      </c>
      <c r="BG380">
        <f t="shared" si="346"/>
        <v>0</v>
      </c>
      <c r="BH380">
        <f t="shared" si="347"/>
        <v>0</v>
      </c>
      <c r="BI380">
        <f t="shared" si="348"/>
        <v>0</v>
      </c>
      <c r="BJ380">
        <f t="shared" si="349"/>
        <v>0</v>
      </c>
      <c r="BK380">
        <f t="shared" si="350"/>
        <v>0</v>
      </c>
      <c r="BL380">
        <f t="shared" si="351"/>
        <v>0</v>
      </c>
      <c r="BM380">
        <f t="shared" si="352"/>
        <v>0</v>
      </c>
      <c r="BN380">
        <f t="shared" si="353"/>
        <v>0</v>
      </c>
      <c r="BO380">
        <f t="shared" si="354"/>
        <v>0</v>
      </c>
      <c r="BP380">
        <f t="shared" si="355"/>
        <v>0</v>
      </c>
      <c r="BQ380">
        <f t="shared" si="356"/>
        <v>0</v>
      </c>
      <c r="BR380">
        <f t="shared" si="357"/>
        <v>0</v>
      </c>
      <c r="BS380">
        <f t="shared" si="358"/>
        <v>0</v>
      </c>
      <c r="BT380">
        <f t="shared" si="359"/>
        <v>0</v>
      </c>
    </row>
    <row r="381" spans="1:72" x14ac:dyDescent="0.25">
      <c r="A381" t="str">
        <f>IF(TRIM(INDEX(games!$A:$A,ROW()))="","",TRIM(INDEX(games!$A:$A,ROW())))</f>
        <v>Hand of Fate: Hordes</v>
      </c>
      <c r="B381">
        <f>IF(OR($A381="",INDEX(games!$B:$B,ROW())=""),"",INDEX(games!$B:$B,ROW()))</f>
        <v>2026</v>
      </c>
      <c r="C381" t="str">
        <f>IF(OR($A381="",INDEX(games!$C:$C,ROW())=""),"",INDEX(games!$C:$C,ROW()))</f>
        <v>Action</v>
      </c>
      <c r="D381">
        <f t="shared" si="300"/>
        <v>2</v>
      </c>
      <c r="E381">
        <f t="shared" si="301"/>
        <v>1</v>
      </c>
      <c r="F381">
        <f t="shared" si="302"/>
        <v>7</v>
      </c>
      <c r="G381">
        <f t="shared" si="303"/>
        <v>2026</v>
      </c>
      <c r="H381">
        <f t="shared" si="304"/>
        <v>1.161</v>
      </c>
      <c r="I381" t="e">
        <f t="shared" si="305"/>
        <v>#N/A</v>
      </c>
      <c r="J381" t="e">
        <f t="shared" si="306"/>
        <v>#N/A</v>
      </c>
      <c r="K381" t="e">
        <f t="shared" si="307"/>
        <v>#N/A</v>
      </c>
      <c r="L381" t="e">
        <f t="shared" si="308"/>
        <v>#N/A</v>
      </c>
      <c r="M381" t="e">
        <f t="shared" si="309"/>
        <v>#N/A</v>
      </c>
      <c r="N381" t="e">
        <f t="shared" si="310"/>
        <v>#N/A</v>
      </c>
      <c r="O381">
        <f t="shared" si="311"/>
        <v>2.000381</v>
      </c>
      <c r="P381" t="str">
        <f>IF(OR($A381="",INDEX(games!$H:$H,ROW())=""),"",INDEX(games!$H:$H,ROW()))</f>
        <v/>
      </c>
      <c r="Q381" t="str">
        <f t="shared" si="312"/>
        <v/>
      </c>
      <c r="T381">
        <f t="shared" si="313"/>
        <v>2011</v>
      </c>
      <c r="U381">
        <f t="shared" si="314"/>
        <v>2019</v>
      </c>
      <c r="V381">
        <f t="shared" si="315"/>
        <v>8</v>
      </c>
      <c r="W381" t="str">
        <f>IF(TRIM(INDEX(connections!$A:$A,ROW()))="","",TRIM(INDEX(connections!$A:$A,ROW())))</f>
        <v>The Binding of Isaac</v>
      </c>
      <c r="X381" t="str">
        <f>IF($W381="","",TRIM(INDEX(connections!$B:$B,ROW())))</f>
        <v>Devil Slayer: Raksasi</v>
      </c>
      <c r="Y381">
        <f t="shared" si="316"/>
        <v>865</v>
      </c>
      <c r="Z381">
        <f t="shared" si="317"/>
        <v>223</v>
      </c>
      <c r="AA381" t="str">
        <f t="shared" si="318"/>
        <v>Yes</v>
      </c>
      <c r="AB381" t="str">
        <f t="shared" si="319"/>
        <v/>
      </c>
      <c r="AC381" t="str">
        <f t="shared" si="320"/>
        <v/>
      </c>
      <c r="AD381">
        <f t="shared" si="321"/>
        <v>0</v>
      </c>
      <c r="AE381" t="str">
        <f t="shared" si="322"/>
        <v/>
      </c>
      <c r="AG381">
        <f t="shared" si="323"/>
        <v>2</v>
      </c>
      <c r="AH381" t="str">
        <f t="shared" si="324"/>
        <v/>
      </c>
      <c r="AI381" t="str">
        <f t="shared" si="325"/>
        <v/>
      </c>
      <c r="AJ381" t="str">
        <f t="shared" si="326"/>
        <v/>
      </c>
      <c r="AK381">
        <f t="shared" si="327"/>
        <v>2.000381</v>
      </c>
      <c r="AL381" t="str">
        <f>IF($A381="","",INDEX(games!$J:$J,ROW())&amp;"")</f>
        <v>https://store.steampowered.com/app/3075410/Hand_of_Fate_Hordes/</v>
      </c>
      <c r="AM381">
        <f>IF($A381="","",SUMPRODUCT($AO381:$BD381,'Map Analysis'!$AN$2^{0,1,2,3,4,5,6,7,8,9,10,11,12,13,14,15}))</f>
        <v>0</v>
      </c>
      <c r="AN381">
        <f t="shared" si="328"/>
        <v>3.8099999999999998E-5</v>
      </c>
      <c r="AO381">
        <f t="shared" si="329"/>
        <v>0</v>
      </c>
      <c r="AP381">
        <f t="shared" si="330"/>
        <v>0</v>
      </c>
      <c r="AQ381">
        <f t="shared" si="331"/>
        <v>0</v>
      </c>
      <c r="AR381">
        <f t="shared" si="332"/>
        <v>0</v>
      </c>
      <c r="AS381">
        <f t="shared" si="333"/>
        <v>0</v>
      </c>
      <c r="AT381">
        <f t="shared" si="334"/>
        <v>0</v>
      </c>
      <c r="AU381">
        <f t="shared" si="335"/>
        <v>0</v>
      </c>
      <c r="AV381">
        <f t="shared" si="336"/>
        <v>0</v>
      </c>
      <c r="AW381">
        <f t="shared" si="337"/>
        <v>0</v>
      </c>
      <c r="AX381">
        <f t="shared" si="338"/>
        <v>0</v>
      </c>
      <c r="AY381">
        <f t="shared" si="339"/>
        <v>0</v>
      </c>
      <c r="AZ381">
        <f t="shared" si="340"/>
        <v>0</v>
      </c>
      <c r="BA381">
        <f t="shared" si="341"/>
        <v>0</v>
      </c>
      <c r="BB381">
        <f t="shared" si="342"/>
        <v>0</v>
      </c>
      <c r="BC381">
        <f t="shared" si="343"/>
        <v>0</v>
      </c>
      <c r="BD381">
        <f t="shared" si="344"/>
        <v>0</v>
      </c>
      <c r="BF381">
        <f t="shared" si="345"/>
        <v>0</v>
      </c>
      <c r="BG381">
        <f t="shared" si="346"/>
        <v>0</v>
      </c>
      <c r="BH381">
        <f t="shared" si="347"/>
        <v>0</v>
      </c>
      <c r="BI381">
        <f t="shared" si="348"/>
        <v>0</v>
      </c>
      <c r="BJ381">
        <f t="shared" si="349"/>
        <v>0</v>
      </c>
      <c r="BK381">
        <f t="shared" si="350"/>
        <v>0</v>
      </c>
      <c r="BL381">
        <f t="shared" si="351"/>
        <v>0</v>
      </c>
      <c r="BM381">
        <f t="shared" si="352"/>
        <v>0</v>
      </c>
      <c r="BN381">
        <f t="shared" si="353"/>
        <v>0</v>
      </c>
      <c r="BO381">
        <f t="shared" si="354"/>
        <v>0</v>
      </c>
      <c r="BP381">
        <f t="shared" si="355"/>
        <v>0</v>
      </c>
      <c r="BQ381">
        <f t="shared" si="356"/>
        <v>0</v>
      </c>
      <c r="BR381">
        <f t="shared" si="357"/>
        <v>0</v>
      </c>
      <c r="BS381">
        <f t="shared" si="358"/>
        <v>0</v>
      </c>
      <c r="BT381">
        <f t="shared" si="359"/>
        <v>0</v>
      </c>
    </row>
    <row r="382" spans="1:72" x14ac:dyDescent="0.25">
      <c r="A382" t="str">
        <f>IF(TRIM(INDEX(games!$A:$A,ROW()))="","",TRIM(INDEX(games!$A:$A,ROW())))</f>
        <v>Handmancers</v>
      </c>
      <c r="B382">
        <f>IF(OR($A382="",INDEX(games!$B:$B,ROW())=""),"",INDEX(games!$B:$B,ROW()))</f>
        <v>2026</v>
      </c>
      <c r="C382" t="str">
        <f>IF(OR($A382="",INDEX(games!$C:$C,ROW())=""),"",INDEX(games!$C:$C,ROW()))</f>
        <v>Deckbuilder</v>
      </c>
      <c r="D382">
        <f t="shared" si="300"/>
        <v>1</v>
      </c>
      <c r="E382">
        <f t="shared" si="301"/>
        <v>3</v>
      </c>
      <c r="F382">
        <f t="shared" si="302"/>
        <v>8</v>
      </c>
      <c r="G382" t="e">
        <f t="shared" si="303"/>
        <v>#N/A</v>
      </c>
      <c r="H382" t="e">
        <f t="shared" si="304"/>
        <v>#N/A</v>
      </c>
      <c r="I382" t="e">
        <f t="shared" si="305"/>
        <v>#N/A</v>
      </c>
      <c r="J382" t="e">
        <f t="shared" si="306"/>
        <v>#N/A</v>
      </c>
      <c r="K382">
        <f t="shared" si="307"/>
        <v>2026</v>
      </c>
      <c r="L382">
        <f t="shared" si="308"/>
        <v>3.1840000000000002</v>
      </c>
      <c r="M382" t="e">
        <f t="shared" si="309"/>
        <v>#N/A</v>
      </c>
      <c r="N382" t="e">
        <f t="shared" si="310"/>
        <v>#N/A</v>
      </c>
      <c r="O382">
        <f t="shared" si="311"/>
        <v>1.0003820000000001</v>
      </c>
      <c r="P382" t="str">
        <f>IF(OR($A382="",INDEX(games!$H:$H,ROW())=""),"",INDEX(games!$H:$H,ROW()))</f>
        <v/>
      </c>
      <c r="Q382" t="str">
        <f t="shared" si="312"/>
        <v/>
      </c>
      <c r="T382">
        <f t="shared" si="313"/>
        <v>1998</v>
      </c>
      <c r="U382">
        <f t="shared" si="314"/>
        <v>2022</v>
      </c>
      <c r="V382">
        <f t="shared" si="315"/>
        <v>24</v>
      </c>
      <c r="W382" t="str">
        <f>IF(TRIM(INDEX(connections!$A:$A,ROW()))="","",TRIM(INDEX(connections!$A:$A,ROW())))</f>
        <v>Baroque</v>
      </c>
      <c r="X382" t="str">
        <f>IF($W382="","",TRIM(INDEX(connections!$B:$B,ROW())))</f>
        <v>Devil Spire</v>
      </c>
      <c r="Y382">
        <f t="shared" si="316"/>
        <v>63</v>
      </c>
      <c r="Z382">
        <f t="shared" si="317"/>
        <v>224</v>
      </c>
      <c r="AA382" t="str">
        <f t="shared" si="318"/>
        <v/>
      </c>
      <c r="AB382" t="str">
        <f t="shared" si="319"/>
        <v>Yes</v>
      </c>
      <c r="AC382" t="str">
        <f t="shared" si="320"/>
        <v/>
      </c>
      <c r="AD382">
        <f t="shared" si="321"/>
        <v>0</v>
      </c>
      <c r="AE382" t="str">
        <f t="shared" si="322"/>
        <v/>
      </c>
      <c r="AG382">
        <f t="shared" si="323"/>
        <v>1</v>
      </c>
      <c r="AH382" t="str">
        <f t="shared" si="324"/>
        <v/>
      </c>
      <c r="AI382" t="str">
        <f t="shared" si="325"/>
        <v/>
      </c>
      <c r="AJ382" t="str">
        <f t="shared" si="326"/>
        <v/>
      </c>
      <c r="AK382">
        <f t="shared" si="327"/>
        <v>1.0003820000000001</v>
      </c>
      <c r="AL382" t="str">
        <f>IF($A382="","",INDEX(games!$J:$J,ROW())&amp;"")</f>
        <v>https://store.steampowered.com/app/2423290/Handmancers/</v>
      </c>
      <c r="AM382">
        <f>IF($A382="","",SUMPRODUCT($AO382:$BD382,'Map Analysis'!$AN$2^{0,1,2,3,4,5,6,7,8,9,10,11,12,13,14,15}))</f>
        <v>0</v>
      </c>
      <c r="AN382">
        <f t="shared" si="328"/>
        <v>3.82E-5</v>
      </c>
      <c r="AO382">
        <f t="shared" si="329"/>
        <v>0</v>
      </c>
      <c r="AP382">
        <f t="shared" si="330"/>
        <v>0</v>
      </c>
      <c r="AQ382">
        <f t="shared" si="331"/>
        <v>0</v>
      </c>
      <c r="AR382">
        <f t="shared" si="332"/>
        <v>0</v>
      </c>
      <c r="AS382">
        <f t="shared" si="333"/>
        <v>0</v>
      </c>
      <c r="AT382">
        <f t="shared" si="334"/>
        <v>0</v>
      </c>
      <c r="AU382">
        <f t="shared" si="335"/>
        <v>0</v>
      </c>
      <c r="AV382">
        <f t="shared" si="336"/>
        <v>0</v>
      </c>
      <c r="AW382">
        <f t="shared" si="337"/>
        <v>0</v>
      </c>
      <c r="AX382">
        <f t="shared" si="338"/>
        <v>0</v>
      </c>
      <c r="AY382">
        <f t="shared" si="339"/>
        <v>0</v>
      </c>
      <c r="AZ382">
        <f t="shared" si="340"/>
        <v>0</v>
      </c>
      <c r="BA382">
        <f t="shared" si="341"/>
        <v>0</v>
      </c>
      <c r="BB382">
        <f t="shared" si="342"/>
        <v>0</v>
      </c>
      <c r="BC382">
        <f t="shared" si="343"/>
        <v>0</v>
      </c>
      <c r="BD382">
        <f t="shared" si="344"/>
        <v>0</v>
      </c>
      <c r="BF382">
        <f t="shared" si="345"/>
        <v>0</v>
      </c>
      <c r="BG382">
        <f t="shared" si="346"/>
        <v>0</v>
      </c>
      <c r="BH382">
        <f t="shared" si="347"/>
        <v>0</v>
      </c>
      <c r="BI382">
        <f t="shared" si="348"/>
        <v>0</v>
      </c>
      <c r="BJ382">
        <f t="shared" si="349"/>
        <v>0</v>
      </c>
      <c r="BK382">
        <f t="shared" si="350"/>
        <v>0</v>
      </c>
      <c r="BL382">
        <f t="shared" si="351"/>
        <v>0</v>
      </c>
      <c r="BM382">
        <f t="shared" si="352"/>
        <v>0</v>
      </c>
      <c r="BN382">
        <f t="shared" si="353"/>
        <v>0</v>
      </c>
      <c r="BO382">
        <f t="shared" si="354"/>
        <v>0</v>
      </c>
      <c r="BP382">
        <f t="shared" si="355"/>
        <v>0</v>
      </c>
      <c r="BQ382">
        <f t="shared" si="356"/>
        <v>0</v>
      </c>
      <c r="BR382">
        <f t="shared" si="357"/>
        <v>0</v>
      </c>
      <c r="BS382">
        <f t="shared" si="358"/>
        <v>0</v>
      </c>
      <c r="BT382">
        <f t="shared" si="359"/>
        <v>0</v>
      </c>
    </row>
    <row r="383" spans="1:72" x14ac:dyDescent="0.25">
      <c r="A383" t="str">
        <f>IF(TRIM(INDEX(games!$A:$A,ROW()))="","",TRIM(INDEX(games!$A:$A,ROW())))</f>
        <v>Hangtime!</v>
      </c>
      <c r="B383">
        <f>IF(OR($A383="",INDEX(games!$B:$B,ROW())=""),"",INDEX(games!$B:$B,ROW()))</f>
        <v>2025</v>
      </c>
      <c r="C383" t="str">
        <f>IF(OR($A383="",INDEX(games!$C:$C,ROW())=""),"",INDEX(games!$C:$C,ROW()))</f>
        <v>Action</v>
      </c>
      <c r="D383">
        <f t="shared" si="300"/>
        <v>0</v>
      </c>
      <c r="E383">
        <f t="shared" si="301"/>
        <v>1</v>
      </c>
      <c r="F383">
        <f t="shared" si="302"/>
        <v>9</v>
      </c>
      <c r="G383">
        <f t="shared" si="303"/>
        <v>2025</v>
      </c>
      <c r="H383">
        <f t="shared" si="304"/>
        <v>1.2070000000000001</v>
      </c>
      <c r="I383" t="e">
        <f t="shared" si="305"/>
        <v>#N/A</v>
      </c>
      <c r="J383" t="e">
        <f t="shared" si="306"/>
        <v>#N/A</v>
      </c>
      <c r="K383" t="e">
        <f t="shared" si="307"/>
        <v>#N/A</v>
      </c>
      <c r="L383" t="e">
        <f t="shared" si="308"/>
        <v>#N/A</v>
      </c>
      <c r="M383" t="e">
        <f t="shared" si="309"/>
        <v>#N/A</v>
      </c>
      <c r="N383" t="e">
        <f t="shared" si="310"/>
        <v>#N/A</v>
      </c>
      <c r="O383">
        <f t="shared" si="311"/>
        <v>3.8299999999999999E-4</v>
      </c>
      <c r="P383" t="str">
        <f>IF(OR($A383="",INDEX(games!$H:$H,ROW())=""),"",INDEX(games!$H:$H,ROW()))</f>
        <v/>
      </c>
      <c r="Q383" t="str">
        <f t="shared" si="312"/>
        <v/>
      </c>
      <c r="T383">
        <f t="shared" si="313"/>
        <v>1990</v>
      </c>
      <c r="U383">
        <f t="shared" si="314"/>
        <v>1996</v>
      </c>
      <c r="V383">
        <f t="shared" si="315"/>
        <v>6</v>
      </c>
      <c r="W383" t="str">
        <f>IF(TRIM(INDEX(connections!$A:$A,ROW()))="","",TRIM(INDEX(connections!$A:$A,ROW())))</f>
        <v>Angband</v>
      </c>
      <c r="X383" t="str">
        <f>IF($W383="","",TRIM(INDEX(connections!$B:$B,ROW())))</f>
        <v>Diablo</v>
      </c>
      <c r="Y383">
        <f t="shared" si="316"/>
        <v>26</v>
      </c>
      <c r="Z383">
        <f t="shared" si="317"/>
        <v>225</v>
      </c>
      <c r="AA383" t="str">
        <f t="shared" si="318"/>
        <v>Yes</v>
      </c>
      <c r="AB383" t="str">
        <f t="shared" si="319"/>
        <v>Yes</v>
      </c>
      <c r="AC383">
        <f t="shared" si="320"/>
        <v>1</v>
      </c>
      <c r="AD383">
        <f t="shared" si="321"/>
        <v>1</v>
      </c>
      <c r="AE383" t="str">
        <f t="shared" si="322"/>
        <v/>
      </c>
      <c r="AG383">
        <f t="shared" si="323"/>
        <v>0</v>
      </c>
      <c r="AH383" t="str">
        <f t="shared" si="324"/>
        <v/>
      </c>
      <c r="AI383" t="str">
        <f t="shared" si="325"/>
        <v/>
      </c>
      <c r="AJ383" t="str">
        <f t="shared" si="326"/>
        <v/>
      </c>
      <c r="AK383" t="str">
        <f t="shared" si="327"/>
        <v/>
      </c>
      <c r="AL383" t="str">
        <f>IF($A383="","",INDEX(games!$J:$J,ROW())&amp;"")</f>
        <v/>
      </c>
      <c r="AM383">
        <f>IF($A383="","",SUMPRODUCT($AO383:$BD383,'Map Analysis'!$AN$2^{0,1,2,3,4,5,6,7,8,9,10,11,12,13,14,15}))</f>
        <v>0</v>
      </c>
      <c r="AN383">
        <f t="shared" si="328"/>
        <v>3.8300000000000003E-5</v>
      </c>
      <c r="AO383">
        <f t="shared" si="329"/>
        <v>0</v>
      </c>
      <c r="AP383">
        <f t="shared" si="330"/>
        <v>0</v>
      </c>
      <c r="AQ383">
        <f t="shared" si="331"/>
        <v>0</v>
      </c>
      <c r="AR383">
        <f t="shared" si="332"/>
        <v>0</v>
      </c>
      <c r="AS383">
        <f t="shared" si="333"/>
        <v>0</v>
      </c>
      <c r="AT383">
        <f t="shared" si="334"/>
        <v>0</v>
      </c>
      <c r="AU383">
        <f t="shared" si="335"/>
        <v>0</v>
      </c>
      <c r="AV383">
        <f t="shared" si="336"/>
        <v>0</v>
      </c>
      <c r="AW383">
        <f t="shared" si="337"/>
        <v>0</v>
      </c>
      <c r="AX383">
        <f t="shared" si="338"/>
        <v>0</v>
      </c>
      <c r="AY383">
        <f t="shared" si="339"/>
        <v>0</v>
      </c>
      <c r="AZ383">
        <f t="shared" si="340"/>
        <v>0</v>
      </c>
      <c r="BA383">
        <f t="shared" si="341"/>
        <v>0</v>
      </c>
      <c r="BB383">
        <f t="shared" si="342"/>
        <v>0</v>
      </c>
      <c r="BC383">
        <f t="shared" si="343"/>
        <v>0</v>
      </c>
      <c r="BD383">
        <f t="shared" si="344"/>
        <v>0</v>
      </c>
      <c r="BF383">
        <f t="shared" si="345"/>
        <v>35</v>
      </c>
      <c r="BG383">
        <f t="shared" si="346"/>
        <v>30</v>
      </c>
      <c r="BH383">
        <f t="shared" si="347"/>
        <v>9</v>
      </c>
      <c r="BI383">
        <f t="shared" si="348"/>
        <v>1</v>
      </c>
      <c r="BJ383">
        <f t="shared" si="349"/>
        <v>0</v>
      </c>
      <c r="BK383">
        <f t="shared" si="350"/>
        <v>0</v>
      </c>
      <c r="BL383">
        <f t="shared" si="351"/>
        <v>0</v>
      </c>
      <c r="BM383">
        <f t="shared" si="352"/>
        <v>0</v>
      </c>
      <c r="BN383">
        <f t="shared" si="353"/>
        <v>0</v>
      </c>
      <c r="BO383">
        <f t="shared" si="354"/>
        <v>0</v>
      </c>
      <c r="BP383">
        <f t="shared" si="355"/>
        <v>0</v>
      </c>
      <c r="BQ383">
        <f t="shared" si="356"/>
        <v>0</v>
      </c>
      <c r="BR383">
        <f t="shared" si="357"/>
        <v>0</v>
      </c>
      <c r="BS383">
        <f t="shared" si="358"/>
        <v>0</v>
      </c>
      <c r="BT383">
        <f t="shared" si="359"/>
        <v>0</v>
      </c>
    </row>
    <row r="384" spans="1:72" x14ac:dyDescent="0.25">
      <c r="A384" t="str">
        <f>IF(TRIM(INDEX(games!$A:$A,ROW()))="","",TRIM(INDEX(games!$A:$A,ROW())))</f>
        <v>Haque</v>
      </c>
      <c r="B384">
        <f>IF(OR($A384="",INDEX(games!$B:$B,ROW())=""),"",INDEX(games!$B:$B,ROW()))</f>
        <v>2017</v>
      </c>
      <c r="C384" t="str">
        <f>IF(OR($A384="",INDEX(games!$C:$C,ROW())=""),"",INDEX(games!$C:$C,ROW()))</f>
        <v>Traditional</v>
      </c>
      <c r="D384">
        <f t="shared" si="300"/>
        <v>4</v>
      </c>
      <c r="E384">
        <f t="shared" si="301"/>
        <v>4</v>
      </c>
      <c r="F384">
        <f t="shared" si="302"/>
        <v>10</v>
      </c>
      <c r="G384" t="e">
        <f t="shared" si="303"/>
        <v>#N/A</v>
      </c>
      <c r="H384" t="e">
        <f t="shared" si="304"/>
        <v>#N/A</v>
      </c>
      <c r="I384" t="e">
        <f t="shared" si="305"/>
        <v>#N/A</v>
      </c>
      <c r="J384" t="e">
        <f t="shared" si="306"/>
        <v>#N/A</v>
      </c>
      <c r="K384" t="e">
        <f t="shared" si="307"/>
        <v>#N/A</v>
      </c>
      <c r="L384" t="e">
        <f t="shared" si="308"/>
        <v>#N/A</v>
      </c>
      <c r="M384">
        <f t="shared" si="309"/>
        <v>2017</v>
      </c>
      <c r="N384">
        <f t="shared" si="310"/>
        <v>4.2300000000000004</v>
      </c>
      <c r="O384">
        <f t="shared" si="311"/>
        <v>4.0003840000000004</v>
      </c>
      <c r="P384" t="str">
        <f>IF(OR($A384="",INDEX(games!$H:$H,ROW())=""),"",INDEX(games!$H:$H,ROW()))</f>
        <v/>
      </c>
      <c r="Q384" t="str">
        <f t="shared" si="312"/>
        <v/>
      </c>
      <c r="T384">
        <f t="shared" si="313"/>
        <v>1983</v>
      </c>
      <c r="U384">
        <f t="shared" si="314"/>
        <v>1996</v>
      </c>
      <c r="V384">
        <f t="shared" si="315"/>
        <v>13</v>
      </c>
      <c r="W384" t="str">
        <f>IF(TRIM(INDEX(connections!$A:$A,ROW()))="","",TRIM(INDEX(connections!$A:$A,ROW())))</f>
        <v>Moria</v>
      </c>
      <c r="X384" t="str">
        <f>IF($W384="","",TRIM(INDEX(connections!$B:$B,ROW())))</f>
        <v>Diablo</v>
      </c>
      <c r="Y384">
        <f t="shared" si="316"/>
        <v>534</v>
      </c>
      <c r="Z384">
        <f t="shared" si="317"/>
        <v>225</v>
      </c>
      <c r="AA384" t="str">
        <f t="shared" si="318"/>
        <v>Yes</v>
      </c>
      <c r="AB384" t="str">
        <f t="shared" si="319"/>
        <v>Yes</v>
      </c>
      <c r="AC384">
        <f t="shared" si="320"/>
        <v>1</v>
      </c>
      <c r="AD384">
        <f t="shared" si="321"/>
        <v>1</v>
      </c>
      <c r="AE384" t="str">
        <f t="shared" si="322"/>
        <v/>
      </c>
      <c r="AG384">
        <f t="shared" si="323"/>
        <v>4</v>
      </c>
      <c r="AH384" t="str">
        <f t="shared" si="324"/>
        <v/>
      </c>
      <c r="AI384" t="str">
        <f t="shared" si="325"/>
        <v/>
      </c>
      <c r="AJ384" t="str">
        <f t="shared" si="326"/>
        <v/>
      </c>
      <c r="AK384">
        <f t="shared" si="327"/>
        <v>4.0003840000000004</v>
      </c>
      <c r="AL384" t="str">
        <f>IF($A384="","",INDEX(games!$J:$J,ROW())&amp;"")</f>
        <v>https://store.steampowered.com/app/662540/Haque/</v>
      </c>
      <c r="AM384">
        <f>IF($A384="","",SUMPRODUCT($AO384:$BD384,'Map Analysis'!$AN$2^{0,1,2,3,4,5,6,7,8,9,10,11,12,13,14,15}))</f>
        <v>0</v>
      </c>
      <c r="AN384">
        <f t="shared" si="328"/>
        <v>3.8399999999999998E-5</v>
      </c>
      <c r="AO384">
        <f t="shared" si="329"/>
        <v>0</v>
      </c>
      <c r="AP384">
        <f t="shared" si="330"/>
        <v>0</v>
      </c>
      <c r="AQ384">
        <f t="shared" si="331"/>
        <v>0</v>
      </c>
      <c r="AR384">
        <f t="shared" si="332"/>
        <v>0</v>
      </c>
      <c r="AS384">
        <f t="shared" si="333"/>
        <v>0</v>
      </c>
      <c r="AT384">
        <f t="shared" si="334"/>
        <v>0</v>
      </c>
      <c r="AU384">
        <f t="shared" si="335"/>
        <v>0</v>
      </c>
      <c r="AV384">
        <f t="shared" si="336"/>
        <v>0</v>
      </c>
      <c r="AW384">
        <f t="shared" si="337"/>
        <v>0</v>
      </c>
      <c r="AX384">
        <f t="shared" si="338"/>
        <v>0</v>
      </c>
      <c r="AY384">
        <f t="shared" si="339"/>
        <v>0</v>
      </c>
      <c r="AZ384">
        <f t="shared" si="340"/>
        <v>0</v>
      </c>
      <c r="BA384">
        <f t="shared" si="341"/>
        <v>0</v>
      </c>
      <c r="BB384">
        <f t="shared" si="342"/>
        <v>0</v>
      </c>
      <c r="BC384">
        <f t="shared" si="343"/>
        <v>0</v>
      </c>
      <c r="BD384">
        <f t="shared" si="344"/>
        <v>0</v>
      </c>
      <c r="BF384">
        <f t="shared" si="345"/>
        <v>35</v>
      </c>
      <c r="BG384">
        <f t="shared" si="346"/>
        <v>30</v>
      </c>
      <c r="BH384">
        <f t="shared" si="347"/>
        <v>9</v>
      </c>
      <c r="BI384">
        <f t="shared" si="348"/>
        <v>1</v>
      </c>
      <c r="BJ384">
        <f t="shared" si="349"/>
        <v>0</v>
      </c>
      <c r="BK384">
        <f t="shared" si="350"/>
        <v>0</v>
      </c>
      <c r="BL384">
        <f t="shared" si="351"/>
        <v>0</v>
      </c>
      <c r="BM384">
        <f t="shared" si="352"/>
        <v>0</v>
      </c>
      <c r="BN384">
        <f t="shared" si="353"/>
        <v>0</v>
      </c>
      <c r="BO384">
        <f t="shared" si="354"/>
        <v>0</v>
      </c>
      <c r="BP384">
        <f t="shared" si="355"/>
        <v>0</v>
      </c>
      <c r="BQ384">
        <f t="shared" si="356"/>
        <v>0</v>
      </c>
      <c r="BR384">
        <f t="shared" si="357"/>
        <v>0</v>
      </c>
      <c r="BS384">
        <f t="shared" si="358"/>
        <v>0</v>
      </c>
      <c r="BT384">
        <f t="shared" si="359"/>
        <v>0</v>
      </c>
    </row>
    <row r="385" spans="1:72" x14ac:dyDescent="0.25">
      <c r="A385" t="str">
        <f>IF(TRIM(INDEX(games!$A:$A,ROW()))="","",TRIM(INDEX(games!$A:$A,ROW())))</f>
        <v>Has-Been Heroes</v>
      </c>
      <c r="B385">
        <f>IF(OR($A385="",INDEX(games!$B:$B,ROW())=""),"",INDEX(games!$B:$B,ROW()))</f>
        <v>2017</v>
      </c>
      <c r="C385" t="str">
        <f>IF(OR($A385="",INDEX(games!$C:$C,ROW())=""),"",INDEX(games!$C:$C,ROW()))</f>
        <v>Action</v>
      </c>
      <c r="D385">
        <f t="shared" si="300"/>
        <v>2</v>
      </c>
      <c r="E385">
        <f t="shared" si="301"/>
        <v>1</v>
      </c>
      <c r="F385">
        <f t="shared" si="302"/>
        <v>11</v>
      </c>
      <c r="G385">
        <f t="shared" si="303"/>
        <v>2017</v>
      </c>
      <c r="H385">
        <f t="shared" si="304"/>
        <v>1.2530000000000001</v>
      </c>
      <c r="I385" t="e">
        <f t="shared" si="305"/>
        <v>#N/A</v>
      </c>
      <c r="J385" t="e">
        <f t="shared" si="306"/>
        <v>#N/A</v>
      </c>
      <c r="K385" t="e">
        <f t="shared" si="307"/>
        <v>#N/A</v>
      </c>
      <c r="L385" t="e">
        <f t="shared" si="308"/>
        <v>#N/A</v>
      </c>
      <c r="M385" t="e">
        <f t="shared" si="309"/>
        <v>#N/A</v>
      </c>
      <c r="N385" t="e">
        <f t="shared" si="310"/>
        <v>#N/A</v>
      </c>
      <c r="O385">
        <f t="shared" si="311"/>
        <v>2.0003850000000001</v>
      </c>
      <c r="P385" t="str">
        <f>IF(OR($A385="",INDEX(games!$H:$H,ROW())=""),"",INDEX(games!$H:$H,ROW()))</f>
        <v/>
      </c>
      <c r="Q385" t="str">
        <f t="shared" si="312"/>
        <v/>
      </c>
      <c r="T385">
        <f t="shared" si="313"/>
        <v>1987</v>
      </c>
      <c r="U385">
        <f t="shared" si="314"/>
        <v>1996</v>
      </c>
      <c r="V385">
        <f t="shared" si="315"/>
        <v>9</v>
      </c>
      <c r="W385" t="str">
        <f>IF(TRIM(INDEX(connections!$A:$A,ROW()))="","",TRIM(INDEX(connections!$A:$A,ROW())))</f>
        <v>NetHack</v>
      </c>
      <c r="X385" t="str">
        <f>IF($W385="","",TRIM(INDEX(connections!$B:$B,ROW())))</f>
        <v>Diablo</v>
      </c>
      <c r="Y385">
        <f t="shared" si="316"/>
        <v>558</v>
      </c>
      <c r="Z385">
        <f t="shared" si="317"/>
        <v>225</v>
      </c>
      <c r="AA385" t="str">
        <f t="shared" si="318"/>
        <v>Yes</v>
      </c>
      <c r="AB385" t="str">
        <f t="shared" si="319"/>
        <v>Yes</v>
      </c>
      <c r="AC385">
        <f t="shared" si="320"/>
        <v>1</v>
      </c>
      <c r="AD385">
        <f t="shared" si="321"/>
        <v>1</v>
      </c>
      <c r="AE385" t="str">
        <f t="shared" si="322"/>
        <v/>
      </c>
      <c r="AG385">
        <f t="shared" si="323"/>
        <v>2</v>
      </c>
      <c r="AH385" t="str">
        <f t="shared" si="324"/>
        <v/>
      </c>
      <c r="AI385" t="str">
        <f t="shared" si="325"/>
        <v/>
      </c>
      <c r="AJ385" t="str">
        <f t="shared" si="326"/>
        <v/>
      </c>
      <c r="AK385">
        <f t="shared" si="327"/>
        <v>2.0003850000000001</v>
      </c>
      <c r="AL385" t="str">
        <f>IF($A385="","",INDEX(games!$J:$J,ROW())&amp;"")</f>
        <v/>
      </c>
      <c r="AM385">
        <f>IF($A385="","",SUMPRODUCT($AO385:$BD385,'Map Analysis'!$AN$2^{0,1,2,3,4,5,6,7,8,9,10,11,12,13,14,15}))</f>
        <v>0</v>
      </c>
      <c r="AN385">
        <f t="shared" si="328"/>
        <v>3.8500000000000001E-5</v>
      </c>
      <c r="AO385">
        <f t="shared" si="329"/>
        <v>0</v>
      </c>
      <c r="AP385">
        <f t="shared" si="330"/>
        <v>0</v>
      </c>
      <c r="AQ385">
        <f t="shared" si="331"/>
        <v>0</v>
      </c>
      <c r="AR385">
        <f t="shared" si="332"/>
        <v>0</v>
      </c>
      <c r="AS385">
        <f t="shared" si="333"/>
        <v>0</v>
      </c>
      <c r="AT385">
        <f t="shared" si="334"/>
        <v>0</v>
      </c>
      <c r="AU385">
        <f t="shared" si="335"/>
        <v>0</v>
      </c>
      <c r="AV385">
        <f t="shared" si="336"/>
        <v>0</v>
      </c>
      <c r="AW385">
        <f t="shared" si="337"/>
        <v>0</v>
      </c>
      <c r="AX385">
        <f t="shared" si="338"/>
        <v>0</v>
      </c>
      <c r="AY385">
        <f t="shared" si="339"/>
        <v>0</v>
      </c>
      <c r="AZ385">
        <f t="shared" si="340"/>
        <v>0</v>
      </c>
      <c r="BA385">
        <f t="shared" si="341"/>
        <v>0</v>
      </c>
      <c r="BB385">
        <f t="shared" si="342"/>
        <v>0</v>
      </c>
      <c r="BC385">
        <f t="shared" si="343"/>
        <v>0</v>
      </c>
      <c r="BD385">
        <f t="shared" si="344"/>
        <v>0</v>
      </c>
      <c r="BF385">
        <f t="shared" si="345"/>
        <v>35</v>
      </c>
      <c r="BG385">
        <f t="shared" si="346"/>
        <v>30</v>
      </c>
      <c r="BH385">
        <f t="shared" si="347"/>
        <v>9</v>
      </c>
      <c r="BI385">
        <f t="shared" si="348"/>
        <v>1</v>
      </c>
      <c r="BJ385">
        <f t="shared" si="349"/>
        <v>0</v>
      </c>
      <c r="BK385">
        <f t="shared" si="350"/>
        <v>0</v>
      </c>
      <c r="BL385">
        <f t="shared" si="351"/>
        <v>0</v>
      </c>
      <c r="BM385">
        <f t="shared" si="352"/>
        <v>0</v>
      </c>
      <c r="BN385">
        <f t="shared" si="353"/>
        <v>0</v>
      </c>
      <c r="BO385">
        <f t="shared" si="354"/>
        <v>0</v>
      </c>
      <c r="BP385">
        <f t="shared" si="355"/>
        <v>0</v>
      </c>
      <c r="BQ385">
        <f t="shared" si="356"/>
        <v>0</v>
      </c>
      <c r="BR385">
        <f t="shared" si="357"/>
        <v>0</v>
      </c>
      <c r="BS385">
        <f t="shared" si="358"/>
        <v>0</v>
      </c>
      <c r="BT385">
        <f t="shared" si="359"/>
        <v>0</v>
      </c>
    </row>
    <row r="386" spans="1:72" x14ac:dyDescent="0.25">
      <c r="A386" t="str">
        <f>IF(TRIM(INDEX(games!$A:$A,ROW()))="","",TRIM(INDEX(games!$A:$A,ROW())))</f>
        <v>Haste</v>
      </c>
      <c r="B386">
        <f>IF(OR($A386="",INDEX(games!$B:$B,ROW())=""),"",INDEX(games!$B:$B,ROW()))</f>
        <v>2025</v>
      </c>
      <c r="C386" t="str">
        <f>IF(OR($A386="",INDEX(games!$C:$C,ROW())=""),"",INDEX(games!$C:$C,ROW()))</f>
        <v>Action</v>
      </c>
      <c r="D386">
        <f t="shared" ref="D386:D449" si="360">IF($A386="","",COUNTIF($W$2:$W$2500,$A386)+COUNTIF($X$2:$X$2500,$A386))</f>
        <v>0</v>
      </c>
      <c r="E386">
        <f t="shared" ref="E386:E449" si="361">IF($A386="","",IFERROR(MATCH($C386,$R$2:$R$5,0),0))</f>
        <v>1</v>
      </c>
      <c r="F386">
        <f t="shared" ref="F386:F449" si="362">IF($A386="","",MOD(ROW(),34))</f>
        <v>12</v>
      </c>
      <c r="G386">
        <f t="shared" ref="G386:G449" si="363">IF($A386="",NA(),IF($C386="Action",$B386,NA()))</f>
        <v>2025</v>
      </c>
      <c r="H386">
        <f t="shared" ref="H386:H449" si="364">IF($A386="",NA(),IF($C386="Action",1+$F386*0.023,NA()))</f>
        <v>1.276</v>
      </c>
      <c r="I386" t="e">
        <f t="shared" ref="I386:I449" si="365">IF($A386="",NA(),IF($C386="Strategy",$B386,NA()))</f>
        <v>#N/A</v>
      </c>
      <c r="J386" t="e">
        <f t="shared" ref="J386:J449" si="366">IF($A386="",NA(),IF($C386="Strategy",2+$F386*0.023,NA()))</f>
        <v>#N/A</v>
      </c>
      <c r="K386" t="e">
        <f t="shared" ref="K386:K449" si="367">IF($A386="",NA(),IF($C386="Deckbuilder",$B386,NA()))</f>
        <v>#N/A</v>
      </c>
      <c r="L386" t="e">
        <f t="shared" ref="L386:L449" si="368">IF($A386="",NA(),IF($C386="Deckbuilder",3+$F386*0.023,NA()))</f>
        <v>#N/A</v>
      </c>
      <c r="M386" t="e">
        <f t="shared" ref="M386:M449" si="369">IF($A386="",NA(),IF($C386="Traditional",$B386,NA()))</f>
        <v>#N/A</v>
      </c>
      <c r="N386" t="e">
        <f t="shared" ref="N386:N449" si="370">IF($A386="",NA(),IF($C386="Traditional",4+$F386*0.023,NA()))</f>
        <v>#N/A</v>
      </c>
      <c r="O386">
        <f t="shared" ref="O386:O449" si="371">IF($A386="","",$D386+ROW()/1000000)</f>
        <v>3.86E-4</v>
      </c>
      <c r="P386" t="str">
        <f>IF(OR($A386="",INDEX(games!$H:$H,ROW())=""),"",INDEX(games!$H:$H,ROW()))</f>
        <v>Yes</v>
      </c>
      <c r="Q386">
        <f t="shared" ref="Q386:Q449" si="372">IF(OR($A386="",$P386&lt;&gt;"Yes"),"",$D386+ROW()/1000000)</f>
        <v>3.86E-4</v>
      </c>
      <c r="T386">
        <f t="shared" ref="T386:T449" si="373">IF($Y386="","",INDEX($B$2:$B$1500,$Y386))</f>
        <v>2019</v>
      </c>
      <c r="U386">
        <f t="shared" ref="U386:U449" si="374">IF($Z386="","",INDEX($B$2:$B$1500,$Z386))</f>
        <v>2024</v>
      </c>
      <c r="V386">
        <f t="shared" ref="V386:V449" si="375">IF(OR($T386="",$U386=""),"",$U386-$T386)</f>
        <v>5</v>
      </c>
      <c r="W386" t="str">
        <f>IF(TRIM(INDEX(connections!$A:$A,ROW()))="","",TRIM(INDEX(connections!$A:$A,ROW())))</f>
        <v>Dicey Dungeons</v>
      </c>
      <c r="X386" t="str">
        <f>IF($W386="","",TRIM(INDEX(connections!$B:$B,ROW())))</f>
        <v>Dice &amp; Fold</v>
      </c>
      <c r="Y386">
        <f t="shared" ref="Y386:Y449" si="376">IF($W386="","",IFERROR(MATCH($W386,$A$2:$A$1500,0),""))</f>
        <v>234</v>
      </c>
      <c r="Z386">
        <f t="shared" ref="Z386:Z449" si="377">IF($X386="","",IFERROR(MATCH($X386,$A$2:$A$1500,0),""))</f>
        <v>226</v>
      </c>
      <c r="AA386" t="str">
        <f t="shared" ref="AA386:AA449" si="378">IF($Y386="","",INDEX($P$2:$P$1500,$Y386))</f>
        <v>Yes</v>
      </c>
      <c r="AB386" t="str">
        <f t="shared" ref="AB386:AB449" si="379">IF($Z386="","",INDEX($P$2:$P$1500,$Z386))</f>
        <v>Yes</v>
      </c>
      <c r="AC386">
        <f t="shared" ref="AC386:AC449" si="380">IF(AND($AA386="Yes",$AB386="Yes"),1,"")</f>
        <v>1</v>
      </c>
      <c r="AD386">
        <f t="shared" ref="AD386:AD449" si="381">IF(OR($Y386="",$Z386=""),"",IF(INDEX($C$2:$C$1500,$Y386)=INDEX($C$2:$C$1500,$Z386),0,1))</f>
        <v>0</v>
      </c>
      <c r="AE386" t="str">
        <f t="shared" ref="AE386:AE449" si="382">IF($AC386&lt;&gt;1,"",IF(AND(INDEX($AG$2:$AG$1500,$Y386)=1,INDEX($AG$2:$AG$1500,$Z386)=1),1,""))</f>
        <v/>
      </c>
      <c r="AG386">
        <f t="shared" ref="AG386:AG449" si="383">IF($A386="","",COUNTIFS($W$2:$W$2500,$A386,$AB$2:$AB$2500,"Yes")+COUNTIFS($X$2:$X$2500,$A386,$AA$2:$AA$2500,"Yes"))</f>
        <v>0</v>
      </c>
      <c r="AH386" t="str">
        <f t="shared" ref="AH386:AH449" si="384">IF(OR($P386&lt;&gt;"Yes",N($AG386)=0),"",IF(AND($AG386=1,COUNTIFS($W$2:$W$2500,$A386,$AE$2:$AE$2500,1)+COUNTIFS($X$2:$X$2500,$A386,$AE$2:$AE$2500,1)&gt;0),"","Yes"))</f>
        <v/>
      </c>
      <c r="AI386" t="str">
        <f t="shared" ref="AI386:AI449" si="385">IF($AH386="Yes",$AG386,"")</f>
        <v/>
      </c>
      <c r="AJ386" t="str">
        <f t="shared" ref="AJ386:AJ449" si="386">IF($AI386="","",$AI386+ROW()/1000000)</f>
        <v/>
      </c>
      <c r="AK386" t="str">
        <f t="shared" ref="AK386:AK449" si="387">IF(OR($A386="",$P386="Yes",N($AG386)=0),"",$AG386+ROW()/1000000)</f>
        <v/>
      </c>
      <c r="AL386" t="str">
        <f>IF($A386="","",INDEX(games!$J:$J,ROW())&amp;"")</f>
        <v>https://store.steampowered.com/app/1796470/Haste/</v>
      </c>
      <c r="AM386">
        <f>IF($A386="","",SUMPRODUCT($AO386:$BD386,'Map Analysis'!$AN$2^{0,1,2,3,4,5,6,7,8,9,10,11,12,13,14,15}))</f>
        <v>0</v>
      </c>
      <c r="AN386">
        <f t="shared" ref="AN386:AN449" si="388">IF($A386="","",$AM386+ROW()/10000000)</f>
        <v>3.8600000000000003E-5</v>
      </c>
      <c r="AO386">
        <f t="shared" ref="AO386:AO449" si="389">IF($A386="","",COUNTIF($W$2:$W$2500,$A386))</f>
        <v>0</v>
      </c>
      <c r="AP386">
        <f t="shared" ref="AP386:AP449" si="390">IF($A386="","",SUMIFS($BF$2:$BF$2500,$W$2:$W$2500,$A386))</f>
        <v>0</v>
      </c>
      <c r="AQ386">
        <f t="shared" ref="AQ386:AQ449" si="391">IF($A386="","",SUMIFS($BG$2:$BG$2500,$W$2:$W$2500,$A386))</f>
        <v>0</v>
      </c>
      <c r="AR386">
        <f t="shared" ref="AR386:AR449" si="392">IF($A386="","",SUMIFS($BH$2:$BH$2500,$W$2:$W$2500,$A386))</f>
        <v>0</v>
      </c>
      <c r="AS386">
        <f t="shared" ref="AS386:AS449" si="393">IF($A386="","",SUMIFS($BI$2:$BI$2500,$W$2:$W$2500,$A386))</f>
        <v>0</v>
      </c>
      <c r="AT386">
        <f t="shared" ref="AT386:AT449" si="394">IF($A386="","",SUMIFS($BJ$2:$BJ$2500,$W$2:$W$2500,$A386))</f>
        <v>0</v>
      </c>
      <c r="AU386">
        <f t="shared" ref="AU386:AU449" si="395">IF($A386="","",SUMIFS($BK$2:$BK$2500,$W$2:$W$2500,$A386))</f>
        <v>0</v>
      </c>
      <c r="AV386">
        <f t="shared" ref="AV386:AV449" si="396">IF($A386="","",SUMIFS($BL$2:$BL$2500,$W$2:$W$2500,$A386))</f>
        <v>0</v>
      </c>
      <c r="AW386">
        <f t="shared" ref="AW386:AW449" si="397">IF($A386="","",SUMIFS($BM$2:$BM$2500,$W$2:$W$2500,$A386))</f>
        <v>0</v>
      </c>
      <c r="AX386">
        <f t="shared" ref="AX386:AX449" si="398">IF($A386="","",SUMIFS($BN$2:$BN$2500,$W$2:$W$2500,$A386))</f>
        <v>0</v>
      </c>
      <c r="AY386">
        <f t="shared" ref="AY386:AY449" si="399">IF($A386="","",SUMIFS($BO$2:$BO$2500,$W$2:$W$2500,$A386))</f>
        <v>0</v>
      </c>
      <c r="AZ386">
        <f t="shared" ref="AZ386:AZ449" si="400">IF($A386="","",SUMIFS($BP$2:$BP$2500,$W$2:$W$2500,$A386))</f>
        <v>0</v>
      </c>
      <c r="BA386">
        <f t="shared" ref="BA386:BA449" si="401">IF($A386="","",SUMIFS($BQ$2:$BQ$2500,$W$2:$W$2500,$A386))</f>
        <v>0</v>
      </c>
      <c r="BB386">
        <f t="shared" ref="BB386:BB449" si="402">IF($A386="","",SUMIFS($BR$2:$BR$2500,$W$2:$W$2500,$A386))</f>
        <v>0</v>
      </c>
      <c r="BC386">
        <f t="shared" ref="BC386:BC449" si="403">IF($A386="","",SUMIFS($BS$2:$BS$2500,$W$2:$W$2500,$A386))</f>
        <v>0</v>
      </c>
      <c r="BD386">
        <f t="shared" ref="BD386:BD449" si="404">IF($A386="","",SUMIFS($BT$2:$BT$2500,$W$2:$W$2500,$A386))</f>
        <v>0</v>
      </c>
      <c r="BF386">
        <f t="shared" ref="BF386:BF449" si="405">IF($Z386="","",INDEX($AO$2:$AO$1500,$Z386))</f>
        <v>0</v>
      </c>
      <c r="BG386">
        <f t="shared" ref="BG386:BG449" si="406">IF($Z386="","",INDEX($AP$2:$AP$1500,$Z386))</f>
        <v>0</v>
      </c>
      <c r="BH386">
        <f t="shared" ref="BH386:BH449" si="407">IF($Z386="","",INDEX($AQ$2:$AQ$1500,$Z386))</f>
        <v>0</v>
      </c>
      <c r="BI386">
        <f t="shared" ref="BI386:BI449" si="408">IF($Z386="","",INDEX($AR$2:$AR$1500,$Z386))</f>
        <v>0</v>
      </c>
      <c r="BJ386">
        <f t="shared" ref="BJ386:BJ449" si="409">IF($Z386="","",INDEX($AS$2:$AS$1500,$Z386))</f>
        <v>0</v>
      </c>
      <c r="BK386">
        <f t="shared" ref="BK386:BK449" si="410">IF($Z386="","",INDEX($AT$2:$AT$1500,$Z386))</f>
        <v>0</v>
      </c>
      <c r="BL386">
        <f t="shared" ref="BL386:BL449" si="411">IF($Z386="","",INDEX($AU$2:$AU$1500,$Z386))</f>
        <v>0</v>
      </c>
      <c r="BM386">
        <f t="shared" ref="BM386:BM449" si="412">IF($Z386="","",INDEX($AV$2:$AV$1500,$Z386))</f>
        <v>0</v>
      </c>
      <c r="BN386">
        <f t="shared" ref="BN386:BN449" si="413">IF($Z386="","",INDEX($AW$2:$AW$1500,$Z386))</f>
        <v>0</v>
      </c>
      <c r="BO386">
        <f t="shared" ref="BO386:BO449" si="414">IF($Z386="","",INDEX($AX$2:$AX$1500,$Z386))</f>
        <v>0</v>
      </c>
      <c r="BP386">
        <f t="shared" ref="BP386:BP449" si="415">IF($Z386="","",INDEX($AY$2:$AY$1500,$Z386))</f>
        <v>0</v>
      </c>
      <c r="BQ386">
        <f t="shared" ref="BQ386:BQ449" si="416">IF($Z386="","",INDEX($AZ$2:$AZ$1500,$Z386))</f>
        <v>0</v>
      </c>
      <c r="BR386">
        <f t="shared" ref="BR386:BR449" si="417">IF($Z386="","",INDEX($BA$2:$BA$1500,$Z386))</f>
        <v>0</v>
      </c>
      <c r="BS386">
        <f t="shared" ref="BS386:BS449" si="418">IF($Z386="","",INDEX($BB$2:$BB$1500,$Z386))</f>
        <v>0</v>
      </c>
      <c r="BT386">
        <f t="shared" ref="BT386:BT449" si="419">IF($Z386="","",INDEX($BC$2:$BC$1500,$Z386))</f>
        <v>0</v>
      </c>
    </row>
    <row r="387" spans="1:72" x14ac:dyDescent="0.25">
      <c r="A387" t="str">
        <f>IF(TRIM(INDEX(games!$A:$A,ROW()))="","",TRIM(INDEX(games!$A:$A,ROW())))</f>
        <v>Have a Nice Death</v>
      </c>
      <c r="B387">
        <f>IF(OR($A387="",INDEX(games!$B:$B,ROW())=""),"",INDEX(games!$B:$B,ROW()))</f>
        <v>2022</v>
      </c>
      <c r="C387" t="str">
        <f>IF(OR($A387="",INDEX(games!$C:$C,ROW())=""),"",INDEX(games!$C:$C,ROW()))</f>
        <v>Action</v>
      </c>
      <c r="D387">
        <f t="shared" si="360"/>
        <v>1</v>
      </c>
      <c r="E387">
        <f t="shared" si="361"/>
        <v>1</v>
      </c>
      <c r="F387">
        <f t="shared" si="362"/>
        <v>13</v>
      </c>
      <c r="G387">
        <f t="shared" si="363"/>
        <v>2022</v>
      </c>
      <c r="H387">
        <f t="shared" si="364"/>
        <v>1.2989999999999999</v>
      </c>
      <c r="I387" t="e">
        <f t="shared" si="365"/>
        <v>#N/A</v>
      </c>
      <c r="J387" t="e">
        <f t="shared" si="366"/>
        <v>#N/A</v>
      </c>
      <c r="K387" t="e">
        <f t="shared" si="367"/>
        <v>#N/A</v>
      </c>
      <c r="L387" t="e">
        <f t="shared" si="368"/>
        <v>#N/A</v>
      </c>
      <c r="M387" t="e">
        <f t="shared" si="369"/>
        <v>#N/A</v>
      </c>
      <c r="N387" t="e">
        <f t="shared" si="370"/>
        <v>#N/A</v>
      </c>
      <c r="O387">
        <f t="shared" si="371"/>
        <v>1.0003869999999999</v>
      </c>
      <c r="P387" t="str">
        <f>IF(OR($A387="",INDEX(games!$H:$H,ROW())=""),"",INDEX(games!$H:$H,ROW()))</f>
        <v>Yes</v>
      </c>
      <c r="Q387">
        <f t="shared" si="372"/>
        <v>1.0003869999999999</v>
      </c>
      <c r="T387">
        <f t="shared" si="373"/>
        <v>2022</v>
      </c>
      <c r="U387">
        <f t="shared" si="374"/>
        <v>2024</v>
      </c>
      <c r="V387">
        <f t="shared" si="375"/>
        <v>2</v>
      </c>
      <c r="W387" t="str">
        <f>IF(TRIM(INDEX(connections!$A:$A,ROW()))="","",TRIM(INDEX(connections!$A:$A,ROW())))</f>
        <v>Forward: Escape the Fold</v>
      </c>
      <c r="X387" t="str">
        <f>IF($W387="","",TRIM(INDEX(connections!$B:$B,ROW())))</f>
        <v>Dice &amp; Fold</v>
      </c>
      <c r="Y387">
        <f t="shared" si="376"/>
        <v>321</v>
      </c>
      <c r="Z387">
        <f t="shared" si="377"/>
        <v>226</v>
      </c>
      <c r="AA387" t="str">
        <f t="shared" si="378"/>
        <v>Yes</v>
      </c>
      <c r="AB387" t="str">
        <f t="shared" si="379"/>
        <v>Yes</v>
      </c>
      <c r="AC387">
        <f t="shared" si="380"/>
        <v>1</v>
      </c>
      <c r="AD387">
        <f t="shared" si="381"/>
        <v>1</v>
      </c>
      <c r="AE387" t="str">
        <f t="shared" si="382"/>
        <v/>
      </c>
      <c r="AG387">
        <f t="shared" si="383"/>
        <v>1</v>
      </c>
      <c r="AH387" t="str">
        <f t="shared" si="384"/>
        <v>Yes</v>
      </c>
      <c r="AI387">
        <f t="shared" si="385"/>
        <v>1</v>
      </c>
      <c r="AJ387">
        <f t="shared" si="386"/>
        <v>1.0003869999999999</v>
      </c>
      <c r="AK387" t="str">
        <f t="shared" si="387"/>
        <v/>
      </c>
      <c r="AL387" t="str">
        <f>IF($A387="","",INDEX(games!$J:$J,ROW())&amp;"")</f>
        <v>https://store.steampowered.com/app/1740720/Have_a_Nice_Death/</v>
      </c>
      <c r="AM387">
        <f>IF($A387="","",SUMPRODUCT($AO387:$BD387,'Map Analysis'!$AN$2^{0,1,2,3,4,5,6,7,8,9,10,11,12,13,14,15}))</f>
        <v>0</v>
      </c>
      <c r="AN387">
        <f t="shared" si="388"/>
        <v>3.8699999999999999E-5</v>
      </c>
      <c r="AO387">
        <f t="shared" si="389"/>
        <v>0</v>
      </c>
      <c r="AP387">
        <f t="shared" si="390"/>
        <v>0</v>
      </c>
      <c r="AQ387">
        <f t="shared" si="391"/>
        <v>0</v>
      </c>
      <c r="AR387">
        <f t="shared" si="392"/>
        <v>0</v>
      </c>
      <c r="AS387">
        <f t="shared" si="393"/>
        <v>0</v>
      </c>
      <c r="AT387">
        <f t="shared" si="394"/>
        <v>0</v>
      </c>
      <c r="AU387">
        <f t="shared" si="395"/>
        <v>0</v>
      </c>
      <c r="AV387">
        <f t="shared" si="396"/>
        <v>0</v>
      </c>
      <c r="AW387">
        <f t="shared" si="397"/>
        <v>0</v>
      </c>
      <c r="AX387">
        <f t="shared" si="398"/>
        <v>0</v>
      </c>
      <c r="AY387">
        <f t="shared" si="399"/>
        <v>0</v>
      </c>
      <c r="AZ387">
        <f t="shared" si="400"/>
        <v>0</v>
      </c>
      <c r="BA387">
        <f t="shared" si="401"/>
        <v>0</v>
      </c>
      <c r="BB387">
        <f t="shared" si="402"/>
        <v>0</v>
      </c>
      <c r="BC387">
        <f t="shared" si="403"/>
        <v>0</v>
      </c>
      <c r="BD387">
        <f t="shared" si="404"/>
        <v>0</v>
      </c>
      <c r="BF387">
        <f t="shared" si="405"/>
        <v>0</v>
      </c>
      <c r="BG387">
        <f t="shared" si="406"/>
        <v>0</v>
      </c>
      <c r="BH387">
        <f t="shared" si="407"/>
        <v>0</v>
      </c>
      <c r="BI387">
        <f t="shared" si="408"/>
        <v>0</v>
      </c>
      <c r="BJ387">
        <f t="shared" si="409"/>
        <v>0</v>
      </c>
      <c r="BK387">
        <f t="shared" si="410"/>
        <v>0</v>
      </c>
      <c r="BL387">
        <f t="shared" si="411"/>
        <v>0</v>
      </c>
      <c r="BM387">
        <f t="shared" si="412"/>
        <v>0</v>
      </c>
      <c r="BN387">
        <f t="shared" si="413"/>
        <v>0</v>
      </c>
      <c r="BO387">
        <f t="shared" si="414"/>
        <v>0</v>
      </c>
      <c r="BP387">
        <f t="shared" si="415"/>
        <v>0</v>
      </c>
      <c r="BQ387">
        <f t="shared" si="416"/>
        <v>0</v>
      </c>
      <c r="BR387">
        <f t="shared" si="417"/>
        <v>0</v>
      </c>
      <c r="BS387">
        <f t="shared" si="418"/>
        <v>0</v>
      </c>
      <c r="BT387">
        <f t="shared" si="419"/>
        <v>0</v>
      </c>
    </row>
    <row r="388" spans="1:72" x14ac:dyDescent="0.25">
      <c r="A388" t="str">
        <f>IF(TRIM(INDEX(games!$A:$A,ROW()))="","",TRIM(INDEX(games!$A:$A,ROW())))</f>
        <v>He is Coming</v>
      </c>
      <c r="B388">
        <f>IF(OR($A388="",INDEX(games!$B:$B,ROW())=""),"",INDEX(games!$B:$B,ROW()))</f>
        <v>2025</v>
      </c>
      <c r="C388" t="str">
        <f>IF(OR($A388="",INDEX(games!$C:$C,ROW())=""),"",INDEX(games!$C:$C,ROW()))</f>
        <v>Deckbuilder</v>
      </c>
      <c r="D388">
        <f t="shared" si="360"/>
        <v>1</v>
      </c>
      <c r="E388">
        <f t="shared" si="361"/>
        <v>3</v>
      </c>
      <c r="F388">
        <f t="shared" si="362"/>
        <v>14</v>
      </c>
      <c r="G388" t="e">
        <f t="shared" si="363"/>
        <v>#N/A</v>
      </c>
      <c r="H388" t="e">
        <f t="shared" si="364"/>
        <v>#N/A</v>
      </c>
      <c r="I388" t="e">
        <f t="shared" si="365"/>
        <v>#N/A</v>
      </c>
      <c r="J388" t="e">
        <f t="shared" si="366"/>
        <v>#N/A</v>
      </c>
      <c r="K388">
        <f t="shared" si="367"/>
        <v>2025</v>
      </c>
      <c r="L388">
        <f t="shared" si="368"/>
        <v>3.3220000000000001</v>
      </c>
      <c r="M388" t="e">
        <f t="shared" si="369"/>
        <v>#N/A</v>
      </c>
      <c r="N388" t="e">
        <f t="shared" si="370"/>
        <v>#N/A</v>
      </c>
      <c r="O388">
        <f t="shared" si="371"/>
        <v>1.0003880000000001</v>
      </c>
      <c r="P388" t="str">
        <f>IF(OR($A388="",INDEX(games!$H:$H,ROW())=""),"",INDEX(games!$H:$H,ROW()))</f>
        <v>Yes</v>
      </c>
      <c r="Q388">
        <f t="shared" si="372"/>
        <v>1.0003880000000001</v>
      </c>
      <c r="T388">
        <f t="shared" si="373"/>
        <v>2017</v>
      </c>
      <c r="U388">
        <f t="shared" si="374"/>
        <v>2024</v>
      </c>
      <c r="V388">
        <f t="shared" si="375"/>
        <v>7</v>
      </c>
      <c r="W388" t="str">
        <f>IF(TRIM(INDEX(connections!$A:$A,ROW()))="","",TRIM(INDEX(connections!$A:$A,ROW())))</f>
        <v>Slay the Spire</v>
      </c>
      <c r="X388" t="str">
        <f>IF($W388="","",TRIM(INDEX(connections!$B:$B,ROW())))</f>
        <v>Dice &amp; Fold</v>
      </c>
      <c r="Y388">
        <f t="shared" si="376"/>
        <v>772</v>
      </c>
      <c r="Z388">
        <f t="shared" si="377"/>
        <v>226</v>
      </c>
      <c r="AA388" t="str">
        <f t="shared" si="378"/>
        <v>Yes</v>
      </c>
      <c r="AB388" t="str">
        <f t="shared" si="379"/>
        <v>Yes</v>
      </c>
      <c r="AC388">
        <f t="shared" si="380"/>
        <v>1</v>
      </c>
      <c r="AD388">
        <f t="shared" si="381"/>
        <v>0</v>
      </c>
      <c r="AE388" t="str">
        <f t="shared" si="382"/>
        <v/>
      </c>
      <c r="AG388">
        <f t="shared" si="383"/>
        <v>1</v>
      </c>
      <c r="AH388" t="str">
        <f t="shared" si="384"/>
        <v>Yes</v>
      </c>
      <c r="AI388">
        <f t="shared" si="385"/>
        <v>1</v>
      </c>
      <c r="AJ388">
        <f t="shared" si="386"/>
        <v>1.0003880000000001</v>
      </c>
      <c r="AK388" t="str">
        <f t="shared" si="387"/>
        <v/>
      </c>
      <c r="AL388" t="str">
        <f>IF($A388="","",INDEX(games!$J:$J,ROW())&amp;"")</f>
        <v>https://store.steampowered.com/app/2824490/He_is_Coming/</v>
      </c>
      <c r="AM388">
        <f>IF($A388="","",SUMPRODUCT($AO388:$BD388,'Map Analysis'!$AN$2^{0,1,2,3,4,5,6,7,8,9,10,11,12,13,14,15}))</f>
        <v>0</v>
      </c>
      <c r="AN388">
        <f t="shared" si="388"/>
        <v>3.8800000000000001E-5</v>
      </c>
      <c r="AO388">
        <f t="shared" si="389"/>
        <v>0</v>
      </c>
      <c r="AP388">
        <f t="shared" si="390"/>
        <v>0</v>
      </c>
      <c r="AQ388">
        <f t="shared" si="391"/>
        <v>0</v>
      </c>
      <c r="AR388">
        <f t="shared" si="392"/>
        <v>0</v>
      </c>
      <c r="AS388">
        <f t="shared" si="393"/>
        <v>0</v>
      </c>
      <c r="AT388">
        <f t="shared" si="394"/>
        <v>0</v>
      </c>
      <c r="AU388">
        <f t="shared" si="395"/>
        <v>0</v>
      </c>
      <c r="AV388">
        <f t="shared" si="396"/>
        <v>0</v>
      </c>
      <c r="AW388">
        <f t="shared" si="397"/>
        <v>0</v>
      </c>
      <c r="AX388">
        <f t="shared" si="398"/>
        <v>0</v>
      </c>
      <c r="AY388">
        <f t="shared" si="399"/>
        <v>0</v>
      </c>
      <c r="AZ388">
        <f t="shared" si="400"/>
        <v>0</v>
      </c>
      <c r="BA388">
        <f t="shared" si="401"/>
        <v>0</v>
      </c>
      <c r="BB388">
        <f t="shared" si="402"/>
        <v>0</v>
      </c>
      <c r="BC388">
        <f t="shared" si="403"/>
        <v>0</v>
      </c>
      <c r="BD388">
        <f t="shared" si="404"/>
        <v>0</v>
      </c>
      <c r="BF388">
        <f t="shared" si="405"/>
        <v>0</v>
      </c>
      <c r="BG388">
        <f t="shared" si="406"/>
        <v>0</v>
      </c>
      <c r="BH388">
        <f t="shared" si="407"/>
        <v>0</v>
      </c>
      <c r="BI388">
        <f t="shared" si="408"/>
        <v>0</v>
      </c>
      <c r="BJ388">
        <f t="shared" si="409"/>
        <v>0</v>
      </c>
      <c r="BK388">
        <f t="shared" si="410"/>
        <v>0</v>
      </c>
      <c r="BL388">
        <f t="shared" si="411"/>
        <v>0</v>
      </c>
      <c r="BM388">
        <f t="shared" si="412"/>
        <v>0</v>
      </c>
      <c r="BN388">
        <f t="shared" si="413"/>
        <v>0</v>
      </c>
      <c r="BO388">
        <f t="shared" si="414"/>
        <v>0</v>
      </c>
      <c r="BP388">
        <f t="shared" si="415"/>
        <v>0</v>
      </c>
      <c r="BQ388">
        <f t="shared" si="416"/>
        <v>0</v>
      </c>
      <c r="BR388">
        <f t="shared" si="417"/>
        <v>0</v>
      </c>
      <c r="BS388">
        <f t="shared" si="418"/>
        <v>0</v>
      </c>
      <c r="BT388">
        <f t="shared" si="419"/>
        <v>0</v>
      </c>
    </row>
    <row r="389" spans="1:72" x14ac:dyDescent="0.25">
      <c r="A389" t="str">
        <f>IF(TRIM(INDEX(games!$A:$A,ROW()))="","",TRIM(INDEX(games!$A:$A,ROW())))</f>
        <v>Heading Out</v>
      </c>
      <c r="B389">
        <f>IF(OR($A389="",INDEX(games!$B:$B,ROW())=""),"",INDEX(games!$B:$B,ROW()))</f>
        <v>2023</v>
      </c>
      <c r="C389" t="str">
        <f>IF(OR($A389="",INDEX(games!$C:$C,ROW())=""),"",INDEX(games!$C:$C,ROW()))</f>
        <v>Action</v>
      </c>
      <c r="D389">
        <f t="shared" si="360"/>
        <v>1</v>
      </c>
      <c r="E389">
        <f t="shared" si="361"/>
        <v>1</v>
      </c>
      <c r="F389">
        <f t="shared" si="362"/>
        <v>15</v>
      </c>
      <c r="G389">
        <f t="shared" si="363"/>
        <v>2023</v>
      </c>
      <c r="H389">
        <f t="shared" si="364"/>
        <v>1.345</v>
      </c>
      <c r="I389" t="e">
        <f t="shared" si="365"/>
        <v>#N/A</v>
      </c>
      <c r="J389" t="e">
        <f t="shared" si="366"/>
        <v>#N/A</v>
      </c>
      <c r="K389" t="e">
        <f t="shared" si="367"/>
        <v>#N/A</v>
      </c>
      <c r="L389" t="e">
        <f t="shared" si="368"/>
        <v>#N/A</v>
      </c>
      <c r="M389" t="e">
        <f t="shared" si="369"/>
        <v>#N/A</v>
      </c>
      <c r="N389" t="e">
        <f t="shared" si="370"/>
        <v>#N/A</v>
      </c>
      <c r="O389">
        <f t="shared" si="371"/>
        <v>1.000389</v>
      </c>
      <c r="P389" t="str">
        <f>IF(OR($A389="",INDEX(games!$H:$H,ROW())=""),"",INDEX(games!$H:$H,ROW()))</f>
        <v/>
      </c>
      <c r="Q389" t="str">
        <f t="shared" si="372"/>
        <v/>
      </c>
      <c r="T389">
        <f t="shared" si="373"/>
        <v>2023</v>
      </c>
      <c r="U389">
        <f t="shared" si="374"/>
        <v>2026</v>
      </c>
      <c r="V389">
        <f t="shared" si="375"/>
        <v>3</v>
      </c>
      <c r="W389" t="str">
        <f>IF(TRIM(INDEX(connections!$A:$A,ROW()))="","",TRIM(INDEX(connections!$A:$A,ROW())))</f>
        <v>Balatro</v>
      </c>
      <c r="X389" t="str">
        <f>IF($W389="","",TRIM(INDEX(connections!$B:$B,ROW())))</f>
        <v>Dice A Million</v>
      </c>
      <c r="Y389">
        <f t="shared" si="376"/>
        <v>56</v>
      </c>
      <c r="Z389">
        <f t="shared" si="377"/>
        <v>227</v>
      </c>
      <c r="AA389" t="str">
        <f t="shared" si="378"/>
        <v>Yes</v>
      </c>
      <c r="AB389" t="str">
        <f t="shared" si="379"/>
        <v/>
      </c>
      <c r="AC389" t="str">
        <f t="shared" si="380"/>
        <v/>
      </c>
      <c r="AD389">
        <f t="shared" si="381"/>
        <v>0</v>
      </c>
      <c r="AE389" t="str">
        <f t="shared" si="382"/>
        <v/>
      </c>
      <c r="AG389">
        <f t="shared" si="383"/>
        <v>1</v>
      </c>
      <c r="AH389" t="str">
        <f t="shared" si="384"/>
        <v/>
      </c>
      <c r="AI389" t="str">
        <f t="shared" si="385"/>
        <v/>
      </c>
      <c r="AJ389" t="str">
        <f t="shared" si="386"/>
        <v/>
      </c>
      <c r="AK389">
        <f t="shared" si="387"/>
        <v>1.000389</v>
      </c>
      <c r="AL389" t="str">
        <f>IF($A389="","",INDEX(games!$J:$J,ROW())&amp;"")</f>
        <v/>
      </c>
      <c r="AM389">
        <f>IF($A389="","",SUMPRODUCT($AO389:$BD389,'Map Analysis'!$AN$2^{0,1,2,3,4,5,6,7,8,9,10,11,12,13,14,15}))</f>
        <v>0</v>
      </c>
      <c r="AN389">
        <f t="shared" si="388"/>
        <v>3.8899999999999997E-5</v>
      </c>
      <c r="AO389">
        <f t="shared" si="389"/>
        <v>0</v>
      </c>
      <c r="AP389">
        <f t="shared" si="390"/>
        <v>0</v>
      </c>
      <c r="AQ389">
        <f t="shared" si="391"/>
        <v>0</v>
      </c>
      <c r="AR389">
        <f t="shared" si="392"/>
        <v>0</v>
      </c>
      <c r="AS389">
        <f t="shared" si="393"/>
        <v>0</v>
      </c>
      <c r="AT389">
        <f t="shared" si="394"/>
        <v>0</v>
      </c>
      <c r="AU389">
        <f t="shared" si="395"/>
        <v>0</v>
      </c>
      <c r="AV389">
        <f t="shared" si="396"/>
        <v>0</v>
      </c>
      <c r="AW389">
        <f t="shared" si="397"/>
        <v>0</v>
      </c>
      <c r="AX389">
        <f t="shared" si="398"/>
        <v>0</v>
      </c>
      <c r="AY389">
        <f t="shared" si="399"/>
        <v>0</v>
      </c>
      <c r="AZ389">
        <f t="shared" si="400"/>
        <v>0</v>
      </c>
      <c r="BA389">
        <f t="shared" si="401"/>
        <v>0</v>
      </c>
      <c r="BB389">
        <f t="shared" si="402"/>
        <v>0</v>
      </c>
      <c r="BC389">
        <f t="shared" si="403"/>
        <v>0</v>
      </c>
      <c r="BD389">
        <f t="shared" si="404"/>
        <v>0</v>
      </c>
      <c r="BF389">
        <f t="shared" si="405"/>
        <v>0</v>
      </c>
      <c r="BG389">
        <f t="shared" si="406"/>
        <v>0</v>
      </c>
      <c r="BH389">
        <f t="shared" si="407"/>
        <v>0</v>
      </c>
      <c r="BI389">
        <f t="shared" si="408"/>
        <v>0</v>
      </c>
      <c r="BJ389">
        <f t="shared" si="409"/>
        <v>0</v>
      </c>
      <c r="BK389">
        <f t="shared" si="410"/>
        <v>0</v>
      </c>
      <c r="BL389">
        <f t="shared" si="411"/>
        <v>0</v>
      </c>
      <c r="BM389">
        <f t="shared" si="412"/>
        <v>0</v>
      </c>
      <c r="BN389">
        <f t="shared" si="413"/>
        <v>0</v>
      </c>
      <c r="BO389">
        <f t="shared" si="414"/>
        <v>0</v>
      </c>
      <c r="BP389">
        <f t="shared" si="415"/>
        <v>0</v>
      </c>
      <c r="BQ389">
        <f t="shared" si="416"/>
        <v>0</v>
      </c>
      <c r="BR389">
        <f t="shared" si="417"/>
        <v>0</v>
      </c>
      <c r="BS389">
        <f t="shared" si="418"/>
        <v>0</v>
      </c>
      <c r="BT389">
        <f t="shared" si="419"/>
        <v>0</v>
      </c>
    </row>
    <row r="390" spans="1:72" x14ac:dyDescent="0.25">
      <c r="A390" t="str">
        <f>IF(TRIM(INDEX(games!$A:$A,ROW()))="","",TRIM(INDEX(games!$A:$A,ROW())))</f>
        <v>Heat Signature</v>
      </c>
      <c r="B390">
        <f>IF(OR($A390="",INDEX(games!$B:$B,ROW())=""),"",INDEX(games!$B:$B,ROW()))</f>
        <v>2017</v>
      </c>
      <c r="C390" t="str">
        <f>IF(OR($A390="",INDEX(games!$C:$C,ROW())=""),"",INDEX(games!$C:$C,ROW()))</f>
        <v>Action</v>
      </c>
      <c r="D390">
        <f t="shared" si="360"/>
        <v>1</v>
      </c>
      <c r="E390">
        <f t="shared" si="361"/>
        <v>1</v>
      </c>
      <c r="F390">
        <f t="shared" si="362"/>
        <v>16</v>
      </c>
      <c r="G390">
        <f t="shared" si="363"/>
        <v>2017</v>
      </c>
      <c r="H390">
        <f t="shared" si="364"/>
        <v>1.3679999999999999</v>
      </c>
      <c r="I390" t="e">
        <f t="shared" si="365"/>
        <v>#N/A</v>
      </c>
      <c r="J390" t="e">
        <f t="shared" si="366"/>
        <v>#N/A</v>
      </c>
      <c r="K390" t="e">
        <f t="shared" si="367"/>
        <v>#N/A</v>
      </c>
      <c r="L390" t="e">
        <f t="shared" si="368"/>
        <v>#N/A</v>
      </c>
      <c r="M390" t="e">
        <f t="shared" si="369"/>
        <v>#N/A</v>
      </c>
      <c r="N390" t="e">
        <f t="shared" si="370"/>
        <v>#N/A</v>
      </c>
      <c r="O390">
        <f t="shared" si="371"/>
        <v>1.0003899999999999</v>
      </c>
      <c r="P390" t="str">
        <f>IF(OR($A390="",INDEX(games!$H:$H,ROW())=""),"",INDEX(games!$H:$H,ROW()))</f>
        <v>Yes</v>
      </c>
      <c r="Q390">
        <f t="shared" si="372"/>
        <v>1.0003899999999999</v>
      </c>
      <c r="T390">
        <f t="shared" si="373"/>
        <v>2021</v>
      </c>
      <c r="U390">
        <f t="shared" si="374"/>
        <v>2026</v>
      </c>
      <c r="V390">
        <f t="shared" si="375"/>
        <v>5</v>
      </c>
      <c r="W390" t="str">
        <f>IF(TRIM(INDEX(connections!$A:$A,ROW()))="","",TRIM(INDEX(connections!$A:$A,ROW())))</f>
        <v>Inscryption</v>
      </c>
      <c r="X390" t="str">
        <f>IF($W390="","",TRIM(INDEX(connections!$B:$B,ROW())))</f>
        <v>Dice a Million</v>
      </c>
      <c r="Y390">
        <f t="shared" si="376"/>
        <v>424</v>
      </c>
      <c r="Z390">
        <f t="shared" si="377"/>
        <v>227</v>
      </c>
      <c r="AA390" t="str">
        <f t="shared" si="378"/>
        <v>Yes</v>
      </c>
      <c r="AB390" t="str">
        <f t="shared" si="379"/>
        <v/>
      </c>
      <c r="AC390" t="str">
        <f t="shared" si="380"/>
        <v/>
      </c>
      <c r="AD390">
        <f t="shared" si="381"/>
        <v>0</v>
      </c>
      <c r="AE390" t="str">
        <f t="shared" si="382"/>
        <v/>
      </c>
      <c r="AG390">
        <f t="shared" si="383"/>
        <v>1</v>
      </c>
      <c r="AH390" t="str">
        <f t="shared" si="384"/>
        <v>Yes</v>
      </c>
      <c r="AI390">
        <f t="shared" si="385"/>
        <v>1</v>
      </c>
      <c r="AJ390">
        <f t="shared" si="386"/>
        <v>1.0003899999999999</v>
      </c>
      <c r="AK390" t="str">
        <f t="shared" si="387"/>
        <v/>
      </c>
      <c r="AL390" t="str">
        <f>IF($A390="","",INDEX(games!$J:$J,ROW())&amp;"")</f>
        <v>https://store.steampowered.com/app/268130/Heat_Signature/</v>
      </c>
      <c r="AM390">
        <f>IF($A390="","",SUMPRODUCT($AO390:$BD390,'Map Analysis'!$AN$2^{0,1,2,3,4,5,6,7,8,9,10,11,12,13,14,15}))</f>
        <v>0</v>
      </c>
      <c r="AN390">
        <f t="shared" si="388"/>
        <v>3.8999999999999999E-5</v>
      </c>
      <c r="AO390">
        <f t="shared" si="389"/>
        <v>0</v>
      </c>
      <c r="AP390">
        <f t="shared" si="390"/>
        <v>0</v>
      </c>
      <c r="AQ390">
        <f t="shared" si="391"/>
        <v>0</v>
      </c>
      <c r="AR390">
        <f t="shared" si="392"/>
        <v>0</v>
      </c>
      <c r="AS390">
        <f t="shared" si="393"/>
        <v>0</v>
      </c>
      <c r="AT390">
        <f t="shared" si="394"/>
        <v>0</v>
      </c>
      <c r="AU390">
        <f t="shared" si="395"/>
        <v>0</v>
      </c>
      <c r="AV390">
        <f t="shared" si="396"/>
        <v>0</v>
      </c>
      <c r="AW390">
        <f t="shared" si="397"/>
        <v>0</v>
      </c>
      <c r="AX390">
        <f t="shared" si="398"/>
        <v>0</v>
      </c>
      <c r="AY390">
        <f t="shared" si="399"/>
        <v>0</v>
      </c>
      <c r="AZ390">
        <f t="shared" si="400"/>
        <v>0</v>
      </c>
      <c r="BA390">
        <f t="shared" si="401"/>
        <v>0</v>
      </c>
      <c r="BB390">
        <f t="shared" si="402"/>
        <v>0</v>
      </c>
      <c r="BC390">
        <f t="shared" si="403"/>
        <v>0</v>
      </c>
      <c r="BD390">
        <f t="shared" si="404"/>
        <v>0</v>
      </c>
      <c r="BF390">
        <f t="shared" si="405"/>
        <v>0</v>
      </c>
      <c r="BG390">
        <f t="shared" si="406"/>
        <v>0</v>
      </c>
      <c r="BH390">
        <f t="shared" si="407"/>
        <v>0</v>
      </c>
      <c r="BI390">
        <f t="shared" si="408"/>
        <v>0</v>
      </c>
      <c r="BJ390">
        <f t="shared" si="409"/>
        <v>0</v>
      </c>
      <c r="BK390">
        <f t="shared" si="410"/>
        <v>0</v>
      </c>
      <c r="BL390">
        <f t="shared" si="411"/>
        <v>0</v>
      </c>
      <c r="BM390">
        <f t="shared" si="412"/>
        <v>0</v>
      </c>
      <c r="BN390">
        <f t="shared" si="413"/>
        <v>0</v>
      </c>
      <c r="BO390">
        <f t="shared" si="414"/>
        <v>0</v>
      </c>
      <c r="BP390">
        <f t="shared" si="415"/>
        <v>0</v>
      </c>
      <c r="BQ390">
        <f t="shared" si="416"/>
        <v>0</v>
      </c>
      <c r="BR390">
        <f t="shared" si="417"/>
        <v>0</v>
      </c>
      <c r="BS390">
        <f t="shared" si="418"/>
        <v>0</v>
      </c>
      <c r="BT390">
        <f t="shared" si="419"/>
        <v>0</v>
      </c>
    </row>
    <row r="391" spans="1:72" x14ac:dyDescent="0.25">
      <c r="A391" t="str">
        <f>IF(TRIM(INDEX(games!$A:$A,ROW()))="","",TRIM(INDEX(games!$A:$A,ROW())))</f>
        <v>Heavy Bullets</v>
      </c>
      <c r="B391">
        <f>IF(OR($A391="",INDEX(games!$B:$B,ROW())=""),"",INDEX(games!$B:$B,ROW()))</f>
        <v>2014</v>
      </c>
      <c r="C391" t="str">
        <f>IF(OR($A391="",INDEX(games!$C:$C,ROW())=""),"",INDEX(games!$C:$C,ROW()))</f>
        <v>Action</v>
      </c>
      <c r="D391">
        <f t="shared" si="360"/>
        <v>1</v>
      </c>
      <c r="E391">
        <f t="shared" si="361"/>
        <v>1</v>
      </c>
      <c r="F391">
        <f t="shared" si="362"/>
        <v>17</v>
      </c>
      <c r="G391">
        <f t="shared" si="363"/>
        <v>2014</v>
      </c>
      <c r="H391">
        <f t="shared" si="364"/>
        <v>1.391</v>
      </c>
      <c r="I391" t="e">
        <f t="shared" si="365"/>
        <v>#N/A</v>
      </c>
      <c r="J391" t="e">
        <f t="shared" si="366"/>
        <v>#N/A</v>
      </c>
      <c r="K391" t="e">
        <f t="shared" si="367"/>
        <v>#N/A</v>
      </c>
      <c r="L391" t="e">
        <f t="shared" si="368"/>
        <v>#N/A</v>
      </c>
      <c r="M391" t="e">
        <f t="shared" si="369"/>
        <v>#N/A</v>
      </c>
      <c r="N391" t="e">
        <f t="shared" si="370"/>
        <v>#N/A</v>
      </c>
      <c r="O391">
        <f t="shared" si="371"/>
        <v>1.000391</v>
      </c>
      <c r="P391" t="str">
        <f>IF(OR($A391="",INDEX(games!$H:$H,ROW())=""),"",INDEX(games!$H:$H,ROW()))</f>
        <v>Yes</v>
      </c>
      <c r="Q391">
        <f t="shared" si="372"/>
        <v>1.000391</v>
      </c>
      <c r="T391">
        <f t="shared" si="373"/>
        <v>2011</v>
      </c>
      <c r="U391">
        <f t="shared" si="374"/>
        <v>2026</v>
      </c>
      <c r="V391">
        <f t="shared" si="375"/>
        <v>15</v>
      </c>
      <c r="W391" t="str">
        <f>IF(TRIM(INDEX(connections!$A:$A,ROW()))="","",TRIM(INDEX(connections!$A:$A,ROW())))</f>
        <v>The Binding of Isaac</v>
      </c>
      <c r="X391" t="str">
        <f>IF($W391="","",TRIM(INDEX(connections!$B:$B,ROW())))</f>
        <v>Dice A Million</v>
      </c>
      <c r="Y391">
        <f t="shared" si="376"/>
        <v>865</v>
      </c>
      <c r="Z391">
        <f t="shared" si="377"/>
        <v>227</v>
      </c>
      <c r="AA391" t="str">
        <f t="shared" si="378"/>
        <v>Yes</v>
      </c>
      <c r="AB391" t="str">
        <f t="shared" si="379"/>
        <v/>
      </c>
      <c r="AC391" t="str">
        <f t="shared" si="380"/>
        <v/>
      </c>
      <c r="AD391">
        <f t="shared" si="381"/>
        <v>1</v>
      </c>
      <c r="AE391" t="str">
        <f t="shared" si="382"/>
        <v/>
      </c>
      <c r="AG391">
        <f t="shared" si="383"/>
        <v>1</v>
      </c>
      <c r="AH391" t="str">
        <f t="shared" si="384"/>
        <v>Yes</v>
      </c>
      <c r="AI391">
        <f t="shared" si="385"/>
        <v>1</v>
      </c>
      <c r="AJ391">
        <f t="shared" si="386"/>
        <v>1.000391</v>
      </c>
      <c r="AK391" t="str">
        <f t="shared" si="387"/>
        <v/>
      </c>
      <c r="AL391" t="str">
        <f>IF($A391="","",INDEX(games!$J:$J,ROW())&amp;"")</f>
        <v>https://store.steampowered.com/app/297120/Heavy_Bullets/</v>
      </c>
      <c r="AM391">
        <f>IF($A391="","",SUMPRODUCT($AO391:$BD391,'Map Analysis'!$AN$2^{0,1,2,3,4,5,6,7,8,9,10,11,12,13,14,15}))</f>
        <v>0</v>
      </c>
      <c r="AN391">
        <f t="shared" si="388"/>
        <v>3.9100000000000002E-5</v>
      </c>
      <c r="AO391">
        <f t="shared" si="389"/>
        <v>0</v>
      </c>
      <c r="AP391">
        <f t="shared" si="390"/>
        <v>0</v>
      </c>
      <c r="AQ391">
        <f t="shared" si="391"/>
        <v>0</v>
      </c>
      <c r="AR391">
        <f t="shared" si="392"/>
        <v>0</v>
      </c>
      <c r="AS391">
        <f t="shared" si="393"/>
        <v>0</v>
      </c>
      <c r="AT391">
        <f t="shared" si="394"/>
        <v>0</v>
      </c>
      <c r="AU391">
        <f t="shared" si="395"/>
        <v>0</v>
      </c>
      <c r="AV391">
        <f t="shared" si="396"/>
        <v>0</v>
      </c>
      <c r="AW391">
        <f t="shared" si="397"/>
        <v>0</v>
      </c>
      <c r="AX391">
        <f t="shared" si="398"/>
        <v>0</v>
      </c>
      <c r="AY391">
        <f t="shared" si="399"/>
        <v>0</v>
      </c>
      <c r="AZ391">
        <f t="shared" si="400"/>
        <v>0</v>
      </c>
      <c r="BA391">
        <f t="shared" si="401"/>
        <v>0</v>
      </c>
      <c r="BB391">
        <f t="shared" si="402"/>
        <v>0</v>
      </c>
      <c r="BC391">
        <f t="shared" si="403"/>
        <v>0</v>
      </c>
      <c r="BD391">
        <f t="shared" si="404"/>
        <v>0</v>
      </c>
      <c r="BF391">
        <f t="shared" si="405"/>
        <v>0</v>
      </c>
      <c r="BG391">
        <f t="shared" si="406"/>
        <v>0</v>
      </c>
      <c r="BH391">
        <f t="shared" si="407"/>
        <v>0</v>
      </c>
      <c r="BI391">
        <f t="shared" si="408"/>
        <v>0</v>
      </c>
      <c r="BJ391">
        <f t="shared" si="409"/>
        <v>0</v>
      </c>
      <c r="BK391">
        <f t="shared" si="410"/>
        <v>0</v>
      </c>
      <c r="BL391">
        <f t="shared" si="411"/>
        <v>0</v>
      </c>
      <c r="BM391">
        <f t="shared" si="412"/>
        <v>0</v>
      </c>
      <c r="BN391">
        <f t="shared" si="413"/>
        <v>0</v>
      </c>
      <c r="BO391">
        <f t="shared" si="414"/>
        <v>0</v>
      </c>
      <c r="BP391">
        <f t="shared" si="415"/>
        <v>0</v>
      </c>
      <c r="BQ391">
        <f t="shared" si="416"/>
        <v>0</v>
      </c>
      <c r="BR391">
        <f t="shared" si="417"/>
        <v>0</v>
      </c>
      <c r="BS391">
        <f t="shared" si="418"/>
        <v>0</v>
      </c>
      <c r="BT391">
        <f t="shared" si="419"/>
        <v>0</v>
      </c>
    </row>
    <row r="392" spans="1:72" x14ac:dyDescent="0.25">
      <c r="A392" t="str">
        <f>IF(TRIM(INDEX(games!$A:$A,ROW()))="","",TRIM(INDEX(games!$A:$A,ROW())))</f>
        <v>Hell Clock</v>
      </c>
      <c r="B392">
        <f>IF(OR($A392="",INDEX(games!$B:$B,ROW())=""),"",INDEX(games!$B:$B,ROW()))</f>
        <v>2025</v>
      </c>
      <c r="C392" t="str">
        <f>IF(OR($A392="",INDEX(games!$C:$C,ROW())=""),"",INDEX(games!$C:$C,ROW()))</f>
        <v>Action</v>
      </c>
      <c r="D392">
        <f t="shared" si="360"/>
        <v>3</v>
      </c>
      <c r="E392">
        <f t="shared" si="361"/>
        <v>1</v>
      </c>
      <c r="F392">
        <f t="shared" si="362"/>
        <v>18</v>
      </c>
      <c r="G392">
        <f t="shared" si="363"/>
        <v>2025</v>
      </c>
      <c r="H392">
        <f t="shared" si="364"/>
        <v>1.4139999999999999</v>
      </c>
      <c r="I392" t="e">
        <f t="shared" si="365"/>
        <v>#N/A</v>
      </c>
      <c r="J392" t="e">
        <f t="shared" si="366"/>
        <v>#N/A</v>
      </c>
      <c r="K392" t="e">
        <f t="shared" si="367"/>
        <v>#N/A</v>
      </c>
      <c r="L392" t="e">
        <f t="shared" si="368"/>
        <v>#N/A</v>
      </c>
      <c r="M392" t="e">
        <f t="shared" si="369"/>
        <v>#N/A</v>
      </c>
      <c r="N392" t="e">
        <f t="shared" si="370"/>
        <v>#N/A</v>
      </c>
      <c r="O392">
        <f t="shared" si="371"/>
        <v>3.0003920000000002</v>
      </c>
      <c r="P392" t="str">
        <f>IF(OR($A392="",INDEX(games!$H:$H,ROW())=""),"",INDEX(games!$H:$H,ROW()))</f>
        <v>Yes</v>
      </c>
      <c r="Q392">
        <f t="shared" si="372"/>
        <v>3.0003920000000002</v>
      </c>
      <c r="T392">
        <f t="shared" si="373"/>
        <v>2017</v>
      </c>
      <c r="U392">
        <f t="shared" si="374"/>
        <v>2025</v>
      </c>
      <c r="V392">
        <f t="shared" si="375"/>
        <v>8</v>
      </c>
      <c r="W392" t="str">
        <f>IF(TRIM(INDEX(connections!$A:$A,ROW()))="","",TRIM(INDEX(connections!$A:$A,ROW())))</f>
        <v>Slay the Spire</v>
      </c>
      <c r="X392" t="str">
        <f>IF($W392="","",TRIM(INDEX(connections!$B:$B,ROW())))</f>
        <v>Dice Legends</v>
      </c>
      <c r="Y392">
        <f t="shared" si="376"/>
        <v>772</v>
      </c>
      <c r="Z392">
        <f t="shared" si="377"/>
        <v>228</v>
      </c>
      <c r="AA392" t="str">
        <f t="shared" si="378"/>
        <v>Yes</v>
      </c>
      <c r="AB392" t="str">
        <f t="shared" si="379"/>
        <v/>
      </c>
      <c r="AC392" t="str">
        <f t="shared" si="380"/>
        <v/>
      </c>
      <c r="AD392">
        <f t="shared" si="381"/>
        <v>0</v>
      </c>
      <c r="AE392" t="str">
        <f t="shared" si="382"/>
        <v/>
      </c>
      <c r="AG392">
        <f t="shared" si="383"/>
        <v>3</v>
      </c>
      <c r="AH392" t="str">
        <f t="shared" si="384"/>
        <v>Yes</v>
      </c>
      <c r="AI392">
        <f t="shared" si="385"/>
        <v>3</v>
      </c>
      <c r="AJ392">
        <f t="shared" si="386"/>
        <v>3.0003920000000002</v>
      </c>
      <c r="AK392" t="str">
        <f t="shared" si="387"/>
        <v/>
      </c>
      <c r="AL392" t="str">
        <f>IF($A392="","",INDEX(games!$J:$J,ROW())&amp;"")</f>
        <v>https://store.steampowered.com/app/1782460/Hell_Clock/</v>
      </c>
      <c r="AM392">
        <f>IF($A392="","",SUMPRODUCT($AO392:$BD392,'Map Analysis'!$AN$2^{0,1,2,3,4,5,6,7,8,9,10,11,12,13,14,15}))</f>
        <v>0</v>
      </c>
      <c r="AN392">
        <f t="shared" si="388"/>
        <v>3.9199999999999997E-5</v>
      </c>
      <c r="AO392">
        <f t="shared" si="389"/>
        <v>0</v>
      </c>
      <c r="AP392">
        <f t="shared" si="390"/>
        <v>0</v>
      </c>
      <c r="AQ392">
        <f t="shared" si="391"/>
        <v>0</v>
      </c>
      <c r="AR392">
        <f t="shared" si="392"/>
        <v>0</v>
      </c>
      <c r="AS392">
        <f t="shared" si="393"/>
        <v>0</v>
      </c>
      <c r="AT392">
        <f t="shared" si="394"/>
        <v>0</v>
      </c>
      <c r="AU392">
        <f t="shared" si="395"/>
        <v>0</v>
      </c>
      <c r="AV392">
        <f t="shared" si="396"/>
        <v>0</v>
      </c>
      <c r="AW392">
        <f t="shared" si="397"/>
        <v>0</v>
      </c>
      <c r="AX392">
        <f t="shared" si="398"/>
        <v>0</v>
      </c>
      <c r="AY392">
        <f t="shared" si="399"/>
        <v>0</v>
      </c>
      <c r="AZ392">
        <f t="shared" si="400"/>
        <v>0</v>
      </c>
      <c r="BA392">
        <f t="shared" si="401"/>
        <v>0</v>
      </c>
      <c r="BB392">
        <f t="shared" si="402"/>
        <v>0</v>
      </c>
      <c r="BC392">
        <f t="shared" si="403"/>
        <v>0</v>
      </c>
      <c r="BD392">
        <f t="shared" si="404"/>
        <v>0</v>
      </c>
      <c r="BF392">
        <f t="shared" si="405"/>
        <v>0</v>
      </c>
      <c r="BG392">
        <f t="shared" si="406"/>
        <v>0</v>
      </c>
      <c r="BH392">
        <f t="shared" si="407"/>
        <v>0</v>
      </c>
      <c r="BI392">
        <f t="shared" si="408"/>
        <v>0</v>
      </c>
      <c r="BJ392">
        <f t="shared" si="409"/>
        <v>0</v>
      </c>
      <c r="BK392">
        <f t="shared" si="410"/>
        <v>0</v>
      </c>
      <c r="BL392">
        <f t="shared" si="411"/>
        <v>0</v>
      </c>
      <c r="BM392">
        <f t="shared" si="412"/>
        <v>0</v>
      </c>
      <c r="BN392">
        <f t="shared" si="413"/>
        <v>0</v>
      </c>
      <c r="BO392">
        <f t="shared" si="414"/>
        <v>0</v>
      </c>
      <c r="BP392">
        <f t="shared" si="415"/>
        <v>0</v>
      </c>
      <c r="BQ392">
        <f t="shared" si="416"/>
        <v>0</v>
      </c>
      <c r="BR392">
        <f t="shared" si="417"/>
        <v>0</v>
      </c>
      <c r="BS392">
        <f t="shared" si="418"/>
        <v>0</v>
      </c>
      <c r="BT392">
        <f t="shared" si="419"/>
        <v>0</v>
      </c>
    </row>
    <row r="393" spans="1:72" x14ac:dyDescent="0.25">
      <c r="A393" t="str">
        <f>IF(TRIM(INDEX(games!$A:$A,ROW()))="","",TRIM(INDEX(games!$A:$A,ROW())))</f>
        <v>Hell Deck</v>
      </c>
      <c r="B393">
        <f>IF(OR($A393="",INDEX(games!$B:$B,ROW())=""),"",INDEX(games!$B:$B,ROW()))</f>
        <v>2026</v>
      </c>
      <c r="C393" t="str">
        <f>IF(OR($A393="",INDEX(games!$C:$C,ROW())=""),"",INDEX(games!$C:$C,ROW()))</f>
        <v>Deckbuilder</v>
      </c>
      <c r="D393">
        <f t="shared" si="360"/>
        <v>0</v>
      </c>
      <c r="E393">
        <f t="shared" si="361"/>
        <v>3</v>
      </c>
      <c r="F393">
        <f t="shared" si="362"/>
        <v>19</v>
      </c>
      <c r="G393" t="e">
        <f t="shared" si="363"/>
        <v>#N/A</v>
      </c>
      <c r="H393" t="e">
        <f t="shared" si="364"/>
        <v>#N/A</v>
      </c>
      <c r="I393" t="e">
        <f t="shared" si="365"/>
        <v>#N/A</v>
      </c>
      <c r="J393" t="e">
        <f t="shared" si="366"/>
        <v>#N/A</v>
      </c>
      <c r="K393">
        <f t="shared" si="367"/>
        <v>2026</v>
      </c>
      <c r="L393">
        <f t="shared" si="368"/>
        <v>3.4369999999999998</v>
      </c>
      <c r="M393" t="e">
        <f t="shared" si="369"/>
        <v>#N/A</v>
      </c>
      <c r="N393" t="e">
        <f t="shared" si="370"/>
        <v>#N/A</v>
      </c>
      <c r="O393">
        <f t="shared" si="371"/>
        <v>3.9300000000000001E-4</v>
      </c>
      <c r="P393" t="str">
        <f>IF(OR($A393="",INDEX(games!$H:$H,ROW())=""),"",INDEX(games!$H:$H,ROW()))</f>
        <v>Yes</v>
      </c>
      <c r="Q393">
        <f t="shared" si="372"/>
        <v>3.9300000000000001E-4</v>
      </c>
      <c r="T393">
        <f t="shared" si="373"/>
        <v>2023</v>
      </c>
      <c r="U393">
        <f t="shared" si="374"/>
        <v>2025</v>
      </c>
      <c r="V393">
        <f t="shared" si="375"/>
        <v>2</v>
      </c>
      <c r="W393" t="str">
        <f>IF(TRIM(INDEX(connections!$A:$A,ROW()))="","",TRIM(INDEX(connections!$A:$A,ROW())))</f>
        <v>Balatro</v>
      </c>
      <c r="X393" t="str">
        <f>IF($W393="","",TRIM(INDEX(connections!$B:$B,ROW())))</f>
        <v>Dicealot</v>
      </c>
      <c r="Y393">
        <f t="shared" si="376"/>
        <v>56</v>
      </c>
      <c r="Z393">
        <f t="shared" si="377"/>
        <v>230</v>
      </c>
      <c r="AA393" t="str">
        <f t="shared" si="378"/>
        <v>Yes</v>
      </c>
      <c r="AB393" t="str">
        <f t="shared" si="379"/>
        <v/>
      </c>
      <c r="AC393" t="str">
        <f t="shared" si="380"/>
        <v/>
      </c>
      <c r="AD393">
        <f t="shared" si="381"/>
        <v>0</v>
      </c>
      <c r="AE393" t="str">
        <f t="shared" si="382"/>
        <v/>
      </c>
      <c r="AG393">
        <f t="shared" si="383"/>
        <v>0</v>
      </c>
      <c r="AH393" t="str">
        <f t="shared" si="384"/>
        <v/>
      </c>
      <c r="AI393" t="str">
        <f t="shared" si="385"/>
        <v/>
      </c>
      <c r="AJ393" t="str">
        <f t="shared" si="386"/>
        <v/>
      </c>
      <c r="AK393" t="str">
        <f t="shared" si="387"/>
        <v/>
      </c>
      <c r="AL393" t="str">
        <f>IF($A393="","",INDEX(games!$J:$J,ROW())&amp;"")</f>
        <v>https://store.steampowered.com/app/4843210/Hell_Deck/</v>
      </c>
      <c r="AM393">
        <f>IF($A393="","",SUMPRODUCT($AO393:$BD393,'Map Analysis'!$AN$2^{0,1,2,3,4,5,6,7,8,9,10,11,12,13,14,15}))</f>
        <v>0</v>
      </c>
      <c r="AN393">
        <f t="shared" si="388"/>
        <v>3.93E-5</v>
      </c>
      <c r="AO393">
        <f t="shared" si="389"/>
        <v>0</v>
      </c>
      <c r="AP393">
        <f t="shared" si="390"/>
        <v>0</v>
      </c>
      <c r="AQ393">
        <f t="shared" si="391"/>
        <v>0</v>
      </c>
      <c r="AR393">
        <f t="shared" si="392"/>
        <v>0</v>
      </c>
      <c r="AS393">
        <f t="shared" si="393"/>
        <v>0</v>
      </c>
      <c r="AT393">
        <f t="shared" si="394"/>
        <v>0</v>
      </c>
      <c r="AU393">
        <f t="shared" si="395"/>
        <v>0</v>
      </c>
      <c r="AV393">
        <f t="shared" si="396"/>
        <v>0</v>
      </c>
      <c r="AW393">
        <f t="shared" si="397"/>
        <v>0</v>
      </c>
      <c r="AX393">
        <f t="shared" si="398"/>
        <v>0</v>
      </c>
      <c r="AY393">
        <f t="shared" si="399"/>
        <v>0</v>
      </c>
      <c r="AZ393">
        <f t="shared" si="400"/>
        <v>0</v>
      </c>
      <c r="BA393">
        <f t="shared" si="401"/>
        <v>0</v>
      </c>
      <c r="BB393">
        <f t="shared" si="402"/>
        <v>0</v>
      </c>
      <c r="BC393">
        <f t="shared" si="403"/>
        <v>0</v>
      </c>
      <c r="BD393">
        <f t="shared" si="404"/>
        <v>0</v>
      </c>
      <c r="BF393">
        <f t="shared" si="405"/>
        <v>0</v>
      </c>
      <c r="BG393">
        <f t="shared" si="406"/>
        <v>0</v>
      </c>
      <c r="BH393">
        <f t="shared" si="407"/>
        <v>0</v>
      </c>
      <c r="BI393">
        <f t="shared" si="408"/>
        <v>0</v>
      </c>
      <c r="BJ393">
        <f t="shared" si="409"/>
        <v>0</v>
      </c>
      <c r="BK393">
        <f t="shared" si="410"/>
        <v>0</v>
      </c>
      <c r="BL393">
        <f t="shared" si="411"/>
        <v>0</v>
      </c>
      <c r="BM393">
        <f t="shared" si="412"/>
        <v>0</v>
      </c>
      <c r="BN393">
        <f t="shared" si="413"/>
        <v>0</v>
      </c>
      <c r="BO393">
        <f t="shared" si="414"/>
        <v>0</v>
      </c>
      <c r="BP393">
        <f t="shared" si="415"/>
        <v>0</v>
      </c>
      <c r="BQ393">
        <f t="shared" si="416"/>
        <v>0</v>
      </c>
      <c r="BR393">
        <f t="shared" si="417"/>
        <v>0</v>
      </c>
      <c r="BS393">
        <f t="shared" si="418"/>
        <v>0</v>
      </c>
      <c r="BT393">
        <f t="shared" si="419"/>
        <v>0</v>
      </c>
    </row>
    <row r="394" spans="1:72" x14ac:dyDescent="0.25">
      <c r="A394" t="str">
        <f>IF(TRIM(INDEX(games!$A:$A,ROW()))="","",TRIM(INDEX(games!$A:$A,ROW())))</f>
        <v>Hell Maiden</v>
      </c>
      <c r="B394">
        <f>IF(OR($A394="",INDEX(games!$B:$B,ROW())=""),"",INDEX(games!$B:$B,ROW()))</f>
        <v>2026</v>
      </c>
      <c r="C394" t="str">
        <f>IF(OR($A394="",INDEX(games!$C:$C,ROW())=""),"",INDEX(games!$C:$C,ROW()))</f>
        <v>Action</v>
      </c>
      <c r="D394">
        <f t="shared" si="360"/>
        <v>4</v>
      </c>
      <c r="E394">
        <f t="shared" si="361"/>
        <v>1</v>
      </c>
      <c r="F394">
        <f t="shared" si="362"/>
        <v>20</v>
      </c>
      <c r="G394">
        <f t="shared" si="363"/>
        <v>2026</v>
      </c>
      <c r="H394">
        <f t="shared" si="364"/>
        <v>1.46</v>
      </c>
      <c r="I394" t="e">
        <f t="shared" si="365"/>
        <v>#N/A</v>
      </c>
      <c r="J394" t="e">
        <f t="shared" si="366"/>
        <v>#N/A</v>
      </c>
      <c r="K394" t="e">
        <f t="shared" si="367"/>
        <v>#N/A</v>
      </c>
      <c r="L394" t="e">
        <f t="shared" si="368"/>
        <v>#N/A</v>
      </c>
      <c r="M394" t="e">
        <f t="shared" si="369"/>
        <v>#N/A</v>
      </c>
      <c r="N394" t="e">
        <f t="shared" si="370"/>
        <v>#N/A</v>
      </c>
      <c r="O394">
        <f t="shared" si="371"/>
        <v>4.000394</v>
      </c>
      <c r="P394" t="str">
        <f>IF(OR($A394="",INDEX(games!$H:$H,ROW())=""),"",INDEX(games!$H:$H,ROW()))</f>
        <v/>
      </c>
      <c r="Q394" t="str">
        <f t="shared" si="372"/>
        <v/>
      </c>
      <c r="T394">
        <f t="shared" si="373"/>
        <v>2019</v>
      </c>
      <c r="U394">
        <f t="shared" si="374"/>
        <v>2025</v>
      </c>
      <c r="V394">
        <f t="shared" si="375"/>
        <v>6</v>
      </c>
      <c r="W394" t="str">
        <f>IF(TRIM(INDEX(connections!$A:$A,ROW()))="","",TRIM(INDEX(connections!$A:$A,ROW())))</f>
        <v>Dicey Dungeons</v>
      </c>
      <c r="X394" t="str">
        <f>IF($W394="","",TRIM(INDEX(connections!$B:$B,ROW())))</f>
        <v>Dicealot</v>
      </c>
      <c r="Y394">
        <f t="shared" si="376"/>
        <v>234</v>
      </c>
      <c r="Z394">
        <f t="shared" si="377"/>
        <v>230</v>
      </c>
      <c r="AA394" t="str">
        <f t="shared" si="378"/>
        <v>Yes</v>
      </c>
      <c r="AB394" t="str">
        <f t="shared" si="379"/>
        <v/>
      </c>
      <c r="AC394" t="str">
        <f t="shared" si="380"/>
        <v/>
      </c>
      <c r="AD394">
        <f t="shared" si="381"/>
        <v>0</v>
      </c>
      <c r="AE394" t="str">
        <f t="shared" si="382"/>
        <v/>
      </c>
      <c r="AG394">
        <f t="shared" si="383"/>
        <v>4</v>
      </c>
      <c r="AH394" t="str">
        <f t="shared" si="384"/>
        <v/>
      </c>
      <c r="AI394" t="str">
        <f t="shared" si="385"/>
        <v/>
      </c>
      <c r="AJ394" t="str">
        <f t="shared" si="386"/>
        <v/>
      </c>
      <c r="AK394">
        <f t="shared" si="387"/>
        <v>4.000394</v>
      </c>
      <c r="AL394" t="str">
        <f>IF($A394="","",INDEX(games!$J:$J,ROW())&amp;"")</f>
        <v>https://store.steampowered.com/app/3372060/Hell_Maiden/</v>
      </c>
      <c r="AM394">
        <f>IF($A394="","",SUMPRODUCT($AO394:$BD394,'Map Analysis'!$AN$2^{0,1,2,3,4,5,6,7,8,9,10,11,12,13,14,15}))</f>
        <v>0</v>
      </c>
      <c r="AN394">
        <f t="shared" si="388"/>
        <v>3.9400000000000002E-5</v>
      </c>
      <c r="AO394">
        <f t="shared" si="389"/>
        <v>0</v>
      </c>
      <c r="AP394">
        <f t="shared" si="390"/>
        <v>0</v>
      </c>
      <c r="AQ394">
        <f t="shared" si="391"/>
        <v>0</v>
      </c>
      <c r="AR394">
        <f t="shared" si="392"/>
        <v>0</v>
      </c>
      <c r="AS394">
        <f t="shared" si="393"/>
        <v>0</v>
      </c>
      <c r="AT394">
        <f t="shared" si="394"/>
        <v>0</v>
      </c>
      <c r="AU394">
        <f t="shared" si="395"/>
        <v>0</v>
      </c>
      <c r="AV394">
        <f t="shared" si="396"/>
        <v>0</v>
      </c>
      <c r="AW394">
        <f t="shared" si="397"/>
        <v>0</v>
      </c>
      <c r="AX394">
        <f t="shared" si="398"/>
        <v>0</v>
      </c>
      <c r="AY394">
        <f t="shared" si="399"/>
        <v>0</v>
      </c>
      <c r="AZ394">
        <f t="shared" si="400"/>
        <v>0</v>
      </c>
      <c r="BA394">
        <f t="shared" si="401"/>
        <v>0</v>
      </c>
      <c r="BB394">
        <f t="shared" si="402"/>
        <v>0</v>
      </c>
      <c r="BC394">
        <f t="shared" si="403"/>
        <v>0</v>
      </c>
      <c r="BD394">
        <f t="shared" si="404"/>
        <v>0</v>
      </c>
      <c r="BF394">
        <f t="shared" si="405"/>
        <v>0</v>
      </c>
      <c r="BG394">
        <f t="shared" si="406"/>
        <v>0</v>
      </c>
      <c r="BH394">
        <f t="shared" si="407"/>
        <v>0</v>
      </c>
      <c r="BI394">
        <f t="shared" si="408"/>
        <v>0</v>
      </c>
      <c r="BJ394">
        <f t="shared" si="409"/>
        <v>0</v>
      </c>
      <c r="BK394">
        <f t="shared" si="410"/>
        <v>0</v>
      </c>
      <c r="BL394">
        <f t="shared" si="411"/>
        <v>0</v>
      </c>
      <c r="BM394">
        <f t="shared" si="412"/>
        <v>0</v>
      </c>
      <c r="BN394">
        <f t="shared" si="413"/>
        <v>0</v>
      </c>
      <c r="BO394">
        <f t="shared" si="414"/>
        <v>0</v>
      </c>
      <c r="BP394">
        <f t="shared" si="415"/>
        <v>0</v>
      </c>
      <c r="BQ394">
        <f t="shared" si="416"/>
        <v>0</v>
      </c>
      <c r="BR394">
        <f t="shared" si="417"/>
        <v>0</v>
      </c>
      <c r="BS394">
        <f t="shared" si="418"/>
        <v>0</v>
      </c>
      <c r="BT394">
        <f t="shared" si="419"/>
        <v>0</v>
      </c>
    </row>
    <row r="395" spans="1:72" x14ac:dyDescent="0.25">
      <c r="A395" t="str">
        <f>IF(TRIM(INDEX(games!$A:$A,ROW()))="","",TRIM(INDEX(games!$A:$A,ROW())))</f>
        <v>Hellboy Web of Wyrd</v>
      </c>
      <c r="B395">
        <f>IF(OR($A395="",INDEX(games!$B:$B,ROW())=""),"",INDEX(games!$B:$B,ROW()))</f>
        <v>2023</v>
      </c>
      <c r="C395" t="str">
        <f>IF(OR($A395="",INDEX(games!$C:$C,ROW())=""),"",INDEX(games!$C:$C,ROW()))</f>
        <v>Action</v>
      </c>
      <c r="D395">
        <f t="shared" si="360"/>
        <v>1</v>
      </c>
      <c r="E395">
        <f t="shared" si="361"/>
        <v>1</v>
      </c>
      <c r="F395">
        <f t="shared" si="362"/>
        <v>21</v>
      </c>
      <c r="G395">
        <f t="shared" si="363"/>
        <v>2023</v>
      </c>
      <c r="H395">
        <f t="shared" si="364"/>
        <v>1.4830000000000001</v>
      </c>
      <c r="I395" t="e">
        <f t="shared" si="365"/>
        <v>#N/A</v>
      </c>
      <c r="J395" t="e">
        <f t="shared" si="366"/>
        <v>#N/A</v>
      </c>
      <c r="K395" t="e">
        <f t="shared" si="367"/>
        <v>#N/A</v>
      </c>
      <c r="L395" t="e">
        <f t="shared" si="368"/>
        <v>#N/A</v>
      </c>
      <c r="M395" t="e">
        <f t="shared" si="369"/>
        <v>#N/A</v>
      </c>
      <c r="N395" t="e">
        <f t="shared" si="370"/>
        <v>#N/A</v>
      </c>
      <c r="O395">
        <f t="shared" si="371"/>
        <v>1.0003949999999999</v>
      </c>
      <c r="P395" t="str">
        <f>IF(OR($A395="",INDEX(games!$H:$H,ROW())=""),"",INDEX(games!$H:$H,ROW()))</f>
        <v/>
      </c>
      <c r="Q395" t="str">
        <f t="shared" si="372"/>
        <v/>
      </c>
      <c r="T395">
        <f t="shared" si="373"/>
        <v>2021</v>
      </c>
      <c r="U395">
        <f t="shared" si="374"/>
        <v>2025</v>
      </c>
      <c r="V395">
        <f t="shared" si="375"/>
        <v>4</v>
      </c>
      <c r="W395" t="str">
        <f>IF(TRIM(INDEX(connections!$A:$A,ROW()))="","",TRIM(INDEX(connections!$A:$A,ROW())))</f>
        <v>Inscryption</v>
      </c>
      <c r="X395" t="str">
        <f>IF($W395="","",TRIM(INDEX(connections!$B:$B,ROW())))</f>
        <v>Dicealot</v>
      </c>
      <c r="Y395">
        <f t="shared" si="376"/>
        <v>424</v>
      </c>
      <c r="Z395">
        <f t="shared" si="377"/>
        <v>230</v>
      </c>
      <c r="AA395" t="str">
        <f t="shared" si="378"/>
        <v>Yes</v>
      </c>
      <c r="AB395" t="str">
        <f t="shared" si="379"/>
        <v/>
      </c>
      <c r="AC395" t="str">
        <f t="shared" si="380"/>
        <v/>
      </c>
      <c r="AD395">
        <f t="shared" si="381"/>
        <v>0</v>
      </c>
      <c r="AE395" t="str">
        <f t="shared" si="382"/>
        <v/>
      </c>
      <c r="AG395">
        <f t="shared" si="383"/>
        <v>1</v>
      </c>
      <c r="AH395" t="str">
        <f t="shared" si="384"/>
        <v/>
      </c>
      <c r="AI395" t="str">
        <f t="shared" si="385"/>
        <v/>
      </c>
      <c r="AJ395" t="str">
        <f t="shared" si="386"/>
        <v/>
      </c>
      <c r="AK395">
        <f t="shared" si="387"/>
        <v>1.0003949999999999</v>
      </c>
      <c r="AL395" t="str">
        <f>IF($A395="","",INDEX(games!$J:$J,ROW())&amp;"")</f>
        <v/>
      </c>
      <c r="AM395">
        <f>IF($A395="","",SUMPRODUCT($AO395:$BD395,'Map Analysis'!$AN$2^{0,1,2,3,4,5,6,7,8,9,10,11,12,13,14,15}))</f>
        <v>0</v>
      </c>
      <c r="AN395">
        <f t="shared" si="388"/>
        <v>3.9499999999999998E-5</v>
      </c>
      <c r="AO395">
        <f t="shared" si="389"/>
        <v>0</v>
      </c>
      <c r="AP395">
        <f t="shared" si="390"/>
        <v>0</v>
      </c>
      <c r="AQ395">
        <f t="shared" si="391"/>
        <v>0</v>
      </c>
      <c r="AR395">
        <f t="shared" si="392"/>
        <v>0</v>
      </c>
      <c r="AS395">
        <f t="shared" si="393"/>
        <v>0</v>
      </c>
      <c r="AT395">
        <f t="shared" si="394"/>
        <v>0</v>
      </c>
      <c r="AU395">
        <f t="shared" si="395"/>
        <v>0</v>
      </c>
      <c r="AV395">
        <f t="shared" si="396"/>
        <v>0</v>
      </c>
      <c r="AW395">
        <f t="shared" si="397"/>
        <v>0</v>
      </c>
      <c r="AX395">
        <f t="shared" si="398"/>
        <v>0</v>
      </c>
      <c r="AY395">
        <f t="shared" si="399"/>
        <v>0</v>
      </c>
      <c r="AZ395">
        <f t="shared" si="400"/>
        <v>0</v>
      </c>
      <c r="BA395">
        <f t="shared" si="401"/>
        <v>0</v>
      </c>
      <c r="BB395">
        <f t="shared" si="402"/>
        <v>0</v>
      </c>
      <c r="BC395">
        <f t="shared" si="403"/>
        <v>0</v>
      </c>
      <c r="BD395">
        <f t="shared" si="404"/>
        <v>0</v>
      </c>
      <c r="BF395">
        <f t="shared" si="405"/>
        <v>0</v>
      </c>
      <c r="BG395">
        <f t="shared" si="406"/>
        <v>0</v>
      </c>
      <c r="BH395">
        <f t="shared" si="407"/>
        <v>0</v>
      </c>
      <c r="BI395">
        <f t="shared" si="408"/>
        <v>0</v>
      </c>
      <c r="BJ395">
        <f t="shared" si="409"/>
        <v>0</v>
      </c>
      <c r="BK395">
        <f t="shared" si="410"/>
        <v>0</v>
      </c>
      <c r="BL395">
        <f t="shared" si="411"/>
        <v>0</v>
      </c>
      <c r="BM395">
        <f t="shared" si="412"/>
        <v>0</v>
      </c>
      <c r="BN395">
        <f t="shared" si="413"/>
        <v>0</v>
      </c>
      <c r="BO395">
        <f t="shared" si="414"/>
        <v>0</v>
      </c>
      <c r="BP395">
        <f t="shared" si="415"/>
        <v>0</v>
      </c>
      <c r="BQ395">
        <f t="shared" si="416"/>
        <v>0</v>
      </c>
      <c r="BR395">
        <f t="shared" si="417"/>
        <v>0</v>
      </c>
      <c r="BS395">
        <f t="shared" si="418"/>
        <v>0</v>
      </c>
      <c r="BT395">
        <f t="shared" si="419"/>
        <v>0</v>
      </c>
    </row>
    <row r="396" spans="1:72" x14ac:dyDescent="0.25">
      <c r="A396" t="str">
        <f>IF(TRIM(INDEX(games!$A:$A,ROW()))="","",TRIM(INDEX(games!$A:$A,ROW())))</f>
        <v>Hellcard</v>
      </c>
      <c r="B396">
        <f>IF(OR($A396="",INDEX(games!$B:$B,ROW())=""),"",INDEX(games!$B:$B,ROW()))</f>
        <v>2023</v>
      </c>
      <c r="C396" t="str">
        <f>IF(OR($A396="",INDEX(games!$C:$C,ROW())=""),"",INDEX(games!$C:$C,ROW()))</f>
        <v>Deckbuilder</v>
      </c>
      <c r="D396">
        <f t="shared" si="360"/>
        <v>2</v>
      </c>
      <c r="E396">
        <f t="shared" si="361"/>
        <v>3</v>
      </c>
      <c r="F396">
        <f t="shared" si="362"/>
        <v>22</v>
      </c>
      <c r="G396" t="e">
        <f t="shared" si="363"/>
        <v>#N/A</v>
      </c>
      <c r="H396" t="e">
        <f t="shared" si="364"/>
        <v>#N/A</v>
      </c>
      <c r="I396" t="e">
        <f t="shared" si="365"/>
        <v>#N/A</v>
      </c>
      <c r="J396" t="e">
        <f t="shared" si="366"/>
        <v>#N/A</v>
      </c>
      <c r="K396">
        <f t="shared" si="367"/>
        <v>2023</v>
      </c>
      <c r="L396">
        <f t="shared" si="368"/>
        <v>3.5060000000000002</v>
      </c>
      <c r="M396" t="e">
        <f t="shared" si="369"/>
        <v>#N/A</v>
      </c>
      <c r="N396" t="e">
        <f t="shared" si="370"/>
        <v>#N/A</v>
      </c>
      <c r="O396">
        <f t="shared" si="371"/>
        <v>2.0003959999999998</v>
      </c>
      <c r="P396" t="str">
        <f>IF(OR($A396="",INDEX(games!$H:$H,ROW())=""),"",INDEX(games!$H:$H,ROW()))</f>
        <v>Yes</v>
      </c>
      <c r="Q396">
        <f t="shared" si="372"/>
        <v>2.0003959999999998</v>
      </c>
      <c r="T396">
        <f t="shared" si="373"/>
        <v>2020</v>
      </c>
      <c r="U396">
        <f t="shared" si="374"/>
        <v>2025</v>
      </c>
      <c r="V396">
        <f t="shared" si="375"/>
        <v>5</v>
      </c>
      <c r="W396" t="str">
        <f>IF(TRIM(INDEX(connections!$A:$A,ROW()))="","",TRIM(INDEX(connections!$A:$A,ROW())))</f>
        <v>Monster Train</v>
      </c>
      <c r="X396" t="str">
        <f>IF($W396="","",TRIM(INDEX(connections!$B:$B,ROW())))</f>
        <v>Dicealot</v>
      </c>
      <c r="Y396">
        <f t="shared" si="376"/>
        <v>522</v>
      </c>
      <c r="Z396">
        <f t="shared" si="377"/>
        <v>230</v>
      </c>
      <c r="AA396" t="str">
        <f t="shared" si="378"/>
        <v>Yes</v>
      </c>
      <c r="AB396" t="str">
        <f t="shared" si="379"/>
        <v/>
      </c>
      <c r="AC396" t="str">
        <f t="shared" si="380"/>
        <v/>
      </c>
      <c r="AD396">
        <f t="shared" si="381"/>
        <v>0</v>
      </c>
      <c r="AE396" t="str">
        <f t="shared" si="382"/>
        <v/>
      </c>
      <c r="AG396">
        <f t="shared" si="383"/>
        <v>1</v>
      </c>
      <c r="AH396" t="str">
        <f t="shared" si="384"/>
        <v>Yes</v>
      </c>
      <c r="AI396">
        <f t="shared" si="385"/>
        <v>1</v>
      </c>
      <c r="AJ396">
        <f t="shared" si="386"/>
        <v>1.0003960000000001</v>
      </c>
      <c r="AK396" t="str">
        <f t="shared" si="387"/>
        <v/>
      </c>
      <c r="AL396" t="str">
        <f>IF($A396="","",INDEX(games!$J:$J,ROW())&amp;"")</f>
        <v>https://store.steampowered.com/app/1201540/HELLCARD/</v>
      </c>
      <c r="AM396">
        <f>IF($A396="","",SUMPRODUCT($AO396:$BD396,'Map Analysis'!$AN$2^{0,1,2,3,4,5,6,7,8,9,10,11,12,13,14,15}))</f>
        <v>0</v>
      </c>
      <c r="AN396">
        <f t="shared" si="388"/>
        <v>3.96E-5</v>
      </c>
      <c r="AO396">
        <f t="shared" si="389"/>
        <v>0</v>
      </c>
      <c r="AP396">
        <f t="shared" si="390"/>
        <v>0</v>
      </c>
      <c r="AQ396">
        <f t="shared" si="391"/>
        <v>0</v>
      </c>
      <c r="AR396">
        <f t="shared" si="392"/>
        <v>0</v>
      </c>
      <c r="AS396">
        <f t="shared" si="393"/>
        <v>0</v>
      </c>
      <c r="AT396">
        <f t="shared" si="394"/>
        <v>0</v>
      </c>
      <c r="AU396">
        <f t="shared" si="395"/>
        <v>0</v>
      </c>
      <c r="AV396">
        <f t="shared" si="396"/>
        <v>0</v>
      </c>
      <c r="AW396">
        <f t="shared" si="397"/>
        <v>0</v>
      </c>
      <c r="AX396">
        <f t="shared" si="398"/>
        <v>0</v>
      </c>
      <c r="AY396">
        <f t="shared" si="399"/>
        <v>0</v>
      </c>
      <c r="AZ396">
        <f t="shared" si="400"/>
        <v>0</v>
      </c>
      <c r="BA396">
        <f t="shared" si="401"/>
        <v>0</v>
      </c>
      <c r="BB396">
        <f t="shared" si="402"/>
        <v>0</v>
      </c>
      <c r="BC396">
        <f t="shared" si="403"/>
        <v>0</v>
      </c>
      <c r="BD396">
        <f t="shared" si="404"/>
        <v>0</v>
      </c>
      <c r="BF396">
        <f t="shared" si="405"/>
        <v>0</v>
      </c>
      <c r="BG396">
        <f t="shared" si="406"/>
        <v>0</v>
      </c>
      <c r="BH396">
        <f t="shared" si="407"/>
        <v>0</v>
      </c>
      <c r="BI396">
        <f t="shared" si="408"/>
        <v>0</v>
      </c>
      <c r="BJ396">
        <f t="shared" si="409"/>
        <v>0</v>
      </c>
      <c r="BK396">
        <f t="shared" si="410"/>
        <v>0</v>
      </c>
      <c r="BL396">
        <f t="shared" si="411"/>
        <v>0</v>
      </c>
      <c r="BM396">
        <f t="shared" si="412"/>
        <v>0</v>
      </c>
      <c r="BN396">
        <f t="shared" si="413"/>
        <v>0</v>
      </c>
      <c r="BO396">
        <f t="shared" si="414"/>
        <v>0</v>
      </c>
      <c r="BP396">
        <f t="shared" si="415"/>
        <v>0</v>
      </c>
      <c r="BQ396">
        <f t="shared" si="416"/>
        <v>0</v>
      </c>
      <c r="BR396">
        <f t="shared" si="417"/>
        <v>0</v>
      </c>
      <c r="BS396">
        <f t="shared" si="418"/>
        <v>0</v>
      </c>
      <c r="BT396">
        <f t="shared" si="419"/>
        <v>0</v>
      </c>
    </row>
    <row r="397" spans="1:72" x14ac:dyDescent="0.25">
      <c r="A397" t="str">
        <f>IF(TRIM(INDEX(games!$A:$A,ROW()))="","",TRIM(INDEX(games!$A:$A,ROW())))</f>
        <v>Helskate</v>
      </c>
      <c r="B397">
        <f>IF(OR($A397="",INDEX(games!$B:$B,ROW())=""),"",INDEX(games!$B:$B,ROW()))</f>
        <v>2025</v>
      </c>
      <c r="C397" t="str">
        <f>IF(OR($A397="",INDEX(games!$C:$C,ROW())=""),"",INDEX(games!$C:$C,ROW()))</f>
        <v>Action</v>
      </c>
      <c r="D397">
        <f t="shared" si="360"/>
        <v>1</v>
      </c>
      <c r="E397">
        <f t="shared" si="361"/>
        <v>1</v>
      </c>
      <c r="F397">
        <f t="shared" si="362"/>
        <v>23</v>
      </c>
      <c r="G397">
        <f t="shared" si="363"/>
        <v>2025</v>
      </c>
      <c r="H397">
        <f t="shared" si="364"/>
        <v>1.5289999999999999</v>
      </c>
      <c r="I397" t="e">
        <f t="shared" si="365"/>
        <v>#N/A</v>
      </c>
      <c r="J397" t="e">
        <f t="shared" si="366"/>
        <v>#N/A</v>
      </c>
      <c r="K397" t="e">
        <f t="shared" si="367"/>
        <v>#N/A</v>
      </c>
      <c r="L397" t="e">
        <f t="shared" si="368"/>
        <v>#N/A</v>
      </c>
      <c r="M397" t="e">
        <f t="shared" si="369"/>
        <v>#N/A</v>
      </c>
      <c r="N397" t="e">
        <f t="shared" si="370"/>
        <v>#N/A</v>
      </c>
      <c r="O397">
        <f t="shared" si="371"/>
        <v>1.000397</v>
      </c>
      <c r="P397" t="str">
        <f>IF(OR($A397="",INDEX(games!$H:$H,ROW())=""),"",INDEX(games!$H:$H,ROW()))</f>
        <v>Yes</v>
      </c>
      <c r="Q397">
        <f t="shared" si="372"/>
        <v>1.000397</v>
      </c>
      <c r="T397">
        <f t="shared" si="373"/>
        <v>2017</v>
      </c>
      <c r="U397">
        <f t="shared" si="374"/>
        <v>2025</v>
      </c>
      <c r="V397">
        <f t="shared" si="375"/>
        <v>8</v>
      </c>
      <c r="W397" t="str">
        <f>IF(TRIM(INDEX(connections!$A:$A,ROW()))="","",TRIM(INDEX(connections!$A:$A,ROW())))</f>
        <v>Slay the Spire</v>
      </c>
      <c r="X397" t="str">
        <f>IF($W397="","",TRIM(INDEX(connections!$B:$B,ROW())))</f>
        <v>Dicealot</v>
      </c>
      <c r="Y397">
        <f t="shared" si="376"/>
        <v>772</v>
      </c>
      <c r="Z397">
        <f t="shared" si="377"/>
        <v>230</v>
      </c>
      <c r="AA397" t="str">
        <f t="shared" si="378"/>
        <v>Yes</v>
      </c>
      <c r="AB397" t="str">
        <f t="shared" si="379"/>
        <v/>
      </c>
      <c r="AC397" t="str">
        <f t="shared" si="380"/>
        <v/>
      </c>
      <c r="AD397">
        <f t="shared" si="381"/>
        <v>0</v>
      </c>
      <c r="AE397" t="str">
        <f t="shared" si="382"/>
        <v/>
      </c>
      <c r="AG397">
        <f t="shared" si="383"/>
        <v>1</v>
      </c>
      <c r="AH397" t="str">
        <f t="shared" si="384"/>
        <v>Yes</v>
      </c>
      <c r="AI397">
        <f t="shared" si="385"/>
        <v>1</v>
      </c>
      <c r="AJ397">
        <f t="shared" si="386"/>
        <v>1.000397</v>
      </c>
      <c r="AK397" t="str">
        <f t="shared" si="387"/>
        <v/>
      </c>
      <c r="AL397" t="str">
        <f>IF($A397="","",INDEX(games!$J:$J,ROW())&amp;"")</f>
        <v>https://store.steampowered.com/app/1295630/Helskate/</v>
      </c>
      <c r="AM397">
        <f>IF($A397="","",SUMPRODUCT($AO397:$BD397,'Map Analysis'!$AN$2^{0,1,2,3,4,5,6,7,8,9,10,11,12,13,14,15}))</f>
        <v>0</v>
      </c>
      <c r="AN397">
        <f t="shared" si="388"/>
        <v>3.9700000000000003E-5</v>
      </c>
      <c r="AO397">
        <f t="shared" si="389"/>
        <v>0</v>
      </c>
      <c r="AP397">
        <f t="shared" si="390"/>
        <v>0</v>
      </c>
      <c r="AQ397">
        <f t="shared" si="391"/>
        <v>0</v>
      </c>
      <c r="AR397">
        <f t="shared" si="392"/>
        <v>0</v>
      </c>
      <c r="AS397">
        <f t="shared" si="393"/>
        <v>0</v>
      </c>
      <c r="AT397">
        <f t="shared" si="394"/>
        <v>0</v>
      </c>
      <c r="AU397">
        <f t="shared" si="395"/>
        <v>0</v>
      </c>
      <c r="AV397">
        <f t="shared" si="396"/>
        <v>0</v>
      </c>
      <c r="AW397">
        <f t="shared" si="397"/>
        <v>0</v>
      </c>
      <c r="AX397">
        <f t="shared" si="398"/>
        <v>0</v>
      </c>
      <c r="AY397">
        <f t="shared" si="399"/>
        <v>0</v>
      </c>
      <c r="AZ397">
        <f t="shared" si="400"/>
        <v>0</v>
      </c>
      <c r="BA397">
        <f t="shared" si="401"/>
        <v>0</v>
      </c>
      <c r="BB397">
        <f t="shared" si="402"/>
        <v>0</v>
      </c>
      <c r="BC397">
        <f t="shared" si="403"/>
        <v>0</v>
      </c>
      <c r="BD397">
        <f t="shared" si="404"/>
        <v>0</v>
      </c>
      <c r="BF397">
        <f t="shared" si="405"/>
        <v>0</v>
      </c>
      <c r="BG397">
        <f t="shared" si="406"/>
        <v>0</v>
      </c>
      <c r="BH397">
        <f t="shared" si="407"/>
        <v>0</v>
      </c>
      <c r="BI397">
        <f t="shared" si="408"/>
        <v>0</v>
      </c>
      <c r="BJ397">
        <f t="shared" si="409"/>
        <v>0</v>
      </c>
      <c r="BK397">
        <f t="shared" si="410"/>
        <v>0</v>
      </c>
      <c r="BL397">
        <f t="shared" si="411"/>
        <v>0</v>
      </c>
      <c r="BM397">
        <f t="shared" si="412"/>
        <v>0</v>
      </c>
      <c r="BN397">
        <f t="shared" si="413"/>
        <v>0</v>
      </c>
      <c r="BO397">
        <f t="shared" si="414"/>
        <v>0</v>
      </c>
      <c r="BP397">
        <f t="shared" si="415"/>
        <v>0</v>
      </c>
      <c r="BQ397">
        <f t="shared" si="416"/>
        <v>0</v>
      </c>
      <c r="BR397">
        <f t="shared" si="417"/>
        <v>0</v>
      </c>
      <c r="BS397">
        <f t="shared" si="418"/>
        <v>0</v>
      </c>
      <c r="BT397">
        <f t="shared" si="419"/>
        <v>0</v>
      </c>
    </row>
    <row r="398" spans="1:72" x14ac:dyDescent="0.25">
      <c r="A398" t="str">
        <f>IF(TRIM(INDEX(games!$A:$A,ROW()))="","",TRIM(INDEX(games!$A:$A,ROW())))</f>
        <v>Heretic's Fork</v>
      </c>
      <c r="B398">
        <f>IF(OR($A398="",INDEX(games!$B:$B,ROW())=""),"",INDEX(games!$B:$B,ROW()))</f>
        <v>2023</v>
      </c>
      <c r="C398" t="str">
        <f>IF(OR($A398="",INDEX(games!$C:$C,ROW())=""),"",INDEX(games!$C:$C,ROW()))</f>
        <v>Action</v>
      </c>
      <c r="D398">
        <f t="shared" si="360"/>
        <v>2</v>
      </c>
      <c r="E398">
        <f t="shared" si="361"/>
        <v>1</v>
      </c>
      <c r="F398">
        <f t="shared" si="362"/>
        <v>24</v>
      </c>
      <c r="G398">
        <f t="shared" si="363"/>
        <v>2023</v>
      </c>
      <c r="H398">
        <f t="shared" si="364"/>
        <v>1.552</v>
      </c>
      <c r="I398" t="e">
        <f t="shared" si="365"/>
        <v>#N/A</v>
      </c>
      <c r="J398" t="e">
        <f t="shared" si="366"/>
        <v>#N/A</v>
      </c>
      <c r="K398" t="e">
        <f t="shared" si="367"/>
        <v>#N/A</v>
      </c>
      <c r="L398" t="e">
        <f t="shared" si="368"/>
        <v>#N/A</v>
      </c>
      <c r="M398" t="e">
        <f t="shared" si="369"/>
        <v>#N/A</v>
      </c>
      <c r="N398" t="e">
        <f t="shared" si="370"/>
        <v>#N/A</v>
      </c>
      <c r="O398">
        <f t="shared" si="371"/>
        <v>2.0003980000000001</v>
      </c>
      <c r="P398" t="str">
        <f>IF(OR($A398="",INDEX(games!$H:$H,ROW())=""),"",INDEX(games!$H:$H,ROW()))</f>
        <v>Yes</v>
      </c>
      <c r="Q398">
        <f t="shared" si="372"/>
        <v>2.0003980000000001</v>
      </c>
      <c r="T398">
        <f t="shared" si="373"/>
        <v>2012</v>
      </c>
      <c r="U398">
        <f t="shared" si="374"/>
        <v>2024</v>
      </c>
      <c r="V398">
        <f t="shared" si="375"/>
        <v>12</v>
      </c>
      <c r="W398" t="str">
        <f>IF(TRIM(INDEX(connections!$A:$A,ROW()))="","",TRIM(INDEX(connections!$A:$A,ROW())))</f>
        <v>FTL</v>
      </c>
      <c r="X398" t="str">
        <f>IF($W398="","",TRIM(INDEX(connections!$B:$B,ROW())))</f>
        <v>Dicefolk</v>
      </c>
      <c r="Y398">
        <f t="shared" si="376"/>
        <v>326</v>
      </c>
      <c r="Z398">
        <f t="shared" si="377"/>
        <v>231</v>
      </c>
      <c r="AA398" t="str">
        <f t="shared" si="378"/>
        <v>Yes</v>
      </c>
      <c r="AB398" t="str">
        <f t="shared" si="379"/>
        <v>Yes</v>
      </c>
      <c r="AC398">
        <f t="shared" si="380"/>
        <v>1</v>
      </c>
      <c r="AD398">
        <f t="shared" si="381"/>
        <v>1</v>
      </c>
      <c r="AE398" t="str">
        <f t="shared" si="382"/>
        <v/>
      </c>
      <c r="AG398">
        <f t="shared" si="383"/>
        <v>2</v>
      </c>
      <c r="AH398" t="str">
        <f t="shared" si="384"/>
        <v>Yes</v>
      </c>
      <c r="AI398">
        <f t="shared" si="385"/>
        <v>2</v>
      </c>
      <c r="AJ398">
        <f t="shared" si="386"/>
        <v>2.0003980000000001</v>
      </c>
      <c r="AK398" t="str">
        <f t="shared" si="387"/>
        <v/>
      </c>
      <c r="AL398" t="str">
        <f>IF($A398="","",INDEX(games!$J:$J,ROW())&amp;"")</f>
        <v>https://store.steampowered.com/app/2181610/Heretics_Fork/</v>
      </c>
      <c r="AM398">
        <f>IF($A398="","",SUMPRODUCT($AO398:$BD398,'Map Analysis'!$AN$2^{0,1,2,3,4,5,6,7,8,9,10,11,12,13,14,15}))</f>
        <v>0</v>
      </c>
      <c r="AN398">
        <f t="shared" si="388"/>
        <v>3.9799999999999998E-5</v>
      </c>
      <c r="AO398">
        <f t="shared" si="389"/>
        <v>0</v>
      </c>
      <c r="AP398">
        <f t="shared" si="390"/>
        <v>0</v>
      </c>
      <c r="AQ398">
        <f t="shared" si="391"/>
        <v>0</v>
      </c>
      <c r="AR398">
        <f t="shared" si="392"/>
        <v>0</v>
      </c>
      <c r="AS398">
        <f t="shared" si="393"/>
        <v>0</v>
      </c>
      <c r="AT398">
        <f t="shared" si="394"/>
        <v>0</v>
      </c>
      <c r="AU398">
        <f t="shared" si="395"/>
        <v>0</v>
      </c>
      <c r="AV398">
        <f t="shared" si="396"/>
        <v>0</v>
      </c>
      <c r="AW398">
        <f t="shared" si="397"/>
        <v>0</v>
      </c>
      <c r="AX398">
        <f t="shared" si="398"/>
        <v>0</v>
      </c>
      <c r="AY398">
        <f t="shared" si="399"/>
        <v>0</v>
      </c>
      <c r="AZ398">
        <f t="shared" si="400"/>
        <v>0</v>
      </c>
      <c r="BA398">
        <f t="shared" si="401"/>
        <v>0</v>
      </c>
      <c r="BB398">
        <f t="shared" si="402"/>
        <v>0</v>
      </c>
      <c r="BC398">
        <f t="shared" si="403"/>
        <v>0</v>
      </c>
      <c r="BD398">
        <f t="shared" si="404"/>
        <v>0</v>
      </c>
      <c r="BF398">
        <f t="shared" si="405"/>
        <v>0</v>
      </c>
      <c r="BG398">
        <f t="shared" si="406"/>
        <v>0</v>
      </c>
      <c r="BH398">
        <f t="shared" si="407"/>
        <v>0</v>
      </c>
      <c r="BI398">
        <f t="shared" si="408"/>
        <v>0</v>
      </c>
      <c r="BJ398">
        <f t="shared" si="409"/>
        <v>0</v>
      </c>
      <c r="BK398">
        <f t="shared" si="410"/>
        <v>0</v>
      </c>
      <c r="BL398">
        <f t="shared" si="411"/>
        <v>0</v>
      </c>
      <c r="BM398">
        <f t="shared" si="412"/>
        <v>0</v>
      </c>
      <c r="BN398">
        <f t="shared" si="413"/>
        <v>0</v>
      </c>
      <c r="BO398">
        <f t="shared" si="414"/>
        <v>0</v>
      </c>
      <c r="BP398">
        <f t="shared" si="415"/>
        <v>0</v>
      </c>
      <c r="BQ398">
        <f t="shared" si="416"/>
        <v>0</v>
      </c>
      <c r="BR398">
        <f t="shared" si="417"/>
        <v>0</v>
      </c>
      <c r="BS398">
        <f t="shared" si="418"/>
        <v>0</v>
      </c>
      <c r="BT398">
        <f t="shared" si="419"/>
        <v>0</v>
      </c>
    </row>
    <row r="399" spans="1:72" x14ac:dyDescent="0.25">
      <c r="A399" t="str">
        <f>IF(TRIM(INDEX(games!$A:$A,ROW()))="","",TRIM(INDEX(games!$A:$A,ROW())))</f>
        <v>Heroes of Hammerwatch</v>
      </c>
      <c r="B399">
        <f>IF(OR($A399="",INDEX(games!$B:$B,ROW())=""),"",INDEX(games!$B:$B,ROW()))</f>
        <v>2018</v>
      </c>
      <c r="C399" t="str">
        <f>IF(OR($A399="",INDEX(games!$C:$C,ROW())=""),"",INDEX(games!$C:$C,ROW()))</f>
        <v>Action</v>
      </c>
      <c r="D399">
        <f t="shared" si="360"/>
        <v>3</v>
      </c>
      <c r="E399">
        <f t="shared" si="361"/>
        <v>1</v>
      </c>
      <c r="F399">
        <f t="shared" si="362"/>
        <v>25</v>
      </c>
      <c r="G399">
        <f t="shared" si="363"/>
        <v>2018</v>
      </c>
      <c r="H399">
        <f t="shared" si="364"/>
        <v>1.575</v>
      </c>
      <c r="I399" t="e">
        <f t="shared" si="365"/>
        <v>#N/A</v>
      </c>
      <c r="J399" t="e">
        <f t="shared" si="366"/>
        <v>#N/A</v>
      </c>
      <c r="K399" t="e">
        <f t="shared" si="367"/>
        <v>#N/A</v>
      </c>
      <c r="L399" t="e">
        <f t="shared" si="368"/>
        <v>#N/A</v>
      </c>
      <c r="M399" t="e">
        <f t="shared" si="369"/>
        <v>#N/A</v>
      </c>
      <c r="N399" t="e">
        <f t="shared" si="370"/>
        <v>#N/A</v>
      </c>
      <c r="O399">
        <f t="shared" si="371"/>
        <v>3.0003989999999998</v>
      </c>
      <c r="P399" t="str">
        <f>IF(OR($A399="",INDEX(games!$H:$H,ROW())=""),"",INDEX(games!$H:$H,ROW()))</f>
        <v>Yes</v>
      </c>
      <c r="Q399">
        <f t="shared" si="372"/>
        <v>3.0003989999999998</v>
      </c>
      <c r="T399">
        <f t="shared" si="373"/>
        <v>2018</v>
      </c>
      <c r="U399">
        <f t="shared" si="374"/>
        <v>2024</v>
      </c>
      <c r="V399">
        <f t="shared" si="375"/>
        <v>6</v>
      </c>
      <c r="W399" t="str">
        <f>IF(TRIM(INDEX(connections!$A:$A,ROW()))="","",TRIM(INDEX(connections!$A:$A,ROW())))</f>
        <v>Into the Breach</v>
      </c>
      <c r="X399" t="str">
        <f>IF($W399="","",TRIM(INDEX(connections!$B:$B,ROW())))</f>
        <v>Dicefolk</v>
      </c>
      <c r="Y399">
        <f t="shared" si="376"/>
        <v>428</v>
      </c>
      <c r="Z399">
        <f t="shared" si="377"/>
        <v>231</v>
      </c>
      <c r="AA399" t="str">
        <f t="shared" si="378"/>
        <v>Yes</v>
      </c>
      <c r="AB399" t="str">
        <f t="shared" si="379"/>
        <v>Yes</v>
      </c>
      <c r="AC399">
        <f t="shared" si="380"/>
        <v>1</v>
      </c>
      <c r="AD399">
        <f t="shared" si="381"/>
        <v>1</v>
      </c>
      <c r="AE399" t="str">
        <f t="shared" si="382"/>
        <v/>
      </c>
      <c r="AG399">
        <f t="shared" si="383"/>
        <v>1</v>
      </c>
      <c r="AH399" t="str">
        <f t="shared" si="384"/>
        <v/>
      </c>
      <c r="AI399" t="str">
        <f t="shared" si="385"/>
        <v/>
      </c>
      <c r="AJ399" t="str">
        <f t="shared" si="386"/>
        <v/>
      </c>
      <c r="AK399" t="str">
        <f t="shared" si="387"/>
        <v/>
      </c>
      <c r="AL399" t="str">
        <f>IF($A399="","",INDEX(games!$J:$J,ROW())&amp;"")</f>
        <v>https://store.steampowered.com/app/677120/Heroes_of_Hammerwatch/</v>
      </c>
      <c r="AM399">
        <f>IF($A399="","",SUMPRODUCT($AO399:$BD399,'Map Analysis'!$AN$2^{0,1,2,3,4,5,6,7,8,9,10,11,12,13,14,15}))</f>
        <v>3</v>
      </c>
      <c r="AN399">
        <f t="shared" si="388"/>
        <v>3.0000399</v>
      </c>
      <c r="AO399">
        <f t="shared" si="389"/>
        <v>3</v>
      </c>
      <c r="AP399">
        <f t="shared" si="390"/>
        <v>0</v>
      </c>
      <c r="AQ399">
        <f t="shared" si="391"/>
        <v>0</v>
      </c>
      <c r="AR399">
        <f t="shared" si="392"/>
        <v>0</v>
      </c>
      <c r="AS399">
        <f t="shared" si="393"/>
        <v>0</v>
      </c>
      <c r="AT399">
        <f t="shared" si="394"/>
        <v>0</v>
      </c>
      <c r="AU399">
        <f t="shared" si="395"/>
        <v>0</v>
      </c>
      <c r="AV399">
        <f t="shared" si="396"/>
        <v>0</v>
      </c>
      <c r="AW399">
        <f t="shared" si="397"/>
        <v>0</v>
      </c>
      <c r="AX399">
        <f t="shared" si="398"/>
        <v>0</v>
      </c>
      <c r="AY399">
        <f t="shared" si="399"/>
        <v>0</v>
      </c>
      <c r="AZ399">
        <f t="shared" si="400"/>
        <v>0</v>
      </c>
      <c r="BA399">
        <f t="shared" si="401"/>
        <v>0</v>
      </c>
      <c r="BB399">
        <f t="shared" si="402"/>
        <v>0</v>
      </c>
      <c r="BC399">
        <f t="shared" si="403"/>
        <v>0</v>
      </c>
      <c r="BD399">
        <f t="shared" si="404"/>
        <v>0</v>
      </c>
      <c r="BF399">
        <f t="shared" si="405"/>
        <v>0</v>
      </c>
      <c r="BG399">
        <f t="shared" si="406"/>
        <v>0</v>
      </c>
      <c r="BH399">
        <f t="shared" si="407"/>
        <v>0</v>
      </c>
      <c r="BI399">
        <f t="shared" si="408"/>
        <v>0</v>
      </c>
      <c r="BJ399">
        <f t="shared" si="409"/>
        <v>0</v>
      </c>
      <c r="BK399">
        <f t="shared" si="410"/>
        <v>0</v>
      </c>
      <c r="BL399">
        <f t="shared" si="411"/>
        <v>0</v>
      </c>
      <c r="BM399">
        <f t="shared" si="412"/>
        <v>0</v>
      </c>
      <c r="BN399">
        <f t="shared" si="413"/>
        <v>0</v>
      </c>
      <c r="BO399">
        <f t="shared" si="414"/>
        <v>0</v>
      </c>
      <c r="BP399">
        <f t="shared" si="415"/>
        <v>0</v>
      </c>
      <c r="BQ399">
        <f t="shared" si="416"/>
        <v>0</v>
      </c>
      <c r="BR399">
        <f t="shared" si="417"/>
        <v>0</v>
      </c>
      <c r="BS399">
        <f t="shared" si="418"/>
        <v>0</v>
      </c>
      <c r="BT399">
        <f t="shared" si="419"/>
        <v>0</v>
      </c>
    </row>
    <row r="400" spans="1:72" x14ac:dyDescent="0.25">
      <c r="A400" t="str">
        <f>IF(TRIM(INDEX(games!$A:$A,ROW()))="","",TRIM(INDEX(games!$A:$A,ROW())))</f>
        <v>Heroes of Hammerwatch II</v>
      </c>
      <c r="B400">
        <f>IF(OR($A400="",INDEX(games!$B:$B,ROW())=""),"",INDEX(games!$B:$B,ROW()))</f>
        <v>2025</v>
      </c>
      <c r="C400" t="str">
        <f>IF(OR($A400="",INDEX(games!$C:$C,ROW())=""),"",INDEX(games!$C:$C,ROW()))</f>
        <v>Action</v>
      </c>
      <c r="D400">
        <f t="shared" si="360"/>
        <v>1</v>
      </c>
      <c r="E400">
        <f t="shared" si="361"/>
        <v>1</v>
      </c>
      <c r="F400">
        <f t="shared" si="362"/>
        <v>26</v>
      </c>
      <c r="G400">
        <f t="shared" si="363"/>
        <v>2025</v>
      </c>
      <c r="H400">
        <f t="shared" si="364"/>
        <v>1.5979999999999999</v>
      </c>
      <c r="I400" t="e">
        <f t="shared" si="365"/>
        <v>#N/A</v>
      </c>
      <c r="J400" t="e">
        <f t="shared" si="366"/>
        <v>#N/A</v>
      </c>
      <c r="K400" t="e">
        <f t="shared" si="367"/>
        <v>#N/A</v>
      </c>
      <c r="L400" t="e">
        <f t="shared" si="368"/>
        <v>#N/A</v>
      </c>
      <c r="M400" t="e">
        <f t="shared" si="369"/>
        <v>#N/A</v>
      </c>
      <c r="N400" t="e">
        <f t="shared" si="370"/>
        <v>#N/A</v>
      </c>
      <c r="O400">
        <f t="shared" si="371"/>
        <v>1.0004</v>
      </c>
      <c r="P400" t="str">
        <f>IF(OR($A400="",INDEX(games!$H:$H,ROW())=""),"",INDEX(games!$H:$H,ROW()))</f>
        <v>Yes</v>
      </c>
      <c r="Q400">
        <f t="shared" si="372"/>
        <v>1.0004</v>
      </c>
      <c r="T400">
        <f t="shared" si="373"/>
        <v>2020</v>
      </c>
      <c r="U400">
        <f t="shared" si="374"/>
        <v>2024</v>
      </c>
      <c r="V400">
        <f t="shared" si="375"/>
        <v>4</v>
      </c>
      <c r="W400" t="str">
        <f>IF(TRIM(INDEX(connections!$A:$A,ROW()))="","",TRIM(INDEX(connections!$A:$A,ROW())))</f>
        <v>Monster Train</v>
      </c>
      <c r="X400" t="str">
        <f>IF($W400="","",TRIM(INDEX(connections!$B:$B,ROW())))</f>
        <v>Dicefolk</v>
      </c>
      <c r="Y400">
        <f t="shared" si="376"/>
        <v>522</v>
      </c>
      <c r="Z400">
        <f t="shared" si="377"/>
        <v>231</v>
      </c>
      <c r="AA400" t="str">
        <f t="shared" si="378"/>
        <v>Yes</v>
      </c>
      <c r="AB400" t="str">
        <f t="shared" si="379"/>
        <v>Yes</v>
      </c>
      <c r="AC400">
        <f t="shared" si="380"/>
        <v>1</v>
      </c>
      <c r="AD400">
        <f t="shared" si="381"/>
        <v>0</v>
      </c>
      <c r="AE400" t="str">
        <f t="shared" si="382"/>
        <v/>
      </c>
      <c r="AG400">
        <f t="shared" si="383"/>
        <v>1</v>
      </c>
      <c r="AH400" t="str">
        <f t="shared" si="384"/>
        <v/>
      </c>
      <c r="AI400" t="str">
        <f t="shared" si="385"/>
        <v/>
      </c>
      <c r="AJ400" t="str">
        <f t="shared" si="386"/>
        <v/>
      </c>
      <c r="AK400" t="str">
        <f t="shared" si="387"/>
        <v/>
      </c>
      <c r="AL400" t="str">
        <f>IF($A400="","",INDEX(games!$J:$J,ROW())&amp;"")</f>
        <v>https://store.steampowered.com/app/619820/Heroes_of_Hammerwatch_II/</v>
      </c>
      <c r="AM400">
        <f>IF($A400="","",SUMPRODUCT($AO400:$BD400,'Map Analysis'!$AN$2^{0,1,2,3,4,5,6,7,8,9,10,11,12,13,14,15}))</f>
        <v>0</v>
      </c>
      <c r="AN400">
        <f t="shared" si="388"/>
        <v>4.0000000000000003E-5</v>
      </c>
      <c r="AO400">
        <f t="shared" si="389"/>
        <v>0</v>
      </c>
      <c r="AP400">
        <f t="shared" si="390"/>
        <v>0</v>
      </c>
      <c r="AQ400">
        <f t="shared" si="391"/>
        <v>0</v>
      </c>
      <c r="AR400">
        <f t="shared" si="392"/>
        <v>0</v>
      </c>
      <c r="AS400">
        <f t="shared" si="393"/>
        <v>0</v>
      </c>
      <c r="AT400">
        <f t="shared" si="394"/>
        <v>0</v>
      </c>
      <c r="AU400">
        <f t="shared" si="395"/>
        <v>0</v>
      </c>
      <c r="AV400">
        <f t="shared" si="396"/>
        <v>0</v>
      </c>
      <c r="AW400">
        <f t="shared" si="397"/>
        <v>0</v>
      </c>
      <c r="AX400">
        <f t="shared" si="398"/>
        <v>0</v>
      </c>
      <c r="AY400">
        <f t="shared" si="399"/>
        <v>0</v>
      </c>
      <c r="AZ400">
        <f t="shared" si="400"/>
        <v>0</v>
      </c>
      <c r="BA400">
        <f t="shared" si="401"/>
        <v>0</v>
      </c>
      <c r="BB400">
        <f t="shared" si="402"/>
        <v>0</v>
      </c>
      <c r="BC400">
        <f t="shared" si="403"/>
        <v>0</v>
      </c>
      <c r="BD400">
        <f t="shared" si="404"/>
        <v>0</v>
      </c>
      <c r="BF400">
        <f t="shared" si="405"/>
        <v>0</v>
      </c>
      <c r="BG400">
        <f t="shared" si="406"/>
        <v>0</v>
      </c>
      <c r="BH400">
        <f t="shared" si="407"/>
        <v>0</v>
      </c>
      <c r="BI400">
        <f t="shared" si="408"/>
        <v>0</v>
      </c>
      <c r="BJ400">
        <f t="shared" si="409"/>
        <v>0</v>
      </c>
      <c r="BK400">
        <f t="shared" si="410"/>
        <v>0</v>
      </c>
      <c r="BL400">
        <f t="shared" si="411"/>
        <v>0</v>
      </c>
      <c r="BM400">
        <f t="shared" si="412"/>
        <v>0</v>
      </c>
      <c r="BN400">
        <f t="shared" si="413"/>
        <v>0</v>
      </c>
      <c r="BO400">
        <f t="shared" si="414"/>
        <v>0</v>
      </c>
      <c r="BP400">
        <f t="shared" si="415"/>
        <v>0</v>
      </c>
      <c r="BQ400">
        <f t="shared" si="416"/>
        <v>0</v>
      </c>
      <c r="BR400">
        <f t="shared" si="417"/>
        <v>0</v>
      </c>
      <c r="BS400">
        <f t="shared" si="418"/>
        <v>0</v>
      </c>
      <c r="BT400">
        <f t="shared" si="419"/>
        <v>0</v>
      </c>
    </row>
    <row r="401" spans="1:72" x14ac:dyDescent="0.25">
      <c r="A401" t="str">
        <f>IF(TRIM(INDEX(games!$A:$A,ROW()))="","",TRIM(INDEX(games!$A:$A,ROW())))</f>
        <v>Hexagod</v>
      </c>
      <c r="B401">
        <f>IF(OR($A401="",INDEX(games!$B:$B,ROW())=""),"",INDEX(games!$B:$B,ROW()))</f>
        <v>2025</v>
      </c>
      <c r="C401" t="str">
        <f>IF(OR($A401="",INDEX(games!$C:$C,ROW())=""),"",INDEX(games!$C:$C,ROW()))</f>
        <v>Strategy</v>
      </c>
      <c r="D401">
        <f t="shared" si="360"/>
        <v>1</v>
      </c>
      <c r="E401">
        <f t="shared" si="361"/>
        <v>2</v>
      </c>
      <c r="F401">
        <f t="shared" si="362"/>
        <v>27</v>
      </c>
      <c r="G401" t="e">
        <f t="shared" si="363"/>
        <v>#N/A</v>
      </c>
      <c r="H401" t="e">
        <f t="shared" si="364"/>
        <v>#N/A</v>
      </c>
      <c r="I401">
        <f t="shared" si="365"/>
        <v>2025</v>
      </c>
      <c r="J401">
        <f t="shared" si="366"/>
        <v>2.621</v>
      </c>
      <c r="K401" t="e">
        <f t="shared" si="367"/>
        <v>#N/A</v>
      </c>
      <c r="L401" t="e">
        <f t="shared" si="368"/>
        <v>#N/A</v>
      </c>
      <c r="M401" t="e">
        <f t="shared" si="369"/>
        <v>#N/A</v>
      </c>
      <c r="N401" t="e">
        <f t="shared" si="370"/>
        <v>#N/A</v>
      </c>
      <c r="O401">
        <f t="shared" si="371"/>
        <v>1.0004010000000001</v>
      </c>
      <c r="P401" t="str">
        <f>IF(OR($A401="",INDEX(games!$H:$H,ROW())=""),"",INDEX(games!$H:$H,ROW()))</f>
        <v/>
      </c>
      <c r="Q401" t="str">
        <f t="shared" si="372"/>
        <v/>
      </c>
      <c r="T401">
        <f t="shared" si="373"/>
        <v>2021</v>
      </c>
      <c r="U401">
        <f t="shared" si="374"/>
        <v>2024</v>
      </c>
      <c r="V401">
        <f t="shared" si="375"/>
        <v>3</v>
      </c>
      <c r="W401" t="str">
        <f>IF(TRIM(INDEX(connections!$A:$A,ROW()))="","",TRIM(INDEX(connections!$A:$A,ROW())))</f>
        <v>Roguebook</v>
      </c>
      <c r="X401" t="str">
        <f>IF($W401="","",TRIM(INDEX(connections!$B:$B,ROW())))</f>
        <v>Dicefolk</v>
      </c>
      <c r="Y401">
        <f t="shared" si="376"/>
        <v>710</v>
      </c>
      <c r="Z401">
        <f t="shared" si="377"/>
        <v>231</v>
      </c>
      <c r="AA401" t="str">
        <f t="shared" si="378"/>
        <v>Yes</v>
      </c>
      <c r="AB401" t="str">
        <f t="shared" si="379"/>
        <v>Yes</v>
      </c>
      <c r="AC401">
        <f t="shared" si="380"/>
        <v>1</v>
      </c>
      <c r="AD401">
        <f t="shared" si="381"/>
        <v>0</v>
      </c>
      <c r="AE401" t="str">
        <f t="shared" si="382"/>
        <v/>
      </c>
      <c r="AG401">
        <f t="shared" si="383"/>
        <v>1</v>
      </c>
      <c r="AH401" t="str">
        <f t="shared" si="384"/>
        <v/>
      </c>
      <c r="AI401" t="str">
        <f t="shared" si="385"/>
        <v/>
      </c>
      <c r="AJ401" t="str">
        <f t="shared" si="386"/>
        <v/>
      </c>
      <c r="AK401">
        <f t="shared" si="387"/>
        <v>1.0004010000000001</v>
      </c>
      <c r="AL401" t="str">
        <f>IF($A401="","",INDEX(games!$J:$J,ROW())&amp;"")</f>
        <v>https://store.steampowered.com/app/3059390/Hexagod/</v>
      </c>
      <c r="AM401">
        <f>IF($A401="","",SUMPRODUCT($AO401:$BD401,'Map Analysis'!$AN$2^{0,1,2,3,4,5,6,7,8,9,10,11,12,13,14,15}))</f>
        <v>0</v>
      </c>
      <c r="AN401">
        <f t="shared" si="388"/>
        <v>4.0099999999999999E-5</v>
      </c>
      <c r="AO401">
        <f t="shared" si="389"/>
        <v>0</v>
      </c>
      <c r="AP401">
        <f t="shared" si="390"/>
        <v>0</v>
      </c>
      <c r="AQ401">
        <f t="shared" si="391"/>
        <v>0</v>
      </c>
      <c r="AR401">
        <f t="shared" si="392"/>
        <v>0</v>
      </c>
      <c r="AS401">
        <f t="shared" si="393"/>
        <v>0</v>
      </c>
      <c r="AT401">
        <f t="shared" si="394"/>
        <v>0</v>
      </c>
      <c r="AU401">
        <f t="shared" si="395"/>
        <v>0</v>
      </c>
      <c r="AV401">
        <f t="shared" si="396"/>
        <v>0</v>
      </c>
      <c r="AW401">
        <f t="shared" si="397"/>
        <v>0</v>
      </c>
      <c r="AX401">
        <f t="shared" si="398"/>
        <v>0</v>
      </c>
      <c r="AY401">
        <f t="shared" si="399"/>
        <v>0</v>
      </c>
      <c r="AZ401">
        <f t="shared" si="400"/>
        <v>0</v>
      </c>
      <c r="BA401">
        <f t="shared" si="401"/>
        <v>0</v>
      </c>
      <c r="BB401">
        <f t="shared" si="402"/>
        <v>0</v>
      </c>
      <c r="BC401">
        <f t="shared" si="403"/>
        <v>0</v>
      </c>
      <c r="BD401">
        <f t="shared" si="404"/>
        <v>0</v>
      </c>
      <c r="BF401">
        <f t="shared" si="405"/>
        <v>0</v>
      </c>
      <c r="BG401">
        <f t="shared" si="406"/>
        <v>0</v>
      </c>
      <c r="BH401">
        <f t="shared" si="407"/>
        <v>0</v>
      </c>
      <c r="BI401">
        <f t="shared" si="408"/>
        <v>0</v>
      </c>
      <c r="BJ401">
        <f t="shared" si="409"/>
        <v>0</v>
      </c>
      <c r="BK401">
        <f t="shared" si="410"/>
        <v>0</v>
      </c>
      <c r="BL401">
        <f t="shared" si="411"/>
        <v>0</v>
      </c>
      <c r="BM401">
        <f t="shared" si="412"/>
        <v>0</v>
      </c>
      <c r="BN401">
        <f t="shared" si="413"/>
        <v>0</v>
      </c>
      <c r="BO401">
        <f t="shared" si="414"/>
        <v>0</v>
      </c>
      <c r="BP401">
        <f t="shared" si="415"/>
        <v>0</v>
      </c>
      <c r="BQ401">
        <f t="shared" si="416"/>
        <v>0</v>
      </c>
      <c r="BR401">
        <f t="shared" si="417"/>
        <v>0</v>
      </c>
      <c r="BS401">
        <f t="shared" si="418"/>
        <v>0</v>
      </c>
      <c r="BT401">
        <f t="shared" si="419"/>
        <v>0</v>
      </c>
    </row>
    <row r="402" spans="1:72" x14ac:dyDescent="0.25">
      <c r="A402" t="str">
        <f>IF(TRIM(INDEX(games!$A:$A,ROW()))="","",TRIM(INDEX(games!$A:$A,ROW())))</f>
        <v>Hive Blight</v>
      </c>
      <c r="B402">
        <f>IF(OR($A402="",INDEX(games!$B:$B,ROW())=""),"",INDEX(games!$B:$B,ROW()))</f>
        <v>2026</v>
      </c>
      <c r="C402" t="str">
        <f>IF(OR($A402="",INDEX(games!$C:$C,ROW())=""),"",INDEX(games!$C:$C,ROW()))</f>
        <v>Strategy</v>
      </c>
      <c r="D402">
        <f t="shared" si="360"/>
        <v>2</v>
      </c>
      <c r="E402">
        <f t="shared" si="361"/>
        <v>2</v>
      </c>
      <c r="F402">
        <f t="shared" si="362"/>
        <v>28</v>
      </c>
      <c r="G402" t="e">
        <f t="shared" si="363"/>
        <v>#N/A</v>
      </c>
      <c r="H402" t="e">
        <f t="shared" si="364"/>
        <v>#N/A</v>
      </c>
      <c r="I402">
        <f t="shared" si="365"/>
        <v>2026</v>
      </c>
      <c r="J402">
        <f t="shared" si="366"/>
        <v>2.6440000000000001</v>
      </c>
      <c r="K402" t="e">
        <f t="shared" si="367"/>
        <v>#N/A</v>
      </c>
      <c r="L402" t="e">
        <f t="shared" si="368"/>
        <v>#N/A</v>
      </c>
      <c r="M402" t="e">
        <f t="shared" si="369"/>
        <v>#N/A</v>
      </c>
      <c r="N402" t="e">
        <f t="shared" si="370"/>
        <v>#N/A</v>
      </c>
      <c r="O402">
        <f t="shared" si="371"/>
        <v>2.0004019999999998</v>
      </c>
      <c r="P402" t="str">
        <f>IF(OR($A402="",INDEX(games!$H:$H,ROW())=""),"",INDEX(games!$H:$H,ROW()))</f>
        <v/>
      </c>
      <c r="Q402" t="str">
        <f t="shared" si="372"/>
        <v/>
      </c>
      <c r="T402">
        <f t="shared" si="373"/>
        <v>2017</v>
      </c>
      <c r="U402">
        <f t="shared" si="374"/>
        <v>2024</v>
      </c>
      <c r="V402">
        <f t="shared" si="375"/>
        <v>7</v>
      </c>
      <c r="W402" t="str">
        <f>IF(TRIM(INDEX(connections!$A:$A,ROW()))="","",TRIM(INDEX(connections!$A:$A,ROW())))</f>
        <v>Slay the Spire</v>
      </c>
      <c r="X402" t="str">
        <f>IF($W402="","",TRIM(INDEX(connections!$B:$B,ROW())))</f>
        <v>Dicefolk</v>
      </c>
      <c r="Y402">
        <f t="shared" si="376"/>
        <v>772</v>
      </c>
      <c r="Z402">
        <f t="shared" si="377"/>
        <v>231</v>
      </c>
      <c r="AA402" t="str">
        <f t="shared" si="378"/>
        <v>Yes</v>
      </c>
      <c r="AB402" t="str">
        <f t="shared" si="379"/>
        <v>Yes</v>
      </c>
      <c r="AC402">
        <f t="shared" si="380"/>
        <v>1</v>
      </c>
      <c r="AD402">
        <f t="shared" si="381"/>
        <v>0</v>
      </c>
      <c r="AE402" t="str">
        <f t="shared" si="382"/>
        <v/>
      </c>
      <c r="AG402">
        <f t="shared" si="383"/>
        <v>2</v>
      </c>
      <c r="AH402" t="str">
        <f t="shared" si="384"/>
        <v/>
      </c>
      <c r="AI402" t="str">
        <f t="shared" si="385"/>
        <v/>
      </c>
      <c r="AJ402" t="str">
        <f t="shared" si="386"/>
        <v/>
      </c>
      <c r="AK402">
        <f t="shared" si="387"/>
        <v>2.0004019999999998</v>
      </c>
      <c r="AL402" t="str">
        <f>IF($A402="","",INDEX(games!$J:$J,ROW())&amp;"")</f>
        <v/>
      </c>
      <c r="AM402">
        <f>IF($A402="","",SUMPRODUCT($AO402:$BD402,'Map Analysis'!$AN$2^{0,1,2,3,4,5,6,7,8,9,10,11,12,13,14,15}))</f>
        <v>0</v>
      </c>
      <c r="AN402">
        <f t="shared" si="388"/>
        <v>4.0200000000000001E-5</v>
      </c>
      <c r="AO402">
        <f t="shared" si="389"/>
        <v>0</v>
      </c>
      <c r="AP402">
        <f t="shared" si="390"/>
        <v>0</v>
      </c>
      <c r="AQ402">
        <f t="shared" si="391"/>
        <v>0</v>
      </c>
      <c r="AR402">
        <f t="shared" si="392"/>
        <v>0</v>
      </c>
      <c r="AS402">
        <f t="shared" si="393"/>
        <v>0</v>
      </c>
      <c r="AT402">
        <f t="shared" si="394"/>
        <v>0</v>
      </c>
      <c r="AU402">
        <f t="shared" si="395"/>
        <v>0</v>
      </c>
      <c r="AV402">
        <f t="shared" si="396"/>
        <v>0</v>
      </c>
      <c r="AW402">
        <f t="shared" si="397"/>
        <v>0</v>
      </c>
      <c r="AX402">
        <f t="shared" si="398"/>
        <v>0</v>
      </c>
      <c r="AY402">
        <f t="shared" si="399"/>
        <v>0</v>
      </c>
      <c r="AZ402">
        <f t="shared" si="400"/>
        <v>0</v>
      </c>
      <c r="BA402">
        <f t="shared" si="401"/>
        <v>0</v>
      </c>
      <c r="BB402">
        <f t="shared" si="402"/>
        <v>0</v>
      </c>
      <c r="BC402">
        <f t="shared" si="403"/>
        <v>0</v>
      </c>
      <c r="BD402">
        <f t="shared" si="404"/>
        <v>0</v>
      </c>
      <c r="BF402">
        <f t="shared" si="405"/>
        <v>0</v>
      </c>
      <c r="BG402">
        <f t="shared" si="406"/>
        <v>0</v>
      </c>
      <c r="BH402">
        <f t="shared" si="407"/>
        <v>0</v>
      </c>
      <c r="BI402">
        <f t="shared" si="408"/>
        <v>0</v>
      </c>
      <c r="BJ402">
        <f t="shared" si="409"/>
        <v>0</v>
      </c>
      <c r="BK402">
        <f t="shared" si="410"/>
        <v>0</v>
      </c>
      <c r="BL402">
        <f t="shared" si="411"/>
        <v>0</v>
      </c>
      <c r="BM402">
        <f t="shared" si="412"/>
        <v>0</v>
      </c>
      <c r="BN402">
        <f t="shared" si="413"/>
        <v>0</v>
      </c>
      <c r="BO402">
        <f t="shared" si="414"/>
        <v>0</v>
      </c>
      <c r="BP402">
        <f t="shared" si="415"/>
        <v>0</v>
      </c>
      <c r="BQ402">
        <f t="shared" si="416"/>
        <v>0</v>
      </c>
      <c r="BR402">
        <f t="shared" si="417"/>
        <v>0</v>
      </c>
      <c r="BS402">
        <f t="shared" si="418"/>
        <v>0</v>
      </c>
      <c r="BT402">
        <f t="shared" si="419"/>
        <v>0</v>
      </c>
    </row>
    <row r="403" spans="1:72" x14ac:dyDescent="0.25">
      <c r="A403" t="str">
        <f>IF(TRIM(INDEX(games!$A:$A,ROW()))="","",TRIM(INDEX(games!$A:$A,ROW())))</f>
        <v>HoloCure: Save the Fans!</v>
      </c>
      <c r="B403">
        <f>IF(OR($A403="",INDEX(games!$B:$B,ROW())=""),"",INDEX(games!$B:$B,ROW()))</f>
        <v>2023</v>
      </c>
      <c r="C403" t="str">
        <f>IF(OR($A403="",INDEX(games!$C:$C,ROW())=""),"",INDEX(games!$C:$C,ROW()))</f>
        <v>Action</v>
      </c>
      <c r="D403">
        <f t="shared" si="360"/>
        <v>2</v>
      </c>
      <c r="E403">
        <f t="shared" si="361"/>
        <v>1</v>
      </c>
      <c r="F403">
        <f t="shared" si="362"/>
        <v>29</v>
      </c>
      <c r="G403">
        <f t="shared" si="363"/>
        <v>2023</v>
      </c>
      <c r="H403">
        <f t="shared" si="364"/>
        <v>1.667</v>
      </c>
      <c r="I403" t="e">
        <f t="shared" si="365"/>
        <v>#N/A</v>
      </c>
      <c r="J403" t="e">
        <f t="shared" si="366"/>
        <v>#N/A</v>
      </c>
      <c r="K403" t="e">
        <f t="shared" si="367"/>
        <v>#N/A</v>
      </c>
      <c r="L403" t="e">
        <f t="shared" si="368"/>
        <v>#N/A</v>
      </c>
      <c r="M403" t="e">
        <f t="shared" si="369"/>
        <v>#N/A</v>
      </c>
      <c r="N403" t="e">
        <f t="shared" si="370"/>
        <v>#N/A</v>
      </c>
      <c r="O403">
        <f t="shared" si="371"/>
        <v>2.0004029999999999</v>
      </c>
      <c r="P403" t="str">
        <f>IF(OR($A403="",INDEX(games!$H:$H,ROW())=""),"",INDEX(games!$H:$H,ROW()))</f>
        <v>Yes</v>
      </c>
      <c r="Q403">
        <f t="shared" si="372"/>
        <v>2.0004029999999999</v>
      </c>
      <c r="T403">
        <f t="shared" si="373"/>
        <v>2008</v>
      </c>
      <c r="U403">
        <f t="shared" si="374"/>
        <v>2024</v>
      </c>
      <c r="V403">
        <f t="shared" si="375"/>
        <v>16</v>
      </c>
      <c r="W403" t="str">
        <f>IF(TRIM(INDEX(connections!$A:$A,ROW()))="","",TRIM(INDEX(connections!$A:$A,ROW())))</f>
        <v>Spelunky Classic</v>
      </c>
      <c r="X403" t="str">
        <f>IF($W403="","",TRIM(INDEX(connections!$B:$B,ROW())))</f>
        <v>Dicefolk</v>
      </c>
      <c r="Y403">
        <f t="shared" si="376"/>
        <v>801</v>
      </c>
      <c r="Z403">
        <f t="shared" si="377"/>
        <v>231</v>
      </c>
      <c r="AA403" t="str">
        <f t="shared" si="378"/>
        <v>Yes</v>
      </c>
      <c r="AB403" t="str">
        <f t="shared" si="379"/>
        <v>Yes</v>
      </c>
      <c r="AC403">
        <f t="shared" si="380"/>
        <v>1</v>
      </c>
      <c r="AD403">
        <f t="shared" si="381"/>
        <v>1</v>
      </c>
      <c r="AE403" t="str">
        <f t="shared" si="382"/>
        <v/>
      </c>
      <c r="AG403">
        <f t="shared" si="383"/>
        <v>1</v>
      </c>
      <c r="AH403" t="str">
        <f t="shared" si="384"/>
        <v>Yes</v>
      </c>
      <c r="AI403">
        <f t="shared" si="385"/>
        <v>1</v>
      </c>
      <c r="AJ403">
        <f t="shared" si="386"/>
        <v>1.0004029999999999</v>
      </c>
      <c r="AK403" t="str">
        <f t="shared" si="387"/>
        <v/>
      </c>
      <c r="AL403" t="str">
        <f>IF($A403="","",INDEX(games!$J:$J,ROW())&amp;"")</f>
        <v>https://store.steampowered.com/app/2420510/HoloCure__Save_the_Fans/</v>
      </c>
      <c r="AM403">
        <f>IF($A403="","",SUMPRODUCT($AO403:$BD403,'Map Analysis'!$AN$2^{0,1,2,3,4,5,6,7,8,9,10,11,12,13,14,15}))</f>
        <v>0</v>
      </c>
      <c r="AN403">
        <f t="shared" si="388"/>
        <v>4.0299999999999997E-5</v>
      </c>
      <c r="AO403">
        <f t="shared" si="389"/>
        <v>0</v>
      </c>
      <c r="AP403">
        <f t="shared" si="390"/>
        <v>0</v>
      </c>
      <c r="AQ403">
        <f t="shared" si="391"/>
        <v>0</v>
      </c>
      <c r="AR403">
        <f t="shared" si="392"/>
        <v>0</v>
      </c>
      <c r="AS403">
        <f t="shared" si="393"/>
        <v>0</v>
      </c>
      <c r="AT403">
        <f t="shared" si="394"/>
        <v>0</v>
      </c>
      <c r="AU403">
        <f t="shared" si="395"/>
        <v>0</v>
      </c>
      <c r="AV403">
        <f t="shared" si="396"/>
        <v>0</v>
      </c>
      <c r="AW403">
        <f t="shared" si="397"/>
        <v>0</v>
      </c>
      <c r="AX403">
        <f t="shared" si="398"/>
        <v>0</v>
      </c>
      <c r="AY403">
        <f t="shared" si="399"/>
        <v>0</v>
      </c>
      <c r="AZ403">
        <f t="shared" si="400"/>
        <v>0</v>
      </c>
      <c r="BA403">
        <f t="shared" si="401"/>
        <v>0</v>
      </c>
      <c r="BB403">
        <f t="shared" si="402"/>
        <v>0</v>
      </c>
      <c r="BC403">
        <f t="shared" si="403"/>
        <v>0</v>
      </c>
      <c r="BD403">
        <f t="shared" si="404"/>
        <v>0</v>
      </c>
      <c r="BF403">
        <f t="shared" si="405"/>
        <v>0</v>
      </c>
      <c r="BG403">
        <f t="shared" si="406"/>
        <v>0</v>
      </c>
      <c r="BH403">
        <f t="shared" si="407"/>
        <v>0</v>
      </c>
      <c r="BI403">
        <f t="shared" si="408"/>
        <v>0</v>
      </c>
      <c r="BJ403">
        <f t="shared" si="409"/>
        <v>0</v>
      </c>
      <c r="BK403">
        <f t="shared" si="410"/>
        <v>0</v>
      </c>
      <c r="BL403">
        <f t="shared" si="411"/>
        <v>0</v>
      </c>
      <c r="BM403">
        <f t="shared" si="412"/>
        <v>0</v>
      </c>
      <c r="BN403">
        <f t="shared" si="413"/>
        <v>0</v>
      </c>
      <c r="BO403">
        <f t="shared" si="414"/>
        <v>0</v>
      </c>
      <c r="BP403">
        <f t="shared" si="415"/>
        <v>0</v>
      </c>
      <c r="BQ403">
        <f t="shared" si="416"/>
        <v>0</v>
      </c>
      <c r="BR403">
        <f t="shared" si="417"/>
        <v>0</v>
      </c>
      <c r="BS403">
        <f t="shared" si="418"/>
        <v>0</v>
      </c>
      <c r="BT403">
        <f t="shared" si="419"/>
        <v>0</v>
      </c>
    </row>
    <row r="404" spans="1:72" x14ac:dyDescent="0.25">
      <c r="A404" t="str">
        <f>IF(TRIM(INDEX(games!$A:$A,ROW()))="","",TRIM(INDEX(games!$A:$A,ROW())))</f>
        <v>HoloDungeon: Koyori vs HollowLive in Honsha Tower</v>
      </c>
      <c r="B404">
        <f>IF(OR($A404="",INDEX(games!$B:$B,ROW())=""),"",INDEX(games!$B:$B,ROW()))</f>
        <v>2026</v>
      </c>
      <c r="C404" t="str">
        <f>IF(OR($A404="",INDEX(games!$C:$C,ROW())=""),"",INDEX(games!$C:$C,ROW()))</f>
        <v>Traditional</v>
      </c>
      <c r="D404">
        <f t="shared" si="360"/>
        <v>1</v>
      </c>
      <c r="E404">
        <f t="shared" si="361"/>
        <v>4</v>
      </c>
      <c r="F404">
        <f t="shared" si="362"/>
        <v>30</v>
      </c>
      <c r="G404" t="e">
        <f t="shared" si="363"/>
        <v>#N/A</v>
      </c>
      <c r="H404" t="e">
        <f t="shared" si="364"/>
        <v>#N/A</v>
      </c>
      <c r="I404" t="e">
        <f t="shared" si="365"/>
        <v>#N/A</v>
      </c>
      <c r="J404" t="e">
        <f t="shared" si="366"/>
        <v>#N/A</v>
      </c>
      <c r="K404" t="e">
        <f t="shared" si="367"/>
        <v>#N/A</v>
      </c>
      <c r="L404" t="e">
        <f t="shared" si="368"/>
        <v>#N/A</v>
      </c>
      <c r="M404">
        <f t="shared" si="369"/>
        <v>2026</v>
      </c>
      <c r="N404">
        <f t="shared" si="370"/>
        <v>4.6899999999999995</v>
      </c>
      <c r="O404">
        <f t="shared" si="371"/>
        <v>1.0004040000000001</v>
      </c>
      <c r="P404" t="str">
        <f>IF(OR($A404="",INDEX(games!$H:$H,ROW())=""),"",INDEX(games!$H:$H,ROW()))</f>
        <v/>
      </c>
      <c r="Q404" t="str">
        <f t="shared" si="372"/>
        <v/>
      </c>
      <c r="T404">
        <f t="shared" si="373"/>
        <v>2017</v>
      </c>
      <c r="U404">
        <f t="shared" si="374"/>
        <v>2024</v>
      </c>
      <c r="V404">
        <f t="shared" si="375"/>
        <v>7</v>
      </c>
      <c r="W404" t="str">
        <f>IF(TRIM(INDEX(connections!$A:$A,ROW()))="","",TRIM(INDEX(connections!$A:$A,ROW())))</f>
        <v>Slay the Spire</v>
      </c>
      <c r="X404" t="str">
        <f>IF($W404="","",TRIM(INDEX(connections!$B:$B,ROW())))</f>
        <v>Diceomancer</v>
      </c>
      <c r="Y404">
        <f t="shared" si="376"/>
        <v>772</v>
      </c>
      <c r="Z404">
        <f t="shared" si="377"/>
        <v>232</v>
      </c>
      <c r="AA404" t="str">
        <f t="shared" si="378"/>
        <v>Yes</v>
      </c>
      <c r="AB404" t="str">
        <f t="shared" si="379"/>
        <v>Yes</v>
      </c>
      <c r="AC404">
        <f t="shared" si="380"/>
        <v>1</v>
      </c>
      <c r="AD404">
        <f t="shared" si="381"/>
        <v>0</v>
      </c>
      <c r="AE404" t="str">
        <f t="shared" si="382"/>
        <v/>
      </c>
      <c r="AG404">
        <f t="shared" si="383"/>
        <v>1</v>
      </c>
      <c r="AH404" t="str">
        <f t="shared" si="384"/>
        <v/>
      </c>
      <c r="AI404" t="str">
        <f t="shared" si="385"/>
        <v/>
      </c>
      <c r="AJ404" t="str">
        <f t="shared" si="386"/>
        <v/>
      </c>
      <c r="AK404">
        <f t="shared" si="387"/>
        <v>1.0004040000000001</v>
      </c>
      <c r="AL404" t="str">
        <f>IF($A404="","",INDEX(games!$J:$J,ROW())&amp;"")</f>
        <v>https://store.steampowered.com/app/4215730/HoloDungeon_Koyori_vs_HollowLive_in_Honsha_Tower/</v>
      </c>
      <c r="AM404">
        <f>IF($A404="","",SUMPRODUCT($AO404:$BD404,'Map Analysis'!$AN$2^{0,1,2,3,4,5,6,7,8,9,10,11,12,13,14,15}))</f>
        <v>0</v>
      </c>
      <c r="AN404">
        <f t="shared" si="388"/>
        <v>4.0399999999999999E-5</v>
      </c>
      <c r="AO404">
        <f t="shared" si="389"/>
        <v>0</v>
      </c>
      <c r="AP404">
        <f t="shared" si="390"/>
        <v>0</v>
      </c>
      <c r="AQ404">
        <f t="shared" si="391"/>
        <v>0</v>
      </c>
      <c r="AR404">
        <f t="shared" si="392"/>
        <v>0</v>
      </c>
      <c r="AS404">
        <f t="shared" si="393"/>
        <v>0</v>
      </c>
      <c r="AT404">
        <f t="shared" si="394"/>
        <v>0</v>
      </c>
      <c r="AU404">
        <f t="shared" si="395"/>
        <v>0</v>
      </c>
      <c r="AV404">
        <f t="shared" si="396"/>
        <v>0</v>
      </c>
      <c r="AW404">
        <f t="shared" si="397"/>
        <v>0</v>
      </c>
      <c r="AX404">
        <f t="shared" si="398"/>
        <v>0</v>
      </c>
      <c r="AY404">
        <f t="shared" si="399"/>
        <v>0</v>
      </c>
      <c r="AZ404">
        <f t="shared" si="400"/>
        <v>0</v>
      </c>
      <c r="BA404">
        <f t="shared" si="401"/>
        <v>0</v>
      </c>
      <c r="BB404">
        <f t="shared" si="402"/>
        <v>0</v>
      </c>
      <c r="BC404">
        <f t="shared" si="403"/>
        <v>0</v>
      </c>
      <c r="BD404">
        <f t="shared" si="404"/>
        <v>0</v>
      </c>
      <c r="BF404">
        <f t="shared" si="405"/>
        <v>0</v>
      </c>
      <c r="BG404">
        <f t="shared" si="406"/>
        <v>0</v>
      </c>
      <c r="BH404">
        <f t="shared" si="407"/>
        <v>0</v>
      </c>
      <c r="BI404">
        <f t="shared" si="408"/>
        <v>0</v>
      </c>
      <c r="BJ404">
        <f t="shared" si="409"/>
        <v>0</v>
      </c>
      <c r="BK404">
        <f t="shared" si="410"/>
        <v>0</v>
      </c>
      <c r="BL404">
        <f t="shared" si="411"/>
        <v>0</v>
      </c>
      <c r="BM404">
        <f t="shared" si="412"/>
        <v>0</v>
      </c>
      <c r="BN404">
        <f t="shared" si="413"/>
        <v>0</v>
      </c>
      <c r="BO404">
        <f t="shared" si="414"/>
        <v>0</v>
      </c>
      <c r="BP404">
        <f t="shared" si="415"/>
        <v>0</v>
      </c>
      <c r="BQ404">
        <f t="shared" si="416"/>
        <v>0</v>
      </c>
      <c r="BR404">
        <f t="shared" si="417"/>
        <v>0</v>
      </c>
      <c r="BS404">
        <f t="shared" si="418"/>
        <v>0</v>
      </c>
      <c r="BT404">
        <f t="shared" si="419"/>
        <v>0</v>
      </c>
    </row>
    <row r="405" spans="1:72" x14ac:dyDescent="0.25">
      <c r="A405" t="str">
        <f>IF(TRIM(INDEX(games!$A:$A,ROW()))="","",TRIM(INDEX(games!$A:$A,ROW())))</f>
        <v>Hoplite</v>
      </c>
      <c r="B405">
        <f>IF(OR($A405="",INDEX(games!$B:$B,ROW())=""),"",INDEX(games!$B:$B,ROW()))</f>
        <v>2013</v>
      </c>
      <c r="C405" t="str">
        <f>IF(OR($A405="",INDEX(games!$C:$C,ROW())=""),"",INDEX(games!$C:$C,ROW()))</f>
        <v>Traditional</v>
      </c>
      <c r="D405">
        <f t="shared" si="360"/>
        <v>4</v>
      </c>
      <c r="E405">
        <f t="shared" si="361"/>
        <v>4</v>
      </c>
      <c r="F405">
        <f t="shared" si="362"/>
        <v>31</v>
      </c>
      <c r="G405" t="e">
        <f t="shared" si="363"/>
        <v>#N/A</v>
      </c>
      <c r="H405" t="e">
        <f t="shared" si="364"/>
        <v>#N/A</v>
      </c>
      <c r="I405" t="e">
        <f t="shared" si="365"/>
        <v>#N/A</v>
      </c>
      <c r="J405" t="e">
        <f t="shared" si="366"/>
        <v>#N/A</v>
      </c>
      <c r="K405" t="e">
        <f t="shared" si="367"/>
        <v>#N/A</v>
      </c>
      <c r="L405" t="e">
        <f t="shared" si="368"/>
        <v>#N/A</v>
      </c>
      <c r="M405">
        <f t="shared" si="369"/>
        <v>2013</v>
      </c>
      <c r="N405">
        <f t="shared" si="370"/>
        <v>4.7130000000000001</v>
      </c>
      <c r="O405">
        <f t="shared" si="371"/>
        <v>4.0004049999999998</v>
      </c>
      <c r="P405" t="str">
        <f>IF(OR($A405="",INDEX(games!$H:$H,ROW())=""),"",INDEX(games!$H:$H,ROW()))</f>
        <v>Yes</v>
      </c>
      <c r="Q405">
        <f t="shared" si="372"/>
        <v>4.0004049999999998</v>
      </c>
      <c r="T405">
        <f t="shared" si="373"/>
        <v>2024</v>
      </c>
      <c r="U405">
        <f t="shared" si="374"/>
        <v>2026</v>
      </c>
      <c r="V405">
        <f t="shared" si="375"/>
        <v>2</v>
      </c>
      <c r="W405" t="str">
        <f>IF(TRIM(INDEX(connections!$A:$A,ROW()))="","",TRIM(INDEX(connections!$A:$A,ROW())))</f>
        <v>Ballionaire</v>
      </c>
      <c r="X405" t="str">
        <f>IF($W405="","",TRIM(INDEX(connections!$B:$B,ROW())))</f>
        <v>Dicevaders</v>
      </c>
      <c r="Y405">
        <f t="shared" si="376"/>
        <v>59</v>
      </c>
      <c r="Z405">
        <f t="shared" si="377"/>
        <v>233</v>
      </c>
      <c r="AA405" t="str">
        <f t="shared" si="378"/>
        <v>Yes</v>
      </c>
      <c r="AB405" t="str">
        <f t="shared" si="379"/>
        <v/>
      </c>
      <c r="AC405" t="str">
        <f t="shared" si="380"/>
        <v/>
      </c>
      <c r="AD405">
        <f t="shared" si="381"/>
        <v>0</v>
      </c>
      <c r="AE405" t="str">
        <f t="shared" si="382"/>
        <v/>
      </c>
      <c r="AG405">
        <f t="shared" si="383"/>
        <v>3</v>
      </c>
      <c r="AH405" t="str">
        <f t="shared" si="384"/>
        <v>Yes</v>
      </c>
      <c r="AI405">
        <f t="shared" si="385"/>
        <v>3</v>
      </c>
      <c r="AJ405">
        <f t="shared" si="386"/>
        <v>3.0004050000000002</v>
      </c>
      <c r="AK405" t="str">
        <f t="shared" si="387"/>
        <v/>
      </c>
      <c r="AL405" t="str">
        <f>IF($A405="","",INDEX(games!$J:$J,ROW())&amp;"")</f>
        <v/>
      </c>
      <c r="AM405">
        <f>IF($A405="","",SUMPRODUCT($AO405:$BD405,'Map Analysis'!$AN$2^{0,1,2,3,4,5,6,7,8,9,10,11,12,13,14,15}))</f>
        <v>24.75</v>
      </c>
      <c r="AN405">
        <f t="shared" si="388"/>
        <v>24.750040500000001</v>
      </c>
      <c r="AO405">
        <f t="shared" si="389"/>
        <v>4</v>
      </c>
      <c r="AP405">
        <f t="shared" si="390"/>
        <v>29</v>
      </c>
      <c r="AQ405">
        <f t="shared" si="391"/>
        <v>19</v>
      </c>
      <c r="AR405">
        <f t="shared" si="392"/>
        <v>11</v>
      </c>
      <c r="AS405">
        <f t="shared" si="393"/>
        <v>2</v>
      </c>
      <c r="AT405">
        <f t="shared" si="394"/>
        <v>0</v>
      </c>
      <c r="AU405">
        <f t="shared" si="395"/>
        <v>0</v>
      </c>
      <c r="AV405">
        <f t="shared" si="396"/>
        <v>0</v>
      </c>
      <c r="AW405">
        <f t="shared" si="397"/>
        <v>0</v>
      </c>
      <c r="AX405">
        <f t="shared" si="398"/>
        <v>0</v>
      </c>
      <c r="AY405">
        <f t="shared" si="399"/>
        <v>0</v>
      </c>
      <c r="AZ405">
        <f t="shared" si="400"/>
        <v>0</v>
      </c>
      <c r="BA405">
        <f t="shared" si="401"/>
        <v>0</v>
      </c>
      <c r="BB405">
        <f t="shared" si="402"/>
        <v>0</v>
      </c>
      <c r="BC405">
        <f t="shared" si="403"/>
        <v>0</v>
      </c>
      <c r="BD405">
        <f t="shared" si="404"/>
        <v>0</v>
      </c>
      <c r="BF405">
        <f t="shared" si="405"/>
        <v>0</v>
      </c>
      <c r="BG405">
        <f t="shared" si="406"/>
        <v>0</v>
      </c>
      <c r="BH405">
        <f t="shared" si="407"/>
        <v>0</v>
      </c>
      <c r="BI405">
        <f t="shared" si="408"/>
        <v>0</v>
      </c>
      <c r="BJ405">
        <f t="shared" si="409"/>
        <v>0</v>
      </c>
      <c r="BK405">
        <f t="shared" si="410"/>
        <v>0</v>
      </c>
      <c r="BL405">
        <f t="shared" si="411"/>
        <v>0</v>
      </c>
      <c r="BM405">
        <f t="shared" si="412"/>
        <v>0</v>
      </c>
      <c r="BN405">
        <f t="shared" si="413"/>
        <v>0</v>
      </c>
      <c r="BO405">
        <f t="shared" si="414"/>
        <v>0</v>
      </c>
      <c r="BP405">
        <f t="shared" si="415"/>
        <v>0</v>
      </c>
      <c r="BQ405">
        <f t="shared" si="416"/>
        <v>0</v>
      </c>
      <c r="BR405">
        <f t="shared" si="417"/>
        <v>0</v>
      </c>
      <c r="BS405">
        <f t="shared" si="418"/>
        <v>0</v>
      </c>
      <c r="BT405">
        <f t="shared" si="419"/>
        <v>0</v>
      </c>
    </row>
    <row r="406" spans="1:72" x14ac:dyDescent="0.25">
      <c r="A406" t="str">
        <f>IF(TRIM(INDEX(games!$A:$A,ROW()))="","",TRIM(INDEX(games!$A:$A,ROW())))</f>
        <v>House of Necrosis</v>
      </c>
      <c r="B406">
        <f>IF(OR($A406="",INDEX(games!$B:$B,ROW())=""),"",INDEX(games!$B:$B,ROW()))</f>
        <v>2025</v>
      </c>
      <c r="C406" t="str">
        <f>IF(OR($A406="",INDEX(games!$C:$C,ROW())=""),"",INDEX(games!$C:$C,ROW()))</f>
        <v>Traditional</v>
      </c>
      <c r="D406">
        <f t="shared" si="360"/>
        <v>2</v>
      </c>
      <c r="E406">
        <f t="shared" si="361"/>
        <v>4</v>
      </c>
      <c r="F406">
        <f t="shared" si="362"/>
        <v>32</v>
      </c>
      <c r="G406" t="e">
        <f t="shared" si="363"/>
        <v>#N/A</v>
      </c>
      <c r="H406" t="e">
        <f t="shared" si="364"/>
        <v>#N/A</v>
      </c>
      <c r="I406" t="e">
        <f t="shared" si="365"/>
        <v>#N/A</v>
      </c>
      <c r="J406" t="e">
        <f t="shared" si="366"/>
        <v>#N/A</v>
      </c>
      <c r="K406" t="e">
        <f t="shared" si="367"/>
        <v>#N/A</v>
      </c>
      <c r="L406" t="e">
        <f t="shared" si="368"/>
        <v>#N/A</v>
      </c>
      <c r="M406">
        <f t="shared" si="369"/>
        <v>2025</v>
      </c>
      <c r="N406">
        <f t="shared" si="370"/>
        <v>4.7359999999999998</v>
      </c>
      <c r="O406">
        <f t="shared" si="371"/>
        <v>2.0004059999999999</v>
      </c>
      <c r="P406" t="str">
        <f>IF(OR($A406="",INDEX(games!$H:$H,ROW())=""),"",INDEX(games!$H:$H,ROW()))</f>
        <v/>
      </c>
      <c r="Q406" t="str">
        <f t="shared" si="372"/>
        <v/>
      </c>
      <c r="T406">
        <f t="shared" si="373"/>
        <v>2021</v>
      </c>
      <c r="U406">
        <f t="shared" si="374"/>
        <v>2026</v>
      </c>
      <c r="V406">
        <f t="shared" si="375"/>
        <v>5</v>
      </c>
      <c r="W406" t="str">
        <f>IF(TRIM(INDEX(connections!$A:$A,ROW()))="","",TRIM(INDEX(connections!$A:$A,ROW())))</f>
        <v>Luck be a Landlord</v>
      </c>
      <c r="X406" t="str">
        <f>IF($W406="","",TRIM(INDEX(connections!$B:$B,ROW())))</f>
        <v>Dicevaders</v>
      </c>
      <c r="Y406">
        <f t="shared" si="376"/>
        <v>484</v>
      </c>
      <c r="Z406">
        <f t="shared" si="377"/>
        <v>233</v>
      </c>
      <c r="AA406" t="str">
        <f t="shared" si="378"/>
        <v>Yes</v>
      </c>
      <c r="AB406" t="str">
        <f t="shared" si="379"/>
        <v/>
      </c>
      <c r="AC406" t="str">
        <f t="shared" si="380"/>
        <v/>
      </c>
      <c r="AD406">
        <f t="shared" si="381"/>
        <v>0</v>
      </c>
      <c r="AE406" t="str">
        <f t="shared" si="382"/>
        <v/>
      </c>
      <c r="AG406">
        <f t="shared" si="383"/>
        <v>2</v>
      </c>
      <c r="AH406" t="str">
        <f t="shared" si="384"/>
        <v/>
      </c>
      <c r="AI406" t="str">
        <f t="shared" si="385"/>
        <v/>
      </c>
      <c r="AJ406" t="str">
        <f t="shared" si="386"/>
        <v/>
      </c>
      <c r="AK406">
        <f t="shared" si="387"/>
        <v>2.0004059999999999</v>
      </c>
      <c r="AL406" t="str">
        <f>IF($A406="","",INDEX(games!$J:$J,ROW())&amp;"")</f>
        <v/>
      </c>
      <c r="AM406">
        <f>IF($A406="","",SUMPRODUCT($AO406:$BD406,'Map Analysis'!$AN$2^{0,1,2,3,4,5,6,7,8,9,10,11,12,13,14,15}))</f>
        <v>0</v>
      </c>
      <c r="AN406">
        <f t="shared" si="388"/>
        <v>4.0599999999999998E-5</v>
      </c>
      <c r="AO406">
        <f t="shared" si="389"/>
        <v>0</v>
      </c>
      <c r="AP406">
        <f t="shared" si="390"/>
        <v>0</v>
      </c>
      <c r="AQ406">
        <f t="shared" si="391"/>
        <v>0</v>
      </c>
      <c r="AR406">
        <f t="shared" si="392"/>
        <v>0</v>
      </c>
      <c r="AS406">
        <f t="shared" si="393"/>
        <v>0</v>
      </c>
      <c r="AT406">
        <f t="shared" si="394"/>
        <v>0</v>
      </c>
      <c r="AU406">
        <f t="shared" si="395"/>
        <v>0</v>
      </c>
      <c r="AV406">
        <f t="shared" si="396"/>
        <v>0</v>
      </c>
      <c r="AW406">
        <f t="shared" si="397"/>
        <v>0</v>
      </c>
      <c r="AX406">
        <f t="shared" si="398"/>
        <v>0</v>
      </c>
      <c r="AY406">
        <f t="shared" si="399"/>
        <v>0</v>
      </c>
      <c r="AZ406">
        <f t="shared" si="400"/>
        <v>0</v>
      </c>
      <c r="BA406">
        <f t="shared" si="401"/>
        <v>0</v>
      </c>
      <c r="BB406">
        <f t="shared" si="402"/>
        <v>0</v>
      </c>
      <c r="BC406">
        <f t="shared" si="403"/>
        <v>0</v>
      </c>
      <c r="BD406">
        <f t="shared" si="404"/>
        <v>0</v>
      </c>
      <c r="BF406">
        <f t="shared" si="405"/>
        <v>0</v>
      </c>
      <c r="BG406">
        <f t="shared" si="406"/>
        <v>0</v>
      </c>
      <c r="BH406">
        <f t="shared" si="407"/>
        <v>0</v>
      </c>
      <c r="BI406">
        <f t="shared" si="408"/>
        <v>0</v>
      </c>
      <c r="BJ406">
        <f t="shared" si="409"/>
        <v>0</v>
      </c>
      <c r="BK406">
        <f t="shared" si="410"/>
        <v>0</v>
      </c>
      <c r="BL406">
        <f t="shared" si="411"/>
        <v>0</v>
      </c>
      <c r="BM406">
        <f t="shared" si="412"/>
        <v>0</v>
      </c>
      <c r="BN406">
        <f t="shared" si="413"/>
        <v>0</v>
      </c>
      <c r="BO406">
        <f t="shared" si="414"/>
        <v>0</v>
      </c>
      <c r="BP406">
        <f t="shared" si="415"/>
        <v>0</v>
      </c>
      <c r="BQ406">
        <f t="shared" si="416"/>
        <v>0</v>
      </c>
      <c r="BR406">
        <f t="shared" si="417"/>
        <v>0</v>
      </c>
      <c r="BS406">
        <f t="shared" si="418"/>
        <v>0</v>
      </c>
      <c r="BT406">
        <f t="shared" si="419"/>
        <v>0</v>
      </c>
    </row>
    <row r="407" spans="1:72" x14ac:dyDescent="0.25">
      <c r="A407" t="str">
        <f>IF(TRIM(INDEX(games!$A:$A,ROW()))="","",TRIM(INDEX(games!$A:$A,ROW())))</f>
        <v>How Many Dudes?</v>
      </c>
      <c r="B407">
        <f>IF(OR($A407="",INDEX(games!$B:$B,ROW())=""),"",INDEX(games!$B:$B,ROW()))</f>
        <v>2026</v>
      </c>
      <c r="C407" t="str">
        <f>IF(OR($A407="",INDEX(games!$C:$C,ROW())=""),"",INDEX(games!$C:$C,ROW()))</f>
        <v>Action</v>
      </c>
      <c r="D407">
        <f t="shared" si="360"/>
        <v>2</v>
      </c>
      <c r="E407">
        <f t="shared" si="361"/>
        <v>1</v>
      </c>
      <c r="F407">
        <f t="shared" si="362"/>
        <v>33</v>
      </c>
      <c r="G407">
        <f t="shared" si="363"/>
        <v>2026</v>
      </c>
      <c r="H407">
        <f t="shared" si="364"/>
        <v>1.7589999999999999</v>
      </c>
      <c r="I407" t="e">
        <f t="shared" si="365"/>
        <v>#N/A</v>
      </c>
      <c r="J407" t="e">
        <f t="shared" si="366"/>
        <v>#N/A</v>
      </c>
      <c r="K407" t="e">
        <f t="shared" si="367"/>
        <v>#N/A</v>
      </c>
      <c r="L407" t="e">
        <f t="shared" si="368"/>
        <v>#N/A</v>
      </c>
      <c r="M407" t="e">
        <f t="shared" si="369"/>
        <v>#N/A</v>
      </c>
      <c r="N407" t="e">
        <f t="shared" si="370"/>
        <v>#N/A</v>
      </c>
      <c r="O407">
        <f t="shared" si="371"/>
        <v>2.000407</v>
      </c>
      <c r="P407" t="str">
        <f>IF(OR($A407="",INDEX(games!$H:$H,ROW())=""),"",INDEX(games!$H:$H,ROW()))</f>
        <v/>
      </c>
      <c r="Q407" t="str">
        <f t="shared" si="372"/>
        <v/>
      </c>
      <c r="T407">
        <f t="shared" si="373"/>
        <v>2024</v>
      </c>
      <c r="U407">
        <f t="shared" si="374"/>
        <v>2026</v>
      </c>
      <c r="V407">
        <f t="shared" si="375"/>
        <v>2</v>
      </c>
      <c r="W407" t="str">
        <f>IF(TRIM(INDEX(connections!$A:$A,ROW()))="","",TRIM(INDEX(connections!$A:$A,ROW())))</f>
        <v>Nubby's Number Factory</v>
      </c>
      <c r="X407" t="str">
        <f>IF($W407="","",TRIM(INDEX(connections!$B:$B,ROW())))</f>
        <v>Dicevaders</v>
      </c>
      <c r="Y407">
        <f t="shared" si="376"/>
        <v>577</v>
      </c>
      <c r="Z407">
        <f t="shared" si="377"/>
        <v>233</v>
      </c>
      <c r="AA407" t="str">
        <f t="shared" si="378"/>
        <v>Yes</v>
      </c>
      <c r="AB407" t="str">
        <f t="shared" si="379"/>
        <v/>
      </c>
      <c r="AC407" t="str">
        <f t="shared" si="380"/>
        <v/>
      </c>
      <c r="AD407">
        <f t="shared" si="381"/>
        <v>1</v>
      </c>
      <c r="AE407" t="str">
        <f t="shared" si="382"/>
        <v/>
      </c>
      <c r="AG407">
        <f t="shared" si="383"/>
        <v>2</v>
      </c>
      <c r="AH407" t="str">
        <f t="shared" si="384"/>
        <v/>
      </c>
      <c r="AI407" t="str">
        <f t="shared" si="385"/>
        <v/>
      </c>
      <c r="AJ407" t="str">
        <f t="shared" si="386"/>
        <v/>
      </c>
      <c r="AK407">
        <f t="shared" si="387"/>
        <v>2.000407</v>
      </c>
      <c r="AL407" t="str">
        <f>IF($A407="","",INDEX(games!$J:$J,ROW())&amp;"")</f>
        <v>https://store.steampowered.com/app/3934270/How_Many_Dudes/</v>
      </c>
      <c r="AM407">
        <f>IF($A407="","",SUMPRODUCT($AO407:$BD407,'Map Analysis'!$AN$2^{0,1,2,3,4,5,6,7,8,9,10,11,12,13,14,15}))</f>
        <v>0</v>
      </c>
      <c r="AN407">
        <f t="shared" si="388"/>
        <v>4.07E-5</v>
      </c>
      <c r="AO407">
        <f t="shared" si="389"/>
        <v>0</v>
      </c>
      <c r="AP407">
        <f t="shared" si="390"/>
        <v>0</v>
      </c>
      <c r="AQ407">
        <f t="shared" si="391"/>
        <v>0</v>
      </c>
      <c r="AR407">
        <f t="shared" si="392"/>
        <v>0</v>
      </c>
      <c r="AS407">
        <f t="shared" si="393"/>
        <v>0</v>
      </c>
      <c r="AT407">
        <f t="shared" si="394"/>
        <v>0</v>
      </c>
      <c r="AU407">
        <f t="shared" si="395"/>
        <v>0</v>
      </c>
      <c r="AV407">
        <f t="shared" si="396"/>
        <v>0</v>
      </c>
      <c r="AW407">
        <f t="shared" si="397"/>
        <v>0</v>
      </c>
      <c r="AX407">
        <f t="shared" si="398"/>
        <v>0</v>
      </c>
      <c r="AY407">
        <f t="shared" si="399"/>
        <v>0</v>
      </c>
      <c r="AZ407">
        <f t="shared" si="400"/>
        <v>0</v>
      </c>
      <c r="BA407">
        <f t="shared" si="401"/>
        <v>0</v>
      </c>
      <c r="BB407">
        <f t="shared" si="402"/>
        <v>0</v>
      </c>
      <c r="BC407">
        <f t="shared" si="403"/>
        <v>0</v>
      </c>
      <c r="BD407">
        <f t="shared" si="404"/>
        <v>0</v>
      </c>
      <c r="BF407">
        <f t="shared" si="405"/>
        <v>0</v>
      </c>
      <c r="BG407">
        <f t="shared" si="406"/>
        <v>0</v>
      </c>
      <c r="BH407">
        <f t="shared" si="407"/>
        <v>0</v>
      </c>
      <c r="BI407">
        <f t="shared" si="408"/>
        <v>0</v>
      </c>
      <c r="BJ407">
        <f t="shared" si="409"/>
        <v>0</v>
      </c>
      <c r="BK407">
        <f t="shared" si="410"/>
        <v>0</v>
      </c>
      <c r="BL407">
        <f t="shared" si="411"/>
        <v>0</v>
      </c>
      <c r="BM407">
        <f t="shared" si="412"/>
        <v>0</v>
      </c>
      <c r="BN407">
        <f t="shared" si="413"/>
        <v>0</v>
      </c>
      <c r="BO407">
        <f t="shared" si="414"/>
        <v>0</v>
      </c>
      <c r="BP407">
        <f t="shared" si="415"/>
        <v>0</v>
      </c>
      <c r="BQ407">
        <f t="shared" si="416"/>
        <v>0</v>
      </c>
      <c r="BR407">
        <f t="shared" si="417"/>
        <v>0</v>
      </c>
      <c r="BS407">
        <f t="shared" si="418"/>
        <v>0</v>
      </c>
      <c r="BT407">
        <f t="shared" si="419"/>
        <v>0</v>
      </c>
    </row>
    <row r="408" spans="1:72" x14ac:dyDescent="0.25">
      <c r="A408" t="str">
        <f>IF(TRIM(INDEX(games!$A:$A,ROW()))="","",TRIM(INDEX(games!$A:$A,ROW())))</f>
        <v>Hungry Horrors</v>
      </c>
      <c r="B408">
        <f>IF(OR($A408="",INDEX(games!$B:$B,ROW())=""),"",INDEX(games!$B:$B,ROW()))</f>
        <v>2026</v>
      </c>
      <c r="C408" t="str">
        <f>IF(OR($A408="",INDEX(games!$C:$C,ROW())=""),"",INDEX(games!$C:$C,ROW()))</f>
        <v>Deckbuilder</v>
      </c>
      <c r="D408">
        <f t="shared" si="360"/>
        <v>4</v>
      </c>
      <c r="E408">
        <f t="shared" si="361"/>
        <v>3</v>
      </c>
      <c r="F408">
        <f t="shared" si="362"/>
        <v>0</v>
      </c>
      <c r="G408" t="e">
        <f t="shared" si="363"/>
        <v>#N/A</v>
      </c>
      <c r="H408" t="e">
        <f t="shared" si="364"/>
        <v>#N/A</v>
      </c>
      <c r="I408" t="e">
        <f t="shared" si="365"/>
        <v>#N/A</v>
      </c>
      <c r="J408" t="e">
        <f t="shared" si="366"/>
        <v>#N/A</v>
      </c>
      <c r="K408">
        <f t="shared" si="367"/>
        <v>2026</v>
      </c>
      <c r="L408">
        <f t="shared" si="368"/>
        <v>3</v>
      </c>
      <c r="M408" t="e">
        <f t="shared" si="369"/>
        <v>#N/A</v>
      </c>
      <c r="N408" t="e">
        <f t="shared" si="370"/>
        <v>#N/A</v>
      </c>
      <c r="O408">
        <f t="shared" si="371"/>
        <v>4.0004080000000002</v>
      </c>
      <c r="P408" t="str">
        <f>IF(OR($A408="",INDEX(games!$H:$H,ROW())=""),"",INDEX(games!$H:$H,ROW()))</f>
        <v/>
      </c>
      <c r="Q408" t="str">
        <f t="shared" si="372"/>
        <v/>
      </c>
      <c r="T408">
        <f t="shared" si="373"/>
        <v>2025</v>
      </c>
      <c r="U408">
        <f t="shared" si="374"/>
        <v>2026</v>
      </c>
      <c r="V408">
        <f t="shared" si="375"/>
        <v>1</v>
      </c>
      <c r="W408" t="str">
        <f>IF(TRIM(INDEX(connections!$A:$A,ROW()))="","",TRIM(INDEX(connections!$A:$A,ROW())))</f>
        <v>StarVaders</v>
      </c>
      <c r="X408" t="str">
        <f>IF($W408="","",TRIM(INDEX(connections!$B:$B,ROW())))</f>
        <v>Dicevaders</v>
      </c>
      <c r="Y408">
        <f t="shared" si="376"/>
        <v>815</v>
      </c>
      <c r="Z408">
        <f t="shared" si="377"/>
        <v>233</v>
      </c>
      <c r="AA408" t="str">
        <f t="shared" si="378"/>
        <v>Yes</v>
      </c>
      <c r="AB408" t="str">
        <f t="shared" si="379"/>
        <v/>
      </c>
      <c r="AC408" t="str">
        <f t="shared" si="380"/>
        <v/>
      </c>
      <c r="AD408">
        <f t="shared" si="381"/>
        <v>0</v>
      </c>
      <c r="AE408" t="str">
        <f t="shared" si="382"/>
        <v/>
      </c>
      <c r="AG408">
        <f t="shared" si="383"/>
        <v>4</v>
      </c>
      <c r="AH408" t="str">
        <f t="shared" si="384"/>
        <v/>
      </c>
      <c r="AI408" t="str">
        <f t="shared" si="385"/>
        <v/>
      </c>
      <c r="AJ408" t="str">
        <f t="shared" si="386"/>
        <v/>
      </c>
      <c r="AK408">
        <f t="shared" si="387"/>
        <v>4.0004080000000002</v>
      </c>
      <c r="AL408" t="str">
        <f>IF($A408="","",INDEX(games!$J:$J,ROW())&amp;"")</f>
        <v/>
      </c>
      <c r="AM408">
        <f>IF($A408="","",SUMPRODUCT($AO408:$BD408,'Map Analysis'!$AN$2^{0,1,2,3,4,5,6,7,8,9,10,11,12,13,14,15}))</f>
        <v>0</v>
      </c>
      <c r="AN408">
        <f t="shared" si="388"/>
        <v>4.0800000000000002E-5</v>
      </c>
      <c r="AO408">
        <f t="shared" si="389"/>
        <v>0</v>
      </c>
      <c r="AP408">
        <f t="shared" si="390"/>
        <v>0</v>
      </c>
      <c r="AQ408">
        <f t="shared" si="391"/>
        <v>0</v>
      </c>
      <c r="AR408">
        <f t="shared" si="392"/>
        <v>0</v>
      </c>
      <c r="AS408">
        <f t="shared" si="393"/>
        <v>0</v>
      </c>
      <c r="AT408">
        <f t="shared" si="394"/>
        <v>0</v>
      </c>
      <c r="AU408">
        <f t="shared" si="395"/>
        <v>0</v>
      </c>
      <c r="AV408">
        <f t="shared" si="396"/>
        <v>0</v>
      </c>
      <c r="AW408">
        <f t="shared" si="397"/>
        <v>0</v>
      </c>
      <c r="AX408">
        <f t="shared" si="398"/>
        <v>0</v>
      </c>
      <c r="AY408">
        <f t="shared" si="399"/>
        <v>0</v>
      </c>
      <c r="AZ408">
        <f t="shared" si="400"/>
        <v>0</v>
      </c>
      <c r="BA408">
        <f t="shared" si="401"/>
        <v>0</v>
      </c>
      <c r="BB408">
        <f t="shared" si="402"/>
        <v>0</v>
      </c>
      <c r="BC408">
        <f t="shared" si="403"/>
        <v>0</v>
      </c>
      <c r="BD408">
        <f t="shared" si="404"/>
        <v>0</v>
      </c>
      <c r="BF408">
        <f t="shared" si="405"/>
        <v>0</v>
      </c>
      <c r="BG408">
        <f t="shared" si="406"/>
        <v>0</v>
      </c>
      <c r="BH408">
        <f t="shared" si="407"/>
        <v>0</v>
      </c>
      <c r="BI408">
        <f t="shared" si="408"/>
        <v>0</v>
      </c>
      <c r="BJ408">
        <f t="shared" si="409"/>
        <v>0</v>
      </c>
      <c r="BK408">
        <f t="shared" si="410"/>
        <v>0</v>
      </c>
      <c r="BL408">
        <f t="shared" si="411"/>
        <v>0</v>
      </c>
      <c r="BM408">
        <f t="shared" si="412"/>
        <v>0</v>
      </c>
      <c r="BN408">
        <f t="shared" si="413"/>
        <v>0</v>
      </c>
      <c r="BO408">
        <f t="shared" si="414"/>
        <v>0</v>
      </c>
      <c r="BP408">
        <f t="shared" si="415"/>
        <v>0</v>
      </c>
      <c r="BQ408">
        <f t="shared" si="416"/>
        <v>0</v>
      </c>
      <c r="BR408">
        <f t="shared" si="417"/>
        <v>0</v>
      </c>
      <c r="BS408">
        <f t="shared" si="418"/>
        <v>0</v>
      </c>
      <c r="BT408">
        <f t="shared" si="419"/>
        <v>0</v>
      </c>
    </row>
    <row r="409" spans="1:72" x14ac:dyDescent="0.25">
      <c r="A409" t="str">
        <f>IF(TRIM(INDEX(games!$A:$A,ROW()))="","",TRIM(INDEX(games!$A:$A,ROW())))</f>
        <v>Hunter X Hunter: Nen X Survivor</v>
      </c>
      <c r="B409">
        <f>IF(OR($A409="",INDEX(games!$B:$B,ROW())=""),"",INDEX(games!$B:$B,ROW()))</f>
        <v>2026</v>
      </c>
      <c r="C409" t="str">
        <f>IF(OR($A409="",INDEX(games!$C:$C,ROW())=""),"",INDEX(games!$C:$C,ROW()))</f>
        <v>Action</v>
      </c>
      <c r="D409">
        <f t="shared" si="360"/>
        <v>1</v>
      </c>
      <c r="E409">
        <f t="shared" si="361"/>
        <v>1</v>
      </c>
      <c r="F409">
        <f t="shared" si="362"/>
        <v>1</v>
      </c>
      <c r="G409">
        <f t="shared" si="363"/>
        <v>2026</v>
      </c>
      <c r="H409">
        <f t="shared" si="364"/>
        <v>1.0229999999999999</v>
      </c>
      <c r="I409" t="e">
        <f t="shared" si="365"/>
        <v>#N/A</v>
      </c>
      <c r="J409" t="e">
        <f t="shared" si="366"/>
        <v>#N/A</v>
      </c>
      <c r="K409" t="e">
        <f t="shared" si="367"/>
        <v>#N/A</v>
      </c>
      <c r="L409" t="e">
        <f t="shared" si="368"/>
        <v>#N/A</v>
      </c>
      <c r="M409" t="e">
        <f t="shared" si="369"/>
        <v>#N/A</v>
      </c>
      <c r="N409" t="e">
        <f t="shared" si="370"/>
        <v>#N/A</v>
      </c>
      <c r="O409">
        <f t="shared" si="371"/>
        <v>1.0004090000000001</v>
      </c>
      <c r="P409" t="str">
        <f>IF(OR($A409="",INDEX(games!$H:$H,ROW())=""),"",INDEX(games!$H:$H,ROW()))</f>
        <v>Yes</v>
      </c>
      <c r="Q409">
        <f t="shared" si="372"/>
        <v>1.0004090000000001</v>
      </c>
      <c r="T409">
        <f t="shared" si="373"/>
        <v>2014</v>
      </c>
      <c r="U409">
        <f t="shared" si="374"/>
        <v>2019</v>
      </c>
      <c r="V409">
        <f t="shared" si="375"/>
        <v>5</v>
      </c>
      <c r="W409" t="str">
        <f>IF(TRIM(INDEX(connections!$A:$A,ROW()))="","",TRIM(INDEX(connections!$A:$A,ROW())))</f>
        <v>Dream Quest</v>
      </c>
      <c r="X409" t="str">
        <f>IF($W409="","",TRIM(INDEX(connections!$B:$B,ROW())))</f>
        <v>Dicey Dungeons</v>
      </c>
      <c r="Y409">
        <f t="shared" si="376"/>
        <v>258</v>
      </c>
      <c r="Z409">
        <f t="shared" si="377"/>
        <v>234</v>
      </c>
      <c r="AA409" t="str">
        <f t="shared" si="378"/>
        <v/>
      </c>
      <c r="AB409" t="str">
        <f t="shared" si="379"/>
        <v>Yes</v>
      </c>
      <c r="AC409" t="str">
        <f t="shared" si="380"/>
        <v/>
      </c>
      <c r="AD409">
        <f t="shared" si="381"/>
        <v>0</v>
      </c>
      <c r="AE409" t="str">
        <f t="shared" si="382"/>
        <v/>
      </c>
      <c r="AG409">
        <f t="shared" si="383"/>
        <v>1</v>
      </c>
      <c r="AH409" t="str">
        <f t="shared" si="384"/>
        <v>Yes</v>
      </c>
      <c r="AI409">
        <f t="shared" si="385"/>
        <v>1</v>
      </c>
      <c r="AJ409">
        <f t="shared" si="386"/>
        <v>1.0004090000000001</v>
      </c>
      <c r="AK409" t="str">
        <f t="shared" si="387"/>
        <v/>
      </c>
      <c r="AL409" t="str">
        <f>IF($A409="","",INDEX(games!$J:$J,ROW())&amp;"")</f>
        <v/>
      </c>
      <c r="AM409">
        <f>IF($A409="","",SUMPRODUCT($AO409:$BD409,'Map Analysis'!$AN$2^{0,1,2,3,4,5,6,7,8,9,10,11,12,13,14,15}))</f>
        <v>0</v>
      </c>
      <c r="AN409">
        <f t="shared" si="388"/>
        <v>4.0899999999999998E-5</v>
      </c>
      <c r="AO409">
        <f t="shared" si="389"/>
        <v>0</v>
      </c>
      <c r="AP409">
        <f t="shared" si="390"/>
        <v>0</v>
      </c>
      <c r="AQ409">
        <f t="shared" si="391"/>
        <v>0</v>
      </c>
      <c r="AR409">
        <f t="shared" si="392"/>
        <v>0</v>
      </c>
      <c r="AS409">
        <f t="shared" si="393"/>
        <v>0</v>
      </c>
      <c r="AT409">
        <f t="shared" si="394"/>
        <v>0</v>
      </c>
      <c r="AU409">
        <f t="shared" si="395"/>
        <v>0</v>
      </c>
      <c r="AV409">
        <f t="shared" si="396"/>
        <v>0</v>
      </c>
      <c r="AW409">
        <f t="shared" si="397"/>
        <v>0</v>
      </c>
      <c r="AX409">
        <f t="shared" si="398"/>
        <v>0</v>
      </c>
      <c r="AY409">
        <f t="shared" si="399"/>
        <v>0</v>
      </c>
      <c r="AZ409">
        <f t="shared" si="400"/>
        <v>0</v>
      </c>
      <c r="BA409">
        <f t="shared" si="401"/>
        <v>0</v>
      </c>
      <c r="BB409">
        <f t="shared" si="402"/>
        <v>0</v>
      </c>
      <c r="BC409">
        <f t="shared" si="403"/>
        <v>0</v>
      </c>
      <c r="BD409">
        <f t="shared" si="404"/>
        <v>0</v>
      </c>
      <c r="BF409">
        <f t="shared" si="405"/>
        <v>10</v>
      </c>
      <c r="BG409">
        <f t="shared" si="406"/>
        <v>9</v>
      </c>
      <c r="BH409">
        <f t="shared" si="407"/>
        <v>9</v>
      </c>
      <c r="BI409">
        <f t="shared" si="408"/>
        <v>2</v>
      </c>
      <c r="BJ409">
        <f t="shared" si="409"/>
        <v>0</v>
      </c>
      <c r="BK409">
        <f t="shared" si="410"/>
        <v>0</v>
      </c>
      <c r="BL409">
        <f t="shared" si="411"/>
        <v>0</v>
      </c>
      <c r="BM409">
        <f t="shared" si="412"/>
        <v>0</v>
      </c>
      <c r="BN409">
        <f t="shared" si="413"/>
        <v>0</v>
      </c>
      <c r="BO409">
        <f t="shared" si="414"/>
        <v>0</v>
      </c>
      <c r="BP409">
        <f t="shared" si="415"/>
        <v>0</v>
      </c>
      <c r="BQ409">
        <f t="shared" si="416"/>
        <v>0</v>
      </c>
      <c r="BR409">
        <f t="shared" si="417"/>
        <v>0</v>
      </c>
      <c r="BS409">
        <f t="shared" si="418"/>
        <v>0</v>
      </c>
      <c r="BT409">
        <f t="shared" si="419"/>
        <v>0</v>
      </c>
    </row>
    <row r="410" spans="1:72" x14ac:dyDescent="0.25">
      <c r="A410" t="str">
        <f>IF(TRIM(INDEX(games!$A:$A,ROW()))="","",TRIM(INDEX(games!$A:$A,ROW())))</f>
        <v>Hunter's Moon: A Sovereign Syndicate Adventure</v>
      </c>
      <c r="B410">
        <f>IF(OR($A410="",INDEX(games!$B:$B,ROW())=""),"",INDEX(games!$B:$B,ROW()))</f>
        <v>2025</v>
      </c>
      <c r="C410" t="str">
        <f>IF(OR($A410="",INDEX(games!$C:$C,ROW())=""),"",INDEX(games!$C:$C,ROW()))</f>
        <v>Deckbuilder</v>
      </c>
      <c r="D410">
        <f t="shared" si="360"/>
        <v>4</v>
      </c>
      <c r="E410">
        <f t="shared" si="361"/>
        <v>3</v>
      </c>
      <c r="F410">
        <f t="shared" si="362"/>
        <v>2</v>
      </c>
      <c r="G410" t="e">
        <f t="shared" si="363"/>
        <v>#N/A</v>
      </c>
      <c r="H410" t="e">
        <f t="shared" si="364"/>
        <v>#N/A</v>
      </c>
      <c r="I410" t="e">
        <f t="shared" si="365"/>
        <v>#N/A</v>
      </c>
      <c r="J410" t="e">
        <f t="shared" si="366"/>
        <v>#N/A</v>
      </c>
      <c r="K410">
        <f t="shared" si="367"/>
        <v>2025</v>
      </c>
      <c r="L410">
        <f t="shared" si="368"/>
        <v>3.0459999999999998</v>
      </c>
      <c r="M410" t="e">
        <f t="shared" si="369"/>
        <v>#N/A</v>
      </c>
      <c r="N410" t="e">
        <f t="shared" si="370"/>
        <v>#N/A</v>
      </c>
      <c r="O410">
        <f t="shared" si="371"/>
        <v>4.0004099999999996</v>
      </c>
      <c r="P410" t="str">
        <f>IF(OR($A410="",INDEX(games!$H:$H,ROW())=""),"",INDEX(games!$H:$H,ROW()))</f>
        <v/>
      </c>
      <c r="Q410" t="str">
        <f t="shared" si="372"/>
        <v/>
      </c>
      <c r="T410">
        <f t="shared" si="373"/>
        <v>2015</v>
      </c>
      <c r="U410">
        <f t="shared" si="374"/>
        <v>2025</v>
      </c>
      <c r="V410">
        <f t="shared" si="375"/>
        <v>10</v>
      </c>
      <c r="W410" t="str">
        <f>IF(TRIM(INDEX(connections!$A:$A,ROW()))="","",TRIM(INDEX(connections!$A:$A,ROW())))</f>
        <v>Darkest Dungeon</v>
      </c>
      <c r="X410" t="str">
        <f>IF($W410="","",TRIM(INDEX(connections!$B:$B,ROW())))</f>
        <v>Die For The Lich</v>
      </c>
      <c r="Y410">
        <f t="shared" si="376"/>
        <v>190</v>
      </c>
      <c r="Z410">
        <f t="shared" si="377"/>
        <v>235</v>
      </c>
      <c r="AA410" t="str">
        <f t="shared" si="378"/>
        <v>Yes</v>
      </c>
      <c r="AB410" t="str">
        <f t="shared" si="379"/>
        <v/>
      </c>
      <c r="AC410" t="str">
        <f t="shared" si="380"/>
        <v/>
      </c>
      <c r="AD410">
        <f t="shared" si="381"/>
        <v>1</v>
      </c>
      <c r="AE410" t="str">
        <f t="shared" si="382"/>
        <v/>
      </c>
      <c r="AG410">
        <f t="shared" si="383"/>
        <v>3</v>
      </c>
      <c r="AH410" t="str">
        <f t="shared" si="384"/>
        <v/>
      </c>
      <c r="AI410" t="str">
        <f t="shared" si="385"/>
        <v/>
      </c>
      <c r="AJ410" t="str">
        <f t="shared" si="386"/>
        <v/>
      </c>
      <c r="AK410">
        <f t="shared" si="387"/>
        <v>3.00041</v>
      </c>
      <c r="AL410" t="str">
        <f>IF($A410="","",INDEX(games!$J:$J,ROW())&amp;"")</f>
        <v>https://store.steampowered.com/app/3877790/Hunters_Moon_A_Sovereign_Syndicate_Adventure/</v>
      </c>
      <c r="AM410">
        <f>IF($A410="","",SUMPRODUCT($AO410:$BD410,'Map Analysis'!$AN$2^{0,1,2,3,4,5,6,7,8,9,10,11,12,13,14,15}))</f>
        <v>0</v>
      </c>
      <c r="AN410">
        <f t="shared" si="388"/>
        <v>4.1E-5</v>
      </c>
      <c r="AO410">
        <f t="shared" si="389"/>
        <v>0</v>
      </c>
      <c r="AP410">
        <f t="shared" si="390"/>
        <v>0</v>
      </c>
      <c r="AQ410">
        <f t="shared" si="391"/>
        <v>0</v>
      </c>
      <c r="AR410">
        <f t="shared" si="392"/>
        <v>0</v>
      </c>
      <c r="AS410">
        <f t="shared" si="393"/>
        <v>0</v>
      </c>
      <c r="AT410">
        <f t="shared" si="394"/>
        <v>0</v>
      </c>
      <c r="AU410">
        <f t="shared" si="395"/>
        <v>0</v>
      </c>
      <c r="AV410">
        <f t="shared" si="396"/>
        <v>0</v>
      </c>
      <c r="AW410">
        <f t="shared" si="397"/>
        <v>0</v>
      </c>
      <c r="AX410">
        <f t="shared" si="398"/>
        <v>0</v>
      </c>
      <c r="AY410">
        <f t="shared" si="399"/>
        <v>0</v>
      </c>
      <c r="AZ410">
        <f t="shared" si="400"/>
        <v>0</v>
      </c>
      <c r="BA410">
        <f t="shared" si="401"/>
        <v>0</v>
      </c>
      <c r="BB410">
        <f t="shared" si="402"/>
        <v>0</v>
      </c>
      <c r="BC410">
        <f t="shared" si="403"/>
        <v>0</v>
      </c>
      <c r="BD410">
        <f t="shared" si="404"/>
        <v>0</v>
      </c>
      <c r="BF410">
        <f t="shared" si="405"/>
        <v>0</v>
      </c>
      <c r="BG410">
        <f t="shared" si="406"/>
        <v>0</v>
      </c>
      <c r="BH410">
        <f t="shared" si="407"/>
        <v>0</v>
      </c>
      <c r="BI410">
        <f t="shared" si="408"/>
        <v>0</v>
      </c>
      <c r="BJ410">
        <f t="shared" si="409"/>
        <v>0</v>
      </c>
      <c r="BK410">
        <f t="shared" si="410"/>
        <v>0</v>
      </c>
      <c r="BL410">
        <f t="shared" si="411"/>
        <v>0</v>
      </c>
      <c r="BM410">
        <f t="shared" si="412"/>
        <v>0</v>
      </c>
      <c r="BN410">
        <f t="shared" si="413"/>
        <v>0</v>
      </c>
      <c r="BO410">
        <f t="shared" si="414"/>
        <v>0</v>
      </c>
      <c r="BP410">
        <f t="shared" si="415"/>
        <v>0</v>
      </c>
      <c r="BQ410">
        <f t="shared" si="416"/>
        <v>0</v>
      </c>
      <c r="BR410">
        <f t="shared" si="417"/>
        <v>0</v>
      </c>
      <c r="BS410">
        <f t="shared" si="418"/>
        <v>0</v>
      </c>
      <c r="BT410">
        <f t="shared" si="419"/>
        <v>0</v>
      </c>
    </row>
    <row r="411" spans="1:72" x14ac:dyDescent="0.25">
      <c r="A411" t="str">
        <f>IF(TRIM(INDEX(games!$A:$A,ROW()))="","",TRIM(INDEX(games!$A:$A,ROW())))</f>
        <v>HyperRogue</v>
      </c>
      <c r="B411">
        <f>IF(OR($A411="",INDEX(games!$B:$B,ROW())=""),"",INDEX(games!$B:$B,ROW()))</f>
        <v>2012</v>
      </c>
      <c r="C411" t="str">
        <f>IF(OR($A411="",INDEX(games!$C:$C,ROW())=""),"",INDEX(games!$C:$C,ROW()))</f>
        <v>Traditional</v>
      </c>
      <c r="D411">
        <f t="shared" si="360"/>
        <v>6</v>
      </c>
      <c r="E411">
        <f t="shared" si="361"/>
        <v>4</v>
      </c>
      <c r="F411">
        <f t="shared" si="362"/>
        <v>3</v>
      </c>
      <c r="G411" t="e">
        <f t="shared" si="363"/>
        <v>#N/A</v>
      </c>
      <c r="H411" t="e">
        <f t="shared" si="364"/>
        <v>#N/A</v>
      </c>
      <c r="I411" t="e">
        <f t="shared" si="365"/>
        <v>#N/A</v>
      </c>
      <c r="J411" t="e">
        <f t="shared" si="366"/>
        <v>#N/A</v>
      </c>
      <c r="K411" t="e">
        <f t="shared" si="367"/>
        <v>#N/A</v>
      </c>
      <c r="L411" t="e">
        <f t="shared" si="368"/>
        <v>#N/A</v>
      </c>
      <c r="M411">
        <f t="shared" si="369"/>
        <v>2012</v>
      </c>
      <c r="N411">
        <f t="shared" si="370"/>
        <v>4.069</v>
      </c>
      <c r="O411">
        <f t="shared" si="371"/>
        <v>6.0004109999999997</v>
      </c>
      <c r="P411" t="str">
        <f>IF(OR($A411="",INDEX(games!$H:$H,ROW())=""),"",INDEX(games!$H:$H,ROW()))</f>
        <v/>
      </c>
      <c r="Q411" t="str">
        <f t="shared" si="372"/>
        <v/>
      </c>
      <c r="T411">
        <f t="shared" si="373"/>
        <v>2019</v>
      </c>
      <c r="U411">
        <f t="shared" si="374"/>
        <v>2025</v>
      </c>
      <c r="V411">
        <f t="shared" si="375"/>
        <v>6</v>
      </c>
      <c r="W411" t="str">
        <f>IF(TRIM(INDEX(connections!$A:$A,ROW()))="","",TRIM(INDEX(connections!$A:$A,ROW())))</f>
        <v>Dicey Dungeons</v>
      </c>
      <c r="X411" t="str">
        <f>IF($W411="","",TRIM(INDEX(connections!$B:$B,ROW())))</f>
        <v>Die For The Lich</v>
      </c>
      <c r="Y411">
        <f t="shared" si="376"/>
        <v>234</v>
      </c>
      <c r="Z411">
        <f t="shared" si="377"/>
        <v>235</v>
      </c>
      <c r="AA411" t="str">
        <f t="shared" si="378"/>
        <v>Yes</v>
      </c>
      <c r="AB411" t="str">
        <f t="shared" si="379"/>
        <v/>
      </c>
      <c r="AC411" t="str">
        <f t="shared" si="380"/>
        <v/>
      </c>
      <c r="AD411">
        <f t="shared" si="381"/>
        <v>0</v>
      </c>
      <c r="AE411" t="str">
        <f t="shared" si="382"/>
        <v/>
      </c>
      <c r="AG411">
        <f t="shared" si="383"/>
        <v>6</v>
      </c>
      <c r="AH411" t="str">
        <f t="shared" si="384"/>
        <v/>
      </c>
      <c r="AI411" t="str">
        <f t="shared" si="385"/>
        <v/>
      </c>
      <c r="AJ411" t="str">
        <f t="shared" si="386"/>
        <v/>
      </c>
      <c r="AK411">
        <f t="shared" si="387"/>
        <v>6.0004109999999997</v>
      </c>
      <c r="AL411" t="str">
        <f>IF($A411="","",INDEX(games!$J:$J,ROW())&amp;"")</f>
        <v>https://store.steampowered.com/app/342610/HyperRogue/</v>
      </c>
      <c r="AM411">
        <f>IF($A411="","",SUMPRODUCT($AO411:$BD411,'Map Analysis'!$AN$2^{0,1,2,3,4,5,6,7,8,9,10,11,12,13,14,15}))</f>
        <v>0</v>
      </c>
      <c r="AN411">
        <f t="shared" si="388"/>
        <v>4.1100000000000003E-5</v>
      </c>
      <c r="AO411">
        <f t="shared" si="389"/>
        <v>0</v>
      </c>
      <c r="AP411">
        <f t="shared" si="390"/>
        <v>0</v>
      </c>
      <c r="AQ411">
        <f t="shared" si="391"/>
        <v>0</v>
      </c>
      <c r="AR411">
        <f t="shared" si="392"/>
        <v>0</v>
      </c>
      <c r="AS411">
        <f t="shared" si="393"/>
        <v>0</v>
      </c>
      <c r="AT411">
        <f t="shared" si="394"/>
        <v>0</v>
      </c>
      <c r="AU411">
        <f t="shared" si="395"/>
        <v>0</v>
      </c>
      <c r="AV411">
        <f t="shared" si="396"/>
        <v>0</v>
      </c>
      <c r="AW411">
        <f t="shared" si="397"/>
        <v>0</v>
      </c>
      <c r="AX411">
        <f t="shared" si="398"/>
        <v>0</v>
      </c>
      <c r="AY411">
        <f t="shared" si="399"/>
        <v>0</v>
      </c>
      <c r="AZ411">
        <f t="shared" si="400"/>
        <v>0</v>
      </c>
      <c r="BA411">
        <f t="shared" si="401"/>
        <v>0</v>
      </c>
      <c r="BB411">
        <f t="shared" si="402"/>
        <v>0</v>
      </c>
      <c r="BC411">
        <f t="shared" si="403"/>
        <v>0</v>
      </c>
      <c r="BD411">
        <f t="shared" si="404"/>
        <v>0</v>
      </c>
      <c r="BF411">
        <f t="shared" si="405"/>
        <v>0</v>
      </c>
      <c r="BG411">
        <f t="shared" si="406"/>
        <v>0</v>
      </c>
      <c r="BH411">
        <f t="shared" si="407"/>
        <v>0</v>
      </c>
      <c r="BI411">
        <f t="shared" si="408"/>
        <v>0</v>
      </c>
      <c r="BJ411">
        <f t="shared" si="409"/>
        <v>0</v>
      </c>
      <c r="BK411">
        <f t="shared" si="410"/>
        <v>0</v>
      </c>
      <c r="BL411">
        <f t="shared" si="411"/>
        <v>0</v>
      </c>
      <c r="BM411">
        <f t="shared" si="412"/>
        <v>0</v>
      </c>
      <c r="BN411">
        <f t="shared" si="413"/>
        <v>0</v>
      </c>
      <c r="BO411">
        <f t="shared" si="414"/>
        <v>0</v>
      </c>
      <c r="BP411">
        <f t="shared" si="415"/>
        <v>0</v>
      </c>
      <c r="BQ411">
        <f t="shared" si="416"/>
        <v>0</v>
      </c>
      <c r="BR411">
        <f t="shared" si="417"/>
        <v>0</v>
      </c>
      <c r="BS411">
        <f t="shared" si="418"/>
        <v>0</v>
      </c>
      <c r="BT411">
        <f t="shared" si="419"/>
        <v>0</v>
      </c>
    </row>
    <row r="412" spans="1:72" x14ac:dyDescent="0.25">
      <c r="A412" t="str">
        <f>IF(TRIM(INDEX(games!$A:$A,ROW()))="","",TRIM(INDEX(games!$A:$A,ROW())))</f>
        <v>I Am Legion: Stand Survivors</v>
      </c>
      <c r="B412">
        <f>IF(OR($A412="",INDEX(games!$B:$B,ROW())=""),"",INDEX(games!$B:$B,ROW()))</f>
        <v>2025</v>
      </c>
      <c r="C412" t="str">
        <f>IF(OR($A412="",INDEX(games!$C:$C,ROW())=""),"",INDEX(games!$C:$C,ROW()))</f>
        <v>Action</v>
      </c>
      <c r="D412">
        <f t="shared" si="360"/>
        <v>1</v>
      </c>
      <c r="E412">
        <f t="shared" si="361"/>
        <v>1</v>
      </c>
      <c r="F412">
        <f t="shared" si="362"/>
        <v>4</v>
      </c>
      <c r="G412">
        <f t="shared" si="363"/>
        <v>2025</v>
      </c>
      <c r="H412">
        <f t="shared" si="364"/>
        <v>1.0920000000000001</v>
      </c>
      <c r="I412" t="e">
        <f t="shared" si="365"/>
        <v>#N/A</v>
      </c>
      <c r="J412" t="e">
        <f t="shared" si="366"/>
        <v>#N/A</v>
      </c>
      <c r="K412" t="e">
        <f t="shared" si="367"/>
        <v>#N/A</v>
      </c>
      <c r="L412" t="e">
        <f t="shared" si="368"/>
        <v>#N/A</v>
      </c>
      <c r="M412" t="e">
        <f t="shared" si="369"/>
        <v>#N/A</v>
      </c>
      <c r="N412" t="e">
        <f t="shared" si="370"/>
        <v>#N/A</v>
      </c>
      <c r="O412">
        <f t="shared" si="371"/>
        <v>1.0004120000000001</v>
      </c>
      <c r="P412" t="str">
        <f>IF(OR($A412="",INDEX(games!$H:$H,ROW())=""),"",INDEX(games!$H:$H,ROW()))</f>
        <v>Yes</v>
      </c>
      <c r="Q412">
        <f t="shared" si="372"/>
        <v>1.0004120000000001</v>
      </c>
      <c r="T412">
        <f t="shared" si="373"/>
        <v>2017</v>
      </c>
      <c r="U412">
        <f t="shared" si="374"/>
        <v>2025</v>
      </c>
      <c r="V412">
        <f t="shared" si="375"/>
        <v>8</v>
      </c>
      <c r="W412" t="str">
        <f>IF(TRIM(INDEX(connections!$A:$A,ROW()))="","",TRIM(INDEX(connections!$A:$A,ROW())))</f>
        <v>Slay the Spire</v>
      </c>
      <c r="X412" t="str">
        <f>IF($W412="","",TRIM(INDEX(connections!$B:$B,ROW())))</f>
        <v>Die For The Lich</v>
      </c>
      <c r="Y412">
        <f t="shared" si="376"/>
        <v>772</v>
      </c>
      <c r="Z412">
        <f t="shared" si="377"/>
        <v>235</v>
      </c>
      <c r="AA412" t="str">
        <f t="shared" si="378"/>
        <v>Yes</v>
      </c>
      <c r="AB412" t="str">
        <f t="shared" si="379"/>
        <v/>
      </c>
      <c r="AC412" t="str">
        <f t="shared" si="380"/>
        <v/>
      </c>
      <c r="AD412">
        <f t="shared" si="381"/>
        <v>0</v>
      </c>
      <c r="AE412" t="str">
        <f t="shared" si="382"/>
        <v/>
      </c>
      <c r="AG412">
        <f t="shared" si="383"/>
        <v>1</v>
      </c>
      <c r="AH412" t="str">
        <f t="shared" si="384"/>
        <v>Yes</v>
      </c>
      <c r="AI412">
        <f t="shared" si="385"/>
        <v>1</v>
      </c>
      <c r="AJ412">
        <f t="shared" si="386"/>
        <v>1.0004120000000001</v>
      </c>
      <c r="AK412" t="str">
        <f t="shared" si="387"/>
        <v/>
      </c>
      <c r="AL412" t="str">
        <f>IF($A412="","",INDEX(games!$J:$J,ROW())&amp;"")</f>
        <v>https://store.steampowered.com/app/3109580/I_Am_Legion_Stand_Survivors/</v>
      </c>
      <c r="AM412">
        <f>IF($A412="","",SUMPRODUCT($AO412:$BD412,'Map Analysis'!$AN$2^{0,1,2,3,4,5,6,7,8,9,10,11,12,13,14,15}))</f>
        <v>0</v>
      </c>
      <c r="AN412">
        <f t="shared" si="388"/>
        <v>4.1199999999999999E-5</v>
      </c>
      <c r="AO412">
        <f t="shared" si="389"/>
        <v>0</v>
      </c>
      <c r="AP412">
        <f t="shared" si="390"/>
        <v>0</v>
      </c>
      <c r="AQ412">
        <f t="shared" si="391"/>
        <v>0</v>
      </c>
      <c r="AR412">
        <f t="shared" si="392"/>
        <v>0</v>
      </c>
      <c r="AS412">
        <f t="shared" si="393"/>
        <v>0</v>
      </c>
      <c r="AT412">
        <f t="shared" si="394"/>
        <v>0</v>
      </c>
      <c r="AU412">
        <f t="shared" si="395"/>
        <v>0</v>
      </c>
      <c r="AV412">
        <f t="shared" si="396"/>
        <v>0</v>
      </c>
      <c r="AW412">
        <f t="shared" si="397"/>
        <v>0</v>
      </c>
      <c r="AX412">
        <f t="shared" si="398"/>
        <v>0</v>
      </c>
      <c r="AY412">
        <f t="shared" si="399"/>
        <v>0</v>
      </c>
      <c r="AZ412">
        <f t="shared" si="400"/>
        <v>0</v>
      </c>
      <c r="BA412">
        <f t="shared" si="401"/>
        <v>0</v>
      </c>
      <c r="BB412">
        <f t="shared" si="402"/>
        <v>0</v>
      </c>
      <c r="BC412">
        <f t="shared" si="403"/>
        <v>0</v>
      </c>
      <c r="BD412">
        <f t="shared" si="404"/>
        <v>0</v>
      </c>
      <c r="BF412">
        <f t="shared" si="405"/>
        <v>0</v>
      </c>
      <c r="BG412">
        <f t="shared" si="406"/>
        <v>0</v>
      </c>
      <c r="BH412">
        <f t="shared" si="407"/>
        <v>0</v>
      </c>
      <c r="BI412">
        <f t="shared" si="408"/>
        <v>0</v>
      </c>
      <c r="BJ412">
        <f t="shared" si="409"/>
        <v>0</v>
      </c>
      <c r="BK412">
        <f t="shared" si="410"/>
        <v>0</v>
      </c>
      <c r="BL412">
        <f t="shared" si="411"/>
        <v>0</v>
      </c>
      <c r="BM412">
        <f t="shared" si="412"/>
        <v>0</v>
      </c>
      <c r="BN412">
        <f t="shared" si="413"/>
        <v>0</v>
      </c>
      <c r="BO412">
        <f t="shared" si="414"/>
        <v>0</v>
      </c>
      <c r="BP412">
        <f t="shared" si="415"/>
        <v>0</v>
      </c>
      <c r="BQ412">
        <f t="shared" si="416"/>
        <v>0</v>
      </c>
      <c r="BR412">
        <f t="shared" si="417"/>
        <v>0</v>
      </c>
      <c r="BS412">
        <f t="shared" si="418"/>
        <v>0</v>
      </c>
      <c r="BT412">
        <f t="shared" si="419"/>
        <v>0</v>
      </c>
    </row>
    <row r="413" spans="1:72" x14ac:dyDescent="0.25">
      <c r="A413" t="str">
        <f>IF(TRIM(INDEX(games!$A:$A,ROW()))="","",TRIM(INDEX(games!$A:$A,ROW())))</f>
        <v>I Am Overburdened</v>
      </c>
      <c r="B413">
        <f>IF(OR($A413="",INDEX(games!$B:$B,ROW())=""),"",INDEX(games!$B:$B,ROW()))</f>
        <v>2017</v>
      </c>
      <c r="C413" t="str">
        <f>IF(OR($A413="",INDEX(games!$C:$C,ROW())=""),"",INDEX(games!$C:$C,ROW()))</f>
        <v>Traditional</v>
      </c>
      <c r="D413">
        <f t="shared" si="360"/>
        <v>3</v>
      </c>
      <c r="E413">
        <f t="shared" si="361"/>
        <v>4</v>
      </c>
      <c r="F413">
        <f t="shared" si="362"/>
        <v>5</v>
      </c>
      <c r="G413" t="e">
        <f t="shared" si="363"/>
        <v>#N/A</v>
      </c>
      <c r="H413" t="e">
        <f t="shared" si="364"/>
        <v>#N/A</v>
      </c>
      <c r="I413" t="e">
        <f t="shared" si="365"/>
        <v>#N/A</v>
      </c>
      <c r="J413" t="e">
        <f t="shared" si="366"/>
        <v>#N/A</v>
      </c>
      <c r="K413" t="e">
        <f t="shared" si="367"/>
        <v>#N/A</v>
      </c>
      <c r="L413" t="e">
        <f t="shared" si="368"/>
        <v>#N/A</v>
      </c>
      <c r="M413">
        <f t="shared" si="369"/>
        <v>2017</v>
      </c>
      <c r="N413">
        <f t="shared" si="370"/>
        <v>4.1150000000000002</v>
      </c>
      <c r="O413">
        <f t="shared" si="371"/>
        <v>3.000413</v>
      </c>
      <c r="P413" t="str">
        <f>IF(OR($A413="",INDEX(games!$H:$H,ROW())=""),"",INDEX(games!$H:$H,ROW()))</f>
        <v/>
      </c>
      <c r="Q413" t="str">
        <f t="shared" si="372"/>
        <v/>
      </c>
      <c r="T413">
        <f t="shared" si="373"/>
        <v>2017</v>
      </c>
      <c r="U413">
        <f t="shared" si="374"/>
        <v>2025</v>
      </c>
      <c r="V413">
        <f t="shared" si="375"/>
        <v>8</v>
      </c>
      <c r="W413" t="str">
        <f>IF(TRIM(INDEX(connections!$A:$A,ROW()))="","",TRIM(INDEX(connections!$A:$A,ROW())))</f>
        <v>Slay the Spire</v>
      </c>
      <c r="X413" t="str">
        <f>IF($W413="","",TRIM(INDEX(connections!$B:$B,ROW())))</f>
        <v>Die in the Dungeon</v>
      </c>
      <c r="Y413">
        <f t="shared" si="376"/>
        <v>772</v>
      </c>
      <c r="Z413">
        <f t="shared" si="377"/>
        <v>236</v>
      </c>
      <c r="AA413" t="str">
        <f t="shared" si="378"/>
        <v>Yes</v>
      </c>
      <c r="AB413" t="str">
        <f t="shared" si="379"/>
        <v>Yes</v>
      </c>
      <c r="AC413">
        <f t="shared" si="380"/>
        <v>1</v>
      </c>
      <c r="AD413">
        <f t="shared" si="381"/>
        <v>0</v>
      </c>
      <c r="AE413" t="str">
        <f t="shared" si="382"/>
        <v/>
      </c>
      <c r="AG413">
        <f t="shared" si="383"/>
        <v>1</v>
      </c>
      <c r="AH413" t="str">
        <f t="shared" si="384"/>
        <v/>
      </c>
      <c r="AI413" t="str">
        <f t="shared" si="385"/>
        <v/>
      </c>
      <c r="AJ413" t="str">
        <f t="shared" si="386"/>
        <v/>
      </c>
      <c r="AK413">
        <f t="shared" si="387"/>
        <v>1.000413</v>
      </c>
      <c r="AL413" t="str">
        <f>IF($A413="","",INDEX(games!$J:$J,ROW())&amp;"")</f>
        <v/>
      </c>
      <c r="AM413">
        <f>IF($A413="","",SUMPRODUCT($AO413:$BD413,'Map Analysis'!$AN$2^{0,1,2,3,4,5,6,7,8,9,10,11,12,13,14,15}))</f>
        <v>0</v>
      </c>
      <c r="AN413">
        <f t="shared" si="388"/>
        <v>4.1300000000000001E-5</v>
      </c>
      <c r="AO413">
        <f t="shared" si="389"/>
        <v>0</v>
      </c>
      <c r="AP413">
        <f t="shared" si="390"/>
        <v>0</v>
      </c>
      <c r="AQ413">
        <f t="shared" si="391"/>
        <v>0</v>
      </c>
      <c r="AR413">
        <f t="shared" si="392"/>
        <v>0</v>
      </c>
      <c r="AS413">
        <f t="shared" si="393"/>
        <v>0</v>
      </c>
      <c r="AT413">
        <f t="shared" si="394"/>
        <v>0</v>
      </c>
      <c r="AU413">
        <f t="shared" si="395"/>
        <v>0</v>
      </c>
      <c r="AV413">
        <f t="shared" si="396"/>
        <v>0</v>
      </c>
      <c r="AW413">
        <f t="shared" si="397"/>
        <v>0</v>
      </c>
      <c r="AX413">
        <f t="shared" si="398"/>
        <v>0</v>
      </c>
      <c r="AY413">
        <f t="shared" si="399"/>
        <v>0</v>
      </c>
      <c r="AZ413">
        <f t="shared" si="400"/>
        <v>0</v>
      </c>
      <c r="BA413">
        <f t="shared" si="401"/>
        <v>0</v>
      </c>
      <c r="BB413">
        <f t="shared" si="402"/>
        <v>0</v>
      </c>
      <c r="BC413">
        <f t="shared" si="403"/>
        <v>0</v>
      </c>
      <c r="BD413">
        <f t="shared" si="404"/>
        <v>0</v>
      </c>
      <c r="BF413">
        <f t="shared" si="405"/>
        <v>0</v>
      </c>
      <c r="BG413">
        <f t="shared" si="406"/>
        <v>0</v>
      </c>
      <c r="BH413">
        <f t="shared" si="407"/>
        <v>0</v>
      </c>
      <c r="BI413">
        <f t="shared" si="408"/>
        <v>0</v>
      </c>
      <c r="BJ413">
        <f t="shared" si="409"/>
        <v>0</v>
      </c>
      <c r="BK413">
        <f t="shared" si="410"/>
        <v>0</v>
      </c>
      <c r="BL413">
        <f t="shared" si="411"/>
        <v>0</v>
      </c>
      <c r="BM413">
        <f t="shared" si="412"/>
        <v>0</v>
      </c>
      <c r="BN413">
        <f t="shared" si="413"/>
        <v>0</v>
      </c>
      <c r="BO413">
        <f t="shared" si="414"/>
        <v>0</v>
      </c>
      <c r="BP413">
        <f t="shared" si="415"/>
        <v>0</v>
      </c>
      <c r="BQ413">
        <f t="shared" si="416"/>
        <v>0</v>
      </c>
      <c r="BR413">
        <f t="shared" si="417"/>
        <v>0</v>
      </c>
      <c r="BS413">
        <f t="shared" si="418"/>
        <v>0</v>
      </c>
      <c r="BT413">
        <f t="shared" si="419"/>
        <v>0</v>
      </c>
    </row>
    <row r="414" spans="1:72" x14ac:dyDescent="0.25">
      <c r="A414" t="str">
        <f>IF(TRIM(INDEX(games!$A:$A,ROW()))="","",TRIM(INDEX(games!$A:$A,ROW())))</f>
        <v>I.Rule</v>
      </c>
      <c r="B414">
        <f>IF(OR($A414="",INDEX(games!$B:$B,ROW())=""),"",INDEX(games!$B:$B,ROW()))</f>
        <v>2022</v>
      </c>
      <c r="C414" t="str">
        <f>IF(OR($A414="",INDEX(games!$C:$C,ROW())=""),"",INDEX(games!$C:$C,ROW()))</f>
        <v>Strategy</v>
      </c>
      <c r="D414">
        <f t="shared" si="360"/>
        <v>1</v>
      </c>
      <c r="E414">
        <f t="shared" si="361"/>
        <v>2</v>
      </c>
      <c r="F414">
        <f t="shared" si="362"/>
        <v>6</v>
      </c>
      <c r="G414" t="e">
        <f t="shared" si="363"/>
        <v>#N/A</v>
      </c>
      <c r="H414" t="e">
        <f t="shared" si="364"/>
        <v>#N/A</v>
      </c>
      <c r="I414">
        <f t="shared" si="365"/>
        <v>2022</v>
      </c>
      <c r="J414">
        <f t="shared" si="366"/>
        <v>2.1379999999999999</v>
      </c>
      <c r="K414" t="e">
        <f t="shared" si="367"/>
        <v>#N/A</v>
      </c>
      <c r="L414" t="e">
        <f t="shared" si="368"/>
        <v>#N/A</v>
      </c>
      <c r="M414" t="e">
        <f t="shared" si="369"/>
        <v>#N/A</v>
      </c>
      <c r="N414" t="e">
        <f t="shared" si="370"/>
        <v>#N/A</v>
      </c>
      <c r="O414">
        <f t="shared" si="371"/>
        <v>1.0004139999999999</v>
      </c>
      <c r="P414" t="str">
        <f>IF(OR($A414="",INDEX(games!$H:$H,ROW())=""),"",INDEX(games!$H:$H,ROW()))</f>
        <v>Yes</v>
      </c>
      <c r="Q414">
        <f t="shared" si="372"/>
        <v>1.0004139999999999</v>
      </c>
      <c r="T414">
        <f t="shared" si="373"/>
        <v>2017</v>
      </c>
      <c r="U414">
        <f t="shared" si="374"/>
        <v>2024</v>
      </c>
      <c r="V414">
        <f t="shared" si="375"/>
        <v>7</v>
      </c>
      <c r="W414" t="str">
        <f>IF(TRIM(INDEX(connections!$A:$A,ROW()))="","",TRIM(INDEX(connections!$A:$A,ROW())))</f>
        <v>Slay the Spire</v>
      </c>
      <c r="X414" t="str">
        <f>IF($W414="","",TRIM(INDEX(connections!$B:$B,ROW())))</f>
        <v>Dimensionals</v>
      </c>
      <c r="Y414">
        <f t="shared" si="376"/>
        <v>772</v>
      </c>
      <c r="Z414">
        <f t="shared" si="377"/>
        <v>238</v>
      </c>
      <c r="AA414" t="str">
        <f t="shared" si="378"/>
        <v>Yes</v>
      </c>
      <c r="AB414" t="str">
        <f t="shared" si="379"/>
        <v/>
      </c>
      <c r="AC414" t="str">
        <f t="shared" si="380"/>
        <v/>
      </c>
      <c r="AD414">
        <f t="shared" si="381"/>
        <v>0</v>
      </c>
      <c r="AE414" t="str">
        <f t="shared" si="382"/>
        <v/>
      </c>
      <c r="AG414">
        <f t="shared" si="383"/>
        <v>1</v>
      </c>
      <c r="AH414" t="str">
        <f t="shared" si="384"/>
        <v>Yes</v>
      </c>
      <c r="AI414">
        <f t="shared" si="385"/>
        <v>1</v>
      </c>
      <c r="AJ414">
        <f t="shared" si="386"/>
        <v>1.0004139999999999</v>
      </c>
      <c r="AK414" t="str">
        <f t="shared" si="387"/>
        <v/>
      </c>
      <c r="AL414" t="str">
        <f>IF($A414="","",INDEX(games!$J:$J,ROW())&amp;"")</f>
        <v/>
      </c>
      <c r="AM414">
        <f>IF($A414="","",SUMPRODUCT($AO414:$BD414,'Map Analysis'!$AN$2^{0,1,2,3,4,5,6,7,8,9,10,11,12,13,14,15}))</f>
        <v>0</v>
      </c>
      <c r="AN414">
        <f t="shared" si="388"/>
        <v>4.1399999999999997E-5</v>
      </c>
      <c r="AO414">
        <f t="shared" si="389"/>
        <v>0</v>
      </c>
      <c r="AP414">
        <f t="shared" si="390"/>
        <v>0</v>
      </c>
      <c r="AQ414">
        <f t="shared" si="391"/>
        <v>0</v>
      </c>
      <c r="AR414">
        <f t="shared" si="392"/>
        <v>0</v>
      </c>
      <c r="AS414">
        <f t="shared" si="393"/>
        <v>0</v>
      </c>
      <c r="AT414">
        <f t="shared" si="394"/>
        <v>0</v>
      </c>
      <c r="AU414">
        <f t="shared" si="395"/>
        <v>0</v>
      </c>
      <c r="AV414">
        <f t="shared" si="396"/>
        <v>0</v>
      </c>
      <c r="AW414">
        <f t="shared" si="397"/>
        <v>0</v>
      </c>
      <c r="AX414">
        <f t="shared" si="398"/>
        <v>0</v>
      </c>
      <c r="AY414">
        <f t="shared" si="399"/>
        <v>0</v>
      </c>
      <c r="AZ414">
        <f t="shared" si="400"/>
        <v>0</v>
      </c>
      <c r="BA414">
        <f t="shared" si="401"/>
        <v>0</v>
      </c>
      <c r="BB414">
        <f t="shared" si="402"/>
        <v>0</v>
      </c>
      <c r="BC414">
        <f t="shared" si="403"/>
        <v>0</v>
      </c>
      <c r="BD414">
        <f t="shared" si="404"/>
        <v>0</v>
      </c>
      <c r="BF414">
        <f t="shared" si="405"/>
        <v>0</v>
      </c>
      <c r="BG414">
        <f t="shared" si="406"/>
        <v>0</v>
      </c>
      <c r="BH414">
        <f t="shared" si="407"/>
        <v>0</v>
      </c>
      <c r="BI414">
        <f t="shared" si="408"/>
        <v>0</v>
      </c>
      <c r="BJ414">
        <f t="shared" si="409"/>
        <v>0</v>
      </c>
      <c r="BK414">
        <f t="shared" si="410"/>
        <v>0</v>
      </c>
      <c r="BL414">
        <f t="shared" si="411"/>
        <v>0</v>
      </c>
      <c r="BM414">
        <f t="shared" si="412"/>
        <v>0</v>
      </c>
      <c r="BN414">
        <f t="shared" si="413"/>
        <v>0</v>
      </c>
      <c r="BO414">
        <f t="shared" si="414"/>
        <v>0</v>
      </c>
      <c r="BP414">
        <f t="shared" si="415"/>
        <v>0</v>
      </c>
      <c r="BQ414">
        <f t="shared" si="416"/>
        <v>0</v>
      </c>
      <c r="BR414">
        <f t="shared" si="417"/>
        <v>0</v>
      </c>
      <c r="BS414">
        <f t="shared" si="418"/>
        <v>0</v>
      </c>
      <c r="BT414">
        <f t="shared" si="419"/>
        <v>0</v>
      </c>
    </row>
    <row r="415" spans="1:72" x14ac:dyDescent="0.25">
      <c r="A415" t="str">
        <f>IF(TRIM(INDEX(games!$A:$A,ROW()))="","",TRIM(INDEX(games!$A:$A,ROW())))</f>
        <v>Icewall</v>
      </c>
      <c r="B415">
        <f>IF(OR($A415="",INDEX(games!$B:$B,ROW())=""),"",INDEX(games!$B:$B,ROW()))</f>
        <v>2022</v>
      </c>
      <c r="C415" t="str">
        <f>IF(OR($A415="",INDEX(games!$C:$C,ROW())=""),"",INDEX(games!$C:$C,ROW()))</f>
        <v>Action</v>
      </c>
      <c r="D415">
        <f t="shared" si="360"/>
        <v>1</v>
      </c>
      <c r="E415">
        <f t="shared" si="361"/>
        <v>1</v>
      </c>
      <c r="F415">
        <f t="shared" si="362"/>
        <v>7</v>
      </c>
      <c r="G415">
        <f t="shared" si="363"/>
        <v>2022</v>
      </c>
      <c r="H415">
        <f t="shared" si="364"/>
        <v>1.161</v>
      </c>
      <c r="I415" t="e">
        <f t="shared" si="365"/>
        <v>#N/A</v>
      </c>
      <c r="J415" t="e">
        <f t="shared" si="366"/>
        <v>#N/A</v>
      </c>
      <c r="K415" t="e">
        <f t="shared" si="367"/>
        <v>#N/A</v>
      </c>
      <c r="L415" t="e">
        <f t="shared" si="368"/>
        <v>#N/A</v>
      </c>
      <c r="M415" t="e">
        <f t="shared" si="369"/>
        <v>#N/A</v>
      </c>
      <c r="N415" t="e">
        <f t="shared" si="370"/>
        <v>#N/A</v>
      </c>
      <c r="O415">
        <f t="shared" si="371"/>
        <v>1.0004150000000001</v>
      </c>
      <c r="P415" t="str">
        <f>IF(OR($A415="",INDEX(games!$H:$H,ROW())=""),"",INDEX(games!$H:$H,ROW()))</f>
        <v>Yes</v>
      </c>
      <c r="Q415">
        <f t="shared" si="372"/>
        <v>1.0004150000000001</v>
      </c>
      <c r="T415">
        <f t="shared" si="373"/>
        <v>2022</v>
      </c>
      <c r="U415">
        <f t="shared" si="374"/>
        <v>2023</v>
      </c>
      <c r="V415">
        <f t="shared" si="375"/>
        <v>1</v>
      </c>
      <c r="W415" t="str">
        <f>IF(TRIM(INDEX(connections!$A:$A,ROW()))="","",TRIM(INDEX(connections!$A:$A,ROW())))</f>
        <v>20 Minutes Till Dawn</v>
      </c>
      <c r="X415" t="str">
        <f>IF($W415="","",TRIM(INDEX(connections!$B:$B,ROW())))</f>
        <v>Disfigure</v>
      </c>
      <c r="Y415">
        <f t="shared" si="376"/>
        <v>4</v>
      </c>
      <c r="Z415">
        <f t="shared" si="377"/>
        <v>239</v>
      </c>
      <c r="AA415" t="str">
        <f t="shared" si="378"/>
        <v>Yes</v>
      </c>
      <c r="AB415" t="str">
        <f t="shared" si="379"/>
        <v>Yes</v>
      </c>
      <c r="AC415">
        <f t="shared" si="380"/>
        <v>1</v>
      </c>
      <c r="AD415">
        <f t="shared" si="381"/>
        <v>0</v>
      </c>
      <c r="AE415" t="str">
        <f t="shared" si="382"/>
        <v/>
      </c>
      <c r="AG415">
        <f t="shared" si="383"/>
        <v>1</v>
      </c>
      <c r="AH415" t="str">
        <f t="shared" si="384"/>
        <v>Yes</v>
      </c>
      <c r="AI415">
        <f t="shared" si="385"/>
        <v>1</v>
      </c>
      <c r="AJ415">
        <f t="shared" si="386"/>
        <v>1.0004150000000001</v>
      </c>
      <c r="AK415" t="str">
        <f t="shared" si="387"/>
        <v/>
      </c>
      <c r="AL415" t="str">
        <f>IF($A415="","",INDEX(games!$J:$J,ROW())&amp;"")</f>
        <v>https://store.steampowered.com/app/1835970/ICEwall/</v>
      </c>
      <c r="AM415">
        <f>IF($A415="","",SUMPRODUCT($AO415:$BD415,'Map Analysis'!$AN$2^{0,1,2,3,4,5,6,7,8,9,10,11,12,13,14,15}))</f>
        <v>0</v>
      </c>
      <c r="AN415">
        <f t="shared" si="388"/>
        <v>4.1499999999999999E-5</v>
      </c>
      <c r="AO415">
        <f t="shared" si="389"/>
        <v>0</v>
      </c>
      <c r="AP415">
        <f t="shared" si="390"/>
        <v>0</v>
      </c>
      <c r="AQ415">
        <f t="shared" si="391"/>
        <v>0</v>
      </c>
      <c r="AR415">
        <f t="shared" si="392"/>
        <v>0</v>
      </c>
      <c r="AS415">
        <f t="shared" si="393"/>
        <v>0</v>
      </c>
      <c r="AT415">
        <f t="shared" si="394"/>
        <v>0</v>
      </c>
      <c r="AU415">
        <f t="shared" si="395"/>
        <v>0</v>
      </c>
      <c r="AV415">
        <f t="shared" si="396"/>
        <v>0</v>
      </c>
      <c r="AW415">
        <f t="shared" si="397"/>
        <v>0</v>
      </c>
      <c r="AX415">
        <f t="shared" si="398"/>
        <v>0</v>
      </c>
      <c r="AY415">
        <f t="shared" si="399"/>
        <v>0</v>
      </c>
      <c r="AZ415">
        <f t="shared" si="400"/>
        <v>0</v>
      </c>
      <c r="BA415">
        <f t="shared" si="401"/>
        <v>0</v>
      </c>
      <c r="BB415">
        <f t="shared" si="402"/>
        <v>0</v>
      </c>
      <c r="BC415">
        <f t="shared" si="403"/>
        <v>0</v>
      </c>
      <c r="BD415">
        <f t="shared" si="404"/>
        <v>0</v>
      </c>
      <c r="BF415">
        <f t="shared" si="405"/>
        <v>0</v>
      </c>
      <c r="BG415">
        <f t="shared" si="406"/>
        <v>0</v>
      </c>
      <c r="BH415">
        <f t="shared" si="407"/>
        <v>0</v>
      </c>
      <c r="BI415">
        <f t="shared" si="408"/>
        <v>0</v>
      </c>
      <c r="BJ415">
        <f t="shared" si="409"/>
        <v>0</v>
      </c>
      <c r="BK415">
        <f t="shared" si="410"/>
        <v>0</v>
      </c>
      <c r="BL415">
        <f t="shared" si="411"/>
        <v>0</v>
      </c>
      <c r="BM415">
        <f t="shared" si="412"/>
        <v>0</v>
      </c>
      <c r="BN415">
        <f t="shared" si="413"/>
        <v>0</v>
      </c>
      <c r="BO415">
        <f t="shared" si="414"/>
        <v>0</v>
      </c>
      <c r="BP415">
        <f t="shared" si="415"/>
        <v>0</v>
      </c>
      <c r="BQ415">
        <f t="shared" si="416"/>
        <v>0</v>
      </c>
      <c r="BR415">
        <f t="shared" si="417"/>
        <v>0</v>
      </c>
      <c r="BS415">
        <f t="shared" si="418"/>
        <v>0</v>
      </c>
      <c r="BT415">
        <f t="shared" si="419"/>
        <v>0</v>
      </c>
    </row>
    <row r="416" spans="1:72" x14ac:dyDescent="0.25">
      <c r="A416" t="str">
        <f>IF(TRIM(INDEX(games!$A:$A,ROW()))="","",TRIM(INDEX(games!$A:$A,ROW())))</f>
        <v>Immortal Redneck</v>
      </c>
      <c r="B416">
        <f>IF(OR($A416="",INDEX(games!$B:$B,ROW())=""),"",INDEX(games!$B:$B,ROW()))</f>
        <v>2017</v>
      </c>
      <c r="C416" t="str">
        <f>IF(OR($A416="",INDEX(games!$C:$C,ROW())=""),"",INDEX(games!$C:$C,ROW()))</f>
        <v>Action</v>
      </c>
      <c r="D416">
        <f t="shared" si="360"/>
        <v>4</v>
      </c>
      <c r="E416">
        <f t="shared" si="361"/>
        <v>1</v>
      </c>
      <c r="F416">
        <f t="shared" si="362"/>
        <v>8</v>
      </c>
      <c r="G416">
        <f t="shared" si="363"/>
        <v>2017</v>
      </c>
      <c r="H416">
        <f t="shared" si="364"/>
        <v>1.1839999999999999</v>
      </c>
      <c r="I416" t="e">
        <f t="shared" si="365"/>
        <v>#N/A</v>
      </c>
      <c r="J416" t="e">
        <f t="shared" si="366"/>
        <v>#N/A</v>
      </c>
      <c r="K416" t="e">
        <f t="shared" si="367"/>
        <v>#N/A</v>
      </c>
      <c r="L416" t="e">
        <f t="shared" si="368"/>
        <v>#N/A</v>
      </c>
      <c r="M416" t="e">
        <f t="shared" si="369"/>
        <v>#N/A</v>
      </c>
      <c r="N416" t="e">
        <f t="shared" si="370"/>
        <v>#N/A</v>
      </c>
      <c r="O416">
        <f t="shared" si="371"/>
        <v>4.0004160000000004</v>
      </c>
      <c r="P416" t="str">
        <f>IF(OR($A416="",INDEX(games!$H:$H,ROW())=""),"",INDEX(games!$H:$H,ROW()))</f>
        <v>Yes</v>
      </c>
      <c r="Q416">
        <f t="shared" si="372"/>
        <v>4.0004160000000004</v>
      </c>
      <c r="T416">
        <f t="shared" si="373"/>
        <v>2021</v>
      </c>
      <c r="U416">
        <f t="shared" si="374"/>
        <v>2023</v>
      </c>
      <c r="V416">
        <f t="shared" si="375"/>
        <v>2</v>
      </c>
      <c r="W416" t="str">
        <f>IF(TRIM(INDEX(connections!$A:$A,ROW()))="","",TRIM(INDEX(connections!$A:$A,ROW())))</f>
        <v>Vampire Survivors</v>
      </c>
      <c r="X416" t="str">
        <f>IF($W416="","",TRIM(INDEX(connections!$B:$B,ROW())))</f>
        <v>Disfigure</v>
      </c>
      <c r="Y416">
        <f t="shared" si="376"/>
        <v>941</v>
      </c>
      <c r="Z416">
        <f t="shared" si="377"/>
        <v>239</v>
      </c>
      <c r="AA416" t="str">
        <f t="shared" si="378"/>
        <v>Yes</v>
      </c>
      <c r="AB416" t="str">
        <f t="shared" si="379"/>
        <v>Yes</v>
      </c>
      <c r="AC416">
        <f t="shared" si="380"/>
        <v>1</v>
      </c>
      <c r="AD416">
        <f t="shared" si="381"/>
        <v>0</v>
      </c>
      <c r="AE416" t="str">
        <f t="shared" si="382"/>
        <v/>
      </c>
      <c r="AG416">
        <f t="shared" si="383"/>
        <v>4</v>
      </c>
      <c r="AH416" t="str">
        <f t="shared" si="384"/>
        <v>Yes</v>
      </c>
      <c r="AI416">
        <f t="shared" si="385"/>
        <v>4</v>
      </c>
      <c r="AJ416">
        <f t="shared" si="386"/>
        <v>4.0004160000000004</v>
      </c>
      <c r="AK416" t="str">
        <f t="shared" si="387"/>
        <v/>
      </c>
      <c r="AL416" t="str">
        <f>IF($A416="","",INDEX(games!$J:$J,ROW())&amp;"")</f>
        <v>https://store.steampowered.com/app/595140/Immortal_Redneck/</v>
      </c>
      <c r="AM416">
        <f>IF($A416="","",SUMPRODUCT($AO416:$BD416,'Map Analysis'!$AN$2^{0,1,2,3,4,5,6,7,8,9,10,11,12,13,14,15}))</f>
        <v>0</v>
      </c>
      <c r="AN416">
        <f t="shared" si="388"/>
        <v>4.1600000000000002E-5</v>
      </c>
      <c r="AO416">
        <f t="shared" si="389"/>
        <v>0</v>
      </c>
      <c r="AP416">
        <f t="shared" si="390"/>
        <v>0</v>
      </c>
      <c r="AQ416">
        <f t="shared" si="391"/>
        <v>0</v>
      </c>
      <c r="AR416">
        <f t="shared" si="392"/>
        <v>0</v>
      </c>
      <c r="AS416">
        <f t="shared" si="393"/>
        <v>0</v>
      </c>
      <c r="AT416">
        <f t="shared" si="394"/>
        <v>0</v>
      </c>
      <c r="AU416">
        <f t="shared" si="395"/>
        <v>0</v>
      </c>
      <c r="AV416">
        <f t="shared" si="396"/>
        <v>0</v>
      </c>
      <c r="AW416">
        <f t="shared" si="397"/>
        <v>0</v>
      </c>
      <c r="AX416">
        <f t="shared" si="398"/>
        <v>0</v>
      </c>
      <c r="AY416">
        <f t="shared" si="399"/>
        <v>0</v>
      </c>
      <c r="AZ416">
        <f t="shared" si="400"/>
        <v>0</v>
      </c>
      <c r="BA416">
        <f t="shared" si="401"/>
        <v>0</v>
      </c>
      <c r="BB416">
        <f t="shared" si="402"/>
        <v>0</v>
      </c>
      <c r="BC416">
        <f t="shared" si="403"/>
        <v>0</v>
      </c>
      <c r="BD416">
        <f t="shared" si="404"/>
        <v>0</v>
      </c>
      <c r="BF416">
        <f t="shared" si="405"/>
        <v>0</v>
      </c>
      <c r="BG416">
        <f t="shared" si="406"/>
        <v>0</v>
      </c>
      <c r="BH416">
        <f t="shared" si="407"/>
        <v>0</v>
      </c>
      <c r="BI416">
        <f t="shared" si="408"/>
        <v>0</v>
      </c>
      <c r="BJ416">
        <f t="shared" si="409"/>
        <v>0</v>
      </c>
      <c r="BK416">
        <f t="shared" si="410"/>
        <v>0</v>
      </c>
      <c r="BL416">
        <f t="shared" si="411"/>
        <v>0</v>
      </c>
      <c r="BM416">
        <f t="shared" si="412"/>
        <v>0</v>
      </c>
      <c r="BN416">
        <f t="shared" si="413"/>
        <v>0</v>
      </c>
      <c r="BO416">
        <f t="shared" si="414"/>
        <v>0</v>
      </c>
      <c r="BP416">
        <f t="shared" si="415"/>
        <v>0</v>
      </c>
      <c r="BQ416">
        <f t="shared" si="416"/>
        <v>0</v>
      </c>
      <c r="BR416">
        <f t="shared" si="417"/>
        <v>0</v>
      </c>
      <c r="BS416">
        <f t="shared" si="418"/>
        <v>0</v>
      </c>
      <c r="BT416">
        <f t="shared" si="419"/>
        <v>0</v>
      </c>
    </row>
    <row r="417" spans="1:72" x14ac:dyDescent="0.25">
      <c r="A417" t="str">
        <f>IF(TRIM(INDEX(games!$A:$A,ROW()))="","",TRIM(INDEX(games!$A:$A,ROW())))</f>
        <v>In Celebration of Violence</v>
      </c>
      <c r="B417">
        <f>IF(OR($A417="",INDEX(games!$B:$B,ROW())=""),"",INDEX(games!$B:$B,ROW()))</f>
        <v>2016</v>
      </c>
      <c r="C417" t="str">
        <f>IF(OR($A417="",INDEX(games!$C:$C,ROW())=""),"",INDEX(games!$C:$C,ROW()))</f>
        <v>Action</v>
      </c>
      <c r="D417">
        <f t="shared" si="360"/>
        <v>1</v>
      </c>
      <c r="E417">
        <f t="shared" si="361"/>
        <v>1</v>
      </c>
      <c r="F417">
        <f t="shared" si="362"/>
        <v>9</v>
      </c>
      <c r="G417">
        <f t="shared" si="363"/>
        <v>2016</v>
      </c>
      <c r="H417">
        <f t="shared" si="364"/>
        <v>1.2070000000000001</v>
      </c>
      <c r="I417" t="e">
        <f t="shared" si="365"/>
        <v>#N/A</v>
      </c>
      <c r="J417" t="e">
        <f t="shared" si="366"/>
        <v>#N/A</v>
      </c>
      <c r="K417" t="e">
        <f t="shared" si="367"/>
        <v>#N/A</v>
      </c>
      <c r="L417" t="e">
        <f t="shared" si="368"/>
        <v>#N/A</v>
      </c>
      <c r="M417" t="e">
        <f t="shared" si="369"/>
        <v>#N/A</v>
      </c>
      <c r="N417" t="e">
        <f t="shared" si="370"/>
        <v>#N/A</v>
      </c>
      <c r="O417">
        <f t="shared" si="371"/>
        <v>1.0004169999999999</v>
      </c>
      <c r="P417" t="str">
        <f>IF(OR($A417="",INDEX(games!$H:$H,ROW())=""),"",INDEX(games!$H:$H,ROW()))</f>
        <v/>
      </c>
      <c r="Q417" t="str">
        <f t="shared" si="372"/>
        <v/>
      </c>
      <c r="T417">
        <f t="shared" si="373"/>
        <v>2022</v>
      </c>
      <c r="U417">
        <f t="shared" si="374"/>
        <v>2026</v>
      </c>
      <c r="V417">
        <f t="shared" si="375"/>
        <v>4</v>
      </c>
      <c r="W417" t="str">
        <f>IF(TRIM(INDEX(connections!$A:$A,ROW()))="","",TRIM(INDEX(connections!$A:$A,ROW())))</f>
        <v>Cult of the Lamb</v>
      </c>
      <c r="X417" t="str">
        <f>IF($W417="","",TRIM(INDEX(connections!$B:$B,ROW())))</f>
        <v>Dive or Die: Children of Rain</v>
      </c>
      <c r="Y417">
        <f t="shared" si="376"/>
        <v>176</v>
      </c>
      <c r="Z417">
        <f t="shared" si="377"/>
        <v>240</v>
      </c>
      <c r="AA417" t="str">
        <f t="shared" si="378"/>
        <v>Yes</v>
      </c>
      <c r="AB417" t="str">
        <f t="shared" si="379"/>
        <v/>
      </c>
      <c r="AC417" t="str">
        <f t="shared" si="380"/>
        <v/>
      </c>
      <c r="AD417">
        <f t="shared" si="381"/>
        <v>0</v>
      </c>
      <c r="AE417" t="str">
        <f t="shared" si="382"/>
        <v/>
      </c>
      <c r="AG417">
        <f t="shared" si="383"/>
        <v>1</v>
      </c>
      <c r="AH417" t="str">
        <f t="shared" si="384"/>
        <v/>
      </c>
      <c r="AI417" t="str">
        <f t="shared" si="385"/>
        <v/>
      </c>
      <c r="AJ417" t="str">
        <f t="shared" si="386"/>
        <v/>
      </c>
      <c r="AK417">
        <f t="shared" si="387"/>
        <v>1.0004169999999999</v>
      </c>
      <c r="AL417" t="str">
        <f>IF($A417="","",INDEX(games!$J:$J,ROW())&amp;"")</f>
        <v>https://store.steampowered.com/app/509570/In_Celebration_of_Violence/</v>
      </c>
      <c r="AM417">
        <f>IF($A417="","",SUMPRODUCT($AO417:$BD417,'Map Analysis'!$AN$2^{0,1,2,3,4,5,6,7,8,9,10,11,12,13,14,15}))</f>
        <v>0</v>
      </c>
      <c r="AN417">
        <f t="shared" si="388"/>
        <v>4.1699999999999997E-5</v>
      </c>
      <c r="AO417">
        <f t="shared" si="389"/>
        <v>0</v>
      </c>
      <c r="AP417">
        <f t="shared" si="390"/>
        <v>0</v>
      </c>
      <c r="AQ417">
        <f t="shared" si="391"/>
        <v>0</v>
      </c>
      <c r="AR417">
        <f t="shared" si="392"/>
        <v>0</v>
      </c>
      <c r="AS417">
        <f t="shared" si="393"/>
        <v>0</v>
      </c>
      <c r="AT417">
        <f t="shared" si="394"/>
        <v>0</v>
      </c>
      <c r="AU417">
        <f t="shared" si="395"/>
        <v>0</v>
      </c>
      <c r="AV417">
        <f t="shared" si="396"/>
        <v>0</v>
      </c>
      <c r="AW417">
        <f t="shared" si="397"/>
        <v>0</v>
      </c>
      <c r="AX417">
        <f t="shared" si="398"/>
        <v>0</v>
      </c>
      <c r="AY417">
        <f t="shared" si="399"/>
        <v>0</v>
      </c>
      <c r="AZ417">
        <f t="shared" si="400"/>
        <v>0</v>
      </c>
      <c r="BA417">
        <f t="shared" si="401"/>
        <v>0</v>
      </c>
      <c r="BB417">
        <f t="shared" si="402"/>
        <v>0</v>
      </c>
      <c r="BC417">
        <f t="shared" si="403"/>
        <v>0</v>
      </c>
      <c r="BD417">
        <f t="shared" si="404"/>
        <v>0</v>
      </c>
      <c r="BF417">
        <f t="shared" si="405"/>
        <v>0</v>
      </c>
      <c r="BG417">
        <f t="shared" si="406"/>
        <v>0</v>
      </c>
      <c r="BH417">
        <f t="shared" si="407"/>
        <v>0</v>
      </c>
      <c r="BI417">
        <f t="shared" si="408"/>
        <v>0</v>
      </c>
      <c r="BJ417">
        <f t="shared" si="409"/>
        <v>0</v>
      </c>
      <c r="BK417">
        <f t="shared" si="410"/>
        <v>0</v>
      </c>
      <c r="BL417">
        <f t="shared" si="411"/>
        <v>0</v>
      </c>
      <c r="BM417">
        <f t="shared" si="412"/>
        <v>0</v>
      </c>
      <c r="BN417">
        <f t="shared" si="413"/>
        <v>0</v>
      </c>
      <c r="BO417">
        <f t="shared" si="414"/>
        <v>0</v>
      </c>
      <c r="BP417">
        <f t="shared" si="415"/>
        <v>0</v>
      </c>
      <c r="BQ417">
        <f t="shared" si="416"/>
        <v>0</v>
      </c>
      <c r="BR417">
        <f t="shared" si="417"/>
        <v>0</v>
      </c>
      <c r="BS417">
        <f t="shared" si="418"/>
        <v>0</v>
      </c>
      <c r="BT417">
        <f t="shared" si="419"/>
        <v>0</v>
      </c>
    </row>
    <row r="418" spans="1:72" x14ac:dyDescent="0.25">
      <c r="A418" t="str">
        <f>IF(TRIM(INDEX(games!$A:$A,ROW()))="","",TRIM(INDEX(games!$A:$A,ROW())))</f>
        <v>Incursion</v>
      </c>
      <c r="B418">
        <f>IF(OR($A418="",INDEX(games!$B:$B,ROW())=""),"",INDEX(games!$B:$B,ROW()))</f>
        <v>2007</v>
      </c>
      <c r="C418" t="str">
        <f>IF(OR($A418="",INDEX(games!$C:$C,ROW())=""),"",INDEX(games!$C:$C,ROW()))</f>
        <v>Traditional</v>
      </c>
      <c r="D418">
        <f t="shared" si="360"/>
        <v>6</v>
      </c>
      <c r="E418">
        <f t="shared" si="361"/>
        <v>4</v>
      </c>
      <c r="F418">
        <f t="shared" si="362"/>
        <v>10</v>
      </c>
      <c r="G418" t="e">
        <f t="shared" si="363"/>
        <v>#N/A</v>
      </c>
      <c r="H418" t="e">
        <f t="shared" si="364"/>
        <v>#N/A</v>
      </c>
      <c r="I418" t="e">
        <f t="shared" si="365"/>
        <v>#N/A</v>
      </c>
      <c r="J418" t="e">
        <f t="shared" si="366"/>
        <v>#N/A</v>
      </c>
      <c r="K418" t="e">
        <f t="shared" si="367"/>
        <v>#N/A</v>
      </c>
      <c r="L418" t="e">
        <f t="shared" si="368"/>
        <v>#N/A</v>
      </c>
      <c r="M418">
        <f t="shared" si="369"/>
        <v>2007</v>
      </c>
      <c r="N418">
        <f t="shared" si="370"/>
        <v>4.2300000000000004</v>
      </c>
      <c r="O418">
        <f t="shared" si="371"/>
        <v>6.0004179999999998</v>
      </c>
      <c r="P418" t="str">
        <f>IF(OR($A418="",INDEX(games!$H:$H,ROW())=""),"",INDEX(games!$H:$H,ROW()))</f>
        <v>Yes</v>
      </c>
      <c r="Q418">
        <f t="shared" si="372"/>
        <v>6.0004179999999998</v>
      </c>
      <c r="T418">
        <f t="shared" si="373"/>
        <v>2015</v>
      </c>
      <c r="U418">
        <f t="shared" si="374"/>
        <v>2026</v>
      </c>
      <c r="V418">
        <f t="shared" si="375"/>
        <v>11</v>
      </c>
      <c r="W418" t="str">
        <f>IF(TRIM(INDEX(connections!$A:$A,ROW()))="","",TRIM(INDEX(connections!$A:$A,ROW())))</f>
        <v>Darkest Dungeon</v>
      </c>
      <c r="X418" t="str">
        <f>IF($W418="","",TRIM(INDEX(connections!$B:$B,ROW())))</f>
        <v>Dive or Die: Children of Rain</v>
      </c>
      <c r="Y418">
        <f t="shared" si="376"/>
        <v>190</v>
      </c>
      <c r="Z418">
        <f t="shared" si="377"/>
        <v>240</v>
      </c>
      <c r="AA418" t="str">
        <f t="shared" si="378"/>
        <v>Yes</v>
      </c>
      <c r="AB418" t="str">
        <f t="shared" si="379"/>
        <v/>
      </c>
      <c r="AC418" t="str">
        <f t="shared" si="380"/>
        <v/>
      </c>
      <c r="AD418">
        <f t="shared" si="381"/>
        <v>1</v>
      </c>
      <c r="AE418" t="str">
        <f t="shared" si="382"/>
        <v/>
      </c>
      <c r="AG418">
        <f t="shared" si="383"/>
        <v>6</v>
      </c>
      <c r="AH418" t="str">
        <f t="shared" si="384"/>
        <v>Yes</v>
      </c>
      <c r="AI418">
        <f t="shared" si="385"/>
        <v>6</v>
      </c>
      <c r="AJ418">
        <f t="shared" si="386"/>
        <v>6.0004179999999998</v>
      </c>
      <c r="AK418" t="str">
        <f t="shared" si="387"/>
        <v/>
      </c>
      <c r="AL418" t="str">
        <f>IF($A418="","",INDEX(games!$J:$J,ROW())&amp;"")</f>
        <v/>
      </c>
      <c r="AM418">
        <f>IF($A418="","",SUMPRODUCT($AO418:$BD418,'Map Analysis'!$AN$2^{0,1,2,3,4,5,6,7,8,9,10,11,12,13,14,15}))</f>
        <v>1.5</v>
      </c>
      <c r="AN418">
        <f t="shared" si="388"/>
        <v>1.5000418</v>
      </c>
      <c r="AO418">
        <f t="shared" si="389"/>
        <v>1</v>
      </c>
      <c r="AP418">
        <f t="shared" si="390"/>
        <v>1</v>
      </c>
      <c r="AQ418">
        <f t="shared" si="391"/>
        <v>0</v>
      </c>
      <c r="AR418">
        <f t="shared" si="392"/>
        <v>0</v>
      </c>
      <c r="AS418">
        <f t="shared" si="393"/>
        <v>0</v>
      </c>
      <c r="AT418">
        <f t="shared" si="394"/>
        <v>0</v>
      </c>
      <c r="AU418">
        <f t="shared" si="395"/>
        <v>0</v>
      </c>
      <c r="AV418">
        <f t="shared" si="396"/>
        <v>0</v>
      </c>
      <c r="AW418">
        <f t="shared" si="397"/>
        <v>0</v>
      </c>
      <c r="AX418">
        <f t="shared" si="398"/>
        <v>0</v>
      </c>
      <c r="AY418">
        <f t="shared" si="399"/>
        <v>0</v>
      </c>
      <c r="AZ418">
        <f t="shared" si="400"/>
        <v>0</v>
      </c>
      <c r="BA418">
        <f t="shared" si="401"/>
        <v>0</v>
      </c>
      <c r="BB418">
        <f t="shared" si="402"/>
        <v>0</v>
      </c>
      <c r="BC418">
        <f t="shared" si="403"/>
        <v>0</v>
      </c>
      <c r="BD418">
        <f t="shared" si="404"/>
        <v>0</v>
      </c>
      <c r="BF418">
        <f t="shared" si="405"/>
        <v>0</v>
      </c>
      <c r="BG418">
        <f t="shared" si="406"/>
        <v>0</v>
      </c>
      <c r="BH418">
        <f t="shared" si="407"/>
        <v>0</v>
      </c>
      <c r="BI418">
        <f t="shared" si="408"/>
        <v>0</v>
      </c>
      <c r="BJ418">
        <f t="shared" si="409"/>
        <v>0</v>
      </c>
      <c r="BK418">
        <f t="shared" si="410"/>
        <v>0</v>
      </c>
      <c r="BL418">
        <f t="shared" si="411"/>
        <v>0</v>
      </c>
      <c r="BM418">
        <f t="shared" si="412"/>
        <v>0</v>
      </c>
      <c r="BN418">
        <f t="shared" si="413"/>
        <v>0</v>
      </c>
      <c r="BO418">
        <f t="shared" si="414"/>
        <v>0</v>
      </c>
      <c r="BP418">
        <f t="shared" si="415"/>
        <v>0</v>
      </c>
      <c r="BQ418">
        <f t="shared" si="416"/>
        <v>0</v>
      </c>
      <c r="BR418">
        <f t="shared" si="417"/>
        <v>0</v>
      </c>
      <c r="BS418">
        <f t="shared" si="418"/>
        <v>0</v>
      </c>
      <c r="BT418">
        <f t="shared" si="419"/>
        <v>0</v>
      </c>
    </row>
    <row r="419" spans="1:72" x14ac:dyDescent="0.25">
      <c r="A419" t="str">
        <f>IF(TRIM(INDEX(games!$A:$A,ROW()))="","",TRIM(INDEX(games!$A:$A,ROW())))</f>
        <v>Infected Shelter</v>
      </c>
      <c r="B419">
        <f>IF(OR($A419="",INDEX(games!$B:$B,ROW())=""),"",INDEX(games!$B:$B,ROW()))</f>
        <v>2019</v>
      </c>
      <c r="C419" t="str">
        <f>IF(OR($A419="",INDEX(games!$C:$C,ROW())=""),"",INDEX(games!$C:$C,ROW()))</f>
        <v>Action</v>
      </c>
      <c r="D419">
        <f t="shared" si="360"/>
        <v>3</v>
      </c>
      <c r="E419">
        <f t="shared" si="361"/>
        <v>1</v>
      </c>
      <c r="F419">
        <f t="shared" si="362"/>
        <v>11</v>
      </c>
      <c r="G419">
        <f t="shared" si="363"/>
        <v>2019</v>
      </c>
      <c r="H419">
        <f t="shared" si="364"/>
        <v>1.2530000000000001</v>
      </c>
      <c r="I419" t="e">
        <f t="shared" si="365"/>
        <v>#N/A</v>
      </c>
      <c r="J419" t="e">
        <f t="shared" si="366"/>
        <v>#N/A</v>
      </c>
      <c r="K419" t="e">
        <f t="shared" si="367"/>
        <v>#N/A</v>
      </c>
      <c r="L419" t="e">
        <f t="shared" si="368"/>
        <v>#N/A</v>
      </c>
      <c r="M419" t="e">
        <f t="shared" si="369"/>
        <v>#N/A</v>
      </c>
      <c r="N419" t="e">
        <f t="shared" si="370"/>
        <v>#N/A</v>
      </c>
      <c r="O419">
        <f t="shared" si="371"/>
        <v>3.0004189999999999</v>
      </c>
      <c r="P419" t="str">
        <f>IF(OR($A419="",INDEX(games!$H:$H,ROW())=""),"",INDEX(games!$H:$H,ROW()))</f>
        <v>Yes</v>
      </c>
      <c r="Q419">
        <f t="shared" si="372"/>
        <v>3.0004189999999999</v>
      </c>
      <c r="T419">
        <f t="shared" si="373"/>
        <v>2022</v>
      </c>
      <c r="U419">
        <f t="shared" si="374"/>
        <v>2026</v>
      </c>
      <c r="V419">
        <f t="shared" si="375"/>
        <v>4</v>
      </c>
      <c r="W419" t="str">
        <f>IF(TRIM(INDEX(connections!$A:$A,ROW()))="","",TRIM(INDEX(connections!$A:$A,ROW())))</f>
        <v>Dave the Diver</v>
      </c>
      <c r="X419" t="str">
        <f>IF($W419="","",TRIM(INDEX(connections!$B:$B,ROW())))</f>
        <v>Dive or Die: Children of Rain</v>
      </c>
      <c r="Y419">
        <f t="shared" si="376"/>
        <v>192</v>
      </c>
      <c r="Z419">
        <f t="shared" si="377"/>
        <v>240</v>
      </c>
      <c r="AA419" t="str">
        <f t="shared" si="378"/>
        <v>Yes</v>
      </c>
      <c r="AB419" t="str">
        <f t="shared" si="379"/>
        <v/>
      </c>
      <c r="AC419" t="str">
        <f t="shared" si="380"/>
        <v/>
      </c>
      <c r="AD419">
        <f t="shared" si="381"/>
        <v>0</v>
      </c>
      <c r="AE419" t="str">
        <f t="shared" si="382"/>
        <v/>
      </c>
      <c r="AG419">
        <f t="shared" si="383"/>
        <v>3</v>
      </c>
      <c r="AH419" t="str">
        <f t="shared" si="384"/>
        <v>Yes</v>
      </c>
      <c r="AI419">
        <f t="shared" si="385"/>
        <v>3</v>
      </c>
      <c r="AJ419">
        <f t="shared" si="386"/>
        <v>3.0004189999999999</v>
      </c>
      <c r="AK419" t="str">
        <f t="shared" si="387"/>
        <v/>
      </c>
      <c r="AL419" t="str">
        <f>IF($A419="","",INDEX(games!$J:$J,ROW())&amp;"")</f>
        <v>https://store.steampowered.com/app/926390/Infected_Shelter/</v>
      </c>
      <c r="AM419">
        <f>IF($A419="","",SUMPRODUCT($AO419:$BD419,'Map Analysis'!$AN$2^{0,1,2,3,4,5,6,7,8,9,10,11,12,13,14,15}))</f>
        <v>0</v>
      </c>
      <c r="AN419">
        <f t="shared" si="388"/>
        <v>4.1900000000000002E-5</v>
      </c>
      <c r="AO419">
        <f t="shared" si="389"/>
        <v>0</v>
      </c>
      <c r="AP419">
        <f t="shared" si="390"/>
        <v>0</v>
      </c>
      <c r="AQ419">
        <f t="shared" si="391"/>
        <v>0</v>
      </c>
      <c r="AR419">
        <f t="shared" si="392"/>
        <v>0</v>
      </c>
      <c r="AS419">
        <f t="shared" si="393"/>
        <v>0</v>
      </c>
      <c r="AT419">
        <f t="shared" si="394"/>
        <v>0</v>
      </c>
      <c r="AU419">
        <f t="shared" si="395"/>
        <v>0</v>
      </c>
      <c r="AV419">
        <f t="shared" si="396"/>
        <v>0</v>
      </c>
      <c r="AW419">
        <f t="shared" si="397"/>
        <v>0</v>
      </c>
      <c r="AX419">
        <f t="shared" si="398"/>
        <v>0</v>
      </c>
      <c r="AY419">
        <f t="shared" si="399"/>
        <v>0</v>
      </c>
      <c r="AZ419">
        <f t="shared" si="400"/>
        <v>0</v>
      </c>
      <c r="BA419">
        <f t="shared" si="401"/>
        <v>0</v>
      </c>
      <c r="BB419">
        <f t="shared" si="402"/>
        <v>0</v>
      </c>
      <c r="BC419">
        <f t="shared" si="403"/>
        <v>0</v>
      </c>
      <c r="BD419">
        <f t="shared" si="404"/>
        <v>0</v>
      </c>
      <c r="BF419">
        <f t="shared" si="405"/>
        <v>0</v>
      </c>
      <c r="BG419">
        <f t="shared" si="406"/>
        <v>0</v>
      </c>
      <c r="BH419">
        <f t="shared" si="407"/>
        <v>0</v>
      </c>
      <c r="BI419">
        <f t="shared" si="408"/>
        <v>0</v>
      </c>
      <c r="BJ419">
        <f t="shared" si="409"/>
        <v>0</v>
      </c>
      <c r="BK419">
        <f t="shared" si="410"/>
        <v>0</v>
      </c>
      <c r="BL419">
        <f t="shared" si="411"/>
        <v>0</v>
      </c>
      <c r="BM419">
        <f t="shared" si="412"/>
        <v>0</v>
      </c>
      <c r="BN419">
        <f t="shared" si="413"/>
        <v>0</v>
      </c>
      <c r="BO419">
        <f t="shared" si="414"/>
        <v>0</v>
      </c>
      <c r="BP419">
        <f t="shared" si="415"/>
        <v>0</v>
      </c>
      <c r="BQ419">
        <f t="shared" si="416"/>
        <v>0</v>
      </c>
      <c r="BR419">
        <f t="shared" si="417"/>
        <v>0</v>
      </c>
      <c r="BS419">
        <f t="shared" si="418"/>
        <v>0</v>
      </c>
      <c r="BT419">
        <f t="shared" si="419"/>
        <v>0</v>
      </c>
    </row>
    <row r="420" spans="1:72" x14ac:dyDescent="0.25">
      <c r="A420" t="str">
        <f>IF(TRIM(INDEX(games!$A:$A,ROW()))="","",TRIM(INDEX(games!$A:$A,ROW())))</f>
        <v>Infinite Space III: Sea of Stars</v>
      </c>
      <c r="B420">
        <f>IF(OR($A420="",INDEX(games!$B:$B,ROW())=""),"",INDEX(games!$B:$B,ROW()))</f>
        <v>2015</v>
      </c>
      <c r="C420" t="str">
        <f>IF(OR($A420="",INDEX(games!$C:$C,ROW())=""),"",INDEX(games!$C:$C,ROW()))</f>
        <v>Strategy</v>
      </c>
      <c r="D420">
        <f t="shared" si="360"/>
        <v>1</v>
      </c>
      <c r="E420">
        <f t="shared" si="361"/>
        <v>2</v>
      </c>
      <c r="F420">
        <f t="shared" si="362"/>
        <v>12</v>
      </c>
      <c r="G420" t="e">
        <f t="shared" si="363"/>
        <v>#N/A</v>
      </c>
      <c r="H420" t="e">
        <f t="shared" si="364"/>
        <v>#N/A</v>
      </c>
      <c r="I420">
        <f t="shared" si="365"/>
        <v>2015</v>
      </c>
      <c r="J420">
        <f t="shared" si="366"/>
        <v>2.2759999999999998</v>
      </c>
      <c r="K420" t="e">
        <f t="shared" si="367"/>
        <v>#N/A</v>
      </c>
      <c r="L420" t="e">
        <f t="shared" si="368"/>
        <v>#N/A</v>
      </c>
      <c r="M420" t="e">
        <f t="shared" si="369"/>
        <v>#N/A</v>
      </c>
      <c r="N420" t="e">
        <f t="shared" si="370"/>
        <v>#N/A</v>
      </c>
      <c r="O420">
        <f t="shared" si="371"/>
        <v>1.0004200000000001</v>
      </c>
      <c r="P420" t="str">
        <f>IF(OR($A420="",INDEX(games!$H:$H,ROW())=""),"",INDEX(games!$H:$H,ROW()))</f>
        <v>Yes</v>
      </c>
      <c r="Q420">
        <f t="shared" si="372"/>
        <v>1.0004200000000001</v>
      </c>
      <c r="T420">
        <f t="shared" si="373"/>
        <v>2021</v>
      </c>
      <c r="U420">
        <f t="shared" si="374"/>
        <v>2024</v>
      </c>
      <c r="V420">
        <f t="shared" si="375"/>
        <v>3</v>
      </c>
      <c r="W420" t="str">
        <f>IF(TRIM(INDEX(connections!$A:$A,ROW()))="","",TRIM(INDEX(connections!$A:$A,ROW())))</f>
        <v>Luck be a Landlord</v>
      </c>
      <c r="X420" t="str">
        <f>IF($W420="","",TRIM(INDEX(connections!$B:$B,ROW())))</f>
        <v>Dog and Goblin</v>
      </c>
      <c r="Y420">
        <f t="shared" si="376"/>
        <v>484</v>
      </c>
      <c r="Z420">
        <f t="shared" si="377"/>
        <v>241</v>
      </c>
      <c r="AA420" t="str">
        <f t="shared" si="378"/>
        <v>Yes</v>
      </c>
      <c r="AB420" t="str">
        <f t="shared" si="379"/>
        <v/>
      </c>
      <c r="AC420" t="str">
        <f t="shared" si="380"/>
        <v/>
      </c>
      <c r="AD420">
        <f t="shared" si="381"/>
        <v>0</v>
      </c>
      <c r="AE420" t="str">
        <f t="shared" si="382"/>
        <v/>
      </c>
      <c r="AG420">
        <f t="shared" si="383"/>
        <v>1</v>
      </c>
      <c r="AH420" t="str">
        <f t="shared" si="384"/>
        <v>Yes</v>
      </c>
      <c r="AI420">
        <f t="shared" si="385"/>
        <v>1</v>
      </c>
      <c r="AJ420">
        <f t="shared" si="386"/>
        <v>1.0004200000000001</v>
      </c>
      <c r="AK420" t="str">
        <f t="shared" si="387"/>
        <v/>
      </c>
      <c r="AL420" t="str">
        <f>IF($A420="","",INDEX(games!$J:$J,ROW())&amp;"")</f>
        <v/>
      </c>
      <c r="AM420">
        <f>IF($A420="","",SUMPRODUCT($AO420:$BD420,'Map Analysis'!$AN$2^{0,1,2,3,4,5,6,7,8,9,10,11,12,13,14,15}))</f>
        <v>0</v>
      </c>
      <c r="AN420">
        <f t="shared" si="388"/>
        <v>4.1999999999999998E-5</v>
      </c>
      <c r="AO420">
        <f t="shared" si="389"/>
        <v>0</v>
      </c>
      <c r="AP420">
        <f t="shared" si="390"/>
        <v>0</v>
      </c>
      <c r="AQ420">
        <f t="shared" si="391"/>
        <v>0</v>
      </c>
      <c r="AR420">
        <f t="shared" si="392"/>
        <v>0</v>
      </c>
      <c r="AS420">
        <f t="shared" si="393"/>
        <v>0</v>
      </c>
      <c r="AT420">
        <f t="shared" si="394"/>
        <v>0</v>
      </c>
      <c r="AU420">
        <f t="shared" si="395"/>
        <v>0</v>
      </c>
      <c r="AV420">
        <f t="shared" si="396"/>
        <v>0</v>
      </c>
      <c r="AW420">
        <f t="shared" si="397"/>
        <v>0</v>
      </c>
      <c r="AX420">
        <f t="shared" si="398"/>
        <v>0</v>
      </c>
      <c r="AY420">
        <f t="shared" si="399"/>
        <v>0</v>
      </c>
      <c r="AZ420">
        <f t="shared" si="400"/>
        <v>0</v>
      </c>
      <c r="BA420">
        <f t="shared" si="401"/>
        <v>0</v>
      </c>
      <c r="BB420">
        <f t="shared" si="402"/>
        <v>0</v>
      </c>
      <c r="BC420">
        <f t="shared" si="403"/>
        <v>0</v>
      </c>
      <c r="BD420">
        <f t="shared" si="404"/>
        <v>0</v>
      </c>
      <c r="BF420">
        <f t="shared" si="405"/>
        <v>0</v>
      </c>
      <c r="BG420">
        <f t="shared" si="406"/>
        <v>0</v>
      </c>
      <c r="BH420">
        <f t="shared" si="407"/>
        <v>0</v>
      </c>
      <c r="BI420">
        <f t="shared" si="408"/>
        <v>0</v>
      </c>
      <c r="BJ420">
        <f t="shared" si="409"/>
        <v>0</v>
      </c>
      <c r="BK420">
        <f t="shared" si="410"/>
        <v>0</v>
      </c>
      <c r="BL420">
        <f t="shared" si="411"/>
        <v>0</v>
      </c>
      <c r="BM420">
        <f t="shared" si="412"/>
        <v>0</v>
      </c>
      <c r="BN420">
        <f t="shared" si="413"/>
        <v>0</v>
      </c>
      <c r="BO420">
        <f t="shared" si="414"/>
        <v>0</v>
      </c>
      <c r="BP420">
        <f t="shared" si="415"/>
        <v>0</v>
      </c>
      <c r="BQ420">
        <f t="shared" si="416"/>
        <v>0</v>
      </c>
      <c r="BR420">
        <f t="shared" si="417"/>
        <v>0</v>
      </c>
      <c r="BS420">
        <f t="shared" si="418"/>
        <v>0</v>
      </c>
      <c r="BT420">
        <f t="shared" si="419"/>
        <v>0</v>
      </c>
    </row>
    <row r="421" spans="1:72" x14ac:dyDescent="0.25">
      <c r="A421" t="str">
        <f>IF(TRIM(INDEX(games!$A:$A,ROW()))="","",TRIM(INDEX(games!$A:$A,ROW())))</f>
        <v>Infinity Sweeper</v>
      </c>
      <c r="B421">
        <f>IF(OR($A421="",INDEX(games!$B:$B,ROW())=""),"",INDEX(games!$B:$B,ROW()))</f>
        <v>2026</v>
      </c>
      <c r="C421" t="str">
        <f>IF(OR($A421="",INDEX(games!$C:$C,ROW())=""),"",INDEX(games!$C:$C,ROW()))</f>
        <v>Deckbuilder</v>
      </c>
      <c r="D421">
        <f t="shared" si="360"/>
        <v>0</v>
      </c>
      <c r="E421">
        <f t="shared" si="361"/>
        <v>3</v>
      </c>
      <c r="F421">
        <f t="shared" si="362"/>
        <v>13</v>
      </c>
      <c r="G421" t="e">
        <f t="shared" si="363"/>
        <v>#N/A</v>
      </c>
      <c r="H421" t="e">
        <f t="shared" si="364"/>
        <v>#N/A</v>
      </c>
      <c r="I421" t="e">
        <f t="shared" si="365"/>
        <v>#N/A</v>
      </c>
      <c r="J421" t="e">
        <f t="shared" si="366"/>
        <v>#N/A</v>
      </c>
      <c r="K421">
        <f t="shared" si="367"/>
        <v>2026</v>
      </c>
      <c r="L421">
        <f t="shared" si="368"/>
        <v>3.2989999999999999</v>
      </c>
      <c r="M421" t="e">
        <f t="shared" si="369"/>
        <v>#N/A</v>
      </c>
      <c r="N421" t="e">
        <f t="shared" si="370"/>
        <v>#N/A</v>
      </c>
      <c r="O421">
        <f t="shared" si="371"/>
        <v>4.2099999999999999E-4</v>
      </c>
      <c r="P421" t="str">
        <f>IF(OR($A421="",INDEX(games!$H:$H,ROW())=""),"",INDEX(games!$H:$H,ROW()))</f>
        <v/>
      </c>
      <c r="Q421" t="str">
        <f t="shared" si="372"/>
        <v/>
      </c>
      <c r="T421">
        <f t="shared" si="373"/>
        <v>2019</v>
      </c>
      <c r="U421">
        <f t="shared" si="374"/>
        <v>2025</v>
      </c>
      <c r="V421">
        <f t="shared" si="375"/>
        <v>6</v>
      </c>
      <c r="W421" t="str">
        <f>IF(TRIM(INDEX(connections!$A:$A,ROW()))="","",TRIM(INDEX(connections!$A:$A,ROW())))</f>
        <v>Dicey Dungeons</v>
      </c>
      <c r="X421" t="str">
        <f>IF($W421="","",TRIM(INDEX(connections!$B:$B,ROW())))</f>
        <v>Dog Witch</v>
      </c>
      <c r="Y421">
        <f t="shared" si="376"/>
        <v>234</v>
      </c>
      <c r="Z421">
        <f t="shared" si="377"/>
        <v>242</v>
      </c>
      <c r="AA421" t="str">
        <f t="shared" si="378"/>
        <v>Yes</v>
      </c>
      <c r="AB421" t="str">
        <f t="shared" si="379"/>
        <v/>
      </c>
      <c r="AC421" t="str">
        <f t="shared" si="380"/>
        <v/>
      </c>
      <c r="AD421">
        <f t="shared" si="381"/>
        <v>0</v>
      </c>
      <c r="AE421" t="str">
        <f t="shared" si="382"/>
        <v/>
      </c>
      <c r="AG421">
        <f t="shared" si="383"/>
        <v>0</v>
      </c>
      <c r="AH421" t="str">
        <f t="shared" si="384"/>
        <v/>
      </c>
      <c r="AI421" t="str">
        <f t="shared" si="385"/>
        <v/>
      </c>
      <c r="AJ421" t="str">
        <f t="shared" si="386"/>
        <v/>
      </c>
      <c r="AK421" t="str">
        <f t="shared" si="387"/>
        <v/>
      </c>
      <c r="AL421" t="str">
        <f>IF($A421="","",INDEX(games!$J:$J,ROW())&amp;"")</f>
        <v>https://store.steampowered.com/app/3161400/Infinity_Sweeper/</v>
      </c>
      <c r="AM421">
        <f>IF($A421="","",SUMPRODUCT($AO421:$BD421,'Map Analysis'!$AN$2^{0,1,2,3,4,5,6,7,8,9,10,11,12,13,14,15}))</f>
        <v>0</v>
      </c>
      <c r="AN421">
        <f t="shared" si="388"/>
        <v>4.21E-5</v>
      </c>
      <c r="AO421">
        <f t="shared" si="389"/>
        <v>0</v>
      </c>
      <c r="AP421">
        <f t="shared" si="390"/>
        <v>0</v>
      </c>
      <c r="AQ421">
        <f t="shared" si="391"/>
        <v>0</v>
      </c>
      <c r="AR421">
        <f t="shared" si="392"/>
        <v>0</v>
      </c>
      <c r="AS421">
        <f t="shared" si="393"/>
        <v>0</v>
      </c>
      <c r="AT421">
        <f t="shared" si="394"/>
        <v>0</v>
      </c>
      <c r="AU421">
        <f t="shared" si="395"/>
        <v>0</v>
      </c>
      <c r="AV421">
        <f t="shared" si="396"/>
        <v>0</v>
      </c>
      <c r="AW421">
        <f t="shared" si="397"/>
        <v>0</v>
      </c>
      <c r="AX421">
        <f t="shared" si="398"/>
        <v>0</v>
      </c>
      <c r="AY421">
        <f t="shared" si="399"/>
        <v>0</v>
      </c>
      <c r="AZ421">
        <f t="shared" si="400"/>
        <v>0</v>
      </c>
      <c r="BA421">
        <f t="shared" si="401"/>
        <v>0</v>
      </c>
      <c r="BB421">
        <f t="shared" si="402"/>
        <v>0</v>
      </c>
      <c r="BC421">
        <f t="shared" si="403"/>
        <v>0</v>
      </c>
      <c r="BD421">
        <f t="shared" si="404"/>
        <v>0</v>
      </c>
      <c r="BF421">
        <f t="shared" si="405"/>
        <v>0</v>
      </c>
      <c r="BG421">
        <f t="shared" si="406"/>
        <v>0</v>
      </c>
      <c r="BH421">
        <f t="shared" si="407"/>
        <v>0</v>
      </c>
      <c r="BI421">
        <f t="shared" si="408"/>
        <v>0</v>
      </c>
      <c r="BJ421">
        <f t="shared" si="409"/>
        <v>0</v>
      </c>
      <c r="BK421">
        <f t="shared" si="410"/>
        <v>0</v>
      </c>
      <c r="BL421">
        <f t="shared" si="411"/>
        <v>0</v>
      </c>
      <c r="BM421">
        <f t="shared" si="412"/>
        <v>0</v>
      </c>
      <c r="BN421">
        <f t="shared" si="413"/>
        <v>0</v>
      </c>
      <c r="BO421">
        <f t="shared" si="414"/>
        <v>0</v>
      </c>
      <c r="BP421">
        <f t="shared" si="415"/>
        <v>0</v>
      </c>
      <c r="BQ421">
        <f t="shared" si="416"/>
        <v>0</v>
      </c>
      <c r="BR421">
        <f t="shared" si="417"/>
        <v>0</v>
      </c>
      <c r="BS421">
        <f t="shared" si="418"/>
        <v>0</v>
      </c>
      <c r="BT421">
        <f t="shared" si="419"/>
        <v>0</v>
      </c>
    </row>
    <row r="422" spans="1:72" x14ac:dyDescent="0.25">
      <c r="A422" t="str">
        <f>IF(TRIM(INDEX(games!$A:$A,ROW()))="","",TRIM(INDEX(games!$A:$A,ROW())))</f>
        <v>Infra Arcana</v>
      </c>
      <c r="B422">
        <f>IF(OR($A422="",INDEX(games!$B:$B,ROW())=""),"",INDEX(games!$B:$B,ROW()))</f>
        <v>2011</v>
      </c>
      <c r="C422" t="str">
        <f>IF(OR($A422="",INDEX(games!$C:$C,ROW())=""),"",INDEX(games!$C:$C,ROW()))</f>
        <v>Traditional</v>
      </c>
      <c r="D422">
        <f t="shared" si="360"/>
        <v>3</v>
      </c>
      <c r="E422">
        <f t="shared" si="361"/>
        <v>4</v>
      </c>
      <c r="F422">
        <f t="shared" si="362"/>
        <v>14</v>
      </c>
      <c r="G422" t="e">
        <f t="shared" si="363"/>
        <v>#N/A</v>
      </c>
      <c r="H422" t="e">
        <f t="shared" si="364"/>
        <v>#N/A</v>
      </c>
      <c r="I422" t="e">
        <f t="shared" si="365"/>
        <v>#N/A</v>
      </c>
      <c r="J422" t="e">
        <f t="shared" si="366"/>
        <v>#N/A</v>
      </c>
      <c r="K422" t="e">
        <f t="shared" si="367"/>
        <v>#N/A</v>
      </c>
      <c r="L422" t="e">
        <f t="shared" si="368"/>
        <v>#N/A</v>
      </c>
      <c r="M422">
        <f t="shared" si="369"/>
        <v>2011</v>
      </c>
      <c r="N422">
        <f t="shared" si="370"/>
        <v>4.3220000000000001</v>
      </c>
      <c r="O422">
        <f t="shared" si="371"/>
        <v>3.0004219999999999</v>
      </c>
      <c r="P422" t="str">
        <f>IF(OR($A422="",INDEX(games!$H:$H,ROW())=""),"",INDEX(games!$H:$H,ROW()))</f>
        <v>Yes</v>
      </c>
      <c r="Q422">
        <f t="shared" si="372"/>
        <v>3.0004219999999999</v>
      </c>
      <c r="T422">
        <f t="shared" si="373"/>
        <v>2017</v>
      </c>
      <c r="U422">
        <f t="shared" si="374"/>
        <v>2025</v>
      </c>
      <c r="V422">
        <f t="shared" si="375"/>
        <v>8</v>
      </c>
      <c r="W422" t="str">
        <f>IF(TRIM(INDEX(connections!$A:$A,ROW()))="","",TRIM(INDEX(connections!$A:$A,ROW())))</f>
        <v>Slay the Spire</v>
      </c>
      <c r="X422" t="str">
        <f>IF($W422="","",TRIM(INDEX(connections!$B:$B,ROW())))</f>
        <v>Dog Witch</v>
      </c>
      <c r="Y422">
        <f t="shared" si="376"/>
        <v>772</v>
      </c>
      <c r="Z422">
        <f t="shared" si="377"/>
        <v>242</v>
      </c>
      <c r="AA422" t="str">
        <f t="shared" si="378"/>
        <v>Yes</v>
      </c>
      <c r="AB422" t="str">
        <f t="shared" si="379"/>
        <v/>
      </c>
      <c r="AC422" t="str">
        <f t="shared" si="380"/>
        <v/>
      </c>
      <c r="AD422">
        <f t="shared" si="381"/>
        <v>0</v>
      </c>
      <c r="AE422" t="str">
        <f t="shared" si="382"/>
        <v/>
      </c>
      <c r="AG422">
        <f t="shared" si="383"/>
        <v>2</v>
      </c>
      <c r="AH422" t="str">
        <f t="shared" si="384"/>
        <v>Yes</v>
      </c>
      <c r="AI422">
        <f t="shared" si="385"/>
        <v>2</v>
      </c>
      <c r="AJ422">
        <f t="shared" si="386"/>
        <v>2.0004219999999999</v>
      </c>
      <c r="AK422" t="str">
        <f t="shared" si="387"/>
        <v/>
      </c>
      <c r="AL422" t="str">
        <f>IF($A422="","",INDEX(games!$J:$J,ROW())&amp;"")</f>
        <v/>
      </c>
      <c r="AM422">
        <f>IF($A422="","",SUMPRODUCT($AO422:$BD422,'Map Analysis'!$AN$2^{0,1,2,3,4,5,6,7,8,9,10,11,12,13,14,15}))</f>
        <v>0</v>
      </c>
      <c r="AN422">
        <f t="shared" si="388"/>
        <v>4.2200000000000003E-5</v>
      </c>
      <c r="AO422">
        <f t="shared" si="389"/>
        <v>0</v>
      </c>
      <c r="AP422">
        <f t="shared" si="390"/>
        <v>0</v>
      </c>
      <c r="AQ422">
        <f t="shared" si="391"/>
        <v>0</v>
      </c>
      <c r="AR422">
        <f t="shared" si="392"/>
        <v>0</v>
      </c>
      <c r="AS422">
        <f t="shared" si="393"/>
        <v>0</v>
      </c>
      <c r="AT422">
        <f t="shared" si="394"/>
        <v>0</v>
      </c>
      <c r="AU422">
        <f t="shared" si="395"/>
        <v>0</v>
      </c>
      <c r="AV422">
        <f t="shared" si="396"/>
        <v>0</v>
      </c>
      <c r="AW422">
        <f t="shared" si="397"/>
        <v>0</v>
      </c>
      <c r="AX422">
        <f t="shared" si="398"/>
        <v>0</v>
      </c>
      <c r="AY422">
        <f t="shared" si="399"/>
        <v>0</v>
      </c>
      <c r="AZ422">
        <f t="shared" si="400"/>
        <v>0</v>
      </c>
      <c r="BA422">
        <f t="shared" si="401"/>
        <v>0</v>
      </c>
      <c r="BB422">
        <f t="shared" si="402"/>
        <v>0</v>
      </c>
      <c r="BC422">
        <f t="shared" si="403"/>
        <v>0</v>
      </c>
      <c r="BD422">
        <f t="shared" si="404"/>
        <v>0</v>
      </c>
      <c r="BF422">
        <f t="shared" si="405"/>
        <v>0</v>
      </c>
      <c r="BG422">
        <f t="shared" si="406"/>
        <v>0</v>
      </c>
      <c r="BH422">
        <f t="shared" si="407"/>
        <v>0</v>
      </c>
      <c r="BI422">
        <f t="shared" si="408"/>
        <v>0</v>
      </c>
      <c r="BJ422">
        <f t="shared" si="409"/>
        <v>0</v>
      </c>
      <c r="BK422">
        <f t="shared" si="410"/>
        <v>0</v>
      </c>
      <c r="BL422">
        <f t="shared" si="411"/>
        <v>0</v>
      </c>
      <c r="BM422">
        <f t="shared" si="412"/>
        <v>0</v>
      </c>
      <c r="BN422">
        <f t="shared" si="413"/>
        <v>0</v>
      </c>
      <c r="BO422">
        <f t="shared" si="414"/>
        <v>0</v>
      </c>
      <c r="BP422">
        <f t="shared" si="415"/>
        <v>0</v>
      </c>
      <c r="BQ422">
        <f t="shared" si="416"/>
        <v>0</v>
      </c>
      <c r="BR422">
        <f t="shared" si="417"/>
        <v>0</v>
      </c>
      <c r="BS422">
        <f t="shared" si="418"/>
        <v>0</v>
      </c>
      <c r="BT422">
        <f t="shared" si="419"/>
        <v>0</v>
      </c>
    </row>
    <row r="423" spans="1:72" x14ac:dyDescent="0.25">
      <c r="A423" t="str">
        <f>IF(TRIM(INDEX(games!$A:$A,ROW()))="","",TRIM(INDEX(games!$A:$A,ROW())))</f>
        <v>Inkbound</v>
      </c>
      <c r="B423">
        <f>IF(OR($A423="",INDEX(games!$B:$B,ROW())=""),"",INDEX(games!$B:$B,ROW()))</f>
        <v>2023</v>
      </c>
      <c r="C423" t="str">
        <f>IF(OR($A423="",INDEX(games!$C:$C,ROW())=""),"",INDEX(games!$C:$C,ROW()))</f>
        <v>Strategy</v>
      </c>
      <c r="D423">
        <f t="shared" si="360"/>
        <v>2</v>
      </c>
      <c r="E423">
        <f t="shared" si="361"/>
        <v>2</v>
      </c>
      <c r="F423">
        <f t="shared" si="362"/>
        <v>15</v>
      </c>
      <c r="G423" t="e">
        <f t="shared" si="363"/>
        <v>#N/A</v>
      </c>
      <c r="H423" t="e">
        <f t="shared" si="364"/>
        <v>#N/A</v>
      </c>
      <c r="I423">
        <f t="shared" si="365"/>
        <v>2023</v>
      </c>
      <c r="J423">
        <f t="shared" si="366"/>
        <v>2.3449999999999998</v>
      </c>
      <c r="K423" t="e">
        <f t="shared" si="367"/>
        <v>#N/A</v>
      </c>
      <c r="L423" t="e">
        <f t="shared" si="368"/>
        <v>#N/A</v>
      </c>
      <c r="M423" t="e">
        <f t="shared" si="369"/>
        <v>#N/A</v>
      </c>
      <c r="N423" t="e">
        <f t="shared" si="370"/>
        <v>#N/A</v>
      </c>
      <c r="O423">
        <f t="shared" si="371"/>
        <v>2.0004230000000001</v>
      </c>
      <c r="P423" t="str">
        <f>IF(OR($A423="",INDEX(games!$H:$H,ROW())=""),"",INDEX(games!$H:$H,ROW()))</f>
        <v>Yes</v>
      </c>
      <c r="Q423">
        <f t="shared" si="372"/>
        <v>2.0004230000000001</v>
      </c>
      <c r="T423">
        <f t="shared" si="373"/>
        <v>2023</v>
      </c>
      <c r="U423">
        <f t="shared" si="374"/>
        <v>2025</v>
      </c>
      <c r="V423">
        <f t="shared" si="375"/>
        <v>2</v>
      </c>
      <c r="W423" t="str">
        <f>IF(TRIM(INDEX(connections!$A:$A,ROW()))="","",TRIM(INDEX(connections!$A:$A,ROW())))</f>
        <v>Balatro</v>
      </c>
      <c r="X423" t="str">
        <f>IF($W423="","",TRIM(INDEX(connections!$B:$B,ROW())))</f>
        <v>Dogpile</v>
      </c>
      <c r="Y423">
        <f t="shared" si="376"/>
        <v>56</v>
      </c>
      <c r="Z423">
        <f t="shared" si="377"/>
        <v>243</v>
      </c>
      <c r="AA423" t="str">
        <f t="shared" si="378"/>
        <v>Yes</v>
      </c>
      <c r="AB423" t="str">
        <f t="shared" si="379"/>
        <v>Yes</v>
      </c>
      <c r="AC423">
        <f t="shared" si="380"/>
        <v>1</v>
      </c>
      <c r="AD423">
        <f t="shared" si="381"/>
        <v>0</v>
      </c>
      <c r="AE423" t="str">
        <f t="shared" si="382"/>
        <v/>
      </c>
      <c r="AG423">
        <f t="shared" si="383"/>
        <v>1</v>
      </c>
      <c r="AH423" t="str">
        <f t="shared" si="384"/>
        <v>Yes</v>
      </c>
      <c r="AI423">
        <f t="shared" si="385"/>
        <v>1</v>
      </c>
      <c r="AJ423">
        <f t="shared" si="386"/>
        <v>1.0004230000000001</v>
      </c>
      <c r="AK423" t="str">
        <f t="shared" si="387"/>
        <v/>
      </c>
      <c r="AL423" t="str">
        <f>IF($A423="","",INDEX(games!$J:$J,ROW())&amp;"")</f>
        <v>https://store.steampowered.com/app/1062810/Inkbound/</v>
      </c>
      <c r="AM423">
        <f>IF($A423="","",SUMPRODUCT($AO423:$BD423,'Map Analysis'!$AN$2^{0,1,2,3,4,5,6,7,8,9,10,11,12,13,14,15}))</f>
        <v>1</v>
      </c>
      <c r="AN423">
        <f t="shared" si="388"/>
        <v>1.0000423000000001</v>
      </c>
      <c r="AO423">
        <f t="shared" si="389"/>
        <v>1</v>
      </c>
      <c r="AP423">
        <f t="shared" si="390"/>
        <v>0</v>
      </c>
      <c r="AQ423">
        <f t="shared" si="391"/>
        <v>0</v>
      </c>
      <c r="AR423">
        <f t="shared" si="392"/>
        <v>0</v>
      </c>
      <c r="AS423">
        <f t="shared" si="393"/>
        <v>0</v>
      </c>
      <c r="AT423">
        <f t="shared" si="394"/>
        <v>0</v>
      </c>
      <c r="AU423">
        <f t="shared" si="395"/>
        <v>0</v>
      </c>
      <c r="AV423">
        <f t="shared" si="396"/>
        <v>0</v>
      </c>
      <c r="AW423">
        <f t="shared" si="397"/>
        <v>0</v>
      </c>
      <c r="AX423">
        <f t="shared" si="398"/>
        <v>0</v>
      </c>
      <c r="AY423">
        <f t="shared" si="399"/>
        <v>0</v>
      </c>
      <c r="AZ423">
        <f t="shared" si="400"/>
        <v>0</v>
      </c>
      <c r="BA423">
        <f t="shared" si="401"/>
        <v>0</v>
      </c>
      <c r="BB423">
        <f t="shared" si="402"/>
        <v>0</v>
      </c>
      <c r="BC423">
        <f t="shared" si="403"/>
        <v>0</v>
      </c>
      <c r="BD423">
        <f t="shared" si="404"/>
        <v>0</v>
      </c>
      <c r="BF423">
        <f t="shared" si="405"/>
        <v>0</v>
      </c>
      <c r="BG423">
        <f t="shared" si="406"/>
        <v>0</v>
      </c>
      <c r="BH423">
        <f t="shared" si="407"/>
        <v>0</v>
      </c>
      <c r="BI423">
        <f t="shared" si="408"/>
        <v>0</v>
      </c>
      <c r="BJ423">
        <f t="shared" si="409"/>
        <v>0</v>
      </c>
      <c r="BK423">
        <f t="shared" si="410"/>
        <v>0</v>
      </c>
      <c r="BL423">
        <f t="shared" si="411"/>
        <v>0</v>
      </c>
      <c r="BM423">
        <f t="shared" si="412"/>
        <v>0</v>
      </c>
      <c r="BN423">
        <f t="shared" si="413"/>
        <v>0</v>
      </c>
      <c r="BO423">
        <f t="shared" si="414"/>
        <v>0</v>
      </c>
      <c r="BP423">
        <f t="shared" si="415"/>
        <v>0</v>
      </c>
      <c r="BQ423">
        <f t="shared" si="416"/>
        <v>0</v>
      </c>
      <c r="BR423">
        <f t="shared" si="417"/>
        <v>0</v>
      </c>
      <c r="BS423">
        <f t="shared" si="418"/>
        <v>0</v>
      </c>
      <c r="BT423">
        <f t="shared" si="419"/>
        <v>0</v>
      </c>
    </row>
    <row r="424" spans="1:72" x14ac:dyDescent="0.25">
      <c r="A424" t="str">
        <f>IF(TRIM(INDEX(games!$A:$A,ROW()))="","",TRIM(INDEX(games!$A:$A,ROW())))</f>
        <v>Inkshade</v>
      </c>
      <c r="B424">
        <f>IF(OR($A424="",INDEX(games!$B:$B,ROW())=""),"",INDEX(games!$B:$B,ROW()))</f>
        <v>2025</v>
      </c>
      <c r="C424" t="str">
        <f>IF(OR($A424="",INDEX(games!$C:$C,ROW())=""),"",INDEX(games!$C:$C,ROW()))</f>
        <v>Strategy</v>
      </c>
      <c r="D424">
        <f t="shared" si="360"/>
        <v>2</v>
      </c>
      <c r="E424">
        <f t="shared" si="361"/>
        <v>2</v>
      </c>
      <c r="F424">
        <f t="shared" si="362"/>
        <v>16</v>
      </c>
      <c r="G424" t="e">
        <f t="shared" si="363"/>
        <v>#N/A</v>
      </c>
      <c r="H424" t="e">
        <f t="shared" si="364"/>
        <v>#N/A</v>
      </c>
      <c r="I424">
        <f t="shared" si="365"/>
        <v>2025</v>
      </c>
      <c r="J424">
        <f t="shared" si="366"/>
        <v>2.3679999999999999</v>
      </c>
      <c r="K424" t="e">
        <f t="shared" si="367"/>
        <v>#N/A</v>
      </c>
      <c r="L424" t="e">
        <f t="shared" si="368"/>
        <v>#N/A</v>
      </c>
      <c r="M424" t="e">
        <f t="shared" si="369"/>
        <v>#N/A</v>
      </c>
      <c r="N424" t="e">
        <f t="shared" si="370"/>
        <v>#N/A</v>
      </c>
      <c r="O424">
        <f t="shared" si="371"/>
        <v>2.0004240000000002</v>
      </c>
      <c r="P424" t="str">
        <f>IF(OR($A424="",INDEX(games!$H:$H,ROW())=""),"",INDEX(games!$H:$H,ROW()))</f>
        <v/>
      </c>
      <c r="Q424" t="str">
        <f t="shared" si="372"/>
        <v/>
      </c>
      <c r="T424">
        <f t="shared" si="373"/>
        <v>2018</v>
      </c>
      <c r="U424">
        <f t="shared" si="374"/>
        <v>2022</v>
      </c>
      <c r="V424">
        <f t="shared" si="375"/>
        <v>4</v>
      </c>
      <c r="W424" t="str">
        <f>IF(TRIM(INDEX(connections!$A:$A,ROW()))="","",TRIM(INDEX(connections!$A:$A,ROW())))</f>
        <v>Into the Breach</v>
      </c>
      <c r="X424" t="str">
        <f>IF($W424="","",TRIM(INDEX(connections!$B:$B,ROW())))</f>
        <v>Dome Keeper</v>
      </c>
      <c r="Y424">
        <f t="shared" si="376"/>
        <v>428</v>
      </c>
      <c r="Z424">
        <f t="shared" si="377"/>
        <v>244</v>
      </c>
      <c r="AA424" t="str">
        <f t="shared" si="378"/>
        <v>Yes</v>
      </c>
      <c r="AB424" t="str">
        <f t="shared" si="379"/>
        <v>Yes</v>
      </c>
      <c r="AC424">
        <f t="shared" si="380"/>
        <v>1</v>
      </c>
      <c r="AD424">
        <f t="shared" si="381"/>
        <v>0</v>
      </c>
      <c r="AE424" t="str">
        <f t="shared" si="382"/>
        <v/>
      </c>
      <c r="AG424">
        <f t="shared" si="383"/>
        <v>2</v>
      </c>
      <c r="AH424" t="str">
        <f t="shared" si="384"/>
        <v/>
      </c>
      <c r="AI424" t="str">
        <f t="shared" si="385"/>
        <v/>
      </c>
      <c r="AJ424" t="str">
        <f t="shared" si="386"/>
        <v/>
      </c>
      <c r="AK424">
        <f t="shared" si="387"/>
        <v>2.0004240000000002</v>
      </c>
      <c r="AL424" t="str">
        <f>IF($A424="","",INDEX(games!$J:$J,ROW())&amp;"")</f>
        <v>https://store.steampowered.com/app/3141310/Inkshade/</v>
      </c>
      <c r="AM424">
        <f>IF($A424="","",SUMPRODUCT($AO424:$BD424,'Map Analysis'!$AN$2^{0,1,2,3,4,5,6,7,8,9,10,11,12,13,14,15}))</f>
        <v>0</v>
      </c>
      <c r="AN424">
        <f t="shared" si="388"/>
        <v>4.2400000000000001E-5</v>
      </c>
      <c r="AO424">
        <f t="shared" si="389"/>
        <v>0</v>
      </c>
      <c r="AP424">
        <f t="shared" si="390"/>
        <v>0</v>
      </c>
      <c r="AQ424">
        <f t="shared" si="391"/>
        <v>0</v>
      </c>
      <c r="AR424">
        <f t="shared" si="392"/>
        <v>0</v>
      </c>
      <c r="AS424">
        <f t="shared" si="393"/>
        <v>0</v>
      </c>
      <c r="AT424">
        <f t="shared" si="394"/>
        <v>0</v>
      </c>
      <c r="AU424">
        <f t="shared" si="395"/>
        <v>0</v>
      </c>
      <c r="AV424">
        <f t="shared" si="396"/>
        <v>0</v>
      </c>
      <c r="AW424">
        <f t="shared" si="397"/>
        <v>0</v>
      </c>
      <c r="AX424">
        <f t="shared" si="398"/>
        <v>0</v>
      </c>
      <c r="AY424">
        <f t="shared" si="399"/>
        <v>0</v>
      </c>
      <c r="AZ424">
        <f t="shared" si="400"/>
        <v>0</v>
      </c>
      <c r="BA424">
        <f t="shared" si="401"/>
        <v>0</v>
      </c>
      <c r="BB424">
        <f t="shared" si="402"/>
        <v>0</v>
      </c>
      <c r="BC424">
        <f t="shared" si="403"/>
        <v>0</v>
      </c>
      <c r="BD424">
        <f t="shared" si="404"/>
        <v>0</v>
      </c>
      <c r="BF424">
        <f t="shared" si="405"/>
        <v>5</v>
      </c>
      <c r="BG424">
        <f t="shared" si="406"/>
        <v>2</v>
      </c>
      <c r="BH424">
        <f t="shared" si="407"/>
        <v>0</v>
      </c>
      <c r="BI424">
        <f t="shared" si="408"/>
        <v>0</v>
      </c>
      <c r="BJ424">
        <f t="shared" si="409"/>
        <v>0</v>
      </c>
      <c r="BK424">
        <f t="shared" si="410"/>
        <v>0</v>
      </c>
      <c r="BL424">
        <f t="shared" si="411"/>
        <v>0</v>
      </c>
      <c r="BM424">
        <f t="shared" si="412"/>
        <v>0</v>
      </c>
      <c r="BN424">
        <f t="shared" si="413"/>
        <v>0</v>
      </c>
      <c r="BO424">
        <f t="shared" si="414"/>
        <v>0</v>
      </c>
      <c r="BP424">
        <f t="shared" si="415"/>
        <v>0</v>
      </c>
      <c r="BQ424">
        <f t="shared" si="416"/>
        <v>0</v>
      </c>
      <c r="BR424">
        <f t="shared" si="417"/>
        <v>0</v>
      </c>
      <c r="BS424">
        <f t="shared" si="418"/>
        <v>0</v>
      </c>
      <c r="BT424">
        <f t="shared" si="419"/>
        <v>0</v>
      </c>
    </row>
    <row r="425" spans="1:72" x14ac:dyDescent="0.25">
      <c r="A425" t="str">
        <f>IF(TRIM(INDEX(games!$A:$A,ROW()))="","",TRIM(INDEX(games!$A:$A,ROW())))</f>
        <v>Inscryption</v>
      </c>
      <c r="B425">
        <f>IF(OR($A425="",INDEX(games!$B:$B,ROW())=""),"",INDEX(games!$B:$B,ROW()))</f>
        <v>2021</v>
      </c>
      <c r="C425" t="str">
        <f>IF(OR($A425="",INDEX(games!$C:$C,ROW())=""),"",INDEX(games!$C:$C,ROW()))</f>
        <v>Deckbuilder</v>
      </c>
      <c r="D425">
        <f t="shared" si="360"/>
        <v>20</v>
      </c>
      <c r="E425">
        <f t="shared" si="361"/>
        <v>3</v>
      </c>
      <c r="F425">
        <f t="shared" si="362"/>
        <v>17</v>
      </c>
      <c r="G425" t="e">
        <f t="shared" si="363"/>
        <v>#N/A</v>
      </c>
      <c r="H425" t="e">
        <f t="shared" si="364"/>
        <v>#N/A</v>
      </c>
      <c r="I425" t="e">
        <f t="shared" si="365"/>
        <v>#N/A</v>
      </c>
      <c r="J425" t="e">
        <f t="shared" si="366"/>
        <v>#N/A</v>
      </c>
      <c r="K425">
        <f t="shared" si="367"/>
        <v>2021</v>
      </c>
      <c r="L425">
        <f t="shared" si="368"/>
        <v>3.391</v>
      </c>
      <c r="M425" t="e">
        <f t="shared" si="369"/>
        <v>#N/A</v>
      </c>
      <c r="N425" t="e">
        <f t="shared" si="370"/>
        <v>#N/A</v>
      </c>
      <c r="O425">
        <f t="shared" si="371"/>
        <v>20.000425</v>
      </c>
      <c r="P425" t="str">
        <f>IF(OR($A425="",INDEX(games!$H:$H,ROW())=""),"",INDEX(games!$H:$H,ROW()))</f>
        <v>Yes</v>
      </c>
      <c r="Q425">
        <f t="shared" si="372"/>
        <v>20.000425</v>
      </c>
      <c r="T425">
        <f t="shared" si="373"/>
        <v>2016</v>
      </c>
      <c r="U425">
        <f t="shared" si="374"/>
        <v>2022</v>
      </c>
      <c r="V425">
        <f t="shared" si="375"/>
        <v>6</v>
      </c>
      <c r="W425" t="str">
        <f>IF(TRIM(INDEX(connections!$A:$A,ROW()))="","",TRIM(INDEX(connections!$A:$A,ROW())))</f>
        <v>Kingdom: New Lands</v>
      </c>
      <c r="X425" t="str">
        <f>IF($W425="","",TRIM(INDEX(connections!$B:$B,ROW())))</f>
        <v>Dome Keeper</v>
      </c>
      <c r="Y425">
        <f t="shared" si="376"/>
        <v>449</v>
      </c>
      <c r="Z425">
        <f t="shared" si="377"/>
        <v>244</v>
      </c>
      <c r="AA425" t="str">
        <f t="shared" si="378"/>
        <v>Yes</v>
      </c>
      <c r="AB425" t="str">
        <f t="shared" si="379"/>
        <v>Yes</v>
      </c>
      <c r="AC425">
        <f t="shared" si="380"/>
        <v>1</v>
      </c>
      <c r="AD425">
        <f t="shared" si="381"/>
        <v>0</v>
      </c>
      <c r="AE425" t="str">
        <f t="shared" si="382"/>
        <v/>
      </c>
      <c r="AG425">
        <f t="shared" si="383"/>
        <v>11</v>
      </c>
      <c r="AH425" t="str">
        <f t="shared" si="384"/>
        <v>Yes</v>
      </c>
      <c r="AI425">
        <f t="shared" si="385"/>
        <v>11</v>
      </c>
      <c r="AJ425">
        <f t="shared" si="386"/>
        <v>11.000425</v>
      </c>
      <c r="AK425" t="str">
        <f t="shared" si="387"/>
        <v/>
      </c>
      <c r="AL425" t="str">
        <f>IF($A425="","",INDEX(games!$J:$J,ROW())&amp;"")</f>
        <v>https://store.steampowered.com/app/1092790/Inscryption/</v>
      </c>
      <c r="AM425">
        <f>IF($A425="","",SUMPRODUCT($AO425:$BD425,'Map Analysis'!$AN$2^{0,1,2,3,4,5,6,7,8,9,10,11,12,13,14,15}))</f>
        <v>25</v>
      </c>
      <c r="AN425">
        <f t="shared" si="388"/>
        <v>25.000042499999999</v>
      </c>
      <c r="AO425">
        <f t="shared" si="389"/>
        <v>18</v>
      </c>
      <c r="AP425">
        <f t="shared" si="390"/>
        <v>8</v>
      </c>
      <c r="AQ425">
        <f t="shared" si="391"/>
        <v>11</v>
      </c>
      <c r="AR425">
        <f t="shared" si="392"/>
        <v>2</v>
      </c>
      <c r="AS425">
        <f t="shared" si="393"/>
        <v>0</v>
      </c>
      <c r="AT425">
        <f t="shared" si="394"/>
        <v>0</v>
      </c>
      <c r="AU425">
        <f t="shared" si="395"/>
        <v>0</v>
      </c>
      <c r="AV425">
        <f t="shared" si="396"/>
        <v>0</v>
      </c>
      <c r="AW425">
        <f t="shared" si="397"/>
        <v>0</v>
      </c>
      <c r="AX425">
        <f t="shared" si="398"/>
        <v>0</v>
      </c>
      <c r="AY425">
        <f t="shared" si="399"/>
        <v>0</v>
      </c>
      <c r="AZ425">
        <f t="shared" si="400"/>
        <v>0</v>
      </c>
      <c r="BA425">
        <f t="shared" si="401"/>
        <v>0</v>
      </c>
      <c r="BB425">
        <f t="shared" si="402"/>
        <v>0</v>
      </c>
      <c r="BC425">
        <f t="shared" si="403"/>
        <v>0</v>
      </c>
      <c r="BD425">
        <f t="shared" si="404"/>
        <v>0</v>
      </c>
      <c r="BF425">
        <f t="shared" si="405"/>
        <v>5</v>
      </c>
      <c r="BG425">
        <f t="shared" si="406"/>
        <v>2</v>
      </c>
      <c r="BH425">
        <f t="shared" si="407"/>
        <v>0</v>
      </c>
      <c r="BI425">
        <f t="shared" si="408"/>
        <v>0</v>
      </c>
      <c r="BJ425">
        <f t="shared" si="409"/>
        <v>0</v>
      </c>
      <c r="BK425">
        <f t="shared" si="410"/>
        <v>0</v>
      </c>
      <c r="BL425">
        <f t="shared" si="411"/>
        <v>0</v>
      </c>
      <c r="BM425">
        <f t="shared" si="412"/>
        <v>0</v>
      </c>
      <c r="BN425">
        <f t="shared" si="413"/>
        <v>0</v>
      </c>
      <c r="BO425">
        <f t="shared" si="414"/>
        <v>0</v>
      </c>
      <c r="BP425">
        <f t="shared" si="415"/>
        <v>0</v>
      </c>
      <c r="BQ425">
        <f t="shared" si="416"/>
        <v>0</v>
      </c>
      <c r="BR425">
        <f t="shared" si="417"/>
        <v>0</v>
      </c>
      <c r="BS425">
        <f t="shared" si="418"/>
        <v>0</v>
      </c>
      <c r="BT425">
        <f t="shared" si="419"/>
        <v>0</v>
      </c>
    </row>
    <row r="426" spans="1:72" x14ac:dyDescent="0.25">
      <c r="A426" t="str">
        <f>IF(TRIM(INDEX(games!$A:$A,ROW()))="","",TRIM(INDEX(games!$A:$A,ROW())))</f>
        <v>Insider Trading</v>
      </c>
      <c r="B426">
        <f>IF(OR($A426="",INDEX(games!$B:$B,ROW())=""),"",INDEX(games!$B:$B,ROW()))</f>
        <v>2026</v>
      </c>
      <c r="C426" t="str">
        <f>IF(OR($A426="",INDEX(games!$C:$C,ROW())=""),"",INDEX(games!$C:$C,ROW()))</f>
        <v>Deckbuilder</v>
      </c>
      <c r="D426">
        <f t="shared" si="360"/>
        <v>1</v>
      </c>
      <c r="E426">
        <f t="shared" si="361"/>
        <v>3</v>
      </c>
      <c r="F426">
        <f t="shared" si="362"/>
        <v>18</v>
      </c>
      <c r="G426" t="e">
        <f t="shared" si="363"/>
        <v>#N/A</v>
      </c>
      <c r="H426" t="e">
        <f t="shared" si="364"/>
        <v>#N/A</v>
      </c>
      <c r="I426" t="e">
        <f t="shared" si="365"/>
        <v>#N/A</v>
      </c>
      <c r="J426" t="e">
        <f t="shared" si="366"/>
        <v>#N/A</v>
      </c>
      <c r="K426">
        <f t="shared" si="367"/>
        <v>2026</v>
      </c>
      <c r="L426">
        <f t="shared" si="368"/>
        <v>3.4140000000000001</v>
      </c>
      <c r="M426" t="e">
        <f t="shared" si="369"/>
        <v>#N/A</v>
      </c>
      <c r="N426" t="e">
        <f t="shared" si="370"/>
        <v>#N/A</v>
      </c>
      <c r="O426">
        <f t="shared" si="371"/>
        <v>1.000426</v>
      </c>
      <c r="P426" t="str">
        <f>IF(OR($A426="",INDEX(games!$H:$H,ROW())=""),"",INDEX(games!$H:$H,ROW()))</f>
        <v/>
      </c>
      <c r="Q426" t="str">
        <f t="shared" si="372"/>
        <v/>
      </c>
      <c r="T426">
        <f t="shared" si="373"/>
        <v>2025</v>
      </c>
      <c r="U426">
        <f t="shared" si="374"/>
        <v>2026</v>
      </c>
      <c r="V426">
        <f t="shared" si="375"/>
        <v>1</v>
      </c>
      <c r="W426" t="str">
        <f>IF(TRIM(INDEX(connections!$A:$A,ROW()))="","",TRIM(INDEX(connections!$A:$A,ROW())))</f>
        <v>CloverPit</v>
      </c>
      <c r="X426" t="str">
        <f>IF($W426="","",TRIM(INDEX(connections!$B:$B,ROW())))</f>
        <v>Don't Let It Starve</v>
      </c>
      <c r="Y426">
        <f t="shared" si="376"/>
        <v>142</v>
      </c>
      <c r="Z426">
        <f t="shared" si="377"/>
        <v>245</v>
      </c>
      <c r="AA426" t="str">
        <f t="shared" si="378"/>
        <v>Yes</v>
      </c>
      <c r="AB426" t="str">
        <f t="shared" si="379"/>
        <v/>
      </c>
      <c r="AC426" t="str">
        <f t="shared" si="380"/>
        <v/>
      </c>
      <c r="AD426">
        <f t="shared" si="381"/>
        <v>0</v>
      </c>
      <c r="AE426" t="str">
        <f t="shared" si="382"/>
        <v/>
      </c>
      <c r="AG426">
        <f t="shared" si="383"/>
        <v>1</v>
      </c>
      <c r="AH426" t="str">
        <f t="shared" si="384"/>
        <v/>
      </c>
      <c r="AI426" t="str">
        <f t="shared" si="385"/>
        <v/>
      </c>
      <c r="AJ426" t="str">
        <f t="shared" si="386"/>
        <v/>
      </c>
      <c r="AK426">
        <f t="shared" si="387"/>
        <v>1.000426</v>
      </c>
      <c r="AL426" t="str">
        <f>IF($A426="","",INDEX(games!$J:$J,ROW())&amp;"")</f>
        <v>https://store.steampowered.com/app/3166810/Insider_Trading/</v>
      </c>
      <c r="AM426">
        <f>IF($A426="","",SUMPRODUCT($AO426:$BD426,'Map Analysis'!$AN$2^{0,1,2,3,4,5,6,7,8,9,10,11,12,13,14,15}))</f>
        <v>0</v>
      </c>
      <c r="AN426">
        <f t="shared" si="388"/>
        <v>4.2599999999999999E-5</v>
      </c>
      <c r="AO426">
        <f t="shared" si="389"/>
        <v>0</v>
      </c>
      <c r="AP426">
        <f t="shared" si="390"/>
        <v>0</v>
      </c>
      <c r="AQ426">
        <f t="shared" si="391"/>
        <v>0</v>
      </c>
      <c r="AR426">
        <f t="shared" si="392"/>
        <v>0</v>
      </c>
      <c r="AS426">
        <f t="shared" si="393"/>
        <v>0</v>
      </c>
      <c r="AT426">
        <f t="shared" si="394"/>
        <v>0</v>
      </c>
      <c r="AU426">
        <f t="shared" si="395"/>
        <v>0</v>
      </c>
      <c r="AV426">
        <f t="shared" si="396"/>
        <v>0</v>
      </c>
      <c r="AW426">
        <f t="shared" si="397"/>
        <v>0</v>
      </c>
      <c r="AX426">
        <f t="shared" si="398"/>
        <v>0</v>
      </c>
      <c r="AY426">
        <f t="shared" si="399"/>
        <v>0</v>
      </c>
      <c r="AZ426">
        <f t="shared" si="400"/>
        <v>0</v>
      </c>
      <c r="BA426">
        <f t="shared" si="401"/>
        <v>0</v>
      </c>
      <c r="BB426">
        <f t="shared" si="402"/>
        <v>0</v>
      </c>
      <c r="BC426">
        <f t="shared" si="403"/>
        <v>0</v>
      </c>
      <c r="BD426">
        <f t="shared" si="404"/>
        <v>0</v>
      </c>
      <c r="BF426">
        <f t="shared" si="405"/>
        <v>0</v>
      </c>
      <c r="BG426">
        <f t="shared" si="406"/>
        <v>0</v>
      </c>
      <c r="BH426">
        <f t="shared" si="407"/>
        <v>0</v>
      </c>
      <c r="BI426">
        <f t="shared" si="408"/>
        <v>0</v>
      </c>
      <c r="BJ426">
        <f t="shared" si="409"/>
        <v>0</v>
      </c>
      <c r="BK426">
        <f t="shared" si="410"/>
        <v>0</v>
      </c>
      <c r="BL426">
        <f t="shared" si="411"/>
        <v>0</v>
      </c>
      <c r="BM426">
        <f t="shared" si="412"/>
        <v>0</v>
      </c>
      <c r="BN426">
        <f t="shared" si="413"/>
        <v>0</v>
      </c>
      <c r="BO426">
        <f t="shared" si="414"/>
        <v>0</v>
      </c>
      <c r="BP426">
        <f t="shared" si="415"/>
        <v>0</v>
      </c>
      <c r="BQ426">
        <f t="shared" si="416"/>
        <v>0</v>
      </c>
      <c r="BR426">
        <f t="shared" si="417"/>
        <v>0</v>
      </c>
      <c r="BS426">
        <f t="shared" si="418"/>
        <v>0</v>
      </c>
      <c r="BT426">
        <f t="shared" si="419"/>
        <v>0</v>
      </c>
    </row>
    <row r="427" spans="1:72" x14ac:dyDescent="0.25">
      <c r="A427" t="str">
        <f>IF(TRIM(INDEX(games!$A:$A,ROW()))="","",TRIM(INDEX(games!$A:$A,ROW())))</f>
        <v>Insurmountable</v>
      </c>
      <c r="B427">
        <f>IF(OR($A427="",INDEX(games!$B:$B,ROW())=""),"",INDEX(games!$B:$B,ROW()))</f>
        <v>2021</v>
      </c>
      <c r="C427" t="str">
        <f>IF(OR($A427="",INDEX(games!$C:$C,ROW())=""),"",INDEX(games!$C:$C,ROW()))</f>
        <v>Strategy</v>
      </c>
      <c r="D427">
        <f t="shared" si="360"/>
        <v>2</v>
      </c>
      <c r="E427">
        <f t="shared" si="361"/>
        <v>2</v>
      </c>
      <c r="F427">
        <f t="shared" si="362"/>
        <v>19</v>
      </c>
      <c r="G427" t="e">
        <f t="shared" si="363"/>
        <v>#N/A</v>
      </c>
      <c r="H427" t="e">
        <f t="shared" si="364"/>
        <v>#N/A</v>
      </c>
      <c r="I427">
        <f t="shared" si="365"/>
        <v>2021</v>
      </c>
      <c r="J427">
        <f t="shared" si="366"/>
        <v>2.4369999999999998</v>
      </c>
      <c r="K427" t="e">
        <f t="shared" si="367"/>
        <v>#N/A</v>
      </c>
      <c r="L427" t="e">
        <f t="shared" si="368"/>
        <v>#N/A</v>
      </c>
      <c r="M427" t="e">
        <f t="shared" si="369"/>
        <v>#N/A</v>
      </c>
      <c r="N427" t="e">
        <f t="shared" si="370"/>
        <v>#N/A</v>
      </c>
      <c r="O427">
        <f t="shared" si="371"/>
        <v>2.0004270000000002</v>
      </c>
      <c r="P427" t="str">
        <f>IF(OR($A427="",INDEX(games!$H:$H,ROW())=""),"",INDEX(games!$H:$H,ROW()))</f>
        <v>Yes</v>
      </c>
      <c r="Q427">
        <f t="shared" si="372"/>
        <v>2.0004270000000002</v>
      </c>
      <c r="T427">
        <f t="shared" si="373"/>
        <v>2013</v>
      </c>
      <c r="U427">
        <f t="shared" si="374"/>
        <v>2014</v>
      </c>
      <c r="V427">
        <f t="shared" si="375"/>
        <v>1</v>
      </c>
      <c r="W427" t="str">
        <f>IF(TRIM(INDEX(connections!$A:$A,ROW()))="","",TRIM(INDEX(connections!$A:$A,ROW())))</f>
        <v>Don't Starve</v>
      </c>
      <c r="X427" t="str">
        <f>IF($W427="","",TRIM(INDEX(connections!$B:$B,ROW())))</f>
        <v>Don't Starve Together</v>
      </c>
      <c r="Y427">
        <f t="shared" si="376"/>
        <v>247</v>
      </c>
      <c r="Z427">
        <f t="shared" si="377"/>
        <v>248</v>
      </c>
      <c r="AA427" t="str">
        <f t="shared" si="378"/>
        <v>Yes</v>
      </c>
      <c r="AB427" t="str">
        <f t="shared" si="379"/>
        <v>Yes</v>
      </c>
      <c r="AC427">
        <f t="shared" si="380"/>
        <v>1</v>
      </c>
      <c r="AD427">
        <f t="shared" si="381"/>
        <v>0</v>
      </c>
      <c r="AE427" t="str">
        <f t="shared" si="382"/>
        <v/>
      </c>
      <c r="AG427">
        <f t="shared" si="383"/>
        <v>2</v>
      </c>
      <c r="AH427" t="str">
        <f t="shared" si="384"/>
        <v>Yes</v>
      </c>
      <c r="AI427">
        <f t="shared" si="385"/>
        <v>2</v>
      </c>
      <c r="AJ427">
        <f t="shared" si="386"/>
        <v>2.0004270000000002</v>
      </c>
      <c r="AK427" t="str">
        <f t="shared" si="387"/>
        <v/>
      </c>
      <c r="AL427" t="str">
        <f>IF($A427="","",INDEX(games!$J:$J,ROW())&amp;"")</f>
        <v>https://store.steampowered.com/app/1385100/Insurmountable/</v>
      </c>
      <c r="AM427">
        <f>IF($A427="","",SUMPRODUCT($AO427:$BD427,'Map Analysis'!$AN$2^{0,1,2,3,4,5,6,7,8,9,10,11,12,13,14,15}))</f>
        <v>0</v>
      </c>
      <c r="AN427">
        <f t="shared" si="388"/>
        <v>4.2700000000000001E-5</v>
      </c>
      <c r="AO427">
        <f t="shared" si="389"/>
        <v>0</v>
      </c>
      <c r="AP427">
        <f t="shared" si="390"/>
        <v>0</v>
      </c>
      <c r="AQ427">
        <f t="shared" si="391"/>
        <v>0</v>
      </c>
      <c r="AR427">
        <f t="shared" si="392"/>
        <v>0</v>
      </c>
      <c r="AS427">
        <f t="shared" si="393"/>
        <v>0</v>
      </c>
      <c r="AT427">
        <f t="shared" si="394"/>
        <v>0</v>
      </c>
      <c r="AU427">
        <f t="shared" si="395"/>
        <v>0</v>
      </c>
      <c r="AV427">
        <f t="shared" si="396"/>
        <v>0</v>
      </c>
      <c r="AW427">
        <f t="shared" si="397"/>
        <v>0</v>
      </c>
      <c r="AX427">
        <f t="shared" si="398"/>
        <v>0</v>
      </c>
      <c r="AY427">
        <f t="shared" si="399"/>
        <v>0</v>
      </c>
      <c r="AZ427">
        <f t="shared" si="400"/>
        <v>0</v>
      </c>
      <c r="BA427">
        <f t="shared" si="401"/>
        <v>0</v>
      </c>
      <c r="BB427">
        <f t="shared" si="402"/>
        <v>0</v>
      </c>
      <c r="BC427">
        <f t="shared" si="403"/>
        <v>0</v>
      </c>
      <c r="BD427">
        <f t="shared" si="404"/>
        <v>0</v>
      </c>
      <c r="BF427">
        <f t="shared" si="405"/>
        <v>2</v>
      </c>
      <c r="BG427">
        <f t="shared" si="406"/>
        <v>0</v>
      </c>
      <c r="BH427">
        <f t="shared" si="407"/>
        <v>0</v>
      </c>
      <c r="BI427">
        <f t="shared" si="408"/>
        <v>0</v>
      </c>
      <c r="BJ427">
        <f t="shared" si="409"/>
        <v>0</v>
      </c>
      <c r="BK427">
        <f t="shared" si="410"/>
        <v>0</v>
      </c>
      <c r="BL427">
        <f t="shared" si="411"/>
        <v>0</v>
      </c>
      <c r="BM427">
        <f t="shared" si="412"/>
        <v>0</v>
      </c>
      <c r="BN427">
        <f t="shared" si="413"/>
        <v>0</v>
      </c>
      <c r="BO427">
        <f t="shared" si="414"/>
        <v>0</v>
      </c>
      <c r="BP427">
        <f t="shared" si="415"/>
        <v>0</v>
      </c>
      <c r="BQ427">
        <f t="shared" si="416"/>
        <v>0</v>
      </c>
      <c r="BR427">
        <f t="shared" si="417"/>
        <v>0</v>
      </c>
      <c r="BS427">
        <f t="shared" si="418"/>
        <v>0</v>
      </c>
      <c r="BT427">
        <f t="shared" si="419"/>
        <v>0</v>
      </c>
    </row>
    <row r="428" spans="1:72" x14ac:dyDescent="0.25">
      <c r="A428" t="str">
        <f>IF(TRIM(INDEX(games!$A:$A,ROW()))="","",TRIM(INDEX(games!$A:$A,ROW())))</f>
        <v>Internet Survivor Survivors</v>
      </c>
      <c r="B428">
        <f>IF(OR($A428="",INDEX(games!$B:$B,ROW())=""),"",INDEX(games!$B:$B,ROW()))</f>
        <v>2026</v>
      </c>
      <c r="C428" t="str">
        <f>IF(OR($A428="",INDEX(games!$C:$C,ROW())=""),"",INDEX(games!$C:$C,ROW()))</f>
        <v>Action</v>
      </c>
      <c r="D428">
        <f t="shared" si="360"/>
        <v>1</v>
      </c>
      <c r="E428">
        <f t="shared" si="361"/>
        <v>1</v>
      </c>
      <c r="F428">
        <f t="shared" si="362"/>
        <v>20</v>
      </c>
      <c r="G428">
        <f t="shared" si="363"/>
        <v>2026</v>
      </c>
      <c r="H428">
        <f t="shared" si="364"/>
        <v>1.46</v>
      </c>
      <c r="I428" t="e">
        <f t="shared" si="365"/>
        <v>#N/A</v>
      </c>
      <c r="J428" t="e">
        <f t="shared" si="366"/>
        <v>#N/A</v>
      </c>
      <c r="K428" t="e">
        <f t="shared" si="367"/>
        <v>#N/A</v>
      </c>
      <c r="L428" t="e">
        <f t="shared" si="368"/>
        <v>#N/A</v>
      </c>
      <c r="M428" t="e">
        <f t="shared" si="369"/>
        <v>#N/A</v>
      </c>
      <c r="N428" t="e">
        <f t="shared" si="370"/>
        <v>#N/A</v>
      </c>
      <c r="O428">
        <f t="shared" si="371"/>
        <v>1.0004280000000001</v>
      </c>
      <c r="P428" t="str">
        <f>IF(OR($A428="",INDEX(games!$H:$H,ROW())=""),"",INDEX(games!$H:$H,ROW()))</f>
        <v/>
      </c>
      <c r="Q428" t="str">
        <f t="shared" si="372"/>
        <v/>
      </c>
      <c r="T428">
        <f t="shared" si="373"/>
        <v>2008</v>
      </c>
      <c r="U428">
        <f t="shared" si="374"/>
        <v>2015</v>
      </c>
      <c r="V428">
        <f t="shared" si="375"/>
        <v>7</v>
      </c>
      <c r="W428" t="str">
        <f>IF(TRIM(INDEX(connections!$A:$A,ROW()))="","",TRIM(INDEX(connections!$A:$A,ROW())))</f>
        <v>Spelunky Classic</v>
      </c>
      <c r="X428" t="str">
        <f>IF($W428="","",TRIM(INDEX(connections!$B:$B,ROW())))</f>
        <v>Downwell</v>
      </c>
      <c r="Y428">
        <f t="shared" si="376"/>
        <v>801</v>
      </c>
      <c r="Z428">
        <f t="shared" si="377"/>
        <v>252</v>
      </c>
      <c r="AA428" t="str">
        <f t="shared" si="378"/>
        <v>Yes</v>
      </c>
      <c r="AB428" t="str">
        <f t="shared" si="379"/>
        <v>Yes</v>
      </c>
      <c r="AC428">
        <f t="shared" si="380"/>
        <v>1</v>
      </c>
      <c r="AD428">
        <f t="shared" si="381"/>
        <v>0</v>
      </c>
      <c r="AE428" t="str">
        <f t="shared" si="382"/>
        <v/>
      </c>
      <c r="AG428">
        <f t="shared" si="383"/>
        <v>1</v>
      </c>
      <c r="AH428" t="str">
        <f t="shared" si="384"/>
        <v/>
      </c>
      <c r="AI428" t="str">
        <f t="shared" si="385"/>
        <v/>
      </c>
      <c r="AJ428" t="str">
        <f t="shared" si="386"/>
        <v/>
      </c>
      <c r="AK428">
        <f t="shared" si="387"/>
        <v>1.0004280000000001</v>
      </c>
      <c r="AL428" t="str">
        <f>IF($A428="","",INDEX(games!$J:$J,ROW())&amp;"")</f>
        <v>https://store.steampowered.com/app/4625810/Internet_Survivor_Survivors/</v>
      </c>
      <c r="AM428">
        <f>IF($A428="","",SUMPRODUCT($AO428:$BD428,'Map Analysis'!$AN$2^{0,1,2,3,4,5,6,7,8,9,10,11,12,13,14,15}))</f>
        <v>0</v>
      </c>
      <c r="AN428">
        <f t="shared" si="388"/>
        <v>4.2799999999999997E-5</v>
      </c>
      <c r="AO428">
        <f t="shared" si="389"/>
        <v>0</v>
      </c>
      <c r="AP428">
        <f t="shared" si="390"/>
        <v>0</v>
      </c>
      <c r="AQ428">
        <f t="shared" si="391"/>
        <v>0</v>
      </c>
      <c r="AR428">
        <f t="shared" si="392"/>
        <v>0</v>
      </c>
      <c r="AS428">
        <f t="shared" si="393"/>
        <v>0</v>
      </c>
      <c r="AT428">
        <f t="shared" si="394"/>
        <v>0</v>
      </c>
      <c r="AU428">
        <f t="shared" si="395"/>
        <v>0</v>
      </c>
      <c r="AV428">
        <f t="shared" si="396"/>
        <v>0</v>
      </c>
      <c r="AW428">
        <f t="shared" si="397"/>
        <v>0</v>
      </c>
      <c r="AX428">
        <f t="shared" si="398"/>
        <v>0</v>
      </c>
      <c r="AY428">
        <f t="shared" si="399"/>
        <v>0</v>
      </c>
      <c r="AZ428">
        <f t="shared" si="400"/>
        <v>0</v>
      </c>
      <c r="BA428">
        <f t="shared" si="401"/>
        <v>0</v>
      </c>
      <c r="BB428">
        <f t="shared" si="402"/>
        <v>0</v>
      </c>
      <c r="BC428">
        <f t="shared" si="403"/>
        <v>0</v>
      </c>
      <c r="BD428">
        <f t="shared" si="404"/>
        <v>0</v>
      </c>
      <c r="BF428">
        <f t="shared" si="405"/>
        <v>11</v>
      </c>
      <c r="BG428">
        <f t="shared" si="406"/>
        <v>10</v>
      </c>
      <c r="BH428">
        <f t="shared" si="407"/>
        <v>3</v>
      </c>
      <c r="BI428">
        <f t="shared" si="408"/>
        <v>0</v>
      </c>
      <c r="BJ428">
        <f t="shared" si="409"/>
        <v>0</v>
      </c>
      <c r="BK428">
        <f t="shared" si="410"/>
        <v>0</v>
      </c>
      <c r="BL428">
        <f t="shared" si="411"/>
        <v>0</v>
      </c>
      <c r="BM428">
        <f t="shared" si="412"/>
        <v>0</v>
      </c>
      <c r="BN428">
        <f t="shared" si="413"/>
        <v>0</v>
      </c>
      <c r="BO428">
        <f t="shared" si="414"/>
        <v>0</v>
      </c>
      <c r="BP428">
        <f t="shared" si="415"/>
        <v>0</v>
      </c>
      <c r="BQ428">
        <f t="shared" si="416"/>
        <v>0</v>
      </c>
      <c r="BR428">
        <f t="shared" si="417"/>
        <v>0</v>
      </c>
      <c r="BS428">
        <f t="shared" si="418"/>
        <v>0</v>
      </c>
      <c r="BT428">
        <f t="shared" si="419"/>
        <v>0</v>
      </c>
    </row>
    <row r="429" spans="1:72" x14ac:dyDescent="0.25">
      <c r="A429" t="str">
        <f>IF(TRIM(INDEX(games!$A:$A,ROW()))="","",TRIM(INDEX(games!$A:$A,ROW())))</f>
        <v>Into the Breach</v>
      </c>
      <c r="B429">
        <f>IF(OR($A429="",INDEX(games!$B:$B,ROW())=""),"",INDEX(games!$B:$B,ROW()))</f>
        <v>2018</v>
      </c>
      <c r="C429" t="str">
        <f>IF(OR($A429="",INDEX(games!$C:$C,ROW())=""),"",INDEX(games!$C:$C,ROW()))</f>
        <v>Strategy</v>
      </c>
      <c r="D429">
        <f t="shared" si="360"/>
        <v>31</v>
      </c>
      <c r="E429">
        <f t="shared" si="361"/>
        <v>2</v>
      </c>
      <c r="F429">
        <f t="shared" si="362"/>
        <v>21</v>
      </c>
      <c r="G429" t="e">
        <f t="shared" si="363"/>
        <v>#N/A</v>
      </c>
      <c r="H429" t="e">
        <f t="shared" si="364"/>
        <v>#N/A</v>
      </c>
      <c r="I429">
        <f t="shared" si="365"/>
        <v>2018</v>
      </c>
      <c r="J429">
        <f t="shared" si="366"/>
        <v>2.4830000000000001</v>
      </c>
      <c r="K429" t="e">
        <f t="shared" si="367"/>
        <v>#N/A</v>
      </c>
      <c r="L429" t="e">
        <f t="shared" si="368"/>
        <v>#N/A</v>
      </c>
      <c r="M429" t="e">
        <f t="shared" si="369"/>
        <v>#N/A</v>
      </c>
      <c r="N429" t="e">
        <f t="shared" si="370"/>
        <v>#N/A</v>
      </c>
      <c r="O429">
        <f t="shared" si="371"/>
        <v>31.000429</v>
      </c>
      <c r="P429" t="str">
        <f>IF(OR($A429="",INDEX(games!$H:$H,ROW())=""),"",INDEX(games!$H:$H,ROW()))</f>
        <v>Yes</v>
      </c>
      <c r="Q429">
        <f t="shared" si="372"/>
        <v>31.000429</v>
      </c>
      <c r="T429">
        <f t="shared" si="373"/>
        <v>1990</v>
      </c>
      <c r="U429">
        <f t="shared" si="374"/>
        <v>1990</v>
      </c>
      <c r="V429">
        <f t="shared" si="375"/>
        <v>0</v>
      </c>
      <c r="W429" t="str">
        <f>IF(TRIM(INDEX(connections!$A:$A,ROW()))="","",TRIM(INDEX(connections!$A:$A,ROW())))</f>
        <v>Fatal Labyrinth</v>
      </c>
      <c r="X429" t="str">
        <f>IF($W429="","",TRIM(INDEX(connections!$B:$B,ROW())))</f>
        <v>Dragon Crystal</v>
      </c>
      <c r="Y429">
        <f t="shared" si="376"/>
        <v>303</v>
      </c>
      <c r="Z429">
        <f t="shared" si="377"/>
        <v>253</v>
      </c>
      <c r="AA429" t="str">
        <f t="shared" si="378"/>
        <v>Yes</v>
      </c>
      <c r="AB429" t="str">
        <f t="shared" si="379"/>
        <v>Yes</v>
      </c>
      <c r="AC429">
        <f t="shared" si="380"/>
        <v>1</v>
      </c>
      <c r="AD429">
        <f t="shared" si="381"/>
        <v>0</v>
      </c>
      <c r="AE429" t="str">
        <f t="shared" si="382"/>
        <v/>
      </c>
      <c r="AG429">
        <f t="shared" si="383"/>
        <v>21</v>
      </c>
      <c r="AH429" t="str">
        <f t="shared" si="384"/>
        <v>Yes</v>
      </c>
      <c r="AI429">
        <f t="shared" si="385"/>
        <v>21</v>
      </c>
      <c r="AJ429">
        <f t="shared" si="386"/>
        <v>21.000429</v>
      </c>
      <c r="AK429" t="str">
        <f t="shared" si="387"/>
        <v/>
      </c>
      <c r="AL429" t="str">
        <f>IF($A429="","",INDEX(games!$J:$J,ROW())&amp;"")</f>
        <v>https://store.steampowered.com/app/590380/Into_the_Breach/</v>
      </c>
      <c r="AM429">
        <f>IF($A429="","",SUMPRODUCT($AO429:$BD429,'Map Analysis'!$AN$2^{0,1,2,3,4,5,6,7,8,9,10,11,12,13,14,15}))</f>
        <v>41.5</v>
      </c>
      <c r="AN429">
        <f t="shared" si="388"/>
        <v>41.500042899999997</v>
      </c>
      <c r="AO429">
        <f t="shared" si="389"/>
        <v>29</v>
      </c>
      <c r="AP429">
        <f t="shared" si="390"/>
        <v>19</v>
      </c>
      <c r="AQ429">
        <f t="shared" si="391"/>
        <v>11</v>
      </c>
      <c r="AR429">
        <f t="shared" si="392"/>
        <v>2</v>
      </c>
      <c r="AS429">
        <f t="shared" si="393"/>
        <v>0</v>
      </c>
      <c r="AT429">
        <f t="shared" si="394"/>
        <v>0</v>
      </c>
      <c r="AU429">
        <f t="shared" si="395"/>
        <v>0</v>
      </c>
      <c r="AV429">
        <f t="shared" si="396"/>
        <v>0</v>
      </c>
      <c r="AW429">
        <f t="shared" si="397"/>
        <v>0</v>
      </c>
      <c r="AX429">
        <f t="shared" si="398"/>
        <v>0</v>
      </c>
      <c r="AY429">
        <f t="shared" si="399"/>
        <v>0</v>
      </c>
      <c r="AZ429">
        <f t="shared" si="400"/>
        <v>0</v>
      </c>
      <c r="BA429">
        <f t="shared" si="401"/>
        <v>0</v>
      </c>
      <c r="BB429">
        <f t="shared" si="402"/>
        <v>0</v>
      </c>
      <c r="BC429">
        <f t="shared" si="403"/>
        <v>0</v>
      </c>
      <c r="BD429">
        <f t="shared" si="404"/>
        <v>0</v>
      </c>
      <c r="BF429">
        <f t="shared" si="405"/>
        <v>0</v>
      </c>
      <c r="BG429">
        <f t="shared" si="406"/>
        <v>0</v>
      </c>
      <c r="BH429">
        <f t="shared" si="407"/>
        <v>0</v>
      </c>
      <c r="BI429">
        <f t="shared" si="408"/>
        <v>0</v>
      </c>
      <c r="BJ429">
        <f t="shared" si="409"/>
        <v>0</v>
      </c>
      <c r="BK429">
        <f t="shared" si="410"/>
        <v>0</v>
      </c>
      <c r="BL429">
        <f t="shared" si="411"/>
        <v>0</v>
      </c>
      <c r="BM429">
        <f t="shared" si="412"/>
        <v>0</v>
      </c>
      <c r="BN429">
        <f t="shared" si="413"/>
        <v>0</v>
      </c>
      <c r="BO429">
        <f t="shared" si="414"/>
        <v>0</v>
      </c>
      <c r="BP429">
        <f t="shared" si="415"/>
        <v>0</v>
      </c>
      <c r="BQ429">
        <f t="shared" si="416"/>
        <v>0</v>
      </c>
      <c r="BR429">
        <f t="shared" si="417"/>
        <v>0</v>
      </c>
      <c r="BS429">
        <f t="shared" si="418"/>
        <v>0</v>
      </c>
      <c r="BT429">
        <f t="shared" si="419"/>
        <v>0</v>
      </c>
    </row>
    <row r="430" spans="1:72" x14ac:dyDescent="0.25">
      <c r="A430" t="str">
        <f>IF(TRIM(INDEX(games!$A:$A,ROW()))="","",TRIM(INDEX(games!$A:$A,ROW())))</f>
        <v>Into The Grid</v>
      </c>
      <c r="B430">
        <f>IF(OR($A430="",INDEX(games!$B:$B,ROW())=""),"",INDEX(games!$B:$B,ROW()))</f>
        <v>2025</v>
      </c>
      <c r="C430" t="str">
        <f>IF(OR($A430="",INDEX(games!$C:$C,ROW())=""),"",INDEX(games!$C:$C,ROW()))</f>
        <v>Deckbuilder</v>
      </c>
      <c r="D430">
        <f t="shared" si="360"/>
        <v>1</v>
      </c>
      <c r="E430">
        <f t="shared" si="361"/>
        <v>3</v>
      </c>
      <c r="F430">
        <f t="shared" si="362"/>
        <v>22</v>
      </c>
      <c r="G430" t="e">
        <f t="shared" si="363"/>
        <v>#N/A</v>
      </c>
      <c r="H430" t="e">
        <f t="shared" si="364"/>
        <v>#N/A</v>
      </c>
      <c r="I430" t="e">
        <f t="shared" si="365"/>
        <v>#N/A</v>
      </c>
      <c r="J430" t="e">
        <f t="shared" si="366"/>
        <v>#N/A</v>
      </c>
      <c r="K430">
        <f t="shared" si="367"/>
        <v>2025</v>
      </c>
      <c r="L430">
        <f t="shared" si="368"/>
        <v>3.5060000000000002</v>
      </c>
      <c r="M430" t="e">
        <f t="shared" si="369"/>
        <v>#N/A</v>
      </c>
      <c r="N430" t="e">
        <f t="shared" si="370"/>
        <v>#N/A</v>
      </c>
      <c r="O430">
        <f t="shared" si="371"/>
        <v>1.0004299999999999</v>
      </c>
      <c r="P430" t="str">
        <f>IF(OR($A430="",INDEX(games!$H:$H,ROW())=""),"",INDEX(games!$H:$H,ROW()))</f>
        <v/>
      </c>
      <c r="Q430" t="str">
        <f t="shared" si="372"/>
        <v/>
      </c>
      <c r="T430">
        <f t="shared" si="373"/>
        <v>1993</v>
      </c>
      <c r="U430">
        <f t="shared" si="374"/>
        <v>2026</v>
      </c>
      <c r="V430">
        <f t="shared" si="375"/>
        <v>33</v>
      </c>
      <c r="W430" t="str">
        <f>IF(TRIM(INDEX(connections!$A:$A,ROW()))="","",TRIM(INDEX(connections!$A:$A,ROW())))</f>
        <v>Torneko's Great Adventure: Mystery Dungeon</v>
      </c>
      <c r="X430" t="str">
        <f>IF($W430="","",TRIM(INDEX(connections!$B:$B,ROW())))</f>
        <v>Dragon Quest Heroes: Torneko‘s Mystery Dungeon Classic HD</v>
      </c>
      <c r="Y430">
        <f t="shared" si="376"/>
        <v>905</v>
      </c>
      <c r="Z430">
        <f t="shared" si="377"/>
        <v>254</v>
      </c>
      <c r="AA430" t="str">
        <f t="shared" si="378"/>
        <v>Yes</v>
      </c>
      <c r="AB430" t="str">
        <f t="shared" si="379"/>
        <v/>
      </c>
      <c r="AC430" t="str">
        <f t="shared" si="380"/>
        <v/>
      </c>
      <c r="AD430">
        <f t="shared" si="381"/>
        <v>0</v>
      </c>
      <c r="AE430" t="str">
        <f t="shared" si="382"/>
        <v/>
      </c>
      <c r="AG430">
        <f t="shared" si="383"/>
        <v>1</v>
      </c>
      <c r="AH430" t="str">
        <f t="shared" si="384"/>
        <v/>
      </c>
      <c r="AI430" t="str">
        <f t="shared" si="385"/>
        <v/>
      </c>
      <c r="AJ430" t="str">
        <f t="shared" si="386"/>
        <v/>
      </c>
      <c r="AK430">
        <f t="shared" si="387"/>
        <v>1.0004299999999999</v>
      </c>
      <c r="AL430" t="str">
        <f>IF($A430="","",INDEX(games!$J:$J,ROW())&amp;"")</f>
        <v>https://store.steampowered.com/app/2576200/Into_The_Grid/</v>
      </c>
      <c r="AM430">
        <f>IF($A430="","",SUMPRODUCT($AO430:$BD430,'Map Analysis'!$AN$2^{0,1,2,3,4,5,6,7,8,9,10,11,12,13,14,15}))</f>
        <v>0</v>
      </c>
      <c r="AN430">
        <f t="shared" si="388"/>
        <v>4.3000000000000002E-5</v>
      </c>
      <c r="AO430">
        <f t="shared" si="389"/>
        <v>0</v>
      </c>
      <c r="AP430">
        <f t="shared" si="390"/>
        <v>0</v>
      </c>
      <c r="AQ430">
        <f t="shared" si="391"/>
        <v>0</v>
      </c>
      <c r="AR430">
        <f t="shared" si="392"/>
        <v>0</v>
      </c>
      <c r="AS430">
        <f t="shared" si="393"/>
        <v>0</v>
      </c>
      <c r="AT430">
        <f t="shared" si="394"/>
        <v>0</v>
      </c>
      <c r="AU430">
        <f t="shared" si="395"/>
        <v>0</v>
      </c>
      <c r="AV430">
        <f t="shared" si="396"/>
        <v>0</v>
      </c>
      <c r="AW430">
        <f t="shared" si="397"/>
        <v>0</v>
      </c>
      <c r="AX430">
        <f t="shared" si="398"/>
        <v>0</v>
      </c>
      <c r="AY430">
        <f t="shared" si="399"/>
        <v>0</v>
      </c>
      <c r="AZ430">
        <f t="shared" si="400"/>
        <v>0</v>
      </c>
      <c r="BA430">
        <f t="shared" si="401"/>
        <v>0</v>
      </c>
      <c r="BB430">
        <f t="shared" si="402"/>
        <v>0</v>
      </c>
      <c r="BC430">
        <f t="shared" si="403"/>
        <v>0</v>
      </c>
      <c r="BD430">
        <f t="shared" si="404"/>
        <v>0</v>
      </c>
      <c r="BF430">
        <f t="shared" si="405"/>
        <v>0</v>
      </c>
      <c r="BG430">
        <f t="shared" si="406"/>
        <v>0</v>
      </c>
      <c r="BH430">
        <f t="shared" si="407"/>
        <v>0</v>
      </c>
      <c r="BI430">
        <f t="shared" si="408"/>
        <v>0</v>
      </c>
      <c r="BJ430">
        <f t="shared" si="409"/>
        <v>0</v>
      </c>
      <c r="BK430">
        <f t="shared" si="410"/>
        <v>0</v>
      </c>
      <c r="BL430">
        <f t="shared" si="411"/>
        <v>0</v>
      </c>
      <c r="BM430">
        <f t="shared" si="412"/>
        <v>0</v>
      </c>
      <c r="BN430">
        <f t="shared" si="413"/>
        <v>0</v>
      </c>
      <c r="BO430">
        <f t="shared" si="414"/>
        <v>0</v>
      </c>
      <c r="BP430">
        <f t="shared" si="415"/>
        <v>0</v>
      </c>
      <c r="BQ430">
        <f t="shared" si="416"/>
        <v>0</v>
      </c>
      <c r="BR430">
        <f t="shared" si="417"/>
        <v>0</v>
      </c>
      <c r="BS430">
        <f t="shared" si="418"/>
        <v>0</v>
      </c>
      <c r="BT430">
        <f t="shared" si="419"/>
        <v>0</v>
      </c>
    </row>
    <row r="431" spans="1:72" x14ac:dyDescent="0.25">
      <c r="A431" t="str">
        <f>IF(TRIM(INDEX(games!$A:$A,ROW()))="","",TRIM(INDEX(games!$A:$A,ROW())))</f>
        <v>Inventorix</v>
      </c>
      <c r="B431">
        <f>IF(OR($A431="",INDEX(games!$B:$B,ROW())=""),"",INDEX(games!$B:$B,ROW()))</f>
        <v>2025</v>
      </c>
      <c r="C431" t="str">
        <f>IF(OR($A431="",INDEX(games!$C:$C,ROW())=""),"",INDEX(games!$C:$C,ROW()))</f>
        <v>Deckbuilder</v>
      </c>
      <c r="D431">
        <f t="shared" si="360"/>
        <v>2</v>
      </c>
      <c r="E431">
        <f t="shared" si="361"/>
        <v>3</v>
      </c>
      <c r="F431">
        <f t="shared" si="362"/>
        <v>23</v>
      </c>
      <c r="G431" t="e">
        <f t="shared" si="363"/>
        <v>#N/A</v>
      </c>
      <c r="H431" t="e">
        <f t="shared" si="364"/>
        <v>#N/A</v>
      </c>
      <c r="I431" t="e">
        <f t="shared" si="365"/>
        <v>#N/A</v>
      </c>
      <c r="J431" t="e">
        <f t="shared" si="366"/>
        <v>#N/A</v>
      </c>
      <c r="K431">
        <f t="shared" si="367"/>
        <v>2025</v>
      </c>
      <c r="L431">
        <f t="shared" si="368"/>
        <v>3.5289999999999999</v>
      </c>
      <c r="M431" t="e">
        <f t="shared" si="369"/>
        <v>#N/A</v>
      </c>
      <c r="N431" t="e">
        <f t="shared" si="370"/>
        <v>#N/A</v>
      </c>
      <c r="O431">
        <f t="shared" si="371"/>
        <v>2.0004309999999998</v>
      </c>
      <c r="P431" t="str">
        <f>IF(OR($A431="",INDEX(games!$H:$H,ROW())=""),"",INDEX(games!$H:$H,ROW()))</f>
        <v/>
      </c>
      <c r="Q431" t="str">
        <f t="shared" si="372"/>
        <v/>
      </c>
      <c r="T431">
        <f t="shared" si="373"/>
        <v>1993</v>
      </c>
      <c r="U431">
        <f t="shared" si="374"/>
        <v>2006</v>
      </c>
      <c r="V431">
        <f t="shared" si="375"/>
        <v>13</v>
      </c>
      <c r="W431" t="str">
        <f>IF(TRIM(INDEX(connections!$A:$A,ROW()))="","",TRIM(INDEX(connections!$A:$A,ROW())))</f>
        <v>Torneko's Great Adventure: Mystery Dungeon</v>
      </c>
      <c r="X431" t="str">
        <f>IF($W431="","",TRIM(INDEX(connections!$B:$B,ROW())))</f>
        <v>Dragon Quest: Young Yangus and the Mystery Dungeon</v>
      </c>
      <c r="Y431">
        <f t="shared" si="376"/>
        <v>905</v>
      </c>
      <c r="Z431">
        <f t="shared" si="377"/>
        <v>255</v>
      </c>
      <c r="AA431" t="str">
        <f t="shared" si="378"/>
        <v>Yes</v>
      </c>
      <c r="AB431" t="str">
        <f t="shared" si="379"/>
        <v>Yes</v>
      </c>
      <c r="AC431">
        <f t="shared" si="380"/>
        <v>1</v>
      </c>
      <c r="AD431">
        <f t="shared" si="381"/>
        <v>0</v>
      </c>
      <c r="AE431" t="str">
        <f t="shared" si="382"/>
        <v/>
      </c>
      <c r="AG431">
        <f t="shared" si="383"/>
        <v>2</v>
      </c>
      <c r="AH431" t="str">
        <f t="shared" si="384"/>
        <v/>
      </c>
      <c r="AI431" t="str">
        <f t="shared" si="385"/>
        <v/>
      </c>
      <c r="AJ431" t="str">
        <f t="shared" si="386"/>
        <v/>
      </c>
      <c r="AK431">
        <f t="shared" si="387"/>
        <v>2.0004309999999998</v>
      </c>
      <c r="AL431" t="str">
        <f>IF($A431="","",INDEX(games!$J:$J,ROW())&amp;"")</f>
        <v>https://store.steampowered.com/app/2500460/Inventorix/</v>
      </c>
      <c r="AM431">
        <f>IF($A431="","",SUMPRODUCT($AO431:$BD431,'Map Analysis'!$AN$2^{0,1,2,3,4,5,6,7,8,9,10,11,12,13,14,15}))</f>
        <v>0</v>
      </c>
      <c r="AN431">
        <f t="shared" si="388"/>
        <v>4.3099999999999997E-5</v>
      </c>
      <c r="AO431">
        <f t="shared" si="389"/>
        <v>0</v>
      </c>
      <c r="AP431">
        <f t="shared" si="390"/>
        <v>0</v>
      </c>
      <c r="AQ431">
        <f t="shared" si="391"/>
        <v>0</v>
      </c>
      <c r="AR431">
        <f t="shared" si="392"/>
        <v>0</v>
      </c>
      <c r="AS431">
        <f t="shared" si="393"/>
        <v>0</v>
      </c>
      <c r="AT431">
        <f t="shared" si="394"/>
        <v>0</v>
      </c>
      <c r="AU431">
        <f t="shared" si="395"/>
        <v>0</v>
      </c>
      <c r="AV431">
        <f t="shared" si="396"/>
        <v>0</v>
      </c>
      <c r="AW431">
        <f t="shared" si="397"/>
        <v>0</v>
      </c>
      <c r="AX431">
        <f t="shared" si="398"/>
        <v>0</v>
      </c>
      <c r="AY431">
        <f t="shared" si="399"/>
        <v>0</v>
      </c>
      <c r="AZ431">
        <f t="shared" si="400"/>
        <v>0</v>
      </c>
      <c r="BA431">
        <f t="shared" si="401"/>
        <v>0</v>
      </c>
      <c r="BB431">
        <f t="shared" si="402"/>
        <v>0</v>
      </c>
      <c r="BC431">
        <f t="shared" si="403"/>
        <v>0</v>
      </c>
      <c r="BD431">
        <f t="shared" si="404"/>
        <v>0</v>
      </c>
      <c r="BF431">
        <f t="shared" si="405"/>
        <v>0</v>
      </c>
      <c r="BG431">
        <f t="shared" si="406"/>
        <v>0</v>
      </c>
      <c r="BH431">
        <f t="shared" si="407"/>
        <v>0</v>
      </c>
      <c r="BI431">
        <f t="shared" si="408"/>
        <v>0</v>
      </c>
      <c r="BJ431">
        <f t="shared" si="409"/>
        <v>0</v>
      </c>
      <c r="BK431">
        <f t="shared" si="410"/>
        <v>0</v>
      </c>
      <c r="BL431">
        <f t="shared" si="411"/>
        <v>0</v>
      </c>
      <c r="BM431">
        <f t="shared" si="412"/>
        <v>0</v>
      </c>
      <c r="BN431">
        <f t="shared" si="413"/>
        <v>0</v>
      </c>
      <c r="BO431">
        <f t="shared" si="414"/>
        <v>0</v>
      </c>
      <c r="BP431">
        <f t="shared" si="415"/>
        <v>0</v>
      </c>
      <c r="BQ431">
        <f t="shared" si="416"/>
        <v>0</v>
      </c>
      <c r="BR431">
        <f t="shared" si="417"/>
        <v>0</v>
      </c>
      <c r="BS431">
        <f t="shared" si="418"/>
        <v>0</v>
      </c>
      <c r="BT431">
        <f t="shared" si="419"/>
        <v>0</v>
      </c>
    </row>
    <row r="432" spans="1:72" x14ac:dyDescent="0.25">
      <c r="A432" t="str">
        <f>IF(TRIM(INDEX(games!$A:$A,ROW()))="","",TRIM(INDEX(games!$A:$A,ROW())))</f>
        <v>Iratus: Lord of the Dead</v>
      </c>
      <c r="B432">
        <f>IF(OR($A432="",INDEX(games!$B:$B,ROW())=""),"",INDEX(games!$B:$B,ROW()))</f>
        <v>2019</v>
      </c>
      <c r="C432" t="str">
        <f>IF(OR($A432="",INDEX(games!$C:$C,ROW())=""),"",INDEX(games!$C:$C,ROW()))</f>
        <v>Strategy</v>
      </c>
      <c r="D432">
        <f t="shared" si="360"/>
        <v>2</v>
      </c>
      <c r="E432">
        <f t="shared" si="361"/>
        <v>2</v>
      </c>
      <c r="F432">
        <f t="shared" si="362"/>
        <v>24</v>
      </c>
      <c r="G432" t="e">
        <f t="shared" si="363"/>
        <v>#N/A</v>
      </c>
      <c r="H432" t="e">
        <f t="shared" si="364"/>
        <v>#N/A</v>
      </c>
      <c r="I432">
        <f t="shared" si="365"/>
        <v>2019</v>
      </c>
      <c r="J432">
        <f t="shared" si="366"/>
        <v>2.552</v>
      </c>
      <c r="K432" t="e">
        <f t="shared" si="367"/>
        <v>#N/A</v>
      </c>
      <c r="L432" t="e">
        <f t="shared" si="368"/>
        <v>#N/A</v>
      </c>
      <c r="M432" t="e">
        <f t="shared" si="369"/>
        <v>#N/A</v>
      </c>
      <c r="N432" t="e">
        <f t="shared" si="370"/>
        <v>#N/A</v>
      </c>
      <c r="O432">
        <f t="shared" si="371"/>
        <v>2.000432</v>
      </c>
      <c r="P432" t="str">
        <f>IF(OR($A432="",INDEX(games!$H:$H,ROW())=""),"",INDEX(games!$H:$H,ROW()))</f>
        <v>Yes</v>
      </c>
      <c r="Q432">
        <f t="shared" si="372"/>
        <v>2.000432</v>
      </c>
      <c r="T432">
        <f t="shared" si="373"/>
        <v>1987</v>
      </c>
      <c r="U432">
        <f t="shared" si="374"/>
        <v>2003</v>
      </c>
      <c r="V432">
        <f t="shared" si="375"/>
        <v>16</v>
      </c>
      <c r="W432" t="str">
        <f>IF(TRIM(INDEX(connections!$A:$A,ROW()))="","",TRIM(INDEX(connections!$A:$A,ROW())))</f>
        <v>NetHack</v>
      </c>
      <c r="X432" t="str">
        <f>IF($W432="","",TRIM(INDEX(connections!$B:$B,ROW())))</f>
        <v>Dragonslayer</v>
      </c>
      <c r="Y432">
        <f t="shared" si="376"/>
        <v>558</v>
      </c>
      <c r="Z432">
        <f t="shared" si="377"/>
        <v>256</v>
      </c>
      <c r="AA432" t="str">
        <f t="shared" si="378"/>
        <v>Yes</v>
      </c>
      <c r="AB432" t="str">
        <f t="shared" si="379"/>
        <v/>
      </c>
      <c r="AC432" t="str">
        <f t="shared" si="380"/>
        <v/>
      </c>
      <c r="AD432">
        <f t="shared" si="381"/>
        <v>0</v>
      </c>
      <c r="AE432" t="str">
        <f t="shared" si="382"/>
        <v/>
      </c>
      <c r="AG432">
        <f t="shared" si="383"/>
        <v>2</v>
      </c>
      <c r="AH432" t="str">
        <f t="shared" si="384"/>
        <v>Yes</v>
      </c>
      <c r="AI432">
        <f t="shared" si="385"/>
        <v>2</v>
      </c>
      <c r="AJ432">
        <f t="shared" si="386"/>
        <v>2.000432</v>
      </c>
      <c r="AK432" t="str">
        <f t="shared" si="387"/>
        <v/>
      </c>
      <c r="AL432" t="str">
        <f>IF($A432="","",INDEX(games!$J:$J,ROW())&amp;"")</f>
        <v>https://store.steampowered.com/app/807120/Iratus_Lord_of_the_Dead/</v>
      </c>
      <c r="AM432">
        <f>IF($A432="","",SUMPRODUCT($AO432:$BD432,'Map Analysis'!$AN$2^{0,1,2,3,4,5,6,7,8,9,10,11,12,13,14,15}))</f>
        <v>0</v>
      </c>
      <c r="AN432">
        <f t="shared" si="388"/>
        <v>4.32E-5</v>
      </c>
      <c r="AO432">
        <f t="shared" si="389"/>
        <v>0</v>
      </c>
      <c r="AP432">
        <f t="shared" si="390"/>
        <v>0</v>
      </c>
      <c r="AQ432">
        <f t="shared" si="391"/>
        <v>0</v>
      </c>
      <c r="AR432">
        <f t="shared" si="392"/>
        <v>0</v>
      </c>
      <c r="AS432">
        <f t="shared" si="393"/>
        <v>0</v>
      </c>
      <c r="AT432">
        <f t="shared" si="394"/>
        <v>0</v>
      </c>
      <c r="AU432">
        <f t="shared" si="395"/>
        <v>0</v>
      </c>
      <c r="AV432">
        <f t="shared" si="396"/>
        <v>0</v>
      </c>
      <c r="AW432">
        <f t="shared" si="397"/>
        <v>0</v>
      </c>
      <c r="AX432">
        <f t="shared" si="398"/>
        <v>0</v>
      </c>
      <c r="AY432">
        <f t="shared" si="399"/>
        <v>0</v>
      </c>
      <c r="AZ432">
        <f t="shared" si="400"/>
        <v>0</v>
      </c>
      <c r="BA432">
        <f t="shared" si="401"/>
        <v>0</v>
      </c>
      <c r="BB432">
        <f t="shared" si="402"/>
        <v>0</v>
      </c>
      <c r="BC432">
        <f t="shared" si="403"/>
        <v>0</v>
      </c>
      <c r="BD432">
        <f t="shared" si="404"/>
        <v>0</v>
      </c>
      <c r="BF432">
        <f t="shared" si="405"/>
        <v>0</v>
      </c>
      <c r="BG432">
        <f t="shared" si="406"/>
        <v>0</v>
      </c>
      <c r="BH432">
        <f t="shared" si="407"/>
        <v>0</v>
      </c>
      <c r="BI432">
        <f t="shared" si="408"/>
        <v>0</v>
      </c>
      <c r="BJ432">
        <f t="shared" si="409"/>
        <v>0</v>
      </c>
      <c r="BK432">
        <f t="shared" si="410"/>
        <v>0</v>
      </c>
      <c r="BL432">
        <f t="shared" si="411"/>
        <v>0</v>
      </c>
      <c r="BM432">
        <f t="shared" si="412"/>
        <v>0</v>
      </c>
      <c r="BN432">
        <f t="shared" si="413"/>
        <v>0</v>
      </c>
      <c r="BO432">
        <f t="shared" si="414"/>
        <v>0</v>
      </c>
      <c r="BP432">
        <f t="shared" si="415"/>
        <v>0</v>
      </c>
      <c r="BQ432">
        <f t="shared" si="416"/>
        <v>0</v>
      </c>
      <c r="BR432">
        <f t="shared" si="417"/>
        <v>0</v>
      </c>
      <c r="BS432">
        <f t="shared" si="418"/>
        <v>0</v>
      </c>
      <c r="BT432">
        <f t="shared" si="419"/>
        <v>0</v>
      </c>
    </row>
    <row r="433" spans="1:72" x14ac:dyDescent="0.25">
      <c r="A433" t="str">
        <f>IF(TRIM(INDEX(games!$A:$A,ROW()))="","",TRIM(INDEX(games!$A:$A,ROW())))</f>
        <v>Islantiles</v>
      </c>
      <c r="B433">
        <f>IF(OR($A433="",INDEX(games!$B:$B,ROW())=""),"",INDEX(games!$B:$B,ROW()))</f>
        <v>2026</v>
      </c>
      <c r="C433" t="str">
        <f>IF(OR($A433="",INDEX(games!$C:$C,ROW())=""),"",INDEX(games!$C:$C,ROW()))</f>
        <v>Deckbuilder</v>
      </c>
      <c r="D433">
        <f t="shared" si="360"/>
        <v>0</v>
      </c>
      <c r="E433">
        <f t="shared" si="361"/>
        <v>3</v>
      </c>
      <c r="F433">
        <f t="shared" si="362"/>
        <v>25</v>
      </c>
      <c r="G433" t="e">
        <f t="shared" si="363"/>
        <v>#N/A</v>
      </c>
      <c r="H433" t="e">
        <f t="shared" si="364"/>
        <v>#N/A</v>
      </c>
      <c r="I433" t="e">
        <f t="shared" si="365"/>
        <v>#N/A</v>
      </c>
      <c r="J433" t="e">
        <f t="shared" si="366"/>
        <v>#N/A</v>
      </c>
      <c r="K433">
        <f t="shared" si="367"/>
        <v>2026</v>
      </c>
      <c r="L433">
        <f t="shared" si="368"/>
        <v>3.5750000000000002</v>
      </c>
      <c r="M433" t="e">
        <f t="shared" si="369"/>
        <v>#N/A</v>
      </c>
      <c r="N433" t="e">
        <f t="shared" si="370"/>
        <v>#N/A</v>
      </c>
      <c r="O433">
        <f t="shared" si="371"/>
        <v>4.3300000000000001E-4</v>
      </c>
      <c r="P433" t="str">
        <f>IF(OR($A433="",INDEX(games!$H:$H,ROW())=""),"",INDEX(games!$H:$H,ROW()))</f>
        <v/>
      </c>
      <c r="Q433" t="str">
        <f t="shared" si="372"/>
        <v/>
      </c>
      <c r="T433">
        <f t="shared" si="373"/>
        <v>2021</v>
      </c>
      <c r="U433">
        <f t="shared" si="374"/>
        <v>2025</v>
      </c>
      <c r="V433">
        <f t="shared" si="375"/>
        <v>4</v>
      </c>
      <c r="W433" t="str">
        <f>IF(TRIM(INDEX(connections!$A:$A,ROW()))="","",TRIM(INDEX(connections!$A:$A,ROW())))</f>
        <v>Uma Musume: Pretty Derby</v>
      </c>
      <c r="X433" t="str">
        <f>IF($W433="","",TRIM(INDEX(connections!$B:$B,ROW())))</f>
        <v>Drapline</v>
      </c>
      <c r="Y433">
        <f t="shared" si="376"/>
        <v>930</v>
      </c>
      <c r="Z433">
        <f t="shared" si="377"/>
        <v>257</v>
      </c>
      <c r="AA433" t="str">
        <f t="shared" si="378"/>
        <v>Yes</v>
      </c>
      <c r="AB433" t="str">
        <f t="shared" si="379"/>
        <v>Yes</v>
      </c>
      <c r="AC433">
        <f t="shared" si="380"/>
        <v>1</v>
      </c>
      <c r="AD433">
        <f t="shared" si="381"/>
        <v>0</v>
      </c>
      <c r="AE433">
        <f t="shared" si="382"/>
        <v>1</v>
      </c>
      <c r="AG433">
        <f t="shared" si="383"/>
        <v>0</v>
      </c>
      <c r="AH433" t="str">
        <f t="shared" si="384"/>
        <v/>
      </c>
      <c r="AI433" t="str">
        <f t="shared" si="385"/>
        <v/>
      </c>
      <c r="AJ433" t="str">
        <f t="shared" si="386"/>
        <v/>
      </c>
      <c r="AK433" t="str">
        <f t="shared" si="387"/>
        <v/>
      </c>
      <c r="AL433" t="str">
        <f>IF($A433="","",INDEX(games!$J:$J,ROW())&amp;"")</f>
        <v>https://store.steampowered.com/app/3634010/Islantiles/</v>
      </c>
      <c r="AM433">
        <f>IF($A433="","",SUMPRODUCT($AO433:$BD433,'Map Analysis'!$AN$2^{0,1,2,3,4,5,6,7,8,9,10,11,12,13,14,15}))</f>
        <v>0</v>
      </c>
      <c r="AN433">
        <f t="shared" si="388"/>
        <v>4.3300000000000002E-5</v>
      </c>
      <c r="AO433">
        <f t="shared" si="389"/>
        <v>0</v>
      </c>
      <c r="AP433">
        <f t="shared" si="390"/>
        <v>0</v>
      </c>
      <c r="AQ433">
        <f t="shared" si="391"/>
        <v>0</v>
      </c>
      <c r="AR433">
        <f t="shared" si="392"/>
        <v>0</v>
      </c>
      <c r="AS433">
        <f t="shared" si="393"/>
        <v>0</v>
      </c>
      <c r="AT433">
        <f t="shared" si="394"/>
        <v>0</v>
      </c>
      <c r="AU433">
        <f t="shared" si="395"/>
        <v>0</v>
      </c>
      <c r="AV433">
        <f t="shared" si="396"/>
        <v>0</v>
      </c>
      <c r="AW433">
        <f t="shared" si="397"/>
        <v>0</v>
      </c>
      <c r="AX433">
        <f t="shared" si="398"/>
        <v>0</v>
      </c>
      <c r="AY433">
        <f t="shared" si="399"/>
        <v>0</v>
      </c>
      <c r="AZ433">
        <f t="shared" si="400"/>
        <v>0</v>
      </c>
      <c r="BA433">
        <f t="shared" si="401"/>
        <v>0</v>
      </c>
      <c r="BB433">
        <f t="shared" si="402"/>
        <v>0</v>
      </c>
      <c r="BC433">
        <f t="shared" si="403"/>
        <v>0</v>
      </c>
      <c r="BD433">
        <f t="shared" si="404"/>
        <v>0</v>
      </c>
      <c r="BF433">
        <f t="shared" si="405"/>
        <v>0</v>
      </c>
      <c r="BG433">
        <f t="shared" si="406"/>
        <v>0</v>
      </c>
      <c r="BH433">
        <f t="shared" si="407"/>
        <v>0</v>
      </c>
      <c r="BI433">
        <f t="shared" si="408"/>
        <v>0</v>
      </c>
      <c r="BJ433">
        <f t="shared" si="409"/>
        <v>0</v>
      </c>
      <c r="BK433">
        <f t="shared" si="410"/>
        <v>0</v>
      </c>
      <c r="BL433">
        <f t="shared" si="411"/>
        <v>0</v>
      </c>
      <c r="BM433">
        <f t="shared" si="412"/>
        <v>0</v>
      </c>
      <c r="BN433">
        <f t="shared" si="413"/>
        <v>0</v>
      </c>
      <c r="BO433">
        <f t="shared" si="414"/>
        <v>0</v>
      </c>
      <c r="BP433">
        <f t="shared" si="415"/>
        <v>0</v>
      </c>
      <c r="BQ433">
        <f t="shared" si="416"/>
        <v>0</v>
      </c>
      <c r="BR433">
        <f t="shared" si="417"/>
        <v>0</v>
      </c>
      <c r="BS433">
        <f t="shared" si="418"/>
        <v>0</v>
      </c>
      <c r="BT433">
        <f t="shared" si="419"/>
        <v>0</v>
      </c>
    </row>
    <row r="434" spans="1:72" x14ac:dyDescent="0.25">
      <c r="A434" t="str">
        <f>IF(TRIM(INDEX(games!$A:$A,ROW()))="","",TRIM(INDEX(games!$A:$A,ROW())))</f>
        <v>Iter Vehemens Ad Necem</v>
      </c>
      <c r="B434">
        <f>IF(OR($A434="",INDEX(games!$B:$B,ROW())=""),"",INDEX(games!$B:$B,ROW()))</f>
        <v>2001</v>
      </c>
      <c r="C434" t="str">
        <f>IF(OR($A434="",INDEX(games!$C:$C,ROW())=""),"",INDEX(games!$C:$C,ROW()))</f>
        <v>Traditional</v>
      </c>
      <c r="D434">
        <f t="shared" si="360"/>
        <v>3</v>
      </c>
      <c r="E434">
        <f t="shared" si="361"/>
        <v>4</v>
      </c>
      <c r="F434">
        <f t="shared" si="362"/>
        <v>26</v>
      </c>
      <c r="G434" t="e">
        <f t="shared" si="363"/>
        <v>#N/A</v>
      </c>
      <c r="H434" t="e">
        <f t="shared" si="364"/>
        <v>#N/A</v>
      </c>
      <c r="I434" t="e">
        <f t="shared" si="365"/>
        <v>#N/A</v>
      </c>
      <c r="J434" t="e">
        <f t="shared" si="366"/>
        <v>#N/A</v>
      </c>
      <c r="K434" t="e">
        <f t="shared" si="367"/>
        <v>#N/A</v>
      </c>
      <c r="L434" t="e">
        <f t="shared" si="368"/>
        <v>#N/A</v>
      </c>
      <c r="M434">
        <f t="shared" si="369"/>
        <v>2001</v>
      </c>
      <c r="N434">
        <f t="shared" si="370"/>
        <v>4.5979999999999999</v>
      </c>
      <c r="O434">
        <f t="shared" si="371"/>
        <v>3.0004339999999998</v>
      </c>
      <c r="P434" t="str">
        <f>IF(OR($A434="",INDEX(games!$H:$H,ROW())=""),"",INDEX(games!$H:$H,ROW()))</f>
        <v>Yes</v>
      </c>
      <c r="Q434">
        <f t="shared" si="372"/>
        <v>3.0004339999999998</v>
      </c>
      <c r="T434">
        <f t="shared" si="373"/>
        <v>2018</v>
      </c>
      <c r="U434">
        <f t="shared" si="374"/>
        <v>2020</v>
      </c>
      <c r="V434">
        <f t="shared" si="375"/>
        <v>2</v>
      </c>
      <c r="W434" t="str">
        <f>IF(TRIM(INDEX(connections!$A:$A,ROW()))="","",TRIM(INDEX(connections!$A:$A,ROW())))</f>
        <v>Dead Cells</v>
      </c>
      <c r="X434" t="str">
        <f>IF($W434="","",TRIM(INDEX(connections!$B:$B,ROW())))</f>
        <v>Dreamscaper</v>
      </c>
      <c r="Y434">
        <f t="shared" si="376"/>
        <v>193</v>
      </c>
      <c r="Z434">
        <f t="shared" si="377"/>
        <v>259</v>
      </c>
      <c r="AA434" t="str">
        <f t="shared" si="378"/>
        <v>Yes</v>
      </c>
      <c r="AB434" t="str">
        <f t="shared" si="379"/>
        <v>Yes</v>
      </c>
      <c r="AC434">
        <f t="shared" si="380"/>
        <v>1</v>
      </c>
      <c r="AD434">
        <f t="shared" si="381"/>
        <v>0</v>
      </c>
      <c r="AE434" t="str">
        <f t="shared" si="382"/>
        <v/>
      </c>
      <c r="AG434">
        <f t="shared" si="383"/>
        <v>2</v>
      </c>
      <c r="AH434" t="str">
        <f t="shared" si="384"/>
        <v>Yes</v>
      </c>
      <c r="AI434">
        <f t="shared" si="385"/>
        <v>2</v>
      </c>
      <c r="AJ434">
        <f t="shared" si="386"/>
        <v>2.0004339999999998</v>
      </c>
      <c r="AK434" t="str">
        <f t="shared" si="387"/>
        <v/>
      </c>
      <c r="AL434" t="str">
        <f>IF($A434="","",INDEX(games!$J:$J,ROW())&amp;"")</f>
        <v/>
      </c>
      <c r="AM434">
        <f>IF($A434="","",SUMPRODUCT($AO434:$BD434,'Map Analysis'!$AN$2^{0,1,2,3,4,5,6,7,8,9,10,11,12,13,14,15}))</f>
        <v>2.5</v>
      </c>
      <c r="AN434">
        <f t="shared" si="388"/>
        <v>2.5000434</v>
      </c>
      <c r="AO434">
        <f t="shared" si="389"/>
        <v>2</v>
      </c>
      <c r="AP434">
        <f t="shared" si="390"/>
        <v>1</v>
      </c>
      <c r="AQ434">
        <f t="shared" si="391"/>
        <v>0</v>
      </c>
      <c r="AR434">
        <f t="shared" si="392"/>
        <v>0</v>
      </c>
      <c r="AS434">
        <f t="shared" si="393"/>
        <v>0</v>
      </c>
      <c r="AT434">
        <f t="shared" si="394"/>
        <v>0</v>
      </c>
      <c r="AU434">
        <f t="shared" si="395"/>
        <v>0</v>
      </c>
      <c r="AV434">
        <f t="shared" si="396"/>
        <v>0</v>
      </c>
      <c r="AW434">
        <f t="shared" si="397"/>
        <v>0</v>
      </c>
      <c r="AX434">
        <f t="shared" si="398"/>
        <v>0</v>
      </c>
      <c r="AY434">
        <f t="shared" si="399"/>
        <v>0</v>
      </c>
      <c r="AZ434">
        <f t="shared" si="400"/>
        <v>0</v>
      </c>
      <c r="BA434">
        <f t="shared" si="401"/>
        <v>0</v>
      </c>
      <c r="BB434">
        <f t="shared" si="402"/>
        <v>0</v>
      </c>
      <c r="BC434">
        <f t="shared" si="403"/>
        <v>0</v>
      </c>
      <c r="BD434">
        <f t="shared" si="404"/>
        <v>0</v>
      </c>
      <c r="BF434">
        <f t="shared" si="405"/>
        <v>0</v>
      </c>
      <c r="BG434">
        <f t="shared" si="406"/>
        <v>0</v>
      </c>
      <c r="BH434">
        <f t="shared" si="407"/>
        <v>0</v>
      </c>
      <c r="BI434">
        <f t="shared" si="408"/>
        <v>0</v>
      </c>
      <c r="BJ434">
        <f t="shared" si="409"/>
        <v>0</v>
      </c>
      <c r="BK434">
        <f t="shared" si="410"/>
        <v>0</v>
      </c>
      <c r="BL434">
        <f t="shared" si="411"/>
        <v>0</v>
      </c>
      <c r="BM434">
        <f t="shared" si="412"/>
        <v>0</v>
      </c>
      <c r="BN434">
        <f t="shared" si="413"/>
        <v>0</v>
      </c>
      <c r="BO434">
        <f t="shared" si="414"/>
        <v>0</v>
      </c>
      <c r="BP434">
        <f t="shared" si="415"/>
        <v>0</v>
      </c>
      <c r="BQ434">
        <f t="shared" si="416"/>
        <v>0</v>
      </c>
      <c r="BR434">
        <f t="shared" si="417"/>
        <v>0</v>
      </c>
      <c r="BS434">
        <f t="shared" si="418"/>
        <v>0</v>
      </c>
      <c r="BT434">
        <f t="shared" si="419"/>
        <v>0</v>
      </c>
    </row>
    <row r="435" spans="1:72" x14ac:dyDescent="0.25">
      <c r="A435" t="str">
        <f>IF(TRIM(INDEX(games!$A:$A,ROW()))="","",TRIM(INDEX(games!$A:$A,ROW())))</f>
        <v>Izuna 2: The Unemployed Ninja Returns</v>
      </c>
      <c r="B435">
        <f>IF(OR($A435="",INDEX(games!$B:$B,ROW())=""),"",INDEX(games!$B:$B,ROW()))</f>
        <v>2007</v>
      </c>
      <c r="C435" t="str">
        <f>IF(OR($A435="",INDEX(games!$C:$C,ROW())=""),"",INDEX(games!$C:$C,ROW()))</f>
        <v>Traditional</v>
      </c>
      <c r="D435">
        <f t="shared" si="360"/>
        <v>1</v>
      </c>
      <c r="E435">
        <f t="shared" si="361"/>
        <v>4</v>
      </c>
      <c r="F435">
        <f t="shared" si="362"/>
        <v>27</v>
      </c>
      <c r="G435" t="e">
        <f t="shared" si="363"/>
        <v>#N/A</v>
      </c>
      <c r="H435" t="e">
        <f t="shared" si="364"/>
        <v>#N/A</v>
      </c>
      <c r="I435" t="e">
        <f t="shared" si="365"/>
        <v>#N/A</v>
      </c>
      <c r="J435" t="e">
        <f t="shared" si="366"/>
        <v>#N/A</v>
      </c>
      <c r="K435" t="e">
        <f t="shared" si="367"/>
        <v>#N/A</v>
      </c>
      <c r="L435" t="e">
        <f t="shared" si="368"/>
        <v>#N/A</v>
      </c>
      <c r="M435">
        <f t="shared" si="369"/>
        <v>2007</v>
      </c>
      <c r="N435">
        <f t="shared" si="370"/>
        <v>4.6210000000000004</v>
      </c>
      <c r="O435">
        <f t="shared" si="371"/>
        <v>1.000435</v>
      </c>
      <c r="P435" t="str">
        <f>IF(OR($A435="",INDEX(games!$H:$H,ROW())=""),"",INDEX(games!$H:$H,ROW()))</f>
        <v>Yes</v>
      </c>
      <c r="Q435">
        <f t="shared" si="372"/>
        <v>1.000435</v>
      </c>
      <c r="T435">
        <f t="shared" si="373"/>
        <v>2019</v>
      </c>
      <c r="U435">
        <f t="shared" si="374"/>
        <v>2020</v>
      </c>
      <c r="V435">
        <f t="shared" si="375"/>
        <v>1</v>
      </c>
      <c r="W435" t="str">
        <f>IF(TRIM(INDEX(connections!$A:$A,ROW()))="","",TRIM(INDEX(connections!$A:$A,ROW())))</f>
        <v>Hades</v>
      </c>
      <c r="X435" t="str">
        <f>IF($W435="","",TRIM(INDEX(connections!$B:$B,ROW())))</f>
        <v>Dreamscaper</v>
      </c>
      <c r="Y435">
        <f t="shared" si="376"/>
        <v>375</v>
      </c>
      <c r="Z435">
        <f t="shared" si="377"/>
        <v>259</v>
      </c>
      <c r="AA435" t="str">
        <f t="shared" si="378"/>
        <v>Yes</v>
      </c>
      <c r="AB435" t="str">
        <f t="shared" si="379"/>
        <v>Yes</v>
      </c>
      <c r="AC435">
        <f t="shared" si="380"/>
        <v>1</v>
      </c>
      <c r="AD435">
        <f t="shared" si="381"/>
        <v>0</v>
      </c>
      <c r="AE435" t="str">
        <f t="shared" si="382"/>
        <v/>
      </c>
      <c r="AG435">
        <f t="shared" si="383"/>
        <v>1</v>
      </c>
      <c r="AH435" t="str">
        <f t="shared" si="384"/>
        <v>Yes</v>
      </c>
      <c r="AI435">
        <f t="shared" si="385"/>
        <v>1</v>
      </c>
      <c r="AJ435">
        <f t="shared" si="386"/>
        <v>1.000435</v>
      </c>
      <c r="AK435" t="str">
        <f t="shared" si="387"/>
        <v/>
      </c>
      <c r="AL435" t="str">
        <f>IF($A435="","",INDEX(games!$J:$J,ROW())&amp;"")</f>
        <v/>
      </c>
      <c r="AM435">
        <f>IF($A435="","",SUMPRODUCT($AO435:$BD435,'Map Analysis'!$AN$2^{0,1,2,3,4,5,6,7,8,9,10,11,12,13,14,15}))</f>
        <v>0</v>
      </c>
      <c r="AN435">
        <f t="shared" si="388"/>
        <v>4.35E-5</v>
      </c>
      <c r="AO435">
        <f t="shared" si="389"/>
        <v>0</v>
      </c>
      <c r="AP435">
        <f t="shared" si="390"/>
        <v>0</v>
      </c>
      <c r="AQ435">
        <f t="shared" si="391"/>
        <v>0</v>
      </c>
      <c r="AR435">
        <f t="shared" si="392"/>
        <v>0</v>
      </c>
      <c r="AS435">
        <f t="shared" si="393"/>
        <v>0</v>
      </c>
      <c r="AT435">
        <f t="shared" si="394"/>
        <v>0</v>
      </c>
      <c r="AU435">
        <f t="shared" si="395"/>
        <v>0</v>
      </c>
      <c r="AV435">
        <f t="shared" si="396"/>
        <v>0</v>
      </c>
      <c r="AW435">
        <f t="shared" si="397"/>
        <v>0</v>
      </c>
      <c r="AX435">
        <f t="shared" si="398"/>
        <v>0</v>
      </c>
      <c r="AY435">
        <f t="shared" si="399"/>
        <v>0</v>
      </c>
      <c r="AZ435">
        <f t="shared" si="400"/>
        <v>0</v>
      </c>
      <c r="BA435">
        <f t="shared" si="401"/>
        <v>0</v>
      </c>
      <c r="BB435">
        <f t="shared" si="402"/>
        <v>0</v>
      </c>
      <c r="BC435">
        <f t="shared" si="403"/>
        <v>0</v>
      </c>
      <c r="BD435">
        <f t="shared" si="404"/>
        <v>0</v>
      </c>
      <c r="BF435">
        <f t="shared" si="405"/>
        <v>0</v>
      </c>
      <c r="BG435">
        <f t="shared" si="406"/>
        <v>0</v>
      </c>
      <c r="BH435">
        <f t="shared" si="407"/>
        <v>0</v>
      </c>
      <c r="BI435">
        <f t="shared" si="408"/>
        <v>0</v>
      </c>
      <c r="BJ435">
        <f t="shared" si="409"/>
        <v>0</v>
      </c>
      <c r="BK435">
        <f t="shared" si="410"/>
        <v>0</v>
      </c>
      <c r="BL435">
        <f t="shared" si="411"/>
        <v>0</v>
      </c>
      <c r="BM435">
        <f t="shared" si="412"/>
        <v>0</v>
      </c>
      <c r="BN435">
        <f t="shared" si="413"/>
        <v>0</v>
      </c>
      <c r="BO435">
        <f t="shared" si="414"/>
        <v>0</v>
      </c>
      <c r="BP435">
        <f t="shared" si="415"/>
        <v>0</v>
      </c>
      <c r="BQ435">
        <f t="shared" si="416"/>
        <v>0</v>
      </c>
      <c r="BR435">
        <f t="shared" si="417"/>
        <v>0</v>
      </c>
      <c r="BS435">
        <f t="shared" si="418"/>
        <v>0</v>
      </c>
      <c r="BT435">
        <f t="shared" si="419"/>
        <v>0</v>
      </c>
    </row>
    <row r="436" spans="1:72" x14ac:dyDescent="0.25">
      <c r="A436" t="str">
        <f>IF(TRIM(INDEX(games!$A:$A,ROW()))="","",TRIM(INDEX(games!$A:$A,ROW())))</f>
        <v>Izuna: Legend of the Unemployed Ninja</v>
      </c>
      <c r="B436">
        <f>IF(OR($A436="",INDEX(games!$B:$B,ROW())=""),"",INDEX(games!$B:$B,ROW()))</f>
        <v>2006</v>
      </c>
      <c r="C436" t="str">
        <f>IF(OR($A436="",INDEX(games!$C:$C,ROW())=""),"",INDEX(games!$C:$C,ROW()))</f>
        <v>Traditional</v>
      </c>
      <c r="D436">
        <f t="shared" si="360"/>
        <v>2</v>
      </c>
      <c r="E436">
        <f t="shared" si="361"/>
        <v>4</v>
      </c>
      <c r="F436">
        <f t="shared" si="362"/>
        <v>28</v>
      </c>
      <c r="G436" t="e">
        <f t="shared" si="363"/>
        <v>#N/A</v>
      </c>
      <c r="H436" t="e">
        <f t="shared" si="364"/>
        <v>#N/A</v>
      </c>
      <c r="I436" t="e">
        <f t="shared" si="365"/>
        <v>#N/A</v>
      </c>
      <c r="J436" t="e">
        <f t="shared" si="366"/>
        <v>#N/A</v>
      </c>
      <c r="K436" t="e">
        <f t="shared" si="367"/>
        <v>#N/A</v>
      </c>
      <c r="L436" t="e">
        <f t="shared" si="368"/>
        <v>#N/A</v>
      </c>
      <c r="M436">
        <f t="shared" si="369"/>
        <v>2006</v>
      </c>
      <c r="N436">
        <f t="shared" si="370"/>
        <v>4.6440000000000001</v>
      </c>
      <c r="O436">
        <f t="shared" si="371"/>
        <v>2.0004360000000001</v>
      </c>
      <c r="P436" t="str">
        <f>IF(OR($A436="",INDEX(games!$H:$H,ROW())=""),"",INDEX(games!$H:$H,ROW()))</f>
        <v>Yes</v>
      </c>
      <c r="Q436">
        <f t="shared" si="372"/>
        <v>2.0004360000000001</v>
      </c>
      <c r="T436">
        <f t="shared" si="373"/>
        <v>2011</v>
      </c>
      <c r="U436">
        <f t="shared" si="374"/>
        <v>2020</v>
      </c>
      <c r="V436">
        <f t="shared" si="375"/>
        <v>9</v>
      </c>
      <c r="W436" t="str">
        <f>IF(TRIM(INDEX(connections!$A:$A,ROW()))="","",TRIM(INDEX(connections!$A:$A,ROW())))</f>
        <v>The Binding of Isaac</v>
      </c>
      <c r="X436" t="str">
        <f>IF($W436="","",TRIM(INDEX(connections!$B:$B,ROW())))</f>
        <v>Dreamscaper</v>
      </c>
      <c r="Y436">
        <f t="shared" si="376"/>
        <v>865</v>
      </c>
      <c r="Z436">
        <f t="shared" si="377"/>
        <v>259</v>
      </c>
      <c r="AA436" t="str">
        <f t="shared" si="378"/>
        <v>Yes</v>
      </c>
      <c r="AB436" t="str">
        <f t="shared" si="379"/>
        <v>Yes</v>
      </c>
      <c r="AC436">
        <f t="shared" si="380"/>
        <v>1</v>
      </c>
      <c r="AD436">
        <f t="shared" si="381"/>
        <v>0</v>
      </c>
      <c r="AE436" t="str">
        <f t="shared" si="382"/>
        <v/>
      </c>
      <c r="AG436">
        <f t="shared" si="383"/>
        <v>2</v>
      </c>
      <c r="AH436" t="str">
        <f t="shared" si="384"/>
        <v>Yes</v>
      </c>
      <c r="AI436">
        <f t="shared" si="385"/>
        <v>2</v>
      </c>
      <c r="AJ436">
        <f t="shared" si="386"/>
        <v>2.0004360000000001</v>
      </c>
      <c r="AK436" t="str">
        <f t="shared" si="387"/>
        <v/>
      </c>
      <c r="AL436" t="str">
        <f>IF($A436="","",INDEX(games!$J:$J,ROW())&amp;"")</f>
        <v/>
      </c>
      <c r="AM436">
        <f>IF($A436="","",SUMPRODUCT($AO436:$BD436,'Map Analysis'!$AN$2^{0,1,2,3,4,5,6,7,8,9,10,11,12,13,14,15}))</f>
        <v>1</v>
      </c>
      <c r="AN436">
        <f t="shared" si="388"/>
        <v>1.0000435999999999</v>
      </c>
      <c r="AO436">
        <f t="shared" si="389"/>
        <v>1</v>
      </c>
      <c r="AP436">
        <f t="shared" si="390"/>
        <v>0</v>
      </c>
      <c r="AQ436">
        <f t="shared" si="391"/>
        <v>0</v>
      </c>
      <c r="AR436">
        <f t="shared" si="392"/>
        <v>0</v>
      </c>
      <c r="AS436">
        <f t="shared" si="393"/>
        <v>0</v>
      </c>
      <c r="AT436">
        <f t="shared" si="394"/>
        <v>0</v>
      </c>
      <c r="AU436">
        <f t="shared" si="395"/>
        <v>0</v>
      </c>
      <c r="AV436">
        <f t="shared" si="396"/>
        <v>0</v>
      </c>
      <c r="AW436">
        <f t="shared" si="397"/>
        <v>0</v>
      </c>
      <c r="AX436">
        <f t="shared" si="398"/>
        <v>0</v>
      </c>
      <c r="AY436">
        <f t="shared" si="399"/>
        <v>0</v>
      </c>
      <c r="AZ436">
        <f t="shared" si="400"/>
        <v>0</v>
      </c>
      <c r="BA436">
        <f t="shared" si="401"/>
        <v>0</v>
      </c>
      <c r="BB436">
        <f t="shared" si="402"/>
        <v>0</v>
      </c>
      <c r="BC436">
        <f t="shared" si="403"/>
        <v>0</v>
      </c>
      <c r="BD436">
        <f t="shared" si="404"/>
        <v>0</v>
      </c>
      <c r="BF436">
        <f t="shared" si="405"/>
        <v>0</v>
      </c>
      <c r="BG436">
        <f t="shared" si="406"/>
        <v>0</v>
      </c>
      <c r="BH436">
        <f t="shared" si="407"/>
        <v>0</v>
      </c>
      <c r="BI436">
        <f t="shared" si="408"/>
        <v>0</v>
      </c>
      <c r="BJ436">
        <f t="shared" si="409"/>
        <v>0</v>
      </c>
      <c r="BK436">
        <f t="shared" si="410"/>
        <v>0</v>
      </c>
      <c r="BL436">
        <f t="shared" si="411"/>
        <v>0</v>
      </c>
      <c r="BM436">
        <f t="shared" si="412"/>
        <v>0</v>
      </c>
      <c r="BN436">
        <f t="shared" si="413"/>
        <v>0</v>
      </c>
      <c r="BO436">
        <f t="shared" si="414"/>
        <v>0</v>
      </c>
      <c r="BP436">
        <f t="shared" si="415"/>
        <v>0</v>
      </c>
      <c r="BQ436">
        <f t="shared" si="416"/>
        <v>0</v>
      </c>
      <c r="BR436">
        <f t="shared" si="417"/>
        <v>0</v>
      </c>
      <c r="BS436">
        <f t="shared" si="418"/>
        <v>0</v>
      </c>
      <c r="BT436">
        <f t="shared" si="419"/>
        <v>0</v>
      </c>
    </row>
    <row r="437" spans="1:72" x14ac:dyDescent="0.25">
      <c r="A437" t="str">
        <f>IF(TRIM(INDEX(games!$A:$A,ROW()))="","",TRIM(INDEX(games!$A:$A,ROW())))</f>
        <v>Jotunnslayer: Hordes of Hel</v>
      </c>
      <c r="B437">
        <f>IF(OR($A437="",INDEX(games!$B:$B,ROW())=""),"",INDEX(games!$B:$B,ROW()))</f>
        <v>2025</v>
      </c>
      <c r="C437" t="str">
        <f>IF(OR($A437="",INDEX(games!$C:$C,ROW())=""),"",INDEX(games!$C:$C,ROW()))</f>
        <v>Action</v>
      </c>
      <c r="D437">
        <f t="shared" si="360"/>
        <v>4</v>
      </c>
      <c r="E437">
        <f t="shared" si="361"/>
        <v>1</v>
      </c>
      <c r="F437">
        <f t="shared" si="362"/>
        <v>29</v>
      </c>
      <c r="G437">
        <f t="shared" si="363"/>
        <v>2025</v>
      </c>
      <c r="H437">
        <f t="shared" si="364"/>
        <v>1.667</v>
      </c>
      <c r="I437" t="e">
        <f t="shared" si="365"/>
        <v>#N/A</v>
      </c>
      <c r="J437" t="e">
        <f t="shared" si="366"/>
        <v>#N/A</v>
      </c>
      <c r="K437" t="e">
        <f t="shared" si="367"/>
        <v>#N/A</v>
      </c>
      <c r="L437" t="e">
        <f t="shared" si="368"/>
        <v>#N/A</v>
      </c>
      <c r="M437" t="e">
        <f t="shared" si="369"/>
        <v>#N/A</v>
      </c>
      <c r="N437" t="e">
        <f t="shared" si="370"/>
        <v>#N/A</v>
      </c>
      <c r="O437">
        <f t="shared" si="371"/>
        <v>4.0004369999999998</v>
      </c>
      <c r="P437" t="str">
        <f>IF(OR($A437="",INDEX(games!$H:$H,ROW())=""),"",INDEX(games!$H:$H,ROW()))</f>
        <v/>
      </c>
      <c r="Q437" t="str">
        <f t="shared" si="372"/>
        <v/>
      </c>
      <c r="T437">
        <f t="shared" si="373"/>
        <v>2016</v>
      </c>
      <c r="U437">
        <f t="shared" si="374"/>
        <v>2024</v>
      </c>
      <c r="V437">
        <f t="shared" si="375"/>
        <v>8</v>
      </c>
      <c r="W437" t="str">
        <f>IF(TRIM(INDEX(connections!$A:$A,ROW()))="","",TRIM(INDEX(connections!$A:$A,ROW())))</f>
        <v>Kingdom: New Lands</v>
      </c>
      <c r="X437" t="str">
        <f>IF($W437="","",TRIM(INDEX(connections!$B:$B,ROW())))</f>
        <v>Drill Core</v>
      </c>
      <c r="Y437">
        <f t="shared" si="376"/>
        <v>449</v>
      </c>
      <c r="Z437">
        <f t="shared" si="377"/>
        <v>260</v>
      </c>
      <c r="AA437" t="str">
        <f t="shared" si="378"/>
        <v>Yes</v>
      </c>
      <c r="AB437" t="str">
        <f t="shared" si="379"/>
        <v/>
      </c>
      <c r="AC437" t="str">
        <f t="shared" si="380"/>
        <v/>
      </c>
      <c r="AD437">
        <f t="shared" si="381"/>
        <v>0</v>
      </c>
      <c r="AE437" t="str">
        <f t="shared" si="382"/>
        <v/>
      </c>
      <c r="AG437">
        <f t="shared" si="383"/>
        <v>4</v>
      </c>
      <c r="AH437" t="str">
        <f t="shared" si="384"/>
        <v/>
      </c>
      <c r="AI437" t="str">
        <f t="shared" si="385"/>
        <v/>
      </c>
      <c r="AJ437" t="str">
        <f t="shared" si="386"/>
        <v/>
      </c>
      <c r="AK437">
        <f t="shared" si="387"/>
        <v>4.0004369999999998</v>
      </c>
      <c r="AL437" t="str">
        <f>IF($A437="","",INDEX(games!$J:$J,ROW())&amp;"")</f>
        <v/>
      </c>
      <c r="AM437">
        <f>IF($A437="","",SUMPRODUCT($AO437:$BD437,'Map Analysis'!$AN$2^{0,1,2,3,4,5,6,7,8,9,10,11,12,13,14,15}))</f>
        <v>0</v>
      </c>
      <c r="AN437">
        <f t="shared" si="388"/>
        <v>4.3699999999999998E-5</v>
      </c>
      <c r="AO437">
        <f t="shared" si="389"/>
        <v>0</v>
      </c>
      <c r="AP437">
        <f t="shared" si="390"/>
        <v>0</v>
      </c>
      <c r="AQ437">
        <f t="shared" si="391"/>
        <v>0</v>
      </c>
      <c r="AR437">
        <f t="shared" si="392"/>
        <v>0</v>
      </c>
      <c r="AS437">
        <f t="shared" si="393"/>
        <v>0</v>
      </c>
      <c r="AT437">
        <f t="shared" si="394"/>
        <v>0</v>
      </c>
      <c r="AU437">
        <f t="shared" si="395"/>
        <v>0</v>
      </c>
      <c r="AV437">
        <f t="shared" si="396"/>
        <v>0</v>
      </c>
      <c r="AW437">
        <f t="shared" si="397"/>
        <v>0</v>
      </c>
      <c r="AX437">
        <f t="shared" si="398"/>
        <v>0</v>
      </c>
      <c r="AY437">
        <f t="shared" si="399"/>
        <v>0</v>
      </c>
      <c r="AZ437">
        <f t="shared" si="400"/>
        <v>0</v>
      </c>
      <c r="BA437">
        <f t="shared" si="401"/>
        <v>0</v>
      </c>
      <c r="BB437">
        <f t="shared" si="402"/>
        <v>0</v>
      </c>
      <c r="BC437">
        <f t="shared" si="403"/>
        <v>0</v>
      </c>
      <c r="BD437">
        <f t="shared" si="404"/>
        <v>0</v>
      </c>
      <c r="BF437">
        <f t="shared" si="405"/>
        <v>0</v>
      </c>
      <c r="BG437">
        <f t="shared" si="406"/>
        <v>0</v>
      </c>
      <c r="BH437">
        <f t="shared" si="407"/>
        <v>0</v>
      </c>
      <c r="BI437">
        <f t="shared" si="408"/>
        <v>0</v>
      </c>
      <c r="BJ437">
        <f t="shared" si="409"/>
        <v>0</v>
      </c>
      <c r="BK437">
        <f t="shared" si="410"/>
        <v>0</v>
      </c>
      <c r="BL437">
        <f t="shared" si="411"/>
        <v>0</v>
      </c>
      <c r="BM437">
        <f t="shared" si="412"/>
        <v>0</v>
      </c>
      <c r="BN437">
        <f t="shared" si="413"/>
        <v>0</v>
      </c>
      <c r="BO437">
        <f t="shared" si="414"/>
        <v>0</v>
      </c>
      <c r="BP437">
        <f t="shared" si="415"/>
        <v>0</v>
      </c>
      <c r="BQ437">
        <f t="shared" si="416"/>
        <v>0</v>
      </c>
      <c r="BR437">
        <f t="shared" si="417"/>
        <v>0</v>
      </c>
      <c r="BS437">
        <f t="shared" si="418"/>
        <v>0</v>
      </c>
      <c r="BT437">
        <f t="shared" si="419"/>
        <v>0</v>
      </c>
    </row>
    <row r="438" spans="1:72" x14ac:dyDescent="0.25">
      <c r="A438" t="str">
        <f>IF(TRIM(INDEX(games!$A:$A,ROW()))="","",TRIM(INDEX(games!$A:$A,ROW())))</f>
        <v>Juicy Realm</v>
      </c>
      <c r="B438">
        <f>IF(OR($A438="",INDEX(games!$B:$B,ROW())=""),"",INDEX(games!$B:$B,ROW()))</f>
        <v>2018</v>
      </c>
      <c r="C438" t="str">
        <f>IF(OR($A438="",INDEX(games!$C:$C,ROW())=""),"",INDEX(games!$C:$C,ROW()))</f>
        <v>Action</v>
      </c>
      <c r="D438">
        <f t="shared" si="360"/>
        <v>0</v>
      </c>
      <c r="E438">
        <f t="shared" si="361"/>
        <v>1</v>
      </c>
      <c r="F438">
        <f t="shared" si="362"/>
        <v>30</v>
      </c>
      <c r="G438">
        <f t="shared" si="363"/>
        <v>2018</v>
      </c>
      <c r="H438">
        <f t="shared" si="364"/>
        <v>1.69</v>
      </c>
      <c r="I438" t="e">
        <f t="shared" si="365"/>
        <v>#N/A</v>
      </c>
      <c r="J438" t="e">
        <f t="shared" si="366"/>
        <v>#N/A</v>
      </c>
      <c r="K438" t="e">
        <f t="shared" si="367"/>
        <v>#N/A</v>
      </c>
      <c r="L438" t="e">
        <f t="shared" si="368"/>
        <v>#N/A</v>
      </c>
      <c r="M438" t="e">
        <f t="shared" si="369"/>
        <v>#N/A</v>
      </c>
      <c r="N438" t="e">
        <f t="shared" si="370"/>
        <v>#N/A</v>
      </c>
      <c r="O438">
        <f t="shared" si="371"/>
        <v>4.3800000000000002E-4</v>
      </c>
      <c r="P438" t="str">
        <f>IF(OR($A438="",INDEX(games!$H:$H,ROW())=""),"",INDEX(games!$H:$H,ROW()))</f>
        <v/>
      </c>
      <c r="Q438" t="str">
        <f t="shared" si="372"/>
        <v/>
      </c>
      <c r="T438">
        <f t="shared" si="373"/>
        <v>2023</v>
      </c>
      <c r="U438">
        <f t="shared" si="374"/>
        <v>2026</v>
      </c>
      <c r="V438">
        <f t="shared" si="375"/>
        <v>3</v>
      </c>
      <c r="W438" t="str">
        <f>IF(TRIM(INDEX(connections!$A:$A,ROW()))="","",TRIM(INDEX(connections!$A:$A,ROW())))</f>
        <v>Balatro</v>
      </c>
      <c r="X438" t="str">
        <f>IF($W438="","",TRIM(INDEX(connections!$B:$B,ROW())))</f>
        <v>Driving Rogue</v>
      </c>
      <c r="Y438">
        <f t="shared" si="376"/>
        <v>56</v>
      </c>
      <c r="Z438">
        <f t="shared" si="377"/>
        <v>261</v>
      </c>
      <c r="AA438" t="str">
        <f t="shared" si="378"/>
        <v>Yes</v>
      </c>
      <c r="AB438" t="str">
        <f t="shared" si="379"/>
        <v/>
      </c>
      <c r="AC438" t="str">
        <f t="shared" si="380"/>
        <v/>
      </c>
      <c r="AD438">
        <f t="shared" si="381"/>
        <v>1</v>
      </c>
      <c r="AE438" t="str">
        <f t="shared" si="382"/>
        <v/>
      </c>
      <c r="AG438">
        <f t="shared" si="383"/>
        <v>0</v>
      </c>
      <c r="AH438" t="str">
        <f t="shared" si="384"/>
        <v/>
      </c>
      <c r="AI438" t="str">
        <f t="shared" si="385"/>
        <v/>
      </c>
      <c r="AJ438" t="str">
        <f t="shared" si="386"/>
        <v/>
      </c>
      <c r="AK438" t="str">
        <f t="shared" si="387"/>
        <v/>
      </c>
      <c r="AL438" t="str">
        <f>IF($A438="","",INDEX(games!$J:$J,ROW())&amp;"")</f>
        <v/>
      </c>
      <c r="AM438">
        <f>IF($A438="","",SUMPRODUCT($AO438:$BD438,'Map Analysis'!$AN$2^{0,1,2,3,4,5,6,7,8,9,10,11,12,13,14,15}))</f>
        <v>0</v>
      </c>
      <c r="AN438">
        <f t="shared" si="388"/>
        <v>4.3800000000000001E-5</v>
      </c>
      <c r="AO438">
        <f t="shared" si="389"/>
        <v>0</v>
      </c>
      <c r="AP438">
        <f t="shared" si="390"/>
        <v>0</v>
      </c>
      <c r="AQ438">
        <f t="shared" si="391"/>
        <v>0</v>
      </c>
      <c r="AR438">
        <f t="shared" si="392"/>
        <v>0</v>
      </c>
      <c r="AS438">
        <f t="shared" si="393"/>
        <v>0</v>
      </c>
      <c r="AT438">
        <f t="shared" si="394"/>
        <v>0</v>
      </c>
      <c r="AU438">
        <f t="shared" si="395"/>
        <v>0</v>
      </c>
      <c r="AV438">
        <f t="shared" si="396"/>
        <v>0</v>
      </c>
      <c r="AW438">
        <f t="shared" si="397"/>
        <v>0</v>
      </c>
      <c r="AX438">
        <f t="shared" si="398"/>
        <v>0</v>
      </c>
      <c r="AY438">
        <f t="shared" si="399"/>
        <v>0</v>
      </c>
      <c r="AZ438">
        <f t="shared" si="400"/>
        <v>0</v>
      </c>
      <c r="BA438">
        <f t="shared" si="401"/>
        <v>0</v>
      </c>
      <c r="BB438">
        <f t="shared" si="402"/>
        <v>0</v>
      </c>
      <c r="BC438">
        <f t="shared" si="403"/>
        <v>0</v>
      </c>
      <c r="BD438">
        <f t="shared" si="404"/>
        <v>0</v>
      </c>
      <c r="BF438">
        <f t="shared" si="405"/>
        <v>0</v>
      </c>
      <c r="BG438">
        <f t="shared" si="406"/>
        <v>0</v>
      </c>
      <c r="BH438">
        <f t="shared" si="407"/>
        <v>0</v>
      </c>
      <c r="BI438">
        <f t="shared" si="408"/>
        <v>0</v>
      </c>
      <c r="BJ438">
        <f t="shared" si="409"/>
        <v>0</v>
      </c>
      <c r="BK438">
        <f t="shared" si="410"/>
        <v>0</v>
      </c>
      <c r="BL438">
        <f t="shared" si="411"/>
        <v>0</v>
      </c>
      <c r="BM438">
        <f t="shared" si="412"/>
        <v>0</v>
      </c>
      <c r="BN438">
        <f t="shared" si="413"/>
        <v>0</v>
      </c>
      <c r="BO438">
        <f t="shared" si="414"/>
        <v>0</v>
      </c>
      <c r="BP438">
        <f t="shared" si="415"/>
        <v>0</v>
      </c>
      <c r="BQ438">
        <f t="shared" si="416"/>
        <v>0</v>
      </c>
      <c r="BR438">
        <f t="shared" si="417"/>
        <v>0</v>
      </c>
      <c r="BS438">
        <f t="shared" si="418"/>
        <v>0</v>
      </c>
      <c r="BT438">
        <f t="shared" si="419"/>
        <v>0</v>
      </c>
    </row>
    <row r="439" spans="1:72" x14ac:dyDescent="0.25">
      <c r="A439" t="str">
        <f>IF(TRIM(INDEX(games!$A:$A,ROW()))="","",TRIM(INDEX(games!$A:$A,ROW())))</f>
        <v>Jupiter Hell</v>
      </c>
      <c r="B439">
        <f>IF(OR($A439="",INDEX(games!$B:$B,ROW())=""),"",INDEX(games!$B:$B,ROW()))</f>
        <v>2019</v>
      </c>
      <c r="C439" t="str">
        <f>IF(OR($A439="",INDEX(games!$C:$C,ROW())=""),"",INDEX(games!$C:$C,ROW()))</f>
        <v>Traditional</v>
      </c>
      <c r="D439">
        <f t="shared" si="360"/>
        <v>1</v>
      </c>
      <c r="E439">
        <f t="shared" si="361"/>
        <v>4</v>
      </c>
      <c r="F439">
        <f t="shared" si="362"/>
        <v>31</v>
      </c>
      <c r="G439" t="e">
        <f t="shared" si="363"/>
        <v>#N/A</v>
      </c>
      <c r="H439" t="e">
        <f t="shared" si="364"/>
        <v>#N/A</v>
      </c>
      <c r="I439" t="e">
        <f t="shared" si="365"/>
        <v>#N/A</v>
      </c>
      <c r="J439" t="e">
        <f t="shared" si="366"/>
        <v>#N/A</v>
      </c>
      <c r="K439" t="e">
        <f t="shared" si="367"/>
        <v>#N/A</v>
      </c>
      <c r="L439" t="e">
        <f t="shared" si="368"/>
        <v>#N/A</v>
      </c>
      <c r="M439">
        <f t="shared" si="369"/>
        <v>2019</v>
      </c>
      <c r="N439">
        <f t="shared" si="370"/>
        <v>4.7130000000000001</v>
      </c>
      <c r="O439">
        <f t="shared" si="371"/>
        <v>1.0004390000000001</v>
      </c>
      <c r="P439" t="str">
        <f>IF(OR($A439="",INDEX(games!$H:$H,ROW())=""),"",INDEX(games!$H:$H,ROW()))</f>
        <v>Yes</v>
      </c>
      <c r="Q439">
        <f t="shared" si="372"/>
        <v>1.0004390000000001</v>
      </c>
      <c r="T439">
        <f t="shared" si="373"/>
        <v>2023</v>
      </c>
      <c r="U439">
        <f t="shared" si="374"/>
        <v>2025</v>
      </c>
      <c r="V439">
        <f t="shared" si="375"/>
        <v>2</v>
      </c>
      <c r="W439" t="str">
        <f>IF(TRIM(INDEX(connections!$A:$A,ROW()))="","",TRIM(INDEX(connections!$A:$A,ROW())))</f>
        <v>Balatro</v>
      </c>
      <c r="X439" t="str">
        <f>IF($W439="","",TRIM(INDEX(connections!$B:$B,ROW())))</f>
        <v>Drop Duchy</v>
      </c>
      <c r="Y439">
        <f t="shared" si="376"/>
        <v>56</v>
      </c>
      <c r="Z439">
        <f t="shared" si="377"/>
        <v>262</v>
      </c>
      <c r="AA439" t="str">
        <f t="shared" si="378"/>
        <v>Yes</v>
      </c>
      <c r="AB439" t="str">
        <f t="shared" si="379"/>
        <v>Yes</v>
      </c>
      <c r="AC439">
        <f t="shared" si="380"/>
        <v>1</v>
      </c>
      <c r="AD439">
        <f t="shared" si="381"/>
        <v>1</v>
      </c>
      <c r="AE439" t="str">
        <f t="shared" si="382"/>
        <v/>
      </c>
      <c r="AG439">
        <f t="shared" si="383"/>
        <v>0</v>
      </c>
      <c r="AH439" t="str">
        <f t="shared" si="384"/>
        <v/>
      </c>
      <c r="AI439" t="str">
        <f t="shared" si="385"/>
        <v/>
      </c>
      <c r="AJ439" t="str">
        <f t="shared" si="386"/>
        <v/>
      </c>
      <c r="AK439" t="str">
        <f t="shared" si="387"/>
        <v/>
      </c>
      <c r="AL439" t="str">
        <f>IF($A439="","",INDEX(games!$J:$J,ROW())&amp;"")</f>
        <v>https://store.steampowered.com/app/811320/Jupiter_Hell/</v>
      </c>
      <c r="AM439">
        <f>IF($A439="","",SUMPRODUCT($AO439:$BD439,'Map Analysis'!$AN$2^{0,1,2,3,4,5,6,7,8,9,10,11,12,13,14,15}))</f>
        <v>0</v>
      </c>
      <c r="AN439">
        <f t="shared" si="388"/>
        <v>4.3900000000000003E-5</v>
      </c>
      <c r="AO439">
        <f t="shared" si="389"/>
        <v>0</v>
      </c>
      <c r="AP439">
        <f t="shared" si="390"/>
        <v>0</v>
      </c>
      <c r="AQ439">
        <f t="shared" si="391"/>
        <v>0</v>
      </c>
      <c r="AR439">
        <f t="shared" si="392"/>
        <v>0</v>
      </c>
      <c r="AS439">
        <f t="shared" si="393"/>
        <v>0</v>
      </c>
      <c r="AT439">
        <f t="shared" si="394"/>
        <v>0</v>
      </c>
      <c r="AU439">
        <f t="shared" si="395"/>
        <v>0</v>
      </c>
      <c r="AV439">
        <f t="shared" si="396"/>
        <v>0</v>
      </c>
      <c r="AW439">
        <f t="shared" si="397"/>
        <v>0</v>
      </c>
      <c r="AX439">
        <f t="shared" si="398"/>
        <v>0</v>
      </c>
      <c r="AY439">
        <f t="shared" si="399"/>
        <v>0</v>
      </c>
      <c r="AZ439">
        <f t="shared" si="400"/>
        <v>0</v>
      </c>
      <c r="BA439">
        <f t="shared" si="401"/>
        <v>0</v>
      </c>
      <c r="BB439">
        <f t="shared" si="402"/>
        <v>0</v>
      </c>
      <c r="BC439">
        <f t="shared" si="403"/>
        <v>0</v>
      </c>
      <c r="BD439">
        <f t="shared" si="404"/>
        <v>0</v>
      </c>
      <c r="BF439">
        <f t="shared" si="405"/>
        <v>0</v>
      </c>
      <c r="BG439">
        <f t="shared" si="406"/>
        <v>0</v>
      </c>
      <c r="BH439">
        <f t="shared" si="407"/>
        <v>0</v>
      </c>
      <c r="BI439">
        <f t="shared" si="408"/>
        <v>0</v>
      </c>
      <c r="BJ439">
        <f t="shared" si="409"/>
        <v>0</v>
      </c>
      <c r="BK439">
        <f t="shared" si="410"/>
        <v>0</v>
      </c>
      <c r="BL439">
        <f t="shared" si="411"/>
        <v>0</v>
      </c>
      <c r="BM439">
        <f t="shared" si="412"/>
        <v>0</v>
      </c>
      <c r="BN439">
        <f t="shared" si="413"/>
        <v>0</v>
      </c>
      <c r="BO439">
        <f t="shared" si="414"/>
        <v>0</v>
      </c>
      <c r="BP439">
        <f t="shared" si="415"/>
        <v>0</v>
      </c>
      <c r="BQ439">
        <f t="shared" si="416"/>
        <v>0</v>
      </c>
      <c r="BR439">
        <f t="shared" si="417"/>
        <v>0</v>
      </c>
      <c r="BS439">
        <f t="shared" si="418"/>
        <v>0</v>
      </c>
      <c r="BT439">
        <f t="shared" si="419"/>
        <v>0</v>
      </c>
    </row>
    <row r="440" spans="1:72" x14ac:dyDescent="0.25">
      <c r="A440" t="str">
        <f>IF(TRIM(INDEX(games!$A:$A,ROW()))="","",TRIM(INDEX(games!$A:$A,ROW())))</f>
        <v>Just King</v>
      </c>
      <c r="B440">
        <f>IF(OR($A440="",INDEX(games!$B:$B,ROW())=""),"",INDEX(games!$B:$B,ROW()))</f>
        <v>2023</v>
      </c>
      <c r="C440" t="str">
        <f>IF(OR($A440="",INDEX(games!$C:$C,ROW())=""),"",INDEX(games!$C:$C,ROW()))</f>
        <v>Action</v>
      </c>
      <c r="D440">
        <f t="shared" si="360"/>
        <v>1</v>
      </c>
      <c r="E440">
        <f t="shared" si="361"/>
        <v>1</v>
      </c>
      <c r="F440">
        <f t="shared" si="362"/>
        <v>32</v>
      </c>
      <c r="G440">
        <f t="shared" si="363"/>
        <v>2023</v>
      </c>
      <c r="H440">
        <f t="shared" si="364"/>
        <v>1.736</v>
      </c>
      <c r="I440" t="e">
        <f t="shared" si="365"/>
        <v>#N/A</v>
      </c>
      <c r="J440" t="e">
        <f t="shared" si="366"/>
        <v>#N/A</v>
      </c>
      <c r="K440" t="e">
        <f t="shared" si="367"/>
        <v>#N/A</v>
      </c>
      <c r="L440" t="e">
        <f t="shared" si="368"/>
        <v>#N/A</v>
      </c>
      <c r="M440" t="e">
        <f t="shared" si="369"/>
        <v>#N/A</v>
      </c>
      <c r="N440" t="e">
        <f t="shared" si="370"/>
        <v>#N/A</v>
      </c>
      <c r="O440">
        <f t="shared" si="371"/>
        <v>1.00044</v>
      </c>
      <c r="P440" t="str">
        <f>IF(OR($A440="",INDEX(games!$H:$H,ROW())=""),"",INDEX(games!$H:$H,ROW()))</f>
        <v>Yes</v>
      </c>
      <c r="Q440">
        <f t="shared" si="372"/>
        <v>1.00044</v>
      </c>
      <c r="T440">
        <f t="shared" si="373"/>
        <v>2023</v>
      </c>
      <c r="U440">
        <f t="shared" si="374"/>
        <v>2025</v>
      </c>
      <c r="V440">
        <f t="shared" si="375"/>
        <v>2</v>
      </c>
      <c r="W440" t="str">
        <f>IF(TRIM(INDEX(connections!$A:$A,ROW()))="","",TRIM(INDEX(connections!$A:$A,ROW())))</f>
        <v>Balatro</v>
      </c>
      <c r="X440" t="str">
        <f>IF($W440="","",TRIM(INDEX(connections!$B:$B,ROW())))</f>
        <v>Drop Pockets</v>
      </c>
      <c r="Y440">
        <f t="shared" si="376"/>
        <v>56</v>
      </c>
      <c r="Z440">
        <f t="shared" si="377"/>
        <v>263</v>
      </c>
      <c r="AA440" t="str">
        <f t="shared" si="378"/>
        <v>Yes</v>
      </c>
      <c r="AB440" t="str">
        <f t="shared" si="379"/>
        <v/>
      </c>
      <c r="AC440" t="str">
        <f t="shared" si="380"/>
        <v/>
      </c>
      <c r="AD440">
        <f t="shared" si="381"/>
        <v>1</v>
      </c>
      <c r="AE440" t="str">
        <f t="shared" si="382"/>
        <v/>
      </c>
      <c r="AG440">
        <f t="shared" si="383"/>
        <v>1</v>
      </c>
      <c r="AH440" t="str">
        <f t="shared" si="384"/>
        <v>Yes</v>
      </c>
      <c r="AI440">
        <f t="shared" si="385"/>
        <v>1</v>
      </c>
      <c r="AJ440">
        <f t="shared" si="386"/>
        <v>1.00044</v>
      </c>
      <c r="AK440" t="str">
        <f t="shared" si="387"/>
        <v/>
      </c>
      <c r="AL440" t="str">
        <f>IF($A440="","",INDEX(games!$J:$J,ROW())&amp;"")</f>
        <v>https://store.steampowered.com/app/1059980/Just_King/</v>
      </c>
      <c r="AM440">
        <f>IF($A440="","",SUMPRODUCT($AO440:$BD440,'Map Analysis'!$AN$2^{0,1,2,3,4,5,6,7,8,9,10,11,12,13,14,15}))</f>
        <v>0</v>
      </c>
      <c r="AN440">
        <f t="shared" si="388"/>
        <v>4.3999999999999999E-5</v>
      </c>
      <c r="AO440">
        <f t="shared" si="389"/>
        <v>0</v>
      </c>
      <c r="AP440">
        <f t="shared" si="390"/>
        <v>0</v>
      </c>
      <c r="AQ440">
        <f t="shared" si="391"/>
        <v>0</v>
      </c>
      <c r="AR440">
        <f t="shared" si="392"/>
        <v>0</v>
      </c>
      <c r="AS440">
        <f t="shared" si="393"/>
        <v>0</v>
      </c>
      <c r="AT440">
        <f t="shared" si="394"/>
        <v>0</v>
      </c>
      <c r="AU440">
        <f t="shared" si="395"/>
        <v>0</v>
      </c>
      <c r="AV440">
        <f t="shared" si="396"/>
        <v>0</v>
      </c>
      <c r="AW440">
        <f t="shared" si="397"/>
        <v>0</v>
      </c>
      <c r="AX440">
        <f t="shared" si="398"/>
        <v>0</v>
      </c>
      <c r="AY440">
        <f t="shared" si="399"/>
        <v>0</v>
      </c>
      <c r="AZ440">
        <f t="shared" si="400"/>
        <v>0</v>
      </c>
      <c r="BA440">
        <f t="shared" si="401"/>
        <v>0</v>
      </c>
      <c r="BB440">
        <f t="shared" si="402"/>
        <v>0</v>
      </c>
      <c r="BC440">
        <f t="shared" si="403"/>
        <v>0</v>
      </c>
      <c r="BD440">
        <f t="shared" si="404"/>
        <v>0</v>
      </c>
      <c r="BF440">
        <f t="shared" si="405"/>
        <v>0</v>
      </c>
      <c r="BG440">
        <f t="shared" si="406"/>
        <v>0</v>
      </c>
      <c r="BH440">
        <f t="shared" si="407"/>
        <v>0</v>
      </c>
      <c r="BI440">
        <f t="shared" si="408"/>
        <v>0</v>
      </c>
      <c r="BJ440">
        <f t="shared" si="409"/>
        <v>0</v>
      </c>
      <c r="BK440">
        <f t="shared" si="410"/>
        <v>0</v>
      </c>
      <c r="BL440">
        <f t="shared" si="411"/>
        <v>0</v>
      </c>
      <c r="BM440">
        <f t="shared" si="412"/>
        <v>0</v>
      </c>
      <c r="BN440">
        <f t="shared" si="413"/>
        <v>0</v>
      </c>
      <c r="BO440">
        <f t="shared" si="414"/>
        <v>0</v>
      </c>
      <c r="BP440">
        <f t="shared" si="415"/>
        <v>0</v>
      </c>
      <c r="BQ440">
        <f t="shared" si="416"/>
        <v>0</v>
      </c>
      <c r="BR440">
        <f t="shared" si="417"/>
        <v>0</v>
      </c>
      <c r="BS440">
        <f t="shared" si="418"/>
        <v>0</v>
      </c>
      <c r="BT440">
        <f t="shared" si="419"/>
        <v>0</v>
      </c>
    </row>
    <row r="441" spans="1:72" x14ac:dyDescent="0.25">
      <c r="A441" t="str">
        <f>IF(TRIM(INDEX(games!$A:$A,ROW()))="","",TRIM(INDEX(games!$A:$A,ROW())))</f>
        <v>Kādomon: Hyper Auto Battlers</v>
      </c>
      <c r="B441">
        <f>IF(OR($A441="",INDEX(games!$B:$B,ROW())=""),"",INDEX(games!$B:$B,ROW()))</f>
        <v>2024</v>
      </c>
      <c r="C441" t="str">
        <f>IF(OR($A441="",INDEX(games!$C:$C,ROW())=""),"",INDEX(games!$C:$C,ROW()))</f>
        <v>Strategy</v>
      </c>
      <c r="D441">
        <f t="shared" si="360"/>
        <v>3</v>
      </c>
      <c r="E441">
        <f t="shared" si="361"/>
        <v>2</v>
      </c>
      <c r="F441">
        <f t="shared" si="362"/>
        <v>33</v>
      </c>
      <c r="G441" t="e">
        <f t="shared" si="363"/>
        <v>#N/A</v>
      </c>
      <c r="H441" t="e">
        <f t="shared" si="364"/>
        <v>#N/A</v>
      </c>
      <c r="I441">
        <f t="shared" si="365"/>
        <v>2024</v>
      </c>
      <c r="J441">
        <f t="shared" si="366"/>
        <v>2.7589999999999999</v>
      </c>
      <c r="K441" t="e">
        <f t="shared" si="367"/>
        <v>#N/A</v>
      </c>
      <c r="L441" t="e">
        <f t="shared" si="368"/>
        <v>#N/A</v>
      </c>
      <c r="M441" t="e">
        <f t="shared" si="369"/>
        <v>#N/A</v>
      </c>
      <c r="N441" t="e">
        <f t="shared" si="370"/>
        <v>#N/A</v>
      </c>
      <c r="O441">
        <f t="shared" si="371"/>
        <v>3.0004409999999999</v>
      </c>
      <c r="P441" t="str">
        <f>IF(OR($A441="",INDEX(games!$H:$H,ROW())=""),"",INDEX(games!$H:$H,ROW()))</f>
        <v>Yes</v>
      </c>
      <c r="Q441">
        <f t="shared" si="372"/>
        <v>3.0004409999999999</v>
      </c>
      <c r="T441">
        <f t="shared" si="373"/>
        <v>2019</v>
      </c>
      <c r="U441">
        <f t="shared" si="374"/>
        <v>2024</v>
      </c>
      <c r="V441">
        <f t="shared" si="375"/>
        <v>5</v>
      </c>
      <c r="W441" t="str">
        <f>IF(TRIM(INDEX(connections!$A:$A,ROW()))="","",TRIM(INDEX(connections!$A:$A,ROW())))</f>
        <v>Dicey Dungeons</v>
      </c>
      <c r="X441" t="str">
        <f>IF($W441="","",TRIM(INDEX(connections!$B:$B,ROW())))</f>
        <v>Dungeon Clawler</v>
      </c>
      <c r="Y441">
        <f t="shared" si="376"/>
        <v>234</v>
      </c>
      <c r="Z441">
        <f t="shared" si="377"/>
        <v>264</v>
      </c>
      <c r="AA441" t="str">
        <f t="shared" si="378"/>
        <v>Yes</v>
      </c>
      <c r="AB441" t="str">
        <f t="shared" si="379"/>
        <v>Yes</v>
      </c>
      <c r="AC441">
        <f t="shared" si="380"/>
        <v>1</v>
      </c>
      <c r="AD441">
        <f t="shared" si="381"/>
        <v>0</v>
      </c>
      <c r="AE441" t="str">
        <f t="shared" si="382"/>
        <v/>
      </c>
      <c r="AG441">
        <f t="shared" si="383"/>
        <v>3</v>
      </c>
      <c r="AH441" t="str">
        <f t="shared" si="384"/>
        <v>Yes</v>
      </c>
      <c r="AI441">
        <f t="shared" si="385"/>
        <v>3</v>
      </c>
      <c r="AJ441">
        <f t="shared" si="386"/>
        <v>3.0004409999999999</v>
      </c>
      <c r="AK441" t="str">
        <f t="shared" si="387"/>
        <v/>
      </c>
      <c r="AL441" t="str">
        <f>IF($A441="","",INDEX(games!$J:$J,ROW())&amp;"")</f>
        <v>https://store.steampowered.com/app/2125540/Kdomon_Hyper_Auto_Battlers/</v>
      </c>
      <c r="AM441">
        <f>IF($A441="","",SUMPRODUCT($AO441:$BD441,'Map Analysis'!$AN$2^{0,1,2,3,4,5,6,7,8,9,10,11,12,13,14,15}))</f>
        <v>0</v>
      </c>
      <c r="AN441">
        <f t="shared" si="388"/>
        <v>4.4100000000000001E-5</v>
      </c>
      <c r="AO441">
        <f t="shared" si="389"/>
        <v>0</v>
      </c>
      <c r="AP441">
        <f t="shared" si="390"/>
        <v>0</v>
      </c>
      <c r="AQ441">
        <f t="shared" si="391"/>
        <v>0</v>
      </c>
      <c r="AR441">
        <f t="shared" si="392"/>
        <v>0</v>
      </c>
      <c r="AS441">
        <f t="shared" si="393"/>
        <v>0</v>
      </c>
      <c r="AT441">
        <f t="shared" si="394"/>
        <v>0</v>
      </c>
      <c r="AU441">
        <f t="shared" si="395"/>
        <v>0</v>
      </c>
      <c r="AV441">
        <f t="shared" si="396"/>
        <v>0</v>
      </c>
      <c r="AW441">
        <f t="shared" si="397"/>
        <v>0</v>
      </c>
      <c r="AX441">
        <f t="shared" si="398"/>
        <v>0</v>
      </c>
      <c r="AY441">
        <f t="shared" si="399"/>
        <v>0</v>
      </c>
      <c r="AZ441">
        <f t="shared" si="400"/>
        <v>0</v>
      </c>
      <c r="BA441">
        <f t="shared" si="401"/>
        <v>0</v>
      </c>
      <c r="BB441">
        <f t="shared" si="402"/>
        <v>0</v>
      </c>
      <c r="BC441">
        <f t="shared" si="403"/>
        <v>0</v>
      </c>
      <c r="BD441">
        <f t="shared" si="404"/>
        <v>0</v>
      </c>
      <c r="BF441">
        <f t="shared" si="405"/>
        <v>1</v>
      </c>
      <c r="BG441">
        <f t="shared" si="406"/>
        <v>0</v>
      </c>
      <c r="BH441">
        <f t="shared" si="407"/>
        <v>0</v>
      </c>
      <c r="BI441">
        <f t="shared" si="408"/>
        <v>0</v>
      </c>
      <c r="BJ441">
        <f t="shared" si="409"/>
        <v>0</v>
      </c>
      <c r="BK441">
        <f t="shared" si="410"/>
        <v>0</v>
      </c>
      <c r="BL441">
        <f t="shared" si="411"/>
        <v>0</v>
      </c>
      <c r="BM441">
        <f t="shared" si="412"/>
        <v>0</v>
      </c>
      <c r="BN441">
        <f t="shared" si="413"/>
        <v>0</v>
      </c>
      <c r="BO441">
        <f t="shared" si="414"/>
        <v>0</v>
      </c>
      <c r="BP441">
        <f t="shared" si="415"/>
        <v>0</v>
      </c>
      <c r="BQ441">
        <f t="shared" si="416"/>
        <v>0</v>
      </c>
      <c r="BR441">
        <f t="shared" si="417"/>
        <v>0</v>
      </c>
      <c r="BS441">
        <f t="shared" si="418"/>
        <v>0</v>
      </c>
      <c r="BT441">
        <f t="shared" si="419"/>
        <v>0</v>
      </c>
    </row>
    <row r="442" spans="1:72" x14ac:dyDescent="0.25">
      <c r="A442" t="str">
        <f>IF(TRIM(INDEX(games!$A:$A,ROW()))="","",TRIM(INDEX(games!$A:$A,ROW())))</f>
        <v>Katanaut</v>
      </c>
      <c r="B442">
        <f>IF(OR($A442="",INDEX(games!$B:$B,ROW())=""),"",INDEX(games!$B:$B,ROW()))</f>
        <v>2025</v>
      </c>
      <c r="C442" t="str">
        <f>IF(OR($A442="",INDEX(games!$C:$C,ROW())=""),"",INDEX(games!$C:$C,ROW()))</f>
        <v>Action</v>
      </c>
      <c r="D442">
        <f t="shared" si="360"/>
        <v>1</v>
      </c>
      <c r="E442">
        <f t="shared" si="361"/>
        <v>1</v>
      </c>
      <c r="F442">
        <f t="shared" si="362"/>
        <v>0</v>
      </c>
      <c r="G442">
        <f t="shared" si="363"/>
        <v>2025</v>
      </c>
      <c r="H442">
        <f t="shared" si="364"/>
        <v>1</v>
      </c>
      <c r="I442" t="e">
        <f t="shared" si="365"/>
        <v>#N/A</v>
      </c>
      <c r="J442" t="e">
        <f t="shared" si="366"/>
        <v>#N/A</v>
      </c>
      <c r="K442" t="e">
        <f t="shared" si="367"/>
        <v>#N/A</v>
      </c>
      <c r="L442" t="e">
        <f t="shared" si="368"/>
        <v>#N/A</v>
      </c>
      <c r="M442" t="e">
        <f t="shared" si="369"/>
        <v>#N/A</v>
      </c>
      <c r="N442" t="e">
        <f t="shared" si="370"/>
        <v>#N/A</v>
      </c>
      <c r="O442">
        <f t="shared" si="371"/>
        <v>1.0004420000000001</v>
      </c>
      <c r="P442" t="str">
        <f>IF(OR($A442="",INDEX(games!$H:$H,ROW())=""),"",INDEX(games!$H:$H,ROW()))</f>
        <v/>
      </c>
      <c r="Q442" t="str">
        <f t="shared" si="372"/>
        <v/>
      </c>
      <c r="T442">
        <f t="shared" si="373"/>
        <v>2022</v>
      </c>
      <c r="U442">
        <f t="shared" si="374"/>
        <v>2024</v>
      </c>
      <c r="V442">
        <f t="shared" si="375"/>
        <v>2</v>
      </c>
      <c r="W442" t="str">
        <f>IF(TRIM(INDEX(connections!$A:$A,ROW()))="","",TRIM(INDEX(connections!$A:$A,ROW())))</f>
        <v>Peglin</v>
      </c>
      <c r="X442" t="str">
        <f>IF($W442="","",TRIM(INDEX(connections!$B:$B,ROW())))</f>
        <v>Dungeon Clawler</v>
      </c>
      <c r="Y442">
        <f t="shared" si="376"/>
        <v>617</v>
      </c>
      <c r="Z442">
        <f t="shared" si="377"/>
        <v>264</v>
      </c>
      <c r="AA442" t="str">
        <f t="shared" si="378"/>
        <v>Yes</v>
      </c>
      <c r="AB442" t="str">
        <f t="shared" si="379"/>
        <v>Yes</v>
      </c>
      <c r="AC442">
        <f t="shared" si="380"/>
        <v>1</v>
      </c>
      <c r="AD442">
        <f t="shared" si="381"/>
        <v>0</v>
      </c>
      <c r="AE442" t="str">
        <f t="shared" si="382"/>
        <v/>
      </c>
      <c r="AG442">
        <f t="shared" si="383"/>
        <v>1</v>
      </c>
      <c r="AH442" t="str">
        <f t="shared" si="384"/>
        <v/>
      </c>
      <c r="AI442" t="str">
        <f t="shared" si="385"/>
        <v/>
      </c>
      <c r="AJ442" t="str">
        <f t="shared" si="386"/>
        <v/>
      </c>
      <c r="AK442">
        <f t="shared" si="387"/>
        <v>1.0004420000000001</v>
      </c>
      <c r="AL442" t="str">
        <f>IF($A442="","",INDEX(games!$J:$J,ROW())&amp;"")</f>
        <v>https://store.steampowered.com/app/3032830/Katanaut/</v>
      </c>
      <c r="AM442">
        <f>IF($A442="","",SUMPRODUCT($AO442:$BD442,'Map Analysis'!$AN$2^{0,1,2,3,4,5,6,7,8,9,10,11,12,13,14,15}))</f>
        <v>0</v>
      </c>
      <c r="AN442">
        <f t="shared" si="388"/>
        <v>4.4199999999999997E-5</v>
      </c>
      <c r="AO442">
        <f t="shared" si="389"/>
        <v>0</v>
      </c>
      <c r="AP442">
        <f t="shared" si="390"/>
        <v>0</v>
      </c>
      <c r="AQ442">
        <f t="shared" si="391"/>
        <v>0</v>
      </c>
      <c r="AR442">
        <f t="shared" si="392"/>
        <v>0</v>
      </c>
      <c r="AS442">
        <f t="shared" si="393"/>
        <v>0</v>
      </c>
      <c r="AT442">
        <f t="shared" si="394"/>
        <v>0</v>
      </c>
      <c r="AU442">
        <f t="shared" si="395"/>
        <v>0</v>
      </c>
      <c r="AV442">
        <f t="shared" si="396"/>
        <v>0</v>
      </c>
      <c r="AW442">
        <f t="shared" si="397"/>
        <v>0</v>
      </c>
      <c r="AX442">
        <f t="shared" si="398"/>
        <v>0</v>
      </c>
      <c r="AY442">
        <f t="shared" si="399"/>
        <v>0</v>
      </c>
      <c r="AZ442">
        <f t="shared" si="400"/>
        <v>0</v>
      </c>
      <c r="BA442">
        <f t="shared" si="401"/>
        <v>0</v>
      </c>
      <c r="BB442">
        <f t="shared" si="402"/>
        <v>0</v>
      </c>
      <c r="BC442">
        <f t="shared" si="403"/>
        <v>0</v>
      </c>
      <c r="BD442">
        <f t="shared" si="404"/>
        <v>0</v>
      </c>
      <c r="BF442">
        <f t="shared" si="405"/>
        <v>1</v>
      </c>
      <c r="BG442">
        <f t="shared" si="406"/>
        <v>0</v>
      </c>
      <c r="BH442">
        <f t="shared" si="407"/>
        <v>0</v>
      </c>
      <c r="BI442">
        <f t="shared" si="408"/>
        <v>0</v>
      </c>
      <c r="BJ442">
        <f t="shared" si="409"/>
        <v>0</v>
      </c>
      <c r="BK442">
        <f t="shared" si="410"/>
        <v>0</v>
      </c>
      <c r="BL442">
        <f t="shared" si="411"/>
        <v>0</v>
      </c>
      <c r="BM442">
        <f t="shared" si="412"/>
        <v>0</v>
      </c>
      <c r="BN442">
        <f t="shared" si="413"/>
        <v>0</v>
      </c>
      <c r="BO442">
        <f t="shared" si="414"/>
        <v>0</v>
      </c>
      <c r="BP442">
        <f t="shared" si="415"/>
        <v>0</v>
      </c>
      <c r="BQ442">
        <f t="shared" si="416"/>
        <v>0</v>
      </c>
      <c r="BR442">
        <f t="shared" si="417"/>
        <v>0</v>
      </c>
      <c r="BS442">
        <f t="shared" si="418"/>
        <v>0</v>
      </c>
      <c r="BT442">
        <f t="shared" si="419"/>
        <v>0</v>
      </c>
    </row>
    <row r="443" spans="1:72" x14ac:dyDescent="0.25">
      <c r="A443" t="str">
        <f>IF(TRIM(INDEX(games!$A:$A,ROW()))="","",TRIM(INDEX(games!$A:$A,ROW())))</f>
        <v>Kaz</v>
      </c>
      <c r="B443">
        <f>IF(OR($A443="",INDEX(games!$B:$B,ROW())=""),"",INDEX(games!$B:$B,ROW()))</f>
        <v>2026</v>
      </c>
      <c r="C443" t="str">
        <f>IF(OR($A443="",INDEX(games!$C:$C,ROW())=""),"",INDEX(games!$C:$C,ROW()))</f>
        <v>Strategy</v>
      </c>
      <c r="D443">
        <f t="shared" si="360"/>
        <v>0</v>
      </c>
      <c r="E443">
        <f t="shared" si="361"/>
        <v>2</v>
      </c>
      <c r="F443">
        <f t="shared" si="362"/>
        <v>1</v>
      </c>
      <c r="G443" t="e">
        <f t="shared" si="363"/>
        <v>#N/A</v>
      </c>
      <c r="H443" t="e">
        <f t="shared" si="364"/>
        <v>#N/A</v>
      </c>
      <c r="I443">
        <f t="shared" si="365"/>
        <v>2026</v>
      </c>
      <c r="J443">
        <f t="shared" si="366"/>
        <v>2.0230000000000001</v>
      </c>
      <c r="K443" t="e">
        <f t="shared" si="367"/>
        <v>#N/A</v>
      </c>
      <c r="L443" t="e">
        <f t="shared" si="368"/>
        <v>#N/A</v>
      </c>
      <c r="M443" t="e">
        <f t="shared" si="369"/>
        <v>#N/A</v>
      </c>
      <c r="N443" t="e">
        <f t="shared" si="370"/>
        <v>#N/A</v>
      </c>
      <c r="O443">
        <f t="shared" si="371"/>
        <v>4.4299999999999998E-4</v>
      </c>
      <c r="P443" t="str">
        <f>IF(OR($A443="",INDEX(games!$H:$H,ROW())=""),"",INDEX(games!$H:$H,ROW()))</f>
        <v/>
      </c>
      <c r="Q443" t="str">
        <f t="shared" si="372"/>
        <v/>
      </c>
      <c r="T443">
        <f t="shared" si="373"/>
        <v>2017</v>
      </c>
      <c r="U443">
        <f t="shared" si="374"/>
        <v>2024</v>
      </c>
      <c r="V443">
        <f t="shared" si="375"/>
        <v>7</v>
      </c>
      <c r="W443" t="str">
        <f>IF(TRIM(INDEX(connections!$A:$A,ROW()))="","",TRIM(INDEX(connections!$A:$A,ROW())))</f>
        <v>Slay the Spire</v>
      </c>
      <c r="X443" t="str">
        <f>IF($W443="","",TRIM(INDEX(connections!$B:$B,ROW())))</f>
        <v>Dungeon Clawler</v>
      </c>
      <c r="Y443">
        <f t="shared" si="376"/>
        <v>772</v>
      </c>
      <c r="Z443">
        <f t="shared" si="377"/>
        <v>264</v>
      </c>
      <c r="AA443" t="str">
        <f t="shared" si="378"/>
        <v>Yes</v>
      </c>
      <c r="AB443" t="str">
        <f t="shared" si="379"/>
        <v>Yes</v>
      </c>
      <c r="AC443">
        <f t="shared" si="380"/>
        <v>1</v>
      </c>
      <c r="AD443">
        <f t="shared" si="381"/>
        <v>0</v>
      </c>
      <c r="AE443" t="str">
        <f t="shared" si="382"/>
        <v/>
      </c>
      <c r="AG443">
        <f t="shared" si="383"/>
        <v>0</v>
      </c>
      <c r="AH443" t="str">
        <f t="shared" si="384"/>
        <v/>
      </c>
      <c r="AI443" t="str">
        <f t="shared" si="385"/>
        <v/>
      </c>
      <c r="AJ443" t="str">
        <f t="shared" si="386"/>
        <v/>
      </c>
      <c r="AK443" t="str">
        <f t="shared" si="387"/>
        <v/>
      </c>
      <c r="AL443" t="str">
        <f>IF($A443="","",INDEX(games!$J:$J,ROW())&amp;"")</f>
        <v>https://store.steampowered.com/app/3633760/KAZ/</v>
      </c>
      <c r="AM443">
        <f>IF($A443="","",SUMPRODUCT($AO443:$BD443,'Map Analysis'!$AN$2^{0,1,2,3,4,5,6,7,8,9,10,11,12,13,14,15}))</f>
        <v>0</v>
      </c>
      <c r="AN443">
        <f t="shared" si="388"/>
        <v>4.4299999999999999E-5</v>
      </c>
      <c r="AO443">
        <f t="shared" si="389"/>
        <v>0</v>
      </c>
      <c r="AP443">
        <f t="shared" si="390"/>
        <v>0</v>
      </c>
      <c r="AQ443">
        <f t="shared" si="391"/>
        <v>0</v>
      </c>
      <c r="AR443">
        <f t="shared" si="392"/>
        <v>0</v>
      </c>
      <c r="AS443">
        <f t="shared" si="393"/>
        <v>0</v>
      </c>
      <c r="AT443">
        <f t="shared" si="394"/>
        <v>0</v>
      </c>
      <c r="AU443">
        <f t="shared" si="395"/>
        <v>0</v>
      </c>
      <c r="AV443">
        <f t="shared" si="396"/>
        <v>0</v>
      </c>
      <c r="AW443">
        <f t="shared" si="397"/>
        <v>0</v>
      </c>
      <c r="AX443">
        <f t="shared" si="398"/>
        <v>0</v>
      </c>
      <c r="AY443">
        <f t="shared" si="399"/>
        <v>0</v>
      </c>
      <c r="AZ443">
        <f t="shared" si="400"/>
        <v>0</v>
      </c>
      <c r="BA443">
        <f t="shared" si="401"/>
        <v>0</v>
      </c>
      <c r="BB443">
        <f t="shared" si="402"/>
        <v>0</v>
      </c>
      <c r="BC443">
        <f t="shared" si="403"/>
        <v>0</v>
      </c>
      <c r="BD443">
        <f t="shared" si="404"/>
        <v>0</v>
      </c>
      <c r="BF443">
        <f t="shared" si="405"/>
        <v>1</v>
      </c>
      <c r="BG443">
        <f t="shared" si="406"/>
        <v>0</v>
      </c>
      <c r="BH443">
        <f t="shared" si="407"/>
        <v>0</v>
      </c>
      <c r="BI443">
        <f t="shared" si="408"/>
        <v>0</v>
      </c>
      <c r="BJ443">
        <f t="shared" si="409"/>
        <v>0</v>
      </c>
      <c r="BK443">
        <f t="shared" si="410"/>
        <v>0</v>
      </c>
      <c r="BL443">
        <f t="shared" si="411"/>
        <v>0</v>
      </c>
      <c r="BM443">
        <f t="shared" si="412"/>
        <v>0</v>
      </c>
      <c r="BN443">
        <f t="shared" si="413"/>
        <v>0</v>
      </c>
      <c r="BO443">
        <f t="shared" si="414"/>
        <v>0</v>
      </c>
      <c r="BP443">
        <f t="shared" si="415"/>
        <v>0</v>
      </c>
      <c r="BQ443">
        <f t="shared" si="416"/>
        <v>0</v>
      </c>
      <c r="BR443">
        <f t="shared" si="417"/>
        <v>0</v>
      </c>
      <c r="BS443">
        <f t="shared" si="418"/>
        <v>0</v>
      </c>
      <c r="BT443">
        <f t="shared" si="419"/>
        <v>0</v>
      </c>
    </row>
    <row r="444" spans="1:72" x14ac:dyDescent="0.25">
      <c r="A444" t="str">
        <f>IF(TRIM(INDEX(games!$A:$A,ROW()))="","",TRIM(INDEX(games!$A:$A,ROW())))</f>
        <v>KeeperRL</v>
      </c>
      <c r="B444">
        <f>IF(OR($A444="",INDEX(games!$B:$B,ROW())=""),"",INDEX(games!$B:$B,ROW()))</f>
        <v>2015</v>
      </c>
      <c r="C444" t="str">
        <f>IF(OR($A444="",INDEX(games!$C:$C,ROW())=""),"",INDEX(games!$C:$C,ROW()))</f>
        <v>Traditional</v>
      </c>
      <c r="D444">
        <f t="shared" si="360"/>
        <v>3</v>
      </c>
      <c r="E444">
        <f t="shared" si="361"/>
        <v>4</v>
      </c>
      <c r="F444">
        <f t="shared" si="362"/>
        <v>2</v>
      </c>
      <c r="G444" t="e">
        <f t="shared" si="363"/>
        <v>#N/A</v>
      </c>
      <c r="H444" t="e">
        <f t="shared" si="364"/>
        <v>#N/A</v>
      </c>
      <c r="I444" t="e">
        <f t="shared" si="365"/>
        <v>#N/A</v>
      </c>
      <c r="J444" t="e">
        <f t="shared" si="366"/>
        <v>#N/A</v>
      </c>
      <c r="K444" t="e">
        <f t="shared" si="367"/>
        <v>#N/A</v>
      </c>
      <c r="L444" t="e">
        <f t="shared" si="368"/>
        <v>#N/A</v>
      </c>
      <c r="M444">
        <f t="shared" si="369"/>
        <v>2015</v>
      </c>
      <c r="N444">
        <f t="shared" si="370"/>
        <v>4.0460000000000003</v>
      </c>
      <c r="O444">
        <f t="shared" si="371"/>
        <v>3.0004439999999999</v>
      </c>
      <c r="P444" t="str">
        <f>IF(OR($A444="",INDEX(games!$H:$H,ROW())=""),"",INDEX(games!$H:$H,ROW()))</f>
        <v>Yes</v>
      </c>
      <c r="Q444">
        <f t="shared" si="372"/>
        <v>3.0004439999999999</v>
      </c>
      <c r="T444">
        <f t="shared" si="373"/>
        <v>1995</v>
      </c>
      <c r="U444">
        <f t="shared" si="374"/>
        <v>2006</v>
      </c>
      <c r="V444">
        <f t="shared" si="375"/>
        <v>11</v>
      </c>
      <c r="W444" t="str">
        <f>IF(TRIM(INDEX(connections!$A:$A,ROW()))="","",TRIM(INDEX(connections!$A:$A,ROW())))</f>
        <v>Linley's Dungeon Crawl</v>
      </c>
      <c r="X444" t="str">
        <f>IF($W444="","",TRIM(INDEX(connections!$B:$B,ROW())))</f>
        <v>Dungeon Crawl Stone Soup</v>
      </c>
      <c r="Y444">
        <f t="shared" si="376"/>
        <v>468</v>
      </c>
      <c r="Z444">
        <f t="shared" si="377"/>
        <v>265</v>
      </c>
      <c r="AA444" t="str">
        <f t="shared" si="378"/>
        <v>Yes</v>
      </c>
      <c r="AB444" t="str">
        <f t="shared" si="379"/>
        <v>Yes</v>
      </c>
      <c r="AC444">
        <f t="shared" si="380"/>
        <v>1</v>
      </c>
      <c r="AD444">
        <f t="shared" si="381"/>
        <v>0</v>
      </c>
      <c r="AE444" t="str">
        <f t="shared" si="382"/>
        <v/>
      </c>
      <c r="AG444">
        <f t="shared" si="383"/>
        <v>3</v>
      </c>
      <c r="AH444" t="str">
        <f t="shared" si="384"/>
        <v>Yes</v>
      </c>
      <c r="AI444">
        <f t="shared" si="385"/>
        <v>3</v>
      </c>
      <c r="AJ444">
        <f t="shared" si="386"/>
        <v>3.0004439999999999</v>
      </c>
      <c r="AK444" t="str">
        <f t="shared" si="387"/>
        <v/>
      </c>
      <c r="AL444" t="str">
        <f>IF($A444="","",INDEX(games!$J:$J,ROW())&amp;"")</f>
        <v>https://store.steampowered.com/app/329970/KeeperRL/</v>
      </c>
      <c r="AM444">
        <f>IF($A444="","",SUMPRODUCT($AO444:$BD444,'Map Analysis'!$AN$2^{0,1,2,3,4,5,6,7,8,9,10,11,12,13,14,15}))</f>
        <v>0</v>
      </c>
      <c r="AN444">
        <f t="shared" si="388"/>
        <v>4.4400000000000002E-5</v>
      </c>
      <c r="AO444">
        <f t="shared" si="389"/>
        <v>0</v>
      </c>
      <c r="AP444">
        <f t="shared" si="390"/>
        <v>0</v>
      </c>
      <c r="AQ444">
        <f t="shared" si="391"/>
        <v>0</v>
      </c>
      <c r="AR444">
        <f t="shared" si="392"/>
        <v>0</v>
      </c>
      <c r="AS444">
        <f t="shared" si="393"/>
        <v>0</v>
      </c>
      <c r="AT444">
        <f t="shared" si="394"/>
        <v>0</v>
      </c>
      <c r="AU444">
        <f t="shared" si="395"/>
        <v>0</v>
      </c>
      <c r="AV444">
        <f t="shared" si="396"/>
        <v>0</v>
      </c>
      <c r="AW444">
        <f t="shared" si="397"/>
        <v>0</v>
      </c>
      <c r="AX444">
        <f t="shared" si="398"/>
        <v>0</v>
      </c>
      <c r="AY444">
        <f t="shared" si="399"/>
        <v>0</v>
      </c>
      <c r="AZ444">
        <f t="shared" si="400"/>
        <v>0</v>
      </c>
      <c r="BA444">
        <f t="shared" si="401"/>
        <v>0</v>
      </c>
      <c r="BB444">
        <f t="shared" si="402"/>
        <v>0</v>
      </c>
      <c r="BC444">
        <f t="shared" si="403"/>
        <v>0</v>
      </c>
      <c r="BD444">
        <f t="shared" si="404"/>
        <v>0</v>
      </c>
      <c r="BF444">
        <f t="shared" si="405"/>
        <v>10</v>
      </c>
      <c r="BG444">
        <f t="shared" si="406"/>
        <v>11</v>
      </c>
      <c r="BH444">
        <f t="shared" si="407"/>
        <v>90</v>
      </c>
      <c r="BI444">
        <f t="shared" si="408"/>
        <v>394</v>
      </c>
      <c r="BJ444">
        <f t="shared" si="409"/>
        <v>653</v>
      </c>
      <c r="BK444">
        <f t="shared" si="410"/>
        <v>467</v>
      </c>
      <c r="BL444">
        <f t="shared" si="411"/>
        <v>131</v>
      </c>
      <c r="BM444">
        <f t="shared" si="412"/>
        <v>23</v>
      </c>
      <c r="BN444">
        <f t="shared" si="413"/>
        <v>2</v>
      </c>
      <c r="BO444">
        <f t="shared" si="414"/>
        <v>0</v>
      </c>
      <c r="BP444">
        <f t="shared" si="415"/>
        <v>0</v>
      </c>
      <c r="BQ444">
        <f t="shared" si="416"/>
        <v>0</v>
      </c>
      <c r="BR444">
        <f t="shared" si="417"/>
        <v>0</v>
      </c>
      <c r="BS444">
        <f t="shared" si="418"/>
        <v>0</v>
      </c>
      <c r="BT444">
        <f t="shared" si="419"/>
        <v>0</v>
      </c>
    </row>
    <row r="445" spans="1:72" x14ac:dyDescent="0.25">
      <c r="A445" t="str">
        <f>IF(TRIM(INDEX(games!$A:$A,ROW()))="","",TRIM(INDEX(games!$A:$A,ROW())))</f>
        <v>Keeper's Toll</v>
      </c>
      <c r="B445">
        <f>IF(OR($A445="",INDEX(games!$B:$B,ROW())=""),"",INDEX(games!$B:$B,ROW()))</f>
        <v>2023</v>
      </c>
      <c r="C445" t="str">
        <f>IF(OR($A445="",INDEX(games!$C:$C,ROW())=""),"",INDEX(games!$C:$C,ROW()))</f>
        <v>Action</v>
      </c>
      <c r="D445">
        <f t="shared" si="360"/>
        <v>2</v>
      </c>
      <c r="E445">
        <f t="shared" si="361"/>
        <v>1</v>
      </c>
      <c r="F445">
        <f t="shared" si="362"/>
        <v>3</v>
      </c>
      <c r="G445">
        <f t="shared" si="363"/>
        <v>2023</v>
      </c>
      <c r="H445">
        <f t="shared" si="364"/>
        <v>1.069</v>
      </c>
      <c r="I445" t="e">
        <f t="shared" si="365"/>
        <v>#N/A</v>
      </c>
      <c r="J445" t="e">
        <f t="shared" si="366"/>
        <v>#N/A</v>
      </c>
      <c r="K445" t="e">
        <f t="shared" si="367"/>
        <v>#N/A</v>
      </c>
      <c r="L445" t="e">
        <f t="shared" si="368"/>
        <v>#N/A</v>
      </c>
      <c r="M445" t="e">
        <f t="shared" si="369"/>
        <v>#N/A</v>
      </c>
      <c r="N445" t="e">
        <f t="shared" si="370"/>
        <v>#N/A</v>
      </c>
      <c r="O445">
        <f t="shared" si="371"/>
        <v>2.000445</v>
      </c>
      <c r="P445" t="str">
        <f>IF(OR($A445="",INDEX(games!$H:$H,ROW())=""),"",INDEX(games!$H:$H,ROW()))</f>
        <v>Yes</v>
      </c>
      <c r="Q445">
        <f t="shared" si="372"/>
        <v>2.000445</v>
      </c>
      <c r="T445">
        <f t="shared" si="373"/>
        <v>2018</v>
      </c>
      <c r="U445">
        <f t="shared" si="374"/>
        <v>2021</v>
      </c>
      <c r="V445">
        <f t="shared" si="375"/>
        <v>3</v>
      </c>
      <c r="W445" t="str">
        <f>IF(TRIM(INDEX(connections!$A:$A,ROW()))="","",TRIM(INDEX(connections!$A:$A,ROW())))</f>
        <v>Into the Breach</v>
      </c>
      <c r="X445" t="str">
        <f>IF($W445="","",TRIM(INDEX(connections!$B:$B,ROW())))</f>
        <v>Dungeon Deathball</v>
      </c>
      <c r="Y445">
        <f t="shared" si="376"/>
        <v>428</v>
      </c>
      <c r="Z445">
        <f t="shared" si="377"/>
        <v>266</v>
      </c>
      <c r="AA445" t="str">
        <f t="shared" si="378"/>
        <v>Yes</v>
      </c>
      <c r="AB445" t="str">
        <f t="shared" si="379"/>
        <v>Yes</v>
      </c>
      <c r="AC445">
        <f t="shared" si="380"/>
        <v>1</v>
      </c>
      <c r="AD445">
        <f t="shared" si="381"/>
        <v>0</v>
      </c>
      <c r="AE445" t="str">
        <f t="shared" si="382"/>
        <v/>
      </c>
      <c r="AG445">
        <f t="shared" si="383"/>
        <v>2</v>
      </c>
      <c r="AH445" t="str">
        <f t="shared" si="384"/>
        <v>Yes</v>
      </c>
      <c r="AI445">
        <f t="shared" si="385"/>
        <v>2</v>
      </c>
      <c r="AJ445">
        <f t="shared" si="386"/>
        <v>2.000445</v>
      </c>
      <c r="AK445" t="str">
        <f t="shared" si="387"/>
        <v/>
      </c>
      <c r="AL445" t="str">
        <f>IF($A445="","",INDEX(games!$J:$J,ROW())&amp;"")</f>
        <v>https://store.steampowered.com/app/2002220/Keepers_Toll/</v>
      </c>
      <c r="AM445">
        <f>IF($A445="","",SUMPRODUCT($AO445:$BD445,'Map Analysis'!$AN$2^{0,1,2,3,4,5,6,7,8,9,10,11,12,13,14,15}))</f>
        <v>0</v>
      </c>
      <c r="AN445">
        <f t="shared" si="388"/>
        <v>4.4499999999999997E-5</v>
      </c>
      <c r="AO445">
        <f t="shared" si="389"/>
        <v>0</v>
      </c>
      <c r="AP445">
        <f t="shared" si="390"/>
        <v>0</v>
      </c>
      <c r="AQ445">
        <f t="shared" si="391"/>
        <v>0</v>
      </c>
      <c r="AR445">
        <f t="shared" si="392"/>
        <v>0</v>
      </c>
      <c r="AS445">
        <f t="shared" si="393"/>
        <v>0</v>
      </c>
      <c r="AT445">
        <f t="shared" si="394"/>
        <v>0</v>
      </c>
      <c r="AU445">
        <f t="shared" si="395"/>
        <v>0</v>
      </c>
      <c r="AV445">
        <f t="shared" si="396"/>
        <v>0</v>
      </c>
      <c r="AW445">
        <f t="shared" si="397"/>
        <v>0</v>
      </c>
      <c r="AX445">
        <f t="shared" si="398"/>
        <v>0</v>
      </c>
      <c r="AY445">
        <f t="shared" si="399"/>
        <v>0</v>
      </c>
      <c r="AZ445">
        <f t="shared" si="400"/>
        <v>0</v>
      </c>
      <c r="BA445">
        <f t="shared" si="401"/>
        <v>0</v>
      </c>
      <c r="BB445">
        <f t="shared" si="402"/>
        <v>0</v>
      </c>
      <c r="BC445">
        <f t="shared" si="403"/>
        <v>0</v>
      </c>
      <c r="BD445">
        <f t="shared" si="404"/>
        <v>0</v>
      </c>
      <c r="BF445">
        <f t="shared" si="405"/>
        <v>0</v>
      </c>
      <c r="BG445">
        <f t="shared" si="406"/>
        <v>0</v>
      </c>
      <c r="BH445">
        <f t="shared" si="407"/>
        <v>0</v>
      </c>
      <c r="BI445">
        <f t="shared" si="408"/>
        <v>0</v>
      </c>
      <c r="BJ445">
        <f t="shared" si="409"/>
        <v>0</v>
      </c>
      <c r="BK445">
        <f t="shared" si="410"/>
        <v>0</v>
      </c>
      <c r="BL445">
        <f t="shared" si="411"/>
        <v>0</v>
      </c>
      <c r="BM445">
        <f t="shared" si="412"/>
        <v>0</v>
      </c>
      <c r="BN445">
        <f t="shared" si="413"/>
        <v>0</v>
      </c>
      <c r="BO445">
        <f t="shared" si="414"/>
        <v>0</v>
      </c>
      <c r="BP445">
        <f t="shared" si="415"/>
        <v>0</v>
      </c>
      <c r="BQ445">
        <f t="shared" si="416"/>
        <v>0</v>
      </c>
      <c r="BR445">
        <f t="shared" si="417"/>
        <v>0</v>
      </c>
      <c r="BS445">
        <f t="shared" si="418"/>
        <v>0</v>
      </c>
      <c r="BT445">
        <f t="shared" si="419"/>
        <v>0</v>
      </c>
    </row>
    <row r="446" spans="1:72" x14ac:dyDescent="0.25">
      <c r="A446" t="str">
        <f>IF(TRIM(INDEX(games!$A:$A,ROW()))="","",TRIM(INDEX(games!$A:$A,ROW())))</f>
        <v>Kernel Hearts</v>
      </c>
      <c r="B446">
        <f>IF(OR($A446="",INDEX(games!$B:$B,ROW())=""),"",INDEX(games!$B:$B,ROW()))</f>
        <v>2026</v>
      </c>
      <c r="C446" t="str">
        <f>IF(OR($A446="",INDEX(games!$C:$C,ROW())=""),"",INDEX(games!$C:$C,ROW()))</f>
        <v>Action</v>
      </c>
      <c r="D446">
        <f t="shared" si="360"/>
        <v>1</v>
      </c>
      <c r="E446">
        <f t="shared" si="361"/>
        <v>1</v>
      </c>
      <c r="F446">
        <f t="shared" si="362"/>
        <v>4</v>
      </c>
      <c r="G446">
        <f t="shared" si="363"/>
        <v>2026</v>
      </c>
      <c r="H446">
        <f t="shared" si="364"/>
        <v>1.0920000000000001</v>
      </c>
      <c r="I446" t="e">
        <f t="shared" si="365"/>
        <v>#N/A</v>
      </c>
      <c r="J446" t="e">
        <f t="shared" si="366"/>
        <v>#N/A</v>
      </c>
      <c r="K446" t="e">
        <f t="shared" si="367"/>
        <v>#N/A</v>
      </c>
      <c r="L446" t="e">
        <f t="shared" si="368"/>
        <v>#N/A</v>
      </c>
      <c r="M446" t="e">
        <f t="shared" si="369"/>
        <v>#N/A</v>
      </c>
      <c r="N446" t="e">
        <f t="shared" si="370"/>
        <v>#N/A</v>
      </c>
      <c r="O446">
        <f t="shared" si="371"/>
        <v>1.0004459999999999</v>
      </c>
      <c r="P446" t="str">
        <f>IF(OR($A446="",INDEX(games!$H:$H,ROW())=""),"",INDEX(games!$H:$H,ROW()))</f>
        <v/>
      </c>
      <c r="Q446" t="str">
        <f t="shared" si="372"/>
        <v/>
      </c>
      <c r="T446">
        <f t="shared" si="373"/>
        <v>2018</v>
      </c>
      <c r="U446">
        <f t="shared" si="374"/>
        <v>2023</v>
      </c>
      <c r="V446">
        <f t="shared" si="375"/>
        <v>5</v>
      </c>
      <c r="W446" t="str">
        <f>IF(TRIM(INDEX(connections!$A:$A,ROW()))="","",TRIM(INDEX(connections!$A:$A,ROW())))</f>
        <v>Into the Breach</v>
      </c>
      <c r="X446" t="str">
        <f>IF($W446="","",TRIM(INDEX(connections!$B:$B,ROW())))</f>
        <v>Dungeon Drafters</v>
      </c>
      <c r="Y446">
        <f t="shared" si="376"/>
        <v>428</v>
      </c>
      <c r="Z446">
        <f t="shared" si="377"/>
        <v>267</v>
      </c>
      <c r="AA446" t="str">
        <f t="shared" si="378"/>
        <v>Yes</v>
      </c>
      <c r="AB446" t="str">
        <f t="shared" si="379"/>
        <v>Yes</v>
      </c>
      <c r="AC446">
        <f t="shared" si="380"/>
        <v>1</v>
      </c>
      <c r="AD446">
        <f t="shared" si="381"/>
        <v>1</v>
      </c>
      <c r="AE446" t="str">
        <f t="shared" si="382"/>
        <v/>
      </c>
      <c r="AG446">
        <f t="shared" si="383"/>
        <v>0</v>
      </c>
      <c r="AH446" t="str">
        <f t="shared" si="384"/>
        <v/>
      </c>
      <c r="AI446" t="str">
        <f t="shared" si="385"/>
        <v/>
      </c>
      <c r="AJ446" t="str">
        <f t="shared" si="386"/>
        <v/>
      </c>
      <c r="AK446" t="str">
        <f t="shared" si="387"/>
        <v/>
      </c>
      <c r="AL446" t="str">
        <f>IF($A446="","",INDEX(games!$J:$J,ROW())&amp;"")</f>
        <v>https://store.steampowered.com/app/2902170/Kernel_Hearts/</v>
      </c>
      <c r="AM446">
        <f>IF($A446="","",SUMPRODUCT($AO446:$BD446,'Map Analysis'!$AN$2^{0,1,2,3,4,5,6,7,8,9,10,11,12,13,14,15}))</f>
        <v>0</v>
      </c>
      <c r="AN446">
        <f t="shared" si="388"/>
        <v>4.46E-5</v>
      </c>
      <c r="AO446">
        <f t="shared" si="389"/>
        <v>0</v>
      </c>
      <c r="AP446">
        <f t="shared" si="390"/>
        <v>0</v>
      </c>
      <c r="AQ446">
        <f t="shared" si="391"/>
        <v>0</v>
      </c>
      <c r="AR446">
        <f t="shared" si="392"/>
        <v>0</v>
      </c>
      <c r="AS446">
        <f t="shared" si="393"/>
        <v>0</v>
      </c>
      <c r="AT446">
        <f t="shared" si="394"/>
        <v>0</v>
      </c>
      <c r="AU446">
        <f t="shared" si="395"/>
        <v>0</v>
      </c>
      <c r="AV446">
        <f t="shared" si="396"/>
        <v>0</v>
      </c>
      <c r="AW446">
        <f t="shared" si="397"/>
        <v>0</v>
      </c>
      <c r="AX446">
        <f t="shared" si="398"/>
        <v>0</v>
      </c>
      <c r="AY446">
        <f t="shared" si="399"/>
        <v>0</v>
      </c>
      <c r="AZ446">
        <f t="shared" si="400"/>
        <v>0</v>
      </c>
      <c r="BA446">
        <f t="shared" si="401"/>
        <v>0</v>
      </c>
      <c r="BB446">
        <f t="shared" si="402"/>
        <v>0</v>
      </c>
      <c r="BC446">
        <f t="shared" si="403"/>
        <v>0</v>
      </c>
      <c r="BD446">
        <f t="shared" si="404"/>
        <v>0</v>
      </c>
      <c r="BF446">
        <f t="shared" si="405"/>
        <v>0</v>
      </c>
      <c r="BG446">
        <f t="shared" si="406"/>
        <v>0</v>
      </c>
      <c r="BH446">
        <f t="shared" si="407"/>
        <v>0</v>
      </c>
      <c r="BI446">
        <f t="shared" si="408"/>
        <v>0</v>
      </c>
      <c r="BJ446">
        <f t="shared" si="409"/>
        <v>0</v>
      </c>
      <c r="BK446">
        <f t="shared" si="410"/>
        <v>0</v>
      </c>
      <c r="BL446">
        <f t="shared" si="411"/>
        <v>0</v>
      </c>
      <c r="BM446">
        <f t="shared" si="412"/>
        <v>0</v>
      </c>
      <c r="BN446">
        <f t="shared" si="413"/>
        <v>0</v>
      </c>
      <c r="BO446">
        <f t="shared" si="414"/>
        <v>0</v>
      </c>
      <c r="BP446">
        <f t="shared" si="415"/>
        <v>0</v>
      </c>
      <c r="BQ446">
        <f t="shared" si="416"/>
        <v>0</v>
      </c>
      <c r="BR446">
        <f t="shared" si="417"/>
        <v>0</v>
      </c>
      <c r="BS446">
        <f t="shared" si="418"/>
        <v>0</v>
      </c>
      <c r="BT446">
        <f t="shared" si="419"/>
        <v>0</v>
      </c>
    </row>
    <row r="447" spans="1:72" x14ac:dyDescent="0.25">
      <c r="A447" t="str">
        <f>IF(TRIM(INDEX(games!$A:$A,ROW()))="","",TRIM(INDEX(games!$A:$A,ROW())))</f>
        <v>Kill the Brickman</v>
      </c>
      <c r="B447">
        <f>IF(OR($A447="",INDEX(games!$B:$B,ROW())=""),"",INDEX(games!$B:$B,ROW()))</f>
        <v>2025</v>
      </c>
      <c r="C447" t="str">
        <f>IF(OR($A447="",INDEX(games!$C:$C,ROW())=""),"",INDEX(games!$C:$C,ROW()))</f>
        <v>Strategy</v>
      </c>
      <c r="D447">
        <f t="shared" si="360"/>
        <v>1</v>
      </c>
      <c r="E447">
        <f t="shared" si="361"/>
        <v>2</v>
      </c>
      <c r="F447">
        <f t="shared" si="362"/>
        <v>5</v>
      </c>
      <c r="G447" t="e">
        <f t="shared" si="363"/>
        <v>#N/A</v>
      </c>
      <c r="H447" t="e">
        <f t="shared" si="364"/>
        <v>#N/A</v>
      </c>
      <c r="I447">
        <f t="shared" si="365"/>
        <v>2025</v>
      </c>
      <c r="J447">
        <f t="shared" si="366"/>
        <v>2.1150000000000002</v>
      </c>
      <c r="K447" t="e">
        <f t="shared" si="367"/>
        <v>#N/A</v>
      </c>
      <c r="L447" t="e">
        <f t="shared" si="368"/>
        <v>#N/A</v>
      </c>
      <c r="M447" t="e">
        <f t="shared" si="369"/>
        <v>#N/A</v>
      </c>
      <c r="N447" t="e">
        <f t="shared" si="370"/>
        <v>#N/A</v>
      </c>
      <c r="O447">
        <f t="shared" si="371"/>
        <v>1.0004470000000001</v>
      </c>
      <c r="P447" t="str">
        <f>IF(OR($A447="",INDEX(games!$H:$H,ROW())=""),"",INDEX(games!$H:$H,ROW()))</f>
        <v>Yes</v>
      </c>
      <c r="Q447">
        <f t="shared" si="372"/>
        <v>1.0004470000000001</v>
      </c>
      <c r="T447">
        <f t="shared" si="373"/>
        <v>2002</v>
      </c>
      <c r="U447">
        <f t="shared" si="374"/>
        <v>2023</v>
      </c>
      <c r="V447">
        <f t="shared" si="375"/>
        <v>21</v>
      </c>
      <c r="W447" t="str">
        <f>IF(TRIM(INDEX(connections!$A:$A,ROW()))="","",TRIM(INDEX(connections!$A:$A,ROW())))</f>
        <v>Monster Gate</v>
      </c>
      <c r="X447" t="str">
        <f>IF($W447="","",TRIM(INDEX(connections!$B:$B,ROW())))</f>
        <v>Dungeon Drafters</v>
      </c>
      <c r="Y447">
        <f t="shared" si="376"/>
        <v>517</v>
      </c>
      <c r="Z447">
        <f t="shared" si="377"/>
        <v>267</v>
      </c>
      <c r="AA447" t="str">
        <f t="shared" si="378"/>
        <v>Yes</v>
      </c>
      <c r="AB447" t="str">
        <f t="shared" si="379"/>
        <v>Yes</v>
      </c>
      <c r="AC447">
        <f t="shared" si="380"/>
        <v>1</v>
      </c>
      <c r="AD447">
        <f t="shared" si="381"/>
        <v>0</v>
      </c>
      <c r="AE447" t="str">
        <f t="shared" si="382"/>
        <v/>
      </c>
      <c r="AG447">
        <f t="shared" si="383"/>
        <v>1</v>
      </c>
      <c r="AH447" t="str">
        <f t="shared" si="384"/>
        <v>Yes</v>
      </c>
      <c r="AI447">
        <f t="shared" si="385"/>
        <v>1</v>
      </c>
      <c r="AJ447">
        <f t="shared" si="386"/>
        <v>1.0004470000000001</v>
      </c>
      <c r="AK447" t="str">
        <f t="shared" si="387"/>
        <v/>
      </c>
      <c r="AL447" t="str">
        <f>IF($A447="","",INDEX(games!$J:$J,ROW())&amp;"")</f>
        <v>https://store.steampowered.com/app/3123120/Kill_the_Brickman/</v>
      </c>
      <c r="AM447">
        <f>IF($A447="","",SUMPRODUCT($AO447:$BD447,'Map Analysis'!$AN$2^{0,1,2,3,4,5,6,7,8,9,10,11,12,13,14,15}))</f>
        <v>0</v>
      </c>
      <c r="AN447">
        <f t="shared" si="388"/>
        <v>4.4700000000000002E-5</v>
      </c>
      <c r="AO447">
        <f t="shared" si="389"/>
        <v>0</v>
      </c>
      <c r="AP447">
        <f t="shared" si="390"/>
        <v>0</v>
      </c>
      <c r="AQ447">
        <f t="shared" si="391"/>
        <v>0</v>
      </c>
      <c r="AR447">
        <f t="shared" si="392"/>
        <v>0</v>
      </c>
      <c r="AS447">
        <f t="shared" si="393"/>
        <v>0</v>
      </c>
      <c r="AT447">
        <f t="shared" si="394"/>
        <v>0</v>
      </c>
      <c r="AU447">
        <f t="shared" si="395"/>
        <v>0</v>
      </c>
      <c r="AV447">
        <f t="shared" si="396"/>
        <v>0</v>
      </c>
      <c r="AW447">
        <f t="shared" si="397"/>
        <v>0</v>
      </c>
      <c r="AX447">
        <f t="shared" si="398"/>
        <v>0</v>
      </c>
      <c r="AY447">
        <f t="shared" si="399"/>
        <v>0</v>
      </c>
      <c r="AZ447">
        <f t="shared" si="400"/>
        <v>0</v>
      </c>
      <c r="BA447">
        <f t="shared" si="401"/>
        <v>0</v>
      </c>
      <c r="BB447">
        <f t="shared" si="402"/>
        <v>0</v>
      </c>
      <c r="BC447">
        <f t="shared" si="403"/>
        <v>0</v>
      </c>
      <c r="BD447">
        <f t="shared" si="404"/>
        <v>0</v>
      </c>
      <c r="BF447">
        <f t="shared" si="405"/>
        <v>0</v>
      </c>
      <c r="BG447">
        <f t="shared" si="406"/>
        <v>0</v>
      </c>
      <c r="BH447">
        <f t="shared" si="407"/>
        <v>0</v>
      </c>
      <c r="BI447">
        <f t="shared" si="408"/>
        <v>0</v>
      </c>
      <c r="BJ447">
        <f t="shared" si="409"/>
        <v>0</v>
      </c>
      <c r="BK447">
        <f t="shared" si="410"/>
        <v>0</v>
      </c>
      <c r="BL447">
        <f t="shared" si="411"/>
        <v>0</v>
      </c>
      <c r="BM447">
        <f t="shared" si="412"/>
        <v>0</v>
      </c>
      <c r="BN447">
        <f t="shared" si="413"/>
        <v>0</v>
      </c>
      <c r="BO447">
        <f t="shared" si="414"/>
        <v>0</v>
      </c>
      <c r="BP447">
        <f t="shared" si="415"/>
        <v>0</v>
      </c>
      <c r="BQ447">
        <f t="shared" si="416"/>
        <v>0</v>
      </c>
      <c r="BR447">
        <f t="shared" si="417"/>
        <v>0</v>
      </c>
      <c r="BS447">
        <f t="shared" si="418"/>
        <v>0</v>
      </c>
      <c r="BT447">
        <f t="shared" si="419"/>
        <v>0</v>
      </c>
    </row>
    <row r="448" spans="1:72" x14ac:dyDescent="0.25">
      <c r="A448" t="str">
        <f>IF(TRIM(INDEX(games!$A:$A,ROW()))="","",TRIM(INDEX(games!$A:$A,ROW())))</f>
        <v>Kill The Music</v>
      </c>
      <c r="B448">
        <f>IF(OR($A448="",INDEX(games!$B:$B,ROW())=""),"",INDEX(games!$B:$B,ROW()))</f>
        <v>2025</v>
      </c>
      <c r="C448" t="str">
        <f>IF(OR($A448="",INDEX(games!$C:$C,ROW())=""),"",INDEX(games!$C:$C,ROW()))</f>
        <v>Action</v>
      </c>
      <c r="D448">
        <f t="shared" si="360"/>
        <v>4</v>
      </c>
      <c r="E448">
        <f t="shared" si="361"/>
        <v>1</v>
      </c>
      <c r="F448">
        <f t="shared" si="362"/>
        <v>6</v>
      </c>
      <c r="G448">
        <f t="shared" si="363"/>
        <v>2025</v>
      </c>
      <c r="H448">
        <f t="shared" si="364"/>
        <v>1.1379999999999999</v>
      </c>
      <c r="I448" t="e">
        <f t="shared" si="365"/>
        <v>#N/A</v>
      </c>
      <c r="J448" t="e">
        <f t="shared" si="366"/>
        <v>#N/A</v>
      </c>
      <c r="K448" t="e">
        <f t="shared" si="367"/>
        <v>#N/A</v>
      </c>
      <c r="L448" t="e">
        <f t="shared" si="368"/>
        <v>#N/A</v>
      </c>
      <c r="M448" t="e">
        <f t="shared" si="369"/>
        <v>#N/A</v>
      </c>
      <c r="N448" t="e">
        <f t="shared" si="370"/>
        <v>#N/A</v>
      </c>
      <c r="O448">
        <f t="shared" si="371"/>
        <v>4.0004479999999996</v>
      </c>
      <c r="P448" t="str">
        <f>IF(OR($A448="",INDEX(games!$H:$H,ROW())=""),"",INDEX(games!$H:$H,ROW()))</f>
        <v>Yes</v>
      </c>
      <c r="Q448">
        <f t="shared" si="372"/>
        <v>4.0004479999999996</v>
      </c>
      <c r="T448">
        <f t="shared" si="373"/>
        <v>1995</v>
      </c>
      <c r="U448">
        <f t="shared" si="374"/>
        <v>2023</v>
      </c>
      <c r="V448">
        <f t="shared" si="375"/>
        <v>28</v>
      </c>
      <c r="W448" t="str">
        <f>IF(TRIM(INDEX(connections!$A:$A,ROW()))="","",TRIM(INDEX(connections!$A:$A,ROW())))</f>
        <v>Mystery Dungeon 2: Shiren the Wanderer</v>
      </c>
      <c r="X448" t="str">
        <f>IF($W448="","",TRIM(INDEX(connections!$B:$B,ROW())))</f>
        <v>Dungeon Drafters</v>
      </c>
      <c r="Y448">
        <f t="shared" si="376"/>
        <v>546</v>
      </c>
      <c r="Z448">
        <f t="shared" si="377"/>
        <v>267</v>
      </c>
      <c r="AA448" t="str">
        <f t="shared" si="378"/>
        <v>Yes</v>
      </c>
      <c r="AB448" t="str">
        <f t="shared" si="379"/>
        <v>Yes</v>
      </c>
      <c r="AC448">
        <f t="shared" si="380"/>
        <v>1</v>
      </c>
      <c r="AD448">
        <f t="shared" si="381"/>
        <v>0</v>
      </c>
      <c r="AE448" t="str">
        <f t="shared" si="382"/>
        <v/>
      </c>
      <c r="AG448">
        <f t="shared" si="383"/>
        <v>4</v>
      </c>
      <c r="AH448" t="str">
        <f t="shared" si="384"/>
        <v>Yes</v>
      </c>
      <c r="AI448">
        <f t="shared" si="385"/>
        <v>4</v>
      </c>
      <c r="AJ448">
        <f t="shared" si="386"/>
        <v>4.0004479999999996</v>
      </c>
      <c r="AK448" t="str">
        <f t="shared" si="387"/>
        <v/>
      </c>
      <c r="AL448" t="str">
        <f>IF($A448="","",INDEX(games!$J:$J,ROW())&amp;"")</f>
        <v>https://store.steampowered.com/app/3093050/Kill_The_Music/</v>
      </c>
      <c r="AM448">
        <f>IF($A448="","",SUMPRODUCT($AO448:$BD448,'Map Analysis'!$AN$2^{0,1,2,3,4,5,6,7,8,9,10,11,12,13,14,15}))</f>
        <v>0</v>
      </c>
      <c r="AN448">
        <f t="shared" si="388"/>
        <v>4.4799999999999998E-5</v>
      </c>
      <c r="AO448">
        <f t="shared" si="389"/>
        <v>0</v>
      </c>
      <c r="AP448">
        <f t="shared" si="390"/>
        <v>0</v>
      </c>
      <c r="AQ448">
        <f t="shared" si="391"/>
        <v>0</v>
      </c>
      <c r="AR448">
        <f t="shared" si="392"/>
        <v>0</v>
      </c>
      <c r="AS448">
        <f t="shared" si="393"/>
        <v>0</v>
      </c>
      <c r="AT448">
        <f t="shared" si="394"/>
        <v>0</v>
      </c>
      <c r="AU448">
        <f t="shared" si="395"/>
        <v>0</v>
      </c>
      <c r="AV448">
        <f t="shared" si="396"/>
        <v>0</v>
      </c>
      <c r="AW448">
        <f t="shared" si="397"/>
        <v>0</v>
      </c>
      <c r="AX448">
        <f t="shared" si="398"/>
        <v>0</v>
      </c>
      <c r="AY448">
        <f t="shared" si="399"/>
        <v>0</v>
      </c>
      <c r="AZ448">
        <f t="shared" si="400"/>
        <v>0</v>
      </c>
      <c r="BA448">
        <f t="shared" si="401"/>
        <v>0</v>
      </c>
      <c r="BB448">
        <f t="shared" si="402"/>
        <v>0</v>
      </c>
      <c r="BC448">
        <f t="shared" si="403"/>
        <v>0</v>
      </c>
      <c r="BD448">
        <f t="shared" si="404"/>
        <v>0</v>
      </c>
      <c r="BF448">
        <f t="shared" si="405"/>
        <v>0</v>
      </c>
      <c r="BG448">
        <f t="shared" si="406"/>
        <v>0</v>
      </c>
      <c r="BH448">
        <f t="shared" si="407"/>
        <v>0</v>
      </c>
      <c r="BI448">
        <f t="shared" si="408"/>
        <v>0</v>
      </c>
      <c r="BJ448">
        <f t="shared" si="409"/>
        <v>0</v>
      </c>
      <c r="BK448">
        <f t="shared" si="410"/>
        <v>0</v>
      </c>
      <c r="BL448">
        <f t="shared" si="411"/>
        <v>0</v>
      </c>
      <c r="BM448">
        <f t="shared" si="412"/>
        <v>0</v>
      </c>
      <c r="BN448">
        <f t="shared" si="413"/>
        <v>0</v>
      </c>
      <c r="BO448">
        <f t="shared" si="414"/>
        <v>0</v>
      </c>
      <c r="BP448">
        <f t="shared" si="415"/>
        <v>0</v>
      </c>
      <c r="BQ448">
        <f t="shared" si="416"/>
        <v>0</v>
      </c>
      <c r="BR448">
        <f t="shared" si="417"/>
        <v>0</v>
      </c>
      <c r="BS448">
        <f t="shared" si="418"/>
        <v>0</v>
      </c>
      <c r="BT448">
        <f t="shared" si="419"/>
        <v>0</v>
      </c>
    </row>
    <row r="449" spans="1:72" x14ac:dyDescent="0.25">
      <c r="A449" t="str">
        <f>IF(TRIM(INDEX(games!$A:$A,ROW()))="","",TRIM(INDEX(games!$A:$A,ROW())))</f>
        <v>Killing Room</v>
      </c>
      <c r="B449">
        <f>IF(OR($A449="",INDEX(games!$B:$B,ROW())=""),"",INDEX(games!$B:$B,ROW()))</f>
        <v>2016</v>
      </c>
      <c r="C449" t="str">
        <f>IF(OR($A449="",INDEX(games!$C:$C,ROW())=""),"",INDEX(games!$C:$C,ROW()))</f>
        <v>Action</v>
      </c>
      <c r="D449">
        <f t="shared" si="360"/>
        <v>3</v>
      </c>
      <c r="E449">
        <f t="shared" si="361"/>
        <v>1</v>
      </c>
      <c r="F449">
        <f t="shared" si="362"/>
        <v>7</v>
      </c>
      <c r="G449">
        <f t="shared" si="363"/>
        <v>2016</v>
      </c>
      <c r="H449">
        <f t="shared" si="364"/>
        <v>1.161</v>
      </c>
      <c r="I449" t="e">
        <f t="shared" si="365"/>
        <v>#N/A</v>
      </c>
      <c r="J449" t="e">
        <f t="shared" si="366"/>
        <v>#N/A</v>
      </c>
      <c r="K449" t="e">
        <f t="shared" si="367"/>
        <v>#N/A</v>
      </c>
      <c r="L449" t="e">
        <f t="shared" si="368"/>
        <v>#N/A</v>
      </c>
      <c r="M449" t="e">
        <f t="shared" si="369"/>
        <v>#N/A</v>
      </c>
      <c r="N449" t="e">
        <f t="shared" si="370"/>
        <v>#N/A</v>
      </c>
      <c r="O449">
        <f t="shared" si="371"/>
        <v>3.0004490000000001</v>
      </c>
      <c r="P449" t="str">
        <f>IF(OR($A449="",INDEX(games!$H:$H,ROW())=""),"",INDEX(games!$H:$H,ROW()))</f>
        <v/>
      </c>
      <c r="Q449" t="str">
        <f t="shared" si="372"/>
        <v/>
      </c>
      <c r="T449">
        <f t="shared" si="373"/>
        <v>1993</v>
      </c>
      <c r="U449">
        <f t="shared" si="374"/>
        <v>2023</v>
      </c>
      <c r="V449">
        <f t="shared" si="375"/>
        <v>30</v>
      </c>
      <c r="W449" t="str">
        <f>IF(TRIM(INDEX(connections!$A:$A,ROW()))="","",TRIM(INDEX(connections!$A:$A,ROW())))</f>
        <v>Torneko's Great Adventure: Mystery Dungeon</v>
      </c>
      <c r="X449" t="str">
        <f>IF($W449="","",TRIM(INDEX(connections!$B:$B,ROW())))</f>
        <v>Dungeon Drafters</v>
      </c>
      <c r="Y449">
        <f t="shared" si="376"/>
        <v>905</v>
      </c>
      <c r="Z449">
        <f t="shared" si="377"/>
        <v>267</v>
      </c>
      <c r="AA449" t="str">
        <f t="shared" si="378"/>
        <v>Yes</v>
      </c>
      <c r="AB449" t="str">
        <f t="shared" si="379"/>
        <v>Yes</v>
      </c>
      <c r="AC449">
        <f t="shared" si="380"/>
        <v>1</v>
      </c>
      <c r="AD449">
        <f t="shared" si="381"/>
        <v>0</v>
      </c>
      <c r="AE449" t="str">
        <f t="shared" si="382"/>
        <v/>
      </c>
      <c r="AG449">
        <f t="shared" si="383"/>
        <v>3</v>
      </c>
      <c r="AH449" t="str">
        <f t="shared" si="384"/>
        <v/>
      </c>
      <c r="AI449" t="str">
        <f t="shared" si="385"/>
        <v/>
      </c>
      <c r="AJ449" t="str">
        <f t="shared" si="386"/>
        <v/>
      </c>
      <c r="AK449">
        <f t="shared" si="387"/>
        <v>3.0004490000000001</v>
      </c>
      <c r="AL449" t="str">
        <f>IF($A449="","",INDEX(games!$J:$J,ROW())&amp;"")</f>
        <v>https://store.steampowered.com/app/407560/Killing_Room/</v>
      </c>
      <c r="AM449">
        <f>IF($A449="","",SUMPRODUCT($AO449:$BD449,'Map Analysis'!$AN$2^{0,1,2,3,4,5,6,7,8,9,10,11,12,13,14,15}))</f>
        <v>0</v>
      </c>
      <c r="AN449">
        <f t="shared" si="388"/>
        <v>4.49E-5</v>
      </c>
      <c r="AO449">
        <f t="shared" si="389"/>
        <v>0</v>
      </c>
      <c r="AP449">
        <f t="shared" si="390"/>
        <v>0</v>
      </c>
      <c r="AQ449">
        <f t="shared" si="391"/>
        <v>0</v>
      </c>
      <c r="AR449">
        <f t="shared" si="392"/>
        <v>0</v>
      </c>
      <c r="AS449">
        <f t="shared" si="393"/>
        <v>0</v>
      </c>
      <c r="AT449">
        <f t="shared" si="394"/>
        <v>0</v>
      </c>
      <c r="AU449">
        <f t="shared" si="395"/>
        <v>0</v>
      </c>
      <c r="AV449">
        <f t="shared" si="396"/>
        <v>0</v>
      </c>
      <c r="AW449">
        <f t="shared" si="397"/>
        <v>0</v>
      </c>
      <c r="AX449">
        <f t="shared" si="398"/>
        <v>0</v>
      </c>
      <c r="AY449">
        <f t="shared" si="399"/>
        <v>0</v>
      </c>
      <c r="AZ449">
        <f t="shared" si="400"/>
        <v>0</v>
      </c>
      <c r="BA449">
        <f t="shared" si="401"/>
        <v>0</v>
      </c>
      <c r="BB449">
        <f t="shared" si="402"/>
        <v>0</v>
      </c>
      <c r="BC449">
        <f t="shared" si="403"/>
        <v>0</v>
      </c>
      <c r="BD449">
        <f t="shared" si="404"/>
        <v>0</v>
      </c>
      <c r="BF449">
        <f t="shared" si="405"/>
        <v>0</v>
      </c>
      <c r="BG449">
        <f t="shared" si="406"/>
        <v>0</v>
      </c>
      <c r="BH449">
        <f t="shared" si="407"/>
        <v>0</v>
      </c>
      <c r="BI449">
        <f t="shared" si="408"/>
        <v>0</v>
      </c>
      <c r="BJ449">
        <f t="shared" si="409"/>
        <v>0</v>
      </c>
      <c r="BK449">
        <f t="shared" si="410"/>
        <v>0</v>
      </c>
      <c r="BL449">
        <f t="shared" si="411"/>
        <v>0</v>
      </c>
      <c r="BM449">
        <f t="shared" si="412"/>
        <v>0</v>
      </c>
      <c r="BN449">
        <f t="shared" si="413"/>
        <v>0</v>
      </c>
      <c r="BO449">
        <f t="shared" si="414"/>
        <v>0</v>
      </c>
      <c r="BP449">
        <f t="shared" si="415"/>
        <v>0</v>
      </c>
      <c r="BQ449">
        <f t="shared" si="416"/>
        <v>0</v>
      </c>
      <c r="BR449">
        <f t="shared" si="417"/>
        <v>0</v>
      </c>
      <c r="BS449">
        <f t="shared" si="418"/>
        <v>0</v>
      </c>
      <c r="BT449">
        <f t="shared" si="419"/>
        <v>0</v>
      </c>
    </row>
    <row r="450" spans="1:72" x14ac:dyDescent="0.25">
      <c r="A450" t="str">
        <f>IF(TRIM(INDEX(games!$A:$A,ROW()))="","",TRIM(INDEX(games!$A:$A,ROW())))</f>
        <v>Kingdom: New Lands</v>
      </c>
      <c r="B450">
        <f>IF(OR($A450="",INDEX(games!$B:$B,ROW())=""),"",INDEX(games!$B:$B,ROW()))</f>
        <v>2016</v>
      </c>
      <c r="C450" t="str">
        <f>IF(OR($A450="",INDEX(games!$C:$C,ROW())=""),"",INDEX(games!$C:$C,ROW()))</f>
        <v>Strategy</v>
      </c>
      <c r="D450">
        <f t="shared" ref="D450:D513" si="420">IF($A450="","",COUNTIF($W$2:$W$2500,$A450)+COUNTIF($X$2:$X$2500,$A450))</f>
        <v>4</v>
      </c>
      <c r="E450">
        <f t="shared" ref="E450:E513" si="421">IF($A450="","",IFERROR(MATCH($C450,$R$2:$R$5,0),0))</f>
        <v>2</v>
      </c>
      <c r="F450">
        <f t="shared" ref="F450:F513" si="422">IF($A450="","",MOD(ROW(),34))</f>
        <v>8</v>
      </c>
      <c r="G450" t="e">
        <f t="shared" ref="G450:G513" si="423">IF($A450="",NA(),IF($C450="Action",$B450,NA()))</f>
        <v>#N/A</v>
      </c>
      <c r="H450" t="e">
        <f t="shared" ref="H450:H513" si="424">IF($A450="",NA(),IF($C450="Action",1+$F450*0.023,NA()))</f>
        <v>#N/A</v>
      </c>
      <c r="I450">
        <f t="shared" ref="I450:I513" si="425">IF($A450="",NA(),IF($C450="Strategy",$B450,NA()))</f>
        <v>2016</v>
      </c>
      <c r="J450">
        <f t="shared" ref="J450:J513" si="426">IF($A450="",NA(),IF($C450="Strategy",2+$F450*0.023,NA()))</f>
        <v>2.1840000000000002</v>
      </c>
      <c r="K450" t="e">
        <f t="shared" ref="K450:K513" si="427">IF($A450="",NA(),IF($C450="Deckbuilder",$B450,NA()))</f>
        <v>#N/A</v>
      </c>
      <c r="L450" t="e">
        <f t="shared" ref="L450:L513" si="428">IF($A450="",NA(),IF($C450="Deckbuilder",3+$F450*0.023,NA()))</f>
        <v>#N/A</v>
      </c>
      <c r="M450" t="e">
        <f t="shared" ref="M450:M513" si="429">IF($A450="",NA(),IF($C450="Traditional",$B450,NA()))</f>
        <v>#N/A</v>
      </c>
      <c r="N450" t="e">
        <f t="shared" ref="N450:N513" si="430">IF($A450="",NA(),IF($C450="Traditional",4+$F450*0.023,NA()))</f>
        <v>#N/A</v>
      </c>
      <c r="O450">
        <f t="shared" ref="O450:O513" si="431">IF($A450="","",$D450+ROW()/1000000)</f>
        <v>4.0004499999999998</v>
      </c>
      <c r="P450" t="str">
        <f>IF(OR($A450="",INDEX(games!$H:$H,ROW())=""),"",INDEX(games!$H:$H,ROW()))</f>
        <v>Yes</v>
      </c>
      <c r="Q450">
        <f t="shared" ref="Q450:Q513" si="432">IF(OR($A450="",$P450&lt;&gt;"Yes"),"",$D450+ROW()/1000000)</f>
        <v>4.0004499999999998</v>
      </c>
      <c r="T450">
        <f t="shared" ref="T450:T513" si="433">IF($Y450="","",INDEX($B$2:$B$1500,$Y450))</f>
        <v>1993</v>
      </c>
      <c r="U450">
        <f t="shared" ref="U450:U513" si="434">IF($Z450="","",INDEX($B$2:$B$1500,$Z450))</f>
        <v>2008</v>
      </c>
      <c r="V450">
        <f t="shared" ref="V450:V513" si="435">IF(OR($T450="",$U450=""),"",$U450-$T450)</f>
        <v>15</v>
      </c>
      <c r="W450" t="str">
        <f>IF(TRIM(INDEX(connections!$A:$A,ROW()))="","",TRIM(INDEX(connections!$A:$A,ROW())))</f>
        <v>Torneko's Great Adventure: Mystery Dungeon</v>
      </c>
      <c r="X450" t="str">
        <f>IF($W450="","",TRIM(INDEX(connections!$B:$B,ROW())))</f>
        <v>Dungeon of Windaria</v>
      </c>
      <c r="Y450">
        <f t="shared" ref="Y450:Y513" si="436">IF($W450="","",IFERROR(MATCH($W450,$A$2:$A$1500,0),""))</f>
        <v>905</v>
      </c>
      <c r="Z450">
        <f t="shared" ref="Z450:Z513" si="437">IF($X450="","",IFERROR(MATCH($X450,$A$2:$A$1500,0),""))</f>
        <v>269</v>
      </c>
      <c r="AA450" t="str">
        <f t="shared" ref="AA450:AA513" si="438">IF($Y450="","",INDEX($P$2:$P$1500,$Y450))</f>
        <v>Yes</v>
      </c>
      <c r="AB450" t="str">
        <f t="shared" ref="AB450:AB513" si="439">IF($Z450="","",INDEX($P$2:$P$1500,$Z450))</f>
        <v>Yes</v>
      </c>
      <c r="AC450">
        <f t="shared" ref="AC450:AC513" si="440">IF(AND($AA450="Yes",$AB450="Yes"),1,"")</f>
        <v>1</v>
      </c>
      <c r="AD450">
        <f t="shared" ref="AD450:AD513" si="441">IF(OR($Y450="",$Z450=""),"",IF(INDEX($C$2:$C$1500,$Y450)=INDEX($C$2:$C$1500,$Z450),0,1))</f>
        <v>0</v>
      </c>
      <c r="AE450" t="str">
        <f t="shared" ref="AE450:AE513" si="442">IF($AC450&lt;&gt;1,"",IF(AND(INDEX($AG$2:$AG$1500,$Y450)=1,INDEX($AG$2:$AG$1500,$Z450)=1),1,""))</f>
        <v/>
      </c>
      <c r="AG450">
        <f t="shared" ref="AG450:AG513" si="443">IF($A450="","",COUNTIFS($W$2:$W$2500,$A450,$AB$2:$AB$2500,"Yes")+COUNTIFS($X$2:$X$2500,$A450,$AA$2:$AA$2500,"Yes"))</f>
        <v>3</v>
      </c>
      <c r="AH450" t="str">
        <f t="shared" ref="AH450:AH513" si="444">IF(OR($P450&lt;&gt;"Yes",N($AG450)=0),"",IF(AND($AG450=1,COUNTIFS($W$2:$W$2500,$A450,$AE$2:$AE$2500,1)+COUNTIFS($X$2:$X$2500,$A450,$AE$2:$AE$2500,1)&gt;0),"","Yes"))</f>
        <v>Yes</v>
      </c>
      <c r="AI450">
        <f t="shared" ref="AI450:AI513" si="445">IF($AH450="Yes",$AG450,"")</f>
        <v>3</v>
      </c>
      <c r="AJ450">
        <f t="shared" ref="AJ450:AJ513" si="446">IF($AI450="","",$AI450+ROW()/1000000)</f>
        <v>3.0004499999999998</v>
      </c>
      <c r="AK450" t="str">
        <f t="shared" ref="AK450:AK513" si="447">IF(OR($A450="",$P450="Yes",N($AG450)=0),"",$AG450+ROW()/1000000)</f>
        <v/>
      </c>
      <c r="AL450" t="str">
        <f>IF($A450="","",INDEX(games!$J:$J,ROW())&amp;"")</f>
        <v>https://store.steampowered.com/app/496300/Kingdom_New_Lands/</v>
      </c>
      <c r="AM450">
        <f>IF($A450="","",SUMPRODUCT($AO450:$BD450,'Map Analysis'!$AN$2^{0,1,2,3,4,5,6,7,8,9,10,11,12,13,14,15}))</f>
        <v>7</v>
      </c>
      <c r="AN450">
        <f t="shared" ref="AN450:AN513" si="448">IF($A450="","",$AM450+ROW()/10000000)</f>
        <v>7.0000450000000001</v>
      </c>
      <c r="AO450">
        <f t="shared" ref="AO450:AO513" si="449">IF($A450="","",COUNTIF($W$2:$W$2500,$A450))</f>
        <v>4</v>
      </c>
      <c r="AP450">
        <f t="shared" ref="AP450:AP513" si="450">IF($A450="","",SUMIFS($BF$2:$BF$2500,$W$2:$W$2500,$A450))</f>
        <v>5</v>
      </c>
      <c r="AQ450">
        <f t="shared" ref="AQ450:AQ513" si="451">IF($A450="","",SUMIFS($BG$2:$BG$2500,$W$2:$W$2500,$A450))</f>
        <v>2</v>
      </c>
      <c r="AR450">
        <f t="shared" ref="AR450:AR513" si="452">IF($A450="","",SUMIFS($BH$2:$BH$2500,$W$2:$W$2500,$A450))</f>
        <v>0</v>
      </c>
      <c r="AS450">
        <f t="shared" ref="AS450:AS513" si="453">IF($A450="","",SUMIFS($BI$2:$BI$2500,$W$2:$W$2500,$A450))</f>
        <v>0</v>
      </c>
      <c r="AT450">
        <f t="shared" ref="AT450:AT513" si="454">IF($A450="","",SUMIFS($BJ$2:$BJ$2500,$W$2:$W$2500,$A450))</f>
        <v>0</v>
      </c>
      <c r="AU450">
        <f t="shared" ref="AU450:AU513" si="455">IF($A450="","",SUMIFS($BK$2:$BK$2500,$W$2:$W$2500,$A450))</f>
        <v>0</v>
      </c>
      <c r="AV450">
        <f t="shared" ref="AV450:AV513" si="456">IF($A450="","",SUMIFS($BL$2:$BL$2500,$W$2:$W$2500,$A450))</f>
        <v>0</v>
      </c>
      <c r="AW450">
        <f t="shared" ref="AW450:AW513" si="457">IF($A450="","",SUMIFS($BM$2:$BM$2500,$W$2:$W$2500,$A450))</f>
        <v>0</v>
      </c>
      <c r="AX450">
        <f t="shared" ref="AX450:AX513" si="458">IF($A450="","",SUMIFS($BN$2:$BN$2500,$W$2:$W$2500,$A450))</f>
        <v>0</v>
      </c>
      <c r="AY450">
        <f t="shared" ref="AY450:AY513" si="459">IF($A450="","",SUMIFS($BO$2:$BO$2500,$W$2:$W$2500,$A450))</f>
        <v>0</v>
      </c>
      <c r="AZ450">
        <f t="shared" ref="AZ450:AZ513" si="460">IF($A450="","",SUMIFS($BP$2:$BP$2500,$W$2:$W$2500,$A450))</f>
        <v>0</v>
      </c>
      <c r="BA450">
        <f t="shared" ref="BA450:BA513" si="461">IF($A450="","",SUMIFS($BQ$2:$BQ$2500,$W$2:$W$2500,$A450))</f>
        <v>0</v>
      </c>
      <c r="BB450">
        <f t="shared" ref="BB450:BB513" si="462">IF($A450="","",SUMIFS($BR$2:$BR$2500,$W$2:$W$2500,$A450))</f>
        <v>0</v>
      </c>
      <c r="BC450">
        <f t="shared" ref="BC450:BC513" si="463">IF($A450="","",SUMIFS($BS$2:$BS$2500,$W$2:$W$2500,$A450))</f>
        <v>0</v>
      </c>
      <c r="BD450">
        <f t="shared" ref="BD450:BD513" si="464">IF($A450="","",SUMIFS($BT$2:$BT$2500,$W$2:$W$2500,$A450))</f>
        <v>0</v>
      </c>
      <c r="BF450">
        <f t="shared" ref="BF450:BF513" si="465">IF($Z450="","",INDEX($AO$2:$AO$1500,$Z450))</f>
        <v>0</v>
      </c>
      <c r="BG450">
        <f t="shared" ref="BG450:BG513" si="466">IF($Z450="","",INDEX($AP$2:$AP$1500,$Z450))</f>
        <v>0</v>
      </c>
      <c r="BH450">
        <f t="shared" ref="BH450:BH513" si="467">IF($Z450="","",INDEX($AQ$2:$AQ$1500,$Z450))</f>
        <v>0</v>
      </c>
      <c r="BI450">
        <f t="shared" ref="BI450:BI513" si="468">IF($Z450="","",INDEX($AR$2:$AR$1500,$Z450))</f>
        <v>0</v>
      </c>
      <c r="BJ450">
        <f t="shared" ref="BJ450:BJ513" si="469">IF($Z450="","",INDEX($AS$2:$AS$1500,$Z450))</f>
        <v>0</v>
      </c>
      <c r="BK450">
        <f t="shared" ref="BK450:BK513" si="470">IF($Z450="","",INDEX($AT$2:$AT$1500,$Z450))</f>
        <v>0</v>
      </c>
      <c r="BL450">
        <f t="shared" ref="BL450:BL513" si="471">IF($Z450="","",INDEX($AU$2:$AU$1500,$Z450))</f>
        <v>0</v>
      </c>
      <c r="BM450">
        <f t="shared" ref="BM450:BM513" si="472">IF($Z450="","",INDEX($AV$2:$AV$1500,$Z450))</f>
        <v>0</v>
      </c>
      <c r="BN450">
        <f t="shared" ref="BN450:BN513" si="473">IF($Z450="","",INDEX($AW$2:$AW$1500,$Z450))</f>
        <v>0</v>
      </c>
      <c r="BO450">
        <f t="shared" ref="BO450:BO513" si="474">IF($Z450="","",INDEX($AX$2:$AX$1500,$Z450))</f>
        <v>0</v>
      </c>
      <c r="BP450">
        <f t="shared" ref="BP450:BP513" si="475">IF($Z450="","",INDEX($AY$2:$AY$1500,$Z450))</f>
        <v>0</v>
      </c>
      <c r="BQ450">
        <f t="shared" ref="BQ450:BQ513" si="476">IF($Z450="","",INDEX($AZ$2:$AZ$1500,$Z450))</f>
        <v>0</v>
      </c>
      <c r="BR450">
        <f t="shared" ref="BR450:BR513" si="477">IF($Z450="","",INDEX($BA$2:$BA$1500,$Z450))</f>
        <v>0</v>
      </c>
      <c r="BS450">
        <f t="shared" ref="BS450:BS513" si="478">IF($Z450="","",INDEX($BB$2:$BB$1500,$Z450))</f>
        <v>0</v>
      </c>
      <c r="BT450">
        <f t="shared" ref="BT450:BT513" si="479">IF($Z450="","",INDEX($BC$2:$BC$1500,$Z450))</f>
        <v>0</v>
      </c>
    </row>
    <row r="451" spans="1:72" x14ac:dyDescent="0.25">
      <c r="A451" t="str">
        <f>IF(TRIM(INDEX(games!$A:$A,ROW()))="","",TRIM(INDEX(games!$A:$A,ROW())))</f>
        <v>Kingsway</v>
      </c>
      <c r="B451">
        <f>IF(OR($A451="",INDEX(games!$B:$B,ROW())=""),"",INDEX(games!$B:$B,ROW()))</f>
        <v>2017</v>
      </c>
      <c r="C451" t="str">
        <f>IF(OR($A451="",INDEX(games!$C:$C,ROW())=""),"",INDEX(games!$C:$C,ROW()))</f>
        <v>Strategy</v>
      </c>
      <c r="D451">
        <f t="shared" si="420"/>
        <v>0</v>
      </c>
      <c r="E451">
        <f t="shared" si="421"/>
        <v>2</v>
      </c>
      <c r="F451">
        <f t="shared" si="422"/>
        <v>9</v>
      </c>
      <c r="G451" t="e">
        <f t="shared" si="423"/>
        <v>#N/A</v>
      </c>
      <c r="H451" t="e">
        <f t="shared" si="424"/>
        <v>#N/A</v>
      </c>
      <c r="I451">
        <f t="shared" si="425"/>
        <v>2017</v>
      </c>
      <c r="J451">
        <f t="shared" si="426"/>
        <v>2.2069999999999999</v>
      </c>
      <c r="K451" t="e">
        <f t="shared" si="427"/>
        <v>#N/A</v>
      </c>
      <c r="L451" t="e">
        <f t="shared" si="428"/>
        <v>#N/A</v>
      </c>
      <c r="M451" t="e">
        <f t="shared" si="429"/>
        <v>#N/A</v>
      </c>
      <c r="N451" t="e">
        <f t="shared" si="430"/>
        <v>#N/A</v>
      </c>
      <c r="O451">
        <f t="shared" si="431"/>
        <v>4.5100000000000001E-4</v>
      </c>
      <c r="P451" t="str">
        <f>IF(OR($A451="",INDEX(games!$H:$H,ROW())=""),"",INDEX(games!$H:$H,ROW()))</f>
        <v>Yes</v>
      </c>
      <c r="Q451">
        <f t="shared" si="432"/>
        <v>4.5100000000000001E-4</v>
      </c>
      <c r="T451">
        <f t="shared" si="433"/>
        <v>2015</v>
      </c>
      <c r="U451">
        <f t="shared" si="434"/>
        <v>2016</v>
      </c>
      <c r="V451">
        <f t="shared" si="435"/>
        <v>1</v>
      </c>
      <c r="W451" t="str">
        <f>IF(TRIM(INDEX(connections!$A:$A,ROW()))="","",TRIM(INDEX(connections!$A:$A,ROW())))</f>
        <v>Darkest Dungeon</v>
      </c>
      <c r="X451" t="str">
        <f>IF($W451="","",TRIM(INDEX(connections!$B:$B,ROW())))</f>
        <v>Dungeon Rushers</v>
      </c>
      <c r="Y451">
        <f t="shared" si="436"/>
        <v>190</v>
      </c>
      <c r="Z451">
        <f t="shared" si="437"/>
        <v>270</v>
      </c>
      <c r="AA451" t="str">
        <f t="shared" si="438"/>
        <v>Yes</v>
      </c>
      <c r="AB451" t="str">
        <f t="shared" si="439"/>
        <v>Yes</v>
      </c>
      <c r="AC451">
        <f t="shared" si="440"/>
        <v>1</v>
      </c>
      <c r="AD451">
        <f t="shared" si="441"/>
        <v>0</v>
      </c>
      <c r="AE451" t="str">
        <f t="shared" si="442"/>
        <v/>
      </c>
      <c r="AG451">
        <f t="shared" si="443"/>
        <v>0</v>
      </c>
      <c r="AH451" t="str">
        <f t="shared" si="444"/>
        <v/>
      </c>
      <c r="AI451" t="str">
        <f t="shared" si="445"/>
        <v/>
      </c>
      <c r="AJ451" t="str">
        <f t="shared" si="446"/>
        <v/>
      </c>
      <c r="AK451" t="str">
        <f t="shared" si="447"/>
        <v/>
      </c>
      <c r="AL451" t="str">
        <f>IF($A451="","",INDEX(games!$J:$J,ROW())&amp;"")</f>
        <v>https://store.steampowered.com/app/588950/Kingsway/</v>
      </c>
      <c r="AM451">
        <f>IF($A451="","",SUMPRODUCT($AO451:$BD451,'Map Analysis'!$AN$2^{0,1,2,3,4,5,6,7,8,9,10,11,12,13,14,15}))</f>
        <v>0</v>
      </c>
      <c r="AN451">
        <f t="shared" si="448"/>
        <v>4.5099999999999998E-5</v>
      </c>
      <c r="AO451">
        <f t="shared" si="449"/>
        <v>0</v>
      </c>
      <c r="AP451">
        <f t="shared" si="450"/>
        <v>0</v>
      </c>
      <c r="AQ451">
        <f t="shared" si="451"/>
        <v>0</v>
      </c>
      <c r="AR451">
        <f t="shared" si="452"/>
        <v>0</v>
      </c>
      <c r="AS451">
        <f t="shared" si="453"/>
        <v>0</v>
      </c>
      <c r="AT451">
        <f t="shared" si="454"/>
        <v>0</v>
      </c>
      <c r="AU451">
        <f t="shared" si="455"/>
        <v>0</v>
      </c>
      <c r="AV451">
        <f t="shared" si="456"/>
        <v>0</v>
      </c>
      <c r="AW451">
        <f t="shared" si="457"/>
        <v>0</v>
      </c>
      <c r="AX451">
        <f t="shared" si="458"/>
        <v>0</v>
      </c>
      <c r="AY451">
        <f t="shared" si="459"/>
        <v>0</v>
      </c>
      <c r="AZ451">
        <f t="shared" si="460"/>
        <v>0</v>
      </c>
      <c r="BA451">
        <f t="shared" si="461"/>
        <v>0</v>
      </c>
      <c r="BB451">
        <f t="shared" si="462"/>
        <v>0</v>
      </c>
      <c r="BC451">
        <f t="shared" si="463"/>
        <v>0</v>
      </c>
      <c r="BD451">
        <f t="shared" si="464"/>
        <v>0</v>
      </c>
      <c r="BF451">
        <f t="shared" si="465"/>
        <v>0</v>
      </c>
      <c r="BG451">
        <f t="shared" si="466"/>
        <v>0</v>
      </c>
      <c r="BH451">
        <f t="shared" si="467"/>
        <v>0</v>
      </c>
      <c r="BI451">
        <f t="shared" si="468"/>
        <v>0</v>
      </c>
      <c r="BJ451">
        <f t="shared" si="469"/>
        <v>0</v>
      </c>
      <c r="BK451">
        <f t="shared" si="470"/>
        <v>0</v>
      </c>
      <c r="BL451">
        <f t="shared" si="471"/>
        <v>0</v>
      </c>
      <c r="BM451">
        <f t="shared" si="472"/>
        <v>0</v>
      </c>
      <c r="BN451">
        <f t="shared" si="473"/>
        <v>0</v>
      </c>
      <c r="BO451">
        <f t="shared" si="474"/>
        <v>0</v>
      </c>
      <c r="BP451">
        <f t="shared" si="475"/>
        <v>0</v>
      </c>
      <c r="BQ451">
        <f t="shared" si="476"/>
        <v>0</v>
      </c>
      <c r="BR451">
        <f t="shared" si="477"/>
        <v>0</v>
      </c>
      <c r="BS451">
        <f t="shared" si="478"/>
        <v>0</v>
      </c>
      <c r="BT451">
        <f t="shared" si="479"/>
        <v>0</v>
      </c>
    </row>
    <row r="452" spans="1:72" x14ac:dyDescent="0.25">
      <c r="A452" t="str">
        <f>IF(TRIM(INDEX(games!$A:$A,ROW()))="","",TRIM(INDEX(games!$A:$A,ROW())))</f>
        <v>Kinny and the Cosmic Cauldron</v>
      </c>
      <c r="B452">
        <f>IF(OR($A452="",INDEX(games!$B:$B,ROW())=""),"",INDEX(games!$B:$B,ROW()))</f>
        <v>2026</v>
      </c>
      <c r="C452" t="str">
        <f>IF(OR($A452="",INDEX(games!$C:$C,ROW())=""),"",INDEX(games!$C:$C,ROW()))</f>
        <v>Deckbuilder</v>
      </c>
      <c r="D452">
        <f t="shared" si="420"/>
        <v>2</v>
      </c>
      <c r="E452">
        <f t="shared" si="421"/>
        <v>3</v>
      </c>
      <c r="F452">
        <f t="shared" si="422"/>
        <v>10</v>
      </c>
      <c r="G452" t="e">
        <f t="shared" si="423"/>
        <v>#N/A</v>
      </c>
      <c r="H452" t="e">
        <f t="shared" si="424"/>
        <v>#N/A</v>
      </c>
      <c r="I452" t="e">
        <f t="shared" si="425"/>
        <v>#N/A</v>
      </c>
      <c r="J452" t="e">
        <f t="shared" si="426"/>
        <v>#N/A</v>
      </c>
      <c r="K452">
        <f t="shared" si="427"/>
        <v>2026</v>
      </c>
      <c r="L452">
        <f t="shared" si="428"/>
        <v>3.23</v>
      </c>
      <c r="M452" t="e">
        <f t="shared" si="429"/>
        <v>#N/A</v>
      </c>
      <c r="N452" t="e">
        <f t="shared" si="430"/>
        <v>#N/A</v>
      </c>
      <c r="O452">
        <f t="shared" si="431"/>
        <v>2.0004520000000001</v>
      </c>
      <c r="P452" t="str">
        <f>IF(OR($A452="",INDEX(games!$H:$H,ROW())=""),"",INDEX(games!$H:$H,ROW()))</f>
        <v/>
      </c>
      <c r="Q452" t="str">
        <f t="shared" si="432"/>
        <v/>
      </c>
      <c r="T452">
        <f t="shared" si="433"/>
        <v>2015</v>
      </c>
      <c r="U452">
        <f t="shared" si="434"/>
        <v>2016</v>
      </c>
      <c r="V452">
        <f t="shared" si="435"/>
        <v>1</v>
      </c>
      <c r="W452" t="str">
        <f>IF(TRIM(INDEX(connections!$A:$A,ROW()))="","",TRIM(INDEX(connections!$A:$A,ROW())))</f>
        <v>Nuclear Throne</v>
      </c>
      <c r="X452" t="str">
        <f>IF($W452="","",TRIM(INDEX(connections!$B:$B,ROW())))</f>
        <v>Dungeon Souls</v>
      </c>
      <c r="Y452">
        <f t="shared" si="436"/>
        <v>578</v>
      </c>
      <c r="Z452">
        <f t="shared" si="437"/>
        <v>271</v>
      </c>
      <c r="AA452" t="str">
        <f t="shared" si="438"/>
        <v>Yes</v>
      </c>
      <c r="AB452" t="str">
        <f t="shared" si="439"/>
        <v/>
      </c>
      <c r="AC452" t="str">
        <f t="shared" si="440"/>
        <v/>
      </c>
      <c r="AD452">
        <f t="shared" si="441"/>
        <v>0</v>
      </c>
      <c r="AE452" t="str">
        <f t="shared" si="442"/>
        <v/>
      </c>
      <c r="AG452">
        <f t="shared" si="443"/>
        <v>2</v>
      </c>
      <c r="AH452" t="str">
        <f t="shared" si="444"/>
        <v/>
      </c>
      <c r="AI452" t="str">
        <f t="shared" si="445"/>
        <v/>
      </c>
      <c r="AJ452" t="str">
        <f t="shared" si="446"/>
        <v/>
      </c>
      <c r="AK452">
        <f t="shared" si="447"/>
        <v>2.0004520000000001</v>
      </c>
      <c r="AL452" t="str">
        <f>IF($A452="","",INDEX(games!$J:$J,ROW())&amp;"")</f>
        <v>https://store.steampowered.com/app/3330210/Kinny_and_the_Cosmic_Cauldron/</v>
      </c>
      <c r="AM452">
        <f>IF($A452="","",SUMPRODUCT($AO452:$BD452,'Map Analysis'!$AN$2^{0,1,2,3,4,5,6,7,8,9,10,11,12,13,14,15}))</f>
        <v>0</v>
      </c>
      <c r="AN452">
        <f t="shared" si="448"/>
        <v>4.5200000000000001E-5</v>
      </c>
      <c r="AO452">
        <f t="shared" si="449"/>
        <v>0</v>
      </c>
      <c r="AP452">
        <f t="shared" si="450"/>
        <v>0</v>
      </c>
      <c r="AQ452">
        <f t="shared" si="451"/>
        <v>0</v>
      </c>
      <c r="AR452">
        <f t="shared" si="452"/>
        <v>0</v>
      </c>
      <c r="AS452">
        <f t="shared" si="453"/>
        <v>0</v>
      </c>
      <c r="AT452">
        <f t="shared" si="454"/>
        <v>0</v>
      </c>
      <c r="AU452">
        <f t="shared" si="455"/>
        <v>0</v>
      </c>
      <c r="AV452">
        <f t="shared" si="456"/>
        <v>0</v>
      </c>
      <c r="AW452">
        <f t="shared" si="457"/>
        <v>0</v>
      </c>
      <c r="AX452">
        <f t="shared" si="458"/>
        <v>0</v>
      </c>
      <c r="AY452">
        <f t="shared" si="459"/>
        <v>0</v>
      </c>
      <c r="AZ452">
        <f t="shared" si="460"/>
        <v>0</v>
      </c>
      <c r="BA452">
        <f t="shared" si="461"/>
        <v>0</v>
      </c>
      <c r="BB452">
        <f t="shared" si="462"/>
        <v>0</v>
      </c>
      <c r="BC452">
        <f t="shared" si="463"/>
        <v>0</v>
      </c>
      <c r="BD452">
        <f t="shared" si="464"/>
        <v>0</v>
      </c>
      <c r="BF452">
        <f t="shared" si="465"/>
        <v>0</v>
      </c>
      <c r="BG452">
        <f t="shared" si="466"/>
        <v>0</v>
      </c>
      <c r="BH452">
        <f t="shared" si="467"/>
        <v>0</v>
      </c>
      <c r="BI452">
        <f t="shared" si="468"/>
        <v>0</v>
      </c>
      <c r="BJ452">
        <f t="shared" si="469"/>
        <v>0</v>
      </c>
      <c r="BK452">
        <f t="shared" si="470"/>
        <v>0</v>
      </c>
      <c r="BL452">
        <f t="shared" si="471"/>
        <v>0</v>
      </c>
      <c r="BM452">
        <f t="shared" si="472"/>
        <v>0</v>
      </c>
      <c r="BN452">
        <f t="shared" si="473"/>
        <v>0</v>
      </c>
      <c r="BO452">
        <f t="shared" si="474"/>
        <v>0</v>
      </c>
      <c r="BP452">
        <f t="shared" si="475"/>
        <v>0</v>
      </c>
      <c r="BQ452">
        <f t="shared" si="476"/>
        <v>0</v>
      </c>
      <c r="BR452">
        <f t="shared" si="477"/>
        <v>0</v>
      </c>
      <c r="BS452">
        <f t="shared" si="478"/>
        <v>0</v>
      </c>
      <c r="BT452">
        <f t="shared" si="479"/>
        <v>0</v>
      </c>
    </row>
    <row r="453" spans="1:72" x14ac:dyDescent="0.25">
      <c r="A453" t="str">
        <f>IF(TRIM(INDEX(games!$A:$A,ROW()))="","",TRIM(INDEX(games!$A:$A,ROW())))</f>
        <v>Kitty Survivors: Rogues of Catmere</v>
      </c>
      <c r="B453">
        <f>IF(OR($A453="",INDEX(games!$B:$B,ROW())=""),"",INDEX(games!$B:$B,ROW()))</f>
        <v>2023</v>
      </c>
      <c r="C453" t="str">
        <f>IF(OR($A453="",INDEX(games!$C:$C,ROW())=""),"",INDEX(games!$C:$C,ROW()))</f>
        <v>Action</v>
      </c>
      <c r="D453">
        <f t="shared" si="420"/>
        <v>1</v>
      </c>
      <c r="E453">
        <f t="shared" si="421"/>
        <v>1</v>
      </c>
      <c r="F453">
        <f t="shared" si="422"/>
        <v>11</v>
      </c>
      <c r="G453">
        <f t="shared" si="423"/>
        <v>2023</v>
      </c>
      <c r="H453">
        <f t="shared" si="424"/>
        <v>1.2530000000000001</v>
      </c>
      <c r="I453" t="e">
        <f t="shared" si="425"/>
        <v>#N/A</v>
      </c>
      <c r="J453" t="e">
        <f t="shared" si="426"/>
        <v>#N/A</v>
      </c>
      <c r="K453" t="e">
        <f t="shared" si="427"/>
        <v>#N/A</v>
      </c>
      <c r="L453" t="e">
        <f t="shared" si="428"/>
        <v>#N/A</v>
      </c>
      <c r="M453" t="e">
        <f t="shared" si="429"/>
        <v>#N/A</v>
      </c>
      <c r="N453" t="e">
        <f t="shared" si="430"/>
        <v>#N/A</v>
      </c>
      <c r="O453">
        <f t="shared" si="431"/>
        <v>1.000453</v>
      </c>
      <c r="P453" t="str">
        <f>IF(OR($A453="",INDEX(games!$H:$H,ROW())=""),"",INDEX(games!$H:$H,ROW()))</f>
        <v>Yes</v>
      </c>
      <c r="Q453">
        <f t="shared" si="432"/>
        <v>1.000453</v>
      </c>
      <c r="T453">
        <f t="shared" si="433"/>
        <v>2015</v>
      </c>
      <c r="U453">
        <f t="shared" si="434"/>
        <v>2016</v>
      </c>
      <c r="V453">
        <f t="shared" si="435"/>
        <v>1</v>
      </c>
      <c r="W453" t="str">
        <f>IF(TRIM(INDEX(connections!$A:$A,ROW()))="","",TRIM(INDEX(connections!$A:$A,ROW())))</f>
        <v>Overture</v>
      </c>
      <c r="X453" t="str">
        <f>IF($W453="","",TRIM(INDEX(connections!$B:$B,ROW())))</f>
        <v>Dungeon Souls</v>
      </c>
      <c r="Y453">
        <f t="shared" si="436"/>
        <v>602</v>
      </c>
      <c r="Z453">
        <f t="shared" si="437"/>
        <v>271</v>
      </c>
      <c r="AA453" t="str">
        <f t="shared" si="438"/>
        <v/>
      </c>
      <c r="AB453" t="str">
        <f t="shared" si="439"/>
        <v/>
      </c>
      <c r="AC453" t="str">
        <f t="shared" si="440"/>
        <v/>
      </c>
      <c r="AD453">
        <f t="shared" si="441"/>
        <v>0</v>
      </c>
      <c r="AE453" t="str">
        <f t="shared" si="442"/>
        <v/>
      </c>
      <c r="AG453">
        <f t="shared" si="443"/>
        <v>1</v>
      </c>
      <c r="AH453" t="str">
        <f t="shared" si="444"/>
        <v>Yes</v>
      </c>
      <c r="AI453">
        <f t="shared" si="445"/>
        <v>1</v>
      </c>
      <c r="AJ453">
        <f t="shared" si="446"/>
        <v>1.000453</v>
      </c>
      <c r="AK453" t="str">
        <f t="shared" si="447"/>
        <v/>
      </c>
      <c r="AL453" t="str">
        <f>IF($A453="","",INDEX(games!$J:$J,ROW())&amp;"")</f>
        <v>https://store.steampowered.com/app/2217740/Kitty_Survivors_Rogues_of_Catmere/</v>
      </c>
      <c r="AM453">
        <f>IF($A453="","",SUMPRODUCT($AO453:$BD453,'Map Analysis'!$AN$2^{0,1,2,3,4,5,6,7,8,9,10,11,12,13,14,15}))</f>
        <v>0</v>
      </c>
      <c r="AN453">
        <f t="shared" si="448"/>
        <v>4.5300000000000003E-5</v>
      </c>
      <c r="AO453">
        <f t="shared" si="449"/>
        <v>0</v>
      </c>
      <c r="AP453">
        <f t="shared" si="450"/>
        <v>0</v>
      </c>
      <c r="AQ453">
        <f t="shared" si="451"/>
        <v>0</v>
      </c>
      <c r="AR453">
        <f t="shared" si="452"/>
        <v>0</v>
      </c>
      <c r="AS453">
        <f t="shared" si="453"/>
        <v>0</v>
      </c>
      <c r="AT453">
        <f t="shared" si="454"/>
        <v>0</v>
      </c>
      <c r="AU453">
        <f t="shared" si="455"/>
        <v>0</v>
      </c>
      <c r="AV453">
        <f t="shared" si="456"/>
        <v>0</v>
      </c>
      <c r="AW453">
        <f t="shared" si="457"/>
        <v>0</v>
      </c>
      <c r="AX453">
        <f t="shared" si="458"/>
        <v>0</v>
      </c>
      <c r="AY453">
        <f t="shared" si="459"/>
        <v>0</v>
      </c>
      <c r="AZ453">
        <f t="shared" si="460"/>
        <v>0</v>
      </c>
      <c r="BA453">
        <f t="shared" si="461"/>
        <v>0</v>
      </c>
      <c r="BB453">
        <f t="shared" si="462"/>
        <v>0</v>
      </c>
      <c r="BC453">
        <f t="shared" si="463"/>
        <v>0</v>
      </c>
      <c r="BD453">
        <f t="shared" si="464"/>
        <v>0</v>
      </c>
      <c r="BF453">
        <f t="shared" si="465"/>
        <v>0</v>
      </c>
      <c r="BG453">
        <f t="shared" si="466"/>
        <v>0</v>
      </c>
      <c r="BH453">
        <f t="shared" si="467"/>
        <v>0</v>
      </c>
      <c r="BI453">
        <f t="shared" si="468"/>
        <v>0</v>
      </c>
      <c r="BJ453">
        <f t="shared" si="469"/>
        <v>0</v>
      </c>
      <c r="BK453">
        <f t="shared" si="470"/>
        <v>0</v>
      </c>
      <c r="BL453">
        <f t="shared" si="471"/>
        <v>0</v>
      </c>
      <c r="BM453">
        <f t="shared" si="472"/>
        <v>0</v>
      </c>
      <c r="BN453">
        <f t="shared" si="473"/>
        <v>0</v>
      </c>
      <c r="BO453">
        <f t="shared" si="474"/>
        <v>0</v>
      </c>
      <c r="BP453">
        <f t="shared" si="475"/>
        <v>0</v>
      </c>
      <c r="BQ453">
        <f t="shared" si="476"/>
        <v>0</v>
      </c>
      <c r="BR453">
        <f t="shared" si="477"/>
        <v>0</v>
      </c>
      <c r="BS453">
        <f t="shared" si="478"/>
        <v>0</v>
      </c>
      <c r="BT453">
        <f t="shared" si="479"/>
        <v>0</v>
      </c>
    </row>
    <row r="454" spans="1:72" x14ac:dyDescent="0.25">
      <c r="A454" t="str">
        <f>IF(TRIM(INDEX(games!$A:$A,ROW()))="","",TRIM(INDEX(games!$A:$A,ROW())))</f>
        <v>Knightica</v>
      </c>
      <c r="B454">
        <f>IF(OR($A454="",INDEX(games!$B:$B,ROW())=""),"",INDEX(games!$B:$B,ROW()))</f>
        <v>2025</v>
      </c>
      <c r="C454" t="str">
        <f>IF(OR($A454="",INDEX(games!$C:$C,ROW())=""),"",INDEX(games!$C:$C,ROW()))</f>
        <v>Strategy</v>
      </c>
      <c r="D454">
        <f t="shared" si="420"/>
        <v>3</v>
      </c>
      <c r="E454">
        <f t="shared" si="421"/>
        <v>2</v>
      </c>
      <c r="F454">
        <f t="shared" si="422"/>
        <v>12</v>
      </c>
      <c r="G454" t="e">
        <f t="shared" si="423"/>
        <v>#N/A</v>
      </c>
      <c r="H454" t="e">
        <f t="shared" si="424"/>
        <v>#N/A</v>
      </c>
      <c r="I454">
        <f t="shared" si="425"/>
        <v>2025</v>
      </c>
      <c r="J454">
        <f t="shared" si="426"/>
        <v>2.2759999999999998</v>
      </c>
      <c r="K454" t="e">
        <f t="shared" si="427"/>
        <v>#N/A</v>
      </c>
      <c r="L454" t="e">
        <f t="shared" si="428"/>
        <v>#N/A</v>
      </c>
      <c r="M454" t="e">
        <f t="shared" si="429"/>
        <v>#N/A</v>
      </c>
      <c r="N454" t="e">
        <f t="shared" si="430"/>
        <v>#N/A</v>
      </c>
      <c r="O454">
        <f t="shared" si="431"/>
        <v>3.000454</v>
      </c>
      <c r="P454" t="str">
        <f>IF(OR($A454="",INDEX(games!$H:$H,ROW())=""),"",INDEX(games!$H:$H,ROW()))</f>
        <v>Yes</v>
      </c>
      <c r="Q454">
        <f t="shared" si="432"/>
        <v>3.000454</v>
      </c>
      <c r="T454">
        <f t="shared" si="433"/>
        <v>2013</v>
      </c>
      <c r="U454">
        <f t="shared" si="434"/>
        <v>2016</v>
      </c>
      <c r="V454">
        <f t="shared" si="435"/>
        <v>3</v>
      </c>
      <c r="W454" t="str">
        <f>IF(TRIM(INDEX(connections!$A:$A,ROW()))="","",TRIM(INDEX(connections!$A:$A,ROW())))</f>
        <v>Risk of Rain</v>
      </c>
      <c r="X454" t="str">
        <f>IF($W454="","",TRIM(INDEX(connections!$B:$B,ROW())))</f>
        <v>Dungeon Souls</v>
      </c>
      <c r="Y454">
        <f t="shared" si="436"/>
        <v>687</v>
      </c>
      <c r="Z454">
        <f t="shared" si="437"/>
        <v>271</v>
      </c>
      <c r="AA454" t="str">
        <f t="shared" si="438"/>
        <v>Yes</v>
      </c>
      <c r="AB454" t="str">
        <f t="shared" si="439"/>
        <v/>
      </c>
      <c r="AC454" t="str">
        <f t="shared" si="440"/>
        <v/>
      </c>
      <c r="AD454">
        <f t="shared" si="441"/>
        <v>0</v>
      </c>
      <c r="AE454" t="str">
        <f t="shared" si="442"/>
        <v/>
      </c>
      <c r="AG454">
        <f t="shared" si="443"/>
        <v>2</v>
      </c>
      <c r="AH454" t="str">
        <f t="shared" si="444"/>
        <v>Yes</v>
      </c>
      <c r="AI454">
        <f t="shared" si="445"/>
        <v>2</v>
      </c>
      <c r="AJ454">
        <f t="shared" si="446"/>
        <v>2.000454</v>
      </c>
      <c r="AK454" t="str">
        <f t="shared" si="447"/>
        <v/>
      </c>
      <c r="AL454" t="str">
        <f>IF($A454="","",INDEX(games!$J:$J,ROW())&amp;"")</f>
        <v>https://store.steampowered.com/app/3093400/Knightica/</v>
      </c>
      <c r="AM454">
        <f>IF($A454="","",SUMPRODUCT($AO454:$BD454,'Map Analysis'!$AN$2^{0,1,2,3,4,5,6,7,8,9,10,11,12,13,14,15}))</f>
        <v>0</v>
      </c>
      <c r="AN454">
        <f t="shared" si="448"/>
        <v>4.5399999999999999E-5</v>
      </c>
      <c r="AO454">
        <f t="shared" si="449"/>
        <v>0</v>
      </c>
      <c r="AP454">
        <f t="shared" si="450"/>
        <v>0</v>
      </c>
      <c r="AQ454">
        <f t="shared" si="451"/>
        <v>0</v>
      </c>
      <c r="AR454">
        <f t="shared" si="452"/>
        <v>0</v>
      </c>
      <c r="AS454">
        <f t="shared" si="453"/>
        <v>0</v>
      </c>
      <c r="AT454">
        <f t="shared" si="454"/>
        <v>0</v>
      </c>
      <c r="AU454">
        <f t="shared" si="455"/>
        <v>0</v>
      </c>
      <c r="AV454">
        <f t="shared" si="456"/>
        <v>0</v>
      </c>
      <c r="AW454">
        <f t="shared" si="457"/>
        <v>0</v>
      </c>
      <c r="AX454">
        <f t="shared" si="458"/>
        <v>0</v>
      </c>
      <c r="AY454">
        <f t="shared" si="459"/>
        <v>0</v>
      </c>
      <c r="AZ454">
        <f t="shared" si="460"/>
        <v>0</v>
      </c>
      <c r="BA454">
        <f t="shared" si="461"/>
        <v>0</v>
      </c>
      <c r="BB454">
        <f t="shared" si="462"/>
        <v>0</v>
      </c>
      <c r="BC454">
        <f t="shared" si="463"/>
        <v>0</v>
      </c>
      <c r="BD454">
        <f t="shared" si="464"/>
        <v>0</v>
      </c>
      <c r="BF454">
        <f t="shared" si="465"/>
        <v>0</v>
      </c>
      <c r="BG454">
        <f t="shared" si="466"/>
        <v>0</v>
      </c>
      <c r="BH454">
        <f t="shared" si="467"/>
        <v>0</v>
      </c>
      <c r="BI454">
        <f t="shared" si="468"/>
        <v>0</v>
      </c>
      <c r="BJ454">
        <f t="shared" si="469"/>
        <v>0</v>
      </c>
      <c r="BK454">
        <f t="shared" si="470"/>
        <v>0</v>
      </c>
      <c r="BL454">
        <f t="shared" si="471"/>
        <v>0</v>
      </c>
      <c r="BM454">
        <f t="shared" si="472"/>
        <v>0</v>
      </c>
      <c r="BN454">
        <f t="shared" si="473"/>
        <v>0</v>
      </c>
      <c r="BO454">
        <f t="shared" si="474"/>
        <v>0</v>
      </c>
      <c r="BP454">
        <f t="shared" si="475"/>
        <v>0</v>
      </c>
      <c r="BQ454">
        <f t="shared" si="476"/>
        <v>0</v>
      </c>
      <c r="BR454">
        <f t="shared" si="477"/>
        <v>0</v>
      </c>
      <c r="BS454">
        <f t="shared" si="478"/>
        <v>0</v>
      </c>
      <c r="BT454">
        <f t="shared" si="479"/>
        <v>0</v>
      </c>
    </row>
    <row r="455" spans="1:72" x14ac:dyDescent="0.25">
      <c r="A455" t="str">
        <f>IF(TRIM(INDEX(games!$A:$A,ROW()))="","",TRIM(INDEX(games!$A:$A,ROW())))</f>
        <v>Knights in Tight Spaces</v>
      </c>
      <c r="B455">
        <f>IF(OR($A455="",INDEX(games!$B:$B,ROW())=""),"",INDEX(games!$B:$B,ROW()))</f>
        <v>2025</v>
      </c>
      <c r="C455" t="str">
        <f>IF(OR($A455="",INDEX(games!$C:$C,ROW())=""),"",INDEX(games!$C:$C,ROW()))</f>
        <v>Deckbuilder</v>
      </c>
      <c r="D455">
        <f t="shared" si="420"/>
        <v>1</v>
      </c>
      <c r="E455">
        <f t="shared" si="421"/>
        <v>3</v>
      </c>
      <c r="F455">
        <f t="shared" si="422"/>
        <v>13</v>
      </c>
      <c r="G455" t="e">
        <f t="shared" si="423"/>
        <v>#N/A</v>
      </c>
      <c r="H455" t="e">
        <f t="shared" si="424"/>
        <v>#N/A</v>
      </c>
      <c r="I455" t="e">
        <f t="shared" si="425"/>
        <v>#N/A</v>
      </c>
      <c r="J455" t="e">
        <f t="shared" si="426"/>
        <v>#N/A</v>
      </c>
      <c r="K455">
        <f t="shared" si="427"/>
        <v>2025</v>
      </c>
      <c r="L455">
        <f t="shared" si="428"/>
        <v>3.2989999999999999</v>
      </c>
      <c r="M455" t="e">
        <f t="shared" si="429"/>
        <v>#N/A</v>
      </c>
      <c r="N455" t="e">
        <f t="shared" si="430"/>
        <v>#N/A</v>
      </c>
      <c r="O455">
        <f t="shared" si="431"/>
        <v>1.0004550000000001</v>
      </c>
      <c r="P455" t="str">
        <f>IF(OR($A455="",INDEX(games!$H:$H,ROW())=""),"",INDEX(games!$H:$H,ROW()))</f>
        <v>Yes</v>
      </c>
      <c r="Q455">
        <f t="shared" si="432"/>
        <v>1.0004550000000001</v>
      </c>
      <c r="T455">
        <f t="shared" si="433"/>
        <v>2010</v>
      </c>
      <c r="U455">
        <f t="shared" si="434"/>
        <v>2016</v>
      </c>
      <c r="V455">
        <f t="shared" si="435"/>
        <v>6</v>
      </c>
      <c r="W455" t="str">
        <f>IF(TRIM(INDEX(connections!$A:$A,ROW()))="","",TRIM(INDEX(connections!$A:$A,ROW())))</f>
        <v>Shoot First</v>
      </c>
      <c r="X455" t="str">
        <f>IF($W455="","",TRIM(INDEX(connections!$B:$B,ROW())))</f>
        <v>Dungeon Souls</v>
      </c>
      <c r="Y455">
        <f t="shared" si="436"/>
        <v>759</v>
      </c>
      <c r="Z455">
        <f t="shared" si="437"/>
        <v>271</v>
      </c>
      <c r="AA455" t="str">
        <f t="shared" si="438"/>
        <v/>
      </c>
      <c r="AB455" t="str">
        <f t="shared" si="439"/>
        <v/>
      </c>
      <c r="AC455" t="str">
        <f t="shared" si="440"/>
        <v/>
      </c>
      <c r="AD455">
        <f t="shared" si="441"/>
        <v>0</v>
      </c>
      <c r="AE455" t="str">
        <f t="shared" si="442"/>
        <v/>
      </c>
      <c r="AG455">
        <f t="shared" si="443"/>
        <v>1</v>
      </c>
      <c r="AH455" t="str">
        <f t="shared" si="444"/>
        <v>Yes</v>
      </c>
      <c r="AI455">
        <f t="shared" si="445"/>
        <v>1</v>
      </c>
      <c r="AJ455">
        <f t="shared" si="446"/>
        <v>1.0004550000000001</v>
      </c>
      <c r="AK455" t="str">
        <f t="shared" si="447"/>
        <v/>
      </c>
      <c r="AL455" t="str">
        <f>IF($A455="","",INDEX(games!$J:$J,ROW())&amp;"")</f>
        <v>https://store.steampowered.com/app/2315400/Knights_in_Tight_Spaces/</v>
      </c>
      <c r="AM455">
        <f>IF($A455="","",SUMPRODUCT($AO455:$BD455,'Map Analysis'!$AN$2^{0,1,2,3,4,5,6,7,8,9,10,11,12,13,14,15}))</f>
        <v>0</v>
      </c>
      <c r="AN455">
        <f t="shared" si="448"/>
        <v>4.5500000000000001E-5</v>
      </c>
      <c r="AO455">
        <f t="shared" si="449"/>
        <v>0</v>
      </c>
      <c r="AP455">
        <f t="shared" si="450"/>
        <v>0</v>
      </c>
      <c r="AQ455">
        <f t="shared" si="451"/>
        <v>0</v>
      </c>
      <c r="AR455">
        <f t="shared" si="452"/>
        <v>0</v>
      </c>
      <c r="AS455">
        <f t="shared" si="453"/>
        <v>0</v>
      </c>
      <c r="AT455">
        <f t="shared" si="454"/>
        <v>0</v>
      </c>
      <c r="AU455">
        <f t="shared" si="455"/>
        <v>0</v>
      </c>
      <c r="AV455">
        <f t="shared" si="456"/>
        <v>0</v>
      </c>
      <c r="AW455">
        <f t="shared" si="457"/>
        <v>0</v>
      </c>
      <c r="AX455">
        <f t="shared" si="458"/>
        <v>0</v>
      </c>
      <c r="AY455">
        <f t="shared" si="459"/>
        <v>0</v>
      </c>
      <c r="AZ455">
        <f t="shared" si="460"/>
        <v>0</v>
      </c>
      <c r="BA455">
        <f t="shared" si="461"/>
        <v>0</v>
      </c>
      <c r="BB455">
        <f t="shared" si="462"/>
        <v>0</v>
      </c>
      <c r="BC455">
        <f t="shared" si="463"/>
        <v>0</v>
      </c>
      <c r="BD455">
        <f t="shared" si="464"/>
        <v>0</v>
      </c>
      <c r="BF455">
        <f t="shared" si="465"/>
        <v>0</v>
      </c>
      <c r="BG455">
        <f t="shared" si="466"/>
        <v>0</v>
      </c>
      <c r="BH455">
        <f t="shared" si="467"/>
        <v>0</v>
      </c>
      <c r="BI455">
        <f t="shared" si="468"/>
        <v>0</v>
      </c>
      <c r="BJ455">
        <f t="shared" si="469"/>
        <v>0</v>
      </c>
      <c r="BK455">
        <f t="shared" si="470"/>
        <v>0</v>
      </c>
      <c r="BL455">
        <f t="shared" si="471"/>
        <v>0</v>
      </c>
      <c r="BM455">
        <f t="shared" si="472"/>
        <v>0</v>
      </c>
      <c r="BN455">
        <f t="shared" si="473"/>
        <v>0</v>
      </c>
      <c r="BO455">
        <f t="shared" si="474"/>
        <v>0</v>
      </c>
      <c r="BP455">
        <f t="shared" si="475"/>
        <v>0</v>
      </c>
      <c r="BQ455">
        <f t="shared" si="476"/>
        <v>0</v>
      </c>
      <c r="BR455">
        <f t="shared" si="477"/>
        <v>0</v>
      </c>
      <c r="BS455">
        <f t="shared" si="478"/>
        <v>0</v>
      </c>
      <c r="BT455">
        <f t="shared" si="479"/>
        <v>0</v>
      </c>
    </row>
    <row r="456" spans="1:72" x14ac:dyDescent="0.25">
      <c r="A456" t="str">
        <f>IF(TRIM(INDEX(games!$A:$A,ROW()))="","",TRIM(INDEX(games!$A:$A,ROW())))</f>
        <v>Knock on the Coffin Lid</v>
      </c>
      <c r="B456">
        <f>IF(OR($A456="",INDEX(games!$B:$B,ROW())=""),"",INDEX(games!$B:$B,ROW()))</f>
        <v>2020</v>
      </c>
      <c r="C456" t="str">
        <f>IF(OR($A456="",INDEX(games!$C:$C,ROW())=""),"",INDEX(games!$C:$C,ROW()))</f>
        <v>Deckbuilder</v>
      </c>
      <c r="D456">
        <f t="shared" si="420"/>
        <v>2</v>
      </c>
      <c r="E456">
        <f t="shared" si="421"/>
        <v>3</v>
      </c>
      <c r="F456">
        <f t="shared" si="422"/>
        <v>14</v>
      </c>
      <c r="G456" t="e">
        <f t="shared" si="423"/>
        <v>#N/A</v>
      </c>
      <c r="H456" t="e">
        <f t="shared" si="424"/>
        <v>#N/A</v>
      </c>
      <c r="I456" t="e">
        <f t="shared" si="425"/>
        <v>#N/A</v>
      </c>
      <c r="J456" t="e">
        <f t="shared" si="426"/>
        <v>#N/A</v>
      </c>
      <c r="K456">
        <f t="shared" si="427"/>
        <v>2020</v>
      </c>
      <c r="L456">
        <f t="shared" si="428"/>
        <v>3.3220000000000001</v>
      </c>
      <c r="M456" t="e">
        <f t="shared" si="429"/>
        <v>#N/A</v>
      </c>
      <c r="N456" t="e">
        <f t="shared" si="430"/>
        <v>#N/A</v>
      </c>
      <c r="O456">
        <f t="shared" si="431"/>
        <v>2.0004559999999998</v>
      </c>
      <c r="P456" t="str">
        <f>IF(OR($A456="",INDEX(games!$H:$H,ROW())=""),"",INDEX(games!$H:$H,ROW()))</f>
        <v/>
      </c>
      <c r="Q456" t="str">
        <f t="shared" si="432"/>
        <v/>
      </c>
      <c r="T456">
        <f t="shared" si="433"/>
        <v>1994</v>
      </c>
      <c r="U456">
        <f t="shared" si="434"/>
        <v>2010</v>
      </c>
      <c r="V456">
        <f t="shared" si="435"/>
        <v>16</v>
      </c>
      <c r="W456" t="str">
        <f>IF(TRIM(INDEX(connections!$A:$A,ROW()))="","",TRIM(INDEX(connections!$A:$A,ROW())))</f>
        <v>Ancient Domains of Mystery</v>
      </c>
      <c r="X456" t="str">
        <f>IF($W456="","",TRIM(INDEX(connections!$B:$B,ROW())))</f>
        <v>Dungeonmans</v>
      </c>
      <c r="Y456">
        <f t="shared" si="436"/>
        <v>25</v>
      </c>
      <c r="Z456">
        <f t="shared" si="437"/>
        <v>272</v>
      </c>
      <c r="AA456" t="str">
        <f t="shared" si="438"/>
        <v>Yes</v>
      </c>
      <c r="AB456" t="str">
        <f t="shared" si="439"/>
        <v>Yes</v>
      </c>
      <c r="AC456">
        <f t="shared" si="440"/>
        <v>1</v>
      </c>
      <c r="AD456">
        <f t="shared" si="441"/>
        <v>0</v>
      </c>
      <c r="AE456" t="str">
        <f t="shared" si="442"/>
        <v/>
      </c>
      <c r="AG456">
        <f t="shared" si="443"/>
        <v>1</v>
      </c>
      <c r="AH456" t="str">
        <f t="shared" si="444"/>
        <v/>
      </c>
      <c r="AI456" t="str">
        <f t="shared" si="445"/>
        <v/>
      </c>
      <c r="AJ456" t="str">
        <f t="shared" si="446"/>
        <v/>
      </c>
      <c r="AK456">
        <f t="shared" si="447"/>
        <v>1.000456</v>
      </c>
      <c r="AL456" t="str">
        <f>IF($A456="","",INDEX(games!$J:$J,ROW())&amp;"")</f>
        <v/>
      </c>
      <c r="AM456">
        <f>IF($A456="","",SUMPRODUCT($AO456:$BD456,'Map Analysis'!$AN$2^{0,1,2,3,4,5,6,7,8,9,10,11,12,13,14,15}))</f>
        <v>1</v>
      </c>
      <c r="AN456">
        <f t="shared" si="448"/>
        <v>1.0000456</v>
      </c>
      <c r="AO456">
        <f t="shared" si="449"/>
        <v>1</v>
      </c>
      <c r="AP456">
        <f t="shared" si="450"/>
        <v>0</v>
      </c>
      <c r="AQ456">
        <f t="shared" si="451"/>
        <v>0</v>
      </c>
      <c r="AR456">
        <f t="shared" si="452"/>
        <v>0</v>
      </c>
      <c r="AS456">
        <f t="shared" si="453"/>
        <v>0</v>
      </c>
      <c r="AT456">
        <f t="shared" si="454"/>
        <v>0</v>
      </c>
      <c r="AU456">
        <f t="shared" si="455"/>
        <v>0</v>
      </c>
      <c r="AV456">
        <f t="shared" si="456"/>
        <v>0</v>
      </c>
      <c r="AW456">
        <f t="shared" si="457"/>
        <v>0</v>
      </c>
      <c r="AX456">
        <f t="shared" si="458"/>
        <v>0</v>
      </c>
      <c r="AY456">
        <f t="shared" si="459"/>
        <v>0</v>
      </c>
      <c r="AZ456">
        <f t="shared" si="460"/>
        <v>0</v>
      </c>
      <c r="BA456">
        <f t="shared" si="461"/>
        <v>0</v>
      </c>
      <c r="BB456">
        <f t="shared" si="462"/>
        <v>0</v>
      </c>
      <c r="BC456">
        <f t="shared" si="463"/>
        <v>0</v>
      </c>
      <c r="BD456">
        <f t="shared" si="464"/>
        <v>0</v>
      </c>
      <c r="BF456">
        <f t="shared" si="465"/>
        <v>1</v>
      </c>
      <c r="BG456">
        <f t="shared" si="466"/>
        <v>1</v>
      </c>
      <c r="BH456">
        <f t="shared" si="467"/>
        <v>0</v>
      </c>
      <c r="BI456">
        <f t="shared" si="468"/>
        <v>0</v>
      </c>
      <c r="BJ456">
        <f t="shared" si="469"/>
        <v>0</v>
      </c>
      <c r="BK456">
        <f t="shared" si="470"/>
        <v>0</v>
      </c>
      <c r="BL456">
        <f t="shared" si="471"/>
        <v>0</v>
      </c>
      <c r="BM456">
        <f t="shared" si="472"/>
        <v>0</v>
      </c>
      <c r="BN456">
        <f t="shared" si="473"/>
        <v>0</v>
      </c>
      <c r="BO456">
        <f t="shared" si="474"/>
        <v>0</v>
      </c>
      <c r="BP456">
        <f t="shared" si="475"/>
        <v>0</v>
      </c>
      <c r="BQ456">
        <f t="shared" si="476"/>
        <v>0</v>
      </c>
      <c r="BR456">
        <f t="shared" si="477"/>
        <v>0</v>
      </c>
      <c r="BS456">
        <f t="shared" si="478"/>
        <v>0</v>
      </c>
      <c r="BT456">
        <f t="shared" si="479"/>
        <v>0</v>
      </c>
    </row>
    <row r="457" spans="1:72" x14ac:dyDescent="0.25">
      <c r="A457" t="str">
        <f>IF(TRIM(INDEX(games!$A:$A,ROW()))="","",TRIM(INDEX(games!$A:$A,ROW())))</f>
        <v>Labyrinth of Legendary Loot</v>
      </c>
      <c r="B457">
        <f>IF(OR($A457="",INDEX(games!$B:$B,ROW())=""),"",INDEX(games!$B:$B,ROW()))</f>
        <v>2020</v>
      </c>
      <c r="C457" t="str">
        <f>IF(OR($A457="",INDEX(games!$C:$C,ROW())=""),"",INDEX(games!$C:$C,ROW()))</f>
        <v>Traditional</v>
      </c>
      <c r="D457">
        <f t="shared" si="420"/>
        <v>5</v>
      </c>
      <c r="E457">
        <f t="shared" si="421"/>
        <v>4</v>
      </c>
      <c r="F457">
        <f t="shared" si="422"/>
        <v>15</v>
      </c>
      <c r="G457" t="e">
        <f t="shared" si="423"/>
        <v>#N/A</v>
      </c>
      <c r="H457" t="e">
        <f t="shared" si="424"/>
        <v>#N/A</v>
      </c>
      <c r="I457" t="e">
        <f t="shared" si="425"/>
        <v>#N/A</v>
      </c>
      <c r="J457" t="e">
        <f t="shared" si="426"/>
        <v>#N/A</v>
      </c>
      <c r="K457" t="e">
        <f t="shared" si="427"/>
        <v>#N/A</v>
      </c>
      <c r="L457" t="e">
        <f t="shared" si="428"/>
        <v>#N/A</v>
      </c>
      <c r="M457">
        <f t="shared" si="429"/>
        <v>2020</v>
      </c>
      <c r="N457">
        <f t="shared" si="430"/>
        <v>4.3449999999999998</v>
      </c>
      <c r="O457">
        <f t="shared" si="431"/>
        <v>5.0004569999999999</v>
      </c>
      <c r="P457" t="str">
        <f>IF(OR($A457="",INDEX(games!$H:$H,ROW())=""),"",INDEX(games!$H:$H,ROW()))</f>
        <v>Yes</v>
      </c>
      <c r="Q457">
        <f t="shared" si="432"/>
        <v>5.0004569999999999</v>
      </c>
      <c r="T457">
        <f t="shared" si="433"/>
        <v>1990</v>
      </c>
      <c r="U457">
        <f t="shared" si="434"/>
        <v>2010</v>
      </c>
      <c r="V457">
        <f t="shared" si="435"/>
        <v>20</v>
      </c>
      <c r="W457" t="str">
        <f>IF(TRIM(INDEX(connections!$A:$A,ROW()))="","",TRIM(INDEX(connections!$A:$A,ROW())))</f>
        <v>Angband</v>
      </c>
      <c r="X457" t="str">
        <f>IF($W457="","",TRIM(INDEX(connections!$B:$B,ROW())))</f>
        <v>Dungeonmans</v>
      </c>
      <c r="Y457">
        <f t="shared" si="436"/>
        <v>26</v>
      </c>
      <c r="Z457">
        <f t="shared" si="437"/>
        <v>272</v>
      </c>
      <c r="AA457" t="str">
        <f t="shared" si="438"/>
        <v>Yes</v>
      </c>
      <c r="AB457" t="str">
        <f t="shared" si="439"/>
        <v>Yes</v>
      </c>
      <c r="AC457">
        <f t="shared" si="440"/>
        <v>1</v>
      </c>
      <c r="AD457">
        <f t="shared" si="441"/>
        <v>0</v>
      </c>
      <c r="AE457" t="str">
        <f t="shared" si="442"/>
        <v/>
      </c>
      <c r="AG457">
        <f t="shared" si="443"/>
        <v>5</v>
      </c>
      <c r="AH457" t="str">
        <f t="shared" si="444"/>
        <v>Yes</v>
      </c>
      <c r="AI457">
        <f t="shared" si="445"/>
        <v>5</v>
      </c>
      <c r="AJ457">
        <f t="shared" si="446"/>
        <v>5.0004569999999999</v>
      </c>
      <c r="AK457" t="str">
        <f t="shared" si="447"/>
        <v/>
      </c>
      <c r="AL457" t="str">
        <f>IF($A457="","",INDEX(games!$J:$J,ROW())&amp;"")</f>
        <v/>
      </c>
      <c r="AM457">
        <f>IF($A457="","",SUMPRODUCT($AO457:$BD457,'Map Analysis'!$AN$2^{0,1,2,3,4,5,6,7,8,9,10,11,12,13,14,15}))</f>
        <v>0</v>
      </c>
      <c r="AN457">
        <f t="shared" si="448"/>
        <v>4.57E-5</v>
      </c>
      <c r="AO457">
        <f t="shared" si="449"/>
        <v>0</v>
      </c>
      <c r="AP457">
        <f t="shared" si="450"/>
        <v>0</v>
      </c>
      <c r="AQ457">
        <f t="shared" si="451"/>
        <v>0</v>
      </c>
      <c r="AR457">
        <f t="shared" si="452"/>
        <v>0</v>
      </c>
      <c r="AS457">
        <f t="shared" si="453"/>
        <v>0</v>
      </c>
      <c r="AT457">
        <f t="shared" si="454"/>
        <v>0</v>
      </c>
      <c r="AU457">
        <f t="shared" si="455"/>
        <v>0</v>
      </c>
      <c r="AV457">
        <f t="shared" si="456"/>
        <v>0</v>
      </c>
      <c r="AW457">
        <f t="shared" si="457"/>
        <v>0</v>
      </c>
      <c r="AX457">
        <f t="shared" si="458"/>
        <v>0</v>
      </c>
      <c r="AY457">
        <f t="shared" si="459"/>
        <v>0</v>
      </c>
      <c r="AZ457">
        <f t="shared" si="460"/>
        <v>0</v>
      </c>
      <c r="BA457">
        <f t="shared" si="461"/>
        <v>0</v>
      </c>
      <c r="BB457">
        <f t="shared" si="462"/>
        <v>0</v>
      </c>
      <c r="BC457">
        <f t="shared" si="463"/>
        <v>0</v>
      </c>
      <c r="BD457">
        <f t="shared" si="464"/>
        <v>0</v>
      </c>
      <c r="BF457">
        <f t="shared" si="465"/>
        <v>1</v>
      </c>
      <c r="BG457">
        <f t="shared" si="466"/>
        <v>1</v>
      </c>
      <c r="BH457">
        <f t="shared" si="467"/>
        <v>0</v>
      </c>
      <c r="BI457">
        <f t="shared" si="468"/>
        <v>0</v>
      </c>
      <c r="BJ457">
        <f t="shared" si="469"/>
        <v>0</v>
      </c>
      <c r="BK457">
        <f t="shared" si="470"/>
        <v>0</v>
      </c>
      <c r="BL457">
        <f t="shared" si="471"/>
        <v>0</v>
      </c>
      <c r="BM457">
        <f t="shared" si="472"/>
        <v>0</v>
      </c>
      <c r="BN457">
        <f t="shared" si="473"/>
        <v>0</v>
      </c>
      <c r="BO457">
        <f t="shared" si="474"/>
        <v>0</v>
      </c>
      <c r="BP457">
        <f t="shared" si="475"/>
        <v>0</v>
      </c>
      <c r="BQ457">
        <f t="shared" si="476"/>
        <v>0</v>
      </c>
      <c r="BR457">
        <f t="shared" si="477"/>
        <v>0</v>
      </c>
      <c r="BS457">
        <f t="shared" si="478"/>
        <v>0</v>
      </c>
      <c r="BT457">
        <f t="shared" si="479"/>
        <v>0</v>
      </c>
    </row>
    <row r="458" spans="1:72" x14ac:dyDescent="0.25">
      <c r="A458" t="str">
        <f>IF(TRIM(INDEX(games!$A:$A,ROW()))="","",TRIM(INDEX(games!$A:$A,ROW())))</f>
        <v>Lake of Creatures</v>
      </c>
      <c r="B458">
        <f>IF(OR($A458="",INDEX(games!$B:$B,ROW())=""),"",INDEX(games!$B:$B,ROW()))</f>
        <v>2024</v>
      </c>
      <c r="C458" t="str">
        <f>IF(OR($A458="",INDEX(games!$C:$C,ROW())=""),"",INDEX(games!$C:$C,ROW()))</f>
        <v>Action</v>
      </c>
      <c r="D458">
        <f t="shared" si="420"/>
        <v>3</v>
      </c>
      <c r="E458">
        <f t="shared" si="421"/>
        <v>1</v>
      </c>
      <c r="F458">
        <f t="shared" si="422"/>
        <v>16</v>
      </c>
      <c r="G458">
        <f t="shared" si="423"/>
        <v>2024</v>
      </c>
      <c r="H458">
        <f t="shared" si="424"/>
        <v>1.3679999999999999</v>
      </c>
      <c r="I458" t="e">
        <f t="shared" si="425"/>
        <v>#N/A</v>
      </c>
      <c r="J458" t="e">
        <f t="shared" si="426"/>
        <v>#N/A</v>
      </c>
      <c r="K458" t="e">
        <f t="shared" si="427"/>
        <v>#N/A</v>
      </c>
      <c r="L458" t="e">
        <f t="shared" si="428"/>
        <v>#N/A</v>
      </c>
      <c r="M458" t="e">
        <f t="shared" si="429"/>
        <v>#N/A</v>
      </c>
      <c r="N458" t="e">
        <f t="shared" si="430"/>
        <v>#N/A</v>
      </c>
      <c r="O458">
        <f t="shared" si="431"/>
        <v>3.0004580000000001</v>
      </c>
      <c r="P458" t="str">
        <f>IF(OR($A458="",INDEX(games!$H:$H,ROW())=""),"",INDEX(games!$H:$H,ROW()))</f>
        <v>Yes</v>
      </c>
      <c r="Q458">
        <f t="shared" si="432"/>
        <v>3.0004580000000001</v>
      </c>
      <c r="T458">
        <f t="shared" si="433"/>
        <v>1994</v>
      </c>
      <c r="U458">
        <f t="shared" si="434"/>
        <v>2010</v>
      </c>
      <c r="V458">
        <f t="shared" si="435"/>
        <v>16</v>
      </c>
      <c r="W458" t="str">
        <f>IF(TRIM(INDEX(connections!$A:$A,ROW()))="","",TRIM(INDEX(connections!$A:$A,ROW())))</f>
        <v>Castle of the Winds</v>
      </c>
      <c r="X458" t="str">
        <f>IF($W458="","",TRIM(INDEX(connections!$B:$B,ROW())))</f>
        <v>Dungeonmans</v>
      </c>
      <c r="Y458">
        <f t="shared" si="436"/>
        <v>113</v>
      </c>
      <c r="Z458">
        <f t="shared" si="437"/>
        <v>272</v>
      </c>
      <c r="AA458" t="str">
        <f t="shared" si="438"/>
        <v>Yes</v>
      </c>
      <c r="AB458" t="str">
        <f t="shared" si="439"/>
        <v>Yes</v>
      </c>
      <c r="AC458">
        <f t="shared" si="440"/>
        <v>1</v>
      </c>
      <c r="AD458">
        <f t="shared" si="441"/>
        <v>0</v>
      </c>
      <c r="AE458" t="str">
        <f t="shared" si="442"/>
        <v/>
      </c>
      <c r="AG458">
        <f t="shared" si="443"/>
        <v>2</v>
      </c>
      <c r="AH458" t="str">
        <f t="shared" si="444"/>
        <v>Yes</v>
      </c>
      <c r="AI458">
        <f t="shared" si="445"/>
        <v>2</v>
      </c>
      <c r="AJ458">
        <f t="shared" si="446"/>
        <v>2.0004580000000001</v>
      </c>
      <c r="AK458" t="str">
        <f t="shared" si="447"/>
        <v/>
      </c>
      <c r="AL458" t="str">
        <f>IF($A458="","",INDEX(games!$J:$J,ROW())&amp;"")</f>
        <v>https://store.steampowered.com/app/1808320/Lake_of_Creatures/</v>
      </c>
      <c r="AM458">
        <f>IF($A458="","",SUMPRODUCT($AO458:$BD458,'Map Analysis'!$AN$2^{0,1,2,3,4,5,6,7,8,9,10,11,12,13,14,15}))</f>
        <v>1</v>
      </c>
      <c r="AN458">
        <f t="shared" si="448"/>
        <v>1.0000458000000001</v>
      </c>
      <c r="AO458">
        <f t="shared" si="449"/>
        <v>1</v>
      </c>
      <c r="AP458">
        <f t="shared" si="450"/>
        <v>0</v>
      </c>
      <c r="AQ458">
        <f t="shared" si="451"/>
        <v>0</v>
      </c>
      <c r="AR458">
        <f t="shared" si="452"/>
        <v>0</v>
      </c>
      <c r="AS458">
        <f t="shared" si="453"/>
        <v>0</v>
      </c>
      <c r="AT458">
        <f t="shared" si="454"/>
        <v>0</v>
      </c>
      <c r="AU458">
        <f t="shared" si="455"/>
        <v>0</v>
      </c>
      <c r="AV458">
        <f t="shared" si="456"/>
        <v>0</v>
      </c>
      <c r="AW458">
        <f t="shared" si="457"/>
        <v>0</v>
      </c>
      <c r="AX458">
        <f t="shared" si="458"/>
        <v>0</v>
      </c>
      <c r="AY458">
        <f t="shared" si="459"/>
        <v>0</v>
      </c>
      <c r="AZ458">
        <f t="shared" si="460"/>
        <v>0</v>
      </c>
      <c r="BA458">
        <f t="shared" si="461"/>
        <v>0</v>
      </c>
      <c r="BB458">
        <f t="shared" si="462"/>
        <v>0</v>
      </c>
      <c r="BC458">
        <f t="shared" si="463"/>
        <v>0</v>
      </c>
      <c r="BD458">
        <f t="shared" si="464"/>
        <v>0</v>
      </c>
      <c r="BF458">
        <f t="shared" si="465"/>
        <v>1</v>
      </c>
      <c r="BG458">
        <f t="shared" si="466"/>
        <v>1</v>
      </c>
      <c r="BH458">
        <f t="shared" si="467"/>
        <v>0</v>
      </c>
      <c r="BI458">
        <f t="shared" si="468"/>
        <v>0</v>
      </c>
      <c r="BJ458">
        <f t="shared" si="469"/>
        <v>0</v>
      </c>
      <c r="BK458">
        <f t="shared" si="470"/>
        <v>0</v>
      </c>
      <c r="BL458">
        <f t="shared" si="471"/>
        <v>0</v>
      </c>
      <c r="BM458">
        <f t="shared" si="472"/>
        <v>0</v>
      </c>
      <c r="BN458">
        <f t="shared" si="473"/>
        <v>0</v>
      </c>
      <c r="BO458">
        <f t="shared" si="474"/>
        <v>0</v>
      </c>
      <c r="BP458">
        <f t="shared" si="475"/>
        <v>0</v>
      </c>
      <c r="BQ458">
        <f t="shared" si="476"/>
        <v>0</v>
      </c>
      <c r="BR458">
        <f t="shared" si="477"/>
        <v>0</v>
      </c>
      <c r="BS458">
        <f t="shared" si="478"/>
        <v>0</v>
      </c>
      <c r="BT458">
        <f t="shared" si="479"/>
        <v>0</v>
      </c>
    </row>
    <row r="459" spans="1:72" x14ac:dyDescent="0.25">
      <c r="A459" t="str">
        <f>IF(TRIM(INDEX(games!$A:$A,ROW()))="","",TRIM(INDEX(games!$A:$A,ROW())))</f>
        <v>LambdaRogue: The Book of Stars</v>
      </c>
      <c r="B459">
        <f>IF(OR($A459="",INDEX(games!$B:$B,ROW())=""),"",INDEX(games!$B:$B,ROW()))</f>
        <v>2006</v>
      </c>
      <c r="C459" t="str">
        <f>IF(OR($A459="",INDEX(games!$C:$C,ROW())=""),"",INDEX(games!$C:$C,ROW()))</f>
        <v>Traditional</v>
      </c>
      <c r="D459">
        <f t="shared" si="420"/>
        <v>5</v>
      </c>
      <c r="E459">
        <f t="shared" si="421"/>
        <v>4</v>
      </c>
      <c r="F459">
        <f t="shared" si="422"/>
        <v>17</v>
      </c>
      <c r="G459" t="e">
        <f t="shared" si="423"/>
        <v>#N/A</v>
      </c>
      <c r="H459" t="e">
        <f t="shared" si="424"/>
        <v>#N/A</v>
      </c>
      <c r="I459" t="e">
        <f t="shared" si="425"/>
        <v>#N/A</v>
      </c>
      <c r="J459" t="e">
        <f t="shared" si="426"/>
        <v>#N/A</v>
      </c>
      <c r="K459" t="e">
        <f t="shared" si="427"/>
        <v>#N/A</v>
      </c>
      <c r="L459" t="e">
        <f t="shared" si="428"/>
        <v>#N/A</v>
      </c>
      <c r="M459">
        <f t="shared" si="429"/>
        <v>2006</v>
      </c>
      <c r="N459">
        <f t="shared" si="430"/>
        <v>4.391</v>
      </c>
      <c r="O459">
        <f t="shared" si="431"/>
        <v>5.0004590000000002</v>
      </c>
      <c r="P459" t="str">
        <f>IF(OR($A459="",INDEX(games!$H:$H,ROW())=""),"",INDEX(games!$H:$H,ROW()))</f>
        <v>Yes</v>
      </c>
      <c r="Q459">
        <f t="shared" si="432"/>
        <v>5.0004590000000002</v>
      </c>
      <c r="T459">
        <f t="shared" si="433"/>
        <v>1996</v>
      </c>
      <c r="U459">
        <f t="shared" si="434"/>
        <v>2010</v>
      </c>
      <c r="V459">
        <f t="shared" si="435"/>
        <v>14</v>
      </c>
      <c r="W459" t="str">
        <f>IF(TRIM(INDEX(connections!$A:$A,ROW()))="","",TRIM(INDEX(connections!$A:$A,ROW())))</f>
        <v>Diablo</v>
      </c>
      <c r="X459" t="str">
        <f>IF($W459="","",TRIM(INDEX(connections!$B:$B,ROW())))</f>
        <v>Dungeonmans</v>
      </c>
      <c r="Y459">
        <f t="shared" si="436"/>
        <v>225</v>
      </c>
      <c r="Z459">
        <f t="shared" si="437"/>
        <v>272</v>
      </c>
      <c r="AA459" t="str">
        <f t="shared" si="438"/>
        <v>Yes</v>
      </c>
      <c r="AB459" t="str">
        <f t="shared" si="439"/>
        <v>Yes</v>
      </c>
      <c r="AC459">
        <f t="shared" si="440"/>
        <v>1</v>
      </c>
      <c r="AD459">
        <f t="shared" si="441"/>
        <v>1</v>
      </c>
      <c r="AE459" t="str">
        <f t="shared" si="442"/>
        <v/>
      </c>
      <c r="AG459">
        <f t="shared" si="443"/>
        <v>5</v>
      </c>
      <c r="AH459" t="str">
        <f t="shared" si="444"/>
        <v>Yes</v>
      </c>
      <c r="AI459">
        <f t="shared" si="445"/>
        <v>5</v>
      </c>
      <c r="AJ459">
        <f t="shared" si="446"/>
        <v>5.0004590000000002</v>
      </c>
      <c r="AK459" t="str">
        <f t="shared" si="447"/>
        <v/>
      </c>
      <c r="AL459" t="str">
        <f>IF($A459="","",INDEX(games!$J:$J,ROW())&amp;"")</f>
        <v/>
      </c>
      <c r="AM459">
        <f>IF($A459="","",SUMPRODUCT($AO459:$BD459,'Map Analysis'!$AN$2^{0,1,2,3,4,5,6,7,8,9,10,11,12,13,14,15}))</f>
        <v>0</v>
      </c>
      <c r="AN459">
        <f t="shared" si="448"/>
        <v>4.5899999999999998E-5</v>
      </c>
      <c r="AO459">
        <f t="shared" si="449"/>
        <v>0</v>
      </c>
      <c r="AP459">
        <f t="shared" si="450"/>
        <v>0</v>
      </c>
      <c r="AQ459">
        <f t="shared" si="451"/>
        <v>0</v>
      </c>
      <c r="AR459">
        <f t="shared" si="452"/>
        <v>0</v>
      </c>
      <c r="AS459">
        <f t="shared" si="453"/>
        <v>0</v>
      </c>
      <c r="AT459">
        <f t="shared" si="454"/>
        <v>0</v>
      </c>
      <c r="AU459">
        <f t="shared" si="455"/>
        <v>0</v>
      </c>
      <c r="AV459">
        <f t="shared" si="456"/>
        <v>0</v>
      </c>
      <c r="AW459">
        <f t="shared" si="457"/>
        <v>0</v>
      </c>
      <c r="AX459">
        <f t="shared" si="458"/>
        <v>0</v>
      </c>
      <c r="AY459">
        <f t="shared" si="459"/>
        <v>0</v>
      </c>
      <c r="AZ459">
        <f t="shared" si="460"/>
        <v>0</v>
      </c>
      <c r="BA459">
        <f t="shared" si="461"/>
        <v>0</v>
      </c>
      <c r="BB459">
        <f t="shared" si="462"/>
        <v>0</v>
      </c>
      <c r="BC459">
        <f t="shared" si="463"/>
        <v>0</v>
      </c>
      <c r="BD459">
        <f t="shared" si="464"/>
        <v>0</v>
      </c>
      <c r="BF459">
        <f t="shared" si="465"/>
        <v>1</v>
      </c>
      <c r="BG459">
        <f t="shared" si="466"/>
        <v>1</v>
      </c>
      <c r="BH459">
        <f t="shared" si="467"/>
        <v>0</v>
      </c>
      <c r="BI459">
        <f t="shared" si="468"/>
        <v>0</v>
      </c>
      <c r="BJ459">
        <f t="shared" si="469"/>
        <v>0</v>
      </c>
      <c r="BK459">
        <f t="shared" si="470"/>
        <v>0</v>
      </c>
      <c r="BL459">
        <f t="shared" si="471"/>
        <v>0</v>
      </c>
      <c r="BM459">
        <f t="shared" si="472"/>
        <v>0</v>
      </c>
      <c r="BN459">
        <f t="shared" si="473"/>
        <v>0</v>
      </c>
      <c r="BO459">
        <f t="shared" si="474"/>
        <v>0</v>
      </c>
      <c r="BP459">
        <f t="shared" si="475"/>
        <v>0</v>
      </c>
      <c r="BQ459">
        <f t="shared" si="476"/>
        <v>0</v>
      </c>
      <c r="BR459">
        <f t="shared" si="477"/>
        <v>0</v>
      </c>
      <c r="BS459">
        <f t="shared" si="478"/>
        <v>0</v>
      </c>
      <c r="BT459">
        <f t="shared" si="479"/>
        <v>0</v>
      </c>
    </row>
    <row r="460" spans="1:72" x14ac:dyDescent="0.25">
      <c r="A460" t="str">
        <f>IF(TRIM(INDEX(games!$A:$A,ROW()))="","",TRIM(INDEX(games!$A:$A,ROW())))</f>
        <v>Larn</v>
      </c>
      <c r="B460">
        <f>IF(OR($A460="",INDEX(games!$B:$B,ROW())=""),"",INDEX(games!$B:$B,ROW()))</f>
        <v>1986</v>
      </c>
      <c r="C460" t="str">
        <f>IF(OR($A460="",INDEX(games!$C:$C,ROW())=""),"",INDEX(games!$C:$C,ROW()))</f>
        <v>Traditional</v>
      </c>
      <c r="D460">
        <f t="shared" si="420"/>
        <v>2</v>
      </c>
      <c r="E460">
        <f t="shared" si="421"/>
        <v>4</v>
      </c>
      <c r="F460">
        <f t="shared" si="422"/>
        <v>18</v>
      </c>
      <c r="G460" t="e">
        <f t="shared" si="423"/>
        <v>#N/A</v>
      </c>
      <c r="H460" t="e">
        <f t="shared" si="424"/>
        <v>#N/A</v>
      </c>
      <c r="I460" t="e">
        <f t="shared" si="425"/>
        <v>#N/A</v>
      </c>
      <c r="J460" t="e">
        <f t="shared" si="426"/>
        <v>#N/A</v>
      </c>
      <c r="K460" t="e">
        <f t="shared" si="427"/>
        <v>#N/A</v>
      </c>
      <c r="L460" t="e">
        <f t="shared" si="428"/>
        <v>#N/A</v>
      </c>
      <c r="M460">
        <f t="shared" si="429"/>
        <v>1986</v>
      </c>
      <c r="N460">
        <f t="shared" si="430"/>
        <v>4.4139999999999997</v>
      </c>
      <c r="O460">
        <f t="shared" si="431"/>
        <v>2.0004599999999999</v>
      </c>
      <c r="P460" t="str">
        <f>IF(OR($A460="",INDEX(games!$H:$H,ROW())=""),"",INDEX(games!$H:$H,ROW()))</f>
        <v>Yes</v>
      </c>
      <c r="Q460">
        <f t="shared" si="432"/>
        <v>2.0004599999999999</v>
      </c>
      <c r="T460">
        <f t="shared" si="433"/>
        <v>2002</v>
      </c>
      <c r="U460">
        <f t="shared" si="434"/>
        <v>2010</v>
      </c>
      <c r="V460">
        <f t="shared" si="435"/>
        <v>8</v>
      </c>
      <c r="W460" t="str">
        <f>IF(TRIM(INDEX(connections!$A:$A,ROW()))="","",TRIM(INDEX(connections!$A:$A,ROW())))</f>
        <v>DoomRL</v>
      </c>
      <c r="X460" t="str">
        <f>IF($W460="","",TRIM(INDEX(connections!$B:$B,ROW())))</f>
        <v>Dungeonmans</v>
      </c>
      <c r="Y460">
        <f t="shared" si="436"/>
        <v>249</v>
      </c>
      <c r="Z460">
        <f t="shared" si="437"/>
        <v>272</v>
      </c>
      <c r="AA460" t="str">
        <f t="shared" si="438"/>
        <v/>
      </c>
      <c r="AB460" t="str">
        <f t="shared" si="439"/>
        <v>Yes</v>
      </c>
      <c r="AC460" t="str">
        <f t="shared" si="440"/>
        <v/>
      </c>
      <c r="AD460">
        <f t="shared" si="441"/>
        <v>0</v>
      </c>
      <c r="AE460" t="str">
        <f t="shared" si="442"/>
        <v/>
      </c>
      <c r="AG460">
        <f t="shared" si="443"/>
        <v>2</v>
      </c>
      <c r="AH460" t="str">
        <f t="shared" si="444"/>
        <v>Yes</v>
      </c>
      <c r="AI460">
        <f t="shared" si="445"/>
        <v>2</v>
      </c>
      <c r="AJ460">
        <f t="shared" si="446"/>
        <v>2.0004599999999999</v>
      </c>
      <c r="AK460" t="str">
        <f t="shared" si="447"/>
        <v/>
      </c>
      <c r="AL460" t="str">
        <f>IF($A460="","",INDEX(games!$J:$J,ROW())&amp;"")</f>
        <v/>
      </c>
      <c r="AM460">
        <f>IF($A460="","",SUMPRODUCT($AO460:$BD460,'Map Analysis'!$AN$2^{0,1,2,3,4,5,6,7,8,9,10,11,12,13,14,15}))</f>
        <v>1.875</v>
      </c>
      <c r="AN460">
        <f t="shared" si="448"/>
        <v>1.875046</v>
      </c>
      <c r="AO460">
        <f t="shared" si="449"/>
        <v>1</v>
      </c>
      <c r="AP460">
        <f t="shared" si="450"/>
        <v>1</v>
      </c>
      <c r="AQ460">
        <f t="shared" si="451"/>
        <v>1</v>
      </c>
      <c r="AR460">
        <f t="shared" si="452"/>
        <v>1</v>
      </c>
      <c r="AS460">
        <f t="shared" si="453"/>
        <v>0</v>
      </c>
      <c r="AT460">
        <f t="shared" si="454"/>
        <v>0</v>
      </c>
      <c r="AU460">
        <f t="shared" si="455"/>
        <v>0</v>
      </c>
      <c r="AV460">
        <f t="shared" si="456"/>
        <v>0</v>
      </c>
      <c r="AW460">
        <f t="shared" si="457"/>
        <v>0</v>
      </c>
      <c r="AX460">
        <f t="shared" si="458"/>
        <v>0</v>
      </c>
      <c r="AY460">
        <f t="shared" si="459"/>
        <v>0</v>
      </c>
      <c r="AZ460">
        <f t="shared" si="460"/>
        <v>0</v>
      </c>
      <c r="BA460">
        <f t="shared" si="461"/>
        <v>0</v>
      </c>
      <c r="BB460">
        <f t="shared" si="462"/>
        <v>0</v>
      </c>
      <c r="BC460">
        <f t="shared" si="463"/>
        <v>0</v>
      </c>
      <c r="BD460">
        <f t="shared" si="464"/>
        <v>0</v>
      </c>
      <c r="BF460">
        <f t="shared" si="465"/>
        <v>1</v>
      </c>
      <c r="BG460">
        <f t="shared" si="466"/>
        <v>1</v>
      </c>
      <c r="BH460">
        <f t="shared" si="467"/>
        <v>0</v>
      </c>
      <c r="BI460">
        <f t="shared" si="468"/>
        <v>0</v>
      </c>
      <c r="BJ460">
        <f t="shared" si="469"/>
        <v>0</v>
      </c>
      <c r="BK460">
        <f t="shared" si="470"/>
        <v>0</v>
      </c>
      <c r="BL460">
        <f t="shared" si="471"/>
        <v>0</v>
      </c>
      <c r="BM460">
        <f t="shared" si="472"/>
        <v>0</v>
      </c>
      <c r="BN460">
        <f t="shared" si="473"/>
        <v>0</v>
      </c>
      <c r="BO460">
        <f t="shared" si="474"/>
        <v>0</v>
      </c>
      <c r="BP460">
        <f t="shared" si="475"/>
        <v>0</v>
      </c>
      <c r="BQ460">
        <f t="shared" si="476"/>
        <v>0</v>
      </c>
      <c r="BR460">
        <f t="shared" si="477"/>
        <v>0</v>
      </c>
      <c r="BS460">
        <f t="shared" si="478"/>
        <v>0</v>
      </c>
      <c r="BT460">
        <f t="shared" si="479"/>
        <v>0</v>
      </c>
    </row>
    <row r="461" spans="1:72" x14ac:dyDescent="0.25">
      <c r="A461" t="str">
        <f>IF(TRIM(INDEX(games!$A:$A,ROW()))="","",TRIM(INDEX(games!$A:$A,ROW())))</f>
        <v>Leap of Fate</v>
      </c>
      <c r="B461">
        <f>IF(OR($A461="",INDEX(games!$B:$B,ROW())=""),"",INDEX(games!$B:$B,ROW()))</f>
        <v>2016</v>
      </c>
      <c r="C461" t="str">
        <f>IF(OR($A461="",INDEX(games!$C:$C,ROW())=""),"",INDEX(games!$C:$C,ROW()))</f>
        <v>Action</v>
      </c>
      <c r="D461">
        <f t="shared" si="420"/>
        <v>1</v>
      </c>
      <c r="E461">
        <f t="shared" si="421"/>
        <v>1</v>
      </c>
      <c r="F461">
        <f t="shared" si="422"/>
        <v>19</v>
      </c>
      <c r="G461">
        <f t="shared" si="423"/>
        <v>2016</v>
      </c>
      <c r="H461">
        <f t="shared" si="424"/>
        <v>1.4370000000000001</v>
      </c>
      <c r="I461" t="e">
        <f t="shared" si="425"/>
        <v>#N/A</v>
      </c>
      <c r="J461" t="e">
        <f t="shared" si="426"/>
        <v>#N/A</v>
      </c>
      <c r="K461" t="e">
        <f t="shared" si="427"/>
        <v>#N/A</v>
      </c>
      <c r="L461" t="e">
        <f t="shared" si="428"/>
        <v>#N/A</v>
      </c>
      <c r="M461" t="e">
        <f t="shared" si="429"/>
        <v>#N/A</v>
      </c>
      <c r="N461" t="e">
        <f t="shared" si="430"/>
        <v>#N/A</v>
      </c>
      <c r="O461">
        <f t="shared" si="431"/>
        <v>1.000461</v>
      </c>
      <c r="P461" t="str">
        <f>IF(OR($A461="",INDEX(games!$H:$H,ROW())=""),"",INDEX(games!$H:$H,ROW()))</f>
        <v/>
      </c>
      <c r="Q461" t="str">
        <f t="shared" si="432"/>
        <v/>
      </c>
      <c r="T461">
        <f t="shared" si="433"/>
        <v>2006</v>
      </c>
      <c r="U461">
        <f t="shared" si="434"/>
        <v>2010</v>
      </c>
      <c r="V461">
        <f t="shared" si="435"/>
        <v>4</v>
      </c>
      <c r="W461" t="str">
        <f>IF(TRIM(INDEX(connections!$A:$A,ROW()))="","",TRIM(INDEX(connections!$A:$A,ROW())))</f>
        <v>Dungeon Crawl Stone Soup</v>
      </c>
      <c r="X461" t="str">
        <f>IF($W461="","",TRIM(INDEX(connections!$B:$B,ROW())))</f>
        <v>Dungeonmans</v>
      </c>
      <c r="Y461">
        <f t="shared" si="436"/>
        <v>265</v>
      </c>
      <c r="Z461">
        <f t="shared" si="437"/>
        <v>272</v>
      </c>
      <c r="AA461" t="str">
        <f t="shared" si="438"/>
        <v>Yes</v>
      </c>
      <c r="AB461" t="str">
        <f t="shared" si="439"/>
        <v>Yes</v>
      </c>
      <c r="AC461">
        <f t="shared" si="440"/>
        <v>1</v>
      </c>
      <c r="AD461">
        <f t="shared" si="441"/>
        <v>0</v>
      </c>
      <c r="AE461" t="str">
        <f t="shared" si="442"/>
        <v/>
      </c>
      <c r="AG461">
        <f t="shared" si="443"/>
        <v>1</v>
      </c>
      <c r="AH461" t="str">
        <f t="shared" si="444"/>
        <v/>
      </c>
      <c r="AI461" t="str">
        <f t="shared" si="445"/>
        <v/>
      </c>
      <c r="AJ461" t="str">
        <f t="shared" si="446"/>
        <v/>
      </c>
      <c r="AK461">
        <f t="shared" si="447"/>
        <v>1.000461</v>
      </c>
      <c r="AL461" t="str">
        <f>IF($A461="","",INDEX(games!$J:$J,ROW())&amp;"")</f>
        <v>https://store.steampowered.com/app/363420/Leap_of_Fate/</v>
      </c>
      <c r="AM461">
        <f>IF($A461="","",SUMPRODUCT($AO461:$BD461,'Map Analysis'!$AN$2^{0,1,2,3,4,5,6,7,8,9,10,11,12,13,14,15}))</f>
        <v>0</v>
      </c>
      <c r="AN461">
        <f t="shared" si="448"/>
        <v>4.6100000000000002E-5</v>
      </c>
      <c r="AO461">
        <f t="shared" si="449"/>
        <v>0</v>
      </c>
      <c r="AP461">
        <f t="shared" si="450"/>
        <v>0</v>
      </c>
      <c r="AQ461">
        <f t="shared" si="451"/>
        <v>0</v>
      </c>
      <c r="AR461">
        <f t="shared" si="452"/>
        <v>0</v>
      </c>
      <c r="AS461">
        <f t="shared" si="453"/>
        <v>0</v>
      </c>
      <c r="AT461">
        <f t="shared" si="454"/>
        <v>0</v>
      </c>
      <c r="AU461">
        <f t="shared" si="455"/>
        <v>0</v>
      </c>
      <c r="AV461">
        <f t="shared" si="456"/>
        <v>0</v>
      </c>
      <c r="AW461">
        <f t="shared" si="457"/>
        <v>0</v>
      </c>
      <c r="AX461">
        <f t="shared" si="458"/>
        <v>0</v>
      </c>
      <c r="AY461">
        <f t="shared" si="459"/>
        <v>0</v>
      </c>
      <c r="AZ461">
        <f t="shared" si="460"/>
        <v>0</v>
      </c>
      <c r="BA461">
        <f t="shared" si="461"/>
        <v>0</v>
      </c>
      <c r="BB461">
        <f t="shared" si="462"/>
        <v>0</v>
      </c>
      <c r="BC461">
        <f t="shared" si="463"/>
        <v>0</v>
      </c>
      <c r="BD461">
        <f t="shared" si="464"/>
        <v>0</v>
      </c>
      <c r="BF461">
        <f t="shared" si="465"/>
        <v>1</v>
      </c>
      <c r="BG461">
        <f t="shared" si="466"/>
        <v>1</v>
      </c>
      <c r="BH461">
        <f t="shared" si="467"/>
        <v>0</v>
      </c>
      <c r="BI461">
        <f t="shared" si="468"/>
        <v>0</v>
      </c>
      <c r="BJ461">
        <f t="shared" si="469"/>
        <v>0</v>
      </c>
      <c r="BK461">
        <f t="shared" si="470"/>
        <v>0</v>
      </c>
      <c r="BL461">
        <f t="shared" si="471"/>
        <v>0</v>
      </c>
      <c r="BM461">
        <f t="shared" si="472"/>
        <v>0</v>
      </c>
      <c r="BN461">
        <f t="shared" si="473"/>
        <v>0</v>
      </c>
      <c r="BO461">
        <f t="shared" si="474"/>
        <v>0</v>
      </c>
      <c r="BP461">
        <f t="shared" si="475"/>
        <v>0</v>
      </c>
      <c r="BQ461">
        <f t="shared" si="476"/>
        <v>0</v>
      </c>
      <c r="BR461">
        <f t="shared" si="477"/>
        <v>0</v>
      </c>
      <c r="BS461">
        <f t="shared" si="478"/>
        <v>0</v>
      </c>
      <c r="BT461">
        <f t="shared" si="479"/>
        <v>0</v>
      </c>
    </row>
    <row r="462" spans="1:72" x14ac:dyDescent="0.25">
      <c r="A462" t="str">
        <f>IF(TRIM(INDEX(games!$A:$A,ROW()))="","",TRIM(INDEX(games!$A:$A,ROW())))</f>
        <v>Legend of Dungeon</v>
      </c>
      <c r="B462">
        <f>IF(OR($A462="",INDEX(games!$B:$B,ROW())=""),"",INDEX(games!$B:$B,ROW()))</f>
        <v>2013</v>
      </c>
      <c r="C462" t="str">
        <f>IF(OR($A462="",INDEX(games!$C:$C,ROW())=""),"",INDEX(games!$C:$C,ROW()))</f>
        <v>Action</v>
      </c>
      <c r="D462">
        <f t="shared" si="420"/>
        <v>1</v>
      </c>
      <c r="E462">
        <f t="shared" si="421"/>
        <v>1</v>
      </c>
      <c r="F462">
        <f t="shared" si="422"/>
        <v>20</v>
      </c>
      <c r="G462">
        <f t="shared" si="423"/>
        <v>2013</v>
      </c>
      <c r="H462">
        <f t="shared" si="424"/>
        <v>1.46</v>
      </c>
      <c r="I462" t="e">
        <f t="shared" si="425"/>
        <v>#N/A</v>
      </c>
      <c r="J462" t="e">
        <f t="shared" si="426"/>
        <v>#N/A</v>
      </c>
      <c r="K462" t="e">
        <f t="shared" si="427"/>
        <v>#N/A</v>
      </c>
      <c r="L462" t="e">
        <f t="shared" si="428"/>
        <v>#N/A</v>
      </c>
      <c r="M462" t="e">
        <f t="shared" si="429"/>
        <v>#N/A</v>
      </c>
      <c r="N462" t="e">
        <f t="shared" si="430"/>
        <v>#N/A</v>
      </c>
      <c r="O462">
        <f t="shared" si="431"/>
        <v>1.000462</v>
      </c>
      <c r="P462" t="str">
        <f>IF(OR($A462="",INDEX(games!$H:$H,ROW())=""),"",INDEX(games!$H:$H,ROW()))</f>
        <v/>
      </c>
      <c r="Q462" t="str">
        <f t="shared" si="432"/>
        <v/>
      </c>
      <c r="T462">
        <f t="shared" si="433"/>
        <v>2006</v>
      </c>
      <c r="U462">
        <f t="shared" si="434"/>
        <v>2010</v>
      </c>
      <c r="V462">
        <f t="shared" si="435"/>
        <v>4</v>
      </c>
      <c r="W462" t="str">
        <f>IF(TRIM(INDEX(connections!$A:$A,ROW()))="","",TRIM(INDEX(connections!$A:$A,ROW())))</f>
        <v>Dwarf Fortress</v>
      </c>
      <c r="X462" t="str">
        <f>IF($W462="","",TRIM(INDEX(connections!$B:$B,ROW())))</f>
        <v>Dungeonmans</v>
      </c>
      <c r="Y462">
        <f t="shared" si="436"/>
        <v>279</v>
      </c>
      <c r="Z462">
        <f t="shared" si="437"/>
        <v>272</v>
      </c>
      <c r="AA462" t="str">
        <f t="shared" si="438"/>
        <v>Yes</v>
      </c>
      <c r="AB462" t="str">
        <f t="shared" si="439"/>
        <v>Yes</v>
      </c>
      <c r="AC462">
        <f t="shared" si="440"/>
        <v>1</v>
      </c>
      <c r="AD462">
        <f t="shared" si="441"/>
        <v>1</v>
      </c>
      <c r="AE462" t="str">
        <f t="shared" si="442"/>
        <v/>
      </c>
      <c r="AG462">
        <f t="shared" si="443"/>
        <v>1</v>
      </c>
      <c r="AH462" t="str">
        <f t="shared" si="444"/>
        <v/>
      </c>
      <c r="AI462" t="str">
        <f t="shared" si="445"/>
        <v/>
      </c>
      <c r="AJ462" t="str">
        <f t="shared" si="446"/>
        <v/>
      </c>
      <c r="AK462">
        <f t="shared" si="447"/>
        <v>1.000462</v>
      </c>
      <c r="AL462" t="str">
        <f>IF($A462="","",INDEX(games!$J:$J,ROW())&amp;"")</f>
        <v>https://store.steampowered.com/app/238280/Legend_of_Dungeon/</v>
      </c>
      <c r="AM462">
        <f>IF($A462="","",SUMPRODUCT($AO462:$BD462,'Map Analysis'!$AN$2^{0,1,2,3,4,5,6,7,8,9,10,11,12,13,14,15}))</f>
        <v>0</v>
      </c>
      <c r="AN462">
        <f t="shared" si="448"/>
        <v>4.6199999999999998E-5</v>
      </c>
      <c r="AO462">
        <f t="shared" si="449"/>
        <v>0</v>
      </c>
      <c r="AP462">
        <f t="shared" si="450"/>
        <v>0</v>
      </c>
      <c r="AQ462">
        <f t="shared" si="451"/>
        <v>0</v>
      </c>
      <c r="AR462">
        <f t="shared" si="452"/>
        <v>0</v>
      </c>
      <c r="AS462">
        <f t="shared" si="453"/>
        <v>0</v>
      </c>
      <c r="AT462">
        <f t="shared" si="454"/>
        <v>0</v>
      </c>
      <c r="AU462">
        <f t="shared" si="455"/>
        <v>0</v>
      </c>
      <c r="AV462">
        <f t="shared" si="456"/>
        <v>0</v>
      </c>
      <c r="AW462">
        <f t="shared" si="457"/>
        <v>0</v>
      </c>
      <c r="AX462">
        <f t="shared" si="458"/>
        <v>0</v>
      </c>
      <c r="AY462">
        <f t="shared" si="459"/>
        <v>0</v>
      </c>
      <c r="AZ462">
        <f t="shared" si="460"/>
        <v>0</v>
      </c>
      <c r="BA462">
        <f t="shared" si="461"/>
        <v>0</v>
      </c>
      <c r="BB462">
        <f t="shared" si="462"/>
        <v>0</v>
      </c>
      <c r="BC462">
        <f t="shared" si="463"/>
        <v>0</v>
      </c>
      <c r="BD462">
        <f t="shared" si="464"/>
        <v>0</v>
      </c>
      <c r="BF462">
        <f t="shared" si="465"/>
        <v>1</v>
      </c>
      <c r="BG462">
        <f t="shared" si="466"/>
        <v>1</v>
      </c>
      <c r="BH462">
        <f t="shared" si="467"/>
        <v>0</v>
      </c>
      <c r="BI462">
        <f t="shared" si="468"/>
        <v>0</v>
      </c>
      <c r="BJ462">
        <f t="shared" si="469"/>
        <v>0</v>
      </c>
      <c r="BK462">
        <f t="shared" si="470"/>
        <v>0</v>
      </c>
      <c r="BL462">
        <f t="shared" si="471"/>
        <v>0</v>
      </c>
      <c r="BM462">
        <f t="shared" si="472"/>
        <v>0</v>
      </c>
      <c r="BN462">
        <f t="shared" si="473"/>
        <v>0</v>
      </c>
      <c r="BO462">
        <f t="shared" si="474"/>
        <v>0</v>
      </c>
      <c r="BP462">
        <f t="shared" si="475"/>
        <v>0</v>
      </c>
      <c r="BQ462">
        <f t="shared" si="476"/>
        <v>0</v>
      </c>
      <c r="BR462">
        <f t="shared" si="477"/>
        <v>0</v>
      </c>
      <c r="BS462">
        <f t="shared" si="478"/>
        <v>0</v>
      </c>
      <c r="BT462">
        <f t="shared" si="479"/>
        <v>0</v>
      </c>
    </row>
    <row r="463" spans="1:72" x14ac:dyDescent="0.25">
      <c r="A463" t="str">
        <f>IF(TRIM(INDEX(games!$A:$A,ROW()))="","",TRIM(INDEX(games!$A:$A,ROW())))</f>
        <v>Legend of Keepers: Career of a Dungeon Manager</v>
      </c>
      <c r="B463">
        <f>IF(OR($A463="",INDEX(games!$B:$B,ROW())=""),"",INDEX(games!$B:$B,ROW()))</f>
        <v>2019</v>
      </c>
      <c r="C463" t="str">
        <f>IF(OR($A463="",INDEX(games!$C:$C,ROW())=""),"",INDEX(games!$C:$C,ROW()))</f>
        <v>Strategy</v>
      </c>
      <c r="D463">
        <f t="shared" si="420"/>
        <v>4</v>
      </c>
      <c r="E463">
        <f t="shared" si="421"/>
        <v>2</v>
      </c>
      <c r="F463">
        <f t="shared" si="422"/>
        <v>21</v>
      </c>
      <c r="G463" t="e">
        <f t="shared" si="423"/>
        <v>#N/A</v>
      </c>
      <c r="H463" t="e">
        <f t="shared" si="424"/>
        <v>#N/A</v>
      </c>
      <c r="I463">
        <f t="shared" si="425"/>
        <v>2019</v>
      </c>
      <c r="J463">
        <f t="shared" si="426"/>
        <v>2.4830000000000001</v>
      </c>
      <c r="K463" t="e">
        <f t="shared" si="427"/>
        <v>#N/A</v>
      </c>
      <c r="L463" t="e">
        <f t="shared" si="428"/>
        <v>#N/A</v>
      </c>
      <c r="M463" t="e">
        <f t="shared" si="429"/>
        <v>#N/A</v>
      </c>
      <c r="N463" t="e">
        <f t="shared" si="430"/>
        <v>#N/A</v>
      </c>
      <c r="O463">
        <f t="shared" si="431"/>
        <v>4.0004629999999999</v>
      </c>
      <c r="P463" t="str">
        <f>IF(OR($A463="",INDEX(games!$H:$H,ROW())=""),"",INDEX(games!$H:$H,ROW()))</f>
        <v>Yes</v>
      </c>
      <c r="Q463">
        <f t="shared" si="432"/>
        <v>4.0004629999999999</v>
      </c>
      <c r="T463">
        <f t="shared" si="433"/>
        <v>2008</v>
      </c>
      <c r="U463">
        <f t="shared" si="434"/>
        <v>2010</v>
      </c>
      <c r="V463">
        <f t="shared" si="435"/>
        <v>2</v>
      </c>
      <c r="W463" t="str">
        <f>IF(TRIM(INDEX(connections!$A:$A,ROW()))="","",TRIM(INDEX(connections!$A:$A,ROW())))</f>
        <v>Elona</v>
      </c>
      <c r="X463" t="str">
        <f>IF($W463="","",TRIM(INDEX(connections!$B:$B,ROW())))</f>
        <v>Dungeonmans</v>
      </c>
      <c r="Y463">
        <f t="shared" si="436"/>
        <v>286</v>
      </c>
      <c r="Z463">
        <f t="shared" si="437"/>
        <v>272</v>
      </c>
      <c r="AA463" t="str">
        <f t="shared" si="438"/>
        <v/>
      </c>
      <c r="AB463" t="str">
        <f t="shared" si="439"/>
        <v>Yes</v>
      </c>
      <c r="AC463" t="str">
        <f t="shared" si="440"/>
        <v/>
      </c>
      <c r="AD463">
        <f t="shared" si="441"/>
        <v>0</v>
      </c>
      <c r="AE463" t="str">
        <f t="shared" si="442"/>
        <v/>
      </c>
      <c r="AG463">
        <f t="shared" si="443"/>
        <v>4</v>
      </c>
      <c r="AH463" t="str">
        <f t="shared" si="444"/>
        <v>Yes</v>
      </c>
      <c r="AI463">
        <f t="shared" si="445"/>
        <v>4</v>
      </c>
      <c r="AJ463">
        <f t="shared" si="446"/>
        <v>4.0004629999999999</v>
      </c>
      <c r="AK463" t="str">
        <f t="shared" si="447"/>
        <v/>
      </c>
      <c r="AL463" t="str">
        <f>IF($A463="","",INDEX(games!$J:$J,ROW())&amp;"")</f>
        <v>https://store.steampowered.com/app/978520/Legend_of_Keepers_Career_of_a_Dungeon_Manager/</v>
      </c>
      <c r="AM463">
        <f>IF($A463="","",SUMPRODUCT($AO463:$BD463,'Map Analysis'!$AN$2^{0,1,2,3,4,5,6,7,8,9,10,11,12,13,14,15}))</f>
        <v>0</v>
      </c>
      <c r="AN463">
        <f t="shared" si="448"/>
        <v>4.6300000000000001E-5</v>
      </c>
      <c r="AO463">
        <f t="shared" si="449"/>
        <v>0</v>
      </c>
      <c r="AP463">
        <f t="shared" si="450"/>
        <v>0</v>
      </c>
      <c r="AQ463">
        <f t="shared" si="451"/>
        <v>0</v>
      </c>
      <c r="AR463">
        <f t="shared" si="452"/>
        <v>0</v>
      </c>
      <c r="AS463">
        <f t="shared" si="453"/>
        <v>0</v>
      </c>
      <c r="AT463">
        <f t="shared" si="454"/>
        <v>0</v>
      </c>
      <c r="AU463">
        <f t="shared" si="455"/>
        <v>0</v>
      </c>
      <c r="AV463">
        <f t="shared" si="456"/>
        <v>0</v>
      </c>
      <c r="AW463">
        <f t="shared" si="457"/>
        <v>0</v>
      </c>
      <c r="AX463">
        <f t="shared" si="458"/>
        <v>0</v>
      </c>
      <c r="AY463">
        <f t="shared" si="459"/>
        <v>0</v>
      </c>
      <c r="AZ463">
        <f t="shared" si="460"/>
        <v>0</v>
      </c>
      <c r="BA463">
        <f t="shared" si="461"/>
        <v>0</v>
      </c>
      <c r="BB463">
        <f t="shared" si="462"/>
        <v>0</v>
      </c>
      <c r="BC463">
        <f t="shared" si="463"/>
        <v>0</v>
      </c>
      <c r="BD463">
        <f t="shared" si="464"/>
        <v>0</v>
      </c>
      <c r="BF463">
        <f t="shared" si="465"/>
        <v>1</v>
      </c>
      <c r="BG463">
        <f t="shared" si="466"/>
        <v>1</v>
      </c>
      <c r="BH463">
        <f t="shared" si="467"/>
        <v>0</v>
      </c>
      <c r="BI463">
        <f t="shared" si="468"/>
        <v>0</v>
      </c>
      <c r="BJ463">
        <f t="shared" si="469"/>
        <v>0</v>
      </c>
      <c r="BK463">
        <f t="shared" si="470"/>
        <v>0</v>
      </c>
      <c r="BL463">
        <f t="shared" si="471"/>
        <v>0</v>
      </c>
      <c r="BM463">
        <f t="shared" si="472"/>
        <v>0</v>
      </c>
      <c r="BN463">
        <f t="shared" si="473"/>
        <v>0</v>
      </c>
      <c r="BO463">
        <f t="shared" si="474"/>
        <v>0</v>
      </c>
      <c r="BP463">
        <f t="shared" si="475"/>
        <v>0</v>
      </c>
      <c r="BQ463">
        <f t="shared" si="476"/>
        <v>0</v>
      </c>
      <c r="BR463">
        <f t="shared" si="477"/>
        <v>0</v>
      </c>
      <c r="BS463">
        <f t="shared" si="478"/>
        <v>0</v>
      </c>
      <c r="BT463">
        <f t="shared" si="479"/>
        <v>0</v>
      </c>
    </row>
    <row r="464" spans="1:72" x14ac:dyDescent="0.25">
      <c r="A464" t="str">
        <f>IF(TRIM(INDEX(games!$A:$A,ROW()))="","",TRIM(INDEX(games!$A:$A,ROW())))</f>
        <v>Legionbound</v>
      </c>
      <c r="B464">
        <f>IF(OR($A464="",INDEX(games!$B:$B,ROW())=""),"",INDEX(games!$B:$B,ROW()))</f>
        <v>2026</v>
      </c>
      <c r="C464" t="str">
        <f>IF(OR($A464="",INDEX(games!$C:$C,ROW())=""),"",INDEX(games!$C:$C,ROW()))</f>
        <v>Strategy</v>
      </c>
      <c r="D464">
        <f t="shared" si="420"/>
        <v>1</v>
      </c>
      <c r="E464">
        <f t="shared" si="421"/>
        <v>2</v>
      </c>
      <c r="F464">
        <f t="shared" si="422"/>
        <v>22</v>
      </c>
      <c r="G464" t="e">
        <f t="shared" si="423"/>
        <v>#N/A</v>
      </c>
      <c r="H464" t="e">
        <f t="shared" si="424"/>
        <v>#N/A</v>
      </c>
      <c r="I464">
        <f t="shared" si="425"/>
        <v>2026</v>
      </c>
      <c r="J464">
        <f t="shared" si="426"/>
        <v>2.5060000000000002</v>
      </c>
      <c r="K464" t="e">
        <f t="shared" si="427"/>
        <v>#N/A</v>
      </c>
      <c r="L464" t="e">
        <f t="shared" si="428"/>
        <v>#N/A</v>
      </c>
      <c r="M464" t="e">
        <f t="shared" si="429"/>
        <v>#N/A</v>
      </c>
      <c r="N464" t="e">
        <f t="shared" si="430"/>
        <v>#N/A</v>
      </c>
      <c r="O464">
        <f t="shared" si="431"/>
        <v>1.000464</v>
      </c>
      <c r="P464" t="str">
        <f>IF(OR($A464="",INDEX(games!$H:$H,ROW())=""),"",INDEX(games!$H:$H,ROW()))</f>
        <v/>
      </c>
      <c r="Q464" t="str">
        <f t="shared" si="432"/>
        <v/>
      </c>
      <c r="T464">
        <f t="shared" si="433"/>
        <v>1998</v>
      </c>
      <c r="U464">
        <f t="shared" si="434"/>
        <v>2010</v>
      </c>
      <c r="V464">
        <f t="shared" si="435"/>
        <v>12</v>
      </c>
      <c r="W464" t="str">
        <f>IF(TRIM(INDEX(connections!$A:$A,ROW()))="","",TRIM(INDEX(connections!$A:$A,ROW())))</f>
        <v>Tales of Maj'Eyal</v>
      </c>
      <c r="X464" t="str">
        <f>IF($W464="","",TRIM(INDEX(connections!$B:$B,ROW())))</f>
        <v>Dungeonmans</v>
      </c>
      <c r="Y464">
        <f t="shared" si="436"/>
        <v>850</v>
      </c>
      <c r="Z464">
        <f t="shared" si="437"/>
        <v>272</v>
      </c>
      <c r="AA464" t="str">
        <f t="shared" si="438"/>
        <v>Yes</v>
      </c>
      <c r="AB464" t="str">
        <f t="shared" si="439"/>
        <v>Yes</v>
      </c>
      <c r="AC464">
        <f t="shared" si="440"/>
        <v>1</v>
      </c>
      <c r="AD464">
        <f t="shared" si="441"/>
        <v>0</v>
      </c>
      <c r="AE464" t="str">
        <f t="shared" si="442"/>
        <v/>
      </c>
      <c r="AG464">
        <f t="shared" si="443"/>
        <v>1</v>
      </c>
      <c r="AH464" t="str">
        <f t="shared" si="444"/>
        <v/>
      </c>
      <c r="AI464" t="str">
        <f t="shared" si="445"/>
        <v/>
      </c>
      <c r="AJ464" t="str">
        <f t="shared" si="446"/>
        <v/>
      </c>
      <c r="AK464">
        <f t="shared" si="447"/>
        <v>1.000464</v>
      </c>
      <c r="AL464" t="str">
        <f>IF($A464="","",INDEX(games!$J:$J,ROW())&amp;"")</f>
        <v>https://store.steampowered.com/app/4283360/Legionbound/</v>
      </c>
      <c r="AM464">
        <f>IF($A464="","",SUMPRODUCT($AO464:$BD464,'Map Analysis'!$AN$2^{0,1,2,3,4,5,6,7,8,9,10,11,12,13,14,15}))</f>
        <v>0</v>
      </c>
      <c r="AN464">
        <f t="shared" si="448"/>
        <v>4.6400000000000003E-5</v>
      </c>
      <c r="AO464">
        <f t="shared" si="449"/>
        <v>0</v>
      </c>
      <c r="AP464">
        <f t="shared" si="450"/>
        <v>0</v>
      </c>
      <c r="AQ464">
        <f t="shared" si="451"/>
        <v>0</v>
      </c>
      <c r="AR464">
        <f t="shared" si="452"/>
        <v>0</v>
      </c>
      <c r="AS464">
        <f t="shared" si="453"/>
        <v>0</v>
      </c>
      <c r="AT464">
        <f t="shared" si="454"/>
        <v>0</v>
      </c>
      <c r="AU464">
        <f t="shared" si="455"/>
        <v>0</v>
      </c>
      <c r="AV464">
        <f t="shared" si="456"/>
        <v>0</v>
      </c>
      <c r="AW464">
        <f t="shared" si="457"/>
        <v>0</v>
      </c>
      <c r="AX464">
        <f t="shared" si="458"/>
        <v>0</v>
      </c>
      <c r="AY464">
        <f t="shared" si="459"/>
        <v>0</v>
      </c>
      <c r="AZ464">
        <f t="shared" si="460"/>
        <v>0</v>
      </c>
      <c r="BA464">
        <f t="shared" si="461"/>
        <v>0</v>
      </c>
      <c r="BB464">
        <f t="shared" si="462"/>
        <v>0</v>
      </c>
      <c r="BC464">
        <f t="shared" si="463"/>
        <v>0</v>
      </c>
      <c r="BD464">
        <f t="shared" si="464"/>
        <v>0</v>
      </c>
      <c r="BF464">
        <f t="shared" si="465"/>
        <v>1</v>
      </c>
      <c r="BG464">
        <f t="shared" si="466"/>
        <v>1</v>
      </c>
      <c r="BH464">
        <f t="shared" si="467"/>
        <v>0</v>
      </c>
      <c r="BI464">
        <f t="shared" si="468"/>
        <v>0</v>
      </c>
      <c r="BJ464">
        <f t="shared" si="469"/>
        <v>0</v>
      </c>
      <c r="BK464">
        <f t="shared" si="470"/>
        <v>0</v>
      </c>
      <c r="BL464">
        <f t="shared" si="471"/>
        <v>0</v>
      </c>
      <c r="BM464">
        <f t="shared" si="472"/>
        <v>0</v>
      </c>
      <c r="BN464">
        <f t="shared" si="473"/>
        <v>0</v>
      </c>
      <c r="BO464">
        <f t="shared" si="474"/>
        <v>0</v>
      </c>
      <c r="BP464">
        <f t="shared" si="475"/>
        <v>0</v>
      </c>
      <c r="BQ464">
        <f t="shared" si="476"/>
        <v>0</v>
      </c>
      <c r="BR464">
        <f t="shared" si="477"/>
        <v>0</v>
      </c>
      <c r="BS464">
        <f t="shared" si="478"/>
        <v>0</v>
      </c>
      <c r="BT464">
        <f t="shared" si="479"/>
        <v>0</v>
      </c>
    </row>
    <row r="465" spans="1:72" x14ac:dyDescent="0.25">
      <c r="A465" t="str">
        <f>IF(TRIM(INDEX(games!$A:$A,ROW()))="","",TRIM(INDEX(games!$A:$A,ROW())))</f>
        <v>Let Him Cook</v>
      </c>
      <c r="B465">
        <f>IF(OR($A465="",INDEX(games!$B:$B,ROW())=""),"",INDEX(games!$B:$B,ROW()))</f>
        <v>2024</v>
      </c>
      <c r="C465" t="str">
        <f>IF(OR($A465="",INDEX(games!$C:$C,ROW())=""),"",INDEX(games!$C:$C,ROW()))</f>
        <v>Action</v>
      </c>
      <c r="D465">
        <f t="shared" si="420"/>
        <v>1</v>
      </c>
      <c r="E465">
        <f t="shared" si="421"/>
        <v>1</v>
      </c>
      <c r="F465">
        <f t="shared" si="422"/>
        <v>23</v>
      </c>
      <c r="G465">
        <f t="shared" si="423"/>
        <v>2024</v>
      </c>
      <c r="H465">
        <f t="shared" si="424"/>
        <v>1.5289999999999999</v>
      </c>
      <c r="I465" t="e">
        <f t="shared" si="425"/>
        <v>#N/A</v>
      </c>
      <c r="J465" t="e">
        <f t="shared" si="426"/>
        <v>#N/A</v>
      </c>
      <c r="K465" t="e">
        <f t="shared" si="427"/>
        <v>#N/A</v>
      </c>
      <c r="L465" t="e">
        <f t="shared" si="428"/>
        <v>#N/A</v>
      </c>
      <c r="M465" t="e">
        <f t="shared" si="429"/>
        <v>#N/A</v>
      </c>
      <c r="N465" t="e">
        <f t="shared" si="430"/>
        <v>#N/A</v>
      </c>
      <c r="O465">
        <f t="shared" si="431"/>
        <v>1.0004649999999999</v>
      </c>
      <c r="P465" t="str">
        <f>IF(OR($A465="",INDEX(games!$H:$H,ROW())=""),"",INDEX(games!$H:$H,ROW()))</f>
        <v/>
      </c>
      <c r="Q465" t="str">
        <f t="shared" si="432"/>
        <v/>
      </c>
      <c r="T465">
        <f t="shared" si="433"/>
        <v>2021</v>
      </c>
      <c r="U465">
        <f t="shared" si="434"/>
        <v>2024</v>
      </c>
      <c r="V465">
        <f t="shared" si="435"/>
        <v>3</v>
      </c>
      <c r="W465" t="str">
        <f>IF(TRIM(INDEX(connections!$A:$A,ROW()))="","",TRIM(INDEX(connections!$A:$A,ROW())))</f>
        <v>Luck be a Landlord</v>
      </c>
      <c r="X465" t="str">
        <f>IF($W465="","",TRIM(INDEX(connections!$B:$B,ROW())))</f>
        <v>Dungeons &amp; Degenerate Gamblers</v>
      </c>
      <c r="Y465">
        <f t="shared" si="436"/>
        <v>484</v>
      </c>
      <c r="Z465">
        <f t="shared" si="437"/>
        <v>273</v>
      </c>
      <c r="AA465" t="str">
        <f t="shared" si="438"/>
        <v>Yes</v>
      </c>
      <c r="AB465" t="str">
        <f t="shared" si="439"/>
        <v>Yes</v>
      </c>
      <c r="AC465">
        <f t="shared" si="440"/>
        <v>1</v>
      </c>
      <c r="AD465">
        <f t="shared" si="441"/>
        <v>0</v>
      </c>
      <c r="AE465" t="str">
        <f t="shared" si="442"/>
        <v/>
      </c>
      <c r="AG465">
        <f t="shared" si="443"/>
        <v>1</v>
      </c>
      <c r="AH465" t="str">
        <f t="shared" si="444"/>
        <v/>
      </c>
      <c r="AI465" t="str">
        <f t="shared" si="445"/>
        <v/>
      </c>
      <c r="AJ465" t="str">
        <f t="shared" si="446"/>
        <v/>
      </c>
      <c r="AK465">
        <f t="shared" si="447"/>
        <v>1.0004649999999999</v>
      </c>
      <c r="AL465" t="str">
        <f>IF($A465="","",INDEX(games!$J:$J,ROW())&amp;"")</f>
        <v/>
      </c>
      <c r="AM465">
        <f>IF($A465="","",SUMPRODUCT($AO465:$BD465,'Map Analysis'!$AN$2^{0,1,2,3,4,5,6,7,8,9,10,11,12,13,14,15}))</f>
        <v>0</v>
      </c>
      <c r="AN465">
        <f t="shared" si="448"/>
        <v>4.6499999999999999E-5</v>
      </c>
      <c r="AO465">
        <f t="shared" si="449"/>
        <v>0</v>
      </c>
      <c r="AP465">
        <f t="shared" si="450"/>
        <v>0</v>
      </c>
      <c r="AQ465">
        <f t="shared" si="451"/>
        <v>0</v>
      </c>
      <c r="AR465">
        <f t="shared" si="452"/>
        <v>0</v>
      </c>
      <c r="AS465">
        <f t="shared" si="453"/>
        <v>0</v>
      </c>
      <c r="AT465">
        <f t="shared" si="454"/>
        <v>0</v>
      </c>
      <c r="AU465">
        <f t="shared" si="455"/>
        <v>0</v>
      </c>
      <c r="AV465">
        <f t="shared" si="456"/>
        <v>0</v>
      </c>
      <c r="AW465">
        <f t="shared" si="457"/>
        <v>0</v>
      </c>
      <c r="AX465">
        <f t="shared" si="458"/>
        <v>0</v>
      </c>
      <c r="AY465">
        <f t="shared" si="459"/>
        <v>0</v>
      </c>
      <c r="AZ465">
        <f t="shared" si="460"/>
        <v>0</v>
      </c>
      <c r="BA465">
        <f t="shared" si="461"/>
        <v>0</v>
      </c>
      <c r="BB465">
        <f t="shared" si="462"/>
        <v>0</v>
      </c>
      <c r="BC465">
        <f t="shared" si="463"/>
        <v>0</v>
      </c>
      <c r="BD465">
        <f t="shared" si="464"/>
        <v>0</v>
      </c>
      <c r="BF465">
        <f t="shared" si="465"/>
        <v>0</v>
      </c>
      <c r="BG465">
        <f t="shared" si="466"/>
        <v>0</v>
      </c>
      <c r="BH465">
        <f t="shared" si="467"/>
        <v>0</v>
      </c>
      <c r="BI465">
        <f t="shared" si="468"/>
        <v>0</v>
      </c>
      <c r="BJ465">
        <f t="shared" si="469"/>
        <v>0</v>
      </c>
      <c r="BK465">
        <f t="shared" si="470"/>
        <v>0</v>
      </c>
      <c r="BL465">
        <f t="shared" si="471"/>
        <v>0</v>
      </c>
      <c r="BM465">
        <f t="shared" si="472"/>
        <v>0</v>
      </c>
      <c r="BN465">
        <f t="shared" si="473"/>
        <v>0</v>
      </c>
      <c r="BO465">
        <f t="shared" si="474"/>
        <v>0</v>
      </c>
      <c r="BP465">
        <f t="shared" si="475"/>
        <v>0</v>
      </c>
      <c r="BQ465">
        <f t="shared" si="476"/>
        <v>0</v>
      </c>
      <c r="BR465">
        <f t="shared" si="477"/>
        <v>0</v>
      </c>
      <c r="BS465">
        <f t="shared" si="478"/>
        <v>0</v>
      </c>
      <c r="BT465">
        <f t="shared" si="479"/>
        <v>0</v>
      </c>
    </row>
    <row r="466" spans="1:72" x14ac:dyDescent="0.25">
      <c r="A466" t="str">
        <f>IF(TRIM(INDEX(games!$A:$A,ROW()))="","",TRIM(INDEX(games!$A:$A,ROW())))</f>
        <v>Lethal Dungeon</v>
      </c>
      <c r="B466">
        <f>IF(OR($A466="",INDEX(games!$B:$B,ROW())=""),"",INDEX(games!$B:$B,ROW()))</f>
        <v>2026</v>
      </c>
      <c r="C466" t="str">
        <f>IF(OR($A466="",INDEX(games!$C:$C,ROW())=""),"",INDEX(games!$C:$C,ROW()))</f>
        <v>Deckbuilder</v>
      </c>
      <c r="D466">
        <f t="shared" si="420"/>
        <v>2</v>
      </c>
      <c r="E466">
        <f t="shared" si="421"/>
        <v>3</v>
      </c>
      <c r="F466">
        <f t="shared" si="422"/>
        <v>24</v>
      </c>
      <c r="G466" t="e">
        <f t="shared" si="423"/>
        <v>#N/A</v>
      </c>
      <c r="H466" t="e">
        <f t="shared" si="424"/>
        <v>#N/A</v>
      </c>
      <c r="I466" t="e">
        <f t="shared" si="425"/>
        <v>#N/A</v>
      </c>
      <c r="J466" t="e">
        <f t="shared" si="426"/>
        <v>#N/A</v>
      </c>
      <c r="K466">
        <f t="shared" si="427"/>
        <v>2026</v>
      </c>
      <c r="L466">
        <f t="shared" si="428"/>
        <v>3.552</v>
      </c>
      <c r="M466" t="e">
        <f t="shared" si="429"/>
        <v>#N/A</v>
      </c>
      <c r="N466" t="e">
        <f t="shared" si="430"/>
        <v>#N/A</v>
      </c>
      <c r="O466">
        <f t="shared" si="431"/>
        <v>2.0004659999999999</v>
      </c>
      <c r="P466" t="str">
        <f>IF(OR($A466="",INDEX(games!$H:$H,ROW())=""),"",INDEX(games!$H:$H,ROW()))</f>
        <v/>
      </c>
      <c r="Q466" t="str">
        <f t="shared" si="432"/>
        <v/>
      </c>
      <c r="T466">
        <f t="shared" si="433"/>
        <v>2017</v>
      </c>
      <c r="U466">
        <f t="shared" si="434"/>
        <v>2023</v>
      </c>
      <c r="V466">
        <f t="shared" si="435"/>
        <v>6</v>
      </c>
      <c r="W466" t="str">
        <f>IF(TRIM(INDEX(connections!$A:$A,ROW()))="","",TRIM(INDEX(connections!$A:$A,ROW())))</f>
        <v>Slay the Spire</v>
      </c>
      <c r="X466" t="str">
        <f>IF($W466="","",TRIM(INDEX(connections!$B:$B,ROW())))</f>
        <v>Dungeons &amp; Jewels</v>
      </c>
      <c r="Y466">
        <f t="shared" si="436"/>
        <v>772</v>
      </c>
      <c r="Z466">
        <f t="shared" si="437"/>
        <v>274</v>
      </c>
      <c r="AA466" t="str">
        <f t="shared" si="438"/>
        <v>Yes</v>
      </c>
      <c r="AB466" t="str">
        <f t="shared" si="439"/>
        <v/>
      </c>
      <c r="AC466" t="str">
        <f t="shared" si="440"/>
        <v/>
      </c>
      <c r="AD466">
        <f t="shared" si="441"/>
        <v>1</v>
      </c>
      <c r="AE466" t="str">
        <f t="shared" si="442"/>
        <v/>
      </c>
      <c r="AG466">
        <f t="shared" si="443"/>
        <v>2</v>
      </c>
      <c r="AH466" t="str">
        <f t="shared" si="444"/>
        <v/>
      </c>
      <c r="AI466" t="str">
        <f t="shared" si="445"/>
        <v/>
      </c>
      <c r="AJ466" t="str">
        <f t="shared" si="446"/>
        <v/>
      </c>
      <c r="AK466">
        <f t="shared" si="447"/>
        <v>2.0004659999999999</v>
      </c>
      <c r="AL466" t="str">
        <f>IF($A466="","",INDEX(games!$J:$J,ROW())&amp;"")</f>
        <v/>
      </c>
      <c r="AM466">
        <f>IF($A466="","",SUMPRODUCT($AO466:$BD466,'Map Analysis'!$AN$2^{0,1,2,3,4,5,6,7,8,9,10,11,12,13,14,15}))</f>
        <v>0</v>
      </c>
      <c r="AN466">
        <f t="shared" si="448"/>
        <v>4.6600000000000001E-5</v>
      </c>
      <c r="AO466">
        <f t="shared" si="449"/>
        <v>0</v>
      </c>
      <c r="AP466">
        <f t="shared" si="450"/>
        <v>0</v>
      </c>
      <c r="AQ466">
        <f t="shared" si="451"/>
        <v>0</v>
      </c>
      <c r="AR466">
        <f t="shared" si="452"/>
        <v>0</v>
      </c>
      <c r="AS466">
        <f t="shared" si="453"/>
        <v>0</v>
      </c>
      <c r="AT466">
        <f t="shared" si="454"/>
        <v>0</v>
      </c>
      <c r="AU466">
        <f t="shared" si="455"/>
        <v>0</v>
      </c>
      <c r="AV466">
        <f t="shared" si="456"/>
        <v>0</v>
      </c>
      <c r="AW466">
        <f t="shared" si="457"/>
        <v>0</v>
      </c>
      <c r="AX466">
        <f t="shared" si="458"/>
        <v>0</v>
      </c>
      <c r="AY466">
        <f t="shared" si="459"/>
        <v>0</v>
      </c>
      <c r="AZ466">
        <f t="shared" si="460"/>
        <v>0</v>
      </c>
      <c r="BA466">
        <f t="shared" si="461"/>
        <v>0</v>
      </c>
      <c r="BB466">
        <f t="shared" si="462"/>
        <v>0</v>
      </c>
      <c r="BC466">
        <f t="shared" si="463"/>
        <v>0</v>
      </c>
      <c r="BD466">
        <f t="shared" si="464"/>
        <v>0</v>
      </c>
      <c r="BF466">
        <f t="shared" si="465"/>
        <v>1</v>
      </c>
      <c r="BG466">
        <f t="shared" si="466"/>
        <v>0</v>
      </c>
      <c r="BH466">
        <f t="shared" si="467"/>
        <v>0</v>
      </c>
      <c r="BI466">
        <f t="shared" si="468"/>
        <v>0</v>
      </c>
      <c r="BJ466">
        <f t="shared" si="469"/>
        <v>0</v>
      </c>
      <c r="BK466">
        <f t="shared" si="470"/>
        <v>0</v>
      </c>
      <c r="BL466">
        <f t="shared" si="471"/>
        <v>0</v>
      </c>
      <c r="BM466">
        <f t="shared" si="472"/>
        <v>0</v>
      </c>
      <c r="BN466">
        <f t="shared" si="473"/>
        <v>0</v>
      </c>
      <c r="BO466">
        <f t="shared" si="474"/>
        <v>0</v>
      </c>
      <c r="BP466">
        <f t="shared" si="475"/>
        <v>0</v>
      </c>
      <c r="BQ466">
        <f t="shared" si="476"/>
        <v>0</v>
      </c>
      <c r="BR466">
        <f t="shared" si="477"/>
        <v>0</v>
      </c>
      <c r="BS466">
        <f t="shared" si="478"/>
        <v>0</v>
      </c>
      <c r="BT466">
        <f t="shared" si="479"/>
        <v>0</v>
      </c>
    </row>
    <row r="467" spans="1:72" x14ac:dyDescent="0.25">
      <c r="A467" t="str">
        <f>IF(TRIM(INDEX(games!$A:$A,ROW()))="","",TRIM(INDEX(games!$A:$A,ROW())))</f>
        <v>Let's! Revolution!</v>
      </c>
      <c r="B467">
        <f>IF(OR($A467="",INDEX(games!$B:$B,ROW())=""),"",INDEX(games!$B:$B,ROW()))</f>
        <v>2023</v>
      </c>
      <c r="C467" t="str">
        <f>IF(OR($A467="",INDEX(games!$C:$C,ROW())=""),"",INDEX(games!$C:$C,ROW()))</f>
        <v>Strategy</v>
      </c>
      <c r="D467">
        <f t="shared" si="420"/>
        <v>2</v>
      </c>
      <c r="E467">
        <f t="shared" si="421"/>
        <v>2</v>
      </c>
      <c r="F467">
        <f t="shared" si="422"/>
        <v>25</v>
      </c>
      <c r="G467" t="e">
        <f t="shared" si="423"/>
        <v>#N/A</v>
      </c>
      <c r="H467" t="e">
        <f t="shared" si="424"/>
        <v>#N/A</v>
      </c>
      <c r="I467">
        <f t="shared" si="425"/>
        <v>2023</v>
      </c>
      <c r="J467">
        <f t="shared" si="426"/>
        <v>2.5750000000000002</v>
      </c>
      <c r="K467" t="e">
        <f t="shared" si="427"/>
        <v>#N/A</v>
      </c>
      <c r="L467" t="e">
        <f t="shared" si="428"/>
        <v>#N/A</v>
      </c>
      <c r="M467" t="e">
        <f t="shared" si="429"/>
        <v>#N/A</v>
      </c>
      <c r="N467" t="e">
        <f t="shared" si="430"/>
        <v>#N/A</v>
      </c>
      <c r="O467">
        <f t="shared" si="431"/>
        <v>2.000467</v>
      </c>
      <c r="P467" t="str">
        <f>IF(OR($A467="",INDEX(games!$H:$H,ROW())=""),"",INDEX(games!$H:$H,ROW()))</f>
        <v>Yes</v>
      </c>
      <c r="Q467">
        <f t="shared" si="432"/>
        <v>2.000467</v>
      </c>
      <c r="T467">
        <f t="shared" si="433"/>
        <v>2011</v>
      </c>
      <c r="U467">
        <f t="shared" si="434"/>
        <v>2024</v>
      </c>
      <c r="V467">
        <f t="shared" si="435"/>
        <v>13</v>
      </c>
      <c r="W467" t="str">
        <f>IF(TRIM(INDEX(connections!$A:$A,ROW()))="","",TRIM(INDEX(connections!$A:$A,ROW())))</f>
        <v>The Binding of Isaac</v>
      </c>
      <c r="X467" t="str">
        <f>IF($W467="","",TRIM(INDEX(connections!$B:$B,ROW())))</f>
        <v>Dungeons of Blood and Dream</v>
      </c>
      <c r="Y467">
        <f t="shared" si="436"/>
        <v>865</v>
      </c>
      <c r="Z467">
        <f t="shared" si="437"/>
        <v>275</v>
      </c>
      <c r="AA467" t="str">
        <f t="shared" si="438"/>
        <v>Yes</v>
      </c>
      <c r="AB467" t="str">
        <f t="shared" si="439"/>
        <v>Yes</v>
      </c>
      <c r="AC467">
        <f t="shared" si="440"/>
        <v>1</v>
      </c>
      <c r="AD467">
        <f t="shared" si="441"/>
        <v>0</v>
      </c>
      <c r="AE467" t="str">
        <f t="shared" si="442"/>
        <v/>
      </c>
      <c r="AG467">
        <f t="shared" si="443"/>
        <v>2</v>
      </c>
      <c r="AH467" t="str">
        <f t="shared" si="444"/>
        <v>Yes</v>
      </c>
      <c r="AI467">
        <f t="shared" si="445"/>
        <v>2</v>
      </c>
      <c r="AJ467">
        <f t="shared" si="446"/>
        <v>2.000467</v>
      </c>
      <c r="AK467" t="str">
        <f t="shared" si="447"/>
        <v/>
      </c>
      <c r="AL467" t="str">
        <f>IF($A467="","",INDEX(games!$J:$J,ROW())&amp;"")</f>
        <v>https://store.steampowered.com/app/2111090/Lets_Revolution/</v>
      </c>
      <c r="AM467">
        <f>IF($A467="","",SUMPRODUCT($AO467:$BD467,'Map Analysis'!$AN$2^{0,1,2,3,4,5,6,7,8,9,10,11,12,13,14,15}))</f>
        <v>0</v>
      </c>
      <c r="AN467">
        <f t="shared" si="448"/>
        <v>4.6699999999999997E-5</v>
      </c>
      <c r="AO467">
        <f t="shared" si="449"/>
        <v>0</v>
      </c>
      <c r="AP467">
        <f t="shared" si="450"/>
        <v>0</v>
      </c>
      <c r="AQ467">
        <f t="shared" si="451"/>
        <v>0</v>
      </c>
      <c r="AR467">
        <f t="shared" si="452"/>
        <v>0</v>
      </c>
      <c r="AS467">
        <f t="shared" si="453"/>
        <v>0</v>
      </c>
      <c r="AT467">
        <f t="shared" si="454"/>
        <v>0</v>
      </c>
      <c r="AU467">
        <f t="shared" si="455"/>
        <v>0</v>
      </c>
      <c r="AV467">
        <f t="shared" si="456"/>
        <v>0</v>
      </c>
      <c r="AW467">
        <f t="shared" si="457"/>
        <v>0</v>
      </c>
      <c r="AX467">
        <f t="shared" si="458"/>
        <v>0</v>
      </c>
      <c r="AY467">
        <f t="shared" si="459"/>
        <v>0</v>
      </c>
      <c r="AZ467">
        <f t="shared" si="460"/>
        <v>0</v>
      </c>
      <c r="BA467">
        <f t="shared" si="461"/>
        <v>0</v>
      </c>
      <c r="BB467">
        <f t="shared" si="462"/>
        <v>0</v>
      </c>
      <c r="BC467">
        <f t="shared" si="463"/>
        <v>0</v>
      </c>
      <c r="BD467">
        <f t="shared" si="464"/>
        <v>0</v>
      </c>
      <c r="BF467">
        <f t="shared" si="465"/>
        <v>0</v>
      </c>
      <c r="BG467">
        <f t="shared" si="466"/>
        <v>0</v>
      </c>
      <c r="BH467">
        <f t="shared" si="467"/>
        <v>0</v>
      </c>
      <c r="BI467">
        <f t="shared" si="468"/>
        <v>0</v>
      </c>
      <c r="BJ467">
        <f t="shared" si="469"/>
        <v>0</v>
      </c>
      <c r="BK467">
        <f t="shared" si="470"/>
        <v>0</v>
      </c>
      <c r="BL467">
        <f t="shared" si="471"/>
        <v>0</v>
      </c>
      <c r="BM467">
        <f t="shared" si="472"/>
        <v>0</v>
      </c>
      <c r="BN467">
        <f t="shared" si="473"/>
        <v>0</v>
      </c>
      <c r="BO467">
        <f t="shared" si="474"/>
        <v>0</v>
      </c>
      <c r="BP467">
        <f t="shared" si="475"/>
        <v>0</v>
      </c>
      <c r="BQ467">
        <f t="shared" si="476"/>
        <v>0</v>
      </c>
      <c r="BR467">
        <f t="shared" si="477"/>
        <v>0</v>
      </c>
      <c r="BS467">
        <f t="shared" si="478"/>
        <v>0</v>
      </c>
      <c r="BT467">
        <f t="shared" si="479"/>
        <v>0</v>
      </c>
    </row>
    <row r="468" spans="1:72" x14ac:dyDescent="0.25">
      <c r="A468" t="str">
        <f>IF(TRIM(INDEX(games!$A:$A,ROW()))="","",TRIM(INDEX(games!$A:$A,ROW())))</f>
        <v>Lexispell</v>
      </c>
      <c r="B468">
        <f>IF(OR($A468="",INDEX(games!$B:$B,ROW())=""),"",INDEX(games!$B:$B,ROW()))</f>
        <v>2026</v>
      </c>
      <c r="C468" t="str">
        <f>IF(OR($A468="",INDEX(games!$C:$C,ROW())=""),"",INDEX(games!$C:$C,ROW()))</f>
        <v>Deckbuilder</v>
      </c>
      <c r="D468">
        <f t="shared" si="420"/>
        <v>1</v>
      </c>
      <c r="E468">
        <f t="shared" si="421"/>
        <v>3</v>
      </c>
      <c r="F468">
        <f t="shared" si="422"/>
        <v>26</v>
      </c>
      <c r="G468" t="e">
        <f t="shared" si="423"/>
        <v>#N/A</v>
      </c>
      <c r="H468" t="e">
        <f t="shared" si="424"/>
        <v>#N/A</v>
      </c>
      <c r="I468" t="e">
        <f t="shared" si="425"/>
        <v>#N/A</v>
      </c>
      <c r="J468" t="e">
        <f t="shared" si="426"/>
        <v>#N/A</v>
      </c>
      <c r="K468">
        <f t="shared" si="427"/>
        <v>2026</v>
      </c>
      <c r="L468">
        <f t="shared" si="428"/>
        <v>3.5979999999999999</v>
      </c>
      <c r="M468" t="e">
        <f t="shared" si="429"/>
        <v>#N/A</v>
      </c>
      <c r="N468" t="e">
        <f t="shared" si="430"/>
        <v>#N/A</v>
      </c>
      <c r="O468">
        <f t="shared" si="431"/>
        <v>1.0004679999999999</v>
      </c>
      <c r="P468" t="str">
        <f>IF(OR($A468="",INDEX(games!$H:$H,ROW())=""),"",INDEX(games!$H:$H,ROW()))</f>
        <v/>
      </c>
      <c r="Q468" t="str">
        <f t="shared" si="432"/>
        <v/>
      </c>
      <c r="T468">
        <f t="shared" si="433"/>
        <v>2006</v>
      </c>
      <c r="U468">
        <f t="shared" si="434"/>
        <v>2011</v>
      </c>
      <c r="V468">
        <f t="shared" si="435"/>
        <v>5</v>
      </c>
      <c r="W468" t="str">
        <f>IF(TRIM(INDEX(connections!$A:$A,ROW()))="","",TRIM(INDEX(connections!$A:$A,ROW())))</f>
        <v>Dwarf Fortress</v>
      </c>
      <c r="X468" t="str">
        <f>IF($W468="","",TRIM(INDEX(connections!$B:$B,ROW())))</f>
        <v>Dungeons of Dredmor</v>
      </c>
      <c r="Y468">
        <f t="shared" si="436"/>
        <v>279</v>
      </c>
      <c r="Z468">
        <f t="shared" si="437"/>
        <v>276</v>
      </c>
      <c r="AA468" t="str">
        <f t="shared" si="438"/>
        <v>Yes</v>
      </c>
      <c r="AB468" t="str">
        <f t="shared" si="439"/>
        <v>Yes</v>
      </c>
      <c r="AC468">
        <f t="shared" si="440"/>
        <v>1</v>
      </c>
      <c r="AD468">
        <f t="shared" si="441"/>
        <v>1</v>
      </c>
      <c r="AE468" t="str">
        <f t="shared" si="442"/>
        <v/>
      </c>
      <c r="AG468">
        <f t="shared" si="443"/>
        <v>1</v>
      </c>
      <c r="AH468" t="str">
        <f t="shared" si="444"/>
        <v/>
      </c>
      <c r="AI468" t="str">
        <f t="shared" si="445"/>
        <v/>
      </c>
      <c r="AJ468" t="str">
        <f t="shared" si="446"/>
        <v/>
      </c>
      <c r="AK468">
        <f t="shared" si="447"/>
        <v>1.0004679999999999</v>
      </c>
      <c r="AL468" t="str">
        <f>IF($A468="","",INDEX(games!$J:$J,ROW())&amp;"")</f>
        <v>https://store.steampowered.com/app/4053960/Lexispell/</v>
      </c>
      <c r="AM468">
        <f>IF($A468="","",SUMPRODUCT($AO468:$BD468,'Map Analysis'!$AN$2^{0,1,2,3,4,5,6,7,8,9,10,11,12,13,14,15}))</f>
        <v>0</v>
      </c>
      <c r="AN468">
        <f t="shared" si="448"/>
        <v>4.6799999999999999E-5</v>
      </c>
      <c r="AO468">
        <f t="shared" si="449"/>
        <v>0</v>
      </c>
      <c r="AP468">
        <f t="shared" si="450"/>
        <v>0</v>
      </c>
      <c r="AQ468">
        <f t="shared" si="451"/>
        <v>0</v>
      </c>
      <c r="AR468">
        <f t="shared" si="452"/>
        <v>0</v>
      </c>
      <c r="AS468">
        <f t="shared" si="453"/>
        <v>0</v>
      </c>
      <c r="AT468">
        <f t="shared" si="454"/>
        <v>0</v>
      </c>
      <c r="AU468">
        <f t="shared" si="455"/>
        <v>0</v>
      </c>
      <c r="AV468">
        <f t="shared" si="456"/>
        <v>0</v>
      </c>
      <c r="AW468">
        <f t="shared" si="457"/>
        <v>0</v>
      </c>
      <c r="AX468">
        <f t="shared" si="458"/>
        <v>0</v>
      </c>
      <c r="AY468">
        <f t="shared" si="459"/>
        <v>0</v>
      </c>
      <c r="AZ468">
        <f t="shared" si="460"/>
        <v>0</v>
      </c>
      <c r="BA468">
        <f t="shared" si="461"/>
        <v>0</v>
      </c>
      <c r="BB468">
        <f t="shared" si="462"/>
        <v>0</v>
      </c>
      <c r="BC468">
        <f t="shared" si="463"/>
        <v>0</v>
      </c>
      <c r="BD468">
        <f t="shared" si="464"/>
        <v>0</v>
      </c>
      <c r="BF468">
        <f t="shared" si="465"/>
        <v>4</v>
      </c>
      <c r="BG468">
        <f t="shared" si="466"/>
        <v>0</v>
      </c>
      <c r="BH468">
        <f t="shared" si="467"/>
        <v>0</v>
      </c>
      <c r="BI468">
        <f t="shared" si="468"/>
        <v>0</v>
      </c>
      <c r="BJ468">
        <f t="shared" si="469"/>
        <v>0</v>
      </c>
      <c r="BK468">
        <f t="shared" si="470"/>
        <v>0</v>
      </c>
      <c r="BL468">
        <f t="shared" si="471"/>
        <v>0</v>
      </c>
      <c r="BM468">
        <f t="shared" si="472"/>
        <v>0</v>
      </c>
      <c r="BN468">
        <f t="shared" si="473"/>
        <v>0</v>
      </c>
      <c r="BO468">
        <f t="shared" si="474"/>
        <v>0</v>
      </c>
      <c r="BP468">
        <f t="shared" si="475"/>
        <v>0</v>
      </c>
      <c r="BQ468">
        <f t="shared" si="476"/>
        <v>0</v>
      </c>
      <c r="BR468">
        <f t="shared" si="477"/>
        <v>0</v>
      </c>
      <c r="BS468">
        <f t="shared" si="478"/>
        <v>0</v>
      </c>
      <c r="BT468">
        <f t="shared" si="479"/>
        <v>0</v>
      </c>
    </row>
    <row r="469" spans="1:72" x14ac:dyDescent="0.25">
      <c r="A469" t="str">
        <f>IF(TRIM(INDEX(games!$A:$A,ROW()))="","",TRIM(INDEX(games!$A:$A,ROW())))</f>
        <v>Linley's Dungeon Crawl</v>
      </c>
      <c r="B469">
        <f>IF(OR($A469="",INDEX(games!$B:$B,ROW())=""),"",INDEX(games!$B:$B,ROW()))</f>
        <v>1995</v>
      </c>
      <c r="C469" t="str">
        <f>IF(OR($A469="",INDEX(games!$C:$C,ROW())=""),"",INDEX(games!$C:$C,ROW()))</f>
        <v>Traditional</v>
      </c>
      <c r="D469">
        <f t="shared" si="420"/>
        <v>6</v>
      </c>
      <c r="E469">
        <f t="shared" si="421"/>
        <v>4</v>
      </c>
      <c r="F469">
        <f t="shared" si="422"/>
        <v>27</v>
      </c>
      <c r="G469" t="e">
        <f t="shared" si="423"/>
        <v>#N/A</v>
      </c>
      <c r="H469" t="e">
        <f t="shared" si="424"/>
        <v>#N/A</v>
      </c>
      <c r="I469" t="e">
        <f t="shared" si="425"/>
        <v>#N/A</v>
      </c>
      <c r="J469" t="e">
        <f t="shared" si="426"/>
        <v>#N/A</v>
      </c>
      <c r="K469" t="e">
        <f t="shared" si="427"/>
        <v>#N/A</v>
      </c>
      <c r="L469" t="e">
        <f t="shared" si="428"/>
        <v>#N/A</v>
      </c>
      <c r="M469">
        <f t="shared" si="429"/>
        <v>1995</v>
      </c>
      <c r="N469">
        <f t="shared" si="430"/>
        <v>4.6210000000000004</v>
      </c>
      <c r="O469">
        <f t="shared" si="431"/>
        <v>6.0004689999999998</v>
      </c>
      <c r="P469" t="str">
        <f>IF(OR($A469="",INDEX(games!$H:$H,ROW())=""),"",INDEX(games!$H:$H,ROW()))</f>
        <v>Yes</v>
      </c>
      <c r="Q469">
        <f t="shared" si="432"/>
        <v>6.0004689999999998</v>
      </c>
      <c r="T469">
        <f t="shared" si="433"/>
        <v>1995</v>
      </c>
      <c r="U469">
        <f t="shared" si="434"/>
        <v>2011</v>
      </c>
      <c r="V469">
        <f t="shared" si="435"/>
        <v>16</v>
      </c>
      <c r="W469" t="str">
        <f>IF(TRIM(INDEX(connections!$A:$A,ROW()))="","",TRIM(INDEX(connections!$A:$A,ROW())))</f>
        <v>Linley's Dungeon Crawl</v>
      </c>
      <c r="X469" t="str">
        <f>IF($W469="","",TRIM(INDEX(connections!$B:$B,ROW())))</f>
        <v>Dungeons of Dredmor</v>
      </c>
      <c r="Y469">
        <f t="shared" si="436"/>
        <v>468</v>
      </c>
      <c r="Z469">
        <f t="shared" si="437"/>
        <v>276</v>
      </c>
      <c r="AA469" t="str">
        <f t="shared" si="438"/>
        <v>Yes</v>
      </c>
      <c r="AB469" t="str">
        <f t="shared" si="439"/>
        <v>Yes</v>
      </c>
      <c r="AC469">
        <f t="shared" si="440"/>
        <v>1</v>
      </c>
      <c r="AD469">
        <f t="shared" si="441"/>
        <v>0</v>
      </c>
      <c r="AE469" t="str">
        <f t="shared" si="442"/>
        <v/>
      </c>
      <c r="AG469">
        <f t="shared" si="443"/>
        <v>6</v>
      </c>
      <c r="AH469" t="str">
        <f t="shared" si="444"/>
        <v>Yes</v>
      </c>
      <c r="AI469">
        <f t="shared" si="445"/>
        <v>6</v>
      </c>
      <c r="AJ469">
        <f t="shared" si="446"/>
        <v>6.0004689999999998</v>
      </c>
      <c r="AK469" t="str">
        <f t="shared" si="447"/>
        <v/>
      </c>
      <c r="AL469" t="str">
        <f>IF($A469="","",INDEX(games!$J:$J,ROW())&amp;"")</f>
        <v/>
      </c>
      <c r="AM469">
        <f>IF($A469="","",SUMPRODUCT($AO469:$BD469,'Map Analysis'!$AN$2^{0,1,2,3,4,5,6,7,8,9,10,11,12,13,14,15}))</f>
        <v>119.01953125</v>
      </c>
      <c r="AN469">
        <f t="shared" si="448"/>
        <v>119.01957815</v>
      </c>
      <c r="AO469">
        <f t="shared" si="449"/>
        <v>5</v>
      </c>
      <c r="AP469">
        <f t="shared" si="450"/>
        <v>20</v>
      </c>
      <c r="AQ469">
        <f t="shared" si="451"/>
        <v>17</v>
      </c>
      <c r="AR469">
        <f t="shared" si="452"/>
        <v>137</v>
      </c>
      <c r="AS469">
        <f t="shared" si="453"/>
        <v>634</v>
      </c>
      <c r="AT469">
        <f t="shared" si="454"/>
        <v>962</v>
      </c>
      <c r="AU469">
        <f t="shared" si="455"/>
        <v>717</v>
      </c>
      <c r="AV469">
        <f t="shared" si="456"/>
        <v>203</v>
      </c>
      <c r="AW469">
        <f t="shared" si="457"/>
        <v>41</v>
      </c>
      <c r="AX469">
        <f t="shared" si="458"/>
        <v>4</v>
      </c>
      <c r="AY469">
        <f t="shared" si="459"/>
        <v>0</v>
      </c>
      <c r="AZ469">
        <f t="shared" si="460"/>
        <v>0</v>
      </c>
      <c r="BA469">
        <f t="shared" si="461"/>
        <v>0</v>
      </c>
      <c r="BB469">
        <f t="shared" si="462"/>
        <v>0</v>
      </c>
      <c r="BC469">
        <f t="shared" si="463"/>
        <v>0</v>
      </c>
      <c r="BD469">
        <f t="shared" si="464"/>
        <v>0</v>
      </c>
      <c r="BF469">
        <f t="shared" si="465"/>
        <v>4</v>
      </c>
      <c r="BG469">
        <f t="shared" si="466"/>
        <v>0</v>
      </c>
      <c r="BH469">
        <f t="shared" si="467"/>
        <v>0</v>
      </c>
      <c r="BI469">
        <f t="shared" si="468"/>
        <v>0</v>
      </c>
      <c r="BJ469">
        <f t="shared" si="469"/>
        <v>0</v>
      </c>
      <c r="BK469">
        <f t="shared" si="470"/>
        <v>0</v>
      </c>
      <c r="BL469">
        <f t="shared" si="471"/>
        <v>0</v>
      </c>
      <c r="BM469">
        <f t="shared" si="472"/>
        <v>0</v>
      </c>
      <c r="BN469">
        <f t="shared" si="473"/>
        <v>0</v>
      </c>
      <c r="BO469">
        <f t="shared" si="474"/>
        <v>0</v>
      </c>
      <c r="BP469">
        <f t="shared" si="475"/>
        <v>0</v>
      </c>
      <c r="BQ469">
        <f t="shared" si="476"/>
        <v>0</v>
      </c>
      <c r="BR469">
        <f t="shared" si="477"/>
        <v>0</v>
      </c>
      <c r="BS469">
        <f t="shared" si="478"/>
        <v>0</v>
      </c>
      <c r="BT469">
        <f t="shared" si="479"/>
        <v>0</v>
      </c>
    </row>
    <row r="470" spans="1:72" x14ac:dyDescent="0.25">
      <c r="A470" t="str">
        <f>IF(TRIM(INDEX(games!$A:$A,ROW()))="","",TRIM(INDEX(games!$A:$A,ROW())))</f>
        <v>Lone Ruin</v>
      </c>
      <c r="B470">
        <f>IF(OR($A470="",INDEX(games!$B:$B,ROW())=""),"",INDEX(games!$B:$B,ROW()))</f>
        <v>2023</v>
      </c>
      <c r="C470" t="str">
        <f>IF(OR($A470="",INDEX(games!$C:$C,ROW())=""),"",INDEX(games!$C:$C,ROW()))</f>
        <v>Action</v>
      </c>
      <c r="D470">
        <f t="shared" si="420"/>
        <v>3</v>
      </c>
      <c r="E470">
        <f t="shared" si="421"/>
        <v>1</v>
      </c>
      <c r="F470">
        <f t="shared" si="422"/>
        <v>28</v>
      </c>
      <c r="G470">
        <f t="shared" si="423"/>
        <v>2023</v>
      </c>
      <c r="H470">
        <f t="shared" si="424"/>
        <v>1.6440000000000001</v>
      </c>
      <c r="I470" t="e">
        <f t="shared" si="425"/>
        <v>#N/A</v>
      </c>
      <c r="J470" t="e">
        <f t="shared" si="426"/>
        <v>#N/A</v>
      </c>
      <c r="K470" t="e">
        <f t="shared" si="427"/>
        <v>#N/A</v>
      </c>
      <c r="L470" t="e">
        <f t="shared" si="428"/>
        <v>#N/A</v>
      </c>
      <c r="M470" t="e">
        <f t="shared" si="429"/>
        <v>#N/A</v>
      </c>
      <c r="N470" t="e">
        <f t="shared" si="430"/>
        <v>#N/A</v>
      </c>
      <c r="O470">
        <f t="shared" si="431"/>
        <v>3.00047</v>
      </c>
      <c r="P470" t="str">
        <f>IF(OR($A470="",INDEX(games!$H:$H,ROW())=""),"",INDEX(games!$H:$H,ROW()))</f>
        <v>Yes</v>
      </c>
      <c r="Q470">
        <f t="shared" si="432"/>
        <v>3.00047</v>
      </c>
      <c r="T470">
        <f t="shared" si="433"/>
        <v>2001</v>
      </c>
      <c r="U470">
        <f t="shared" si="434"/>
        <v>2011</v>
      </c>
      <c r="V470">
        <f t="shared" si="435"/>
        <v>10</v>
      </c>
      <c r="W470" t="str">
        <f>IF(TRIM(INDEX(connections!$A:$A,ROW()))="","",TRIM(INDEX(connections!$A:$A,ROW())))</f>
        <v>Lost Labyrinth</v>
      </c>
      <c r="X470" t="str">
        <f>IF($W470="","",TRIM(INDEX(connections!$B:$B,ROW())))</f>
        <v>Dungeons of Dredmor</v>
      </c>
      <c r="Y470">
        <f t="shared" si="436"/>
        <v>482</v>
      </c>
      <c r="Z470">
        <f t="shared" si="437"/>
        <v>276</v>
      </c>
      <c r="AA470" t="str">
        <f t="shared" si="438"/>
        <v/>
      </c>
      <c r="AB470" t="str">
        <f t="shared" si="439"/>
        <v>Yes</v>
      </c>
      <c r="AC470" t="str">
        <f t="shared" si="440"/>
        <v/>
      </c>
      <c r="AD470">
        <f t="shared" si="441"/>
        <v>0</v>
      </c>
      <c r="AE470" t="str">
        <f t="shared" si="442"/>
        <v/>
      </c>
      <c r="AG470">
        <f t="shared" si="443"/>
        <v>3</v>
      </c>
      <c r="AH470" t="str">
        <f t="shared" si="444"/>
        <v>Yes</v>
      </c>
      <c r="AI470">
        <f t="shared" si="445"/>
        <v>3</v>
      </c>
      <c r="AJ470">
        <f t="shared" si="446"/>
        <v>3.00047</v>
      </c>
      <c r="AK470" t="str">
        <f t="shared" si="447"/>
        <v/>
      </c>
      <c r="AL470" t="str">
        <f>IF($A470="","",INDEX(games!$J:$J,ROW())&amp;"")</f>
        <v>https://store.steampowered.com/app/1452070/LONE_RUIN/</v>
      </c>
      <c r="AM470">
        <f>IF($A470="","",SUMPRODUCT($AO470:$BD470,'Map Analysis'!$AN$2^{0,1,2,3,4,5,6,7,8,9,10,11,12,13,14,15}))</f>
        <v>0</v>
      </c>
      <c r="AN470">
        <f t="shared" si="448"/>
        <v>4.6999999999999997E-5</v>
      </c>
      <c r="AO470">
        <f t="shared" si="449"/>
        <v>0</v>
      </c>
      <c r="AP470">
        <f t="shared" si="450"/>
        <v>0</v>
      </c>
      <c r="AQ470">
        <f t="shared" si="451"/>
        <v>0</v>
      </c>
      <c r="AR470">
        <f t="shared" si="452"/>
        <v>0</v>
      </c>
      <c r="AS470">
        <f t="shared" si="453"/>
        <v>0</v>
      </c>
      <c r="AT470">
        <f t="shared" si="454"/>
        <v>0</v>
      </c>
      <c r="AU470">
        <f t="shared" si="455"/>
        <v>0</v>
      </c>
      <c r="AV470">
        <f t="shared" si="456"/>
        <v>0</v>
      </c>
      <c r="AW470">
        <f t="shared" si="457"/>
        <v>0</v>
      </c>
      <c r="AX470">
        <f t="shared" si="458"/>
        <v>0</v>
      </c>
      <c r="AY470">
        <f t="shared" si="459"/>
        <v>0</v>
      </c>
      <c r="AZ470">
        <f t="shared" si="460"/>
        <v>0</v>
      </c>
      <c r="BA470">
        <f t="shared" si="461"/>
        <v>0</v>
      </c>
      <c r="BB470">
        <f t="shared" si="462"/>
        <v>0</v>
      </c>
      <c r="BC470">
        <f t="shared" si="463"/>
        <v>0</v>
      </c>
      <c r="BD470">
        <f t="shared" si="464"/>
        <v>0</v>
      </c>
      <c r="BF470">
        <f t="shared" si="465"/>
        <v>4</v>
      </c>
      <c r="BG470">
        <f t="shared" si="466"/>
        <v>0</v>
      </c>
      <c r="BH470">
        <f t="shared" si="467"/>
        <v>0</v>
      </c>
      <c r="BI470">
        <f t="shared" si="468"/>
        <v>0</v>
      </c>
      <c r="BJ470">
        <f t="shared" si="469"/>
        <v>0</v>
      </c>
      <c r="BK470">
        <f t="shared" si="470"/>
        <v>0</v>
      </c>
      <c r="BL470">
        <f t="shared" si="471"/>
        <v>0</v>
      </c>
      <c r="BM470">
        <f t="shared" si="472"/>
        <v>0</v>
      </c>
      <c r="BN470">
        <f t="shared" si="473"/>
        <v>0</v>
      </c>
      <c r="BO470">
        <f t="shared" si="474"/>
        <v>0</v>
      </c>
      <c r="BP470">
        <f t="shared" si="475"/>
        <v>0</v>
      </c>
      <c r="BQ470">
        <f t="shared" si="476"/>
        <v>0</v>
      </c>
      <c r="BR470">
        <f t="shared" si="477"/>
        <v>0</v>
      </c>
      <c r="BS470">
        <f t="shared" si="478"/>
        <v>0</v>
      </c>
      <c r="BT470">
        <f t="shared" si="479"/>
        <v>0</v>
      </c>
    </row>
    <row r="471" spans="1:72" x14ac:dyDescent="0.25">
      <c r="A471" t="str">
        <f>IF(TRIM(INDEX(games!$A:$A,ROW()))="","",TRIM(INDEX(games!$A:$A,ROW())))</f>
        <v>LoneStar</v>
      </c>
      <c r="B471">
        <f>IF(OR($A471="",INDEX(games!$B:$B,ROW())=""),"",INDEX(games!$B:$B,ROW()))</f>
        <v>2024</v>
      </c>
      <c r="C471" t="str">
        <f>IF(OR($A471="",INDEX(games!$C:$C,ROW())=""),"",INDEX(games!$C:$C,ROW()))</f>
        <v>Strategy</v>
      </c>
      <c r="D471">
        <f t="shared" si="420"/>
        <v>1</v>
      </c>
      <c r="E471">
        <f t="shared" si="421"/>
        <v>2</v>
      </c>
      <c r="F471">
        <f t="shared" si="422"/>
        <v>29</v>
      </c>
      <c r="G471" t="e">
        <f t="shared" si="423"/>
        <v>#N/A</v>
      </c>
      <c r="H471" t="e">
        <f t="shared" si="424"/>
        <v>#N/A</v>
      </c>
      <c r="I471">
        <f t="shared" si="425"/>
        <v>2024</v>
      </c>
      <c r="J471">
        <f t="shared" si="426"/>
        <v>2.6669999999999998</v>
      </c>
      <c r="K471" t="e">
        <f t="shared" si="427"/>
        <v>#N/A</v>
      </c>
      <c r="L471" t="e">
        <f t="shared" si="428"/>
        <v>#N/A</v>
      </c>
      <c r="M471" t="e">
        <f t="shared" si="429"/>
        <v>#N/A</v>
      </c>
      <c r="N471" t="e">
        <f t="shared" si="430"/>
        <v>#N/A</v>
      </c>
      <c r="O471">
        <f t="shared" si="431"/>
        <v>1.0004710000000001</v>
      </c>
      <c r="P471" t="str">
        <f>IF(OR($A471="",INDEX(games!$H:$H,ROW())=""),"",INDEX(games!$H:$H,ROW()))</f>
        <v>Yes</v>
      </c>
      <c r="Q471">
        <f t="shared" si="432"/>
        <v>1.0004710000000001</v>
      </c>
      <c r="T471">
        <f t="shared" si="433"/>
        <v>1993</v>
      </c>
      <c r="U471">
        <f t="shared" si="434"/>
        <v>2011</v>
      </c>
      <c r="V471">
        <f t="shared" si="435"/>
        <v>18</v>
      </c>
      <c r="W471" t="str">
        <f>IF(TRIM(INDEX(connections!$A:$A,ROW()))="","",TRIM(INDEX(connections!$A:$A,ROW())))</f>
        <v>Torneko's Great Adventure: Mystery Dungeon</v>
      </c>
      <c r="X471" t="str">
        <f>IF($W471="","",TRIM(INDEX(connections!$B:$B,ROW())))</f>
        <v>Dungeons of Dredmor</v>
      </c>
      <c r="Y471">
        <f t="shared" si="436"/>
        <v>905</v>
      </c>
      <c r="Z471">
        <f t="shared" si="437"/>
        <v>276</v>
      </c>
      <c r="AA471" t="str">
        <f t="shared" si="438"/>
        <v>Yes</v>
      </c>
      <c r="AB471" t="str">
        <f t="shared" si="439"/>
        <v>Yes</v>
      </c>
      <c r="AC471">
        <f t="shared" si="440"/>
        <v>1</v>
      </c>
      <c r="AD471">
        <f t="shared" si="441"/>
        <v>0</v>
      </c>
      <c r="AE471" t="str">
        <f t="shared" si="442"/>
        <v/>
      </c>
      <c r="AG471">
        <f t="shared" si="443"/>
        <v>1</v>
      </c>
      <c r="AH471" t="str">
        <f t="shared" si="444"/>
        <v>Yes</v>
      </c>
      <c r="AI471">
        <f t="shared" si="445"/>
        <v>1</v>
      </c>
      <c r="AJ471">
        <f t="shared" si="446"/>
        <v>1.0004710000000001</v>
      </c>
      <c r="AK471" t="str">
        <f t="shared" si="447"/>
        <v/>
      </c>
      <c r="AL471" t="str">
        <f>IF($A471="","",INDEX(games!$J:$J,ROW())&amp;"")</f>
        <v>https://store.steampowered.com/app/2056210/LONESTAR/</v>
      </c>
      <c r="AM471">
        <f>IF($A471="","",SUMPRODUCT($AO471:$BD471,'Map Analysis'!$AN$2^{0,1,2,3,4,5,6,7,8,9,10,11,12,13,14,15}))</f>
        <v>0</v>
      </c>
      <c r="AN471">
        <f t="shared" si="448"/>
        <v>4.71E-5</v>
      </c>
      <c r="AO471">
        <f t="shared" si="449"/>
        <v>0</v>
      </c>
      <c r="AP471">
        <f t="shared" si="450"/>
        <v>0</v>
      </c>
      <c r="AQ471">
        <f t="shared" si="451"/>
        <v>0</v>
      </c>
      <c r="AR471">
        <f t="shared" si="452"/>
        <v>0</v>
      </c>
      <c r="AS471">
        <f t="shared" si="453"/>
        <v>0</v>
      </c>
      <c r="AT471">
        <f t="shared" si="454"/>
        <v>0</v>
      </c>
      <c r="AU471">
        <f t="shared" si="455"/>
        <v>0</v>
      </c>
      <c r="AV471">
        <f t="shared" si="456"/>
        <v>0</v>
      </c>
      <c r="AW471">
        <f t="shared" si="457"/>
        <v>0</v>
      </c>
      <c r="AX471">
        <f t="shared" si="458"/>
        <v>0</v>
      </c>
      <c r="AY471">
        <f t="shared" si="459"/>
        <v>0</v>
      </c>
      <c r="AZ471">
        <f t="shared" si="460"/>
        <v>0</v>
      </c>
      <c r="BA471">
        <f t="shared" si="461"/>
        <v>0</v>
      </c>
      <c r="BB471">
        <f t="shared" si="462"/>
        <v>0</v>
      </c>
      <c r="BC471">
        <f t="shared" si="463"/>
        <v>0</v>
      </c>
      <c r="BD471">
        <f t="shared" si="464"/>
        <v>0</v>
      </c>
      <c r="BF471">
        <f t="shared" si="465"/>
        <v>4</v>
      </c>
      <c r="BG471">
        <f t="shared" si="466"/>
        <v>0</v>
      </c>
      <c r="BH471">
        <f t="shared" si="467"/>
        <v>0</v>
      </c>
      <c r="BI471">
        <f t="shared" si="468"/>
        <v>0</v>
      </c>
      <c r="BJ471">
        <f t="shared" si="469"/>
        <v>0</v>
      </c>
      <c r="BK471">
        <f t="shared" si="470"/>
        <v>0</v>
      </c>
      <c r="BL471">
        <f t="shared" si="471"/>
        <v>0</v>
      </c>
      <c r="BM471">
        <f t="shared" si="472"/>
        <v>0</v>
      </c>
      <c r="BN471">
        <f t="shared" si="473"/>
        <v>0</v>
      </c>
      <c r="BO471">
        <f t="shared" si="474"/>
        <v>0</v>
      </c>
      <c r="BP471">
        <f t="shared" si="475"/>
        <v>0</v>
      </c>
      <c r="BQ471">
        <f t="shared" si="476"/>
        <v>0</v>
      </c>
      <c r="BR471">
        <f t="shared" si="477"/>
        <v>0</v>
      </c>
      <c r="BS471">
        <f t="shared" si="478"/>
        <v>0</v>
      </c>
      <c r="BT471">
        <f t="shared" si="479"/>
        <v>0</v>
      </c>
    </row>
    <row r="472" spans="1:72" x14ac:dyDescent="0.25">
      <c r="A472" t="str">
        <f>IF(TRIM(INDEX(games!$A:$A,ROW()))="","",TRIM(INDEX(games!$A:$A,ROW())))</f>
        <v>Loop Hero</v>
      </c>
      <c r="B472">
        <f>IF(OR($A472="",INDEX(games!$B:$B,ROW())=""),"",INDEX(games!$B:$B,ROW()))</f>
        <v>2021</v>
      </c>
      <c r="C472" t="str">
        <f>IF(OR($A472="",INDEX(games!$C:$C,ROW())=""),"",INDEX(games!$C:$C,ROW()))</f>
        <v>Strategy</v>
      </c>
      <c r="D472">
        <f t="shared" si="420"/>
        <v>4</v>
      </c>
      <c r="E472">
        <f t="shared" si="421"/>
        <v>2</v>
      </c>
      <c r="F472">
        <f t="shared" si="422"/>
        <v>30</v>
      </c>
      <c r="G472" t="e">
        <f t="shared" si="423"/>
        <v>#N/A</v>
      </c>
      <c r="H472" t="e">
        <f t="shared" si="424"/>
        <v>#N/A</v>
      </c>
      <c r="I472">
        <f t="shared" si="425"/>
        <v>2021</v>
      </c>
      <c r="J472">
        <f t="shared" si="426"/>
        <v>2.69</v>
      </c>
      <c r="K472" t="e">
        <f t="shared" si="427"/>
        <v>#N/A</v>
      </c>
      <c r="L472" t="e">
        <f t="shared" si="428"/>
        <v>#N/A</v>
      </c>
      <c r="M472" t="e">
        <f t="shared" si="429"/>
        <v>#N/A</v>
      </c>
      <c r="N472" t="e">
        <f t="shared" si="430"/>
        <v>#N/A</v>
      </c>
      <c r="O472">
        <f t="shared" si="431"/>
        <v>4.0004720000000002</v>
      </c>
      <c r="P472" t="str">
        <f>IF(OR($A472="",INDEX(games!$H:$H,ROW())=""),"",INDEX(games!$H:$H,ROW()))</f>
        <v>Yes</v>
      </c>
      <c r="Q472">
        <f t="shared" si="432"/>
        <v>4.0004720000000002</v>
      </c>
      <c r="T472">
        <f t="shared" si="433"/>
        <v>2013</v>
      </c>
      <c r="U472">
        <f t="shared" si="434"/>
        <v>2018</v>
      </c>
      <c r="V472">
        <f t="shared" si="435"/>
        <v>5</v>
      </c>
      <c r="W472" t="str">
        <f>IF(TRIM(INDEX(connections!$A:$A,ROW()))="","",TRIM(INDEX(connections!$A:$A,ROW())))</f>
        <v>Rogue Legacy</v>
      </c>
      <c r="X472" t="str">
        <f>IF($W472="","",TRIM(INDEX(connections!$B:$B,ROW())))</f>
        <v>Dungreed</v>
      </c>
      <c r="Y472">
        <f t="shared" si="436"/>
        <v>701</v>
      </c>
      <c r="Z472">
        <f t="shared" si="437"/>
        <v>277</v>
      </c>
      <c r="AA472" t="str">
        <f t="shared" si="438"/>
        <v>Yes</v>
      </c>
      <c r="AB472" t="str">
        <f t="shared" si="439"/>
        <v>Yes</v>
      </c>
      <c r="AC472">
        <f t="shared" si="440"/>
        <v>1</v>
      </c>
      <c r="AD472">
        <f t="shared" si="441"/>
        <v>0</v>
      </c>
      <c r="AE472" t="str">
        <f t="shared" si="442"/>
        <v/>
      </c>
      <c r="AG472">
        <f t="shared" si="443"/>
        <v>3</v>
      </c>
      <c r="AH472" t="str">
        <f t="shared" si="444"/>
        <v>Yes</v>
      </c>
      <c r="AI472">
        <f t="shared" si="445"/>
        <v>3</v>
      </c>
      <c r="AJ472">
        <f t="shared" si="446"/>
        <v>3.0004719999999998</v>
      </c>
      <c r="AK472" t="str">
        <f t="shared" si="447"/>
        <v/>
      </c>
      <c r="AL472" t="str">
        <f>IF($A472="","",INDEX(games!$J:$J,ROW())&amp;"")</f>
        <v>https://store.steampowered.com/app/1282730/Loop_Hero/</v>
      </c>
      <c r="AM472">
        <f>IF($A472="","",SUMPRODUCT($AO472:$BD472,'Map Analysis'!$AN$2^{0,1,2,3,4,5,6,7,8,9,10,11,12,13,14,15}))</f>
        <v>4</v>
      </c>
      <c r="AN472">
        <f t="shared" si="448"/>
        <v>4.0000472</v>
      </c>
      <c r="AO472">
        <f t="shared" si="449"/>
        <v>4</v>
      </c>
      <c r="AP472">
        <f t="shared" si="450"/>
        <v>0</v>
      </c>
      <c r="AQ472">
        <f t="shared" si="451"/>
        <v>0</v>
      </c>
      <c r="AR472">
        <f t="shared" si="452"/>
        <v>0</v>
      </c>
      <c r="AS472">
        <f t="shared" si="453"/>
        <v>0</v>
      </c>
      <c r="AT472">
        <f t="shared" si="454"/>
        <v>0</v>
      </c>
      <c r="AU472">
        <f t="shared" si="455"/>
        <v>0</v>
      </c>
      <c r="AV472">
        <f t="shared" si="456"/>
        <v>0</v>
      </c>
      <c r="AW472">
        <f t="shared" si="457"/>
        <v>0</v>
      </c>
      <c r="AX472">
        <f t="shared" si="458"/>
        <v>0</v>
      </c>
      <c r="AY472">
        <f t="shared" si="459"/>
        <v>0</v>
      </c>
      <c r="AZ472">
        <f t="shared" si="460"/>
        <v>0</v>
      </c>
      <c r="BA472">
        <f t="shared" si="461"/>
        <v>0</v>
      </c>
      <c r="BB472">
        <f t="shared" si="462"/>
        <v>0</v>
      </c>
      <c r="BC472">
        <f t="shared" si="463"/>
        <v>0</v>
      </c>
      <c r="BD472">
        <f t="shared" si="464"/>
        <v>0</v>
      </c>
      <c r="BF472">
        <f t="shared" si="465"/>
        <v>1</v>
      </c>
      <c r="BG472">
        <f t="shared" si="466"/>
        <v>0</v>
      </c>
      <c r="BH472">
        <f t="shared" si="467"/>
        <v>0</v>
      </c>
      <c r="BI472">
        <f t="shared" si="468"/>
        <v>0</v>
      </c>
      <c r="BJ472">
        <f t="shared" si="469"/>
        <v>0</v>
      </c>
      <c r="BK472">
        <f t="shared" si="470"/>
        <v>0</v>
      </c>
      <c r="BL472">
        <f t="shared" si="471"/>
        <v>0</v>
      </c>
      <c r="BM472">
        <f t="shared" si="472"/>
        <v>0</v>
      </c>
      <c r="BN472">
        <f t="shared" si="473"/>
        <v>0</v>
      </c>
      <c r="BO472">
        <f t="shared" si="474"/>
        <v>0</v>
      </c>
      <c r="BP472">
        <f t="shared" si="475"/>
        <v>0</v>
      </c>
      <c r="BQ472">
        <f t="shared" si="476"/>
        <v>0</v>
      </c>
      <c r="BR472">
        <f t="shared" si="477"/>
        <v>0</v>
      </c>
      <c r="BS472">
        <f t="shared" si="478"/>
        <v>0</v>
      </c>
      <c r="BT472">
        <f t="shared" si="479"/>
        <v>0</v>
      </c>
    </row>
    <row r="473" spans="1:72" x14ac:dyDescent="0.25">
      <c r="A473" t="str">
        <f>IF(TRIM(INDEX(games!$A:$A,ROW()))="","",TRIM(INDEX(games!$A:$A,ROW())))</f>
        <v>Loot Rascals</v>
      </c>
      <c r="B473">
        <f>IF(OR($A473="",INDEX(games!$B:$B,ROW())=""),"",INDEX(games!$B:$B,ROW()))</f>
        <v>2017</v>
      </c>
      <c r="C473" t="str">
        <f>IF(OR($A473="",INDEX(games!$C:$C,ROW())=""),"",INDEX(games!$C:$C,ROW()))</f>
        <v>Strategy</v>
      </c>
      <c r="D473">
        <f t="shared" si="420"/>
        <v>3</v>
      </c>
      <c r="E473">
        <f t="shared" si="421"/>
        <v>2</v>
      </c>
      <c r="F473">
        <f t="shared" si="422"/>
        <v>31</v>
      </c>
      <c r="G473" t="e">
        <f t="shared" si="423"/>
        <v>#N/A</v>
      </c>
      <c r="H473" t="e">
        <f t="shared" si="424"/>
        <v>#N/A</v>
      </c>
      <c r="I473">
        <f t="shared" si="425"/>
        <v>2017</v>
      </c>
      <c r="J473">
        <f t="shared" si="426"/>
        <v>2.7130000000000001</v>
      </c>
      <c r="K473" t="e">
        <f t="shared" si="427"/>
        <v>#N/A</v>
      </c>
      <c r="L473" t="e">
        <f t="shared" si="428"/>
        <v>#N/A</v>
      </c>
      <c r="M473" t="e">
        <f t="shared" si="429"/>
        <v>#N/A</v>
      </c>
      <c r="N473" t="e">
        <f t="shared" si="430"/>
        <v>#N/A</v>
      </c>
      <c r="O473">
        <f t="shared" si="431"/>
        <v>3.0004729999999999</v>
      </c>
      <c r="P473" t="str">
        <f>IF(OR($A473="",INDEX(games!$H:$H,ROW())=""),"",INDEX(games!$H:$H,ROW()))</f>
        <v/>
      </c>
      <c r="Q473" t="str">
        <f t="shared" si="432"/>
        <v/>
      </c>
      <c r="T473">
        <f t="shared" si="433"/>
        <v>2018</v>
      </c>
      <c r="U473">
        <f t="shared" si="434"/>
        <v>2025</v>
      </c>
      <c r="V473">
        <f t="shared" si="435"/>
        <v>7</v>
      </c>
      <c r="W473" t="str">
        <f>IF(TRIM(INDEX(connections!$A:$A,ROW()))="","",TRIM(INDEX(connections!$A:$A,ROW())))</f>
        <v>Dead Cells</v>
      </c>
      <c r="X473" t="str">
        <f>IF($W473="","",TRIM(INDEX(connections!$B:$B,ROW())))</f>
        <v>Dunjungle</v>
      </c>
      <c r="Y473">
        <f t="shared" si="436"/>
        <v>193</v>
      </c>
      <c r="Z473">
        <f t="shared" si="437"/>
        <v>278</v>
      </c>
      <c r="AA473" t="str">
        <f t="shared" si="438"/>
        <v>Yes</v>
      </c>
      <c r="AB473" t="str">
        <f t="shared" si="439"/>
        <v/>
      </c>
      <c r="AC473" t="str">
        <f t="shared" si="440"/>
        <v/>
      </c>
      <c r="AD473">
        <f t="shared" si="441"/>
        <v>0</v>
      </c>
      <c r="AE473" t="str">
        <f t="shared" si="442"/>
        <v/>
      </c>
      <c r="AG473">
        <f t="shared" si="443"/>
        <v>2</v>
      </c>
      <c r="AH473" t="str">
        <f t="shared" si="444"/>
        <v/>
      </c>
      <c r="AI473" t="str">
        <f t="shared" si="445"/>
        <v/>
      </c>
      <c r="AJ473" t="str">
        <f t="shared" si="446"/>
        <v/>
      </c>
      <c r="AK473">
        <f t="shared" si="447"/>
        <v>2.0004729999999999</v>
      </c>
      <c r="AL473" t="str">
        <f>IF($A473="","",INDEX(games!$J:$J,ROW())&amp;"")</f>
        <v/>
      </c>
      <c r="AM473">
        <f>IF($A473="","",SUMPRODUCT($AO473:$BD473,'Map Analysis'!$AN$2^{0,1,2,3,4,5,6,7,8,9,10,11,12,13,14,15}))</f>
        <v>1</v>
      </c>
      <c r="AN473">
        <f t="shared" si="448"/>
        <v>1.0000473000000001</v>
      </c>
      <c r="AO473">
        <f t="shared" si="449"/>
        <v>1</v>
      </c>
      <c r="AP473">
        <f t="shared" si="450"/>
        <v>0</v>
      </c>
      <c r="AQ473">
        <f t="shared" si="451"/>
        <v>0</v>
      </c>
      <c r="AR473">
        <f t="shared" si="452"/>
        <v>0</v>
      </c>
      <c r="AS473">
        <f t="shared" si="453"/>
        <v>0</v>
      </c>
      <c r="AT473">
        <f t="shared" si="454"/>
        <v>0</v>
      </c>
      <c r="AU473">
        <f t="shared" si="455"/>
        <v>0</v>
      </c>
      <c r="AV473">
        <f t="shared" si="456"/>
        <v>0</v>
      </c>
      <c r="AW473">
        <f t="shared" si="457"/>
        <v>0</v>
      </c>
      <c r="AX473">
        <f t="shared" si="458"/>
        <v>0</v>
      </c>
      <c r="AY473">
        <f t="shared" si="459"/>
        <v>0</v>
      </c>
      <c r="AZ473">
        <f t="shared" si="460"/>
        <v>0</v>
      </c>
      <c r="BA473">
        <f t="shared" si="461"/>
        <v>0</v>
      </c>
      <c r="BB473">
        <f t="shared" si="462"/>
        <v>0</v>
      </c>
      <c r="BC473">
        <f t="shared" si="463"/>
        <v>0</v>
      </c>
      <c r="BD473">
        <f t="shared" si="464"/>
        <v>0</v>
      </c>
      <c r="BF473">
        <f t="shared" si="465"/>
        <v>0</v>
      </c>
      <c r="BG473">
        <f t="shared" si="466"/>
        <v>0</v>
      </c>
      <c r="BH473">
        <f t="shared" si="467"/>
        <v>0</v>
      </c>
      <c r="BI473">
        <f t="shared" si="468"/>
        <v>0</v>
      </c>
      <c r="BJ473">
        <f t="shared" si="469"/>
        <v>0</v>
      </c>
      <c r="BK473">
        <f t="shared" si="470"/>
        <v>0</v>
      </c>
      <c r="BL473">
        <f t="shared" si="471"/>
        <v>0</v>
      </c>
      <c r="BM473">
        <f t="shared" si="472"/>
        <v>0</v>
      </c>
      <c r="BN473">
        <f t="shared" si="473"/>
        <v>0</v>
      </c>
      <c r="BO473">
        <f t="shared" si="474"/>
        <v>0</v>
      </c>
      <c r="BP473">
        <f t="shared" si="475"/>
        <v>0</v>
      </c>
      <c r="BQ473">
        <f t="shared" si="476"/>
        <v>0</v>
      </c>
      <c r="BR473">
        <f t="shared" si="477"/>
        <v>0</v>
      </c>
      <c r="BS473">
        <f t="shared" si="478"/>
        <v>0</v>
      </c>
      <c r="BT473">
        <f t="shared" si="479"/>
        <v>0</v>
      </c>
    </row>
    <row r="474" spans="1:72" x14ac:dyDescent="0.25">
      <c r="A474" t="str">
        <f>IF(TRIM(INDEX(games!$A:$A,ROW()))="","",TRIM(INDEX(games!$A:$A,ROW())))</f>
        <v>Loot River</v>
      </c>
      <c r="B474">
        <f>IF(OR($A474="",INDEX(games!$B:$B,ROW())=""),"",INDEX(games!$B:$B,ROW()))</f>
        <v>2022</v>
      </c>
      <c r="C474" t="str">
        <f>IF(OR($A474="",INDEX(games!$C:$C,ROW())=""),"",INDEX(games!$C:$C,ROW()))</f>
        <v>Strategy</v>
      </c>
      <c r="D474">
        <f t="shared" si="420"/>
        <v>0</v>
      </c>
      <c r="E474">
        <f t="shared" si="421"/>
        <v>2</v>
      </c>
      <c r="F474">
        <f t="shared" si="422"/>
        <v>32</v>
      </c>
      <c r="G474" t="e">
        <f t="shared" si="423"/>
        <v>#N/A</v>
      </c>
      <c r="H474" t="e">
        <f t="shared" si="424"/>
        <v>#N/A</v>
      </c>
      <c r="I474">
        <f t="shared" si="425"/>
        <v>2022</v>
      </c>
      <c r="J474">
        <f t="shared" si="426"/>
        <v>2.7359999999999998</v>
      </c>
      <c r="K474" t="e">
        <f t="shared" si="427"/>
        <v>#N/A</v>
      </c>
      <c r="L474" t="e">
        <f t="shared" si="428"/>
        <v>#N/A</v>
      </c>
      <c r="M474" t="e">
        <f t="shared" si="429"/>
        <v>#N/A</v>
      </c>
      <c r="N474" t="e">
        <f t="shared" si="430"/>
        <v>#N/A</v>
      </c>
      <c r="O474">
        <f t="shared" si="431"/>
        <v>4.7399999999999997E-4</v>
      </c>
      <c r="P474" t="str">
        <f>IF(OR($A474="",INDEX(games!$H:$H,ROW())=""),"",INDEX(games!$H:$H,ROW()))</f>
        <v>Yes</v>
      </c>
      <c r="Q474">
        <f t="shared" si="432"/>
        <v>4.7399999999999997E-4</v>
      </c>
      <c r="T474">
        <f t="shared" si="433"/>
        <v>2019</v>
      </c>
      <c r="U474">
        <f t="shared" si="434"/>
        <v>2025</v>
      </c>
      <c r="V474">
        <f t="shared" si="435"/>
        <v>6</v>
      </c>
      <c r="W474" t="str">
        <f>IF(TRIM(INDEX(connections!$A:$A,ROW()))="","",TRIM(INDEX(connections!$A:$A,ROW())))</f>
        <v>Hades</v>
      </c>
      <c r="X474" t="str">
        <f>IF($W474="","",TRIM(INDEX(connections!$B:$B,ROW())))</f>
        <v>Dunjungle</v>
      </c>
      <c r="Y474">
        <f t="shared" si="436"/>
        <v>375</v>
      </c>
      <c r="Z474">
        <f t="shared" si="437"/>
        <v>278</v>
      </c>
      <c r="AA474" t="str">
        <f t="shared" si="438"/>
        <v>Yes</v>
      </c>
      <c r="AB474" t="str">
        <f t="shared" si="439"/>
        <v/>
      </c>
      <c r="AC474" t="str">
        <f t="shared" si="440"/>
        <v/>
      </c>
      <c r="AD474">
        <f t="shared" si="441"/>
        <v>0</v>
      </c>
      <c r="AE474" t="str">
        <f t="shared" si="442"/>
        <v/>
      </c>
      <c r="AG474">
        <f t="shared" si="443"/>
        <v>0</v>
      </c>
      <c r="AH474" t="str">
        <f t="shared" si="444"/>
        <v/>
      </c>
      <c r="AI474" t="str">
        <f t="shared" si="445"/>
        <v/>
      </c>
      <c r="AJ474" t="str">
        <f t="shared" si="446"/>
        <v/>
      </c>
      <c r="AK474" t="str">
        <f t="shared" si="447"/>
        <v/>
      </c>
      <c r="AL474" t="str">
        <f>IF($A474="","",INDEX(games!$J:$J,ROW())&amp;"")</f>
        <v>https://store.steampowered.com/app/1494260/Loot_River/</v>
      </c>
      <c r="AM474">
        <f>IF($A474="","",SUMPRODUCT($AO474:$BD474,'Map Analysis'!$AN$2^{0,1,2,3,4,5,6,7,8,9,10,11,12,13,14,15}))</f>
        <v>0</v>
      </c>
      <c r="AN474">
        <f t="shared" si="448"/>
        <v>4.74E-5</v>
      </c>
      <c r="AO474">
        <f t="shared" si="449"/>
        <v>0</v>
      </c>
      <c r="AP474">
        <f t="shared" si="450"/>
        <v>0</v>
      </c>
      <c r="AQ474">
        <f t="shared" si="451"/>
        <v>0</v>
      </c>
      <c r="AR474">
        <f t="shared" si="452"/>
        <v>0</v>
      </c>
      <c r="AS474">
        <f t="shared" si="453"/>
        <v>0</v>
      </c>
      <c r="AT474">
        <f t="shared" si="454"/>
        <v>0</v>
      </c>
      <c r="AU474">
        <f t="shared" si="455"/>
        <v>0</v>
      </c>
      <c r="AV474">
        <f t="shared" si="456"/>
        <v>0</v>
      </c>
      <c r="AW474">
        <f t="shared" si="457"/>
        <v>0</v>
      </c>
      <c r="AX474">
        <f t="shared" si="458"/>
        <v>0</v>
      </c>
      <c r="AY474">
        <f t="shared" si="459"/>
        <v>0</v>
      </c>
      <c r="AZ474">
        <f t="shared" si="460"/>
        <v>0</v>
      </c>
      <c r="BA474">
        <f t="shared" si="461"/>
        <v>0</v>
      </c>
      <c r="BB474">
        <f t="shared" si="462"/>
        <v>0</v>
      </c>
      <c r="BC474">
        <f t="shared" si="463"/>
        <v>0</v>
      </c>
      <c r="BD474">
        <f t="shared" si="464"/>
        <v>0</v>
      </c>
      <c r="BF474">
        <f t="shared" si="465"/>
        <v>0</v>
      </c>
      <c r="BG474">
        <f t="shared" si="466"/>
        <v>0</v>
      </c>
      <c r="BH474">
        <f t="shared" si="467"/>
        <v>0</v>
      </c>
      <c r="BI474">
        <f t="shared" si="468"/>
        <v>0</v>
      </c>
      <c r="BJ474">
        <f t="shared" si="469"/>
        <v>0</v>
      </c>
      <c r="BK474">
        <f t="shared" si="470"/>
        <v>0</v>
      </c>
      <c r="BL474">
        <f t="shared" si="471"/>
        <v>0</v>
      </c>
      <c r="BM474">
        <f t="shared" si="472"/>
        <v>0</v>
      </c>
      <c r="BN474">
        <f t="shared" si="473"/>
        <v>0</v>
      </c>
      <c r="BO474">
        <f t="shared" si="474"/>
        <v>0</v>
      </c>
      <c r="BP474">
        <f t="shared" si="475"/>
        <v>0</v>
      </c>
      <c r="BQ474">
        <f t="shared" si="476"/>
        <v>0</v>
      </c>
      <c r="BR474">
        <f t="shared" si="477"/>
        <v>0</v>
      </c>
      <c r="BS474">
        <f t="shared" si="478"/>
        <v>0</v>
      </c>
      <c r="BT474">
        <f t="shared" si="479"/>
        <v>0</v>
      </c>
    </row>
    <row r="475" spans="1:72" x14ac:dyDescent="0.25">
      <c r="A475" t="str">
        <f>IF(TRIM(INDEX(games!$A:$A,ROW()))="","",TRIM(INDEX(games!$A:$A,ROW())))</f>
        <v>Lootbound</v>
      </c>
      <c r="B475">
        <f>IF(OR($A475="",INDEX(games!$B:$B,ROW())=""),"",INDEX(games!$B:$B,ROW()))</f>
        <v>2026</v>
      </c>
      <c r="C475" t="str">
        <f>IF(OR($A475="",INDEX(games!$C:$C,ROW())=""),"",INDEX(games!$C:$C,ROW()))</f>
        <v>Strategy</v>
      </c>
      <c r="D475">
        <f t="shared" si="420"/>
        <v>0</v>
      </c>
      <c r="E475">
        <f t="shared" si="421"/>
        <v>2</v>
      </c>
      <c r="F475">
        <f t="shared" si="422"/>
        <v>33</v>
      </c>
      <c r="G475" t="e">
        <f t="shared" si="423"/>
        <v>#N/A</v>
      </c>
      <c r="H475" t="e">
        <f t="shared" si="424"/>
        <v>#N/A</v>
      </c>
      <c r="I475">
        <f t="shared" si="425"/>
        <v>2026</v>
      </c>
      <c r="J475">
        <f t="shared" si="426"/>
        <v>2.7589999999999999</v>
      </c>
      <c r="K475" t="e">
        <f t="shared" si="427"/>
        <v>#N/A</v>
      </c>
      <c r="L475" t="e">
        <f t="shared" si="428"/>
        <v>#N/A</v>
      </c>
      <c r="M475" t="e">
        <f t="shared" si="429"/>
        <v>#N/A</v>
      </c>
      <c r="N475" t="e">
        <f t="shared" si="430"/>
        <v>#N/A</v>
      </c>
      <c r="O475">
        <f t="shared" si="431"/>
        <v>4.75E-4</v>
      </c>
      <c r="P475" t="str">
        <f>IF(OR($A475="",INDEX(games!$H:$H,ROW())=""),"",INDEX(games!$H:$H,ROW()))</f>
        <v/>
      </c>
      <c r="Q475" t="str">
        <f t="shared" si="432"/>
        <v/>
      </c>
      <c r="T475">
        <f t="shared" si="433"/>
        <v>2013</v>
      </c>
      <c r="U475">
        <f t="shared" si="434"/>
        <v>2025</v>
      </c>
      <c r="V475">
        <f t="shared" si="435"/>
        <v>12</v>
      </c>
      <c r="W475" t="str">
        <f>IF(TRIM(INDEX(connections!$A:$A,ROW()))="","",TRIM(INDEX(connections!$A:$A,ROW())))</f>
        <v>Rogue Legacy</v>
      </c>
      <c r="X475" t="str">
        <f>IF($W475="","",TRIM(INDEX(connections!$B:$B,ROW())))</f>
        <v>Dunjungle</v>
      </c>
      <c r="Y475">
        <f t="shared" si="436"/>
        <v>701</v>
      </c>
      <c r="Z475">
        <f t="shared" si="437"/>
        <v>278</v>
      </c>
      <c r="AA475" t="str">
        <f t="shared" si="438"/>
        <v>Yes</v>
      </c>
      <c r="AB475" t="str">
        <f t="shared" si="439"/>
        <v/>
      </c>
      <c r="AC475" t="str">
        <f t="shared" si="440"/>
        <v/>
      </c>
      <c r="AD475">
        <f t="shared" si="441"/>
        <v>0</v>
      </c>
      <c r="AE475" t="str">
        <f t="shared" si="442"/>
        <v/>
      </c>
      <c r="AG475">
        <f t="shared" si="443"/>
        <v>0</v>
      </c>
      <c r="AH475" t="str">
        <f t="shared" si="444"/>
        <v/>
      </c>
      <c r="AI475" t="str">
        <f t="shared" si="445"/>
        <v/>
      </c>
      <c r="AJ475" t="str">
        <f t="shared" si="446"/>
        <v/>
      </c>
      <c r="AK475" t="str">
        <f t="shared" si="447"/>
        <v/>
      </c>
      <c r="AL475" t="str">
        <f>IF($A475="","",INDEX(games!$J:$J,ROW())&amp;"")</f>
        <v>https://store.steampowered.com/app/3091140/Lootbound/</v>
      </c>
      <c r="AM475">
        <f>IF($A475="","",SUMPRODUCT($AO475:$BD475,'Map Analysis'!$AN$2^{0,1,2,3,4,5,6,7,8,9,10,11,12,13,14,15}))</f>
        <v>0</v>
      </c>
      <c r="AN475">
        <f t="shared" si="448"/>
        <v>4.7500000000000003E-5</v>
      </c>
      <c r="AO475">
        <f t="shared" si="449"/>
        <v>0</v>
      </c>
      <c r="AP475">
        <f t="shared" si="450"/>
        <v>0</v>
      </c>
      <c r="AQ475">
        <f t="shared" si="451"/>
        <v>0</v>
      </c>
      <c r="AR475">
        <f t="shared" si="452"/>
        <v>0</v>
      </c>
      <c r="AS475">
        <f t="shared" si="453"/>
        <v>0</v>
      </c>
      <c r="AT475">
        <f t="shared" si="454"/>
        <v>0</v>
      </c>
      <c r="AU475">
        <f t="shared" si="455"/>
        <v>0</v>
      </c>
      <c r="AV475">
        <f t="shared" si="456"/>
        <v>0</v>
      </c>
      <c r="AW475">
        <f t="shared" si="457"/>
        <v>0</v>
      </c>
      <c r="AX475">
        <f t="shared" si="458"/>
        <v>0</v>
      </c>
      <c r="AY475">
        <f t="shared" si="459"/>
        <v>0</v>
      </c>
      <c r="AZ475">
        <f t="shared" si="460"/>
        <v>0</v>
      </c>
      <c r="BA475">
        <f t="shared" si="461"/>
        <v>0</v>
      </c>
      <c r="BB475">
        <f t="shared" si="462"/>
        <v>0</v>
      </c>
      <c r="BC475">
        <f t="shared" si="463"/>
        <v>0</v>
      </c>
      <c r="BD475">
        <f t="shared" si="464"/>
        <v>0</v>
      </c>
      <c r="BF475">
        <f t="shared" si="465"/>
        <v>0</v>
      </c>
      <c r="BG475">
        <f t="shared" si="466"/>
        <v>0</v>
      </c>
      <c r="BH475">
        <f t="shared" si="467"/>
        <v>0</v>
      </c>
      <c r="BI475">
        <f t="shared" si="468"/>
        <v>0</v>
      </c>
      <c r="BJ475">
        <f t="shared" si="469"/>
        <v>0</v>
      </c>
      <c r="BK475">
        <f t="shared" si="470"/>
        <v>0</v>
      </c>
      <c r="BL475">
        <f t="shared" si="471"/>
        <v>0</v>
      </c>
      <c r="BM475">
        <f t="shared" si="472"/>
        <v>0</v>
      </c>
      <c r="BN475">
        <f t="shared" si="473"/>
        <v>0</v>
      </c>
      <c r="BO475">
        <f t="shared" si="474"/>
        <v>0</v>
      </c>
      <c r="BP475">
        <f t="shared" si="475"/>
        <v>0</v>
      </c>
      <c r="BQ475">
        <f t="shared" si="476"/>
        <v>0</v>
      </c>
      <c r="BR475">
        <f t="shared" si="477"/>
        <v>0</v>
      </c>
      <c r="BS475">
        <f t="shared" si="478"/>
        <v>0</v>
      </c>
      <c r="BT475">
        <f t="shared" si="479"/>
        <v>0</v>
      </c>
    </row>
    <row r="476" spans="1:72" x14ac:dyDescent="0.25">
      <c r="A476" t="str">
        <f>IF(TRIM(INDEX(games!$A:$A,ROW()))="","",TRIM(INDEX(games!$A:$A,ROW())))</f>
        <v>Lootplot</v>
      </c>
      <c r="B476">
        <f>IF(OR($A476="",INDEX(games!$B:$B,ROW())=""),"",INDEX(games!$B:$B,ROW()))</f>
        <v>2025</v>
      </c>
      <c r="C476" t="str">
        <f>IF(OR($A476="",INDEX(games!$C:$C,ROW())=""),"",INDEX(games!$C:$C,ROW()))</f>
        <v>Strategy</v>
      </c>
      <c r="D476">
        <f t="shared" si="420"/>
        <v>2</v>
      </c>
      <c r="E476">
        <f t="shared" si="421"/>
        <v>2</v>
      </c>
      <c r="F476">
        <f t="shared" si="422"/>
        <v>0</v>
      </c>
      <c r="G476" t="e">
        <f t="shared" si="423"/>
        <v>#N/A</v>
      </c>
      <c r="H476" t="e">
        <f t="shared" si="424"/>
        <v>#N/A</v>
      </c>
      <c r="I476">
        <f t="shared" si="425"/>
        <v>2025</v>
      </c>
      <c r="J476">
        <f t="shared" si="426"/>
        <v>2</v>
      </c>
      <c r="K476" t="e">
        <f t="shared" si="427"/>
        <v>#N/A</v>
      </c>
      <c r="L476" t="e">
        <f t="shared" si="428"/>
        <v>#N/A</v>
      </c>
      <c r="M476" t="e">
        <f t="shared" si="429"/>
        <v>#N/A</v>
      </c>
      <c r="N476" t="e">
        <f t="shared" si="430"/>
        <v>#N/A</v>
      </c>
      <c r="O476">
        <f t="shared" si="431"/>
        <v>2.0004759999999999</v>
      </c>
      <c r="P476" t="str">
        <f>IF(OR($A476="",INDEX(games!$H:$H,ROW())=""),"",INDEX(games!$H:$H,ROW()))</f>
        <v>Yes</v>
      </c>
      <c r="Q476">
        <f t="shared" si="432"/>
        <v>2.0004759999999999</v>
      </c>
      <c r="T476">
        <f t="shared" si="433"/>
        <v>2020</v>
      </c>
      <c r="U476">
        <f t="shared" si="434"/>
        <v>2025</v>
      </c>
      <c r="V476">
        <f t="shared" si="435"/>
        <v>5</v>
      </c>
      <c r="W476" t="str">
        <f>IF(TRIM(INDEX(connections!$A:$A,ROW()))="","",TRIM(INDEX(connections!$A:$A,ROW())))</f>
        <v>Skul: The Hero Slayer</v>
      </c>
      <c r="X476" t="str">
        <f>IF($W476="","",TRIM(INDEX(connections!$B:$B,ROW())))</f>
        <v>Dunjungle</v>
      </c>
      <c r="Y476">
        <f t="shared" si="436"/>
        <v>766</v>
      </c>
      <c r="Z476">
        <f t="shared" si="437"/>
        <v>278</v>
      </c>
      <c r="AA476" t="str">
        <f t="shared" si="438"/>
        <v>Yes</v>
      </c>
      <c r="AB476" t="str">
        <f t="shared" si="439"/>
        <v/>
      </c>
      <c r="AC476" t="str">
        <f t="shared" si="440"/>
        <v/>
      </c>
      <c r="AD476">
        <f t="shared" si="441"/>
        <v>0</v>
      </c>
      <c r="AE476" t="str">
        <f t="shared" si="442"/>
        <v/>
      </c>
      <c r="AG476">
        <f t="shared" si="443"/>
        <v>2</v>
      </c>
      <c r="AH476" t="str">
        <f t="shared" si="444"/>
        <v>Yes</v>
      </c>
      <c r="AI476">
        <f t="shared" si="445"/>
        <v>2</v>
      </c>
      <c r="AJ476">
        <f t="shared" si="446"/>
        <v>2.0004759999999999</v>
      </c>
      <c r="AK476" t="str">
        <f t="shared" si="447"/>
        <v/>
      </c>
      <c r="AL476" t="str">
        <f>IF($A476="","",INDEX(games!$J:$J,ROW())&amp;"")</f>
        <v>https://store.steampowered.com/app/3057190/LOOTPLOT/</v>
      </c>
      <c r="AM476">
        <f>IF($A476="","",SUMPRODUCT($AO476:$BD476,'Map Analysis'!$AN$2^{0,1,2,3,4,5,6,7,8,9,10,11,12,13,14,15}))</f>
        <v>0</v>
      </c>
      <c r="AN476">
        <f t="shared" si="448"/>
        <v>4.7599999999999998E-5</v>
      </c>
      <c r="AO476">
        <f t="shared" si="449"/>
        <v>0</v>
      </c>
      <c r="AP476">
        <f t="shared" si="450"/>
        <v>0</v>
      </c>
      <c r="AQ476">
        <f t="shared" si="451"/>
        <v>0</v>
      </c>
      <c r="AR476">
        <f t="shared" si="452"/>
        <v>0</v>
      </c>
      <c r="AS476">
        <f t="shared" si="453"/>
        <v>0</v>
      </c>
      <c r="AT476">
        <f t="shared" si="454"/>
        <v>0</v>
      </c>
      <c r="AU476">
        <f t="shared" si="455"/>
        <v>0</v>
      </c>
      <c r="AV476">
        <f t="shared" si="456"/>
        <v>0</v>
      </c>
      <c r="AW476">
        <f t="shared" si="457"/>
        <v>0</v>
      </c>
      <c r="AX476">
        <f t="shared" si="458"/>
        <v>0</v>
      </c>
      <c r="AY476">
        <f t="shared" si="459"/>
        <v>0</v>
      </c>
      <c r="AZ476">
        <f t="shared" si="460"/>
        <v>0</v>
      </c>
      <c r="BA476">
        <f t="shared" si="461"/>
        <v>0</v>
      </c>
      <c r="BB476">
        <f t="shared" si="462"/>
        <v>0</v>
      </c>
      <c r="BC476">
        <f t="shared" si="463"/>
        <v>0</v>
      </c>
      <c r="BD476">
        <f t="shared" si="464"/>
        <v>0</v>
      </c>
      <c r="BF476">
        <f t="shared" si="465"/>
        <v>0</v>
      </c>
      <c r="BG476">
        <f t="shared" si="466"/>
        <v>0</v>
      </c>
      <c r="BH476">
        <f t="shared" si="467"/>
        <v>0</v>
      </c>
      <c r="BI476">
        <f t="shared" si="468"/>
        <v>0</v>
      </c>
      <c r="BJ476">
        <f t="shared" si="469"/>
        <v>0</v>
      </c>
      <c r="BK476">
        <f t="shared" si="470"/>
        <v>0</v>
      </c>
      <c r="BL476">
        <f t="shared" si="471"/>
        <v>0</v>
      </c>
      <c r="BM476">
        <f t="shared" si="472"/>
        <v>0</v>
      </c>
      <c r="BN476">
        <f t="shared" si="473"/>
        <v>0</v>
      </c>
      <c r="BO476">
        <f t="shared" si="474"/>
        <v>0</v>
      </c>
      <c r="BP476">
        <f t="shared" si="475"/>
        <v>0</v>
      </c>
      <c r="BQ476">
        <f t="shared" si="476"/>
        <v>0</v>
      </c>
      <c r="BR476">
        <f t="shared" si="477"/>
        <v>0</v>
      </c>
      <c r="BS476">
        <f t="shared" si="478"/>
        <v>0</v>
      </c>
      <c r="BT476">
        <f t="shared" si="479"/>
        <v>0</v>
      </c>
    </row>
    <row r="477" spans="1:72" x14ac:dyDescent="0.25">
      <c r="A477" t="str">
        <f>IF(TRIM(INDEX(games!$A:$A,ROW()))="","",TRIM(INDEX(games!$A:$A,ROW())))</f>
        <v>Lort</v>
      </c>
      <c r="B477">
        <f>IF(OR($A477="",INDEX(games!$B:$B,ROW())=""),"",INDEX(games!$B:$B,ROW()))</f>
        <v>2026</v>
      </c>
      <c r="C477" t="str">
        <f>IF(OR($A477="",INDEX(games!$C:$C,ROW())=""),"",INDEX(games!$C:$C,ROW()))</f>
        <v>Action</v>
      </c>
      <c r="D477">
        <f t="shared" si="420"/>
        <v>2</v>
      </c>
      <c r="E477">
        <f t="shared" si="421"/>
        <v>1</v>
      </c>
      <c r="F477">
        <f t="shared" si="422"/>
        <v>1</v>
      </c>
      <c r="G477">
        <f t="shared" si="423"/>
        <v>2026</v>
      </c>
      <c r="H477">
        <f t="shared" si="424"/>
        <v>1.0229999999999999</v>
      </c>
      <c r="I477" t="e">
        <f t="shared" si="425"/>
        <v>#N/A</v>
      </c>
      <c r="J477" t="e">
        <f t="shared" si="426"/>
        <v>#N/A</v>
      </c>
      <c r="K477" t="e">
        <f t="shared" si="427"/>
        <v>#N/A</v>
      </c>
      <c r="L477" t="e">
        <f t="shared" si="428"/>
        <v>#N/A</v>
      </c>
      <c r="M477" t="e">
        <f t="shared" si="429"/>
        <v>#N/A</v>
      </c>
      <c r="N477" t="e">
        <f t="shared" si="430"/>
        <v>#N/A</v>
      </c>
      <c r="O477">
        <f t="shared" si="431"/>
        <v>2.0004770000000001</v>
      </c>
      <c r="P477" t="str">
        <f>IF(OR($A477="",INDEX(games!$H:$H,ROW())=""),"",INDEX(games!$H:$H,ROW()))</f>
        <v/>
      </c>
      <c r="Q477" t="str">
        <f t="shared" si="432"/>
        <v/>
      </c>
      <c r="T477">
        <f t="shared" si="433"/>
        <v>2008</v>
      </c>
      <c r="U477">
        <f t="shared" si="434"/>
        <v>2025</v>
      </c>
      <c r="V477">
        <f t="shared" si="435"/>
        <v>17</v>
      </c>
      <c r="W477" t="str">
        <f>IF(TRIM(INDEX(connections!$A:$A,ROW()))="","",TRIM(INDEX(connections!$A:$A,ROW())))</f>
        <v>Spelunky Classic</v>
      </c>
      <c r="X477" t="str">
        <f>IF($W477="","",TRIM(INDEX(connections!$B:$B,ROW())))</f>
        <v>Dunjungle</v>
      </c>
      <c r="Y477">
        <f t="shared" si="436"/>
        <v>801</v>
      </c>
      <c r="Z477">
        <f t="shared" si="437"/>
        <v>278</v>
      </c>
      <c r="AA477" t="str">
        <f t="shared" si="438"/>
        <v>Yes</v>
      </c>
      <c r="AB477" t="str">
        <f t="shared" si="439"/>
        <v/>
      </c>
      <c r="AC477" t="str">
        <f t="shared" si="440"/>
        <v/>
      </c>
      <c r="AD477">
        <f t="shared" si="441"/>
        <v>0</v>
      </c>
      <c r="AE477" t="str">
        <f t="shared" si="442"/>
        <v/>
      </c>
      <c r="AG477">
        <f t="shared" si="443"/>
        <v>2</v>
      </c>
      <c r="AH477" t="str">
        <f t="shared" si="444"/>
        <v/>
      </c>
      <c r="AI477" t="str">
        <f t="shared" si="445"/>
        <v/>
      </c>
      <c r="AJ477" t="str">
        <f t="shared" si="446"/>
        <v/>
      </c>
      <c r="AK477">
        <f t="shared" si="447"/>
        <v>2.0004770000000001</v>
      </c>
      <c r="AL477" t="str">
        <f>IF($A477="","",INDEX(games!$J:$J,ROW())&amp;"")</f>
        <v/>
      </c>
      <c r="AM477">
        <f>IF($A477="","",SUMPRODUCT($AO477:$BD477,'Map Analysis'!$AN$2^{0,1,2,3,4,5,6,7,8,9,10,11,12,13,14,15}))</f>
        <v>0</v>
      </c>
      <c r="AN477">
        <f t="shared" si="448"/>
        <v>4.7700000000000001E-5</v>
      </c>
      <c r="AO477">
        <f t="shared" si="449"/>
        <v>0</v>
      </c>
      <c r="AP477">
        <f t="shared" si="450"/>
        <v>0</v>
      </c>
      <c r="AQ477">
        <f t="shared" si="451"/>
        <v>0</v>
      </c>
      <c r="AR477">
        <f t="shared" si="452"/>
        <v>0</v>
      </c>
      <c r="AS477">
        <f t="shared" si="453"/>
        <v>0</v>
      </c>
      <c r="AT477">
        <f t="shared" si="454"/>
        <v>0</v>
      </c>
      <c r="AU477">
        <f t="shared" si="455"/>
        <v>0</v>
      </c>
      <c r="AV477">
        <f t="shared" si="456"/>
        <v>0</v>
      </c>
      <c r="AW477">
        <f t="shared" si="457"/>
        <v>0</v>
      </c>
      <c r="AX477">
        <f t="shared" si="458"/>
        <v>0</v>
      </c>
      <c r="AY477">
        <f t="shared" si="459"/>
        <v>0</v>
      </c>
      <c r="AZ477">
        <f t="shared" si="460"/>
        <v>0</v>
      </c>
      <c r="BA477">
        <f t="shared" si="461"/>
        <v>0</v>
      </c>
      <c r="BB477">
        <f t="shared" si="462"/>
        <v>0</v>
      </c>
      <c r="BC477">
        <f t="shared" si="463"/>
        <v>0</v>
      </c>
      <c r="BD477">
        <f t="shared" si="464"/>
        <v>0</v>
      </c>
      <c r="BF477">
        <f t="shared" si="465"/>
        <v>0</v>
      </c>
      <c r="BG477">
        <f t="shared" si="466"/>
        <v>0</v>
      </c>
      <c r="BH477">
        <f t="shared" si="467"/>
        <v>0</v>
      </c>
      <c r="BI477">
        <f t="shared" si="468"/>
        <v>0</v>
      </c>
      <c r="BJ477">
        <f t="shared" si="469"/>
        <v>0</v>
      </c>
      <c r="BK477">
        <f t="shared" si="470"/>
        <v>0</v>
      </c>
      <c r="BL477">
        <f t="shared" si="471"/>
        <v>0</v>
      </c>
      <c r="BM477">
        <f t="shared" si="472"/>
        <v>0</v>
      </c>
      <c r="BN477">
        <f t="shared" si="473"/>
        <v>0</v>
      </c>
      <c r="BO477">
        <f t="shared" si="474"/>
        <v>0</v>
      </c>
      <c r="BP477">
        <f t="shared" si="475"/>
        <v>0</v>
      </c>
      <c r="BQ477">
        <f t="shared" si="476"/>
        <v>0</v>
      </c>
      <c r="BR477">
        <f t="shared" si="477"/>
        <v>0</v>
      </c>
      <c r="BS477">
        <f t="shared" si="478"/>
        <v>0</v>
      </c>
      <c r="BT477">
        <f t="shared" si="479"/>
        <v>0</v>
      </c>
    </row>
    <row r="478" spans="1:72" x14ac:dyDescent="0.25">
      <c r="A478" t="str">
        <f>IF(TRIM(INDEX(games!$A:$A,ROW()))="","",TRIM(INDEX(games!$A:$A,ROW())))</f>
        <v>Lost Eidolons: Veil of the Witch</v>
      </c>
      <c r="B478">
        <f>IF(OR($A478="",INDEX(games!$B:$B,ROW())=""),"",INDEX(games!$B:$B,ROW()))</f>
        <v>2024</v>
      </c>
      <c r="C478" t="str">
        <f>IF(OR($A478="",INDEX(games!$C:$C,ROW())=""),"",INDEX(games!$C:$C,ROW()))</f>
        <v>Strategy</v>
      </c>
      <c r="D478">
        <f t="shared" si="420"/>
        <v>2</v>
      </c>
      <c r="E478">
        <f t="shared" si="421"/>
        <v>2</v>
      </c>
      <c r="F478">
        <f t="shared" si="422"/>
        <v>2</v>
      </c>
      <c r="G478" t="e">
        <f t="shared" si="423"/>
        <v>#N/A</v>
      </c>
      <c r="H478" t="e">
        <f t="shared" si="424"/>
        <v>#N/A</v>
      </c>
      <c r="I478">
        <f t="shared" si="425"/>
        <v>2024</v>
      </c>
      <c r="J478">
        <f t="shared" si="426"/>
        <v>2.0459999999999998</v>
      </c>
      <c r="K478" t="e">
        <f t="shared" si="427"/>
        <v>#N/A</v>
      </c>
      <c r="L478" t="e">
        <f t="shared" si="428"/>
        <v>#N/A</v>
      </c>
      <c r="M478" t="e">
        <f t="shared" si="429"/>
        <v>#N/A</v>
      </c>
      <c r="N478" t="e">
        <f t="shared" si="430"/>
        <v>#N/A</v>
      </c>
      <c r="O478">
        <f t="shared" si="431"/>
        <v>2.0004780000000002</v>
      </c>
      <c r="P478" t="str">
        <f>IF(OR($A478="",INDEX(games!$H:$H,ROW())=""),"",INDEX(games!$H:$H,ROW()))</f>
        <v/>
      </c>
      <c r="Q478" t="str">
        <f t="shared" si="432"/>
        <v/>
      </c>
      <c r="T478">
        <f t="shared" si="433"/>
        <v>1984</v>
      </c>
      <c r="U478">
        <f t="shared" si="434"/>
        <v>2006</v>
      </c>
      <c r="V478">
        <f t="shared" si="435"/>
        <v>22</v>
      </c>
      <c r="W478" t="str">
        <f>IF(TRIM(INDEX(connections!$A:$A,ROW()))="","",TRIM(INDEX(connections!$A:$A,ROW())))</f>
        <v>Hack</v>
      </c>
      <c r="X478" t="str">
        <f>IF($W478="","",TRIM(INDEX(connections!$B:$B,ROW())))</f>
        <v>Dwarf Fortress</v>
      </c>
      <c r="Y478">
        <f t="shared" si="436"/>
        <v>372</v>
      </c>
      <c r="Z478">
        <f t="shared" si="437"/>
        <v>279</v>
      </c>
      <c r="AA478" t="str">
        <f t="shared" si="438"/>
        <v>Yes</v>
      </c>
      <c r="AB478" t="str">
        <f t="shared" si="439"/>
        <v>Yes</v>
      </c>
      <c r="AC478">
        <f t="shared" si="440"/>
        <v>1</v>
      </c>
      <c r="AD478">
        <f t="shared" si="441"/>
        <v>1</v>
      </c>
      <c r="AE478" t="str">
        <f t="shared" si="442"/>
        <v/>
      </c>
      <c r="AG478">
        <f t="shared" si="443"/>
        <v>2</v>
      </c>
      <c r="AH478" t="str">
        <f t="shared" si="444"/>
        <v/>
      </c>
      <c r="AI478" t="str">
        <f t="shared" si="445"/>
        <v/>
      </c>
      <c r="AJ478" t="str">
        <f t="shared" si="446"/>
        <v/>
      </c>
      <c r="AK478">
        <f t="shared" si="447"/>
        <v>2.0004780000000002</v>
      </c>
      <c r="AL478" t="str">
        <f>IF($A478="","",INDEX(games!$J:$J,ROW())&amp;"")</f>
        <v>https://store.steampowered.com/app/2530490/Lost_Eidolons_Veil_of_the_Witch/</v>
      </c>
      <c r="AM478">
        <f>IF($A478="","",SUMPRODUCT($AO478:$BD478,'Map Analysis'!$AN$2^{0,1,2,3,4,5,6,7,8,9,10,11,12,13,14,15}))</f>
        <v>0</v>
      </c>
      <c r="AN478">
        <f t="shared" si="448"/>
        <v>4.7800000000000003E-5</v>
      </c>
      <c r="AO478">
        <f t="shared" si="449"/>
        <v>0</v>
      </c>
      <c r="AP478">
        <f t="shared" si="450"/>
        <v>0</v>
      </c>
      <c r="AQ478">
        <f t="shared" si="451"/>
        <v>0</v>
      </c>
      <c r="AR478">
        <f t="shared" si="452"/>
        <v>0</v>
      </c>
      <c r="AS478">
        <f t="shared" si="453"/>
        <v>0</v>
      </c>
      <c r="AT478">
        <f t="shared" si="454"/>
        <v>0</v>
      </c>
      <c r="AU478">
        <f t="shared" si="455"/>
        <v>0</v>
      </c>
      <c r="AV478">
        <f t="shared" si="456"/>
        <v>0</v>
      </c>
      <c r="AW478">
        <f t="shared" si="457"/>
        <v>0</v>
      </c>
      <c r="AX478">
        <f t="shared" si="458"/>
        <v>0</v>
      </c>
      <c r="AY478">
        <f t="shared" si="459"/>
        <v>0</v>
      </c>
      <c r="AZ478">
        <f t="shared" si="460"/>
        <v>0</v>
      </c>
      <c r="BA478">
        <f t="shared" si="461"/>
        <v>0</v>
      </c>
      <c r="BB478">
        <f t="shared" si="462"/>
        <v>0</v>
      </c>
      <c r="BC478">
        <f t="shared" si="463"/>
        <v>0</v>
      </c>
      <c r="BD478">
        <f t="shared" si="464"/>
        <v>0</v>
      </c>
      <c r="BF478">
        <f t="shared" si="465"/>
        <v>12</v>
      </c>
      <c r="BG478">
        <f t="shared" si="466"/>
        <v>9</v>
      </c>
      <c r="BH478">
        <f t="shared" si="467"/>
        <v>2</v>
      </c>
      <c r="BI478">
        <f t="shared" si="468"/>
        <v>0</v>
      </c>
      <c r="BJ478">
        <f t="shared" si="469"/>
        <v>0</v>
      </c>
      <c r="BK478">
        <f t="shared" si="470"/>
        <v>0</v>
      </c>
      <c r="BL478">
        <f t="shared" si="471"/>
        <v>0</v>
      </c>
      <c r="BM478">
        <f t="shared" si="472"/>
        <v>0</v>
      </c>
      <c r="BN478">
        <f t="shared" si="473"/>
        <v>0</v>
      </c>
      <c r="BO478">
        <f t="shared" si="474"/>
        <v>0</v>
      </c>
      <c r="BP478">
        <f t="shared" si="475"/>
        <v>0</v>
      </c>
      <c r="BQ478">
        <f t="shared" si="476"/>
        <v>0</v>
      </c>
      <c r="BR478">
        <f t="shared" si="477"/>
        <v>0</v>
      </c>
      <c r="BS478">
        <f t="shared" si="478"/>
        <v>0</v>
      </c>
      <c r="BT478">
        <f t="shared" si="479"/>
        <v>0</v>
      </c>
    </row>
    <row r="479" spans="1:72" x14ac:dyDescent="0.25">
      <c r="A479" t="str">
        <f>IF(TRIM(INDEX(games!$A:$A,ROW()))="","",TRIM(INDEX(games!$A:$A,ROW())))</f>
        <v>Lost Flame</v>
      </c>
      <c r="B479">
        <f>IF(OR($A479="",INDEX(games!$B:$B,ROW())=""),"",INDEX(games!$B:$B,ROW()))</f>
        <v>2019</v>
      </c>
      <c r="C479" t="str">
        <f>IF(OR($A479="",INDEX(games!$C:$C,ROW())=""),"",INDEX(games!$C:$C,ROW()))</f>
        <v>Traditional</v>
      </c>
      <c r="D479">
        <f t="shared" si="420"/>
        <v>2</v>
      </c>
      <c r="E479">
        <f t="shared" si="421"/>
        <v>4</v>
      </c>
      <c r="F479">
        <f t="shared" si="422"/>
        <v>3</v>
      </c>
      <c r="G479" t="e">
        <f t="shared" si="423"/>
        <v>#N/A</v>
      </c>
      <c r="H479" t="e">
        <f t="shared" si="424"/>
        <v>#N/A</v>
      </c>
      <c r="I479" t="e">
        <f t="shared" si="425"/>
        <v>#N/A</v>
      </c>
      <c r="J479" t="e">
        <f t="shared" si="426"/>
        <v>#N/A</v>
      </c>
      <c r="K479" t="e">
        <f t="shared" si="427"/>
        <v>#N/A</v>
      </c>
      <c r="L479" t="e">
        <f t="shared" si="428"/>
        <v>#N/A</v>
      </c>
      <c r="M479">
        <f t="shared" si="429"/>
        <v>2019</v>
      </c>
      <c r="N479">
        <f t="shared" si="430"/>
        <v>4.069</v>
      </c>
      <c r="O479">
        <f t="shared" si="431"/>
        <v>2.0004789999999999</v>
      </c>
      <c r="P479" t="str">
        <f>IF(OR($A479="",INDEX(games!$H:$H,ROW())=""),"",INDEX(games!$H:$H,ROW()))</f>
        <v/>
      </c>
      <c r="Q479" t="str">
        <f t="shared" si="432"/>
        <v/>
      </c>
      <c r="T479">
        <f t="shared" si="433"/>
        <v>2019</v>
      </c>
      <c r="U479">
        <f t="shared" si="434"/>
        <v>2023</v>
      </c>
      <c r="V479">
        <f t="shared" si="435"/>
        <v>4</v>
      </c>
      <c r="W479" t="str">
        <f>IF(TRIM(INDEX(connections!$A:$A,ROW()))="","",TRIM(INDEX(connections!$A:$A,ROW())))</f>
        <v>Teamfight Tactics</v>
      </c>
      <c r="X479" t="str">
        <f>IF($W479="","",TRIM(INDEX(connections!$B:$B,ROW())))</f>
        <v>Dwarves: Glory, Death and Loot</v>
      </c>
      <c r="Y479">
        <f t="shared" si="436"/>
        <v>856</v>
      </c>
      <c r="Z479">
        <f t="shared" si="437"/>
        <v>280</v>
      </c>
      <c r="AA479" t="str">
        <f t="shared" si="438"/>
        <v/>
      </c>
      <c r="AB479" t="str">
        <f t="shared" si="439"/>
        <v/>
      </c>
      <c r="AC479" t="str">
        <f t="shared" si="440"/>
        <v/>
      </c>
      <c r="AD479">
        <f t="shared" si="441"/>
        <v>0</v>
      </c>
      <c r="AE479" t="str">
        <f t="shared" si="442"/>
        <v/>
      </c>
      <c r="AG479">
        <f t="shared" si="443"/>
        <v>2</v>
      </c>
      <c r="AH479" t="str">
        <f t="shared" si="444"/>
        <v/>
      </c>
      <c r="AI479" t="str">
        <f t="shared" si="445"/>
        <v/>
      </c>
      <c r="AJ479" t="str">
        <f t="shared" si="446"/>
        <v/>
      </c>
      <c r="AK479">
        <f t="shared" si="447"/>
        <v>2.0004789999999999</v>
      </c>
      <c r="AL479" t="str">
        <f>IF($A479="","",INDEX(games!$J:$J,ROW())&amp;"")</f>
        <v/>
      </c>
      <c r="AM479">
        <f>IF($A479="","",SUMPRODUCT($AO479:$BD479,'Map Analysis'!$AN$2^{0,1,2,3,4,5,6,7,8,9,10,11,12,13,14,15}))</f>
        <v>0</v>
      </c>
      <c r="AN479">
        <f t="shared" si="448"/>
        <v>4.7899999999999999E-5</v>
      </c>
      <c r="AO479">
        <f t="shared" si="449"/>
        <v>0</v>
      </c>
      <c r="AP479">
        <f t="shared" si="450"/>
        <v>0</v>
      </c>
      <c r="AQ479">
        <f t="shared" si="451"/>
        <v>0</v>
      </c>
      <c r="AR479">
        <f t="shared" si="452"/>
        <v>0</v>
      </c>
      <c r="AS479">
        <f t="shared" si="453"/>
        <v>0</v>
      </c>
      <c r="AT479">
        <f t="shared" si="454"/>
        <v>0</v>
      </c>
      <c r="AU479">
        <f t="shared" si="455"/>
        <v>0</v>
      </c>
      <c r="AV479">
        <f t="shared" si="456"/>
        <v>0</v>
      </c>
      <c r="AW479">
        <f t="shared" si="457"/>
        <v>0</v>
      </c>
      <c r="AX479">
        <f t="shared" si="458"/>
        <v>0</v>
      </c>
      <c r="AY479">
        <f t="shared" si="459"/>
        <v>0</v>
      </c>
      <c r="AZ479">
        <f t="shared" si="460"/>
        <v>0</v>
      </c>
      <c r="BA479">
        <f t="shared" si="461"/>
        <v>0</v>
      </c>
      <c r="BB479">
        <f t="shared" si="462"/>
        <v>0</v>
      </c>
      <c r="BC479">
        <f t="shared" si="463"/>
        <v>0</v>
      </c>
      <c r="BD479">
        <f t="shared" si="464"/>
        <v>0</v>
      </c>
      <c r="BF479">
        <f t="shared" si="465"/>
        <v>0</v>
      </c>
      <c r="BG479">
        <f t="shared" si="466"/>
        <v>0</v>
      </c>
      <c r="BH479">
        <f t="shared" si="467"/>
        <v>0</v>
      </c>
      <c r="BI479">
        <f t="shared" si="468"/>
        <v>0</v>
      </c>
      <c r="BJ479">
        <f t="shared" si="469"/>
        <v>0</v>
      </c>
      <c r="BK479">
        <f t="shared" si="470"/>
        <v>0</v>
      </c>
      <c r="BL479">
        <f t="shared" si="471"/>
        <v>0</v>
      </c>
      <c r="BM479">
        <f t="shared" si="472"/>
        <v>0</v>
      </c>
      <c r="BN479">
        <f t="shared" si="473"/>
        <v>0</v>
      </c>
      <c r="BO479">
        <f t="shared" si="474"/>
        <v>0</v>
      </c>
      <c r="BP479">
        <f t="shared" si="475"/>
        <v>0</v>
      </c>
      <c r="BQ479">
        <f t="shared" si="476"/>
        <v>0</v>
      </c>
      <c r="BR479">
        <f t="shared" si="477"/>
        <v>0</v>
      </c>
      <c r="BS479">
        <f t="shared" si="478"/>
        <v>0</v>
      </c>
      <c r="BT479">
        <f t="shared" si="479"/>
        <v>0</v>
      </c>
    </row>
    <row r="480" spans="1:72" x14ac:dyDescent="0.25">
      <c r="A480" t="str">
        <f>IF(TRIM(INDEX(games!$A:$A,ROW()))="","",TRIM(INDEX(games!$A:$A,ROW())))</f>
        <v>Lost For Swords</v>
      </c>
      <c r="B480">
        <f>IF(OR($A480="",INDEX(games!$B:$B,ROW())=""),"",INDEX(games!$B:$B,ROW()))</f>
        <v>2023</v>
      </c>
      <c r="C480" t="str">
        <f>IF(OR($A480="",INDEX(games!$C:$C,ROW())=""),"",INDEX(games!$C:$C,ROW()))</f>
        <v>Deckbuilder</v>
      </c>
      <c r="D480">
        <f t="shared" si="420"/>
        <v>5</v>
      </c>
      <c r="E480">
        <f t="shared" si="421"/>
        <v>3</v>
      </c>
      <c r="F480">
        <f t="shared" si="422"/>
        <v>4</v>
      </c>
      <c r="G480" t="e">
        <f t="shared" si="423"/>
        <v>#N/A</v>
      </c>
      <c r="H480" t="e">
        <f t="shared" si="424"/>
        <v>#N/A</v>
      </c>
      <c r="I480" t="e">
        <f t="shared" si="425"/>
        <v>#N/A</v>
      </c>
      <c r="J480" t="e">
        <f t="shared" si="426"/>
        <v>#N/A</v>
      </c>
      <c r="K480">
        <f t="shared" si="427"/>
        <v>2023</v>
      </c>
      <c r="L480">
        <f t="shared" si="428"/>
        <v>3.0920000000000001</v>
      </c>
      <c r="M480" t="e">
        <f t="shared" si="429"/>
        <v>#N/A</v>
      </c>
      <c r="N480" t="e">
        <f t="shared" si="430"/>
        <v>#N/A</v>
      </c>
      <c r="O480">
        <f t="shared" si="431"/>
        <v>5.0004799999999996</v>
      </c>
      <c r="P480" t="str">
        <f>IF(OR($A480="",INDEX(games!$H:$H,ROW())=""),"",INDEX(games!$H:$H,ROW()))</f>
        <v/>
      </c>
      <c r="Q480" t="str">
        <f t="shared" si="432"/>
        <v/>
      </c>
      <c r="T480">
        <f t="shared" si="433"/>
        <v>2008</v>
      </c>
      <c r="U480">
        <f t="shared" si="434"/>
        <v>2013</v>
      </c>
      <c r="V480">
        <f t="shared" si="435"/>
        <v>5</v>
      </c>
      <c r="W480" t="str">
        <f>IF(TRIM(INDEX(connections!$A:$A,ROW()))="","",TRIM(INDEX(connections!$A:$A,ROW())))</f>
        <v>Spelunky Classic</v>
      </c>
      <c r="X480" t="str">
        <f>IF($W480="","",TRIM(INDEX(connections!$B:$B,ROW())))</f>
        <v>Eldritch</v>
      </c>
      <c r="Y480">
        <f t="shared" si="436"/>
        <v>801</v>
      </c>
      <c r="Z480">
        <f t="shared" si="437"/>
        <v>282</v>
      </c>
      <c r="AA480" t="str">
        <f t="shared" si="438"/>
        <v>Yes</v>
      </c>
      <c r="AB480" t="str">
        <f t="shared" si="439"/>
        <v>Yes</v>
      </c>
      <c r="AC480">
        <f t="shared" si="440"/>
        <v>1</v>
      </c>
      <c r="AD480">
        <f t="shared" si="441"/>
        <v>0</v>
      </c>
      <c r="AE480" t="str">
        <f t="shared" si="442"/>
        <v/>
      </c>
      <c r="AG480">
        <f t="shared" si="443"/>
        <v>3</v>
      </c>
      <c r="AH480" t="str">
        <f t="shared" si="444"/>
        <v/>
      </c>
      <c r="AI480" t="str">
        <f t="shared" si="445"/>
        <v/>
      </c>
      <c r="AJ480" t="str">
        <f t="shared" si="446"/>
        <v/>
      </c>
      <c r="AK480">
        <f t="shared" si="447"/>
        <v>3.00048</v>
      </c>
      <c r="AL480" t="str">
        <f>IF($A480="","",INDEX(games!$J:$J,ROW())&amp;"")</f>
        <v>https://store.steampowered.com/app/2638050/Lost_For_Swords/</v>
      </c>
      <c r="AM480">
        <f>IF($A480="","",SUMPRODUCT($AO480:$BD480,'Map Analysis'!$AN$2^{0,1,2,3,4,5,6,7,8,9,10,11,12,13,14,15}))</f>
        <v>1</v>
      </c>
      <c r="AN480">
        <f t="shared" si="448"/>
        <v>1.000048</v>
      </c>
      <c r="AO480">
        <f t="shared" si="449"/>
        <v>1</v>
      </c>
      <c r="AP480">
        <f t="shared" si="450"/>
        <v>0</v>
      </c>
      <c r="AQ480">
        <f t="shared" si="451"/>
        <v>0</v>
      </c>
      <c r="AR480">
        <f t="shared" si="452"/>
        <v>0</v>
      </c>
      <c r="AS480">
        <f t="shared" si="453"/>
        <v>0</v>
      </c>
      <c r="AT480">
        <f t="shared" si="454"/>
        <v>0</v>
      </c>
      <c r="AU480">
        <f t="shared" si="455"/>
        <v>0</v>
      </c>
      <c r="AV480">
        <f t="shared" si="456"/>
        <v>0</v>
      </c>
      <c r="AW480">
        <f t="shared" si="457"/>
        <v>0</v>
      </c>
      <c r="AX480">
        <f t="shared" si="458"/>
        <v>0</v>
      </c>
      <c r="AY480">
        <f t="shared" si="459"/>
        <v>0</v>
      </c>
      <c r="AZ480">
        <f t="shared" si="460"/>
        <v>0</v>
      </c>
      <c r="BA480">
        <f t="shared" si="461"/>
        <v>0</v>
      </c>
      <c r="BB480">
        <f t="shared" si="462"/>
        <v>0</v>
      </c>
      <c r="BC480">
        <f t="shared" si="463"/>
        <v>0</v>
      </c>
      <c r="BD480">
        <f t="shared" si="464"/>
        <v>0</v>
      </c>
      <c r="BF480">
        <f t="shared" si="465"/>
        <v>0</v>
      </c>
      <c r="BG480">
        <f t="shared" si="466"/>
        <v>0</v>
      </c>
      <c r="BH480">
        <f t="shared" si="467"/>
        <v>0</v>
      </c>
      <c r="BI480">
        <f t="shared" si="468"/>
        <v>0</v>
      </c>
      <c r="BJ480">
        <f t="shared" si="469"/>
        <v>0</v>
      </c>
      <c r="BK480">
        <f t="shared" si="470"/>
        <v>0</v>
      </c>
      <c r="BL480">
        <f t="shared" si="471"/>
        <v>0</v>
      </c>
      <c r="BM480">
        <f t="shared" si="472"/>
        <v>0</v>
      </c>
      <c r="BN480">
        <f t="shared" si="473"/>
        <v>0</v>
      </c>
      <c r="BO480">
        <f t="shared" si="474"/>
        <v>0</v>
      </c>
      <c r="BP480">
        <f t="shared" si="475"/>
        <v>0</v>
      </c>
      <c r="BQ480">
        <f t="shared" si="476"/>
        <v>0</v>
      </c>
      <c r="BR480">
        <f t="shared" si="477"/>
        <v>0</v>
      </c>
      <c r="BS480">
        <f t="shared" si="478"/>
        <v>0</v>
      </c>
      <c r="BT480">
        <f t="shared" si="479"/>
        <v>0</v>
      </c>
    </row>
    <row r="481" spans="1:72" x14ac:dyDescent="0.25">
      <c r="A481" t="str">
        <f>IF(TRIM(INDEX(games!$A:$A,ROW()))="","",TRIM(INDEX(games!$A:$A,ROW())))</f>
        <v>Lost In Fantaland</v>
      </c>
      <c r="B481">
        <f>IF(OR($A481="",INDEX(games!$B:$B,ROW())=""),"",INDEX(games!$B:$B,ROW()))</f>
        <v>2022</v>
      </c>
      <c r="C481" t="str">
        <f>IF(OR($A481="",INDEX(games!$C:$C,ROW())=""),"",INDEX(games!$C:$C,ROW()))</f>
        <v>Deckbuilder</v>
      </c>
      <c r="D481">
        <f t="shared" si="420"/>
        <v>1</v>
      </c>
      <c r="E481">
        <f t="shared" si="421"/>
        <v>3</v>
      </c>
      <c r="F481">
        <f t="shared" si="422"/>
        <v>5</v>
      </c>
      <c r="G481" t="e">
        <f t="shared" si="423"/>
        <v>#N/A</v>
      </c>
      <c r="H481" t="e">
        <f t="shared" si="424"/>
        <v>#N/A</v>
      </c>
      <c r="I481" t="e">
        <f t="shared" si="425"/>
        <v>#N/A</v>
      </c>
      <c r="J481" t="e">
        <f t="shared" si="426"/>
        <v>#N/A</v>
      </c>
      <c r="K481">
        <f t="shared" si="427"/>
        <v>2022</v>
      </c>
      <c r="L481">
        <f t="shared" si="428"/>
        <v>3.1150000000000002</v>
      </c>
      <c r="M481" t="e">
        <f t="shared" si="429"/>
        <v>#N/A</v>
      </c>
      <c r="N481" t="e">
        <f t="shared" si="430"/>
        <v>#N/A</v>
      </c>
      <c r="O481">
        <f t="shared" si="431"/>
        <v>1.000481</v>
      </c>
      <c r="P481" t="str">
        <f>IF(OR($A481="",INDEX(games!$H:$H,ROW())=""),"",INDEX(games!$H:$H,ROW()))</f>
        <v/>
      </c>
      <c r="Q481" t="str">
        <f t="shared" si="432"/>
        <v/>
      </c>
      <c r="T481">
        <f t="shared" si="433"/>
        <v>2021</v>
      </c>
      <c r="U481">
        <f t="shared" si="434"/>
        <v>2023</v>
      </c>
      <c r="V481">
        <f t="shared" si="435"/>
        <v>2</v>
      </c>
      <c r="W481" t="str">
        <f>IF(TRIM(INDEX(connections!$A:$A,ROW()))="","",TRIM(INDEX(connections!$A:$A,ROW())))</f>
        <v>Vampire Survivors</v>
      </c>
      <c r="X481" t="str">
        <f>IF($W481="","",TRIM(INDEX(connections!$B:$B,ROW())))</f>
        <v>Elemental Survivors</v>
      </c>
      <c r="Y481">
        <f t="shared" si="436"/>
        <v>941</v>
      </c>
      <c r="Z481">
        <f t="shared" si="437"/>
        <v>283</v>
      </c>
      <c r="AA481" t="str">
        <f t="shared" si="438"/>
        <v>Yes</v>
      </c>
      <c r="AB481" t="str">
        <f t="shared" si="439"/>
        <v>Yes</v>
      </c>
      <c r="AC481">
        <f t="shared" si="440"/>
        <v>1</v>
      </c>
      <c r="AD481">
        <f t="shared" si="441"/>
        <v>0</v>
      </c>
      <c r="AE481" t="str">
        <f t="shared" si="442"/>
        <v/>
      </c>
      <c r="AG481">
        <f t="shared" si="443"/>
        <v>1</v>
      </c>
      <c r="AH481" t="str">
        <f t="shared" si="444"/>
        <v/>
      </c>
      <c r="AI481" t="str">
        <f t="shared" si="445"/>
        <v/>
      </c>
      <c r="AJ481" t="str">
        <f t="shared" si="446"/>
        <v/>
      </c>
      <c r="AK481">
        <f t="shared" si="447"/>
        <v>1.000481</v>
      </c>
      <c r="AL481" t="str">
        <f>IF($A481="","",INDEX(games!$J:$J,ROW())&amp;"")</f>
        <v/>
      </c>
      <c r="AM481">
        <f>IF($A481="","",SUMPRODUCT($AO481:$BD481,'Map Analysis'!$AN$2^{0,1,2,3,4,5,6,7,8,9,10,11,12,13,14,15}))</f>
        <v>0</v>
      </c>
      <c r="AN481">
        <f t="shared" si="448"/>
        <v>4.8099999999999997E-5</v>
      </c>
      <c r="AO481">
        <f t="shared" si="449"/>
        <v>0</v>
      </c>
      <c r="AP481">
        <f t="shared" si="450"/>
        <v>0</v>
      </c>
      <c r="AQ481">
        <f t="shared" si="451"/>
        <v>0</v>
      </c>
      <c r="AR481">
        <f t="shared" si="452"/>
        <v>0</v>
      </c>
      <c r="AS481">
        <f t="shared" si="453"/>
        <v>0</v>
      </c>
      <c r="AT481">
        <f t="shared" si="454"/>
        <v>0</v>
      </c>
      <c r="AU481">
        <f t="shared" si="455"/>
        <v>0</v>
      </c>
      <c r="AV481">
        <f t="shared" si="456"/>
        <v>0</v>
      </c>
      <c r="AW481">
        <f t="shared" si="457"/>
        <v>0</v>
      </c>
      <c r="AX481">
        <f t="shared" si="458"/>
        <v>0</v>
      </c>
      <c r="AY481">
        <f t="shared" si="459"/>
        <v>0</v>
      </c>
      <c r="AZ481">
        <f t="shared" si="460"/>
        <v>0</v>
      </c>
      <c r="BA481">
        <f t="shared" si="461"/>
        <v>0</v>
      </c>
      <c r="BB481">
        <f t="shared" si="462"/>
        <v>0</v>
      </c>
      <c r="BC481">
        <f t="shared" si="463"/>
        <v>0</v>
      </c>
      <c r="BD481">
        <f t="shared" si="464"/>
        <v>0</v>
      </c>
      <c r="BF481">
        <f t="shared" si="465"/>
        <v>0</v>
      </c>
      <c r="BG481">
        <f t="shared" si="466"/>
        <v>0</v>
      </c>
      <c r="BH481">
        <f t="shared" si="467"/>
        <v>0</v>
      </c>
      <c r="BI481">
        <f t="shared" si="468"/>
        <v>0</v>
      </c>
      <c r="BJ481">
        <f t="shared" si="469"/>
        <v>0</v>
      </c>
      <c r="BK481">
        <f t="shared" si="470"/>
        <v>0</v>
      </c>
      <c r="BL481">
        <f t="shared" si="471"/>
        <v>0</v>
      </c>
      <c r="BM481">
        <f t="shared" si="472"/>
        <v>0</v>
      </c>
      <c r="BN481">
        <f t="shared" si="473"/>
        <v>0</v>
      </c>
      <c r="BO481">
        <f t="shared" si="474"/>
        <v>0</v>
      </c>
      <c r="BP481">
        <f t="shared" si="475"/>
        <v>0</v>
      </c>
      <c r="BQ481">
        <f t="shared" si="476"/>
        <v>0</v>
      </c>
      <c r="BR481">
        <f t="shared" si="477"/>
        <v>0</v>
      </c>
      <c r="BS481">
        <f t="shared" si="478"/>
        <v>0</v>
      </c>
      <c r="BT481">
        <f t="shared" si="479"/>
        <v>0</v>
      </c>
    </row>
    <row r="482" spans="1:72" x14ac:dyDescent="0.25">
      <c r="A482" t="str">
        <f>IF(TRIM(INDEX(games!$A:$A,ROW()))="","",TRIM(INDEX(games!$A:$A,ROW())))</f>
        <v>Lost in Random: The Eternal Die</v>
      </c>
      <c r="B482">
        <f>IF(OR($A482="",INDEX(games!$B:$B,ROW())=""),"",INDEX(games!$B:$B,ROW()))</f>
        <v>2025</v>
      </c>
      <c r="C482" t="str">
        <f>IF(OR($A482="",INDEX(games!$C:$C,ROW())=""),"",INDEX(games!$C:$C,ROW()))</f>
        <v>Action</v>
      </c>
      <c r="D482">
        <f t="shared" si="420"/>
        <v>1</v>
      </c>
      <c r="E482">
        <f t="shared" si="421"/>
        <v>1</v>
      </c>
      <c r="F482">
        <f t="shared" si="422"/>
        <v>6</v>
      </c>
      <c r="G482">
        <f t="shared" si="423"/>
        <v>2025</v>
      </c>
      <c r="H482">
        <f t="shared" si="424"/>
        <v>1.1379999999999999</v>
      </c>
      <c r="I482" t="e">
        <f t="shared" si="425"/>
        <v>#N/A</v>
      </c>
      <c r="J482" t="e">
        <f t="shared" si="426"/>
        <v>#N/A</v>
      </c>
      <c r="K482" t="e">
        <f t="shared" si="427"/>
        <v>#N/A</v>
      </c>
      <c r="L482" t="e">
        <f t="shared" si="428"/>
        <v>#N/A</v>
      </c>
      <c r="M482" t="e">
        <f t="shared" si="429"/>
        <v>#N/A</v>
      </c>
      <c r="N482" t="e">
        <f t="shared" si="430"/>
        <v>#N/A</v>
      </c>
      <c r="O482">
        <f t="shared" si="431"/>
        <v>1.0004820000000001</v>
      </c>
      <c r="P482" t="str">
        <f>IF(OR($A482="",INDEX(games!$H:$H,ROW())=""),"",INDEX(games!$H:$H,ROW()))</f>
        <v>Yes</v>
      </c>
      <c r="Q482">
        <f t="shared" si="432"/>
        <v>1.0004820000000001</v>
      </c>
      <c r="T482">
        <f t="shared" si="433"/>
        <v>1996</v>
      </c>
      <c r="U482">
        <f t="shared" si="434"/>
        <v>2023</v>
      </c>
      <c r="V482">
        <f t="shared" si="435"/>
        <v>27</v>
      </c>
      <c r="W482" t="str">
        <f>IF(TRIM(INDEX(connections!$A:$A,ROW()))="","",TRIM(INDEX(connections!$A:$A,ROW())))</f>
        <v>Diablo</v>
      </c>
      <c r="X482" t="str">
        <f>IF($W482="","",TRIM(INDEX(connections!$B:$B,ROW())))</f>
        <v>Elewar: Fused Survivors</v>
      </c>
      <c r="Y482">
        <f t="shared" si="436"/>
        <v>225</v>
      </c>
      <c r="Z482">
        <f t="shared" si="437"/>
        <v>284</v>
      </c>
      <c r="AA482" t="str">
        <f t="shared" si="438"/>
        <v>Yes</v>
      </c>
      <c r="AB482" t="str">
        <f t="shared" si="439"/>
        <v>Yes</v>
      </c>
      <c r="AC482">
        <f t="shared" si="440"/>
        <v>1</v>
      </c>
      <c r="AD482">
        <f t="shared" si="441"/>
        <v>0</v>
      </c>
      <c r="AE482" t="str">
        <f t="shared" si="442"/>
        <v/>
      </c>
      <c r="AG482">
        <f t="shared" si="443"/>
        <v>1</v>
      </c>
      <c r="AH482" t="str">
        <f t="shared" si="444"/>
        <v>Yes</v>
      </c>
      <c r="AI482">
        <f t="shared" si="445"/>
        <v>1</v>
      </c>
      <c r="AJ482">
        <f t="shared" si="446"/>
        <v>1.0004820000000001</v>
      </c>
      <c r="AK482" t="str">
        <f t="shared" si="447"/>
        <v/>
      </c>
      <c r="AL482" t="str">
        <f>IF($A482="","",INDEX(games!$J:$J,ROW())&amp;"")</f>
        <v>https://store.steampowered.com/app/2564520/Lost_in_Random_The_Eternal_Die/</v>
      </c>
      <c r="AM482">
        <f>IF($A482="","",SUMPRODUCT($AO482:$BD482,'Map Analysis'!$AN$2^{0,1,2,3,4,5,6,7,8,9,10,11,12,13,14,15}))</f>
        <v>0</v>
      </c>
      <c r="AN482">
        <f t="shared" si="448"/>
        <v>4.8199999999999999E-5</v>
      </c>
      <c r="AO482">
        <f t="shared" si="449"/>
        <v>0</v>
      </c>
      <c r="AP482">
        <f t="shared" si="450"/>
        <v>0</v>
      </c>
      <c r="AQ482">
        <f t="shared" si="451"/>
        <v>0</v>
      </c>
      <c r="AR482">
        <f t="shared" si="452"/>
        <v>0</v>
      </c>
      <c r="AS482">
        <f t="shared" si="453"/>
        <v>0</v>
      </c>
      <c r="AT482">
        <f t="shared" si="454"/>
        <v>0</v>
      </c>
      <c r="AU482">
        <f t="shared" si="455"/>
        <v>0</v>
      </c>
      <c r="AV482">
        <f t="shared" si="456"/>
        <v>0</v>
      </c>
      <c r="AW482">
        <f t="shared" si="457"/>
        <v>0</v>
      </c>
      <c r="AX482">
        <f t="shared" si="458"/>
        <v>0</v>
      </c>
      <c r="AY482">
        <f t="shared" si="459"/>
        <v>0</v>
      </c>
      <c r="AZ482">
        <f t="shared" si="460"/>
        <v>0</v>
      </c>
      <c r="BA482">
        <f t="shared" si="461"/>
        <v>0</v>
      </c>
      <c r="BB482">
        <f t="shared" si="462"/>
        <v>0</v>
      </c>
      <c r="BC482">
        <f t="shared" si="463"/>
        <v>0</v>
      </c>
      <c r="BD482">
        <f t="shared" si="464"/>
        <v>0</v>
      </c>
      <c r="BF482">
        <f t="shared" si="465"/>
        <v>0</v>
      </c>
      <c r="BG482">
        <f t="shared" si="466"/>
        <v>0</v>
      </c>
      <c r="BH482">
        <f t="shared" si="467"/>
        <v>0</v>
      </c>
      <c r="BI482">
        <f t="shared" si="468"/>
        <v>0</v>
      </c>
      <c r="BJ482">
        <f t="shared" si="469"/>
        <v>0</v>
      </c>
      <c r="BK482">
        <f t="shared" si="470"/>
        <v>0</v>
      </c>
      <c r="BL482">
        <f t="shared" si="471"/>
        <v>0</v>
      </c>
      <c r="BM482">
        <f t="shared" si="472"/>
        <v>0</v>
      </c>
      <c r="BN482">
        <f t="shared" si="473"/>
        <v>0</v>
      </c>
      <c r="BO482">
        <f t="shared" si="474"/>
        <v>0</v>
      </c>
      <c r="BP482">
        <f t="shared" si="475"/>
        <v>0</v>
      </c>
      <c r="BQ482">
        <f t="shared" si="476"/>
        <v>0</v>
      </c>
      <c r="BR482">
        <f t="shared" si="477"/>
        <v>0</v>
      </c>
      <c r="BS482">
        <f t="shared" si="478"/>
        <v>0</v>
      </c>
      <c r="BT482">
        <f t="shared" si="479"/>
        <v>0</v>
      </c>
    </row>
    <row r="483" spans="1:72" x14ac:dyDescent="0.25">
      <c r="A483" t="str">
        <f>IF(TRIM(INDEX(games!$A:$A,ROW()))="","",TRIM(INDEX(games!$A:$A,ROW())))</f>
        <v>Lost Labyrinth</v>
      </c>
      <c r="B483">
        <f>IF(OR($A483="",INDEX(games!$B:$B,ROW())=""),"",INDEX(games!$B:$B,ROW()))</f>
        <v>2001</v>
      </c>
      <c r="C483" t="str">
        <f>IF(OR($A483="",INDEX(games!$C:$C,ROW())=""),"",INDEX(games!$C:$C,ROW()))</f>
        <v>Traditional</v>
      </c>
      <c r="D483">
        <f t="shared" si="420"/>
        <v>3</v>
      </c>
      <c r="E483">
        <f t="shared" si="421"/>
        <v>4</v>
      </c>
      <c r="F483">
        <f t="shared" si="422"/>
        <v>7</v>
      </c>
      <c r="G483" t="e">
        <f t="shared" si="423"/>
        <v>#N/A</v>
      </c>
      <c r="H483" t="e">
        <f t="shared" si="424"/>
        <v>#N/A</v>
      </c>
      <c r="I483" t="e">
        <f t="shared" si="425"/>
        <v>#N/A</v>
      </c>
      <c r="J483" t="e">
        <f t="shared" si="426"/>
        <v>#N/A</v>
      </c>
      <c r="K483" t="e">
        <f t="shared" si="427"/>
        <v>#N/A</v>
      </c>
      <c r="L483" t="e">
        <f t="shared" si="428"/>
        <v>#N/A</v>
      </c>
      <c r="M483">
        <f t="shared" si="429"/>
        <v>2001</v>
      </c>
      <c r="N483">
        <f t="shared" si="430"/>
        <v>4.1609999999999996</v>
      </c>
      <c r="O483">
        <f t="shared" si="431"/>
        <v>3.000483</v>
      </c>
      <c r="P483" t="str">
        <f>IF(OR($A483="",INDEX(games!$H:$H,ROW())=""),"",INDEX(games!$H:$H,ROW()))</f>
        <v/>
      </c>
      <c r="Q483" t="str">
        <f t="shared" si="432"/>
        <v/>
      </c>
      <c r="T483">
        <f t="shared" si="433"/>
        <v>2020</v>
      </c>
      <c r="U483">
        <f t="shared" si="434"/>
        <v>2023</v>
      </c>
      <c r="V483">
        <f t="shared" si="435"/>
        <v>3</v>
      </c>
      <c r="W483" t="str">
        <f>IF(TRIM(INDEX(connections!$A:$A,ROW()))="","",TRIM(INDEX(connections!$A:$A,ROW())))</f>
        <v>Skul: The Hero Slayer</v>
      </c>
      <c r="X483" t="str">
        <f>IF($W483="","",TRIM(INDEX(connections!$B:$B,ROW())))</f>
        <v>Elewar: Fused Survivors</v>
      </c>
      <c r="Y483">
        <f t="shared" si="436"/>
        <v>766</v>
      </c>
      <c r="Z483">
        <f t="shared" si="437"/>
        <v>284</v>
      </c>
      <c r="AA483" t="str">
        <f t="shared" si="438"/>
        <v>Yes</v>
      </c>
      <c r="AB483" t="str">
        <f t="shared" si="439"/>
        <v>Yes</v>
      </c>
      <c r="AC483">
        <f t="shared" si="440"/>
        <v>1</v>
      </c>
      <c r="AD483">
        <f t="shared" si="441"/>
        <v>0</v>
      </c>
      <c r="AE483" t="str">
        <f t="shared" si="442"/>
        <v/>
      </c>
      <c r="AG483">
        <f t="shared" si="443"/>
        <v>2</v>
      </c>
      <c r="AH483" t="str">
        <f t="shared" si="444"/>
        <v/>
      </c>
      <c r="AI483" t="str">
        <f t="shared" si="445"/>
        <v/>
      </c>
      <c r="AJ483" t="str">
        <f t="shared" si="446"/>
        <v/>
      </c>
      <c r="AK483">
        <f t="shared" si="447"/>
        <v>2.000483</v>
      </c>
      <c r="AL483" t="str">
        <f>IF($A483="","",INDEX(games!$J:$J,ROW())&amp;"")</f>
        <v/>
      </c>
      <c r="AM483">
        <f>IF($A483="","",SUMPRODUCT($AO483:$BD483,'Map Analysis'!$AN$2^{0,1,2,3,4,5,6,7,8,9,10,11,12,13,14,15}))</f>
        <v>4</v>
      </c>
      <c r="AN483">
        <f t="shared" si="448"/>
        <v>4.0000482999999996</v>
      </c>
      <c r="AO483">
        <f t="shared" si="449"/>
        <v>2</v>
      </c>
      <c r="AP483">
        <f t="shared" si="450"/>
        <v>4</v>
      </c>
      <c r="AQ483">
        <f t="shared" si="451"/>
        <v>0</v>
      </c>
      <c r="AR483">
        <f t="shared" si="452"/>
        <v>0</v>
      </c>
      <c r="AS483">
        <f t="shared" si="453"/>
        <v>0</v>
      </c>
      <c r="AT483">
        <f t="shared" si="454"/>
        <v>0</v>
      </c>
      <c r="AU483">
        <f t="shared" si="455"/>
        <v>0</v>
      </c>
      <c r="AV483">
        <f t="shared" si="456"/>
        <v>0</v>
      </c>
      <c r="AW483">
        <f t="shared" si="457"/>
        <v>0</v>
      </c>
      <c r="AX483">
        <f t="shared" si="458"/>
        <v>0</v>
      </c>
      <c r="AY483">
        <f t="shared" si="459"/>
        <v>0</v>
      </c>
      <c r="AZ483">
        <f t="shared" si="460"/>
        <v>0</v>
      </c>
      <c r="BA483">
        <f t="shared" si="461"/>
        <v>0</v>
      </c>
      <c r="BB483">
        <f t="shared" si="462"/>
        <v>0</v>
      </c>
      <c r="BC483">
        <f t="shared" si="463"/>
        <v>0</v>
      </c>
      <c r="BD483">
        <f t="shared" si="464"/>
        <v>0</v>
      </c>
      <c r="BF483">
        <f t="shared" si="465"/>
        <v>0</v>
      </c>
      <c r="BG483">
        <f t="shared" si="466"/>
        <v>0</v>
      </c>
      <c r="BH483">
        <f t="shared" si="467"/>
        <v>0</v>
      </c>
      <c r="BI483">
        <f t="shared" si="468"/>
        <v>0</v>
      </c>
      <c r="BJ483">
        <f t="shared" si="469"/>
        <v>0</v>
      </c>
      <c r="BK483">
        <f t="shared" si="470"/>
        <v>0</v>
      </c>
      <c r="BL483">
        <f t="shared" si="471"/>
        <v>0</v>
      </c>
      <c r="BM483">
        <f t="shared" si="472"/>
        <v>0</v>
      </c>
      <c r="BN483">
        <f t="shared" si="473"/>
        <v>0</v>
      </c>
      <c r="BO483">
        <f t="shared" si="474"/>
        <v>0</v>
      </c>
      <c r="BP483">
        <f t="shared" si="475"/>
        <v>0</v>
      </c>
      <c r="BQ483">
        <f t="shared" si="476"/>
        <v>0</v>
      </c>
      <c r="BR483">
        <f t="shared" si="477"/>
        <v>0</v>
      </c>
      <c r="BS483">
        <f t="shared" si="478"/>
        <v>0</v>
      </c>
      <c r="BT483">
        <f t="shared" si="479"/>
        <v>0</v>
      </c>
    </row>
    <row r="484" spans="1:72" x14ac:dyDescent="0.25">
      <c r="A484" t="str">
        <f>IF(TRIM(INDEX(games!$A:$A,ROW()))="","",TRIM(INDEX(games!$A:$A,ROW())))</f>
        <v>Luck &amp; Loot</v>
      </c>
      <c r="B484">
        <f>IF(OR($A484="",INDEX(games!$B:$B,ROW())=""),"",INDEX(games!$B:$B,ROW()))</f>
        <v>2024</v>
      </c>
      <c r="C484" t="str">
        <f>IF(OR($A484="",INDEX(games!$C:$C,ROW())=""),"",INDEX(games!$C:$C,ROW()))</f>
        <v>Deckbuilder</v>
      </c>
      <c r="D484">
        <f t="shared" si="420"/>
        <v>3</v>
      </c>
      <c r="E484">
        <f t="shared" si="421"/>
        <v>3</v>
      </c>
      <c r="F484">
        <f t="shared" si="422"/>
        <v>8</v>
      </c>
      <c r="G484" t="e">
        <f t="shared" si="423"/>
        <v>#N/A</v>
      </c>
      <c r="H484" t="e">
        <f t="shared" si="424"/>
        <v>#N/A</v>
      </c>
      <c r="I484" t="e">
        <f t="shared" si="425"/>
        <v>#N/A</v>
      </c>
      <c r="J484" t="e">
        <f t="shared" si="426"/>
        <v>#N/A</v>
      </c>
      <c r="K484">
        <f t="shared" si="427"/>
        <v>2024</v>
      </c>
      <c r="L484">
        <f t="shared" si="428"/>
        <v>3.1840000000000002</v>
      </c>
      <c r="M484" t="e">
        <f t="shared" si="429"/>
        <v>#N/A</v>
      </c>
      <c r="N484" t="e">
        <f t="shared" si="430"/>
        <v>#N/A</v>
      </c>
      <c r="O484">
        <f t="shared" si="431"/>
        <v>3.0004840000000002</v>
      </c>
      <c r="P484" t="str">
        <f>IF(OR($A484="",INDEX(games!$H:$H,ROW())=""),"",INDEX(games!$H:$H,ROW()))</f>
        <v>Yes</v>
      </c>
      <c r="Q484">
        <f t="shared" si="432"/>
        <v>3.0004840000000002</v>
      </c>
      <c r="T484">
        <f t="shared" si="433"/>
        <v>2021</v>
      </c>
      <c r="U484">
        <f t="shared" si="434"/>
        <v>2023</v>
      </c>
      <c r="V484">
        <f t="shared" si="435"/>
        <v>2</v>
      </c>
      <c r="W484" t="str">
        <f>IF(TRIM(INDEX(connections!$A:$A,ROW()))="","",TRIM(INDEX(connections!$A:$A,ROW())))</f>
        <v>Vampire Survivors</v>
      </c>
      <c r="X484" t="str">
        <f>IF($W484="","",TRIM(INDEX(connections!$B:$B,ROW())))</f>
        <v>Elewar: Fused Survivors</v>
      </c>
      <c r="Y484">
        <f t="shared" si="436"/>
        <v>941</v>
      </c>
      <c r="Z484">
        <f t="shared" si="437"/>
        <v>284</v>
      </c>
      <c r="AA484" t="str">
        <f t="shared" si="438"/>
        <v>Yes</v>
      </c>
      <c r="AB484" t="str">
        <f t="shared" si="439"/>
        <v>Yes</v>
      </c>
      <c r="AC484">
        <f t="shared" si="440"/>
        <v>1</v>
      </c>
      <c r="AD484">
        <f t="shared" si="441"/>
        <v>0</v>
      </c>
      <c r="AE484" t="str">
        <f t="shared" si="442"/>
        <v/>
      </c>
      <c r="AG484">
        <f t="shared" si="443"/>
        <v>3</v>
      </c>
      <c r="AH484" t="str">
        <f t="shared" si="444"/>
        <v>Yes</v>
      </c>
      <c r="AI484">
        <f t="shared" si="445"/>
        <v>3</v>
      </c>
      <c r="AJ484">
        <f t="shared" si="446"/>
        <v>3.0004840000000002</v>
      </c>
      <c r="AK484" t="str">
        <f t="shared" si="447"/>
        <v/>
      </c>
      <c r="AL484" t="str">
        <f>IF($A484="","",INDEX(games!$J:$J,ROW())&amp;"")</f>
        <v>https://store.steampowered.com/app/3208110/Luck_Loot/</v>
      </c>
      <c r="AM484">
        <f>IF($A484="","",SUMPRODUCT($AO484:$BD484,'Map Analysis'!$AN$2^{0,1,2,3,4,5,6,7,8,9,10,11,12,13,14,15}))</f>
        <v>0</v>
      </c>
      <c r="AN484">
        <f t="shared" si="448"/>
        <v>4.8399999999999997E-5</v>
      </c>
      <c r="AO484">
        <f t="shared" si="449"/>
        <v>0</v>
      </c>
      <c r="AP484">
        <f t="shared" si="450"/>
        <v>0</v>
      </c>
      <c r="AQ484">
        <f t="shared" si="451"/>
        <v>0</v>
      </c>
      <c r="AR484">
        <f t="shared" si="452"/>
        <v>0</v>
      </c>
      <c r="AS484">
        <f t="shared" si="453"/>
        <v>0</v>
      </c>
      <c r="AT484">
        <f t="shared" si="454"/>
        <v>0</v>
      </c>
      <c r="AU484">
        <f t="shared" si="455"/>
        <v>0</v>
      </c>
      <c r="AV484">
        <f t="shared" si="456"/>
        <v>0</v>
      </c>
      <c r="AW484">
        <f t="shared" si="457"/>
        <v>0</v>
      </c>
      <c r="AX484">
        <f t="shared" si="458"/>
        <v>0</v>
      </c>
      <c r="AY484">
        <f t="shared" si="459"/>
        <v>0</v>
      </c>
      <c r="AZ484">
        <f t="shared" si="460"/>
        <v>0</v>
      </c>
      <c r="BA484">
        <f t="shared" si="461"/>
        <v>0</v>
      </c>
      <c r="BB484">
        <f t="shared" si="462"/>
        <v>0</v>
      </c>
      <c r="BC484">
        <f t="shared" si="463"/>
        <v>0</v>
      </c>
      <c r="BD484">
        <f t="shared" si="464"/>
        <v>0</v>
      </c>
      <c r="BF484">
        <f t="shared" si="465"/>
        <v>0</v>
      </c>
      <c r="BG484">
        <f t="shared" si="466"/>
        <v>0</v>
      </c>
      <c r="BH484">
        <f t="shared" si="467"/>
        <v>0</v>
      </c>
      <c r="BI484">
        <f t="shared" si="468"/>
        <v>0</v>
      </c>
      <c r="BJ484">
        <f t="shared" si="469"/>
        <v>0</v>
      </c>
      <c r="BK484">
        <f t="shared" si="470"/>
        <v>0</v>
      </c>
      <c r="BL484">
        <f t="shared" si="471"/>
        <v>0</v>
      </c>
      <c r="BM484">
        <f t="shared" si="472"/>
        <v>0</v>
      </c>
      <c r="BN484">
        <f t="shared" si="473"/>
        <v>0</v>
      </c>
      <c r="BO484">
        <f t="shared" si="474"/>
        <v>0</v>
      </c>
      <c r="BP484">
        <f t="shared" si="475"/>
        <v>0</v>
      </c>
      <c r="BQ484">
        <f t="shared" si="476"/>
        <v>0</v>
      </c>
      <c r="BR484">
        <f t="shared" si="477"/>
        <v>0</v>
      </c>
      <c r="BS484">
        <f t="shared" si="478"/>
        <v>0</v>
      </c>
      <c r="BT484">
        <f t="shared" si="479"/>
        <v>0</v>
      </c>
    </row>
    <row r="485" spans="1:72" x14ac:dyDescent="0.25">
      <c r="A485" t="str">
        <f>IF(TRIM(INDEX(games!$A:$A,ROW()))="","",TRIM(INDEX(games!$A:$A,ROW())))</f>
        <v>Luck be a Landlord</v>
      </c>
      <c r="B485">
        <f>IF(OR($A485="",INDEX(games!$B:$B,ROW())=""),"",INDEX(games!$B:$B,ROW()))</f>
        <v>2021</v>
      </c>
      <c r="C485" t="str">
        <f>IF(OR($A485="",INDEX(games!$C:$C,ROW())=""),"",INDEX(games!$C:$C,ROW()))</f>
        <v>Deckbuilder</v>
      </c>
      <c r="D485">
        <f t="shared" si="420"/>
        <v>31</v>
      </c>
      <c r="E485">
        <f t="shared" si="421"/>
        <v>3</v>
      </c>
      <c r="F485">
        <f t="shared" si="422"/>
        <v>9</v>
      </c>
      <c r="G485" t="e">
        <f t="shared" si="423"/>
        <v>#N/A</v>
      </c>
      <c r="H485" t="e">
        <f t="shared" si="424"/>
        <v>#N/A</v>
      </c>
      <c r="I485" t="e">
        <f t="shared" si="425"/>
        <v>#N/A</v>
      </c>
      <c r="J485" t="e">
        <f t="shared" si="426"/>
        <v>#N/A</v>
      </c>
      <c r="K485">
        <f t="shared" si="427"/>
        <v>2021</v>
      </c>
      <c r="L485">
        <f t="shared" si="428"/>
        <v>3.2069999999999999</v>
      </c>
      <c r="M485" t="e">
        <f t="shared" si="429"/>
        <v>#N/A</v>
      </c>
      <c r="N485" t="e">
        <f t="shared" si="430"/>
        <v>#N/A</v>
      </c>
      <c r="O485">
        <f t="shared" si="431"/>
        <v>31.000485000000001</v>
      </c>
      <c r="P485" t="str">
        <f>IF(OR($A485="",INDEX(games!$H:$H,ROW())=""),"",INDEX(games!$H:$H,ROW()))</f>
        <v>Yes</v>
      </c>
      <c r="Q485">
        <f t="shared" si="432"/>
        <v>31.000485000000001</v>
      </c>
      <c r="T485">
        <f t="shared" si="433"/>
        <v>2008</v>
      </c>
      <c r="U485">
        <f t="shared" si="434"/>
        <v>2024</v>
      </c>
      <c r="V485">
        <f t="shared" si="435"/>
        <v>16</v>
      </c>
      <c r="W485" t="str">
        <f>IF(TRIM(INDEX(connections!$A:$A,ROW()))="","",TRIM(INDEX(connections!$A:$A,ROW())))</f>
        <v>Elona</v>
      </c>
      <c r="X485" t="str">
        <f>IF($W485="","",TRIM(INDEX(connections!$B:$B,ROW())))</f>
        <v>Elin</v>
      </c>
      <c r="Y485">
        <f t="shared" si="436"/>
        <v>286</v>
      </c>
      <c r="Z485">
        <f t="shared" si="437"/>
        <v>285</v>
      </c>
      <c r="AA485" t="str">
        <f t="shared" si="438"/>
        <v/>
      </c>
      <c r="AB485" t="str">
        <f t="shared" si="439"/>
        <v/>
      </c>
      <c r="AC485" t="str">
        <f t="shared" si="440"/>
        <v/>
      </c>
      <c r="AD485">
        <f t="shared" si="441"/>
        <v>0</v>
      </c>
      <c r="AE485" t="str">
        <f t="shared" si="442"/>
        <v/>
      </c>
      <c r="AG485">
        <f t="shared" si="443"/>
        <v>15</v>
      </c>
      <c r="AH485" t="str">
        <f t="shared" si="444"/>
        <v>Yes</v>
      </c>
      <c r="AI485">
        <f t="shared" si="445"/>
        <v>15</v>
      </c>
      <c r="AJ485">
        <f t="shared" si="446"/>
        <v>15.000484999999999</v>
      </c>
      <c r="AK485" t="str">
        <f t="shared" si="447"/>
        <v/>
      </c>
      <c r="AL485" t="str">
        <f>IF($A485="","",INDEX(games!$J:$J,ROW())&amp;"")</f>
        <v>https://store.steampowered.com/app/1404850/Luck_be_a_Landlord/</v>
      </c>
      <c r="AM485">
        <f>IF($A485="","",SUMPRODUCT($AO485:$BD485,'Map Analysis'!$AN$2^{0,1,2,3,4,5,6,7,8,9,10,11,12,13,14,15}))</f>
        <v>69.5</v>
      </c>
      <c r="AN485">
        <f t="shared" si="448"/>
        <v>69.500048500000005</v>
      </c>
      <c r="AO485">
        <f t="shared" si="449"/>
        <v>30</v>
      </c>
      <c r="AP485">
        <f t="shared" si="450"/>
        <v>73</v>
      </c>
      <c r="AQ485">
        <f t="shared" si="451"/>
        <v>11</v>
      </c>
      <c r="AR485">
        <f t="shared" si="452"/>
        <v>2</v>
      </c>
      <c r="AS485">
        <f t="shared" si="453"/>
        <v>0</v>
      </c>
      <c r="AT485">
        <f t="shared" si="454"/>
        <v>0</v>
      </c>
      <c r="AU485">
        <f t="shared" si="455"/>
        <v>0</v>
      </c>
      <c r="AV485">
        <f t="shared" si="456"/>
        <v>0</v>
      </c>
      <c r="AW485">
        <f t="shared" si="457"/>
        <v>0</v>
      </c>
      <c r="AX485">
        <f t="shared" si="458"/>
        <v>0</v>
      </c>
      <c r="AY485">
        <f t="shared" si="459"/>
        <v>0</v>
      </c>
      <c r="AZ485">
        <f t="shared" si="460"/>
        <v>0</v>
      </c>
      <c r="BA485">
        <f t="shared" si="461"/>
        <v>0</v>
      </c>
      <c r="BB485">
        <f t="shared" si="462"/>
        <v>0</v>
      </c>
      <c r="BC485">
        <f t="shared" si="463"/>
        <v>0</v>
      </c>
      <c r="BD485">
        <f t="shared" si="464"/>
        <v>0</v>
      </c>
      <c r="BF485">
        <f t="shared" si="465"/>
        <v>0</v>
      </c>
      <c r="BG485">
        <f t="shared" si="466"/>
        <v>0</v>
      </c>
      <c r="BH485">
        <f t="shared" si="467"/>
        <v>0</v>
      </c>
      <c r="BI485">
        <f t="shared" si="468"/>
        <v>0</v>
      </c>
      <c r="BJ485">
        <f t="shared" si="469"/>
        <v>0</v>
      </c>
      <c r="BK485">
        <f t="shared" si="470"/>
        <v>0</v>
      </c>
      <c r="BL485">
        <f t="shared" si="471"/>
        <v>0</v>
      </c>
      <c r="BM485">
        <f t="shared" si="472"/>
        <v>0</v>
      </c>
      <c r="BN485">
        <f t="shared" si="473"/>
        <v>0</v>
      </c>
      <c r="BO485">
        <f t="shared" si="474"/>
        <v>0</v>
      </c>
      <c r="BP485">
        <f t="shared" si="475"/>
        <v>0</v>
      </c>
      <c r="BQ485">
        <f t="shared" si="476"/>
        <v>0</v>
      </c>
      <c r="BR485">
        <f t="shared" si="477"/>
        <v>0</v>
      </c>
      <c r="BS485">
        <f t="shared" si="478"/>
        <v>0</v>
      </c>
      <c r="BT485">
        <f t="shared" si="479"/>
        <v>0</v>
      </c>
    </row>
    <row r="486" spans="1:72" x14ac:dyDescent="0.25">
      <c r="A486" t="str">
        <f>IF(TRIM(INDEX(games!$A:$A,ROW()))="","",TRIM(INDEX(games!$A:$A,ROW())))</f>
        <v>Lucky Hero</v>
      </c>
      <c r="B486">
        <f>IF(OR($A486="",INDEX(games!$B:$B,ROW())=""),"",INDEX(games!$B:$B,ROW()))</f>
        <v>2023</v>
      </c>
      <c r="C486" t="str">
        <f>IF(OR($A486="",INDEX(games!$C:$C,ROW())=""),"",INDEX(games!$C:$C,ROW()))</f>
        <v>Deckbuilder</v>
      </c>
      <c r="D486">
        <f t="shared" si="420"/>
        <v>1</v>
      </c>
      <c r="E486">
        <f t="shared" si="421"/>
        <v>3</v>
      </c>
      <c r="F486">
        <f t="shared" si="422"/>
        <v>10</v>
      </c>
      <c r="G486" t="e">
        <f t="shared" si="423"/>
        <v>#N/A</v>
      </c>
      <c r="H486" t="e">
        <f t="shared" si="424"/>
        <v>#N/A</v>
      </c>
      <c r="I486" t="e">
        <f t="shared" si="425"/>
        <v>#N/A</v>
      </c>
      <c r="J486" t="e">
        <f t="shared" si="426"/>
        <v>#N/A</v>
      </c>
      <c r="K486">
        <f t="shared" si="427"/>
        <v>2023</v>
      </c>
      <c r="L486">
        <f t="shared" si="428"/>
        <v>3.23</v>
      </c>
      <c r="M486" t="e">
        <f t="shared" si="429"/>
        <v>#N/A</v>
      </c>
      <c r="N486" t="e">
        <f t="shared" si="430"/>
        <v>#N/A</v>
      </c>
      <c r="O486">
        <f t="shared" si="431"/>
        <v>1.000486</v>
      </c>
      <c r="P486" t="str">
        <f>IF(OR($A486="",INDEX(games!$H:$H,ROW())=""),"",INDEX(games!$H:$H,ROW()))</f>
        <v>Yes</v>
      </c>
      <c r="Q486">
        <f t="shared" si="432"/>
        <v>1.000486</v>
      </c>
      <c r="T486">
        <f t="shared" si="433"/>
        <v>1994</v>
      </c>
      <c r="U486">
        <f t="shared" si="434"/>
        <v>2008</v>
      </c>
      <c r="V486">
        <f t="shared" si="435"/>
        <v>14</v>
      </c>
      <c r="W486" t="str">
        <f>IF(TRIM(INDEX(connections!$A:$A,ROW()))="","",TRIM(INDEX(connections!$A:$A,ROW())))</f>
        <v>Ancient Domains of Mystery</v>
      </c>
      <c r="X486" t="str">
        <f>IF($W486="","",TRIM(INDEX(connections!$B:$B,ROW())))</f>
        <v>Elona</v>
      </c>
      <c r="Y486">
        <f t="shared" si="436"/>
        <v>25</v>
      </c>
      <c r="Z486">
        <f t="shared" si="437"/>
        <v>286</v>
      </c>
      <c r="AA486" t="str">
        <f t="shared" si="438"/>
        <v>Yes</v>
      </c>
      <c r="AB486" t="str">
        <f t="shared" si="439"/>
        <v/>
      </c>
      <c r="AC486" t="str">
        <f t="shared" si="440"/>
        <v/>
      </c>
      <c r="AD486">
        <f t="shared" si="441"/>
        <v>0</v>
      </c>
      <c r="AE486" t="str">
        <f t="shared" si="442"/>
        <v/>
      </c>
      <c r="AG486">
        <f t="shared" si="443"/>
        <v>1</v>
      </c>
      <c r="AH486" t="str">
        <f t="shared" si="444"/>
        <v>Yes</v>
      </c>
      <c r="AI486">
        <f t="shared" si="445"/>
        <v>1</v>
      </c>
      <c r="AJ486">
        <f t="shared" si="446"/>
        <v>1.000486</v>
      </c>
      <c r="AK486" t="str">
        <f t="shared" si="447"/>
        <v/>
      </c>
      <c r="AL486" t="str">
        <f>IF($A486="","",INDEX(games!$J:$J,ROW())&amp;"")</f>
        <v>https://store.steampowered.com/app/2404510/Lucky_Hero/</v>
      </c>
      <c r="AM486">
        <f>IF($A486="","",SUMPRODUCT($AO486:$BD486,'Map Analysis'!$AN$2^{0,1,2,3,4,5,6,7,8,9,10,11,12,13,14,15}))</f>
        <v>0</v>
      </c>
      <c r="AN486">
        <f t="shared" si="448"/>
        <v>4.8600000000000002E-5</v>
      </c>
      <c r="AO486">
        <f t="shared" si="449"/>
        <v>0</v>
      </c>
      <c r="AP486">
        <f t="shared" si="450"/>
        <v>0</v>
      </c>
      <c r="AQ486">
        <f t="shared" si="451"/>
        <v>0</v>
      </c>
      <c r="AR486">
        <f t="shared" si="452"/>
        <v>0</v>
      </c>
      <c r="AS486">
        <f t="shared" si="453"/>
        <v>0</v>
      </c>
      <c r="AT486">
        <f t="shared" si="454"/>
        <v>0</v>
      </c>
      <c r="AU486">
        <f t="shared" si="455"/>
        <v>0</v>
      </c>
      <c r="AV486">
        <f t="shared" si="456"/>
        <v>0</v>
      </c>
      <c r="AW486">
        <f t="shared" si="457"/>
        <v>0</v>
      </c>
      <c r="AX486">
        <f t="shared" si="458"/>
        <v>0</v>
      </c>
      <c r="AY486">
        <f t="shared" si="459"/>
        <v>0</v>
      </c>
      <c r="AZ486">
        <f t="shared" si="460"/>
        <v>0</v>
      </c>
      <c r="BA486">
        <f t="shared" si="461"/>
        <v>0</v>
      </c>
      <c r="BB486">
        <f t="shared" si="462"/>
        <v>0</v>
      </c>
      <c r="BC486">
        <f t="shared" si="463"/>
        <v>0</v>
      </c>
      <c r="BD486">
        <f t="shared" si="464"/>
        <v>0</v>
      </c>
      <c r="BF486">
        <f t="shared" si="465"/>
        <v>2</v>
      </c>
      <c r="BG486">
        <f t="shared" si="466"/>
        <v>1</v>
      </c>
      <c r="BH486">
        <f t="shared" si="467"/>
        <v>1</v>
      </c>
      <c r="BI486">
        <f t="shared" si="468"/>
        <v>0</v>
      </c>
      <c r="BJ486">
        <f t="shared" si="469"/>
        <v>0</v>
      </c>
      <c r="BK486">
        <f t="shared" si="470"/>
        <v>0</v>
      </c>
      <c r="BL486">
        <f t="shared" si="471"/>
        <v>0</v>
      </c>
      <c r="BM486">
        <f t="shared" si="472"/>
        <v>0</v>
      </c>
      <c r="BN486">
        <f t="shared" si="473"/>
        <v>0</v>
      </c>
      <c r="BO486">
        <f t="shared" si="474"/>
        <v>0</v>
      </c>
      <c r="BP486">
        <f t="shared" si="475"/>
        <v>0</v>
      </c>
      <c r="BQ486">
        <f t="shared" si="476"/>
        <v>0</v>
      </c>
      <c r="BR486">
        <f t="shared" si="477"/>
        <v>0</v>
      </c>
      <c r="BS486">
        <f t="shared" si="478"/>
        <v>0</v>
      </c>
      <c r="BT486">
        <f t="shared" si="479"/>
        <v>0</v>
      </c>
    </row>
    <row r="487" spans="1:72" x14ac:dyDescent="0.25">
      <c r="A487" t="str">
        <f>IF(TRIM(INDEX(games!$A:$A,ROW()))="","",TRIM(INDEX(games!$A:$A,ROW())))</f>
        <v>Lucky Shot</v>
      </c>
      <c r="B487">
        <f>IF(OR($A487="",INDEX(games!$B:$B,ROW())=""),"",INDEX(games!$B:$B,ROW()))</f>
        <v>2026</v>
      </c>
      <c r="C487" t="str">
        <f>IF(OR($A487="",INDEX(games!$C:$C,ROW())=""),"",INDEX(games!$C:$C,ROW()))</f>
        <v>Action</v>
      </c>
      <c r="D487">
        <f t="shared" si="420"/>
        <v>1</v>
      </c>
      <c r="E487">
        <f t="shared" si="421"/>
        <v>1</v>
      </c>
      <c r="F487">
        <f t="shared" si="422"/>
        <v>11</v>
      </c>
      <c r="G487">
        <f t="shared" si="423"/>
        <v>2026</v>
      </c>
      <c r="H487">
        <f t="shared" si="424"/>
        <v>1.2530000000000001</v>
      </c>
      <c r="I487" t="e">
        <f t="shared" si="425"/>
        <v>#N/A</v>
      </c>
      <c r="J487" t="e">
        <f t="shared" si="426"/>
        <v>#N/A</v>
      </c>
      <c r="K487" t="e">
        <f t="shared" si="427"/>
        <v>#N/A</v>
      </c>
      <c r="L487" t="e">
        <f t="shared" si="428"/>
        <v>#N/A</v>
      </c>
      <c r="M487" t="e">
        <f t="shared" si="429"/>
        <v>#N/A</v>
      </c>
      <c r="N487" t="e">
        <f t="shared" si="430"/>
        <v>#N/A</v>
      </c>
      <c r="O487">
        <f t="shared" si="431"/>
        <v>1.0004869999999999</v>
      </c>
      <c r="P487" t="str">
        <f>IF(OR($A487="",INDEX(games!$H:$H,ROW())=""),"",INDEX(games!$H:$H,ROW()))</f>
        <v/>
      </c>
      <c r="Q487" t="str">
        <f t="shared" si="432"/>
        <v/>
      </c>
      <c r="T487">
        <f t="shared" si="433"/>
        <v>1990</v>
      </c>
      <c r="U487">
        <f t="shared" si="434"/>
        <v>2008</v>
      </c>
      <c r="V487">
        <f t="shared" si="435"/>
        <v>18</v>
      </c>
      <c r="W487" t="str">
        <f>IF(TRIM(INDEX(connections!$A:$A,ROW()))="","",TRIM(INDEX(connections!$A:$A,ROW())))</f>
        <v>Angband</v>
      </c>
      <c r="X487" t="str">
        <f>IF($W487="","",TRIM(INDEX(connections!$B:$B,ROW())))</f>
        <v>Elona</v>
      </c>
      <c r="Y487">
        <f t="shared" si="436"/>
        <v>26</v>
      </c>
      <c r="Z487">
        <f t="shared" si="437"/>
        <v>286</v>
      </c>
      <c r="AA487" t="str">
        <f t="shared" si="438"/>
        <v>Yes</v>
      </c>
      <c r="AB487" t="str">
        <f t="shared" si="439"/>
        <v/>
      </c>
      <c r="AC487" t="str">
        <f t="shared" si="440"/>
        <v/>
      </c>
      <c r="AD487">
        <f t="shared" si="441"/>
        <v>0</v>
      </c>
      <c r="AE487" t="str">
        <f t="shared" si="442"/>
        <v/>
      </c>
      <c r="AG487">
        <f t="shared" si="443"/>
        <v>1</v>
      </c>
      <c r="AH487" t="str">
        <f t="shared" si="444"/>
        <v/>
      </c>
      <c r="AI487" t="str">
        <f t="shared" si="445"/>
        <v/>
      </c>
      <c r="AJ487" t="str">
        <f t="shared" si="446"/>
        <v/>
      </c>
      <c r="AK487">
        <f t="shared" si="447"/>
        <v>1.0004869999999999</v>
      </c>
      <c r="AL487" t="str">
        <f>IF($A487="","",INDEX(games!$J:$J,ROW())&amp;"")</f>
        <v>https://store.steampowered.com/app/4092940/Lucky_Shot/</v>
      </c>
      <c r="AM487">
        <f>IF($A487="","",SUMPRODUCT($AO487:$BD487,'Map Analysis'!$AN$2^{0,1,2,3,4,5,6,7,8,9,10,11,12,13,14,15}))</f>
        <v>0</v>
      </c>
      <c r="AN487">
        <f t="shared" si="448"/>
        <v>4.8699999999999998E-5</v>
      </c>
      <c r="AO487">
        <f t="shared" si="449"/>
        <v>0</v>
      </c>
      <c r="AP487">
        <f t="shared" si="450"/>
        <v>0</v>
      </c>
      <c r="AQ487">
        <f t="shared" si="451"/>
        <v>0</v>
      </c>
      <c r="AR487">
        <f t="shared" si="452"/>
        <v>0</v>
      </c>
      <c r="AS487">
        <f t="shared" si="453"/>
        <v>0</v>
      </c>
      <c r="AT487">
        <f t="shared" si="454"/>
        <v>0</v>
      </c>
      <c r="AU487">
        <f t="shared" si="455"/>
        <v>0</v>
      </c>
      <c r="AV487">
        <f t="shared" si="456"/>
        <v>0</v>
      </c>
      <c r="AW487">
        <f t="shared" si="457"/>
        <v>0</v>
      </c>
      <c r="AX487">
        <f t="shared" si="458"/>
        <v>0</v>
      </c>
      <c r="AY487">
        <f t="shared" si="459"/>
        <v>0</v>
      </c>
      <c r="AZ487">
        <f t="shared" si="460"/>
        <v>0</v>
      </c>
      <c r="BA487">
        <f t="shared" si="461"/>
        <v>0</v>
      </c>
      <c r="BB487">
        <f t="shared" si="462"/>
        <v>0</v>
      </c>
      <c r="BC487">
        <f t="shared" si="463"/>
        <v>0</v>
      </c>
      <c r="BD487">
        <f t="shared" si="464"/>
        <v>0</v>
      </c>
      <c r="BF487">
        <f t="shared" si="465"/>
        <v>2</v>
      </c>
      <c r="BG487">
        <f t="shared" si="466"/>
        <v>1</v>
      </c>
      <c r="BH487">
        <f t="shared" si="467"/>
        <v>1</v>
      </c>
      <c r="BI487">
        <f t="shared" si="468"/>
        <v>0</v>
      </c>
      <c r="BJ487">
        <f t="shared" si="469"/>
        <v>0</v>
      </c>
      <c r="BK487">
        <f t="shared" si="470"/>
        <v>0</v>
      </c>
      <c r="BL487">
        <f t="shared" si="471"/>
        <v>0</v>
      </c>
      <c r="BM487">
        <f t="shared" si="472"/>
        <v>0</v>
      </c>
      <c r="BN487">
        <f t="shared" si="473"/>
        <v>0</v>
      </c>
      <c r="BO487">
        <f t="shared" si="474"/>
        <v>0</v>
      </c>
      <c r="BP487">
        <f t="shared" si="475"/>
        <v>0</v>
      </c>
      <c r="BQ487">
        <f t="shared" si="476"/>
        <v>0</v>
      </c>
      <c r="BR487">
        <f t="shared" si="477"/>
        <v>0</v>
      </c>
      <c r="BS487">
        <f t="shared" si="478"/>
        <v>0</v>
      </c>
      <c r="BT487">
        <f t="shared" si="479"/>
        <v>0</v>
      </c>
    </row>
    <row r="488" spans="1:72" x14ac:dyDescent="0.25">
      <c r="A488" t="str">
        <f>IF(TRIM(INDEX(games!$A:$A,ROW()))="","",TRIM(INDEX(games!$A:$A,ROW())))</f>
        <v>Lumencraft</v>
      </c>
      <c r="B488">
        <f>IF(OR($A488="",INDEX(games!$B:$B,ROW())=""),"",INDEX(games!$B:$B,ROW()))</f>
        <v>2022</v>
      </c>
      <c r="C488" t="str">
        <f>IF(OR($A488="",INDEX(games!$C:$C,ROW())=""),"",INDEX(games!$C:$C,ROW()))</f>
        <v>Action</v>
      </c>
      <c r="D488">
        <f t="shared" si="420"/>
        <v>1</v>
      </c>
      <c r="E488">
        <f t="shared" si="421"/>
        <v>1</v>
      </c>
      <c r="F488">
        <f t="shared" si="422"/>
        <v>12</v>
      </c>
      <c r="G488">
        <f t="shared" si="423"/>
        <v>2022</v>
      </c>
      <c r="H488">
        <f t="shared" si="424"/>
        <v>1.276</v>
      </c>
      <c r="I488" t="e">
        <f t="shared" si="425"/>
        <v>#N/A</v>
      </c>
      <c r="J488" t="e">
        <f t="shared" si="426"/>
        <v>#N/A</v>
      </c>
      <c r="K488" t="e">
        <f t="shared" si="427"/>
        <v>#N/A</v>
      </c>
      <c r="L488" t="e">
        <f t="shared" si="428"/>
        <v>#N/A</v>
      </c>
      <c r="M488" t="e">
        <f t="shared" si="429"/>
        <v>#N/A</v>
      </c>
      <c r="N488" t="e">
        <f t="shared" si="430"/>
        <v>#N/A</v>
      </c>
      <c r="O488">
        <f t="shared" si="431"/>
        <v>1.000488</v>
      </c>
      <c r="P488" t="str">
        <f>IF(OR($A488="",INDEX(games!$H:$H,ROW())=""),"",INDEX(games!$H:$H,ROW()))</f>
        <v>Yes</v>
      </c>
      <c r="Q488">
        <f t="shared" si="432"/>
        <v>1.000488</v>
      </c>
      <c r="T488">
        <f t="shared" si="433"/>
        <v>1987</v>
      </c>
      <c r="U488">
        <f t="shared" si="434"/>
        <v>2008</v>
      </c>
      <c r="V488">
        <f t="shared" si="435"/>
        <v>21</v>
      </c>
      <c r="W488" t="str">
        <f>IF(TRIM(INDEX(connections!$A:$A,ROW()))="","",TRIM(INDEX(connections!$A:$A,ROW())))</f>
        <v>NetHack</v>
      </c>
      <c r="X488" t="str">
        <f>IF($W488="","",TRIM(INDEX(connections!$B:$B,ROW())))</f>
        <v>Elona</v>
      </c>
      <c r="Y488">
        <f t="shared" si="436"/>
        <v>558</v>
      </c>
      <c r="Z488">
        <f t="shared" si="437"/>
        <v>286</v>
      </c>
      <c r="AA488" t="str">
        <f t="shared" si="438"/>
        <v>Yes</v>
      </c>
      <c r="AB488" t="str">
        <f t="shared" si="439"/>
        <v/>
      </c>
      <c r="AC488" t="str">
        <f t="shared" si="440"/>
        <v/>
      </c>
      <c r="AD488">
        <f t="shared" si="441"/>
        <v>0</v>
      </c>
      <c r="AE488" t="str">
        <f t="shared" si="442"/>
        <v/>
      </c>
      <c r="AG488">
        <f t="shared" si="443"/>
        <v>1</v>
      </c>
      <c r="AH488" t="str">
        <f t="shared" si="444"/>
        <v>Yes</v>
      </c>
      <c r="AI488">
        <f t="shared" si="445"/>
        <v>1</v>
      </c>
      <c r="AJ488">
        <f t="shared" si="446"/>
        <v>1.000488</v>
      </c>
      <c r="AK488" t="str">
        <f t="shared" si="447"/>
        <v/>
      </c>
      <c r="AL488" t="str">
        <f>IF($A488="","",INDEX(games!$J:$J,ROW())&amp;"")</f>
        <v>https://store.steampowered.com/app/1713810/Lumencraft/</v>
      </c>
      <c r="AM488">
        <f>IF($A488="","",SUMPRODUCT($AO488:$BD488,'Map Analysis'!$AN$2^{0,1,2,3,4,5,6,7,8,9,10,11,12,13,14,15}))</f>
        <v>0</v>
      </c>
      <c r="AN488">
        <f t="shared" si="448"/>
        <v>4.88E-5</v>
      </c>
      <c r="AO488">
        <f t="shared" si="449"/>
        <v>0</v>
      </c>
      <c r="AP488">
        <f t="shared" si="450"/>
        <v>0</v>
      </c>
      <c r="AQ488">
        <f t="shared" si="451"/>
        <v>0</v>
      </c>
      <c r="AR488">
        <f t="shared" si="452"/>
        <v>0</v>
      </c>
      <c r="AS488">
        <f t="shared" si="453"/>
        <v>0</v>
      </c>
      <c r="AT488">
        <f t="shared" si="454"/>
        <v>0</v>
      </c>
      <c r="AU488">
        <f t="shared" si="455"/>
        <v>0</v>
      </c>
      <c r="AV488">
        <f t="shared" si="456"/>
        <v>0</v>
      </c>
      <c r="AW488">
        <f t="shared" si="457"/>
        <v>0</v>
      </c>
      <c r="AX488">
        <f t="shared" si="458"/>
        <v>0</v>
      </c>
      <c r="AY488">
        <f t="shared" si="459"/>
        <v>0</v>
      </c>
      <c r="AZ488">
        <f t="shared" si="460"/>
        <v>0</v>
      </c>
      <c r="BA488">
        <f t="shared" si="461"/>
        <v>0</v>
      </c>
      <c r="BB488">
        <f t="shared" si="462"/>
        <v>0</v>
      </c>
      <c r="BC488">
        <f t="shared" si="463"/>
        <v>0</v>
      </c>
      <c r="BD488">
        <f t="shared" si="464"/>
        <v>0</v>
      </c>
      <c r="BF488">
        <f t="shared" si="465"/>
        <v>2</v>
      </c>
      <c r="BG488">
        <f t="shared" si="466"/>
        <v>1</v>
      </c>
      <c r="BH488">
        <f t="shared" si="467"/>
        <v>1</v>
      </c>
      <c r="BI488">
        <f t="shared" si="468"/>
        <v>0</v>
      </c>
      <c r="BJ488">
        <f t="shared" si="469"/>
        <v>0</v>
      </c>
      <c r="BK488">
        <f t="shared" si="470"/>
        <v>0</v>
      </c>
      <c r="BL488">
        <f t="shared" si="471"/>
        <v>0</v>
      </c>
      <c r="BM488">
        <f t="shared" si="472"/>
        <v>0</v>
      </c>
      <c r="BN488">
        <f t="shared" si="473"/>
        <v>0</v>
      </c>
      <c r="BO488">
        <f t="shared" si="474"/>
        <v>0</v>
      </c>
      <c r="BP488">
        <f t="shared" si="475"/>
        <v>0</v>
      </c>
      <c r="BQ488">
        <f t="shared" si="476"/>
        <v>0</v>
      </c>
      <c r="BR488">
        <f t="shared" si="477"/>
        <v>0</v>
      </c>
      <c r="BS488">
        <f t="shared" si="478"/>
        <v>0</v>
      </c>
      <c r="BT488">
        <f t="shared" si="479"/>
        <v>0</v>
      </c>
    </row>
    <row r="489" spans="1:72" x14ac:dyDescent="0.25">
      <c r="A489" t="str">
        <f>IF(TRIM(INDEX(games!$A:$A,ROW()))="","",TRIM(INDEX(games!$A:$A,ROW())))</f>
        <v>Lunchbreak Tactics</v>
      </c>
      <c r="B489">
        <f>IF(OR($A489="",INDEX(games!$B:$B,ROW())=""),"",INDEX(games!$B:$B,ROW()))</f>
        <v>2026</v>
      </c>
      <c r="C489" t="str">
        <f>IF(OR($A489="",INDEX(games!$C:$C,ROW())=""),"",INDEX(games!$C:$C,ROW()))</f>
        <v>Strategy</v>
      </c>
      <c r="D489">
        <f t="shared" si="420"/>
        <v>1</v>
      </c>
      <c r="E489">
        <f t="shared" si="421"/>
        <v>2</v>
      </c>
      <c r="F489">
        <f t="shared" si="422"/>
        <v>13</v>
      </c>
      <c r="G489" t="e">
        <f t="shared" si="423"/>
        <v>#N/A</v>
      </c>
      <c r="H489" t="e">
        <f t="shared" si="424"/>
        <v>#N/A</v>
      </c>
      <c r="I489">
        <f t="shared" si="425"/>
        <v>2026</v>
      </c>
      <c r="J489">
        <f t="shared" si="426"/>
        <v>2.2989999999999999</v>
      </c>
      <c r="K489" t="e">
        <f t="shared" si="427"/>
        <v>#N/A</v>
      </c>
      <c r="L489" t="e">
        <f t="shared" si="428"/>
        <v>#N/A</v>
      </c>
      <c r="M489" t="e">
        <f t="shared" si="429"/>
        <v>#N/A</v>
      </c>
      <c r="N489" t="e">
        <f t="shared" si="430"/>
        <v>#N/A</v>
      </c>
      <c r="O489">
        <f t="shared" si="431"/>
        <v>1.000489</v>
      </c>
      <c r="P489" t="str">
        <f>IF(OR($A489="",INDEX(games!$H:$H,ROW())=""),"",INDEX(games!$H:$H,ROW()))</f>
        <v/>
      </c>
      <c r="Q489" t="str">
        <f t="shared" si="432"/>
        <v/>
      </c>
      <c r="T489">
        <f t="shared" si="433"/>
        <v>2018</v>
      </c>
      <c r="U489">
        <f t="shared" si="434"/>
        <v>2022</v>
      </c>
      <c r="V489">
        <f t="shared" si="435"/>
        <v>4</v>
      </c>
      <c r="W489" t="str">
        <f>IF(TRIM(INDEX(connections!$A:$A,ROW()))="","",TRIM(INDEX(connections!$A:$A,ROW())))</f>
        <v>Dead Cells</v>
      </c>
      <c r="X489" t="str">
        <f>IF($W489="","",TRIM(INDEX(connections!$B:$B,ROW())))</f>
        <v>Ember Knights</v>
      </c>
      <c r="Y489">
        <f t="shared" si="436"/>
        <v>193</v>
      </c>
      <c r="Z489">
        <f t="shared" si="437"/>
        <v>287</v>
      </c>
      <c r="AA489" t="str">
        <f t="shared" si="438"/>
        <v>Yes</v>
      </c>
      <c r="AB489" t="str">
        <f t="shared" si="439"/>
        <v>Yes</v>
      </c>
      <c r="AC489">
        <f t="shared" si="440"/>
        <v>1</v>
      </c>
      <c r="AD489">
        <f t="shared" si="441"/>
        <v>0</v>
      </c>
      <c r="AE489" t="str">
        <f t="shared" si="442"/>
        <v/>
      </c>
      <c r="AG489">
        <f t="shared" si="443"/>
        <v>1</v>
      </c>
      <c r="AH489" t="str">
        <f t="shared" si="444"/>
        <v/>
      </c>
      <c r="AI489" t="str">
        <f t="shared" si="445"/>
        <v/>
      </c>
      <c r="AJ489" t="str">
        <f t="shared" si="446"/>
        <v/>
      </c>
      <c r="AK489">
        <f t="shared" si="447"/>
        <v>1.000489</v>
      </c>
      <c r="AL489" t="str">
        <f>IF($A489="","",INDEX(games!$J:$J,ROW())&amp;"")</f>
        <v/>
      </c>
      <c r="AM489">
        <f>IF($A489="","",SUMPRODUCT($AO489:$BD489,'Map Analysis'!$AN$2^{0,1,2,3,4,5,6,7,8,9,10,11,12,13,14,15}))</f>
        <v>0</v>
      </c>
      <c r="AN489">
        <f t="shared" si="448"/>
        <v>4.8900000000000003E-5</v>
      </c>
      <c r="AO489">
        <f t="shared" si="449"/>
        <v>0</v>
      </c>
      <c r="AP489">
        <f t="shared" si="450"/>
        <v>0</v>
      </c>
      <c r="AQ489">
        <f t="shared" si="451"/>
        <v>0</v>
      </c>
      <c r="AR489">
        <f t="shared" si="452"/>
        <v>0</v>
      </c>
      <c r="AS489">
        <f t="shared" si="453"/>
        <v>0</v>
      </c>
      <c r="AT489">
        <f t="shared" si="454"/>
        <v>0</v>
      </c>
      <c r="AU489">
        <f t="shared" si="455"/>
        <v>0</v>
      </c>
      <c r="AV489">
        <f t="shared" si="456"/>
        <v>0</v>
      </c>
      <c r="AW489">
        <f t="shared" si="457"/>
        <v>0</v>
      </c>
      <c r="AX489">
        <f t="shared" si="458"/>
        <v>0</v>
      </c>
      <c r="AY489">
        <f t="shared" si="459"/>
        <v>0</v>
      </c>
      <c r="AZ489">
        <f t="shared" si="460"/>
        <v>0</v>
      </c>
      <c r="BA489">
        <f t="shared" si="461"/>
        <v>0</v>
      </c>
      <c r="BB489">
        <f t="shared" si="462"/>
        <v>0</v>
      </c>
      <c r="BC489">
        <f t="shared" si="463"/>
        <v>0</v>
      </c>
      <c r="BD489">
        <f t="shared" si="464"/>
        <v>0</v>
      </c>
      <c r="BF489">
        <f t="shared" si="465"/>
        <v>1</v>
      </c>
      <c r="BG489">
        <f t="shared" si="466"/>
        <v>0</v>
      </c>
      <c r="BH489">
        <f t="shared" si="467"/>
        <v>0</v>
      </c>
      <c r="BI489">
        <f t="shared" si="468"/>
        <v>0</v>
      </c>
      <c r="BJ489">
        <f t="shared" si="469"/>
        <v>0</v>
      </c>
      <c r="BK489">
        <f t="shared" si="470"/>
        <v>0</v>
      </c>
      <c r="BL489">
        <f t="shared" si="471"/>
        <v>0</v>
      </c>
      <c r="BM489">
        <f t="shared" si="472"/>
        <v>0</v>
      </c>
      <c r="BN489">
        <f t="shared" si="473"/>
        <v>0</v>
      </c>
      <c r="BO489">
        <f t="shared" si="474"/>
        <v>0</v>
      </c>
      <c r="BP489">
        <f t="shared" si="475"/>
        <v>0</v>
      </c>
      <c r="BQ489">
        <f t="shared" si="476"/>
        <v>0</v>
      </c>
      <c r="BR489">
        <f t="shared" si="477"/>
        <v>0</v>
      </c>
      <c r="BS489">
        <f t="shared" si="478"/>
        <v>0</v>
      </c>
      <c r="BT489">
        <f t="shared" si="479"/>
        <v>0</v>
      </c>
    </row>
    <row r="490" spans="1:72" x14ac:dyDescent="0.25">
      <c r="A490" t="str">
        <f>IF(TRIM(INDEX(games!$A:$A,ROW()))="","",TRIM(INDEX(games!$A:$A,ROW())))</f>
        <v>Mad King Redemption</v>
      </c>
      <c r="B490">
        <f>IF(OR($A490="",INDEX(games!$B:$B,ROW())=""),"",INDEX(games!$B:$B,ROW()))</f>
        <v>2026</v>
      </c>
      <c r="C490" t="str">
        <f>IF(OR($A490="",INDEX(games!$C:$C,ROW())=""),"",INDEX(games!$C:$C,ROW()))</f>
        <v>Action</v>
      </c>
      <c r="D490">
        <f t="shared" si="420"/>
        <v>0</v>
      </c>
      <c r="E490">
        <f t="shared" si="421"/>
        <v>1</v>
      </c>
      <c r="F490">
        <f t="shared" si="422"/>
        <v>14</v>
      </c>
      <c r="G490">
        <f t="shared" si="423"/>
        <v>2026</v>
      </c>
      <c r="H490">
        <f t="shared" si="424"/>
        <v>1.3220000000000001</v>
      </c>
      <c r="I490" t="e">
        <f t="shared" si="425"/>
        <v>#N/A</v>
      </c>
      <c r="J490" t="e">
        <f t="shared" si="426"/>
        <v>#N/A</v>
      </c>
      <c r="K490" t="e">
        <f t="shared" si="427"/>
        <v>#N/A</v>
      </c>
      <c r="L490" t="e">
        <f t="shared" si="428"/>
        <v>#N/A</v>
      </c>
      <c r="M490" t="e">
        <f t="shared" si="429"/>
        <v>#N/A</v>
      </c>
      <c r="N490" t="e">
        <f t="shared" si="430"/>
        <v>#N/A</v>
      </c>
      <c r="O490">
        <f t="shared" si="431"/>
        <v>4.8999999999999998E-4</v>
      </c>
      <c r="P490" t="str">
        <f>IF(OR($A490="",INDEX(games!$H:$H,ROW())=""),"",INDEX(games!$H:$H,ROW()))</f>
        <v/>
      </c>
      <c r="Q490" t="str">
        <f t="shared" si="432"/>
        <v/>
      </c>
      <c r="T490">
        <f t="shared" si="433"/>
        <v>2019</v>
      </c>
      <c r="U490">
        <f t="shared" si="434"/>
        <v>2022</v>
      </c>
      <c r="V490">
        <f t="shared" si="435"/>
        <v>3</v>
      </c>
      <c r="W490" t="str">
        <f>IF(TRIM(INDEX(connections!$A:$A,ROW()))="","",TRIM(INDEX(connections!$A:$A,ROW())))</f>
        <v>Hades</v>
      </c>
      <c r="X490" t="str">
        <f>IF($W490="","",TRIM(INDEX(connections!$B:$B,ROW())))</f>
        <v>Ember Knights</v>
      </c>
      <c r="Y490">
        <f t="shared" si="436"/>
        <v>375</v>
      </c>
      <c r="Z490">
        <f t="shared" si="437"/>
        <v>287</v>
      </c>
      <c r="AA490" t="str">
        <f t="shared" si="438"/>
        <v>Yes</v>
      </c>
      <c r="AB490" t="str">
        <f t="shared" si="439"/>
        <v>Yes</v>
      </c>
      <c r="AC490">
        <f t="shared" si="440"/>
        <v>1</v>
      </c>
      <c r="AD490">
        <f t="shared" si="441"/>
        <v>0</v>
      </c>
      <c r="AE490" t="str">
        <f t="shared" si="442"/>
        <v/>
      </c>
      <c r="AG490">
        <f t="shared" si="443"/>
        <v>0</v>
      </c>
      <c r="AH490" t="str">
        <f t="shared" si="444"/>
        <v/>
      </c>
      <c r="AI490" t="str">
        <f t="shared" si="445"/>
        <v/>
      </c>
      <c r="AJ490" t="str">
        <f t="shared" si="446"/>
        <v/>
      </c>
      <c r="AK490" t="str">
        <f t="shared" si="447"/>
        <v/>
      </c>
      <c r="AL490" t="str">
        <f>IF($A490="","",INDEX(games!$J:$J,ROW())&amp;"")</f>
        <v>https://store.steampowered.com/app/2369580/Mad_King_Redemption/</v>
      </c>
      <c r="AM490">
        <f>IF($A490="","",SUMPRODUCT($AO490:$BD490,'Map Analysis'!$AN$2^{0,1,2,3,4,5,6,7,8,9,10,11,12,13,14,15}))</f>
        <v>0</v>
      </c>
      <c r="AN490">
        <f t="shared" si="448"/>
        <v>4.8999999999999998E-5</v>
      </c>
      <c r="AO490">
        <f t="shared" si="449"/>
        <v>0</v>
      </c>
      <c r="AP490">
        <f t="shared" si="450"/>
        <v>0</v>
      </c>
      <c r="AQ490">
        <f t="shared" si="451"/>
        <v>0</v>
      </c>
      <c r="AR490">
        <f t="shared" si="452"/>
        <v>0</v>
      </c>
      <c r="AS490">
        <f t="shared" si="453"/>
        <v>0</v>
      </c>
      <c r="AT490">
        <f t="shared" si="454"/>
        <v>0</v>
      </c>
      <c r="AU490">
        <f t="shared" si="455"/>
        <v>0</v>
      </c>
      <c r="AV490">
        <f t="shared" si="456"/>
        <v>0</v>
      </c>
      <c r="AW490">
        <f t="shared" si="457"/>
        <v>0</v>
      </c>
      <c r="AX490">
        <f t="shared" si="458"/>
        <v>0</v>
      </c>
      <c r="AY490">
        <f t="shared" si="459"/>
        <v>0</v>
      </c>
      <c r="AZ490">
        <f t="shared" si="460"/>
        <v>0</v>
      </c>
      <c r="BA490">
        <f t="shared" si="461"/>
        <v>0</v>
      </c>
      <c r="BB490">
        <f t="shared" si="462"/>
        <v>0</v>
      </c>
      <c r="BC490">
        <f t="shared" si="463"/>
        <v>0</v>
      </c>
      <c r="BD490">
        <f t="shared" si="464"/>
        <v>0</v>
      </c>
      <c r="BF490">
        <f t="shared" si="465"/>
        <v>1</v>
      </c>
      <c r="BG490">
        <f t="shared" si="466"/>
        <v>0</v>
      </c>
      <c r="BH490">
        <f t="shared" si="467"/>
        <v>0</v>
      </c>
      <c r="BI490">
        <f t="shared" si="468"/>
        <v>0</v>
      </c>
      <c r="BJ490">
        <f t="shared" si="469"/>
        <v>0</v>
      </c>
      <c r="BK490">
        <f t="shared" si="470"/>
        <v>0</v>
      </c>
      <c r="BL490">
        <f t="shared" si="471"/>
        <v>0</v>
      </c>
      <c r="BM490">
        <f t="shared" si="472"/>
        <v>0</v>
      </c>
      <c r="BN490">
        <f t="shared" si="473"/>
        <v>0</v>
      </c>
      <c r="BO490">
        <f t="shared" si="474"/>
        <v>0</v>
      </c>
      <c r="BP490">
        <f t="shared" si="475"/>
        <v>0</v>
      </c>
      <c r="BQ490">
        <f t="shared" si="476"/>
        <v>0</v>
      </c>
      <c r="BR490">
        <f t="shared" si="477"/>
        <v>0</v>
      </c>
      <c r="BS490">
        <f t="shared" si="478"/>
        <v>0</v>
      </c>
      <c r="BT490">
        <f t="shared" si="479"/>
        <v>0</v>
      </c>
    </row>
    <row r="491" spans="1:72" x14ac:dyDescent="0.25">
      <c r="A491" t="str">
        <f>IF(TRIM(INDEX(games!$A:$A,ROW()))="","",TRIM(INDEX(games!$A:$A,ROW())))</f>
        <v>Magic Survival</v>
      </c>
      <c r="B491">
        <f>IF(OR($A491="",INDEX(games!$B:$B,ROW())=""),"",INDEX(games!$B:$B,ROW()))</f>
        <v>2019</v>
      </c>
      <c r="C491" t="str">
        <f>IF(OR($A491="",INDEX(games!$C:$C,ROW())=""),"",INDEX(games!$C:$C,ROW()))</f>
        <v>Action</v>
      </c>
      <c r="D491">
        <f t="shared" si="420"/>
        <v>3</v>
      </c>
      <c r="E491">
        <f t="shared" si="421"/>
        <v>1</v>
      </c>
      <c r="F491">
        <f t="shared" si="422"/>
        <v>15</v>
      </c>
      <c r="G491">
        <f t="shared" si="423"/>
        <v>2019</v>
      </c>
      <c r="H491">
        <f t="shared" si="424"/>
        <v>1.345</v>
      </c>
      <c r="I491" t="e">
        <f t="shared" si="425"/>
        <v>#N/A</v>
      </c>
      <c r="J491" t="e">
        <f t="shared" si="426"/>
        <v>#N/A</v>
      </c>
      <c r="K491" t="e">
        <f t="shared" si="427"/>
        <v>#N/A</v>
      </c>
      <c r="L491" t="e">
        <f t="shared" si="428"/>
        <v>#N/A</v>
      </c>
      <c r="M491" t="e">
        <f t="shared" si="429"/>
        <v>#N/A</v>
      </c>
      <c r="N491" t="e">
        <f t="shared" si="430"/>
        <v>#N/A</v>
      </c>
      <c r="O491">
        <f t="shared" si="431"/>
        <v>3.0004909999999998</v>
      </c>
      <c r="P491" t="str">
        <f>IF(OR($A491="",INDEX(games!$H:$H,ROW())=""),"",INDEX(games!$H:$H,ROW()))</f>
        <v/>
      </c>
      <c r="Q491" t="str">
        <f t="shared" si="432"/>
        <v/>
      </c>
      <c r="T491">
        <f t="shared" si="433"/>
        <v>2017</v>
      </c>
      <c r="U491">
        <f t="shared" si="434"/>
        <v>2022</v>
      </c>
      <c r="V491">
        <f t="shared" si="435"/>
        <v>5</v>
      </c>
      <c r="W491" t="str">
        <f>IF(TRIM(INDEX(connections!$A:$A,ROW()))="","",TRIM(INDEX(connections!$A:$A,ROW())))</f>
        <v>Slay the Spire</v>
      </c>
      <c r="X491" t="str">
        <f>IF($W491="","",TRIM(INDEX(connections!$B:$B,ROW())))</f>
        <v>Ember Knights</v>
      </c>
      <c r="Y491">
        <f t="shared" si="436"/>
        <v>772</v>
      </c>
      <c r="Z491">
        <f t="shared" si="437"/>
        <v>287</v>
      </c>
      <c r="AA491" t="str">
        <f t="shared" si="438"/>
        <v>Yes</v>
      </c>
      <c r="AB491" t="str">
        <f t="shared" si="439"/>
        <v>Yes</v>
      </c>
      <c r="AC491">
        <f t="shared" si="440"/>
        <v>1</v>
      </c>
      <c r="AD491">
        <f t="shared" si="441"/>
        <v>1</v>
      </c>
      <c r="AE491" t="str">
        <f t="shared" si="442"/>
        <v/>
      </c>
      <c r="AG491">
        <f t="shared" si="443"/>
        <v>3</v>
      </c>
      <c r="AH491" t="str">
        <f t="shared" si="444"/>
        <v/>
      </c>
      <c r="AI491" t="str">
        <f t="shared" si="445"/>
        <v/>
      </c>
      <c r="AJ491" t="str">
        <f t="shared" si="446"/>
        <v/>
      </c>
      <c r="AK491">
        <f t="shared" si="447"/>
        <v>3.0004909999999998</v>
      </c>
      <c r="AL491" t="str">
        <f>IF($A491="","",INDEX(games!$J:$J,ROW())&amp;"")</f>
        <v/>
      </c>
      <c r="AM491">
        <f>IF($A491="","",SUMPRODUCT($AO491:$BD491,'Map Analysis'!$AN$2^{0,1,2,3,4,5,6,7,8,9,10,11,12,13,14,15}))</f>
        <v>72.25</v>
      </c>
      <c r="AN491">
        <f t="shared" si="448"/>
        <v>72.250049099999998</v>
      </c>
      <c r="AO491">
        <f t="shared" si="449"/>
        <v>3</v>
      </c>
      <c r="AP491">
        <f t="shared" si="450"/>
        <v>101</v>
      </c>
      <c r="AQ491">
        <f t="shared" si="451"/>
        <v>70</v>
      </c>
      <c r="AR491">
        <f t="shared" si="452"/>
        <v>10</v>
      </c>
      <c r="AS491">
        <f t="shared" si="453"/>
        <v>0</v>
      </c>
      <c r="AT491">
        <f t="shared" si="454"/>
        <v>0</v>
      </c>
      <c r="AU491">
        <f t="shared" si="455"/>
        <v>0</v>
      </c>
      <c r="AV491">
        <f t="shared" si="456"/>
        <v>0</v>
      </c>
      <c r="AW491">
        <f t="shared" si="457"/>
        <v>0</v>
      </c>
      <c r="AX491">
        <f t="shared" si="458"/>
        <v>0</v>
      </c>
      <c r="AY491">
        <f t="shared" si="459"/>
        <v>0</v>
      </c>
      <c r="AZ491">
        <f t="shared" si="460"/>
        <v>0</v>
      </c>
      <c r="BA491">
        <f t="shared" si="461"/>
        <v>0</v>
      </c>
      <c r="BB491">
        <f t="shared" si="462"/>
        <v>0</v>
      </c>
      <c r="BC491">
        <f t="shared" si="463"/>
        <v>0</v>
      </c>
      <c r="BD491">
        <f t="shared" si="464"/>
        <v>0</v>
      </c>
      <c r="BF491">
        <f t="shared" si="465"/>
        <v>1</v>
      </c>
      <c r="BG491">
        <f t="shared" si="466"/>
        <v>0</v>
      </c>
      <c r="BH491">
        <f t="shared" si="467"/>
        <v>0</v>
      </c>
      <c r="BI491">
        <f t="shared" si="468"/>
        <v>0</v>
      </c>
      <c r="BJ491">
        <f t="shared" si="469"/>
        <v>0</v>
      </c>
      <c r="BK491">
        <f t="shared" si="470"/>
        <v>0</v>
      </c>
      <c r="BL491">
        <f t="shared" si="471"/>
        <v>0</v>
      </c>
      <c r="BM491">
        <f t="shared" si="472"/>
        <v>0</v>
      </c>
      <c r="BN491">
        <f t="shared" si="473"/>
        <v>0</v>
      </c>
      <c r="BO491">
        <f t="shared" si="474"/>
        <v>0</v>
      </c>
      <c r="BP491">
        <f t="shared" si="475"/>
        <v>0</v>
      </c>
      <c r="BQ491">
        <f t="shared" si="476"/>
        <v>0</v>
      </c>
      <c r="BR491">
        <f t="shared" si="477"/>
        <v>0</v>
      </c>
      <c r="BS491">
        <f t="shared" si="478"/>
        <v>0</v>
      </c>
      <c r="BT491">
        <f t="shared" si="479"/>
        <v>0</v>
      </c>
    </row>
    <row r="492" spans="1:72" x14ac:dyDescent="0.25">
      <c r="A492" t="str">
        <f>IF(TRIM(INDEX(games!$A:$A,ROW()))="","",TRIM(INDEX(games!$A:$A,ROW())))</f>
        <v>Magicraft</v>
      </c>
      <c r="B492">
        <f>IF(OR($A492="",INDEX(games!$B:$B,ROW())=""),"",INDEX(games!$B:$B,ROW()))</f>
        <v>2023</v>
      </c>
      <c r="C492" t="str">
        <f>IF(OR($A492="",INDEX(games!$C:$C,ROW())=""),"",INDEX(games!$C:$C,ROW()))</f>
        <v>Action</v>
      </c>
      <c r="D492">
        <f t="shared" si="420"/>
        <v>4</v>
      </c>
      <c r="E492">
        <f t="shared" si="421"/>
        <v>1</v>
      </c>
      <c r="F492">
        <f t="shared" si="422"/>
        <v>16</v>
      </c>
      <c r="G492">
        <f t="shared" si="423"/>
        <v>2023</v>
      </c>
      <c r="H492">
        <f t="shared" si="424"/>
        <v>1.3679999999999999</v>
      </c>
      <c r="I492" t="e">
        <f t="shared" si="425"/>
        <v>#N/A</v>
      </c>
      <c r="J492" t="e">
        <f t="shared" si="426"/>
        <v>#N/A</v>
      </c>
      <c r="K492" t="e">
        <f t="shared" si="427"/>
        <v>#N/A</v>
      </c>
      <c r="L492" t="e">
        <f t="shared" si="428"/>
        <v>#N/A</v>
      </c>
      <c r="M492" t="e">
        <f t="shared" si="429"/>
        <v>#N/A</v>
      </c>
      <c r="N492" t="e">
        <f t="shared" si="430"/>
        <v>#N/A</v>
      </c>
      <c r="O492">
        <f t="shared" si="431"/>
        <v>4.0004920000000004</v>
      </c>
      <c r="P492" t="str">
        <f>IF(OR($A492="",INDEX(games!$H:$H,ROW())=""),"",INDEX(games!$H:$H,ROW()))</f>
        <v/>
      </c>
      <c r="Q492" t="str">
        <f t="shared" si="432"/>
        <v/>
      </c>
      <c r="T492">
        <f t="shared" si="433"/>
        <v>2011</v>
      </c>
      <c r="U492">
        <f t="shared" si="434"/>
        <v>2022</v>
      </c>
      <c r="V492">
        <f t="shared" si="435"/>
        <v>11</v>
      </c>
      <c r="W492" t="str">
        <f>IF(TRIM(INDEX(connections!$A:$A,ROW()))="","",TRIM(INDEX(connections!$A:$A,ROW())))</f>
        <v>The Binding of Isaac</v>
      </c>
      <c r="X492" t="str">
        <f>IF($W492="","",TRIM(INDEX(connections!$B:$B,ROW())))</f>
        <v>Ember Knights</v>
      </c>
      <c r="Y492">
        <f t="shared" si="436"/>
        <v>865</v>
      </c>
      <c r="Z492">
        <f t="shared" si="437"/>
        <v>287</v>
      </c>
      <c r="AA492" t="str">
        <f t="shared" si="438"/>
        <v>Yes</v>
      </c>
      <c r="AB492" t="str">
        <f t="shared" si="439"/>
        <v>Yes</v>
      </c>
      <c r="AC492">
        <f t="shared" si="440"/>
        <v>1</v>
      </c>
      <c r="AD492">
        <f t="shared" si="441"/>
        <v>0</v>
      </c>
      <c r="AE492" t="str">
        <f t="shared" si="442"/>
        <v/>
      </c>
      <c r="AG492">
        <f t="shared" si="443"/>
        <v>4</v>
      </c>
      <c r="AH492" t="str">
        <f t="shared" si="444"/>
        <v/>
      </c>
      <c r="AI492" t="str">
        <f t="shared" si="445"/>
        <v/>
      </c>
      <c r="AJ492" t="str">
        <f t="shared" si="446"/>
        <v/>
      </c>
      <c r="AK492">
        <f t="shared" si="447"/>
        <v>4.0004920000000004</v>
      </c>
      <c r="AL492" t="str">
        <f>IF($A492="","",INDEX(games!$J:$J,ROW())&amp;"")</f>
        <v/>
      </c>
      <c r="AM492">
        <f>IF($A492="","",SUMPRODUCT($AO492:$BD492,'Map Analysis'!$AN$2^{0,1,2,3,4,5,6,7,8,9,10,11,12,13,14,15}))</f>
        <v>1</v>
      </c>
      <c r="AN492">
        <f t="shared" si="448"/>
        <v>1.0000492000000001</v>
      </c>
      <c r="AO492">
        <f t="shared" si="449"/>
        <v>1</v>
      </c>
      <c r="AP492">
        <f t="shared" si="450"/>
        <v>0</v>
      </c>
      <c r="AQ492">
        <f t="shared" si="451"/>
        <v>0</v>
      </c>
      <c r="AR492">
        <f t="shared" si="452"/>
        <v>0</v>
      </c>
      <c r="AS492">
        <f t="shared" si="453"/>
        <v>0</v>
      </c>
      <c r="AT492">
        <f t="shared" si="454"/>
        <v>0</v>
      </c>
      <c r="AU492">
        <f t="shared" si="455"/>
        <v>0</v>
      </c>
      <c r="AV492">
        <f t="shared" si="456"/>
        <v>0</v>
      </c>
      <c r="AW492">
        <f t="shared" si="457"/>
        <v>0</v>
      </c>
      <c r="AX492">
        <f t="shared" si="458"/>
        <v>0</v>
      </c>
      <c r="AY492">
        <f t="shared" si="459"/>
        <v>0</v>
      </c>
      <c r="AZ492">
        <f t="shared" si="460"/>
        <v>0</v>
      </c>
      <c r="BA492">
        <f t="shared" si="461"/>
        <v>0</v>
      </c>
      <c r="BB492">
        <f t="shared" si="462"/>
        <v>0</v>
      </c>
      <c r="BC492">
        <f t="shared" si="463"/>
        <v>0</v>
      </c>
      <c r="BD492">
        <f t="shared" si="464"/>
        <v>0</v>
      </c>
      <c r="BF492">
        <f t="shared" si="465"/>
        <v>1</v>
      </c>
      <c r="BG492">
        <f t="shared" si="466"/>
        <v>0</v>
      </c>
      <c r="BH492">
        <f t="shared" si="467"/>
        <v>0</v>
      </c>
      <c r="BI492">
        <f t="shared" si="468"/>
        <v>0</v>
      </c>
      <c r="BJ492">
        <f t="shared" si="469"/>
        <v>0</v>
      </c>
      <c r="BK492">
        <f t="shared" si="470"/>
        <v>0</v>
      </c>
      <c r="BL492">
        <f t="shared" si="471"/>
        <v>0</v>
      </c>
      <c r="BM492">
        <f t="shared" si="472"/>
        <v>0</v>
      </c>
      <c r="BN492">
        <f t="shared" si="473"/>
        <v>0</v>
      </c>
      <c r="BO492">
        <f t="shared" si="474"/>
        <v>0</v>
      </c>
      <c r="BP492">
        <f t="shared" si="475"/>
        <v>0</v>
      </c>
      <c r="BQ492">
        <f t="shared" si="476"/>
        <v>0</v>
      </c>
      <c r="BR492">
        <f t="shared" si="477"/>
        <v>0</v>
      </c>
      <c r="BS492">
        <f t="shared" si="478"/>
        <v>0</v>
      </c>
      <c r="BT492">
        <f t="shared" si="479"/>
        <v>0</v>
      </c>
    </row>
    <row r="493" spans="1:72" x14ac:dyDescent="0.25">
      <c r="A493" t="str">
        <f>IF(TRIM(INDEX(games!$A:$A,ROW()))="","",TRIM(INDEX(games!$A:$A,ROW())))</f>
        <v>Maid Survivors: Little Angels</v>
      </c>
      <c r="B493">
        <f>IF(OR($A493="",INDEX(games!$B:$B,ROW())=""),"",INDEX(games!$B:$B,ROW()))</f>
        <v>2025</v>
      </c>
      <c r="C493" t="str">
        <f>IF(OR($A493="",INDEX(games!$C:$C,ROW())=""),"",INDEX(games!$C:$C,ROW()))</f>
        <v>Action</v>
      </c>
      <c r="D493">
        <f t="shared" si="420"/>
        <v>1</v>
      </c>
      <c r="E493">
        <f t="shared" si="421"/>
        <v>1</v>
      </c>
      <c r="F493">
        <f t="shared" si="422"/>
        <v>17</v>
      </c>
      <c r="G493">
        <f t="shared" si="423"/>
        <v>2025</v>
      </c>
      <c r="H493">
        <f t="shared" si="424"/>
        <v>1.391</v>
      </c>
      <c r="I493" t="e">
        <f t="shared" si="425"/>
        <v>#N/A</v>
      </c>
      <c r="J493" t="e">
        <f t="shared" si="426"/>
        <v>#N/A</v>
      </c>
      <c r="K493" t="e">
        <f t="shared" si="427"/>
        <v>#N/A</v>
      </c>
      <c r="L493" t="e">
        <f t="shared" si="428"/>
        <v>#N/A</v>
      </c>
      <c r="M493" t="e">
        <f t="shared" si="429"/>
        <v>#N/A</v>
      </c>
      <c r="N493" t="e">
        <f t="shared" si="430"/>
        <v>#N/A</v>
      </c>
      <c r="O493">
        <f t="shared" si="431"/>
        <v>1.0004930000000001</v>
      </c>
      <c r="P493" t="str">
        <f>IF(OR($A493="",INDEX(games!$H:$H,ROW())=""),"",INDEX(games!$H:$H,ROW()))</f>
        <v/>
      </c>
      <c r="Q493" t="str">
        <f t="shared" si="432"/>
        <v/>
      </c>
      <c r="T493">
        <f t="shared" si="433"/>
        <v>2017</v>
      </c>
      <c r="U493">
        <f t="shared" si="434"/>
        <v>2024</v>
      </c>
      <c r="V493">
        <f t="shared" si="435"/>
        <v>7</v>
      </c>
      <c r="W493" t="str">
        <f>IF(TRIM(INDEX(connections!$A:$A,ROW()))="","",TRIM(INDEX(connections!$A:$A,ROW())))</f>
        <v>Slay the Spire</v>
      </c>
      <c r="X493" t="str">
        <f>IF($W493="","",TRIM(INDEX(connections!$B:$B,ROW())))</f>
        <v>Emberward</v>
      </c>
      <c r="Y493">
        <f t="shared" si="436"/>
        <v>772</v>
      </c>
      <c r="Z493">
        <f t="shared" si="437"/>
        <v>288</v>
      </c>
      <c r="AA493" t="str">
        <f t="shared" si="438"/>
        <v>Yes</v>
      </c>
      <c r="AB493" t="str">
        <f t="shared" si="439"/>
        <v>Yes</v>
      </c>
      <c r="AC493">
        <f t="shared" si="440"/>
        <v>1</v>
      </c>
      <c r="AD493">
        <f t="shared" si="441"/>
        <v>1</v>
      </c>
      <c r="AE493" t="str">
        <f t="shared" si="442"/>
        <v/>
      </c>
      <c r="AG493">
        <f t="shared" si="443"/>
        <v>1</v>
      </c>
      <c r="AH493" t="str">
        <f t="shared" si="444"/>
        <v/>
      </c>
      <c r="AI493" t="str">
        <f t="shared" si="445"/>
        <v/>
      </c>
      <c r="AJ493" t="str">
        <f t="shared" si="446"/>
        <v/>
      </c>
      <c r="AK493">
        <f t="shared" si="447"/>
        <v>1.0004930000000001</v>
      </c>
      <c r="AL493" t="str">
        <f>IF($A493="","",INDEX(games!$J:$J,ROW())&amp;"")</f>
        <v/>
      </c>
      <c r="AM493">
        <f>IF($A493="","",SUMPRODUCT($AO493:$BD493,'Map Analysis'!$AN$2^{0,1,2,3,4,5,6,7,8,9,10,11,12,13,14,15}))</f>
        <v>0</v>
      </c>
      <c r="AN493">
        <f t="shared" si="448"/>
        <v>4.9299999999999999E-5</v>
      </c>
      <c r="AO493">
        <f t="shared" si="449"/>
        <v>0</v>
      </c>
      <c r="AP493">
        <f t="shared" si="450"/>
        <v>0</v>
      </c>
      <c r="AQ493">
        <f t="shared" si="451"/>
        <v>0</v>
      </c>
      <c r="AR493">
        <f t="shared" si="452"/>
        <v>0</v>
      </c>
      <c r="AS493">
        <f t="shared" si="453"/>
        <v>0</v>
      </c>
      <c r="AT493">
        <f t="shared" si="454"/>
        <v>0</v>
      </c>
      <c r="AU493">
        <f t="shared" si="455"/>
        <v>0</v>
      </c>
      <c r="AV493">
        <f t="shared" si="456"/>
        <v>0</v>
      </c>
      <c r="AW493">
        <f t="shared" si="457"/>
        <v>0</v>
      </c>
      <c r="AX493">
        <f t="shared" si="458"/>
        <v>0</v>
      </c>
      <c r="AY493">
        <f t="shared" si="459"/>
        <v>0</v>
      </c>
      <c r="AZ493">
        <f t="shared" si="460"/>
        <v>0</v>
      </c>
      <c r="BA493">
        <f t="shared" si="461"/>
        <v>0</v>
      </c>
      <c r="BB493">
        <f t="shared" si="462"/>
        <v>0</v>
      </c>
      <c r="BC493">
        <f t="shared" si="463"/>
        <v>0</v>
      </c>
      <c r="BD493">
        <f t="shared" si="464"/>
        <v>0</v>
      </c>
      <c r="BF493">
        <f t="shared" si="465"/>
        <v>0</v>
      </c>
      <c r="BG493">
        <f t="shared" si="466"/>
        <v>0</v>
      </c>
      <c r="BH493">
        <f t="shared" si="467"/>
        <v>0</v>
      </c>
      <c r="BI493">
        <f t="shared" si="468"/>
        <v>0</v>
      </c>
      <c r="BJ493">
        <f t="shared" si="469"/>
        <v>0</v>
      </c>
      <c r="BK493">
        <f t="shared" si="470"/>
        <v>0</v>
      </c>
      <c r="BL493">
        <f t="shared" si="471"/>
        <v>0</v>
      </c>
      <c r="BM493">
        <f t="shared" si="472"/>
        <v>0</v>
      </c>
      <c r="BN493">
        <f t="shared" si="473"/>
        <v>0</v>
      </c>
      <c r="BO493">
        <f t="shared" si="474"/>
        <v>0</v>
      </c>
      <c r="BP493">
        <f t="shared" si="475"/>
        <v>0</v>
      </c>
      <c r="BQ493">
        <f t="shared" si="476"/>
        <v>0</v>
      </c>
      <c r="BR493">
        <f t="shared" si="477"/>
        <v>0</v>
      </c>
      <c r="BS493">
        <f t="shared" si="478"/>
        <v>0</v>
      </c>
      <c r="BT493">
        <f t="shared" si="479"/>
        <v>0</v>
      </c>
    </row>
    <row r="494" spans="1:72" x14ac:dyDescent="0.25">
      <c r="A494" t="str">
        <f>IF(TRIM(INDEX(games!$A:$A,ROW()))="","",TRIM(INDEX(games!$A:$A,ROW())))</f>
        <v>Mainframe Defenders</v>
      </c>
      <c r="B494">
        <f>IF(OR($A494="",INDEX(games!$B:$B,ROW())=""),"",INDEX(games!$B:$B,ROW()))</f>
        <v>2020</v>
      </c>
      <c r="C494" t="str">
        <f>IF(OR($A494="",INDEX(games!$C:$C,ROW())=""),"",INDEX(games!$C:$C,ROW()))</f>
        <v>Traditional</v>
      </c>
      <c r="D494">
        <f t="shared" si="420"/>
        <v>1</v>
      </c>
      <c r="E494">
        <f t="shared" si="421"/>
        <v>4</v>
      </c>
      <c r="F494">
        <f t="shared" si="422"/>
        <v>18</v>
      </c>
      <c r="G494" t="e">
        <f t="shared" si="423"/>
        <v>#N/A</v>
      </c>
      <c r="H494" t="e">
        <f t="shared" si="424"/>
        <v>#N/A</v>
      </c>
      <c r="I494" t="e">
        <f t="shared" si="425"/>
        <v>#N/A</v>
      </c>
      <c r="J494" t="e">
        <f t="shared" si="426"/>
        <v>#N/A</v>
      </c>
      <c r="K494" t="e">
        <f t="shared" si="427"/>
        <v>#N/A</v>
      </c>
      <c r="L494" t="e">
        <f t="shared" si="428"/>
        <v>#N/A</v>
      </c>
      <c r="M494">
        <f t="shared" si="429"/>
        <v>2020</v>
      </c>
      <c r="N494">
        <f t="shared" si="430"/>
        <v>4.4139999999999997</v>
      </c>
      <c r="O494">
        <f t="shared" si="431"/>
        <v>1.000494</v>
      </c>
      <c r="P494" t="str">
        <f>IF(OR($A494="",INDEX(games!$H:$H,ROW())=""),"",INDEX(games!$H:$H,ROW()))</f>
        <v>Yes</v>
      </c>
      <c r="Q494">
        <f t="shared" si="432"/>
        <v>1.000494</v>
      </c>
      <c r="T494">
        <f t="shared" si="433"/>
        <v>2021</v>
      </c>
      <c r="U494">
        <f t="shared" si="434"/>
        <v>2023</v>
      </c>
      <c r="V494">
        <f t="shared" si="435"/>
        <v>2</v>
      </c>
      <c r="W494" t="str">
        <f>IF(TRIM(INDEX(connections!$A:$A,ROW()))="","",TRIM(INDEX(connections!$A:$A,ROW())))</f>
        <v>Luck be a Landlord</v>
      </c>
      <c r="X494" t="str">
        <f>IF($W494="","",TRIM(INDEX(connections!$B:$B,ROW())))</f>
        <v>Endgame of Devil</v>
      </c>
      <c r="Y494">
        <f t="shared" si="436"/>
        <v>484</v>
      </c>
      <c r="Z494">
        <f t="shared" si="437"/>
        <v>289</v>
      </c>
      <c r="AA494" t="str">
        <f t="shared" si="438"/>
        <v>Yes</v>
      </c>
      <c r="AB494" t="str">
        <f t="shared" si="439"/>
        <v>Yes</v>
      </c>
      <c r="AC494">
        <f t="shared" si="440"/>
        <v>1</v>
      </c>
      <c r="AD494">
        <f t="shared" si="441"/>
        <v>0</v>
      </c>
      <c r="AE494" t="str">
        <f t="shared" si="442"/>
        <v/>
      </c>
      <c r="AG494">
        <f t="shared" si="443"/>
        <v>0</v>
      </c>
      <c r="AH494" t="str">
        <f t="shared" si="444"/>
        <v/>
      </c>
      <c r="AI494" t="str">
        <f t="shared" si="445"/>
        <v/>
      </c>
      <c r="AJ494" t="str">
        <f t="shared" si="446"/>
        <v/>
      </c>
      <c r="AK494" t="str">
        <f t="shared" si="447"/>
        <v/>
      </c>
      <c r="AL494" t="str">
        <f>IF($A494="","",INDEX(games!$J:$J,ROW())&amp;"")</f>
        <v>https://store.steampowered.com/app/1184810/Mainframe_Defenders/</v>
      </c>
      <c r="AM494">
        <f>IF($A494="","",SUMPRODUCT($AO494:$BD494,'Map Analysis'!$AN$2^{0,1,2,3,4,5,6,7,8,9,10,11,12,13,14,15}))</f>
        <v>0</v>
      </c>
      <c r="AN494">
        <f t="shared" si="448"/>
        <v>4.9400000000000001E-5</v>
      </c>
      <c r="AO494">
        <f t="shared" si="449"/>
        <v>0</v>
      </c>
      <c r="AP494">
        <f t="shared" si="450"/>
        <v>0</v>
      </c>
      <c r="AQ494">
        <f t="shared" si="451"/>
        <v>0</v>
      </c>
      <c r="AR494">
        <f t="shared" si="452"/>
        <v>0</v>
      </c>
      <c r="AS494">
        <f t="shared" si="453"/>
        <v>0</v>
      </c>
      <c r="AT494">
        <f t="shared" si="454"/>
        <v>0</v>
      </c>
      <c r="AU494">
        <f t="shared" si="455"/>
        <v>0</v>
      </c>
      <c r="AV494">
        <f t="shared" si="456"/>
        <v>0</v>
      </c>
      <c r="AW494">
        <f t="shared" si="457"/>
        <v>0</v>
      </c>
      <c r="AX494">
        <f t="shared" si="458"/>
        <v>0</v>
      </c>
      <c r="AY494">
        <f t="shared" si="459"/>
        <v>0</v>
      </c>
      <c r="AZ494">
        <f t="shared" si="460"/>
        <v>0</v>
      </c>
      <c r="BA494">
        <f t="shared" si="461"/>
        <v>0</v>
      </c>
      <c r="BB494">
        <f t="shared" si="462"/>
        <v>0</v>
      </c>
      <c r="BC494">
        <f t="shared" si="463"/>
        <v>0</v>
      </c>
      <c r="BD494">
        <f t="shared" si="464"/>
        <v>0</v>
      </c>
      <c r="BF494">
        <f t="shared" si="465"/>
        <v>1</v>
      </c>
      <c r="BG494">
        <f t="shared" si="466"/>
        <v>0</v>
      </c>
      <c r="BH494">
        <f t="shared" si="467"/>
        <v>0</v>
      </c>
      <c r="BI494">
        <f t="shared" si="468"/>
        <v>0</v>
      </c>
      <c r="BJ494">
        <f t="shared" si="469"/>
        <v>0</v>
      </c>
      <c r="BK494">
        <f t="shared" si="470"/>
        <v>0</v>
      </c>
      <c r="BL494">
        <f t="shared" si="471"/>
        <v>0</v>
      </c>
      <c r="BM494">
        <f t="shared" si="472"/>
        <v>0</v>
      </c>
      <c r="BN494">
        <f t="shared" si="473"/>
        <v>0</v>
      </c>
      <c r="BO494">
        <f t="shared" si="474"/>
        <v>0</v>
      </c>
      <c r="BP494">
        <f t="shared" si="475"/>
        <v>0</v>
      </c>
      <c r="BQ494">
        <f t="shared" si="476"/>
        <v>0</v>
      </c>
      <c r="BR494">
        <f t="shared" si="477"/>
        <v>0</v>
      </c>
      <c r="BS494">
        <f t="shared" si="478"/>
        <v>0</v>
      </c>
      <c r="BT494">
        <f t="shared" si="479"/>
        <v>0</v>
      </c>
    </row>
    <row r="495" spans="1:72" x14ac:dyDescent="0.25">
      <c r="A495" t="str">
        <f>IF(TRIM(INDEX(games!$A:$A,ROW()))="","",TRIM(INDEX(games!$A:$A,ROW())))</f>
        <v>Mana Spark</v>
      </c>
      <c r="B495">
        <f>IF(OR($A495="",INDEX(games!$B:$B,ROW())=""),"",INDEX(games!$B:$B,ROW()))</f>
        <v>2018</v>
      </c>
      <c r="C495" t="str">
        <f>IF(OR($A495="",INDEX(games!$C:$C,ROW())=""),"",INDEX(games!$C:$C,ROW()))</f>
        <v>Action</v>
      </c>
      <c r="D495">
        <f t="shared" si="420"/>
        <v>2</v>
      </c>
      <c r="E495">
        <f t="shared" si="421"/>
        <v>1</v>
      </c>
      <c r="F495">
        <f t="shared" si="422"/>
        <v>19</v>
      </c>
      <c r="G495">
        <f t="shared" si="423"/>
        <v>2018</v>
      </c>
      <c r="H495">
        <f t="shared" si="424"/>
        <v>1.4370000000000001</v>
      </c>
      <c r="I495" t="e">
        <f t="shared" si="425"/>
        <v>#N/A</v>
      </c>
      <c r="J495" t="e">
        <f t="shared" si="426"/>
        <v>#N/A</v>
      </c>
      <c r="K495" t="e">
        <f t="shared" si="427"/>
        <v>#N/A</v>
      </c>
      <c r="L495" t="e">
        <f t="shared" si="428"/>
        <v>#N/A</v>
      </c>
      <c r="M495" t="e">
        <f t="shared" si="429"/>
        <v>#N/A</v>
      </c>
      <c r="N495" t="e">
        <f t="shared" si="430"/>
        <v>#N/A</v>
      </c>
      <c r="O495">
        <f t="shared" si="431"/>
        <v>2.0004949999999999</v>
      </c>
      <c r="P495" t="str">
        <f>IF(OR($A495="",INDEX(games!$H:$H,ROW())=""),"",INDEX(games!$H:$H,ROW()))</f>
        <v>Yes</v>
      </c>
      <c r="Q495">
        <f t="shared" si="432"/>
        <v>2.0004949999999999</v>
      </c>
      <c r="T495">
        <f t="shared" si="433"/>
        <v>2020</v>
      </c>
      <c r="U495">
        <f t="shared" si="434"/>
        <v>2025</v>
      </c>
      <c r="V495">
        <f t="shared" si="435"/>
        <v>5</v>
      </c>
      <c r="W495" t="str">
        <f>IF(TRIM(INDEX(connections!$A:$A,ROW()))="","",TRIM(INDEX(connections!$A:$A,ROW())))</f>
        <v>Risk of Rain 2</v>
      </c>
      <c r="X495" t="str">
        <f>IF($W495="","",TRIM(INDEX(connections!$B:$B,ROW())))</f>
        <v>Endless Alice</v>
      </c>
      <c r="Y495">
        <f t="shared" si="436"/>
        <v>688</v>
      </c>
      <c r="Z495">
        <f t="shared" si="437"/>
        <v>290</v>
      </c>
      <c r="AA495" t="str">
        <f t="shared" si="438"/>
        <v>Yes</v>
      </c>
      <c r="AB495" t="str">
        <f t="shared" si="439"/>
        <v>Yes</v>
      </c>
      <c r="AC495">
        <f t="shared" si="440"/>
        <v>1</v>
      </c>
      <c r="AD495">
        <f t="shared" si="441"/>
        <v>0</v>
      </c>
      <c r="AE495" t="str">
        <f t="shared" si="442"/>
        <v/>
      </c>
      <c r="AG495">
        <f t="shared" si="443"/>
        <v>2</v>
      </c>
      <c r="AH495" t="str">
        <f t="shared" si="444"/>
        <v>Yes</v>
      </c>
      <c r="AI495">
        <f t="shared" si="445"/>
        <v>2</v>
      </c>
      <c r="AJ495">
        <f t="shared" si="446"/>
        <v>2.0004949999999999</v>
      </c>
      <c r="AK495" t="str">
        <f t="shared" si="447"/>
        <v/>
      </c>
      <c r="AL495" t="str">
        <f>IF($A495="","",INDEX(games!$J:$J,ROW())&amp;"")</f>
        <v>https://store.steampowered.com/app/630720/Mana_Spark/</v>
      </c>
      <c r="AM495">
        <f>IF($A495="","",SUMPRODUCT($AO495:$BD495,'Map Analysis'!$AN$2^{0,1,2,3,4,5,6,7,8,9,10,11,12,13,14,15}))</f>
        <v>0</v>
      </c>
      <c r="AN495">
        <f t="shared" si="448"/>
        <v>4.9499999999999997E-5</v>
      </c>
      <c r="AO495">
        <f t="shared" si="449"/>
        <v>0</v>
      </c>
      <c r="AP495">
        <f t="shared" si="450"/>
        <v>0</v>
      </c>
      <c r="AQ495">
        <f t="shared" si="451"/>
        <v>0</v>
      </c>
      <c r="AR495">
        <f t="shared" si="452"/>
        <v>0</v>
      </c>
      <c r="AS495">
        <f t="shared" si="453"/>
        <v>0</v>
      </c>
      <c r="AT495">
        <f t="shared" si="454"/>
        <v>0</v>
      </c>
      <c r="AU495">
        <f t="shared" si="455"/>
        <v>0</v>
      </c>
      <c r="AV495">
        <f t="shared" si="456"/>
        <v>0</v>
      </c>
      <c r="AW495">
        <f t="shared" si="457"/>
        <v>0</v>
      </c>
      <c r="AX495">
        <f t="shared" si="458"/>
        <v>0</v>
      </c>
      <c r="AY495">
        <f t="shared" si="459"/>
        <v>0</v>
      </c>
      <c r="AZ495">
        <f t="shared" si="460"/>
        <v>0</v>
      </c>
      <c r="BA495">
        <f t="shared" si="461"/>
        <v>0</v>
      </c>
      <c r="BB495">
        <f t="shared" si="462"/>
        <v>0</v>
      </c>
      <c r="BC495">
        <f t="shared" si="463"/>
        <v>0</v>
      </c>
      <c r="BD495">
        <f t="shared" si="464"/>
        <v>0</v>
      </c>
      <c r="BF495">
        <f t="shared" si="465"/>
        <v>0</v>
      </c>
      <c r="BG495">
        <f t="shared" si="466"/>
        <v>0</v>
      </c>
      <c r="BH495">
        <f t="shared" si="467"/>
        <v>0</v>
      </c>
      <c r="BI495">
        <f t="shared" si="468"/>
        <v>0</v>
      </c>
      <c r="BJ495">
        <f t="shared" si="469"/>
        <v>0</v>
      </c>
      <c r="BK495">
        <f t="shared" si="470"/>
        <v>0</v>
      </c>
      <c r="BL495">
        <f t="shared" si="471"/>
        <v>0</v>
      </c>
      <c r="BM495">
        <f t="shared" si="472"/>
        <v>0</v>
      </c>
      <c r="BN495">
        <f t="shared" si="473"/>
        <v>0</v>
      </c>
      <c r="BO495">
        <f t="shared" si="474"/>
        <v>0</v>
      </c>
      <c r="BP495">
        <f t="shared" si="475"/>
        <v>0</v>
      </c>
      <c r="BQ495">
        <f t="shared" si="476"/>
        <v>0</v>
      </c>
      <c r="BR495">
        <f t="shared" si="477"/>
        <v>0</v>
      </c>
      <c r="BS495">
        <f t="shared" si="478"/>
        <v>0</v>
      </c>
      <c r="BT495">
        <f t="shared" si="479"/>
        <v>0</v>
      </c>
    </row>
    <row r="496" spans="1:72" x14ac:dyDescent="0.25">
      <c r="A496" t="str">
        <f>IF(TRIM(INDEX(games!$A:$A,ROW()))="","",TRIM(INDEX(games!$A:$A,ROW())))</f>
        <v>Masks of the Void: Origins</v>
      </c>
      <c r="B496">
        <f>IF(OR($A496="",INDEX(games!$B:$B,ROW())=""),"",INDEX(games!$B:$B,ROW()))</f>
        <v>2025</v>
      </c>
      <c r="C496" t="str">
        <f>IF(OR($A496="",INDEX(games!$C:$C,ROW())=""),"",INDEX(games!$C:$C,ROW()))</f>
        <v>Action</v>
      </c>
      <c r="D496">
        <f t="shared" si="420"/>
        <v>3</v>
      </c>
      <c r="E496">
        <f t="shared" si="421"/>
        <v>1</v>
      </c>
      <c r="F496">
        <f t="shared" si="422"/>
        <v>20</v>
      </c>
      <c r="G496">
        <f t="shared" si="423"/>
        <v>2025</v>
      </c>
      <c r="H496">
        <f t="shared" si="424"/>
        <v>1.46</v>
      </c>
      <c r="I496" t="e">
        <f t="shared" si="425"/>
        <v>#N/A</v>
      </c>
      <c r="J496" t="e">
        <f t="shared" si="426"/>
        <v>#N/A</v>
      </c>
      <c r="K496" t="e">
        <f t="shared" si="427"/>
        <v>#N/A</v>
      </c>
      <c r="L496" t="e">
        <f t="shared" si="428"/>
        <v>#N/A</v>
      </c>
      <c r="M496" t="e">
        <f t="shared" si="429"/>
        <v>#N/A</v>
      </c>
      <c r="N496" t="e">
        <f t="shared" si="430"/>
        <v>#N/A</v>
      </c>
      <c r="O496">
        <f t="shared" si="431"/>
        <v>3.0004960000000001</v>
      </c>
      <c r="P496" t="str">
        <f>IF(OR($A496="",INDEX(games!$H:$H,ROW())=""),"",INDEX(games!$H:$H,ROW()))</f>
        <v>Yes</v>
      </c>
      <c r="Q496">
        <f t="shared" si="432"/>
        <v>3.0004960000000001</v>
      </c>
      <c r="T496">
        <f t="shared" si="433"/>
        <v>2019</v>
      </c>
      <c r="U496">
        <f t="shared" si="434"/>
        <v>2026</v>
      </c>
      <c r="V496">
        <f t="shared" si="435"/>
        <v>7</v>
      </c>
      <c r="W496" t="str">
        <f>IF(TRIM(INDEX(connections!$A:$A,ROW()))="","",TRIM(INDEX(connections!$A:$A,ROW())))</f>
        <v>Hades</v>
      </c>
      <c r="X496" t="str">
        <f>IF($W496="","",TRIM(INDEX(connections!$B:$B,ROW())))</f>
        <v>Enter the Chronosphere</v>
      </c>
      <c r="Y496">
        <f t="shared" si="436"/>
        <v>375</v>
      </c>
      <c r="Z496">
        <f t="shared" si="437"/>
        <v>291</v>
      </c>
      <c r="AA496" t="str">
        <f t="shared" si="438"/>
        <v>Yes</v>
      </c>
      <c r="AB496" t="str">
        <f t="shared" si="439"/>
        <v/>
      </c>
      <c r="AC496" t="str">
        <f t="shared" si="440"/>
        <v/>
      </c>
      <c r="AD496">
        <f t="shared" si="441"/>
        <v>0</v>
      </c>
      <c r="AE496" t="str">
        <f t="shared" si="442"/>
        <v/>
      </c>
      <c r="AG496">
        <f t="shared" si="443"/>
        <v>3</v>
      </c>
      <c r="AH496" t="str">
        <f t="shared" si="444"/>
        <v>Yes</v>
      </c>
      <c r="AI496">
        <f t="shared" si="445"/>
        <v>3</v>
      </c>
      <c r="AJ496">
        <f t="shared" si="446"/>
        <v>3.0004960000000001</v>
      </c>
      <c r="AK496" t="str">
        <f t="shared" si="447"/>
        <v/>
      </c>
      <c r="AL496" t="str">
        <f>IF($A496="","",INDEX(games!$J:$J,ROW())&amp;"")</f>
        <v>https://store.steampowered.com/app/2542350/Masks_of_the_Void_Origins/</v>
      </c>
      <c r="AM496">
        <f>IF($A496="","",SUMPRODUCT($AO496:$BD496,'Map Analysis'!$AN$2^{0,1,2,3,4,5,6,7,8,9,10,11,12,13,14,15}))</f>
        <v>0</v>
      </c>
      <c r="AN496">
        <f t="shared" si="448"/>
        <v>4.9599999999999999E-5</v>
      </c>
      <c r="AO496">
        <f t="shared" si="449"/>
        <v>0</v>
      </c>
      <c r="AP496">
        <f t="shared" si="450"/>
        <v>0</v>
      </c>
      <c r="AQ496">
        <f t="shared" si="451"/>
        <v>0</v>
      </c>
      <c r="AR496">
        <f t="shared" si="452"/>
        <v>0</v>
      </c>
      <c r="AS496">
        <f t="shared" si="453"/>
        <v>0</v>
      </c>
      <c r="AT496">
        <f t="shared" si="454"/>
        <v>0</v>
      </c>
      <c r="AU496">
        <f t="shared" si="455"/>
        <v>0</v>
      </c>
      <c r="AV496">
        <f t="shared" si="456"/>
        <v>0</v>
      </c>
      <c r="AW496">
        <f t="shared" si="457"/>
        <v>0</v>
      </c>
      <c r="AX496">
        <f t="shared" si="458"/>
        <v>0</v>
      </c>
      <c r="AY496">
        <f t="shared" si="459"/>
        <v>0</v>
      </c>
      <c r="AZ496">
        <f t="shared" si="460"/>
        <v>0</v>
      </c>
      <c r="BA496">
        <f t="shared" si="461"/>
        <v>0</v>
      </c>
      <c r="BB496">
        <f t="shared" si="462"/>
        <v>0</v>
      </c>
      <c r="BC496">
        <f t="shared" si="463"/>
        <v>0</v>
      </c>
      <c r="BD496">
        <f t="shared" si="464"/>
        <v>0</v>
      </c>
      <c r="BF496">
        <f t="shared" si="465"/>
        <v>0</v>
      </c>
      <c r="BG496">
        <f t="shared" si="466"/>
        <v>0</v>
      </c>
      <c r="BH496">
        <f t="shared" si="467"/>
        <v>0</v>
      </c>
      <c r="BI496">
        <f t="shared" si="468"/>
        <v>0</v>
      </c>
      <c r="BJ496">
        <f t="shared" si="469"/>
        <v>0</v>
      </c>
      <c r="BK496">
        <f t="shared" si="470"/>
        <v>0</v>
      </c>
      <c r="BL496">
        <f t="shared" si="471"/>
        <v>0</v>
      </c>
      <c r="BM496">
        <f t="shared" si="472"/>
        <v>0</v>
      </c>
      <c r="BN496">
        <f t="shared" si="473"/>
        <v>0</v>
      </c>
      <c r="BO496">
        <f t="shared" si="474"/>
        <v>0</v>
      </c>
      <c r="BP496">
        <f t="shared" si="475"/>
        <v>0</v>
      </c>
      <c r="BQ496">
        <f t="shared" si="476"/>
        <v>0</v>
      </c>
      <c r="BR496">
        <f t="shared" si="477"/>
        <v>0</v>
      </c>
      <c r="BS496">
        <f t="shared" si="478"/>
        <v>0</v>
      </c>
      <c r="BT496">
        <f t="shared" si="479"/>
        <v>0</v>
      </c>
    </row>
    <row r="497" spans="1:72" x14ac:dyDescent="0.25">
      <c r="A497" t="str">
        <f>IF(TRIM(INDEX(games!$A:$A,ROW()))="","",TRIM(INDEX(games!$A:$A,ROW())))</f>
        <v>Master of Piece</v>
      </c>
      <c r="B497">
        <f>IF(OR($A497="",INDEX(games!$B:$B,ROW())=""),"",INDEX(games!$B:$B,ROW()))</f>
        <v>2026</v>
      </c>
      <c r="C497" t="str">
        <f>IF(OR($A497="",INDEX(games!$C:$C,ROW())=""),"",INDEX(games!$C:$C,ROW()))</f>
        <v>Deckbuilder</v>
      </c>
      <c r="D497">
        <f t="shared" si="420"/>
        <v>4</v>
      </c>
      <c r="E497">
        <f t="shared" si="421"/>
        <v>3</v>
      </c>
      <c r="F497">
        <f t="shared" si="422"/>
        <v>21</v>
      </c>
      <c r="G497" t="e">
        <f t="shared" si="423"/>
        <v>#N/A</v>
      </c>
      <c r="H497" t="e">
        <f t="shared" si="424"/>
        <v>#N/A</v>
      </c>
      <c r="I497" t="e">
        <f t="shared" si="425"/>
        <v>#N/A</v>
      </c>
      <c r="J497" t="e">
        <f t="shared" si="426"/>
        <v>#N/A</v>
      </c>
      <c r="K497">
        <f t="shared" si="427"/>
        <v>2026</v>
      </c>
      <c r="L497">
        <f t="shared" si="428"/>
        <v>3.4830000000000001</v>
      </c>
      <c r="M497" t="e">
        <f t="shared" si="429"/>
        <v>#N/A</v>
      </c>
      <c r="N497" t="e">
        <f t="shared" si="430"/>
        <v>#N/A</v>
      </c>
      <c r="O497">
        <f t="shared" si="431"/>
        <v>4.0004970000000002</v>
      </c>
      <c r="P497" t="str">
        <f>IF(OR($A497="",INDEX(games!$H:$H,ROW())=""),"",INDEX(games!$H:$H,ROW()))</f>
        <v/>
      </c>
      <c r="Q497" t="str">
        <f t="shared" si="432"/>
        <v/>
      </c>
      <c r="T497">
        <f t="shared" si="433"/>
        <v>1987</v>
      </c>
      <c r="U497">
        <f t="shared" si="434"/>
        <v>2026</v>
      </c>
      <c r="V497">
        <f t="shared" si="435"/>
        <v>39</v>
      </c>
      <c r="W497" t="str">
        <f>IF(TRIM(INDEX(connections!$A:$A,ROW()))="","",TRIM(INDEX(connections!$A:$A,ROW())))</f>
        <v>NetHack</v>
      </c>
      <c r="X497" t="str">
        <f>IF($W497="","",TRIM(INDEX(connections!$B:$B,ROW())))</f>
        <v>Enter the Chronosphere</v>
      </c>
      <c r="Y497">
        <f t="shared" si="436"/>
        <v>558</v>
      </c>
      <c r="Z497">
        <f t="shared" si="437"/>
        <v>291</v>
      </c>
      <c r="AA497" t="str">
        <f t="shared" si="438"/>
        <v>Yes</v>
      </c>
      <c r="AB497" t="str">
        <f t="shared" si="439"/>
        <v/>
      </c>
      <c r="AC497" t="str">
        <f t="shared" si="440"/>
        <v/>
      </c>
      <c r="AD497">
        <f t="shared" si="441"/>
        <v>1</v>
      </c>
      <c r="AE497" t="str">
        <f t="shared" si="442"/>
        <v/>
      </c>
      <c r="AG497">
        <f t="shared" si="443"/>
        <v>4</v>
      </c>
      <c r="AH497" t="str">
        <f t="shared" si="444"/>
        <v/>
      </c>
      <c r="AI497" t="str">
        <f t="shared" si="445"/>
        <v/>
      </c>
      <c r="AJ497" t="str">
        <f t="shared" si="446"/>
        <v/>
      </c>
      <c r="AK497">
        <f t="shared" si="447"/>
        <v>4.0004970000000002</v>
      </c>
      <c r="AL497" t="str">
        <f>IF($A497="","",INDEX(games!$J:$J,ROW())&amp;"")</f>
        <v>https://store.steampowered.com/app/3009310/Master_of_Piece/</v>
      </c>
      <c r="AM497">
        <f>IF($A497="","",SUMPRODUCT($AO497:$BD497,'Map Analysis'!$AN$2^{0,1,2,3,4,5,6,7,8,9,10,11,12,13,14,15}))</f>
        <v>0</v>
      </c>
      <c r="AN497">
        <f t="shared" si="448"/>
        <v>4.9700000000000002E-5</v>
      </c>
      <c r="AO497">
        <f t="shared" si="449"/>
        <v>0</v>
      </c>
      <c r="AP497">
        <f t="shared" si="450"/>
        <v>0</v>
      </c>
      <c r="AQ497">
        <f t="shared" si="451"/>
        <v>0</v>
      </c>
      <c r="AR497">
        <f t="shared" si="452"/>
        <v>0</v>
      </c>
      <c r="AS497">
        <f t="shared" si="453"/>
        <v>0</v>
      </c>
      <c r="AT497">
        <f t="shared" si="454"/>
        <v>0</v>
      </c>
      <c r="AU497">
        <f t="shared" si="455"/>
        <v>0</v>
      </c>
      <c r="AV497">
        <f t="shared" si="456"/>
        <v>0</v>
      </c>
      <c r="AW497">
        <f t="shared" si="457"/>
        <v>0</v>
      </c>
      <c r="AX497">
        <f t="shared" si="458"/>
        <v>0</v>
      </c>
      <c r="AY497">
        <f t="shared" si="459"/>
        <v>0</v>
      </c>
      <c r="AZ497">
        <f t="shared" si="460"/>
        <v>0</v>
      </c>
      <c r="BA497">
        <f t="shared" si="461"/>
        <v>0</v>
      </c>
      <c r="BB497">
        <f t="shared" si="462"/>
        <v>0</v>
      </c>
      <c r="BC497">
        <f t="shared" si="463"/>
        <v>0</v>
      </c>
      <c r="BD497">
        <f t="shared" si="464"/>
        <v>0</v>
      </c>
      <c r="BF497">
        <f t="shared" si="465"/>
        <v>0</v>
      </c>
      <c r="BG497">
        <f t="shared" si="466"/>
        <v>0</v>
      </c>
      <c r="BH497">
        <f t="shared" si="467"/>
        <v>0</v>
      </c>
      <c r="BI497">
        <f t="shared" si="468"/>
        <v>0</v>
      </c>
      <c r="BJ497">
        <f t="shared" si="469"/>
        <v>0</v>
      </c>
      <c r="BK497">
        <f t="shared" si="470"/>
        <v>0</v>
      </c>
      <c r="BL497">
        <f t="shared" si="471"/>
        <v>0</v>
      </c>
      <c r="BM497">
        <f t="shared" si="472"/>
        <v>0</v>
      </c>
      <c r="BN497">
        <f t="shared" si="473"/>
        <v>0</v>
      </c>
      <c r="BO497">
        <f t="shared" si="474"/>
        <v>0</v>
      </c>
      <c r="BP497">
        <f t="shared" si="475"/>
        <v>0</v>
      </c>
      <c r="BQ497">
        <f t="shared" si="476"/>
        <v>0</v>
      </c>
      <c r="BR497">
        <f t="shared" si="477"/>
        <v>0</v>
      </c>
      <c r="BS497">
        <f t="shared" si="478"/>
        <v>0</v>
      </c>
      <c r="BT497">
        <f t="shared" si="479"/>
        <v>0</v>
      </c>
    </row>
    <row r="498" spans="1:72" x14ac:dyDescent="0.25">
      <c r="A498" t="str">
        <f>IF(TRIM(INDEX(games!$A:$A,ROW()))="","",TRIM(INDEX(games!$A:$A,ROW())))</f>
        <v>Maze Mice</v>
      </c>
      <c r="B498">
        <f>IF(OR($A498="",INDEX(games!$B:$B,ROW())=""),"",INDEX(games!$B:$B,ROW()))</f>
        <v>2025</v>
      </c>
      <c r="C498" t="str">
        <f>IF(OR($A498="",INDEX(games!$C:$C,ROW())=""),"",INDEX(games!$C:$C,ROW()))</f>
        <v>Action</v>
      </c>
      <c r="D498">
        <f t="shared" si="420"/>
        <v>2</v>
      </c>
      <c r="E498">
        <f t="shared" si="421"/>
        <v>1</v>
      </c>
      <c r="F498">
        <f t="shared" si="422"/>
        <v>22</v>
      </c>
      <c r="G498">
        <f t="shared" si="423"/>
        <v>2025</v>
      </c>
      <c r="H498">
        <f t="shared" si="424"/>
        <v>1.506</v>
      </c>
      <c r="I498" t="e">
        <f t="shared" si="425"/>
        <v>#N/A</v>
      </c>
      <c r="J498" t="e">
        <f t="shared" si="426"/>
        <v>#N/A</v>
      </c>
      <c r="K498" t="e">
        <f t="shared" si="427"/>
        <v>#N/A</v>
      </c>
      <c r="L498" t="e">
        <f t="shared" si="428"/>
        <v>#N/A</v>
      </c>
      <c r="M498" t="e">
        <f t="shared" si="429"/>
        <v>#N/A</v>
      </c>
      <c r="N498" t="e">
        <f t="shared" si="430"/>
        <v>#N/A</v>
      </c>
      <c r="O498">
        <f t="shared" si="431"/>
        <v>2.0004979999999999</v>
      </c>
      <c r="P498" t="str">
        <f>IF(OR($A498="",INDEX(games!$H:$H,ROW())=""),"",INDEX(games!$H:$H,ROW()))</f>
        <v>Yes</v>
      </c>
      <c r="Q498">
        <f t="shared" si="432"/>
        <v>2.0004979999999999</v>
      </c>
      <c r="T498">
        <f t="shared" si="433"/>
        <v>2015</v>
      </c>
      <c r="U498">
        <f t="shared" si="434"/>
        <v>2016</v>
      </c>
      <c r="V498">
        <f t="shared" si="435"/>
        <v>1</v>
      </c>
      <c r="W498" t="str">
        <f>IF(TRIM(INDEX(connections!$A:$A,ROW()))="","",TRIM(INDEX(connections!$A:$A,ROW())))</f>
        <v>Nuclear Throne</v>
      </c>
      <c r="X498" t="str">
        <f>IF($W498="","",TRIM(INDEX(connections!$B:$B,ROW())))</f>
        <v>Enter the Gungeon</v>
      </c>
      <c r="Y498">
        <f t="shared" si="436"/>
        <v>578</v>
      </c>
      <c r="Z498">
        <f t="shared" si="437"/>
        <v>292</v>
      </c>
      <c r="AA498" t="str">
        <f t="shared" si="438"/>
        <v>Yes</v>
      </c>
      <c r="AB498" t="str">
        <f t="shared" si="439"/>
        <v>Yes</v>
      </c>
      <c r="AC498">
        <f t="shared" si="440"/>
        <v>1</v>
      </c>
      <c r="AD498">
        <f t="shared" si="441"/>
        <v>0</v>
      </c>
      <c r="AE498" t="str">
        <f t="shared" si="442"/>
        <v/>
      </c>
      <c r="AG498">
        <f t="shared" si="443"/>
        <v>2</v>
      </c>
      <c r="AH498" t="str">
        <f t="shared" si="444"/>
        <v>Yes</v>
      </c>
      <c r="AI498">
        <f t="shared" si="445"/>
        <v>2</v>
      </c>
      <c r="AJ498">
        <f t="shared" si="446"/>
        <v>2.0004979999999999</v>
      </c>
      <c r="AK498" t="str">
        <f t="shared" si="447"/>
        <v/>
      </c>
      <c r="AL498" t="str">
        <f>IF($A498="","",INDEX(games!$J:$J,ROW())&amp;"")</f>
        <v>https://store.steampowered.com/app/3385370/Maze_Mice/</v>
      </c>
      <c r="AM498">
        <f>IF($A498="","",SUMPRODUCT($AO498:$BD498,'Map Analysis'!$AN$2^{0,1,2,3,4,5,6,7,8,9,10,11,12,13,14,15}))</f>
        <v>0</v>
      </c>
      <c r="AN498">
        <f t="shared" si="448"/>
        <v>4.9799999999999998E-5</v>
      </c>
      <c r="AO498">
        <f t="shared" si="449"/>
        <v>0</v>
      </c>
      <c r="AP498">
        <f t="shared" si="450"/>
        <v>0</v>
      </c>
      <c r="AQ498">
        <f t="shared" si="451"/>
        <v>0</v>
      </c>
      <c r="AR498">
        <f t="shared" si="452"/>
        <v>0</v>
      </c>
      <c r="AS498">
        <f t="shared" si="453"/>
        <v>0</v>
      </c>
      <c r="AT498">
        <f t="shared" si="454"/>
        <v>0</v>
      </c>
      <c r="AU498">
        <f t="shared" si="455"/>
        <v>0</v>
      </c>
      <c r="AV498">
        <f t="shared" si="456"/>
        <v>0</v>
      </c>
      <c r="AW498">
        <f t="shared" si="457"/>
        <v>0</v>
      </c>
      <c r="AX498">
        <f t="shared" si="458"/>
        <v>0</v>
      </c>
      <c r="AY498">
        <f t="shared" si="459"/>
        <v>0</v>
      </c>
      <c r="AZ498">
        <f t="shared" si="460"/>
        <v>0</v>
      </c>
      <c r="BA498">
        <f t="shared" si="461"/>
        <v>0</v>
      </c>
      <c r="BB498">
        <f t="shared" si="462"/>
        <v>0</v>
      </c>
      <c r="BC498">
        <f t="shared" si="463"/>
        <v>0</v>
      </c>
      <c r="BD498">
        <f t="shared" si="464"/>
        <v>0</v>
      </c>
      <c r="BF498">
        <f t="shared" si="465"/>
        <v>33</v>
      </c>
      <c r="BG498">
        <f t="shared" si="466"/>
        <v>95</v>
      </c>
      <c r="BH498">
        <f t="shared" si="467"/>
        <v>35</v>
      </c>
      <c r="BI498">
        <f t="shared" si="468"/>
        <v>3</v>
      </c>
      <c r="BJ498">
        <f t="shared" si="469"/>
        <v>0</v>
      </c>
      <c r="BK498">
        <f t="shared" si="470"/>
        <v>0</v>
      </c>
      <c r="BL498">
        <f t="shared" si="471"/>
        <v>0</v>
      </c>
      <c r="BM498">
        <f t="shared" si="472"/>
        <v>0</v>
      </c>
      <c r="BN498">
        <f t="shared" si="473"/>
        <v>0</v>
      </c>
      <c r="BO498">
        <f t="shared" si="474"/>
        <v>0</v>
      </c>
      <c r="BP498">
        <f t="shared" si="475"/>
        <v>0</v>
      </c>
      <c r="BQ498">
        <f t="shared" si="476"/>
        <v>0</v>
      </c>
      <c r="BR498">
        <f t="shared" si="477"/>
        <v>0</v>
      </c>
      <c r="BS498">
        <f t="shared" si="478"/>
        <v>0</v>
      </c>
      <c r="BT498">
        <f t="shared" si="479"/>
        <v>0</v>
      </c>
    </row>
    <row r="499" spans="1:72" x14ac:dyDescent="0.25">
      <c r="A499" t="str">
        <f>IF(TRIM(INDEX(games!$A:$A,ROW()))="","",TRIM(INDEX(games!$A:$A,ROW())))</f>
        <v>Mechanibot</v>
      </c>
      <c r="B499">
        <f>IF(OR($A499="",INDEX(games!$B:$B,ROW())=""),"",INDEX(games!$B:$B,ROW()))</f>
        <v>2022</v>
      </c>
      <c r="C499" t="str">
        <f>IF(OR($A499="",INDEX(games!$C:$C,ROW())=""),"",INDEX(games!$C:$C,ROW()))</f>
        <v>Strategy</v>
      </c>
      <c r="D499">
        <f t="shared" si="420"/>
        <v>0</v>
      </c>
      <c r="E499">
        <f t="shared" si="421"/>
        <v>2</v>
      </c>
      <c r="F499">
        <f t="shared" si="422"/>
        <v>23</v>
      </c>
      <c r="G499" t="e">
        <f t="shared" si="423"/>
        <v>#N/A</v>
      </c>
      <c r="H499" t="e">
        <f t="shared" si="424"/>
        <v>#N/A</v>
      </c>
      <c r="I499">
        <f t="shared" si="425"/>
        <v>2022</v>
      </c>
      <c r="J499">
        <f t="shared" si="426"/>
        <v>2.5289999999999999</v>
      </c>
      <c r="K499" t="e">
        <f t="shared" si="427"/>
        <v>#N/A</v>
      </c>
      <c r="L499" t="e">
        <f t="shared" si="428"/>
        <v>#N/A</v>
      </c>
      <c r="M499" t="e">
        <f t="shared" si="429"/>
        <v>#N/A</v>
      </c>
      <c r="N499" t="e">
        <f t="shared" si="430"/>
        <v>#N/A</v>
      </c>
      <c r="O499">
        <f t="shared" si="431"/>
        <v>4.9899999999999999E-4</v>
      </c>
      <c r="P499" t="str">
        <f>IF(OR($A499="",INDEX(games!$H:$H,ROW())=""),"",INDEX(games!$H:$H,ROW()))</f>
        <v>Yes</v>
      </c>
      <c r="Q499">
        <f t="shared" si="432"/>
        <v>4.9899999999999999E-4</v>
      </c>
      <c r="T499">
        <f t="shared" si="433"/>
        <v>2008</v>
      </c>
      <c r="U499">
        <f t="shared" si="434"/>
        <v>2016</v>
      </c>
      <c r="V499">
        <f t="shared" si="435"/>
        <v>8</v>
      </c>
      <c r="W499" t="str">
        <f>IF(TRIM(INDEX(connections!$A:$A,ROW()))="","",TRIM(INDEX(connections!$A:$A,ROW())))</f>
        <v>Spelunky Classic</v>
      </c>
      <c r="X499" t="str">
        <f>IF($W499="","",TRIM(INDEX(connections!$B:$B,ROW())))</f>
        <v>Enter the Gungeon</v>
      </c>
      <c r="Y499">
        <f t="shared" si="436"/>
        <v>801</v>
      </c>
      <c r="Z499">
        <f t="shared" si="437"/>
        <v>292</v>
      </c>
      <c r="AA499" t="str">
        <f t="shared" si="438"/>
        <v>Yes</v>
      </c>
      <c r="AB499" t="str">
        <f t="shared" si="439"/>
        <v>Yes</v>
      </c>
      <c r="AC499">
        <f t="shared" si="440"/>
        <v>1</v>
      </c>
      <c r="AD499">
        <f t="shared" si="441"/>
        <v>0</v>
      </c>
      <c r="AE499" t="str">
        <f t="shared" si="442"/>
        <v/>
      </c>
      <c r="AG499">
        <f t="shared" si="443"/>
        <v>0</v>
      </c>
      <c r="AH499" t="str">
        <f t="shared" si="444"/>
        <v/>
      </c>
      <c r="AI499" t="str">
        <f t="shared" si="445"/>
        <v/>
      </c>
      <c r="AJ499" t="str">
        <f t="shared" si="446"/>
        <v/>
      </c>
      <c r="AK499" t="str">
        <f t="shared" si="447"/>
        <v/>
      </c>
      <c r="AL499" t="str">
        <f>IF($A499="","",INDEX(games!$J:$J,ROW())&amp;"")</f>
        <v>https://store.steampowered.com/app/1842510/Mechanibot/</v>
      </c>
      <c r="AM499">
        <f>IF($A499="","",SUMPRODUCT($AO499:$BD499,'Map Analysis'!$AN$2^{0,1,2,3,4,5,6,7,8,9,10,11,12,13,14,15}))</f>
        <v>0</v>
      </c>
      <c r="AN499">
        <f t="shared" si="448"/>
        <v>4.99E-5</v>
      </c>
      <c r="AO499">
        <f t="shared" si="449"/>
        <v>0</v>
      </c>
      <c r="AP499">
        <f t="shared" si="450"/>
        <v>0</v>
      </c>
      <c r="AQ499">
        <f t="shared" si="451"/>
        <v>0</v>
      </c>
      <c r="AR499">
        <f t="shared" si="452"/>
        <v>0</v>
      </c>
      <c r="AS499">
        <f t="shared" si="453"/>
        <v>0</v>
      </c>
      <c r="AT499">
        <f t="shared" si="454"/>
        <v>0</v>
      </c>
      <c r="AU499">
        <f t="shared" si="455"/>
        <v>0</v>
      </c>
      <c r="AV499">
        <f t="shared" si="456"/>
        <v>0</v>
      </c>
      <c r="AW499">
        <f t="shared" si="457"/>
        <v>0</v>
      </c>
      <c r="AX499">
        <f t="shared" si="458"/>
        <v>0</v>
      </c>
      <c r="AY499">
        <f t="shared" si="459"/>
        <v>0</v>
      </c>
      <c r="AZ499">
        <f t="shared" si="460"/>
        <v>0</v>
      </c>
      <c r="BA499">
        <f t="shared" si="461"/>
        <v>0</v>
      </c>
      <c r="BB499">
        <f t="shared" si="462"/>
        <v>0</v>
      </c>
      <c r="BC499">
        <f t="shared" si="463"/>
        <v>0</v>
      </c>
      <c r="BD499">
        <f t="shared" si="464"/>
        <v>0</v>
      </c>
      <c r="BF499">
        <f t="shared" si="465"/>
        <v>33</v>
      </c>
      <c r="BG499">
        <f t="shared" si="466"/>
        <v>95</v>
      </c>
      <c r="BH499">
        <f t="shared" si="467"/>
        <v>35</v>
      </c>
      <c r="BI499">
        <f t="shared" si="468"/>
        <v>3</v>
      </c>
      <c r="BJ499">
        <f t="shared" si="469"/>
        <v>0</v>
      </c>
      <c r="BK499">
        <f t="shared" si="470"/>
        <v>0</v>
      </c>
      <c r="BL499">
        <f t="shared" si="471"/>
        <v>0</v>
      </c>
      <c r="BM499">
        <f t="shared" si="472"/>
        <v>0</v>
      </c>
      <c r="BN499">
        <f t="shared" si="473"/>
        <v>0</v>
      </c>
      <c r="BO499">
        <f t="shared" si="474"/>
        <v>0</v>
      </c>
      <c r="BP499">
        <f t="shared" si="475"/>
        <v>0</v>
      </c>
      <c r="BQ499">
        <f t="shared" si="476"/>
        <v>0</v>
      </c>
      <c r="BR499">
        <f t="shared" si="477"/>
        <v>0</v>
      </c>
      <c r="BS499">
        <f t="shared" si="478"/>
        <v>0</v>
      </c>
      <c r="BT499">
        <f t="shared" si="479"/>
        <v>0</v>
      </c>
    </row>
    <row r="500" spans="1:72" x14ac:dyDescent="0.25">
      <c r="A500" t="str">
        <f>IF(TRIM(INDEX(games!$A:$A,ROW()))="","",TRIM(INDEX(games!$A:$A,ROW())))</f>
        <v>Megabonk</v>
      </c>
      <c r="B500">
        <f>IF(OR($A500="",INDEX(games!$B:$B,ROW())=""),"",INDEX(games!$B:$B,ROW()))</f>
        <v>2025</v>
      </c>
      <c r="C500" t="str">
        <f>IF(OR($A500="",INDEX(games!$C:$C,ROW())=""),"",INDEX(games!$C:$C,ROW()))</f>
        <v>Action</v>
      </c>
      <c r="D500">
        <f t="shared" si="420"/>
        <v>5</v>
      </c>
      <c r="E500">
        <f t="shared" si="421"/>
        <v>1</v>
      </c>
      <c r="F500">
        <f t="shared" si="422"/>
        <v>24</v>
      </c>
      <c r="G500">
        <f t="shared" si="423"/>
        <v>2025</v>
      </c>
      <c r="H500">
        <f t="shared" si="424"/>
        <v>1.552</v>
      </c>
      <c r="I500" t="e">
        <f t="shared" si="425"/>
        <v>#N/A</v>
      </c>
      <c r="J500" t="e">
        <f t="shared" si="426"/>
        <v>#N/A</v>
      </c>
      <c r="K500" t="e">
        <f t="shared" si="427"/>
        <v>#N/A</v>
      </c>
      <c r="L500" t="e">
        <f t="shared" si="428"/>
        <v>#N/A</v>
      </c>
      <c r="M500" t="e">
        <f t="shared" si="429"/>
        <v>#N/A</v>
      </c>
      <c r="N500" t="e">
        <f t="shared" si="430"/>
        <v>#N/A</v>
      </c>
      <c r="O500">
        <f t="shared" si="431"/>
        <v>5.0004999999999997</v>
      </c>
      <c r="P500" t="str">
        <f>IF(OR($A500="",INDEX(games!$H:$H,ROW())=""),"",INDEX(games!$H:$H,ROW()))</f>
        <v>Yes</v>
      </c>
      <c r="Q500">
        <f t="shared" si="432"/>
        <v>5.0004999999999997</v>
      </c>
      <c r="T500">
        <f t="shared" si="433"/>
        <v>2011</v>
      </c>
      <c r="U500">
        <f t="shared" si="434"/>
        <v>2016</v>
      </c>
      <c r="V500">
        <f t="shared" si="435"/>
        <v>5</v>
      </c>
      <c r="W500" t="str">
        <f>IF(TRIM(INDEX(connections!$A:$A,ROW()))="","",TRIM(INDEX(connections!$A:$A,ROW())))</f>
        <v>The Binding of Isaac</v>
      </c>
      <c r="X500" t="str">
        <f>IF($W500="","",TRIM(INDEX(connections!$B:$B,ROW())))</f>
        <v>Enter the Gungeon</v>
      </c>
      <c r="Y500">
        <f t="shared" si="436"/>
        <v>865</v>
      </c>
      <c r="Z500">
        <f t="shared" si="437"/>
        <v>292</v>
      </c>
      <c r="AA500" t="str">
        <f t="shared" si="438"/>
        <v>Yes</v>
      </c>
      <c r="AB500" t="str">
        <f t="shared" si="439"/>
        <v>Yes</v>
      </c>
      <c r="AC500">
        <f t="shared" si="440"/>
        <v>1</v>
      </c>
      <c r="AD500">
        <f t="shared" si="441"/>
        <v>0</v>
      </c>
      <c r="AE500" t="str">
        <f t="shared" si="442"/>
        <v/>
      </c>
      <c r="AG500">
        <f t="shared" si="443"/>
        <v>4</v>
      </c>
      <c r="AH500" t="str">
        <f t="shared" si="444"/>
        <v>Yes</v>
      </c>
      <c r="AI500">
        <f t="shared" si="445"/>
        <v>4</v>
      </c>
      <c r="AJ500">
        <f t="shared" si="446"/>
        <v>4.0004999999999997</v>
      </c>
      <c r="AK500" t="str">
        <f t="shared" si="447"/>
        <v/>
      </c>
      <c r="AL500" t="str">
        <f>IF($A500="","",INDEX(games!$J:$J,ROW())&amp;"")</f>
        <v>https://store.steampowered.com/app/3405340/Megabonk/</v>
      </c>
      <c r="AM500">
        <f>IF($A500="","",SUMPRODUCT($AO500:$BD500,'Map Analysis'!$AN$2^{0,1,2,3,4,5,6,7,8,9,10,11,12,13,14,15}))</f>
        <v>2</v>
      </c>
      <c r="AN500">
        <f t="shared" si="448"/>
        <v>2.0000499999999999</v>
      </c>
      <c r="AO500">
        <f t="shared" si="449"/>
        <v>2</v>
      </c>
      <c r="AP500">
        <f t="shared" si="450"/>
        <v>0</v>
      </c>
      <c r="AQ500">
        <f t="shared" si="451"/>
        <v>0</v>
      </c>
      <c r="AR500">
        <f t="shared" si="452"/>
        <v>0</v>
      </c>
      <c r="AS500">
        <f t="shared" si="453"/>
        <v>0</v>
      </c>
      <c r="AT500">
        <f t="shared" si="454"/>
        <v>0</v>
      </c>
      <c r="AU500">
        <f t="shared" si="455"/>
        <v>0</v>
      </c>
      <c r="AV500">
        <f t="shared" si="456"/>
        <v>0</v>
      </c>
      <c r="AW500">
        <f t="shared" si="457"/>
        <v>0</v>
      </c>
      <c r="AX500">
        <f t="shared" si="458"/>
        <v>0</v>
      </c>
      <c r="AY500">
        <f t="shared" si="459"/>
        <v>0</v>
      </c>
      <c r="AZ500">
        <f t="shared" si="460"/>
        <v>0</v>
      </c>
      <c r="BA500">
        <f t="shared" si="461"/>
        <v>0</v>
      </c>
      <c r="BB500">
        <f t="shared" si="462"/>
        <v>0</v>
      </c>
      <c r="BC500">
        <f t="shared" si="463"/>
        <v>0</v>
      </c>
      <c r="BD500">
        <f t="shared" si="464"/>
        <v>0</v>
      </c>
      <c r="BF500">
        <f t="shared" si="465"/>
        <v>33</v>
      </c>
      <c r="BG500">
        <f t="shared" si="466"/>
        <v>95</v>
      </c>
      <c r="BH500">
        <f t="shared" si="467"/>
        <v>35</v>
      </c>
      <c r="BI500">
        <f t="shared" si="468"/>
        <v>3</v>
      </c>
      <c r="BJ500">
        <f t="shared" si="469"/>
        <v>0</v>
      </c>
      <c r="BK500">
        <f t="shared" si="470"/>
        <v>0</v>
      </c>
      <c r="BL500">
        <f t="shared" si="471"/>
        <v>0</v>
      </c>
      <c r="BM500">
        <f t="shared" si="472"/>
        <v>0</v>
      </c>
      <c r="BN500">
        <f t="shared" si="473"/>
        <v>0</v>
      </c>
      <c r="BO500">
        <f t="shared" si="474"/>
        <v>0</v>
      </c>
      <c r="BP500">
        <f t="shared" si="475"/>
        <v>0</v>
      </c>
      <c r="BQ500">
        <f t="shared" si="476"/>
        <v>0</v>
      </c>
      <c r="BR500">
        <f t="shared" si="477"/>
        <v>0</v>
      </c>
      <c r="BS500">
        <f t="shared" si="478"/>
        <v>0</v>
      </c>
      <c r="BT500">
        <f t="shared" si="479"/>
        <v>0</v>
      </c>
    </row>
    <row r="501" spans="1:72" x14ac:dyDescent="0.25">
      <c r="A501" t="str">
        <f>IF(TRIM(INDEX(games!$A:$A,ROW()))="","",TRIM(INDEX(games!$A:$A,ROW())))</f>
        <v>Meme Mayhem</v>
      </c>
      <c r="B501">
        <f>IF(OR($A501="",INDEX(games!$B:$B,ROW())=""),"",INDEX(games!$B:$B,ROW()))</f>
        <v>2024</v>
      </c>
      <c r="C501" t="str">
        <f>IF(OR($A501="",INDEX(games!$C:$C,ROW())=""),"",INDEX(games!$C:$C,ROW()))</f>
        <v>Deckbuilder</v>
      </c>
      <c r="D501">
        <f t="shared" si="420"/>
        <v>1</v>
      </c>
      <c r="E501">
        <f t="shared" si="421"/>
        <v>3</v>
      </c>
      <c r="F501">
        <f t="shared" si="422"/>
        <v>25</v>
      </c>
      <c r="G501" t="e">
        <f t="shared" si="423"/>
        <v>#N/A</v>
      </c>
      <c r="H501" t="e">
        <f t="shared" si="424"/>
        <v>#N/A</v>
      </c>
      <c r="I501" t="e">
        <f t="shared" si="425"/>
        <v>#N/A</v>
      </c>
      <c r="J501" t="e">
        <f t="shared" si="426"/>
        <v>#N/A</v>
      </c>
      <c r="K501">
        <f t="shared" si="427"/>
        <v>2024</v>
      </c>
      <c r="L501">
        <f t="shared" si="428"/>
        <v>3.5750000000000002</v>
      </c>
      <c r="M501" t="e">
        <f t="shared" si="429"/>
        <v>#N/A</v>
      </c>
      <c r="N501" t="e">
        <f t="shared" si="430"/>
        <v>#N/A</v>
      </c>
      <c r="O501">
        <f t="shared" si="431"/>
        <v>1.0005010000000001</v>
      </c>
      <c r="P501" t="str">
        <f>IF(OR($A501="",INDEX(games!$H:$H,ROW())=""),"",INDEX(games!$H:$H,ROW()))</f>
        <v/>
      </c>
      <c r="Q501" t="str">
        <f t="shared" si="432"/>
        <v/>
      </c>
      <c r="T501">
        <f t="shared" si="433"/>
        <v>2009</v>
      </c>
      <c r="U501">
        <f t="shared" si="434"/>
        <v>2025</v>
      </c>
      <c r="V501">
        <f t="shared" si="435"/>
        <v>16</v>
      </c>
      <c r="W501" t="str">
        <f>IF(TRIM(INDEX(connections!$A:$A,ROW()))="","",TRIM(INDEX(connections!$A:$A,ROW())))</f>
        <v>Brogue</v>
      </c>
      <c r="X501" t="str">
        <f>IF($W501="","",TRIM(INDEX(connections!$B:$B,ROW())))</f>
        <v>Escape The Mad Empire</v>
      </c>
      <c r="Y501">
        <f t="shared" si="436"/>
        <v>103</v>
      </c>
      <c r="Z501">
        <f t="shared" si="437"/>
        <v>293</v>
      </c>
      <c r="AA501" t="str">
        <f t="shared" si="438"/>
        <v>Yes</v>
      </c>
      <c r="AB501" t="str">
        <f t="shared" si="439"/>
        <v/>
      </c>
      <c r="AC501" t="str">
        <f t="shared" si="440"/>
        <v/>
      </c>
      <c r="AD501">
        <f t="shared" si="441"/>
        <v>1</v>
      </c>
      <c r="AE501" t="str">
        <f t="shared" si="442"/>
        <v/>
      </c>
      <c r="AG501">
        <f t="shared" si="443"/>
        <v>1</v>
      </c>
      <c r="AH501" t="str">
        <f t="shared" si="444"/>
        <v/>
      </c>
      <c r="AI501" t="str">
        <f t="shared" si="445"/>
        <v/>
      </c>
      <c r="AJ501" t="str">
        <f t="shared" si="446"/>
        <v/>
      </c>
      <c r="AK501">
        <f t="shared" si="447"/>
        <v>1.0005010000000001</v>
      </c>
      <c r="AL501" t="str">
        <f>IF($A501="","",INDEX(games!$J:$J,ROW())&amp;"")</f>
        <v/>
      </c>
      <c r="AM501">
        <f>IF($A501="","",SUMPRODUCT($AO501:$BD501,'Map Analysis'!$AN$2^{0,1,2,3,4,5,6,7,8,9,10,11,12,13,14,15}))</f>
        <v>0</v>
      </c>
      <c r="AN501">
        <f t="shared" si="448"/>
        <v>5.0099999999999998E-5</v>
      </c>
      <c r="AO501">
        <f t="shared" si="449"/>
        <v>0</v>
      </c>
      <c r="AP501">
        <f t="shared" si="450"/>
        <v>0</v>
      </c>
      <c r="AQ501">
        <f t="shared" si="451"/>
        <v>0</v>
      </c>
      <c r="AR501">
        <f t="shared" si="452"/>
        <v>0</v>
      </c>
      <c r="AS501">
        <f t="shared" si="453"/>
        <v>0</v>
      </c>
      <c r="AT501">
        <f t="shared" si="454"/>
        <v>0</v>
      </c>
      <c r="AU501">
        <f t="shared" si="455"/>
        <v>0</v>
      </c>
      <c r="AV501">
        <f t="shared" si="456"/>
        <v>0</v>
      </c>
      <c r="AW501">
        <f t="shared" si="457"/>
        <v>0</v>
      </c>
      <c r="AX501">
        <f t="shared" si="458"/>
        <v>0</v>
      </c>
      <c r="AY501">
        <f t="shared" si="459"/>
        <v>0</v>
      </c>
      <c r="AZ501">
        <f t="shared" si="460"/>
        <v>0</v>
      </c>
      <c r="BA501">
        <f t="shared" si="461"/>
        <v>0</v>
      </c>
      <c r="BB501">
        <f t="shared" si="462"/>
        <v>0</v>
      </c>
      <c r="BC501">
        <f t="shared" si="463"/>
        <v>0</v>
      </c>
      <c r="BD501">
        <f t="shared" si="464"/>
        <v>0</v>
      </c>
      <c r="BF501">
        <f t="shared" si="465"/>
        <v>0</v>
      </c>
      <c r="BG501">
        <f t="shared" si="466"/>
        <v>0</v>
      </c>
      <c r="BH501">
        <f t="shared" si="467"/>
        <v>0</v>
      </c>
      <c r="BI501">
        <f t="shared" si="468"/>
        <v>0</v>
      </c>
      <c r="BJ501">
        <f t="shared" si="469"/>
        <v>0</v>
      </c>
      <c r="BK501">
        <f t="shared" si="470"/>
        <v>0</v>
      </c>
      <c r="BL501">
        <f t="shared" si="471"/>
        <v>0</v>
      </c>
      <c r="BM501">
        <f t="shared" si="472"/>
        <v>0</v>
      </c>
      <c r="BN501">
        <f t="shared" si="473"/>
        <v>0</v>
      </c>
      <c r="BO501">
        <f t="shared" si="474"/>
        <v>0</v>
      </c>
      <c r="BP501">
        <f t="shared" si="475"/>
        <v>0</v>
      </c>
      <c r="BQ501">
        <f t="shared" si="476"/>
        <v>0</v>
      </c>
      <c r="BR501">
        <f t="shared" si="477"/>
        <v>0</v>
      </c>
      <c r="BS501">
        <f t="shared" si="478"/>
        <v>0</v>
      </c>
      <c r="BT501">
        <f t="shared" si="479"/>
        <v>0</v>
      </c>
    </row>
    <row r="502" spans="1:72" x14ac:dyDescent="0.25">
      <c r="A502" t="str">
        <f>IF(TRIM(INDEX(games!$A:$A,ROW()))="","",TRIM(INDEX(games!$A:$A,ROW())))</f>
        <v>Menace from the Deep</v>
      </c>
      <c r="B502">
        <f>IF(OR($A502="",INDEX(games!$B:$B,ROW())=""),"",INDEX(games!$B:$B,ROW()))</f>
        <v>2024</v>
      </c>
      <c r="C502" t="str">
        <f>IF(OR($A502="",INDEX(games!$C:$C,ROW())=""),"",INDEX(games!$C:$C,ROW()))</f>
        <v>Deckbuilder</v>
      </c>
      <c r="D502">
        <f t="shared" si="420"/>
        <v>2</v>
      </c>
      <c r="E502">
        <f t="shared" si="421"/>
        <v>3</v>
      </c>
      <c r="F502">
        <f t="shared" si="422"/>
        <v>26</v>
      </c>
      <c r="G502" t="e">
        <f t="shared" si="423"/>
        <v>#N/A</v>
      </c>
      <c r="H502" t="e">
        <f t="shared" si="424"/>
        <v>#N/A</v>
      </c>
      <c r="I502" t="e">
        <f t="shared" si="425"/>
        <v>#N/A</v>
      </c>
      <c r="J502" t="e">
        <f t="shared" si="426"/>
        <v>#N/A</v>
      </c>
      <c r="K502">
        <f t="shared" si="427"/>
        <v>2024</v>
      </c>
      <c r="L502">
        <f t="shared" si="428"/>
        <v>3.5979999999999999</v>
      </c>
      <c r="M502" t="e">
        <f t="shared" si="429"/>
        <v>#N/A</v>
      </c>
      <c r="N502" t="e">
        <f t="shared" si="430"/>
        <v>#N/A</v>
      </c>
      <c r="O502">
        <f t="shared" si="431"/>
        <v>2.000502</v>
      </c>
      <c r="P502" t="str">
        <f>IF(OR($A502="",INDEX(games!$H:$H,ROW())=""),"",INDEX(games!$H:$H,ROW()))</f>
        <v>Yes</v>
      </c>
      <c r="Q502">
        <f t="shared" si="432"/>
        <v>2.000502</v>
      </c>
      <c r="T502">
        <f t="shared" si="433"/>
        <v>2015</v>
      </c>
      <c r="U502">
        <f t="shared" si="434"/>
        <v>2025</v>
      </c>
      <c r="V502">
        <f t="shared" si="435"/>
        <v>10</v>
      </c>
      <c r="W502" t="str">
        <f>IF(TRIM(INDEX(connections!$A:$A,ROW()))="","",TRIM(INDEX(connections!$A:$A,ROW())))</f>
        <v>Darkest Dungeon</v>
      </c>
      <c r="X502" t="str">
        <f>IF($W502="","",TRIM(INDEX(connections!$B:$B,ROW())))</f>
        <v>Escape The Mad Empire</v>
      </c>
      <c r="Y502">
        <f t="shared" si="436"/>
        <v>190</v>
      </c>
      <c r="Z502">
        <f t="shared" si="437"/>
        <v>293</v>
      </c>
      <c r="AA502" t="str">
        <f t="shared" si="438"/>
        <v>Yes</v>
      </c>
      <c r="AB502" t="str">
        <f t="shared" si="439"/>
        <v/>
      </c>
      <c r="AC502" t="str">
        <f t="shared" si="440"/>
        <v/>
      </c>
      <c r="AD502">
        <f t="shared" si="441"/>
        <v>0</v>
      </c>
      <c r="AE502" t="str">
        <f t="shared" si="442"/>
        <v/>
      </c>
      <c r="AG502">
        <f t="shared" si="443"/>
        <v>1</v>
      </c>
      <c r="AH502" t="str">
        <f t="shared" si="444"/>
        <v>Yes</v>
      </c>
      <c r="AI502">
        <f t="shared" si="445"/>
        <v>1</v>
      </c>
      <c r="AJ502">
        <f t="shared" si="446"/>
        <v>1.000502</v>
      </c>
      <c r="AK502" t="str">
        <f t="shared" si="447"/>
        <v/>
      </c>
      <c r="AL502" t="str">
        <f>IF($A502="","",INDEX(games!$J:$J,ROW())&amp;"")</f>
        <v>https://store.steampowered.com/app/2644610/Menace_from_the_Deep/</v>
      </c>
      <c r="AM502">
        <f>IF($A502="","",SUMPRODUCT($AO502:$BD502,'Map Analysis'!$AN$2^{0,1,2,3,4,5,6,7,8,9,10,11,12,13,14,15}))</f>
        <v>1</v>
      </c>
      <c r="AN502">
        <f t="shared" si="448"/>
        <v>1.0000502</v>
      </c>
      <c r="AO502">
        <f t="shared" si="449"/>
        <v>1</v>
      </c>
      <c r="AP502">
        <f t="shared" si="450"/>
        <v>0</v>
      </c>
      <c r="AQ502">
        <f t="shared" si="451"/>
        <v>0</v>
      </c>
      <c r="AR502">
        <f t="shared" si="452"/>
        <v>0</v>
      </c>
      <c r="AS502">
        <f t="shared" si="453"/>
        <v>0</v>
      </c>
      <c r="AT502">
        <f t="shared" si="454"/>
        <v>0</v>
      </c>
      <c r="AU502">
        <f t="shared" si="455"/>
        <v>0</v>
      </c>
      <c r="AV502">
        <f t="shared" si="456"/>
        <v>0</v>
      </c>
      <c r="AW502">
        <f t="shared" si="457"/>
        <v>0</v>
      </c>
      <c r="AX502">
        <f t="shared" si="458"/>
        <v>0</v>
      </c>
      <c r="AY502">
        <f t="shared" si="459"/>
        <v>0</v>
      </c>
      <c r="AZ502">
        <f t="shared" si="460"/>
        <v>0</v>
      </c>
      <c r="BA502">
        <f t="shared" si="461"/>
        <v>0</v>
      </c>
      <c r="BB502">
        <f t="shared" si="462"/>
        <v>0</v>
      </c>
      <c r="BC502">
        <f t="shared" si="463"/>
        <v>0</v>
      </c>
      <c r="BD502">
        <f t="shared" si="464"/>
        <v>0</v>
      </c>
      <c r="BF502">
        <f t="shared" si="465"/>
        <v>0</v>
      </c>
      <c r="BG502">
        <f t="shared" si="466"/>
        <v>0</v>
      </c>
      <c r="BH502">
        <f t="shared" si="467"/>
        <v>0</v>
      </c>
      <c r="BI502">
        <f t="shared" si="468"/>
        <v>0</v>
      </c>
      <c r="BJ502">
        <f t="shared" si="469"/>
        <v>0</v>
      </c>
      <c r="BK502">
        <f t="shared" si="470"/>
        <v>0</v>
      </c>
      <c r="BL502">
        <f t="shared" si="471"/>
        <v>0</v>
      </c>
      <c r="BM502">
        <f t="shared" si="472"/>
        <v>0</v>
      </c>
      <c r="BN502">
        <f t="shared" si="473"/>
        <v>0</v>
      </c>
      <c r="BO502">
        <f t="shared" si="474"/>
        <v>0</v>
      </c>
      <c r="BP502">
        <f t="shared" si="475"/>
        <v>0</v>
      </c>
      <c r="BQ502">
        <f t="shared" si="476"/>
        <v>0</v>
      </c>
      <c r="BR502">
        <f t="shared" si="477"/>
        <v>0</v>
      </c>
      <c r="BS502">
        <f t="shared" si="478"/>
        <v>0</v>
      </c>
      <c r="BT502">
        <f t="shared" si="479"/>
        <v>0</v>
      </c>
    </row>
    <row r="503" spans="1:72" x14ac:dyDescent="0.25">
      <c r="A503" t="str">
        <f>IF(TRIM(INDEX(games!$A:$A,ROW()))="","",TRIM(INDEX(games!$A:$A,ROW())))</f>
        <v>Menherarium</v>
      </c>
      <c r="B503">
        <f>IF(OR($A503="",INDEX(games!$B:$B,ROW())=""),"",INDEX(games!$B:$B,ROW()))</f>
        <v>2026</v>
      </c>
      <c r="C503" t="str">
        <f>IF(OR($A503="",INDEX(games!$C:$C,ROW())=""),"",INDEX(games!$C:$C,ROW()))</f>
        <v>Deckbuilder</v>
      </c>
      <c r="D503">
        <f t="shared" si="420"/>
        <v>2</v>
      </c>
      <c r="E503">
        <f t="shared" si="421"/>
        <v>3</v>
      </c>
      <c r="F503">
        <f t="shared" si="422"/>
        <v>27</v>
      </c>
      <c r="G503" t="e">
        <f t="shared" si="423"/>
        <v>#N/A</v>
      </c>
      <c r="H503" t="e">
        <f t="shared" si="424"/>
        <v>#N/A</v>
      </c>
      <c r="I503" t="e">
        <f t="shared" si="425"/>
        <v>#N/A</v>
      </c>
      <c r="J503" t="e">
        <f t="shared" si="426"/>
        <v>#N/A</v>
      </c>
      <c r="K503">
        <f t="shared" si="427"/>
        <v>2026</v>
      </c>
      <c r="L503">
        <f t="shared" si="428"/>
        <v>3.621</v>
      </c>
      <c r="M503" t="e">
        <f t="shared" si="429"/>
        <v>#N/A</v>
      </c>
      <c r="N503" t="e">
        <f t="shared" si="430"/>
        <v>#N/A</v>
      </c>
      <c r="O503">
        <f t="shared" si="431"/>
        <v>2.0005030000000001</v>
      </c>
      <c r="P503" t="str">
        <f>IF(OR($A503="",INDEX(games!$H:$H,ROW())=""),"",INDEX(games!$H:$H,ROW()))</f>
        <v/>
      </c>
      <c r="Q503" t="str">
        <f t="shared" si="432"/>
        <v/>
      </c>
      <c r="T503">
        <f t="shared" si="433"/>
        <v>1996</v>
      </c>
      <c r="U503">
        <f t="shared" si="434"/>
        <v>2025</v>
      </c>
      <c r="V503">
        <f t="shared" si="435"/>
        <v>29</v>
      </c>
      <c r="W503" t="str">
        <f>IF(TRIM(INDEX(connections!$A:$A,ROW()))="","",TRIM(INDEX(connections!$A:$A,ROW())))</f>
        <v>Diablo</v>
      </c>
      <c r="X503" t="str">
        <f>IF($W503="","",TRIM(INDEX(connections!$B:$B,ROW())))</f>
        <v>Escape The Mad Empire</v>
      </c>
      <c r="Y503">
        <f t="shared" si="436"/>
        <v>225</v>
      </c>
      <c r="Z503">
        <f t="shared" si="437"/>
        <v>293</v>
      </c>
      <c r="AA503" t="str">
        <f t="shared" si="438"/>
        <v>Yes</v>
      </c>
      <c r="AB503" t="str">
        <f t="shared" si="439"/>
        <v/>
      </c>
      <c r="AC503" t="str">
        <f t="shared" si="440"/>
        <v/>
      </c>
      <c r="AD503">
        <f t="shared" si="441"/>
        <v>1</v>
      </c>
      <c r="AE503" t="str">
        <f t="shared" si="442"/>
        <v/>
      </c>
      <c r="AG503">
        <f t="shared" si="443"/>
        <v>2</v>
      </c>
      <c r="AH503" t="str">
        <f t="shared" si="444"/>
        <v/>
      </c>
      <c r="AI503" t="str">
        <f t="shared" si="445"/>
        <v/>
      </c>
      <c r="AJ503" t="str">
        <f t="shared" si="446"/>
        <v/>
      </c>
      <c r="AK503">
        <f t="shared" si="447"/>
        <v>2.0005030000000001</v>
      </c>
      <c r="AL503" t="str">
        <f>IF($A503="","",INDEX(games!$J:$J,ROW())&amp;"")</f>
        <v/>
      </c>
      <c r="AM503">
        <f>IF($A503="","",SUMPRODUCT($AO503:$BD503,'Map Analysis'!$AN$2^{0,1,2,3,4,5,6,7,8,9,10,11,12,13,14,15}))</f>
        <v>0</v>
      </c>
      <c r="AN503">
        <f t="shared" si="448"/>
        <v>5.0300000000000003E-5</v>
      </c>
      <c r="AO503">
        <f t="shared" si="449"/>
        <v>0</v>
      </c>
      <c r="AP503">
        <f t="shared" si="450"/>
        <v>0</v>
      </c>
      <c r="AQ503">
        <f t="shared" si="451"/>
        <v>0</v>
      </c>
      <c r="AR503">
        <f t="shared" si="452"/>
        <v>0</v>
      </c>
      <c r="AS503">
        <f t="shared" si="453"/>
        <v>0</v>
      </c>
      <c r="AT503">
        <f t="shared" si="454"/>
        <v>0</v>
      </c>
      <c r="AU503">
        <f t="shared" si="455"/>
        <v>0</v>
      </c>
      <c r="AV503">
        <f t="shared" si="456"/>
        <v>0</v>
      </c>
      <c r="AW503">
        <f t="shared" si="457"/>
        <v>0</v>
      </c>
      <c r="AX503">
        <f t="shared" si="458"/>
        <v>0</v>
      </c>
      <c r="AY503">
        <f t="shared" si="459"/>
        <v>0</v>
      </c>
      <c r="AZ503">
        <f t="shared" si="460"/>
        <v>0</v>
      </c>
      <c r="BA503">
        <f t="shared" si="461"/>
        <v>0</v>
      </c>
      <c r="BB503">
        <f t="shared" si="462"/>
        <v>0</v>
      </c>
      <c r="BC503">
        <f t="shared" si="463"/>
        <v>0</v>
      </c>
      <c r="BD503">
        <f t="shared" si="464"/>
        <v>0</v>
      </c>
      <c r="BF503">
        <f t="shared" si="465"/>
        <v>0</v>
      </c>
      <c r="BG503">
        <f t="shared" si="466"/>
        <v>0</v>
      </c>
      <c r="BH503">
        <f t="shared" si="467"/>
        <v>0</v>
      </c>
      <c r="BI503">
        <f t="shared" si="468"/>
        <v>0</v>
      </c>
      <c r="BJ503">
        <f t="shared" si="469"/>
        <v>0</v>
      </c>
      <c r="BK503">
        <f t="shared" si="470"/>
        <v>0</v>
      </c>
      <c r="BL503">
        <f t="shared" si="471"/>
        <v>0</v>
      </c>
      <c r="BM503">
        <f t="shared" si="472"/>
        <v>0</v>
      </c>
      <c r="BN503">
        <f t="shared" si="473"/>
        <v>0</v>
      </c>
      <c r="BO503">
        <f t="shared" si="474"/>
        <v>0</v>
      </c>
      <c r="BP503">
        <f t="shared" si="475"/>
        <v>0</v>
      </c>
      <c r="BQ503">
        <f t="shared" si="476"/>
        <v>0</v>
      </c>
      <c r="BR503">
        <f t="shared" si="477"/>
        <v>0</v>
      </c>
      <c r="BS503">
        <f t="shared" si="478"/>
        <v>0</v>
      </c>
      <c r="BT503">
        <f t="shared" si="479"/>
        <v>0</v>
      </c>
    </row>
    <row r="504" spans="1:72" x14ac:dyDescent="0.25">
      <c r="A504" t="str">
        <f>IF(TRIM(INDEX(games!$A:$A,ROW()))="","",TRIM(INDEX(games!$A:$A,ROW())))</f>
        <v>Merge Maestro</v>
      </c>
      <c r="B504">
        <f>IF(OR($A504="",INDEX(games!$B:$B,ROW())=""),"",INDEX(games!$B:$B,ROW()))</f>
        <v>2025</v>
      </c>
      <c r="C504" t="str">
        <f>IF(OR($A504="",INDEX(games!$C:$C,ROW())=""),"",INDEX(games!$C:$C,ROW()))</f>
        <v>Deckbuilder</v>
      </c>
      <c r="D504">
        <f t="shared" si="420"/>
        <v>1</v>
      </c>
      <c r="E504">
        <f t="shared" si="421"/>
        <v>3</v>
      </c>
      <c r="F504">
        <f t="shared" si="422"/>
        <v>28</v>
      </c>
      <c r="G504" t="e">
        <f t="shared" si="423"/>
        <v>#N/A</v>
      </c>
      <c r="H504" t="e">
        <f t="shared" si="424"/>
        <v>#N/A</v>
      </c>
      <c r="I504" t="e">
        <f t="shared" si="425"/>
        <v>#N/A</v>
      </c>
      <c r="J504" t="e">
        <f t="shared" si="426"/>
        <v>#N/A</v>
      </c>
      <c r="K504">
        <f t="shared" si="427"/>
        <v>2025</v>
      </c>
      <c r="L504">
        <f t="shared" si="428"/>
        <v>3.6440000000000001</v>
      </c>
      <c r="M504" t="e">
        <f t="shared" si="429"/>
        <v>#N/A</v>
      </c>
      <c r="N504" t="e">
        <f t="shared" si="430"/>
        <v>#N/A</v>
      </c>
      <c r="O504">
        <f t="shared" si="431"/>
        <v>1.0005040000000001</v>
      </c>
      <c r="P504" t="str">
        <f>IF(OR($A504="",INDEX(games!$H:$H,ROW())=""),"",INDEX(games!$H:$H,ROW()))</f>
        <v>Yes</v>
      </c>
      <c r="Q504">
        <f t="shared" si="432"/>
        <v>1.0005040000000001</v>
      </c>
      <c r="T504">
        <f t="shared" si="433"/>
        <v>2016</v>
      </c>
      <c r="U504">
        <f t="shared" si="434"/>
        <v>2025</v>
      </c>
      <c r="V504">
        <f t="shared" si="435"/>
        <v>9</v>
      </c>
      <c r="W504" t="str">
        <f>IF(TRIM(INDEX(connections!$A:$A,ROW()))="","",TRIM(INDEX(connections!$A:$A,ROW())))</f>
        <v>Enter the Gungeon</v>
      </c>
      <c r="X504" t="str">
        <f>IF($W504="","",TRIM(INDEX(connections!$B:$B,ROW())))</f>
        <v>Escape The Mad Empire</v>
      </c>
      <c r="Y504">
        <f t="shared" si="436"/>
        <v>292</v>
      </c>
      <c r="Z504">
        <f t="shared" si="437"/>
        <v>293</v>
      </c>
      <c r="AA504" t="str">
        <f t="shared" si="438"/>
        <v>Yes</v>
      </c>
      <c r="AB504" t="str">
        <f t="shared" si="439"/>
        <v/>
      </c>
      <c r="AC504" t="str">
        <f t="shared" si="440"/>
        <v/>
      </c>
      <c r="AD504">
        <f t="shared" si="441"/>
        <v>1</v>
      </c>
      <c r="AE504" t="str">
        <f t="shared" si="442"/>
        <v/>
      </c>
      <c r="AG504">
        <f t="shared" si="443"/>
        <v>1</v>
      </c>
      <c r="AH504" t="str">
        <f t="shared" si="444"/>
        <v>Yes</v>
      </c>
      <c r="AI504">
        <f t="shared" si="445"/>
        <v>1</v>
      </c>
      <c r="AJ504">
        <f t="shared" si="446"/>
        <v>1.0005040000000001</v>
      </c>
      <c r="AK504" t="str">
        <f t="shared" si="447"/>
        <v/>
      </c>
      <c r="AL504" t="str">
        <f>IF($A504="","",INDEX(games!$J:$J,ROW())&amp;"")</f>
        <v>https://store.steampowered.com/app/3519530/Merge_Maestro/</v>
      </c>
      <c r="AM504">
        <f>IF($A504="","",SUMPRODUCT($AO504:$BD504,'Map Analysis'!$AN$2^{0,1,2,3,4,5,6,7,8,9,10,11,12,13,14,15}))</f>
        <v>0</v>
      </c>
      <c r="AN504">
        <f t="shared" si="448"/>
        <v>5.0399999999999999E-5</v>
      </c>
      <c r="AO504">
        <f t="shared" si="449"/>
        <v>0</v>
      </c>
      <c r="AP504">
        <f t="shared" si="450"/>
        <v>0</v>
      </c>
      <c r="AQ504">
        <f t="shared" si="451"/>
        <v>0</v>
      </c>
      <c r="AR504">
        <f t="shared" si="452"/>
        <v>0</v>
      </c>
      <c r="AS504">
        <f t="shared" si="453"/>
        <v>0</v>
      </c>
      <c r="AT504">
        <f t="shared" si="454"/>
        <v>0</v>
      </c>
      <c r="AU504">
        <f t="shared" si="455"/>
        <v>0</v>
      </c>
      <c r="AV504">
        <f t="shared" si="456"/>
        <v>0</v>
      </c>
      <c r="AW504">
        <f t="shared" si="457"/>
        <v>0</v>
      </c>
      <c r="AX504">
        <f t="shared" si="458"/>
        <v>0</v>
      </c>
      <c r="AY504">
        <f t="shared" si="459"/>
        <v>0</v>
      </c>
      <c r="AZ504">
        <f t="shared" si="460"/>
        <v>0</v>
      </c>
      <c r="BA504">
        <f t="shared" si="461"/>
        <v>0</v>
      </c>
      <c r="BB504">
        <f t="shared" si="462"/>
        <v>0</v>
      </c>
      <c r="BC504">
        <f t="shared" si="463"/>
        <v>0</v>
      </c>
      <c r="BD504">
        <f t="shared" si="464"/>
        <v>0</v>
      </c>
      <c r="BF504">
        <f t="shared" si="465"/>
        <v>0</v>
      </c>
      <c r="BG504">
        <f t="shared" si="466"/>
        <v>0</v>
      </c>
      <c r="BH504">
        <f t="shared" si="467"/>
        <v>0</v>
      </c>
      <c r="BI504">
        <f t="shared" si="468"/>
        <v>0</v>
      </c>
      <c r="BJ504">
        <f t="shared" si="469"/>
        <v>0</v>
      </c>
      <c r="BK504">
        <f t="shared" si="470"/>
        <v>0</v>
      </c>
      <c r="BL504">
        <f t="shared" si="471"/>
        <v>0</v>
      </c>
      <c r="BM504">
        <f t="shared" si="472"/>
        <v>0</v>
      </c>
      <c r="BN504">
        <f t="shared" si="473"/>
        <v>0</v>
      </c>
      <c r="BO504">
        <f t="shared" si="474"/>
        <v>0</v>
      </c>
      <c r="BP504">
        <f t="shared" si="475"/>
        <v>0</v>
      </c>
      <c r="BQ504">
        <f t="shared" si="476"/>
        <v>0</v>
      </c>
      <c r="BR504">
        <f t="shared" si="477"/>
        <v>0</v>
      </c>
      <c r="BS504">
        <f t="shared" si="478"/>
        <v>0</v>
      </c>
      <c r="BT504">
        <f t="shared" si="479"/>
        <v>0</v>
      </c>
    </row>
    <row r="505" spans="1:72" x14ac:dyDescent="0.25">
      <c r="A505" t="str">
        <f>IF(TRIM(INDEX(games!$A:$A,ROW()))="","",TRIM(INDEX(games!$A:$A,ROW())))</f>
        <v>Metal Bringer</v>
      </c>
      <c r="B505">
        <f>IF(OR($A505="",INDEX(games!$B:$B,ROW())=""),"",INDEX(games!$B:$B,ROW()))</f>
        <v>2025</v>
      </c>
      <c r="C505" t="str">
        <f>IF(OR($A505="",INDEX(games!$C:$C,ROW())=""),"",INDEX(games!$C:$C,ROW()))</f>
        <v>Action</v>
      </c>
      <c r="D505">
        <f t="shared" si="420"/>
        <v>1</v>
      </c>
      <c r="E505">
        <f t="shared" si="421"/>
        <v>1</v>
      </c>
      <c r="F505">
        <f t="shared" si="422"/>
        <v>29</v>
      </c>
      <c r="G505">
        <f t="shared" si="423"/>
        <v>2025</v>
      </c>
      <c r="H505">
        <f t="shared" si="424"/>
        <v>1.667</v>
      </c>
      <c r="I505" t="e">
        <f t="shared" si="425"/>
        <v>#N/A</v>
      </c>
      <c r="J505" t="e">
        <f t="shared" si="426"/>
        <v>#N/A</v>
      </c>
      <c r="K505" t="e">
        <f t="shared" si="427"/>
        <v>#N/A</v>
      </c>
      <c r="L505" t="e">
        <f t="shared" si="428"/>
        <v>#N/A</v>
      </c>
      <c r="M505" t="e">
        <f t="shared" si="429"/>
        <v>#N/A</v>
      </c>
      <c r="N505" t="e">
        <f t="shared" si="430"/>
        <v>#N/A</v>
      </c>
      <c r="O505">
        <f t="shared" si="431"/>
        <v>1.000505</v>
      </c>
      <c r="P505" t="str">
        <f>IF(OR($A505="",INDEX(games!$H:$H,ROW())=""),"",INDEX(games!$H:$H,ROW()))</f>
        <v/>
      </c>
      <c r="Q505" t="str">
        <f t="shared" si="432"/>
        <v/>
      </c>
      <c r="T505">
        <f t="shared" si="433"/>
        <v>2018</v>
      </c>
      <c r="U505">
        <f t="shared" si="434"/>
        <v>2025</v>
      </c>
      <c r="V505">
        <f t="shared" si="435"/>
        <v>7</v>
      </c>
      <c r="W505" t="str">
        <f>IF(TRIM(INDEX(connections!$A:$A,ROW()))="","",TRIM(INDEX(connections!$A:$A,ROW())))</f>
        <v>Heroes of Hammerwatch</v>
      </c>
      <c r="X505" t="str">
        <f>IF($W505="","",TRIM(INDEX(connections!$B:$B,ROW())))</f>
        <v>Escape The Mad Empire</v>
      </c>
      <c r="Y505">
        <f t="shared" si="436"/>
        <v>398</v>
      </c>
      <c r="Z505">
        <f t="shared" si="437"/>
        <v>293</v>
      </c>
      <c r="AA505" t="str">
        <f t="shared" si="438"/>
        <v>Yes</v>
      </c>
      <c r="AB505" t="str">
        <f t="shared" si="439"/>
        <v/>
      </c>
      <c r="AC505" t="str">
        <f t="shared" si="440"/>
        <v/>
      </c>
      <c r="AD505">
        <f t="shared" si="441"/>
        <v>1</v>
      </c>
      <c r="AE505" t="str">
        <f t="shared" si="442"/>
        <v/>
      </c>
      <c r="AG505">
        <f t="shared" si="443"/>
        <v>0</v>
      </c>
      <c r="AH505" t="str">
        <f t="shared" si="444"/>
        <v/>
      </c>
      <c r="AI505" t="str">
        <f t="shared" si="445"/>
        <v/>
      </c>
      <c r="AJ505" t="str">
        <f t="shared" si="446"/>
        <v/>
      </c>
      <c r="AK505" t="str">
        <f t="shared" si="447"/>
        <v/>
      </c>
      <c r="AL505" t="str">
        <f>IF($A505="","",INDEX(games!$J:$J,ROW())&amp;"")</f>
        <v>https://store.steampowered.com/app/2334170/Metal_Bringer/</v>
      </c>
      <c r="AM505">
        <f>IF($A505="","",SUMPRODUCT($AO505:$BD505,'Map Analysis'!$AN$2^{0,1,2,3,4,5,6,7,8,9,10,11,12,13,14,15}))</f>
        <v>0</v>
      </c>
      <c r="AN505">
        <f t="shared" si="448"/>
        <v>5.0500000000000001E-5</v>
      </c>
      <c r="AO505">
        <f t="shared" si="449"/>
        <v>0</v>
      </c>
      <c r="AP505">
        <f t="shared" si="450"/>
        <v>0</v>
      </c>
      <c r="AQ505">
        <f t="shared" si="451"/>
        <v>0</v>
      </c>
      <c r="AR505">
        <f t="shared" si="452"/>
        <v>0</v>
      </c>
      <c r="AS505">
        <f t="shared" si="453"/>
        <v>0</v>
      </c>
      <c r="AT505">
        <f t="shared" si="454"/>
        <v>0</v>
      </c>
      <c r="AU505">
        <f t="shared" si="455"/>
        <v>0</v>
      </c>
      <c r="AV505">
        <f t="shared" si="456"/>
        <v>0</v>
      </c>
      <c r="AW505">
        <f t="shared" si="457"/>
        <v>0</v>
      </c>
      <c r="AX505">
        <f t="shared" si="458"/>
        <v>0</v>
      </c>
      <c r="AY505">
        <f t="shared" si="459"/>
        <v>0</v>
      </c>
      <c r="AZ505">
        <f t="shared" si="460"/>
        <v>0</v>
      </c>
      <c r="BA505">
        <f t="shared" si="461"/>
        <v>0</v>
      </c>
      <c r="BB505">
        <f t="shared" si="462"/>
        <v>0</v>
      </c>
      <c r="BC505">
        <f t="shared" si="463"/>
        <v>0</v>
      </c>
      <c r="BD505">
        <f t="shared" si="464"/>
        <v>0</v>
      </c>
      <c r="BF505">
        <f t="shared" si="465"/>
        <v>0</v>
      </c>
      <c r="BG505">
        <f t="shared" si="466"/>
        <v>0</v>
      </c>
      <c r="BH505">
        <f t="shared" si="467"/>
        <v>0</v>
      </c>
      <c r="BI505">
        <f t="shared" si="468"/>
        <v>0</v>
      </c>
      <c r="BJ505">
        <f t="shared" si="469"/>
        <v>0</v>
      </c>
      <c r="BK505">
        <f t="shared" si="470"/>
        <v>0</v>
      </c>
      <c r="BL505">
        <f t="shared" si="471"/>
        <v>0</v>
      </c>
      <c r="BM505">
        <f t="shared" si="472"/>
        <v>0</v>
      </c>
      <c r="BN505">
        <f t="shared" si="473"/>
        <v>0</v>
      </c>
      <c r="BO505">
        <f t="shared" si="474"/>
        <v>0</v>
      </c>
      <c r="BP505">
        <f t="shared" si="475"/>
        <v>0</v>
      </c>
      <c r="BQ505">
        <f t="shared" si="476"/>
        <v>0</v>
      </c>
      <c r="BR505">
        <f t="shared" si="477"/>
        <v>0</v>
      </c>
      <c r="BS505">
        <f t="shared" si="478"/>
        <v>0</v>
      </c>
      <c r="BT505">
        <f t="shared" si="479"/>
        <v>0</v>
      </c>
    </row>
    <row r="506" spans="1:72" x14ac:dyDescent="0.25">
      <c r="A506" t="str">
        <f>IF(TRIM(INDEX(games!$A:$A,ROW()))="","",TRIM(INDEX(games!$A:$A,ROW())))</f>
        <v>Metal Slug Tactics</v>
      </c>
      <c r="B506">
        <f>IF(OR($A506="",INDEX(games!$B:$B,ROW())=""),"",INDEX(games!$B:$B,ROW()))</f>
        <v>2024</v>
      </c>
      <c r="C506" t="str">
        <f>IF(OR($A506="",INDEX(games!$C:$C,ROW())=""),"",INDEX(games!$C:$C,ROW()))</f>
        <v>Strategy</v>
      </c>
      <c r="D506">
        <f t="shared" si="420"/>
        <v>1</v>
      </c>
      <c r="E506">
        <f t="shared" si="421"/>
        <v>2</v>
      </c>
      <c r="F506">
        <f t="shared" si="422"/>
        <v>30</v>
      </c>
      <c r="G506" t="e">
        <f t="shared" si="423"/>
        <v>#N/A</v>
      </c>
      <c r="H506" t="e">
        <f t="shared" si="424"/>
        <v>#N/A</v>
      </c>
      <c r="I506">
        <f t="shared" si="425"/>
        <v>2024</v>
      </c>
      <c r="J506">
        <f t="shared" si="426"/>
        <v>2.69</v>
      </c>
      <c r="K506" t="e">
        <f t="shared" si="427"/>
        <v>#N/A</v>
      </c>
      <c r="L506" t="e">
        <f t="shared" si="428"/>
        <v>#N/A</v>
      </c>
      <c r="M506" t="e">
        <f t="shared" si="429"/>
        <v>#N/A</v>
      </c>
      <c r="N506" t="e">
        <f t="shared" si="430"/>
        <v>#N/A</v>
      </c>
      <c r="O506">
        <f t="shared" si="431"/>
        <v>1.0005059999999999</v>
      </c>
      <c r="P506" t="str">
        <f>IF(OR($A506="",INDEX(games!$H:$H,ROW())=""),"",INDEX(games!$H:$H,ROW()))</f>
        <v>Yes</v>
      </c>
      <c r="Q506">
        <f t="shared" si="432"/>
        <v>1.0005059999999999</v>
      </c>
      <c r="T506">
        <f t="shared" si="433"/>
        <v>2020</v>
      </c>
      <c r="U506">
        <f t="shared" si="434"/>
        <v>2025</v>
      </c>
      <c r="V506">
        <f t="shared" si="435"/>
        <v>5</v>
      </c>
      <c r="W506" t="str">
        <f>IF(TRIM(INDEX(connections!$A:$A,ROW()))="","",TRIM(INDEX(connections!$A:$A,ROW())))</f>
        <v>Stoneshard</v>
      </c>
      <c r="X506" t="str">
        <f>IF($W506="","",TRIM(INDEX(connections!$B:$B,ROW())))</f>
        <v>Escape The Mad Empire</v>
      </c>
      <c r="Y506">
        <f t="shared" si="436"/>
        <v>819</v>
      </c>
      <c r="Z506">
        <f t="shared" si="437"/>
        <v>293</v>
      </c>
      <c r="AA506" t="str">
        <f t="shared" si="438"/>
        <v/>
      </c>
      <c r="AB506" t="str">
        <f t="shared" si="439"/>
        <v/>
      </c>
      <c r="AC506" t="str">
        <f t="shared" si="440"/>
        <v/>
      </c>
      <c r="AD506">
        <f t="shared" si="441"/>
        <v>1</v>
      </c>
      <c r="AE506" t="str">
        <f t="shared" si="442"/>
        <v/>
      </c>
      <c r="AG506">
        <f t="shared" si="443"/>
        <v>1</v>
      </c>
      <c r="AH506" t="str">
        <f t="shared" si="444"/>
        <v>Yes</v>
      </c>
      <c r="AI506">
        <f t="shared" si="445"/>
        <v>1</v>
      </c>
      <c r="AJ506">
        <f t="shared" si="446"/>
        <v>1.0005059999999999</v>
      </c>
      <c r="AK506" t="str">
        <f t="shared" si="447"/>
        <v/>
      </c>
      <c r="AL506" t="str">
        <f>IF($A506="","",INDEX(games!$J:$J,ROW())&amp;"")</f>
        <v>https://store.steampowered.com/app/1590760/Metal_Slug_Tactics/</v>
      </c>
      <c r="AM506">
        <f>IF($A506="","",SUMPRODUCT($AO506:$BD506,'Map Analysis'!$AN$2^{0,1,2,3,4,5,6,7,8,9,10,11,12,13,14,15}))</f>
        <v>0</v>
      </c>
      <c r="AN506">
        <f t="shared" si="448"/>
        <v>5.0599999999999997E-5</v>
      </c>
      <c r="AO506">
        <f t="shared" si="449"/>
        <v>0</v>
      </c>
      <c r="AP506">
        <f t="shared" si="450"/>
        <v>0</v>
      </c>
      <c r="AQ506">
        <f t="shared" si="451"/>
        <v>0</v>
      </c>
      <c r="AR506">
        <f t="shared" si="452"/>
        <v>0</v>
      </c>
      <c r="AS506">
        <f t="shared" si="453"/>
        <v>0</v>
      </c>
      <c r="AT506">
        <f t="shared" si="454"/>
        <v>0</v>
      </c>
      <c r="AU506">
        <f t="shared" si="455"/>
        <v>0</v>
      </c>
      <c r="AV506">
        <f t="shared" si="456"/>
        <v>0</v>
      </c>
      <c r="AW506">
        <f t="shared" si="457"/>
        <v>0</v>
      </c>
      <c r="AX506">
        <f t="shared" si="458"/>
        <v>0</v>
      </c>
      <c r="AY506">
        <f t="shared" si="459"/>
        <v>0</v>
      </c>
      <c r="AZ506">
        <f t="shared" si="460"/>
        <v>0</v>
      </c>
      <c r="BA506">
        <f t="shared" si="461"/>
        <v>0</v>
      </c>
      <c r="BB506">
        <f t="shared" si="462"/>
        <v>0</v>
      </c>
      <c r="BC506">
        <f t="shared" si="463"/>
        <v>0</v>
      </c>
      <c r="BD506">
        <f t="shared" si="464"/>
        <v>0</v>
      </c>
      <c r="BF506">
        <f t="shared" si="465"/>
        <v>0</v>
      </c>
      <c r="BG506">
        <f t="shared" si="466"/>
        <v>0</v>
      </c>
      <c r="BH506">
        <f t="shared" si="467"/>
        <v>0</v>
      </c>
      <c r="BI506">
        <f t="shared" si="468"/>
        <v>0</v>
      </c>
      <c r="BJ506">
        <f t="shared" si="469"/>
        <v>0</v>
      </c>
      <c r="BK506">
        <f t="shared" si="470"/>
        <v>0</v>
      </c>
      <c r="BL506">
        <f t="shared" si="471"/>
        <v>0</v>
      </c>
      <c r="BM506">
        <f t="shared" si="472"/>
        <v>0</v>
      </c>
      <c r="BN506">
        <f t="shared" si="473"/>
        <v>0</v>
      </c>
      <c r="BO506">
        <f t="shared" si="474"/>
        <v>0</v>
      </c>
      <c r="BP506">
        <f t="shared" si="475"/>
        <v>0</v>
      </c>
      <c r="BQ506">
        <f t="shared" si="476"/>
        <v>0</v>
      </c>
      <c r="BR506">
        <f t="shared" si="477"/>
        <v>0</v>
      </c>
      <c r="BS506">
        <f t="shared" si="478"/>
        <v>0</v>
      </c>
      <c r="BT506">
        <f t="shared" si="479"/>
        <v>0</v>
      </c>
    </row>
    <row r="507" spans="1:72" x14ac:dyDescent="0.25">
      <c r="A507" t="str">
        <f>IF(TRIM(INDEX(games!$A:$A,ROW()))="","",TRIM(INDEX(games!$A:$A,ROW())))</f>
        <v>Metal Unit</v>
      </c>
      <c r="B507">
        <f>IF(OR($A507="",INDEX(games!$B:$B,ROW())=""),"",INDEX(games!$B:$B,ROW()))</f>
        <v>2020</v>
      </c>
      <c r="C507" t="str">
        <f>IF(OR($A507="",INDEX(games!$C:$C,ROW())=""),"",INDEX(games!$C:$C,ROW()))</f>
        <v>Action</v>
      </c>
      <c r="D507">
        <f t="shared" si="420"/>
        <v>1</v>
      </c>
      <c r="E507">
        <f t="shared" si="421"/>
        <v>1</v>
      </c>
      <c r="F507">
        <f t="shared" si="422"/>
        <v>31</v>
      </c>
      <c r="G507">
        <f t="shared" si="423"/>
        <v>2020</v>
      </c>
      <c r="H507">
        <f t="shared" si="424"/>
        <v>1.7130000000000001</v>
      </c>
      <c r="I507" t="e">
        <f t="shared" si="425"/>
        <v>#N/A</v>
      </c>
      <c r="J507" t="e">
        <f t="shared" si="426"/>
        <v>#N/A</v>
      </c>
      <c r="K507" t="e">
        <f t="shared" si="427"/>
        <v>#N/A</v>
      </c>
      <c r="L507" t="e">
        <f t="shared" si="428"/>
        <v>#N/A</v>
      </c>
      <c r="M507" t="e">
        <f t="shared" si="429"/>
        <v>#N/A</v>
      </c>
      <c r="N507" t="e">
        <f t="shared" si="430"/>
        <v>#N/A</v>
      </c>
      <c r="O507">
        <f t="shared" si="431"/>
        <v>1.000507</v>
      </c>
      <c r="P507" t="str">
        <f>IF(OR($A507="",INDEX(games!$H:$H,ROW())=""),"",INDEX(games!$H:$H,ROW()))</f>
        <v>Yes</v>
      </c>
      <c r="Q507">
        <f t="shared" si="432"/>
        <v>1.000507</v>
      </c>
      <c r="T507">
        <f t="shared" si="433"/>
        <v>2000</v>
      </c>
      <c r="U507">
        <f t="shared" si="434"/>
        <v>2004</v>
      </c>
      <c r="V507">
        <f t="shared" si="435"/>
        <v>4</v>
      </c>
      <c r="W507" t="str">
        <f>IF(TRIM(INDEX(connections!$A:$A,ROW()))="","",TRIM(INDEX(connections!$A:$A,ROW())))</f>
        <v>The Dungeon RPG</v>
      </c>
      <c r="X507" t="str">
        <f>IF($W507="","",TRIM(INDEX(connections!$B:$B,ROW())))</f>
        <v>Eternal Quest</v>
      </c>
      <c r="Y507">
        <f t="shared" si="436"/>
        <v>868</v>
      </c>
      <c r="Z507">
        <f t="shared" si="437"/>
        <v>294</v>
      </c>
      <c r="AA507" t="str">
        <f t="shared" si="438"/>
        <v>Yes</v>
      </c>
      <c r="AB507" t="str">
        <f t="shared" si="439"/>
        <v>Yes</v>
      </c>
      <c r="AC507">
        <f t="shared" si="440"/>
        <v>1</v>
      </c>
      <c r="AD507">
        <f t="shared" si="441"/>
        <v>0</v>
      </c>
      <c r="AE507" t="str">
        <f t="shared" si="442"/>
        <v/>
      </c>
      <c r="AG507">
        <f t="shared" si="443"/>
        <v>1</v>
      </c>
      <c r="AH507" t="str">
        <f t="shared" si="444"/>
        <v>Yes</v>
      </c>
      <c r="AI507">
        <f t="shared" si="445"/>
        <v>1</v>
      </c>
      <c r="AJ507">
        <f t="shared" si="446"/>
        <v>1.000507</v>
      </c>
      <c r="AK507" t="str">
        <f t="shared" si="447"/>
        <v/>
      </c>
      <c r="AL507" t="str">
        <f>IF($A507="","",INDEX(games!$J:$J,ROW())&amp;"")</f>
        <v>https://store.steampowered.com/app/1173200/Metal_Unit/</v>
      </c>
      <c r="AM507">
        <f>IF($A507="","",SUMPRODUCT($AO507:$BD507,'Map Analysis'!$AN$2^{0,1,2,3,4,5,6,7,8,9,10,11,12,13,14,15}))</f>
        <v>0</v>
      </c>
      <c r="AN507">
        <f t="shared" si="448"/>
        <v>5.0699999999999999E-5</v>
      </c>
      <c r="AO507">
        <f t="shared" si="449"/>
        <v>0</v>
      </c>
      <c r="AP507">
        <f t="shared" si="450"/>
        <v>0</v>
      </c>
      <c r="AQ507">
        <f t="shared" si="451"/>
        <v>0</v>
      </c>
      <c r="AR507">
        <f t="shared" si="452"/>
        <v>0</v>
      </c>
      <c r="AS507">
        <f t="shared" si="453"/>
        <v>0</v>
      </c>
      <c r="AT507">
        <f t="shared" si="454"/>
        <v>0</v>
      </c>
      <c r="AU507">
        <f t="shared" si="455"/>
        <v>0</v>
      </c>
      <c r="AV507">
        <f t="shared" si="456"/>
        <v>0</v>
      </c>
      <c r="AW507">
        <f t="shared" si="457"/>
        <v>0</v>
      </c>
      <c r="AX507">
        <f t="shared" si="458"/>
        <v>0</v>
      </c>
      <c r="AY507">
        <f t="shared" si="459"/>
        <v>0</v>
      </c>
      <c r="AZ507">
        <f t="shared" si="460"/>
        <v>0</v>
      </c>
      <c r="BA507">
        <f t="shared" si="461"/>
        <v>0</v>
      </c>
      <c r="BB507">
        <f t="shared" si="462"/>
        <v>0</v>
      </c>
      <c r="BC507">
        <f t="shared" si="463"/>
        <v>0</v>
      </c>
      <c r="BD507">
        <f t="shared" si="464"/>
        <v>0</v>
      </c>
      <c r="BF507">
        <f t="shared" si="465"/>
        <v>0</v>
      </c>
      <c r="BG507">
        <f t="shared" si="466"/>
        <v>0</v>
      </c>
      <c r="BH507">
        <f t="shared" si="467"/>
        <v>0</v>
      </c>
      <c r="BI507">
        <f t="shared" si="468"/>
        <v>0</v>
      </c>
      <c r="BJ507">
        <f t="shared" si="469"/>
        <v>0</v>
      </c>
      <c r="BK507">
        <f t="shared" si="470"/>
        <v>0</v>
      </c>
      <c r="BL507">
        <f t="shared" si="471"/>
        <v>0</v>
      </c>
      <c r="BM507">
        <f t="shared" si="472"/>
        <v>0</v>
      </c>
      <c r="BN507">
        <f t="shared" si="473"/>
        <v>0</v>
      </c>
      <c r="BO507">
        <f t="shared" si="474"/>
        <v>0</v>
      </c>
      <c r="BP507">
        <f t="shared" si="475"/>
        <v>0</v>
      </c>
      <c r="BQ507">
        <f t="shared" si="476"/>
        <v>0</v>
      </c>
      <c r="BR507">
        <f t="shared" si="477"/>
        <v>0</v>
      </c>
      <c r="BS507">
        <f t="shared" si="478"/>
        <v>0</v>
      </c>
      <c r="BT507">
        <f t="shared" si="479"/>
        <v>0</v>
      </c>
    </row>
    <row r="508" spans="1:72" x14ac:dyDescent="0.25">
      <c r="A508" t="str">
        <f>IF(TRIM(INDEX(games!$A:$A,ROW()))="","",TRIM(INDEX(games!$A:$A,ROW())))</f>
        <v>Metallic Child</v>
      </c>
      <c r="B508">
        <f>IF(OR($A508="",INDEX(games!$B:$B,ROW())=""),"",INDEX(games!$B:$B,ROW()))</f>
        <v>2021</v>
      </c>
      <c r="C508" t="str">
        <f>IF(OR($A508="",INDEX(games!$C:$C,ROW())=""),"",INDEX(games!$C:$C,ROW()))</f>
        <v>Action</v>
      </c>
      <c r="D508">
        <f t="shared" si="420"/>
        <v>1</v>
      </c>
      <c r="E508">
        <f t="shared" si="421"/>
        <v>1</v>
      </c>
      <c r="F508">
        <f t="shared" si="422"/>
        <v>32</v>
      </c>
      <c r="G508">
        <f t="shared" si="423"/>
        <v>2021</v>
      </c>
      <c r="H508">
        <f t="shared" si="424"/>
        <v>1.736</v>
      </c>
      <c r="I508" t="e">
        <f t="shared" si="425"/>
        <v>#N/A</v>
      </c>
      <c r="J508" t="e">
        <f t="shared" si="426"/>
        <v>#N/A</v>
      </c>
      <c r="K508" t="e">
        <f t="shared" si="427"/>
        <v>#N/A</v>
      </c>
      <c r="L508" t="e">
        <f t="shared" si="428"/>
        <v>#N/A</v>
      </c>
      <c r="M508" t="e">
        <f t="shared" si="429"/>
        <v>#N/A</v>
      </c>
      <c r="N508" t="e">
        <f t="shared" si="430"/>
        <v>#N/A</v>
      </c>
      <c r="O508">
        <f t="shared" si="431"/>
        <v>1.000508</v>
      </c>
      <c r="P508" t="str">
        <f>IF(OR($A508="",INDEX(games!$H:$H,ROW())=""),"",INDEX(games!$H:$H,ROW()))</f>
        <v>Yes</v>
      </c>
      <c r="Q508">
        <f t="shared" si="432"/>
        <v>1.000508</v>
      </c>
      <c r="T508">
        <f t="shared" si="433"/>
        <v>1993</v>
      </c>
      <c r="U508">
        <f t="shared" si="434"/>
        <v>2015</v>
      </c>
      <c r="V508">
        <f t="shared" si="435"/>
        <v>22</v>
      </c>
      <c r="W508" t="str">
        <f>IF(TRIM(INDEX(connections!$A:$A,ROW()))="","",TRIM(INDEX(connections!$A:$A,ROW())))</f>
        <v>Torneko's Great Adventure: Mystery Dungeon</v>
      </c>
      <c r="X508" t="str">
        <f>IF($W508="","",TRIM(INDEX(connections!$B:$B,ROW())))</f>
        <v>Etrian Mystery Dungeon</v>
      </c>
      <c r="Y508">
        <f t="shared" si="436"/>
        <v>905</v>
      </c>
      <c r="Z508">
        <f t="shared" si="437"/>
        <v>295</v>
      </c>
      <c r="AA508" t="str">
        <f t="shared" si="438"/>
        <v>Yes</v>
      </c>
      <c r="AB508" t="str">
        <f t="shared" si="439"/>
        <v/>
      </c>
      <c r="AC508" t="str">
        <f t="shared" si="440"/>
        <v/>
      </c>
      <c r="AD508">
        <f t="shared" si="441"/>
        <v>0</v>
      </c>
      <c r="AE508" t="str">
        <f t="shared" si="442"/>
        <v/>
      </c>
      <c r="AG508">
        <f t="shared" si="443"/>
        <v>1</v>
      </c>
      <c r="AH508" t="str">
        <f t="shared" si="444"/>
        <v>Yes</v>
      </c>
      <c r="AI508">
        <f t="shared" si="445"/>
        <v>1</v>
      </c>
      <c r="AJ508">
        <f t="shared" si="446"/>
        <v>1.000508</v>
      </c>
      <c r="AK508" t="str">
        <f t="shared" si="447"/>
        <v/>
      </c>
      <c r="AL508" t="str">
        <f>IF($A508="","",INDEX(games!$J:$J,ROW())&amp;"")</f>
        <v>https://store.steampowered.com/app/1490610/METALLIC_CHILD/</v>
      </c>
      <c r="AM508">
        <f>IF($A508="","",SUMPRODUCT($AO508:$BD508,'Map Analysis'!$AN$2^{0,1,2,3,4,5,6,7,8,9,10,11,12,13,14,15}))</f>
        <v>0</v>
      </c>
      <c r="AN508">
        <f t="shared" si="448"/>
        <v>5.0800000000000002E-5</v>
      </c>
      <c r="AO508">
        <f t="shared" si="449"/>
        <v>0</v>
      </c>
      <c r="AP508">
        <f t="shared" si="450"/>
        <v>0</v>
      </c>
      <c r="AQ508">
        <f t="shared" si="451"/>
        <v>0</v>
      </c>
      <c r="AR508">
        <f t="shared" si="452"/>
        <v>0</v>
      </c>
      <c r="AS508">
        <f t="shared" si="453"/>
        <v>0</v>
      </c>
      <c r="AT508">
        <f t="shared" si="454"/>
        <v>0</v>
      </c>
      <c r="AU508">
        <f t="shared" si="455"/>
        <v>0</v>
      </c>
      <c r="AV508">
        <f t="shared" si="456"/>
        <v>0</v>
      </c>
      <c r="AW508">
        <f t="shared" si="457"/>
        <v>0</v>
      </c>
      <c r="AX508">
        <f t="shared" si="458"/>
        <v>0</v>
      </c>
      <c r="AY508">
        <f t="shared" si="459"/>
        <v>0</v>
      </c>
      <c r="AZ508">
        <f t="shared" si="460"/>
        <v>0</v>
      </c>
      <c r="BA508">
        <f t="shared" si="461"/>
        <v>0</v>
      </c>
      <c r="BB508">
        <f t="shared" si="462"/>
        <v>0</v>
      </c>
      <c r="BC508">
        <f t="shared" si="463"/>
        <v>0</v>
      </c>
      <c r="BD508">
        <f t="shared" si="464"/>
        <v>0</v>
      </c>
      <c r="BF508">
        <f t="shared" si="465"/>
        <v>1</v>
      </c>
      <c r="BG508">
        <f t="shared" si="466"/>
        <v>0</v>
      </c>
      <c r="BH508">
        <f t="shared" si="467"/>
        <v>0</v>
      </c>
      <c r="BI508">
        <f t="shared" si="468"/>
        <v>0</v>
      </c>
      <c r="BJ508">
        <f t="shared" si="469"/>
        <v>0</v>
      </c>
      <c r="BK508">
        <f t="shared" si="470"/>
        <v>0</v>
      </c>
      <c r="BL508">
        <f t="shared" si="471"/>
        <v>0</v>
      </c>
      <c r="BM508">
        <f t="shared" si="472"/>
        <v>0</v>
      </c>
      <c r="BN508">
        <f t="shared" si="473"/>
        <v>0</v>
      </c>
      <c r="BO508">
        <f t="shared" si="474"/>
        <v>0</v>
      </c>
      <c r="BP508">
        <f t="shared" si="475"/>
        <v>0</v>
      </c>
      <c r="BQ508">
        <f t="shared" si="476"/>
        <v>0</v>
      </c>
      <c r="BR508">
        <f t="shared" si="477"/>
        <v>0</v>
      </c>
      <c r="BS508">
        <f t="shared" si="478"/>
        <v>0</v>
      </c>
      <c r="BT508">
        <f t="shared" si="479"/>
        <v>0</v>
      </c>
    </row>
    <row r="509" spans="1:72" x14ac:dyDescent="0.25">
      <c r="A509" t="str">
        <f>IF(TRIM(INDEX(games!$A:$A,ROW()))="","",TRIM(INDEX(games!$A:$A,ROW())))</f>
        <v>Mewgenics</v>
      </c>
      <c r="B509">
        <f>IF(OR($A509="",INDEX(games!$B:$B,ROW())=""),"",INDEX(games!$B:$B,ROW()))</f>
        <v>2026</v>
      </c>
      <c r="C509" t="str">
        <f>IF(OR($A509="",INDEX(games!$C:$C,ROW())=""),"",INDEX(games!$C:$C,ROW()))</f>
        <v>Strategy</v>
      </c>
      <c r="D509">
        <f t="shared" si="420"/>
        <v>2</v>
      </c>
      <c r="E509">
        <f t="shared" si="421"/>
        <v>2</v>
      </c>
      <c r="F509">
        <f t="shared" si="422"/>
        <v>33</v>
      </c>
      <c r="G509" t="e">
        <f t="shared" si="423"/>
        <v>#N/A</v>
      </c>
      <c r="H509" t="e">
        <f t="shared" si="424"/>
        <v>#N/A</v>
      </c>
      <c r="I509">
        <f t="shared" si="425"/>
        <v>2026</v>
      </c>
      <c r="J509">
        <f t="shared" si="426"/>
        <v>2.7589999999999999</v>
      </c>
      <c r="K509" t="e">
        <f t="shared" si="427"/>
        <v>#N/A</v>
      </c>
      <c r="L509" t="e">
        <f t="shared" si="428"/>
        <v>#N/A</v>
      </c>
      <c r="M509" t="e">
        <f t="shared" si="429"/>
        <v>#N/A</v>
      </c>
      <c r="N509" t="e">
        <f t="shared" si="430"/>
        <v>#N/A</v>
      </c>
      <c r="O509">
        <f t="shared" si="431"/>
        <v>2.0005090000000001</v>
      </c>
      <c r="P509" t="str">
        <f>IF(OR($A509="",INDEX(games!$H:$H,ROW())=""),"",INDEX(games!$H:$H,ROW()))</f>
        <v>Yes</v>
      </c>
      <c r="Q509">
        <f t="shared" si="432"/>
        <v>2.0005090000000001</v>
      </c>
      <c r="T509">
        <f t="shared" si="433"/>
        <v>2015</v>
      </c>
      <c r="U509">
        <f t="shared" si="434"/>
        <v>2017</v>
      </c>
      <c r="V509">
        <f t="shared" si="435"/>
        <v>2</v>
      </c>
      <c r="W509" t="str">
        <f>IF(TRIM(INDEX(connections!$A:$A,ROW()))="","",TRIM(INDEX(connections!$A:$A,ROW())))</f>
        <v>Etrian Mystery Dungeon</v>
      </c>
      <c r="X509" t="str">
        <f>IF($W509="","",TRIM(INDEX(connections!$B:$B,ROW())))</f>
        <v>Etrian Mystery Dungeon 2</v>
      </c>
      <c r="Y509">
        <f t="shared" si="436"/>
        <v>295</v>
      </c>
      <c r="Z509">
        <f t="shared" si="437"/>
        <v>296</v>
      </c>
      <c r="AA509" t="str">
        <f t="shared" si="438"/>
        <v/>
      </c>
      <c r="AB509" t="str">
        <f t="shared" si="439"/>
        <v/>
      </c>
      <c r="AC509" t="str">
        <f t="shared" si="440"/>
        <v/>
      </c>
      <c r="AD509">
        <f t="shared" si="441"/>
        <v>0</v>
      </c>
      <c r="AE509" t="str">
        <f t="shared" si="442"/>
        <v/>
      </c>
      <c r="AG509">
        <f t="shared" si="443"/>
        <v>2</v>
      </c>
      <c r="AH509" t="str">
        <f t="shared" si="444"/>
        <v>Yes</v>
      </c>
      <c r="AI509">
        <f t="shared" si="445"/>
        <v>2</v>
      </c>
      <c r="AJ509">
        <f t="shared" si="446"/>
        <v>2.0005090000000001</v>
      </c>
      <c r="AK509" t="str">
        <f t="shared" si="447"/>
        <v/>
      </c>
      <c r="AL509" t="str">
        <f>IF($A509="","",INDEX(games!$J:$J,ROW())&amp;"")</f>
        <v>https://store.steampowered.com/app/686060/Mewgenics/</v>
      </c>
      <c r="AM509">
        <f>IF($A509="","",SUMPRODUCT($AO509:$BD509,'Map Analysis'!$AN$2^{0,1,2,3,4,5,6,7,8,9,10,11,12,13,14,15}))</f>
        <v>0</v>
      </c>
      <c r="AN509">
        <f t="shared" si="448"/>
        <v>5.0899999999999997E-5</v>
      </c>
      <c r="AO509">
        <f t="shared" si="449"/>
        <v>0</v>
      </c>
      <c r="AP509">
        <f t="shared" si="450"/>
        <v>0</v>
      </c>
      <c r="AQ509">
        <f t="shared" si="451"/>
        <v>0</v>
      </c>
      <c r="AR509">
        <f t="shared" si="452"/>
        <v>0</v>
      </c>
      <c r="AS509">
        <f t="shared" si="453"/>
        <v>0</v>
      </c>
      <c r="AT509">
        <f t="shared" si="454"/>
        <v>0</v>
      </c>
      <c r="AU509">
        <f t="shared" si="455"/>
        <v>0</v>
      </c>
      <c r="AV509">
        <f t="shared" si="456"/>
        <v>0</v>
      </c>
      <c r="AW509">
        <f t="shared" si="457"/>
        <v>0</v>
      </c>
      <c r="AX509">
        <f t="shared" si="458"/>
        <v>0</v>
      </c>
      <c r="AY509">
        <f t="shared" si="459"/>
        <v>0</v>
      </c>
      <c r="AZ509">
        <f t="shared" si="460"/>
        <v>0</v>
      </c>
      <c r="BA509">
        <f t="shared" si="461"/>
        <v>0</v>
      </c>
      <c r="BB509">
        <f t="shared" si="462"/>
        <v>0</v>
      </c>
      <c r="BC509">
        <f t="shared" si="463"/>
        <v>0</v>
      </c>
      <c r="BD509">
        <f t="shared" si="464"/>
        <v>0</v>
      </c>
      <c r="BF509">
        <f t="shared" si="465"/>
        <v>0</v>
      </c>
      <c r="BG509">
        <f t="shared" si="466"/>
        <v>0</v>
      </c>
      <c r="BH509">
        <f t="shared" si="467"/>
        <v>0</v>
      </c>
      <c r="BI509">
        <f t="shared" si="468"/>
        <v>0</v>
      </c>
      <c r="BJ509">
        <f t="shared" si="469"/>
        <v>0</v>
      </c>
      <c r="BK509">
        <f t="shared" si="470"/>
        <v>0</v>
      </c>
      <c r="BL509">
        <f t="shared" si="471"/>
        <v>0</v>
      </c>
      <c r="BM509">
        <f t="shared" si="472"/>
        <v>0</v>
      </c>
      <c r="BN509">
        <f t="shared" si="473"/>
        <v>0</v>
      </c>
      <c r="BO509">
        <f t="shared" si="474"/>
        <v>0</v>
      </c>
      <c r="BP509">
        <f t="shared" si="475"/>
        <v>0</v>
      </c>
      <c r="BQ509">
        <f t="shared" si="476"/>
        <v>0</v>
      </c>
      <c r="BR509">
        <f t="shared" si="477"/>
        <v>0</v>
      </c>
      <c r="BS509">
        <f t="shared" si="478"/>
        <v>0</v>
      </c>
      <c r="BT509">
        <f t="shared" si="479"/>
        <v>0</v>
      </c>
    </row>
    <row r="510" spans="1:72" x14ac:dyDescent="0.25">
      <c r="A510" t="str">
        <f>IF(TRIM(INDEX(games!$A:$A,ROW()))="","",TRIM(INDEX(games!$A:$A,ROW())))</f>
        <v>Million Depth</v>
      </c>
      <c r="B510">
        <f>IF(OR($A510="",INDEX(games!$B:$B,ROW())=""),"",INDEX(games!$B:$B,ROW()))</f>
        <v>2025</v>
      </c>
      <c r="C510" t="str">
        <f>IF(OR($A510="",INDEX(games!$C:$C,ROW())=""),"",INDEX(games!$C:$C,ROW()))</f>
        <v>Action</v>
      </c>
      <c r="D510">
        <f t="shared" si="420"/>
        <v>1</v>
      </c>
      <c r="E510">
        <f t="shared" si="421"/>
        <v>1</v>
      </c>
      <c r="F510">
        <f t="shared" si="422"/>
        <v>0</v>
      </c>
      <c r="G510">
        <f t="shared" si="423"/>
        <v>2025</v>
      </c>
      <c r="H510">
        <f t="shared" si="424"/>
        <v>1</v>
      </c>
      <c r="I510" t="e">
        <f t="shared" si="425"/>
        <v>#N/A</v>
      </c>
      <c r="J510" t="e">
        <f t="shared" si="426"/>
        <v>#N/A</v>
      </c>
      <c r="K510" t="e">
        <f t="shared" si="427"/>
        <v>#N/A</v>
      </c>
      <c r="L510" t="e">
        <f t="shared" si="428"/>
        <v>#N/A</v>
      </c>
      <c r="M510" t="e">
        <f t="shared" si="429"/>
        <v>#N/A</v>
      </c>
      <c r="N510" t="e">
        <f t="shared" si="430"/>
        <v>#N/A</v>
      </c>
      <c r="O510">
        <f t="shared" si="431"/>
        <v>1.00051</v>
      </c>
      <c r="P510" t="str">
        <f>IF(OR($A510="",INDEX(games!$H:$H,ROW())=""),"",INDEX(games!$H:$H,ROW()))</f>
        <v/>
      </c>
      <c r="Q510" t="str">
        <f t="shared" si="432"/>
        <v/>
      </c>
      <c r="T510">
        <f t="shared" si="433"/>
        <v>2012</v>
      </c>
      <c r="U510">
        <f t="shared" si="434"/>
        <v>2017</v>
      </c>
      <c r="V510">
        <f t="shared" si="435"/>
        <v>5</v>
      </c>
      <c r="W510" t="str">
        <f>IF(TRIM(INDEX(connections!$A:$A,ROW()))="","",TRIM(INDEX(connections!$A:$A,ROW())))</f>
        <v>FTL</v>
      </c>
      <c r="X510" t="str">
        <f>IF($W510="","",TRIM(INDEX(connections!$B:$B,ROW())))</f>
        <v>Everspace</v>
      </c>
      <c r="Y510">
        <f t="shared" si="436"/>
        <v>326</v>
      </c>
      <c r="Z510">
        <f t="shared" si="437"/>
        <v>297</v>
      </c>
      <c r="AA510" t="str">
        <f t="shared" si="438"/>
        <v>Yes</v>
      </c>
      <c r="AB510" t="str">
        <f t="shared" si="439"/>
        <v>Yes</v>
      </c>
      <c r="AC510">
        <f t="shared" si="440"/>
        <v>1</v>
      </c>
      <c r="AD510">
        <f t="shared" si="441"/>
        <v>1</v>
      </c>
      <c r="AE510" t="str">
        <f t="shared" si="442"/>
        <v/>
      </c>
      <c r="AG510">
        <f t="shared" si="443"/>
        <v>1</v>
      </c>
      <c r="AH510" t="str">
        <f t="shared" si="444"/>
        <v/>
      </c>
      <c r="AI510" t="str">
        <f t="shared" si="445"/>
        <v/>
      </c>
      <c r="AJ510" t="str">
        <f t="shared" si="446"/>
        <v/>
      </c>
      <c r="AK510">
        <f t="shared" si="447"/>
        <v>1.00051</v>
      </c>
      <c r="AL510" t="str">
        <f>IF($A510="","",INDEX(games!$J:$J,ROW())&amp;"")</f>
        <v/>
      </c>
      <c r="AM510">
        <f>IF($A510="","",SUMPRODUCT($AO510:$BD510,'Map Analysis'!$AN$2^{0,1,2,3,4,5,6,7,8,9,10,11,12,13,14,15}))</f>
        <v>0</v>
      </c>
      <c r="AN510">
        <f t="shared" si="448"/>
        <v>5.1E-5</v>
      </c>
      <c r="AO510">
        <f t="shared" si="449"/>
        <v>0</v>
      </c>
      <c r="AP510">
        <f t="shared" si="450"/>
        <v>0</v>
      </c>
      <c r="AQ510">
        <f t="shared" si="451"/>
        <v>0</v>
      </c>
      <c r="AR510">
        <f t="shared" si="452"/>
        <v>0</v>
      </c>
      <c r="AS510">
        <f t="shared" si="453"/>
        <v>0</v>
      </c>
      <c r="AT510">
        <f t="shared" si="454"/>
        <v>0</v>
      </c>
      <c r="AU510">
        <f t="shared" si="455"/>
        <v>0</v>
      </c>
      <c r="AV510">
        <f t="shared" si="456"/>
        <v>0</v>
      </c>
      <c r="AW510">
        <f t="shared" si="457"/>
        <v>0</v>
      </c>
      <c r="AX510">
        <f t="shared" si="458"/>
        <v>0</v>
      </c>
      <c r="AY510">
        <f t="shared" si="459"/>
        <v>0</v>
      </c>
      <c r="AZ510">
        <f t="shared" si="460"/>
        <v>0</v>
      </c>
      <c r="BA510">
        <f t="shared" si="461"/>
        <v>0</v>
      </c>
      <c r="BB510">
        <f t="shared" si="462"/>
        <v>0</v>
      </c>
      <c r="BC510">
        <f t="shared" si="463"/>
        <v>0</v>
      </c>
      <c r="BD510">
        <f t="shared" si="464"/>
        <v>0</v>
      </c>
      <c r="BF510">
        <f t="shared" si="465"/>
        <v>0</v>
      </c>
      <c r="BG510">
        <f t="shared" si="466"/>
        <v>0</v>
      </c>
      <c r="BH510">
        <f t="shared" si="467"/>
        <v>0</v>
      </c>
      <c r="BI510">
        <f t="shared" si="468"/>
        <v>0</v>
      </c>
      <c r="BJ510">
        <f t="shared" si="469"/>
        <v>0</v>
      </c>
      <c r="BK510">
        <f t="shared" si="470"/>
        <v>0</v>
      </c>
      <c r="BL510">
        <f t="shared" si="471"/>
        <v>0</v>
      </c>
      <c r="BM510">
        <f t="shared" si="472"/>
        <v>0</v>
      </c>
      <c r="BN510">
        <f t="shared" si="473"/>
        <v>0</v>
      </c>
      <c r="BO510">
        <f t="shared" si="474"/>
        <v>0</v>
      </c>
      <c r="BP510">
        <f t="shared" si="475"/>
        <v>0</v>
      </c>
      <c r="BQ510">
        <f t="shared" si="476"/>
        <v>0</v>
      </c>
      <c r="BR510">
        <f t="shared" si="477"/>
        <v>0</v>
      </c>
      <c r="BS510">
        <f t="shared" si="478"/>
        <v>0</v>
      </c>
      <c r="BT510">
        <f t="shared" si="479"/>
        <v>0</v>
      </c>
    </row>
    <row r="511" spans="1:72" x14ac:dyDescent="0.25">
      <c r="A511" t="str">
        <f>IF(TRIM(INDEX(games!$A:$A,ROW()))="","",TRIM(INDEX(games!$A:$A,ROW())))</f>
        <v>Mimic Logic</v>
      </c>
      <c r="B511">
        <f>IF(OR($A511="",INDEX(games!$B:$B,ROW())=""),"",INDEX(games!$B:$B,ROW()))</f>
        <v>2024</v>
      </c>
      <c r="C511" t="str">
        <f>IF(OR($A511="",INDEX(games!$C:$C,ROW())=""),"",INDEX(games!$C:$C,ROW()))</f>
        <v>Strategy</v>
      </c>
      <c r="D511">
        <f t="shared" si="420"/>
        <v>1</v>
      </c>
      <c r="E511">
        <f t="shared" si="421"/>
        <v>2</v>
      </c>
      <c r="F511">
        <f t="shared" si="422"/>
        <v>1</v>
      </c>
      <c r="G511" t="e">
        <f t="shared" si="423"/>
        <v>#N/A</v>
      </c>
      <c r="H511" t="e">
        <f t="shared" si="424"/>
        <v>#N/A</v>
      </c>
      <c r="I511">
        <f t="shared" si="425"/>
        <v>2024</v>
      </c>
      <c r="J511">
        <f t="shared" si="426"/>
        <v>2.0230000000000001</v>
      </c>
      <c r="K511" t="e">
        <f t="shared" si="427"/>
        <v>#N/A</v>
      </c>
      <c r="L511" t="e">
        <f t="shared" si="428"/>
        <v>#N/A</v>
      </c>
      <c r="M511" t="e">
        <f t="shared" si="429"/>
        <v>#N/A</v>
      </c>
      <c r="N511" t="e">
        <f t="shared" si="430"/>
        <v>#N/A</v>
      </c>
      <c r="O511">
        <f t="shared" si="431"/>
        <v>1.0005109999999999</v>
      </c>
      <c r="P511" t="str">
        <f>IF(OR($A511="",INDEX(games!$H:$H,ROW())=""),"",INDEX(games!$H:$H,ROW()))</f>
        <v>Yes</v>
      </c>
      <c r="Q511">
        <f t="shared" si="432"/>
        <v>1.0005109999999999</v>
      </c>
      <c r="T511">
        <f t="shared" si="433"/>
        <v>2013</v>
      </c>
      <c r="U511">
        <f t="shared" si="434"/>
        <v>2017</v>
      </c>
      <c r="V511">
        <f t="shared" si="435"/>
        <v>4</v>
      </c>
      <c r="W511" t="str">
        <f>IF(TRIM(INDEX(connections!$A:$A,ROW()))="","",TRIM(INDEX(connections!$A:$A,ROW())))</f>
        <v>Rogue Legacy</v>
      </c>
      <c r="X511" t="str">
        <f>IF($W511="","",TRIM(INDEX(connections!$B:$B,ROW())))</f>
        <v>Everspace</v>
      </c>
      <c r="Y511">
        <f t="shared" si="436"/>
        <v>701</v>
      </c>
      <c r="Z511">
        <f t="shared" si="437"/>
        <v>297</v>
      </c>
      <c r="AA511" t="str">
        <f t="shared" si="438"/>
        <v>Yes</v>
      </c>
      <c r="AB511" t="str">
        <f t="shared" si="439"/>
        <v>Yes</v>
      </c>
      <c r="AC511">
        <f t="shared" si="440"/>
        <v>1</v>
      </c>
      <c r="AD511">
        <f t="shared" si="441"/>
        <v>0</v>
      </c>
      <c r="AE511" t="str">
        <f t="shared" si="442"/>
        <v/>
      </c>
      <c r="AG511">
        <f t="shared" si="443"/>
        <v>0</v>
      </c>
      <c r="AH511" t="str">
        <f t="shared" si="444"/>
        <v/>
      </c>
      <c r="AI511" t="str">
        <f t="shared" si="445"/>
        <v/>
      </c>
      <c r="AJ511" t="str">
        <f t="shared" si="446"/>
        <v/>
      </c>
      <c r="AK511" t="str">
        <f t="shared" si="447"/>
        <v/>
      </c>
      <c r="AL511" t="str">
        <f>IF($A511="","",INDEX(games!$J:$J,ROW())&amp;"")</f>
        <v>https://store.steampowered.com/app/2455920/Mimic_Logic/</v>
      </c>
      <c r="AM511">
        <f>IF($A511="","",SUMPRODUCT($AO511:$BD511,'Map Analysis'!$AN$2^{0,1,2,3,4,5,6,7,8,9,10,11,12,13,14,15}))</f>
        <v>1</v>
      </c>
      <c r="AN511">
        <f t="shared" si="448"/>
        <v>1.0000511000000001</v>
      </c>
      <c r="AO511">
        <f t="shared" si="449"/>
        <v>1</v>
      </c>
      <c r="AP511">
        <f t="shared" si="450"/>
        <v>0</v>
      </c>
      <c r="AQ511">
        <f t="shared" si="451"/>
        <v>0</v>
      </c>
      <c r="AR511">
        <f t="shared" si="452"/>
        <v>0</v>
      </c>
      <c r="AS511">
        <f t="shared" si="453"/>
        <v>0</v>
      </c>
      <c r="AT511">
        <f t="shared" si="454"/>
        <v>0</v>
      </c>
      <c r="AU511">
        <f t="shared" si="455"/>
        <v>0</v>
      </c>
      <c r="AV511">
        <f t="shared" si="456"/>
        <v>0</v>
      </c>
      <c r="AW511">
        <f t="shared" si="457"/>
        <v>0</v>
      </c>
      <c r="AX511">
        <f t="shared" si="458"/>
        <v>0</v>
      </c>
      <c r="AY511">
        <f t="shared" si="459"/>
        <v>0</v>
      </c>
      <c r="AZ511">
        <f t="shared" si="460"/>
        <v>0</v>
      </c>
      <c r="BA511">
        <f t="shared" si="461"/>
        <v>0</v>
      </c>
      <c r="BB511">
        <f t="shared" si="462"/>
        <v>0</v>
      </c>
      <c r="BC511">
        <f t="shared" si="463"/>
        <v>0</v>
      </c>
      <c r="BD511">
        <f t="shared" si="464"/>
        <v>0</v>
      </c>
      <c r="BF511">
        <f t="shared" si="465"/>
        <v>0</v>
      </c>
      <c r="BG511">
        <f t="shared" si="466"/>
        <v>0</v>
      </c>
      <c r="BH511">
        <f t="shared" si="467"/>
        <v>0</v>
      </c>
      <c r="BI511">
        <f t="shared" si="468"/>
        <v>0</v>
      </c>
      <c r="BJ511">
        <f t="shared" si="469"/>
        <v>0</v>
      </c>
      <c r="BK511">
        <f t="shared" si="470"/>
        <v>0</v>
      </c>
      <c r="BL511">
        <f t="shared" si="471"/>
        <v>0</v>
      </c>
      <c r="BM511">
        <f t="shared" si="472"/>
        <v>0</v>
      </c>
      <c r="BN511">
        <f t="shared" si="473"/>
        <v>0</v>
      </c>
      <c r="BO511">
        <f t="shared" si="474"/>
        <v>0</v>
      </c>
      <c r="BP511">
        <f t="shared" si="475"/>
        <v>0</v>
      </c>
      <c r="BQ511">
        <f t="shared" si="476"/>
        <v>0</v>
      </c>
      <c r="BR511">
        <f t="shared" si="477"/>
        <v>0</v>
      </c>
      <c r="BS511">
        <f t="shared" si="478"/>
        <v>0</v>
      </c>
      <c r="BT511">
        <f t="shared" si="479"/>
        <v>0</v>
      </c>
    </row>
    <row r="512" spans="1:72" x14ac:dyDescent="0.25">
      <c r="A512" t="str">
        <f>IF(TRIM(INDEX(games!$A:$A,ROW()))="","",TRIM(INDEX(games!$A:$A,ROW())))</f>
        <v>Miracle Chou Party: Sanae to Tenshi no Gensou Labyrinth</v>
      </c>
      <c r="B512">
        <f>IF(OR($A512="",INDEX(games!$B:$B,ROW())=""),"",INDEX(games!$B:$B,ROW()))</f>
        <v>2012</v>
      </c>
      <c r="C512" t="str">
        <f>IF(OR($A512="",INDEX(games!$C:$C,ROW())=""),"",INDEX(games!$C:$C,ROW()))</f>
        <v>Traditional</v>
      </c>
      <c r="D512">
        <f t="shared" si="420"/>
        <v>2</v>
      </c>
      <c r="E512">
        <f t="shared" si="421"/>
        <v>4</v>
      </c>
      <c r="F512">
        <f t="shared" si="422"/>
        <v>2</v>
      </c>
      <c r="G512" t="e">
        <f t="shared" si="423"/>
        <v>#N/A</v>
      </c>
      <c r="H512" t="e">
        <f t="shared" si="424"/>
        <v>#N/A</v>
      </c>
      <c r="I512" t="e">
        <f t="shared" si="425"/>
        <v>#N/A</v>
      </c>
      <c r="J512" t="e">
        <f t="shared" si="426"/>
        <v>#N/A</v>
      </c>
      <c r="K512" t="e">
        <f t="shared" si="427"/>
        <v>#N/A</v>
      </c>
      <c r="L512" t="e">
        <f t="shared" si="428"/>
        <v>#N/A</v>
      </c>
      <c r="M512">
        <f t="shared" si="429"/>
        <v>2012</v>
      </c>
      <c r="N512">
        <f t="shared" si="430"/>
        <v>4.0460000000000003</v>
      </c>
      <c r="O512">
        <f t="shared" si="431"/>
        <v>2.0005120000000001</v>
      </c>
      <c r="P512" t="str">
        <f>IF(OR($A512="",INDEX(games!$H:$H,ROW())=""),"",INDEX(games!$H:$H,ROW()))</f>
        <v/>
      </c>
      <c r="Q512" t="str">
        <f t="shared" si="432"/>
        <v/>
      </c>
      <c r="T512">
        <f t="shared" si="433"/>
        <v>2011</v>
      </c>
      <c r="U512">
        <f t="shared" si="434"/>
        <v>2017</v>
      </c>
      <c r="V512">
        <f t="shared" si="435"/>
        <v>6</v>
      </c>
      <c r="W512" t="str">
        <f>IF(TRIM(INDEX(connections!$A:$A,ROW()))="","",TRIM(INDEX(connections!$A:$A,ROW())))</f>
        <v>The Binding of Isaac</v>
      </c>
      <c r="X512" t="str">
        <f>IF($W512="","",TRIM(INDEX(connections!$B:$B,ROW())))</f>
        <v>Everspace</v>
      </c>
      <c r="Y512">
        <f t="shared" si="436"/>
        <v>865</v>
      </c>
      <c r="Z512">
        <f t="shared" si="437"/>
        <v>297</v>
      </c>
      <c r="AA512" t="str">
        <f t="shared" si="438"/>
        <v>Yes</v>
      </c>
      <c r="AB512" t="str">
        <f t="shared" si="439"/>
        <v>Yes</v>
      </c>
      <c r="AC512">
        <f t="shared" si="440"/>
        <v>1</v>
      </c>
      <c r="AD512">
        <f t="shared" si="441"/>
        <v>0</v>
      </c>
      <c r="AE512" t="str">
        <f t="shared" si="442"/>
        <v/>
      </c>
      <c r="AG512">
        <f t="shared" si="443"/>
        <v>0</v>
      </c>
      <c r="AH512" t="str">
        <f t="shared" si="444"/>
        <v/>
      </c>
      <c r="AI512" t="str">
        <f t="shared" si="445"/>
        <v/>
      </c>
      <c r="AJ512" t="str">
        <f t="shared" si="446"/>
        <v/>
      </c>
      <c r="AK512" t="str">
        <f t="shared" si="447"/>
        <v/>
      </c>
      <c r="AL512" t="str">
        <f>IF($A512="","",INDEX(games!$J:$J,ROW())&amp;"")</f>
        <v/>
      </c>
      <c r="AM512">
        <f>IF($A512="","",SUMPRODUCT($AO512:$BD512,'Map Analysis'!$AN$2^{0,1,2,3,4,5,6,7,8,9,10,11,12,13,14,15}))</f>
        <v>1</v>
      </c>
      <c r="AN512">
        <f t="shared" si="448"/>
        <v>1.0000511999999999</v>
      </c>
      <c r="AO512">
        <f t="shared" si="449"/>
        <v>1</v>
      </c>
      <c r="AP512">
        <f t="shared" si="450"/>
        <v>0</v>
      </c>
      <c r="AQ512">
        <f t="shared" si="451"/>
        <v>0</v>
      </c>
      <c r="AR512">
        <f t="shared" si="452"/>
        <v>0</v>
      </c>
      <c r="AS512">
        <f t="shared" si="453"/>
        <v>0</v>
      </c>
      <c r="AT512">
        <f t="shared" si="454"/>
        <v>0</v>
      </c>
      <c r="AU512">
        <f t="shared" si="455"/>
        <v>0</v>
      </c>
      <c r="AV512">
        <f t="shared" si="456"/>
        <v>0</v>
      </c>
      <c r="AW512">
        <f t="shared" si="457"/>
        <v>0</v>
      </c>
      <c r="AX512">
        <f t="shared" si="458"/>
        <v>0</v>
      </c>
      <c r="AY512">
        <f t="shared" si="459"/>
        <v>0</v>
      </c>
      <c r="AZ512">
        <f t="shared" si="460"/>
        <v>0</v>
      </c>
      <c r="BA512">
        <f t="shared" si="461"/>
        <v>0</v>
      </c>
      <c r="BB512">
        <f t="shared" si="462"/>
        <v>0</v>
      </c>
      <c r="BC512">
        <f t="shared" si="463"/>
        <v>0</v>
      </c>
      <c r="BD512">
        <f t="shared" si="464"/>
        <v>0</v>
      </c>
      <c r="BF512">
        <f t="shared" si="465"/>
        <v>0</v>
      </c>
      <c r="BG512">
        <f t="shared" si="466"/>
        <v>0</v>
      </c>
      <c r="BH512">
        <f t="shared" si="467"/>
        <v>0</v>
      </c>
      <c r="BI512">
        <f t="shared" si="468"/>
        <v>0</v>
      </c>
      <c r="BJ512">
        <f t="shared" si="469"/>
        <v>0</v>
      </c>
      <c r="BK512">
        <f t="shared" si="470"/>
        <v>0</v>
      </c>
      <c r="BL512">
        <f t="shared" si="471"/>
        <v>0</v>
      </c>
      <c r="BM512">
        <f t="shared" si="472"/>
        <v>0</v>
      </c>
      <c r="BN512">
        <f t="shared" si="473"/>
        <v>0</v>
      </c>
      <c r="BO512">
        <f t="shared" si="474"/>
        <v>0</v>
      </c>
      <c r="BP512">
        <f t="shared" si="475"/>
        <v>0</v>
      </c>
      <c r="BQ512">
        <f t="shared" si="476"/>
        <v>0</v>
      </c>
      <c r="BR512">
        <f t="shared" si="477"/>
        <v>0</v>
      </c>
      <c r="BS512">
        <f t="shared" si="478"/>
        <v>0</v>
      </c>
      <c r="BT512">
        <f t="shared" si="479"/>
        <v>0</v>
      </c>
    </row>
    <row r="513" spans="1:72" x14ac:dyDescent="0.25">
      <c r="A513" t="str">
        <f>IF(TRIM(INDEX(games!$A:$A,ROW()))="","",TRIM(INDEX(games!$A:$A,ROW())))</f>
        <v>Miracle Party: Fushigi no Gensoukyou 2</v>
      </c>
      <c r="B513">
        <f>IF(OR($A513="",INDEX(games!$B:$B,ROW())=""),"",INDEX(games!$B:$B,ROW()))</f>
        <v>2011</v>
      </c>
      <c r="C513" t="str">
        <f>IF(OR($A513="",INDEX(games!$C:$C,ROW())=""),"",INDEX(games!$C:$C,ROW()))</f>
        <v>Traditional</v>
      </c>
      <c r="D513">
        <f t="shared" si="420"/>
        <v>3</v>
      </c>
      <c r="E513">
        <f t="shared" si="421"/>
        <v>4</v>
      </c>
      <c r="F513">
        <f t="shared" si="422"/>
        <v>3</v>
      </c>
      <c r="G513" t="e">
        <f t="shared" si="423"/>
        <v>#N/A</v>
      </c>
      <c r="H513" t="e">
        <f t="shared" si="424"/>
        <v>#N/A</v>
      </c>
      <c r="I513" t="e">
        <f t="shared" si="425"/>
        <v>#N/A</v>
      </c>
      <c r="J513" t="e">
        <f t="shared" si="426"/>
        <v>#N/A</v>
      </c>
      <c r="K513" t="e">
        <f t="shared" si="427"/>
        <v>#N/A</v>
      </c>
      <c r="L513" t="e">
        <f t="shared" si="428"/>
        <v>#N/A</v>
      </c>
      <c r="M513">
        <f t="shared" si="429"/>
        <v>2011</v>
      </c>
      <c r="N513">
        <f t="shared" si="430"/>
        <v>4.069</v>
      </c>
      <c r="O513">
        <f t="shared" si="431"/>
        <v>3.0005130000000002</v>
      </c>
      <c r="P513" t="str">
        <f>IF(OR($A513="",INDEX(games!$H:$H,ROW())=""),"",INDEX(games!$H:$H,ROW()))</f>
        <v/>
      </c>
      <c r="Q513" t="str">
        <f t="shared" si="432"/>
        <v/>
      </c>
      <c r="T513">
        <f t="shared" si="433"/>
        <v>2023</v>
      </c>
      <c r="U513">
        <f t="shared" si="434"/>
        <v>2026</v>
      </c>
      <c r="V513">
        <f t="shared" si="435"/>
        <v>3</v>
      </c>
      <c r="W513" t="str">
        <f>IF(TRIM(INDEX(connections!$A:$A,ROW()))="","",TRIM(INDEX(connections!$A:$A,ROW())))</f>
        <v>Death Must Die</v>
      </c>
      <c r="X513" t="str">
        <f>IF($W513="","",TRIM(INDEX(connections!$B:$B,ROW())))</f>
        <v>Everything is Crab</v>
      </c>
      <c r="Y513">
        <f t="shared" si="436"/>
        <v>199</v>
      </c>
      <c r="Z513">
        <f t="shared" si="437"/>
        <v>298</v>
      </c>
      <c r="AA513" t="str">
        <f t="shared" si="438"/>
        <v>Yes</v>
      </c>
      <c r="AB513" t="str">
        <f t="shared" si="439"/>
        <v>Yes</v>
      </c>
      <c r="AC513">
        <f t="shared" si="440"/>
        <v>1</v>
      </c>
      <c r="AD513">
        <f t="shared" si="441"/>
        <v>0</v>
      </c>
      <c r="AE513" t="str">
        <f t="shared" si="442"/>
        <v/>
      </c>
      <c r="AG513">
        <f t="shared" si="443"/>
        <v>0</v>
      </c>
      <c r="AH513" t="str">
        <f t="shared" si="444"/>
        <v/>
      </c>
      <c r="AI513" t="str">
        <f t="shared" si="445"/>
        <v/>
      </c>
      <c r="AJ513" t="str">
        <f t="shared" si="446"/>
        <v/>
      </c>
      <c r="AK513" t="str">
        <f t="shared" si="447"/>
        <v/>
      </c>
      <c r="AL513" t="str">
        <f>IF($A513="","",INDEX(games!$J:$J,ROW())&amp;"")</f>
        <v/>
      </c>
      <c r="AM513">
        <f>IF($A513="","",SUMPRODUCT($AO513:$BD513,'Map Analysis'!$AN$2^{0,1,2,3,4,5,6,7,8,9,10,11,12,13,14,15}))</f>
        <v>3</v>
      </c>
      <c r="AN513">
        <f t="shared" si="448"/>
        <v>3.0000513</v>
      </c>
      <c r="AO513">
        <f t="shared" si="449"/>
        <v>2</v>
      </c>
      <c r="AP513">
        <f t="shared" si="450"/>
        <v>2</v>
      </c>
      <c r="AQ513">
        <f t="shared" si="451"/>
        <v>0</v>
      </c>
      <c r="AR513">
        <f t="shared" si="452"/>
        <v>0</v>
      </c>
      <c r="AS513">
        <f t="shared" si="453"/>
        <v>0</v>
      </c>
      <c r="AT513">
        <f t="shared" si="454"/>
        <v>0</v>
      </c>
      <c r="AU513">
        <f t="shared" si="455"/>
        <v>0</v>
      </c>
      <c r="AV513">
        <f t="shared" si="456"/>
        <v>0</v>
      </c>
      <c r="AW513">
        <f t="shared" si="457"/>
        <v>0</v>
      </c>
      <c r="AX513">
        <f t="shared" si="458"/>
        <v>0</v>
      </c>
      <c r="AY513">
        <f t="shared" si="459"/>
        <v>0</v>
      </c>
      <c r="AZ513">
        <f t="shared" si="460"/>
        <v>0</v>
      </c>
      <c r="BA513">
        <f t="shared" si="461"/>
        <v>0</v>
      </c>
      <c r="BB513">
        <f t="shared" si="462"/>
        <v>0</v>
      </c>
      <c r="BC513">
        <f t="shared" si="463"/>
        <v>0</v>
      </c>
      <c r="BD513">
        <f t="shared" si="464"/>
        <v>0</v>
      </c>
      <c r="BF513">
        <f t="shared" si="465"/>
        <v>0</v>
      </c>
      <c r="BG513">
        <f t="shared" si="466"/>
        <v>0</v>
      </c>
      <c r="BH513">
        <f t="shared" si="467"/>
        <v>0</v>
      </c>
      <c r="BI513">
        <f t="shared" si="468"/>
        <v>0</v>
      </c>
      <c r="BJ513">
        <f t="shared" si="469"/>
        <v>0</v>
      </c>
      <c r="BK513">
        <f t="shared" si="470"/>
        <v>0</v>
      </c>
      <c r="BL513">
        <f t="shared" si="471"/>
        <v>0</v>
      </c>
      <c r="BM513">
        <f t="shared" si="472"/>
        <v>0</v>
      </c>
      <c r="BN513">
        <f t="shared" si="473"/>
        <v>0</v>
      </c>
      <c r="BO513">
        <f t="shared" si="474"/>
        <v>0</v>
      </c>
      <c r="BP513">
        <f t="shared" si="475"/>
        <v>0</v>
      </c>
      <c r="BQ513">
        <f t="shared" si="476"/>
        <v>0</v>
      </c>
      <c r="BR513">
        <f t="shared" si="477"/>
        <v>0</v>
      </c>
      <c r="BS513">
        <f t="shared" si="478"/>
        <v>0</v>
      </c>
      <c r="BT513">
        <f t="shared" si="479"/>
        <v>0</v>
      </c>
    </row>
    <row r="514" spans="1:72" x14ac:dyDescent="0.25">
      <c r="A514" t="str">
        <f>IF(TRIM(INDEX(games!$A:$A,ROW()))="","",TRIM(INDEX(games!$A:$A,ROW())))</f>
        <v>Mission: Thunderbolt</v>
      </c>
      <c r="B514">
        <f>IF(OR($A514="",INDEX(games!$B:$B,ROW())=""),"",INDEX(games!$B:$B,ROW()))</f>
        <v>1987</v>
      </c>
      <c r="C514" t="str">
        <f>IF(OR($A514="",INDEX(games!$C:$C,ROW())=""),"",INDEX(games!$C:$C,ROW()))</f>
        <v>Traditional</v>
      </c>
      <c r="D514">
        <f t="shared" ref="D514:D577" si="480">IF($A514="","",COUNTIF($W$2:$W$2500,$A514)+COUNTIF($X$2:$X$2500,$A514))</f>
        <v>1</v>
      </c>
      <c r="E514">
        <f t="shared" ref="E514:E577" si="481">IF($A514="","",IFERROR(MATCH($C514,$R$2:$R$5,0),0))</f>
        <v>4</v>
      </c>
      <c r="F514">
        <f t="shared" ref="F514:F577" si="482">IF($A514="","",MOD(ROW(),34))</f>
        <v>4</v>
      </c>
      <c r="G514" t="e">
        <f t="shared" ref="G514:G577" si="483">IF($A514="",NA(),IF($C514="Action",$B514,NA()))</f>
        <v>#N/A</v>
      </c>
      <c r="H514" t="e">
        <f t="shared" ref="H514:H577" si="484">IF($A514="",NA(),IF($C514="Action",1+$F514*0.023,NA()))</f>
        <v>#N/A</v>
      </c>
      <c r="I514" t="e">
        <f t="shared" ref="I514:I577" si="485">IF($A514="",NA(),IF($C514="Strategy",$B514,NA()))</f>
        <v>#N/A</v>
      </c>
      <c r="J514" t="e">
        <f t="shared" ref="J514:J577" si="486">IF($A514="",NA(),IF($C514="Strategy",2+$F514*0.023,NA()))</f>
        <v>#N/A</v>
      </c>
      <c r="K514" t="e">
        <f t="shared" ref="K514:K577" si="487">IF($A514="",NA(),IF($C514="Deckbuilder",$B514,NA()))</f>
        <v>#N/A</v>
      </c>
      <c r="L514" t="e">
        <f t="shared" ref="L514:L577" si="488">IF($A514="",NA(),IF($C514="Deckbuilder",3+$F514*0.023,NA()))</f>
        <v>#N/A</v>
      </c>
      <c r="M514">
        <f t="shared" ref="M514:M577" si="489">IF($A514="",NA(),IF($C514="Traditional",$B514,NA()))</f>
        <v>1987</v>
      </c>
      <c r="N514">
        <f t="shared" ref="N514:N577" si="490">IF($A514="",NA(),IF($C514="Traditional",4+$F514*0.023,NA()))</f>
        <v>4.0919999999999996</v>
      </c>
      <c r="O514">
        <f t="shared" ref="O514:O577" si="491">IF($A514="","",$D514+ROW()/1000000)</f>
        <v>1.0005139999999999</v>
      </c>
      <c r="P514" t="str">
        <f>IF(OR($A514="",INDEX(games!$H:$H,ROW())=""),"",INDEX(games!$H:$H,ROW()))</f>
        <v>Yes</v>
      </c>
      <c r="Q514">
        <f t="shared" ref="Q514:Q577" si="492">IF(OR($A514="",$P514&lt;&gt;"Yes"),"",$D514+ROW()/1000000)</f>
        <v>1.0005139999999999</v>
      </c>
      <c r="T514">
        <f t="shared" ref="T514:T577" si="493">IF($Y514="","",INDEX($B$2:$B$1500,$Y514))</f>
        <v>2020</v>
      </c>
      <c r="U514">
        <f t="shared" ref="U514:U577" si="494">IF($Z514="","",INDEX($B$2:$B$1500,$Z514))</f>
        <v>2026</v>
      </c>
      <c r="V514">
        <f t="shared" ref="V514:V577" si="495">IF(OR($T514="",$U514=""),"",$U514-$T514)</f>
        <v>6</v>
      </c>
      <c r="W514" t="str">
        <f>IF(TRIM(INDEX(connections!$A:$A,ROW()))="","",TRIM(INDEX(connections!$A:$A,ROW())))</f>
        <v>Risk of Rain 2</v>
      </c>
      <c r="X514" t="str">
        <f>IF($W514="","",TRIM(INDEX(connections!$B:$B,ROW())))</f>
        <v>Everything is Crab</v>
      </c>
      <c r="Y514">
        <f t="shared" ref="Y514:Y577" si="496">IF($W514="","",IFERROR(MATCH($W514,$A$2:$A$1500,0),""))</f>
        <v>688</v>
      </c>
      <c r="Z514">
        <f t="shared" ref="Z514:Z577" si="497">IF($X514="","",IFERROR(MATCH($X514,$A$2:$A$1500,0),""))</f>
        <v>298</v>
      </c>
      <c r="AA514" t="str">
        <f t="shared" ref="AA514:AA577" si="498">IF($Y514="","",INDEX($P$2:$P$1500,$Y514))</f>
        <v>Yes</v>
      </c>
      <c r="AB514" t="str">
        <f t="shared" ref="AB514:AB577" si="499">IF($Z514="","",INDEX($P$2:$P$1500,$Z514))</f>
        <v>Yes</v>
      </c>
      <c r="AC514">
        <f t="shared" ref="AC514:AC577" si="500">IF(AND($AA514="Yes",$AB514="Yes"),1,"")</f>
        <v>1</v>
      </c>
      <c r="AD514">
        <f t="shared" ref="AD514:AD577" si="501">IF(OR($Y514="",$Z514=""),"",IF(INDEX($C$2:$C$1500,$Y514)=INDEX($C$2:$C$1500,$Z514),0,1))</f>
        <v>0</v>
      </c>
      <c r="AE514" t="str">
        <f t="shared" ref="AE514:AE577" si="502">IF($AC514&lt;&gt;1,"",IF(AND(INDEX($AG$2:$AG$1500,$Y514)=1,INDEX($AG$2:$AG$1500,$Z514)=1),1,""))</f>
        <v/>
      </c>
      <c r="AG514">
        <f t="shared" ref="AG514:AG577" si="503">IF($A514="","",COUNTIFS($W$2:$W$2500,$A514,$AB$2:$AB$2500,"Yes")+COUNTIFS($X$2:$X$2500,$A514,$AA$2:$AA$2500,"Yes"))</f>
        <v>1</v>
      </c>
      <c r="AH514" t="str">
        <f t="shared" ref="AH514:AH577" si="504">IF(OR($P514&lt;&gt;"Yes",N($AG514)=0),"",IF(AND($AG514=1,COUNTIFS($W$2:$W$2500,$A514,$AE$2:$AE$2500,1)+COUNTIFS($X$2:$X$2500,$A514,$AE$2:$AE$2500,1)&gt;0),"","Yes"))</f>
        <v>Yes</v>
      </c>
      <c r="AI514">
        <f t="shared" ref="AI514:AI577" si="505">IF($AH514="Yes",$AG514,"")</f>
        <v>1</v>
      </c>
      <c r="AJ514">
        <f t="shared" ref="AJ514:AJ577" si="506">IF($AI514="","",$AI514+ROW()/1000000)</f>
        <v>1.0005139999999999</v>
      </c>
      <c r="AK514" t="str">
        <f t="shared" ref="AK514:AK577" si="507">IF(OR($A514="",$P514="Yes",N($AG514)=0),"",$AG514+ROW()/1000000)</f>
        <v/>
      </c>
      <c r="AL514" t="str">
        <f>IF($A514="","",INDEX(games!$J:$J,ROW())&amp;"")</f>
        <v/>
      </c>
      <c r="AM514">
        <f>IF($A514="","",SUMPRODUCT($AO514:$BD514,'Map Analysis'!$AN$2^{0,1,2,3,4,5,6,7,8,9,10,11,12,13,14,15}))</f>
        <v>0</v>
      </c>
      <c r="AN514">
        <f t="shared" ref="AN514:AN577" si="508">IF($A514="","",$AM514+ROW()/10000000)</f>
        <v>5.1400000000000003E-5</v>
      </c>
      <c r="AO514">
        <f t="shared" ref="AO514:AO577" si="509">IF($A514="","",COUNTIF($W$2:$W$2500,$A514))</f>
        <v>0</v>
      </c>
      <c r="AP514">
        <f t="shared" ref="AP514:AP577" si="510">IF($A514="","",SUMIFS($BF$2:$BF$2500,$W$2:$W$2500,$A514))</f>
        <v>0</v>
      </c>
      <c r="AQ514">
        <f t="shared" ref="AQ514:AQ577" si="511">IF($A514="","",SUMIFS($BG$2:$BG$2500,$W$2:$W$2500,$A514))</f>
        <v>0</v>
      </c>
      <c r="AR514">
        <f t="shared" ref="AR514:AR577" si="512">IF($A514="","",SUMIFS($BH$2:$BH$2500,$W$2:$W$2500,$A514))</f>
        <v>0</v>
      </c>
      <c r="AS514">
        <f t="shared" ref="AS514:AS577" si="513">IF($A514="","",SUMIFS($BI$2:$BI$2500,$W$2:$W$2500,$A514))</f>
        <v>0</v>
      </c>
      <c r="AT514">
        <f t="shared" ref="AT514:AT577" si="514">IF($A514="","",SUMIFS($BJ$2:$BJ$2500,$W$2:$W$2500,$A514))</f>
        <v>0</v>
      </c>
      <c r="AU514">
        <f t="shared" ref="AU514:AU577" si="515">IF($A514="","",SUMIFS($BK$2:$BK$2500,$W$2:$W$2500,$A514))</f>
        <v>0</v>
      </c>
      <c r="AV514">
        <f t="shared" ref="AV514:AV577" si="516">IF($A514="","",SUMIFS($BL$2:$BL$2500,$W$2:$W$2500,$A514))</f>
        <v>0</v>
      </c>
      <c r="AW514">
        <f t="shared" ref="AW514:AW577" si="517">IF($A514="","",SUMIFS($BM$2:$BM$2500,$W$2:$W$2500,$A514))</f>
        <v>0</v>
      </c>
      <c r="AX514">
        <f t="shared" ref="AX514:AX577" si="518">IF($A514="","",SUMIFS($BN$2:$BN$2500,$W$2:$W$2500,$A514))</f>
        <v>0</v>
      </c>
      <c r="AY514">
        <f t="shared" ref="AY514:AY577" si="519">IF($A514="","",SUMIFS($BO$2:$BO$2500,$W$2:$W$2500,$A514))</f>
        <v>0</v>
      </c>
      <c r="AZ514">
        <f t="shared" ref="AZ514:AZ577" si="520">IF($A514="","",SUMIFS($BP$2:$BP$2500,$W$2:$W$2500,$A514))</f>
        <v>0</v>
      </c>
      <c r="BA514">
        <f t="shared" ref="BA514:BA577" si="521">IF($A514="","",SUMIFS($BQ$2:$BQ$2500,$W$2:$W$2500,$A514))</f>
        <v>0</v>
      </c>
      <c r="BB514">
        <f t="shared" ref="BB514:BB577" si="522">IF($A514="","",SUMIFS($BR$2:$BR$2500,$W$2:$W$2500,$A514))</f>
        <v>0</v>
      </c>
      <c r="BC514">
        <f t="shared" ref="BC514:BC577" si="523">IF($A514="","",SUMIFS($BS$2:$BS$2500,$W$2:$W$2500,$A514))</f>
        <v>0</v>
      </c>
      <c r="BD514">
        <f t="shared" ref="BD514:BD577" si="524">IF($A514="","",SUMIFS($BT$2:$BT$2500,$W$2:$W$2500,$A514))</f>
        <v>0</v>
      </c>
      <c r="BF514">
        <f t="shared" ref="BF514:BF577" si="525">IF($Z514="","",INDEX($AO$2:$AO$1500,$Z514))</f>
        <v>0</v>
      </c>
      <c r="BG514">
        <f t="shared" ref="BG514:BG577" si="526">IF($Z514="","",INDEX($AP$2:$AP$1500,$Z514))</f>
        <v>0</v>
      </c>
      <c r="BH514">
        <f t="shared" ref="BH514:BH577" si="527">IF($Z514="","",INDEX($AQ$2:$AQ$1500,$Z514))</f>
        <v>0</v>
      </c>
      <c r="BI514">
        <f t="shared" ref="BI514:BI577" si="528">IF($Z514="","",INDEX($AR$2:$AR$1500,$Z514))</f>
        <v>0</v>
      </c>
      <c r="BJ514">
        <f t="shared" ref="BJ514:BJ577" si="529">IF($Z514="","",INDEX($AS$2:$AS$1500,$Z514))</f>
        <v>0</v>
      </c>
      <c r="BK514">
        <f t="shared" ref="BK514:BK577" si="530">IF($Z514="","",INDEX($AT$2:$AT$1500,$Z514))</f>
        <v>0</v>
      </c>
      <c r="BL514">
        <f t="shared" ref="BL514:BL577" si="531">IF($Z514="","",INDEX($AU$2:$AU$1500,$Z514))</f>
        <v>0</v>
      </c>
      <c r="BM514">
        <f t="shared" ref="BM514:BM577" si="532">IF($Z514="","",INDEX($AV$2:$AV$1500,$Z514))</f>
        <v>0</v>
      </c>
      <c r="BN514">
        <f t="shared" ref="BN514:BN577" si="533">IF($Z514="","",INDEX($AW$2:$AW$1500,$Z514))</f>
        <v>0</v>
      </c>
      <c r="BO514">
        <f t="shared" ref="BO514:BO577" si="534">IF($Z514="","",INDEX($AX$2:$AX$1500,$Z514))</f>
        <v>0</v>
      </c>
      <c r="BP514">
        <f t="shared" ref="BP514:BP577" si="535">IF($Z514="","",INDEX($AY$2:$AY$1500,$Z514))</f>
        <v>0</v>
      </c>
      <c r="BQ514">
        <f t="shared" ref="BQ514:BQ577" si="536">IF($Z514="","",INDEX($AZ$2:$AZ$1500,$Z514))</f>
        <v>0</v>
      </c>
      <c r="BR514">
        <f t="shared" ref="BR514:BR577" si="537">IF($Z514="","",INDEX($BA$2:$BA$1500,$Z514))</f>
        <v>0</v>
      </c>
      <c r="BS514">
        <f t="shared" ref="BS514:BS577" si="538">IF($Z514="","",INDEX($BB$2:$BB$1500,$Z514))</f>
        <v>0</v>
      </c>
      <c r="BT514">
        <f t="shared" ref="BT514:BT577" si="539">IF($Z514="","",INDEX($BC$2:$BC$1500,$Z514))</f>
        <v>0</v>
      </c>
    </row>
    <row r="515" spans="1:72" x14ac:dyDescent="0.25">
      <c r="A515" t="str">
        <f>IF(TRIM(INDEX(games!$A:$A,ROW()))="","",TRIM(INDEX(games!$A:$A,ROW())))</f>
        <v>Mistrogue: Mist and the Living Dungeons</v>
      </c>
      <c r="B515">
        <f>IF(OR($A515="",INDEX(games!$B:$B,ROW())=""),"",INDEX(games!$B:$B,ROW()))</f>
        <v>2023</v>
      </c>
      <c r="C515" t="str">
        <f>IF(OR($A515="",INDEX(games!$C:$C,ROW())=""),"",INDEX(games!$C:$C,ROW()))</f>
        <v>Action</v>
      </c>
      <c r="D515">
        <f t="shared" si="480"/>
        <v>1</v>
      </c>
      <c r="E515">
        <f t="shared" si="481"/>
        <v>1</v>
      </c>
      <c r="F515">
        <f t="shared" si="482"/>
        <v>5</v>
      </c>
      <c r="G515">
        <f t="shared" si="483"/>
        <v>2023</v>
      </c>
      <c r="H515">
        <f t="shared" si="484"/>
        <v>1.115</v>
      </c>
      <c r="I515" t="e">
        <f t="shared" si="485"/>
        <v>#N/A</v>
      </c>
      <c r="J515" t="e">
        <f t="shared" si="486"/>
        <v>#N/A</v>
      </c>
      <c r="K515" t="e">
        <f t="shared" si="487"/>
        <v>#N/A</v>
      </c>
      <c r="L515" t="e">
        <f t="shared" si="488"/>
        <v>#N/A</v>
      </c>
      <c r="M515" t="e">
        <f t="shared" si="489"/>
        <v>#N/A</v>
      </c>
      <c r="N515" t="e">
        <f t="shared" si="490"/>
        <v>#N/A</v>
      </c>
      <c r="O515">
        <f t="shared" si="491"/>
        <v>1.000515</v>
      </c>
      <c r="P515" t="str">
        <f>IF(OR($A515="",INDEX(games!$H:$H,ROW())=""),"",INDEX(games!$H:$H,ROW()))</f>
        <v>Yes</v>
      </c>
      <c r="Q515">
        <f t="shared" si="492"/>
        <v>1.000515</v>
      </c>
      <c r="T515">
        <f t="shared" si="493"/>
        <v>2017</v>
      </c>
      <c r="U515">
        <f t="shared" si="494"/>
        <v>2026</v>
      </c>
      <c r="V515">
        <f t="shared" si="495"/>
        <v>9</v>
      </c>
      <c r="W515" t="str">
        <f>IF(TRIM(INDEX(connections!$A:$A,ROW()))="","",TRIM(INDEX(connections!$A:$A,ROW())))</f>
        <v>Slay the Spire</v>
      </c>
      <c r="X515" t="str">
        <f>IF($W515="","",TRIM(INDEX(connections!$B:$B,ROW())))</f>
        <v>Everything is Crab</v>
      </c>
      <c r="Y515">
        <f t="shared" si="496"/>
        <v>772</v>
      </c>
      <c r="Z515">
        <f t="shared" si="497"/>
        <v>298</v>
      </c>
      <c r="AA515" t="str">
        <f t="shared" si="498"/>
        <v>Yes</v>
      </c>
      <c r="AB515" t="str">
        <f t="shared" si="499"/>
        <v>Yes</v>
      </c>
      <c r="AC515">
        <f t="shared" si="500"/>
        <v>1</v>
      </c>
      <c r="AD515">
        <f t="shared" si="501"/>
        <v>1</v>
      </c>
      <c r="AE515" t="str">
        <f t="shared" si="502"/>
        <v/>
      </c>
      <c r="AG515">
        <f t="shared" si="503"/>
        <v>1</v>
      </c>
      <c r="AH515" t="str">
        <f t="shared" si="504"/>
        <v>Yes</v>
      </c>
      <c r="AI515">
        <f t="shared" si="505"/>
        <v>1</v>
      </c>
      <c r="AJ515">
        <f t="shared" si="506"/>
        <v>1.000515</v>
      </c>
      <c r="AK515" t="str">
        <f t="shared" si="507"/>
        <v/>
      </c>
      <c r="AL515" t="str">
        <f>IF($A515="","",INDEX(games!$J:$J,ROW())&amp;"")</f>
        <v>https://store.steampowered.com/app/2102320/MISTROGUE_Mist_and_the_Living_Dungeons/</v>
      </c>
      <c r="AM515">
        <f>IF($A515="","",SUMPRODUCT($AO515:$BD515,'Map Analysis'!$AN$2^{0,1,2,3,4,5,6,7,8,9,10,11,12,13,14,15}))</f>
        <v>0</v>
      </c>
      <c r="AN515">
        <f t="shared" si="508"/>
        <v>5.1499999999999998E-5</v>
      </c>
      <c r="AO515">
        <f t="shared" si="509"/>
        <v>0</v>
      </c>
      <c r="AP515">
        <f t="shared" si="510"/>
        <v>0</v>
      </c>
      <c r="AQ515">
        <f t="shared" si="511"/>
        <v>0</v>
      </c>
      <c r="AR515">
        <f t="shared" si="512"/>
        <v>0</v>
      </c>
      <c r="AS515">
        <f t="shared" si="513"/>
        <v>0</v>
      </c>
      <c r="AT515">
        <f t="shared" si="514"/>
        <v>0</v>
      </c>
      <c r="AU515">
        <f t="shared" si="515"/>
        <v>0</v>
      </c>
      <c r="AV515">
        <f t="shared" si="516"/>
        <v>0</v>
      </c>
      <c r="AW515">
        <f t="shared" si="517"/>
        <v>0</v>
      </c>
      <c r="AX515">
        <f t="shared" si="518"/>
        <v>0</v>
      </c>
      <c r="AY515">
        <f t="shared" si="519"/>
        <v>0</v>
      </c>
      <c r="AZ515">
        <f t="shared" si="520"/>
        <v>0</v>
      </c>
      <c r="BA515">
        <f t="shared" si="521"/>
        <v>0</v>
      </c>
      <c r="BB515">
        <f t="shared" si="522"/>
        <v>0</v>
      </c>
      <c r="BC515">
        <f t="shared" si="523"/>
        <v>0</v>
      </c>
      <c r="BD515">
        <f t="shared" si="524"/>
        <v>0</v>
      </c>
      <c r="BF515">
        <f t="shared" si="525"/>
        <v>0</v>
      </c>
      <c r="BG515">
        <f t="shared" si="526"/>
        <v>0</v>
      </c>
      <c r="BH515">
        <f t="shared" si="527"/>
        <v>0</v>
      </c>
      <c r="BI515">
        <f t="shared" si="528"/>
        <v>0</v>
      </c>
      <c r="BJ515">
        <f t="shared" si="529"/>
        <v>0</v>
      </c>
      <c r="BK515">
        <f t="shared" si="530"/>
        <v>0</v>
      </c>
      <c r="BL515">
        <f t="shared" si="531"/>
        <v>0</v>
      </c>
      <c r="BM515">
        <f t="shared" si="532"/>
        <v>0</v>
      </c>
      <c r="BN515">
        <f t="shared" si="533"/>
        <v>0</v>
      </c>
      <c r="BO515">
        <f t="shared" si="534"/>
        <v>0</v>
      </c>
      <c r="BP515">
        <f t="shared" si="535"/>
        <v>0</v>
      </c>
      <c r="BQ515">
        <f t="shared" si="536"/>
        <v>0</v>
      </c>
      <c r="BR515">
        <f t="shared" si="537"/>
        <v>0</v>
      </c>
      <c r="BS515">
        <f t="shared" si="538"/>
        <v>0</v>
      </c>
      <c r="BT515">
        <f t="shared" si="539"/>
        <v>0</v>
      </c>
    </row>
    <row r="516" spans="1:72" x14ac:dyDescent="0.25">
      <c r="A516" t="str">
        <f>IF(TRIM(INDEX(games!$A:$A,ROW()))="","",TRIM(INDEX(games!$A:$A,ROW())))</f>
        <v>Mobmania</v>
      </c>
      <c r="B516">
        <f>IF(OR($A516="",INDEX(games!$B:$B,ROW())=""),"",INDEX(games!$B:$B,ROW()))</f>
        <v>2022</v>
      </c>
      <c r="C516" t="str">
        <f>IF(OR($A516="",INDEX(games!$C:$C,ROW())=""),"",INDEX(games!$C:$C,ROW()))</f>
        <v>Action</v>
      </c>
      <c r="D516">
        <f t="shared" si="480"/>
        <v>1</v>
      </c>
      <c r="E516">
        <f t="shared" si="481"/>
        <v>1</v>
      </c>
      <c r="F516">
        <f t="shared" si="482"/>
        <v>6</v>
      </c>
      <c r="G516">
        <f t="shared" si="483"/>
        <v>2022</v>
      </c>
      <c r="H516">
        <f t="shared" si="484"/>
        <v>1.1379999999999999</v>
      </c>
      <c r="I516" t="e">
        <f t="shared" si="485"/>
        <v>#N/A</v>
      </c>
      <c r="J516" t="e">
        <f t="shared" si="486"/>
        <v>#N/A</v>
      </c>
      <c r="K516" t="e">
        <f t="shared" si="487"/>
        <v>#N/A</v>
      </c>
      <c r="L516" t="e">
        <f t="shared" si="488"/>
        <v>#N/A</v>
      </c>
      <c r="M516" t="e">
        <f t="shared" si="489"/>
        <v>#N/A</v>
      </c>
      <c r="N516" t="e">
        <f t="shared" si="490"/>
        <v>#N/A</v>
      </c>
      <c r="O516">
        <f t="shared" si="491"/>
        <v>1.000516</v>
      </c>
      <c r="P516" t="str">
        <f>IF(OR($A516="",INDEX(games!$H:$H,ROW())=""),"",INDEX(games!$H:$H,ROW()))</f>
        <v/>
      </c>
      <c r="Q516" t="str">
        <f t="shared" si="492"/>
        <v/>
      </c>
      <c r="T516">
        <f t="shared" si="493"/>
        <v>2015</v>
      </c>
      <c r="U516">
        <f t="shared" si="494"/>
        <v>2020</v>
      </c>
      <c r="V516">
        <f t="shared" si="495"/>
        <v>5</v>
      </c>
      <c r="W516" t="str">
        <f>IF(TRIM(INDEX(connections!$A:$A,ROW()))="","",TRIM(INDEX(connections!$A:$A,ROW())))</f>
        <v>Downwell</v>
      </c>
      <c r="X516" t="str">
        <f>IF($W516="","",TRIM(INDEX(connections!$B:$B,ROW())))</f>
        <v>Exit the Gungeon</v>
      </c>
      <c r="Y516">
        <f t="shared" si="496"/>
        <v>252</v>
      </c>
      <c r="Z516">
        <f t="shared" si="497"/>
        <v>300</v>
      </c>
      <c r="AA516" t="str">
        <f t="shared" si="498"/>
        <v>Yes</v>
      </c>
      <c r="AB516" t="str">
        <f t="shared" si="499"/>
        <v>Yes</v>
      </c>
      <c r="AC516">
        <f t="shared" si="500"/>
        <v>1</v>
      </c>
      <c r="AD516">
        <f t="shared" si="501"/>
        <v>0</v>
      </c>
      <c r="AE516" t="str">
        <f t="shared" si="502"/>
        <v/>
      </c>
      <c r="AG516">
        <f t="shared" si="503"/>
        <v>1</v>
      </c>
      <c r="AH516" t="str">
        <f t="shared" si="504"/>
        <v/>
      </c>
      <c r="AI516" t="str">
        <f t="shared" si="505"/>
        <v/>
      </c>
      <c r="AJ516" t="str">
        <f t="shared" si="506"/>
        <v/>
      </c>
      <c r="AK516">
        <f t="shared" si="507"/>
        <v>1.000516</v>
      </c>
      <c r="AL516" t="str">
        <f>IF($A516="","",INDEX(games!$J:$J,ROW())&amp;"")</f>
        <v/>
      </c>
      <c r="AM516">
        <f>IF($A516="","",SUMPRODUCT($AO516:$BD516,'Map Analysis'!$AN$2^{0,1,2,3,4,5,6,7,8,9,10,11,12,13,14,15}))</f>
        <v>0</v>
      </c>
      <c r="AN516">
        <f t="shared" si="508"/>
        <v>5.1600000000000001E-5</v>
      </c>
      <c r="AO516">
        <f t="shared" si="509"/>
        <v>0</v>
      </c>
      <c r="AP516">
        <f t="shared" si="510"/>
        <v>0</v>
      </c>
      <c r="AQ516">
        <f t="shared" si="511"/>
        <v>0</v>
      </c>
      <c r="AR516">
        <f t="shared" si="512"/>
        <v>0</v>
      </c>
      <c r="AS516">
        <f t="shared" si="513"/>
        <v>0</v>
      </c>
      <c r="AT516">
        <f t="shared" si="514"/>
        <v>0</v>
      </c>
      <c r="AU516">
        <f t="shared" si="515"/>
        <v>0</v>
      </c>
      <c r="AV516">
        <f t="shared" si="516"/>
        <v>0</v>
      </c>
      <c r="AW516">
        <f t="shared" si="517"/>
        <v>0</v>
      </c>
      <c r="AX516">
        <f t="shared" si="518"/>
        <v>0</v>
      </c>
      <c r="AY516">
        <f t="shared" si="519"/>
        <v>0</v>
      </c>
      <c r="AZ516">
        <f t="shared" si="520"/>
        <v>0</v>
      </c>
      <c r="BA516">
        <f t="shared" si="521"/>
        <v>0</v>
      </c>
      <c r="BB516">
        <f t="shared" si="522"/>
        <v>0</v>
      </c>
      <c r="BC516">
        <f t="shared" si="523"/>
        <v>0</v>
      </c>
      <c r="BD516">
        <f t="shared" si="524"/>
        <v>0</v>
      </c>
      <c r="BF516">
        <f t="shared" si="525"/>
        <v>0</v>
      </c>
      <c r="BG516">
        <f t="shared" si="526"/>
        <v>0</v>
      </c>
      <c r="BH516">
        <f t="shared" si="527"/>
        <v>0</v>
      </c>
      <c r="BI516">
        <f t="shared" si="528"/>
        <v>0</v>
      </c>
      <c r="BJ516">
        <f t="shared" si="529"/>
        <v>0</v>
      </c>
      <c r="BK516">
        <f t="shared" si="530"/>
        <v>0</v>
      </c>
      <c r="BL516">
        <f t="shared" si="531"/>
        <v>0</v>
      </c>
      <c r="BM516">
        <f t="shared" si="532"/>
        <v>0</v>
      </c>
      <c r="BN516">
        <f t="shared" si="533"/>
        <v>0</v>
      </c>
      <c r="BO516">
        <f t="shared" si="534"/>
        <v>0</v>
      </c>
      <c r="BP516">
        <f t="shared" si="535"/>
        <v>0</v>
      </c>
      <c r="BQ516">
        <f t="shared" si="536"/>
        <v>0</v>
      </c>
      <c r="BR516">
        <f t="shared" si="537"/>
        <v>0</v>
      </c>
      <c r="BS516">
        <f t="shared" si="538"/>
        <v>0</v>
      </c>
      <c r="BT516">
        <f t="shared" si="539"/>
        <v>0</v>
      </c>
    </row>
    <row r="517" spans="1:72" x14ac:dyDescent="0.25">
      <c r="A517" t="str">
        <f>IF(TRIM(INDEX(games!$A:$A,ROW()))="","",TRIM(INDEX(games!$A:$A,ROW())))</f>
        <v>Monmusu Gladiator</v>
      </c>
      <c r="B517">
        <f>IF(OR($A517="",INDEX(games!$B:$B,ROW())=""),"",INDEX(games!$B:$B,ROW()))</f>
        <v>2021</v>
      </c>
      <c r="C517" t="str">
        <f>IF(OR($A517="",INDEX(games!$C:$C,ROW())=""),"",INDEX(games!$C:$C,ROW()))</f>
        <v>Deckbuilder</v>
      </c>
      <c r="D517">
        <f t="shared" si="480"/>
        <v>1</v>
      </c>
      <c r="E517">
        <f t="shared" si="481"/>
        <v>3</v>
      </c>
      <c r="F517">
        <f t="shared" si="482"/>
        <v>7</v>
      </c>
      <c r="G517" t="e">
        <f t="shared" si="483"/>
        <v>#N/A</v>
      </c>
      <c r="H517" t="e">
        <f t="shared" si="484"/>
        <v>#N/A</v>
      </c>
      <c r="I517" t="e">
        <f t="shared" si="485"/>
        <v>#N/A</v>
      </c>
      <c r="J517" t="e">
        <f t="shared" si="486"/>
        <v>#N/A</v>
      </c>
      <c r="K517">
        <f t="shared" si="487"/>
        <v>2021</v>
      </c>
      <c r="L517">
        <f t="shared" si="488"/>
        <v>3.161</v>
      </c>
      <c r="M517" t="e">
        <f t="shared" si="489"/>
        <v>#N/A</v>
      </c>
      <c r="N517" t="e">
        <f t="shared" si="490"/>
        <v>#N/A</v>
      </c>
      <c r="O517">
        <f t="shared" si="491"/>
        <v>1.0005170000000001</v>
      </c>
      <c r="P517" t="str">
        <f>IF(OR($A517="",INDEX(games!$H:$H,ROW())=""),"",INDEX(games!$H:$H,ROW()))</f>
        <v>Yes</v>
      </c>
      <c r="Q517">
        <f t="shared" si="492"/>
        <v>1.0005170000000001</v>
      </c>
      <c r="T517">
        <f t="shared" si="493"/>
        <v>2016</v>
      </c>
      <c r="U517">
        <f t="shared" si="494"/>
        <v>2020</v>
      </c>
      <c r="V517">
        <f t="shared" si="495"/>
        <v>4</v>
      </c>
      <c r="W517" t="str">
        <f>IF(TRIM(INDEX(connections!$A:$A,ROW()))="","",TRIM(INDEX(connections!$A:$A,ROW())))</f>
        <v>Enter the Gungeon</v>
      </c>
      <c r="X517" t="str">
        <f>IF($W517="","",TRIM(INDEX(connections!$B:$B,ROW())))</f>
        <v>Exit the Gungeon</v>
      </c>
      <c r="Y517">
        <f t="shared" si="496"/>
        <v>292</v>
      </c>
      <c r="Z517">
        <f t="shared" si="497"/>
        <v>300</v>
      </c>
      <c r="AA517" t="str">
        <f t="shared" si="498"/>
        <v>Yes</v>
      </c>
      <c r="AB517" t="str">
        <f t="shared" si="499"/>
        <v>Yes</v>
      </c>
      <c r="AC517">
        <f t="shared" si="500"/>
        <v>1</v>
      </c>
      <c r="AD517">
        <f t="shared" si="501"/>
        <v>0</v>
      </c>
      <c r="AE517" t="str">
        <f t="shared" si="502"/>
        <v/>
      </c>
      <c r="AG517">
        <f t="shared" si="503"/>
        <v>1</v>
      </c>
      <c r="AH517" t="str">
        <f t="shared" si="504"/>
        <v>Yes</v>
      </c>
      <c r="AI517">
        <f t="shared" si="505"/>
        <v>1</v>
      </c>
      <c r="AJ517">
        <f t="shared" si="506"/>
        <v>1.0005170000000001</v>
      </c>
      <c r="AK517" t="str">
        <f t="shared" si="507"/>
        <v/>
      </c>
      <c r="AL517" t="str">
        <f>IF($A517="","",INDEX(games!$J:$J,ROW())&amp;"")</f>
        <v>https://store.steampowered.com/app/1660290/Monmusu_Gladiator/</v>
      </c>
      <c r="AM517">
        <f>IF($A517="","",SUMPRODUCT($AO517:$BD517,'Map Analysis'!$AN$2^{0,1,2,3,4,5,6,7,8,9,10,11,12,13,14,15}))</f>
        <v>0</v>
      </c>
      <c r="AN517">
        <f t="shared" si="508"/>
        <v>5.1700000000000003E-5</v>
      </c>
      <c r="AO517">
        <f t="shared" si="509"/>
        <v>0</v>
      </c>
      <c r="AP517">
        <f t="shared" si="510"/>
        <v>0</v>
      </c>
      <c r="AQ517">
        <f t="shared" si="511"/>
        <v>0</v>
      </c>
      <c r="AR517">
        <f t="shared" si="512"/>
        <v>0</v>
      </c>
      <c r="AS517">
        <f t="shared" si="513"/>
        <v>0</v>
      </c>
      <c r="AT517">
        <f t="shared" si="514"/>
        <v>0</v>
      </c>
      <c r="AU517">
        <f t="shared" si="515"/>
        <v>0</v>
      </c>
      <c r="AV517">
        <f t="shared" si="516"/>
        <v>0</v>
      </c>
      <c r="AW517">
        <f t="shared" si="517"/>
        <v>0</v>
      </c>
      <c r="AX517">
        <f t="shared" si="518"/>
        <v>0</v>
      </c>
      <c r="AY517">
        <f t="shared" si="519"/>
        <v>0</v>
      </c>
      <c r="AZ517">
        <f t="shared" si="520"/>
        <v>0</v>
      </c>
      <c r="BA517">
        <f t="shared" si="521"/>
        <v>0</v>
      </c>
      <c r="BB517">
        <f t="shared" si="522"/>
        <v>0</v>
      </c>
      <c r="BC517">
        <f t="shared" si="523"/>
        <v>0</v>
      </c>
      <c r="BD517">
        <f t="shared" si="524"/>
        <v>0</v>
      </c>
      <c r="BF517">
        <f t="shared" si="525"/>
        <v>0</v>
      </c>
      <c r="BG517">
        <f t="shared" si="526"/>
        <v>0</v>
      </c>
      <c r="BH517">
        <f t="shared" si="527"/>
        <v>0</v>
      </c>
      <c r="BI517">
        <f t="shared" si="528"/>
        <v>0</v>
      </c>
      <c r="BJ517">
        <f t="shared" si="529"/>
        <v>0</v>
      </c>
      <c r="BK517">
        <f t="shared" si="530"/>
        <v>0</v>
      </c>
      <c r="BL517">
        <f t="shared" si="531"/>
        <v>0</v>
      </c>
      <c r="BM517">
        <f t="shared" si="532"/>
        <v>0</v>
      </c>
      <c r="BN517">
        <f t="shared" si="533"/>
        <v>0</v>
      </c>
      <c r="BO517">
        <f t="shared" si="534"/>
        <v>0</v>
      </c>
      <c r="BP517">
        <f t="shared" si="535"/>
        <v>0</v>
      </c>
      <c r="BQ517">
        <f t="shared" si="536"/>
        <v>0</v>
      </c>
      <c r="BR517">
        <f t="shared" si="537"/>
        <v>0</v>
      </c>
      <c r="BS517">
        <f t="shared" si="538"/>
        <v>0</v>
      </c>
      <c r="BT517">
        <f t="shared" si="539"/>
        <v>0</v>
      </c>
    </row>
    <row r="518" spans="1:72" x14ac:dyDescent="0.25">
      <c r="A518" t="str">
        <f>IF(TRIM(INDEX(games!$A:$A,ROW()))="","",TRIM(INDEX(games!$A:$A,ROW())))</f>
        <v>Monster Gate</v>
      </c>
      <c r="B518">
        <f>IF(OR($A518="",INDEX(games!$B:$B,ROW())=""),"",INDEX(games!$B:$B,ROW()))</f>
        <v>2002</v>
      </c>
      <c r="C518" t="str">
        <f>IF(OR($A518="",INDEX(games!$C:$C,ROW())=""),"",INDEX(games!$C:$C,ROW()))</f>
        <v>Traditional</v>
      </c>
      <c r="D518">
        <f t="shared" si="480"/>
        <v>3</v>
      </c>
      <c r="E518">
        <f t="shared" si="481"/>
        <v>4</v>
      </c>
      <c r="F518">
        <f t="shared" si="482"/>
        <v>8</v>
      </c>
      <c r="G518" t="e">
        <f t="shared" si="483"/>
        <v>#N/A</v>
      </c>
      <c r="H518" t="e">
        <f t="shared" si="484"/>
        <v>#N/A</v>
      </c>
      <c r="I518" t="e">
        <f t="shared" si="485"/>
        <v>#N/A</v>
      </c>
      <c r="J518" t="e">
        <f t="shared" si="486"/>
        <v>#N/A</v>
      </c>
      <c r="K518" t="e">
        <f t="shared" si="487"/>
        <v>#N/A</v>
      </c>
      <c r="L518" t="e">
        <f t="shared" si="488"/>
        <v>#N/A</v>
      </c>
      <c r="M518">
        <f t="shared" si="489"/>
        <v>2002</v>
      </c>
      <c r="N518">
        <f t="shared" si="490"/>
        <v>4.1840000000000002</v>
      </c>
      <c r="O518">
        <f t="shared" si="491"/>
        <v>3.000518</v>
      </c>
      <c r="P518" t="str">
        <f>IF(OR($A518="",INDEX(games!$H:$H,ROW())=""),"",INDEX(games!$H:$H,ROW()))</f>
        <v>Yes</v>
      </c>
      <c r="Q518">
        <f t="shared" si="492"/>
        <v>3.000518</v>
      </c>
      <c r="T518">
        <f t="shared" si="493"/>
        <v>2021</v>
      </c>
      <c r="U518">
        <f t="shared" si="494"/>
        <v>2024</v>
      </c>
      <c r="V518">
        <f t="shared" si="495"/>
        <v>3</v>
      </c>
      <c r="W518" t="str">
        <f>IF(TRIM(INDEX(connections!$A:$A,ROW()))="","",TRIM(INDEX(connections!$A:$A,ROW())))</f>
        <v>Super Auto Pets</v>
      </c>
      <c r="X518" t="str">
        <f>IF($W518="","",TRIM(INDEX(connections!$B:$B,ROW())))</f>
        <v>Facehand</v>
      </c>
      <c r="Y518">
        <f t="shared" si="496"/>
        <v>829</v>
      </c>
      <c r="Z518">
        <f t="shared" si="497"/>
        <v>301</v>
      </c>
      <c r="AA518" t="str">
        <f t="shared" si="498"/>
        <v>Yes</v>
      </c>
      <c r="AB518" t="str">
        <f t="shared" si="499"/>
        <v>Yes</v>
      </c>
      <c r="AC518">
        <f t="shared" si="500"/>
        <v>1</v>
      </c>
      <c r="AD518">
        <f t="shared" si="501"/>
        <v>1</v>
      </c>
      <c r="AE518" t="str">
        <f t="shared" si="502"/>
        <v/>
      </c>
      <c r="AG518">
        <f t="shared" si="503"/>
        <v>3</v>
      </c>
      <c r="AH518" t="str">
        <f t="shared" si="504"/>
        <v>Yes</v>
      </c>
      <c r="AI518">
        <f t="shared" si="505"/>
        <v>3</v>
      </c>
      <c r="AJ518">
        <f t="shared" si="506"/>
        <v>3.000518</v>
      </c>
      <c r="AK518" t="str">
        <f t="shared" si="507"/>
        <v/>
      </c>
      <c r="AL518" t="str">
        <f>IF($A518="","",INDEX(games!$J:$J,ROW())&amp;"")</f>
        <v/>
      </c>
      <c r="AM518">
        <f>IF($A518="","",SUMPRODUCT($AO518:$BD518,'Map Analysis'!$AN$2^{0,1,2,3,4,5,6,7,8,9,10,11,12,13,14,15}))</f>
        <v>2</v>
      </c>
      <c r="AN518">
        <f t="shared" si="508"/>
        <v>2.0000518</v>
      </c>
      <c r="AO518">
        <f t="shared" si="509"/>
        <v>2</v>
      </c>
      <c r="AP518">
        <f t="shared" si="510"/>
        <v>0</v>
      </c>
      <c r="AQ518">
        <f t="shared" si="511"/>
        <v>0</v>
      </c>
      <c r="AR518">
        <f t="shared" si="512"/>
        <v>0</v>
      </c>
      <c r="AS518">
        <f t="shared" si="513"/>
        <v>0</v>
      </c>
      <c r="AT518">
        <f t="shared" si="514"/>
        <v>0</v>
      </c>
      <c r="AU518">
        <f t="shared" si="515"/>
        <v>0</v>
      </c>
      <c r="AV518">
        <f t="shared" si="516"/>
        <v>0</v>
      </c>
      <c r="AW518">
        <f t="shared" si="517"/>
        <v>0</v>
      </c>
      <c r="AX518">
        <f t="shared" si="518"/>
        <v>0</v>
      </c>
      <c r="AY518">
        <f t="shared" si="519"/>
        <v>0</v>
      </c>
      <c r="AZ518">
        <f t="shared" si="520"/>
        <v>0</v>
      </c>
      <c r="BA518">
        <f t="shared" si="521"/>
        <v>0</v>
      </c>
      <c r="BB518">
        <f t="shared" si="522"/>
        <v>0</v>
      </c>
      <c r="BC518">
        <f t="shared" si="523"/>
        <v>0</v>
      </c>
      <c r="BD518">
        <f t="shared" si="524"/>
        <v>0</v>
      </c>
      <c r="BF518">
        <f t="shared" si="525"/>
        <v>0</v>
      </c>
      <c r="BG518">
        <f t="shared" si="526"/>
        <v>0</v>
      </c>
      <c r="BH518">
        <f t="shared" si="527"/>
        <v>0</v>
      </c>
      <c r="BI518">
        <f t="shared" si="528"/>
        <v>0</v>
      </c>
      <c r="BJ518">
        <f t="shared" si="529"/>
        <v>0</v>
      </c>
      <c r="BK518">
        <f t="shared" si="530"/>
        <v>0</v>
      </c>
      <c r="BL518">
        <f t="shared" si="531"/>
        <v>0</v>
      </c>
      <c r="BM518">
        <f t="shared" si="532"/>
        <v>0</v>
      </c>
      <c r="BN518">
        <f t="shared" si="533"/>
        <v>0</v>
      </c>
      <c r="BO518">
        <f t="shared" si="534"/>
        <v>0</v>
      </c>
      <c r="BP518">
        <f t="shared" si="535"/>
        <v>0</v>
      </c>
      <c r="BQ518">
        <f t="shared" si="536"/>
        <v>0</v>
      </c>
      <c r="BR518">
        <f t="shared" si="537"/>
        <v>0</v>
      </c>
      <c r="BS518">
        <f t="shared" si="538"/>
        <v>0</v>
      </c>
      <c r="BT518">
        <f t="shared" si="539"/>
        <v>0</v>
      </c>
    </row>
    <row r="519" spans="1:72" x14ac:dyDescent="0.25">
      <c r="A519" t="str">
        <f>IF(TRIM(INDEX(games!$A:$A,ROW()))="","",TRIM(INDEX(games!$A:$A,ROW())))</f>
        <v>Monster Gate: Ooinaru Dungeon - Fuuin no Orb</v>
      </c>
      <c r="B519">
        <f>IF(OR($A519="",INDEX(games!$B:$B,ROW())=""),"",INDEX(games!$B:$B,ROW()))</f>
        <v>2003</v>
      </c>
      <c r="C519" t="str">
        <f>IF(OR($A519="",INDEX(games!$C:$C,ROW())=""),"",INDEX(games!$C:$C,ROW()))</f>
        <v>Traditional</v>
      </c>
      <c r="D519">
        <f t="shared" si="480"/>
        <v>1</v>
      </c>
      <c r="E519">
        <f t="shared" si="481"/>
        <v>4</v>
      </c>
      <c r="F519">
        <f t="shared" si="482"/>
        <v>9</v>
      </c>
      <c r="G519" t="e">
        <f t="shared" si="483"/>
        <v>#N/A</v>
      </c>
      <c r="H519" t="e">
        <f t="shared" si="484"/>
        <v>#N/A</v>
      </c>
      <c r="I519" t="e">
        <f t="shared" si="485"/>
        <v>#N/A</v>
      </c>
      <c r="J519" t="e">
        <f t="shared" si="486"/>
        <v>#N/A</v>
      </c>
      <c r="K519" t="e">
        <f t="shared" si="487"/>
        <v>#N/A</v>
      </c>
      <c r="L519" t="e">
        <f t="shared" si="488"/>
        <v>#N/A</v>
      </c>
      <c r="M519">
        <f t="shared" si="489"/>
        <v>2003</v>
      </c>
      <c r="N519">
        <f t="shared" si="490"/>
        <v>4.2069999999999999</v>
      </c>
      <c r="O519">
        <f t="shared" si="491"/>
        <v>1.0005189999999999</v>
      </c>
      <c r="P519" t="str">
        <f>IF(OR($A519="",INDEX(games!$H:$H,ROW())=""),"",INDEX(games!$H:$H,ROW()))</f>
        <v>Yes</v>
      </c>
      <c r="Q519">
        <f t="shared" si="492"/>
        <v>1.0005189999999999</v>
      </c>
      <c r="T519">
        <f t="shared" si="493"/>
        <v>1980</v>
      </c>
      <c r="U519">
        <f t="shared" si="494"/>
        <v>1990</v>
      </c>
      <c r="V519">
        <f t="shared" si="495"/>
        <v>10</v>
      </c>
      <c r="W519" t="str">
        <f>IF(TRIM(INDEX(connections!$A:$A,ROW()))="","",TRIM(INDEX(connections!$A:$A,ROW())))</f>
        <v>Rogue</v>
      </c>
      <c r="X519" t="str">
        <f>IF($W519="","",TRIM(INDEX(connections!$B:$B,ROW())))</f>
        <v>Fatal Labyrinth</v>
      </c>
      <c r="Y519">
        <f t="shared" si="496"/>
        <v>693</v>
      </c>
      <c r="Z519">
        <f t="shared" si="497"/>
        <v>303</v>
      </c>
      <c r="AA519" t="str">
        <f t="shared" si="498"/>
        <v>Yes</v>
      </c>
      <c r="AB519" t="str">
        <f t="shared" si="499"/>
        <v>Yes</v>
      </c>
      <c r="AC519">
        <f t="shared" si="500"/>
        <v>1</v>
      </c>
      <c r="AD519">
        <f t="shared" si="501"/>
        <v>0</v>
      </c>
      <c r="AE519" t="str">
        <f t="shared" si="502"/>
        <v/>
      </c>
      <c r="AG519">
        <f t="shared" si="503"/>
        <v>1</v>
      </c>
      <c r="AH519" t="str">
        <f t="shared" si="504"/>
        <v>Yes</v>
      </c>
      <c r="AI519">
        <f t="shared" si="505"/>
        <v>1</v>
      </c>
      <c r="AJ519">
        <f t="shared" si="506"/>
        <v>1.0005189999999999</v>
      </c>
      <c r="AK519" t="str">
        <f t="shared" si="507"/>
        <v/>
      </c>
      <c r="AL519" t="str">
        <f>IF($A519="","",INDEX(games!$J:$J,ROW())&amp;"")</f>
        <v/>
      </c>
      <c r="AM519">
        <f>IF($A519="","",SUMPRODUCT($AO519:$BD519,'Map Analysis'!$AN$2^{0,1,2,3,4,5,6,7,8,9,10,11,12,13,14,15}))</f>
        <v>0</v>
      </c>
      <c r="AN519">
        <f t="shared" si="508"/>
        <v>5.1900000000000001E-5</v>
      </c>
      <c r="AO519">
        <f t="shared" si="509"/>
        <v>0</v>
      </c>
      <c r="AP519">
        <f t="shared" si="510"/>
        <v>0</v>
      </c>
      <c r="AQ519">
        <f t="shared" si="511"/>
        <v>0</v>
      </c>
      <c r="AR519">
        <f t="shared" si="512"/>
        <v>0</v>
      </c>
      <c r="AS519">
        <f t="shared" si="513"/>
        <v>0</v>
      </c>
      <c r="AT519">
        <f t="shared" si="514"/>
        <v>0</v>
      </c>
      <c r="AU519">
        <f t="shared" si="515"/>
        <v>0</v>
      </c>
      <c r="AV519">
        <f t="shared" si="516"/>
        <v>0</v>
      </c>
      <c r="AW519">
        <f t="shared" si="517"/>
        <v>0</v>
      </c>
      <c r="AX519">
        <f t="shared" si="518"/>
        <v>0</v>
      </c>
      <c r="AY519">
        <f t="shared" si="519"/>
        <v>0</v>
      </c>
      <c r="AZ519">
        <f t="shared" si="520"/>
        <v>0</v>
      </c>
      <c r="BA519">
        <f t="shared" si="521"/>
        <v>0</v>
      </c>
      <c r="BB519">
        <f t="shared" si="522"/>
        <v>0</v>
      </c>
      <c r="BC519">
        <f t="shared" si="523"/>
        <v>0</v>
      </c>
      <c r="BD519">
        <f t="shared" si="524"/>
        <v>0</v>
      </c>
      <c r="BF519">
        <f t="shared" si="525"/>
        <v>1</v>
      </c>
      <c r="BG519">
        <f t="shared" si="526"/>
        <v>0</v>
      </c>
      <c r="BH519">
        <f t="shared" si="527"/>
        <v>0</v>
      </c>
      <c r="BI519">
        <f t="shared" si="528"/>
        <v>0</v>
      </c>
      <c r="BJ519">
        <f t="shared" si="529"/>
        <v>0</v>
      </c>
      <c r="BK519">
        <f t="shared" si="530"/>
        <v>0</v>
      </c>
      <c r="BL519">
        <f t="shared" si="531"/>
        <v>0</v>
      </c>
      <c r="BM519">
        <f t="shared" si="532"/>
        <v>0</v>
      </c>
      <c r="BN519">
        <f t="shared" si="533"/>
        <v>0</v>
      </c>
      <c r="BO519">
        <f t="shared" si="534"/>
        <v>0</v>
      </c>
      <c r="BP519">
        <f t="shared" si="535"/>
        <v>0</v>
      </c>
      <c r="BQ519">
        <f t="shared" si="536"/>
        <v>0</v>
      </c>
      <c r="BR519">
        <f t="shared" si="537"/>
        <v>0</v>
      </c>
      <c r="BS519">
        <f t="shared" si="538"/>
        <v>0</v>
      </c>
      <c r="BT519">
        <f t="shared" si="539"/>
        <v>0</v>
      </c>
    </row>
    <row r="520" spans="1:72" x14ac:dyDescent="0.25">
      <c r="A520" t="str">
        <f>IF(TRIM(INDEX(games!$A:$A,ROW()))="","",TRIM(INDEX(games!$A:$A,ROW())))</f>
        <v>Monster Girls and the Mysterious Adventure</v>
      </c>
      <c r="B520">
        <f>IF(OR($A520="",INDEX(games!$B:$B,ROW())=""),"",INDEX(games!$B:$B,ROW()))</f>
        <v>2020</v>
      </c>
      <c r="C520" t="str">
        <f>IF(OR($A520="",INDEX(games!$C:$C,ROW())=""),"",INDEX(games!$C:$C,ROW()))</f>
        <v>Traditional</v>
      </c>
      <c r="D520">
        <f t="shared" si="480"/>
        <v>2</v>
      </c>
      <c r="E520">
        <f t="shared" si="481"/>
        <v>4</v>
      </c>
      <c r="F520">
        <f t="shared" si="482"/>
        <v>10</v>
      </c>
      <c r="G520" t="e">
        <f t="shared" si="483"/>
        <v>#N/A</v>
      </c>
      <c r="H520" t="e">
        <f t="shared" si="484"/>
        <v>#N/A</v>
      </c>
      <c r="I520" t="e">
        <f t="shared" si="485"/>
        <v>#N/A</v>
      </c>
      <c r="J520" t="e">
        <f t="shared" si="486"/>
        <v>#N/A</v>
      </c>
      <c r="K520" t="e">
        <f t="shared" si="487"/>
        <v>#N/A</v>
      </c>
      <c r="L520" t="e">
        <f t="shared" si="488"/>
        <v>#N/A</v>
      </c>
      <c r="M520">
        <f t="shared" si="489"/>
        <v>2020</v>
      </c>
      <c r="N520">
        <f t="shared" si="490"/>
        <v>4.2300000000000004</v>
      </c>
      <c r="O520">
        <f t="shared" si="491"/>
        <v>2.0005199999999999</v>
      </c>
      <c r="P520" t="str">
        <f>IF(OR($A520="",INDEX(games!$H:$H,ROW())=""),"",INDEX(games!$H:$H,ROW()))</f>
        <v/>
      </c>
      <c r="Q520" t="str">
        <f t="shared" si="492"/>
        <v/>
      </c>
      <c r="T520">
        <f t="shared" si="493"/>
        <v>1987</v>
      </c>
      <c r="U520">
        <f t="shared" si="494"/>
        <v>2018</v>
      </c>
      <c r="V520">
        <f t="shared" si="495"/>
        <v>31</v>
      </c>
      <c r="W520" t="str">
        <f>IF(TRIM(INDEX(connections!$A:$A,ROW()))="","",TRIM(INDEX(connections!$A:$A,ROW())))</f>
        <v>NetHack</v>
      </c>
      <c r="X520" t="str">
        <f>IF($W520="","",TRIM(INDEX(connections!$B:$B,ROW())))</f>
        <v>Fear &amp; Hunger</v>
      </c>
      <c r="Y520">
        <f t="shared" si="496"/>
        <v>558</v>
      </c>
      <c r="Z520">
        <f t="shared" si="497"/>
        <v>304</v>
      </c>
      <c r="AA520" t="str">
        <f t="shared" si="498"/>
        <v>Yes</v>
      </c>
      <c r="AB520" t="str">
        <f t="shared" si="499"/>
        <v/>
      </c>
      <c r="AC520" t="str">
        <f t="shared" si="500"/>
        <v/>
      </c>
      <c r="AD520">
        <f t="shared" si="501"/>
        <v>1</v>
      </c>
      <c r="AE520" t="str">
        <f t="shared" si="502"/>
        <v/>
      </c>
      <c r="AG520">
        <f t="shared" si="503"/>
        <v>1</v>
      </c>
      <c r="AH520" t="str">
        <f t="shared" si="504"/>
        <v/>
      </c>
      <c r="AI520" t="str">
        <f t="shared" si="505"/>
        <v/>
      </c>
      <c r="AJ520" t="str">
        <f t="shared" si="506"/>
        <v/>
      </c>
      <c r="AK520">
        <f t="shared" si="507"/>
        <v>1.0005200000000001</v>
      </c>
      <c r="AL520" t="str">
        <f>IF($A520="","",INDEX(games!$J:$J,ROW())&amp;"")</f>
        <v/>
      </c>
      <c r="AM520">
        <f>IF($A520="","",SUMPRODUCT($AO520:$BD520,'Map Analysis'!$AN$2^{0,1,2,3,4,5,6,7,8,9,10,11,12,13,14,15}))</f>
        <v>1</v>
      </c>
      <c r="AN520">
        <f t="shared" si="508"/>
        <v>1.0000519999999999</v>
      </c>
      <c r="AO520">
        <f t="shared" si="509"/>
        <v>1</v>
      </c>
      <c r="AP520">
        <f t="shared" si="510"/>
        <v>0</v>
      </c>
      <c r="AQ520">
        <f t="shared" si="511"/>
        <v>0</v>
      </c>
      <c r="AR520">
        <f t="shared" si="512"/>
        <v>0</v>
      </c>
      <c r="AS520">
        <f t="shared" si="513"/>
        <v>0</v>
      </c>
      <c r="AT520">
        <f t="shared" si="514"/>
        <v>0</v>
      </c>
      <c r="AU520">
        <f t="shared" si="515"/>
        <v>0</v>
      </c>
      <c r="AV520">
        <f t="shared" si="516"/>
        <v>0</v>
      </c>
      <c r="AW520">
        <f t="shared" si="517"/>
        <v>0</v>
      </c>
      <c r="AX520">
        <f t="shared" si="518"/>
        <v>0</v>
      </c>
      <c r="AY520">
        <f t="shared" si="519"/>
        <v>0</v>
      </c>
      <c r="AZ520">
        <f t="shared" si="520"/>
        <v>0</v>
      </c>
      <c r="BA520">
        <f t="shared" si="521"/>
        <v>0</v>
      </c>
      <c r="BB520">
        <f t="shared" si="522"/>
        <v>0</v>
      </c>
      <c r="BC520">
        <f t="shared" si="523"/>
        <v>0</v>
      </c>
      <c r="BD520">
        <f t="shared" si="524"/>
        <v>0</v>
      </c>
      <c r="BF520">
        <f t="shared" si="525"/>
        <v>0</v>
      </c>
      <c r="BG520">
        <f t="shared" si="526"/>
        <v>0</v>
      </c>
      <c r="BH520">
        <f t="shared" si="527"/>
        <v>0</v>
      </c>
      <c r="BI520">
        <f t="shared" si="528"/>
        <v>0</v>
      </c>
      <c r="BJ520">
        <f t="shared" si="529"/>
        <v>0</v>
      </c>
      <c r="BK520">
        <f t="shared" si="530"/>
        <v>0</v>
      </c>
      <c r="BL520">
        <f t="shared" si="531"/>
        <v>0</v>
      </c>
      <c r="BM520">
        <f t="shared" si="532"/>
        <v>0</v>
      </c>
      <c r="BN520">
        <f t="shared" si="533"/>
        <v>0</v>
      </c>
      <c r="BO520">
        <f t="shared" si="534"/>
        <v>0</v>
      </c>
      <c r="BP520">
        <f t="shared" si="535"/>
        <v>0</v>
      </c>
      <c r="BQ520">
        <f t="shared" si="536"/>
        <v>0</v>
      </c>
      <c r="BR520">
        <f t="shared" si="537"/>
        <v>0</v>
      </c>
      <c r="BS520">
        <f t="shared" si="538"/>
        <v>0</v>
      </c>
      <c r="BT520">
        <f t="shared" si="539"/>
        <v>0</v>
      </c>
    </row>
    <row r="521" spans="1:72" x14ac:dyDescent="0.25">
      <c r="A521" t="str">
        <f>IF(TRIM(INDEX(games!$A:$A,ROW()))="","",TRIM(INDEX(games!$A:$A,ROW())))</f>
        <v>Monster Girls and the Mysterious Adventure 2</v>
      </c>
      <c r="B521">
        <f>IF(OR($A521="",INDEX(games!$B:$B,ROW())=""),"",INDEX(games!$B:$B,ROW()))</f>
        <v>2022</v>
      </c>
      <c r="C521" t="str">
        <f>IF(OR($A521="",INDEX(games!$C:$C,ROW())=""),"",INDEX(games!$C:$C,ROW()))</f>
        <v>Traditional</v>
      </c>
      <c r="D521">
        <f t="shared" si="480"/>
        <v>1</v>
      </c>
      <c r="E521">
        <f t="shared" si="481"/>
        <v>4</v>
      </c>
      <c r="F521">
        <f t="shared" si="482"/>
        <v>11</v>
      </c>
      <c r="G521" t="e">
        <f t="shared" si="483"/>
        <v>#N/A</v>
      </c>
      <c r="H521" t="e">
        <f t="shared" si="484"/>
        <v>#N/A</v>
      </c>
      <c r="I521" t="e">
        <f t="shared" si="485"/>
        <v>#N/A</v>
      </c>
      <c r="J521" t="e">
        <f t="shared" si="486"/>
        <v>#N/A</v>
      </c>
      <c r="K521" t="e">
        <f t="shared" si="487"/>
        <v>#N/A</v>
      </c>
      <c r="L521" t="e">
        <f t="shared" si="488"/>
        <v>#N/A</v>
      </c>
      <c r="M521">
        <f t="shared" si="489"/>
        <v>2022</v>
      </c>
      <c r="N521">
        <f t="shared" si="490"/>
        <v>4.2530000000000001</v>
      </c>
      <c r="O521">
        <f t="shared" si="491"/>
        <v>1.000521</v>
      </c>
      <c r="P521" t="str">
        <f>IF(OR($A521="",INDEX(games!$H:$H,ROW())=""),"",INDEX(games!$H:$H,ROW()))</f>
        <v/>
      </c>
      <c r="Q521" t="str">
        <f t="shared" si="492"/>
        <v/>
      </c>
      <c r="T521">
        <f t="shared" si="493"/>
        <v>2022</v>
      </c>
      <c r="U521">
        <f t="shared" si="494"/>
        <v>2024</v>
      </c>
      <c r="V521">
        <f t="shared" si="495"/>
        <v>2</v>
      </c>
      <c r="W521" t="str">
        <f>IF(TRIM(INDEX(connections!$A:$A,ROW()))="","",TRIM(INDEX(connections!$A:$A,ROW())))</f>
        <v>Dome Keeper</v>
      </c>
      <c r="X521" t="str">
        <f>IF($W521="","",TRIM(INDEX(connections!$B:$B,ROW())))</f>
        <v>Feed the Deep</v>
      </c>
      <c r="Y521">
        <f t="shared" si="496"/>
        <v>244</v>
      </c>
      <c r="Z521">
        <f t="shared" si="497"/>
        <v>305</v>
      </c>
      <c r="AA521" t="str">
        <f t="shared" si="498"/>
        <v>Yes</v>
      </c>
      <c r="AB521" t="str">
        <f t="shared" si="499"/>
        <v>Yes</v>
      </c>
      <c r="AC521">
        <f t="shared" si="500"/>
        <v>1</v>
      </c>
      <c r="AD521">
        <f t="shared" si="501"/>
        <v>0</v>
      </c>
      <c r="AE521" t="str">
        <f t="shared" si="502"/>
        <v/>
      </c>
      <c r="AG521">
        <f t="shared" si="503"/>
        <v>0</v>
      </c>
      <c r="AH521" t="str">
        <f t="shared" si="504"/>
        <v/>
      </c>
      <c r="AI521" t="str">
        <f t="shared" si="505"/>
        <v/>
      </c>
      <c r="AJ521" t="str">
        <f t="shared" si="506"/>
        <v/>
      </c>
      <c r="AK521" t="str">
        <f t="shared" si="507"/>
        <v/>
      </c>
      <c r="AL521" t="str">
        <f>IF($A521="","",INDEX(games!$J:$J,ROW())&amp;"")</f>
        <v/>
      </c>
      <c r="AM521">
        <f>IF($A521="","",SUMPRODUCT($AO521:$BD521,'Map Analysis'!$AN$2^{0,1,2,3,4,5,6,7,8,9,10,11,12,13,14,15}))</f>
        <v>0</v>
      </c>
      <c r="AN521">
        <f t="shared" si="508"/>
        <v>5.2099999999999999E-5</v>
      </c>
      <c r="AO521">
        <f t="shared" si="509"/>
        <v>0</v>
      </c>
      <c r="AP521">
        <f t="shared" si="510"/>
        <v>0</v>
      </c>
      <c r="AQ521">
        <f t="shared" si="511"/>
        <v>0</v>
      </c>
      <c r="AR521">
        <f t="shared" si="512"/>
        <v>0</v>
      </c>
      <c r="AS521">
        <f t="shared" si="513"/>
        <v>0</v>
      </c>
      <c r="AT521">
        <f t="shared" si="514"/>
        <v>0</v>
      </c>
      <c r="AU521">
        <f t="shared" si="515"/>
        <v>0</v>
      </c>
      <c r="AV521">
        <f t="shared" si="516"/>
        <v>0</v>
      </c>
      <c r="AW521">
        <f t="shared" si="517"/>
        <v>0</v>
      </c>
      <c r="AX521">
        <f t="shared" si="518"/>
        <v>0</v>
      </c>
      <c r="AY521">
        <f t="shared" si="519"/>
        <v>0</v>
      </c>
      <c r="AZ521">
        <f t="shared" si="520"/>
        <v>0</v>
      </c>
      <c r="BA521">
        <f t="shared" si="521"/>
        <v>0</v>
      </c>
      <c r="BB521">
        <f t="shared" si="522"/>
        <v>0</v>
      </c>
      <c r="BC521">
        <f t="shared" si="523"/>
        <v>0</v>
      </c>
      <c r="BD521">
        <f t="shared" si="524"/>
        <v>0</v>
      </c>
      <c r="BF521">
        <f t="shared" si="525"/>
        <v>0</v>
      </c>
      <c r="BG521">
        <f t="shared" si="526"/>
        <v>0</v>
      </c>
      <c r="BH521">
        <f t="shared" si="527"/>
        <v>0</v>
      </c>
      <c r="BI521">
        <f t="shared" si="528"/>
        <v>0</v>
      </c>
      <c r="BJ521">
        <f t="shared" si="529"/>
        <v>0</v>
      </c>
      <c r="BK521">
        <f t="shared" si="530"/>
        <v>0</v>
      </c>
      <c r="BL521">
        <f t="shared" si="531"/>
        <v>0</v>
      </c>
      <c r="BM521">
        <f t="shared" si="532"/>
        <v>0</v>
      </c>
      <c r="BN521">
        <f t="shared" si="533"/>
        <v>0</v>
      </c>
      <c r="BO521">
        <f t="shared" si="534"/>
        <v>0</v>
      </c>
      <c r="BP521">
        <f t="shared" si="535"/>
        <v>0</v>
      </c>
      <c r="BQ521">
        <f t="shared" si="536"/>
        <v>0</v>
      </c>
      <c r="BR521">
        <f t="shared" si="537"/>
        <v>0</v>
      </c>
      <c r="BS521">
        <f t="shared" si="538"/>
        <v>0</v>
      </c>
      <c r="BT521">
        <f t="shared" si="539"/>
        <v>0</v>
      </c>
    </row>
    <row r="522" spans="1:72" x14ac:dyDescent="0.25">
      <c r="A522" t="str">
        <f>IF(TRIM(INDEX(games!$A:$A,ROW()))="","",TRIM(INDEX(games!$A:$A,ROW())))</f>
        <v>Monster Slayers</v>
      </c>
      <c r="B522">
        <f>IF(OR($A522="",INDEX(games!$B:$B,ROW())=""),"",INDEX(games!$B:$B,ROW()))</f>
        <v>2017</v>
      </c>
      <c r="C522" t="str">
        <f>IF(OR($A522="",INDEX(games!$C:$C,ROW())=""),"",INDEX(games!$C:$C,ROW()))</f>
        <v>Deckbuilder</v>
      </c>
      <c r="D522">
        <f t="shared" si="480"/>
        <v>2</v>
      </c>
      <c r="E522">
        <f t="shared" si="481"/>
        <v>3</v>
      </c>
      <c r="F522">
        <f t="shared" si="482"/>
        <v>12</v>
      </c>
      <c r="G522" t="e">
        <f t="shared" si="483"/>
        <v>#N/A</v>
      </c>
      <c r="H522" t="e">
        <f t="shared" si="484"/>
        <v>#N/A</v>
      </c>
      <c r="I522" t="e">
        <f t="shared" si="485"/>
        <v>#N/A</v>
      </c>
      <c r="J522" t="e">
        <f t="shared" si="486"/>
        <v>#N/A</v>
      </c>
      <c r="K522">
        <f t="shared" si="487"/>
        <v>2017</v>
      </c>
      <c r="L522">
        <f t="shared" si="488"/>
        <v>3.2759999999999998</v>
      </c>
      <c r="M522" t="e">
        <f t="shared" si="489"/>
        <v>#N/A</v>
      </c>
      <c r="N522" t="e">
        <f t="shared" si="490"/>
        <v>#N/A</v>
      </c>
      <c r="O522">
        <f t="shared" si="491"/>
        <v>2.0005220000000001</v>
      </c>
      <c r="P522" t="str">
        <f>IF(OR($A522="",INDEX(games!$H:$H,ROW())=""),"",INDEX(games!$H:$H,ROW()))</f>
        <v>Yes</v>
      </c>
      <c r="Q522">
        <f t="shared" si="492"/>
        <v>2.0005220000000001</v>
      </c>
      <c r="T522">
        <f t="shared" si="493"/>
        <v>2008</v>
      </c>
      <c r="U522">
        <f t="shared" si="494"/>
        <v>2024</v>
      </c>
      <c r="V522">
        <f t="shared" si="495"/>
        <v>16</v>
      </c>
      <c r="W522" t="str">
        <f>IF(TRIM(INDEX(connections!$A:$A,ROW()))="","",TRIM(INDEX(connections!$A:$A,ROW())))</f>
        <v>Spelunky Classic</v>
      </c>
      <c r="X522" t="str">
        <f>IF($W522="","",TRIM(INDEX(connections!$B:$B,ROW())))</f>
        <v>Feed the Deep</v>
      </c>
      <c r="Y522">
        <f t="shared" si="496"/>
        <v>801</v>
      </c>
      <c r="Z522">
        <f t="shared" si="497"/>
        <v>305</v>
      </c>
      <c r="AA522" t="str">
        <f t="shared" si="498"/>
        <v>Yes</v>
      </c>
      <c r="AB522" t="str">
        <f t="shared" si="499"/>
        <v>Yes</v>
      </c>
      <c r="AC522">
        <f t="shared" si="500"/>
        <v>1</v>
      </c>
      <c r="AD522">
        <f t="shared" si="501"/>
        <v>1</v>
      </c>
      <c r="AE522" t="str">
        <f t="shared" si="502"/>
        <v/>
      </c>
      <c r="AG522">
        <f t="shared" si="503"/>
        <v>1</v>
      </c>
      <c r="AH522" t="str">
        <f t="shared" si="504"/>
        <v>Yes</v>
      </c>
      <c r="AI522">
        <f t="shared" si="505"/>
        <v>1</v>
      </c>
      <c r="AJ522">
        <f t="shared" si="506"/>
        <v>1.0005219999999999</v>
      </c>
      <c r="AK522" t="str">
        <f t="shared" si="507"/>
        <v/>
      </c>
      <c r="AL522" t="str">
        <f>IF($A522="","",INDEX(games!$J:$J,ROW())&amp;"")</f>
        <v>https://store.steampowered.com/app/496620/Monster_Slayers/</v>
      </c>
      <c r="AM522">
        <f>IF($A522="","",SUMPRODUCT($AO522:$BD522,'Map Analysis'!$AN$2^{0,1,2,3,4,5,6,7,8,9,10,11,12,13,14,15}))</f>
        <v>1</v>
      </c>
      <c r="AN522">
        <f t="shared" si="508"/>
        <v>1.0000522000000001</v>
      </c>
      <c r="AO522">
        <f t="shared" si="509"/>
        <v>1</v>
      </c>
      <c r="AP522">
        <f t="shared" si="510"/>
        <v>0</v>
      </c>
      <c r="AQ522">
        <f t="shared" si="511"/>
        <v>0</v>
      </c>
      <c r="AR522">
        <f t="shared" si="512"/>
        <v>0</v>
      </c>
      <c r="AS522">
        <f t="shared" si="513"/>
        <v>0</v>
      </c>
      <c r="AT522">
        <f t="shared" si="514"/>
        <v>0</v>
      </c>
      <c r="AU522">
        <f t="shared" si="515"/>
        <v>0</v>
      </c>
      <c r="AV522">
        <f t="shared" si="516"/>
        <v>0</v>
      </c>
      <c r="AW522">
        <f t="shared" si="517"/>
        <v>0</v>
      </c>
      <c r="AX522">
        <f t="shared" si="518"/>
        <v>0</v>
      </c>
      <c r="AY522">
        <f t="shared" si="519"/>
        <v>0</v>
      </c>
      <c r="AZ522">
        <f t="shared" si="520"/>
        <v>0</v>
      </c>
      <c r="BA522">
        <f t="shared" si="521"/>
        <v>0</v>
      </c>
      <c r="BB522">
        <f t="shared" si="522"/>
        <v>0</v>
      </c>
      <c r="BC522">
        <f t="shared" si="523"/>
        <v>0</v>
      </c>
      <c r="BD522">
        <f t="shared" si="524"/>
        <v>0</v>
      </c>
      <c r="BF522">
        <f t="shared" si="525"/>
        <v>0</v>
      </c>
      <c r="BG522">
        <f t="shared" si="526"/>
        <v>0</v>
      </c>
      <c r="BH522">
        <f t="shared" si="527"/>
        <v>0</v>
      </c>
      <c r="BI522">
        <f t="shared" si="528"/>
        <v>0</v>
      </c>
      <c r="BJ522">
        <f t="shared" si="529"/>
        <v>0</v>
      </c>
      <c r="BK522">
        <f t="shared" si="530"/>
        <v>0</v>
      </c>
      <c r="BL522">
        <f t="shared" si="531"/>
        <v>0</v>
      </c>
      <c r="BM522">
        <f t="shared" si="532"/>
        <v>0</v>
      </c>
      <c r="BN522">
        <f t="shared" si="533"/>
        <v>0</v>
      </c>
      <c r="BO522">
        <f t="shared" si="534"/>
        <v>0</v>
      </c>
      <c r="BP522">
        <f t="shared" si="535"/>
        <v>0</v>
      </c>
      <c r="BQ522">
        <f t="shared" si="536"/>
        <v>0</v>
      </c>
      <c r="BR522">
        <f t="shared" si="537"/>
        <v>0</v>
      </c>
      <c r="BS522">
        <f t="shared" si="538"/>
        <v>0</v>
      </c>
      <c r="BT522">
        <f t="shared" si="539"/>
        <v>0</v>
      </c>
    </row>
    <row r="523" spans="1:72" x14ac:dyDescent="0.25">
      <c r="A523" t="str">
        <f>IF(TRIM(INDEX(games!$A:$A,ROW()))="","",TRIM(INDEX(games!$A:$A,ROW())))</f>
        <v>Monster Train</v>
      </c>
      <c r="B523">
        <f>IF(OR($A523="",INDEX(games!$B:$B,ROW())=""),"",INDEX(games!$B:$B,ROW()))</f>
        <v>2020</v>
      </c>
      <c r="C523" t="str">
        <f>IF(OR($A523="",INDEX(games!$C:$C,ROW())=""),"",INDEX(games!$C:$C,ROW()))</f>
        <v>Deckbuilder</v>
      </c>
      <c r="D523">
        <f t="shared" si="480"/>
        <v>15</v>
      </c>
      <c r="E523">
        <f t="shared" si="481"/>
        <v>3</v>
      </c>
      <c r="F523">
        <f t="shared" si="482"/>
        <v>13</v>
      </c>
      <c r="G523" t="e">
        <f t="shared" si="483"/>
        <v>#N/A</v>
      </c>
      <c r="H523" t="e">
        <f t="shared" si="484"/>
        <v>#N/A</v>
      </c>
      <c r="I523" t="e">
        <f t="shared" si="485"/>
        <v>#N/A</v>
      </c>
      <c r="J523" t="e">
        <f t="shared" si="486"/>
        <v>#N/A</v>
      </c>
      <c r="K523">
        <f t="shared" si="487"/>
        <v>2020</v>
      </c>
      <c r="L523">
        <f t="shared" si="488"/>
        <v>3.2989999999999999</v>
      </c>
      <c r="M523" t="e">
        <f t="shared" si="489"/>
        <v>#N/A</v>
      </c>
      <c r="N523" t="e">
        <f t="shared" si="490"/>
        <v>#N/A</v>
      </c>
      <c r="O523">
        <f t="shared" si="491"/>
        <v>15.000522999999999</v>
      </c>
      <c r="P523" t="str">
        <f>IF(OR($A523="",INDEX(games!$H:$H,ROW())=""),"",INDEX(games!$H:$H,ROW()))</f>
        <v>Yes</v>
      </c>
      <c r="Q523">
        <f t="shared" si="492"/>
        <v>15.000522999999999</v>
      </c>
      <c r="T523">
        <f t="shared" si="493"/>
        <v>2021</v>
      </c>
      <c r="U523">
        <f t="shared" si="494"/>
        <v>2022</v>
      </c>
      <c r="V523">
        <f t="shared" si="495"/>
        <v>1</v>
      </c>
      <c r="W523" t="str">
        <f>IF(TRIM(INDEX(connections!$A:$A,ROW()))="","",TRIM(INDEX(connections!$A:$A,ROW())))</f>
        <v>Luck be a Landlord</v>
      </c>
      <c r="X523" t="str">
        <f>IF($W523="","",TRIM(INDEX(connections!$B:$B,ROW())))</f>
        <v>Fhtagn Simulator</v>
      </c>
      <c r="Y523">
        <f t="shared" si="496"/>
        <v>484</v>
      </c>
      <c r="Z523">
        <f t="shared" si="497"/>
        <v>307</v>
      </c>
      <c r="AA523" t="str">
        <f t="shared" si="498"/>
        <v>Yes</v>
      </c>
      <c r="AB523" t="str">
        <f t="shared" si="499"/>
        <v>Yes</v>
      </c>
      <c r="AC523">
        <f t="shared" si="500"/>
        <v>1</v>
      </c>
      <c r="AD523">
        <f t="shared" si="501"/>
        <v>0</v>
      </c>
      <c r="AE523" t="str">
        <f t="shared" si="502"/>
        <v/>
      </c>
      <c r="AG523">
        <f t="shared" si="503"/>
        <v>10</v>
      </c>
      <c r="AH523" t="str">
        <f t="shared" si="504"/>
        <v>Yes</v>
      </c>
      <c r="AI523">
        <f t="shared" si="505"/>
        <v>10</v>
      </c>
      <c r="AJ523">
        <f t="shared" si="506"/>
        <v>10.000522999999999</v>
      </c>
      <c r="AK523" t="str">
        <f t="shared" si="507"/>
        <v/>
      </c>
      <c r="AL523" t="str">
        <f>IF($A523="","",INDEX(games!$J:$J,ROW())&amp;"")</f>
        <v>https://store.steampowered.com/app/1102190/Monster_Train/</v>
      </c>
      <c r="AM523">
        <f>IF($A523="","",SUMPRODUCT($AO523:$BD523,'Map Analysis'!$AN$2^{0,1,2,3,4,5,6,7,8,9,10,11,12,13,14,15}))</f>
        <v>28</v>
      </c>
      <c r="AN523">
        <f t="shared" si="508"/>
        <v>28.0000523</v>
      </c>
      <c r="AO523">
        <f t="shared" si="509"/>
        <v>14</v>
      </c>
      <c r="AP523">
        <f t="shared" si="510"/>
        <v>21</v>
      </c>
      <c r="AQ523">
        <f t="shared" si="511"/>
        <v>8</v>
      </c>
      <c r="AR523">
        <f t="shared" si="512"/>
        <v>11</v>
      </c>
      <c r="AS523">
        <f t="shared" si="513"/>
        <v>2</v>
      </c>
      <c r="AT523">
        <f t="shared" si="514"/>
        <v>0</v>
      </c>
      <c r="AU523">
        <f t="shared" si="515"/>
        <v>0</v>
      </c>
      <c r="AV523">
        <f t="shared" si="516"/>
        <v>0</v>
      </c>
      <c r="AW523">
        <f t="shared" si="517"/>
        <v>0</v>
      </c>
      <c r="AX523">
        <f t="shared" si="518"/>
        <v>0</v>
      </c>
      <c r="AY523">
        <f t="shared" si="519"/>
        <v>0</v>
      </c>
      <c r="AZ523">
        <f t="shared" si="520"/>
        <v>0</v>
      </c>
      <c r="BA523">
        <f t="shared" si="521"/>
        <v>0</v>
      </c>
      <c r="BB523">
        <f t="shared" si="522"/>
        <v>0</v>
      </c>
      <c r="BC523">
        <f t="shared" si="523"/>
        <v>0</v>
      </c>
      <c r="BD523">
        <f t="shared" si="524"/>
        <v>0</v>
      </c>
      <c r="BF523">
        <f t="shared" si="525"/>
        <v>0</v>
      </c>
      <c r="BG523">
        <f t="shared" si="526"/>
        <v>0</v>
      </c>
      <c r="BH523">
        <f t="shared" si="527"/>
        <v>0</v>
      </c>
      <c r="BI523">
        <f t="shared" si="528"/>
        <v>0</v>
      </c>
      <c r="BJ523">
        <f t="shared" si="529"/>
        <v>0</v>
      </c>
      <c r="BK523">
        <f t="shared" si="530"/>
        <v>0</v>
      </c>
      <c r="BL523">
        <f t="shared" si="531"/>
        <v>0</v>
      </c>
      <c r="BM523">
        <f t="shared" si="532"/>
        <v>0</v>
      </c>
      <c r="BN523">
        <f t="shared" si="533"/>
        <v>0</v>
      </c>
      <c r="BO523">
        <f t="shared" si="534"/>
        <v>0</v>
      </c>
      <c r="BP523">
        <f t="shared" si="535"/>
        <v>0</v>
      </c>
      <c r="BQ523">
        <f t="shared" si="536"/>
        <v>0</v>
      </c>
      <c r="BR523">
        <f t="shared" si="537"/>
        <v>0</v>
      </c>
      <c r="BS523">
        <f t="shared" si="538"/>
        <v>0</v>
      </c>
      <c r="BT523">
        <f t="shared" si="539"/>
        <v>0</v>
      </c>
    </row>
    <row r="524" spans="1:72" x14ac:dyDescent="0.25">
      <c r="A524" t="str">
        <f>IF(TRIM(INDEX(games!$A:$A,ROW()))="","",TRIM(INDEX(games!$A:$A,ROW())))</f>
        <v>Monster Train 2</v>
      </c>
      <c r="B524">
        <f>IF(OR($A524="",INDEX(games!$B:$B,ROW())=""),"",INDEX(games!$B:$B,ROW()))</f>
        <v>2025</v>
      </c>
      <c r="C524" t="str">
        <f>IF(OR($A524="",INDEX(games!$C:$C,ROW())=""),"",INDEX(games!$C:$C,ROW()))</f>
        <v>Deckbuilder</v>
      </c>
      <c r="D524">
        <f t="shared" si="480"/>
        <v>2</v>
      </c>
      <c r="E524">
        <f t="shared" si="481"/>
        <v>3</v>
      </c>
      <c r="F524">
        <f t="shared" si="482"/>
        <v>14</v>
      </c>
      <c r="G524" t="e">
        <f t="shared" si="483"/>
        <v>#N/A</v>
      </c>
      <c r="H524" t="e">
        <f t="shared" si="484"/>
        <v>#N/A</v>
      </c>
      <c r="I524" t="e">
        <f t="shared" si="485"/>
        <v>#N/A</v>
      </c>
      <c r="J524" t="e">
        <f t="shared" si="486"/>
        <v>#N/A</v>
      </c>
      <c r="K524">
        <f t="shared" si="487"/>
        <v>2025</v>
      </c>
      <c r="L524">
        <f t="shared" si="488"/>
        <v>3.3220000000000001</v>
      </c>
      <c r="M524" t="e">
        <f t="shared" si="489"/>
        <v>#N/A</v>
      </c>
      <c r="N524" t="e">
        <f t="shared" si="490"/>
        <v>#N/A</v>
      </c>
      <c r="O524">
        <f t="shared" si="491"/>
        <v>2.000524</v>
      </c>
      <c r="P524" t="str">
        <f>IF(OR($A524="",INDEX(games!$H:$H,ROW())=""),"",INDEX(games!$H:$H,ROW()))</f>
        <v/>
      </c>
      <c r="Q524" t="str">
        <f t="shared" si="492"/>
        <v/>
      </c>
      <c r="T524">
        <f t="shared" si="493"/>
        <v>2020</v>
      </c>
      <c r="U524">
        <f t="shared" si="494"/>
        <v>2022</v>
      </c>
      <c r="V524">
        <f t="shared" si="495"/>
        <v>2</v>
      </c>
      <c r="W524" t="str">
        <f>IF(TRIM(INDEX(connections!$A:$A,ROW()))="","",TRIM(INDEX(connections!$A:$A,ROW())))</f>
        <v>Monster Train</v>
      </c>
      <c r="X524" t="str">
        <f>IF($W524="","",TRIM(INDEX(connections!$B:$B,ROW())))</f>
        <v>Fhtagn Simulator</v>
      </c>
      <c r="Y524">
        <f t="shared" si="496"/>
        <v>522</v>
      </c>
      <c r="Z524">
        <f t="shared" si="497"/>
        <v>307</v>
      </c>
      <c r="AA524" t="str">
        <f t="shared" si="498"/>
        <v>Yes</v>
      </c>
      <c r="AB524" t="str">
        <f t="shared" si="499"/>
        <v>Yes</v>
      </c>
      <c r="AC524">
        <f t="shared" si="500"/>
        <v>1</v>
      </c>
      <c r="AD524">
        <f t="shared" si="501"/>
        <v>0</v>
      </c>
      <c r="AE524" t="str">
        <f t="shared" si="502"/>
        <v/>
      </c>
      <c r="AG524">
        <f t="shared" si="503"/>
        <v>2</v>
      </c>
      <c r="AH524" t="str">
        <f t="shared" si="504"/>
        <v/>
      </c>
      <c r="AI524" t="str">
        <f t="shared" si="505"/>
        <v/>
      </c>
      <c r="AJ524" t="str">
        <f t="shared" si="506"/>
        <v/>
      </c>
      <c r="AK524">
        <f t="shared" si="507"/>
        <v>2.000524</v>
      </c>
      <c r="AL524" t="str">
        <f>IF($A524="","",INDEX(games!$J:$J,ROW())&amp;"")</f>
        <v/>
      </c>
      <c r="AM524">
        <f>IF($A524="","",SUMPRODUCT($AO524:$BD524,'Map Analysis'!$AN$2^{0,1,2,3,4,5,6,7,8,9,10,11,12,13,14,15}))</f>
        <v>0</v>
      </c>
      <c r="AN524">
        <f t="shared" si="508"/>
        <v>5.24E-5</v>
      </c>
      <c r="AO524">
        <f t="shared" si="509"/>
        <v>0</v>
      </c>
      <c r="AP524">
        <f t="shared" si="510"/>
        <v>0</v>
      </c>
      <c r="AQ524">
        <f t="shared" si="511"/>
        <v>0</v>
      </c>
      <c r="AR524">
        <f t="shared" si="512"/>
        <v>0</v>
      </c>
      <c r="AS524">
        <f t="shared" si="513"/>
        <v>0</v>
      </c>
      <c r="AT524">
        <f t="shared" si="514"/>
        <v>0</v>
      </c>
      <c r="AU524">
        <f t="shared" si="515"/>
        <v>0</v>
      </c>
      <c r="AV524">
        <f t="shared" si="516"/>
        <v>0</v>
      </c>
      <c r="AW524">
        <f t="shared" si="517"/>
        <v>0</v>
      </c>
      <c r="AX524">
        <f t="shared" si="518"/>
        <v>0</v>
      </c>
      <c r="AY524">
        <f t="shared" si="519"/>
        <v>0</v>
      </c>
      <c r="AZ524">
        <f t="shared" si="520"/>
        <v>0</v>
      </c>
      <c r="BA524">
        <f t="shared" si="521"/>
        <v>0</v>
      </c>
      <c r="BB524">
        <f t="shared" si="522"/>
        <v>0</v>
      </c>
      <c r="BC524">
        <f t="shared" si="523"/>
        <v>0</v>
      </c>
      <c r="BD524">
        <f t="shared" si="524"/>
        <v>0</v>
      </c>
      <c r="BF524">
        <f t="shared" si="525"/>
        <v>0</v>
      </c>
      <c r="BG524">
        <f t="shared" si="526"/>
        <v>0</v>
      </c>
      <c r="BH524">
        <f t="shared" si="527"/>
        <v>0</v>
      </c>
      <c r="BI524">
        <f t="shared" si="528"/>
        <v>0</v>
      </c>
      <c r="BJ524">
        <f t="shared" si="529"/>
        <v>0</v>
      </c>
      <c r="BK524">
        <f t="shared" si="530"/>
        <v>0</v>
      </c>
      <c r="BL524">
        <f t="shared" si="531"/>
        <v>0</v>
      </c>
      <c r="BM524">
        <f t="shared" si="532"/>
        <v>0</v>
      </c>
      <c r="BN524">
        <f t="shared" si="533"/>
        <v>0</v>
      </c>
      <c r="BO524">
        <f t="shared" si="534"/>
        <v>0</v>
      </c>
      <c r="BP524">
        <f t="shared" si="535"/>
        <v>0</v>
      </c>
      <c r="BQ524">
        <f t="shared" si="536"/>
        <v>0</v>
      </c>
      <c r="BR524">
        <f t="shared" si="537"/>
        <v>0</v>
      </c>
      <c r="BS524">
        <f t="shared" si="538"/>
        <v>0</v>
      </c>
      <c r="BT524">
        <f t="shared" si="539"/>
        <v>0</v>
      </c>
    </row>
    <row r="525" spans="1:72" x14ac:dyDescent="0.25">
      <c r="A525" t="str">
        <f>IF(TRIM(INDEX(games!$A:$A,ROW()))="","",TRIM(INDEX(games!$A:$A,ROW())))</f>
        <v>Monsters are Coming!</v>
      </c>
      <c r="B525">
        <f>IF(OR($A525="",INDEX(games!$B:$B,ROW())=""),"",INDEX(games!$B:$B,ROW()))</f>
        <v>2025</v>
      </c>
      <c r="C525" t="str">
        <f>IF(OR($A525="",INDEX(games!$C:$C,ROW())=""),"",INDEX(games!$C:$C,ROW()))</f>
        <v>Action</v>
      </c>
      <c r="D525">
        <f t="shared" si="480"/>
        <v>2</v>
      </c>
      <c r="E525">
        <f t="shared" si="481"/>
        <v>1</v>
      </c>
      <c r="F525">
        <f t="shared" si="482"/>
        <v>15</v>
      </c>
      <c r="G525">
        <f t="shared" si="483"/>
        <v>2025</v>
      </c>
      <c r="H525">
        <f t="shared" si="484"/>
        <v>1.345</v>
      </c>
      <c r="I525" t="e">
        <f t="shared" si="485"/>
        <v>#N/A</v>
      </c>
      <c r="J525" t="e">
        <f t="shared" si="486"/>
        <v>#N/A</v>
      </c>
      <c r="K525" t="e">
        <f t="shared" si="487"/>
        <v>#N/A</v>
      </c>
      <c r="L525" t="e">
        <f t="shared" si="488"/>
        <v>#N/A</v>
      </c>
      <c r="M525" t="e">
        <f t="shared" si="489"/>
        <v>#N/A</v>
      </c>
      <c r="N525" t="e">
        <f t="shared" si="490"/>
        <v>#N/A</v>
      </c>
      <c r="O525">
        <f t="shared" si="491"/>
        <v>2.0005250000000001</v>
      </c>
      <c r="P525" t="str">
        <f>IF(OR($A525="",INDEX(games!$H:$H,ROW())=""),"",INDEX(games!$H:$H,ROW()))</f>
        <v>Yes</v>
      </c>
      <c r="Q525">
        <f t="shared" si="492"/>
        <v>2.0005250000000001</v>
      </c>
      <c r="T525">
        <f t="shared" si="493"/>
        <v>2017</v>
      </c>
      <c r="U525">
        <f t="shared" si="494"/>
        <v>2022</v>
      </c>
      <c r="V525">
        <f t="shared" si="495"/>
        <v>5</v>
      </c>
      <c r="W525" t="str">
        <f>IF(TRIM(INDEX(connections!$A:$A,ROW()))="","",TRIM(INDEX(connections!$A:$A,ROW())))</f>
        <v>Slay the Spire</v>
      </c>
      <c r="X525" t="str">
        <f>IF($W525="","",TRIM(INDEX(connections!$B:$B,ROW())))</f>
        <v>Fhtagn Simulator</v>
      </c>
      <c r="Y525">
        <f t="shared" si="496"/>
        <v>772</v>
      </c>
      <c r="Z525">
        <f t="shared" si="497"/>
        <v>307</v>
      </c>
      <c r="AA525" t="str">
        <f t="shared" si="498"/>
        <v>Yes</v>
      </c>
      <c r="AB525" t="str">
        <f t="shared" si="499"/>
        <v>Yes</v>
      </c>
      <c r="AC525">
        <f t="shared" si="500"/>
        <v>1</v>
      </c>
      <c r="AD525">
        <f t="shared" si="501"/>
        <v>0</v>
      </c>
      <c r="AE525" t="str">
        <f t="shared" si="502"/>
        <v/>
      </c>
      <c r="AG525">
        <f t="shared" si="503"/>
        <v>2</v>
      </c>
      <c r="AH525" t="str">
        <f t="shared" si="504"/>
        <v>Yes</v>
      </c>
      <c r="AI525">
        <f t="shared" si="505"/>
        <v>2</v>
      </c>
      <c r="AJ525">
        <f t="shared" si="506"/>
        <v>2.0005250000000001</v>
      </c>
      <c r="AK525" t="str">
        <f t="shared" si="507"/>
        <v/>
      </c>
      <c r="AL525" t="str">
        <f>IF($A525="","",INDEX(games!$J:$J,ROW())&amp;"")</f>
        <v>https://store.steampowered.com/app/2934220/Monsters_are_Coming/</v>
      </c>
      <c r="AM525">
        <f>IF($A525="","",SUMPRODUCT($AO525:$BD525,'Map Analysis'!$AN$2^{0,1,2,3,4,5,6,7,8,9,10,11,12,13,14,15}))</f>
        <v>0</v>
      </c>
      <c r="AN525">
        <f t="shared" si="508"/>
        <v>5.2500000000000002E-5</v>
      </c>
      <c r="AO525">
        <f t="shared" si="509"/>
        <v>0</v>
      </c>
      <c r="AP525">
        <f t="shared" si="510"/>
        <v>0</v>
      </c>
      <c r="AQ525">
        <f t="shared" si="511"/>
        <v>0</v>
      </c>
      <c r="AR525">
        <f t="shared" si="512"/>
        <v>0</v>
      </c>
      <c r="AS525">
        <f t="shared" si="513"/>
        <v>0</v>
      </c>
      <c r="AT525">
        <f t="shared" si="514"/>
        <v>0</v>
      </c>
      <c r="AU525">
        <f t="shared" si="515"/>
        <v>0</v>
      </c>
      <c r="AV525">
        <f t="shared" si="516"/>
        <v>0</v>
      </c>
      <c r="AW525">
        <f t="shared" si="517"/>
        <v>0</v>
      </c>
      <c r="AX525">
        <f t="shared" si="518"/>
        <v>0</v>
      </c>
      <c r="AY525">
        <f t="shared" si="519"/>
        <v>0</v>
      </c>
      <c r="AZ525">
        <f t="shared" si="520"/>
        <v>0</v>
      </c>
      <c r="BA525">
        <f t="shared" si="521"/>
        <v>0</v>
      </c>
      <c r="BB525">
        <f t="shared" si="522"/>
        <v>0</v>
      </c>
      <c r="BC525">
        <f t="shared" si="523"/>
        <v>0</v>
      </c>
      <c r="BD525">
        <f t="shared" si="524"/>
        <v>0</v>
      </c>
      <c r="BF525">
        <f t="shared" si="525"/>
        <v>0</v>
      </c>
      <c r="BG525">
        <f t="shared" si="526"/>
        <v>0</v>
      </c>
      <c r="BH525">
        <f t="shared" si="527"/>
        <v>0</v>
      </c>
      <c r="BI525">
        <f t="shared" si="528"/>
        <v>0</v>
      </c>
      <c r="BJ525">
        <f t="shared" si="529"/>
        <v>0</v>
      </c>
      <c r="BK525">
        <f t="shared" si="530"/>
        <v>0</v>
      </c>
      <c r="BL525">
        <f t="shared" si="531"/>
        <v>0</v>
      </c>
      <c r="BM525">
        <f t="shared" si="532"/>
        <v>0</v>
      </c>
      <c r="BN525">
        <f t="shared" si="533"/>
        <v>0</v>
      </c>
      <c r="BO525">
        <f t="shared" si="534"/>
        <v>0</v>
      </c>
      <c r="BP525">
        <f t="shared" si="535"/>
        <v>0</v>
      </c>
      <c r="BQ525">
        <f t="shared" si="536"/>
        <v>0</v>
      </c>
      <c r="BR525">
        <f t="shared" si="537"/>
        <v>0</v>
      </c>
      <c r="BS525">
        <f t="shared" si="538"/>
        <v>0</v>
      </c>
      <c r="BT525">
        <f t="shared" si="539"/>
        <v>0</v>
      </c>
    </row>
    <row r="526" spans="1:72" x14ac:dyDescent="0.25">
      <c r="A526" t="str">
        <f>IF(TRIM(INDEX(games!$A:$A,ROW()))="","",TRIM(INDEX(games!$A:$A,ROW())))</f>
        <v>Monstrum</v>
      </c>
      <c r="B526">
        <f>IF(OR($A526="",INDEX(games!$B:$B,ROW())=""),"",INDEX(games!$B:$B,ROW()))</f>
        <v>2015</v>
      </c>
      <c r="C526" t="str">
        <f>IF(OR($A526="",INDEX(games!$C:$C,ROW())=""),"",INDEX(games!$C:$C,ROW()))</f>
        <v>Action</v>
      </c>
      <c r="D526">
        <f t="shared" si="480"/>
        <v>3</v>
      </c>
      <c r="E526">
        <f t="shared" si="481"/>
        <v>1</v>
      </c>
      <c r="F526">
        <f t="shared" si="482"/>
        <v>16</v>
      </c>
      <c r="G526">
        <f t="shared" si="483"/>
        <v>2015</v>
      </c>
      <c r="H526">
        <f t="shared" si="484"/>
        <v>1.3679999999999999</v>
      </c>
      <c r="I526" t="e">
        <f t="shared" si="485"/>
        <v>#N/A</v>
      </c>
      <c r="J526" t="e">
        <f t="shared" si="486"/>
        <v>#N/A</v>
      </c>
      <c r="K526" t="e">
        <f t="shared" si="487"/>
        <v>#N/A</v>
      </c>
      <c r="L526" t="e">
        <f t="shared" si="488"/>
        <v>#N/A</v>
      </c>
      <c r="M526" t="e">
        <f t="shared" si="489"/>
        <v>#N/A</v>
      </c>
      <c r="N526" t="e">
        <f t="shared" si="490"/>
        <v>#N/A</v>
      </c>
      <c r="O526">
        <f t="shared" si="491"/>
        <v>3.0005259999999998</v>
      </c>
      <c r="P526" t="str">
        <f>IF(OR($A526="",INDEX(games!$H:$H,ROW())=""),"",INDEX(games!$H:$H,ROW()))</f>
        <v>Yes</v>
      </c>
      <c r="Q526">
        <f t="shared" si="492"/>
        <v>3.0005259999999998</v>
      </c>
      <c r="T526">
        <f t="shared" si="493"/>
        <v>2018</v>
      </c>
      <c r="U526">
        <f t="shared" si="494"/>
        <v>2021</v>
      </c>
      <c r="V526">
        <f t="shared" si="495"/>
        <v>3</v>
      </c>
      <c r="W526" t="str">
        <f>IF(TRIM(INDEX(connections!$A:$A,ROW()))="","",TRIM(INDEX(connections!$A:$A,ROW())))</f>
        <v>Into the Breach</v>
      </c>
      <c r="X526" t="str">
        <f>IF($W526="","",TRIM(INDEX(connections!$B:$B,ROW())))</f>
        <v>Fights in Tight Spaces</v>
      </c>
      <c r="Y526">
        <f t="shared" si="496"/>
        <v>428</v>
      </c>
      <c r="Z526">
        <f t="shared" si="497"/>
        <v>308</v>
      </c>
      <c r="AA526" t="str">
        <f t="shared" si="498"/>
        <v>Yes</v>
      </c>
      <c r="AB526" t="str">
        <f t="shared" si="499"/>
        <v>Yes</v>
      </c>
      <c r="AC526">
        <f t="shared" si="500"/>
        <v>1</v>
      </c>
      <c r="AD526">
        <f t="shared" si="501"/>
        <v>1</v>
      </c>
      <c r="AE526" t="str">
        <f t="shared" si="502"/>
        <v/>
      </c>
      <c r="AG526">
        <f t="shared" si="503"/>
        <v>3</v>
      </c>
      <c r="AH526" t="str">
        <f t="shared" si="504"/>
        <v>Yes</v>
      </c>
      <c r="AI526">
        <f t="shared" si="505"/>
        <v>3</v>
      </c>
      <c r="AJ526">
        <f t="shared" si="506"/>
        <v>3.0005259999999998</v>
      </c>
      <c r="AK526" t="str">
        <f t="shared" si="507"/>
        <v/>
      </c>
      <c r="AL526" t="str">
        <f>IF($A526="","",INDEX(games!$J:$J,ROW())&amp;"")</f>
        <v>https://store.steampowered.com/app/296710/Monstrum/</v>
      </c>
      <c r="AM526">
        <f>IF($A526="","",SUMPRODUCT($AO526:$BD526,'Map Analysis'!$AN$2^{0,1,2,3,4,5,6,7,8,9,10,11,12,13,14,15}))</f>
        <v>0</v>
      </c>
      <c r="AN526">
        <f t="shared" si="508"/>
        <v>5.2599999999999998E-5</v>
      </c>
      <c r="AO526">
        <f t="shared" si="509"/>
        <v>0</v>
      </c>
      <c r="AP526">
        <f t="shared" si="510"/>
        <v>0</v>
      </c>
      <c r="AQ526">
        <f t="shared" si="511"/>
        <v>0</v>
      </c>
      <c r="AR526">
        <f t="shared" si="512"/>
        <v>0</v>
      </c>
      <c r="AS526">
        <f t="shared" si="513"/>
        <v>0</v>
      </c>
      <c r="AT526">
        <f t="shared" si="514"/>
        <v>0</v>
      </c>
      <c r="AU526">
        <f t="shared" si="515"/>
        <v>0</v>
      </c>
      <c r="AV526">
        <f t="shared" si="516"/>
        <v>0</v>
      </c>
      <c r="AW526">
        <f t="shared" si="517"/>
        <v>0</v>
      </c>
      <c r="AX526">
        <f t="shared" si="518"/>
        <v>0</v>
      </c>
      <c r="AY526">
        <f t="shared" si="519"/>
        <v>0</v>
      </c>
      <c r="AZ526">
        <f t="shared" si="520"/>
        <v>0</v>
      </c>
      <c r="BA526">
        <f t="shared" si="521"/>
        <v>0</v>
      </c>
      <c r="BB526">
        <f t="shared" si="522"/>
        <v>0</v>
      </c>
      <c r="BC526">
        <f t="shared" si="523"/>
        <v>0</v>
      </c>
      <c r="BD526">
        <f t="shared" si="524"/>
        <v>0</v>
      </c>
      <c r="BF526">
        <f t="shared" si="525"/>
        <v>3</v>
      </c>
      <c r="BG526">
        <f t="shared" si="526"/>
        <v>0</v>
      </c>
      <c r="BH526">
        <f t="shared" si="527"/>
        <v>0</v>
      </c>
      <c r="BI526">
        <f t="shared" si="528"/>
        <v>0</v>
      </c>
      <c r="BJ526">
        <f t="shared" si="529"/>
        <v>0</v>
      </c>
      <c r="BK526">
        <f t="shared" si="530"/>
        <v>0</v>
      </c>
      <c r="BL526">
        <f t="shared" si="531"/>
        <v>0</v>
      </c>
      <c r="BM526">
        <f t="shared" si="532"/>
        <v>0</v>
      </c>
      <c r="BN526">
        <f t="shared" si="533"/>
        <v>0</v>
      </c>
      <c r="BO526">
        <f t="shared" si="534"/>
        <v>0</v>
      </c>
      <c r="BP526">
        <f t="shared" si="535"/>
        <v>0</v>
      </c>
      <c r="BQ526">
        <f t="shared" si="536"/>
        <v>0</v>
      </c>
      <c r="BR526">
        <f t="shared" si="537"/>
        <v>0</v>
      </c>
      <c r="BS526">
        <f t="shared" si="538"/>
        <v>0</v>
      </c>
      <c r="BT526">
        <f t="shared" si="539"/>
        <v>0</v>
      </c>
    </row>
    <row r="527" spans="1:72" x14ac:dyDescent="0.25">
      <c r="A527" t="str">
        <f>IF(TRIM(INDEX(games!$A:$A,ROW()))="","",TRIM(INDEX(games!$A:$A,ROW())))</f>
        <v>Montabi</v>
      </c>
      <c r="B527">
        <f>IF(OR($A527="",INDEX(games!$B:$B,ROW())=""),"",INDEX(games!$B:$B,ROW()))</f>
        <v>2026</v>
      </c>
      <c r="C527" t="str">
        <f>IF(OR($A527="",INDEX(games!$C:$C,ROW())=""),"",INDEX(games!$C:$C,ROW()))</f>
        <v>Deckbuilder</v>
      </c>
      <c r="D527">
        <f t="shared" si="480"/>
        <v>3</v>
      </c>
      <c r="E527">
        <f t="shared" si="481"/>
        <v>3</v>
      </c>
      <c r="F527">
        <f t="shared" si="482"/>
        <v>17</v>
      </c>
      <c r="G527" t="e">
        <f t="shared" si="483"/>
        <v>#N/A</v>
      </c>
      <c r="H527" t="e">
        <f t="shared" si="484"/>
        <v>#N/A</v>
      </c>
      <c r="I527" t="e">
        <f t="shared" si="485"/>
        <v>#N/A</v>
      </c>
      <c r="J527" t="e">
        <f t="shared" si="486"/>
        <v>#N/A</v>
      </c>
      <c r="K527">
        <f t="shared" si="487"/>
        <v>2026</v>
      </c>
      <c r="L527">
        <f t="shared" si="488"/>
        <v>3.391</v>
      </c>
      <c r="M527" t="e">
        <f t="shared" si="489"/>
        <v>#N/A</v>
      </c>
      <c r="N527" t="e">
        <f t="shared" si="490"/>
        <v>#N/A</v>
      </c>
      <c r="O527">
        <f t="shared" si="491"/>
        <v>3.0005269999999999</v>
      </c>
      <c r="P527" t="str">
        <f>IF(OR($A527="",INDEX(games!$H:$H,ROW())=""),"",INDEX(games!$H:$H,ROW()))</f>
        <v/>
      </c>
      <c r="Q527" t="str">
        <f t="shared" si="492"/>
        <v/>
      </c>
      <c r="T527">
        <f t="shared" si="493"/>
        <v>2017</v>
      </c>
      <c r="U527">
        <f t="shared" si="494"/>
        <v>2021</v>
      </c>
      <c r="V527">
        <f t="shared" si="495"/>
        <v>4</v>
      </c>
      <c r="W527" t="str">
        <f>IF(TRIM(INDEX(connections!$A:$A,ROW()))="","",TRIM(INDEX(connections!$A:$A,ROW())))</f>
        <v>Slay the Spire</v>
      </c>
      <c r="X527" t="str">
        <f>IF($W527="","",TRIM(INDEX(connections!$B:$B,ROW())))</f>
        <v>Fights in Tight Spaces</v>
      </c>
      <c r="Y527">
        <f t="shared" si="496"/>
        <v>772</v>
      </c>
      <c r="Z527">
        <f t="shared" si="497"/>
        <v>308</v>
      </c>
      <c r="AA527" t="str">
        <f t="shared" si="498"/>
        <v>Yes</v>
      </c>
      <c r="AB527" t="str">
        <f t="shared" si="499"/>
        <v>Yes</v>
      </c>
      <c r="AC527">
        <f t="shared" si="500"/>
        <v>1</v>
      </c>
      <c r="AD527">
        <f t="shared" si="501"/>
        <v>0</v>
      </c>
      <c r="AE527" t="str">
        <f t="shared" si="502"/>
        <v/>
      </c>
      <c r="AG527">
        <f t="shared" si="503"/>
        <v>2</v>
      </c>
      <c r="AH527" t="str">
        <f t="shared" si="504"/>
        <v/>
      </c>
      <c r="AI527" t="str">
        <f t="shared" si="505"/>
        <v/>
      </c>
      <c r="AJ527" t="str">
        <f t="shared" si="506"/>
        <v/>
      </c>
      <c r="AK527">
        <f t="shared" si="507"/>
        <v>2.0005269999999999</v>
      </c>
      <c r="AL527" t="str">
        <f>IF($A527="","",INDEX(games!$J:$J,ROW())&amp;"")</f>
        <v>https://store.steampowered.com/app/3141630/Montabi/</v>
      </c>
      <c r="AM527">
        <f>IF($A527="","",SUMPRODUCT($AO527:$BD527,'Map Analysis'!$AN$2^{0,1,2,3,4,5,6,7,8,9,10,11,12,13,14,15}))</f>
        <v>0</v>
      </c>
      <c r="AN527">
        <f t="shared" si="508"/>
        <v>5.27E-5</v>
      </c>
      <c r="AO527">
        <f t="shared" si="509"/>
        <v>0</v>
      </c>
      <c r="AP527">
        <f t="shared" si="510"/>
        <v>0</v>
      </c>
      <c r="AQ527">
        <f t="shared" si="511"/>
        <v>0</v>
      </c>
      <c r="AR527">
        <f t="shared" si="512"/>
        <v>0</v>
      </c>
      <c r="AS527">
        <f t="shared" si="513"/>
        <v>0</v>
      </c>
      <c r="AT527">
        <f t="shared" si="514"/>
        <v>0</v>
      </c>
      <c r="AU527">
        <f t="shared" si="515"/>
        <v>0</v>
      </c>
      <c r="AV527">
        <f t="shared" si="516"/>
        <v>0</v>
      </c>
      <c r="AW527">
        <f t="shared" si="517"/>
        <v>0</v>
      </c>
      <c r="AX527">
        <f t="shared" si="518"/>
        <v>0</v>
      </c>
      <c r="AY527">
        <f t="shared" si="519"/>
        <v>0</v>
      </c>
      <c r="AZ527">
        <f t="shared" si="520"/>
        <v>0</v>
      </c>
      <c r="BA527">
        <f t="shared" si="521"/>
        <v>0</v>
      </c>
      <c r="BB527">
        <f t="shared" si="522"/>
        <v>0</v>
      </c>
      <c r="BC527">
        <f t="shared" si="523"/>
        <v>0</v>
      </c>
      <c r="BD527">
        <f t="shared" si="524"/>
        <v>0</v>
      </c>
      <c r="BF527">
        <f t="shared" si="525"/>
        <v>3</v>
      </c>
      <c r="BG527">
        <f t="shared" si="526"/>
        <v>0</v>
      </c>
      <c r="BH527">
        <f t="shared" si="527"/>
        <v>0</v>
      </c>
      <c r="BI527">
        <f t="shared" si="528"/>
        <v>0</v>
      </c>
      <c r="BJ527">
        <f t="shared" si="529"/>
        <v>0</v>
      </c>
      <c r="BK527">
        <f t="shared" si="530"/>
        <v>0</v>
      </c>
      <c r="BL527">
        <f t="shared" si="531"/>
        <v>0</v>
      </c>
      <c r="BM527">
        <f t="shared" si="532"/>
        <v>0</v>
      </c>
      <c r="BN527">
        <f t="shared" si="533"/>
        <v>0</v>
      </c>
      <c r="BO527">
        <f t="shared" si="534"/>
        <v>0</v>
      </c>
      <c r="BP527">
        <f t="shared" si="535"/>
        <v>0</v>
      </c>
      <c r="BQ527">
        <f t="shared" si="536"/>
        <v>0</v>
      </c>
      <c r="BR527">
        <f t="shared" si="537"/>
        <v>0</v>
      </c>
      <c r="BS527">
        <f t="shared" si="538"/>
        <v>0</v>
      </c>
      <c r="BT527">
        <f t="shared" si="539"/>
        <v>0</v>
      </c>
    </row>
    <row r="528" spans="1:72" x14ac:dyDescent="0.25">
      <c r="A528" t="str">
        <f>IF(TRIM(INDEX(games!$A:$A,ROW()))="","",TRIM(INDEX(games!$A:$A,ROW())))</f>
        <v>Moon Hunters</v>
      </c>
      <c r="B528">
        <f>IF(OR($A528="",INDEX(games!$B:$B,ROW())=""),"",INDEX(games!$B:$B,ROW()))</f>
        <v>2016</v>
      </c>
      <c r="C528" t="str">
        <f>IF(OR($A528="",INDEX(games!$C:$C,ROW())=""),"",INDEX(games!$C:$C,ROW()))</f>
        <v>Action</v>
      </c>
      <c r="D528">
        <f t="shared" si="480"/>
        <v>1</v>
      </c>
      <c r="E528">
        <f t="shared" si="481"/>
        <v>1</v>
      </c>
      <c r="F528">
        <f t="shared" si="482"/>
        <v>18</v>
      </c>
      <c r="G528">
        <f t="shared" si="483"/>
        <v>2016</v>
      </c>
      <c r="H528">
        <f t="shared" si="484"/>
        <v>1.4139999999999999</v>
      </c>
      <c r="I528" t="e">
        <f t="shared" si="485"/>
        <v>#N/A</v>
      </c>
      <c r="J528" t="e">
        <f t="shared" si="486"/>
        <v>#N/A</v>
      </c>
      <c r="K528" t="e">
        <f t="shared" si="487"/>
        <v>#N/A</v>
      </c>
      <c r="L528" t="e">
        <f t="shared" si="488"/>
        <v>#N/A</v>
      </c>
      <c r="M528" t="e">
        <f t="shared" si="489"/>
        <v>#N/A</v>
      </c>
      <c r="N528" t="e">
        <f t="shared" si="490"/>
        <v>#N/A</v>
      </c>
      <c r="O528">
        <f t="shared" si="491"/>
        <v>1.0005280000000001</v>
      </c>
      <c r="P528" t="str">
        <f>IF(OR($A528="",INDEX(games!$H:$H,ROW())=""),"",INDEX(games!$H:$H,ROW()))</f>
        <v>Yes</v>
      </c>
      <c r="Q528">
        <f t="shared" si="492"/>
        <v>1.0005280000000001</v>
      </c>
      <c r="T528">
        <f t="shared" si="493"/>
        <v>1998</v>
      </c>
      <c r="U528">
        <f t="shared" si="494"/>
        <v>2007</v>
      </c>
      <c r="V528">
        <f t="shared" si="495"/>
        <v>9</v>
      </c>
      <c r="W528" t="str">
        <f>IF(TRIM(INDEX(connections!$A:$A,ROW()))="","",TRIM(INDEX(connections!$A:$A,ROW())))</f>
        <v>Chocobo's Dungeon 2</v>
      </c>
      <c r="X528" t="str">
        <f>IF($W528="","",TRIM(INDEX(connections!$B:$B,ROW())))</f>
        <v>Final Fantasy Fables: Chocobo's Dungeon</v>
      </c>
      <c r="Y528">
        <f t="shared" si="496"/>
        <v>133</v>
      </c>
      <c r="Z528">
        <f t="shared" si="497"/>
        <v>309</v>
      </c>
      <c r="AA528" t="str">
        <f t="shared" si="498"/>
        <v>Yes</v>
      </c>
      <c r="AB528" t="str">
        <f t="shared" si="499"/>
        <v>Yes</v>
      </c>
      <c r="AC528">
        <f t="shared" si="500"/>
        <v>1</v>
      </c>
      <c r="AD528">
        <f t="shared" si="501"/>
        <v>0</v>
      </c>
      <c r="AE528" t="str">
        <f t="shared" si="502"/>
        <v/>
      </c>
      <c r="AG528">
        <f t="shared" si="503"/>
        <v>1</v>
      </c>
      <c r="AH528" t="str">
        <f t="shared" si="504"/>
        <v>Yes</v>
      </c>
      <c r="AI528">
        <f t="shared" si="505"/>
        <v>1</v>
      </c>
      <c r="AJ528">
        <f t="shared" si="506"/>
        <v>1.0005280000000001</v>
      </c>
      <c r="AK528" t="str">
        <f t="shared" si="507"/>
        <v/>
      </c>
      <c r="AL528" t="str">
        <f>IF($A528="","",INDEX(games!$J:$J,ROW())&amp;"")</f>
        <v>https://store.steampowered.com/app/320040/Moon_Hunters/</v>
      </c>
      <c r="AM528">
        <f>IF($A528="","",SUMPRODUCT($AO528:$BD528,'Map Analysis'!$AN$2^{0,1,2,3,4,5,6,7,8,9,10,11,12,13,14,15}))</f>
        <v>1</v>
      </c>
      <c r="AN528">
        <f t="shared" si="508"/>
        <v>1.0000528</v>
      </c>
      <c r="AO528">
        <f t="shared" si="509"/>
        <v>1</v>
      </c>
      <c r="AP528">
        <f t="shared" si="510"/>
        <v>0</v>
      </c>
      <c r="AQ528">
        <f t="shared" si="511"/>
        <v>0</v>
      </c>
      <c r="AR528">
        <f t="shared" si="512"/>
        <v>0</v>
      </c>
      <c r="AS528">
        <f t="shared" si="513"/>
        <v>0</v>
      </c>
      <c r="AT528">
        <f t="shared" si="514"/>
        <v>0</v>
      </c>
      <c r="AU528">
        <f t="shared" si="515"/>
        <v>0</v>
      </c>
      <c r="AV528">
        <f t="shared" si="516"/>
        <v>0</v>
      </c>
      <c r="AW528">
        <f t="shared" si="517"/>
        <v>0</v>
      </c>
      <c r="AX528">
        <f t="shared" si="518"/>
        <v>0</v>
      </c>
      <c r="AY528">
        <f t="shared" si="519"/>
        <v>0</v>
      </c>
      <c r="AZ528">
        <f t="shared" si="520"/>
        <v>0</v>
      </c>
      <c r="BA528">
        <f t="shared" si="521"/>
        <v>0</v>
      </c>
      <c r="BB528">
        <f t="shared" si="522"/>
        <v>0</v>
      </c>
      <c r="BC528">
        <f t="shared" si="523"/>
        <v>0</v>
      </c>
      <c r="BD528">
        <f t="shared" si="524"/>
        <v>0</v>
      </c>
      <c r="BF528">
        <f t="shared" si="525"/>
        <v>1</v>
      </c>
      <c r="BG528">
        <f t="shared" si="526"/>
        <v>0</v>
      </c>
      <c r="BH528">
        <f t="shared" si="527"/>
        <v>0</v>
      </c>
      <c r="BI528">
        <f t="shared" si="528"/>
        <v>0</v>
      </c>
      <c r="BJ528">
        <f t="shared" si="529"/>
        <v>0</v>
      </c>
      <c r="BK528">
        <f t="shared" si="530"/>
        <v>0</v>
      </c>
      <c r="BL528">
        <f t="shared" si="531"/>
        <v>0</v>
      </c>
      <c r="BM528">
        <f t="shared" si="532"/>
        <v>0</v>
      </c>
      <c r="BN528">
        <f t="shared" si="533"/>
        <v>0</v>
      </c>
      <c r="BO528">
        <f t="shared" si="534"/>
        <v>0</v>
      </c>
      <c r="BP528">
        <f t="shared" si="535"/>
        <v>0</v>
      </c>
      <c r="BQ528">
        <f t="shared" si="536"/>
        <v>0</v>
      </c>
      <c r="BR528">
        <f t="shared" si="537"/>
        <v>0</v>
      </c>
      <c r="BS528">
        <f t="shared" si="538"/>
        <v>0</v>
      </c>
      <c r="BT528">
        <f t="shared" si="539"/>
        <v>0</v>
      </c>
    </row>
    <row r="529" spans="1:72" x14ac:dyDescent="0.25">
      <c r="A529" t="str">
        <f>IF(TRIM(INDEX(games!$A:$A,ROW()))="","",TRIM(INDEX(games!$A:$A,ROW())))</f>
        <v>Moon Watch</v>
      </c>
      <c r="B529">
        <f>IF(OR($A529="",INDEX(games!$B:$B,ROW())=""),"",INDEX(games!$B:$B,ROW()))</f>
        <v>2024</v>
      </c>
      <c r="C529" t="str">
        <f>IF(OR($A529="",INDEX(games!$C:$C,ROW())=""),"",INDEX(games!$C:$C,ROW()))</f>
        <v>Action</v>
      </c>
      <c r="D529">
        <f t="shared" si="480"/>
        <v>1</v>
      </c>
      <c r="E529">
        <f t="shared" si="481"/>
        <v>1</v>
      </c>
      <c r="F529">
        <f t="shared" si="482"/>
        <v>19</v>
      </c>
      <c r="G529">
        <f t="shared" si="483"/>
        <v>2024</v>
      </c>
      <c r="H529">
        <f t="shared" si="484"/>
        <v>1.4370000000000001</v>
      </c>
      <c r="I529" t="e">
        <f t="shared" si="485"/>
        <v>#N/A</v>
      </c>
      <c r="J529" t="e">
        <f t="shared" si="486"/>
        <v>#N/A</v>
      </c>
      <c r="K529" t="e">
        <f t="shared" si="487"/>
        <v>#N/A</v>
      </c>
      <c r="L529" t="e">
        <f t="shared" si="488"/>
        <v>#N/A</v>
      </c>
      <c r="M529" t="e">
        <f t="shared" si="489"/>
        <v>#N/A</v>
      </c>
      <c r="N529" t="e">
        <f t="shared" si="490"/>
        <v>#N/A</v>
      </c>
      <c r="O529">
        <f t="shared" si="491"/>
        <v>1.000529</v>
      </c>
      <c r="P529" t="str">
        <f>IF(OR($A529="",INDEX(games!$H:$H,ROW())=""),"",INDEX(games!$H:$H,ROW()))</f>
        <v/>
      </c>
      <c r="Q529" t="str">
        <f t="shared" si="492"/>
        <v/>
      </c>
      <c r="T529">
        <f t="shared" si="493"/>
        <v>2023</v>
      </c>
      <c r="U529">
        <f t="shared" si="494"/>
        <v>2024</v>
      </c>
      <c r="V529">
        <f t="shared" si="495"/>
        <v>1</v>
      </c>
      <c r="W529" t="str">
        <f>IF(TRIM(INDEX(connections!$A:$A,ROW()))="","",TRIM(INDEX(connections!$A:$A,ROW())))</f>
        <v>Snake Farm</v>
      </c>
      <c r="X529" t="str">
        <f>IF($W529="","",TRIM(INDEX(connections!$B:$B,ROW())))</f>
        <v>Fish Fear Me</v>
      </c>
      <c r="Y529">
        <f t="shared" si="496"/>
        <v>781</v>
      </c>
      <c r="Z529">
        <f t="shared" si="497"/>
        <v>310</v>
      </c>
      <c r="AA529" t="str">
        <f t="shared" si="498"/>
        <v/>
      </c>
      <c r="AB529" t="str">
        <f t="shared" si="499"/>
        <v>Yes</v>
      </c>
      <c r="AC529" t="str">
        <f t="shared" si="500"/>
        <v/>
      </c>
      <c r="AD529">
        <f t="shared" si="501"/>
        <v>0</v>
      </c>
      <c r="AE529" t="str">
        <f t="shared" si="502"/>
        <v/>
      </c>
      <c r="AG529">
        <f t="shared" si="503"/>
        <v>1</v>
      </c>
      <c r="AH529" t="str">
        <f t="shared" si="504"/>
        <v/>
      </c>
      <c r="AI529" t="str">
        <f t="shared" si="505"/>
        <v/>
      </c>
      <c r="AJ529" t="str">
        <f t="shared" si="506"/>
        <v/>
      </c>
      <c r="AK529">
        <f t="shared" si="507"/>
        <v>1.000529</v>
      </c>
      <c r="AL529" t="str">
        <f>IF($A529="","",INDEX(games!$J:$J,ROW())&amp;"")</f>
        <v/>
      </c>
      <c r="AM529">
        <f>IF($A529="","",SUMPRODUCT($AO529:$BD529,'Map Analysis'!$AN$2^{0,1,2,3,4,5,6,7,8,9,10,11,12,13,14,15}))</f>
        <v>0</v>
      </c>
      <c r="AN529">
        <f t="shared" si="508"/>
        <v>5.2899999999999998E-5</v>
      </c>
      <c r="AO529">
        <f t="shared" si="509"/>
        <v>0</v>
      </c>
      <c r="AP529">
        <f t="shared" si="510"/>
        <v>0</v>
      </c>
      <c r="AQ529">
        <f t="shared" si="511"/>
        <v>0</v>
      </c>
      <c r="AR529">
        <f t="shared" si="512"/>
        <v>0</v>
      </c>
      <c r="AS529">
        <f t="shared" si="513"/>
        <v>0</v>
      </c>
      <c r="AT529">
        <f t="shared" si="514"/>
        <v>0</v>
      </c>
      <c r="AU529">
        <f t="shared" si="515"/>
        <v>0</v>
      </c>
      <c r="AV529">
        <f t="shared" si="516"/>
        <v>0</v>
      </c>
      <c r="AW529">
        <f t="shared" si="517"/>
        <v>0</v>
      </c>
      <c r="AX529">
        <f t="shared" si="518"/>
        <v>0</v>
      </c>
      <c r="AY529">
        <f t="shared" si="519"/>
        <v>0</v>
      </c>
      <c r="AZ529">
        <f t="shared" si="520"/>
        <v>0</v>
      </c>
      <c r="BA529">
        <f t="shared" si="521"/>
        <v>0</v>
      </c>
      <c r="BB529">
        <f t="shared" si="522"/>
        <v>0</v>
      </c>
      <c r="BC529">
        <f t="shared" si="523"/>
        <v>0</v>
      </c>
      <c r="BD529">
        <f t="shared" si="524"/>
        <v>0</v>
      </c>
      <c r="BF529">
        <f t="shared" si="525"/>
        <v>0</v>
      </c>
      <c r="BG529">
        <f t="shared" si="526"/>
        <v>0</v>
      </c>
      <c r="BH529">
        <f t="shared" si="527"/>
        <v>0</v>
      </c>
      <c r="BI529">
        <f t="shared" si="528"/>
        <v>0</v>
      </c>
      <c r="BJ529">
        <f t="shared" si="529"/>
        <v>0</v>
      </c>
      <c r="BK529">
        <f t="shared" si="530"/>
        <v>0</v>
      </c>
      <c r="BL529">
        <f t="shared" si="531"/>
        <v>0</v>
      </c>
      <c r="BM529">
        <f t="shared" si="532"/>
        <v>0</v>
      </c>
      <c r="BN529">
        <f t="shared" si="533"/>
        <v>0</v>
      </c>
      <c r="BO529">
        <f t="shared" si="534"/>
        <v>0</v>
      </c>
      <c r="BP529">
        <f t="shared" si="535"/>
        <v>0</v>
      </c>
      <c r="BQ529">
        <f t="shared" si="536"/>
        <v>0</v>
      </c>
      <c r="BR529">
        <f t="shared" si="537"/>
        <v>0</v>
      </c>
      <c r="BS529">
        <f t="shared" si="538"/>
        <v>0</v>
      </c>
      <c r="BT529">
        <f t="shared" si="539"/>
        <v>0</v>
      </c>
    </row>
    <row r="530" spans="1:72" x14ac:dyDescent="0.25">
      <c r="A530" t="str">
        <f>IF(TRIM(INDEX(games!$A:$A,ROW()))="","",TRIM(INDEX(games!$A:$A,ROW())))</f>
        <v>Moonlighter</v>
      </c>
      <c r="B530">
        <f>IF(OR($A530="",INDEX(games!$B:$B,ROW())=""),"",INDEX(games!$B:$B,ROW()))</f>
        <v>2018</v>
      </c>
      <c r="C530" t="str">
        <f>IF(OR($A530="",INDEX(games!$C:$C,ROW())=""),"",INDEX(games!$C:$C,ROW()))</f>
        <v>Action</v>
      </c>
      <c r="D530">
        <f t="shared" si="480"/>
        <v>5</v>
      </c>
      <c r="E530">
        <f t="shared" si="481"/>
        <v>1</v>
      </c>
      <c r="F530">
        <f t="shared" si="482"/>
        <v>20</v>
      </c>
      <c r="G530">
        <f t="shared" si="483"/>
        <v>2018</v>
      </c>
      <c r="H530">
        <f t="shared" si="484"/>
        <v>1.46</v>
      </c>
      <c r="I530" t="e">
        <f t="shared" si="485"/>
        <v>#N/A</v>
      </c>
      <c r="J530" t="e">
        <f t="shared" si="486"/>
        <v>#N/A</v>
      </c>
      <c r="K530" t="e">
        <f t="shared" si="487"/>
        <v>#N/A</v>
      </c>
      <c r="L530" t="e">
        <f t="shared" si="488"/>
        <v>#N/A</v>
      </c>
      <c r="M530" t="e">
        <f t="shared" si="489"/>
        <v>#N/A</v>
      </c>
      <c r="N530" t="e">
        <f t="shared" si="490"/>
        <v>#N/A</v>
      </c>
      <c r="O530">
        <f t="shared" si="491"/>
        <v>5.0005300000000004</v>
      </c>
      <c r="P530" t="str">
        <f>IF(OR($A530="",INDEX(games!$H:$H,ROW())=""),"",INDEX(games!$H:$H,ROW()))</f>
        <v>Yes</v>
      </c>
      <c r="Q530">
        <f t="shared" si="492"/>
        <v>5.0005300000000004</v>
      </c>
      <c r="T530">
        <f t="shared" si="493"/>
        <v>2021</v>
      </c>
      <c r="U530">
        <f t="shared" si="494"/>
        <v>2024</v>
      </c>
      <c r="V530">
        <f t="shared" si="495"/>
        <v>3</v>
      </c>
      <c r="W530" t="str">
        <f>IF(TRIM(INDEX(connections!$A:$A,ROW()))="","",TRIM(INDEX(connections!$A:$A,ROW())))</f>
        <v>Vampire Survivors</v>
      </c>
      <c r="X530" t="str">
        <f>IF($W530="","",TRIM(INDEX(connections!$B:$B,ROW())))</f>
        <v>Fish Fear Me</v>
      </c>
      <c r="Y530">
        <f t="shared" si="496"/>
        <v>941</v>
      </c>
      <c r="Z530">
        <f t="shared" si="497"/>
        <v>310</v>
      </c>
      <c r="AA530" t="str">
        <f t="shared" si="498"/>
        <v>Yes</v>
      </c>
      <c r="AB530" t="str">
        <f t="shared" si="499"/>
        <v>Yes</v>
      </c>
      <c r="AC530">
        <f t="shared" si="500"/>
        <v>1</v>
      </c>
      <c r="AD530">
        <f t="shared" si="501"/>
        <v>0</v>
      </c>
      <c r="AE530" t="str">
        <f t="shared" si="502"/>
        <v/>
      </c>
      <c r="AG530">
        <f t="shared" si="503"/>
        <v>3</v>
      </c>
      <c r="AH530" t="str">
        <f t="shared" si="504"/>
        <v>Yes</v>
      </c>
      <c r="AI530">
        <f t="shared" si="505"/>
        <v>3</v>
      </c>
      <c r="AJ530">
        <f t="shared" si="506"/>
        <v>3.0005299999999999</v>
      </c>
      <c r="AK530" t="str">
        <f t="shared" si="507"/>
        <v/>
      </c>
      <c r="AL530" t="str">
        <f>IF($A530="","",INDEX(games!$J:$J,ROW())&amp;"")</f>
        <v>https://store.steampowered.com/app/606150/Moonlighter/</v>
      </c>
      <c r="AM530">
        <f>IF($A530="","",SUMPRODUCT($AO530:$BD530,'Map Analysis'!$AN$2^{0,1,2,3,4,5,6,7,8,9,10,11,12,13,14,15}))</f>
        <v>3</v>
      </c>
      <c r="AN530">
        <f t="shared" si="508"/>
        <v>3.0000529999999999</v>
      </c>
      <c r="AO530">
        <f t="shared" si="509"/>
        <v>3</v>
      </c>
      <c r="AP530">
        <f t="shared" si="510"/>
        <v>0</v>
      </c>
      <c r="AQ530">
        <f t="shared" si="511"/>
        <v>0</v>
      </c>
      <c r="AR530">
        <f t="shared" si="512"/>
        <v>0</v>
      </c>
      <c r="AS530">
        <f t="shared" si="513"/>
        <v>0</v>
      </c>
      <c r="AT530">
        <f t="shared" si="514"/>
        <v>0</v>
      </c>
      <c r="AU530">
        <f t="shared" si="515"/>
        <v>0</v>
      </c>
      <c r="AV530">
        <f t="shared" si="516"/>
        <v>0</v>
      </c>
      <c r="AW530">
        <f t="shared" si="517"/>
        <v>0</v>
      </c>
      <c r="AX530">
        <f t="shared" si="518"/>
        <v>0</v>
      </c>
      <c r="AY530">
        <f t="shared" si="519"/>
        <v>0</v>
      </c>
      <c r="AZ530">
        <f t="shared" si="520"/>
        <v>0</v>
      </c>
      <c r="BA530">
        <f t="shared" si="521"/>
        <v>0</v>
      </c>
      <c r="BB530">
        <f t="shared" si="522"/>
        <v>0</v>
      </c>
      <c r="BC530">
        <f t="shared" si="523"/>
        <v>0</v>
      </c>
      <c r="BD530">
        <f t="shared" si="524"/>
        <v>0</v>
      </c>
      <c r="BF530">
        <f t="shared" si="525"/>
        <v>0</v>
      </c>
      <c r="BG530">
        <f t="shared" si="526"/>
        <v>0</v>
      </c>
      <c r="BH530">
        <f t="shared" si="527"/>
        <v>0</v>
      </c>
      <c r="BI530">
        <f t="shared" si="528"/>
        <v>0</v>
      </c>
      <c r="BJ530">
        <f t="shared" si="529"/>
        <v>0</v>
      </c>
      <c r="BK530">
        <f t="shared" si="530"/>
        <v>0</v>
      </c>
      <c r="BL530">
        <f t="shared" si="531"/>
        <v>0</v>
      </c>
      <c r="BM530">
        <f t="shared" si="532"/>
        <v>0</v>
      </c>
      <c r="BN530">
        <f t="shared" si="533"/>
        <v>0</v>
      </c>
      <c r="BO530">
        <f t="shared" si="534"/>
        <v>0</v>
      </c>
      <c r="BP530">
        <f t="shared" si="535"/>
        <v>0</v>
      </c>
      <c r="BQ530">
        <f t="shared" si="536"/>
        <v>0</v>
      </c>
      <c r="BR530">
        <f t="shared" si="537"/>
        <v>0</v>
      </c>
      <c r="BS530">
        <f t="shared" si="538"/>
        <v>0</v>
      </c>
      <c r="BT530">
        <f t="shared" si="539"/>
        <v>0</v>
      </c>
    </row>
    <row r="531" spans="1:72" x14ac:dyDescent="0.25">
      <c r="A531" t="str">
        <f>IF(TRIM(INDEX(games!$A:$A,ROW()))="","",TRIM(INDEX(games!$A:$A,ROW())))</f>
        <v>Moonlighter 2: The Endless Vault</v>
      </c>
      <c r="B531">
        <f>IF(OR($A531="",INDEX(games!$B:$B,ROW())=""),"",INDEX(games!$B:$B,ROW()))</f>
        <v>2025</v>
      </c>
      <c r="C531" t="str">
        <f>IF(OR($A531="",INDEX(games!$C:$C,ROW())=""),"",INDEX(games!$C:$C,ROW()))</f>
        <v>Action</v>
      </c>
      <c r="D531">
        <f t="shared" si="480"/>
        <v>2</v>
      </c>
      <c r="E531">
        <f t="shared" si="481"/>
        <v>1</v>
      </c>
      <c r="F531">
        <f t="shared" si="482"/>
        <v>21</v>
      </c>
      <c r="G531">
        <f t="shared" si="483"/>
        <v>2025</v>
      </c>
      <c r="H531">
        <f t="shared" si="484"/>
        <v>1.4830000000000001</v>
      </c>
      <c r="I531" t="e">
        <f t="shared" si="485"/>
        <v>#N/A</v>
      </c>
      <c r="J531" t="e">
        <f t="shared" si="486"/>
        <v>#N/A</v>
      </c>
      <c r="K531" t="e">
        <f t="shared" si="487"/>
        <v>#N/A</v>
      </c>
      <c r="L531" t="e">
        <f t="shared" si="488"/>
        <v>#N/A</v>
      </c>
      <c r="M531" t="e">
        <f t="shared" si="489"/>
        <v>#N/A</v>
      </c>
      <c r="N531" t="e">
        <f t="shared" si="490"/>
        <v>#N/A</v>
      </c>
      <c r="O531">
        <f t="shared" si="491"/>
        <v>2.0005310000000001</v>
      </c>
      <c r="P531" t="str">
        <f>IF(OR($A531="",INDEX(games!$H:$H,ROW())=""),"",INDEX(games!$H:$H,ROW()))</f>
        <v/>
      </c>
      <c r="Q531" t="str">
        <f t="shared" si="492"/>
        <v/>
      </c>
      <c r="T531">
        <f t="shared" si="493"/>
        <v>2021</v>
      </c>
      <c r="U531">
        <f t="shared" si="494"/>
        <v>2022</v>
      </c>
      <c r="V531">
        <f t="shared" si="495"/>
        <v>1</v>
      </c>
      <c r="W531" t="str">
        <f>IF(TRIM(INDEX(connections!$A:$A,ROW()))="","",TRIM(INDEX(connections!$A:$A,ROW())))</f>
        <v>SNKRX</v>
      </c>
      <c r="X531" t="str">
        <f>IF($W531="","",TRIM(INDEX(connections!$B:$B,ROW())))</f>
        <v>FLERP</v>
      </c>
      <c r="Y531">
        <f t="shared" si="496"/>
        <v>782</v>
      </c>
      <c r="Z531">
        <f t="shared" si="497"/>
        <v>311</v>
      </c>
      <c r="AA531" t="str">
        <f t="shared" si="498"/>
        <v>Yes</v>
      </c>
      <c r="AB531" t="str">
        <f t="shared" si="499"/>
        <v/>
      </c>
      <c r="AC531" t="str">
        <f t="shared" si="500"/>
        <v/>
      </c>
      <c r="AD531">
        <f t="shared" si="501"/>
        <v>0</v>
      </c>
      <c r="AE531" t="str">
        <f t="shared" si="502"/>
        <v/>
      </c>
      <c r="AG531">
        <f t="shared" si="503"/>
        <v>2</v>
      </c>
      <c r="AH531" t="str">
        <f t="shared" si="504"/>
        <v/>
      </c>
      <c r="AI531" t="str">
        <f t="shared" si="505"/>
        <v/>
      </c>
      <c r="AJ531" t="str">
        <f t="shared" si="506"/>
        <v/>
      </c>
      <c r="AK531">
        <f t="shared" si="507"/>
        <v>2.0005310000000001</v>
      </c>
      <c r="AL531" t="str">
        <f>IF($A531="","",INDEX(games!$J:$J,ROW())&amp;"")</f>
        <v/>
      </c>
      <c r="AM531">
        <f>IF($A531="","",SUMPRODUCT($AO531:$BD531,'Map Analysis'!$AN$2^{0,1,2,3,4,5,6,7,8,9,10,11,12,13,14,15}))</f>
        <v>0</v>
      </c>
      <c r="AN531">
        <f t="shared" si="508"/>
        <v>5.3100000000000003E-5</v>
      </c>
      <c r="AO531">
        <f t="shared" si="509"/>
        <v>0</v>
      </c>
      <c r="AP531">
        <f t="shared" si="510"/>
        <v>0</v>
      </c>
      <c r="AQ531">
        <f t="shared" si="511"/>
        <v>0</v>
      </c>
      <c r="AR531">
        <f t="shared" si="512"/>
        <v>0</v>
      </c>
      <c r="AS531">
        <f t="shared" si="513"/>
        <v>0</v>
      </c>
      <c r="AT531">
        <f t="shared" si="514"/>
        <v>0</v>
      </c>
      <c r="AU531">
        <f t="shared" si="515"/>
        <v>0</v>
      </c>
      <c r="AV531">
        <f t="shared" si="516"/>
        <v>0</v>
      </c>
      <c r="AW531">
        <f t="shared" si="517"/>
        <v>0</v>
      </c>
      <c r="AX531">
        <f t="shared" si="518"/>
        <v>0</v>
      </c>
      <c r="AY531">
        <f t="shared" si="519"/>
        <v>0</v>
      </c>
      <c r="AZ531">
        <f t="shared" si="520"/>
        <v>0</v>
      </c>
      <c r="BA531">
        <f t="shared" si="521"/>
        <v>0</v>
      </c>
      <c r="BB531">
        <f t="shared" si="522"/>
        <v>0</v>
      </c>
      <c r="BC531">
        <f t="shared" si="523"/>
        <v>0</v>
      </c>
      <c r="BD531">
        <f t="shared" si="524"/>
        <v>0</v>
      </c>
      <c r="BF531">
        <f t="shared" si="525"/>
        <v>1</v>
      </c>
      <c r="BG531">
        <f t="shared" si="526"/>
        <v>0</v>
      </c>
      <c r="BH531">
        <f t="shared" si="527"/>
        <v>0</v>
      </c>
      <c r="BI531">
        <f t="shared" si="528"/>
        <v>0</v>
      </c>
      <c r="BJ531">
        <f t="shared" si="529"/>
        <v>0</v>
      </c>
      <c r="BK531">
        <f t="shared" si="530"/>
        <v>0</v>
      </c>
      <c r="BL531">
        <f t="shared" si="531"/>
        <v>0</v>
      </c>
      <c r="BM531">
        <f t="shared" si="532"/>
        <v>0</v>
      </c>
      <c r="BN531">
        <f t="shared" si="533"/>
        <v>0</v>
      </c>
      <c r="BO531">
        <f t="shared" si="534"/>
        <v>0</v>
      </c>
      <c r="BP531">
        <f t="shared" si="535"/>
        <v>0</v>
      </c>
      <c r="BQ531">
        <f t="shared" si="536"/>
        <v>0</v>
      </c>
      <c r="BR531">
        <f t="shared" si="537"/>
        <v>0</v>
      </c>
      <c r="BS531">
        <f t="shared" si="538"/>
        <v>0</v>
      </c>
      <c r="BT531">
        <f t="shared" si="539"/>
        <v>0</v>
      </c>
    </row>
    <row r="532" spans="1:72" x14ac:dyDescent="0.25">
      <c r="A532" t="str">
        <f>IF(TRIM(INDEX(games!$A:$A,ROW()))="","",TRIM(INDEX(games!$A:$A,ROW())))</f>
        <v>Moonring</v>
      </c>
      <c r="B532">
        <f>IF(OR($A532="",INDEX(games!$B:$B,ROW())=""),"",INDEX(games!$B:$B,ROW()))</f>
        <v>2023</v>
      </c>
      <c r="C532" t="str">
        <f>IF(OR($A532="",INDEX(games!$C:$C,ROW())=""),"",INDEX(games!$C:$C,ROW()))</f>
        <v>Traditional</v>
      </c>
      <c r="D532">
        <f t="shared" si="480"/>
        <v>4</v>
      </c>
      <c r="E532">
        <f t="shared" si="481"/>
        <v>4</v>
      </c>
      <c r="F532">
        <f t="shared" si="482"/>
        <v>22</v>
      </c>
      <c r="G532" t="e">
        <f t="shared" si="483"/>
        <v>#N/A</v>
      </c>
      <c r="H532" t="e">
        <f t="shared" si="484"/>
        <v>#N/A</v>
      </c>
      <c r="I532" t="e">
        <f t="shared" si="485"/>
        <v>#N/A</v>
      </c>
      <c r="J532" t="e">
        <f t="shared" si="486"/>
        <v>#N/A</v>
      </c>
      <c r="K532" t="e">
        <f t="shared" si="487"/>
        <v>#N/A</v>
      </c>
      <c r="L532" t="e">
        <f t="shared" si="488"/>
        <v>#N/A</v>
      </c>
      <c r="M532">
        <f t="shared" si="489"/>
        <v>2023</v>
      </c>
      <c r="N532">
        <f t="shared" si="490"/>
        <v>4.5060000000000002</v>
      </c>
      <c r="O532">
        <f t="shared" si="491"/>
        <v>4.0005319999999998</v>
      </c>
      <c r="P532" t="str">
        <f>IF(OR($A532="",INDEX(games!$H:$H,ROW())=""),"",INDEX(games!$H:$H,ROW()))</f>
        <v>Yes</v>
      </c>
      <c r="Q532">
        <f t="shared" si="492"/>
        <v>4.0005319999999998</v>
      </c>
      <c r="T532">
        <f t="shared" si="493"/>
        <v>2013</v>
      </c>
      <c r="U532">
        <f t="shared" si="494"/>
        <v>2017</v>
      </c>
      <c r="V532">
        <f t="shared" si="495"/>
        <v>4</v>
      </c>
      <c r="W532" t="str">
        <f>IF(TRIM(INDEX(connections!$A:$A,ROW()))="","",TRIM(INDEX(connections!$A:$A,ROW())))</f>
        <v>Rogue Legacy</v>
      </c>
      <c r="X532" t="str">
        <f>IF($W532="","",TRIM(INDEX(connections!$B:$B,ROW())))</f>
        <v>Flinthook</v>
      </c>
      <c r="Y532">
        <f t="shared" si="496"/>
        <v>701</v>
      </c>
      <c r="Z532">
        <f t="shared" si="497"/>
        <v>313</v>
      </c>
      <c r="AA532" t="str">
        <f t="shared" si="498"/>
        <v>Yes</v>
      </c>
      <c r="AB532" t="str">
        <f t="shared" si="499"/>
        <v>Yes</v>
      </c>
      <c r="AC532">
        <f t="shared" si="500"/>
        <v>1</v>
      </c>
      <c r="AD532">
        <f t="shared" si="501"/>
        <v>0</v>
      </c>
      <c r="AE532" t="str">
        <f t="shared" si="502"/>
        <v/>
      </c>
      <c r="AG532">
        <f t="shared" si="503"/>
        <v>4</v>
      </c>
      <c r="AH532" t="str">
        <f t="shared" si="504"/>
        <v>Yes</v>
      </c>
      <c r="AI532">
        <f t="shared" si="505"/>
        <v>4</v>
      </c>
      <c r="AJ532">
        <f t="shared" si="506"/>
        <v>4.0005319999999998</v>
      </c>
      <c r="AK532" t="str">
        <f t="shared" si="507"/>
        <v/>
      </c>
      <c r="AL532" t="str">
        <f>IF($A532="","",INDEX(games!$J:$J,ROW())&amp;"")</f>
        <v>https://store.steampowered.com/app/2373630/Moonring/</v>
      </c>
      <c r="AM532">
        <f>IF($A532="","",SUMPRODUCT($AO532:$BD532,'Map Analysis'!$AN$2^{0,1,2,3,4,5,6,7,8,9,10,11,12,13,14,15}))</f>
        <v>0</v>
      </c>
      <c r="AN532">
        <f t="shared" si="508"/>
        <v>5.3199999999999999E-5</v>
      </c>
      <c r="AO532">
        <f t="shared" si="509"/>
        <v>0</v>
      </c>
      <c r="AP532">
        <f t="shared" si="510"/>
        <v>0</v>
      </c>
      <c r="AQ532">
        <f t="shared" si="511"/>
        <v>0</v>
      </c>
      <c r="AR532">
        <f t="shared" si="512"/>
        <v>0</v>
      </c>
      <c r="AS532">
        <f t="shared" si="513"/>
        <v>0</v>
      </c>
      <c r="AT532">
        <f t="shared" si="514"/>
        <v>0</v>
      </c>
      <c r="AU532">
        <f t="shared" si="515"/>
        <v>0</v>
      </c>
      <c r="AV532">
        <f t="shared" si="516"/>
        <v>0</v>
      </c>
      <c r="AW532">
        <f t="shared" si="517"/>
        <v>0</v>
      </c>
      <c r="AX532">
        <f t="shared" si="518"/>
        <v>0</v>
      </c>
      <c r="AY532">
        <f t="shared" si="519"/>
        <v>0</v>
      </c>
      <c r="AZ532">
        <f t="shared" si="520"/>
        <v>0</v>
      </c>
      <c r="BA532">
        <f t="shared" si="521"/>
        <v>0</v>
      </c>
      <c r="BB532">
        <f t="shared" si="522"/>
        <v>0</v>
      </c>
      <c r="BC532">
        <f t="shared" si="523"/>
        <v>0</v>
      </c>
      <c r="BD532">
        <f t="shared" si="524"/>
        <v>0</v>
      </c>
      <c r="BF532">
        <f t="shared" si="525"/>
        <v>0</v>
      </c>
      <c r="BG532">
        <f t="shared" si="526"/>
        <v>0</v>
      </c>
      <c r="BH532">
        <f t="shared" si="527"/>
        <v>0</v>
      </c>
      <c r="BI532">
        <f t="shared" si="528"/>
        <v>0</v>
      </c>
      <c r="BJ532">
        <f t="shared" si="529"/>
        <v>0</v>
      </c>
      <c r="BK532">
        <f t="shared" si="530"/>
        <v>0</v>
      </c>
      <c r="BL532">
        <f t="shared" si="531"/>
        <v>0</v>
      </c>
      <c r="BM532">
        <f t="shared" si="532"/>
        <v>0</v>
      </c>
      <c r="BN532">
        <f t="shared" si="533"/>
        <v>0</v>
      </c>
      <c r="BO532">
        <f t="shared" si="534"/>
        <v>0</v>
      </c>
      <c r="BP532">
        <f t="shared" si="535"/>
        <v>0</v>
      </c>
      <c r="BQ532">
        <f t="shared" si="536"/>
        <v>0</v>
      </c>
      <c r="BR532">
        <f t="shared" si="537"/>
        <v>0</v>
      </c>
      <c r="BS532">
        <f t="shared" si="538"/>
        <v>0</v>
      </c>
      <c r="BT532">
        <f t="shared" si="539"/>
        <v>0</v>
      </c>
    </row>
    <row r="533" spans="1:72" x14ac:dyDescent="0.25">
      <c r="A533" t="str">
        <f>IF(TRIM(INDEX(games!$A:$A,ROW()))="","",TRIM(INDEX(games!$A:$A,ROW())))</f>
        <v>Moonsigil Atlas</v>
      </c>
      <c r="B533">
        <f>IF(OR($A533="",INDEX(games!$B:$B,ROW())=""),"",INDEX(games!$B:$B,ROW()))</f>
        <v>2026</v>
      </c>
      <c r="C533" t="str">
        <f>IF(OR($A533="",INDEX(games!$C:$C,ROW())=""),"",INDEX(games!$C:$C,ROW()))</f>
        <v>Deckbuilder</v>
      </c>
      <c r="D533">
        <f t="shared" si="480"/>
        <v>0</v>
      </c>
      <c r="E533">
        <f t="shared" si="481"/>
        <v>3</v>
      </c>
      <c r="F533">
        <f t="shared" si="482"/>
        <v>23</v>
      </c>
      <c r="G533" t="e">
        <f t="shared" si="483"/>
        <v>#N/A</v>
      </c>
      <c r="H533" t="e">
        <f t="shared" si="484"/>
        <v>#N/A</v>
      </c>
      <c r="I533" t="e">
        <f t="shared" si="485"/>
        <v>#N/A</v>
      </c>
      <c r="J533" t="e">
        <f t="shared" si="486"/>
        <v>#N/A</v>
      </c>
      <c r="K533">
        <f t="shared" si="487"/>
        <v>2026</v>
      </c>
      <c r="L533">
        <f t="shared" si="488"/>
        <v>3.5289999999999999</v>
      </c>
      <c r="M533" t="e">
        <f t="shared" si="489"/>
        <v>#N/A</v>
      </c>
      <c r="N533" t="e">
        <f t="shared" si="490"/>
        <v>#N/A</v>
      </c>
      <c r="O533">
        <f t="shared" si="491"/>
        <v>5.3300000000000005E-4</v>
      </c>
      <c r="P533" t="str">
        <f>IF(OR($A533="",INDEX(games!$H:$H,ROW())=""),"",INDEX(games!$H:$H,ROW()))</f>
        <v/>
      </c>
      <c r="Q533" t="str">
        <f t="shared" si="492"/>
        <v/>
      </c>
      <c r="T533">
        <f t="shared" si="493"/>
        <v>2008</v>
      </c>
      <c r="U533">
        <f t="shared" si="494"/>
        <v>2017</v>
      </c>
      <c r="V533">
        <f t="shared" si="495"/>
        <v>9</v>
      </c>
      <c r="W533" t="str">
        <f>IF(TRIM(INDEX(connections!$A:$A,ROW()))="","",TRIM(INDEX(connections!$A:$A,ROW())))</f>
        <v>Spelunky Classic</v>
      </c>
      <c r="X533" t="str">
        <f>IF($W533="","",TRIM(INDEX(connections!$B:$B,ROW())))</f>
        <v>Flinthook</v>
      </c>
      <c r="Y533">
        <f t="shared" si="496"/>
        <v>801</v>
      </c>
      <c r="Z533">
        <f t="shared" si="497"/>
        <v>313</v>
      </c>
      <c r="AA533" t="str">
        <f t="shared" si="498"/>
        <v>Yes</v>
      </c>
      <c r="AB533" t="str">
        <f t="shared" si="499"/>
        <v>Yes</v>
      </c>
      <c r="AC533">
        <f t="shared" si="500"/>
        <v>1</v>
      </c>
      <c r="AD533">
        <f t="shared" si="501"/>
        <v>0</v>
      </c>
      <c r="AE533" t="str">
        <f t="shared" si="502"/>
        <v/>
      </c>
      <c r="AG533">
        <f t="shared" si="503"/>
        <v>0</v>
      </c>
      <c r="AH533" t="str">
        <f t="shared" si="504"/>
        <v/>
      </c>
      <c r="AI533" t="str">
        <f t="shared" si="505"/>
        <v/>
      </c>
      <c r="AJ533" t="str">
        <f t="shared" si="506"/>
        <v/>
      </c>
      <c r="AK533" t="str">
        <f t="shared" si="507"/>
        <v/>
      </c>
      <c r="AL533" t="str">
        <f>IF($A533="","",INDEX(games!$J:$J,ROW())&amp;"")</f>
        <v>https://store.steampowered.com/app/3284290/Moonsigil_Atlas/</v>
      </c>
      <c r="AM533">
        <f>IF($A533="","",SUMPRODUCT($AO533:$BD533,'Map Analysis'!$AN$2^{0,1,2,3,4,5,6,7,8,9,10,11,12,13,14,15}))</f>
        <v>0</v>
      </c>
      <c r="AN533">
        <f t="shared" si="508"/>
        <v>5.3300000000000001E-5</v>
      </c>
      <c r="AO533">
        <f t="shared" si="509"/>
        <v>0</v>
      </c>
      <c r="AP533">
        <f t="shared" si="510"/>
        <v>0</v>
      </c>
      <c r="AQ533">
        <f t="shared" si="511"/>
        <v>0</v>
      </c>
      <c r="AR533">
        <f t="shared" si="512"/>
        <v>0</v>
      </c>
      <c r="AS533">
        <f t="shared" si="513"/>
        <v>0</v>
      </c>
      <c r="AT533">
        <f t="shared" si="514"/>
        <v>0</v>
      </c>
      <c r="AU533">
        <f t="shared" si="515"/>
        <v>0</v>
      </c>
      <c r="AV533">
        <f t="shared" si="516"/>
        <v>0</v>
      </c>
      <c r="AW533">
        <f t="shared" si="517"/>
        <v>0</v>
      </c>
      <c r="AX533">
        <f t="shared" si="518"/>
        <v>0</v>
      </c>
      <c r="AY533">
        <f t="shared" si="519"/>
        <v>0</v>
      </c>
      <c r="AZ533">
        <f t="shared" si="520"/>
        <v>0</v>
      </c>
      <c r="BA533">
        <f t="shared" si="521"/>
        <v>0</v>
      </c>
      <c r="BB533">
        <f t="shared" si="522"/>
        <v>0</v>
      </c>
      <c r="BC533">
        <f t="shared" si="523"/>
        <v>0</v>
      </c>
      <c r="BD533">
        <f t="shared" si="524"/>
        <v>0</v>
      </c>
      <c r="BF533">
        <f t="shared" si="525"/>
        <v>0</v>
      </c>
      <c r="BG533">
        <f t="shared" si="526"/>
        <v>0</v>
      </c>
      <c r="BH533">
        <f t="shared" si="527"/>
        <v>0</v>
      </c>
      <c r="BI533">
        <f t="shared" si="528"/>
        <v>0</v>
      </c>
      <c r="BJ533">
        <f t="shared" si="529"/>
        <v>0</v>
      </c>
      <c r="BK533">
        <f t="shared" si="530"/>
        <v>0</v>
      </c>
      <c r="BL533">
        <f t="shared" si="531"/>
        <v>0</v>
      </c>
      <c r="BM533">
        <f t="shared" si="532"/>
        <v>0</v>
      </c>
      <c r="BN533">
        <f t="shared" si="533"/>
        <v>0</v>
      </c>
      <c r="BO533">
        <f t="shared" si="534"/>
        <v>0</v>
      </c>
      <c r="BP533">
        <f t="shared" si="535"/>
        <v>0</v>
      </c>
      <c r="BQ533">
        <f t="shared" si="536"/>
        <v>0</v>
      </c>
      <c r="BR533">
        <f t="shared" si="537"/>
        <v>0</v>
      </c>
      <c r="BS533">
        <f t="shared" si="538"/>
        <v>0</v>
      </c>
      <c r="BT533">
        <f t="shared" si="539"/>
        <v>0</v>
      </c>
    </row>
    <row r="534" spans="1:72" x14ac:dyDescent="0.25">
      <c r="A534" t="str">
        <f>IF(TRIM(INDEX(games!$A:$A,ROW()))="","",TRIM(INDEX(games!$A:$A,ROW())))</f>
        <v>Morbid Metal</v>
      </c>
      <c r="B534">
        <f>IF(OR($A534="",INDEX(games!$B:$B,ROW())=""),"",INDEX(games!$B:$B,ROW()))</f>
        <v>2026</v>
      </c>
      <c r="C534" t="str">
        <f>IF(OR($A534="",INDEX(games!$C:$C,ROW())=""),"",INDEX(games!$C:$C,ROW()))</f>
        <v>Action</v>
      </c>
      <c r="D534">
        <f t="shared" si="480"/>
        <v>2</v>
      </c>
      <c r="E534">
        <f t="shared" si="481"/>
        <v>1</v>
      </c>
      <c r="F534">
        <f t="shared" si="482"/>
        <v>24</v>
      </c>
      <c r="G534">
        <f t="shared" si="483"/>
        <v>2026</v>
      </c>
      <c r="H534">
        <f t="shared" si="484"/>
        <v>1.552</v>
      </c>
      <c r="I534" t="e">
        <f t="shared" si="485"/>
        <v>#N/A</v>
      </c>
      <c r="J534" t="e">
        <f t="shared" si="486"/>
        <v>#N/A</v>
      </c>
      <c r="K534" t="e">
        <f t="shared" si="487"/>
        <v>#N/A</v>
      </c>
      <c r="L534" t="e">
        <f t="shared" si="488"/>
        <v>#N/A</v>
      </c>
      <c r="M534" t="e">
        <f t="shared" si="489"/>
        <v>#N/A</v>
      </c>
      <c r="N534" t="e">
        <f t="shared" si="490"/>
        <v>#N/A</v>
      </c>
      <c r="O534">
        <f t="shared" si="491"/>
        <v>2.000534</v>
      </c>
      <c r="P534" t="str">
        <f>IF(OR($A534="",INDEX(games!$H:$H,ROW())=""),"",INDEX(games!$H:$H,ROW()))</f>
        <v/>
      </c>
      <c r="Q534" t="str">
        <f t="shared" si="492"/>
        <v/>
      </c>
      <c r="T534">
        <f t="shared" si="493"/>
        <v>2023</v>
      </c>
      <c r="U534">
        <f t="shared" si="494"/>
        <v>2026</v>
      </c>
      <c r="V534">
        <f t="shared" si="495"/>
        <v>3</v>
      </c>
      <c r="W534" t="str">
        <f>IF(TRIM(INDEX(connections!$A:$A,ROW()))="","",TRIM(INDEX(connections!$A:$A,ROW())))</f>
        <v>Death Roads: Tournament</v>
      </c>
      <c r="X534" t="str">
        <f>IF($W534="","",TRIM(INDEX(connections!$B:$B,ROW())))</f>
        <v>Fogpiercer</v>
      </c>
      <c r="Y534">
        <f t="shared" si="496"/>
        <v>201</v>
      </c>
      <c r="Z534">
        <f t="shared" si="497"/>
        <v>314</v>
      </c>
      <c r="AA534" t="str">
        <f t="shared" si="498"/>
        <v>Yes</v>
      </c>
      <c r="AB534" t="str">
        <f t="shared" si="499"/>
        <v/>
      </c>
      <c r="AC534" t="str">
        <f t="shared" si="500"/>
        <v/>
      </c>
      <c r="AD534">
        <f t="shared" si="501"/>
        <v>0</v>
      </c>
      <c r="AE534" t="str">
        <f t="shared" si="502"/>
        <v/>
      </c>
      <c r="AG534">
        <f t="shared" si="503"/>
        <v>2</v>
      </c>
      <c r="AH534" t="str">
        <f t="shared" si="504"/>
        <v/>
      </c>
      <c r="AI534" t="str">
        <f t="shared" si="505"/>
        <v/>
      </c>
      <c r="AJ534" t="str">
        <f t="shared" si="506"/>
        <v/>
      </c>
      <c r="AK534">
        <f t="shared" si="507"/>
        <v>2.000534</v>
      </c>
      <c r="AL534" t="str">
        <f>IF($A534="","",INDEX(games!$J:$J,ROW())&amp;"")</f>
        <v/>
      </c>
      <c r="AM534">
        <f>IF($A534="","",SUMPRODUCT($AO534:$BD534,'Map Analysis'!$AN$2^{0,1,2,3,4,5,6,7,8,9,10,11,12,13,14,15}))</f>
        <v>0</v>
      </c>
      <c r="AN534">
        <f t="shared" si="508"/>
        <v>5.3399999999999997E-5</v>
      </c>
      <c r="AO534">
        <f t="shared" si="509"/>
        <v>0</v>
      </c>
      <c r="AP534">
        <f t="shared" si="510"/>
        <v>0</v>
      </c>
      <c r="AQ534">
        <f t="shared" si="511"/>
        <v>0</v>
      </c>
      <c r="AR534">
        <f t="shared" si="512"/>
        <v>0</v>
      </c>
      <c r="AS534">
        <f t="shared" si="513"/>
        <v>0</v>
      </c>
      <c r="AT534">
        <f t="shared" si="514"/>
        <v>0</v>
      </c>
      <c r="AU534">
        <f t="shared" si="515"/>
        <v>0</v>
      </c>
      <c r="AV534">
        <f t="shared" si="516"/>
        <v>0</v>
      </c>
      <c r="AW534">
        <f t="shared" si="517"/>
        <v>0</v>
      </c>
      <c r="AX534">
        <f t="shared" si="518"/>
        <v>0</v>
      </c>
      <c r="AY534">
        <f t="shared" si="519"/>
        <v>0</v>
      </c>
      <c r="AZ534">
        <f t="shared" si="520"/>
        <v>0</v>
      </c>
      <c r="BA534">
        <f t="shared" si="521"/>
        <v>0</v>
      </c>
      <c r="BB534">
        <f t="shared" si="522"/>
        <v>0</v>
      </c>
      <c r="BC534">
        <f t="shared" si="523"/>
        <v>0</v>
      </c>
      <c r="BD534">
        <f t="shared" si="524"/>
        <v>0</v>
      </c>
      <c r="BF534">
        <f t="shared" si="525"/>
        <v>0</v>
      </c>
      <c r="BG534">
        <f t="shared" si="526"/>
        <v>0</v>
      </c>
      <c r="BH534">
        <f t="shared" si="527"/>
        <v>0</v>
      </c>
      <c r="BI534">
        <f t="shared" si="528"/>
        <v>0</v>
      </c>
      <c r="BJ534">
        <f t="shared" si="529"/>
        <v>0</v>
      </c>
      <c r="BK534">
        <f t="shared" si="530"/>
        <v>0</v>
      </c>
      <c r="BL534">
        <f t="shared" si="531"/>
        <v>0</v>
      </c>
      <c r="BM534">
        <f t="shared" si="532"/>
        <v>0</v>
      </c>
      <c r="BN534">
        <f t="shared" si="533"/>
        <v>0</v>
      </c>
      <c r="BO534">
        <f t="shared" si="534"/>
        <v>0</v>
      </c>
      <c r="BP534">
        <f t="shared" si="535"/>
        <v>0</v>
      </c>
      <c r="BQ534">
        <f t="shared" si="536"/>
        <v>0</v>
      </c>
      <c r="BR534">
        <f t="shared" si="537"/>
        <v>0</v>
      </c>
      <c r="BS534">
        <f t="shared" si="538"/>
        <v>0</v>
      </c>
      <c r="BT534">
        <f t="shared" si="539"/>
        <v>0</v>
      </c>
    </row>
    <row r="535" spans="1:72" x14ac:dyDescent="0.25">
      <c r="A535" t="str">
        <f>IF(TRIM(INDEX(games!$A:$A,ROW()))="","",TRIM(INDEX(games!$A:$A,ROW())))</f>
        <v>Moria</v>
      </c>
      <c r="B535">
        <f>IF(OR($A535="",INDEX(games!$B:$B,ROW())=""),"",INDEX(games!$B:$B,ROW()))</f>
        <v>1983</v>
      </c>
      <c r="C535" t="str">
        <f>IF(OR($A535="",INDEX(games!$C:$C,ROW())=""),"",INDEX(games!$C:$C,ROW()))</f>
        <v>Traditional</v>
      </c>
      <c r="D535">
        <f t="shared" si="480"/>
        <v>5</v>
      </c>
      <c r="E535">
        <f t="shared" si="481"/>
        <v>4</v>
      </c>
      <c r="F535">
        <f t="shared" si="482"/>
        <v>25</v>
      </c>
      <c r="G535" t="e">
        <f t="shared" si="483"/>
        <v>#N/A</v>
      </c>
      <c r="H535" t="e">
        <f t="shared" si="484"/>
        <v>#N/A</v>
      </c>
      <c r="I535" t="e">
        <f t="shared" si="485"/>
        <v>#N/A</v>
      </c>
      <c r="J535" t="e">
        <f t="shared" si="486"/>
        <v>#N/A</v>
      </c>
      <c r="K535" t="e">
        <f t="shared" si="487"/>
        <v>#N/A</v>
      </c>
      <c r="L535" t="e">
        <f t="shared" si="488"/>
        <v>#N/A</v>
      </c>
      <c r="M535">
        <f t="shared" si="489"/>
        <v>1983</v>
      </c>
      <c r="N535">
        <f t="shared" si="490"/>
        <v>4.5750000000000002</v>
      </c>
      <c r="O535">
        <f t="shared" si="491"/>
        <v>5.0005350000000002</v>
      </c>
      <c r="P535" t="str">
        <f>IF(OR($A535="",INDEX(games!$H:$H,ROW())=""),"",INDEX(games!$H:$H,ROW()))</f>
        <v>Yes</v>
      </c>
      <c r="Q535">
        <f t="shared" si="492"/>
        <v>5.0005350000000002</v>
      </c>
      <c r="T535">
        <f t="shared" si="493"/>
        <v>2021</v>
      </c>
      <c r="U535">
        <f t="shared" si="494"/>
        <v>2026</v>
      </c>
      <c r="V535">
        <f t="shared" si="495"/>
        <v>5</v>
      </c>
      <c r="W535" t="str">
        <f>IF(TRIM(INDEX(connections!$A:$A,ROW()))="","",TRIM(INDEX(connections!$A:$A,ROW())))</f>
        <v>Fights in Tight Spaces</v>
      </c>
      <c r="X535" t="str">
        <f>IF($W535="","",TRIM(INDEX(connections!$B:$B,ROW())))</f>
        <v>Fogpiercer</v>
      </c>
      <c r="Y535">
        <f t="shared" si="496"/>
        <v>308</v>
      </c>
      <c r="Z535">
        <f t="shared" si="497"/>
        <v>314</v>
      </c>
      <c r="AA535" t="str">
        <f t="shared" si="498"/>
        <v>Yes</v>
      </c>
      <c r="AB535" t="str">
        <f t="shared" si="499"/>
        <v/>
      </c>
      <c r="AC535" t="str">
        <f t="shared" si="500"/>
        <v/>
      </c>
      <c r="AD535">
        <f t="shared" si="501"/>
        <v>0</v>
      </c>
      <c r="AE535" t="str">
        <f t="shared" si="502"/>
        <v/>
      </c>
      <c r="AG535">
        <f t="shared" si="503"/>
        <v>5</v>
      </c>
      <c r="AH535" t="str">
        <f t="shared" si="504"/>
        <v>Yes</v>
      </c>
      <c r="AI535">
        <f t="shared" si="505"/>
        <v>5</v>
      </c>
      <c r="AJ535">
        <f t="shared" si="506"/>
        <v>5.0005350000000002</v>
      </c>
      <c r="AK535" t="str">
        <f t="shared" si="507"/>
        <v/>
      </c>
      <c r="AL535" t="str">
        <f>IF($A535="","",INDEX(games!$J:$J,ROW())&amp;"")</f>
        <v/>
      </c>
      <c r="AM535">
        <f>IF($A535="","",SUMPRODUCT($AO535:$BD535,'Map Analysis'!$AN$2^{0,1,2,3,4,5,6,7,8,9,10,11,12,13,14,15}))</f>
        <v>59.9375</v>
      </c>
      <c r="AN535">
        <f t="shared" si="508"/>
        <v>59.9375535</v>
      </c>
      <c r="AO535">
        <f t="shared" si="509"/>
        <v>4</v>
      </c>
      <c r="AP535">
        <f t="shared" si="510"/>
        <v>54</v>
      </c>
      <c r="AQ535">
        <f t="shared" si="511"/>
        <v>83</v>
      </c>
      <c r="AR535">
        <f t="shared" si="512"/>
        <v>55</v>
      </c>
      <c r="AS535">
        <f t="shared" si="513"/>
        <v>19</v>
      </c>
      <c r="AT535">
        <f t="shared" si="514"/>
        <v>4</v>
      </c>
      <c r="AU535">
        <f t="shared" si="515"/>
        <v>0</v>
      </c>
      <c r="AV535">
        <f t="shared" si="516"/>
        <v>0</v>
      </c>
      <c r="AW535">
        <f t="shared" si="517"/>
        <v>0</v>
      </c>
      <c r="AX535">
        <f t="shared" si="518"/>
        <v>0</v>
      </c>
      <c r="AY535">
        <f t="shared" si="519"/>
        <v>0</v>
      </c>
      <c r="AZ535">
        <f t="shared" si="520"/>
        <v>0</v>
      </c>
      <c r="BA535">
        <f t="shared" si="521"/>
        <v>0</v>
      </c>
      <c r="BB535">
        <f t="shared" si="522"/>
        <v>0</v>
      </c>
      <c r="BC535">
        <f t="shared" si="523"/>
        <v>0</v>
      </c>
      <c r="BD535">
        <f t="shared" si="524"/>
        <v>0</v>
      </c>
      <c r="BF535">
        <f t="shared" si="525"/>
        <v>0</v>
      </c>
      <c r="BG535">
        <f t="shared" si="526"/>
        <v>0</v>
      </c>
      <c r="BH535">
        <f t="shared" si="527"/>
        <v>0</v>
      </c>
      <c r="BI535">
        <f t="shared" si="528"/>
        <v>0</v>
      </c>
      <c r="BJ535">
        <f t="shared" si="529"/>
        <v>0</v>
      </c>
      <c r="BK535">
        <f t="shared" si="530"/>
        <v>0</v>
      </c>
      <c r="BL535">
        <f t="shared" si="531"/>
        <v>0</v>
      </c>
      <c r="BM535">
        <f t="shared" si="532"/>
        <v>0</v>
      </c>
      <c r="BN535">
        <f t="shared" si="533"/>
        <v>0</v>
      </c>
      <c r="BO535">
        <f t="shared" si="534"/>
        <v>0</v>
      </c>
      <c r="BP535">
        <f t="shared" si="535"/>
        <v>0</v>
      </c>
      <c r="BQ535">
        <f t="shared" si="536"/>
        <v>0</v>
      </c>
      <c r="BR535">
        <f t="shared" si="537"/>
        <v>0</v>
      </c>
      <c r="BS535">
        <f t="shared" si="538"/>
        <v>0</v>
      </c>
      <c r="BT535">
        <f t="shared" si="539"/>
        <v>0</v>
      </c>
    </row>
    <row r="536" spans="1:72" x14ac:dyDescent="0.25">
      <c r="A536" t="str">
        <f>IF(TRIM(INDEX(games!$A:$A,ROW()))="","",TRIM(INDEX(games!$A:$A,ROW())))</f>
        <v>Morimens</v>
      </c>
      <c r="B536">
        <f>IF(OR($A536="",INDEX(games!$B:$B,ROW())=""),"",INDEX(games!$B:$B,ROW()))</f>
        <v>2024</v>
      </c>
      <c r="C536" t="str">
        <f>IF(OR($A536="",INDEX(games!$C:$C,ROW())=""),"",INDEX(games!$C:$C,ROW()))</f>
        <v>Deckbuilder</v>
      </c>
      <c r="D536">
        <f t="shared" si="480"/>
        <v>1</v>
      </c>
      <c r="E536">
        <f t="shared" si="481"/>
        <v>3</v>
      </c>
      <c r="F536">
        <f t="shared" si="482"/>
        <v>26</v>
      </c>
      <c r="G536" t="e">
        <f t="shared" si="483"/>
        <v>#N/A</v>
      </c>
      <c r="H536" t="e">
        <f t="shared" si="484"/>
        <v>#N/A</v>
      </c>
      <c r="I536" t="e">
        <f t="shared" si="485"/>
        <v>#N/A</v>
      </c>
      <c r="J536" t="e">
        <f t="shared" si="486"/>
        <v>#N/A</v>
      </c>
      <c r="K536">
        <f t="shared" si="487"/>
        <v>2024</v>
      </c>
      <c r="L536">
        <f t="shared" si="488"/>
        <v>3.5979999999999999</v>
      </c>
      <c r="M536" t="e">
        <f t="shared" si="489"/>
        <v>#N/A</v>
      </c>
      <c r="N536" t="e">
        <f t="shared" si="490"/>
        <v>#N/A</v>
      </c>
      <c r="O536">
        <f t="shared" si="491"/>
        <v>1.0005360000000001</v>
      </c>
      <c r="P536" t="str">
        <f>IF(OR($A536="",INDEX(games!$H:$H,ROW())=""),"",INDEX(games!$H:$H,ROW()))</f>
        <v>Yes</v>
      </c>
      <c r="Q536">
        <f t="shared" si="492"/>
        <v>1.0005360000000001</v>
      </c>
      <c r="T536">
        <f t="shared" si="493"/>
        <v>2018</v>
      </c>
      <c r="U536">
        <f t="shared" si="494"/>
        <v>2026</v>
      </c>
      <c r="V536">
        <f t="shared" si="495"/>
        <v>8</v>
      </c>
      <c r="W536" t="str">
        <f>IF(TRIM(INDEX(connections!$A:$A,ROW()))="","",TRIM(INDEX(connections!$A:$A,ROW())))</f>
        <v>Into the Breach</v>
      </c>
      <c r="X536" t="str">
        <f>IF($W536="","",TRIM(INDEX(connections!$B:$B,ROW())))</f>
        <v>Fogpiercer</v>
      </c>
      <c r="Y536">
        <f t="shared" si="496"/>
        <v>428</v>
      </c>
      <c r="Z536">
        <f t="shared" si="497"/>
        <v>314</v>
      </c>
      <c r="AA536" t="str">
        <f t="shared" si="498"/>
        <v>Yes</v>
      </c>
      <c r="AB536" t="str">
        <f t="shared" si="499"/>
        <v/>
      </c>
      <c r="AC536" t="str">
        <f t="shared" si="500"/>
        <v/>
      </c>
      <c r="AD536">
        <f t="shared" si="501"/>
        <v>1</v>
      </c>
      <c r="AE536" t="str">
        <f t="shared" si="502"/>
        <v/>
      </c>
      <c r="AG536">
        <f t="shared" si="503"/>
        <v>1</v>
      </c>
      <c r="AH536" t="str">
        <f t="shared" si="504"/>
        <v>Yes</v>
      </c>
      <c r="AI536">
        <f t="shared" si="505"/>
        <v>1</v>
      </c>
      <c r="AJ536">
        <f t="shared" si="506"/>
        <v>1.0005360000000001</v>
      </c>
      <c r="AK536" t="str">
        <f t="shared" si="507"/>
        <v/>
      </c>
      <c r="AL536" t="str">
        <f>IF($A536="","",INDEX(games!$J:$J,ROW())&amp;"")</f>
        <v>https://store.steampowered.com/app/3052450/Morimens/</v>
      </c>
      <c r="AM536">
        <f>IF($A536="","",SUMPRODUCT($AO536:$BD536,'Map Analysis'!$AN$2^{0,1,2,3,4,5,6,7,8,9,10,11,12,13,14,15}))</f>
        <v>0</v>
      </c>
      <c r="AN536">
        <f t="shared" si="508"/>
        <v>5.3600000000000002E-5</v>
      </c>
      <c r="AO536">
        <f t="shared" si="509"/>
        <v>0</v>
      </c>
      <c r="AP536">
        <f t="shared" si="510"/>
        <v>0</v>
      </c>
      <c r="AQ536">
        <f t="shared" si="511"/>
        <v>0</v>
      </c>
      <c r="AR536">
        <f t="shared" si="512"/>
        <v>0</v>
      </c>
      <c r="AS536">
        <f t="shared" si="513"/>
        <v>0</v>
      </c>
      <c r="AT536">
        <f t="shared" si="514"/>
        <v>0</v>
      </c>
      <c r="AU536">
        <f t="shared" si="515"/>
        <v>0</v>
      </c>
      <c r="AV536">
        <f t="shared" si="516"/>
        <v>0</v>
      </c>
      <c r="AW536">
        <f t="shared" si="517"/>
        <v>0</v>
      </c>
      <c r="AX536">
        <f t="shared" si="518"/>
        <v>0</v>
      </c>
      <c r="AY536">
        <f t="shared" si="519"/>
        <v>0</v>
      </c>
      <c r="AZ536">
        <f t="shared" si="520"/>
        <v>0</v>
      </c>
      <c r="BA536">
        <f t="shared" si="521"/>
        <v>0</v>
      </c>
      <c r="BB536">
        <f t="shared" si="522"/>
        <v>0</v>
      </c>
      <c r="BC536">
        <f t="shared" si="523"/>
        <v>0</v>
      </c>
      <c r="BD536">
        <f t="shared" si="524"/>
        <v>0</v>
      </c>
      <c r="BF536">
        <f t="shared" si="525"/>
        <v>0</v>
      </c>
      <c r="BG536">
        <f t="shared" si="526"/>
        <v>0</v>
      </c>
      <c r="BH536">
        <f t="shared" si="527"/>
        <v>0</v>
      </c>
      <c r="BI536">
        <f t="shared" si="528"/>
        <v>0</v>
      </c>
      <c r="BJ536">
        <f t="shared" si="529"/>
        <v>0</v>
      </c>
      <c r="BK536">
        <f t="shared" si="530"/>
        <v>0</v>
      </c>
      <c r="BL536">
        <f t="shared" si="531"/>
        <v>0</v>
      </c>
      <c r="BM536">
        <f t="shared" si="532"/>
        <v>0</v>
      </c>
      <c r="BN536">
        <f t="shared" si="533"/>
        <v>0</v>
      </c>
      <c r="BO536">
        <f t="shared" si="534"/>
        <v>0</v>
      </c>
      <c r="BP536">
        <f t="shared" si="535"/>
        <v>0</v>
      </c>
      <c r="BQ536">
        <f t="shared" si="536"/>
        <v>0</v>
      </c>
      <c r="BR536">
        <f t="shared" si="537"/>
        <v>0</v>
      </c>
      <c r="BS536">
        <f t="shared" si="538"/>
        <v>0</v>
      </c>
      <c r="BT536">
        <f t="shared" si="539"/>
        <v>0</v>
      </c>
    </row>
    <row r="537" spans="1:72" x14ac:dyDescent="0.25">
      <c r="A537" t="str">
        <f>IF(TRIM(INDEX(games!$A:$A,ROW()))="","",TRIM(INDEX(games!$A:$A,ROW())))</f>
        <v>Morsels</v>
      </c>
      <c r="B537">
        <f>IF(OR($A537="",INDEX(games!$B:$B,ROW())=""),"",INDEX(games!$B:$B,ROW()))</f>
        <v>2025</v>
      </c>
      <c r="C537" t="str">
        <f>IF(OR($A537="",INDEX(games!$C:$C,ROW())=""),"",INDEX(games!$C:$C,ROW()))</f>
        <v>Action</v>
      </c>
      <c r="D537">
        <f t="shared" si="480"/>
        <v>0</v>
      </c>
      <c r="E537">
        <f t="shared" si="481"/>
        <v>1</v>
      </c>
      <c r="F537">
        <f t="shared" si="482"/>
        <v>27</v>
      </c>
      <c r="G537">
        <f t="shared" si="483"/>
        <v>2025</v>
      </c>
      <c r="H537">
        <f t="shared" si="484"/>
        <v>1.621</v>
      </c>
      <c r="I537" t="e">
        <f t="shared" si="485"/>
        <v>#N/A</v>
      </c>
      <c r="J537" t="e">
        <f t="shared" si="486"/>
        <v>#N/A</v>
      </c>
      <c r="K537" t="e">
        <f t="shared" si="487"/>
        <v>#N/A</v>
      </c>
      <c r="L537" t="e">
        <f t="shared" si="488"/>
        <v>#N/A</v>
      </c>
      <c r="M537" t="e">
        <f t="shared" si="489"/>
        <v>#N/A</v>
      </c>
      <c r="N537" t="e">
        <f t="shared" si="490"/>
        <v>#N/A</v>
      </c>
      <c r="O537">
        <f t="shared" si="491"/>
        <v>5.3700000000000004E-4</v>
      </c>
      <c r="P537" t="str">
        <f>IF(OR($A537="",INDEX(games!$H:$H,ROW())=""),"",INDEX(games!$H:$H,ROW()))</f>
        <v/>
      </c>
      <c r="Q537" t="str">
        <f t="shared" si="492"/>
        <v/>
      </c>
      <c r="T537">
        <f t="shared" si="493"/>
        <v>2017</v>
      </c>
      <c r="U537">
        <f t="shared" si="494"/>
        <v>2026</v>
      </c>
      <c r="V537">
        <f t="shared" si="495"/>
        <v>9</v>
      </c>
      <c r="W537" t="str">
        <f>IF(TRIM(INDEX(connections!$A:$A,ROW()))="","",TRIM(INDEX(connections!$A:$A,ROW())))</f>
        <v>Slay the Spire</v>
      </c>
      <c r="X537" t="str">
        <f>IF($W537="","",TRIM(INDEX(connections!$B:$B,ROW())))</f>
        <v>Fogpiercer</v>
      </c>
      <c r="Y537">
        <f t="shared" si="496"/>
        <v>772</v>
      </c>
      <c r="Z537">
        <f t="shared" si="497"/>
        <v>314</v>
      </c>
      <c r="AA537" t="str">
        <f t="shared" si="498"/>
        <v>Yes</v>
      </c>
      <c r="AB537" t="str">
        <f t="shared" si="499"/>
        <v/>
      </c>
      <c r="AC537" t="str">
        <f t="shared" si="500"/>
        <v/>
      </c>
      <c r="AD537">
        <f t="shared" si="501"/>
        <v>0</v>
      </c>
      <c r="AE537" t="str">
        <f t="shared" si="502"/>
        <v/>
      </c>
      <c r="AG537">
        <f t="shared" si="503"/>
        <v>0</v>
      </c>
      <c r="AH537" t="str">
        <f t="shared" si="504"/>
        <v/>
      </c>
      <c r="AI537" t="str">
        <f t="shared" si="505"/>
        <v/>
      </c>
      <c r="AJ537" t="str">
        <f t="shared" si="506"/>
        <v/>
      </c>
      <c r="AK537" t="str">
        <f t="shared" si="507"/>
        <v/>
      </c>
      <c r="AL537" t="str">
        <f>IF($A537="","",INDEX(games!$J:$J,ROW())&amp;"")</f>
        <v/>
      </c>
      <c r="AM537">
        <f>IF($A537="","",SUMPRODUCT($AO537:$BD537,'Map Analysis'!$AN$2^{0,1,2,3,4,5,6,7,8,9,10,11,12,13,14,15}))</f>
        <v>0</v>
      </c>
      <c r="AN537">
        <f t="shared" si="508"/>
        <v>5.3699999999999997E-5</v>
      </c>
      <c r="AO537">
        <f t="shared" si="509"/>
        <v>0</v>
      </c>
      <c r="AP537">
        <f t="shared" si="510"/>
        <v>0</v>
      </c>
      <c r="AQ537">
        <f t="shared" si="511"/>
        <v>0</v>
      </c>
      <c r="AR537">
        <f t="shared" si="512"/>
        <v>0</v>
      </c>
      <c r="AS537">
        <f t="shared" si="513"/>
        <v>0</v>
      </c>
      <c r="AT537">
        <f t="shared" si="514"/>
        <v>0</v>
      </c>
      <c r="AU537">
        <f t="shared" si="515"/>
        <v>0</v>
      </c>
      <c r="AV537">
        <f t="shared" si="516"/>
        <v>0</v>
      </c>
      <c r="AW537">
        <f t="shared" si="517"/>
        <v>0</v>
      </c>
      <c r="AX537">
        <f t="shared" si="518"/>
        <v>0</v>
      </c>
      <c r="AY537">
        <f t="shared" si="519"/>
        <v>0</v>
      </c>
      <c r="AZ537">
        <f t="shared" si="520"/>
        <v>0</v>
      </c>
      <c r="BA537">
        <f t="shared" si="521"/>
        <v>0</v>
      </c>
      <c r="BB537">
        <f t="shared" si="522"/>
        <v>0</v>
      </c>
      <c r="BC537">
        <f t="shared" si="523"/>
        <v>0</v>
      </c>
      <c r="BD537">
        <f t="shared" si="524"/>
        <v>0</v>
      </c>
      <c r="BF537">
        <f t="shared" si="525"/>
        <v>0</v>
      </c>
      <c r="BG537">
        <f t="shared" si="526"/>
        <v>0</v>
      </c>
      <c r="BH537">
        <f t="shared" si="527"/>
        <v>0</v>
      </c>
      <c r="BI537">
        <f t="shared" si="528"/>
        <v>0</v>
      </c>
      <c r="BJ537">
        <f t="shared" si="529"/>
        <v>0</v>
      </c>
      <c r="BK537">
        <f t="shared" si="530"/>
        <v>0</v>
      </c>
      <c r="BL537">
        <f t="shared" si="531"/>
        <v>0</v>
      </c>
      <c r="BM537">
        <f t="shared" si="532"/>
        <v>0</v>
      </c>
      <c r="BN537">
        <f t="shared" si="533"/>
        <v>0</v>
      </c>
      <c r="BO537">
        <f t="shared" si="534"/>
        <v>0</v>
      </c>
      <c r="BP537">
        <f t="shared" si="535"/>
        <v>0</v>
      </c>
      <c r="BQ537">
        <f t="shared" si="536"/>
        <v>0</v>
      </c>
      <c r="BR537">
        <f t="shared" si="537"/>
        <v>0</v>
      </c>
      <c r="BS537">
        <f t="shared" si="538"/>
        <v>0</v>
      </c>
      <c r="BT537">
        <f t="shared" si="539"/>
        <v>0</v>
      </c>
    </row>
    <row r="538" spans="1:72" x14ac:dyDescent="0.25">
      <c r="A538" t="str">
        <f>IF(TRIM(INDEX(games!$A:$A,ROW()))="","",TRIM(INDEX(games!$A:$A,ROW())))</f>
        <v>Mortal Sin</v>
      </c>
      <c r="B538">
        <f>IF(OR($A538="",INDEX(games!$B:$B,ROW())=""),"",INDEX(games!$B:$B,ROW()))</f>
        <v>2023</v>
      </c>
      <c r="C538" t="str">
        <f>IF(OR($A538="",INDEX(games!$C:$C,ROW())=""),"",INDEX(games!$C:$C,ROW()))</f>
        <v>Action</v>
      </c>
      <c r="D538">
        <f t="shared" si="480"/>
        <v>2</v>
      </c>
      <c r="E538">
        <f t="shared" si="481"/>
        <v>1</v>
      </c>
      <c r="F538">
        <f t="shared" si="482"/>
        <v>28</v>
      </c>
      <c r="G538">
        <f t="shared" si="483"/>
        <v>2023</v>
      </c>
      <c r="H538">
        <f t="shared" si="484"/>
        <v>1.6440000000000001</v>
      </c>
      <c r="I538" t="e">
        <f t="shared" si="485"/>
        <v>#N/A</v>
      </c>
      <c r="J538" t="e">
        <f t="shared" si="486"/>
        <v>#N/A</v>
      </c>
      <c r="K538" t="e">
        <f t="shared" si="487"/>
        <v>#N/A</v>
      </c>
      <c r="L538" t="e">
        <f t="shared" si="488"/>
        <v>#N/A</v>
      </c>
      <c r="M538" t="e">
        <f t="shared" si="489"/>
        <v>#N/A</v>
      </c>
      <c r="N538" t="e">
        <f t="shared" si="490"/>
        <v>#N/A</v>
      </c>
      <c r="O538">
        <f t="shared" si="491"/>
        <v>2.0005380000000001</v>
      </c>
      <c r="P538" t="str">
        <f>IF(OR($A538="",INDEX(games!$H:$H,ROW())=""),"",INDEX(games!$H:$H,ROW()))</f>
        <v>Yes</v>
      </c>
      <c r="Q538">
        <f t="shared" si="492"/>
        <v>2.0005380000000001</v>
      </c>
      <c r="T538">
        <f t="shared" si="493"/>
        <v>2022</v>
      </c>
      <c r="U538">
        <f t="shared" si="494"/>
        <v>2024</v>
      </c>
      <c r="V538">
        <f t="shared" si="495"/>
        <v>2</v>
      </c>
      <c r="W538" t="str">
        <f>IF(TRIM(INDEX(connections!$A:$A,ROW()))="","",TRIM(INDEX(connections!$A:$A,ROW())))</f>
        <v>Backpack Hero</v>
      </c>
      <c r="X538" t="str">
        <f>IF($W538="","",TRIM(INDEX(connections!$B:$B,ROW())))</f>
        <v>Footgun: Underground</v>
      </c>
      <c r="Y538">
        <f t="shared" si="496"/>
        <v>54</v>
      </c>
      <c r="Z538">
        <f t="shared" si="497"/>
        <v>315</v>
      </c>
      <c r="AA538" t="str">
        <f t="shared" si="498"/>
        <v>Yes</v>
      </c>
      <c r="AB538" t="str">
        <f t="shared" si="499"/>
        <v>Yes</v>
      </c>
      <c r="AC538">
        <f t="shared" si="500"/>
        <v>1</v>
      </c>
      <c r="AD538">
        <f t="shared" si="501"/>
        <v>1</v>
      </c>
      <c r="AE538" t="str">
        <f t="shared" si="502"/>
        <v/>
      </c>
      <c r="AG538">
        <f t="shared" si="503"/>
        <v>2</v>
      </c>
      <c r="AH538" t="str">
        <f t="shared" si="504"/>
        <v>Yes</v>
      </c>
      <c r="AI538">
        <f t="shared" si="505"/>
        <v>2</v>
      </c>
      <c r="AJ538">
        <f t="shared" si="506"/>
        <v>2.0005380000000001</v>
      </c>
      <c r="AK538" t="str">
        <f t="shared" si="507"/>
        <v/>
      </c>
      <c r="AL538" t="str">
        <f>IF($A538="","",INDEX(games!$J:$J,ROW())&amp;"")</f>
        <v>https://store.steampowered.com/app/1494810/Mortal_Sin/</v>
      </c>
      <c r="AM538">
        <f>IF($A538="","",SUMPRODUCT($AO538:$BD538,'Map Analysis'!$AN$2^{0,1,2,3,4,5,6,7,8,9,10,11,12,13,14,15}))</f>
        <v>0</v>
      </c>
      <c r="AN538">
        <f t="shared" si="508"/>
        <v>5.38E-5</v>
      </c>
      <c r="AO538">
        <f t="shared" si="509"/>
        <v>0</v>
      </c>
      <c r="AP538">
        <f t="shared" si="510"/>
        <v>0</v>
      </c>
      <c r="AQ538">
        <f t="shared" si="511"/>
        <v>0</v>
      </c>
      <c r="AR538">
        <f t="shared" si="512"/>
        <v>0</v>
      </c>
      <c r="AS538">
        <f t="shared" si="513"/>
        <v>0</v>
      </c>
      <c r="AT538">
        <f t="shared" si="514"/>
        <v>0</v>
      </c>
      <c r="AU538">
        <f t="shared" si="515"/>
        <v>0</v>
      </c>
      <c r="AV538">
        <f t="shared" si="516"/>
        <v>0</v>
      </c>
      <c r="AW538">
        <f t="shared" si="517"/>
        <v>0</v>
      </c>
      <c r="AX538">
        <f t="shared" si="518"/>
        <v>0</v>
      </c>
      <c r="AY538">
        <f t="shared" si="519"/>
        <v>0</v>
      </c>
      <c r="AZ538">
        <f t="shared" si="520"/>
        <v>0</v>
      </c>
      <c r="BA538">
        <f t="shared" si="521"/>
        <v>0</v>
      </c>
      <c r="BB538">
        <f t="shared" si="522"/>
        <v>0</v>
      </c>
      <c r="BC538">
        <f t="shared" si="523"/>
        <v>0</v>
      </c>
      <c r="BD538">
        <f t="shared" si="524"/>
        <v>0</v>
      </c>
      <c r="BF538">
        <f t="shared" si="525"/>
        <v>0</v>
      </c>
      <c r="BG538">
        <f t="shared" si="526"/>
        <v>0</v>
      </c>
      <c r="BH538">
        <f t="shared" si="527"/>
        <v>0</v>
      </c>
      <c r="BI538">
        <f t="shared" si="528"/>
        <v>0</v>
      </c>
      <c r="BJ538">
        <f t="shared" si="529"/>
        <v>0</v>
      </c>
      <c r="BK538">
        <f t="shared" si="530"/>
        <v>0</v>
      </c>
      <c r="BL538">
        <f t="shared" si="531"/>
        <v>0</v>
      </c>
      <c r="BM538">
        <f t="shared" si="532"/>
        <v>0</v>
      </c>
      <c r="BN538">
        <f t="shared" si="533"/>
        <v>0</v>
      </c>
      <c r="BO538">
        <f t="shared" si="534"/>
        <v>0</v>
      </c>
      <c r="BP538">
        <f t="shared" si="535"/>
        <v>0</v>
      </c>
      <c r="BQ538">
        <f t="shared" si="536"/>
        <v>0</v>
      </c>
      <c r="BR538">
        <f t="shared" si="537"/>
        <v>0</v>
      </c>
      <c r="BS538">
        <f t="shared" si="538"/>
        <v>0</v>
      </c>
      <c r="BT538">
        <f t="shared" si="539"/>
        <v>0</v>
      </c>
    </row>
    <row r="539" spans="1:72" x14ac:dyDescent="0.25">
      <c r="A539" t="str">
        <f>IF(TRIM(INDEX(games!$A:$A,ROW()))="","",TRIM(INDEX(games!$A:$A,ROW())))</f>
        <v>Mothergunship</v>
      </c>
      <c r="B539">
        <f>IF(OR($A539="",INDEX(games!$B:$B,ROW())=""),"",INDEX(games!$B:$B,ROW()))</f>
        <v>2018</v>
      </c>
      <c r="C539" t="str">
        <f>IF(OR($A539="",INDEX(games!$C:$C,ROW())=""),"",INDEX(games!$C:$C,ROW()))</f>
        <v>Action</v>
      </c>
      <c r="D539">
        <f t="shared" si="480"/>
        <v>2</v>
      </c>
      <c r="E539">
        <f t="shared" si="481"/>
        <v>1</v>
      </c>
      <c r="F539">
        <f t="shared" si="482"/>
        <v>29</v>
      </c>
      <c r="G539">
        <f t="shared" si="483"/>
        <v>2018</v>
      </c>
      <c r="H539">
        <f t="shared" si="484"/>
        <v>1.667</v>
      </c>
      <c r="I539" t="e">
        <f t="shared" si="485"/>
        <v>#N/A</v>
      </c>
      <c r="J539" t="e">
        <f t="shared" si="486"/>
        <v>#N/A</v>
      </c>
      <c r="K539" t="e">
        <f t="shared" si="487"/>
        <v>#N/A</v>
      </c>
      <c r="L539" t="e">
        <f t="shared" si="488"/>
        <v>#N/A</v>
      </c>
      <c r="M539" t="e">
        <f t="shared" si="489"/>
        <v>#N/A</v>
      </c>
      <c r="N539" t="e">
        <f t="shared" si="490"/>
        <v>#N/A</v>
      </c>
      <c r="O539">
        <f t="shared" si="491"/>
        <v>2.0005389999999998</v>
      </c>
      <c r="P539" t="str">
        <f>IF(OR($A539="",INDEX(games!$H:$H,ROW())=""),"",INDEX(games!$H:$H,ROW()))</f>
        <v>Yes</v>
      </c>
      <c r="Q539">
        <f t="shared" si="492"/>
        <v>2.0005389999999998</v>
      </c>
      <c r="T539">
        <f t="shared" si="493"/>
        <v>2022</v>
      </c>
      <c r="U539">
        <f t="shared" si="494"/>
        <v>2024</v>
      </c>
      <c r="V539">
        <f t="shared" si="495"/>
        <v>2</v>
      </c>
      <c r="W539" t="str">
        <f>IF(TRIM(INDEX(connections!$A:$A,ROW()))="","",TRIM(INDEX(connections!$A:$A,ROW())))</f>
        <v>Brotato</v>
      </c>
      <c r="X539" t="str">
        <f>IF($W539="","",TRIM(INDEX(connections!$B:$B,ROW())))</f>
        <v>Footgun: Underground</v>
      </c>
      <c r="Y539">
        <f t="shared" si="496"/>
        <v>105</v>
      </c>
      <c r="Z539">
        <f t="shared" si="497"/>
        <v>315</v>
      </c>
      <c r="AA539" t="str">
        <f t="shared" si="498"/>
        <v>Yes</v>
      </c>
      <c r="AB539" t="str">
        <f t="shared" si="499"/>
        <v>Yes</v>
      </c>
      <c r="AC539">
        <f t="shared" si="500"/>
        <v>1</v>
      </c>
      <c r="AD539">
        <f t="shared" si="501"/>
        <v>0</v>
      </c>
      <c r="AE539" t="str">
        <f t="shared" si="502"/>
        <v/>
      </c>
      <c r="AG539">
        <f t="shared" si="503"/>
        <v>2</v>
      </c>
      <c r="AH539" t="str">
        <f t="shared" si="504"/>
        <v>Yes</v>
      </c>
      <c r="AI539">
        <f t="shared" si="505"/>
        <v>2</v>
      </c>
      <c r="AJ539">
        <f t="shared" si="506"/>
        <v>2.0005389999999998</v>
      </c>
      <c r="AK539" t="str">
        <f t="shared" si="507"/>
        <v/>
      </c>
      <c r="AL539" t="str">
        <f>IF($A539="","",INDEX(games!$J:$J,ROW())&amp;"")</f>
        <v>https://store.steampowered.com/app/574090/MOTHERGUNSHIP/</v>
      </c>
      <c r="AM539">
        <f>IF($A539="","",SUMPRODUCT($AO539:$BD539,'Map Analysis'!$AN$2^{0,1,2,3,4,5,6,7,8,9,10,11,12,13,14,15}))</f>
        <v>1</v>
      </c>
      <c r="AN539">
        <f t="shared" si="508"/>
        <v>1.0000538999999999</v>
      </c>
      <c r="AO539">
        <f t="shared" si="509"/>
        <v>1</v>
      </c>
      <c r="AP539">
        <f t="shared" si="510"/>
        <v>0</v>
      </c>
      <c r="AQ539">
        <f t="shared" si="511"/>
        <v>0</v>
      </c>
      <c r="AR539">
        <f t="shared" si="512"/>
        <v>0</v>
      </c>
      <c r="AS539">
        <f t="shared" si="513"/>
        <v>0</v>
      </c>
      <c r="AT539">
        <f t="shared" si="514"/>
        <v>0</v>
      </c>
      <c r="AU539">
        <f t="shared" si="515"/>
        <v>0</v>
      </c>
      <c r="AV539">
        <f t="shared" si="516"/>
        <v>0</v>
      </c>
      <c r="AW539">
        <f t="shared" si="517"/>
        <v>0</v>
      </c>
      <c r="AX539">
        <f t="shared" si="518"/>
        <v>0</v>
      </c>
      <c r="AY539">
        <f t="shared" si="519"/>
        <v>0</v>
      </c>
      <c r="AZ539">
        <f t="shared" si="520"/>
        <v>0</v>
      </c>
      <c r="BA539">
        <f t="shared" si="521"/>
        <v>0</v>
      </c>
      <c r="BB539">
        <f t="shared" si="522"/>
        <v>0</v>
      </c>
      <c r="BC539">
        <f t="shared" si="523"/>
        <v>0</v>
      </c>
      <c r="BD539">
        <f t="shared" si="524"/>
        <v>0</v>
      </c>
      <c r="BF539">
        <f t="shared" si="525"/>
        <v>0</v>
      </c>
      <c r="BG539">
        <f t="shared" si="526"/>
        <v>0</v>
      </c>
      <c r="BH539">
        <f t="shared" si="527"/>
        <v>0</v>
      </c>
      <c r="BI539">
        <f t="shared" si="528"/>
        <v>0</v>
      </c>
      <c r="BJ539">
        <f t="shared" si="529"/>
        <v>0</v>
      </c>
      <c r="BK539">
        <f t="shared" si="530"/>
        <v>0</v>
      </c>
      <c r="BL539">
        <f t="shared" si="531"/>
        <v>0</v>
      </c>
      <c r="BM539">
        <f t="shared" si="532"/>
        <v>0</v>
      </c>
      <c r="BN539">
        <f t="shared" si="533"/>
        <v>0</v>
      </c>
      <c r="BO539">
        <f t="shared" si="534"/>
        <v>0</v>
      </c>
      <c r="BP539">
        <f t="shared" si="535"/>
        <v>0</v>
      </c>
      <c r="BQ539">
        <f t="shared" si="536"/>
        <v>0</v>
      </c>
      <c r="BR539">
        <f t="shared" si="537"/>
        <v>0</v>
      </c>
      <c r="BS539">
        <f t="shared" si="538"/>
        <v>0</v>
      </c>
      <c r="BT539">
        <f t="shared" si="539"/>
        <v>0</v>
      </c>
    </row>
    <row r="540" spans="1:72" x14ac:dyDescent="0.25">
      <c r="A540" t="str">
        <f>IF(TRIM(INDEX(games!$A:$A,ROW()))="","",TRIM(INDEX(games!$A:$A,ROW())))</f>
        <v>Mothergunship: Forge</v>
      </c>
      <c r="B540">
        <f>IF(OR($A540="",INDEX(games!$B:$B,ROW())=""),"",INDEX(games!$B:$B,ROW()))</f>
        <v>2022</v>
      </c>
      <c r="C540" t="str">
        <f>IF(OR($A540="",INDEX(games!$C:$C,ROW())=""),"",INDEX(games!$C:$C,ROW()))</f>
        <v>Action</v>
      </c>
      <c r="D540">
        <f t="shared" si="480"/>
        <v>1</v>
      </c>
      <c r="E540">
        <f t="shared" si="481"/>
        <v>1</v>
      </c>
      <c r="F540">
        <f t="shared" si="482"/>
        <v>30</v>
      </c>
      <c r="G540">
        <f t="shared" si="483"/>
        <v>2022</v>
      </c>
      <c r="H540">
        <f t="shared" si="484"/>
        <v>1.69</v>
      </c>
      <c r="I540" t="e">
        <f t="shared" si="485"/>
        <v>#N/A</v>
      </c>
      <c r="J540" t="e">
        <f t="shared" si="486"/>
        <v>#N/A</v>
      </c>
      <c r="K540" t="e">
        <f t="shared" si="487"/>
        <v>#N/A</v>
      </c>
      <c r="L540" t="e">
        <f t="shared" si="488"/>
        <v>#N/A</v>
      </c>
      <c r="M540" t="e">
        <f t="shared" si="489"/>
        <v>#N/A</v>
      </c>
      <c r="N540" t="e">
        <f t="shared" si="490"/>
        <v>#N/A</v>
      </c>
      <c r="O540">
        <f t="shared" si="491"/>
        <v>1.00054</v>
      </c>
      <c r="P540" t="str">
        <f>IF(OR($A540="",INDEX(games!$H:$H,ROW())=""),"",INDEX(games!$H:$H,ROW()))</f>
        <v>Yes</v>
      </c>
      <c r="Q540">
        <f t="shared" si="492"/>
        <v>1.00054</v>
      </c>
      <c r="T540">
        <f t="shared" si="493"/>
        <v>2022</v>
      </c>
      <c r="U540">
        <f t="shared" si="494"/>
        <v>2024</v>
      </c>
      <c r="V540">
        <f t="shared" si="495"/>
        <v>2</v>
      </c>
      <c r="W540" t="str">
        <f>IF(TRIM(INDEX(connections!$A:$A,ROW()))="","",TRIM(INDEX(connections!$A:$A,ROW())))</f>
        <v>Peglin</v>
      </c>
      <c r="X540" t="str">
        <f>IF($W540="","",TRIM(INDEX(connections!$B:$B,ROW())))</f>
        <v>Footgun: Underground</v>
      </c>
      <c r="Y540">
        <f t="shared" si="496"/>
        <v>617</v>
      </c>
      <c r="Z540">
        <f t="shared" si="497"/>
        <v>315</v>
      </c>
      <c r="AA540" t="str">
        <f t="shared" si="498"/>
        <v>Yes</v>
      </c>
      <c r="AB540" t="str">
        <f t="shared" si="499"/>
        <v>Yes</v>
      </c>
      <c r="AC540">
        <f t="shared" si="500"/>
        <v>1</v>
      </c>
      <c r="AD540">
        <f t="shared" si="501"/>
        <v>1</v>
      </c>
      <c r="AE540" t="str">
        <f t="shared" si="502"/>
        <v/>
      </c>
      <c r="AG540">
        <f t="shared" si="503"/>
        <v>1</v>
      </c>
      <c r="AH540" t="str">
        <f t="shared" si="504"/>
        <v>Yes</v>
      </c>
      <c r="AI540">
        <f t="shared" si="505"/>
        <v>1</v>
      </c>
      <c r="AJ540">
        <f t="shared" si="506"/>
        <v>1.00054</v>
      </c>
      <c r="AK540" t="str">
        <f t="shared" si="507"/>
        <v/>
      </c>
      <c r="AL540" t="str">
        <f>IF($A540="","",INDEX(games!$J:$J,ROW())&amp;"")</f>
        <v>https://store.steampowered.com/app/1931240/MOTHERGUNSHIP_FORGE/</v>
      </c>
      <c r="AM540">
        <f>IF($A540="","",SUMPRODUCT($AO540:$BD540,'Map Analysis'!$AN$2^{0,1,2,3,4,5,6,7,8,9,10,11,12,13,14,15}))</f>
        <v>0</v>
      </c>
      <c r="AN540">
        <f t="shared" si="508"/>
        <v>5.3999999999999998E-5</v>
      </c>
      <c r="AO540">
        <f t="shared" si="509"/>
        <v>0</v>
      </c>
      <c r="AP540">
        <f t="shared" si="510"/>
        <v>0</v>
      </c>
      <c r="AQ540">
        <f t="shared" si="511"/>
        <v>0</v>
      </c>
      <c r="AR540">
        <f t="shared" si="512"/>
        <v>0</v>
      </c>
      <c r="AS540">
        <f t="shared" si="513"/>
        <v>0</v>
      </c>
      <c r="AT540">
        <f t="shared" si="514"/>
        <v>0</v>
      </c>
      <c r="AU540">
        <f t="shared" si="515"/>
        <v>0</v>
      </c>
      <c r="AV540">
        <f t="shared" si="516"/>
        <v>0</v>
      </c>
      <c r="AW540">
        <f t="shared" si="517"/>
        <v>0</v>
      </c>
      <c r="AX540">
        <f t="shared" si="518"/>
        <v>0</v>
      </c>
      <c r="AY540">
        <f t="shared" si="519"/>
        <v>0</v>
      </c>
      <c r="AZ540">
        <f t="shared" si="520"/>
        <v>0</v>
      </c>
      <c r="BA540">
        <f t="shared" si="521"/>
        <v>0</v>
      </c>
      <c r="BB540">
        <f t="shared" si="522"/>
        <v>0</v>
      </c>
      <c r="BC540">
        <f t="shared" si="523"/>
        <v>0</v>
      </c>
      <c r="BD540">
        <f t="shared" si="524"/>
        <v>0</v>
      </c>
      <c r="BF540">
        <f t="shared" si="525"/>
        <v>0</v>
      </c>
      <c r="BG540">
        <f t="shared" si="526"/>
        <v>0</v>
      </c>
      <c r="BH540">
        <f t="shared" si="527"/>
        <v>0</v>
      </c>
      <c r="BI540">
        <f t="shared" si="528"/>
        <v>0</v>
      </c>
      <c r="BJ540">
        <f t="shared" si="529"/>
        <v>0</v>
      </c>
      <c r="BK540">
        <f t="shared" si="530"/>
        <v>0</v>
      </c>
      <c r="BL540">
        <f t="shared" si="531"/>
        <v>0</v>
      </c>
      <c r="BM540">
        <f t="shared" si="532"/>
        <v>0</v>
      </c>
      <c r="BN540">
        <f t="shared" si="533"/>
        <v>0</v>
      </c>
      <c r="BO540">
        <f t="shared" si="534"/>
        <v>0</v>
      </c>
      <c r="BP540">
        <f t="shared" si="535"/>
        <v>0</v>
      </c>
      <c r="BQ540">
        <f t="shared" si="536"/>
        <v>0</v>
      </c>
      <c r="BR540">
        <f t="shared" si="537"/>
        <v>0</v>
      </c>
      <c r="BS540">
        <f t="shared" si="538"/>
        <v>0</v>
      </c>
      <c r="BT540">
        <f t="shared" si="539"/>
        <v>0</v>
      </c>
    </row>
    <row r="541" spans="1:72" x14ac:dyDescent="0.25">
      <c r="A541" t="str">
        <f>IF(TRIM(INDEX(games!$A:$A,ROW()))="","",TRIM(INDEX(games!$A:$A,ROW())))</f>
        <v>Motto!? Fushigi no Gensoukyou: Under the Moonlight</v>
      </c>
      <c r="B541">
        <f>IF(OR($A541="",INDEX(games!$B:$B,ROW())=""),"",INDEX(games!$B:$B,ROW()))</f>
        <v>2011</v>
      </c>
      <c r="C541" t="str">
        <f>IF(OR($A541="",INDEX(games!$C:$C,ROW())=""),"",INDEX(games!$C:$C,ROW()))</f>
        <v>Traditional</v>
      </c>
      <c r="D541">
        <f t="shared" si="480"/>
        <v>2</v>
      </c>
      <c r="E541">
        <f t="shared" si="481"/>
        <v>4</v>
      </c>
      <c r="F541">
        <f t="shared" si="482"/>
        <v>31</v>
      </c>
      <c r="G541" t="e">
        <f t="shared" si="483"/>
        <v>#N/A</v>
      </c>
      <c r="H541" t="e">
        <f t="shared" si="484"/>
        <v>#N/A</v>
      </c>
      <c r="I541" t="e">
        <f t="shared" si="485"/>
        <v>#N/A</v>
      </c>
      <c r="J541" t="e">
        <f t="shared" si="486"/>
        <v>#N/A</v>
      </c>
      <c r="K541" t="e">
        <f t="shared" si="487"/>
        <v>#N/A</v>
      </c>
      <c r="L541" t="e">
        <f t="shared" si="488"/>
        <v>#N/A</v>
      </c>
      <c r="M541">
        <f t="shared" si="489"/>
        <v>2011</v>
      </c>
      <c r="N541">
        <f t="shared" si="490"/>
        <v>4.7130000000000001</v>
      </c>
      <c r="O541">
        <f t="shared" si="491"/>
        <v>2.0005410000000001</v>
      </c>
      <c r="P541" t="str">
        <f>IF(OR($A541="",INDEX(games!$H:$H,ROW())=""),"",INDEX(games!$H:$H,ROW()))</f>
        <v/>
      </c>
      <c r="Q541" t="str">
        <f t="shared" si="492"/>
        <v/>
      </c>
      <c r="T541">
        <f t="shared" si="493"/>
        <v>2018</v>
      </c>
      <c r="U541">
        <f t="shared" si="494"/>
        <v>2023</v>
      </c>
      <c r="V541">
        <f t="shared" si="495"/>
        <v>5</v>
      </c>
      <c r="W541" t="str">
        <f>IF(TRIM(INDEX(connections!$A:$A,ROW()))="","",TRIM(INDEX(connections!$A:$A,ROW())))</f>
        <v>For the King</v>
      </c>
      <c r="X541" t="str">
        <f>IF($W541="","",TRIM(INDEX(connections!$B:$B,ROW())))</f>
        <v>For the King 2</v>
      </c>
      <c r="Y541">
        <f t="shared" si="496"/>
        <v>316</v>
      </c>
      <c r="Z541">
        <f t="shared" si="497"/>
        <v>317</v>
      </c>
      <c r="AA541" t="str">
        <f t="shared" si="498"/>
        <v>Yes</v>
      </c>
      <c r="AB541" t="str">
        <f t="shared" si="499"/>
        <v>Yes</v>
      </c>
      <c r="AC541">
        <f t="shared" si="500"/>
        <v>1</v>
      </c>
      <c r="AD541">
        <f t="shared" si="501"/>
        <v>0</v>
      </c>
      <c r="AE541" t="str">
        <f t="shared" si="502"/>
        <v/>
      </c>
      <c r="AG541">
        <f t="shared" si="503"/>
        <v>0</v>
      </c>
      <c r="AH541" t="str">
        <f t="shared" si="504"/>
        <v/>
      </c>
      <c r="AI541" t="str">
        <f t="shared" si="505"/>
        <v/>
      </c>
      <c r="AJ541" t="str">
        <f t="shared" si="506"/>
        <v/>
      </c>
      <c r="AK541" t="str">
        <f t="shared" si="507"/>
        <v/>
      </c>
      <c r="AL541" t="str">
        <f>IF($A541="","",INDEX(games!$J:$J,ROW())&amp;"")</f>
        <v/>
      </c>
      <c r="AM541">
        <f>IF($A541="","",SUMPRODUCT($AO541:$BD541,'Map Analysis'!$AN$2^{0,1,2,3,4,5,6,7,8,9,10,11,12,13,14,15}))</f>
        <v>1.5</v>
      </c>
      <c r="AN541">
        <f t="shared" si="508"/>
        <v>1.5000541000000001</v>
      </c>
      <c r="AO541">
        <f t="shared" si="509"/>
        <v>1</v>
      </c>
      <c r="AP541">
        <f t="shared" si="510"/>
        <v>1</v>
      </c>
      <c r="AQ541">
        <f t="shared" si="511"/>
        <v>0</v>
      </c>
      <c r="AR541">
        <f t="shared" si="512"/>
        <v>0</v>
      </c>
      <c r="AS541">
        <f t="shared" si="513"/>
        <v>0</v>
      </c>
      <c r="AT541">
        <f t="shared" si="514"/>
        <v>0</v>
      </c>
      <c r="AU541">
        <f t="shared" si="515"/>
        <v>0</v>
      </c>
      <c r="AV541">
        <f t="shared" si="516"/>
        <v>0</v>
      </c>
      <c r="AW541">
        <f t="shared" si="517"/>
        <v>0</v>
      </c>
      <c r="AX541">
        <f t="shared" si="518"/>
        <v>0</v>
      </c>
      <c r="AY541">
        <f t="shared" si="519"/>
        <v>0</v>
      </c>
      <c r="AZ541">
        <f t="shared" si="520"/>
        <v>0</v>
      </c>
      <c r="BA541">
        <f t="shared" si="521"/>
        <v>0</v>
      </c>
      <c r="BB541">
        <f t="shared" si="522"/>
        <v>0</v>
      </c>
      <c r="BC541">
        <f t="shared" si="523"/>
        <v>0</v>
      </c>
      <c r="BD541">
        <f t="shared" si="524"/>
        <v>0</v>
      </c>
      <c r="BF541">
        <f t="shared" si="525"/>
        <v>0</v>
      </c>
      <c r="BG541">
        <f t="shared" si="526"/>
        <v>0</v>
      </c>
      <c r="BH541">
        <f t="shared" si="527"/>
        <v>0</v>
      </c>
      <c r="BI541">
        <f t="shared" si="528"/>
        <v>0</v>
      </c>
      <c r="BJ541">
        <f t="shared" si="529"/>
        <v>0</v>
      </c>
      <c r="BK541">
        <f t="shared" si="530"/>
        <v>0</v>
      </c>
      <c r="BL541">
        <f t="shared" si="531"/>
        <v>0</v>
      </c>
      <c r="BM541">
        <f t="shared" si="532"/>
        <v>0</v>
      </c>
      <c r="BN541">
        <f t="shared" si="533"/>
        <v>0</v>
      </c>
      <c r="BO541">
        <f t="shared" si="534"/>
        <v>0</v>
      </c>
      <c r="BP541">
        <f t="shared" si="535"/>
        <v>0</v>
      </c>
      <c r="BQ541">
        <f t="shared" si="536"/>
        <v>0</v>
      </c>
      <c r="BR541">
        <f t="shared" si="537"/>
        <v>0</v>
      </c>
      <c r="BS541">
        <f t="shared" si="538"/>
        <v>0</v>
      </c>
      <c r="BT541">
        <f t="shared" si="539"/>
        <v>0</v>
      </c>
    </row>
    <row r="542" spans="1:72" x14ac:dyDescent="0.25">
      <c r="A542" t="str">
        <f>IF(TRIM(INDEX(games!$A:$A,ROW()))="","",TRIM(INDEX(games!$A:$A,ROW())))</f>
        <v>Mr. Sun's Hatbox</v>
      </c>
      <c r="B542">
        <f>IF(OR($A542="",INDEX(games!$B:$B,ROW())=""),"",INDEX(games!$B:$B,ROW()))</f>
        <v>2023</v>
      </c>
      <c r="C542" t="str">
        <f>IF(OR($A542="",INDEX(games!$C:$C,ROW())=""),"",INDEX(games!$C:$C,ROW()))</f>
        <v>Action</v>
      </c>
      <c r="D542">
        <f t="shared" si="480"/>
        <v>1</v>
      </c>
      <c r="E542">
        <f t="shared" si="481"/>
        <v>1</v>
      </c>
      <c r="F542">
        <f t="shared" si="482"/>
        <v>32</v>
      </c>
      <c r="G542">
        <f t="shared" si="483"/>
        <v>2023</v>
      </c>
      <c r="H542">
        <f t="shared" si="484"/>
        <v>1.736</v>
      </c>
      <c r="I542" t="e">
        <f t="shared" si="485"/>
        <v>#N/A</v>
      </c>
      <c r="J542" t="e">
        <f t="shared" si="486"/>
        <v>#N/A</v>
      </c>
      <c r="K542" t="e">
        <f t="shared" si="487"/>
        <v>#N/A</v>
      </c>
      <c r="L542" t="e">
        <f t="shared" si="488"/>
        <v>#N/A</v>
      </c>
      <c r="M542" t="e">
        <f t="shared" si="489"/>
        <v>#N/A</v>
      </c>
      <c r="N542" t="e">
        <f t="shared" si="490"/>
        <v>#N/A</v>
      </c>
      <c r="O542">
        <f t="shared" si="491"/>
        <v>1.000542</v>
      </c>
      <c r="P542" t="str">
        <f>IF(OR($A542="",INDEX(games!$H:$H,ROW())=""),"",INDEX(games!$H:$H,ROW()))</f>
        <v>Yes</v>
      </c>
      <c r="Q542">
        <f t="shared" si="492"/>
        <v>1.000542</v>
      </c>
      <c r="T542">
        <f t="shared" si="493"/>
        <v>2012</v>
      </c>
      <c r="U542">
        <f t="shared" si="494"/>
        <v>2020</v>
      </c>
      <c r="V542">
        <f t="shared" si="495"/>
        <v>8</v>
      </c>
      <c r="W542" t="str">
        <f>IF(TRIM(INDEX(connections!$A:$A,ROW()))="","",TRIM(INDEX(connections!$A:$A,ROW())))</f>
        <v>FTL</v>
      </c>
      <c r="X542" t="str">
        <f>IF($W542="","",TRIM(INDEX(connections!$B:$B,ROW())))</f>
        <v>For The Warp</v>
      </c>
      <c r="Y542">
        <f t="shared" si="496"/>
        <v>326</v>
      </c>
      <c r="Z542">
        <f t="shared" si="497"/>
        <v>318</v>
      </c>
      <c r="AA542" t="str">
        <f t="shared" si="498"/>
        <v>Yes</v>
      </c>
      <c r="AB542" t="str">
        <f t="shared" si="499"/>
        <v>Yes</v>
      </c>
      <c r="AC542">
        <f t="shared" si="500"/>
        <v>1</v>
      </c>
      <c r="AD542">
        <f t="shared" si="501"/>
        <v>1</v>
      </c>
      <c r="AE542" t="str">
        <f t="shared" si="502"/>
        <v/>
      </c>
      <c r="AG542">
        <f t="shared" si="503"/>
        <v>1</v>
      </c>
      <c r="AH542" t="str">
        <f t="shared" si="504"/>
        <v>Yes</v>
      </c>
      <c r="AI542">
        <f t="shared" si="505"/>
        <v>1</v>
      </c>
      <c r="AJ542">
        <f t="shared" si="506"/>
        <v>1.000542</v>
      </c>
      <c r="AK542" t="str">
        <f t="shared" si="507"/>
        <v/>
      </c>
      <c r="AL542" t="str">
        <f>IF($A542="","",INDEX(games!$J:$J,ROW())&amp;"")</f>
        <v>https://store.steampowered.com/app/1214670/Mr_Suns_Hatbox/</v>
      </c>
      <c r="AM542">
        <f>IF($A542="","",SUMPRODUCT($AO542:$BD542,'Map Analysis'!$AN$2^{0,1,2,3,4,5,6,7,8,9,10,11,12,13,14,15}))</f>
        <v>0</v>
      </c>
      <c r="AN542">
        <f t="shared" si="508"/>
        <v>5.4200000000000003E-5</v>
      </c>
      <c r="AO542">
        <f t="shared" si="509"/>
        <v>0</v>
      </c>
      <c r="AP542">
        <f t="shared" si="510"/>
        <v>0</v>
      </c>
      <c r="AQ542">
        <f t="shared" si="511"/>
        <v>0</v>
      </c>
      <c r="AR542">
        <f t="shared" si="512"/>
        <v>0</v>
      </c>
      <c r="AS542">
        <f t="shared" si="513"/>
        <v>0</v>
      </c>
      <c r="AT542">
        <f t="shared" si="514"/>
        <v>0</v>
      </c>
      <c r="AU542">
        <f t="shared" si="515"/>
        <v>0</v>
      </c>
      <c r="AV542">
        <f t="shared" si="516"/>
        <v>0</v>
      </c>
      <c r="AW542">
        <f t="shared" si="517"/>
        <v>0</v>
      </c>
      <c r="AX542">
        <f t="shared" si="518"/>
        <v>0</v>
      </c>
      <c r="AY542">
        <f t="shared" si="519"/>
        <v>0</v>
      </c>
      <c r="AZ542">
        <f t="shared" si="520"/>
        <v>0</v>
      </c>
      <c r="BA542">
        <f t="shared" si="521"/>
        <v>0</v>
      </c>
      <c r="BB542">
        <f t="shared" si="522"/>
        <v>0</v>
      </c>
      <c r="BC542">
        <f t="shared" si="523"/>
        <v>0</v>
      </c>
      <c r="BD542">
        <f t="shared" si="524"/>
        <v>0</v>
      </c>
      <c r="BF542">
        <f t="shared" si="525"/>
        <v>1</v>
      </c>
      <c r="BG542">
        <f t="shared" si="526"/>
        <v>0</v>
      </c>
      <c r="BH542">
        <f t="shared" si="527"/>
        <v>0</v>
      </c>
      <c r="BI542">
        <f t="shared" si="528"/>
        <v>0</v>
      </c>
      <c r="BJ542">
        <f t="shared" si="529"/>
        <v>0</v>
      </c>
      <c r="BK542">
        <f t="shared" si="530"/>
        <v>0</v>
      </c>
      <c r="BL542">
        <f t="shared" si="531"/>
        <v>0</v>
      </c>
      <c r="BM542">
        <f t="shared" si="532"/>
        <v>0</v>
      </c>
      <c r="BN542">
        <f t="shared" si="533"/>
        <v>0</v>
      </c>
      <c r="BO542">
        <f t="shared" si="534"/>
        <v>0</v>
      </c>
      <c r="BP542">
        <f t="shared" si="535"/>
        <v>0</v>
      </c>
      <c r="BQ542">
        <f t="shared" si="536"/>
        <v>0</v>
      </c>
      <c r="BR542">
        <f t="shared" si="537"/>
        <v>0</v>
      </c>
      <c r="BS542">
        <f t="shared" si="538"/>
        <v>0</v>
      </c>
      <c r="BT542">
        <f t="shared" si="539"/>
        <v>0</v>
      </c>
    </row>
    <row r="543" spans="1:72" x14ac:dyDescent="0.25">
      <c r="A543" t="str">
        <f>IF(TRIM(INDEX(games!$A:$A,ROW()))="","",TRIM(INDEX(games!$A:$A,ROW())))</f>
        <v>Muck</v>
      </c>
      <c r="B543">
        <f>IF(OR($A543="",INDEX(games!$B:$B,ROW())=""),"",INDEX(games!$B:$B,ROW()))</f>
        <v>2021</v>
      </c>
      <c r="C543" t="str">
        <f>IF(OR($A543="",INDEX(games!$C:$C,ROW())=""),"",INDEX(games!$C:$C,ROW()))</f>
        <v>Action</v>
      </c>
      <c r="D543">
        <f t="shared" si="480"/>
        <v>3</v>
      </c>
      <c r="E543">
        <f t="shared" si="481"/>
        <v>1</v>
      </c>
      <c r="F543">
        <f t="shared" si="482"/>
        <v>33</v>
      </c>
      <c r="G543">
        <f t="shared" si="483"/>
        <v>2021</v>
      </c>
      <c r="H543">
        <f t="shared" si="484"/>
        <v>1.7589999999999999</v>
      </c>
      <c r="I543" t="e">
        <f t="shared" si="485"/>
        <v>#N/A</v>
      </c>
      <c r="J543" t="e">
        <f t="shared" si="486"/>
        <v>#N/A</v>
      </c>
      <c r="K543" t="e">
        <f t="shared" si="487"/>
        <v>#N/A</v>
      </c>
      <c r="L543" t="e">
        <f t="shared" si="488"/>
        <v>#N/A</v>
      </c>
      <c r="M543" t="e">
        <f t="shared" si="489"/>
        <v>#N/A</v>
      </c>
      <c r="N543" t="e">
        <f t="shared" si="490"/>
        <v>#N/A</v>
      </c>
      <c r="O543">
        <f t="shared" si="491"/>
        <v>3.000543</v>
      </c>
      <c r="P543" t="str">
        <f>IF(OR($A543="",INDEX(games!$H:$H,ROW())=""),"",INDEX(games!$H:$H,ROW()))</f>
        <v>Yes</v>
      </c>
      <c r="Q543">
        <f t="shared" si="492"/>
        <v>3.000543</v>
      </c>
      <c r="T543">
        <f t="shared" si="493"/>
        <v>2017</v>
      </c>
      <c r="U543">
        <f t="shared" si="494"/>
        <v>2020</v>
      </c>
      <c r="V543">
        <f t="shared" si="495"/>
        <v>3</v>
      </c>
      <c r="W543" t="str">
        <f>IF(TRIM(INDEX(connections!$A:$A,ROW()))="","",TRIM(INDEX(connections!$A:$A,ROW())))</f>
        <v>Slay the Spire</v>
      </c>
      <c r="X543" t="str">
        <f>IF($W543="","",TRIM(INDEX(connections!$B:$B,ROW())))</f>
        <v>For The Warp</v>
      </c>
      <c r="Y543">
        <f t="shared" si="496"/>
        <v>772</v>
      </c>
      <c r="Z543">
        <f t="shared" si="497"/>
        <v>318</v>
      </c>
      <c r="AA543" t="str">
        <f t="shared" si="498"/>
        <v>Yes</v>
      </c>
      <c r="AB543" t="str">
        <f t="shared" si="499"/>
        <v>Yes</v>
      </c>
      <c r="AC543">
        <f t="shared" si="500"/>
        <v>1</v>
      </c>
      <c r="AD543">
        <f t="shared" si="501"/>
        <v>0</v>
      </c>
      <c r="AE543" t="str">
        <f t="shared" si="502"/>
        <v/>
      </c>
      <c r="AG543">
        <f t="shared" si="503"/>
        <v>2</v>
      </c>
      <c r="AH543" t="str">
        <f t="shared" si="504"/>
        <v>Yes</v>
      </c>
      <c r="AI543">
        <f t="shared" si="505"/>
        <v>2</v>
      </c>
      <c r="AJ543">
        <f t="shared" si="506"/>
        <v>2.000543</v>
      </c>
      <c r="AK543" t="str">
        <f t="shared" si="507"/>
        <v/>
      </c>
      <c r="AL543" t="str">
        <f>IF($A543="","",INDEX(games!$J:$J,ROW())&amp;"")</f>
        <v>https://store.steampowered.com/app/1625450/Muck/</v>
      </c>
      <c r="AM543">
        <f>IF($A543="","",SUMPRODUCT($AO543:$BD543,'Map Analysis'!$AN$2^{0,1,2,3,4,5,6,7,8,9,10,11,12,13,14,15}))</f>
        <v>3</v>
      </c>
      <c r="AN543">
        <f t="shared" si="508"/>
        <v>3.0000543</v>
      </c>
      <c r="AO543">
        <f t="shared" si="509"/>
        <v>2</v>
      </c>
      <c r="AP543">
        <f t="shared" si="510"/>
        <v>2</v>
      </c>
      <c r="AQ543">
        <f t="shared" si="511"/>
        <v>0</v>
      </c>
      <c r="AR543">
        <f t="shared" si="512"/>
        <v>0</v>
      </c>
      <c r="AS543">
        <f t="shared" si="513"/>
        <v>0</v>
      </c>
      <c r="AT543">
        <f t="shared" si="514"/>
        <v>0</v>
      </c>
      <c r="AU543">
        <f t="shared" si="515"/>
        <v>0</v>
      </c>
      <c r="AV543">
        <f t="shared" si="516"/>
        <v>0</v>
      </c>
      <c r="AW543">
        <f t="shared" si="517"/>
        <v>0</v>
      </c>
      <c r="AX543">
        <f t="shared" si="518"/>
        <v>0</v>
      </c>
      <c r="AY543">
        <f t="shared" si="519"/>
        <v>0</v>
      </c>
      <c r="AZ543">
        <f t="shared" si="520"/>
        <v>0</v>
      </c>
      <c r="BA543">
        <f t="shared" si="521"/>
        <v>0</v>
      </c>
      <c r="BB543">
        <f t="shared" si="522"/>
        <v>0</v>
      </c>
      <c r="BC543">
        <f t="shared" si="523"/>
        <v>0</v>
      </c>
      <c r="BD543">
        <f t="shared" si="524"/>
        <v>0</v>
      </c>
      <c r="BF543">
        <f t="shared" si="525"/>
        <v>1</v>
      </c>
      <c r="BG543">
        <f t="shared" si="526"/>
        <v>0</v>
      </c>
      <c r="BH543">
        <f t="shared" si="527"/>
        <v>0</v>
      </c>
      <c r="BI543">
        <f t="shared" si="528"/>
        <v>0</v>
      </c>
      <c r="BJ543">
        <f t="shared" si="529"/>
        <v>0</v>
      </c>
      <c r="BK543">
        <f t="shared" si="530"/>
        <v>0</v>
      </c>
      <c r="BL543">
        <f t="shared" si="531"/>
        <v>0</v>
      </c>
      <c r="BM543">
        <f t="shared" si="532"/>
        <v>0</v>
      </c>
      <c r="BN543">
        <f t="shared" si="533"/>
        <v>0</v>
      </c>
      <c r="BO543">
        <f t="shared" si="534"/>
        <v>0</v>
      </c>
      <c r="BP543">
        <f t="shared" si="535"/>
        <v>0</v>
      </c>
      <c r="BQ543">
        <f t="shared" si="536"/>
        <v>0</v>
      </c>
      <c r="BR543">
        <f t="shared" si="537"/>
        <v>0</v>
      </c>
      <c r="BS543">
        <f t="shared" si="538"/>
        <v>0</v>
      </c>
      <c r="BT543">
        <f t="shared" si="539"/>
        <v>0</v>
      </c>
    </row>
    <row r="544" spans="1:72" x14ac:dyDescent="0.25">
      <c r="A544" t="str">
        <f>IF(TRIM(INDEX(games!$A:$A,ROW()))="","",TRIM(INDEX(games!$A:$A,ROW())))</f>
        <v>Mullet Madjack</v>
      </c>
      <c r="B544">
        <f>IF(OR($A544="",INDEX(games!$B:$B,ROW())=""),"",INDEX(games!$B:$B,ROW()))</f>
        <v>2024</v>
      </c>
      <c r="C544" t="str">
        <f>IF(OR($A544="",INDEX(games!$C:$C,ROW())=""),"",INDEX(games!$C:$C,ROW()))</f>
        <v>Action</v>
      </c>
      <c r="D544">
        <f t="shared" si="480"/>
        <v>1</v>
      </c>
      <c r="E544">
        <f t="shared" si="481"/>
        <v>1</v>
      </c>
      <c r="F544">
        <f t="shared" si="482"/>
        <v>0</v>
      </c>
      <c r="G544">
        <f t="shared" si="483"/>
        <v>2024</v>
      </c>
      <c r="H544">
        <f t="shared" si="484"/>
        <v>1</v>
      </c>
      <c r="I544" t="e">
        <f t="shared" si="485"/>
        <v>#N/A</v>
      </c>
      <c r="J544" t="e">
        <f t="shared" si="486"/>
        <v>#N/A</v>
      </c>
      <c r="K544" t="e">
        <f t="shared" si="487"/>
        <v>#N/A</v>
      </c>
      <c r="L544" t="e">
        <f t="shared" si="488"/>
        <v>#N/A</v>
      </c>
      <c r="M544" t="e">
        <f t="shared" si="489"/>
        <v>#N/A</v>
      </c>
      <c r="N544" t="e">
        <f t="shared" si="490"/>
        <v>#N/A</v>
      </c>
      <c r="O544">
        <f t="shared" si="491"/>
        <v>1.0005440000000001</v>
      </c>
      <c r="P544" t="str">
        <f>IF(OR($A544="",INDEX(games!$H:$H,ROW())=""),"",INDEX(games!$H:$H,ROW()))</f>
        <v/>
      </c>
      <c r="Q544" t="str">
        <f t="shared" si="492"/>
        <v/>
      </c>
      <c r="T544">
        <f t="shared" si="493"/>
        <v>2020</v>
      </c>
      <c r="U544">
        <f t="shared" si="494"/>
        <v>2022</v>
      </c>
      <c r="V544">
        <f t="shared" si="495"/>
        <v>2</v>
      </c>
      <c r="W544" t="str">
        <f>IF(TRIM(INDEX(connections!$A:$A,ROW()))="","",TRIM(INDEX(connections!$A:$A,ROW())))</f>
        <v>Post Void</v>
      </c>
      <c r="X544" t="str">
        <f>IF($W544="","",TRIM(INDEX(connections!$B:$B,ROW())))</f>
        <v>Force Reboot</v>
      </c>
      <c r="Y544">
        <f t="shared" si="496"/>
        <v>645</v>
      </c>
      <c r="Z544">
        <f t="shared" si="497"/>
        <v>319</v>
      </c>
      <c r="AA544" t="str">
        <f t="shared" si="498"/>
        <v>Yes</v>
      </c>
      <c r="AB544" t="str">
        <f t="shared" si="499"/>
        <v/>
      </c>
      <c r="AC544" t="str">
        <f t="shared" si="500"/>
        <v/>
      </c>
      <c r="AD544">
        <f t="shared" si="501"/>
        <v>0</v>
      </c>
      <c r="AE544" t="str">
        <f t="shared" si="502"/>
        <v/>
      </c>
      <c r="AG544">
        <f t="shared" si="503"/>
        <v>1</v>
      </c>
      <c r="AH544" t="str">
        <f t="shared" si="504"/>
        <v/>
      </c>
      <c r="AI544" t="str">
        <f t="shared" si="505"/>
        <v/>
      </c>
      <c r="AJ544" t="str">
        <f t="shared" si="506"/>
        <v/>
      </c>
      <c r="AK544">
        <f t="shared" si="507"/>
        <v>1.0005440000000001</v>
      </c>
      <c r="AL544" t="str">
        <f>IF($A544="","",INDEX(games!$J:$J,ROW())&amp;"")</f>
        <v>https://store.steampowered.com/app/2111190/MULLET_MADJACK/</v>
      </c>
      <c r="AM544">
        <f>IF($A544="","",SUMPRODUCT($AO544:$BD544,'Map Analysis'!$AN$2^{0,1,2,3,4,5,6,7,8,9,10,11,12,13,14,15}))</f>
        <v>0</v>
      </c>
      <c r="AN544">
        <f t="shared" si="508"/>
        <v>5.4400000000000001E-5</v>
      </c>
      <c r="AO544">
        <f t="shared" si="509"/>
        <v>0</v>
      </c>
      <c r="AP544">
        <f t="shared" si="510"/>
        <v>0</v>
      </c>
      <c r="AQ544">
        <f t="shared" si="511"/>
        <v>0</v>
      </c>
      <c r="AR544">
        <f t="shared" si="512"/>
        <v>0</v>
      </c>
      <c r="AS544">
        <f t="shared" si="513"/>
        <v>0</v>
      </c>
      <c r="AT544">
        <f t="shared" si="514"/>
        <v>0</v>
      </c>
      <c r="AU544">
        <f t="shared" si="515"/>
        <v>0</v>
      </c>
      <c r="AV544">
        <f t="shared" si="516"/>
        <v>0</v>
      </c>
      <c r="AW544">
        <f t="shared" si="517"/>
        <v>0</v>
      </c>
      <c r="AX544">
        <f t="shared" si="518"/>
        <v>0</v>
      </c>
      <c r="AY544">
        <f t="shared" si="519"/>
        <v>0</v>
      </c>
      <c r="AZ544">
        <f t="shared" si="520"/>
        <v>0</v>
      </c>
      <c r="BA544">
        <f t="shared" si="521"/>
        <v>0</v>
      </c>
      <c r="BB544">
        <f t="shared" si="522"/>
        <v>0</v>
      </c>
      <c r="BC544">
        <f t="shared" si="523"/>
        <v>0</v>
      </c>
      <c r="BD544">
        <f t="shared" si="524"/>
        <v>0</v>
      </c>
      <c r="BF544">
        <f t="shared" si="525"/>
        <v>0</v>
      </c>
      <c r="BG544">
        <f t="shared" si="526"/>
        <v>0</v>
      </c>
      <c r="BH544">
        <f t="shared" si="527"/>
        <v>0</v>
      </c>
      <c r="BI544">
        <f t="shared" si="528"/>
        <v>0</v>
      </c>
      <c r="BJ544">
        <f t="shared" si="529"/>
        <v>0</v>
      </c>
      <c r="BK544">
        <f t="shared" si="530"/>
        <v>0</v>
      </c>
      <c r="BL544">
        <f t="shared" si="531"/>
        <v>0</v>
      </c>
      <c r="BM544">
        <f t="shared" si="532"/>
        <v>0</v>
      </c>
      <c r="BN544">
        <f t="shared" si="533"/>
        <v>0</v>
      </c>
      <c r="BO544">
        <f t="shared" si="534"/>
        <v>0</v>
      </c>
      <c r="BP544">
        <f t="shared" si="535"/>
        <v>0</v>
      </c>
      <c r="BQ544">
        <f t="shared" si="536"/>
        <v>0</v>
      </c>
      <c r="BR544">
        <f t="shared" si="537"/>
        <v>0</v>
      </c>
      <c r="BS544">
        <f t="shared" si="538"/>
        <v>0</v>
      </c>
      <c r="BT544">
        <f t="shared" si="539"/>
        <v>0</v>
      </c>
    </row>
    <row r="545" spans="1:72" x14ac:dyDescent="0.25">
      <c r="A545" t="str">
        <f>IF(TRIM(INDEX(games!$A:$A,ROW()))="","",TRIM(INDEX(games!$A:$A,ROW())))</f>
        <v>My Card Is Better Than Your Card!</v>
      </c>
      <c r="B545">
        <f>IF(OR($A545="",INDEX(games!$B:$B,ROW())=""),"",INDEX(games!$B:$B,ROW()))</f>
        <v>2025</v>
      </c>
      <c r="C545" t="str">
        <f>IF(OR($A545="",INDEX(games!$C:$C,ROW())=""),"",INDEX(games!$C:$C,ROW()))</f>
        <v>Deckbuilder</v>
      </c>
      <c r="D545">
        <f t="shared" si="480"/>
        <v>1</v>
      </c>
      <c r="E545">
        <f t="shared" si="481"/>
        <v>3</v>
      </c>
      <c r="F545">
        <f t="shared" si="482"/>
        <v>1</v>
      </c>
      <c r="G545" t="e">
        <f t="shared" si="483"/>
        <v>#N/A</v>
      </c>
      <c r="H545" t="e">
        <f t="shared" si="484"/>
        <v>#N/A</v>
      </c>
      <c r="I545" t="e">
        <f t="shared" si="485"/>
        <v>#N/A</v>
      </c>
      <c r="J545" t="e">
        <f t="shared" si="486"/>
        <v>#N/A</v>
      </c>
      <c r="K545">
        <f t="shared" si="487"/>
        <v>2025</v>
      </c>
      <c r="L545">
        <f t="shared" si="488"/>
        <v>3.0230000000000001</v>
      </c>
      <c r="M545" t="e">
        <f t="shared" si="489"/>
        <v>#N/A</v>
      </c>
      <c r="N545" t="e">
        <f t="shared" si="490"/>
        <v>#N/A</v>
      </c>
      <c r="O545">
        <f t="shared" si="491"/>
        <v>1.000545</v>
      </c>
      <c r="P545" t="str">
        <f>IF(OR($A545="",INDEX(games!$H:$H,ROW())=""),"",INDEX(games!$H:$H,ROW()))</f>
        <v/>
      </c>
      <c r="Q545" t="str">
        <f t="shared" si="492"/>
        <v/>
      </c>
      <c r="T545">
        <f t="shared" si="493"/>
        <v>2019</v>
      </c>
      <c r="U545">
        <f t="shared" si="494"/>
        <v>2022</v>
      </c>
      <c r="V545">
        <f t="shared" si="495"/>
        <v>3</v>
      </c>
      <c r="W545" t="str">
        <f>IF(TRIM(INDEX(connections!$A:$A,ROW()))="","",TRIM(INDEX(connections!$A:$A,ROW())))</f>
        <v>Hades</v>
      </c>
      <c r="X545" t="str">
        <f>IF($W545="","",TRIM(INDEX(connections!$B:$B,ROW())))</f>
        <v>Forward: Escape the Fold</v>
      </c>
      <c r="Y545">
        <f t="shared" si="496"/>
        <v>375</v>
      </c>
      <c r="Z545">
        <f t="shared" si="497"/>
        <v>321</v>
      </c>
      <c r="AA545" t="str">
        <f t="shared" si="498"/>
        <v>Yes</v>
      </c>
      <c r="AB545" t="str">
        <f t="shared" si="499"/>
        <v>Yes</v>
      </c>
      <c r="AC545">
        <f t="shared" si="500"/>
        <v>1</v>
      </c>
      <c r="AD545">
        <f t="shared" si="501"/>
        <v>1</v>
      </c>
      <c r="AE545" t="str">
        <f t="shared" si="502"/>
        <v/>
      </c>
      <c r="AG545">
        <f t="shared" si="503"/>
        <v>1</v>
      </c>
      <c r="AH545" t="str">
        <f t="shared" si="504"/>
        <v/>
      </c>
      <c r="AI545" t="str">
        <f t="shared" si="505"/>
        <v/>
      </c>
      <c r="AJ545" t="str">
        <f t="shared" si="506"/>
        <v/>
      </c>
      <c r="AK545">
        <f t="shared" si="507"/>
        <v>1.000545</v>
      </c>
      <c r="AL545" t="str">
        <f>IF($A545="","",INDEX(games!$J:$J,ROW())&amp;"")</f>
        <v/>
      </c>
      <c r="AM545">
        <f>IF($A545="","",SUMPRODUCT($AO545:$BD545,'Map Analysis'!$AN$2^{0,1,2,3,4,5,6,7,8,9,10,11,12,13,14,15}))</f>
        <v>0</v>
      </c>
      <c r="AN545">
        <f t="shared" si="508"/>
        <v>5.4500000000000003E-5</v>
      </c>
      <c r="AO545">
        <f t="shared" si="509"/>
        <v>0</v>
      </c>
      <c r="AP545">
        <f t="shared" si="510"/>
        <v>0</v>
      </c>
      <c r="AQ545">
        <f t="shared" si="511"/>
        <v>0</v>
      </c>
      <c r="AR545">
        <f t="shared" si="512"/>
        <v>0</v>
      </c>
      <c r="AS545">
        <f t="shared" si="513"/>
        <v>0</v>
      </c>
      <c r="AT545">
        <f t="shared" si="514"/>
        <v>0</v>
      </c>
      <c r="AU545">
        <f t="shared" si="515"/>
        <v>0</v>
      </c>
      <c r="AV545">
        <f t="shared" si="516"/>
        <v>0</v>
      </c>
      <c r="AW545">
        <f t="shared" si="517"/>
        <v>0</v>
      </c>
      <c r="AX545">
        <f t="shared" si="518"/>
        <v>0</v>
      </c>
      <c r="AY545">
        <f t="shared" si="519"/>
        <v>0</v>
      </c>
      <c r="AZ545">
        <f t="shared" si="520"/>
        <v>0</v>
      </c>
      <c r="BA545">
        <f t="shared" si="521"/>
        <v>0</v>
      </c>
      <c r="BB545">
        <f t="shared" si="522"/>
        <v>0</v>
      </c>
      <c r="BC545">
        <f t="shared" si="523"/>
        <v>0</v>
      </c>
      <c r="BD545">
        <f t="shared" si="524"/>
        <v>0</v>
      </c>
      <c r="BF545">
        <f t="shared" si="525"/>
        <v>2</v>
      </c>
      <c r="BG545">
        <f t="shared" si="526"/>
        <v>0</v>
      </c>
      <c r="BH545">
        <f t="shared" si="527"/>
        <v>0</v>
      </c>
      <c r="BI545">
        <f t="shared" si="528"/>
        <v>0</v>
      </c>
      <c r="BJ545">
        <f t="shared" si="529"/>
        <v>0</v>
      </c>
      <c r="BK545">
        <f t="shared" si="530"/>
        <v>0</v>
      </c>
      <c r="BL545">
        <f t="shared" si="531"/>
        <v>0</v>
      </c>
      <c r="BM545">
        <f t="shared" si="532"/>
        <v>0</v>
      </c>
      <c r="BN545">
        <f t="shared" si="533"/>
        <v>0</v>
      </c>
      <c r="BO545">
        <f t="shared" si="534"/>
        <v>0</v>
      </c>
      <c r="BP545">
        <f t="shared" si="535"/>
        <v>0</v>
      </c>
      <c r="BQ545">
        <f t="shared" si="536"/>
        <v>0</v>
      </c>
      <c r="BR545">
        <f t="shared" si="537"/>
        <v>0</v>
      </c>
      <c r="BS545">
        <f t="shared" si="538"/>
        <v>0</v>
      </c>
      <c r="BT545">
        <f t="shared" si="539"/>
        <v>0</v>
      </c>
    </row>
    <row r="546" spans="1:72" x14ac:dyDescent="0.25">
      <c r="A546" t="str">
        <f>IF(TRIM(INDEX(games!$A:$A,ROW()))="","",TRIM(INDEX(games!$A:$A,ROW())))</f>
        <v>Mystery Chronicle: One Way Heroics</v>
      </c>
      <c r="B546">
        <f>IF(OR($A546="",INDEX(games!$B:$B,ROW())=""),"",INDEX(games!$B:$B,ROW()))</f>
        <v>2016</v>
      </c>
      <c r="C546" t="str">
        <f>IF(OR($A546="",INDEX(games!$C:$C,ROW())=""),"",INDEX(games!$C:$C,ROW()))</f>
        <v>Traditional</v>
      </c>
      <c r="D546">
        <f t="shared" si="480"/>
        <v>1</v>
      </c>
      <c r="E546">
        <f t="shared" si="481"/>
        <v>4</v>
      </c>
      <c r="F546">
        <f t="shared" si="482"/>
        <v>2</v>
      </c>
      <c r="G546" t="e">
        <f t="shared" si="483"/>
        <v>#N/A</v>
      </c>
      <c r="H546" t="e">
        <f t="shared" si="484"/>
        <v>#N/A</v>
      </c>
      <c r="I546" t="e">
        <f t="shared" si="485"/>
        <v>#N/A</v>
      </c>
      <c r="J546" t="e">
        <f t="shared" si="486"/>
        <v>#N/A</v>
      </c>
      <c r="K546" t="e">
        <f t="shared" si="487"/>
        <v>#N/A</v>
      </c>
      <c r="L546" t="e">
        <f t="shared" si="488"/>
        <v>#N/A</v>
      </c>
      <c r="M546">
        <f t="shared" si="489"/>
        <v>2016</v>
      </c>
      <c r="N546">
        <f t="shared" si="490"/>
        <v>4.0460000000000003</v>
      </c>
      <c r="O546">
        <f t="shared" si="491"/>
        <v>1.0005459999999999</v>
      </c>
      <c r="P546" t="str">
        <f>IF(OR($A546="",INDEX(games!$H:$H,ROW())=""),"",INDEX(games!$H:$H,ROW()))</f>
        <v>Yes</v>
      </c>
      <c r="Q546">
        <f t="shared" si="492"/>
        <v>1.0005459999999999</v>
      </c>
      <c r="T546">
        <f t="shared" si="493"/>
        <v>2017</v>
      </c>
      <c r="U546">
        <f t="shared" si="494"/>
        <v>2022</v>
      </c>
      <c r="V546">
        <f t="shared" si="495"/>
        <v>5</v>
      </c>
      <c r="W546" t="str">
        <f>IF(TRIM(INDEX(connections!$A:$A,ROW()))="","",TRIM(INDEX(connections!$A:$A,ROW())))</f>
        <v>Slay the Spire</v>
      </c>
      <c r="X546" t="str">
        <f>IF($W546="","",TRIM(INDEX(connections!$B:$B,ROW())))</f>
        <v>Forward: Escape the Fold</v>
      </c>
      <c r="Y546">
        <f t="shared" si="496"/>
        <v>772</v>
      </c>
      <c r="Z546">
        <f t="shared" si="497"/>
        <v>321</v>
      </c>
      <c r="AA546" t="str">
        <f t="shared" si="498"/>
        <v>Yes</v>
      </c>
      <c r="AB546" t="str">
        <f t="shared" si="499"/>
        <v>Yes</v>
      </c>
      <c r="AC546">
        <f t="shared" si="500"/>
        <v>1</v>
      </c>
      <c r="AD546">
        <f t="shared" si="501"/>
        <v>1</v>
      </c>
      <c r="AE546" t="str">
        <f t="shared" si="502"/>
        <v/>
      </c>
      <c r="AG546">
        <f t="shared" si="503"/>
        <v>1</v>
      </c>
      <c r="AH546" t="str">
        <f t="shared" si="504"/>
        <v>Yes</v>
      </c>
      <c r="AI546">
        <f t="shared" si="505"/>
        <v>1</v>
      </c>
      <c r="AJ546">
        <f t="shared" si="506"/>
        <v>1.0005459999999999</v>
      </c>
      <c r="AK546" t="str">
        <f t="shared" si="507"/>
        <v/>
      </c>
      <c r="AL546" t="str">
        <f>IF($A546="","",INDEX(games!$J:$J,ROW())&amp;"")</f>
        <v>https://store.steampowered.com/app/409000/Mystery_Chronicle_One_Way_Heroics/</v>
      </c>
      <c r="AM546">
        <f>IF($A546="","",SUMPRODUCT($AO546:$BD546,'Map Analysis'!$AN$2^{0,1,2,3,4,5,6,7,8,9,10,11,12,13,14,15}))</f>
        <v>0</v>
      </c>
      <c r="AN546">
        <f t="shared" si="508"/>
        <v>5.4599999999999999E-5</v>
      </c>
      <c r="AO546">
        <f t="shared" si="509"/>
        <v>0</v>
      </c>
      <c r="AP546">
        <f t="shared" si="510"/>
        <v>0</v>
      </c>
      <c r="AQ546">
        <f t="shared" si="511"/>
        <v>0</v>
      </c>
      <c r="AR546">
        <f t="shared" si="512"/>
        <v>0</v>
      </c>
      <c r="AS546">
        <f t="shared" si="513"/>
        <v>0</v>
      </c>
      <c r="AT546">
        <f t="shared" si="514"/>
        <v>0</v>
      </c>
      <c r="AU546">
        <f t="shared" si="515"/>
        <v>0</v>
      </c>
      <c r="AV546">
        <f t="shared" si="516"/>
        <v>0</v>
      </c>
      <c r="AW546">
        <f t="shared" si="517"/>
        <v>0</v>
      </c>
      <c r="AX546">
        <f t="shared" si="518"/>
        <v>0</v>
      </c>
      <c r="AY546">
        <f t="shared" si="519"/>
        <v>0</v>
      </c>
      <c r="AZ546">
        <f t="shared" si="520"/>
        <v>0</v>
      </c>
      <c r="BA546">
        <f t="shared" si="521"/>
        <v>0</v>
      </c>
      <c r="BB546">
        <f t="shared" si="522"/>
        <v>0</v>
      </c>
      <c r="BC546">
        <f t="shared" si="523"/>
        <v>0</v>
      </c>
      <c r="BD546">
        <f t="shared" si="524"/>
        <v>0</v>
      </c>
      <c r="BF546">
        <f t="shared" si="525"/>
        <v>2</v>
      </c>
      <c r="BG546">
        <f t="shared" si="526"/>
        <v>0</v>
      </c>
      <c r="BH546">
        <f t="shared" si="527"/>
        <v>0</v>
      </c>
      <c r="BI546">
        <f t="shared" si="528"/>
        <v>0</v>
      </c>
      <c r="BJ546">
        <f t="shared" si="529"/>
        <v>0</v>
      </c>
      <c r="BK546">
        <f t="shared" si="530"/>
        <v>0</v>
      </c>
      <c r="BL546">
        <f t="shared" si="531"/>
        <v>0</v>
      </c>
      <c r="BM546">
        <f t="shared" si="532"/>
        <v>0</v>
      </c>
      <c r="BN546">
        <f t="shared" si="533"/>
        <v>0</v>
      </c>
      <c r="BO546">
        <f t="shared" si="534"/>
        <v>0</v>
      </c>
      <c r="BP546">
        <f t="shared" si="535"/>
        <v>0</v>
      </c>
      <c r="BQ546">
        <f t="shared" si="536"/>
        <v>0</v>
      </c>
      <c r="BR546">
        <f t="shared" si="537"/>
        <v>0</v>
      </c>
      <c r="BS546">
        <f t="shared" si="538"/>
        <v>0</v>
      </c>
      <c r="BT546">
        <f t="shared" si="539"/>
        <v>0</v>
      </c>
    </row>
    <row r="547" spans="1:72" x14ac:dyDescent="0.25">
      <c r="A547" t="str">
        <f>IF(TRIM(INDEX(games!$A:$A,ROW()))="","",TRIM(INDEX(games!$A:$A,ROW())))</f>
        <v>Mystery Dungeon 2: Shiren the Wanderer</v>
      </c>
      <c r="B547">
        <f>IF(OR($A547="",INDEX(games!$B:$B,ROW())=""),"",INDEX(games!$B:$B,ROW()))</f>
        <v>1995</v>
      </c>
      <c r="C547" t="str">
        <f>IF(OR($A547="",INDEX(games!$C:$C,ROW())=""),"",INDEX(games!$C:$C,ROW()))</f>
        <v>Traditional</v>
      </c>
      <c r="D547">
        <f t="shared" si="480"/>
        <v>13</v>
      </c>
      <c r="E547">
        <f t="shared" si="481"/>
        <v>4</v>
      </c>
      <c r="F547">
        <f t="shared" si="482"/>
        <v>3</v>
      </c>
      <c r="G547" t="e">
        <f t="shared" si="483"/>
        <v>#N/A</v>
      </c>
      <c r="H547" t="e">
        <f t="shared" si="484"/>
        <v>#N/A</v>
      </c>
      <c r="I547" t="e">
        <f t="shared" si="485"/>
        <v>#N/A</v>
      </c>
      <c r="J547" t="e">
        <f t="shared" si="486"/>
        <v>#N/A</v>
      </c>
      <c r="K547" t="e">
        <f t="shared" si="487"/>
        <v>#N/A</v>
      </c>
      <c r="L547" t="e">
        <f t="shared" si="488"/>
        <v>#N/A</v>
      </c>
      <c r="M547">
        <f t="shared" si="489"/>
        <v>1995</v>
      </c>
      <c r="N547">
        <f t="shared" si="490"/>
        <v>4.069</v>
      </c>
      <c r="O547">
        <f t="shared" si="491"/>
        <v>13.000546999999999</v>
      </c>
      <c r="P547" t="str">
        <f>IF(OR($A547="",INDEX(games!$H:$H,ROW())=""),"",INDEX(games!$H:$H,ROW()))</f>
        <v>Yes</v>
      </c>
      <c r="Q547">
        <f t="shared" si="492"/>
        <v>13.000546999999999</v>
      </c>
      <c r="T547">
        <f t="shared" si="493"/>
        <v>2011</v>
      </c>
      <c r="U547">
        <f t="shared" si="494"/>
        <v>2017</v>
      </c>
      <c r="V547">
        <f t="shared" si="495"/>
        <v>6</v>
      </c>
      <c r="W547" t="str">
        <f>IF(TRIM(INDEX(connections!$A:$A,ROW()))="","",TRIM(INDEX(connections!$A:$A,ROW())))</f>
        <v>The Binding of Isaac</v>
      </c>
      <c r="X547" t="str">
        <f>IF($W547="","",TRIM(INDEX(connections!$B:$B,ROW())))</f>
        <v>Freaky Awesome</v>
      </c>
      <c r="Y547">
        <f t="shared" si="496"/>
        <v>865</v>
      </c>
      <c r="Z547">
        <f t="shared" si="497"/>
        <v>322</v>
      </c>
      <c r="AA547" t="str">
        <f t="shared" si="498"/>
        <v>Yes</v>
      </c>
      <c r="AB547" t="str">
        <f t="shared" si="499"/>
        <v>Yes</v>
      </c>
      <c r="AC547">
        <f t="shared" si="500"/>
        <v>1</v>
      </c>
      <c r="AD547">
        <f t="shared" si="501"/>
        <v>0</v>
      </c>
      <c r="AE547" t="str">
        <f t="shared" si="502"/>
        <v/>
      </c>
      <c r="AG547">
        <f t="shared" si="503"/>
        <v>9</v>
      </c>
      <c r="AH547" t="str">
        <f t="shared" si="504"/>
        <v>Yes</v>
      </c>
      <c r="AI547">
        <f t="shared" si="505"/>
        <v>9</v>
      </c>
      <c r="AJ547">
        <f t="shared" si="506"/>
        <v>9.0005469999999992</v>
      </c>
      <c r="AK547" t="str">
        <f t="shared" si="507"/>
        <v/>
      </c>
      <c r="AL547" t="str">
        <f>IF($A547="","",INDEX(games!$J:$J,ROW())&amp;"")</f>
        <v/>
      </c>
      <c r="AM547">
        <f>IF($A547="","",SUMPRODUCT($AO547:$BD547,'Map Analysis'!$AN$2^{0,1,2,3,4,5,6,7,8,9,10,11,12,13,14,15}))</f>
        <v>15.1875</v>
      </c>
      <c r="AN547">
        <f t="shared" si="508"/>
        <v>15.1875547</v>
      </c>
      <c r="AO547">
        <f t="shared" si="509"/>
        <v>11</v>
      </c>
      <c r="AP547">
        <f t="shared" si="510"/>
        <v>7</v>
      </c>
      <c r="AQ547">
        <f t="shared" si="511"/>
        <v>2</v>
      </c>
      <c r="AR547">
        <f t="shared" si="512"/>
        <v>1</v>
      </c>
      <c r="AS547">
        <f t="shared" si="513"/>
        <v>1</v>
      </c>
      <c r="AT547">
        <f t="shared" si="514"/>
        <v>0</v>
      </c>
      <c r="AU547">
        <f t="shared" si="515"/>
        <v>0</v>
      </c>
      <c r="AV547">
        <f t="shared" si="516"/>
        <v>0</v>
      </c>
      <c r="AW547">
        <f t="shared" si="517"/>
        <v>0</v>
      </c>
      <c r="AX547">
        <f t="shared" si="518"/>
        <v>0</v>
      </c>
      <c r="AY547">
        <f t="shared" si="519"/>
        <v>0</v>
      </c>
      <c r="AZ547">
        <f t="shared" si="520"/>
        <v>0</v>
      </c>
      <c r="BA547">
        <f t="shared" si="521"/>
        <v>0</v>
      </c>
      <c r="BB547">
        <f t="shared" si="522"/>
        <v>0</v>
      </c>
      <c r="BC547">
        <f t="shared" si="523"/>
        <v>0</v>
      </c>
      <c r="BD547">
        <f t="shared" si="524"/>
        <v>0</v>
      </c>
      <c r="BF547">
        <f t="shared" si="525"/>
        <v>0</v>
      </c>
      <c r="BG547">
        <f t="shared" si="526"/>
        <v>0</v>
      </c>
      <c r="BH547">
        <f t="shared" si="527"/>
        <v>0</v>
      </c>
      <c r="BI547">
        <f t="shared" si="528"/>
        <v>0</v>
      </c>
      <c r="BJ547">
        <f t="shared" si="529"/>
        <v>0</v>
      </c>
      <c r="BK547">
        <f t="shared" si="530"/>
        <v>0</v>
      </c>
      <c r="BL547">
        <f t="shared" si="531"/>
        <v>0</v>
      </c>
      <c r="BM547">
        <f t="shared" si="532"/>
        <v>0</v>
      </c>
      <c r="BN547">
        <f t="shared" si="533"/>
        <v>0</v>
      </c>
      <c r="BO547">
        <f t="shared" si="534"/>
        <v>0</v>
      </c>
      <c r="BP547">
        <f t="shared" si="535"/>
        <v>0</v>
      </c>
      <c r="BQ547">
        <f t="shared" si="536"/>
        <v>0</v>
      </c>
      <c r="BR547">
        <f t="shared" si="537"/>
        <v>0</v>
      </c>
      <c r="BS547">
        <f t="shared" si="538"/>
        <v>0</v>
      </c>
      <c r="BT547">
        <f t="shared" si="539"/>
        <v>0</v>
      </c>
    </row>
    <row r="548" spans="1:72" x14ac:dyDescent="0.25">
      <c r="A548" t="str">
        <f>IF(TRIM(INDEX(games!$A:$A,ROW()))="","",TRIM(INDEX(games!$A:$A,ROW())))</f>
        <v>Mythical Concept Starnaut</v>
      </c>
      <c r="B548">
        <f>IF(OR($A548="",INDEX(games!$B:$B,ROW())=""),"",INDEX(games!$B:$B,ROW()))</f>
        <v>2024</v>
      </c>
      <c r="C548" t="str">
        <f>IF(OR($A548="",INDEX(games!$C:$C,ROW())=""),"",INDEX(games!$C:$C,ROW()))</f>
        <v>Action</v>
      </c>
      <c r="D548">
        <f t="shared" si="480"/>
        <v>1</v>
      </c>
      <c r="E548">
        <f t="shared" si="481"/>
        <v>1</v>
      </c>
      <c r="F548">
        <f t="shared" si="482"/>
        <v>4</v>
      </c>
      <c r="G548">
        <f t="shared" si="483"/>
        <v>2024</v>
      </c>
      <c r="H548">
        <f t="shared" si="484"/>
        <v>1.0920000000000001</v>
      </c>
      <c r="I548" t="e">
        <f t="shared" si="485"/>
        <v>#N/A</v>
      </c>
      <c r="J548" t="e">
        <f t="shared" si="486"/>
        <v>#N/A</v>
      </c>
      <c r="K548" t="e">
        <f t="shared" si="487"/>
        <v>#N/A</v>
      </c>
      <c r="L548" t="e">
        <f t="shared" si="488"/>
        <v>#N/A</v>
      </c>
      <c r="M548" t="e">
        <f t="shared" si="489"/>
        <v>#N/A</v>
      </c>
      <c r="N548" t="e">
        <f t="shared" si="490"/>
        <v>#N/A</v>
      </c>
      <c r="O548">
        <f t="shared" si="491"/>
        <v>1.000548</v>
      </c>
      <c r="P548" t="str">
        <f>IF(OR($A548="",INDEX(games!$H:$H,ROW())=""),"",INDEX(games!$H:$H,ROW()))</f>
        <v>Yes</v>
      </c>
      <c r="Q548">
        <f t="shared" si="492"/>
        <v>1.000548</v>
      </c>
      <c r="T548">
        <f t="shared" si="493"/>
        <v>2021</v>
      </c>
      <c r="U548">
        <f t="shared" si="494"/>
        <v>2025</v>
      </c>
      <c r="V548">
        <f t="shared" si="495"/>
        <v>4</v>
      </c>
      <c r="W548" t="str">
        <f>IF(TRIM(INDEX(connections!$A:$A,ROW()))="","",TRIM(INDEX(connections!$A:$A,ROW())))</f>
        <v>Inscryption</v>
      </c>
      <c r="X548" t="str">
        <f>IF($W548="","",TRIM(INDEX(connections!$B:$B,ROW())))</f>
        <v>From The Top</v>
      </c>
      <c r="Y548">
        <f t="shared" si="496"/>
        <v>424</v>
      </c>
      <c r="Z548">
        <f t="shared" si="497"/>
        <v>323</v>
      </c>
      <c r="AA548" t="str">
        <f t="shared" si="498"/>
        <v>Yes</v>
      </c>
      <c r="AB548" t="str">
        <f t="shared" si="499"/>
        <v>Yes</v>
      </c>
      <c r="AC548">
        <f t="shared" si="500"/>
        <v>1</v>
      </c>
      <c r="AD548">
        <f t="shared" si="501"/>
        <v>1</v>
      </c>
      <c r="AE548" t="str">
        <f t="shared" si="502"/>
        <v/>
      </c>
      <c r="AG548">
        <f t="shared" si="503"/>
        <v>1</v>
      </c>
      <c r="AH548" t="str">
        <f t="shared" si="504"/>
        <v>Yes</v>
      </c>
      <c r="AI548">
        <f t="shared" si="505"/>
        <v>1</v>
      </c>
      <c r="AJ548">
        <f t="shared" si="506"/>
        <v>1.000548</v>
      </c>
      <c r="AK548" t="str">
        <f t="shared" si="507"/>
        <v/>
      </c>
      <c r="AL548" t="str">
        <f>IF($A548="","",INDEX(games!$J:$J,ROW())&amp;"")</f>
        <v>https://store.steampowered.com/app/2508940/Mythical_Concept_STARNAUT/</v>
      </c>
      <c r="AM548">
        <f>IF($A548="","",SUMPRODUCT($AO548:$BD548,'Map Analysis'!$AN$2^{0,1,2,3,4,5,6,7,8,9,10,11,12,13,14,15}))</f>
        <v>0</v>
      </c>
      <c r="AN548">
        <f t="shared" si="508"/>
        <v>5.4799999999999997E-5</v>
      </c>
      <c r="AO548">
        <f t="shared" si="509"/>
        <v>0</v>
      </c>
      <c r="AP548">
        <f t="shared" si="510"/>
        <v>0</v>
      </c>
      <c r="AQ548">
        <f t="shared" si="511"/>
        <v>0</v>
      </c>
      <c r="AR548">
        <f t="shared" si="512"/>
        <v>0</v>
      </c>
      <c r="AS548">
        <f t="shared" si="513"/>
        <v>0</v>
      </c>
      <c r="AT548">
        <f t="shared" si="514"/>
        <v>0</v>
      </c>
      <c r="AU548">
        <f t="shared" si="515"/>
        <v>0</v>
      </c>
      <c r="AV548">
        <f t="shared" si="516"/>
        <v>0</v>
      </c>
      <c r="AW548">
        <f t="shared" si="517"/>
        <v>0</v>
      </c>
      <c r="AX548">
        <f t="shared" si="518"/>
        <v>0</v>
      </c>
      <c r="AY548">
        <f t="shared" si="519"/>
        <v>0</v>
      </c>
      <c r="AZ548">
        <f t="shared" si="520"/>
        <v>0</v>
      </c>
      <c r="BA548">
        <f t="shared" si="521"/>
        <v>0</v>
      </c>
      <c r="BB548">
        <f t="shared" si="522"/>
        <v>0</v>
      </c>
      <c r="BC548">
        <f t="shared" si="523"/>
        <v>0</v>
      </c>
      <c r="BD548">
        <f t="shared" si="524"/>
        <v>0</v>
      </c>
      <c r="BF548">
        <f t="shared" si="525"/>
        <v>0</v>
      </c>
      <c r="BG548">
        <f t="shared" si="526"/>
        <v>0</v>
      </c>
      <c r="BH548">
        <f t="shared" si="527"/>
        <v>0</v>
      </c>
      <c r="BI548">
        <f t="shared" si="528"/>
        <v>0</v>
      </c>
      <c r="BJ548">
        <f t="shared" si="529"/>
        <v>0</v>
      </c>
      <c r="BK548">
        <f t="shared" si="530"/>
        <v>0</v>
      </c>
      <c r="BL548">
        <f t="shared" si="531"/>
        <v>0</v>
      </c>
      <c r="BM548">
        <f t="shared" si="532"/>
        <v>0</v>
      </c>
      <c r="BN548">
        <f t="shared" si="533"/>
        <v>0</v>
      </c>
      <c r="BO548">
        <f t="shared" si="534"/>
        <v>0</v>
      </c>
      <c r="BP548">
        <f t="shared" si="535"/>
        <v>0</v>
      </c>
      <c r="BQ548">
        <f t="shared" si="536"/>
        <v>0</v>
      </c>
      <c r="BR548">
        <f t="shared" si="537"/>
        <v>0</v>
      </c>
      <c r="BS548">
        <f t="shared" si="538"/>
        <v>0</v>
      </c>
      <c r="BT548">
        <f t="shared" si="539"/>
        <v>0</v>
      </c>
    </row>
    <row r="549" spans="1:72" x14ac:dyDescent="0.25">
      <c r="A549" t="str">
        <f>IF(TRIM(INDEX(games!$A:$A,ROW()))="","",TRIM(INDEX(games!$A:$A,ROW())))</f>
        <v>Nadir</v>
      </c>
      <c r="B549">
        <f>IF(OR($A549="",INDEX(games!$B:$B,ROW())=""),"",INDEX(games!$B:$B,ROW()))</f>
        <v>2022</v>
      </c>
      <c r="C549" t="str">
        <f>IF(OR($A549="",INDEX(games!$C:$C,ROW())=""),"",INDEX(games!$C:$C,ROW()))</f>
        <v>Deckbuilder</v>
      </c>
      <c r="D549">
        <f t="shared" si="480"/>
        <v>2</v>
      </c>
      <c r="E549">
        <f t="shared" si="481"/>
        <v>3</v>
      </c>
      <c r="F549">
        <f t="shared" si="482"/>
        <v>5</v>
      </c>
      <c r="G549" t="e">
        <f t="shared" si="483"/>
        <v>#N/A</v>
      </c>
      <c r="H549" t="e">
        <f t="shared" si="484"/>
        <v>#N/A</v>
      </c>
      <c r="I549" t="e">
        <f t="shared" si="485"/>
        <v>#N/A</v>
      </c>
      <c r="J549" t="e">
        <f t="shared" si="486"/>
        <v>#N/A</v>
      </c>
      <c r="K549">
        <f t="shared" si="487"/>
        <v>2022</v>
      </c>
      <c r="L549">
        <f t="shared" si="488"/>
        <v>3.1150000000000002</v>
      </c>
      <c r="M549" t="e">
        <f t="shared" si="489"/>
        <v>#N/A</v>
      </c>
      <c r="N549" t="e">
        <f t="shared" si="490"/>
        <v>#N/A</v>
      </c>
      <c r="O549">
        <f t="shared" si="491"/>
        <v>2.0005489999999999</v>
      </c>
      <c r="P549" t="str">
        <f>IF(OR($A549="",INDEX(games!$H:$H,ROW())=""),"",INDEX(games!$H:$H,ROW()))</f>
        <v/>
      </c>
      <c r="Q549" t="str">
        <f t="shared" si="492"/>
        <v/>
      </c>
      <c r="T549">
        <f t="shared" si="493"/>
        <v>1994</v>
      </c>
      <c r="U549">
        <f t="shared" si="494"/>
        <v>2006</v>
      </c>
      <c r="V549">
        <f t="shared" si="495"/>
        <v>12</v>
      </c>
      <c r="W549" t="str">
        <f>IF(TRIM(INDEX(connections!$A:$A,ROW()))="","",TRIM(INDEX(connections!$A:$A,ROW())))</f>
        <v>Ancient Domains of Mystery</v>
      </c>
      <c r="X549" t="str">
        <f>IF($W549="","",TRIM(INDEX(connections!$B:$B,ROW())))</f>
        <v>Frozen Depths</v>
      </c>
      <c r="Y549">
        <f t="shared" si="496"/>
        <v>25</v>
      </c>
      <c r="Z549">
        <f t="shared" si="497"/>
        <v>325</v>
      </c>
      <c r="AA549" t="str">
        <f t="shared" si="498"/>
        <v>Yes</v>
      </c>
      <c r="AB549" t="str">
        <f t="shared" si="499"/>
        <v>Yes</v>
      </c>
      <c r="AC549">
        <f t="shared" si="500"/>
        <v>1</v>
      </c>
      <c r="AD549">
        <f t="shared" si="501"/>
        <v>0</v>
      </c>
      <c r="AE549" t="str">
        <f t="shared" si="502"/>
        <v/>
      </c>
      <c r="AG549">
        <f t="shared" si="503"/>
        <v>2</v>
      </c>
      <c r="AH549" t="str">
        <f t="shared" si="504"/>
        <v/>
      </c>
      <c r="AI549" t="str">
        <f t="shared" si="505"/>
        <v/>
      </c>
      <c r="AJ549" t="str">
        <f t="shared" si="506"/>
        <v/>
      </c>
      <c r="AK549">
        <f t="shared" si="507"/>
        <v>2.0005489999999999</v>
      </c>
      <c r="AL549" t="str">
        <f>IF($A549="","",INDEX(games!$J:$J,ROW())&amp;"")</f>
        <v>https://store.steampowered.com/app/1535100/Nadir_A_Grimdark_Deckbuilder/</v>
      </c>
      <c r="AM549">
        <f>IF($A549="","",SUMPRODUCT($AO549:$BD549,'Map Analysis'!$AN$2^{0,1,2,3,4,5,6,7,8,9,10,11,12,13,14,15}))</f>
        <v>0</v>
      </c>
      <c r="AN549">
        <f t="shared" si="508"/>
        <v>5.49E-5</v>
      </c>
      <c r="AO549">
        <f t="shared" si="509"/>
        <v>0</v>
      </c>
      <c r="AP549">
        <f t="shared" si="510"/>
        <v>0</v>
      </c>
      <c r="AQ549">
        <f t="shared" si="511"/>
        <v>0</v>
      </c>
      <c r="AR549">
        <f t="shared" si="512"/>
        <v>0</v>
      </c>
      <c r="AS549">
        <f t="shared" si="513"/>
        <v>0</v>
      </c>
      <c r="AT549">
        <f t="shared" si="514"/>
        <v>0</v>
      </c>
      <c r="AU549">
        <f t="shared" si="515"/>
        <v>0</v>
      </c>
      <c r="AV549">
        <f t="shared" si="516"/>
        <v>0</v>
      </c>
      <c r="AW549">
        <f t="shared" si="517"/>
        <v>0</v>
      </c>
      <c r="AX549">
        <f t="shared" si="518"/>
        <v>0</v>
      </c>
      <c r="AY549">
        <f t="shared" si="519"/>
        <v>0</v>
      </c>
      <c r="AZ549">
        <f t="shared" si="520"/>
        <v>0</v>
      </c>
      <c r="BA549">
        <f t="shared" si="521"/>
        <v>0</v>
      </c>
      <c r="BB549">
        <f t="shared" si="522"/>
        <v>0</v>
      </c>
      <c r="BC549">
        <f t="shared" si="523"/>
        <v>0</v>
      </c>
      <c r="BD549">
        <f t="shared" si="524"/>
        <v>0</v>
      </c>
      <c r="BF549">
        <f t="shared" si="525"/>
        <v>0</v>
      </c>
      <c r="BG549">
        <f t="shared" si="526"/>
        <v>0</v>
      </c>
      <c r="BH549">
        <f t="shared" si="527"/>
        <v>0</v>
      </c>
      <c r="BI549">
        <f t="shared" si="528"/>
        <v>0</v>
      </c>
      <c r="BJ549">
        <f t="shared" si="529"/>
        <v>0</v>
      </c>
      <c r="BK549">
        <f t="shared" si="530"/>
        <v>0</v>
      </c>
      <c r="BL549">
        <f t="shared" si="531"/>
        <v>0</v>
      </c>
      <c r="BM549">
        <f t="shared" si="532"/>
        <v>0</v>
      </c>
      <c r="BN549">
        <f t="shared" si="533"/>
        <v>0</v>
      </c>
      <c r="BO549">
        <f t="shared" si="534"/>
        <v>0</v>
      </c>
      <c r="BP549">
        <f t="shared" si="535"/>
        <v>0</v>
      </c>
      <c r="BQ549">
        <f t="shared" si="536"/>
        <v>0</v>
      </c>
      <c r="BR549">
        <f t="shared" si="537"/>
        <v>0</v>
      </c>
      <c r="BS549">
        <f t="shared" si="538"/>
        <v>0</v>
      </c>
      <c r="BT549">
        <f t="shared" si="539"/>
        <v>0</v>
      </c>
    </row>
    <row r="550" spans="1:72" x14ac:dyDescent="0.25">
      <c r="A550" t="str">
        <f>IF(TRIM(INDEX(games!$A:$A,ROW()))="","",TRIM(INDEX(games!$A:$A,ROW())))</f>
        <v>NecroBouncer</v>
      </c>
      <c r="B550">
        <f>IF(OR($A550="",INDEX(games!$B:$B,ROW())=""),"",INDEX(games!$B:$B,ROW()))</f>
        <v>2022</v>
      </c>
      <c r="C550" t="str">
        <f>IF(OR($A550="",INDEX(games!$C:$C,ROW())=""),"",INDEX(games!$C:$C,ROW()))</f>
        <v>Action</v>
      </c>
      <c r="D550">
        <f t="shared" si="480"/>
        <v>2</v>
      </c>
      <c r="E550">
        <f t="shared" si="481"/>
        <v>1</v>
      </c>
      <c r="F550">
        <f t="shared" si="482"/>
        <v>6</v>
      </c>
      <c r="G550">
        <f t="shared" si="483"/>
        <v>2022</v>
      </c>
      <c r="H550">
        <f t="shared" si="484"/>
        <v>1.1379999999999999</v>
      </c>
      <c r="I550" t="e">
        <f t="shared" si="485"/>
        <v>#N/A</v>
      </c>
      <c r="J550" t="e">
        <f t="shared" si="486"/>
        <v>#N/A</v>
      </c>
      <c r="K550" t="e">
        <f t="shared" si="487"/>
        <v>#N/A</v>
      </c>
      <c r="L550" t="e">
        <f t="shared" si="488"/>
        <v>#N/A</v>
      </c>
      <c r="M550" t="e">
        <f t="shared" si="489"/>
        <v>#N/A</v>
      </c>
      <c r="N550" t="e">
        <f t="shared" si="490"/>
        <v>#N/A</v>
      </c>
      <c r="O550">
        <f t="shared" si="491"/>
        <v>2.0005500000000001</v>
      </c>
      <c r="P550" t="str">
        <f>IF(OR($A550="",INDEX(games!$H:$H,ROW())=""),"",INDEX(games!$H:$H,ROW()))</f>
        <v>Yes</v>
      </c>
      <c r="Q550">
        <f t="shared" si="492"/>
        <v>2.0005500000000001</v>
      </c>
      <c r="T550">
        <f t="shared" si="493"/>
        <v>2002</v>
      </c>
      <c r="U550">
        <f t="shared" si="494"/>
        <v>2006</v>
      </c>
      <c r="V550">
        <f t="shared" si="495"/>
        <v>4</v>
      </c>
      <c r="W550" t="str">
        <f>IF(TRIM(INDEX(connections!$A:$A,ROW()))="","",TRIM(INDEX(connections!$A:$A,ROW())))</f>
        <v>DoomRL</v>
      </c>
      <c r="X550" t="str">
        <f>IF($W550="","",TRIM(INDEX(connections!$B:$B,ROW())))</f>
        <v>Frozen Depths</v>
      </c>
      <c r="Y550">
        <f t="shared" si="496"/>
        <v>249</v>
      </c>
      <c r="Z550">
        <f t="shared" si="497"/>
        <v>325</v>
      </c>
      <c r="AA550" t="str">
        <f t="shared" si="498"/>
        <v/>
      </c>
      <c r="AB550" t="str">
        <f t="shared" si="499"/>
        <v>Yes</v>
      </c>
      <c r="AC550" t="str">
        <f t="shared" si="500"/>
        <v/>
      </c>
      <c r="AD550">
        <f t="shared" si="501"/>
        <v>0</v>
      </c>
      <c r="AE550" t="str">
        <f t="shared" si="502"/>
        <v/>
      </c>
      <c r="AG550">
        <f t="shared" si="503"/>
        <v>2</v>
      </c>
      <c r="AH550" t="str">
        <f t="shared" si="504"/>
        <v>Yes</v>
      </c>
      <c r="AI550">
        <f t="shared" si="505"/>
        <v>2</v>
      </c>
      <c r="AJ550">
        <f t="shared" si="506"/>
        <v>2.0005500000000001</v>
      </c>
      <c r="AK550" t="str">
        <f t="shared" si="507"/>
        <v/>
      </c>
      <c r="AL550" t="str">
        <f>IF($A550="","",INDEX(games!$J:$J,ROW())&amp;"")</f>
        <v>https://store.steampowered.com/app/1786830/NecroBouncer/</v>
      </c>
      <c r="AM550">
        <f>IF($A550="","",SUMPRODUCT($AO550:$BD550,'Map Analysis'!$AN$2^{0,1,2,3,4,5,6,7,8,9,10,11,12,13,14,15}))</f>
        <v>0</v>
      </c>
      <c r="AN550">
        <f t="shared" si="508"/>
        <v>5.5000000000000002E-5</v>
      </c>
      <c r="AO550">
        <f t="shared" si="509"/>
        <v>0</v>
      </c>
      <c r="AP550">
        <f t="shared" si="510"/>
        <v>0</v>
      </c>
      <c r="AQ550">
        <f t="shared" si="511"/>
        <v>0</v>
      </c>
      <c r="AR550">
        <f t="shared" si="512"/>
        <v>0</v>
      </c>
      <c r="AS550">
        <f t="shared" si="513"/>
        <v>0</v>
      </c>
      <c r="AT550">
        <f t="shared" si="514"/>
        <v>0</v>
      </c>
      <c r="AU550">
        <f t="shared" si="515"/>
        <v>0</v>
      </c>
      <c r="AV550">
        <f t="shared" si="516"/>
        <v>0</v>
      </c>
      <c r="AW550">
        <f t="shared" si="517"/>
        <v>0</v>
      </c>
      <c r="AX550">
        <f t="shared" si="518"/>
        <v>0</v>
      </c>
      <c r="AY550">
        <f t="shared" si="519"/>
        <v>0</v>
      </c>
      <c r="AZ550">
        <f t="shared" si="520"/>
        <v>0</v>
      </c>
      <c r="BA550">
        <f t="shared" si="521"/>
        <v>0</v>
      </c>
      <c r="BB550">
        <f t="shared" si="522"/>
        <v>0</v>
      </c>
      <c r="BC550">
        <f t="shared" si="523"/>
        <v>0</v>
      </c>
      <c r="BD550">
        <f t="shared" si="524"/>
        <v>0</v>
      </c>
      <c r="BF550">
        <f t="shared" si="525"/>
        <v>0</v>
      </c>
      <c r="BG550">
        <f t="shared" si="526"/>
        <v>0</v>
      </c>
      <c r="BH550">
        <f t="shared" si="527"/>
        <v>0</v>
      </c>
      <c r="BI550">
        <f t="shared" si="528"/>
        <v>0</v>
      </c>
      <c r="BJ550">
        <f t="shared" si="529"/>
        <v>0</v>
      </c>
      <c r="BK550">
        <f t="shared" si="530"/>
        <v>0</v>
      </c>
      <c r="BL550">
        <f t="shared" si="531"/>
        <v>0</v>
      </c>
      <c r="BM550">
        <f t="shared" si="532"/>
        <v>0</v>
      </c>
      <c r="BN550">
        <f t="shared" si="533"/>
        <v>0</v>
      </c>
      <c r="BO550">
        <f t="shared" si="534"/>
        <v>0</v>
      </c>
      <c r="BP550">
        <f t="shared" si="535"/>
        <v>0</v>
      </c>
      <c r="BQ550">
        <f t="shared" si="536"/>
        <v>0</v>
      </c>
      <c r="BR550">
        <f t="shared" si="537"/>
        <v>0</v>
      </c>
      <c r="BS550">
        <f t="shared" si="538"/>
        <v>0</v>
      </c>
      <c r="BT550">
        <f t="shared" si="539"/>
        <v>0</v>
      </c>
    </row>
    <row r="551" spans="1:72" x14ac:dyDescent="0.25">
      <c r="A551" t="str">
        <f>IF(TRIM(INDEX(games!$A:$A,ROW()))="","",TRIM(INDEX(games!$A:$A,ROW())))</f>
        <v>Necroking</v>
      </c>
      <c r="B551">
        <f>IF(OR($A551="",INDEX(games!$B:$B,ROW())=""),"",INDEX(games!$B:$B,ROW()))</f>
        <v>2024</v>
      </c>
      <c r="C551" t="str">
        <f>IF(OR($A551="",INDEX(games!$C:$C,ROW())=""),"",INDEX(games!$C:$C,ROW()))</f>
        <v>Strategy</v>
      </c>
      <c r="D551">
        <f t="shared" si="480"/>
        <v>0</v>
      </c>
      <c r="E551">
        <f t="shared" si="481"/>
        <v>2</v>
      </c>
      <c r="F551">
        <f t="shared" si="482"/>
        <v>7</v>
      </c>
      <c r="G551" t="e">
        <f t="shared" si="483"/>
        <v>#N/A</v>
      </c>
      <c r="H551" t="e">
        <f t="shared" si="484"/>
        <v>#N/A</v>
      </c>
      <c r="I551">
        <f t="shared" si="485"/>
        <v>2024</v>
      </c>
      <c r="J551">
        <f t="shared" si="486"/>
        <v>2.161</v>
      </c>
      <c r="K551" t="e">
        <f t="shared" si="487"/>
        <v>#N/A</v>
      </c>
      <c r="L551" t="e">
        <f t="shared" si="488"/>
        <v>#N/A</v>
      </c>
      <c r="M551" t="e">
        <f t="shared" si="489"/>
        <v>#N/A</v>
      </c>
      <c r="N551" t="e">
        <f t="shared" si="490"/>
        <v>#N/A</v>
      </c>
      <c r="O551">
        <f t="shared" si="491"/>
        <v>5.5099999999999995E-4</v>
      </c>
      <c r="P551" t="str">
        <f>IF(OR($A551="",INDEX(games!$H:$H,ROW())=""),"",INDEX(games!$H:$H,ROW()))</f>
        <v>Yes</v>
      </c>
      <c r="Q551">
        <f t="shared" si="492"/>
        <v>5.5099999999999995E-4</v>
      </c>
      <c r="T551">
        <f t="shared" si="493"/>
        <v>1995</v>
      </c>
      <c r="U551">
        <f t="shared" si="494"/>
        <v>2006</v>
      </c>
      <c r="V551">
        <f t="shared" si="495"/>
        <v>11</v>
      </c>
      <c r="W551" t="str">
        <f>IF(TRIM(INDEX(connections!$A:$A,ROW()))="","",TRIM(INDEX(connections!$A:$A,ROW())))</f>
        <v>Linley's Dungeon Crawl</v>
      </c>
      <c r="X551" t="str">
        <f>IF($W551="","",TRIM(INDEX(connections!$B:$B,ROW())))</f>
        <v>Frozen Depths</v>
      </c>
      <c r="Y551">
        <f t="shared" si="496"/>
        <v>468</v>
      </c>
      <c r="Z551">
        <f t="shared" si="497"/>
        <v>325</v>
      </c>
      <c r="AA551" t="str">
        <f t="shared" si="498"/>
        <v>Yes</v>
      </c>
      <c r="AB551" t="str">
        <f t="shared" si="499"/>
        <v>Yes</v>
      </c>
      <c r="AC551">
        <f t="shared" si="500"/>
        <v>1</v>
      </c>
      <c r="AD551">
        <f t="shared" si="501"/>
        <v>0</v>
      </c>
      <c r="AE551" t="str">
        <f t="shared" si="502"/>
        <v/>
      </c>
      <c r="AG551">
        <f t="shared" si="503"/>
        <v>0</v>
      </c>
      <c r="AH551" t="str">
        <f t="shared" si="504"/>
        <v/>
      </c>
      <c r="AI551" t="str">
        <f t="shared" si="505"/>
        <v/>
      </c>
      <c r="AJ551" t="str">
        <f t="shared" si="506"/>
        <v/>
      </c>
      <c r="AK551" t="str">
        <f t="shared" si="507"/>
        <v/>
      </c>
      <c r="AL551" t="str">
        <f>IF($A551="","",INDEX(games!$J:$J,ROW())&amp;"")</f>
        <v>https://store.steampowered.com/app/2852980/Necroking/</v>
      </c>
      <c r="AM551">
        <f>IF($A551="","",SUMPRODUCT($AO551:$BD551,'Map Analysis'!$AN$2^{0,1,2,3,4,5,6,7,8,9,10,11,12,13,14,15}))</f>
        <v>0</v>
      </c>
      <c r="AN551">
        <f t="shared" si="508"/>
        <v>5.5099999999999998E-5</v>
      </c>
      <c r="AO551">
        <f t="shared" si="509"/>
        <v>0</v>
      </c>
      <c r="AP551">
        <f t="shared" si="510"/>
        <v>0</v>
      </c>
      <c r="AQ551">
        <f t="shared" si="511"/>
        <v>0</v>
      </c>
      <c r="AR551">
        <f t="shared" si="512"/>
        <v>0</v>
      </c>
      <c r="AS551">
        <f t="shared" si="513"/>
        <v>0</v>
      </c>
      <c r="AT551">
        <f t="shared" si="514"/>
        <v>0</v>
      </c>
      <c r="AU551">
        <f t="shared" si="515"/>
        <v>0</v>
      </c>
      <c r="AV551">
        <f t="shared" si="516"/>
        <v>0</v>
      </c>
      <c r="AW551">
        <f t="shared" si="517"/>
        <v>0</v>
      </c>
      <c r="AX551">
        <f t="shared" si="518"/>
        <v>0</v>
      </c>
      <c r="AY551">
        <f t="shared" si="519"/>
        <v>0</v>
      </c>
      <c r="AZ551">
        <f t="shared" si="520"/>
        <v>0</v>
      </c>
      <c r="BA551">
        <f t="shared" si="521"/>
        <v>0</v>
      </c>
      <c r="BB551">
        <f t="shared" si="522"/>
        <v>0</v>
      </c>
      <c r="BC551">
        <f t="shared" si="523"/>
        <v>0</v>
      </c>
      <c r="BD551">
        <f t="shared" si="524"/>
        <v>0</v>
      </c>
      <c r="BF551">
        <f t="shared" si="525"/>
        <v>0</v>
      </c>
      <c r="BG551">
        <f t="shared" si="526"/>
        <v>0</v>
      </c>
      <c r="BH551">
        <f t="shared" si="527"/>
        <v>0</v>
      </c>
      <c r="BI551">
        <f t="shared" si="528"/>
        <v>0</v>
      </c>
      <c r="BJ551">
        <f t="shared" si="529"/>
        <v>0</v>
      </c>
      <c r="BK551">
        <f t="shared" si="530"/>
        <v>0</v>
      </c>
      <c r="BL551">
        <f t="shared" si="531"/>
        <v>0</v>
      </c>
      <c r="BM551">
        <f t="shared" si="532"/>
        <v>0</v>
      </c>
      <c r="BN551">
        <f t="shared" si="533"/>
        <v>0</v>
      </c>
      <c r="BO551">
        <f t="shared" si="534"/>
        <v>0</v>
      </c>
      <c r="BP551">
        <f t="shared" si="535"/>
        <v>0</v>
      </c>
      <c r="BQ551">
        <f t="shared" si="536"/>
        <v>0</v>
      </c>
      <c r="BR551">
        <f t="shared" si="537"/>
        <v>0</v>
      </c>
      <c r="BS551">
        <f t="shared" si="538"/>
        <v>0</v>
      </c>
      <c r="BT551">
        <f t="shared" si="539"/>
        <v>0</v>
      </c>
    </row>
    <row r="552" spans="1:72" x14ac:dyDescent="0.25">
      <c r="A552" t="str">
        <f>IF(TRIM(INDEX(games!$A:$A,ROW()))="","",TRIM(INDEX(games!$A:$A,ROW())))</f>
        <v>Necropolis</v>
      </c>
      <c r="B552">
        <f>IF(OR($A552="",INDEX(games!$B:$B,ROW())=""),"",INDEX(games!$B:$B,ROW()))</f>
        <v>2016</v>
      </c>
      <c r="C552" t="str">
        <f>IF(OR($A552="",INDEX(games!$C:$C,ROW())=""),"",INDEX(games!$C:$C,ROW()))</f>
        <v>Action</v>
      </c>
      <c r="D552">
        <f t="shared" si="480"/>
        <v>1</v>
      </c>
      <c r="E552">
        <f t="shared" si="481"/>
        <v>1</v>
      </c>
      <c r="F552">
        <f t="shared" si="482"/>
        <v>8</v>
      </c>
      <c r="G552">
        <f t="shared" si="483"/>
        <v>2016</v>
      </c>
      <c r="H552">
        <f t="shared" si="484"/>
        <v>1.1839999999999999</v>
      </c>
      <c r="I552" t="e">
        <f t="shared" si="485"/>
        <v>#N/A</v>
      </c>
      <c r="J552" t="e">
        <f t="shared" si="486"/>
        <v>#N/A</v>
      </c>
      <c r="K552" t="e">
        <f t="shared" si="487"/>
        <v>#N/A</v>
      </c>
      <c r="L552" t="e">
        <f t="shared" si="488"/>
        <v>#N/A</v>
      </c>
      <c r="M552" t="e">
        <f t="shared" si="489"/>
        <v>#N/A</v>
      </c>
      <c r="N552" t="e">
        <f t="shared" si="490"/>
        <v>#N/A</v>
      </c>
      <c r="O552">
        <f t="shared" si="491"/>
        <v>1.0005520000000001</v>
      </c>
      <c r="P552" t="str">
        <f>IF(OR($A552="",INDEX(games!$H:$H,ROW())=""),"",INDEX(games!$H:$H,ROW()))</f>
        <v/>
      </c>
      <c r="Q552" t="str">
        <f t="shared" si="492"/>
        <v/>
      </c>
      <c r="T552">
        <f t="shared" si="493"/>
        <v>1987</v>
      </c>
      <c r="U552">
        <f t="shared" si="494"/>
        <v>2006</v>
      </c>
      <c r="V552">
        <f t="shared" si="495"/>
        <v>19</v>
      </c>
      <c r="W552" t="str">
        <f>IF(TRIM(INDEX(connections!$A:$A,ROW()))="","",TRIM(INDEX(connections!$A:$A,ROW())))</f>
        <v>NetHack</v>
      </c>
      <c r="X552" t="str">
        <f>IF($W552="","",TRIM(INDEX(connections!$B:$B,ROW())))</f>
        <v>Frozen Depths</v>
      </c>
      <c r="Y552">
        <f t="shared" si="496"/>
        <v>558</v>
      </c>
      <c r="Z552">
        <f t="shared" si="497"/>
        <v>325</v>
      </c>
      <c r="AA552" t="str">
        <f t="shared" si="498"/>
        <v>Yes</v>
      </c>
      <c r="AB552" t="str">
        <f t="shared" si="499"/>
        <v>Yes</v>
      </c>
      <c r="AC552">
        <f t="shared" si="500"/>
        <v>1</v>
      </c>
      <c r="AD552">
        <f t="shared" si="501"/>
        <v>0</v>
      </c>
      <c r="AE552" t="str">
        <f t="shared" si="502"/>
        <v/>
      </c>
      <c r="AG552">
        <f t="shared" si="503"/>
        <v>1</v>
      </c>
      <c r="AH552" t="str">
        <f t="shared" si="504"/>
        <v/>
      </c>
      <c r="AI552" t="str">
        <f t="shared" si="505"/>
        <v/>
      </c>
      <c r="AJ552" t="str">
        <f t="shared" si="506"/>
        <v/>
      </c>
      <c r="AK552">
        <f t="shared" si="507"/>
        <v>1.0005520000000001</v>
      </c>
      <c r="AL552" t="str">
        <f>IF($A552="","",INDEX(games!$J:$J,ROW())&amp;"")</f>
        <v>https://store.steampowered.com/app/384490/NECROPOLIS_BRUTAL_EDITION/</v>
      </c>
      <c r="AM552">
        <f>IF($A552="","",SUMPRODUCT($AO552:$BD552,'Map Analysis'!$AN$2^{0,1,2,3,4,5,6,7,8,9,10,11,12,13,14,15}))</f>
        <v>0</v>
      </c>
      <c r="AN552">
        <f t="shared" si="508"/>
        <v>5.52E-5</v>
      </c>
      <c r="AO552">
        <f t="shared" si="509"/>
        <v>0</v>
      </c>
      <c r="AP552">
        <f t="shared" si="510"/>
        <v>0</v>
      </c>
      <c r="AQ552">
        <f t="shared" si="511"/>
        <v>0</v>
      </c>
      <c r="AR552">
        <f t="shared" si="512"/>
        <v>0</v>
      </c>
      <c r="AS552">
        <f t="shared" si="513"/>
        <v>0</v>
      </c>
      <c r="AT552">
        <f t="shared" si="514"/>
        <v>0</v>
      </c>
      <c r="AU552">
        <f t="shared" si="515"/>
        <v>0</v>
      </c>
      <c r="AV552">
        <f t="shared" si="516"/>
        <v>0</v>
      </c>
      <c r="AW552">
        <f t="shared" si="517"/>
        <v>0</v>
      </c>
      <c r="AX552">
        <f t="shared" si="518"/>
        <v>0</v>
      </c>
      <c r="AY552">
        <f t="shared" si="519"/>
        <v>0</v>
      </c>
      <c r="AZ552">
        <f t="shared" si="520"/>
        <v>0</v>
      </c>
      <c r="BA552">
        <f t="shared" si="521"/>
        <v>0</v>
      </c>
      <c r="BB552">
        <f t="shared" si="522"/>
        <v>0</v>
      </c>
      <c r="BC552">
        <f t="shared" si="523"/>
        <v>0</v>
      </c>
      <c r="BD552">
        <f t="shared" si="524"/>
        <v>0</v>
      </c>
      <c r="BF552">
        <f t="shared" si="525"/>
        <v>0</v>
      </c>
      <c r="BG552">
        <f t="shared" si="526"/>
        <v>0</v>
      </c>
      <c r="BH552">
        <f t="shared" si="527"/>
        <v>0</v>
      </c>
      <c r="BI552">
        <f t="shared" si="528"/>
        <v>0</v>
      </c>
      <c r="BJ552">
        <f t="shared" si="529"/>
        <v>0</v>
      </c>
      <c r="BK552">
        <f t="shared" si="530"/>
        <v>0</v>
      </c>
      <c r="BL552">
        <f t="shared" si="531"/>
        <v>0</v>
      </c>
      <c r="BM552">
        <f t="shared" si="532"/>
        <v>0</v>
      </c>
      <c r="BN552">
        <f t="shared" si="533"/>
        <v>0</v>
      </c>
      <c r="BO552">
        <f t="shared" si="534"/>
        <v>0</v>
      </c>
      <c r="BP552">
        <f t="shared" si="535"/>
        <v>0</v>
      </c>
      <c r="BQ552">
        <f t="shared" si="536"/>
        <v>0</v>
      </c>
      <c r="BR552">
        <f t="shared" si="537"/>
        <v>0</v>
      </c>
      <c r="BS552">
        <f t="shared" si="538"/>
        <v>0</v>
      </c>
      <c r="BT552">
        <f t="shared" si="539"/>
        <v>0</v>
      </c>
    </row>
    <row r="553" spans="1:72" x14ac:dyDescent="0.25">
      <c r="A553" t="str">
        <f>IF(TRIM(INDEX(games!$A:$A,ROW()))="","",TRIM(INDEX(games!$A:$A,ROW())))</f>
        <v>Necrosmith</v>
      </c>
      <c r="B553">
        <f>IF(OR($A553="",INDEX(games!$B:$B,ROW())=""),"",INDEX(games!$B:$B,ROW()))</f>
        <v>2022</v>
      </c>
      <c r="C553" t="str">
        <f>IF(OR($A553="",INDEX(games!$C:$C,ROW())=""),"",INDEX(games!$C:$C,ROW()))</f>
        <v>Action</v>
      </c>
      <c r="D553">
        <f t="shared" si="480"/>
        <v>2</v>
      </c>
      <c r="E553">
        <f t="shared" si="481"/>
        <v>1</v>
      </c>
      <c r="F553">
        <f t="shared" si="482"/>
        <v>9</v>
      </c>
      <c r="G553">
        <f t="shared" si="483"/>
        <v>2022</v>
      </c>
      <c r="H553">
        <f t="shared" si="484"/>
        <v>1.2070000000000001</v>
      </c>
      <c r="I553" t="e">
        <f t="shared" si="485"/>
        <v>#N/A</v>
      </c>
      <c r="J553" t="e">
        <f t="shared" si="486"/>
        <v>#N/A</v>
      </c>
      <c r="K553" t="e">
        <f t="shared" si="487"/>
        <v>#N/A</v>
      </c>
      <c r="L553" t="e">
        <f t="shared" si="488"/>
        <v>#N/A</v>
      </c>
      <c r="M553" t="e">
        <f t="shared" si="489"/>
        <v>#N/A</v>
      </c>
      <c r="N553" t="e">
        <f t="shared" si="490"/>
        <v>#N/A</v>
      </c>
      <c r="O553">
        <f t="shared" si="491"/>
        <v>2.000553</v>
      </c>
      <c r="P553" t="str">
        <f>IF(OR($A553="",INDEX(games!$H:$H,ROW())=""),"",INDEX(games!$H:$H,ROW()))</f>
        <v>Yes</v>
      </c>
      <c r="Q553">
        <f t="shared" si="492"/>
        <v>2.000553</v>
      </c>
      <c r="T553">
        <f t="shared" si="493"/>
        <v>2008</v>
      </c>
      <c r="U553">
        <f t="shared" si="494"/>
        <v>2012</v>
      </c>
      <c r="V553">
        <f t="shared" si="495"/>
        <v>4</v>
      </c>
      <c r="W553" t="str">
        <f>IF(TRIM(INDEX(connections!$A:$A,ROW()))="","",TRIM(INDEX(connections!$A:$A,ROW())))</f>
        <v>Spelunky Classic</v>
      </c>
      <c r="X553" t="str">
        <f>IF($W553="","",TRIM(INDEX(connections!$B:$B,ROW())))</f>
        <v>FTL</v>
      </c>
      <c r="Y553">
        <f t="shared" si="496"/>
        <v>801</v>
      </c>
      <c r="Z553">
        <f t="shared" si="497"/>
        <v>326</v>
      </c>
      <c r="AA553" t="str">
        <f t="shared" si="498"/>
        <v>Yes</v>
      </c>
      <c r="AB553" t="str">
        <f t="shared" si="499"/>
        <v>Yes</v>
      </c>
      <c r="AC553">
        <f t="shared" si="500"/>
        <v>1</v>
      </c>
      <c r="AD553">
        <f t="shared" si="501"/>
        <v>1</v>
      </c>
      <c r="AE553" t="str">
        <f t="shared" si="502"/>
        <v/>
      </c>
      <c r="AG553">
        <f t="shared" si="503"/>
        <v>2</v>
      </c>
      <c r="AH553" t="str">
        <f t="shared" si="504"/>
        <v>Yes</v>
      </c>
      <c r="AI553">
        <f t="shared" si="505"/>
        <v>2</v>
      </c>
      <c r="AJ553">
        <f t="shared" si="506"/>
        <v>2.000553</v>
      </c>
      <c r="AK553" t="str">
        <f t="shared" si="507"/>
        <v/>
      </c>
      <c r="AL553" t="str">
        <f>IF($A553="","",INDEX(games!$J:$J,ROW())&amp;"")</f>
        <v>https://store.steampowered.com/app/1949190/Necrosmith/</v>
      </c>
      <c r="AM553">
        <f>IF($A553="","",SUMPRODUCT($AO553:$BD553,'Map Analysis'!$AN$2^{0,1,2,3,4,5,6,7,8,9,10,11,12,13,14,15}))</f>
        <v>2</v>
      </c>
      <c r="AN553">
        <f t="shared" si="508"/>
        <v>2.0000553000000001</v>
      </c>
      <c r="AO553">
        <f t="shared" si="509"/>
        <v>2</v>
      </c>
      <c r="AP553">
        <f t="shared" si="510"/>
        <v>0</v>
      </c>
      <c r="AQ553">
        <f t="shared" si="511"/>
        <v>0</v>
      </c>
      <c r="AR553">
        <f t="shared" si="512"/>
        <v>0</v>
      </c>
      <c r="AS553">
        <f t="shared" si="513"/>
        <v>0</v>
      </c>
      <c r="AT553">
        <f t="shared" si="514"/>
        <v>0</v>
      </c>
      <c r="AU553">
        <f t="shared" si="515"/>
        <v>0</v>
      </c>
      <c r="AV553">
        <f t="shared" si="516"/>
        <v>0</v>
      </c>
      <c r="AW553">
        <f t="shared" si="517"/>
        <v>0</v>
      </c>
      <c r="AX553">
        <f t="shared" si="518"/>
        <v>0</v>
      </c>
      <c r="AY553">
        <f t="shared" si="519"/>
        <v>0</v>
      </c>
      <c r="AZ553">
        <f t="shared" si="520"/>
        <v>0</v>
      </c>
      <c r="BA553">
        <f t="shared" si="521"/>
        <v>0</v>
      </c>
      <c r="BB553">
        <f t="shared" si="522"/>
        <v>0</v>
      </c>
      <c r="BC553">
        <f t="shared" si="523"/>
        <v>0</v>
      </c>
      <c r="BD553">
        <f t="shared" si="524"/>
        <v>0</v>
      </c>
      <c r="BF553">
        <f t="shared" si="525"/>
        <v>46</v>
      </c>
      <c r="BG553">
        <f t="shared" si="526"/>
        <v>240</v>
      </c>
      <c r="BH553">
        <f t="shared" si="527"/>
        <v>309</v>
      </c>
      <c r="BI553">
        <f t="shared" si="528"/>
        <v>250</v>
      </c>
      <c r="BJ553">
        <f t="shared" si="529"/>
        <v>72</v>
      </c>
      <c r="BK553">
        <f t="shared" si="530"/>
        <v>18</v>
      </c>
      <c r="BL553">
        <f t="shared" si="531"/>
        <v>2</v>
      </c>
      <c r="BM553">
        <f t="shared" si="532"/>
        <v>0</v>
      </c>
      <c r="BN553">
        <f t="shared" si="533"/>
        <v>0</v>
      </c>
      <c r="BO553">
        <f t="shared" si="534"/>
        <v>0</v>
      </c>
      <c r="BP553">
        <f t="shared" si="535"/>
        <v>0</v>
      </c>
      <c r="BQ553">
        <f t="shared" si="536"/>
        <v>0</v>
      </c>
      <c r="BR553">
        <f t="shared" si="537"/>
        <v>0</v>
      </c>
      <c r="BS553">
        <f t="shared" si="538"/>
        <v>0</v>
      </c>
      <c r="BT553">
        <f t="shared" si="539"/>
        <v>0</v>
      </c>
    </row>
    <row r="554" spans="1:72" x14ac:dyDescent="0.25">
      <c r="A554" t="str">
        <f>IF(TRIM(INDEX(games!$A:$A,ROW()))="","",TRIM(INDEX(games!$A:$A,ROW())))</f>
        <v>Necrosmith 2</v>
      </c>
      <c r="B554">
        <f>IF(OR($A554="",INDEX(games!$B:$B,ROW())=""),"",INDEX(games!$B:$B,ROW()))</f>
        <v>2024</v>
      </c>
      <c r="C554" t="str">
        <f>IF(OR($A554="",INDEX(games!$C:$C,ROW())=""),"",INDEX(games!$C:$C,ROW()))</f>
        <v>Action</v>
      </c>
      <c r="D554">
        <f t="shared" si="480"/>
        <v>1</v>
      </c>
      <c r="E554">
        <f t="shared" si="481"/>
        <v>1</v>
      </c>
      <c r="F554">
        <f t="shared" si="482"/>
        <v>10</v>
      </c>
      <c r="G554">
        <f t="shared" si="483"/>
        <v>2024</v>
      </c>
      <c r="H554">
        <f t="shared" si="484"/>
        <v>1.23</v>
      </c>
      <c r="I554" t="e">
        <f t="shared" si="485"/>
        <v>#N/A</v>
      </c>
      <c r="J554" t="e">
        <f t="shared" si="486"/>
        <v>#N/A</v>
      </c>
      <c r="K554" t="e">
        <f t="shared" si="487"/>
        <v>#N/A</v>
      </c>
      <c r="L554" t="e">
        <f t="shared" si="488"/>
        <v>#N/A</v>
      </c>
      <c r="M554" t="e">
        <f t="shared" si="489"/>
        <v>#N/A</v>
      </c>
      <c r="N554" t="e">
        <f t="shared" si="490"/>
        <v>#N/A</v>
      </c>
      <c r="O554">
        <f t="shared" si="491"/>
        <v>1.0005539999999999</v>
      </c>
      <c r="P554" t="str">
        <f>IF(OR($A554="",INDEX(games!$H:$H,ROW())=""),"",INDEX(games!$H:$H,ROW()))</f>
        <v>Yes</v>
      </c>
      <c r="Q554">
        <f t="shared" si="492"/>
        <v>1.0005539999999999</v>
      </c>
      <c r="T554">
        <f t="shared" si="493"/>
        <v>2005</v>
      </c>
      <c r="U554">
        <f t="shared" si="494"/>
        <v>2012</v>
      </c>
      <c r="V554">
        <f t="shared" si="495"/>
        <v>7</v>
      </c>
      <c r="W554" t="str">
        <f>IF(TRIM(INDEX(connections!$A:$A,ROW()))="","",TRIM(INDEX(connections!$A:$A,ROW())))</f>
        <v>Weird Worlds: Return to Infinite Space</v>
      </c>
      <c r="X554" t="str">
        <f>IF($W554="","",TRIM(INDEX(connections!$B:$B,ROW())))</f>
        <v>FTL</v>
      </c>
      <c r="Y554">
        <f t="shared" si="496"/>
        <v>965</v>
      </c>
      <c r="Z554">
        <f t="shared" si="497"/>
        <v>326</v>
      </c>
      <c r="AA554" t="str">
        <f t="shared" si="498"/>
        <v>Yes</v>
      </c>
      <c r="AB554" t="str">
        <f t="shared" si="499"/>
        <v>Yes</v>
      </c>
      <c r="AC554">
        <f t="shared" si="500"/>
        <v>1</v>
      </c>
      <c r="AD554">
        <f t="shared" si="501"/>
        <v>0</v>
      </c>
      <c r="AE554" t="str">
        <f t="shared" si="502"/>
        <v/>
      </c>
      <c r="AG554">
        <f t="shared" si="503"/>
        <v>1</v>
      </c>
      <c r="AH554" t="str">
        <f t="shared" si="504"/>
        <v>Yes</v>
      </c>
      <c r="AI554">
        <f t="shared" si="505"/>
        <v>1</v>
      </c>
      <c r="AJ554">
        <f t="shared" si="506"/>
        <v>1.0005539999999999</v>
      </c>
      <c r="AK554" t="str">
        <f t="shared" si="507"/>
        <v/>
      </c>
      <c r="AL554" t="str">
        <f>IF($A554="","",INDEX(games!$J:$J,ROW())&amp;"")</f>
        <v>https://store.steampowered.com/app/2277320/Necrosmith_2/</v>
      </c>
      <c r="AM554">
        <f>IF($A554="","",SUMPRODUCT($AO554:$BD554,'Map Analysis'!$AN$2^{0,1,2,3,4,5,6,7,8,9,10,11,12,13,14,15}))</f>
        <v>0</v>
      </c>
      <c r="AN554">
        <f t="shared" si="508"/>
        <v>5.5399999999999998E-5</v>
      </c>
      <c r="AO554">
        <f t="shared" si="509"/>
        <v>0</v>
      </c>
      <c r="AP554">
        <f t="shared" si="510"/>
        <v>0</v>
      </c>
      <c r="AQ554">
        <f t="shared" si="511"/>
        <v>0</v>
      </c>
      <c r="AR554">
        <f t="shared" si="512"/>
        <v>0</v>
      </c>
      <c r="AS554">
        <f t="shared" si="513"/>
        <v>0</v>
      </c>
      <c r="AT554">
        <f t="shared" si="514"/>
        <v>0</v>
      </c>
      <c r="AU554">
        <f t="shared" si="515"/>
        <v>0</v>
      </c>
      <c r="AV554">
        <f t="shared" si="516"/>
        <v>0</v>
      </c>
      <c r="AW554">
        <f t="shared" si="517"/>
        <v>0</v>
      </c>
      <c r="AX554">
        <f t="shared" si="518"/>
        <v>0</v>
      </c>
      <c r="AY554">
        <f t="shared" si="519"/>
        <v>0</v>
      </c>
      <c r="AZ554">
        <f t="shared" si="520"/>
        <v>0</v>
      </c>
      <c r="BA554">
        <f t="shared" si="521"/>
        <v>0</v>
      </c>
      <c r="BB554">
        <f t="shared" si="522"/>
        <v>0</v>
      </c>
      <c r="BC554">
        <f t="shared" si="523"/>
        <v>0</v>
      </c>
      <c r="BD554">
        <f t="shared" si="524"/>
        <v>0</v>
      </c>
      <c r="BF554">
        <f t="shared" si="525"/>
        <v>46</v>
      </c>
      <c r="BG554">
        <f t="shared" si="526"/>
        <v>240</v>
      </c>
      <c r="BH554">
        <f t="shared" si="527"/>
        <v>309</v>
      </c>
      <c r="BI554">
        <f t="shared" si="528"/>
        <v>250</v>
      </c>
      <c r="BJ554">
        <f t="shared" si="529"/>
        <v>72</v>
      </c>
      <c r="BK554">
        <f t="shared" si="530"/>
        <v>18</v>
      </c>
      <c r="BL554">
        <f t="shared" si="531"/>
        <v>2</v>
      </c>
      <c r="BM554">
        <f t="shared" si="532"/>
        <v>0</v>
      </c>
      <c r="BN554">
        <f t="shared" si="533"/>
        <v>0</v>
      </c>
      <c r="BO554">
        <f t="shared" si="534"/>
        <v>0</v>
      </c>
      <c r="BP554">
        <f t="shared" si="535"/>
        <v>0</v>
      </c>
      <c r="BQ554">
        <f t="shared" si="536"/>
        <v>0</v>
      </c>
      <c r="BR554">
        <f t="shared" si="537"/>
        <v>0</v>
      </c>
      <c r="BS554">
        <f t="shared" si="538"/>
        <v>0</v>
      </c>
      <c r="BT554">
        <f t="shared" si="539"/>
        <v>0</v>
      </c>
    </row>
    <row r="555" spans="1:72" x14ac:dyDescent="0.25">
      <c r="A555" t="str">
        <f>IF(TRIM(INDEX(games!$A:$A,ROW()))="","",TRIM(INDEX(games!$A:$A,ROW())))</f>
        <v>Neon Abyss</v>
      </c>
      <c r="B555">
        <f>IF(OR($A555="",INDEX(games!$B:$B,ROW())=""),"",INDEX(games!$B:$B,ROW()))</f>
        <v>2019</v>
      </c>
      <c r="C555" t="str">
        <f>IF(OR($A555="",INDEX(games!$C:$C,ROW())=""),"",INDEX(games!$C:$C,ROW()))</f>
        <v>Action</v>
      </c>
      <c r="D555">
        <f t="shared" si="480"/>
        <v>4</v>
      </c>
      <c r="E555">
        <f t="shared" si="481"/>
        <v>1</v>
      </c>
      <c r="F555">
        <f t="shared" si="482"/>
        <v>11</v>
      </c>
      <c r="G555">
        <f t="shared" si="483"/>
        <v>2019</v>
      </c>
      <c r="H555">
        <f t="shared" si="484"/>
        <v>1.2530000000000001</v>
      </c>
      <c r="I555" t="e">
        <f t="shared" si="485"/>
        <v>#N/A</v>
      </c>
      <c r="J555" t="e">
        <f t="shared" si="486"/>
        <v>#N/A</v>
      </c>
      <c r="K555" t="e">
        <f t="shared" si="487"/>
        <v>#N/A</v>
      </c>
      <c r="L555" t="e">
        <f t="shared" si="488"/>
        <v>#N/A</v>
      </c>
      <c r="M555" t="e">
        <f t="shared" si="489"/>
        <v>#N/A</v>
      </c>
      <c r="N555" t="e">
        <f t="shared" si="490"/>
        <v>#N/A</v>
      </c>
      <c r="O555">
        <f t="shared" si="491"/>
        <v>4.0005550000000003</v>
      </c>
      <c r="P555" t="str">
        <f>IF(OR($A555="",INDEX(games!$H:$H,ROW())=""),"",INDEX(games!$H:$H,ROW()))</f>
        <v>Yes</v>
      </c>
      <c r="Q555">
        <f t="shared" si="492"/>
        <v>4.0005550000000003</v>
      </c>
      <c r="T555">
        <f t="shared" si="493"/>
        <v>2011</v>
      </c>
      <c r="U555">
        <f t="shared" si="494"/>
        <v>2013</v>
      </c>
      <c r="V555">
        <f t="shared" si="495"/>
        <v>2</v>
      </c>
      <c r="W555" t="str">
        <f>IF(TRIM(INDEX(connections!$A:$A,ROW()))="","",TRIM(INDEX(connections!$A:$A,ROW())))</f>
        <v>The Binding of Isaac</v>
      </c>
      <c r="X555" t="str">
        <f>IF($W555="","",TRIM(INDEX(connections!$B:$B,ROW())))</f>
        <v>Full Mojo Rampage</v>
      </c>
      <c r="Y555">
        <f t="shared" si="496"/>
        <v>865</v>
      </c>
      <c r="Z555">
        <f t="shared" si="497"/>
        <v>328</v>
      </c>
      <c r="AA555" t="str">
        <f t="shared" si="498"/>
        <v>Yes</v>
      </c>
      <c r="AB555" t="str">
        <f t="shared" si="499"/>
        <v/>
      </c>
      <c r="AC555" t="str">
        <f t="shared" si="500"/>
        <v/>
      </c>
      <c r="AD555">
        <f t="shared" si="501"/>
        <v>0</v>
      </c>
      <c r="AE555" t="str">
        <f t="shared" si="502"/>
        <v/>
      </c>
      <c r="AG555">
        <f t="shared" si="503"/>
        <v>3</v>
      </c>
      <c r="AH555" t="str">
        <f t="shared" si="504"/>
        <v>Yes</v>
      </c>
      <c r="AI555">
        <f t="shared" si="505"/>
        <v>3</v>
      </c>
      <c r="AJ555">
        <f t="shared" si="506"/>
        <v>3.0005549999999999</v>
      </c>
      <c r="AK555" t="str">
        <f t="shared" si="507"/>
        <v/>
      </c>
      <c r="AL555" t="str">
        <f>IF($A555="","",INDEX(games!$J:$J,ROW())&amp;"")</f>
        <v>https://store.steampowered.com/app/788100/Neon_Abyss/</v>
      </c>
      <c r="AM555">
        <f>IF($A555="","",SUMPRODUCT($AO555:$BD555,'Map Analysis'!$AN$2^{0,1,2,3,4,5,6,7,8,9,10,11,12,13,14,15}))</f>
        <v>1</v>
      </c>
      <c r="AN555">
        <f t="shared" si="508"/>
        <v>1.0000555</v>
      </c>
      <c r="AO555">
        <f t="shared" si="509"/>
        <v>1</v>
      </c>
      <c r="AP555">
        <f t="shared" si="510"/>
        <v>0</v>
      </c>
      <c r="AQ555">
        <f t="shared" si="511"/>
        <v>0</v>
      </c>
      <c r="AR555">
        <f t="shared" si="512"/>
        <v>0</v>
      </c>
      <c r="AS555">
        <f t="shared" si="513"/>
        <v>0</v>
      </c>
      <c r="AT555">
        <f t="shared" si="514"/>
        <v>0</v>
      </c>
      <c r="AU555">
        <f t="shared" si="515"/>
        <v>0</v>
      </c>
      <c r="AV555">
        <f t="shared" si="516"/>
        <v>0</v>
      </c>
      <c r="AW555">
        <f t="shared" si="517"/>
        <v>0</v>
      </c>
      <c r="AX555">
        <f t="shared" si="518"/>
        <v>0</v>
      </c>
      <c r="AY555">
        <f t="shared" si="519"/>
        <v>0</v>
      </c>
      <c r="AZ555">
        <f t="shared" si="520"/>
        <v>0</v>
      </c>
      <c r="BA555">
        <f t="shared" si="521"/>
        <v>0</v>
      </c>
      <c r="BB555">
        <f t="shared" si="522"/>
        <v>0</v>
      </c>
      <c r="BC555">
        <f t="shared" si="523"/>
        <v>0</v>
      </c>
      <c r="BD555">
        <f t="shared" si="524"/>
        <v>0</v>
      </c>
      <c r="BF555">
        <f t="shared" si="525"/>
        <v>0</v>
      </c>
      <c r="BG555">
        <f t="shared" si="526"/>
        <v>0</v>
      </c>
      <c r="BH555">
        <f t="shared" si="527"/>
        <v>0</v>
      </c>
      <c r="BI555">
        <f t="shared" si="528"/>
        <v>0</v>
      </c>
      <c r="BJ555">
        <f t="shared" si="529"/>
        <v>0</v>
      </c>
      <c r="BK555">
        <f t="shared" si="530"/>
        <v>0</v>
      </c>
      <c r="BL555">
        <f t="shared" si="531"/>
        <v>0</v>
      </c>
      <c r="BM555">
        <f t="shared" si="532"/>
        <v>0</v>
      </c>
      <c r="BN555">
        <f t="shared" si="533"/>
        <v>0</v>
      </c>
      <c r="BO555">
        <f t="shared" si="534"/>
        <v>0</v>
      </c>
      <c r="BP555">
        <f t="shared" si="535"/>
        <v>0</v>
      </c>
      <c r="BQ555">
        <f t="shared" si="536"/>
        <v>0</v>
      </c>
      <c r="BR555">
        <f t="shared" si="537"/>
        <v>0</v>
      </c>
      <c r="BS555">
        <f t="shared" si="538"/>
        <v>0</v>
      </c>
      <c r="BT555">
        <f t="shared" si="539"/>
        <v>0</v>
      </c>
    </row>
    <row r="556" spans="1:72" x14ac:dyDescent="0.25">
      <c r="A556" t="str">
        <f>IF(TRIM(INDEX(games!$A:$A,ROW()))="","",TRIM(INDEX(games!$A:$A,ROW())))</f>
        <v>Neon Abyss 2</v>
      </c>
      <c r="B556">
        <f>IF(OR($A556="",INDEX(games!$B:$B,ROW())=""),"",INDEX(games!$B:$B,ROW()))</f>
        <v>2025</v>
      </c>
      <c r="C556" t="str">
        <f>IF(OR($A556="",INDEX(games!$C:$C,ROW())=""),"",INDEX(games!$C:$C,ROW()))</f>
        <v>Action</v>
      </c>
      <c r="D556">
        <f t="shared" si="480"/>
        <v>1</v>
      </c>
      <c r="E556">
        <f t="shared" si="481"/>
        <v>1</v>
      </c>
      <c r="F556">
        <f t="shared" si="482"/>
        <v>12</v>
      </c>
      <c r="G556">
        <f t="shared" si="483"/>
        <v>2025</v>
      </c>
      <c r="H556">
        <f t="shared" si="484"/>
        <v>1.276</v>
      </c>
      <c r="I556" t="e">
        <f t="shared" si="485"/>
        <v>#N/A</v>
      </c>
      <c r="J556" t="e">
        <f t="shared" si="486"/>
        <v>#N/A</v>
      </c>
      <c r="K556" t="e">
        <f t="shared" si="487"/>
        <v>#N/A</v>
      </c>
      <c r="L556" t="e">
        <f t="shared" si="488"/>
        <v>#N/A</v>
      </c>
      <c r="M556" t="e">
        <f t="shared" si="489"/>
        <v>#N/A</v>
      </c>
      <c r="N556" t="e">
        <f t="shared" si="490"/>
        <v>#N/A</v>
      </c>
      <c r="O556">
        <f t="shared" si="491"/>
        <v>1.000556</v>
      </c>
      <c r="P556" t="str">
        <f>IF(OR($A556="",INDEX(games!$H:$H,ROW())=""),"",INDEX(games!$H:$H,ROW()))</f>
        <v/>
      </c>
      <c r="Q556" t="str">
        <f t="shared" si="492"/>
        <v/>
      </c>
      <c r="T556">
        <f t="shared" si="493"/>
        <v>2018</v>
      </c>
      <c r="U556">
        <f t="shared" si="494"/>
        <v>2020</v>
      </c>
      <c r="V556">
        <f t="shared" si="495"/>
        <v>2</v>
      </c>
      <c r="W556" t="str">
        <f>IF(TRIM(INDEX(connections!$A:$A,ROW()))="","",TRIM(INDEX(connections!$A:$A,ROW())))</f>
        <v>Dead Cells</v>
      </c>
      <c r="X556" t="str">
        <f>IF($W556="","",TRIM(INDEX(connections!$B:$B,ROW())))</f>
        <v>Fury Unleashed</v>
      </c>
      <c r="Y556">
        <f t="shared" si="496"/>
        <v>193</v>
      </c>
      <c r="Z556">
        <f t="shared" si="497"/>
        <v>329</v>
      </c>
      <c r="AA556" t="str">
        <f t="shared" si="498"/>
        <v>Yes</v>
      </c>
      <c r="AB556" t="str">
        <f t="shared" si="499"/>
        <v>Yes</v>
      </c>
      <c r="AC556">
        <f t="shared" si="500"/>
        <v>1</v>
      </c>
      <c r="AD556">
        <f t="shared" si="501"/>
        <v>0</v>
      </c>
      <c r="AE556" t="str">
        <f t="shared" si="502"/>
        <v/>
      </c>
      <c r="AG556">
        <f t="shared" si="503"/>
        <v>1</v>
      </c>
      <c r="AH556" t="str">
        <f t="shared" si="504"/>
        <v/>
      </c>
      <c r="AI556" t="str">
        <f t="shared" si="505"/>
        <v/>
      </c>
      <c r="AJ556" t="str">
        <f t="shared" si="506"/>
        <v/>
      </c>
      <c r="AK556">
        <f t="shared" si="507"/>
        <v>1.000556</v>
      </c>
      <c r="AL556" t="str">
        <f>IF($A556="","",INDEX(games!$J:$J,ROW())&amp;"")</f>
        <v/>
      </c>
      <c r="AM556">
        <f>IF($A556="","",SUMPRODUCT($AO556:$BD556,'Map Analysis'!$AN$2^{0,1,2,3,4,5,6,7,8,9,10,11,12,13,14,15}))</f>
        <v>0</v>
      </c>
      <c r="AN556">
        <f t="shared" si="508"/>
        <v>5.5600000000000003E-5</v>
      </c>
      <c r="AO556">
        <f t="shared" si="509"/>
        <v>0</v>
      </c>
      <c r="AP556">
        <f t="shared" si="510"/>
        <v>0</v>
      </c>
      <c r="AQ556">
        <f t="shared" si="511"/>
        <v>0</v>
      </c>
      <c r="AR556">
        <f t="shared" si="512"/>
        <v>0</v>
      </c>
      <c r="AS556">
        <f t="shared" si="513"/>
        <v>0</v>
      </c>
      <c r="AT556">
        <f t="shared" si="514"/>
        <v>0</v>
      </c>
      <c r="AU556">
        <f t="shared" si="515"/>
        <v>0</v>
      </c>
      <c r="AV556">
        <f t="shared" si="516"/>
        <v>0</v>
      </c>
      <c r="AW556">
        <f t="shared" si="517"/>
        <v>0</v>
      </c>
      <c r="AX556">
        <f t="shared" si="518"/>
        <v>0</v>
      </c>
      <c r="AY556">
        <f t="shared" si="519"/>
        <v>0</v>
      </c>
      <c r="AZ556">
        <f t="shared" si="520"/>
        <v>0</v>
      </c>
      <c r="BA556">
        <f t="shared" si="521"/>
        <v>0</v>
      </c>
      <c r="BB556">
        <f t="shared" si="522"/>
        <v>0</v>
      </c>
      <c r="BC556">
        <f t="shared" si="523"/>
        <v>0</v>
      </c>
      <c r="BD556">
        <f t="shared" si="524"/>
        <v>0</v>
      </c>
      <c r="BF556">
        <f t="shared" si="525"/>
        <v>0</v>
      </c>
      <c r="BG556">
        <f t="shared" si="526"/>
        <v>0</v>
      </c>
      <c r="BH556">
        <f t="shared" si="527"/>
        <v>0</v>
      </c>
      <c r="BI556">
        <f t="shared" si="528"/>
        <v>0</v>
      </c>
      <c r="BJ556">
        <f t="shared" si="529"/>
        <v>0</v>
      </c>
      <c r="BK556">
        <f t="shared" si="530"/>
        <v>0</v>
      </c>
      <c r="BL556">
        <f t="shared" si="531"/>
        <v>0</v>
      </c>
      <c r="BM556">
        <f t="shared" si="532"/>
        <v>0</v>
      </c>
      <c r="BN556">
        <f t="shared" si="533"/>
        <v>0</v>
      </c>
      <c r="BO556">
        <f t="shared" si="534"/>
        <v>0</v>
      </c>
      <c r="BP556">
        <f t="shared" si="535"/>
        <v>0</v>
      </c>
      <c r="BQ556">
        <f t="shared" si="536"/>
        <v>0</v>
      </c>
      <c r="BR556">
        <f t="shared" si="537"/>
        <v>0</v>
      </c>
      <c r="BS556">
        <f t="shared" si="538"/>
        <v>0</v>
      </c>
      <c r="BT556">
        <f t="shared" si="539"/>
        <v>0</v>
      </c>
    </row>
    <row r="557" spans="1:72" x14ac:dyDescent="0.25">
      <c r="A557" t="str">
        <f>IF(TRIM(INDEX(games!$A:$A,ROW()))="","",TRIM(INDEX(games!$A:$A,ROW())))</f>
        <v>Neon Chrome</v>
      </c>
      <c r="B557">
        <f>IF(OR($A557="",INDEX(games!$B:$B,ROW())=""),"",INDEX(games!$B:$B,ROW()))</f>
        <v>2016</v>
      </c>
      <c r="C557" t="str">
        <f>IF(OR($A557="",INDEX(games!$C:$C,ROW())=""),"",INDEX(games!$C:$C,ROW()))</f>
        <v>Action</v>
      </c>
      <c r="D557">
        <f t="shared" si="480"/>
        <v>0</v>
      </c>
      <c r="E557">
        <f t="shared" si="481"/>
        <v>1</v>
      </c>
      <c r="F557">
        <f t="shared" si="482"/>
        <v>13</v>
      </c>
      <c r="G557">
        <f t="shared" si="483"/>
        <v>2016</v>
      </c>
      <c r="H557">
        <f t="shared" si="484"/>
        <v>1.2989999999999999</v>
      </c>
      <c r="I557" t="e">
        <f t="shared" si="485"/>
        <v>#N/A</v>
      </c>
      <c r="J557" t="e">
        <f t="shared" si="486"/>
        <v>#N/A</v>
      </c>
      <c r="K557" t="e">
        <f t="shared" si="487"/>
        <v>#N/A</v>
      </c>
      <c r="L557" t="e">
        <f t="shared" si="488"/>
        <v>#N/A</v>
      </c>
      <c r="M557" t="e">
        <f t="shared" si="489"/>
        <v>#N/A</v>
      </c>
      <c r="N557" t="e">
        <f t="shared" si="490"/>
        <v>#N/A</v>
      </c>
      <c r="O557">
        <f t="shared" si="491"/>
        <v>5.5699999999999999E-4</v>
      </c>
      <c r="P557" t="str">
        <f>IF(OR($A557="",INDEX(games!$H:$H,ROW())=""),"",INDEX(games!$H:$H,ROW()))</f>
        <v/>
      </c>
      <c r="Q557" t="str">
        <f t="shared" si="492"/>
        <v/>
      </c>
      <c r="T557">
        <f t="shared" si="493"/>
        <v>2013</v>
      </c>
      <c r="U557">
        <f t="shared" si="494"/>
        <v>2020</v>
      </c>
      <c r="V557">
        <f t="shared" si="495"/>
        <v>7</v>
      </c>
      <c r="W557" t="str">
        <f>IF(TRIM(INDEX(connections!$A:$A,ROW()))="","",TRIM(INDEX(connections!$A:$A,ROW())))</f>
        <v>Rogue Legacy</v>
      </c>
      <c r="X557" t="str">
        <f>IF($W557="","",TRIM(INDEX(connections!$B:$B,ROW())))</f>
        <v>Fury Unleashed</v>
      </c>
      <c r="Y557">
        <f t="shared" si="496"/>
        <v>701</v>
      </c>
      <c r="Z557">
        <f t="shared" si="497"/>
        <v>329</v>
      </c>
      <c r="AA557" t="str">
        <f t="shared" si="498"/>
        <v>Yes</v>
      </c>
      <c r="AB557" t="str">
        <f t="shared" si="499"/>
        <v>Yes</v>
      </c>
      <c r="AC557">
        <f t="shared" si="500"/>
        <v>1</v>
      </c>
      <c r="AD557">
        <f t="shared" si="501"/>
        <v>0</v>
      </c>
      <c r="AE557" t="str">
        <f t="shared" si="502"/>
        <v/>
      </c>
      <c r="AG557">
        <f t="shared" si="503"/>
        <v>0</v>
      </c>
      <c r="AH557" t="str">
        <f t="shared" si="504"/>
        <v/>
      </c>
      <c r="AI557" t="str">
        <f t="shared" si="505"/>
        <v/>
      </c>
      <c r="AJ557" t="str">
        <f t="shared" si="506"/>
        <v/>
      </c>
      <c r="AK557" t="str">
        <f t="shared" si="507"/>
        <v/>
      </c>
      <c r="AL557" t="str">
        <f>IF($A557="","",INDEX(games!$J:$J,ROW())&amp;"")</f>
        <v>https://store.steampowered.com/app/428750/Neon_Chrome/</v>
      </c>
      <c r="AM557">
        <f>IF($A557="","",SUMPRODUCT($AO557:$BD557,'Map Analysis'!$AN$2^{0,1,2,3,4,5,6,7,8,9,10,11,12,13,14,15}))</f>
        <v>0</v>
      </c>
      <c r="AN557">
        <f t="shared" si="508"/>
        <v>5.5699999999999999E-5</v>
      </c>
      <c r="AO557">
        <f t="shared" si="509"/>
        <v>0</v>
      </c>
      <c r="AP557">
        <f t="shared" si="510"/>
        <v>0</v>
      </c>
      <c r="AQ557">
        <f t="shared" si="511"/>
        <v>0</v>
      </c>
      <c r="AR557">
        <f t="shared" si="512"/>
        <v>0</v>
      </c>
      <c r="AS557">
        <f t="shared" si="513"/>
        <v>0</v>
      </c>
      <c r="AT557">
        <f t="shared" si="514"/>
        <v>0</v>
      </c>
      <c r="AU557">
        <f t="shared" si="515"/>
        <v>0</v>
      </c>
      <c r="AV557">
        <f t="shared" si="516"/>
        <v>0</v>
      </c>
      <c r="AW557">
        <f t="shared" si="517"/>
        <v>0</v>
      </c>
      <c r="AX557">
        <f t="shared" si="518"/>
        <v>0</v>
      </c>
      <c r="AY557">
        <f t="shared" si="519"/>
        <v>0</v>
      </c>
      <c r="AZ557">
        <f t="shared" si="520"/>
        <v>0</v>
      </c>
      <c r="BA557">
        <f t="shared" si="521"/>
        <v>0</v>
      </c>
      <c r="BB557">
        <f t="shared" si="522"/>
        <v>0</v>
      </c>
      <c r="BC557">
        <f t="shared" si="523"/>
        <v>0</v>
      </c>
      <c r="BD557">
        <f t="shared" si="524"/>
        <v>0</v>
      </c>
      <c r="BF557">
        <f t="shared" si="525"/>
        <v>0</v>
      </c>
      <c r="BG557">
        <f t="shared" si="526"/>
        <v>0</v>
      </c>
      <c r="BH557">
        <f t="shared" si="527"/>
        <v>0</v>
      </c>
      <c r="BI557">
        <f t="shared" si="528"/>
        <v>0</v>
      </c>
      <c r="BJ557">
        <f t="shared" si="529"/>
        <v>0</v>
      </c>
      <c r="BK557">
        <f t="shared" si="530"/>
        <v>0</v>
      </c>
      <c r="BL557">
        <f t="shared" si="531"/>
        <v>0</v>
      </c>
      <c r="BM557">
        <f t="shared" si="532"/>
        <v>0</v>
      </c>
      <c r="BN557">
        <f t="shared" si="533"/>
        <v>0</v>
      </c>
      <c r="BO557">
        <f t="shared" si="534"/>
        <v>0</v>
      </c>
      <c r="BP557">
        <f t="shared" si="535"/>
        <v>0</v>
      </c>
      <c r="BQ557">
        <f t="shared" si="536"/>
        <v>0</v>
      </c>
      <c r="BR557">
        <f t="shared" si="537"/>
        <v>0</v>
      </c>
      <c r="BS557">
        <f t="shared" si="538"/>
        <v>0</v>
      </c>
      <c r="BT557">
        <f t="shared" si="539"/>
        <v>0</v>
      </c>
    </row>
    <row r="558" spans="1:72" x14ac:dyDescent="0.25">
      <c r="A558" t="str">
        <f>IF(TRIM(INDEX(games!$A:$A,ROW()))="","",TRIM(INDEX(games!$A:$A,ROW())))</f>
        <v>Neophyte</v>
      </c>
      <c r="B558">
        <f>IF(OR($A558="",INDEX(games!$B:$B,ROW())=""),"",INDEX(games!$B:$B,ROW()))</f>
        <v>2022</v>
      </c>
      <c r="C558" t="str">
        <f>IF(OR($A558="",INDEX(games!$C:$C,ROW())=""),"",INDEX(games!$C:$C,ROW()))</f>
        <v>Action</v>
      </c>
      <c r="D558">
        <f t="shared" si="480"/>
        <v>1</v>
      </c>
      <c r="E558">
        <f t="shared" si="481"/>
        <v>1</v>
      </c>
      <c r="F558">
        <f t="shared" si="482"/>
        <v>14</v>
      </c>
      <c r="G558">
        <f t="shared" si="483"/>
        <v>2022</v>
      </c>
      <c r="H558">
        <f t="shared" si="484"/>
        <v>1.3220000000000001</v>
      </c>
      <c r="I558" t="e">
        <f t="shared" si="485"/>
        <v>#N/A</v>
      </c>
      <c r="J558" t="e">
        <f t="shared" si="486"/>
        <v>#N/A</v>
      </c>
      <c r="K558" t="e">
        <f t="shared" si="487"/>
        <v>#N/A</v>
      </c>
      <c r="L558" t="e">
        <f t="shared" si="488"/>
        <v>#N/A</v>
      </c>
      <c r="M558" t="e">
        <f t="shared" si="489"/>
        <v>#N/A</v>
      </c>
      <c r="N558" t="e">
        <f t="shared" si="490"/>
        <v>#N/A</v>
      </c>
      <c r="O558">
        <f t="shared" si="491"/>
        <v>1.0005580000000001</v>
      </c>
      <c r="P558" t="str">
        <f>IF(OR($A558="",INDEX(games!$H:$H,ROW())=""),"",INDEX(games!$H:$H,ROW()))</f>
        <v/>
      </c>
      <c r="Q558" t="str">
        <f t="shared" si="492"/>
        <v/>
      </c>
      <c r="T558">
        <f t="shared" si="493"/>
        <v>1999</v>
      </c>
      <c r="U558">
        <f t="shared" si="494"/>
        <v>2010</v>
      </c>
      <c r="V558">
        <f t="shared" si="495"/>
        <v>11</v>
      </c>
      <c r="W558" t="str">
        <f>IF(TRIM(INDEX(connections!$A:$A,ROW()))="","",TRIM(INDEX(connections!$A:$A,ROW())))</f>
        <v>Torneko: The Last Hope</v>
      </c>
      <c r="X558" t="str">
        <f>IF($W558="","",TRIM(INDEX(connections!$B:$B,ROW())))</f>
        <v>Fushigi no Gensoukyou</v>
      </c>
      <c r="Y558">
        <f t="shared" si="496"/>
        <v>903</v>
      </c>
      <c r="Z558">
        <f t="shared" si="497"/>
        <v>330</v>
      </c>
      <c r="AA558" t="str">
        <f t="shared" si="498"/>
        <v>Yes</v>
      </c>
      <c r="AB558" t="str">
        <f t="shared" si="499"/>
        <v/>
      </c>
      <c r="AC558" t="str">
        <f t="shared" si="500"/>
        <v/>
      </c>
      <c r="AD558">
        <f t="shared" si="501"/>
        <v>0</v>
      </c>
      <c r="AE558" t="str">
        <f t="shared" si="502"/>
        <v/>
      </c>
      <c r="AG558">
        <f t="shared" si="503"/>
        <v>1</v>
      </c>
      <c r="AH558" t="str">
        <f t="shared" si="504"/>
        <v/>
      </c>
      <c r="AI558" t="str">
        <f t="shared" si="505"/>
        <v/>
      </c>
      <c r="AJ558" t="str">
        <f t="shared" si="506"/>
        <v/>
      </c>
      <c r="AK558">
        <f t="shared" si="507"/>
        <v>1.0005580000000001</v>
      </c>
      <c r="AL558" t="str">
        <f>IF($A558="","",INDEX(games!$J:$J,ROW())&amp;"")</f>
        <v/>
      </c>
      <c r="AM558">
        <f>IF($A558="","",SUMPRODUCT($AO558:$BD558,'Map Analysis'!$AN$2^{0,1,2,3,4,5,6,7,8,9,10,11,12,13,14,15}))</f>
        <v>0</v>
      </c>
      <c r="AN558">
        <f t="shared" si="508"/>
        <v>5.5800000000000001E-5</v>
      </c>
      <c r="AO558">
        <f t="shared" si="509"/>
        <v>0</v>
      </c>
      <c r="AP558">
        <f t="shared" si="510"/>
        <v>0</v>
      </c>
      <c r="AQ558">
        <f t="shared" si="511"/>
        <v>0</v>
      </c>
      <c r="AR558">
        <f t="shared" si="512"/>
        <v>0</v>
      </c>
      <c r="AS558">
        <f t="shared" si="513"/>
        <v>0</v>
      </c>
      <c r="AT558">
        <f t="shared" si="514"/>
        <v>0</v>
      </c>
      <c r="AU558">
        <f t="shared" si="515"/>
        <v>0</v>
      </c>
      <c r="AV558">
        <f t="shared" si="516"/>
        <v>0</v>
      </c>
      <c r="AW558">
        <f t="shared" si="517"/>
        <v>0</v>
      </c>
      <c r="AX558">
        <f t="shared" si="518"/>
        <v>0</v>
      </c>
      <c r="AY558">
        <f t="shared" si="519"/>
        <v>0</v>
      </c>
      <c r="AZ558">
        <f t="shared" si="520"/>
        <v>0</v>
      </c>
      <c r="BA558">
        <f t="shared" si="521"/>
        <v>0</v>
      </c>
      <c r="BB558">
        <f t="shared" si="522"/>
        <v>0</v>
      </c>
      <c r="BC558">
        <f t="shared" si="523"/>
        <v>0</v>
      </c>
      <c r="BD558">
        <f t="shared" si="524"/>
        <v>0</v>
      </c>
      <c r="BF558">
        <f t="shared" si="525"/>
        <v>4</v>
      </c>
      <c r="BG558">
        <f t="shared" si="526"/>
        <v>3</v>
      </c>
      <c r="BH558">
        <f t="shared" si="527"/>
        <v>3</v>
      </c>
      <c r="BI558">
        <f t="shared" si="528"/>
        <v>0</v>
      </c>
      <c r="BJ558">
        <f t="shared" si="529"/>
        <v>0</v>
      </c>
      <c r="BK558">
        <f t="shared" si="530"/>
        <v>0</v>
      </c>
      <c r="BL558">
        <f t="shared" si="531"/>
        <v>0</v>
      </c>
      <c r="BM558">
        <f t="shared" si="532"/>
        <v>0</v>
      </c>
      <c r="BN558">
        <f t="shared" si="533"/>
        <v>0</v>
      </c>
      <c r="BO558">
        <f t="shared" si="534"/>
        <v>0</v>
      </c>
      <c r="BP558">
        <f t="shared" si="535"/>
        <v>0</v>
      </c>
      <c r="BQ558">
        <f t="shared" si="536"/>
        <v>0</v>
      </c>
      <c r="BR558">
        <f t="shared" si="537"/>
        <v>0</v>
      </c>
      <c r="BS558">
        <f t="shared" si="538"/>
        <v>0</v>
      </c>
      <c r="BT558">
        <f t="shared" si="539"/>
        <v>0</v>
      </c>
    </row>
    <row r="559" spans="1:72" x14ac:dyDescent="0.25">
      <c r="A559" t="str">
        <f>IF(TRIM(INDEX(games!$A:$A,ROW()))="","",TRIM(INDEX(games!$A:$A,ROW())))</f>
        <v>NetHack</v>
      </c>
      <c r="B559">
        <f>IF(OR($A559="",INDEX(games!$B:$B,ROW())=""),"",INDEX(games!$B:$B,ROW()))</f>
        <v>1987</v>
      </c>
      <c r="C559" t="str">
        <f>IF(OR($A559="",INDEX(games!$C:$C,ROW())=""),"",INDEX(games!$C:$C,ROW()))</f>
        <v>Traditional</v>
      </c>
      <c r="D559">
        <f t="shared" si="480"/>
        <v>37</v>
      </c>
      <c r="E559">
        <f t="shared" si="481"/>
        <v>4</v>
      </c>
      <c r="F559">
        <f t="shared" si="482"/>
        <v>15</v>
      </c>
      <c r="G559" t="e">
        <f t="shared" si="483"/>
        <v>#N/A</v>
      </c>
      <c r="H559" t="e">
        <f t="shared" si="484"/>
        <v>#N/A</v>
      </c>
      <c r="I559" t="e">
        <f t="shared" si="485"/>
        <v>#N/A</v>
      </c>
      <c r="J559" t="e">
        <f t="shared" si="486"/>
        <v>#N/A</v>
      </c>
      <c r="K559" t="e">
        <f t="shared" si="487"/>
        <v>#N/A</v>
      </c>
      <c r="L559" t="e">
        <f t="shared" si="488"/>
        <v>#N/A</v>
      </c>
      <c r="M559">
        <f t="shared" si="489"/>
        <v>1987</v>
      </c>
      <c r="N559">
        <f t="shared" si="490"/>
        <v>4.3449999999999998</v>
      </c>
      <c r="O559">
        <f t="shared" si="491"/>
        <v>37.000559000000003</v>
      </c>
      <c r="P559" t="str">
        <f>IF(OR($A559="",INDEX(games!$H:$H,ROW())=""),"",INDEX(games!$H:$H,ROW()))</f>
        <v>Yes</v>
      </c>
      <c r="Q559">
        <f t="shared" si="492"/>
        <v>37.000559000000003</v>
      </c>
      <c r="T559">
        <f t="shared" si="493"/>
        <v>2011</v>
      </c>
      <c r="U559">
        <f t="shared" si="494"/>
        <v>2014</v>
      </c>
      <c r="V559">
        <f t="shared" si="495"/>
        <v>3</v>
      </c>
      <c r="W559" t="str">
        <f>IF(TRIM(INDEX(connections!$A:$A,ROW()))="","",TRIM(INDEX(connections!$A:$A,ROW())))</f>
        <v>Miracle Party: Fushigi no Gensoukyou 2</v>
      </c>
      <c r="X559" t="str">
        <f>IF($W559="","",TRIM(INDEX(connections!$B:$B,ROW())))</f>
        <v>Fushigi no Gensoukyou 3</v>
      </c>
      <c r="Y559">
        <f t="shared" si="496"/>
        <v>512</v>
      </c>
      <c r="Z559">
        <f t="shared" si="497"/>
        <v>331</v>
      </c>
      <c r="AA559" t="str">
        <f t="shared" si="498"/>
        <v/>
      </c>
      <c r="AB559" t="str">
        <f t="shared" si="499"/>
        <v/>
      </c>
      <c r="AC559" t="str">
        <f t="shared" si="500"/>
        <v/>
      </c>
      <c r="AD559">
        <f t="shared" si="501"/>
        <v>0</v>
      </c>
      <c r="AE559" t="str">
        <f t="shared" si="502"/>
        <v/>
      </c>
      <c r="AG559">
        <f t="shared" si="503"/>
        <v>28</v>
      </c>
      <c r="AH559" t="str">
        <f t="shared" si="504"/>
        <v>Yes</v>
      </c>
      <c r="AI559">
        <f t="shared" si="505"/>
        <v>28</v>
      </c>
      <c r="AJ559">
        <f t="shared" si="506"/>
        <v>28.000558999999999</v>
      </c>
      <c r="AK559" t="str">
        <f t="shared" si="507"/>
        <v/>
      </c>
      <c r="AL559" t="str">
        <f>IF($A559="","",INDEX(games!$J:$J,ROW())&amp;"")</f>
        <v/>
      </c>
      <c r="AM559">
        <f>IF($A559="","",SUMPRODUCT($AO559:$BD559,'Map Analysis'!$AN$2^{0,1,2,3,4,5,6,7,8,9,10,11,12,13,14,15}))</f>
        <v>525.248046875</v>
      </c>
      <c r="AN559">
        <f t="shared" si="508"/>
        <v>525.24810277500001</v>
      </c>
      <c r="AO559">
        <f t="shared" si="509"/>
        <v>36</v>
      </c>
      <c r="AP559">
        <f t="shared" si="510"/>
        <v>144</v>
      </c>
      <c r="AQ559">
        <f t="shared" si="511"/>
        <v>412</v>
      </c>
      <c r="AR559">
        <f t="shared" si="512"/>
        <v>1030</v>
      </c>
      <c r="AS559">
        <f t="shared" si="513"/>
        <v>1617</v>
      </c>
      <c r="AT559">
        <f t="shared" si="514"/>
        <v>1752</v>
      </c>
      <c r="AU559">
        <f t="shared" si="515"/>
        <v>1423</v>
      </c>
      <c r="AV559">
        <f t="shared" si="516"/>
        <v>830</v>
      </c>
      <c r="AW559">
        <f t="shared" si="517"/>
        <v>225</v>
      </c>
      <c r="AX559">
        <f t="shared" si="518"/>
        <v>43</v>
      </c>
      <c r="AY559">
        <f t="shared" si="519"/>
        <v>4</v>
      </c>
      <c r="AZ559">
        <f t="shared" si="520"/>
        <v>0</v>
      </c>
      <c r="BA559">
        <f t="shared" si="521"/>
        <v>0</v>
      </c>
      <c r="BB559">
        <f t="shared" si="522"/>
        <v>0</v>
      </c>
      <c r="BC559">
        <f t="shared" si="523"/>
        <v>0</v>
      </c>
      <c r="BD559">
        <f t="shared" si="524"/>
        <v>0</v>
      </c>
      <c r="BF559">
        <f t="shared" si="525"/>
        <v>1</v>
      </c>
      <c r="BG559">
        <f t="shared" si="526"/>
        <v>0</v>
      </c>
      <c r="BH559">
        <f t="shared" si="527"/>
        <v>0</v>
      </c>
      <c r="BI559">
        <f t="shared" si="528"/>
        <v>0</v>
      </c>
      <c r="BJ559">
        <f t="shared" si="529"/>
        <v>0</v>
      </c>
      <c r="BK559">
        <f t="shared" si="530"/>
        <v>0</v>
      </c>
      <c r="BL559">
        <f t="shared" si="531"/>
        <v>0</v>
      </c>
      <c r="BM559">
        <f t="shared" si="532"/>
        <v>0</v>
      </c>
      <c r="BN559">
        <f t="shared" si="533"/>
        <v>0</v>
      </c>
      <c r="BO559">
        <f t="shared" si="534"/>
        <v>0</v>
      </c>
      <c r="BP559">
        <f t="shared" si="535"/>
        <v>0</v>
      </c>
      <c r="BQ559">
        <f t="shared" si="536"/>
        <v>0</v>
      </c>
      <c r="BR559">
        <f t="shared" si="537"/>
        <v>0</v>
      </c>
      <c r="BS559">
        <f t="shared" si="538"/>
        <v>0</v>
      </c>
      <c r="BT559">
        <f t="shared" si="539"/>
        <v>0</v>
      </c>
    </row>
    <row r="560" spans="1:72" x14ac:dyDescent="0.25">
      <c r="A560" t="str">
        <f>IF(TRIM(INDEX(games!$A:$A,ROW()))="","",TRIM(INDEX(games!$A:$A,ROW())))</f>
        <v>Netherworld Covenant</v>
      </c>
      <c r="B560">
        <f>IF(OR($A560="",INDEX(games!$B:$B,ROW())=""),"",INDEX(games!$B:$B,ROW()))</f>
        <v>2025</v>
      </c>
      <c r="C560" t="str">
        <f>IF(OR($A560="",INDEX(games!$C:$C,ROW())=""),"",INDEX(games!$C:$C,ROW()))</f>
        <v>Action</v>
      </c>
      <c r="D560">
        <f t="shared" si="480"/>
        <v>2</v>
      </c>
      <c r="E560">
        <f t="shared" si="481"/>
        <v>1</v>
      </c>
      <c r="F560">
        <f t="shared" si="482"/>
        <v>16</v>
      </c>
      <c r="G560">
        <f t="shared" si="483"/>
        <v>2025</v>
      </c>
      <c r="H560">
        <f t="shared" si="484"/>
        <v>1.3679999999999999</v>
      </c>
      <c r="I560" t="e">
        <f t="shared" si="485"/>
        <v>#N/A</v>
      </c>
      <c r="J560" t="e">
        <f t="shared" si="486"/>
        <v>#N/A</v>
      </c>
      <c r="K560" t="e">
        <f t="shared" si="487"/>
        <v>#N/A</v>
      </c>
      <c r="L560" t="e">
        <f t="shared" si="488"/>
        <v>#N/A</v>
      </c>
      <c r="M560" t="e">
        <f t="shared" si="489"/>
        <v>#N/A</v>
      </c>
      <c r="N560" t="e">
        <f t="shared" si="490"/>
        <v>#N/A</v>
      </c>
      <c r="O560">
        <f t="shared" si="491"/>
        <v>2.0005600000000001</v>
      </c>
      <c r="P560" t="str">
        <f>IF(OR($A560="",INDEX(games!$H:$H,ROW())=""),"",INDEX(games!$H:$H,ROW()))</f>
        <v/>
      </c>
      <c r="Q560" t="str">
        <f t="shared" si="492"/>
        <v/>
      </c>
      <c r="T560">
        <f t="shared" si="493"/>
        <v>2011</v>
      </c>
      <c r="U560">
        <f t="shared" si="494"/>
        <v>2014</v>
      </c>
      <c r="V560">
        <f t="shared" si="495"/>
        <v>3</v>
      </c>
      <c r="W560" t="str">
        <f>IF(TRIM(INDEX(connections!$A:$A,ROW()))="","",TRIM(INDEX(connections!$A:$A,ROW())))</f>
        <v>Motto!? Fushigi no Gensoukyou: Under the Moonlight</v>
      </c>
      <c r="X560" t="str">
        <f>IF($W560="","",TRIM(INDEX(connections!$B:$B,ROW())))</f>
        <v>Fushigi no Gensoukyou 3</v>
      </c>
      <c r="Y560">
        <f t="shared" si="496"/>
        <v>540</v>
      </c>
      <c r="Z560">
        <f t="shared" si="497"/>
        <v>331</v>
      </c>
      <c r="AA560" t="str">
        <f t="shared" si="498"/>
        <v/>
      </c>
      <c r="AB560" t="str">
        <f t="shared" si="499"/>
        <v/>
      </c>
      <c r="AC560" t="str">
        <f t="shared" si="500"/>
        <v/>
      </c>
      <c r="AD560">
        <f t="shared" si="501"/>
        <v>0</v>
      </c>
      <c r="AE560" t="str">
        <f t="shared" si="502"/>
        <v/>
      </c>
      <c r="AG560">
        <f t="shared" si="503"/>
        <v>2</v>
      </c>
      <c r="AH560" t="str">
        <f t="shared" si="504"/>
        <v/>
      </c>
      <c r="AI560" t="str">
        <f t="shared" si="505"/>
        <v/>
      </c>
      <c r="AJ560" t="str">
        <f t="shared" si="506"/>
        <v/>
      </c>
      <c r="AK560">
        <f t="shared" si="507"/>
        <v>2.0005600000000001</v>
      </c>
      <c r="AL560" t="str">
        <f>IF($A560="","",INDEX(games!$J:$J,ROW())&amp;"")</f>
        <v>https://store.steampowered.com/app/2735580/Netherworld_Covenant/</v>
      </c>
      <c r="AM560">
        <f>IF($A560="","",SUMPRODUCT($AO560:$BD560,'Map Analysis'!$AN$2^{0,1,2,3,4,5,6,7,8,9,10,11,12,13,14,15}))</f>
        <v>0</v>
      </c>
      <c r="AN560">
        <f t="shared" si="508"/>
        <v>5.5999999999999999E-5</v>
      </c>
      <c r="AO560">
        <f t="shared" si="509"/>
        <v>0</v>
      </c>
      <c r="AP560">
        <f t="shared" si="510"/>
        <v>0</v>
      </c>
      <c r="AQ560">
        <f t="shared" si="511"/>
        <v>0</v>
      </c>
      <c r="AR560">
        <f t="shared" si="512"/>
        <v>0</v>
      </c>
      <c r="AS560">
        <f t="shared" si="513"/>
        <v>0</v>
      </c>
      <c r="AT560">
        <f t="shared" si="514"/>
        <v>0</v>
      </c>
      <c r="AU560">
        <f t="shared" si="515"/>
        <v>0</v>
      </c>
      <c r="AV560">
        <f t="shared" si="516"/>
        <v>0</v>
      </c>
      <c r="AW560">
        <f t="shared" si="517"/>
        <v>0</v>
      </c>
      <c r="AX560">
        <f t="shared" si="518"/>
        <v>0</v>
      </c>
      <c r="AY560">
        <f t="shared" si="519"/>
        <v>0</v>
      </c>
      <c r="AZ560">
        <f t="shared" si="520"/>
        <v>0</v>
      </c>
      <c r="BA560">
        <f t="shared" si="521"/>
        <v>0</v>
      </c>
      <c r="BB560">
        <f t="shared" si="522"/>
        <v>0</v>
      </c>
      <c r="BC560">
        <f t="shared" si="523"/>
        <v>0</v>
      </c>
      <c r="BD560">
        <f t="shared" si="524"/>
        <v>0</v>
      </c>
      <c r="BF560">
        <f t="shared" si="525"/>
        <v>1</v>
      </c>
      <c r="BG560">
        <f t="shared" si="526"/>
        <v>0</v>
      </c>
      <c r="BH560">
        <f t="shared" si="527"/>
        <v>0</v>
      </c>
      <c r="BI560">
        <f t="shared" si="528"/>
        <v>0</v>
      </c>
      <c r="BJ560">
        <f t="shared" si="529"/>
        <v>0</v>
      </c>
      <c r="BK560">
        <f t="shared" si="530"/>
        <v>0</v>
      </c>
      <c r="BL560">
        <f t="shared" si="531"/>
        <v>0</v>
      </c>
      <c r="BM560">
        <f t="shared" si="532"/>
        <v>0</v>
      </c>
      <c r="BN560">
        <f t="shared" si="533"/>
        <v>0</v>
      </c>
      <c r="BO560">
        <f t="shared" si="534"/>
        <v>0</v>
      </c>
      <c r="BP560">
        <f t="shared" si="535"/>
        <v>0</v>
      </c>
      <c r="BQ560">
        <f t="shared" si="536"/>
        <v>0</v>
      </c>
      <c r="BR560">
        <f t="shared" si="537"/>
        <v>0</v>
      </c>
      <c r="BS560">
        <f t="shared" si="538"/>
        <v>0</v>
      </c>
      <c r="BT560">
        <f t="shared" si="539"/>
        <v>0</v>
      </c>
    </row>
    <row r="561" spans="1:72" x14ac:dyDescent="0.25">
      <c r="A561" t="str">
        <f>IF(TRIM(INDEX(games!$A:$A,ROW()))="","",TRIM(INDEX(games!$A:$A,ROW())))</f>
        <v>Next Jump: Shmup Tactics</v>
      </c>
      <c r="B561">
        <f>IF(OR($A561="",INDEX(games!$B:$B,ROW())=""),"",INDEX(games!$B:$B,ROW()))</f>
        <v>2017</v>
      </c>
      <c r="C561" t="str">
        <f>IF(OR($A561="",INDEX(games!$C:$C,ROW())=""),"",INDEX(games!$C:$C,ROW()))</f>
        <v>Strategy</v>
      </c>
      <c r="D561">
        <f t="shared" si="480"/>
        <v>3</v>
      </c>
      <c r="E561">
        <f t="shared" si="481"/>
        <v>2</v>
      </c>
      <c r="F561">
        <f t="shared" si="482"/>
        <v>17</v>
      </c>
      <c r="G561" t="e">
        <f t="shared" si="483"/>
        <v>#N/A</v>
      </c>
      <c r="H561" t="e">
        <f t="shared" si="484"/>
        <v>#N/A</v>
      </c>
      <c r="I561">
        <f t="shared" si="485"/>
        <v>2017</v>
      </c>
      <c r="J561">
        <f t="shared" si="486"/>
        <v>2.391</v>
      </c>
      <c r="K561" t="e">
        <f t="shared" si="487"/>
        <v>#N/A</v>
      </c>
      <c r="L561" t="e">
        <f t="shared" si="488"/>
        <v>#N/A</v>
      </c>
      <c r="M561" t="e">
        <f t="shared" si="489"/>
        <v>#N/A</v>
      </c>
      <c r="N561" t="e">
        <f t="shared" si="490"/>
        <v>#N/A</v>
      </c>
      <c r="O561">
        <f t="shared" si="491"/>
        <v>3.0005609999999998</v>
      </c>
      <c r="P561" t="str">
        <f>IF(OR($A561="",INDEX(games!$H:$H,ROW())=""),"",INDEX(games!$H:$H,ROW()))</f>
        <v>Yes</v>
      </c>
      <c r="Q561">
        <f t="shared" si="492"/>
        <v>3.0005609999999998</v>
      </c>
      <c r="T561">
        <f t="shared" si="493"/>
        <v>1995</v>
      </c>
      <c r="U561">
        <f t="shared" si="494"/>
        <v>2018</v>
      </c>
      <c r="V561">
        <f t="shared" si="495"/>
        <v>23</v>
      </c>
      <c r="W561" t="str">
        <f>IF(TRIM(INDEX(connections!$A:$A,ROW()))="","",TRIM(INDEX(connections!$A:$A,ROW())))</f>
        <v>Mystery Dungeon 2: Shiren the Wanderer</v>
      </c>
      <c r="X561" t="str">
        <f>IF($W561="","",TRIM(INDEX(connections!$B:$B,ROW())))</f>
        <v>Fushigi no Pixel Dungeon</v>
      </c>
      <c r="Y561">
        <f t="shared" si="496"/>
        <v>546</v>
      </c>
      <c r="Z561">
        <f t="shared" si="497"/>
        <v>332</v>
      </c>
      <c r="AA561" t="str">
        <f t="shared" si="498"/>
        <v>Yes</v>
      </c>
      <c r="AB561" t="str">
        <f t="shared" si="499"/>
        <v>Yes</v>
      </c>
      <c r="AC561">
        <f t="shared" si="500"/>
        <v>1</v>
      </c>
      <c r="AD561">
        <f t="shared" si="501"/>
        <v>0</v>
      </c>
      <c r="AE561" t="str">
        <f t="shared" si="502"/>
        <v/>
      </c>
      <c r="AG561">
        <f t="shared" si="503"/>
        <v>3</v>
      </c>
      <c r="AH561" t="str">
        <f t="shared" si="504"/>
        <v>Yes</v>
      </c>
      <c r="AI561">
        <f t="shared" si="505"/>
        <v>3</v>
      </c>
      <c r="AJ561">
        <f t="shared" si="506"/>
        <v>3.0005609999999998</v>
      </c>
      <c r="AK561" t="str">
        <f t="shared" si="507"/>
        <v/>
      </c>
      <c r="AL561" t="str">
        <f>IF($A561="","",INDEX(games!$J:$J,ROW())&amp;"")</f>
        <v>https://store.steampowered.com/app/624690/NEXT_JUMP_Shmup_Tactics/?curator_clanid=33043922</v>
      </c>
      <c r="AM561">
        <f>IF($A561="","",SUMPRODUCT($AO561:$BD561,'Map Analysis'!$AN$2^{0,1,2,3,4,5,6,7,8,9,10,11,12,13,14,15}))</f>
        <v>1</v>
      </c>
      <c r="AN561">
        <f t="shared" si="508"/>
        <v>1.0000560999999999</v>
      </c>
      <c r="AO561">
        <f t="shared" si="509"/>
        <v>1</v>
      </c>
      <c r="AP561">
        <f t="shared" si="510"/>
        <v>0</v>
      </c>
      <c r="AQ561">
        <f t="shared" si="511"/>
        <v>0</v>
      </c>
      <c r="AR561">
        <f t="shared" si="512"/>
        <v>0</v>
      </c>
      <c r="AS561">
        <f t="shared" si="513"/>
        <v>0</v>
      </c>
      <c r="AT561">
        <f t="shared" si="514"/>
        <v>0</v>
      </c>
      <c r="AU561">
        <f t="shared" si="515"/>
        <v>0</v>
      </c>
      <c r="AV561">
        <f t="shared" si="516"/>
        <v>0</v>
      </c>
      <c r="AW561">
        <f t="shared" si="517"/>
        <v>0</v>
      </c>
      <c r="AX561">
        <f t="shared" si="518"/>
        <v>0</v>
      </c>
      <c r="AY561">
        <f t="shared" si="519"/>
        <v>0</v>
      </c>
      <c r="AZ561">
        <f t="shared" si="520"/>
        <v>0</v>
      </c>
      <c r="BA561">
        <f t="shared" si="521"/>
        <v>0</v>
      </c>
      <c r="BB561">
        <f t="shared" si="522"/>
        <v>0</v>
      </c>
      <c r="BC561">
        <f t="shared" si="523"/>
        <v>0</v>
      </c>
      <c r="BD561">
        <f t="shared" si="524"/>
        <v>0</v>
      </c>
      <c r="BF561">
        <f t="shared" si="525"/>
        <v>0</v>
      </c>
      <c r="BG561">
        <f t="shared" si="526"/>
        <v>0</v>
      </c>
      <c r="BH561">
        <f t="shared" si="527"/>
        <v>0</v>
      </c>
      <c r="BI561">
        <f t="shared" si="528"/>
        <v>0</v>
      </c>
      <c r="BJ561">
        <f t="shared" si="529"/>
        <v>0</v>
      </c>
      <c r="BK561">
        <f t="shared" si="530"/>
        <v>0</v>
      </c>
      <c r="BL561">
        <f t="shared" si="531"/>
        <v>0</v>
      </c>
      <c r="BM561">
        <f t="shared" si="532"/>
        <v>0</v>
      </c>
      <c r="BN561">
        <f t="shared" si="533"/>
        <v>0</v>
      </c>
      <c r="BO561">
        <f t="shared" si="534"/>
        <v>0</v>
      </c>
      <c r="BP561">
        <f t="shared" si="535"/>
        <v>0</v>
      </c>
      <c r="BQ561">
        <f t="shared" si="536"/>
        <v>0</v>
      </c>
      <c r="BR561">
        <f t="shared" si="537"/>
        <v>0</v>
      </c>
      <c r="BS561">
        <f t="shared" si="538"/>
        <v>0</v>
      </c>
      <c r="BT561">
        <f t="shared" si="539"/>
        <v>0</v>
      </c>
    </row>
    <row r="562" spans="1:72" x14ac:dyDescent="0.25">
      <c r="A562" t="str">
        <f>IF(TRIM(INDEX(games!$A:$A,ROW()))="","",TRIM(INDEX(games!$A:$A,ROW())))</f>
        <v>Nigate Tale</v>
      </c>
      <c r="B562">
        <f>IF(OR($A562="",INDEX(games!$B:$B,ROW())=""),"",INDEX(games!$B:$B,ROW()))</f>
        <v>2021</v>
      </c>
      <c r="C562" t="str">
        <f>IF(OR($A562="",INDEX(games!$C:$C,ROW())=""),"",INDEX(games!$C:$C,ROW()))</f>
        <v>Action</v>
      </c>
      <c r="D562">
        <f t="shared" si="480"/>
        <v>1</v>
      </c>
      <c r="E562">
        <f t="shared" si="481"/>
        <v>1</v>
      </c>
      <c r="F562">
        <f t="shared" si="482"/>
        <v>18</v>
      </c>
      <c r="G562">
        <f t="shared" si="483"/>
        <v>2021</v>
      </c>
      <c r="H562">
        <f t="shared" si="484"/>
        <v>1.4139999999999999</v>
      </c>
      <c r="I562" t="e">
        <f t="shared" si="485"/>
        <v>#N/A</v>
      </c>
      <c r="J562" t="e">
        <f t="shared" si="486"/>
        <v>#N/A</v>
      </c>
      <c r="K562" t="e">
        <f t="shared" si="487"/>
        <v>#N/A</v>
      </c>
      <c r="L562" t="e">
        <f t="shared" si="488"/>
        <v>#N/A</v>
      </c>
      <c r="M562" t="e">
        <f t="shared" si="489"/>
        <v>#N/A</v>
      </c>
      <c r="N562" t="e">
        <f t="shared" si="490"/>
        <v>#N/A</v>
      </c>
      <c r="O562">
        <f t="shared" si="491"/>
        <v>1.000562</v>
      </c>
      <c r="P562" t="str">
        <f>IF(OR($A562="",INDEX(games!$H:$H,ROW())=""),"",INDEX(games!$H:$H,ROW()))</f>
        <v/>
      </c>
      <c r="Q562" t="str">
        <f t="shared" si="492"/>
        <v/>
      </c>
      <c r="T562">
        <f t="shared" si="493"/>
        <v>2012</v>
      </c>
      <c r="U562">
        <f t="shared" si="494"/>
        <v>2018</v>
      </c>
      <c r="V562">
        <f t="shared" si="495"/>
        <v>6</v>
      </c>
      <c r="W562" t="str">
        <f>IF(TRIM(INDEX(connections!$A:$A,ROW()))="","",TRIM(INDEX(connections!$A:$A,ROW())))</f>
        <v>Pixel Dungeon</v>
      </c>
      <c r="X562" t="str">
        <f>IF($W562="","",TRIM(INDEX(connections!$B:$B,ROW())))</f>
        <v>Fushigi no Pixel Dungeon</v>
      </c>
      <c r="Y562">
        <f t="shared" si="496"/>
        <v>624</v>
      </c>
      <c r="Z562">
        <f t="shared" si="497"/>
        <v>332</v>
      </c>
      <c r="AA562" t="str">
        <f t="shared" si="498"/>
        <v>Yes</v>
      </c>
      <c r="AB562" t="str">
        <f t="shared" si="499"/>
        <v>Yes</v>
      </c>
      <c r="AC562">
        <f t="shared" si="500"/>
        <v>1</v>
      </c>
      <c r="AD562">
        <f t="shared" si="501"/>
        <v>0</v>
      </c>
      <c r="AE562" t="str">
        <f t="shared" si="502"/>
        <v/>
      </c>
      <c r="AG562">
        <f t="shared" si="503"/>
        <v>1</v>
      </c>
      <c r="AH562" t="str">
        <f t="shared" si="504"/>
        <v/>
      </c>
      <c r="AI562" t="str">
        <f t="shared" si="505"/>
        <v/>
      </c>
      <c r="AJ562" t="str">
        <f t="shared" si="506"/>
        <v/>
      </c>
      <c r="AK562">
        <f t="shared" si="507"/>
        <v>1.000562</v>
      </c>
      <c r="AL562" t="str">
        <f>IF($A562="","",INDEX(games!$J:$J,ROW())&amp;"")</f>
        <v>https://store.steampowered.com/app/1048350/Nigate_Tale/</v>
      </c>
      <c r="AM562">
        <f>IF($A562="","",SUMPRODUCT($AO562:$BD562,'Map Analysis'!$AN$2^{0,1,2,3,4,5,6,7,8,9,10,11,12,13,14,15}))</f>
        <v>0</v>
      </c>
      <c r="AN562">
        <f t="shared" si="508"/>
        <v>5.6199999999999997E-5</v>
      </c>
      <c r="AO562">
        <f t="shared" si="509"/>
        <v>0</v>
      </c>
      <c r="AP562">
        <f t="shared" si="510"/>
        <v>0</v>
      </c>
      <c r="AQ562">
        <f t="shared" si="511"/>
        <v>0</v>
      </c>
      <c r="AR562">
        <f t="shared" si="512"/>
        <v>0</v>
      </c>
      <c r="AS562">
        <f t="shared" si="513"/>
        <v>0</v>
      </c>
      <c r="AT562">
        <f t="shared" si="514"/>
        <v>0</v>
      </c>
      <c r="AU562">
        <f t="shared" si="515"/>
        <v>0</v>
      </c>
      <c r="AV562">
        <f t="shared" si="516"/>
        <v>0</v>
      </c>
      <c r="AW562">
        <f t="shared" si="517"/>
        <v>0</v>
      </c>
      <c r="AX562">
        <f t="shared" si="518"/>
        <v>0</v>
      </c>
      <c r="AY562">
        <f t="shared" si="519"/>
        <v>0</v>
      </c>
      <c r="AZ562">
        <f t="shared" si="520"/>
        <v>0</v>
      </c>
      <c r="BA562">
        <f t="shared" si="521"/>
        <v>0</v>
      </c>
      <c r="BB562">
        <f t="shared" si="522"/>
        <v>0</v>
      </c>
      <c r="BC562">
        <f t="shared" si="523"/>
        <v>0</v>
      </c>
      <c r="BD562">
        <f t="shared" si="524"/>
        <v>0</v>
      </c>
      <c r="BF562">
        <f t="shared" si="525"/>
        <v>0</v>
      </c>
      <c r="BG562">
        <f t="shared" si="526"/>
        <v>0</v>
      </c>
      <c r="BH562">
        <f t="shared" si="527"/>
        <v>0</v>
      </c>
      <c r="BI562">
        <f t="shared" si="528"/>
        <v>0</v>
      </c>
      <c r="BJ562">
        <f t="shared" si="529"/>
        <v>0</v>
      </c>
      <c r="BK562">
        <f t="shared" si="530"/>
        <v>0</v>
      </c>
      <c r="BL562">
        <f t="shared" si="531"/>
        <v>0</v>
      </c>
      <c r="BM562">
        <f t="shared" si="532"/>
        <v>0</v>
      </c>
      <c r="BN562">
        <f t="shared" si="533"/>
        <v>0</v>
      </c>
      <c r="BO562">
        <f t="shared" si="534"/>
        <v>0</v>
      </c>
      <c r="BP562">
        <f t="shared" si="535"/>
        <v>0</v>
      </c>
      <c r="BQ562">
        <f t="shared" si="536"/>
        <v>0</v>
      </c>
      <c r="BR562">
        <f t="shared" si="537"/>
        <v>0</v>
      </c>
      <c r="BS562">
        <f t="shared" si="538"/>
        <v>0</v>
      </c>
      <c r="BT562">
        <f t="shared" si="539"/>
        <v>0</v>
      </c>
    </row>
    <row r="563" spans="1:72" x14ac:dyDescent="0.25">
      <c r="A563" t="str">
        <f>IF(TRIM(INDEX(games!$A:$A,ROW()))="","",TRIM(INDEX(games!$A:$A,ROW())))</f>
        <v>Night Swarm</v>
      </c>
      <c r="B563">
        <f>IF(OR($A563="",INDEX(games!$B:$B,ROW())=""),"",INDEX(games!$B:$B,ROW()))</f>
        <v>2025</v>
      </c>
      <c r="C563" t="str">
        <f>IF(OR($A563="",INDEX(games!$C:$C,ROW())=""),"",INDEX(games!$C:$C,ROW()))</f>
        <v>Action</v>
      </c>
      <c r="D563">
        <f t="shared" si="480"/>
        <v>1</v>
      </c>
      <c r="E563">
        <f t="shared" si="481"/>
        <v>1</v>
      </c>
      <c r="F563">
        <f t="shared" si="482"/>
        <v>19</v>
      </c>
      <c r="G563">
        <f t="shared" si="483"/>
        <v>2025</v>
      </c>
      <c r="H563">
        <f t="shared" si="484"/>
        <v>1.4370000000000001</v>
      </c>
      <c r="I563" t="e">
        <f t="shared" si="485"/>
        <v>#N/A</v>
      </c>
      <c r="J563" t="e">
        <f t="shared" si="486"/>
        <v>#N/A</v>
      </c>
      <c r="K563" t="e">
        <f t="shared" si="487"/>
        <v>#N/A</v>
      </c>
      <c r="L563" t="e">
        <f t="shared" si="488"/>
        <v>#N/A</v>
      </c>
      <c r="M563" t="e">
        <f t="shared" si="489"/>
        <v>#N/A</v>
      </c>
      <c r="N563" t="e">
        <f t="shared" si="490"/>
        <v>#N/A</v>
      </c>
      <c r="O563">
        <f t="shared" si="491"/>
        <v>1.0005630000000001</v>
      </c>
      <c r="P563" t="str">
        <f>IF(OR($A563="",INDEX(games!$H:$H,ROW())=""),"",INDEX(games!$H:$H,ROW()))</f>
        <v>Yes</v>
      </c>
      <c r="Q563">
        <f t="shared" si="492"/>
        <v>1.0005630000000001</v>
      </c>
      <c r="T563">
        <f t="shared" si="493"/>
        <v>2014</v>
      </c>
      <c r="U563">
        <f t="shared" si="494"/>
        <v>2018</v>
      </c>
      <c r="V563">
        <f t="shared" si="495"/>
        <v>4</v>
      </c>
      <c r="W563" t="str">
        <f>IF(TRIM(INDEX(connections!$A:$A,ROW()))="","",TRIM(INDEX(connections!$A:$A,ROW())))</f>
        <v>Shattered Pixel Dungeon</v>
      </c>
      <c r="X563" t="str">
        <f>IF($W563="","",TRIM(INDEX(connections!$B:$B,ROW())))</f>
        <v>Fushigi no Pixel Dungeon</v>
      </c>
      <c r="Y563">
        <f t="shared" si="496"/>
        <v>748</v>
      </c>
      <c r="Z563">
        <f t="shared" si="497"/>
        <v>332</v>
      </c>
      <c r="AA563" t="str">
        <f t="shared" si="498"/>
        <v>Yes</v>
      </c>
      <c r="AB563" t="str">
        <f t="shared" si="499"/>
        <v>Yes</v>
      </c>
      <c r="AC563">
        <f t="shared" si="500"/>
        <v>1</v>
      </c>
      <c r="AD563">
        <f t="shared" si="501"/>
        <v>0</v>
      </c>
      <c r="AE563" t="str">
        <f t="shared" si="502"/>
        <v/>
      </c>
      <c r="AG563">
        <f t="shared" si="503"/>
        <v>1</v>
      </c>
      <c r="AH563" t="str">
        <f t="shared" si="504"/>
        <v>Yes</v>
      </c>
      <c r="AI563">
        <f t="shared" si="505"/>
        <v>1</v>
      </c>
      <c r="AJ563">
        <f t="shared" si="506"/>
        <v>1.0005630000000001</v>
      </c>
      <c r="AK563" t="str">
        <f t="shared" si="507"/>
        <v/>
      </c>
      <c r="AL563" t="str">
        <f>IF($A563="","",INDEX(games!$J:$J,ROW())&amp;"")</f>
        <v>https://store.steampowered.com/app/3668370/Night_Swarm/</v>
      </c>
      <c r="AM563">
        <f>IF($A563="","",SUMPRODUCT($AO563:$BD563,'Map Analysis'!$AN$2^{0,1,2,3,4,5,6,7,8,9,10,11,12,13,14,15}))</f>
        <v>0</v>
      </c>
      <c r="AN563">
        <f t="shared" si="508"/>
        <v>5.63E-5</v>
      </c>
      <c r="AO563">
        <f t="shared" si="509"/>
        <v>0</v>
      </c>
      <c r="AP563">
        <f t="shared" si="510"/>
        <v>0</v>
      </c>
      <c r="AQ563">
        <f t="shared" si="511"/>
        <v>0</v>
      </c>
      <c r="AR563">
        <f t="shared" si="512"/>
        <v>0</v>
      </c>
      <c r="AS563">
        <f t="shared" si="513"/>
        <v>0</v>
      </c>
      <c r="AT563">
        <f t="shared" si="514"/>
        <v>0</v>
      </c>
      <c r="AU563">
        <f t="shared" si="515"/>
        <v>0</v>
      </c>
      <c r="AV563">
        <f t="shared" si="516"/>
        <v>0</v>
      </c>
      <c r="AW563">
        <f t="shared" si="517"/>
        <v>0</v>
      </c>
      <c r="AX563">
        <f t="shared" si="518"/>
        <v>0</v>
      </c>
      <c r="AY563">
        <f t="shared" si="519"/>
        <v>0</v>
      </c>
      <c r="AZ563">
        <f t="shared" si="520"/>
        <v>0</v>
      </c>
      <c r="BA563">
        <f t="shared" si="521"/>
        <v>0</v>
      </c>
      <c r="BB563">
        <f t="shared" si="522"/>
        <v>0</v>
      </c>
      <c r="BC563">
        <f t="shared" si="523"/>
        <v>0</v>
      </c>
      <c r="BD563">
        <f t="shared" si="524"/>
        <v>0</v>
      </c>
      <c r="BF563">
        <f t="shared" si="525"/>
        <v>0</v>
      </c>
      <c r="BG563">
        <f t="shared" si="526"/>
        <v>0</v>
      </c>
      <c r="BH563">
        <f t="shared" si="527"/>
        <v>0</v>
      </c>
      <c r="BI563">
        <f t="shared" si="528"/>
        <v>0</v>
      </c>
      <c r="BJ563">
        <f t="shared" si="529"/>
        <v>0</v>
      </c>
      <c r="BK563">
        <f t="shared" si="530"/>
        <v>0</v>
      </c>
      <c r="BL563">
        <f t="shared" si="531"/>
        <v>0</v>
      </c>
      <c r="BM563">
        <f t="shared" si="532"/>
        <v>0</v>
      </c>
      <c r="BN563">
        <f t="shared" si="533"/>
        <v>0</v>
      </c>
      <c r="BO563">
        <f t="shared" si="534"/>
        <v>0</v>
      </c>
      <c r="BP563">
        <f t="shared" si="535"/>
        <v>0</v>
      </c>
      <c r="BQ563">
        <f t="shared" si="536"/>
        <v>0</v>
      </c>
      <c r="BR563">
        <f t="shared" si="537"/>
        <v>0</v>
      </c>
      <c r="BS563">
        <f t="shared" si="538"/>
        <v>0</v>
      </c>
      <c r="BT563">
        <f t="shared" si="539"/>
        <v>0</v>
      </c>
    </row>
    <row r="564" spans="1:72" x14ac:dyDescent="0.25">
      <c r="A564" t="str">
        <f>IF(TRIM(INDEX(games!$A:$A,ROW()))="","",TRIM(INDEX(games!$A:$A,ROW())))</f>
        <v>Nimrods</v>
      </c>
      <c r="B564">
        <f>IF(OR($A564="",INDEX(games!$B:$B,ROW())=""),"",INDEX(games!$B:$B,ROW()))</f>
        <v>2024</v>
      </c>
      <c r="C564" t="str">
        <f>IF(OR($A564="",INDEX(games!$C:$C,ROW())=""),"",INDEX(games!$C:$C,ROW()))</f>
        <v>Action</v>
      </c>
      <c r="D564">
        <f t="shared" si="480"/>
        <v>2</v>
      </c>
      <c r="E564">
        <f t="shared" si="481"/>
        <v>1</v>
      </c>
      <c r="F564">
        <f t="shared" si="482"/>
        <v>20</v>
      </c>
      <c r="G564">
        <f t="shared" si="483"/>
        <v>2024</v>
      </c>
      <c r="H564">
        <f t="shared" si="484"/>
        <v>1.46</v>
      </c>
      <c r="I564" t="e">
        <f t="shared" si="485"/>
        <v>#N/A</v>
      </c>
      <c r="J564" t="e">
        <f t="shared" si="486"/>
        <v>#N/A</v>
      </c>
      <c r="K564" t="e">
        <f t="shared" si="487"/>
        <v>#N/A</v>
      </c>
      <c r="L564" t="e">
        <f t="shared" si="488"/>
        <v>#N/A</v>
      </c>
      <c r="M564" t="e">
        <f t="shared" si="489"/>
        <v>#N/A</v>
      </c>
      <c r="N564" t="e">
        <f t="shared" si="490"/>
        <v>#N/A</v>
      </c>
      <c r="O564">
        <f t="shared" si="491"/>
        <v>2.0005639999999998</v>
      </c>
      <c r="P564" t="str">
        <f>IF(OR($A564="",INDEX(games!$H:$H,ROW())=""),"",INDEX(games!$H:$H,ROW()))</f>
        <v/>
      </c>
      <c r="Q564" t="str">
        <f t="shared" si="492"/>
        <v/>
      </c>
      <c r="T564">
        <f t="shared" si="493"/>
        <v>2018</v>
      </c>
      <c r="U564">
        <f t="shared" si="494"/>
        <v>2024</v>
      </c>
      <c r="V564">
        <f t="shared" si="495"/>
        <v>6</v>
      </c>
      <c r="W564" t="str">
        <f>IF(TRIM(INDEX(connections!$A:$A,ROW()))="","",TRIM(INDEX(connections!$A:$A,ROW())))</f>
        <v>Dead Cells</v>
      </c>
      <c r="X564" t="str">
        <f>IF($W564="","",TRIM(INDEX(connections!$B:$B,ROW())))</f>
        <v>Galactic Glitch</v>
      </c>
      <c r="Y564">
        <f t="shared" si="496"/>
        <v>193</v>
      </c>
      <c r="Z564">
        <f t="shared" si="497"/>
        <v>333</v>
      </c>
      <c r="AA564" t="str">
        <f t="shared" si="498"/>
        <v>Yes</v>
      </c>
      <c r="AB564" t="str">
        <f t="shared" si="499"/>
        <v>Yes</v>
      </c>
      <c r="AC564">
        <f t="shared" si="500"/>
        <v>1</v>
      </c>
      <c r="AD564">
        <f t="shared" si="501"/>
        <v>0</v>
      </c>
      <c r="AE564" t="str">
        <f t="shared" si="502"/>
        <v/>
      </c>
      <c r="AG564">
        <f t="shared" si="503"/>
        <v>2</v>
      </c>
      <c r="AH564" t="str">
        <f t="shared" si="504"/>
        <v/>
      </c>
      <c r="AI564" t="str">
        <f t="shared" si="505"/>
        <v/>
      </c>
      <c r="AJ564" t="str">
        <f t="shared" si="506"/>
        <v/>
      </c>
      <c r="AK564">
        <f t="shared" si="507"/>
        <v>2.0005639999999998</v>
      </c>
      <c r="AL564" t="str">
        <f>IF($A564="","",INDEX(games!$J:$J,ROW())&amp;"")</f>
        <v/>
      </c>
      <c r="AM564">
        <f>IF($A564="","",SUMPRODUCT($AO564:$BD564,'Map Analysis'!$AN$2^{0,1,2,3,4,5,6,7,8,9,10,11,12,13,14,15}))</f>
        <v>0</v>
      </c>
      <c r="AN564">
        <f t="shared" si="508"/>
        <v>5.6400000000000002E-5</v>
      </c>
      <c r="AO564">
        <f t="shared" si="509"/>
        <v>0</v>
      </c>
      <c r="AP564">
        <f t="shared" si="510"/>
        <v>0</v>
      </c>
      <c r="AQ564">
        <f t="shared" si="511"/>
        <v>0</v>
      </c>
      <c r="AR564">
        <f t="shared" si="512"/>
        <v>0</v>
      </c>
      <c r="AS564">
        <f t="shared" si="513"/>
        <v>0</v>
      </c>
      <c r="AT564">
        <f t="shared" si="514"/>
        <v>0</v>
      </c>
      <c r="AU564">
        <f t="shared" si="515"/>
        <v>0</v>
      </c>
      <c r="AV564">
        <f t="shared" si="516"/>
        <v>0</v>
      </c>
      <c r="AW564">
        <f t="shared" si="517"/>
        <v>0</v>
      </c>
      <c r="AX564">
        <f t="shared" si="518"/>
        <v>0</v>
      </c>
      <c r="AY564">
        <f t="shared" si="519"/>
        <v>0</v>
      </c>
      <c r="AZ564">
        <f t="shared" si="520"/>
        <v>0</v>
      </c>
      <c r="BA564">
        <f t="shared" si="521"/>
        <v>0</v>
      </c>
      <c r="BB564">
        <f t="shared" si="522"/>
        <v>0</v>
      </c>
      <c r="BC564">
        <f t="shared" si="523"/>
        <v>0</v>
      </c>
      <c r="BD564">
        <f t="shared" si="524"/>
        <v>0</v>
      </c>
      <c r="BF564">
        <f t="shared" si="525"/>
        <v>0</v>
      </c>
      <c r="BG564">
        <f t="shared" si="526"/>
        <v>0</v>
      </c>
      <c r="BH564">
        <f t="shared" si="527"/>
        <v>0</v>
      </c>
      <c r="BI564">
        <f t="shared" si="528"/>
        <v>0</v>
      </c>
      <c r="BJ564">
        <f t="shared" si="529"/>
        <v>0</v>
      </c>
      <c r="BK564">
        <f t="shared" si="530"/>
        <v>0</v>
      </c>
      <c r="BL564">
        <f t="shared" si="531"/>
        <v>0</v>
      </c>
      <c r="BM564">
        <f t="shared" si="532"/>
        <v>0</v>
      </c>
      <c r="BN564">
        <f t="shared" si="533"/>
        <v>0</v>
      </c>
      <c r="BO564">
        <f t="shared" si="534"/>
        <v>0</v>
      </c>
      <c r="BP564">
        <f t="shared" si="535"/>
        <v>0</v>
      </c>
      <c r="BQ564">
        <f t="shared" si="536"/>
        <v>0</v>
      </c>
      <c r="BR564">
        <f t="shared" si="537"/>
        <v>0</v>
      </c>
      <c r="BS564">
        <f t="shared" si="538"/>
        <v>0</v>
      </c>
      <c r="BT564">
        <f t="shared" si="539"/>
        <v>0</v>
      </c>
    </row>
    <row r="565" spans="1:72" x14ac:dyDescent="0.25">
      <c r="A565" t="str">
        <f>IF(TRIM(INDEX(games!$A:$A,ROW()))="","",TRIM(INDEX(games!$A:$A,ROW())))</f>
        <v>Nitro Kid</v>
      </c>
      <c r="B565">
        <f>IF(OR($A565="",INDEX(games!$B:$B,ROW())=""),"",INDEX(games!$B:$B,ROW()))</f>
        <v>2022</v>
      </c>
      <c r="C565" t="str">
        <f>IF(OR($A565="",INDEX(games!$C:$C,ROW())=""),"",INDEX(games!$C:$C,ROW()))</f>
        <v>Deckbuilder</v>
      </c>
      <c r="D565">
        <f t="shared" si="480"/>
        <v>2</v>
      </c>
      <c r="E565">
        <f t="shared" si="481"/>
        <v>3</v>
      </c>
      <c r="F565">
        <f t="shared" si="482"/>
        <v>21</v>
      </c>
      <c r="G565" t="e">
        <f t="shared" si="483"/>
        <v>#N/A</v>
      </c>
      <c r="H565" t="e">
        <f t="shared" si="484"/>
        <v>#N/A</v>
      </c>
      <c r="I565" t="e">
        <f t="shared" si="485"/>
        <v>#N/A</v>
      </c>
      <c r="J565" t="e">
        <f t="shared" si="486"/>
        <v>#N/A</v>
      </c>
      <c r="K565">
        <f t="shared" si="487"/>
        <v>2022</v>
      </c>
      <c r="L565">
        <f t="shared" si="488"/>
        <v>3.4830000000000001</v>
      </c>
      <c r="M565" t="e">
        <f t="shared" si="489"/>
        <v>#N/A</v>
      </c>
      <c r="N565" t="e">
        <f t="shared" si="490"/>
        <v>#N/A</v>
      </c>
      <c r="O565">
        <f t="shared" si="491"/>
        <v>2.0005649999999999</v>
      </c>
      <c r="P565" t="str">
        <f>IF(OR($A565="",INDEX(games!$H:$H,ROW())=""),"",INDEX(games!$H:$H,ROW()))</f>
        <v/>
      </c>
      <c r="Q565" t="str">
        <f t="shared" si="492"/>
        <v/>
      </c>
      <c r="T565">
        <f t="shared" si="493"/>
        <v>2016</v>
      </c>
      <c r="U565">
        <f t="shared" si="494"/>
        <v>2024</v>
      </c>
      <c r="V565">
        <f t="shared" si="495"/>
        <v>8</v>
      </c>
      <c r="W565" t="str">
        <f>IF(TRIM(INDEX(connections!$A:$A,ROW()))="","",TRIM(INDEX(connections!$A:$A,ROW())))</f>
        <v>Enter the Gungeon</v>
      </c>
      <c r="X565" t="str">
        <f>IF($W565="","",TRIM(INDEX(connections!$B:$B,ROW())))</f>
        <v>Galactic Glitch</v>
      </c>
      <c r="Y565">
        <f t="shared" si="496"/>
        <v>292</v>
      </c>
      <c r="Z565">
        <f t="shared" si="497"/>
        <v>333</v>
      </c>
      <c r="AA565" t="str">
        <f t="shared" si="498"/>
        <v>Yes</v>
      </c>
      <c r="AB565" t="str">
        <f t="shared" si="499"/>
        <v>Yes</v>
      </c>
      <c r="AC565">
        <f t="shared" si="500"/>
        <v>1</v>
      </c>
      <c r="AD565">
        <f t="shared" si="501"/>
        <v>0</v>
      </c>
      <c r="AE565" t="str">
        <f t="shared" si="502"/>
        <v/>
      </c>
      <c r="AG565">
        <f t="shared" si="503"/>
        <v>2</v>
      </c>
      <c r="AH565" t="str">
        <f t="shared" si="504"/>
        <v/>
      </c>
      <c r="AI565" t="str">
        <f t="shared" si="505"/>
        <v/>
      </c>
      <c r="AJ565" t="str">
        <f t="shared" si="506"/>
        <v/>
      </c>
      <c r="AK565">
        <f t="shared" si="507"/>
        <v>2.0005649999999999</v>
      </c>
      <c r="AL565" t="str">
        <f>IF($A565="","",INDEX(games!$J:$J,ROW())&amp;"")</f>
        <v>https://store.steampowered.com/app/1709050/Nitro_Kid/</v>
      </c>
      <c r="AM565">
        <f>IF($A565="","",SUMPRODUCT($AO565:$BD565,'Map Analysis'!$AN$2^{0,1,2,3,4,5,6,7,8,9,10,11,12,13,14,15}))</f>
        <v>0</v>
      </c>
      <c r="AN565">
        <f t="shared" si="508"/>
        <v>5.6499999999999998E-5</v>
      </c>
      <c r="AO565">
        <f t="shared" si="509"/>
        <v>0</v>
      </c>
      <c r="AP565">
        <f t="shared" si="510"/>
        <v>0</v>
      </c>
      <c r="AQ565">
        <f t="shared" si="511"/>
        <v>0</v>
      </c>
      <c r="AR565">
        <f t="shared" si="512"/>
        <v>0</v>
      </c>
      <c r="AS565">
        <f t="shared" si="513"/>
        <v>0</v>
      </c>
      <c r="AT565">
        <f t="shared" si="514"/>
        <v>0</v>
      </c>
      <c r="AU565">
        <f t="shared" si="515"/>
        <v>0</v>
      </c>
      <c r="AV565">
        <f t="shared" si="516"/>
        <v>0</v>
      </c>
      <c r="AW565">
        <f t="shared" si="517"/>
        <v>0</v>
      </c>
      <c r="AX565">
        <f t="shared" si="518"/>
        <v>0</v>
      </c>
      <c r="AY565">
        <f t="shared" si="519"/>
        <v>0</v>
      </c>
      <c r="AZ565">
        <f t="shared" si="520"/>
        <v>0</v>
      </c>
      <c r="BA565">
        <f t="shared" si="521"/>
        <v>0</v>
      </c>
      <c r="BB565">
        <f t="shared" si="522"/>
        <v>0</v>
      </c>
      <c r="BC565">
        <f t="shared" si="523"/>
        <v>0</v>
      </c>
      <c r="BD565">
        <f t="shared" si="524"/>
        <v>0</v>
      </c>
      <c r="BF565">
        <f t="shared" si="525"/>
        <v>0</v>
      </c>
      <c r="BG565">
        <f t="shared" si="526"/>
        <v>0</v>
      </c>
      <c r="BH565">
        <f t="shared" si="527"/>
        <v>0</v>
      </c>
      <c r="BI565">
        <f t="shared" si="528"/>
        <v>0</v>
      </c>
      <c r="BJ565">
        <f t="shared" si="529"/>
        <v>0</v>
      </c>
      <c r="BK565">
        <f t="shared" si="530"/>
        <v>0</v>
      </c>
      <c r="BL565">
        <f t="shared" si="531"/>
        <v>0</v>
      </c>
      <c r="BM565">
        <f t="shared" si="532"/>
        <v>0</v>
      </c>
      <c r="BN565">
        <f t="shared" si="533"/>
        <v>0</v>
      </c>
      <c r="BO565">
        <f t="shared" si="534"/>
        <v>0</v>
      </c>
      <c r="BP565">
        <f t="shared" si="535"/>
        <v>0</v>
      </c>
      <c r="BQ565">
        <f t="shared" si="536"/>
        <v>0</v>
      </c>
      <c r="BR565">
        <f t="shared" si="537"/>
        <v>0</v>
      </c>
      <c r="BS565">
        <f t="shared" si="538"/>
        <v>0</v>
      </c>
      <c r="BT565">
        <f t="shared" si="539"/>
        <v>0</v>
      </c>
    </row>
    <row r="566" spans="1:72" x14ac:dyDescent="0.25">
      <c r="A566" t="str">
        <f>IF(TRIM(INDEX(games!$A:$A,ROW()))="","",TRIM(INDEX(games!$A:$A,ROW())))</f>
        <v>Node Crown</v>
      </c>
      <c r="B566">
        <f>IF(OR($A566="",INDEX(games!$B:$B,ROW())=""),"",INDEX(games!$B:$B,ROW()))</f>
        <v>2026</v>
      </c>
      <c r="C566" t="str">
        <f>IF(OR($A566="",INDEX(games!$C:$C,ROW())=""),"",INDEX(games!$C:$C,ROW()))</f>
        <v>Deckbuilder</v>
      </c>
      <c r="D566">
        <f t="shared" si="480"/>
        <v>5</v>
      </c>
      <c r="E566">
        <f t="shared" si="481"/>
        <v>3</v>
      </c>
      <c r="F566">
        <f t="shared" si="482"/>
        <v>22</v>
      </c>
      <c r="G566" t="e">
        <f t="shared" si="483"/>
        <v>#N/A</v>
      </c>
      <c r="H566" t="e">
        <f t="shared" si="484"/>
        <v>#N/A</v>
      </c>
      <c r="I566" t="e">
        <f t="shared" si="485"/>
        <v>#N/A</v>
      </c>
      <c r="J566" t="e">
        <f t="shared" si="486"/>
        <v>#N/A</v>
      </c>
      <c r="K566">
        <f t="shared" si="487"/>
        <v>2026</v>
      </c>
      <c r="L566">
        <f t="shared" si="488"/>
        <v>3.5060000000000002</v>
      </c>
      <c r="M566" t="e">
        <f t="shared" si="489"/>
        <v>#N/A</v>
      </c>
      <c r="N566" t="e">
        <f t="shared" si="490"/>
        <v>#N/A</v>
      </c>
      <c r="O566">
        <f t="shared" si="491"/>
        <v>5.0005660000000001</v>
      </c>
      <c r="P566" t="str">
        <f>IF(OR($A566="",INDEX(games!$H:$H,ROW())=""),"",INDEX(games!$H:$H,ROW()))</f>
        <v/>
      </c>
      <c r="Q566" t="str">
        <f t="shared" si="492"/>
        <v/>
      </c>
      <c r="T566">
        <f t="shared" si="493"/>
        <v>2020</v>
      </c>
      <c r="U566">
        <f t="shared" si="494"/>
        <v>2024</v>
      </c>
      <c r="V566">
        <f t="shared" si="495"/>
        <v>4</v>
      </c>
      <c r="W566" t="str">
        <f>IF(TRIM(INDEX(connections!$A:$A,ROW()))="","",TRIM(INDEX(connections!$A:$A,ROW())))</f>
        <v>Scourgebringer</v>
      </c>
      <c r="X566" t="str">
        <f>IF($W566="","",TRIM(INDEX(connections!$B:$B,ROW())))</f>
        <v>Galactic Glitch</v>
      </c>
      <c r="Y566">
        <f t="shared" si="496"/>
        <v>735</v>
      </c>
      <c r="Z566">
        <f t="shared" si="497"/>
        <v>333</v>
      </c>
      <c r="AA566" t="str">
        <f t="shared" si="498"/>
        <v>Yes</v>
      </c>
      <c r="AB566" t="str">
        <f t="shared" si="499"/>
        <v>Yes</v>
      </c>
      <c r="AC566">
        <f t="shared" si="500"/>
        <v>1</v>
      </c>
      <c r="AD566">
        <f t="shared" si="501"/>
        <v>0</v>
      </c>
      <c r="AE566" t="str">
        <f t="shared" si="502"/>
        <v/>
      </c>
      <c r="AG566">
        <f t="shared" si="503"/>
        <v>5</v>
      </c>
      <c r="AH566" t="str">
        <f t="shared" si="504"/>
        <v/>
      </c>
      <c r="AI566" t="str">
        <f t="shared" si="505"/>
        <v/>
      </c>
      <c r="AJ566" t="str">
        <f t="shared" si="506"/>
        <v/>
      </c>
      <c r="AK566">
        <f t="shared" si="507"/>
        <v>5.0005660000000001</v>
      </c>
      <c r="AL566" t="str">
        <f>IF($A566="","",INDEX(games!$J:$J,ROW())&amp;"")</f>
        <v/>
      </c>
      <c r="AM566">
        <f>IF($A566="","",SUMPRODUCT($AO566:$BD566,'Map Analysis'!$AN$2^{0,1,2,3,4,5,6,7,8,9,10,11,12,13,14,15}))</f>
        <v>0</v>
      </c>
      <c r="AN566">
        <f t="shared" si="508"/>
        <v>5.66E-5</v>
      </c>
      <c r="AO566">
        <f t="shared" si="509"/>
        <v>0</v>
      </c>
      <c r="AP566">
        <f t="shared" si="510"/>
        <v>0</v>
      </c>
      <c r="AQ566">
        <f t="shared" si="511"/>
        <v>0</v>
      </c>
      <c r="AR566">
        <f t="shared" si="512"/>
        <v>0</v>
      </c>
      <c r="AS566">
        <f t="shared" si="513"/>
        <v>0</v>
      </c>
      <c r="AT566">
        <f t="shared" si="514"/>
        <v>0</v>
      </c>
      <c r="AU566">
        <f t="shared" si="515"/>
        <v>0</v>
      </c>
      <c r="AV566">
        <f t="shared" si="516"/>
        <v>0</v>
      </c>
      <c r="AW566">
        <f t="shared" si="517"/>
        <v>0</v>
      </c>
      <c r="AX566">
        <f t="shared" si="518"/>
        <v>0</v>
      </c>
      <c r="AY566">
        <f t="shared" si="519"/>
        <v>0</v>
      </c>
      <c r="AZ566">
        <f t="shared" si="520"/>
        <v>0</v>
      </c>
      <c r="BA566">
        <f t="shared" si="521"/>
        <v>0</v>
      </c>
      <c r="BB566">
        <f t="shared" si="522"/>
        <v>0</v>
      </c>
      <c r="BC566">
        <f t="shared" si="523"/>
        <v>0</v>
      </c>
      <c r="BD566">
        <f t="shared" si="524"/>
        <v>0</v>
      </c>
      <c r="BF566">
        <f t="shared" si="525"/>
        <v>0</v>
      </c>
      <c r="BG566">
        <f t="shared" si="526"/>
        <v>0</v>
      </c>
      <c r="BH566">
        <f t="shared" si="527"/>
        <v>0</v>
      </c>
      <c r="BI566">
        <f t="shared" si="528"/>
        <v>0</v>
      </c>
      <c r="BJ566">
        <f t="shared" si="529"/>
        <v>0</v>
      </c>
      <c r="BK566">
        <f t="shared" si="530"/>
        <v>0</v>
      </c>
      <c r="BL566">
        <f t="shared" si="531"/>
        <v>0</v>
      </c>
      <c r="BM566">
        <f t="shared" si="532"/>
        <v>0</v>
      </c>
      <c r="BN566">
        <f t="shared" si="533"/>
        <v>0</v>
      </c>
      <c r="BO566">
        <f t="shared" si="534"/>
        <v>0</v>
      </c>
      <c r="BP566">
        <f t="shared" si="535"/>
        <v>0</v>
      </c>
      <c r="BQ566">
        <f t="shared" si="536"/>
        <v>0</v>
      </c>
      <c r="BR566">
        <f t="shared" si="537"/>
        <v>0</v>
      </c>
      <c r="BS566">
        <f t="shared" si="538"/>
        <v>0</v>
      </c>
      <c r="BT566">
        <f t="shared" si="539"/>
        <v>0</v>
      </c>
    </row>
    <row r="567" spans="1:72" x14ac:dyDescent="0.25">
      <c r="A567" t="str">
        <f>IF(TRIM(INDEX(games!$A:$A,ROW()))="","",TRIM(INDEX(games!$A:$A,ROW())))</f>
        <v>Node Farm</v>
      </c>
      <c r="B567">
        <f>IF(OR($A567="",INDEX(games!$B:$B,ROW())=""),"",INDEX(games!$B:$B,ROW()))</f>
        <v>2024</v>
      </c>
      <c r="C567" t="str">
        <f>IF(OR($A567="",INDEX(games!$C:$C,ROW())=""),"",INDEX(games!$C:$C,ROW()))</f>
        <v>Strategy</v>
      </c>
      <c r="D567">
        <f t="shared" si="480"/>
        <v>1</v>
      </c>
      <c r="E567">
        <f t="shared" si="481"/>
        <v>2</v>
      </c>
      <c r="F567">
        <f t="shared" si="482"/>
        <v>23</v>
      </c>
      <c r="G567" t="e">
        <f t="shared" si="483"/>
        <v>#N/A</v>
      </c>
      <c r="H567" t="e">
        <f t="shared" si="484"/>
        <v>#N/A</v>
      </c>
      <c r="I567">
        <f t="shared" si="485"/>
        <v>2024</v>
      </c>
      <c r="J567">
        <f t="shared" si="486"/>
        <v>2.5289999999999999</v>
      </c>
      <c r="K567" t="e">
        <f t="shared" si="487"/>
        <v>#N/A</v>
      </c>
      <c r="L567" t="e">
        <f t="shared" si="488"/>
        <v>#N/A</v>
      </c>
      <c r="M567" t="e">
        <f t="shared" si="489"/>
        <v>#N/A</v>
      </c>
      <c r="N567" t="e">
        <f t="shared" si="490"/>
        <v>#N/A</v>
      </c>
      <c r="O567">
        <f t="shared" si="491"/>
        <v>1.000567</v>
      </c>
      <c r="P567" t="str">
        <f>IF(OR($A567="",INDEX(games!$H:$H,ROW())=""),"",INDEX(games!$H:$H,ROW()))</f>
        <v>Yes</v>
      </c>
      <c r="Q567">
        <f t="shared" si="492"/>
        <v>1.000567</v>
      </c>
      <c r="T567">
        <f t="shared" si="493"/>
        <v>2023</v>
      </c>
      <c r="U567">
        <f t="shared" si="494"/>
        <v>2026</v>
      </c>
      <c r="V567">
        <f t="shared" si="495"/>
        <v>3</v>
      </c>
      <c r="W567" t="str">
        <f>IF(TRIM(INDEX(connections!$A:$A,ROW()))="","",TRIM(INDEX(connections!$A:$A,ROW())))</f>
        <v>Balatro</v>
      </c>
      <c r="X567" t="str">
        <f>IF($W567="","",TRIM(INDEX(connections!$B:$B,ROW())))</f>
        <v>Gambonanza</v>
      </c>
      <c r="Y567">
        <f t="shared" si="496"/>
        <v>56</v>
      </c>
      <c r="Z567">
        <f t="shared" si="497"/>
        <v>334</v>
      </c>
      <c r="AA567" t="str">
        <f t="shared" si="498"/>
        <v>Yes</v>
      </c>
      <c r="AB567" t="str">
        <f t="shared" si="499"/>
        <v/>
      </c>
      <c r="AC567" t="str">
        <f t="shared" si="500"/>
        <v/>
      </c>
      <c r="AD567">
        <f t="shared" si="501"/>
        <v>0</v>
      </c>
      <c r="AE567" t="str">
        <f t="shared" si="502"/>
        <v/>
      </c>
      <c r="AG567">
        <f t="shared" si="503"/>
        <v>0</v>
      </c>
      <c r="AH567" t="str">
        <f t="shared" si="504"/>
        <v/>
      </c>
      <c r="AI567" t="str">
        <f t="shared" si="505"/>
        <v/>
      </c>
      <c r="AJ567" t="str">
        <f t="shared" si="506"/>
        <v/>
      </c>
      <c r="AK567" t="str">
        <f t="shared" si="507"/>
        <v/>
      </c>
      <c r="AL567" t="str">
        <f>IF($A567="","",INDEX(games!$J:$J,ROW())&amp;"")</f>
        <v>https://store.steampowered.com/app/2738990/Node_Farm/</v>
      </c>
      <c r="AM567">
        <f>IF($A567="","",SUMPRODUCT($AO567:$BD567,'Map Analysis'!$AN$2^{0,1,2,3,4,5,6,7,8,9,10,11,12,13,14,15}))</f>
        <v>1</v>
      </c>
      <c r="AN567">
        <f t="shared" si="508"/>
        <v>1.0000567</v>
      </c>
      <c r="AO567">
        <f t="shared" si="509"/>
        <v>1</v>
      </c>
      <c r="AP567">
        <f t="shared" si="510"/>
        <v>0</v>
      </c>
      <c r="AQ567">
        <f t="shared" si="511"/>
        <v>0</v>
      </c>
      <c r="AR567">
        <f t="shared" si="512"/>
        <v>0</v>
      </c>
      <c r="AS567">
        <f t="shared" si="513"/>
        <v>0</v>
      </c>
      <c r="AT567">
        <f t="shared" si="514"/>
        <v>0</v>
      </c>
      <c r="AU567">
        <f t="shared" si="515"/>
        <v>0</v>
      </c>
      <c r="AV567">
        <f t="shared" si="516"/>
        <v>0</v>
      </c>
      <c r="AW567">
        <f t="shared" si="517"/>
        <v>0</v>
      </c>
      <c r="AX567">
        <f t="shared" si="518"/>
        <v>0</v>
      </c>
      <c r="AY567">
        <f t="shared" si="519"/>
        <v>0</v>
      </c>
      <c r="AZ567">
        <f t="shared" si="520"/>
        <v>0</v>
      </c>
      <c r="BA567">
        <f t="shared" si="521"/>
        <v>0</v>
      </c>
      <c r="BB567">
        <f t="shared" si="522"/>
        <v>0</v>
      </c>
      <c r="BC567">
        <f t="shared" si="523"/>
        <v>0</v>
      </c>
      <c r="BD567">
        <f t="shared" si="524"/>
        <v>0</v>
      </c>
      <c r="BF567">
        <f t="shared" si="525"/>
        <v>0</v>
      </c>
      <c r="BG567">
        <f t="shared" si="526"/>
        <v>0</v>
      </c>
      <c r="BH567">
        <f t="shared" si="527"/>
        <v>0</v>
      </c>
      <c r="BI567">
        <f t="shared" si="528"/>
        <v>0</v>
      </c>
      <c r="BJ567">
        <f t="shared" si="529"/>
        <v>0</v>
      </c>
      <c r="BK567">
        <f t="shared" si="530"/>
        <v>0</v>
      </c>
      <c r="BL567">
        <f t="shared" si="531"/>
        <v>0</v>
      </c>
      <c r="BM567">
        <f t="shared" si="532"/>
        <v>0</v>
      </c>
      <c r="BN567">
        <f t="shared" si="533"/>
        <v>0</v>
      </c>
      <c r="BO567">
        <f t="shared" si="534"/>
        <v>0</v>
      </c>
      <c r="BP567">
        <f t="shared" si="535"/>
        <v>0</v>
      </c>
      <c r="BQ567">
        <f t="shared" si="536"/>
        <v>0</v>
      </c>
      <c r="BR567">
        <f t="shared" si="537"/>
        <v>0</v>
      </c>
      <c r="BS567">
        <f t="shared" si="538"/>
        <v>0</v>
      </c>
      <c r="BT567">
        <f t="shared" si="539"/>
        <v>0</v>
      </c>
    </row>
    <row r="568" spans="1:72" x14ac:dyDescent="0.25">
      <c r="A568" t="str">
        <f>IF(TRIM(INDEX(games!$A:$A,ROW()))="","",TRIM(INDEX(games!$A:$A,ROW())))</f>
        <v>Noita</v>
      </c>
      <c r="B568">
        <f>IF(OR($A568="",INDEX(games!$B:$B,ROW())=""),"",INDEX(games!$B:$B,ROW()))</f>
        <v>2019</v>
      </c>
      <c r="C568" t="str">
        <f>IF(OR($A568="",INDEX(games!$C:$C,ROW())=""),"",INDEX(games!$C:$C,ROW()))</f>
        <v>Action</v>
      </c>
      <c r="D568">
        <f t="shared" si="480"/>
        <v>11</v>
      </c>
      <c r="E568">
        <f t="shared" si="481"/>
        <v>1</v>
      </c>
      <c r="F568">
        <f t="shared" si="482"/>
        <v>24</v>
      </c>
      <c r="G568">
        <f t="shared" si="483"/>
        <v>2019</v>
      </c>
      <c r="H568">
        <f t="shared" si="484"/>
        <v>1.552</v>
      </c>
      <c r="I568" t="e">
        <f t="shared" si="485"/>
        <v>#N/A</v>
      </c>
      <c r="J568" t="e">
        <f t="shared" si="486"/>
        <v>#N/A</v>
      </c>
      <c r="K568" t="e">
        <f t="shared" si="487"/>
        <v>#N/A</v>
      </c>
      <c r="L568" t="e">
        <f t="shared" si="488"/>
        <v>#N/A</v>
      </c>
      <c r="M568" t="e">
        <f t="shared" si="489"/>
        <v>#N/A</v>
      </c>
      <c r="N568" t="e">
        <f t="shared" si="490"/>
        <v>#N/A</v>
      </c>
      <c r="O568">
        <f t="shared" si="491"/>
        <v>11.000567999999999</v>
      </c>
      <c r="P568" t="str">
        <f>IF(OR($A568="",INDEX(games!$H:$H,ROW())=""),"",INDEX(games!$H:$H,ROW()))</f>
        <v>Yes</v>
      </c>
      <c r="Q568">
        <f t="shared" si="492"/>
        <v>11.000567999999999</v>
      </c>
      <c r="T568">
        <f t="shared" si="493"/>
        <v>2022</v>
      </c>
      <c r="U568">
        <f t="shared" si="494"/>
        <v>2025</v>
      </c>
      <c r="V568">
        <f t="shared" si="495"/>
        <v>3</v>
      </c>
      <c r="W568" t="str">
        <f>IF(TRIM(INDEX(connections!$A:$A,ROW()))="","",TRIM(INDEX(connections!$A:$A,ROW())))</f>
        <v>Cult of the Lamb</v>
      </c>
      <c r="X568" t="str">
        <f>IF($W568="","",TRIM(INDEX(connections!$B:$B,ROW())))</f>
        <v>Garden of Witches</v>
      </c>
      <c r="Y568">
        <f t="shared" si="496"/>
        <v>176</v>
      </c>
      <c r="Z568">
        <f t="shared" si="497"/>
        <v>335</v>
      </c>
      <c r="AA568" t="str">
        <f t="shared" si="498"/>
        <v>Yes</v>
      </c>
      <c r="AB568" t="str">
        <f t="shared" si="499"/>
        <v/>
      </c>
      <c r="AC568" t="str">
        <f t="shared" si="500"/>
        <v/>
      </c>
      <c r="AD568">
        <f t="shared" si="501"/>
        <v>0</v>
      </c>
      <c r="AE568" t="str">
        <f t="shared" si="502"/>
        <v/>
      </c>
      <c r="AG568">
        <f t="shared" si="503"/>
        <v>5</v>
      </c>
      <c r="AH568" t="str">
        <f t="shared" si="504"/>
        <v>Yes</v>
      </c>
      <c r="AI568">
        <f t="shared" si="505"/>
        <v>5</v>
      </c>
      <c r="AJ568">
        <f t="shared" si="506"/>
        <v>5.0005680000000003</v>
      </c>
      <c r="AK568" t="str">
        <f t="shared" si="507"/>
        <v/>
      </c>
      <c r="AL568" t="str">
        <f>IF($A568="","",INDEX(games!$J:$J,ROW())&amp;"")</f>
        <v>https://store.steampowered.com/app/881100/Noita/</v>
      </c>
      <c r="AM568">
        <f>IF($A568="","",SUMPRODUCT($AO568:$BD568,'Map Analysis'!$AN$2^{0,1,2,3,4,5,6,7,8,9,10,11,12,13,14,15}))</f>
        <v>11.5</v>
      </c>
      <c r="AN568">
        <f t="shared" si="508"/>
        <v>11.500056799999999</v>
      </c>
      <c r="AO568">
        <f t="shared" si="509"/>
        <v>10</v>
      </c>
      <c r="AP568">
        <f t="shared" si="510"/>
        <v>3</v>
      </c>
      <c r="AQ568">
        <f t="shared" si="511"/>
        <v>0</v>
      </c>
      <c r="AR568">
        <f t="shared" si="512"/>
        <v>0</v>
      </c>
      <c r="AS568">
        <f t="shared" si="513"/>
        <v>0</v>
      </c>
      <c r="AT568">
        <f t="shared" si="514"/>
        <v>0</v>
      </c>
      <c r="AU568">
        <f t="shared" si="515"/>
        <v>0</v>
      </c>
      <c r="AV568">
        <f t="shared" si="516"/>
        <v>0</v>
      </c>
      <c r="AW568">
        <f t="shared" si="517"/>
        <v>0</v>
      </c>
      <c r="AX568">
        <f t="shared" si="518"/>
        <v>0</v>
      </c>
      <c r="AY568">
        <f t="shared" si="519"/>
        <v>0</v>
      </c>
      <c r="AZ568">
        <f t="shared" si="520"/>
        <v>0</v>
      </c>
      <c r="BA568">
        <f t="shared" si="521"/>
        <v>0</v>
      </c>
      <c r="BB568">
        <f t="shared" si="522"/>
        <v>0</v>
      </c>
      <c r="BC568">
        <f t="shared" si="523"/>
        <v>0</v>
      </c>
      <c r="BD568">
        <f t="shared" si="524"/>
        <v>0</v>
      </c>
      <c r="BF568">
        <f t="shared" si="525"/>
        <v>0</v>
      </c>
      <c r="BG568">
        <f t="shared" si="526"/>
        <v>0</v>
      </c>
      <c r="BH568">
        <f t="shared" si="527"/>
        <v>0</v>
      </c>
      <c r="BI568">
        <f t="shared" si="528"/>
        <v>0</v>
      </c>
      <c r="BJ568">
        <f t="shared" si="529"/>
        <v>0</v>
      </c>
      <c r="BK568">
        <f t="shared" si="530"/>
        <v>0</v>
      </c>
      <c r="BL568">
        <f t="shared" si="531"/>
        <v>0</v>
      </c>
      <c r="BM568">
        <f t="shared" si="532"/>
        <v>0</v>
      </c>
      <c r="BN568">
        <f t="shared" si="533"/>
        <v>0</v>
      </c>
      <c r="BO568">
        <f t="shared" si="534"/>
        <v>0</v>
      </c>
      <c r="BP568">
        <f t="shared" si="535"/>
        <v>0</v>
      </c>
      <c r="BQ568">
        <f t="shared" si="536"/>
        <v>0</v>
      </c>
      <c r="BR568">
        <f t="shared" si="537"/>
        <v>0</v>
      </c>
      <c r="BS568">
        <f t="shared" si="538"/>
        <v>0</v>
      </c>
      <c r="BT568">
        <f t="shared" si="539"/>
        <v>0</v>
      </c>
    </row>
    <row r="569" spans="1:72" x14ac:dyDescent="0.25">
      <c r="A569" t="str">
        <f>IF(TRIM(INDEX(games!$A:$A,ROW()))="","",TRIM(INDEX(games!$A:$A,ROW())))</f>
        <v>Nomad Survival</v>
      </c>
      <c r="B569">
        <f>IF(OR($A569="",INDEX(games!$B:$B,ROW())=""),"",INDEX(games!$B:$B,ROW()))</f>
        <v>2022</v>
      </c>
      <c r="C569" t="str">
        <f>IF(OR($A569="",INDEX(games!$C:$C,ROW())=""),"",INDEX(games!$C:$C,ROW()))</f>
        <v>Action</v>
      </c>
      <c r="D569">
        <f t="shared" si="480"/>
        <v>1</v>
      </c>
      <c r="E569">
        <f t="shared" si="481"/>
        <v>1</v>
      </c>
      <c r="F569">
        <f t="shared" si="482"/>
        <v>25</v>
      </c>
      <c r="G569">
        <f t="shared" si="483"/>
        <v>2022</v>
      </c>
      <c r="H569">
        <f t="shared" si="484"/>
        <v>1.575</v>
      </c>
      <c r="I569" t="e">
        <f t="shared" si="485"/>
        <v>#N/A</v>
      </c>
      <c r="J569" t="e">
        <f t="shared" si="486"/>
        <v>#N/A</v>
      </c>
      <c r="K569" t="e">
        <f t="shared" si="487"/>
        <v>#N/A</v>
      </c>
      <c r="L569" t="e">
        <f t="shared" si="488"/>
        <v>#N/A</v>
      </c>
      <c r="M569" t="e">
        <f t="shared" si="489"/>
        <v>#N/A</v>
      </c>
      <c r="N569" t="e">
        <f t="shared" si="490"/>
        <v>#N/A</v>
      </c>
      <c r="O569">
        <f t="shared" si="491"/>
        <v>1.000569</v>
      </c>
      <c r="P569" t="str">
        <f>IF(OR($A569="",INDEX(games!$H:$H,ROW())=""),"",INDEX(games!$H:$H,ROW()))</f>
        <v>Yes</v>
      </c>
      <c r="Q569">
        <f t="shared" si="492"/>
        <v>1.000569</v>
      </c>
      <c r="T569">
        <f t="shared" si="493"/>
        <v>2019</v>
      </c>
      <c r="U569">
        <f t="shared" si="494"/>
        <v>2025</v>
      </c>
      <c r="V569">
        <f t="shared" si="495"/>
        <v>6</v>
      </c>
      <c r="W569" t="str">
        <f>IF(TRIM(INDEX(connections!$A:$A,ROW()))="","",TRIM(INDEX(connections!$A:$A,ROW())))</f>
        <v>Hades</v>
      </c>
      <c r="X569" t="str">
        <f>IF($W569="","",TRIM(INDEX(connections!$B:$B,ROW())))</f>
        <v>Garden of Witches</v>
      </c>
      <c r="Y569">
        <f t="shared" si="496"/>
        <v>375</v>
      </c>
      <c r="Z569">
        <f t="shared" si="497"/>
        <v>335</v>
      </c>
      <c r="AA569" t="str">
        <f t="shared" si="498"/>
        <v>Yes</v>
      </c>
      <c r="AB569" t="str">
        <f t="shared" si="499"/>
        <v/>
      </c>
      <c r="AC569" t="str">
        <f t="shared" si="500"/>
        <v/>
      </c>
      <c r="AD569">
        <f t="shared" si="501"/>
        <v>0</v>
      </c>
      <c r="AE569" t="str">
        <f t="shared" si="502"/>
        <v/>
      </c>
      <c r="AG569">
        <f t="shared" si="503"/>
        <v>1</v>
      </c>
      <c r="AH569" t="str">
        <f t="shared" si="504"/>
        <v>Yes</v>
      </c>
      <c r="AI569">
        <f t="shared" si="505"/>
        <v>1</v>
      </c>
      <c r="AJ569">
        <f t="shared" si="506"/>
        <v>1.000569</v>
      </c>
      <c r="AK569" t="str">
        <f t="shared" si="507"/>
        <v/>
      </c>
      <c r="AL569" t="str">
        <f>IF($A569="","",INDEX(games!$J:$J,ROW())&amp;"")</f>
        <v>https://store.steampowered.com/app/1929870/Nomad_Survival/</v>
      </c>
      <c r="AM569">
        <f>IF($A569="","",SUMPRODUCT($AO569:$BD569,'Map Analysis'!$AN$2^{0,1,2,3,4,5,6,7,8,9,10,11,12,13,14,15}))</f>
        <v>0</v>
      </c>
      <c r="AN569">
        <f t="shared" si="508"/>
        <v>5.6900000000000001E-5</v>
      </c>
      <c r="AO569">
        <f t="shared" si="509"/>
        <v>0</v>
      </c>
      <c r="AP569">
        <f t="shared" si="510"/>
        <v>0</v>
      </c>
      <c r="AQ569">
        <f t="shared" si="511"/>
        <v>0</v>
      </c>
      <c r="AR569">
        <f t="shared" si="512"/>
        <v>0</v>
      </c>
      <c r="AS569">
        <f t="shared" si="513"/>
        <v>0</v>
      </c>
      <c r="AT569">
        <f t="shared" si="514"/>
        <v>0</v>
      </c>
      <c r="AU569">
        <f t="shared" si="515"/>
        <v>0</v>
      </c>
      <c r="AV569">
        <f t="shared" si="516"/>
        <v>0</v>
      </c>
      <c r="AW569">
        <f t="shared" si="517"/>
        <v>0</v>
      </c>
      <c r="AX569">
        <f t="shared" si="518"/>
        <v>0</v>
      </c>
      <c r="AY569">
        <f t="shared" si="519"/>
        <v>0</v>
      </c>
      <c r="AZ569">
        <f t="shared" si="520"/>
        <v>0</v>
      </c>
      <c r="BA569">
        <f t="shared" si="521"/>
        <v>0</v>
      </c>
      <c r="BB569">
        <f t="shared" si="522"/>
        <v>0</v>
      </c>
      <c r="BC569">
        <f t="shared" si="523"/>
        <v>0</v>
      </c>
      <c r="BD569">
        <f t="shared" si="524"/>
        <v>0</v>
      </c>
      <c r="BF569">
        <f t="shared" si="525"/>
        <v>0</v>
      </c>
      <c r="BG569">
        <f t="shared" si="526"/>
        <v>0</v>
      </c>
      <c r="BH569">
        <f t="shared" si="527"/>
        <v>0</v>
      </c>
      <c r="BI569">
        <f t="shared" si="528"/>
        <v>0</v>
      </c>
      <c r="BJ569">
        <f t="shared" si="529"/>
        <v>0</v>
      </c>
      <c r="BK569">
        <f t="shared" si="530"/>
        <v>0</v>
      </c>
      <c r="BL569">
        <f t="shared" si="531"/>
        <v>0</v>
      </c>
      <c r="BM569">
        <f t="shared" si="532"/>
        <v>0</v>
      </c>
      <c r="BN569">
        <f t="shared" si="533"/>
        <v>0</v>
      </c>
      <c r="BO569">
        <f t="shared" si="534"/>
        <v>0</v>
      </c>
      <c r="BP569">
        <f t="shared" si="535"/>
        <v>0</v>
      </c>
      <c r="BQ569">
        <f t="shared" si="536"/>
        <v>0</v>
      </c>
      <c r="BR569">
        <f t="shared" si="537"/>
        <v>0</v>
      </c>
      <c r="BS569">
        <f t="shared" si="538"/>
        <v>0</v>
      </c>
      <c r="BT569">
        <f t="shared" si="539"/>
        <v>0</v>
      </c>
    </row>
    <row r="570" spans="1:72" x14ac:dyDescent="0.25">
      <c r="A570" t="str">
        <f>IF(TRIM(INDEX(games!$A:$A,ROW()))="","",TRIM(INDEX(games!$A:$A,ROW())))</f>
        <v>None Shall Intrude</v>
      </c>
      <c r="B570">
        <f>IF(OR($A570="",INDEX(games!$B:$B,ROW())=""),"",INDEX(games!$B:$B,ROW()))</f>
        <v>2024</v>
      </c>
      <c r="C570" t="str">
        <f>IF(OR($A570="",INDEX(games!$C:$C,ROW())=""),"",INDEX(games!$C:$C,ROW()))</f>
        <v>Deckbuilder</v>
      </c>
      <c r="D570">
        <f t="shared" si="480"/>
        <v>2</v>
      </c>
      <c r="E570">
        <f t="shared" si="481"/>
        <v>3</v>
      </c>
      <c r="F570">
        <f t="shared" si="482"/>
        <v>26</v>
      </c>
      <c r="G570" t="e">
        <f t="shared" si="483"/>
        <v>#N/A</v>
      </c>
      <c r="H570" t="e">
        <f t="shared" si="484"/>
        <v>#N/A</v>
      </c>
      <c r="I570" t="e">
        <f t="shared" si="485"/>
        <v>#N/A</v>
      </c>
      <c r="J570" t="e">
        <f t="shared" si="486"/>
        <v>#N/A</v>
      </c>
      <c r="K570">
        <f t="shared" si="487"/>
        <v>2024</v>
      </c>
      <c r="L570">
        <f t="shared" si="488"/>
        <v>3.5979999999999999</v>
      </c>
      <c r="M570" t="e">
        <f t="shared" si="489"/>
        <v>#N/A</v>
      </c>
      <c r="N570" t="e">
        <f t="shared" si="490"/>
        <v>#N/A</v>
      </c>
      <c r="O570">
        <f t="shared" si="491"/>
        <v>2.0005700000000002</v>
      </c>
      <c r="P570" t="str">
        <f>IF(OR($A570="",INDEX(games!$H:$H,ROW())=""),"",INDEX(games!$H:$H,ROW()))</f>
        <v>Yes</v>
      </c>
      <c r="Q570">
        <f t="shared" si="492"/>
        <v>2.0005700000000002</v>
      </c>
      <c r="T570">
        <f t="shared" si="493"/>
        <v>2020</v>
      </c>
      <c r="U570">
        <f t="shared" si="494"/>
        <v>2024</v>
      </c>
      <c r="V570">
        <f t="shared" si="495"/>
        <v>4</v>
      </c>
      <c r="W570" t="str">
        <f>IF(TRIM(INDEX(connections!$A:$A,ROW()))="","",TRIM(INDEX(connections!$A:$A,ROW())))</f>
        <v>Risk of Rain 2</v>
      </c>
      <c r="X570" t="str">
        <f>IF($W570="","",TRIM(INDEX(connections!$B:$B,ROW())))</f>
        <v>Gatekeeper</v>
      </c>
      <c r="Y570">
        <f t="shared" si="496"/>
        <v>688</v>
      </c>
      <c r="Z570">
        <f t="shared" si="497"/>
        <v>336</v>
      </c>
      <c r="AA570" t="str">
        <f t="shared" si="498"/>
        <v>Yes</v>
      </c>
      <c r="AB570" t="str">
        <f t="shared" si="499"/>
        <v>Yes</v>
      </c>
      <c r="AC570">
        <f t="shared" si="500"/>
        <v>1</v>
      </c>
      <c r="AD570">
        <f t="shared" si="501"/>
        <v>0</v>
      </c>
      <c r="AE570" t="str">
        <f t="shared" si="502"/>
        <v/>
      </c>
      <c r="AG570">
        <f t="shared" si="503"/>
        <v>2</v>
      </c>
      <c r="AH570" t="str">
        <f t="shared" si="504"/>
        <v>Yes</v>
      </c>
      <c r="AI570">
        <f t="shared" si="505"/>
        <v>2</v>
      </c>
      <c r="AJ570">
        <f t="shared" si="506"/>
        <v>2.0005700000000002</v>
      </c>
      <c r="AK570" t="str">
        <f t="shared" si="507"/>
        <v/>
      </c>
      <c r="AL570" t="str">
        <f>IF($A570="","",INDEX(games!$J:$J,ROW())&amp;"")</f>
        <v>https://store.steampowered.com/app/2518630/None_Shall_Intrude/</v>
      </c>
      <c r="AM570">
        <f>IF($A570="","",SUMPRODUCT($AO570:$BD570,'Map Analysis'!$AN$2^{0,1,2,3,4,5,6,7,8,9,10,11,12,13,14,15}))</f>
        <v>1</v>
      </c>
      <c r="AN570">
        <f t="shared" si="508"/>
        <v>1.000057</v>
      </c>
      <c r="AO570">
        <f t="shared" si="509"/>
        <v>1</v>
      </c>
      <c r="AP570">
        <f t="shared" si="510"/>
        <v>0</v>
      </c>
      <c r="AQ570">
        <f t="shared" si="511"/>
        <v>0</v>
      </c>
      <c r="AR570">
        <f t="shared" si="512"/>
        <v>0</v>
      </c>
      <c r="AS570">
        <f t="shared" si="513"/>
        <v>0</v>
      </c>
      <c r="AT570">
        <f t="shared" si="514"/>
        <v>0</v>
      </c>
      <c r="AU570">
        <f t="shared" si="515"/>
        <v>0</v>
      </c>
      <c r="AV570">
        <f t="shared" si="516"/>
        <v>0</v>
      </c>
      <c r="AW570">
        <f t="shared" si="517"/>
        <v>0</v>
      </c>
      <c r="AX570">
        <f t="shared" si="518"/>
        <v>0</v>
      </c>
      <c r="AY570">
        <f t="shared" si="519"/>
        <v>0</v>
      </c>
      <c r="AZ570">
        <f t="shared" si="520"/>
        <v>0</v>
      </c>
      <c r="BA570">
        <f t="shared" si="521"/>
        <v>0</v>
      </c>
      <c r="BB570">
        <f t="shared" si="522"/>
        <v>0</v>
      </c>
      <c r="BC570">
        <f t="shared" si="523"/>
        <v>0</v>
      </c>
      <c r="BD570">
        <f t="shared" si="524"/>
        <v>0</v>
      </c>
      <c r="BF570">
        <f t="shared" si="525"/>
        <v>0</v>
      </c>
      <c r="BG570">
        <f t="shared" si="526"/>
        <v>0</v>
      </c>
      <c r="BH570">
        <f t="shared" si="527"/>
        <v>0</v>
      </c>
      <c r="BI570">
        <f t="shared" si="528"/>
        <v>0</v>
      </c>
      <c r="BJ570">
        <f t="shared" si="529"/>
        <v>0</v>
      </c>
      <c r="BK570">
        <f t="shared" si="530"/>
        <v>0</v>
      </c>
      <c r="BL570">
        <f t="shared" si="531"/>
        <v>0</v>
      </c>
      <c r="BM570">
        <f t="shared" si="532"/>
        <v>0</v>
      </c>
      <c r="BN570">
        <f t="shared" si="533"/>
        <v>0</v>
      </c>
      <c r="BO570">
        <f t="shared" si="534"/>
        <v>0</v>
      </c>
      <c r="BP570">
        <f t="shared" si="535"/>
        <v>0</v>
      </c>
      <c r="BQ570">
        <f t="shared" si="536"/>
        <v>0</v>
      </c>
      <c r="BR570">
        <f t="shared" si="537"/>
        <v>0</v>
      </c>
      <c r="BS570">
        <f t="shared" si="538"/>
        <v>0</v>
      </c>
      <c r="BT570">
        <f t="shared" si="539"/>
        <v>0</v>
      </c>
    </row>
    <row r="571" spans="1:72" x14ac:dyDescent="0.25">
      <c r="A571" t="str">
        <f>IF(TRIM(INDEX(games!$A:$A,ROW()))="","",TRIM(INDEX(games!$A:$A,ROW())))</f>
        <v>Noobs Are Coming</v>
      </c>
      <c r="B571">
        <f>IF(OR($A571="",INDEX(games!$B:$B,ROW())=""),"",INDEX(games!$B:$B,ROW()))</f>
        <v>2025</v>
      </c>
      <c r="C571" t="str">
        <f>IF(OR($A571="",INDEX(games!$C:$C,ROW())=""),"",INDEX(games!$C:$C,ROW()))</f>
        <v>Action</v>
      </c>
      <c r="D571">
        <f t="shared" si="480"/>
        <v>2</v>
      </c>
      <c r="E571">
        <f t="shared" si="481"/>
        <v>1</v>
      </c>
      <c r="F571">
        <f t="shared" si="482"/>
        <v>27</v>
      </c>
      <c r="G571">
        <f t="shared" si="483"/>
        <v>2025</v>
      </c>
      <c r="H571">
        <f t="shared" si="484"/>
        <v>1.621</v>
      </c>
      <c r="I571" t="e">
        <f t="shared" si="485"/>
        <v>#N/A</v>
      </c>
      <c r="J571" t="e">
        <f t="shared" si="486"/>
        <v>#N/A</v>
      </c>
      <c r="K571" t="e">
        <f t="shared" si="487"/>
        <v>#N/A</v>
      </c>
      <c r="L571" t="e">
        <f t="shared" si="488"/>
        <v>#N/A</v>
      </c>
      <c r="M571" t="e">
        <f t="shared" si="489"/>
        <v>#N/A</v>
      </c>
      <c r="N571" t="e">
        <f t="shared" si="490"/>
        <v>#N/A</v>
      </c>
      <c r="O571">
        <f t="shared" si="491"/>
        <v>2.0005709999999999</v>
      </c>
      <c r="P571" t="str">
        <f>IF(OR($A571="",INDEX(games!$H:$H,ROW())=""),"",INDEX(games!$H:$H,ROW()))</f>
        <v>Yes</v>
      </c>
      <c r="Q571">
        <f t="shared" si="492"/>
        <v>2.0005709999999999</v>
      </c>
      <c r="T571">
        <f t="shared" si="493"/>
        <v>1994</v>
      </c>
      <c r="U571">
        <f t="shared" si="494"/>
        <v>2002</v>
      </c>
      <c r="V571">
        <f t="shared" si="495"/>
        <v>8</v>
      </c>
      <c r="W571" t="str">
        <f>IF(TRIM(INDEX(connections!$A:$A,ROW()))="","",TRIM(INDEX(connections!$A:$A,ROW())))</f>
        <v>Ancient Domains of Mystery</v>
      </c>
      <c r="X571" t="str">
        <f>IF($W571="","",TRIM(INDEX(connections!$B:$B,ROW())))</f>
        <v>GearHead</v>
      </c>
      <c r="Y571">
        <f t="shared" si="496"/>
        <v>25</v>
      </c>
      <c r="Z571">
        <f t="shared" si="497"/>
        <v>337</v>
      </c>
      <c r="AA571" t="str">
        <f t="shared" si="498"/>
        <v>Yes</v>
      </c>
      <c r="AB571" t="str">
        <f t="shared" si="499"/>
        <v>Yes</v>
      </c>
      <c r="AC571">
        <f t="shared" si="500"/>
        <v>1</v>
      </c>
      <c r="AD571">
        <f t="shared" si="501"/>
        <v>0</v>
      </c>
      <c r="AE571" t="str">
        <f t="shared" si="502"/>
        <v/>
      </c>
      <c r="AG571">
        <f t="shared" si="503"/>
        <v>2</v>
      </c>
      <c r="AH571" t="str">
        <f t="shared" si="504"/>
        <v>Yes</v>
      </c>
      <c r="AI571">
        <f t="shared" si="505"/>
        <v>2</v>
      </c>
      <c r="AJ571">
        <f t="shared" si="506"/>
        <v>2.0005709999999999</v>
      </c>
      <c r="AK571" t="str">
        <f t="shared" si="507"/>
        <v/>
      </c>
      <c r="AL571" t="str">
        <f>IF($A571="","",INDEX(games!$J:$J,ROW())&amp;"")</f>
        <v>https://store.steampowered.com/app/2225960/Noobs_Are_Coming/</v>
      </c>
      <c r="AM571">
        <f>IF($A571="","",SUMPRODUCT($AO571:$BD571,'Map Analysis'!$AN$2^{0,1,2,3,4,5,6,7,8,9,10,11,12,13,14,15}))</f>
        <v>0</v>
      </c>
      <c r="AN571">
        <f t="shared" si="508"/>
        <v>5.7099999999999999E-5</v>
      </c>
      <c r="AO571">
        <f t="shared" si="509"/>
        <v>0</v>
      </c>
      <c r="AP571">
        <f t="shared" si="510"/>
        <v>0</v>
      </c>
      <c r="AQ571">
        <f t="shared" si="511"/>
        <v>0</v>
      </c>
      <c r="AR571">
        <f t="shared" si="512"/>
        <v>0</v>
      </c>
      <c r="AS571">
        <f t="shared" si="513"/>
        <v>0</v>
      </c>
      <c r="AT571">
        <f t="shared" si="514"/>
        <v>0</v>
      </c>
      <c r="AU571">
        <f t="shared" si="515"/>
        <v>0</v>
      </c>
      <c r="AV571">
        <f t="shared" si="516"/>
        <v>0</v>
      </c>
      <c r="AW571">
        <f t="shared" si="517"/>
        <v>0</v>
      </c>
      <c r="AX571">
        <f t="shared" si="518"/>
        <v>0</v>
      </c>
      <c r="AY571">
        <f t="shared" si="519"/>
        <v>0</v>
      </c>
      <c r="AZ571">
        <f t="shared" si="520"/>
        <v>0</v>
      </c>
      <c r="BA571">
        <f t="shared" si="521"/>
        <v>0</v>
      </c>
      <c r="BB571">
        <f t="shared" si="522"/>
        <v>0</v>
      </c>
      <c r="BC571">
        <f t="shared" si="523"/>
        <v>0</v>
      </c>
      <c r="BD571">
        <f t="shared" si="524"/>
        <v>0</v>
      </c>
      <c r="BF571">
        <f t="shared" si="525"/>
        <v>1</v>
      </c>
      <c r="BG571">
        <f t="shared" si="526"/>
        <v>1</v>
      </c>
      <c r="BH571">
        <f t="shared" si="527"/>
        <v>0</v>
      </c>
      <c r="BI571">
        <f t="shared" si="528"/>
        <v>0</v>
      </c>
      <c r="BJ571">
        <f t="shared" si="529"/>
        <v>0</v>
      </c>
      <c r="BK571">
        <f t="shared" si="530"/>
        <v>0</v>
      </c>
      <c r="BL571">
        <f t="shared" si="531"/>
        <v>0</v>
      </c>
      <c r="BM571">
        <f t="shared" si="532"/>
        <v>0</v>
      </c>
      <c r="BN571">
        <f t="shared" si="533"/>
        <v>0</v>
      </c>
      <c r="BO571">
        <f t="shared" si="534"/>
        <v>0</v>
      </c>
      <c r="BP571">
        <f t="shared" si="535"/>
        <v>0</v>
      </c>
      <c r="BQ571">
        <f t="shared" si="536"/>
        <v>0</v>
      </c>
      <c r="BR571">
        <f t="shared" si="537"/>
        <v>0</v>
      </c>
      <c r="BS571">
        <f t="shared" si="538"/>
        <v>0</v>
      </c>
      <c r="BT571">
        <f t="shared" si="539"/>
        <v>0</v>
      </c>
    </row>
    <row r="572" spans="1:72" x14ac:dyDescent="0.25">
      <c r="A572" t="str">
        <f>IF(TRIM(INDEX(games!$A:$A,ROW()))="","",TRIM(INDEX(games!$A:$A,ROW())))</f>
        <v>Noobs Want to Live</v>
      </c>
      <c r="B572">
        <f>IF(OR($A572="",INDEX(games!$B:$B,ROW())=""),"",INDEX(games!$B:$B,ROW()))</f>
        <v>2023</v>
      </c>
      <c r="C572" t="str">
        <f>IF(OR($A572="",INDEX(games!$C:$C,ROW())=""),"",INDEX(games!$C:$C,ROW()))</f>
        <v>Action</v>
      </c>
      <c r="D572">
        <f t="shared" si="480"/>
        <v>1</v>
      </c>
      <c r="E572">
        <f t="shared" si="481"/>
        <v>1</v>
      </c>
      <c r="F572">
        <f t="shared" si="482"/>
        <v>28</v>
      </c>
      <c r="G572">
        <f t="shared" si="483"/>
        <v>2023</v>
      </c>
      <c r="H572">
        <f t="shared" si="484"/>
        <v>1.6440000000000001</v>
      </c>
      <c r="I572" t="e">
        <f t="shared" si="485"/>
        <v>#N/A</v>
      </c>
      <c r="J572" t="e">
        <f t="shared" si="486"/>
        <v>#N/A</v>
      </c>
      <c r="K572" t="e">
        <f t="shared" si="487"/>
        <v>#N/A</v>
      </c>
      <c r="L572" t="e">
        <f t="shared" si="488"/>
        <v>#N/A</v>
      </c>
      <c r="M572" t="e">
        <f t="shared" si="489"/>
        <v>#N/A</v>
      </c>
      <c r="N572" t="e">
        <f t="shared" si="490"/>
        <v>#N/A</v>
      </c>
      <c r="O572">
        <f t="shared" si="491"/>
        <v>1.000572</v>
      </c>
      <c r="P572" t="str">
        <f>IF(OR($A572="",INDEX(games!$H:$H,ROW())=""),"",INDEX(games!$H:$H,ROW()))</f>
        <v>Yes</v>
      </c>
      <c r="Q572">
        <f t="shared" si="492"/>
        <v>1.000572</v>
      </c>
      <c r="T572">
        <f t="shared" si="493"/>
        <v>1984</v>
      </c>
      <c r="U572">
        <f t="shared" si="494"/>
        <v>2002</v>
      </c>
      <c r="V572">
        <f t="shared" si="495"/>
        <v>18</v>
      </c>
      <c r="W572" t="str">
        <f>IF(TRIM(INDEX(connections!$A:$A,ROW()))="","",TRIM(INDEX(connections!$A:$A,ROW())))</f>
        <v>Hack</v>
      </c>
      <c r="X572" t="str">
        <f>IF($W572="","",TRIM(INDEX(connections!$B:$B,ROW())))</f>
        <v>GearHead</v>
      </c>
      <c r="Y572">
        <f t="shared" si="496"/>
        <v>372</v>
      </c>
      <c r="Z572">
        <f t="shared" si="497"/>
        <v>337</v>
      </c>
      <c r="AA572" t="str">
        <f t="shared" si="498"/>
        <v>Yes</v>
      </c>
      <c r="AB572" t="str">
        <f t="shared" si="499"/>
        <v>Yes</v>
      </c>
      <c r="AC572">
        <f t="shared" si="500"/>
        <v>1</v>
      </c>
      <c r="AD572">
        <f t="shared" si="501"/>
        <v>0</v>
      </c>
      <c r="AE572" t="str">
        <f t="shared" si="502"/>
        <v/>
      </c>
      <c r="AG572">
        <f t="shared" si="503"/>
        <v>1</v>
      </c>
      <c r="AH572" t="str">
        <f t="shared" si="504"/>
        <v>Yes</v>
      </c>
      <c r="AI572">
        <f t="shared" si="505"/>
        <v>1</v>
      </c>
      <c r="AJ572">
        <f t="shared" si="506"/>
        <v>1.000572</v>
      </c>
      <c r="AK572" t="str">
        <f t="shared" si="507"/>
        <v/>
      </c>
      <c r="AL572" t="str">
        <f>IF($A572="","",INDEX(games!$J:$J,ROW())&amp;"")</f>
        <v>https://store.steampowered.com/app/1737340/Noobs_Want_to_Live/</v>
      </c>
      <c r="AM572">
        <f>IF($A572="","",SUMPRODUCT($AO572:$BD572,'Map Analysis'!$AN$2^{0,1,2,3,4,5,6,7,8,9,10,11,12,13,14,15}))</f>
        <v>0</v>
      </c>
      <c r="AN572">
        <f t="shared" si="508"/>
        <v>5.7200000000000001E-5</v>
      </c>
      <c r="AO572">
        <f t="shared" si="509"/>
        <v>0</v>
      </c>
      <c r="AP572">
        <f t="shared" si="510"/>
        <v>0</v>
      </c>
      <c r="AQ572">
        <f t="shared" si="511"/>
        <v>0</v>
      </c>
      <c r="AR572">
        <f t="shared" si="512"/>
        <v>0</v>
      </c>
      <c r="AS572">
        <f t="shared" si="513"/>
        <v>0</v>
      </c>
      <c r="AT572">
        <f t="shared" si="514"/>
        <v>0</v>
      </c>
      <c r="AU572">
        <f t="shared" si="515"/>
        <v>0</v>
      </c>
      <c r="AV572">
        <f t="shared" si="516"/>
        <v>0</v>
      </c>
      <c r="AW572">
        <f t="shared" si="517"/>
        <v>0</v>
      </c>
      <c r="AX572">
        <f t="shared" si="518"/>
        <v>0</v>
      </c>
      <c r="AY572">
        <f t="shared" si="519"/>
        <v>0</v>
      </c>
      <c r="AZ572">
        <f t="shared" si="520"/>
        <v>0</v>
      </c>
      <c r="BA572">
        <f t="shared" si="521"/>
        <v>0</v>
      </c>
      <c r="BB572">
        <f t="shared" si="522"/>
        <v>0</v>
      </c>
      <c r="BC572">
        <f t="shared" si="523"/>
        <v>0</v>
      </c>
      <c r="BD572">
        <f t="shared" si="524"/>
        <v>0</v>
      </c>
      <c r="BF572">
        <f t="shared" si="525"/>
        <v>1</v>
      </c>
      <c r="BG572">
        <f t="shared" si="526"/>
        <v>1</v>
      </c>
      <c r="BH572">
        <f t="shared" si="527"/>
        <v>0</v>
      </c>
      <c r="BI572">
        <f t="shared" si="528"/>
        <v>0</v>
      </c>
      <c r="BJ572">
        <f t="shared" si="529"/>
        <v>0</v>
      </c>
      <c r="BK572">
        <f t="shared" si="530"/>
        <v>0</v>
      </c>
      <c r="BL572">
        <f t="shared" si="531"/>
        <v>0</v>
      </c>
      <c r="BM572">
        <f t="shared" si="532"/>
        <v>0</v>
      </c>
      <c r="BN572">
        <f t="shared" si="533"/>
        <v>0</v>
      </c>
      <c r="BO572">
        <f t="shared" si="534"/>
        <v>0</v>
      </c>
      <c r="BP572">
        <f t="shared" si="535"/>
        <v>0</v>
      </c>
      <c r="BQ572">
        <f t="shared" si="536"/>
        <v>0</v>
      </c>
      <c r="BR572">
        <f t="shared" si="537"/>
        <v>0</v>
      </c>
      <c r="BS572">
        <f t="shared" si="538"/>
        <v>0</v>
      </c>
      <c r="BT572">
        <f t="shared" si="539"/>
        <v>0</v>
      </c>
    </row>
    <row r="573" spans="1:72" x14ac:dyDescent="0.25">
      <c r="A573" t="str">
        <f>IF(TRIM(INDEX(games!$A:$A,ROW()))="","",TRIM(INDEX(games!$A:$A,ROW())))</f>
        <v>Nordhold</v>
      </c>
      <c r="B573">
        <f>IF(OR($A573="",INDEX(games!$B:$B,ROW())=""),"",INDEX(games!$B:$B,ROW()))</f>
        <v>2025</v>
      </c>
      <c r="C573" t="str">
        <f>IF(OR($A573="",INDEX(games!$C:$C,ROW())=""),"",INDEX(games!$C:$C,ROW()))</f>
        <v>Strategy</v>
      </c>
      <c r="D573">
        <f t="shared" si="480"/>
        <v>2</v>
      </c>
      <c r="E573">
        <f t="shared" si="481"/>
        <v>2</v>
      </c>
      <c r="F573">
        <f t="shared" si="482"/>
        <v>29</v>
      </c>
      <c r="G573" t="e">
        <f t="shared" si="483"/>
        <v>#N/A</v>
      </c>
      <c r="H573" t="e">
        <f t="shared" si="484"/>
        <v>#N/A</v>
      </c>
      <c r="I573">
        <f t="shared" si="485"/>
        <v>2025</v>
      </c>
      <c r="J573">
        <f t="shared" si="486"/>
        <v>2.6669999999999998</v>
      </c>
      <c r="K573" t="e">
        <f t="shared" si="487"/>
        <v>#N/A</v>
      </c>
      <c r="L573" t="e">
        <f t="shared" si="488"/>
        <v>#N/A</v>
      </c>
      <c r="M573" t="e">
        <f t="shared" si="489"/>
        <v>#N/A</v>
      </c>
      <c r="N573" t="e">
        <f t="shared" si="490"/>
        <v>#N/A</v>
      </c>
      <c r="O573">
        <f t="shared" si="491"/>
        <v>2.0005730000000002</v>
      </c>
      <c r="P573" t="str">
        <f>IF(OR($A573="",INDEX(games!$H:$H,ROW())=""),"",INDEX(games!$H:$H,ROW()))</f>
        <v>Yes</v>
      </c>
      <c r="Q573">
        <f t="shared" si="492"/>
        <v>2.0005730000000002</v>
      </c>
      <c r="T573">
        <f t="shared" si="493"/>
        <v>2002</v>
      </c>
      <c r="U573">
        <f t="shared" si="494"/>
        <v>2007</v>
      </c>
      <c r="V573">
        <f t="shared" si="495"/>
        <v>5</v>
      </c>
      <c r="W573" t="str">
        <f>IF(TRIM(INDEX(connections!$A:$A,ROW()))="","",TRIM(INDEX(connections!$A:$A,ROW())))</f>
        <v>GearHead</v>
      </c>
      <c r="X573" t="str">
        <f>IF($W573="","",TRIM(INDEX(connections!$B:$B,ROW())))</f>
        <v>GearHead 2</v>
      </c>
      <c r="Y573">
        <f t="shared" si="496"/>
        <v>337</v>
      </c>
      <c r="Z573">
        <f t="shared" si="497"/>
        <v>338</v>
      </c>
      <c r="AA573" t="str">
        <f t="shared" si="498"/>
        <v>Yes</v>
      </c>
      <c r="AB573" t="str">
        <f t="shared" si="499"/>
        <v>Yes</v>
      </c>
      <c r="AC573">
        <f t="shared" si="500"/>
        <v>1</v>
      </c>
      <c r="AD573">
        <f t="shared" si="501"/>
        <v>0</v>
      </c>
      <c r="AE573" t="str">
        <f t="shared" si="502"/>
        <v/>
      </c>
      <c r="AG573">
        <f t="shared" si="503"/>
        <v>1</v>
      </c>
      <c r="AH573" t="str">
        <f t="shared" si="504"/>
        <v>Yes</v>
      </c>
      <c r="AI573">
        <f t="shared" si="505"/>
        <v>1</v>
      </c>
      <c r="AJ573">
        <f t="shared" si="506"/>
        <v>1.0005729999999999</v>
      </c>
      <c r="AK573" t="str">
        <f t="shared" si="507"/>
        <v/>
      </c>
      <c r="AL573" t="str">
        <f>IF($A573="","",INDEX(games!$J:$J,ROW())&amp;"")</f>
        <v>https://store.steampowered.com/app/3028310/Nordhold/</v>
      </c>
      <c r="AM573">
        <f>IF($A573="","",SUMPRODUCT($AO573:$BD573,'Map Analysis'!$AN$2^{0,1,2,3,4,5,6,7,8,9,10,11,12,13,14,15}))</f>
        <v>0</v>
      </c>
      <c r="AN573">
        <f t="shared" si="508"/>
        <v>5.7299999999999997E-5</v>
      </c>
      <c r="AO573">
        <f t="shared" si="509"/>
        <v>0</v>
      </c>
      <c r="AP573">
        <f t="shared" si="510"/>
        <v>0</v>
      </c>
      <c r="AQ573">
        <f t="shared" si="511"/>
        <v>0</v>
      </c>
      <c r="AR573">
        <f t="shared" si="512"/>
        <v>0</v>
      </c>
      <c r="AS573">
        <f t="shared" si="513"/>
        <v>0</v>
      </c>
      <c r="AT573">
        <f t="shared" si="514"/>
        <v>0</v>
      </c>
      <c r="AU573">
        <f t="shared" si="515"/>
        <v>0</v>
      </c>
      <c r="AV573">
        <f t="shared" si="516"/>
        <v>0</v>
      </c>
      <c r="AW573">
        <f t="shared" si="517"/>
        <v>0</v>
      </c>
      <c r="AX573">
        <f t="shared" si="518"/>
        <v>0</v>
      </c>
      <c r="AY573">
        <f t="shared" si="519"/>
        <v>0</v>
      </c>
      <c r="AZ573">
        <f t="shared" si="520"/>
        <v>0</v>
      </c>
      <c r="BA573">
        <f t="shared" si="521"/>
        <v>0</v>
      </c>
      <c r="BB573">
        <f t="shared" si="522"/>
        <v>0</v>
      </c>
      <c r="BC573">
        <f t="shared" si="523"/>
        <v>0</v>
      </c>
      <c r="BD573">
        <f t="shared" si="524"/>
        <v>0</v>
      </c>
      <c r="BF573">
        <f t="shared" si="525"/>
        <v>1</v>
      </c>
      <c r="BG573">
        <f t="shared" si="526"/>
        <v>0</v>
      </c>
      <c r="BH573">
        <f t="shared" si="527"/>
        <v>0</v>
      </c>
      <c r="BI573">
        <f t="shared" si="528"/>
        <v>0</v>
      </c>
      <c r="BJ573">
        <f t="shared" si="529"/>
        <v>0</v>
      </c>
      <c r="BK573">
        <f t="shared" si="530"/>
        <v>0</v>
      </c>
      <c r="BL573">
        <f t="shared" si="531"/>
        <v>0</v>
      </c>
      <c r="BM573">
        <f t="shared" si="532"/>
        <v>0</v>
      </c>
      <c r="BN573">
        <f t="shared" si="533"/>
        <v>0</v>
      </c>
      <c r="BO573">
        <f t="shared" si="534"/>
        <v>0</v>
      </c>
      <c r="BP573">
        <f t="shared" si="535"/>
        <v>0</v>
      </c>
      <c r="BQ573">
        <f t="shared" si="536"/>
        <v>0</v>
      </c>
      <c r="BR573">
        <f t="shared" si="537"/>
        <v>0</v>
      </c>
      <c r="BS573">
        <f t="shared" si="538"/>
        <v>0</v>
      </c>
      <c r="BT573">
        <f t="shared" si="539"/>
        <v>0</v>
      </c>
    </row>
    <row r="574" spans="1:72" x14ac:dyDescent="0.25">
      <c r="A574" t="str">
        <f>IF(TRIM(INDEX(games!$A:$A,ROW()))="","",TRIM(INDEX(games!$A:$A,ROW())))</f>
        <v>Nordic Ashes: Survivors of Ragnarok</v>
      </c>
      <c r="B574">
        <f>IF(OR($A574="",INDEX(games!$B:$B,ROW())=""),"",INDEX(games!$B:$B,ROW()))</f>
        <v>2022</v>
      </c>
      <c r="C574" t="str">
        <f>IF(OR($A574="",INDEX(games!$C:$C,ROW())=""),"",INDEX(games!$C:$C,ROW()))</f>
        <v>Action</v>
      </c>
      <c r="D574">
        <f t="shared" si="480"/>
        <v>3</v>
      </c>
      <c r="E574">
        <f t="shared" si="481"/>
        <v>1</v>
      </c>
      <c r="F574">
        <f t="shared" si="482"/>
        <v>30</v>
      </c>
      <c r="G574">
        <f t="shared" si="483"/>
        <v>2022</v>
      </c>
      <c r="H574">
        <f t="shared" si="484"/>
        <v>1.69</v>
      </c>
      <c r="I574" t="e">
        <f t="shared" si="485"/>
        <v>#N/A</v>
      </c>
      <c r="J574" t="e">
        <f t="shared" si="486"/>
        <v>#N/A</v>
      </c>
      <c r="K574" t="e">
        <f t="shared" si="487"/>
        <v>#N/A</v>
      </c>
      <c r="L574" t="e">
        <f t="shared" si="488"/>
        <v>#N/A</v>
      </c>
      <c r="M574" t="e">
        <f t="shared" si="489"/>
        <v>#N/A</v>
      </c>
      <c r="N574" t="e">
        <f t="shared" si="490"/>
        <v>#N/A</v>
      </c>
      <c r="O574">
        <f t="shared" si="491"/>
        <v>3.0005739999999999</v>
      </c>
      <c r="P574" t="str">
        <f>IF(OR($A574="",INDEX(games!$H:$H,ROW())=""),"",INDEX(games!$H:$H,ROW()))</f>
        <v>Yes</v>
      </c>
      <c r="Q574">
        <f t="shared" si="492"/>
        <v>3.0005739999999999</v>
      </c>
      <c r="T574">
        <f t="shared" si="493"/>
        <v>1994</v>
      </c>
      <c r="U574">
        <f t="shared" si="494"/>
        <v>2022</v>
      </c>
      <c r="V574">
        <f t="shared" si="495"/>
        <v>28</v>
      </c>
      <c r="W574" t="str">
        <f>IF(TRIM(INDEX(connections!$A:$A,ROW()))="","",TRIM(INDEX(connections!$A:$A,ROW())))</f>
        <v>Ancient Domains of Mystery</v>
      </c>
      <c r="X574" t="str">
        <f>IF($W574="","",TRIM(INDEX(connections!$B:$B,ROW())))</f>
        <v>GearHead Caramel</v>
      </c>
      <c r="Y574">
        <f t="shared" si="496"/>
        <v>25</v>
      </c>
      <c r="Z574">
        <f t="shared" si="497"/>
        <v>339</v>
      </c>
      <c r="AA574" t="str">
        <f t="shared" si="498"/>
        <v>Yes</v>
      </c>
      <c r="AB574" t="str">
        <f t="shared" si="499"/>
        <v/>
      </c>
      <c r="AC574" t="str">
        <f t="shared" si="500"/>
        <v/>
      </c>
      <c r="AD574">
        <f t="shared" si="501"/>
        <v>0</v>
      </c>
      <c r="AE574" t="str">
        <f t="shared" si="502"/>
        <v/>
      </c>
      <c r="AG574">
        <f t="shared" si="503"/>
        <v>3</v>
      </c>
      <c r="AH574" t="str">
        <f t="shared" si="504"/>
        <v>Yes</v>
      </c>
      <c r="AI574">
        <f t="shared" si="505"/>
        <v>3</v>
      </c>
      <c r="AJ574">
        <f t="shared" si="506"/>
        <v>3.0005739999999999</v>
      </c>
      <c r="AK574" t="str">
        <f t="shared" si="507"/>
        <v/>
      </c>
      <c r="AL574" t="str">
        <f>IF($A574="","",INDEX(games!$J:$J,ROW())&amp;"")</f>
        <v>https://store.steampowered.com/app/2068280/Nordic_Ashes_Survivors_of_Ragnarok/</v>
      </c>
      <c r="AM574">
        <f>IF($A574="","",SUMPRODUCT($AO574:$BD574,'Map Analysis'!$AN$2^{0,1,2,3,4,5,6,7,8,9,10,11,12,13,14,15}))</f>
        <v>0</v>
      </c>
      <c r="AN574">
        <f t="shared" si="508"/>
        <v>5.7399999999999999E-5</v>
      </c>
      <c r="AO574">
        <f t="shared" si="509"/>
        <v>0</v>
      </c>
      <c r="AP574">
        <f t="shared" si="510"/>
        <v>0</v>
      </c>
      <c r="AQ574">
        <f t="shared" si="511"/>
        <v>0</v>
      </c>
      <c r="AR574">
        <f t="shared" si="512"/>
        <v>0</v>
      </c>
      <c r="AS574">
        <f t="shared" si="513"/>
        <v>0</v>
      </c>
      <c r="AT574">
        <f t="shared" si="514"/>
        <v>0</v>
      </c>
      <c r="AU574">
        <f t="shared" si="515"/>
        <v>0</v>
      </c>
      <c r="AV574">
        <f t="shared" si="516"/>
        <v>0</v>
      </c>
      <c r="AW574">
        <f t="shared" si="517"/>
        <v>0</v>
      </c>
      <c r="AX574">
        <f t="shared" si="518"/>
        <v>0</v>
      </c>
      <c r="AY574">
        <f t="shared" si="519"/>
        <v>0</v>
      </c>
      <c r="AZ574">
        <f t="shared" si="520"/>
        <v>0</v>
      </c>
      <c r="BA574">
        <f t="shared" si="521"/>
        <v>0</v>
      </c>
      <c r="BB574">
        <f t="shared" si="522"/>
        <v>0</v>
      </c>
      <c r="BC574">
        <f t="shared" si="523"/>
        <v>0</v>
      </c>
      <c r="BD574">
        <f t="shared" si="524"/>
        <v>0</v>
      </c>
      <c r="BF574">
        <f t="shared" si="525"/>
        <v>0</v>
      </c>
      <c r="BG574">
        <f t="shared" si="526"/>
        <v>0</v>
      </c>
      <c r="BH574">
        <f t="shared" si="527"/>
        <v>0</v>
      </c>
      <c r="BI574">
        <f t="shared" si="528"/>
        <v>0</v>
      </c>
      <c r="BJ574">
        <f t="shared" si="529"/>
        <v>0</v>
      </c>
      <c r="BK574">
        <f t="shared" si="530"/>
        <v>0</v>
      </c>
      <c r="BL574">
        <f t="shared" si="531"/>
        <v>0</v>
      </c>
      <c r="BM574">
        <f t="shared" si="532"/>
        <v>0</v>
      </c>
      <c r="BN574">
        <f t="shared" si="533"/>
        <v>0</v>
      </c>
      <c r="BO574">
        <f t="shared" si="534"/>
        <v>0</v>
      </c>
      <c r="BP574">
        <f t="shared" si="535"/>
        <v>0</v>
      </c>
      <c r="BQ574">
        <f t="shared" si="536"/>
        <v>0</v>
      </c>
      <c r="BR574">
        <f t="shared" si="537"/>
        <v>0</v>
      </c>
      <c r="BS574">
        <f t="shared" si="538"/>
        <v>0</v>
      </c>
      <c r="BT574">
        <f t="shared" si="539"/>
        <v>0</v>
      </c>
    </row>
    <row r="575" spans="1:72" x14ac:dyDescent="0.25">
      <c r="A575" t="str">
        <f>IF(TRIM(INDEX(games!$A:$A,ROW()))="","",TRIM(INDEX(games!$A:$A,ROW())))</f>
        <v>No-Skin</v>
      </c>
      <c r="B575">
        <f>IF(OR($A575="",INDEX(games!$B:$B,ROW())=""),"",INDEX(games!$B:$B,ROW()))</f>
        <v>2025</v>
      </c>
      <c r="C575" t="str">
        <f>IF(OR($A575="",INDEX(games!$C:$C,ROW())=""),"",INDEX(games!$C:$C,ROW()))</f>
        <v>Strategy</v>
      </c>
      <c r="D575">
        <f t="shared" si="480"/>
        <v>0</v>
      </c>
      <c r="E575">
        <f t="shared" si="481"/>
        <v>2</v>
      </c>
      <c r="F575">
        <f t="shared" si="482"/>
        <v>31</v>
      </c>
      <c r="G575" t="e">
        <f t="shared" si="483"/>
        <v>#N/A</v>
      </c>
      <c r="H575" t="e">
        <f t="shared" si="484"/>
        <v>#N/A</v>
      </c>
      <c r="I575">
        <f t="shared" si="485"/>
        <v>2025</v>
      </c>
      <c r="J575">
        <f t="shared" si="486"/>
        <v>2.7130000000000001</v>
      </c>
      <c r="K575" t="e">
        <f t="shared" si="487"/>
        <v>#N/A</v>
      </c>
      <c r="L575" t="e">
        <f t="shared" si="488"/>
        <v>#N/A</v>
      </c>
      <c r="M575" t="e">
        <f t="shared" si="489"/>
        <v>#N/A</v>
      </c>
      <c r="N575" t="e">
        <f t="shared" si="490"/>
        <v>#N/A</v>
      </c>
      <c r="O575">
        <f t="shared" si="491"/>
        <v>5.7499999999999999E-4</v>
      </c>
      <c r="P575" t="str">
        <f>IF(OR($A575="",INDEX(games!$H:$H,ROW())=""),"",INDEX(games!$H:$H,ROW()))</f>
        <v/>
      </c>
      <c r="Q575" t="str">
        <f t="shared" si="492"/>
        <v/>
      </c>
      <c r="T575">
        <f t="shared" si="493"/>
        <v>2007</v>
      </c>
      <c r="U575">
        <f t="shared" si="494"/>
        <v>2022</v>
      </c>
      <c r="V575">
        <f t="shared" si="495"/>
        <v>15</v>
      </c>
      <c r="W575" t="str">
        <f>IF(TRIM(INDEX(connections!$A:$A,ROW()))="","",TRIM(INDEX(connections!$A:$A,ROW())))</f>
        <v>GearHead 2</v>
      </c>
      <c r="X575" t="str">
        <f>IF($W575="","",TRIM(INDEX(connections!$B:$B,ROW())))</f>
        <v>GearHead Caramel</v>
      </c>
      <c r="Y575">
        <f t="shared" si="496"/>
        <v>338</v>
      </c>
      <c r="Z575">
        <f t="shared" si="497"/>
        <v>339</v>
      </c>
      <c r="AA575" t="str">
        <f t="shared" si="498"/>
        <v>Yes</v>
      </c>
      <c r="AB575" t="str">
        <f t="shared" si="499"/>
        <v/>
      </c>
      <c r="AC575" t="str">
        <f t="shared" si="500"/>
        <v/>
      </c>
      <c r="AD575">
        <f t="shared" si="501"/>
        <v>0</v>
      </c>
      <c r="AE575" t="str">
        <f t="shared" si="502"/>
        <v/>
      </c>
      <c r="AG575">
        <f t="shared" si="503"/>
        <v>0</v>
      </c>
      <c r="AH575" t="str">
        <f t="shared" si="504"/>
        <v/>
      </c>
      <c r="AI575" t="str">
        <f t="shared" si="505"/>
        <v/>
      </c>
      <c r="AJ575" t="str">
        <f t="shared" si="506"/>
        <v/>
      </c>
      <c r="AK575" t="str">
        <f t="shared" si="507"/>
        <v/>
      </c>
      <c r="AL575" t="str">
        <f>IF($A575="","",INDEX(games!$J:$J,ROW())&amp;"")</f>
        <v/>
      </c>
      <c r="AM575">
        <f>IF($A575="","",SUMPRODUCT($AO575:$BD575,'Map Analysis'!$AN$2^{0,1,2,3,4,5,6,7,8,9,10,11,12,13,14,15}))</f>
        <v>0</v>
      </c>
      <c r="AN575">
        <f t="shared" si="508"/>
        <v>5.7500000000000002E-5</v>
      </c>
      <c r="AO575">
        <f t="shared" si="509"/>
        <v>0</v>
      </c>
      <c r="AP575">
        <f t="shared" si="510"/>
        <v>0</v>
      </c>
      <c r="AQ575">
        <f t="shared" si="511"/>
        <v>0</v>
      </c>
      <c r="AR575">
        <f t="shared" si="512"/>
        <v>0</v>
      </c>
      <c r="AS575">
        <f t="shared" si="513"/>
        <v>0</v>
      </c>
      <c r="AT575">
        <f t="shared" si="514"/>
        <v>0</v>
      </c>
      <c r="AU575">
        <f t="shared" si="515"/>
        <v>0</v>
      </c>
      <c r="AV575">
        <f t="shared" si="516"/>
        <v>0</v>
      </c>
      <c r="AW575">
        <f t="shared" si="517"/>
        <v>0</v>
      </c>
      <c r="AX575">
        <f t="shared" si="518"/>
        <v>0</v>
      </c>
      <c r="AY575">
        <f t="shared" si="519"/>
        <v>0</v>
      </c>
      <c r="AZ575">
        <f t="shared" si="520"/>
        <v>0</v>
      </c>
      <c r="BA575">
        <f t="shared" si="521"/>
        <v>0</v>
      </c>
      <c r="BB575">
        <f t="shared" si="522"/>
        <v>0</v>
      </c>
      <c r="BC575">
        <f t="shared" si="523"/>
        <v>0</v>
      </c>
      <c r="BD575">
        <f t="shared" si="524"/>
        <v>0</v>
      </c>
      <c r="BF575">
        <f t="shared" si="525"/>
        <v>0</v>
      </c>
      <c r="BG575">
        <f t="shared" si="526"/>
        <v>0</v>
      </c>
      <c r="BH575">
        <f t="shared" si="527"/>
        <v>0</v>
      </c>
      <c r="BI575">
        <f t="shared" si="528"/>
        <v>0</v>
      </c>
      <c r="BJ575">
        <f t="shared" si="529"/>
        <v>0</v>
      </c>
      <c r="BK575">
        <f t="shared" si="530"/>
        <v>0</v>
      </c>
      <c r="BL575">
        <f t="shared" si="531"/>
        <v>0</v>
      </c>
      <c r="BM575">
        <f t="shared" si="532"/>
        <v>0</v>
      </c>
      <c r="BN575">
        <f t="shared" si="533"/>
        <v>0</v>
      </c>
      <c r="BO575">
        <f t="shared" si="534"/>
        <v>0</v>
      </c>
      <c r="BP575">
        <f t="shared" si="535"/>
        <v>0</v>
      </c>
      <c r="BQ575">
        <f t="shared" si="536"/>
        <v>0</v>
      </c>
      <c r="BR575">
        <f t="shared" si="537"/>
        <v>0</v>
      </c>
      <c r="BS575">
        <f t="shared" si="538"/>
        <v>0</v>
      </c>
      <c r="BT575">
        <f t="shared" si="539"/>
        <v>0</v>
      </c>
    </row>
    <row r="576" spans="1:72" x14ac:dyDescent="0.25">
      <c r="A576" t="str">
        <f>IF(TRIM(INDEX(games!$A:$A,ROW()))="","",TRIM(INDEX(games!$A:$A,ROW())))</f>
        <v>Nova Drift</v>
      </c>
      <c r="B576">
        <f>IF(OR($A576="",INDEX(games!$B:$B,ROW())=""),"",INDEX(games!$B:$B,ROW()))</f>
        <v>2019</v>
      </c>
      <c r="C576" t="str">
        <f>IF(OR($A576="",INDEX(games!$C:$C,ROW())=""),"",INDEX(games!$C:$C,ROW()))</f>
        <v>Action</v>
      </c>
      <c r="D576">
        <f t="shared" si="480"/>
        <v>3</v>
      </c>
      <c r="E576">
        <f t="shared" si="481"/>
        <v>1</v>
      </c>
      <c r="F576">
        <f t="shared" si="482"/>
        <v>32</v>
      </c>
      <c r="G576">
        <f t="shared" si="483"/>
        <v>2019</v>
      </c>
      <c r="H576">
        <f t="shared" si="484"/>
        <v>1.736</v>
      </c>
      <c r="I576" t="e">
        <f t="shared" si="485"/>
        <v>#N/A</v>
      </c>
      <c r="J576" t="e">
        <f t="shared" si="486"/>
        <v>#N/A</v>
      </c>
      <c r="K576" t="e">
        <f t="shared" si="487"/>
        <v>#N/A</v>
      </c>
      <c r="L576" t="e">
        <f t="shared" si="488"/>
        <v>#N/A</v>
      </c>
      <c r="M576" t="e">
        <f t="shared" si="489"/>
        <v>#N/A</v>
      </c>
      <c r="N576" t="e">
        <f t="shared" si="490"/>
        <v>#N/A</v>
      </c>
      <c r="O576">
        <f t="shared" si="491"/>
        <v>3.0005760000000001</v>
      </c>
      <c r="P576" t="str">
        <f>IF(OR($A576="",INDEX(games!$H:$H,ROW())=""),"",INDEX(games!$H:$H,ROW()))</f>
        <v>Yes</v>
      </c>
      <c r="Q576">
        <f t="shared" si="492"/>
        <v>3.0005760000000001</v>
      </c>
      <c r="T576">
        <f t="shared" si="493"/>
        <v>1984</v>
      </c>
      <c r="U576">
        <f t="shared" si="494"/>
        <v>2022</v>
      </c>
      <c r="V576">
        <f t="shared" si="495"/>
        <v>38</v>
      </c>
      <c r="W576" t="str">
        <f>IF(TRIM(INDEX(connections!$A:$A,ROW()))="","",TRIM(INDEX(connections!$A:$A,ROW())))</f>
        <v>Hack</v>
      </c>
      <c r="X576" t="str">
        <f>IF($W576="","",TRIM(INDEX(connections!$B:$B,ROW())))</f>
        <v>GearHead Caramel</v>
      </c>
      <c r="Y576">
        <f t="shared" si="496"/>
        <v>372</v>
      </c>
      <c r="Z576">
        <f t="shared" si="497"/>
        <v>339</v>
      </c>
      <c r="AA576" t="str">
        <f t="shared" si="498"/>
        <v>Yes</v>
      </c>
      <c r="AB576" t="str">
        <f t="shared" si="499"/>
        <v/>
      </c>
      <c r="AC576" t="str">
        <f t="shared" si="500"/>
        <v/>
      </c>
      <c r="AD576">
        <f t="shared" si="501"/>
        <v>0</v>
      </c>
      <c r="AE576" t="str">
        <f t="shared" si="502"/>
        <v/>
      </c>
      <c r="AG576">
        <f t="shared" si="503"/>
        <v>3</v>
      </c>
      <c r="AH576" t="str">
        <f t="shared" si="504"/>
        <v>Yes</v>
      </c>
      <c r="AI576">
        <f t="shared" si="505"/>
        <v>3</v>
      </c>
      <c r="AJ576">
        <f t="shared" si="506"/>
        <v>3.0005760000000001</v>
      </c>
      <c r="AK576" t="str">
        <f t="shared" si="507"/>
        <v/>
      </c>
      <c r="AL576" t="str">
        <f>IF($A576="","",INDEX(games!$J:$J,ROW())&amp;"")</f>
        <v>https://store.steampowered.com/app/858210/Nova_Drift/</v>
      </c>
      <c r="AM576">
        <f>IF($A576="","",SUMPRODUCT($AO576:$BD576,'Map Analysis'!$AN$2^{0,1,2,3,4,5,6,7,8,9,10,11,12,13,14,15}))</f>
        <v>5.5</v>
      </c>
      <c r="AN576">
        <f t="shared" si="508"/>
        <v>5.5000575999999999</v>
      </c>
      <c r="AO576">
        <f t="shared" si="509"/>
        <v>2</v>
      </c>
      <c r="AP576">
        <f t="shared" si="510"/>
        <v>6</v>
      </c>
      <c r="AQ576">
        <f t="shared" si="511"/>
        <v>2</v>
      </c>
      <c r="AR576">
        <f t="shared" si="512"/>
        <v>0</v>
      </c>
      <c r="AS576">
        <f t="shared" si="513"/>
        <v>0</v>
      </c>
      <c r="AT576">
        <f t="shared" si="514"/>
        <v>0</v>
      </c>
      <c r="AU576">
        <f t="shared" si="515"/>
        <v>0</v>
      </c>
      <c r="AV576">
        <f t="shared" si="516"/>
        <v>0</v>
      </c>
      <c r="AW576">
        <f t="shared" si="517"/>
        <v>0</v>
      </c>
      <c r="AX576">
        <f t="shared" si="518"/>
        <v>0</v>
      </c>
      <c r="AY576">
        <f t="shared" si="519"/>
        <v>0</v>
      </c>
      <c r="AZ576">
        <f t="shared" si="520"/>
        <v>0</v>
      </c>
      <c r="BA576">
        <f t="shared" si="521"/>
        <v>0</v>
      </c>
      <c r="BB576">
        <f t="shared" si="522"/>
        <v>0</v>
      </c>
      <c r="BC576">
        <f t="shared" si="523"/>
        <v>0</v>
      </c>
      <c r="BD576">
        <f t="shared" si="524"/>
        <v>0</v>
      </c>
      <c r="BF576">
        <f t="shared" si="525"/>
        <v>0</v>
      </c>
      <c r="BG576">
        <f t="shared" si="526"/>
        <v>0</v>
      </c>
      <c r="BH576">
        <f t="shared" si="527"/>
        <v>0</v>
      </c>
      <c r="BI576">
        <f t="shared" si="528"/>
        <v>0</v>
      </c>
      <c r="BJ576">
        <f t="shared" si="529"/>
        <v>0</v>
      </c>
      <c r="BK576">
        <f t="shared" si="530"/>
        <v>0</v>
      </c>
      <c r="BL576">
        <f t="shared" si="531"/>
        <v>0</v>
      </c>
      <c r="BM576">
        <f t="shared" si="532"/>
        <v>0</v>
      </c>
      <c r="BN576">
        <f t="shared" si="533"/>
        <v>0</v>
      </c>
      <c r="BO576">
        <f t="shared" si="534"/>
        <v>0</v>
      </c>
      <c r="BP576">
        <f t="shared" si="535"/>
        <v>0</v>
      </c>
      <c r="BQ576">
        <f t="shared" si="536"/>
        <v>0</v>
      </c>
      <c r="BR576">
        <f t="shared" si="537"/>
        <v>0</v>
      </c>
      <c r="BS576">
        <f t="shared" si="538"/>
        <v>0</v>
      </c>
      <c r="BT576">
        <f t="shared" si="539"/>
        <v>0</v>
      </c>
    </row>
    <row r="577" spans="1:72" x14ac:dyDescent="0.25">
      <c r="A577" t="str">
        <f>IF(TRIM(INDEX(games!$A:$A,ROW()))="","",TRIM(INDEX(games!$A:$A,ROW())))</f>
        <v>Nowhere Prophet</v>
      </c>
      <c r="B577">
        <f>IF(OR($A577="",INDEX(games!$B:$B,ROW())=""),"",INDEX(games!$B:$B,ROW()))</f>
        <v>2019</v>
      </c>
      <c r="C577" t="str">
        <f>IF(OR($A577="",INDEX(games!$C:$C,ROW())=""),"",INDEX(games!$C:$C,ROW()))</f>
        <v>Deckbuilder</v>
      </c>
      <c r="D577">
        <f t="shared" si="480"/>
        <v>2</v>
      </c>
      <c r="E577">
        <f t="shared" si="481"/>
        <v>3</v>
      </c>
      <c r="F577">
        <f t="shared" si="482"/>
        <v>33</v>
      </c>
      <c r="G577" t="e">
        <f t="shared" si="483"/>
        <v>#N/A</v>
      </c>
      <c r="H577" t="e">
        <f t="shared" si="484"/>
        <v>#N/A</v>
      </c>
      <c r="I577" t="e">
        <f t="shared" si="485"/>
        <v>#N/A</v>
      </c>
      <c r="J577" t="e">
        <f t="shared" si="486"/>
        <v>#N/A</v>
      </c>
      <c r="K577">
        <f t="shared" si="487"/>
        <v>2019</v>
      </c>
      <c r="L577">
        <f t="shared" si="488"/>
        <v>3.7589999999999999</v>
      </c>
      <c r="M577" t="e">
        <f t="shared" si="489"/>
        <v>#N/A</v>
      </c>
      <c r="N577" t="e">
        <f t="shared" si="490"/>
        <v>#N/A</v>
      </c>
      <c r="O577">
        <f t="shared" si="491"/>
        <v>2.0005769999999998</v>
      </c>
      <c r="P577" t="str">
        <f>IF(OR($A577="",INDEX(games!$H:$H,ROW())=""),"",INDEX(games!$H:$H,ROW()))</f>
        <v>Yes</v>
      </c>
      <c r="Q577">
        <f t="shared" si="492"/>
        <v>2.0005769999999998</v>
      </c>
      <c r="T577">
        <f t="shared" si="493"/>
        <v>2021</v>
      </c>
      <c r="U577">
        <f t="shared" si="494"/>
        <v>2024</v>
      </c>
      <c r="V577">
        <f t="shared" si="495"/>
        <v>3</v>
      </c>
      <c r="W577" t="str">
        <f>IF(TRIM(INDEX(connections!$A:$A,ROW()))="","",TRIM(INDEX(connections!$A:$A,ROW())))</f>
        <v>Vampire Survivors</v>
      </c>
      <c r="X577" t="str">
        <f>IF($W577="","",TRIM(INDEX(connections!$B:$B,ROW())))</f>
        <v>Genome Guardian</v>
      </c>
      <c r="Y577">
        <f t="shared" si="496"/>
        <v>941</v>
      </c>
      <c r="Z577">
        <f t="shared" si="497"/>
        <v>340</v>
      </c>
      <c r="AA577" t="str">
        <f t="shared" si="498"/>
        <v>Yes</v>
      </c>
      <c r="AB577" t="str">
        <f t="shared" si="499"/>
        <v>Yes</v>
      </c>
      <c r="AC577">
        <f t="shared" si="500"/>
        <v>1</v>
      </c>
      <c r="AD577">
        <f t="shared" si="501"/>
        <v>0</v>
      </c>
      <c r="AE577" t="str">
        <f t="shared" si="502"/>
        <v/>
      </c>
      <c r="AG577">
        <f t="shared" si="503"/>
        <v>1</v>
      </c>
      <c r="AH577" t="str">
        <f t="shared" si="504"/>
        <v>Yes</v>
      </c>
      <c r="AI577">
        <f t="shared" si="505"/>
        <v>1</v>
      </c>
      <c r="AJ577">
        <f t="shared" si="506"/>
        <v>1.000577</v>
      </c>
      <c r="AK577" t="str">
        <f t="shared" si="507"/>
        <v/>
      </c>
      <c r="AL577" t="str">
        <f>IF($A577="","",INDEX(games!$J:$J,ROW())&amp;"")</f>
        <v>https://store.steampowered.com/app/681730/Nowhere_Prophet/</v>
      </c>
      <c r="AM577">
        <f>IF($A577="","",SUMPRODUCT($AO577:$BD577,'Map Analysis'!$AN$2^{0,1,2,3,4,5,6,7,8,9,10,11,12,13,14,15}))</f>
        <v>0</v>
      </c>
      <c r="AN577">
        <f t="shared" si="508"/>
        <v>5.77E-5</v>
      </c>
      <c r="AO577">
        <f t="shared" si="509"/>
        <v>0</v>
      </c>
      <c r="AP577">
        <f t="shared" si="510"/>
        <v>0</v>
      </c>
      <c r="AQ577">
        <f t="shared" si="511"/>
        <v>0</v>
      </c>
      <c r="AR577">
        <f t="shared" si="512"/>
        <v>0</v>
      </c>
      <c r="AS577">
        <f t="shared" si="513"/>
        <v>0</v>
      </c>
      <c r="AT577">
        <f t="shared" si="514"/>
        <v>0</v>
      </c>
      <c r="AU577">
        <f t="shared" si="515"/>
        <v>0</v>
      </c>
      <c r="AV577">
        <f t="shared" si="516"/>
        <v>0</v>
      </c>
      <c r="AW577">
        <f t="shared" si="517"/>
        <v>0</v>
      </c>
      <c r="AX577">
        <f t="shared" si="518"/>
        <v>0</v>
      </c>
      <c r="AY577">
        <f t="shared" si="519"/>
        <v>0</v>
      </c>
      <c r="AZ577">
        <f t="shared" si="520"/>
        <v>0</v>
      </c>
      <c r="BA577">
        <f t="shared" si="521"/>
        <v>0</v>
      </c>
      <c r="BB577">
        <f t="shared" si="522"/>
        <v>0</v>
      </c>
      <c r="BC577">
        <f t="shared" si="523"/>
        <v>0</v>
      </c>
      <c r="BD577">
        <f t="shared" si="524"/>
        <v>0</v>
      </c>
      <c r="BF577">
        <f t="shared" si="525"/>
        <v>2</v>
      </c>
      <c r="BG577">
        <f t="shared" si="526"/>
        <v>0</v>
      </c>
      <c r="BH577">
        <f t="shared" si="527"/>
        <v>0</v>
      </c>
      <c r="BI577">
        <f t="shared" si="528"/>
        <v>0</v>
      </c>
      <c r="BJ577">
        <f t="shared" si="529"/>
        <v>0</v>
      </c>
      <c r="BK577">
        <f t="shared" si="530"/>
        <v>0</v>
      </c>
      <c r="BL577">
        <f t="shared" si="531"/>
        <v>0</v>
      </c>
      <c r="BM577">
        <f t="shared" si="532"/>
        <v>0</v>
      </c>
      <c r="BN577">
        <f t="shared" si="533"/>
        <v>0</v>
      </c>
      <c r="BO577">
        <f t="shared" si="534"/>
        <v>0</v>
      </c>
      <c r="BP577">
        <f t="shared" si="535"/>
        <v>0</v>
      </c>
      <c r="BQ577">
        <f t="shared" si="536"/>
        <v>0</v>
      </c>
      <c r="BR577">
        <f t="shared" si="537"/>
        <v>0</v>
      </c>
      <c r="BS577">
        <f t="shared" si="538"/>
        <v>0</v>
      </c>
      <c r="BT577">
        <f t="shared" si="539"/>
        <v>0</v>
      </c>
    </row>
    <row r="578" spans="1:72" x14ac:dyDescent="0.25">
      <c r="A578" t="str">
        <f>IF(TRIM(INDEX(games!$A:$A,ROW()))="","",TRIM(INDEX(games!$A:$A,ROW())))</f>
        <v>Nubby's Number Factory</v>
      </c>
      <c r="B578">
        <f>IF(OR($A578="",INDEX(games!$B:$B,ROW())=""),"",INDEX(games!$B:$B,ROW()))</f>
        <v>2024</v>
      </c>
      <c r="C578" t="str">
        <f>IF(OR($A578="",INDEX(games!$C:$C,ROW())=""),"",INDEX(games!$C:$C,ROW()))</f>
        <v>Strategy</v>
      </c>
      <c r="D578">
        <f t="shared" ref="D578:D641" si="540">IF($A578="","",COUNTIF($W$2:$W$2500,$A578)+COUNTIF($X$2:$X$2500,$A578))</f>
        <v>6</v>
      </c>
      <c r="E578">
        <f t="shared" ref="E578:E641" si="541">IF($A578="","",IFERROR(MATCH($C578,$R$2:$R$5,0),0))</f>
        <v>2</v>
      </c>
      <c r="F578">
        <f t="shared" ref="F578:F641" si="542">IF($A578="","",MOD(ROW(),34))</f>
        <v>0</v>
      </c>
      <c r="G578" t="e">
        <f t="shared" ref="G578:G641" si="543">IF($A578="",NA(),IF($C578="Action",$B578,NA()))</f>
        <v>#N/A</v>
      </c>
      <c r="H578" t="e">
        <f t="shared" ref="H578:H641" si="544">IF($A578="",NA(),IF($C578="Action",1+$F578*0.023,NA()))</f>
        <v>#N/A</v>
      </c>
      <c r="I578">
        <f t="shared" ref="I578:I641" si="545">IF($A578="",NA(),IF($C578="Strategy",$B578,NA()))</f>
        <v>2024</v>
      </c>
      <c r="J578">
        <f t="shared" ref="J578:J641" si="546">IF($A578="",NA(),IF($C578="Strategy",2+$F578*0.023,NA()))</f>
        <v>2</v>
      </c>
      <c r="K578" t="e">
        <f t="shared" ref="K578:K641" si="547">IF($A578="",NA(),IF($C578="Deckbuilder",$B578,NA()))</f>
        <v>#N/A</v>
      </c>
      <c r="L578" t="e">
        <f t="shared" ref="L578:L641" si="548">IF($A578="",NA(),IF($C578="Deckbuilder",3+$F578*0.023,NA()))</f>
        <v>#N/A</v>
      </c>
      <c r="M578" t="e">
        <f t="shared" ref="M578:M641" si="549">IF($A578="",NA(),IF($C578="Traditional",$B578,NA()))</f>
        <v>#N/A</v>
      </c>
      <c r="N578" t="e">
        <f t="shared" ref="N578:N641" si="550">IF($A578="",NA(),IF($C578="Traditional",4+$F578*0.023,NA()))</f>
        <v>#N/A</v>
      </c>
      <c r="O578">
        <f t="shared" ref="O578:O641" si="551">IF($A578="","",$D578+ROW()/1000000)</f>
        <v>6.000578</v>
      </c>
      <c r="P578" t="str">
        <f>IF(OR($A578="",INDEX(games!$H:$H,ROW())=""),"",INDEX(games!$H:$H,ROW()))</f>
        <v>Yes</v>
      </c>
      <c r="Q578">
        <f t="shared" ref="Q578:Q641" si="552">IF(OR($A578="",$P578&lt;&gt;"Yes"),"",$D578+ROW()/1000000)</f>
        <v>6.000578</v>
      </c>
      <c r="T578">
        <f t="shared" ref="T578:T641" si="553">IF($Y578="","",INDEX($B$2:$B$1500,$Y578))</f>
        <v>2024</v>
      </c>
      <c r="U578">
        <f t="shared" ref="U578:U641" si="554">IF($Z578="","",INDEX($B$2:$B$1500,$Z578))</f>
        <v>2026</v>
      </c>
      <c r="V578">
        <f t="shared" ref="V578:V641" si="555">IF(OR($T578="",$U578=""),"",$U578-$T578)</f>
        <v>2</v>
      </c>
      <c r="W578" t="str">
        <f>IF(TRIM(INDEX(connections!$A:$A,ROW()))="","",TRIM(INDEX(connections!$A:$A,ROW())))</f>
        <v>Genome Guardian</v>
      </c>
      <c r="X578" t="str">
        <f>IF($W578="","",TRIM(INDEX(connections!$B:$B,ROW())))</f>
        <v>Genome Guardian 2</v>
      </c>
      <c r="Y578">
        <f t="shared" ref="Y578:Y641" si="556">IF($W578="","",IFERROR(MATCH($W578,$A$2:$A$1500,0),""))</f>
        <v>340</v>
      </c>
      <c r="Z578">
        <f t="shared" ref="Z578:Z641" si="557">IF($X578="","",IFERROR(MATCH($X578,$A$2:$A$1500,0),""))</f>
        <v>341</v>
      </c>
      <c r="AA578" t="str">
        <f t="shared" ref="AA578:AA641" si="558">IF($Y578="","",INDEX($P$2:$P$1500,$Y578))</f>
        <v>Yes</v>
      </c>
      <c r="AB578" t="str">
        <f t="shared" ref="AB578:AB641" si="559">IF($Z578="","",INDEX($P$2:$P$1500,$Z578))</f>
        <v/>
      </c>
      <c r="AC578" t="str">
        <f t="shared" ref="AC578:AC641" si="560">IF(AND($AA578="Yes",$AB578="Yes"),1,"")</f>
        <v/>
      </c>
      <c r="AD578">
        <f t="shared" ref="AD578:AD641" si="561">IF(OR($Y578="",$Z578=""),"",IF(INDEX($C$2:$C$1500,$Y578)=INDEX($C$2:$C$1500,$Z578),0,1))</f>
        <v>0</v>
      </c>
      <c r="AE578" t="str">
        <f t="shared" ref="AE578:AE641" si="562">IF($AC578&lt;&gt;1,"",IF(AND(INDEX($AG$2:$AG$1500,$Y578)=1,INDEX($AG$2:$AG$1500,$Z578)=1),1,""))</f>
        <v/>
      </c>
      <c r="AG578">
        <f t="shared" ref="AG578:AG641" si="563">IF($A578="","",COUNTIFS($W$2:$W$2500,$A578,$AB$2:$AB$2500,"Yes")+COUNTIFS($X$2:$X$2500,$A578,$AA$2:$AA$2500,"Yes"))</f>
        <v>3</v>
      </c>
      <c r="AH578" t="str">
        <f t="shared" ref="AH578:AH641" si="564">IF(OR($P578&lt;&gt;"Yes",N($AG578)=0),"",IF(AND($AG578=1,COUNTIFS($W$2:$W$2500,$A578,$AE$2:$AE$2500,1)+COUNTIFS($X$2:$X$2500,$A578,$AE$2:$AE$2500,1)&gt;0),"","Yes"))</f>
        <v>Yes</v>
      </c>
      <c r="AI578">
        <f t="shared" ref="AI578:AI641" si="565">IF($AH578="Yes",$AG578,"")</f>
        <v>3</v>
      </c>
      <c r="AJ578">
        <f t="shared" ref="AJ578:AJ641" si="566">IF($AI578="","",$AI578+ROW()/1000000)</f>
        <v>3.000578</v>
      </c>
      <c r="AK578" t="str">
        <f t="shared" ref="AK578:AK641" si="567">IF(OR($A578="",$P578="Yes",N($AG578)=0),"",$AG578+ROW()/1000000)</f>
        <v/>
      </c>
      <c r="AL578" t="str">
        <f>IF($A578="","",INDEX(games!$J:$J,ROW())&amp;"")</f>
        <v>https://store.steampowered.com/app/3191030/Nubbys_Number_Factory/</v>
      </c>
      <c r="AM578">
        <f>IF($A578="","",SUMPRODUCT($AO578:$BD578,'Map Analysis'!$AN$2^{0,1,2,3,4,5,6,7,8,9,10,11,12,13,14,15}))</f>
        <v>3</v>
      </c>
      <c r="AN578">
        <f t="shared" ref="AN578:AN641" si="568">IF($A578="","",$AM578+ROW()/10000000)</f>
        <v>3.0000578</v>
      </c>
      <c r="AO578">
        <f t="shared" ref="AO578:AO641" si="569">IF($A578="","",COUNTIF($W$2:$W$2500,$A578))</f>
        <v>3</v>
      </c>
      <c r="AP578">
        <f t="shared" ref="AP578:AP641" si="570">IF($A578="","",SUMIFS($BF$2:$BF$2500,$W$2:$W$2500,$A578))</f>
        <v>0</v>
      </c>
      <c r="AQ578">
        <f t="shared" ref="AQ578:AQ641" si="571">IF($A578="","",SUMIFS($BG$2:$BG$2500,$W$2:$W$2500,$A578))</f>
        <v>0</v>
      </c>
      <c r="AR578">
        <f t="shared" ref="AR578:AR641" si="572">IF($A578="","",SUMIFS($BH$2:$BH$2500,$W$2:$W$2500,$A578))</f>
        <v>0</v>
      </c>
      <c r="AS578">
        <f t="shared" ref="AS578:AS641" si="573">IF($A578="","",SUMIFS($BI$2:$BI$2500,$W$2:$W$2500,$A578))</f>
        <v>0</v>
      </c>
      <c r="AT578">
        <f t="shared" ref="AT578:AT641" si="574">IF($A578="","",SUMIFS($BJ$2:$BJ$2500,$W$2:$W$2500,$A578))</f>
        <v>0</v>
      </c>
      <c r="AU578">
        <f t="shared" ref="AU578:AU641" si="575">IF($A578="","",SUMIFS($BK$2:$BK$2500,$W$2:$W$2500,$A578))</f>
        <v>0</v>
      </c>
      <c r="AV578">
        <f t="shared" ref="AV578:AV641" si="576">IF($A578="","",SUMIFS($BL$2:$BL$2500,$W$2:$W$2500,$A578))</f>
        <v>0</v>
      </c>
      <c r="AW578">
        <f t="shared" ref="AW578:AW641" si="577">IF($A578="","",SUMIFS($BM$2:$BM$2500,$W$2:$W$2500,$A578))</f>
        <v>0</v>
      </c>
      <c r="AX578">
        <f t="shared" ref="AX578:AX641" si="578">IF($A578="","",SUMIFS($BN$2:$BN$2500,$W$2:$W$2500,$A578))</f>
        <v>0</v>
      </c>
      <c r="AY578">
        <f t="shared" ref="AY578:AY641" si="579">IF($A578="","",SUMIFS($BO$2:$BO$2500,$W$2:$W$2500,$A578))</f>
        <v>0</v>
      </c>
      <c r="AZ578">
        <f t="shared" ref="AZ578:AZ641" si="580">IF($A578="","",SUMIFS($BP$2:$BP$2500,$W$2:$W$2500,$A578))</f>
        <v>0</v>
      </c>
      <c r="BA578">
        <f t="shared" ref="BA578:BA641" si="581">IF($A578="","",SUMIFS($BQ$2:$BQ$2500,$W$2:$W$2500,$A578))</f>
        <v>0</v>
      </c>
      <c r="BB578">
        <f t="shared" ref="BB578:BB641" si="582">IF($A578="","",SUMIFS($BR$2:$BR$2500,$W$2:$W$2500,$A578))</f>
        <v>0</v>
      </c>
      <c r="BC578">
        <f t="shared" ref="BC578:BC641" si="583">IF($A578="","",SUMIFS($BS$2:$BS$2500,$W$2:$W$2500,$A578))</f>
        <v>0</v>
      </c>
      <c r="BD578">
        <f t="shared" ref="BD578:BD641" si="584">IF($A578="","",SUMIFS($BT$2:$BT$2500,$W$2:$W$2500,$A578))</f>
        <v>0</v>
      </c>
      <c r="BF578">
        <f t="shared" ref="BF578:BF641" si="585">IF($Z578="","",INDEX($AO$2:$AO$1500,$Z578))</f>
        <v>0</v>
      </c>
      <c r="BG578">
        <f t="shared" ref="BG578:BG641" si="586">IF($Z578="","",INDEX($AP$2:$AP$1500,$Z578))</f>
        <v>0</v>
      </c>
      <c r="BH578">
        <f t="shared" ref="BH578:BH641" si="587">IF($Z578="","",INDEX($AQ$2:$AQ$1500,$Z578))</f>
        <v>0</v>
      </c>
      <c r="BI578">
        <f t="shared" ref="BI578:BI641" si="588">IF($Z578="","",INDEX($AR$2:$AR$1500,$Z578))</f>
        <v>0</v>
      </c>
      <c r="BJ578">
        <f t="shared" ref="BJ578:BJ641" si="589">IF($Z578="","",INDEX($AS$2:$AS$1500,$Z578))</f>
        <v>0</v>
      </c>
      <c r="BK578">
        <f t="shared" ref="BK578:BK641" si="590">IF($Z578="","",INDEX($AT$2:$AT$1500,$Z578))</f>
        <v>0</v>
      </c>
      <c r="BL578">
        <f t="shared" ref="BL578:BL641" si="591">IF($Z578="","",INDEX($AU$2:$AU$1500,$Z578))</f>
        <v>0</v>
      </c>
      <c r="BM578">
        <f t="shared" ref="BM578:BM641" si="592">IF($Z578="","",INDEX($AV$2:$AV$1500,$Z578))</f>
        <v>0</v>
      </c>
      <c r="BN578">
        <f t="shared" ref="BN578:BN641" si="593">IF($Z578="","",INDEX($AW$2:$AW$1500,$Z578))</f>
        <v>0</v>
      </c>
      <c r="BO578">
        <f t="shared" ref="BO578:BO641" si="594">IF($Z578="","",INDEX($AX$2:$AX$1500,$Z578))</f>
        <v>0</v>
      </c>
      <c r="BP578">
        <f t="shared" ref="BP578:BP641" si="595">IF($Z578="","",INDEX($AY$2:$AY$1500,$Z578))</f>
        <v>0</v>
      </c>
      <c r="BQ578">
        <f t="shared" ref="BQ578:BQ641" si="596">IF($Z578="","",INDEX($AZ$2:$AZ$1500,$Z578))</f>
        <v>0</v>
      </c>
      <c r="BR578">
        <f t="shared" ref="BR578:BR641" si="597">IF($Z578="","",INDEX($BA$2:$BA$1500,$Z578))</f>
        <v>0</v>
      </c>
      <c r="BS578">
        <f t="shared" ref="BS578:BS641" si="598">IF($Z578="","",INDEX($BB$2:$BB$1500,$Z578))</f>
        <v>0</v>
      </c>
      <c r="BT578">
        <f t="shared" ref="BT578:BT641" si="599">IF($Z578="","",INDEX($BC$2:$BC$1500,$Z578))</f>
        <v>0</v>
      </c>
    </row>
    <row r="579" spans="1:72" x14ac:dyDescent="0.25">
      <c r="A579" t="str">
        <f>IF(TRIM(INDEX(games!$A:$A,ROW()))="","",TRIM(INDEX(games!$A:$A,ROW())))</f>
        <v>Nuclear Throne</v>
      </c>
      <c r="B579">
        <f>IF(OR($A579="",INDEX(games!$B:$B,ROW())=""),"",INDEX(games!$B:$B,ROW()))</f>
        <v>2015</v>
      </c>
      <c r="C579" t="str">
        <f>IF(OR($A579="",INDEX(games!$C:$C,ROW())=""),"",INDEX(games!$C:$C,ROW()))</f>
        <v>Action</v>
      </c>
      <c r="D579">
        <f t="shared" si="540"/>
        <v>31</v>
      </c>
      <c r="E579">
        <f t="shared" si="541"/>
        <v>1</v>
      </c>
      <c r="F579">
        <f t="shared" si="542"/>
        <v>1</v>
      </c>
      <c r="G579">
        <f t="shared" si="543"/>
        <v>2015</v>
      </c>
      <c r="H579">
        <f t="shared" si="544"/>
        <v>1.0229999999999999</v>
      </c>
      <c r="I579" t="e">
        <f t="shared" si="545"/>
        <v>#N/A</v>
      </c>
      <c r="J579" t="e">
        <f t="shared" si="546"/>
        <v>#N/A</v>
      </c>
      <c r="K579" t="e">
        <f t="shared" si="547"/>
        <v>#N/A</v>
      </c>
      <c r="L579" t="e">
        <f t="shared" si="548"/>
        <v>#N/A</v>
      </c>
      <c r="M579" t="e">
        <f t="shared" si="549"/>
        <v>#N/A</v>
      </c>
      <c r="N579" t="e">
        <f t="shared" si="550"/>
        <v>#N/A</v>
      </c>
      <c r="O579">
        <f t="shared" si="551"/>
        <v>31.000578999999998</v>
      </c>
      <c r="P579" t="str">
        <f>IF(OR($A579="",INDEX(games!$H:$H,ROW())=""),"",INDEX(games!$H:$H,ROW()))</f>
        <v>Yes</v>
      </c>
      <c r="Q579">
        <f t="shared" si="552"/>
        <v>31.000578999999998</v>
      </c>
      <c r="T579">
        <f t="shared" si="553"/>
        <v>2020</v>
      </c>
      <c r="U579">
        <f t="shared" si="554"/>
        <v>2023</v>
      </c>
      <c r="V579">
        <f t="shared" si="555"/>
        <v>3</v>
      </c>
      <c r="W579" t="str">
        <f>IF(TRIM(INDEX(connections!$A:$A,ROW()))="","",TRIM(INDEX(connections!$A:$A,ROW())))</f>
        <v>Geometry Arena</v>
      </c>
      <c r="X579" t="str">
        <f>IF($W579="","",TRIM(INDEX(connections!$B:$B,ROW())))</f>
        <v>Geometry Arena 2</v>
      </c>
      <c r="Y579">
        <f t="shared" si="556"/>
        <v>342</v>
      </c>
      <c r="Z579">
        <f t="shared" si="557"/>
        <v>343</v>
      </c>
      <c r="AA579" t="str">
        <f t="shared" si="558"/>
        <v>Yes</v>
      </c>
      <c r="AB579" t="str">
        <f t="shared" si="559"/>
        <v>Yes</v>
      </c>
      <c r="AC579">
        <f t="shared" si="560"/>
        <v>1</v>
      </c>
      <c r="AD579">
        <f t="shared" si="561"/>
        <v>0</v>
      </c>
      <c r="AE579">
        <f t="shared" si="562"/>
        <v>1</v>
      </c>
      <c r="AG579">
        <f t="shared" si="563"/>
        <v>25</v>
      </c>
      <c r="AH579" t="str">
        <f t="shared" si="564"/>
        <v>Yes</v>
      </c>
      <c r="AI579">
        <f t="shared" si="565"/>
        <v>25</v>
      </c>
      <c r="AJ579">
        <f t="shared" si="566"/>
        <v>25.000578999999998</v>
      </c>
      <c r="AK579" t="str">
        <f t="shared" si="567"/>
        <v/>
      </c>
      <c r="AL579" t="str">
        <f>IF($A579="","",INDEX(games!$J:$J,ROW())&amp;"")</f>
        <v>https://store.steampowered.com/app/242680/Nuclear_Throne/</v>
      </c>
      <c r="AM579">
        <f>IF($A579="","",SUMPRODUCT($AO579:$BD579,'Map Analysis'!$AN$2^{0,1,2,3,4,5,6,7,8,9,10,11,12,13,14,15}))</f>
        <v>77.3125</v>
      </c>
      <c r="AN579">
        <f t="shared" si="568"/>
        <v>77.312557900000002</v>
      </c>
      <c r="AO579">
        <f t="shared" si="569"/>
        <v>27</v>
      </c>
      <c r="AP579">
        <f t="shared" si="570"/>
        <v>44</v>
      </c>
      <c r="AQ579">
        <f t="shared" si="571"/>
        <v>95</v>
      </c>
      <c r="AR579">
        <f t="shared" si="572"/>
        <v>35</v>
      </c>
      <c r="AS579">
        <f t="shared" si="573"/>
        <v>3</v>
      </c>
      <c r="AT579">
        <f t="shared" si="574"/>
        <v>0</v>
      </c>
      <c r="AU579">
        <f t="shared" si="575"/>
        <v>0</v>
      </c>
      <c r="AV579">
        <f t="shared" si="576"/>
        <v>0</v>
      </c>
      <c r="AW579">
        <f t="shared" si="577"/>
        <v>0</v>
      </c>
      <c r="AX579">
        <f t="shared" si="578"/>
        <v>0</v>
      </c>
      <c r="AY579">
        <f t="shared" si="579"/>
        <v>0</v>
      </c>
      <c r="AZ579">
        <f t="shared" si="580"/>
        <v>0</v>
      </c>
      <c r="BA579">
        <f t="shared" si="581"/>
        <v>0</v>
      </c>
      <c r="BB579">
        <f t="shared" si="582"/>
        <v>0</v>
      </c>
      <c r="BC579">
        <f t="shared" si="583"/>
        <v>0</v>
      </c>
      <c r="BD579">
        <f t="shared" si="584"/>
        <v>0</v>
      </c>
      <c r="BF579">
        <f t="shared" si="585"/>
        <v>0</v>
      </c>
      <c r="BG579">
        <f t="shared" si="586"/>
        <v>0</v>
      </c>
      <c r="BH579">
        <f t="shared" si="587"/>
        <v>0</v>
      </c>
      <c r="BI579">
        <f t="shared" si="588"/>
        <v>0</v>
      </c>
      <c r="BJ579">
        <f t="shared" si="589"/>
        <v>0</v>
      </c>
      <c r="BK579">
        <f t="shared" si="590"/>
        <v>0</v>
      </c>
      <c r="BL579">
        <f t="shared" si="591"/>
        <v>0</v>
      </c>
      <c r="BM579">
        <f t="shared" si="592"/>
        <v>0</v>
      </c>
      <c r="BN579">
        <f t="shared" si="593"/>
        <v>0</v>
      </c>
      <c r="BO579">
        <f t="shared" si="594"/>
        <v>0</v>
      </c>
      <c r="BP579">
        <f t="shared" si="595"/>
        <v>0</v>
      </c>
      <c r="BQ579">
        <f t="shared" si="596"/>
        <v>0</v>
      </c>
      <c r="BR579">
        <f t="shared" si="597"/>
        <v>0</v>
      </c>
      <c r="BS579">
        <f t="shared" si="598"/>
        <v>0</v>
      </c>
      <c r="BT579">
        <f t="shared" si="599"/>
        <v>0</v>
      </c>
    </row>
    <row r="580" spans="1:72" x14ac:dyDescent="0.25">
      <c r="A580" t="str">
        <f>IF(TRIM(INDEX(games!$A:$A,ROW()))="","",TRIM(INDEX(games!$A:$A,ROW())))</f>
        <v>Nullpoint Protocol</v>
      </c>
      <c r="B580">
        <f>IF(OR($A580="",INDEX(games!$B:$B,ROW())=""),"",INDEX(games!$B:$B,ROW()))</f>
        <v>2026</v>
      </c>
      <c r="C580" t="str">
        <f>IF(OR($A580="",INDEX(games!$C:$C,ROW())=""),"",INDEX(games!$C:$C,ROW()))</f>
        <v>Action</v>
      </c>
      <c r="D580">
        <f t="shared" si="540"/>
        <v>1</v>
      </c>
      <c r="E580">
        <f t="shared" si="541"/>
        <v>1</v>
      </c>
      <c r="F580">
        <f t="shared" si="542"/>
        <v>2</v>
      </c>
      <c r="G580">
        <f t="shared" si="543"/>
        <v>2026</v>
      </c>
      <c r="H580">
        <f t="shared" si="544"/>
        <v>1.046</v>
      </c>
      <c r="I580" t="e">
        <f t="shared" si="545"/>
        <v>#N/A</v>
      </c>
      <c r="J580" t="e">
        <f t="shared" si="546"/>
        <v>#N/A</v>
      </c>
      <c r="K580" t="e">
        <f t="shared" si="547"/>
        <v>#N/A</v>
      </c>
      <c r="L580" t="e">
        <f t="shared" si="548"/>
        <v>#N/A</v>
      </c>
      <c r="M580" t="e">
        <f t="shared" si="549"/>
        <v>#N/A</v>
      </c>
      <c r="N580" t="e">
        <f t="shared" si="550"/>
        <v>#N/A</v>
      </c>
      <c r="O580">
        <f t="shared" si="551"/>
        <v>1.00058</v>
      </c>
      <c r="P580" t="str">
        <f>IF(OR($A580="",INDEX(games!$H:$H,ROW())=""),"",INDEX(games!$H:$H,ROW()))</f>
        <v/>
      </c>
      <c r="Q580" t="str">
        <f t="shared" si="552"/>
        <v/>
      </c>
      <c r="T580">
        <f t="shared" si="553"/>
        <v>2023</v>
      </c>
      <c r="U580">
        <f t="shared" si="554"/>
        <v>2024</v>
      </c>
      <c r="V580">
        <f t="shared" si="555"/>
        <v>1</v>
      </c>
      <c r="W580" t="str">
        <f>IF(TRIM(INDEX(connections!$A:$A,ROW()))="","",TRIM(INDEX(connections!$A:$A,ROW())))</f>
        <v>Balatro</v>
      </c>
      <c r="X580" t="str">
        <f>IF($W580="","",TRIM(INDEX(connections!$B:$B,ROW())))</f>
        <v>Glyphica: Typing Survival</v>
      </c>
      <c r="Y580">
        <f t="shared" si="556"/>
        <v>56</v>
      </c>
      <c r="Z580">
        <f t="shared" si="557"/>
        <v>344</v>
      </c>
      <c r="AA580" t="str">
        <f t="shared" si="558"/>
        <v>Yes</v>
      </c>
      <c r="AB580" t="str">
        <f t="shared" si="559"/>
        <v/>
      </c>
      <c r="AC580" t="str">
        <f t="shared" si="560"/>
        <v/>
      </c>
      <c r="AD580">
        <f t="shared" si="561"/>
        <v>1</v>
      </c>
      <c r="AE580" t="str">
        <f t="shared" si="562"/>
        <v/>
      </c>
      <c r="AG580">
        <f t="shared" si="563"/>
        <v>1</v>
      </c>
      <c r="AH580" t="str">
        <f t="shared" si="564"/>
        <v/>
      </c>
      <c r="AI580" t="str">
        <f t="shared" si="565"/>
        <v/>
      </c>
      <c r="AJ580" t="str">
        <f t="shared" si="566"/>
        <v/>
      </c>
      <c r="AK580">
        <f t="shared" si="567"/>
        <v>1.00058</v>
      </c>
      <c r="AL580" t="str">
        <f>IF($A580="","",INDEX(games!$J:$J,ROW())&amp;"")</f>
        <v>https://store.steampowered.com/app/3520420/Nullpoint_Protocol/</v>
      </c>
      <c r="AM580">
        <f>IF($A580="","",SUMPRODUCT($AO580:$BD580,'Map Analysis'!$AN$2^{0,1,2,3,4,5,6,7,8,9,10,11,12,13,14,15}))</f>
        <v>0</v>
      </c>
      <c r="AN580">
        <f t="shared" si="568"/>
        <v>5.8E-5</v>
      </c>
      <c r="AO580">
        <f t="shared" si="569"/>
        <v>0</v>
      </c>
      <c r="AP580">
        <f t="shared" si="570"/>
        <v>0</v>
      </c>
      <c r="AQ580">
        <f t="shared" si="571"/>
        <v>0</v>
      </c>
      <c r="AR580">
        <f t="shared" si="572"/>
        <v>0</v>
      </c>
      <c r="AS580">
        <f t="shared" si="573"/>
        <v>0</v>
      </c>
      <c r="AT580">
        <f t="shared" si="574"/>
        <v>0</v>
      </c>
      <c r="AU580">
        <f t="shared" si="575"/>
        <v>0</v>
      </c>
      <c r="AV580">
        <f t="shared" si="576"/>
        <v>0</v>
      </c>
      <c r="AW580">
        <f t="shared" si="577"/>
        <v>0</v>
      </c>
      <c r="AX580">
        <f t="shared" si="578"/>
        <v>0</v>
      </c>
      <c r="AY580">
        <f t="shared" si="579"/>
        <v>0</v>
      </c>
      <c r="AZ580">
        <f t="shared" si="580"/>
        <v>0</v>
      </c>
      <c r="BA580">
        <f t="shared" si="581"/>
        <v>0</v>
      </c>
      <c r="BB580">
        <f t="shared" si="582"/>
        <v>0</v>
      </c>
      <c r="BC580">
        <f t="shared" si="583"/>
        <v>0</v>
      </c>
      <c r="BD580">
        <f t="shared" si="584"/>
        <v>0</v>
      </c>
      <c r="BF580">
        <f t="shared" si="585"/>
        <v>0</v>
      </c>
      <c r="BG580">
        <f t="shared" si="586"/>
        <v>0</v>
      </c>
      <c r="BH580">
        <f t="shared" si="587"/>
        <v>0</v>
      </c>
      <c r="BI580">
        <f t="shared" si="588"/>
        <v>0</v>
      </c>
      <c r="BJ580">
        <f t="shared" si="589"/>
        <v>0</v>
      </c>
      <c r="BK580">
        <f t="shared" si="590"/>
        <v>0</v>
      </c>
      <c r="BL580">
        <f t="shared" si="591"/>
        <v>0</v>
      </c>
      <c r="BM580">
        <f t="shared" si="592"/>
        <v>0</v>
      </c>
      <c r="BN580">
        <f t="shared" si="593"/>
        <v>0</v>
      </c>
      <c r="BO580">
        <f t="shared" si="594"/>
        <v>0</v>
      </c>
      <c r="BP580">
        <f t="shared" si="595"/>
        <v>0</v>
      </c>
      <c r="BQ580">
        <f t="shared" si="596"/>
        <v>0</v>
      </c>
      <c r="BR580">
        <f t="shared" si="597"/>
        <v>0</v>
      </c>
      <c r="BS580">
        <f t="shared" si="598"/>
        <v>0</v>
      </c>
      <c r="BT580">
        <f t="shared" si="599"/>
        <v>0</v>
      </c>
    </row>
    <row r="581" spans="1:72" x14ac:dyDescent="0.25">
      <c r="A581" t="str">
        <f>IF(TRIM(INDEX(games!$A:$A,ROW()))="","",TRIM(INDEX(games!$A:$A,ROW())))</f>
        <v>Nunholy</v>
      </c>
      <c r="B581">
        <f>IF(OR($A581="",INDEX(games!$B:$B,ROW())=""),"",INDEX(games!$B:$B,ROW()))</f>
        <v>2025</v>
      </c>
      <c r="C581" t="str">
        <f>IF(OR($A581="",INDEX(games!$C:$C,ROW())=""),"",INDEX(games!$C:$C,ROW()))</f>
        <v>Action</v>
      </c>
      <c r="D581">
        <f t="shared" si="540"/>
        <v>1</v>
      </c>
      <c r="E581">
        <f t="shared" si="541"/>
        <v>1</v>
      </c>
      <c r="F581">
        <f t="shared" si="542"/>
        <v>3</v>
      </c>
      <c r="G581">
        <f t="shared" si="543"/>
        <v>2025</v>
      </c>
      <c r="H581">
        <f t="shared" si="544"/>
        <v>1.069</v>
      </c>
      <c r="I581" t="e">
        <f t="shared" si="545"/>
        <v>#N/A</v>
      </c>
      <c r="J581" t="e">
        <f t="shared" si="546"/>
        <v>#N/A</v>
      </c>
      <c r="K581" t="e">
        <f t="shared" si="547"/>
        <v>#N/A</v>
      </c>
      <c r="L581" t="e">
        <f t="shared" si="548"/>
        <v>#N/A</v>
      </c>
      <c r="M581" t="e">
        <f t="shared" si="549"/>
        <v>#N/A</v>
      </c>
      <c r="N581" t="e">
        <f t="shared" si="550"/>
        <v>#N/A</v>
      </c>
      <c r="O581">
        <f t="shared" si="551"/>
        <v>1.0005809999999999</v>
      </c>
      <c r="P581" t="str">
        <f>IF(OR($A581="",INDEX(games!$H:$H,ROW())=""),"",INDEX(games!$H:$H,ROW()))</f>
        <v>Yes</v>
      </c>
      <c r="Q581">
        <f t="shared" si="552"/>
        <v>1.0005809999999999</v>
      </c>
      <c r="T581">
        <f t="shared" si="553"/>
        <v>2021</v>
      </c>
      <c r="U581">
        <f t="shared" si="554"/>
        <v>2024</v>
      </c>
      <c r="V581">
        <f t="shared" si="555"/>
        <v>3</v>
      </c>
      <c r="W581" t="str">
        <f>IF(TRIM(INDEX(connections!$A:$A,ROW()))="","",TRIM(INDEX(connections!$A:$A,ROW())))</f>
        <v>Vampire Survivors</v>
      </c>
      <c r="X581" t="str">
        <f>IF($W581="","",TRIM(INDEX(connections!$B:$B,ROW())))</f>
        <v>Glyphica: Typing Survival</v>
      </c>
      <c r="Y581">
        <f t="shared" si="556"/>
        <v>941</v>
      </c>
      <c r="Z581">
        <f t="shared" si="557"/>
        <v>344</v>
      </c>
      <c r="AA581" t="str">
        <f t="shared" si="558"/>
        <v>Yes</v>
      </c>
      <c r="AB581" t="str">
        <f t="shared" si="559"/>
        <v/>
      </c>
      <c r="AC581" t="str">
        <f t="shared" si="560"/>
        <v/>
      </c>
      <c r="AD581">
        <f t="shared" si="561"/>
        <v>0</v>
      </c>
      <c r="AE581" t="str">
        <f t="shared" si="562"/>
        <v/>
      </c>
      <c r="AG581">
        <f t="shared" si="563"/>
        <v>1</v>
      </c>
      <c r="AH581" t="str">
        <f t="shared" si="564"/>
        <v>Yes</v>
      </c>
      <c r="AI581">
        <f t="shared" si="565"/>
        <v>1</v>
      </c>
      <c r="AJ581">
        <f t="shared" si="566"/>
        <v>1.0005809999999999</v>
      </c>
      <c r="AK581" t="str">
        <f t="shared" si="567"/>
        <v/>
      </c>
      <c r="AL581" t="str">
        <f>IF($A581="","",INDEX(games!$J:$J,ROW())&amp;"")</f>
        <v>https://store.steampowered.com/app/2854740/Nunholy/</v>
      </c>
      <c r="AM581">
        <f>IF($A581="","",SUMPRODUCT($AO581:$BD581,'Map Analysis'!$AN$2^{0,1,2,3,4,5,6,7,8,9,10,11,12,13,14,15}))</f>
        <v>0</v>
      </c>
      <c r="AN581">
        <f t="shared" si="568"/>
        <v>5.8100000000000003E-5</v>
      </c>
      <c r="AO581">
        <f t="shared" si="569"/>
        <v>0</v>
      </c>
      <c r="AP581">
        <f t="shared" si="570"/>
        <v>0</v>
      </c>
      <c r="AQ581">
        <f t="shared" si="571"/>
        <v>0</v>
      </c>
      <c r="AR581">
        <f t="shared" si="572"/>
        <v>0</v>
      </c>
      <c r="AS581">
        <f t="shared" si="573"/>
        <v>0</v>
      </c>
      <c r="AT581">
        <f t="shared" si="574"/>
        <v>0</v>
      </c>
      <c r="AU581">
        <f t="shared" si="575"/>
        <v>0</v>
      </c>
      <c r="AV581">
        <f t="shared" si="576"/>
        <v>0</v>
      </c>
      <c r="AW581">
        <f t="shared" si="577"/>
        <v>0</v>
      </c>
      <c r="AX581">
        <f t="shared" si="578"/>
        <v>0</v>
      </c>
      <c r="AY581">
        <f t="shared" si="579"/>
        <v>0</v>
      </c>
      <c r="AZ581">
        <f t="shared" si="580"/>
        <v>0</v>
      </c>
      <c r="BA581">
        <f t="shared" si="581"/>
        <v>0</v>
      </c>
      <c r="BB581">
        <f t="shared" si="582"/>
        <v>0</v>
      </c>
      <c r="BC581">
        <f t="shared" si="583"/>
        <v>0</v>
      </c>
      <c r="BD581">
        <f t="shared" si="584"/>
        <v>0</v>
      </c>
      <c r="BF581">
        <f t="shared" si="585"/>
        <v>0</v>
      </c>
      <c r="BG581">
        <f t="shared" si="586"/>
        <v>0</v>
      </c>
      <c r="BH581">
        <f t="shared" si="587"/>
        <v>0</v>
      </c>
      <c r="BI581">
        <f t="shared" si="588"/>
        <v>0</v>
      </c>
      <c r="BJ581">
        <f t="shared" si="589"/>
        <v>0</v>
      </c>
      <c r="BK581">
        <f t="shared" si="590"/>
        <v>0</v>
      </c>
      <c r="BL581">
        <f t="shared" si="591"/>
        <v>0</v>
      </c>
      <c r="BM581">
        <f t="shared" si="592"/>
        <v>0</v>
      </c>
      <c r="BN581">
        <f t="shared" si="593"/>
        <v>0</v>
      </c>
      <c r="BO581">
        <f t="shared" si="594"/>
        <v>0</v>
      </c>
      <c r="BP581">
        <f t="shared" si="595"/>
        <v>0</v>
      </c>
      <c r="BQ581">
        <f t="shared" si="596"/>
        <v>0</v>
      </c>
      <c r="BR581">
        <f t="shared" si="597"/>
        <v>0</v>
      </c>
      <c r="BS581">
        <f t="shared" si="598"/>
        <v>0</v>
      </c>
      <c r="BT581">
        <f t="shared" si="599"/>
        <v>0</v>
      </c>
    </row>
    <row r="582" spans="1:72" x14ac:dyDescent="0.25">
      <c r="A582" t="str">
        <f>IF(TRIM(INDEX(games!$A:$A,ROW()))="","",TRIM(INDEX(games!$A:$A,ROW())))</f>
        <v>Oaken Tower</v>
      </c>
      <c r="B582">
        <f>IF(OR($A582="",INDEX(games!$B:$B,ROW())=""),"",INDEX(games!$B:$B,ROW()))</f>
        <v>2026</v>
      </c>
      <c r="C582" t="str">
        <f>IF(OR($A582="",INDEX(games!$C:$C,ROW())=""),"",INDEX(games!$C:$C,ROW()))</f>
        <v>Strategy</v>
      </c>
      <c r="D582">
        <f t="shared" si="540"/>
        <v>4</v>
      </c>
      <c r="E582">
        <f t="shared" si="541"/>
        <v>2</v>
      </c>
      <c r="F582">
        <f t="shared" si="542"/>
        <v>4</v>
      </c>
      <c r="G582" t="e">
        <f t="shared" si="543"/>
        <v>#N/A</v>
      </c>
      <c r="H582" t="e">
        <f t="shared" si="544"/>
        <v>#N/A</v>
      </c>
      <c r="I582">
        <f t="shared" si="545"/>
        <v>2026</v>
      </c>
      <c r="J582">
        <f t="shared" si="546"/>
        <v>2.0920000000000001</v>
      </c>
      <c r="K582" t="e">
        <f t="shared" si="547"/>
        <v>#N/A</v>
      </c>
      <c r="L582" t="e">
        <f t="shared" si="548"/>
        <v>#N/A</v>
      </c>
      <c r="M582" t="e">
        <f t="shared" si="549"/>
        <v>#N/A</v>
      </c>
      <c r="N582" t="e">
        <f t="shared" si="550"/>
        <v>#N/A</v>
      </c>
      <c r="O582">
        <f t="shared" si="551"/>
        <v>4.0005819999999996</v>
      </c>
      <c r="P582" t="str">
        <f>IF(OR($A582="",INDEX(games!$H:$H,ROW())=""),"",INDEX(games!$H:$H,ROW()))</f>
        <v/>
      </c>
      <c r="Q582" t="str">
        <f t="shared" si="552"/>
        <v/>
      </c>
      <c r="T582">
        <f t="shared" si="553"/>
        <v>1987</v>
      </c>
      <c r="U582">
        <f t="shared" si="554"/>
        <v>2020</v>
      </c>
      <c r="V582">
        <f t="shared" si="555"/>
        <v>33</v>
      </c>
      <c r="W582" t="str">
        <f>IF(TRIM(INDEX(connections!$A:$A,ROW()))="","",TRIM(INDEX(connections!$A:$A,ROW())))</f>
        <v>NetHack</v>
      </c>
      <c r="X582" t="str">
        <f>IF($W582="","",TRIM(INDEX(connections!$B:$B,ROW())))</f>
        <v>GnollHack</v>
      </c>
      <c r="Y582">
        <f t="shared" si="556"/>
        <v>558</v>
      </c>
      <c r="Z582">
        <f t="shared" si="557"/>
        <v>345</v>
      </c>
      <c r="AA582" t="str">
        <f t="shared" si="558"/>
        <v>Yes</v>
      </c>
      <c r="AB582" t="str">
        <f t="shared" si="559"/>
        <v>Yes</v>
      </c>
      <c r="AC582">
        <f t="shared" si="560"/>
        <v>1</v>
      </c>
      <c r="AD582">
        <f t="shared" si="561"/>
        <v>0</v>
      </c>
      <c r="AE582" t="str">
        <f t="shared" si="562"/>
        <v/>
      </c>
      <c r="AG582">
        <f t="shared" si="563"/>
        <v>3</v>
      </c>
      <c r="AH582" t="str">
        <f t="shared" si="564"/>
        <v/>
      </c>
      <c r="AI582" t="str">
        <f t="shared" si="565"/>
        <v/>
      </c>
      <c r="AJ582" t="str">
        <f t="shared" si="566"/>
        <v/>
      </c>
      <c r="AK582">
        <f t="shared" si="567"/>
        <v>3.0005820000000001</v>
      </c>
      <c r="AL582" t="str">
        <f>IF($A582="","",INDEX(games!$J:$J,ROW())&amp;"")</f>
        <v/>
      </c>
      <c r="AM582">
        <f>IF($A582="","",SUMPRODUCT($AO582:$BD582,'Map Analysis'!$AN$2^{0,1,2,3,4,5,6,7,8,9,10,11,12,13,14,15}))</f>
        <v>1</v>
      </c>
      <c r="AN582">
        <f t="shared" si="568"/>
        <v>1.0000582</v>
      </c>
      <c r="AO582">
        <f t="shared" si="569"/>
        <v>1</v>
      </c>
      <c r="AP582">
        <f t="shared" si="570"/>
        <v>0</v>
      </c>
      <c r="AQ582">
        <f t="shared" si="571"/>
        <v>0</v>
      </c>
      <c r="AR582">
        <f t="shared" si="572"/>
        <v>0</v>
      </c>
      <c r="AS582">
        <f t="shared" si="573"/>
        <v>0</v>
      </c>
      <c r="AT582">
        <f t="shared" si="574"/>
        <v>0</v>
      </c>
      <c r="AU582">
        <f t="shared" si="575"/>
        <v>0</v>
      </c>
      <c r="AV582">
        <f t="shared" si="576"/>
        <v>0</v>
      </c>
      <c r="AW582">
        <f t="shared" si="577"/>
        <v>0</v>
      </c>
      <c r="AX582">
        <f t="shared" si="578"/>
        <v>0</v>
      </c>
      <c r="AY582">
        <f t="shared" si="579"/>
        <v>0</v>
      </c>
      <c r="AZ582">
        <f t="shared" si="580"/>
        <v>0</v>
      </c>
      <c r="BA582">
        <f t="shared" si="581"/>
        <v>0</v>
      </c>
      <c r="BB582">
        <f t="shared" si="582"/>
        <v>0</v>
      </c>
      <c r="BC582">
        <f t="shared" si="583"/>
        <v>0</v>
      </c>
      <c r="BD582">
        <f t="shared" si="584"/>
        <v>0</v>
      </c>
      <c r="BF582">
        <f t="shared" si="585"/>
        <v>0</v>
      </c>
      <c r="BG582">
        <f t="shared" si="586"/>
        <v>0</v>
      </c>
      <c r="BH582">
        <f t="shared" si="587"/>
        <v>0</v>
      </c>
      <c r="BI582">
        <f t="shared" si="588"/>
        <v>0</v>
      </c>
      <c r="BJ582">
        <f t="shared" si="589"/>
        <v>0</v>
      </c>
      <c r="BK582">
        <f t="shared" si="590"/>
        <v>0</v>
      </c>
      <c r="BL582">
        <f t="shared" si="591"/>
        <v>0</v>
      </c>
      <c r="BM582">
        <f t="shared" si="592"/>
        <v>0</v>
      </c>
      <c r="BN582">
        <f t="shared" si="593"/>
        <v>0</v>
      </c>
      <c r="BO582">
        <f t="shared" si="594"/>
        <v>0</v>
      </c>
      <c r="BP582">
        <f t="shared" si="595"/>
        <v>0</v>
      </c>
      <c r="BQ582">
        <f t="shared" si="596"/>
        <v>0</v>
      </c>
      <c r="BR582">
        <f t="shared" si="597"/>
        <v>0</v>
      </c>
      <c r="BS582">
        <f t="shared" si="598"/>
        <v>0</v>
      </c>
      <c r="BT582">
        <f t="shared" si="599"/>
        <v>0</v>
      </c>
    </row>
    <row r="583" spans="1:72" x14ac:dyDescent="0.25">
      <c r="A583" t="str">
        <f>IF(TRIM(INDEX(games!$A:$A,ROW()))="","",TRIM(INDEX(games!$A:$A,ROW())))</f>
        <v>Oblivion Override</v>
      </c>
      <c r="B583">
        <f>IF(OR($A583="",INDEX(games!$B:$B,ROW())=""),"",INDEX(games!$B:$B,ROW()))</f>
        <v>2023</v>
      </c>
      <c r="C583" t="str">
        <f>IF(OR($A583="",INDEX(games!$C:$C,ROW())=""),"",INDEX(games!$C:$C,ROW()))</f>
        <v>Action</v>
      </c>
      <c r="D583">
        <f t="shared" si="540"/>
        <v>1</v>
      </c>
      <c r="E583">
        <f t="shared" si="541"/>
        <v>1</v>
      </c>
      <c r="F583">
        <f t="shared" si="542"/>
        <v>5</v>
      </c>
      <c r="G583">
        <f t="shared" si="543"/>
        <v>2023</v>
      </c>
      <c r="H583">
        <f t="shared" si="544"/>
        <v>1.115</v>
      </c>
      <c r="I583" t="e">
        <f t="shared" si="545"/>
        <v>#N/A</v>
      </c>
      <c r="J583" t="e">
        <f t="shared" si="546"/>
        <v>#N/A</v>
      </c>
      <c r="K583" t="e">
        <f t="shared" si="547"/>
        <v>#N/A</v>
      </c>
      <c r="L583" t="e">
        <f t="shared" si="548"/>
        <v>#N/A</v>
      </c>
      <c r="M583" t="e">
        <f t="shared" si="549"/>
        <v>#N/A</v>
      </c>
      <c r="N583" t="e">
        <f t="shared" si="550"/>
        <v>#N/A</v>
      </c>
      <c r="O583">
        <f t="shared" si="551"/>
        <v>1.000583</v>
      </c>
      <c r="P583" t="str">
        <f>IF(OR($A583="",INDEX(games!$H:$H,ROW())=""),"",INDEX(games!$H:$H,ROW()))</f>
        <v/>
      </c>
      <c r="Q583" t="str">
        <f t="shared" si="552"/>
        <v/>
      </c>
      <c r="T583">
        <f t="shared" si="553"/>
        <v>2022</v>
      </c>
      <c r="U583">
        <f t="shared" si="554"/>
        <v>2025</v>
      </c>
      <c r="V583">
        <f t="shared" si="555"/>
        <v>3</v>
      </c>
      <c r="W583" t="str">
        <f>IF(TRIM(INDEX(connections!$A:$A,ROW()))="","",TRIM(INDEX(connections!$A:$A,ROW())))</f>
        <v>Brotato</v>
      </c>
      <c r="X583" t="str">
        <f>IF($W583="","",TRIM(INDEX(connections!$B:$B,ROW())))</f>
        <v>Gnomes</v>
      </c>
      <c r="Y583">
        <f t="shared" si="556"/>
        <v>105</v>
      </c>
      <c r="Z583">
        <f t="shared" si="557"/>
        <v>346</v>
      </c>
      <c r="AA583" t="str">
        <f t="shared" si="558"/>
        <v>Yes</v>
      </c>
      <c r="AB583" t="str">
        <f t="shared" si="559"/>
        <v>Yes</v>
      </c>
      <c r="AC583">
        <f t="shared" si="560"/>
        <v>1</v>
      </c>
      <c r="AD583">
        <f t="shared" si="561"/>
        <v>1</v>
      </c>
      <c r="AE583" t="str">
        <f t="shared" si="562"/>
        <v/>
      </c>
      <c r="AG583">
        <f t="shared" si="563"/>
        <v>1</v>
      </c>
      <c r="AH583" t="str">
        <f t="shared" si="564"/>
        <v/>
      </c>
      <c r="AI583" t="str">
        <f t="shared" si="565"/>
        <v/>
      </c>
      <c r="AJ583" t="str">
        <f t="shared" si="566"/>
        <v/>
      </c>
      <c r="AK583">
        <f t="shared" si="567"/>
        <v>1.000583</v>
      </c>
      <c r="AL583" t="str">
        <f>IF($A583="","",INDEX(games!$J:$J,ROW())&amp;"")</f>
        <v/>
      </c>
      <c r="AM583">
        <f>IF($A583="","",SUMPRODUCT($AO583:$BD583,'Map Analysis'!$AN$2^{0,1,2,3,4,5,6,7,8,9,10,11,12,13,14,15}))</f>
        <v>0</v>
      </c>
      <c r="AN583">
        <f t="shared" si="568"/>
        <v>5.8300000000000001E-5</v>
      </c>
      <c r="AO583">
        <f t="shared" si="569"/>
        <v>0</v>
      </c>
      <c r="AP583">
        <f t="shared" si="570"/>
        <v>0</v>
      </c>
      <c r="AQ583">
        <f t="shared" si="571"/>
        <v>0</v>
      </c>
      <c r="AR583">
        <f t="shared" si="572"/>
        <v>0</v>
      </c>
      <c r="AS583">
        <f t="shared" si="573"/>
        <v>0</v>
      </c>
      <c r="AT583">
        <f t="shared" si="574"/>
        <v>0</v>
      </c>
      <c r="AU583">
        <f t="shared" si="575"/>
        <v>0</v>
      </c>
      <c r="AV583">
        <f t="shared" si="576"/>
        <v>0</v>
      </c>
      <c r="AW583">
        <f t="shared" si="577"/>
        <v>0</v>
      </c>
      <c r="AX583">
        <f t="shared" si="578"/>
        <v>0</v>
      </c>
      <c r="AY583">
        <f t="shared" si="579"/>
        <v>0</v>
      </c>
      <c r="AZ583">
        <f t="shared" si="580"/>
        <v>0</v>
      </c>
      <c r="BA583">
        <f t="shared" si="581"/>
        <v>0</v>
      </c>
      <c r="BB583">
        <f t="shared" si="582"/>
        <v>0</v>
      </c>
      <c r="BC583">
        <f t="shared" si="583"/>
        <v>0</v>
      </c>
      <c r="BD583">
        <f t="shared" si="584"/>
        <v>0</v>
      </c>
      <c r="BF583">
        <f t="shared" si="585"/>
        <v>0</v>
      </c>
      <c r="BG583">
        <f t="shared" si="586"/>
        <v>0</v>
      </c>
      <c r="BH583">
        <f t="shared" si="587"/>
        <v>0</v>
      </c>
      <c r="BI583">
        <f t="shared" si="588"/>
        <v>0</v>
      </c>
      <c r="BJ583">
        <f t="shared" si="589"/>
        <v>0</v>
      </c>
      <c r="BK583">
        <f t="shared" si="590"/>
        <v>0</v>
      </c>
      <c r="BL583">
        <f t="shared" si="591"/>
        <v>0</v>
      </c>
      <c r="BM583">
        <f t="shared" si="592"/>
        <v>0</v>
      </c>
      <c r="BN583">
        <f t="shared" si="593"/>
        <v>0</v>
      </c>
      <c r="BO583">
        <f t="shared" si="594"/>
        <v>0</v>
      </c>
      <c r="BP583">
        <f t="shared" si="595"/>
        <v>0</v>
      </c>
      <c r="BQ583">
        <f t="shared" si="596"/>
        <v>0</v>
      </c>
      <c r="BR583">
        <f t="shared" si="597"/>
        <v>0</v>
      </c>
      <c r="BS583">
        <f t="shared" si="598"/>
        <v>0</v>
      </c>
      <c r="BT583">
        <f t="shared" si="599"/>
        <v>0</v>
      </c>
    </row>
    <row r="584" spans="1:72" x14ac:dyDescent="0.25">
      <c r="A584" t="str">
        <f>IF(TRIM(INDEX(games!$A:$A,ROW()))="","",TRIM(INDEX(games!$A:$A,ROW())))</f>
        <v>Obsidian Prince</v>
      </c>
      <c r="B584">
        <f>IF(OR($A584="",INDEX(games!$B:$B,ROW())=""),"",INDEX(games!$B:$B,ROW()))</f>
        <v>2021</v>
      </c>
      <c r="C584" t="str">
        <f>IF(OR($A584="",INDEX(games!$C:$C,ROW())=""),"",INDEX(games!$C:$C,ROW()))</f>
        <v>Deckbuilder</v>
      </c>
      <c r="D584">
        <f t="shared" si="540"/>
        <v>2</v>
      </c>
      <c r="E584">
        <f t="shared" si="541"/>
        <v>3</v>
      </c>
      <c r="F584">
        <f t="shared" si="542"/>
        <v>6</v>
      </c>
      <c r="G584" t="e">
        <f t="shared" si="543"/>
        <v>#N/A</v>
      </c>
      <c r="H584" t="e">
        <f t="shared" si="544"/>
        <v>#N/A</v>
      </c>
      <c r="I584" t="e">
        <f t="shared" si="545"/>
        <v>#N/A</v>
      </c>
      <c r="J584" t="e">
        <f t="shared" si="546"/>
        <v>#N/A</v>
      </c>
      <c r="K584">
        <f t="shared" si="547"/>
        <v>2021</v>
      </c>
      <c r="L584">
        <f t="shared" si="548"/>
        <v>3.1379999999999999</v>
      </c>
      <c r="M584" t="e">
        <f t="shared" si="549"/>
        <v>#N/A</v>
      </c>
      <c r="N584" t="e">
        <f t="shared" si="550"/>
        <v>#N/A</v>
      </c>
      <c r="O584">
        <f t="shared" si="551"/>
        <v>2.0005839999999999</v>
      </c>
      <c r="P584" t="str">
        <f>IF(OR($A584="",INDEX(games!$H:$H,ROW())=""),"",INDEX(games!$H:$H,ROW()))</f>
        <v>Yes</v>
      </c>
      <c r="Q584">
        <f t="shared" si="552"/>
        <v>2.0005839999999999</v>
      </c>
      <c r="T584">
        <f t="shared" si="553"/>
        <v>2021</v>
      </c>
      <c r="U584">
        <f t="shared" si="554"/>
        <v>2025</v>
      </c>
      <c r="V584">
        <f t="shared" si="555"/>
        <v>4</v>
      </c>
      <c r="W584" t="str">
        <f>IF(TRIM(INDEX(connections!$A:$A,ROW()))="","",TRIM(INDEX(connections!$A:$A,ROW())))</f>
        <v>Loop Hero</v>
      </c>
      <c r="X584" t="str">
        <f>IF($W584="","",TRIM(INDEX(connections!$B:$B,ROW())))</f>
        <v>Gnomes</v>
      </c>
      <c r="Y584">
        <f t="shared" si="556"/>
        <v>471</v>
      </c>
      <c r="Z584">
        <f t="shared" si="557"/>
        <v>346</v>
      </c>
      <c r="AA584" t="str">
        <f t="shared" si="558"/>
        <v>Yes</v>
      </c>
      <c r="AB584" t="str">
        <f t="shared" si="559"/>
        <v>Yes</v>
      </c>
      <c r="AC584">
        <f t="shared" si="560"/>
        <v>1</v>
      </c>
      <c r="AD584">
        <f t="shared" si="561"/>
        <v>0</v>
      </c>
      <c r="AE584" t="str">
        <f t="shared" si="562"/>
        <v/>
      </c>
      <c r="AG584">
        <f t="shared" si="563"/>
        <v>2</v>
      </c>
      <c r="AH584" t="str">
        <f t="shared" si="564"/>
        <v>Yes</v>
      </c>
      <c r="AI584">
        <f t="shared" si="565"/>
        <v>2</v>
      </c>
      <c r="AJ584">
        <f t="shared" si="566"/>
        <v>2.0005839999999999</v>
      </c>
      <c r="AK584" t="str">
        <f t="shared" si="567"/>
        <v/>
      </c>
      <c r="AL584" t="str">
        <f>IF($A584="","",INDEX(games!$J:$J,ROW())&amp;"")</f>
        <v>https://store.steampowered.com/app/1373260/Obsidian_Prince/</v>
      </c>
      <c r="AM584">
        <f>IF($A584="","",SUMPRODUCT($AO584:$BD584,'Map Analysis'!$AN$2^{0,1,2,3,4,5,6,7,8,9,10,11,12,13,14,15}))</f>
        <v>0</v>
      </c>
      <c r="AN584">
        <f t="shared" si="568"/>
        <v>5.8400000000000003E-5</v>
      </c>
      <c r="AO584">
        <f t="shared" si="569"/>
        <v>0</v>
      </c>
      <c r="AP584">
        <f t="shared" si="570"/>
        <v>0</v>
      </c>
      <c r="AQ584">
        <f t="shared" si="571"/>
        <v>0</v>
      </c>
      <c r="AR584">
        <f t="shared" si="572"/>
        <v>0</v>
      </c>
      <c r="AS584">
        <f t="shared" si="573"/>
        <v>0</v>
      </c>
      <c r="AT584">
        <f t="shared" si="574"/>
        <v>0</v>
      </c>
      <c r="AU584">
        <f t="shared" si="575"/>
        <v>0</v>
      </c>
      <c r="AV584">
        <f t="shared" si="576"/>
        <v>0</v>
      </c>
      <c r="AW584">
        <f t="shared" si="577"/>
        <v>0</v>
      </c>
      <c r="AX584">
        <f t="shared" si="578"/>
        <v>0</v>
      </c>
      <c r="AY584">
        <f t="shared" si="579"/>
        <v>0</v>
      </c>
      <c r="AZ584">
        <f t="shared" si="580"/>
        <v>0</v>
      </c>
      <c r="BA584">
        <f t="shared" si="581"/>
        <v>0</v>
      </c>
      <c r="BB584">
        <f t="shared" si="582"/>
        <v>0</v>
      </c>
      <c r="BC584">
        <f t="shared" si="583"/>
        <v>0</v>
      </c>
      <c r="BD584">
        <f t="shared" si="584"/>
        <v>0</v>
      </c>
      <c r="BF584">
        <f t="shared" si="585"/>
        <v>0</v>
      </c>
      <c r="BG584">
        <f t="shared" si="586"/>
        <v>0</v>
      </c>
      <c r="BH584">
        <f t="shared" si="587"/>
        <v>0</v>
      </c>
      <c r="BI584">
        <f t="shared" si="588"/>
        <v>0</v>
      </c>
      <c r="BJ584">
        <f t="shared" si="589"/>
        <v>0</v>
      </c>
      <c r="BK584">
        <f t="shared" si="590"/>
        <v>0</v>
      </c>
      <c r="BL584">
        <f t="shared" si="591"/>
        <v>0</v>
      </c>
      <c r="BM584">
        <f t="shared" si="592"/>
        <v>0</v>
      </c>
      <c r="BN584">
        <f t="shared" si="593"/>
        <v>0</v>
      </c>
      <c r="BO584">
        <f t="shared" si="594"/>
        <v>0</v>
      </c>
      <c r="BP584">
        <f t="shared" si="595"/>
        <v>0</v>
      </c>
      <c r="BQ584">
        <f t="shared" si="596"/>
        <v>0</v>
      </c>
      <c r="BR584">
        <f t="shared" si="597"/>
        <v>0</v>
      </c>
      <c r="BS584">
        <f t="shared" si="598"/>
        <v>0</v>
      </c>
      <c r="BT584">
        <f t="shared" si="599"/>
        <v>0</v>
      </c>
    </row>
    <row r="585" spans="1:72" x14ac:dyDescent="0.25">
      <c r="A585" t="str">
        <f>IF(TRIM(INDEX(games!$A:$A,ROW()))="","",TRIM(INDEX(games!$A:$A,ROW())))</f>
        <v>Octogeddon</v>
      </c>
      <c r="B585">
        <f>IF(OR($A585="",INDEX(games!$B:$B,ROW())=""),"",INDEX(games!$B:$B,ROW()))</f>
        <v>2018</v>
      </c>
      <c r="C585" t="str">
        <f>IF(OR($A585="",INDEX(games!$C:$C,ROW())=""),"",INDEX(games!$C:$C,ROW()))</f>
        <v>Action</v>
      </c>
      <c r="D585">
        <f t="shared" si="540"/>
        <v>0</v>
      </c>
      <c r="E585">
        <f t="shared" si="541"/>
        <v>1</v>
      </c>
      <c r="F585">
        <f t="shared" si="542"/>
        <v>7</v>
      </c>
      <c r="G585">
        <f t="shared" si="543"/>
        <v>2018</v>
      </c>
      <c r="H585">
        <f t="shared" si="544"/>
        <v>1.161</v>
      </c>
      <c r="I585" t="e">
        <f t="shared" si="545"/>
        <v>#N/A</v>
      </c>
      <c r="J585" t="e">
        <f t="shared" si="546"/>
        <v>#N/A</v>
      </c>
      <c r="K585" t="e">
        <f t="shared" si="547"/>
        <v>#N/A</v>
      </c>
      <c r="L585" t="e">
        <f t="shared" si="548"/>
        <v>#N/A</v>
      </c>
      <c r="M585" t="e">
        <f t="shared" si="549"/>
        <v>#N/A</v>
      </c>
      <c r="N585" t="e">
        <f t="shared" si="550"/>
        <v>#N/A</v>
      </c>
      <c r="O585">
        <f t="shared" si="551"/>
        <v>5.8500000000000002E-4</v>
      </c>
      <c r="P585" t="str">
        <f>IF(OR($A585="",INDEX(games!$H:$H,ROW())=""),"",INDEX(games!$H:$H,ROW()))</f>
        <v>Yes</v>
      </c>
      <c r="Q585">
        <f t="shared" si="552"/>
        <v>5.8500000000000002E-4</v>
      </c>
      <c r="T585">
        <f t="shared" si="553"/>
        <v>2022</v>
      </c>
      <c r="U585">
        <f t="shared" si="554"/>
        <v>2025</v>
      </c>
      <c r="V585">
        <f t="shared" si="555"/>
        <v>3</v>
      </c>
      <c r="W585" t="str">
        <f>IF(TRIM(INDEX(connections!$A:$A,ROW()))="","",TRIM(INDEX(connections!$A:$A,ROW())))</f>
        <v>Tiny Rogues</v>
      </c>
      <c r="X585" t="str">
        <f>IF($W585="","",TRIM(INDEX(connections!$B:$B,ROW())))</f>
        <v>Gnomes</v>
      </c>
      <c r="Y585">
        <f t="shared" si="556"/>
        <v>898</v>
      </c>
      <c r="Z585">
        <f t="shared" si="557"/>
        <v>346</v>
      </c>
      <c r="AA585" t="str">
        <f t="shared" si="558"/>
        <v>Yes</v>
      </c>
      <c r="AB585" t="str">
        <f t="shared" si="559"/>
        <v>Yes</v>
      </c>
      <c r="AC585">
        <f t="shared" si="560"/>
        <v>1</v>
      </c>
      <c r="AD585">
        <f t="shared" si="561"/>
        <v>1</v>
      </c>
      <c r="AE585" t="str">
        <f t="shared" si="562"/>
        <v/>
      </c>
      <c r="AG585">
        <f t="shared" si="563"/>
        <v>0</v>
      </c>
      <c r="AH585" t="str">
        <f t="shared" si="564"/>
        <v/>
      </c>
      <c r="AI585" t="str">
        <f t="shared" si="565"/>
        <v/>
      </c>
      <c r="AJ585" t="str">
        <f t="shared" si="566"/>
        <v/>
      </c>
      <c r="AK585" t="str">
        <f t="shared" si="567"/>
        <v/>
      </c>
      <c r="AL585" t="str">
        <f>IF($A585="","",INDEX(games!$J:$J,ROW())&amp;"")</f>
        <v>https://store.steampowered.com/app/525620/Octogeddon/</v>
      </c>
      <c r="AM585">
        <f>IF($A585="","",SUMPRODUCT($AO585:$BD585,'Map Analysis'!$AN$2^{0,1,2,3,4,5,6,7,8,9,10,11,12,13,14,15}))</f>
        <v>0</v>
      </c>
      <c r="AN585">
        <f t="shared" si="568"/>
        <v>5.8499999999999999E-5</v>
      </c>
      <c r="AO585">
        <f t="shared" si="569"/>
        <v>0</v>
      </c>
      <c r="AP585">
        <f t="shared" si="570"/>
        <v>0</v>
      </c>
      <c r="AQ585">
        <f t="shared" si="571"/>
        <v>0</v>
      </c>
      <c r="AR585">
        <f t="shared" si="572"/>
        <v>0</v>
      </c>
      <c r="AS585">
        <f t="shared" si="573"/>
        <v>0</v>
      </c>
      <c r="AT585">
        <f t="shared" si="574"/>
        <v>0</v>
      </c>
      <c r="AU585">
        <f t="shared" si="575"/>
        <v>0</v>
      </c>
      <c r="AV585">
        <f t="shared" si="576"/>
        <v>0</v>
      </c>
      <c r="AW585">
        <f t="shared" si="577"/>
        <v>0</v>
      </c>
      <c r="AX585">
        <f t="shared" si="578"/>
        <v>0</v>
      </c>
      <c r="AY585">
        <f t="shared" si="579"/>
        <v>0</v>
      </c>
      <c r="AZ585">
        <f t="shared" si="580"/>
        <v>0</v>
      </c>
      <c r="BA585">
        <f t="shared" si="581"/>
        <v>0</v>
      </c>
      <c r="BB585">
        <f t="shared" si="582"/>
        <v>0</v>
      </c>
      <c r="BC585">
        <f t="shared" si="583"/>
        <v>0</v>
      </c>
      <c r="BD585">
        <f t="shared" si="584"/>
        <v>0</v>
      </c>
      <c r="BF585">
        <f t="shared" si="585"/>
        <v>0</v>
      </c>
      <c r="BG585">
        <f t="shared" si="586"/>
        <v>0</v>
      </c>
      <c r="BH585">
        <f t="shared" si="587"/>
        <v>0</v>
      </c>
      <c r="BI585">
        <f t="shared" si="588"/>
        <v>0</v>
      </c>
      <c r="BJ585">
        <f t="shared" si="589"/>
        <v>0</v>
      </c>
      <c r="BK585">
        <f t="shared" si="590"/>
        <v>0</v>
      </c>
      <c r="BL585">
        <f t="shared" si="591"/>
        <v>0</v>
      </c>
      <c r="BM585">
        <f t="shared" si="592"/>
        <v>0</v>
      </c>
      <c r="BN585">
        <f t="shared" si="593"/>
        <v>0</v>
      </c>
      <c r="BO585">
        <f t="shared" si="594"/>
        <v>0</v>
      </c>
      <c r="BP585">
        <f t="shared" si="595"/>
        <v>0</v>
      </c>
      <c r="BQ585">
        <f t="shared" si="596"/>
        <v>0</v>
      </c>
      <c r="BR585">
        <f t="shared" si="597"/>
        <v>0</v>
      </c>
      <c r="BS585">
        <f t="shared" si="598"/>
        <v>0</v>
      </c>
      <c r="BT585">
        <f t="shared" si="599"/>
        <v>0</v>
      </c>
    </row>
    <row r="586" spans="1:72" x14ac:dyDescent="0.25">
      <c r="A586" t="str">
        <f>IF(TRIM(INDEX(games!$A:$A,ROW()))="","",TRIM(INDEX(games!$A:$A,ROW())))</f>
        <v>Oddcore</v>
      </c>
      <c r="B586">
        <f>IF(OR($A586="",INDEX(games!$B:$B,ROW())=""),"",INDEX(games!$B:$B,ROW()))</f>
        <v>2026</v>
      </c>
      <c r="C586" t="str">
        <f>IF(OR($A586="",INDEX(games!$C:$C,ROW())=""),"",INDEX(games!$C:$C,ROW()))</f>
        <v>Action</v>
      </c>
      <c r="D586">
        <f t="shared" si="540"/>
        <v>1</v>
      </c>
      <c r="E586">
        <f t="shared" si="541"/>
        <v>1</v>
      </c>
      <c r="F586">
        <f t="shared" si="542"/>
        <v>8</v>
      </c>
      <c r="G586">
        <f t="shared" si="543"/>
        <v>2026</v>
      </c>
      <c r="H586">
        <f t="shared" si="544"/>
        <v>1.1839999999999999</v>
      </c>
      <c r="I586" t="e">
        <f t="shared" si="545"/>
        <v>#N/A</v>
      </c>
      <c r="J586" t="e">
        <f t="shared" si="546"/>
        <v>#N/A</v>
      </c>
      <c r="K586" t="e">
        <f t="shared" si="547"/>
        <v>#N/A</v>
      </c>
      <c r="L586" t="e">
        <f t="shared" si="548"/>
        <v>#N/A</v>
      </c>
      <c r="M586" t="e">
        <f t="shared" si="549"/>
        <v>#N/A</v>
      </c>
      <c r="N586" t="e">
        <f t="shared" si="550"/>
        <v>#N/A</v>
      </c>
      <c r="O586">
        <f t="shared" si="551"/>
        <v>1.000586</v>
      </c>
      <c r="P586" t="str">
        <f>IF(OR($A586="",INDEX(games!$H:$H,ROW())=""),"",INDEX(games!$H:$H,ROW()))</f>
        <v/>
      </c>
      <c r="Q586" t="str">
        <f t="shared" si="552"/>
        <v/>
      </c>
      <c r="T586">
        <f t="shared" si="553"/>
        <v>2023</v>
      </c>
      <c r="U586">
        <f t="shared" si="554"/>
        <v>2026</v>
      </c>
      <c r="V586">
        <f t="shared" si="555"/>
        <v>3</v>
      </c>
      <c r="W586" t="str">
        <f>IF(TRIM(INDEX(connections!$A:$A,ROW()))="","",TRIM(INDEX(connections!$A:$A,ROW())))</f>
        <v>Balatro</v>
      </c>
      <c r="X586" t="str">
        <f>IF($W586="","",TRIM(INDEX(connections!$B:$B,ROW())))</f>
        <v>Goaldeck</v>
      </c>
      <c r="Y586">
        <f t="shared" si="556"/>
        <v>56</v>
      </c>
      <c r="Z586">
        <f t="shared" si="557"/>
        <v>348</v>
      </c>
      <c r="AA586" t="str">
        <f t="shared" si="558"/>
        <v>Yes</v>
      </c>
      <c r="AB586" t="str">
        <f t="shared" si="559"/>
        <v/>
      </c>
      <c r="AC586" t="str">
        <f t="shared" si="560"/>
        <v/>
      </c>
      <c r="AD586">
        <f t="shared" si="561"/>
        <v>0</v>
      </c>
      <c r="AE586" t="str">
        <f t="shared" si="562"/>
        <v/>
      </c>
      <c r="AG586">
        <f t="shared" si="563"/>
        <v>1</v>
      </c>
      <c r="AH586" t="str">
        <f t="shared" si="564"/>
        <v/>
      </c>
      <c r="AI586" t="str">
        <f t="shared" si="565"/>
        <v/>
      </c>
      <c r="AJ586" t="str">
        <f t="shared" si="566"/>
        <v/>
      </c>
      <c r="AK586">
        <f t="shared" si="567"/>
        <v>1.000586</v>
      </c>
      <c r="AL586" t="str">
        <f>IF($A586="","",INDEX(games!$J:$J,ROW())&amp;"")</f>
        <v/>
      </c>
      <c r="AM586">
        <f>IF($A586="","",SUMPRODUCT($AO586:$BD586,'Map Analysis'!$AN$2^{0,1,2,3,4,5,6,7,8,9,10,11,12,13,14,15}))</f>
        <v>0</v>
      </c>
      <c r="AN586">
        <f t="shared" si="568"/>
        <v>5.8600000000000001E-5</v>
      </c>
      <c r="AO586">
        <f t="shared" si="569"/>
        <v>0</v>
      </c>
      <c r="AP586">
        <f t="shared" si="570"/>
        <v>0</v>
      </c>
      <c r="AQ586">
        <f t="shared" si="571"/>
        <v>0</v>
      </c>
      <c r="AR586">
        <f t="shared" si="572"/>
        <v>0</v>
      </c>
      <c r="AS586">
        <f t="shared" si="573"/>
        <v>0</v>
      </c>
      <c r="AT586">
        <f t="shared" si="574"/>
        <v>0</v>
      </c>
      <c r="AU586">
        <f t="shared" si="575"/>
        <v>0</v>
      </c>
      <c r="AV586">
        <f t="shared" si="576"/>
        <v>0</v>
      </c>
      <c r="AW586">
        <f t="shared" si="577"/>
        <v>0</v>
      </c>
      <c r="AX586">
        <f t="shared" si="578"/>
        <v>0</v>
      </c>
      <c r="AY586">
        <f t="shared" si="579"/>
        <v>0</v>
      </c>
      <c r="AZ586">
        <f t="shared" si="580"/>
        <v>0</v>
      </c>
      <c r="BA586">
        <f t="shared" si="581"/>
        <v>0</v>
      </c>
      <c r="BB586">
        <f t="shared" si="582"/>
        <v>0</v>
      </c>
      <c r="BC586">
        <f t="shared" si="583"/>
        <v>0</v>
      </c>
      <c r="BD586">
        <f t="shared" si="584"/>
        <v>0</v>
      </c>
      <c r="BF586">
        <f t="shared" si="585"/>
        <v>0</v>
      </c>
      <c r="BG586">
        <f t="shared" si="586"/>
        <v>0</v>
      </c>
      <c r="BH586">
        <f t="shared" si="587"/>
        <v>0</v>
      </c>
      <c r="BI586">
        <f t="shared" si="588"/>
        <v>0</v>
      </c>
      <c r="BJ586">
        <f t="shared" si="589"/>
        <v>0</v>
      </c>
      <c r="BK586">
        <f t="shared" si="590"/>
        <v>0</v>
      </c>
      <c r="BL586">
        <f t="shared" si="591"/>
        <v>0</v>
      </c>
      <c r="BM586">
        <f t="shared" si="592"/>
        <v>0</v>
      </c>
      <c r="BN586">
        <f t="shared" si="593"/>
        <v>0</v>
      </c>
      <c r="BO586">
        <f t="shared" si="594"/>
        <v>0</v>
      </c>
      <c r="BP586">
        <f t="shared" si="595"/>
        <v>0</v>
      </c>
      <c r="BQ586">
        <f t="shared" si="596"/>
        <v>0</v>
      </c>
      <c r="BR586">
        <f t="shared" si="597"/>
        <v>0</v>
      </c>
      <c r="BS586">
        <f t="shared" si="598"/>
        <v>0</v>
      </c>
      <c r="BT586">
        <f t="shared" si="599"/>
        <v>0</v>
      </c>
    </row>
    <row r="587" spans="1:72" x14ac:dyDescent="0.25">
      <c r="A587" t="str">
        <f>IF(TRIM(INDEX(games!$A:$A,ROW()))="","",TRIM(INDEX(games!$A:$A,ROW())))</f>
        <v>Odinfall</v>
      </c>
      <c r="B587">
        <f>IF(OR($A587="",INDEX(games!$B:$B,ROW())=""),"",INDEX(games!$B:$B,ROW()))</f>
        <v>2025</v>
      </c>
      <c r="C587" t="str">
        <f>IF(OR($A587="",INDEX(games!$C:$C,ROW())=""),"",INDEX(games!$C:$C,ROW()))</f>
        <v>Action</v>
      </c>
      <c r="D587">
        <f t="shared" si="540"/>
        <v>2</v>
      </c>
      <c r="E587">
        <f t="shared" si="541"/>
        <v>1</v>
      </c>
      <c r="F587">
        <f t="shared" si="542"/>
        <v>9</v>
      </c>
      <c r="G587">
        <f t="shared" si="543"/>
        <v>2025</v>
      </c>
      <c r="H587">
        <f t="shared" si="544"/>
        <v>1.2070000000000001</v>
      </c>
      <c r="I587" t="e">
        <f t="shared" si="545"/>
        <v>#N/A</v>
      </c>
      <c r="J587" t="e">
        <f t="shared" si="546"/>
        <v>#N/A</v>
      </c>
      <c r="K587" t="e">
        <f t="shared" si="547"/>
        <v>#N/A</v>
      </c>
      <c r="L587" t="e">
        <f t="shared" si="548"/>
        <v>#N/A</v>
      </c>
      <c r="M587" t="e">
        <f t="shared" si="549"/>
        <v>#N/A</v>
      </c>
      <c r="N587" t="e">
        <f t="shared" si="550"/>
        <v>#N/A</v>
      </c>
      <c r="O587">
        <f t="shared" si="551"/>
        <v>2.0005869999999999</v>
      </c>
      <c r="P587" t="str">
        <f>IF(OR($A587="",INDEX(games!$H:$H,ROW())=""),"",INDEX(games!$H:$H,ROW()))</f>
        <v/>
      </c>
      <c r="Q587" t="str">
        <f t="shared" si="552"/>
        <v/>
      </c>
      <c r="T587">
        <f t="shared" si="553"/>
        <v>2022</v>
      </c>
      <c r="U587">
        <f t="shared" si="554"/>
        <v>2023</v>
      </c>
      <c r="V587">
        <f t="shared" si="555"/>
        <v>1</v>
      </c>
      <c r="W587" t="str">
        <f>IF(TRIM(INDEX(connections!$A:$A,ROW()))="","",TRIM(INDEX(connections!$A:$A,ROW())))</f>
        <v>Backpack Hero</v>
      </c>
      <c r="X587" t="str">
        <f>IF($W587="","",TRIM(INDEX(connections!$B:$B,ROW())))</f>
        <v>God of Weapons</v>
      </c>
      <c r="Y587">
        <f t="shared" si="556"/>
        <v>54</v>
      </c>
      <c r="Z587">
        <f t="shared" si="557"/>
        <v>350</v>
      </c>
      <c r="AA587" t="str">
        <f t="shared" si="558"/>
        <v>Yes</v>
      </c>
      <c r="AB587" t="str">
        <f t="shared" si="559"/>
        <v>Yes</v>
      </c>
      <c r="AC587">
        <f t="shared" si="560"/>
        <v>1</v>
      </c>
      <c r="AD587">
        <f t="shared" si="561"/>
        <v>1</v>
      </c>
      <c r="AE587" t="str">
        <f t="shared" si="562"/>
        <v/>
      </c>
      <c r="AG587">
        <f t="shared" si="563"/>
        <v>2</v>
      </c>
      <c r="AH587" t="str">
        <f t="shared" si="564"/>
        <v/>
      </c>
      <c r="AI587" t="str">
        <f t="shared" si="565"/>
        <v/>
      </c>
      <c r="AJ587" t="str">
        <f t="shared" si="566"/>
        <v/>
      </c>
      <c r="AK587">
        <f t="shared" si="567"/>
        <v>2.0005869999999999</v>
      </c>
      <c r="AL587" t="str">
        <f>IF($A587="","",INDEX(games!$J:$J,ROW())&amp;"")</f>
        <v/>
      </c>
      <c r="AM587">
        <f>IF($A587="","",SUMPRODUCT($AO587:$BD587,'Map Analysis'!$AN$2^{0,1,2,3,4,5,6,7,8,9,10,11,12,13,14,15}))</f>
        <v>0</v>
      </c>
      <c r="AN587">
        <f t="shared" si="568"/>
        <v>5.8699999999999997E-5</v>
      </c>
      <c r="AO587">
        <f t="shared" si="569"/>
        <v>0</v>
      </c>
      <c r="AP587">
        <f t="shared" si="570"/>
        <v>0</v>
      </c>
      <c r="AQ587">
        <f t="shared" si="571"/>
        <v>0</v>
      </c>
      <c r="AR587">
        <f t="shared" si="572"/>
        <v>0</v>
      </c>
      <c r="AS587">
        <f t="shared" si="573"/>
        <v>0</v>
      </c>
      <c r="AT587">
        <f t="shared" si="574"/>
        <v>0</v>
      </c>
      <c r="AU587">
        <f t="shared" si="575"/>
        <v>0</v>
      </c>
      <c r="AV587">
        <f t="shared" si="576"/>
        <v>0</v>
      </c>
      <c r="AW587">
        <f t="shared" si="577"/>
        <v>0</v>
      </c>
      <c r="AX587">
        <f t="shared" si="578"/>
        <v>0</v>
      </c>
      <c r="AY587">
        <f t="shared" si="579"/>
        <v>0</v>
      </c>
      <c r="AZ587">
        <f t="shared" si="580"/>
        <v>0</v>
      </c>
      <c r="BA587">
        <f t="shared" si="581"/>
        <v>0</v>
      </c>
      <c r="BB587">
        <f t="shared" si="582"/>
        <v>0</v>
      </c>
      <c r="BC587">
        <f t="shared" si="583"/>
        <v>0</v>
      </c>
      <c r="BD587">
        <f t="shared" si="584"/>
        <v>0</v>
      </c>
      <c r="BF587">
        <f t="shared" si="585"/>
        <v>0</v>
      </c>
      <c r="BG587">
        <f t="shared" si="586"/>
        <v>0</v>
      </c>
      <c r="BH587">
        <f t="shared" si="587"/>
        <v>0</v>
      </c>
      <c r="BI587">
        <f t="shared" si="588"/>
        <v>0</v>
      </c>
      <c r="BJ587">
        <f t="shared" si="589"/>
        <v>0</v>
      </c>
      <c r="BK587">
        <f t="shared" si="590"/>
        <v>0</v>
      </c>
      <c r="BL587">
        <f t="shared" si="591"/>
        <v>0</v>
      </c>
      <c r="BM587">
        <f t="shared" si="592"/>
        <v>0</v>
      </c>
      <c r="BN587">
        <f t="shared" si="593"/>
        <v>0</v>
      </c>
      <c r="BO587">
        <f t="shared" si="594"/>
        <v>0</v>
      </c>
      <c r="BP587">
        <f t="shared" si="595"/>
        <v>0</v>
      </c>
      <c r="BQ587">
        <f t="shared" si="596"/>
        <v>0</v>
      </c>
      <c r="BR587">
        <f t="shared" si="597"/>
        <v>0</v>
      </c>
      <c r="BS587">
        <f t="shared" si="598"/>
        <v>0</v>
      </c>
      <c r="BT587">
        <f t="shared" si="599"/>
        <v>0</v>
      </c>
    </row>
    <row r="588" spans="1:72" x14ac:dyDescent="0.25">
      <c r="A588" t="str">
        <f>IF(TRIM(INDEX(games!$A:$A,ROW()))="","",TRIM(INDEX(games!$A:$A,ROW())))</f>
        <v>Ogre Chambers 2222</v>
      </c>
      <c r="B588">
        <f>IF(OR($A588="",INDEX(games!$B:$B,ROW())=""),"",INDEX(games!$B:$B,ROW()))</f>
        <v>2026</v>
      </c>
      <c r="C588" t="str">
        <f>IF(OR($A588="",INDEX(games!$C:$C,ROW())=""),"",INDEX(games!$C:$C,ROW()))</f>
        <v>Action</v>
      </c>
      <c r="D588">
        <f t="shared" si="540"/>
        <v>3</v>
      </c>
      <c r="E588">
        <f t="shared" si="541"/>
        <v>1</v>
      </c>
      <c r="F588">
        <f t="shared" si="542"/>
        <v>10</v>
      </c>
      <c r="G588">
        <f t="shared" si="543"/>
        <v>2026</v>
      </c>
      <c r="H588">
        <f t="shared" si="544"/>
        <v>1.23</v>
      </c>
      <c r="I588" t="e">
        <f t="shared" si="545"/>
        <v>#N/A</v>
      </c>
      <c r="J588" t="e">
        <f t="shared" si="546"/>
        <v>#N/A</v>
      </c>
      <c r="K588" t="e">
        <f t="shared" si="547"/>
        <v>#N/A</v>
      </c>
      <c r="L588" t="e">
        <f t="shared" si="548"/>
        <v>#N/A</v>
      </c>
      <c r="M588" t="e">
        <f t="shared" si="549"/>
        <v>#N/A</v>
      </c>
      <c r="N588" t="e">
        <f t="shared" si="550"/>
        <v>#N/A</v>
      </c>
      <c r="O588">
        <f t="shared" si="551"/>
        <v>3.000588</v>
      </c>
      <c r="P588" t="str">
        <f>IF(OR($A588="",INDEX(games!$H:$H,ROW())=""),"",INDEX(games!$H:$H,ROW()))</f>
        <v/>
      </c>
      <c r="Q588" t="str">
        <f t="shared" si="552"/>
        <v/>
      </c>
      <c r="T588">
        <f t="shared" si="553"/>
        <v>1996</v>
      </c>
      <c r="U588">
        <f t="shared" si="554"/>
        <v>2023</v>
      </c>
      <c r="V588">
        <f t="shared" si="555"/>
        <v>27</v>
      </c>
      <c r="W588" t="str">
        <f>IF(TRIM(INDEX(connections!$A:$A,ROW()))="","",TRIM(INDEX(connections!$A:$A,ROW())))</f>
        <v>Diablo</v>
      </c>
      <c r="X588" t="str">
        <f>IF($W588="","",TRIM(INDEX(connections!$B:$B,ROW())))</f>
        <v>God of Weapons</v>
      </c>
      <c r="Y588">
        <f t="shared" si="556"/>
        <v>225</v>
      </c>
      <c r="Z588">
        <f t="shared" si="557"/>
        <v>350</v>
      </c>
      <c r="AA588" t="str">
        <f t="shared" si="558"/>
        <v>Yes</v>
      </c>
      <c r="AB588" t="str">
        <f t="shared" si="559"/>
        <v>Yes</v>
      </c>
      <c r="AC588">
        <f t="shared" si="560"/>
        <v>1</v>
      </c>
      <c r="AD588">
        <f t="shared" si="561"/>
        <v>0</v>
      </c>
      <c r="AE588" t="str">
        <f t="shared" si="562"/>
        <v/>
      </c>
      <c r="AG588">
        <f t="shared" si="563"/>
        <v>3</v>
      </c>
      <c r="AH588" t="str">
        <f t="shared" si="564"/>
        <v/>
      </c>
      <c r="AI588" t="str">
        <f t="shared" si="565"/>
        <v/>
      </c>
      <c r="AJ588" t="str">
        <f t="shared" si="566"/>
        <v/>
      </c>
      <c r="AK588">
        <f t="shared" si="567"/>
        <v>3.000588</v>
      </c>
      <c r="AL588" t="str">
        <f>IF($A588="","",INDEX(games!$J:$J,ROW())&amp;"")</f>
        <v>https://store.steampowered.com/app/3375890/Ogre_Chambers_2222/</v>
      </c>
      <c r="AM588">
        <f>IF($A588="","",SUMPRODUCT($AO588:$BD588,'Map Analysis'!$AN$2^{0,1,2,3,4,5,6,7,8,9,10,11,12,13,14,15}))</f>
        <v>0</v>
      </c>
      <c r="AN588">
        <f t="shared" si="568"/>
        <v>5.8799999999999999E-5</v>
      </c>
      <c r="AO588">
        <f t="shared" si="569"/>
        <v>0</v>
      </c>
      <c r="AP588">
        <f t="shared" si="570"/>
        <v>0</v>
      </c>
      <c r="AQ588">
        <f t="shared" si="571"/>
        <v>0</v>
      </c>
      <c r="AR588">
        <f t="shared" si="572"/>
        <v>0</v>
      </c>
      <c r="AS588">
        <f t="shared" si="573"/>
        <v>0</v>
      </c>
      <c r="AT588">
        <f t="shared" si="574"/>
        <v>0</v>
      </c>
      <c r="AU588">
        <f t="shared" si="575"/>
        <v>0</v>
      </c>
      <c r="AV588">
        <f t="shared" si="576"/>
        <v>0</v>
      </c>
      <c r="AW588">
        <f t="shared" si="577"/>
        <v>0</v>
      </c>
      <c r="AX588">
        <f t="shared" si="578"/>
        <v>0</v>
      </c>
      <c r="AY588">
        <f t="shared" si="579"/>
        <v>0</v>
      </c>
      <c r="AZ588">
        <f t="shared" si="580"/>
        <v>0</v>
      </c>
      <c r="BA588">
        <f t="shared" si="581"/>
        <v>0</v>
      </c>
      <c r="BB588">
        <f t="shared" si="582"/>
        <v>0</v>
      </c>
      <c r="BC588">
        <f t="shared" si="583"/>
        <v>0</v>
      </c>
      <c r="BD588">
        <f t="shared" si="584"/>
        <v>0</v>
      </c>
      <c r="BF588">
        <f t="shared" si="585"/>
        <v>0</v>
      </c>
      <c r="BG588">
        <f t="shared" si="586"/>
        <v>0</v>
      </c>
      <c r="BH588">
        <f t="shared" si="587"/>
        <v>0</v>
      </c>
      <c r="BI588">
        <f t="shared" si="588"/>
        <v>0</v>
      </c>
      <c r="BJ588">
        <f t="shared" si="589"/>
        <v>0</v>
      </c>
      <c r="BK588">
        <f t="shared" si="590"/>
        <v>0</v>
      </c>
      <c r="BL588">
        <f t="shared" si="591"/>
        <v>0</v>
      </c>
      <c r="BM588">
        <f t="shared" si="592"/>
        <v>0</v>
      </c>
      <c r="BN588">
        <f t="shared" si="593"/>
        <v>0</v>
      </c>
      <c r="BO588">
        <f t="shared" si="594"/>
        <v>0</v>
      </c>
      <c r="BP588">
        <f t="shared" si="595"/>
        <v>0</v>
      </c>
      <c r="BQ588">
        <f t="shared" si="596"/>
        <v>0</v>
      </c>
      <c r="BR588">
        <f t="shared" si="597"/>
        <v>0</v>
      </c>
      <c r="BS588">
        <f t="shared" si="598"/>
        <v>0</v>
      </c>
      <c r="BT588">
        <f t="shared" si="599"/>
        <v>0</v>
      </c>
    </row>
    <row r="589" spans="1:72" x14ac:dyDescent="0.25">
      <c r="A589" t="str">
        <f>IF(TRIM(INDEX(games!$A:$A,ROW()))="","",TRIM(INDEX(games!$A:$A,ROW())))</f>
        <v>Omega</v>
      </c>
      <c r="B589">
        <f>IF(OR($A589="",INDEX(games!$B:$B,ROW())=""),"",INDEX(games!$B:$B,ROW()))</f>
        <v>1987</v>
      </c>
      <c r="C589" t="str">
        <f>IF(OR($A589="",INDEX(games!$C:$C,ROW())=""),"",INDEX(games!$C:$C,ROW()))</f>
        <v>Traditional</v>
      </c>
      <c r="D589">
        <f t="shared" si="540"/>
        <v>6</v>
      </c>
      <c r="E589">
        <f t="shared" si="541"/>
        <v>4</v>
      </c>
      <c r="F589">
        <f t="shared" si="542"/>
        <v>11</v>
      </c>
      <c r="G589" t="e">
        <f t="shared" si="543"/>
        <v>#N/A</v>
      </c>
      <c r="H589" t="e">
        <f t="shared" si="544"/>
        <v>#N/A</v>
      </c>
      <c r="I589" t="e">
        <f t="shared" si="545"/>
        <v>#N/A</v>
      </c>
      <c r="J589" t="e">
        <f t="shared" si="546"/>
        <v>#N/A</v>
      </c>
      <c r="K589" t="e">
        <f t="shared" si="547"/>
        <v>#N/A</v>
      </c>
      <c r="L589" t="e">
        <f t="shared" si="548"/>
        <v>#N/A</v>
      </c>
      <c r="M589">
        <f t="shared" si="549"/>
        <v>1987</v>
      </c>
      <c r="N589">
        <f t="shared" si="550"/>
        <v>4.2530000000000001</v>
      </c>
      <c r="O589">
        <f t="shared" si="551"/>
        <v>6.0005889999999997</v>
      </c>
      <c r="P589" t="str">
        <f>IF(OR($A589="",INDEX(games!$H:$H,ROW())=""),"",INDEX(games!$H:$H,ROW()))</f>
        <v>Yes</v>
      </c>
      <c r="Q589">
        <f t="shared" si="552"/>
        <v>6.0005889999999997</v>
      </c>
      <c r="T589">
        <f t="shared" si="553"/>
        <v>2021</v>
      </c>
      <c r="U589">
        <f t="shared" si="554"/>
        <v>2023</v>
      </c>
      <c r="V589">
        <f t="shared" si="555"/>
        <v>2</v>
      </c>
      <c r="W589" t="str">
        <f>IF(TRIM(INDEX(connections!$A:$A,ROW()))="","",TRIM(INDEX(connections!$A:$A,ROW())))</f>
        <v>Vampire Survivors</v>
      </c>
      <c r="X589" t="str">
        <f>IF($W589="","",TRIM(INDEX(connections!$B:$B,ROW())))</f>
        <v>God of Weapons</v>
      </c>
      <c r="Y589">
        <f t="shared" si="556"/>
        <v>941</v>
      </c>
      <c r="Z589">
        <f t="shared" si="557"/>
        <v>350</v>
      </c>
      <c r="AA589" t="str">
        <f t="shared" si="558"/>
        <v>Yes</v>
      </c>
      <c r="AB589" t="str">
        <f t="shared" si="559"/>
        <v>Yes</v>
      </c>
      <c r="AC589">
        <f t="shared" si="560"/>
        <v>1</v>
      </c>
      <c r="AD589">
        <f t="shared" si="561"/>
        <v>0</v>
      </c>
      <c r="AE589" t="str">
        <f t="shared" si="562"/>
        <v/>
      </c>
      <c r="AG589">
        <f t="shared" si="563"/>
        <v>6</v>
      </c>
      <c r="AH589" t="str">
        <f t="shared" si="564"/>
        <v>Yes</v>
      </c>
      <c r="AI589">
        <f t="shared" si="565"/>
        <v>6</v>
      </c>
      <c r="AJ589">
        <f t="shared" si="566"/>
        <v>6.0005889999999997</v>
      </c>
      <c r="AK589" t="str">
        <f t="shared" si="567"/>
        <v/>
      </c>
      <c r="AL589" t="str">
        <f>IF($A589="","",INDEX(games!$J:$J,ROW())&amp;"")</f>
        <v/>
      </c>
      <c r="AM589">
        <f>IF($A589="","",SUMPRODUCT($AO589:$BD589,'Map Analysis'!$AN$2^{0,1,2,3,4,5,6,7,8,9,10,11,12,13,14,15}))</f>
        <v>9.625</v>
      </c>
      <c r="AN589">
        <f t="shared" si="568"/>
        <v>9.6250589000000009</v>
      </c>
      <c r="AO589">
        <f t="shared" si="569"/>
        <v>5</v>
      </c>
      <c r="AP589">
        <f t="shared" si="570"/>
        <v>7</v>
      </c>
      <c r="AQ589">
        <f t="shared" si="571"/>
        <v>4</v>
      </c>
      <c r="AR589">
        <f t="shared" si="572"/>
        <v>1</v>
      </c>
      <c r="AS589">
        <f t="shared" si="573"/>
        <v>0</v>
      </c>
      <c r="AT589">
        <f t="shared" si="574"/>
        <v>0</v>
      </c>
      <c r="AU589">
        <f t="shared" si="575"/>
        <v>0</v>
      </c>
      <c r="AV589">
        <f t="shared" si="576"/>
        <v>0</v>
      </c>
      <c r="AW589">
        <f t="shared" si="577"/>
        <v>0</v>
      </c>
      <c r="AX589">
        <f t="shared" si="578"/>
        <v>0</v>
      </c>
      <c r="AY589">
        <f t="shared" si="579"/>
        <v>0</v>
      </c>
      <c r="AZ589">
        <f t="shared" si="580"/>
        <v>0</v>
      </c>
      <c r="BA589">
        <f t="shared" si="581"/>
        <v>0</v>
      </c>
      <c r="BB589">
        <f t="shared" si="582"/>
        <v>0</v>
      </c>
      <c r="BC589">
        <f t="shared" si="583"/>
        <v>0</v>
      </c>
      <c r="BD589">
        <f t="shared" si="584"/>
        <v>0</v>
      </c>
      <c r="BF589">
        <f t="shared" si="585"/>
        <v>0</v>
      </c>
      <c r="BG589">
        <f t="shared" si="586"/>
        <v>0</v>
      </c>
      <c r="BH589">
        <f t="shared" si="587"/>
        <v>0</v>
      </c>
      <c r="BI589">
        <f t="shared" si="588"/>
        <v>0</v>
      </c>
      <c r="BJ589">
        <f t="shared" si="589"/>
        <v>0</v>
      </c>
      <c r="BK589">
        <f t="shared" si="590"/>
        <v>0</v>
      </c>
      <c r="BL589">
        <f t="shared" si="591"/>
        <v>0</v>
      </c>
      <c r="BM589">
        <f t="shared" si="592"/>
        <v>0</v>
      </c>
      <c r="BN589">
        <f t="shared" si="593"/>
        <v>0</v>
      </c>
      <c r="BO589">
        <f t="shared" si="594"/>
        <v>0</v>
      </c>
      <c r="BP589">
        <f t="shared" si="595"/>
        <v>0</v>
      </c>
      <c r="BQ589">
        <f t="shared" si="596"/>
        <v>0</v>
      </c>
      <c r="BR589">
        <f t="shared" si="597"/>
        <v>0</v>
      </c>
      <c r="BS589">
        <f t="shared" si="598"/>
        <v>0</v>
      </c>
      <c r="BT589">
        <f t="shared" si="599"/>
        <v>0</v>
      </c>
    </row>
    <row r="590" spans="1:72" x14ac:dyDescent="0.25">
      <c r="A590" t="str">
        <f>IF(TRIM(INDEX(games!$A:$A,ROW()))="","",TRIM(INDEX(games!$A:$A,ROW())))</f>
        <v>Omega Labyrinth</v>
      </c>
      <c r="B590">
        <f>IF(OR($A590="",INDEX(games!$B:$B,ROW())=""),"",INDEX(games!$B:$B,ROW()))</f>
        <v>2015</v>
      </c>
      <c r="C590" t="str">
        <f>IF(OR($A590="",INDEX(games!$C:$C,ROW())=""),"",INDEX(games!$C:$C,ROW()))</f>
        <v>Traditional</v>
      </c>
      <c r="D590">
        <f t="shared" si="540"/>
        <v>2</v>
      </c>
      <c r="E590">
        <f t="shared" si="541"/>
        <v>4</v>
      </c>
      <c r="F590">
        <f t="shared" si="542"/>
        <v>12</v>
      </c>
      <c r="G590" t="e">
        <f t="shared" si="543"/>
        <v>#N/A</v>
      </c>
      <c r="H590" t="e">
        <f t="shared" si="544"/>
        <v>#N/A</v>
      </c>
      <c r="I590" t="e">
        <f t="shared" si="545"/>
        <v>#N/A</v>
      </c>
      <c r="J590" t="e">
        <f t="shared" si="546"/>
        <v>#N/A</v>
      </c>
      <c r="K590" t="e">
        <f t="shared" si="547"/>
        <v>#N/A</v>
      </c>
      <c r="L590" t="e">
        <f t="shared" si="548"/>
        <v>#N/A</v>
      </c>
      <c r="M590">
        <f t="shared" si="549"/>
        <v>2015</v>
      </c>
      <c r="N590">
        <f t="shared" si="550"/>
        <v>4.2759999999999998</v>
      </c>
      <c r="O590">
        <f t="shared" si="551"/>
        <v>2.0005899999999999</v>
      </c>
      <c r="P590" t="str">
        <f>IF(OR($A590="",INDEX(games!$H:$H,ROW())=""),"",INDEX(games!$H:$H,ROW()))</f>
        <v/>
      </c>
      <c r="Q590" t="str">
        <f t="shared" si="552"/>
        <v/>
      </c>
      <c r="T590">
        <f t="shared" si="553"/>
        <v>2019</v>
      </c>
      <c r="U590">
        <f t="shared" si="554"/>
        <v>2025</v>
      </c>
      <c r="V590">
        <f t="shared" si="555"/>
        <v>6</v>
      </c>
      <c r="W590" t="str">
        <f>IF(TRIM(INDEX(connections!$A:$A,ROW()))="","",TRIM(INDEX(connections!$A:$A,ROW())))</f>
        <v>Hades</v>
      </c>
      <c r="X590" t="str">
        <f>IF($W590="","",TRIM(INDEX(connections!$B:$B,ROW())))</f>
        <v>Godbreakers</v>
      </c>
      <c r="Y590">
        <f t="shared" si="556"/>
        <v>375</v>
      </c>
      <c r="Z590">
        <f t="shared" si="557"/>
        <v>351</v>
      </c>
      <c r="AA590" t="str">
        <f t="shared" si="558"/>
        <v>Yes</v>
      </c>
      <c r="AB590" t="str">
        <f t="shared" si="559"/>
        <v>Yes</v>
      </c>
      <c r="AC590">
        <f t="shared" si="560"/>
        <v>1</v>
      </c>
      <c r="AD590">
        <f t="shared" si="561"/>
        <v>0</v>
      </c>
      <c r="AE590" t="str">
        <f t="shared" si="562"/>
        <v/>
      </c>
      <c r="AG590">
        <f t="shared" si="563"/>
        <v>1</v>
      </c>
      <c r="AH590" t="str">
        <f t="shared" si="564"/>
        <v/>
      </c>
      <c r="AI590" t="str">
        <f t="shared" si="565"/>
        <v/>
      </c>
      <c r="AJ590" t="str">
        <f t="shared" si="566"/>
        <v/>
      </c>
      <c r="AK590">
        <f t="shared" si="567"/>
        <v>1.0005900000000001</v>
      </c>
      <c r="AL590" t="str">
        <f>IF($A590="","",INDEX(games!$J:$J,ROW())&amp;"")</f>
        <v/>
      </c>
      <c r="AM590">
        <f>IF($A590="","",SUMPRODUCT($AO590:$BD590,'Map Analysis'!$AN$2^{0,1,2,3,4,5,6,7,8,9,10,11,12,13,14,15}))</f>
        <v>1.5</v>
      </c>
      <c r="AN590">
        <f t="shared" si="568"/>
        <v>1.500059</v>
      </c>
      <c r="AO590">
        <f t="shared" si="569"/>
        <v>1</v>
      </c>
      <c r="AP590">
        <f t="shared" si="570"/>
        <v>1</v>
      </c>
      <c r="AQ590">
        <f t="shared" si="571"/>
        <v>0</v>
      </c>
      <c r="AR590">
        <f t="shared" si="572"/>
        <v>0</v>
      </c>
      <c r="AS590">
        <f t="shared" si="573"/>
        <v>0</v>
      </c>
      <c r="AT590">
        <f t="shared" si="574"/>
        <v>0</v>
      </c>
      <c r="AU590">
        <f t="shared" si="575"/>
        <v>0</v>
      </c>
      <c r="AV590">
        <f t="shared" si="576"/>
        <v>0</v>
      </c>
      <c r="AW590">
        <f t="shared" si="577"/>
        <v>0</v>
      </c>
      <c r="AX590">
        <f t="shared" si="578"/>
        <v>0</v>
      </c>
      <c r="AY590">
        <f t="shared" si="579"/>
        <v>0</v>
      </c>
      <c r="AZ590">
        <f t="shared" si="580"/>
        <v>0</v>
      </c>
      <c r="BA590">
        <f t="shared" si="581"/>
        <v>0</v>
      </c>
      <c r="BB590">
        <f t="shared" si="582"/>
        <v>0</v>
      </c>
      <c r="BC590">
        <f t="shared" si="583"/>
        <v>0</v>
      </c>
      <c r="BD590">
        <f t="shared" si="584"/>
        <v>0</v>
      </c>
      <c r="BF590">
        <f t="shared" si="585"/>
        <v>0</v>
      </c>
      <c r="BG590">
        <f t="shared" si="586"/>
        <v>0</v>
      </c>
      <c r="BH590">
        <f t="shared" si="587"/>
        <v>0</v>
      </c>
      <c r="BI590">
        <f t="shared" si="588"/>
        <v>0</v>
      </c>
      <c r="BJ590">
        <f t="shared" si="589"/>
        <v>0</v>
      </c>
      <c r="BK590">
        <f t="shared" si="590"/>
        <v>0</v>
      </c>
      <c r="BL590">
        <f t="shared" si="591"/>
        <v>0</v>
      </c>
      <c r="BM590">
        <f t="shared" si="592"/>
        <v>0</v>
      </c>
      <c r="BN590">
        <f t="shared" si="593"/>
        <v>0</v>
      </c>
      <c r="BO590">
        <f t="shared" si="594"/>
        <v>0</v>
      </c>
      <c r="BP590">
        <f t="shared" si="595"/>
        <v>0</v>
      </c>
      <c r="BQ590">
        <f t="shared" si="596"/>
        <v>0</v>
      </c>
      <c r="BR590">
        <f t="shared" si="597"/>
        <v>0</v>
      </c>
      <c r="BS590">
        <f t="shared" si="598"/>
        <v>0</v>
      </c>
      <c r="BT590">
        <f t="shared" si="599"/>
        <v>0</v>
      </c>
    </row>
    <row r="591" spans="1:72" x14ac:dyDescent="0.25">
      <c r="A591" t="str">
        <f>IF(TRIM(INDEX(games!$A:$A,ROW()))="","",TRIM(INDEX(games!$A:$A,ROW())))</f>
        <v>Omega Labyrinth Life</v>
      </c>
      <c r="B591">
        <f>IF(OR($A591="",INDEX(games!$B:$B,ROW())=""),"",INDEX(games!$B:$B,ROW()))</f>
        <v>2019</v>
      </c>
      <c r="C591" t="str">
        <f>IF(OR($A591="",INDEX(games!$C:$C,ROW())=""),"",INDEX(games!$C:$C,ROW()))</f>
        <v>Traditional</v>
      </c>
      <c r="D591">
        <f t="shared" si="540"/>
        <v>1</v>
      </c>
      <c r="E591">
        <f t="shared" si="541"/>
        <v>4</v>
      </c>
      <c r="F591">
        <f t="shared" si="542"/>
        <v>13</v>
      </c>
      <c r="G591" t="e">
        <f t="shared" si="543"/>
        <v>#N/A</v>
      </c>
      <c r="H591" t="e">
        <f t="shared" si="544"/>
        <v>#N/A</v>
      </c>
      <c r="I591" t="e">
        <f t="shared" si="545"/>
        <v>#N/A</v>
      </c>
      <c r="J591" t="e">
        <f t="shared" si="546"/>
        <v>#N/A</v>
      </c>
      <c r="K591" t="e">
        <f t="shared" si="547"/>
        <v>#N/A</v>
      </c>
      <c r="L591" t="e">
        <f t="shared" si="548"/>
        <v>#N/A</v>
      </c>
      <c r="M591">
        <f t="shared" si="549"/>
        <v>2019</v>
      </c>
      <c r="N591">
        <f t="shared" si="550"/>
        <v>4.2990000000000004</v>
      </c>
      <c r="O591">
        <f t="shared" si="551"/>
        <v>1.000591</v>
      </c>
      <c r="P591" t="str">
        <f>IF(OR($A591="",INDEX(games!$H:$H,ROW())=""),"",INDEX(games!$H:$H,ROW()))</f>
        <v>Yes</v>
      </c>
      <c r="Q591">
        <f t="shared" si="552"/>
        <v>1.000591</v>
      </c>
      <c r="T591">
        <f t="shared" si="553"/>
        <v>2020</v>
      </c>
      <c r="U591">
        <f t="shared" si="554"/>
        <v>2025</v>
      </c>
      <c r="V591">
        <f t="shared" si="555"/>
        <v>5</v>
      </c>
      <c r="W591" t="str">
        <f>IF(TRIM(INDEX(connections!$A:$A,ROW()))="","",TRIM(INDEX(connections!$A:$A,ROW())))</f>
        <v>Risk of Rain 2</v>
      </c>
      <c r="X591" t="str">
        <f>IF($W591="","",TRIM(INDEX(connections!$B:$B,ROW())))</f>
        <v>Godbreakers</v>
      </c>
      <c r="Y591">
        <f t="shared" si="556"/>
        <v>688</v>
      </c>
      <c r="Z591">
        <f t="shared" si="557"/>
        <v>351</v>
      </c>
      <c r="AA591" t="str">
        <f t="shared" si="558"/>
        <v>Yes</v>
      </c>
      <c r="AB591" t="str">
        <f t="shared" si="559"/>
        <v>Yes</v>
      </c>
      <c r="AC591">
        <f t="shared" si="560"/>
        <v>1</v>
      </c>
      <c r="AD591">
        <f t="shared" si="561"/>
        <v>0</v>
      </c>
      <c r="AE591" t="str">
        <f t="shared" si="562"/>
        <v/>
      </c>
      <c r="AG591">
        <f t="shared" si="563"/>
        <v>0</v>
      </c>
      <c r="AH591" t="str">
        <f t="shared" si="564"/>
        <v/>
      </c>
      <c r="AI591" t="str">
        <f t="shared" si="565"/>
        <v/>
      </c>
      <c r="AJ591" t="str">
        <f t="shared" si="566"/>
        <v/>
      </c>
      <c r="AK591" t="str">
        <f t="shared" si="567"/>
        <v/>
      </c>
      <c r="AL591" t="str">
        <f>IF($A591="","",INDEX(games!$J:$J,ROW())&amp;"")</f>
        <v>https://store.steampowered.com/app/1163600/Omega_Labyrinth_Life/</v>
      </c>
      <c r="AM591">
        <f>IF($A591="","",SUMPRODUCT($AO591:$BD591,'Map Analysis'!$AN$2^{0,1,2,3,4,5,6,7,8,9,10,11,12,13,14,15}))</f>
        <v>0</v>
      </c>
      <c r="AN591">
        <f t="shared" si="568"/>
        <v>5.91E-5</v>
      </c>
      <c r="AO591">
        <f t="shared" si="569"/>
        <v>0</v>
      </c>
      <c r="AP591">
        <f t="shared" si="570"/>
        <v>0</v>
      </c>
      <c r="AQ591">
        <f t="shared" si="571"/>
        <v>0</v>
      </c>
      <c r="AR591">
        <f t="shared" si="572"/>
        <v>0</v>
      </c>
      <c r="AS591">
        <f t="shared" si="573"/>
        <v>0</v>
      </c>
      <c r="AT591">
        <f t="shared" si="574"/>
        <v>0</v>
      </c>
      <c r="AU591">
        <f t="shared" si="575"/>
        <v>0</v>
      </c>
      <c r="AV591">
        <f t="shared" si="576"/>
        <v>0</v>
      </c>
      <c r="AW591">
        <f t="shared" si="577"/>
        <v>0</v>
      </c>
      <c r="AX591">
        <f t="shared" si="578"/>
        <v>0</v>
      </c>
      <c r="AY591">
        <f t="shared" si="579"/>
        <v>0</v>
      </c>
      <c r="AZ591">
        <f t="shared" si="580"/>
        <v>0</v>
      </c>
      <c r="BA591">
        <f t="shared" si="581"/>
        <v>0</v>
      </c>
      <c r="BB591">
        <f t="shared" si="582"/>
        <v>0</v>
      </c>
      <c r="BC591">
        <f t="shared" si="583"/>
        <v>0</v>
      </c>
      <c r="BD591">
        <f t="shared" si="584"/>
        <v>0</v>
      </c>
      <c r="BF591">
        <f t="shared" si="585"/>
        <v>0</v>
      </c>
      <c r="BG591">
        <f t="shared" si="586"/>
        <v>0</v>
      </c>
      <c r="BH591">
        <f t="shared" si="587"/>
        <v>0</v>
      </c>
      <c r="BI591">
        <f t="shared" si="588"/>
        <v>0</v>
      </c>
      <c r="BJ591">
        <f t="shared" si="589"/>
        <v>0</v>
      </c>
      <c r="BK591">
        <f t="shared" si="590"/>
        <v>0</v>
      </c>
      <c r="BL591">
        <f t="shared" si="591"/>
        <v>0</v>
      </c>
      <c r="BM591">
        <f t="shared" si="592"/>
        <v>0</v>
      </c>
      <c r="BN591">
        <f t="shared" si="593"/>
        <v>0</v>
      </c>
      <c r="BO591">
        <f t="shared" si="594"/>
        <v>0</v>
      </c>
      <c r="BP591">
        <f t="shared" si="595"/>
        <v>0</v>
      </c>
      <c r="BQ591">
        <f t="shared" si="596"/>
        <v>0</v>
      </c>
      <c r="BR591">
        <f t="shared" si="597"/>
        <v>0</v>
      </c>
      <c r="BS591">
        <f t="shared" si="598"/>
        <v>0</v>
      </c>
      <c r="BT591">
        <f t="shared" si="599"/>
        <v>0</v>
      </c>
    </row>
    <row r="592" spans="1:72" x14ac:dyDescent="0.25">
      <c r="A592" t="str">
        <f>IF(TRIM(INDEX(games!$A:$A,ROW()))="","",TRIM(INDEX(games!$A:$A,ROW())))</f>
        <v>Omega Labyrinth Z</v>
      </c>
      <c r="B592">
        <f>IF(OR($A592="",INDEX(games!$B:$B,ROW())=""),"",INDEX(games!$B:$B,ROW()))</f>
        <v>2017</v>
      </c>
      <c r="C592" t="str">
        <f>IF(OR($A592="",INDEX(games!$C:$C,ROW())=""),"",INDEX(games!$C:$C,ROW()))</f>
        <v>Traditional</v>
      </c>
      <c r="D592">
        <f t="shared" si="540"/>
        <v>2</v>
      </c>
      <c r="E592">
        <f t="shared" si="541"/>
        <v>4</v>
      </c>
      <c r="F592">
        <f t="shared" si="542"/>
        <v>14</v>
      </c>
      <c r="G592" t="e">
        <f t="shared" si="543"/>
        <v>#N/A</v>
      </c>
      <c r="H592" t="e">
        <f t="shared" si="544"/>
        <v>#N/A</v>
      </c>
      <c r="I592" t="e">
        <f t="shared" si="545"/>
        <v>#N/A</v>
      </c>
      <c r="J592" t="e">
        <f t="shared" si="546"/>
        <v>#N/A</v>
      </c>
      <c r="K592" t="e">
        <f t="shared" si="547"/>
        <v>#N/A</v>
      </c>
      <c r="L592" t="e">
        <f t="shared" si="548"/>
        <v>#N/A</v>
      </c>
      <c r="M592">
        <f t="shared" si="549"/>
        <v>2017</v>
      </c>
      <c r="N592">
        <f t="shared" si="550"/>
        <v>4.3220000000000001</v>
      </c>
      <c r="O592">
        <f t="shared" si="551"/>
        <v>2.0005920000000001</v>
      </c>
      <c r="P592" t="str">
        <f>IF(OR($A592="",INDEX(games!$H:$H,ROW())=""),"",INDEX(games!$H:$H,ROW()))</f>
        <v/>
      </c>
      <c r="Q592" t="str">
        <f t="shared" si="552"/>
        <v/>
      </c>
      <c r="T592">
        <f t="shared" si="553"/>
        <v>2016</v>
      </c>
      <c r="U592">
        <f t="shared" si="554"/>
        <v>2020</v>
      </c>
      <c r="V592">
        <f t="shared" si="555"/>
        <v>4</v>
      </c>
      <c r="W592" t="str">
        <f>IF(TRIM(INDEX(connections!$A:$A,ROW()))="","",TRIM(INDEX(connections!$A:$A,ROW())))</f>
        <v>Enter the Gungeon</v>
      </c>
      <c r="X592" t="str">
        <f>IF($W592="","",TRIM(INDEX(connections!$B:$B,ROW())))</f>
        <v>Going Under</v>
      </c>
      <c r="Y592">
        <f t="shared" si="556"/>
        <v>292</v>
      </c>
      <c r="Z592">
        <f t="shared" si="557"/>
        <v>352</v>
      </c>
      <c r="AA592" t="str">
        <f t="shared" si="558"/>
        <v>Yes</v>
      </c>
      <c r="AB592" t="str">
        <f t="shared" si="559"/>
        <v>Yes</v>
      </c>
      <c r="AC592">
        <f t="shared" si="560"/>
        <v>1</v>
      </c>
      <c r="AD592">
        <f t="shared" si="561"/>
        <v>0</v>
      </c>
      <c r="AE592" t="str">
        <f t="shared" si="562"/>
        <v/>
      </c>
      <c r="AG592">
        <f t="shared" si="563"/>
        <v>1</v>
      </c>
      <c r="AH592" t="str">
        <f t="shared" si="564"/>
        <v/>
      </c>
      <c r="AI592" t="str">
        <f t="shared" si="565"/>
        <v/>
      </c>
      <c r="AJ592" t="str">
        <f t="shared" si="566"/>
        <v/>
      </c>
      <c r="AK592">
        <f t="shared" si="567"/>
        <v>1.0005919999999999</v>
      </c>
      <c r="AL592" t="str">
        <f>IF($A592="","",INDEX(games!$J:$J,ROW())&amp;"")</f>
        <v/>
      </c>
      <c r="AM592">
        <f>IF($A592="","",SUMPRODUCT($AO592:$BD592,'Map Analysis'!$AN$2^{0,1,2,3,4,5,6,7,8,9,10,11,12,13,14,15}))</f>
        <v>1</v>
      </c>
      <c r="AN592">
        <f t="shared" si="568"/>
        <v>1.0000591999999999</v>
      </c>
      <c r="AO592">
        <f t="shared" si="569"/>
        <v>1</v>
      </c>
      <c r="AP592">
        <f t="shared" si="570"/>
        <v>0</v>
      </c>
      <c r="AQ592">
        <f t="shared" si="571"/>
        <v>0</v>
      </c>
      <c r="AR592">
        <f t="shared" si="572"/>
        <v>0</v>
      </c>
      <c r="AS592">
        <f t="shared" si="573"/>
        <v>0</v>
      </c>
      <c r="AT592">
        <f t="shared" si="574"/>
        <v>0</v>
      </c>
      <c r="AU592">
        <f t="shared" si="575"/>
        <v>0</v>
      </c>
      <c r="AV592">
        <f t="shared" si="576"/>
        <v>0</v>
      </c>
      <c r="AW592">
        <f t="shared" si="577"/>
        <v>0</v>
      </c>
      <c r="AX592">
        <f t="shared" si="578"/>
        <v>0</v>
      </c>
      <c r="AY592">
        <f t="shared" si="579"/>
        <v>0</v>
      </c>
      <c r="AZ592">
        <f t="shared" si="580"/>
        <v>0</v>
      </c>
      <c r="BA592">
        <f t="shared" si="581"/>
        <v>0</v>
      </c>
      <c r="BB592">
        <f t="shared" si="582"/>
        <v>0</v>
      </c>
      <c r="BC592">
        <f t="shared" si="583"/>
        <v>0</v>
      </c>
      <c r="BD592">
        <f t="shared" si="584"/>
        <v>0</v>
      </c>
      <c r="BF592">
        <f t="shared" si="585"/>
        <v>0</v>
      </c>
      <c r="BG592">
        <f t="shared" si="586"/>
        <v>0</v>
      </c>
      <c r="BH592">
        <f t="shared" si="587"/>
        <v>0</v>
      </c>
      <c r="BI592">
        <f t="shared" si="588"/>
        <v>0</v>
      </c>
      <c r="BJ592">
        <f t="shared" si="589"/>
        <v>0</v>
      </c>
      <c r="BK592">
        <f t="shared" si="590"/>
        <v>0</v>
      </c>
      <c r="BL592">
        <f t="shared" si="591"/>
        <v>0</v>
      </c>
      <c r="BM592">
        <f t="shared" si="592"/>
        <v>0</v>
      </c>
      <c r="BN592">
        <f t="shared" si="593"/>
        <v>0</v>
      </c>
      <c r="BO592">
        <f t="shared" si="594"/>
        <v>0</v>
      </c>
      <c r="BP592">
        <f t="shared" si="595"/>
        <v>0</v>
      </c>
      <c r="BQ592">
        <f t="shared" si="596"/>
        <v>0</v>
      </c>
      <c r="BR592">
        <f t="shared" si="597"/>
        <v>0</v>
      </c>
      <c r="BS592">
        <f t="shared" si="598"/>
        <v>0</v>
      </c>
      <c r="BT592">
        <f t="shared" si="599"/>
        <v>0</v>
      </c>
    </row>
    <row r="593" spans="1:72" x14ac:dyDescent="0.25">
      <c r="A593" t="str">
        <f>IF(TRIM(INDEX(games!$A:$A,ROW()))="","",TRIM(INDEX(games!$A:$A,ROW())))</f>
        <v>Omelet You Cook</v>
      </c>
      <c r="B593">
        <f>IF(OR($A593="",INDEX(games!$B:$B,ROW())=""),"",INDEX(games!$B:$B,ROW()))</f>
        <v>2025</v>
      </c>
      <c r="C593" t="str">
        <f>IF(OR($A593="",INDEX(games!$C:$C,ROW())=""),"",INDEX(games!$C:$C,ROW()))</f>
        <v>Deckbuilder</v>
      </c>
      <c r="D593">
        <f t="shared" si="540"/>
        <v>3</v>
      </c>
      <c r="E593">
        <f t="shared" si="541"/>
        <v>3</v>
      </c>
      <c r="F593">
        <f t="shared" si="542"/>
        <v>15</v>
      </c>
      <c r="G593" t="e">
        <f t="shared" si="543"/>
        <v>#N/A</v>
      </c>
      <c r="H593" t="e">
        <f t="shared" si="544"/>
        <v>#N/A</v>
      </c>
      <c r="I593" t="e">
        <f t="shared" si="545"/>
        <v>#N/A</v>
      </c>
      <c r="J593" t="e">
        <f t="shared" si="546"/>
        <v>#N/A</v>
      </c>
      <c r="K593">
        <f t="shared" si="547"/>
        <v>2025</v>
      </c>
      <c r="L593">
        <f t="shared" si="548"/>
        <v>3.3449999999999998</v>
      </c>
      <c r="M593" t="e">
        <f t="shared" si="549"/>
        <v>#N/A</v>
      </c>
      <c r="N593" t="e">
        <f t="shared" si="550"/>
        <v>#N/A</v>
      </c>
      <c r="O593">
        <f t="shared" si="551"/>
        <v>3.0005929999999998</v>
      </c>
      <c r="P593" t="str">
        <f>IF(OR($A593="",INDEX(games!$H:$H,ROW())=""),"",INDEX(games!$H:$H,ROW()))</f>
        <v/>
      </c>
      <c r="Q593" t="str">
        <f t="shared" si="552"/>
        <v/>
      </c>
      <c r="T593">
        <f t="shared" si="553"/>
        <v>2019</v>
      </c>
      <c r="U593">
        <f t="shared" si="554"/>
        <v>2020</v>
      </c>
      <c r="V593">
        <f t="shared" si="555"/>
        <v>1</v>
      </c>
      <c r="W593" t="str">
        <f>IF(TRIM(INDEX(connections!$A:$A,ROW()))="","",TRIM(INDEX(connections!$A:$A,ROW())))</f>
        <v>Hades</v>
      </c>
      <c r="X593" t="str">
        <f>IF($W593="","",TRIM(INDEX(connections!$B:$B,ROW())))</f>
        <v>Going Under</v>
      </c>
      <c r="Y593">
        <f t="shared" si="556"/>
        <v>375</v>
      </c>
      <c r="Z593">
        <f t="shared" si="557"/>
        <v>352</v>
      </c>
      <c r="AA593" t="str">
        <f t="shared" si="558"/>
        <v>Yes</v>
      </c>
      <c r="AB593" t="str">
        <f t="shared" si="559"/>
        <v>Yes</v>
      </c>
      <c r="AC593">
        <f t="shared" si="560"/>
        <v>1</v>
      </c>
      <c r="AD593">
        <f t="shared" si="561"/>
        <v>0</v>
      </c>
      <c r="AE593" t="str">
        <f t="shared" si="562"/>
        <v/>
      </c>
      <c r="AG593">
        <f t="shared" si="563"/>
        <v>3</v>
      </c>
      <c r="AH593" t="str">
        <f t="shared" si="564"/>
        <v/>
      </c>
      <c r="AI593" t="str">
        <f t="shared" si="565"/>
        <v/>
      </c>
      <c r="AJ593" t="str">
        <f t="shared" si="566"/>
        <v/>
      </c>
      <c r="AK593">
        <f t="shared" si="567"/>
        <v>3.0005929999999998</v>
      </c>
      <c r="AL593" t="str">
        <f>IF($A593="","",INDEX(games!$J:$J,ROW())&amp;"")</f>
        <v/>
      </c>
      <c r="AM593">
        <f>IF($A593="","",SUMPRODUCT($AO593:$BD593,'Map Analysis'!$AN$2^{0,1,2,3,4,5,6,7,8,9,10,11,12,13,14,15}))</f>
        <v>0</v>
      </c>
      <c r="AN593">
        <f t="shared" si="568"/>
        <v>5.9299999999999998E-5</v>
      </c>
      <c r="AO593">
        <f t="shared" si="569"/>
        <v>0</v>
      </c>
      <c r="AP593">
        <f t="shared" si="570"/>
        <v>0</v>
      </c>
      <c r="AQ593">
        <f t="shared" si="571"/>
        <v>0</v>
      </c>
      <c r="AR593">
        <f t="shared" si="572"/>
        <v>0</v>
      </c>
      <c r="AS593">
        <f t="shared" si="573"/>
        <v>0</v>
      </c>
      <c r="AT593">
        <f t="shared" si="574"/>
        <v>0</v>
      </c>
      <c r="AU593">
        <f t="shared" si="575"/>
        <v>0</v>
      </c>
      <c r="AV593">
        <f t="shared" si="576"/>
        <v>0</v>
      </c>
      <c r="AW593">
        <f t="shared" si="577"/>
        <v>0</v>
      </c>
      <c r="AX593">
        <f t="shared" si="578"/>
        <v>0</v>
      </c>
      <c r="AY593">
        <f t="shared" si="579"/>
        <v>0</v>
      </c>
      <c r="AZ593">
        <f t="shared" si="580"/>
        <v>0</v>
      </c>
      <c r="BA593">
        <f t="shared" si="581"/>
        <v>0</v>
      </c>
      <c r="BB593">
        <f t="shared" si="582"/>
        <v>0</v>
      </c>
      <c r="BC593">
        <f t="shared" si="583"/>
        <v>0</v>
      </c>
      <c r="BD593">
        <f t="shared" si="584"/>
        <v>0</v>
      </c>
      <c r="BF593">
        <f t="shared" si="585"/>
        <v>0</v>
      </c>
      <c r="BG593">
        <f t="shared" si="586"/>
        <v>0</v>
      </c>
      <c r="BH593">
        <f t="shared" si="587"/>
        <v>0</v>
      </c>
      <c r="BI593">
        <f t="shared" si="588"/>
        <v>0</v>
      </c>
      <c r="BJ593">
        <f t="shared" si="589"/>
        <v>0</v>
      </c>
      <c r="BK593">
        <f t="shared" si="590"/>
        <v>0</v>
      </c>
      <c r="BL593">
        <f t="shared" si="591"/>
        <v>0</v>
      </c>
      <c r="BM593">
        <f t="shared" si="592"/>
        <v>0</v>
      </c>
      <c r="BN593">
        <f t="shared" si="593"/>
        <v>0</v>
      </c>
      <c r="BO593">
        <f t="shared" si="594"/>
        <v>0</v>
      </c>
      <c r="BP593">
        <f t="shared" si="595"/>
        <v>0</v>
      </c>
      <c r="BQ593">
        <f t="shared" si="596"/>
        <v>0</v>
      </c>
      <c r="BR593">
        <f t="shared" si="597"/>
        <v>0</v>
      </c>
      <c r="BS593">
        <f t="shared" si="598"/>
        <v>0</v>
      </c>
      <c r="BT593">
        <f t="shared" si="599"/>
        <v>0</v>
      </c>
    </row>
    <row r="594" spans="1:72" x14ac:dyDescent="0.25">
      <c r="A594" t="str">
        <f>IF(TRIM(INDEX(games!$A:$A,ROW()))="","",TRIM(INDEX(games!$A:$A,ROW())))</f>
        <v>One Step From Eden</v>
      </c>
      <c r="B594">
        <f>IF(OR($A594="",INDEX(games!$B:$B,ROW())=""),"",INDEX(games!$B:$B,ROW()))</f>
        <v>2020</v>
      </c>
      <c r="C594" t="str">
        <f>IF(OR($A594="",INDEX(games!$C:$C,ROW())=""),"",INDEX(games!$C:$C,ROW()))</f>
        <v>Action</v>
      </c>
      <c r="D594">
        <f t="shared" si="540"/>
        <v>3</v>
      </c>
      <c r="E594">
        <f t="shared" si="541"/>
        <v>1</v>
      </c>
      <c r="F594">
        <f t="shared" si="542"/>
        <v>16</v>
      </c>
      <c r="G594">
        <f t="shared" si="543"/>
        <v>2020</v>
      </c>
      <c r="H594">
        <f t="shared" si="544"/>
        <v>1.3679999999999999</v>
      </c>
      <c r="I594" t="e">
        <f t="shared" si="545"/>
        <v>#N/A</v>
      </c>
      <c r="J594" t="e">
        <f t="shared" si="546"/>
        <v>#N/A</v>
      </c>
      <c r="K594" t="e">
        <f t="shared" si="547"/>
        <v>#N/A</v>
      </c>
      <c r="L594" t="e">
        <f t="shared" si="548"/>
        <v>#N/A</v>
      </c>
      <c r="M594" t="e">
        <f t="shared" si="549"/>
        <v>#N/A</v>
      </c>
      <c r="N594" t="e">
        <f t="shared" si="550"/>
        <v>#N/A</v>
      </c>
      <c r="O594">
        <f t="shared" si="551"/>
        <v>3.000594</v>
      </c>
      <c r="P594" t="str">
        <f>IF(OR($A594="",INDEX(games!$H:$H,ROW())=""),"",INDEX(games!$H:$H,ROW()))</f>
        <v>Yes</v>
      </c>
      <c r="Q594">
        <f t="shared" si="552"/>
        <v>3.000594</v>
      </c>
      <c r="T594">
        <f t="shared" si="553"/>
        <v>2008</v>
      </c>
      <c r="U594">
        <f t="shared" si="554"/>
        <v>2020</v>
      </c>
      <c r="V594">
        <f t="shared" si="555"/>
        <v>12</v>
      </c>
      <c r="W594" t="str">
        <f>IF(TRIM(INDEX(connections!$A:$A,ROW()))="","",TRIM(INDEX(connections!$A:$A,ROW())))</f>
        <v>Spelunky Classic</v>
      </c>
      <c r="X594" t="str">
        <f>IF($W594="","",TRIM(INDEX(connections!$B:$B,ROW())))</f>
        <v>Going Under</v>
      </c>
      <c r="Y594">
        <f t="shared" si="556"/>
        <v>801</v>
      </c>
      <c r="Z594">
        <f t="shared" si="557"/>
        <v>352</v>
      </c>
      <c r="AA594" t="str">
        <f t="shared" si="558"/>
        <v>Yes</v>
      </c>
      <c r="AB594" t="str">
        <f t="shared" si="559"/>
        <v>Yes</v>
      </c>
      <c r="AC594">
        <f t="shared" si="560"/>
        <v>1</v>
      </c>
      <c r="AD594">
        <f t="shared" si="561"/>
        <v>0</v>
      </c>
      <c r="AE594" t="str">
        <f t="shared" si="562"/>
        <v/>
      </c>
      <c r="AG594">
        <f t="shared" si="563"/>
        <v>3</v>
      </c>
      <c r="AH594" t="str">
        <f t="shared" si="564"/>
        <v>Yes</v>
      </c>
      <c r="AI594">
        <f t="shared" si="565"/>
        <v>3</v>
      </c>
      <c r="AJ594">
        <f t="shared" si="566"/>
        <v>3.000594</v>
      </c>
      <c r="AK594" t="str">
        <f t="shared" si="567"/>
        <v/>
      </c>
      <c r="AL594" t="str">
        <f>IF($A594="","",INDEX(games!$J:$J,ROW())&amp;"")</f>
        <v>https://store.steampowered.com/app/960690/One_Step_From_Eden/</v>
      </c>
      <c r="AM594">
        <f>IF($A594="","",SUMPRODUCT($AO594:$BD594,'Map Analysis'!$AN$2^{0,1,2,3,4,5,6,7,8,9,10,11,12,13,14,15}))</f>
        <v>0</v>
      </c>
      <c r="AN594">
        <f t="shared" si="568"/>
        <v>5.94E-5</v>
      </c>
      <c r="AO594">
        <f t="shared" si="569"/>
        <v>0</v>
      </c>
      <c r="AP594">
        <f t="shared" si="570"/>
        <v>0</v>
      </c>
      <c r="AQ594">
        <f t="shared" si="571"/>
        <v>0</v>
      </c>
      <c r="AR594">
        <f t="shared" si="572"/>
        <v>0</v>
      </c>
      <c r="AS594">
        <f t="shared" si="573"/>
        <v>0</v>
      </c>
      <c r="AT594">
        <f t="shared" si="574"/>
        <v>0</v>
      </c>
      <c r="AU594">
        <f t="shared" si="575"/>
        <v>0</v>
      </c>
      <c r="AV594">
        <f t="shared" si="576"/>
        <v>0</v>
      </c>
      <c r="AW594">
        <f t="shared" si="577"/>
        <v>0</v>
      </c>
      <c r="AX594">
        <f t="shared" si="578"/>
        <v>0</v>
      </c>
      <c r="AY594">
        <f t="shared" si="579"/>
        <v>0</v>
      </c>
      <c r="AZ594">
        <f t="shared" si="580"/>
        <v>0</v>
      </c>
      <c r="BA594">
        <f t="shared" si="581"/>
        <v>0</v>
      </c>
      <c r="BB594">
        <f t="shared" si="582"/>
        <v>0</v>
      </c>
      <c r="BC594">
        <f t="shared" si="583"/>
        <v>0</v>
      </c>
      <c r="BD594">
        <f t="shared" si="584"/>
        <v>0</v>
      </c>
      <c r="BF594">
        <f t="shared" si="585"/>
        <v>0</v>
      </c>
      <c r="BG594">
        <f t="shared" si="586"/>
        <v>0</v>
      </c>
      <c r="BH594">
        <f t="shared" si="587"/>
        <v>0</v>
      </c>
      <c r="BI594">
        <f t="shared" si="588"/>
        <v>0</v>
      </c>
      <c r="BJ594">
        <f t="shared" si="589"/>
        <v>0</v>
      </c>
      <c r="BK594">
        <f t="shared" si="590"/>
        <v>0</v>
      </c>
      <c r="BL594">
        <f t="shared" si="591"/>
        <v>0</v>
      </c>
      <c r="BM594">
        <f t="shared" si="592"/>
        <v>0</v>
      </c>
      <c r="BN594">
        <f t="shared" si="593"/>
        <v>0</v>
      </c>
      <c r="BO594">
        <f t="shared" si="594"/>
        <v>0</v>
      </c>
      <c r="BP594">
        <f t="shared" si="595"/>
        <v>0</v>
      </c>
      <c r="BQ594">
        <f t="shared" si="596"/>
        <v>0</v>
      </c>
      <c r="BR594">
        <f t="shared" si="597"/>
        <v>0</v>
      </c>
      <c r="BS594">
        <f t="shared" si="598"/>
        <v>0</v>
      </c>
      <c r="BT594">
        <f t="shared" si="599"/>
        <v>0</v>
      </c>
    </row>
    <row r="595" spans="1:72" x14ac:dyDescent="0.25">
      <c r="A595" t="str">
        <f>IF(TRIM(INDEX(games!$A:$A,ROW()))="","",TRIM(INDEX(games!$A:$A,ROW())))</f>
        <v>One Way Heroics</v>
      </c>
      <c r="B595">
        <f>IF(OR($A595="",INDEX(games!$B:$B,ROW())=""),"",INDEX(games!$B:$B,ROW()))</f>
        <v>2014</v>
      </c>
      <c r="C595" t="str">
        <f>IF(OR($A595="",INDEX(games!$C:$C,ROW())=""),"",INDEX(games!$C:$C,ROW()))</f>
        <v>Traditional</v>
      </c>
      <c r="D595">
        <f t="shared" si="540"/>
        <v>3</v>
      </c>
      <c r="E595">
        <f t="shared" si="541"/>
        <v>4</v>
      </c>
      <c r="F595">
        <f t="shared" si="542"/>
        <v>17</v>
      </c>
      <c r="G595" t="e">
        <f t="shared" si="543"/>
        <v>#N/A</v>
      </c>
      <c r="H595" t="e">
        <f t="shared" si="544"/>
        <v>#N/A</v>
      </c>
      <c r="I595" t="e">
        <f t="shared" si="545"/>
        <v>#N/A</v>
      </c>
      <c r="J595" t="e">
        <f t="shared" si="546"/>
        <v>#N/A</v>
      </c>
      <c r="K595" t="e">
        <f t="shared" si="547"/>
        <v>#N/A</v>
      </c>
      <c r="L595" t="e">
        <f t="shared" si="548"/>
        <v>#N/A</v>
      </c>
      <c r="M595">
        <f t="shared" si="549"/>
        <v>2014</v>
      </c>
      <c r="N595">
        <f t="shared" si="550"/>
        <v>4.391</v>
      </c>
      <c r="O595">
        <f t="shared" si="551"/>
        <v>3.0005950000000001</v>
      </c>
      <c r="P595" t="str">
        <f>IF(OR($A595="",INDEX(games!$H:$H,ROW())=""),"",INDEX(games!$H:$H,ROW()))</f>
        <v>Yes</v>
      </c>
      <c r="Q595">
        <f t="shared" si="552"/>
        <v>3.0005950000000001</v>
      </c>
      <c r="T595">
        <f t="shared" si="553"/>
        <v>2011</v>
      </c>
      <c r="U595">
        <f t="shared" si="554"/>
        <v>2020</v>
      </c>
      <c r="V595">
        <f t="shared" si="555"/>
        <v>9</v>
      </c>
      <c r="W595" t="str">
        <f>IF(TRIM(INDEX(connections!$A:$A,ROW()))="","",TRIM(INDEX(connections!$A:$A,ROW())))</f>
        <v>The Binding of Isaac</v>
      </c>
      <c r="X595" t="str">
        <f>IF($W595="","",TRIM(INDEX(connections!$B:$B,ROW())))</f>
        <v>Going Under</v>
      </c>
      <c r="Y595">
        <f t="shared" si="556"/>
        <v>865</v>
      </c>
      <c r="Z595">
        <f t="shared" si="557"/>
        <v>352</v>
      </c>
      <c r="AA595" t="str">
        <f t="shared" si="558"/>
        <v>Yes</v>
      </c>
      <c r="AB595" t="str">
        <f t="shared" si="559"/>
        <v>Yes</v>
      </c>
      <c r="AC595">
        <f t="shared" si="560"/>
        <v>1</v>
      </c>
      <c r="AD595">
        <f t="shared" si="561"/>
        <v>0</v>
      </c>
      <c r="AE595" t="str">
        <f t="shared" si="562"/>
        <v/>
      </c>
      <c r="AG595">
        <f t="shared" si="563"/>
        <v>3</v>
      </c>
      <c r="AH595" t="str">
        <f t="shared" si="564"/>
        <v>Yes</v>
      </c>
      <c r="AI595">
        <f t="shared" si="565"/>
        <v>3</v>
      </c>
      <c r="AJ595">
        <f t="shared" si="566"/>
        <v>3.0005950000000001</v>
      </c>
      <c r="AK595" t="str">
        <f t="shared" si="567"/>
        <v/>
      </c>
      <c r="AL595" t="str">
        <f>IF($A595="","",INDEX(games!$J:$J,ROW())&amp;"")</f>
        <v>https://store.steampowered.com/app/266210/One_Way_Heroics/</v>
      </c>
      <c r="AM595">
        <f>IF($A595="","",SUMPRODUCT($AO595:$BD595,'Map Analysis'!$AN$2^{0,1,2,3,4,5,6,7,8,9,10,11,12,13,14,15}))</f>
        <v>1</v>
      </c>
      <c r="AN595">
        <f t="shared" si="568"/>
        <v>1.0000595000000001</v>
      </c>
      <c r="AO595">
        <f t="shared" si="569"/>
        <v>1</v>
      </c>
      <c r="AP595">
        <f t="shared" si="570"/>
        <v>0</v>
      </c>
      <c r="AQ595">
        <f t="shared" si="571"/>
        <v>0</v>
      </c>
      <c r="AR595">
        <f t="shared" si="572"/>
        <v>0</v>
      </c>
      <c r="AS595">
        <f t="shared" si="573"/>
        <v>0</v>
      </c>
      <c r="AT595">
        <f t="shared" si="574"/>
        <v>0</v>
      </c>
      <c r="AU595">
        <f t="shared" si="575"/>
        <v>0</v>
      </c>
      <c r="AV595">
        <f t="shared" si="576"/>
        <v>0</v>
      </c>
      <c r="AW595">
        <f t="shared" si="577"/>
        <v>0</v>
      </c>
      <c r="AX595">
        <f t="shared" si="578"/>
        <v>0</v>
      </c>
      <c r="AY595">
        <f t="shared" si="579"/>
        <v>0</v>
      </c>
      <c r="AZ595">
        <f t="shared" si="580"/>
        <v>0</v>
      </c>
      <c r="BA595">
        <f t="shared" si="581"/>
        <v>0</v>
      </c>
      <c r="BB595">
        <f t="shared" si="582"/>
        <v>0</v>
      </c>
      <c r="BC595">
        <f t="shared" si="583"/>
        <v>0</v>
      </c>
      <c r="BD595">
        <f t="shared" si="584"/>
        <v>0</v>
      </c>
      <c r="BF595">
        <f t="shared" si="585"/>
        <v>0</v>
      </c>
      <c r="BG595">
        <f t="shared" si="586"/>
        <v>0</v>
      </c>
      <c r="BH595">
        <f t="shared" si="587"/>
        <v>0</v>
      </c>
      <c r="BI595">
        <f t="shared" si="588"/>
        <v>0</v>
      </c>
      <c r="BJ595">
        <f t="shared" si="589"/>
        <v>0</v>
      </c>
      <c r="BK595">
        <f t="shared" si="590"/>
        <v>0</v>
      </c>
      <c r="BL595">
        <f t="shared" si="591"/>
        <v>0</v>
      </c>
      <c r="BM595">
        <f t="shared" si="592"/>
        <v>0</v>
      </c>
      <c r="BN595">
        <f t="shared" si="593"/>
        <v>0</v>
      </c>
      <c r="BO595">
        <f t="shared" si="594"/>
        <v>0</v>
      </c>
      <c r="BP595">
        <f t="shared" si="595"/>
        <v>0</v>
      </c>
      <c r="BQ595">
        <f t="shared" si="596"/>
        <v>0</v>
      </c>
      <c r="BR595">
        <f t="shared" si="597"/>
        <v>0</v>
      </c>
      <c r="BS595">
        <f t="shared" si="598"/>
        <v>0</v>
      </c>
      <c r="BT595">
        <f t="shared" si="599"/>
        <v>0</v>
      </c>
    </row>
    <row r="596" spans="1:72" x14ac:dyDescent="0.25">
      <c r="A596" t="str">
        <f>IF(TRIM(INDEX(games!$A:$A,ROW()))="","",TRIM(INDEX(games!$A:$A,ROW())))</f>
        <v>OneBit Adventure</v>
      </c>
      <c r="B596">
        <f>IF(OR($A596="",INDEX(games!$B:$B,ROW())=""),"",INDEX(games!$B:$B,ROW()))</f>
        <v>2019</v>
      </c>
      <c r="C596" t="str">
        <f>IF(OR($A596="",INDEX(games!$C:$C,ROW())=""),"",INDEX(games!$C:$C,ROW()))</f>
        <v>Traditional</v>
      </c>
      <c r="D596">
        <f t="shared" si="540"/>
        <v>1</v>
      </c>
      <c r="E596">
        <f t="shared" si="541"/>
        <v>4</v>
      </c>
      <c r="F596">
        <f t="shared" si="542"/>
        <v>18</v>
      </c>
      <c r="G596" t="e">
        <f t="shared" si="543"/>
        <v>#N/A</v>
      </c>
      <c r="H596" t="e">
        <f t="shared" si="544"/>
        <v>#N/A</v>
      </c>
      <c r="I596" t="e">
        <f t="shared" si="545"/>
        <v>#N/A</v>
      </c>
      <c r="J596" t="e">
        <f t="shared" si="546"/>
        <v>#N/A</v>
      </c>
      <c r="K596" t="e">
        <f t="shared" si="547"/>
        <v>#N/A</v>
      </c>
      <c r="L596" t="e">
        <f t="shared" si="548"/>
        <v>#N/A</v>
      </c>
      <c r="M596">
        <f t="shared" si="549"/>
        <v>2019</v>
      </c>
      <c r="N596">
        <f t="shared" si="550"/>
        <v>4.4139999999999997</v>
      </c>
      <c r="O596">
        <f t="shared" si="551"/>
        <v>1.000596</v>
      </c>
      <c r="P596" t="str">
        <f>IF(OR($A596="",INDEX(games!$H:$H,ROW())=""),"",INDEX(games!$H:$H,ROW()))</f>
        <v>Yes</v>
      </c>
      <c r="Q596">
        <f t="shared" si="552"/>
        <v>1.000596</v>
      </c>
      <c r="T596">
        <f t="shared" si="553"/>
        <v>2006</v>
      </c>
      <c r="U596">
        <f t="shared" si="554"/>
        <v>2014</v>
      </c>
      <c r="V596">
        <f t="shared" si="555"/>
        <v>8</v>
      </c>
      <c r="W596" t="str">
        <f>IF(TRIM(INDEX(connections!$A:$A,ROW()))="","",TRIM(INDEX(connections!$A:$A,ROW())))</f>
        <v>Dungeon Crawl Stone Soup</v>
      </c>
      <c r="X596" t="str">
        <f>IF($W596="","",TRIM(INDEX(connections!$B:$B,ROW())))</f>
        <v>Golden Krone Hotel</v>
      </c>
      <c r="Y596">
        <f t="shared" si="556"/>
        <v>265</v>
      </c>
      <c r="Z596">
        <f t="shared" si="557"/>
        <v>353</v>
      </c>
      <c r="AA596" t="str">
        <f t="shared" si="558"/>
        <v>Yes</v>
      </c>
      <c r="AB596" t="str">
        <f t="shared" si="559"/>
        <v>Yes</v>
      </c>
      <c r="AC596">
        <f t="shared" si="560"/>
        <v>1</v>
      </c>
      <c r="AD596">
        <f t="shared" si="561"/>
        <v>0</v>
      </c>
      <c r="AE596" t="str">
        <f t="shared" si="562"/>
        <v/>
      </c>
      <c r="AG596">
        <f t="shared" si="563"/>
        <v>1</v>
      </c>
      <c r="AH596" t="str">
        <f t="shared" si="564"/>
        <v>Yes</v>
      </c>
      <c r="AI596">
        <f t="shared" si="565"/>
        <v>1</v>
      </c>
      <c r="AJ596">
        <f t="shared" si="566"/>
        <v>1.000596</v>
      </c>
      <c r="AK596" t="str">
        <f t="shared" si="567"/>
        <v/>
      </c>
      <c r="AL596" t="str">
        <f>IF($A596="","",INDEX(games!$J:$J,ROW())&amp;"")</f>
        <v>https://store.steampowered.com/app/1688320/OneBit_Adventure/</v>
      </c>
      <c r="AM596">
        <f>IF($A596="","",SUMPRODUCT($AO596:$BD596,'Map Analysis'!$AN$2^{0,1,2,3,4,5,6,7,8,9,10,11,12,13,14,15}))</f>
        <v>0</v>
      </c>
      <c r="AN596">
        <f t="shared" si="568"/>
        <v>5.9599999999999999E-5</v>
      </c>
      <c r="AO596">
        <f t="shared" si="569"/>
        <v>0</v>
      </c>
      <c r="AP596">
        <f t="shared" si="570"/>
        <v>0</v>
      </c>
      <c r="AQ596">
        <f t="shared" si="571"/>
        <v>0</v>
      </c>
      <c r="AR596">
        <f t="shared" si="572"/>
        <v>0</v>
      </c>
      <c r="AS596">
        <f t="shared" si="573"/>
        <v>0</v>
      </c>
      <c r="AT596">
        <f t="shared" si="574"/>
        <v>0</v>
      </c>
      <c r="AU596">
        <f t="shared" si="575"/>
        <v>0</v>
      </c>
      <c r="AV596">
        <f t="shared" si="576"/>
        <v>0</v>
      </c>
      <c r="AW596">
        <f t="shared" si="577"/>
        <v>0</v>
      </c>
      <c r="AX596">
        <f t="shared" si="578"/>
        <v>0</v>
      </c>
      <c r="AY596">
        <f t="shared" si="579"/>
        <v>0</v>
      </c>
      <c r="AZ596">
        <f t="shared" si="580"/>
        <v>0</v>
      </c>
      <c r="BA596">
        <f t="shared" si="581"/>
        <v>0</v>
      </c>
      <c r="BB596">
        <f t="shared" si="582"/>
        <v>0</v>
      </c>
      <c r="BC596">
        <f t="shared" si="583"/>
        <v>0</v>
      </c>
      <c r="BD596">
        <f t="shared" si="584"/>
        <v>0</v>
      </c>
      <c r="BF596">
        <f t="shared" si="585"/>
        <v>0</v>
      </c>
      <c r="BG596">
        <f t="shared" si="586"/>
        <v>0</v>
      </c>
      <c r="BH596">
        <f t="shared" si="587"/>
        <v>0</v>
      </c>
      <c r="BI596">
        <f t="shared" si="588"/>
        <v>0</v>
      </c>
      <c r="BJ596">
        <f t="shared" si="589"/>
        <v>0</v>
      </c>
      <c r="BK596">
        <f t="shared" si="590"/>
        <v>0</v>
      </c>
      <c r="BL596">
        <f t="shared" si="591"/>
        <v>0</v>
      </c>
      <c r="BM596">
        <f t="shared" si="592"/>
        <v>0</v>
      </c>
      <c r="BN596">
        <f t="shared" si="593"/>
        <v>0</v>
      </c>
      <c r="BO596">
        <f t="shared" si="594"/>
        <v>0</v>
      </c>
      <c r="BP596">
        <f t="shared" si="595"/>
        <v>0</v>
      </c>
      <c r="BQ596">
        <f t="shared" si="596"/>
        <v>0</v>
      </c>
      <c r="BR596">
        <f t="shared" si="597"/>
        <v>0</v>
      </c>
      <c r="BS596">
        <f t="shared" si="598"/>
        <v>0</v>
      </c>
      <c r="BT596">
        <f t="shared" si="599"/>
        <v>0</v>
      </c>
    </row>
    <row r="597" spans="1:72" x14ac:dyDescent="0.25">
      <c r="A597" t="str">
        <f>IF(TRIM(INDEX(games!$A:$A,ROW()))="","",TRIM(INDEX(games!$A:$A,ROW())))</f>
        <v>Orbital Bullet</v>
      </c>
      <c r="B597">
        <f>IF(OR($A597="",INDEX(games!$B:$B,ROW())=""),"",INDEX(games!$B:$B,ROW()))</f>
        <v>2021</v>
      </c>
      <c r="C597" t="str">
        <f>IF(OR($A597="",INDEX(games!$C:$C,ROW())=""),"",INDEX(games!$C:$C,ROW()))</f>
        <v>Action</v>
      </c>
      <c r="D597">
        <f t="shared" si="540"/>
        <v>0</v>
      </c>
      <c r="E597">
        <f t="shared" si="541"/>
        <v>1</v>
      </c>
      <c r="F597">
        <f t="shared" si="542"/>
        <v>19</v>
      </c>
      <c r="G597">
        <f t="shared" si="543"/>
        <v>2021</v>
      </c>
      <c r="H597">
        <f t="shared" si="544"/>
        <v>1.4370000000000001</v>
      </c>
      <c r="I597" t="e">
        <f t="shared" si="545"/>
        <v>#N/A</v>
      </c>
      <c r="J597" t="e">
        <f t="shared" si="546"/>
        <v>#N/A</v>
      </c>
      <c r="K597" t="e">
        <f t="shared" si="547"/>
        <v>#N/A</v>
      </c>
      <c r="L597" t="e">
        <f t="shared" si="548"/>
        <v>#N/A</v>
      </c>
      <c r="M597" t="e">
        <f t="shared" si="549"/>
        <v>#N/A</v>
      </c>
      <c r="N597" t="e">
        <f t="shared" si="550"/>
        <v>#N/A</v>
      </c>
      <c r="O597">
        <f t="shared" si="551"/>
        <v>5.9699999999999998E-4</v>
      </c>
      <c r="P597" t="str">
        <f>IF(OR($A597="",INDEX(games!$H:$H,ROW())=""),"",INDEX(games!$H:$H,ROW()))</f>
        <v>Yes</v>
      </c>
      <c r="Q597">
        <f t="shared" si="552"/>
        <v>5.9699999999999998E-4</v>
      </c>
      <c r="T597">
        <f t="shared" si="553"/>
        <v>1980</v>
      </c>
      <c r="U597">
        <f t="shared" si="554"/>
        <v>2020</v>
      </c>
      <c r="V597">
        <f t="shared" si="555"/>
        <v>40</v>
      </c>
      <c r="W597" t="str">
        <f>IF(TRIM(INDEX(connections!$A:$A,ROW()))="","",TRIM(INDEX(connections!$A:$A,ROW())))</f>
        <v>Rogue</v>
      </c>
      <c r="X597" t="str">
        <f>IF($W597="","",TRIM(INDEX(connections!$B:$B,ROW())))</f>
        <v>Golden Light</v>
      </c>
      <c r="Y597">
        <f t="shared" si="556"/>
        <v>693</v>
      </c>
      <c r="Z597">
        <f t="shared" si="557"/>
        <v>354</v>
      </c>
      <c r="AA597" t="str">
        <f t="shared" si="558"/>
        <v>Yes</v>
      </c>
      <c r="AB597" t="str">
        <f t="shared" si="559"/>
        <v>Yes</v>
      </c>
      <c r="AC597">
        <f t="shared" si="560"/>
        <v>1</v>
      </c>
      <c r="AD597">
        <f t="shared" si="561"/>
        <v>1</v>
      </c>
      <c r="AE597" t="str">
        <f t="shared" si="562"/>
        <v/>
      </c>
      <c r="AG597">
        <f t="shared" si="563"/>
        <v>0</v>
      </c>
      <c r="AH597" t="str">
        <f t="shared" si="564"/>
        <v/>
      </c>
      <c r="AI597" t="str">
        <f t="shared" si="565"/>
        <v/>
      </c>
      <c r="AJ597" t="str">
        <f t="shared" si="566"/>
        <v/>
      </c>
      <c r="AK597" t="str">
        <f t="shared" si="567"/>
        <v/>
      </c>
      <c r="AL597" t="str">
        <f>IF($A597="","",INDEX(games!$J:$J,ROW())&amp;"")</f>
        <v>https://store.steampowered.com/app/1167680/Orbital_Bullet__The_360_Roguelite/</v>
      </c>
      <c r="AM597">
        <f>IF($A597="","",SUMPRODUCT($AO597:$BD597,'Map Analysis'!$AN$2^{0,1,2,3,4,5,6,7,8,9,10,11,12,13,14,15}))</f>
        <v>0</v>
      </c>
      <c r="AN597">
        <f t="shared" si="568"/>
        <v>5.9700000000000001E-5</v>
      </c>
      <c r="AO597">
        <f t="shared" si="569"/>
        <v>0</v>
      </c>
      <c r="AP597">
        <f t="shared" si="570"/>
        <v>0</v>
      </c>
      <c r="AQ597">
        <f t="shared" si="571"/>
        <v>0</v>
      </c>
      <c r="AR597">
        <f t="shared" si="572"/>
        <v>0</v>
      </c>
      <c r="AS597">
        <f t="shared" si="573"/>
        <v>0</v>
      </c>
      <c r="AT597">
        <f t="shared" si="574"/>
        <v>0</v>
      </c>
      <c r="AU597">
        <f t="shared" si="575"/>
        <v>0</v>
      </c>
      <c r="AV597">
        <f t="shared" si="576"/>
        <v>0</v>
      </c>
      <c r="AW597">
        <f t="shared" si="577"/>
        <v>0</v>
      </c>
      <c r="AX597">
        <f t="shared" si="578"/>
        <v>0</v>
      </c>
      <c r="AY597">
        <f t="shared" si="579"/>
        <v>0</v>
      </c>
      <c r="AZ597">
        <f t="shared" si="580"/>
        <v>0</v>
      </c>
      <c r="BA597">
        <f t="shared" si="581"/>
        <v>0</v>
      </c>
      <c r="BB597">
        <f t="shared" si="582"/>
        <v>0</v>
      </c>
      <c r="BC597">
        <f t="shared" si="583"/>
        <v>0</v>
      </c>
      <c r="BD597">
        <f t="shared" si="584"/>
        <v>0</v>
      </c>
      <c r="BF597">
        <f t="shared" si="585"/>
        <v>0</v>
      </c>
      <c r="BG597">
        <f t="shared" si="586"/>
        <v>0</v>
      </c>
      <c r="BH597">
        <f t="shared" si="587"/>
        <v>0</v>
      </c>
      <c r="BI597">
        <f t="shared" si="588"/>
        <v>0</v>
      </c>
      <c r="BJ597">
        <f t="shared" si="589"/>
        <v>0</v>
      </c>
      <c r="BK597">
        <f t="shared" si="590"/>
        <v>0</v>
      </c>
      <c r="BL597">
        <f t="shared" si="591"/>
        <v>0</v>
      </c>
      <c r="BM597">
        <f t="shared" si="592"/>
        <v>0</v>
      </c>
      <c r="BN597">
        <f t="shared" si="593"/>
        <v>0</v>
      </c>
      <c r="BO597">
        <f t="shared" si="594"/>
        <v>0</v>
      </c>
      <c r="BP597">
        <f t="shared" si="595"/>
        <v>0</v>
      </c>
      <c r="BQ597">
        <f t="shared" si="596"/>
        <v>0</v>
      </c>
      <c r="BR597">
        <f t="shared" si="597"/>
        <v>0</v>
      </c>
      <c r="BS597">
        <f t="shared" si="598"/>
        <v>0</v>
      </c>
      <c r="BT597">
        <f t="shared" si="599"/>
        <v>0</v>
      </c>
    </row>
    <row r="598" spans="1:72" x14ac:dyDescent="0.25">
      <c r="A598" t="str">
        <f>IF(TRIM(INDEX(games!$A:$A,ROW()))="","",TRIM(INDEX(games!$A:$A,ROW())))</f>
        <v>Order Automatica</v>
      </c>
      <c r="B598">
        <f>IF(OR($A598="",INDEX(games!$B:$B,ROW())=""),"",INDEX(games!$B:$B,ROW()))</f>
        <v>2026</v>
      </c>
      <c r="C598" t="str">
        <f>IF(OR($A598="",INDEX(games!$C:$C,ROW())=""),"",INDEX(games!$C:$C,ROW()))</f>
        <v>Deckbuilder</v>
      </c>
      <c r="D598">
        <f t="shared" si="540"/>
        <v>5</v>
      </c>
      <c r="E598">
        <f t="shared" si="541"/>
        <v>3</v>
      </c>
      <c r="F598">
        <f t="shared" si="542"/>
        <v>20</v>
      </c>
      <c r="G598" t="e">
        <f t="shared" si="543"/>
        <v>#N/A</v>
      </c>
      <c r="H598" t="e">
        <f t="shared" si="544"/>
        <v>#N/A</v>
      </c>
      <c r="I598" t="e">
        <f t="shared" si="545"/>
        <v>#N/A</v>
      </c>
      <c r="J598" t="e">
        <f t="shared" si="546"/>
        <v>#N/A</v>
      </c>
      <c r="K598">
        <f t="shared" si="547"/>
        <v>2026</v>
      </c>
      <c r="L598">
        <f t="shared" si="548"/>
        <v>3.46</v>
      </c>
      <c r="M598" t="e">
        <f t="shared" si="549"/>
        <v>#N/A</v>
      </c>
      <c r="N598" t="e">
        <f t="shared" si="550"/>
        <v>#N/A</v>
      </c>
      <c r="O598">
        <f t="shared" si="551"/>
        <v>5.0005980000000001</v>
      </c>
      <c r="P598" t="str">
        <f>IF(OR($A598="",INDEX(games!$H:$H,ROW())=""),"",INDEX(games!$H:$H,ROW()))</f>
        <v/>
      </c>
      <c r="Q598" t="str">
        <f t="shared" si="552"/>
        <v/>
      </c>
      <c r="T598">
        <f t="shared" si="553"/>
        <v>2011</v>
      </c>
      <c r="U598">
        <f t="shared" si="554"/>
        <v>2020</v>
      </c>
      <c r="V598">
        <f t="shared" si="555"/>
        <v>9</v>
      </c>
      <c r="W598" t="str">
        <f>IF(TRIM(INDEX(connections!$A:$A,ROW()))="","",TRIM(INDEX(connections!$A:$A,ROW())))</f>
        <v>The Binding of Isaac</v>
      </c>
      <c r="X598" t="str">
        <f>IF($W598="","",TRIM(INDEX(connections!$B:$B,ROW())))</f>
        <v>Golden Light</v>
      </c>
      <c r="Y598">
        <f t="shared" si="556"/>
        <v>865</v>
      </c>
      <c r="Z598">
        <f t="shared" si="557"/>
        <v>354</v>
      </c>
      <c r="AA598" t="str">
        <f t="shared" si="558"/>
        <v>Yes</v>
      </c>
      <c r="AB598" t="str">
        <f t="shared" si="559"/>
        <v>Yes</v>
      </c>
      <c r="AC598">
        <f t="shared" si="560"/>
        <v>1</v>
      </c>
      <c r="AD598">
        <f t="shared" si="561"/>
        <v>0</v>
      </c>
      <c r="AE598" t="str">
        <f t="shared" si="562"/>
        <v/>
      </c>
      <c r="AG598">
        <f t="shared" si="563"/>
        <v>4</v>
      </c>
      <c r="AH598" t="str">
        <f t="shared" si="564"/>
        <v/>
      </c>
      <c r="AI598" t="str">
        <f t="shared" si="565"/>
        <v/>
      </c>
      <c r="AJ598" t="str">
        <f t="shared" si="566"/>
        <v/>
      </c>
      <c r="AK598">
        <f t="shared" si="567"/>
        <v>4.0005980000000001</v>
      </c>
      <c r="AL598" t="str">
        <f>IF($A598="","",INDEX(games!$J:$J,ROW())&amp;"")</f>
        <v>https://store.steampowered.com/app/2105840/Order_Automatica/</v>
      </c>
      <c r="AM598">
        <f>IF($A598="","",SUMPRODUCT($AO598:$BD598,'Map Analysis'!$AN$2^{0,1,2,3,4,5,6,7,8,9,10,11,12,13,14,15}))</f>
        <v>0</v>
      </c>
      <c r="AN598">
        <f t="shared" si="568"/>
        <v>5.9799999999999997E-5</v>
      </c>
      <c r="AO598">
        <f t="shared" si="569"/>
        <v>0</v>
      </c>
      <c r="AP598">
        <f t="shared" si="570"/>
        <v>0</v>
      </c>
      <c r="AQ598">
        <f t="shared" si="571"/>
        <v>0</v>
      </c>
      <c r="AR598">
        <f t="shared" si="572"/>
        <v>0</v>
      </c>
      <c r="AS598">
        <f t="shared" si="573"/>
        <v>0</v>
      </c>
      <c r="AT598">
        <f t="shared" si="574"/>
        <v>0</v>
      </c>
      <c r="AU598">
        <f t="shared" si="575"/>
        <v>0</v>
      </c>
      <c r="AV598">
        <f t="shared" si="576"/>
        <v>0</v>
      </c>
      <c r="AW598">
        <f t="shared" si="577"/>
        <v>0</v>
      </c>
      <c r="AX598">
        <f t="shared" si="578"/>
        <v>0</v>
      </c>
      <c r="AY598">
        <f t="shared" si="579"/>
        <v>0</v>
      </c>
      <c r="AZ598">
        <f t="shared" si="580"/>
        <v>0</v>
      </c>
      <c r="BA598">
        <f t="shared" si="581"/>
        <v>0</v>
      </c>
      <c r="BB598">
        <f t="shared" si="582"/>
        <v>0</v>
      </c>
      <c r="BC598">
        <f t="shared" si="583"/>
        <v>0</v>
      </c>
      <c r="BD598">
        <f t="shared" si="584"/>
        <v>0</v>
      </c>
      <c r="BF598">
        <f t="shared" si="585"/>
        <v>0</v>
      </c>
      <c r="BG598">
        <f t="shared" si="586"/>
        <v>0</v>
      </c>
      <c r="BH598">
        <f t="shared" si="587"/>
        <v>0</v>
      </c>
      <c r="BI598">
        <f t="shared" si="588"/>
        <v>0</v>
      </c>
      <c r="BJ598">
        <f t="shared" si="589"/>
        <v>0</v>
      </c>
      <c r="BK598">
        <f t="shared" si="590"/>
        <v>0</v>
      </c>
      <c r="BL598">
        <f t="shared" si="591"/>
        <v>0</v>
      </c>
      <c r="BM598">
        <f t="shared" si="592"/>
        <v>0</v>
      </c>
      <c r="BN598">
        <f t="shared" si="593"/>
        <v>0</v>
      </c>
      <c r="BO598">
        <f t="shared" si="594"/>
        <v>0</v>
      </c>
      <c r="BP598">
        <f t="shared" si="595"/>
        <v>0</v>
      </c>
      <c r="BQ598">
        <f t="shared" si="596"/>
        <v>0</v>
      </c>
      <c r="BR598">
        <f t="shared" si="597"/>
        <v>0</v>
      </c>
      <c r="BS598">
        <f t="shared" si="598"/>
        <v>0</v>
      </c>
      <c r="BT598">
        <f t="shared" si="599"/>
        <v>0</v>
      </c>
    </row>
    <row r="599" spans="1:72" x14ac:dyDescent="0.25">
      <c r="A599" t="str">
        <f>IF(TRIM(INDEX(games!$A:$A,ROW()))="","",TRIM(INDEX(games!$A:$A,ROW())))</f>
        <v>OTXO</v>
      </c>
      <c r="B599">
        <f>IF(OR($A599="",INDEX(games!$B:$B,ROW())=""),"",INDEX(games!$B:$B,ROW()))</f>
        <v>2023</v>
      </c>
      <c r="C599" t="str">
        <f>IF(OR($A599="",INDEX(games!$C:$C,ROW())=""),"",INDEX(games!$C:$C,ROW()))</f>
        <v>Action</v>
      </c>
      <c r="D599">
        <f t="shared" si="540"/>
        <v>0</v>
      </c>
      <c r="E599">
        <f t="shared" si="541"/>
        <v>1</v>
      </c>
      <c r="F599">
        <f t="shared" si="542"/>
        <v>21</v>
      </c>
      <c r="G599">
        <f t="shared" si="543"/>
        <v>2023</v>
      </c>
      <c r="H599">
        <f t="shared" si="544"/>
        <v>1.4830000000000001</v>
      </c>
      <c r="I599" t="e">
        <f t="shared" si="545"/>
        <v>#N/A</v>
      </c>
      <c r="J599" t="e">
        <f t="shared" si="546"/>
        <v>#N/A</v>
      </c>
      <c r="K599" t="e">
        <f t="shared" si="547"/>
        <v>#N/A</v>
      </c>
      <c r="L599" t="e">
        <f t="shared" si="548"/>
        <v>#N/A</v>
      </c>
      <c r="M599" t="e">
        <f t="shared" si="549"/>
        <v>#N/A</v>
      </c>
      <c r="N599" t="e">
        <f t="shared" si="550"/>
        <v>#N/A</v>
      </c>
      <c r="O599">
        <f t="shared" si="551"/>
        <v>5.9900000000000003E-4</v>
      </c>
      <c r="P599" t="str">
        <f>IF(OR($A599="",INDEX(games!$H:$H,ROW())=""),"",INDEX(games!$H:$H,ROW()))</f>
        <v>Yes</v>
      </c>
      <c r="Q599">
        <f t="shared" si="552"/>
        <v>5.9900000000000003E-4</v>
      </c>
      <c r="T599">
        <f t="shared" si="553"/>
        <v>2017</v>
      </c>
      <c r="U599">
        <f t="shared" si="554"/>
        <v>2022</v>
      </c>
      <c r="V599">
        <f t="shared" si="555"/>
        <v>5</v>
      </c>
      <c r="W599" t="str">
        <f>IF(TRIM(INDEX(connections!$A:$A,ROW()))="","",TRIM(INDEX(connections!$A:$A,ROW())))</f>
        <v>Slay the Spire</v>
      </c>
      <c r="X599" t="str">
        <f>IF($W599="","",TRIM(INDEX(connections!$B:$B,ROW())))</f>
        <v>Golfie</v>
      </c>
      <c r="Y599">
        <f t="shared" si="556"/>
        <v>772</v>
      </c>
      <c r="Z599">
        <f t="shared" si="557"/>
        <v>355</v>
      </c>
      <c r="AA599" t="str">
        <f t="shared" si="558"/>
        <v>Yes</v>
      </c>
      <c r="AB599" t="str">
        <f t="shared" si="559"/>
        <v>Yes</v>
      </c>
      <c r="AC599">
        <f t="shared" si="560"/>
        <v>1</v>
      </c>
      <c r="AD599">
        <f t="shared" si="561"/>
        <v>1</v>
      </c>
      <c r="AE599" t="str">
        <f t="shared" si="562"/>
        <v/>
      </c>
      <c r="AG599">
        <f t="shared" si="563"/>
        <v>0</v>
      </c>
      <c r="AH599" t="str">
        <f t="shared" si="564"/>
        <v/>
      </c>
      <c r="AI599" t="str">
        <f t="shared" si="565"/>
        <v/>
      </c>
      <c r="AJ599" t="str">
        <f t="shared" si="566"/>
        <v/>
      </c>
      <c r="AK599" t="str">
        <f t="shared" si="567"/>
        <v/>
      </c>
      <c r="AL599" t="str">
        <f>IF($A599="","",INDEX(games!$J:$J,ROW())&amp;"")</f>
        <v>https://store.steampowered.com/app/1608640/OTXO/</v>
      </c>
      <c r="AM599">
        <f>IF($A599="","",SUMPRODUCT($AO599:$BD599,'Map Analysis'!$AN$2^{0,1,2,3,4,5,6,7,8,9,10,11,12,13,14,15}))</f>
        <v>0</v>
      </c>
      <c r="AN599">
        <f t="shared" si="568"/>
        <v>5.9899999999999999E-5</v>
      </c>
      <c r="AO599">
        <f t="shared" si="569"/>
        <v>0</v>
      </c>
      <c r="AP599">
        <f t="shared" si="570"/>
        <v>0</v>
      </c>
      <c r="AQ599">
        <f t="shared" si="571"/>
        <v>0</v>
      </c>
      <c r="AR599">
        <f t="shared" si="572"/>
        <v>0</v>
      </c>
      <c r="AS599">
        <f t="shared" si="573"/>
        <v>0</v>
      </c>
      <c r="AT599">
        <f t="shared" si="574"/>
        <v>0</v>
      </c>
      <c r="AU599">
        <f t="shared" si="575"/>
        <v>0</v>
      </c>
      <c r="AV599">
        <f t="shared" si="576"/>
        <v>0</v>
      </c>
      <c r="AW599">
        <f t="shared" si="577"/>
        <v>0</v>
      </c>
      <c r="AX599">
        <f t="shared" si="578"/>
        <v>0</v>
      </c>
      <c r="AY599">
        <f t="shared" si="579"/>
        <v>0</v>
      </c>
      <c r="AZ599">
        <f t="shared" si="580"/>
        <v>0</v>
      </c>
      <c r="BA599">
        <f t="shared" si="581"/>
        <v>0</v>
      </c>
      <c r="BB599">
        <f t="shared" si="582"/>
        <v>0</v>
      </c>
      <c r="BC599">
        <f t="shared" si="583"/>
        <v>0</v>
      </c>
      <c r="BD599">
        <f t="shared" si="584"/>
        <v>0</v>
      </c>
      <c r="BF599">
        <f t="shared" si="585"/>
        <v>0</v>
      </c>
      <c r="BG599">
        <f t="shared" si="586"/>
        <v>0</v>
      </c>
      <c r="BH599">
        <f t="shared" si="587"/>
        <v>0</v>
      </c>
      <c r="BI599">
        <f t="shared" si="588"/>
        <v>0</v>
      </c>
      <c r="BJ599">
        <f t="shared" si="589"/>
        <v>0</v>
      </c>
      <c r="BK599">
        <f t="shared" si="590"/>
        <v>0</v>
      </c>
      <c r="BL599">
        <f t="shared" si="591"/>
        <v>0</v>
      </c>
      <c r="BM599">
        <f t="shared" si="592"/>
        <v>0</v>
      </c>
      <c r="BN599">
        <f t="shared" si="593"/>
        <v>0</v>
      </c>
      <c r="BO599">
        <f t="shared" si="594"/>
        <v>0</v>
      </c>
      <c r="BP599">
        <f t="shared" si="595"/>
        <v>0</v>
      </c>
      <c r="BQ599">
        <f t="shared" si="596"/>
        <v>0</v>
      </c>
      <c r="BR599">
        <f t="shared" si="597"/>
        <v>0</v>
      </c>
      <c r="BS599">
        <f t="shared" si="598"/>
        <v>0</v>
      </c>
      <c r="BT599">
        <f t="shared" si="599"/>
        <v>0</v>
      </c>
    </row>
    <row r="600" spans="1:72" x14ac:dyDescent="0.25">
      <c r="A600" t="str">
        <f>IF(TRIM(INDEX(games!$A:$A,ROW()))="","",TRIM(INDEX(games!$A:$A,ROW())))</f>
        <v>Our Darker Purpose</v>
      </c>
      <c r="B600">
        <f>IF(OR($A600="",INDEX(games!$B:$B,ROW())=""),"",INDEX(games!$B:$B,ROW()))</f>
        <v>2014</v>
      </c>
      <c r="C600" t="str">
        <f>IF(OR($A600="",INDEX(games!$C:$C,ROW())=""),"",INDEX(games!$C:$C,ROW()))</f>
        <v>Action</v>
      </c>
      <c r="D600">
        <f t="shared" si="540"/>
        <v>4</v>
      </c>
      <c r="E600">
        <f t="shared" si="541"/>
        <v>1</v>
      </c>
      <c r="F600">
        <f t="shared" si="542"/>
        <v>22</v>
      </c>
      <c r="G600">
        <f t="shared" si="543"/>
        <v>2014</v>
      </c>
      <c r="H600">
        <f t="shared" si="544"/>
        <v>1.506</v>
      </c>
      <c r="I600" t="e">
        <f t="shared" si="545"/>
        <v>#N/A</v>
      </c>
      <c r="J600" t="e">
        <f t="shared" si="546"/>
        <v>#N/A</v>
      </c>
      <c r="K600" t="e">
        <f t="shared" si="547"/>
        <v>#N/A</v>
      </c>
      <c r="L600" t="e">
        <f t="shared" si="548"/>
        <v>#N/A</v>
      </c>
      <c r="M600" t="e">
        <f t="shared" si="549"/>
        <v>#N/A</v>
      </c>
      <c r="N600" t="e">
        <f t="shared" si="550"/>
        <v>#N/A</v>
      </c>
      <c r="O600">
        <f t="shared" si="551"/>
        <v>4.0006000000000004</v>
      </c>
      <c r="P600" t="str">
        <f>IF(OR($A600="",INDEX(games!$H:$H,ROW())=""),"",INDEX(games!$H:$H,ROW()))</f>
        <v/>
      </c>
      <c r="Q600" t="str">
        <f t="shared" si="552"/>
        <v/>
      </c>
      <c r="T600">
        <f t="shared" si="553"/>
        <v>2015</v>
      </c>
      <c r="U600">
        <f t="shared" si="554"/>
        <v>2016</v>
      </c>
      <c r="V600">
        <f t="shared" si="555"/>
        <v>1</v>
      </c>
      <c r="W600" t="str">
        <f>IF(TRIM(INDEX(connections!$A:$A,ROW()))="","",TRIM(INDEX(connections!$A:$A,ROW())))</f>
        <v>Downwell</v>
      </c>
      <c r="X600" t="str">
        <f>IF($W600="","",TRIM(INDEX(connections!$B:$B,ROW())))</f>
        <v>GoNNER</v>
      </c>
      <c r="Y600">
        <f t="shared" si="556"/>
        <v>252</v>
      </c>
      <c r="Z600">
        <f t="shared" si="557"/>
        <v>356</v>
      </c>
      <c r="AA600" t="str">
        <f t="shared" si="558"/>
        <v>Yes</v>
      </c>
      <c r="AB600" t="str">
        <f t="shared" si="559"/>
        <v>Yes</v>
      </c>
      <c r="AC600">
        <f t="shared" si="560"/>
        <v>1</v>
      </c>
      <c r="AD600">
        <f t="shared" si="561"/>
        <v>0</v>
      </c>
      <c r="AE600" t="str">
        <f t="shared" si="562"/>
        <v/>
      </c>
      <c r="AG600">
        <f t="shared" si="563"/>
        <v>4</v>
      </c>
      <c r="AH600" t="str">
        <f t="shared" si="564"/>
        <v/>
      </c>
      <c r="AI600" t="str">
        <f t="shared" si="565"/>
        <v/>
      </c>
      <c r="AJ600" t="str">
        <f t="shared" si="566"/>
        <v/>
      </c>
      <c r="AK600">
        <f t="shared" si="567"/>
        <v>4.0006000000000004</v>
      </c>
      <c r="AL600" t="str">
        <f>IF($A600="","",INDEX(games!$J:$J,ROW())&amp;"")</f>
        <v>https://store.steampowered.com/app/262790/Our_Darker_Purpose/</v>
      </c>
      <c r="AM600">
        <f>IF($A600="","",SUMPRODUCT($AO600:$BD600,'Map Analysis'!$AN$2^{0,1,2,3,4,5,6,7,8,9,10,11,12,13,14,15}))</f>
        <v>0</v>
      </c>
      <c r="AN600">
        <f t="shared" si="568"/>
        <v>6.0000000000000002E-5</v>
      </c>
      <c r="AO600">
        <f t="shared" si="569"/>
        <v>0</v>
      </c>
      <c r="AP600">
        <f t="shared" si="570"/>
        <v>0</v>
      </c>
      <c r="AQ600">
        <f t="shared" si="571"/>
        <v>0</v>
      </c>
      <c r="AR600">
        <f t="shared" si="572"/>
        <v>0</v>
      </c>
      <c r="AS600">
        <f t="shared" si="573"/>
        <v>0</v>
      </c>
      <c r="AT600">
        <f t="shared" si="574"/>
        <v>0</v>
      </c>
      <c r="AU600">
        <f t="shared" si="575"/>
        <v>0</v>
      </c>
      <c r="AV600">
        <f t="shared" si="576"/>
        <v>0</v>
      </c>
      <c r="AW600">
        <f t="shared" si="577"/>
        <v>0</v>
      </c>
      <c r="AX600">
        <f t="shared" si="578"/>
        <v>0</v>
      </c>
      <c r="AY600">
        <f t="shared" si="579"/>
        <v>0</v>
      </c>
      <c r="AZ600">
        <f t="shared" si="580"/>
        <v>0</v>
      </c>
      <c r="BA600">
        <f t="shared" si="581"/>
        <v>0</v>
      </c>
      <c r="BB600">
        <f t="shared" si="582"/>
        <v>0</v>
      </c>
      <c r="BC600">
        <f t="shared" si="583"/>
        <v>0</v>
      </c>
      <c r="BD600">
        <f t="shared" si="584"/>
        <v>0</v>
      </c>
      <c r="BF600">
        <f t="shared" si="585"/>
        <v>1</v>
      </c>
      <c r="BG600">
        <f t="shared" si="586"/>
        <v>0</v>
      </c>
      <c r="BH600">
        <f t="shared" si="587"/>
        <v>0</v>
      </c>
      <c r="BI600">
        <f t="shared" si="588"/>
        <v>0</v>
      </c>
      <c r="BJ600">
        <f t="shared" si="589"/>
        <v>0</v>
      </c>
      <c r="BK600">
        <f t="shared" si="590"/>
        <v>0</v>
      </c>
      <c r="BL600">
        <f t="shared" si="591"/>
        <v>0</v>
      </c>
      <c r="BM600">
        <f t="shared" si="592"/>
        <v>0</v>
      </c>
      <c r="BN600">
        <f t="shared" si="593"/>
        <v>0</v>
      </c>
      <c r="BO600">
        <f t="shared" si="594"/>
        <v>0</v>
      </c>
      <c r="BP600">
        <f t="shared" si="595"/>
        <v>0</v>
      </c>
      <c r="BQ600">
        <f t="shared" si="596"/>
        <v>0</v>
      </c>
      <c r="BR600">
        <f t="shared" si="597"/>
        <v>0</v>
      </c>
      <c r="BS600">
        <f t="shared" si="598"/>
        <v>0</v>
      </c>
      <c r="BT600">
        <f t="shared" si="599"/>
        <v>0</v>
      </c>
    </row>
    <row r="601" spans="1:72" x14ac:dyDescent="0.25">
      <c r="A601" t="str">
        <f>IF(TRIM(INDEX(games!$A:$A,ROW()))="","",TRIM(INDEX(games!$A:$A,ROW())))</f>
        <v>Out There</v>
      </c>
      <c r="B601">
        <f>IF(OR($A601="",INDEX(games!$B:$B,ROW())=""),"",INDEX(games!$B:$B,ROW()))</f>
        <v>2014</v>
      </c>
      <c r="C601" t="str">
        <f>IF(OR($A601="",INDEX(games!$C:$C,ROW())=""),"",INDEX(games!$C:$C,ROW()))</f>
        <v>Strategy</v>
      </c>
      <c r="D601">
        <f t="shared" si="540"/>
        <v>0</v>
      </c>
      <c r="E601">
        <f t="shared" si="541"/>
        <v>2</v>
      </c>
      <c r="F601">
        <f t="shared" si="542"/>
        <v>23</v>
      </c>
      <c r="G601" t="e">
        <f t="shared" si="543"/>
        <v>#N/A</v>
      </c>
      <c r="H601" t="e">
        <f t="shared" si="544"/>
        <v>#N/A</v>
      </c>
      <c r="I601">
        <f t="shared" si="545"/>
        <v>2014</v>
      </c>
      <c r="J601">
        <f t="shared" si="546"/>
        <v>2.5289999999999999</v>
      </c>
      <c r="K601" t="e">
        <f t="shared" si="547"/>
        <v>#N/A</v>
      </c>
      <c r="L601" t="e">
        <f t="shared" si="548"/>
        <v>#N/A</v>
      </c>
      <c r="M601" t="e">
        <f t="shared" si="549"/>
        <v>#N/A</v>
      </c>
      <c r="N601" t="e">
        <f t="shared" si="550"/>
        <v>#N/A</v>
      </c>
      <c r="O601">
        <f t="shared" si="551"/>
        <v>6.0099999999999997E-4</v>
      </c>
      <c r="P601" t="str">
        <f>IF(OR($A601="",INDEX(games!$H:$H,ROW())=""),"",INDEX(games!$H:$H,ROW()))</f>
        <v/>
      </c>
      <c r="Q601" t="str">
        <f t="shared" si="552"/>
        <v/>
      </c>
      <c r="T601">
        <f t="shared" si="553"/>
        <v>2016</v>
      </c>
      <c r="U601">
        <f t="shared" si="554"/>
        <v>2016</v>
      </c>
      <c r="V601">
        <f t="shared" si="555"/>
        <v>0</v>
      </c>
      <c r="W601" t="str">
        <f>IF(TRIM(INDEX(connections!$A:$A,ROW()))="","",TRIM(INDEX(connections!$A:$A,ROW())))</f>
        <v>Enter the Gungeon</v>
      </c>
      <c r="X601" t="str">
        <f>IF($W601="","",TRIM(INDEX(connections!$B:$B,ROW())))</f>
        <v>GoNNER</v>
      </c>
      <c r="Y601">
        <f t="shared" si="556"/>
        <v>292</v>
      </c>
      <c r="Z601">
        <f t="shared" si="557"/>
        <v>356</v>
      </c>
      <c r="AA601" t="str">
        <f t="shared" si="558"/>
        <v>Yes</v>
      </c>
      <c r="AB601" t="str">
        <f t="shared" si="559"/>
        <v>Yes</v>
      </c>
      <c r="AC601">
        <f t="shared" si="560"/>
        <v>1</v>
      </c>
      <c r="AD601">
        <f t="shared" si="561"/>
        <v>0</v>
      </c>
      <c r="AE601" t="str">
        <f t="shared" si="562"/>
        <v/>
      </c>
      <c r="AG601">
        <f t="shared" si="563"/>
        <v>0</v>
      </c>
      <c r="AH601" t="str">
        <f t="shared" si="564"/>
        <v/>
      </c>
      <c r="AI601" t="str">
        <f t="shared" si="565"/>
        <v/>
      </c>
      <c r="AJ601" t="str">
        <f t="shared" si="566"/>
        <v/>
      </c>
      <c r="AK601" t="str">
        <f t="shared" si="567"/>
        <v/>
      </c>
      <c r="AL601" t="str">
        <f>IF($A601="","",INDEX(games!$J:$J,ROW())&amp;"")</f>
        <v>https://store.steampowered.com/app/334420/Out_There_%CE%A9_Edition/</v>
      </c>
      <c r="AM601">
        <f>IF($A601="","",SUMPRODUCT($AO601:$BD601,'Map Analysis'!$AN$2^{0,1,2,3,4,5,6,7,8,9,10,11,12,13,14,15}))</f>
        <v>0</v>
      </c>
      <c r="AN601">
        <f t="shared" si="568"/>
        <v>6.0099999999999997E-5</v>
      </c>
      <c r="AO601">
        <f t="shared" si="569"/>
        <v>0</v>
      </c>
      <c r="AP601">
        <f t="shared" si="570"/>
        <v>0</v>
      </c>
      <c r="AQ601">
        <f t="shared" si="571"/>
        <v>0</v>
      </c>
      <c r="AR601">
        <f t="shared" si="572"/>
        <v>0</v>
      </c>
      <c r="AS601">
        <f t="shared" si="573"/>
        <v>0</v>
      </c>
      <c r="AT601">
        <f t="shared" si="574"/>
        <v>0</v>
      </c>
      <c r="AU601">
        <f t="shared" si="575"/>
        <v>0</v>
      </c>
      <c r="AV601">
        <f t="shared" si="576"/>
        <v>0</v>
      </c>
      <c r="AW601">
        <f t="shared" si="577"/>
        <v>0</v>
      </c>
      <c r="AX601">
        <f t="shared" si="578"/>
        <v>0</v>
      </c>
      <c r="AY601">
        <f t="shared" si="579"/>
        <v>0</v>
      </c>
      <c r="AZ601">
        <f t="shared" si="580"/>
        <v>0</v>
      </c>
      <c r="BA601">
        <f t="shared" si="581"/>
        <v>0</v>
      </c>
      <c r="BB601">
        <f t="shared" si="582"/>
        <v>0</v>
      </c>
      <c r="BC601">
        <f t="shared" si="583"/>
        <v>0</v>
      </c>
      <c r="BD601">
        <f t="shared" si="584"/>
        <v>0</v>
      </c>
      <c r="BF601">
        <f t="shared" si="585"/>
        <v>1</v>
      </c>
      <c r="BG601">
        <f t="shared" si="586"/>
        <v>0</v>
      </c>
      <c r="BH601">
        <f t="shared" si="587"/>
        <v>0</v>
      </c>
      <c r="BI601">
        <f t="shared" si="588"/>
        <v>0</v>
      </c>
      <c r="BJ601">
        <f t="shared" si="589"/>
        <v>0</v>
      </c>
      <c r="BK601">
        <f t="shared" si="590"/>
        <v>0</v>
      </c>
      <c r="BL601">
        <f t="shared" si="591"/>
        <v>0</v>
      </c>
      <c r="BM601">
        <f t="shared" si="592"/>
        <v>0</v>
      </c>
      <c r="BN601">
        <f t="shared" si="593"/>
        <v>0</v>
      </c>
      <c r="BO601">
        <f t="shared" si="594"/>
        <v>0</v>
      </c>
      <c r="BP601">
        <f t="shared" si="595"/>
        <v>0</v>
      </c>
      <c r="BQ601">
        <f t="shared" si="596"/>
        <v>0</v>
      </c>
      <c r="BR601">
        <f t="shared" si="597"/>
        <v>0</v>
      </c>
      <c r="BS601">
        <f t="shared" si="598"/>
        <v>0</v>
      </c>
      <c r="BT601">
        <f t="shared" si="599"/>
        <v>0</v>
      </c>
    </row>
    <row r="602" spans="1:72" x14ac:dyDescent="0.25">
      <c r="A602" t="str">
        <f>IF(TRIM(INDEX(games!$A:$A,ROW()))="","",TRIM(INDEX(games!$A:$A,ROW())))</f>
        <v>Overlooting</v>
      </c>
      <c r="B602">
        <f>IF(OR($A602="",INDEX(games!$B:$B,ROW())=""),"",INDEX(games!$B:$B,ROW()))</f>
        <v>2025</v>
      </c>
      <c r="C602" t="str">
        <f>IF(OR($A602="",INDEX(games!$C:$C,ROW())=""),"",INDEX(games!$C:$C,ROW()))</f>
        <v>Strategy</v>
      </c>
      <c r="D602">
        <f t="shared" si="540"/>
        <v>0</v>
      </c>
      <c r="E602">
        <f t="shared" si="541"/>
        <v>2</v>
      </c>
      <c r="F602">
        <f t="shared" si="542"/>
        <v>24</v>
      </c>
      <c r="G602" t="e">
        <f t="shared" si="543"/>
        <v>#N/A</v>
      </c>
      <c r="H602" t="e">
        <f t="shared" si="544"/>
        <v>#N/A</v>
      </c>
      <c r="I602">
        <f t="shared" si="545"/>
        <v>2025</v>
      </c>
      <c r="J602">
        <f t="shared" si="546"/>
        <v>2.552</v>
      </c>
      <c r="K602" t="e">
        <f t="shared" si="547"/>
        <v>#N/A</v>
      </c>
      <c r="L602" t="e">
        <f t="shared" si="548"/>
        <v>#N/A</v>
      </c>
      <c r="M602" t="e">
        <f t="shared" si="549"/>
        <v>#N/A</v>
      </c>
      <c r="N602" t="e">
        <f t="shared" si="550"/>
        <v>#N/A</v>
      </c>
      <c r="O602">
        <f t="shared" si="551"/>
        <v>6.02E-4</v>
      </c>
      <c r="P602" t="str">
        <f>IF(OR($A602="",INDEX(games!$H:$H,ROW())=""),"",INDEX(games!$H:$H,ROW()))</f>
        <v>Yes</v>
      </c>
      <c r="Q602">
        <f t="shared" si="552"/>
        <v>6.02E-4</v>
      </c>
      <c r="T602">
        <f t="shared" si="553"/>
        <v>2015</v>
      </c>
      <c r="U602">
        <f t="shared" si="554"/>
        <v>2016</v>
      </c>
      <c r="V602">
        <f t="shared" si="555"/>
        <v>1</v>
      </c>
      <c r="W602" t="str">
        <f>IF(TRIM(INDEX(connections!$A:$A,ROW()))="","",TRIM(INDEX(connections!$A:$A,ROW())))</f>
        <v>Nuclear Throne</v>
      </c>
      <c r="X602" t="str">
        <f>IF($W602="","",TRIM(INDEX(connections!$B:$B,ROW())))</f>
        <v>GoNNER</v>
      </c>
      <c r="Y602">
        <f t="shared" si="556"/>
        <v>578</v>
      </c>
      <c r="Z602">
        <f t="shared" si="557"/>
        <v>356</v>
      </c>
      <c r="AA602" t="str">
        <f t="shared" si="558"/>
        <v>Yes</v>
      </c>
      <c r="AB602" t="str">
        <f t="shared" si="559"/>
        <v>Yes</v>
      </c>
      <c r="AC602">
        <f t="shared" si="560"/>
        <v>1</v>
      </c>
      <c r="AD602">
        <f t="shared" si="561"/>
        <v>0</v>
      </c>
      <c r="AE602" t="str">
        <f t="shared" si="562"/>
        <v/>
      </c>
      <c r="AG602">
        <f t="shared" si="563"/>
        <v>0</v>
      </c>
      <c r="AH602" t="str">
        <f t="shared" si="564"/>
        <v/>
      </c>
      <c r="AI602" t="str">
        <f t="shared" si="565"/>
        <v/>
      </c>
      <c r="AJ602" t="str">
        <f t="shared" si="566"/>
        <v/>
      </c>
      <c r="AK602" t="str">
        <f t="shared" si="567"/>
        <v/>
      </c>
      <c r="AL602" t="str">
        <f>IF($A602="","",INDEX(games!$J:$J,ROW())&amp;"")</f>
        <v>https://store.steampowered.com/app/3410180/Overlooting/</v>
      </c>
      <c r="AM602">
        <f>IF($A602="","",SUMPRODUCT($AO602:$BD602,'Map Analysis'!$AN$2^{0,1,2,3,4,5,6,7,8,9,10,11,12,13,14,15}))</f>
        <v>0</v>
      </c>
      <c r="AN602">
        <f t="shared" si="568"/>
        <v>6.02E-5</v>
      </c>
      <c r="AO602">
        <f t="shared" si="569"/>
        <v>0</v>
      </c>
      <c r="AP602">
        <f t="shared" si="570"/>
        <v>0</v>
      </c>
      <c r="AQ602">
        <f t="shared" si="571"/>
        <v>0</v>
      </c>
      <c r="AR602">
        <f t="shared" si="572"/>
        <v>0</v>
      </c>
      <c r="AS602">
        <f t="shared" si="573"/>
        <v>0</v>
      </c>
      <c r="AT602">
        <f t="shared" si="574"/>
        <v>0</v>
      </c>
      <c r="AU602">
        <f t="shared" si="575"/>
        <v>0</v>
      </c>
      <c r="AV602">
        <f t="shared" si="576"/>
        <v>0</v>
      </c>
      <c r="AW602">
        <f t="shared" si="577"/>
        <v>0</v>
      </c>
      <c r="AX602">
        <f t="shared" si="578"/>
        <v>0</v>
      </c>
      <c r="AY602">
        <f t="shared" si="579"/>
        <v>0</v>
      </c>
      <c r="AZ602">
        <f t="shared" si="580"/>
        <v>0</v>
      </c>
      <c r="BA602">
        <f t="shared" si="581"/>
        <v>0</v>
      </c>
      <c r="BB602">
        <f t="shared" si="582"/>
        <v>0</v>
      </c>
      <c r="BC602">
        <f t="shared" si="583"/>
        <v>0</v>
      </c>
      <c r="BD602">
        <f t="shared" si="584"/>
        <v>0</v>
      </c>
      <c r="BF602">
        <f t="shared" si="585"/>
        <v>1</v>
      </c>
      <c r="BG602">
        <f t="shared" si="586"/>
        <v>0</v>
      </c>
      <c r="BH602">
        <f t="shared" si="587"/>
        <v>0</v>
      </c>
      <c r="BI602">
        <f t="shared" si="588"/>
        <v>0</v>
      </c>
      <c r="BJ602">
        <f t="shared" si="589"/>
        <v>0</v>
      </c>
      <c r="BK602">
        <f t="shared" si="590"/>
        <v>0</v>
      </c>
      <c r="BL602">
        <f t="shared" si="591"/>
        <v>0</v>
      </c>
      <c r="BM602">
        <f t="shared" si="592"/>
        <v>0</v>
      </c>
      <c r="BN602">
        <f t="shared" si="593"/>
        <v>0</v>
      </c>
      <c r="BO602">
        <f t="shared" si="594"/>
        <v>0</v>
      </c>
      <c r="BP602">
        <f t="shared" si="595"/>
        <v>0</v>
      </c>
      <c r="BQ602">
        <f t="shared" si="596"/>
        <v>0</v>
      </c>
      <c r="BR602">
        <f t="shared" si="597"/>
        <v>0</v>
      </c>
      <c r="BS602">
        <f t="shared" si="598"/>
        <v>0</v>
      </c>
      <c r="BT602">
        <f t="shared" si="599"/>
        <v>0</v>
      </c>
    </row>
    <row r="603" spans="1:72" x14ac:dyDescent="0.25">
      <c r="A603" t="str">
        <f>IF(TRIM(INDEX(games!$A:$A,ROW()))="","",TRIM(INDEX(games!$A:$A,ROW())))</f>
        <v>Overture</v>
      </c>
      <c r="B603">
        <f>IF(OR($A603="",INDEX(games!$B:$B,ROW())=""),"",INDEX(games!$B:$B,ROW()))</f>
        <v>2015</v>
      </c>
      <c r="C603" t="str">
        <f>IF(OR($A603="",INDEX(games!$C:$C,ROW())=""),"",INDEX(games!$C:$C,ROW()))</f>
        <v>Action</v>
      </c>
      <c r="D603">
        <f t="shared" si="540"/>
        <v>4</v>
      </c>
      <c r="E603">
        <f t="shared" si="541"/>
        <v>1</v>
      </c>
      <c r="F603">
        <f t="shared" si="542"/>
        <v>25</v>
      </c>
      <c r="G603">
        <f t="shared" si="543"/>
        <v>2015</v>
      </c>
      <c r="H603">
        <f t="shared" si="544"/>
        <v>1.575</v>
      </c>
      <c r="I603" t="e">
        <f t="shared" si="545"/>
        <v>#N/A</v>
      </c>
      <c r="J603" t="e">
        <f t="shared" si="546"/>
        <v>#N/A</v>
      </c>
      <c r="K603" t="e">
        <f t="shared" si="547"/>
        <v>#N/A</v>
      </c>
      <c r="L603" t="e">
        <f t="shared" si="548"/>
        <v>#N/A</v>
      </c>
      <c r="M603" t="e">
        <f t="shared" si="549"/>
        <v>#N/A</v>
      </c>
      <c r="N603" t="e">
        <f t="shared" si="550"/>
        <v>#N/A</v>
      </c>
      <c r="O603">
        <f t="shared" si="551"/>
        <v>4.0006029999999999</v>
      </c>
      <c r="P603" t="str">
        <f>IF(OR($A603="",INDEX(games!$H:$H,ROW())=""),"",INDEX(games!$H:$H,ROW()))</f>
        <v/>
      </c>
      <c r="Q603" t="str">
        <f t="shared" si="552"/>
        <v/>
      </c>
      <c r="T603">
        <f t="shared" si="553"/>
        <v>2008</v>
      </c>
      <c r="U603">
        <f t="shared" si="554"/>
        <v>2016</v>
      </c>
      <c r="V603">
        <f t="shared" si="555"/>
        <v>8</v>
      </c>
      <c r="W603" t="str">
        <f>IF(TRIM(INDEX(connections!$A:$A,ROW()))="","",TRIM(INDEX(connections!$A:$A,ROW())))</f>
        <v>Spelunky Classic</v>
      </c>
      <c r="X603" t="str">
        <f>IF($W603="","",TRIM(INDEX(connections!$B:$B,ROW())))</f>
        <v>GoNNER</v>
      </c>
      <c r="Y603">
        <f t="shared" si="556"/>
        <v>801</v>
      </c>
      <c r="Z603">
        <f t="shared" si="557"/>
        <v>356</v>
      </c>
      <c r="AA603" t="str">
        <f t="shared" si="558"/>
        <v>Yes</v>
      </c>
      <c r="AB603" t="str">
        <f t="shared" si="559"/>
        <v>Yes</v>
      </c>
      <c r="AC603">
        <f t="shared" si="560"/>
        <v>1</v>
      </c>
      <c r="AD603">
        <f t="shared" si="561"/>
        <v>0</v>
      </c>
      <c r="AE603" t="str">
        <f t="shared" si="562"/>
        <v/>
      </c>
      <c r="AG603">
        <f t="shared" si="563"/>
        <v>3</v>
      </c>
      <c r="AH603" t="str">
        <f t="shared" si="564"/>
        <v/>
      </c>
      <c r="AI603" t="str">
        <f t="shared" si="565"/>
        <v/>
      </c>
      <c r="AJ603" t="str">
        <f t="shared" si="566"/>
        <v/>
      </c>
      <c r="AK603">
        <f t="shared" si="567"/>
        <v>3.0006029999999999</v>
      </c>
      <c r="AL603" t="str">
        <f>IF($A603="","",INDEX(games!$J:$J,ROW())&amp;"")</f>
        <v>https://store.steampowered.com/app/343100/Overture/</v>
      </c>
      <c r="AM603">
        <f>IF($A603="","",SUMPRODUCT($AO603:$BD603,'Map Analysis'!$AN$2^{0,1,2,3,4,5,6,7,8,9,10,11,12,13,14,15}))</f>
        <v>1</v>
      </c>
      <c r="AN603">
        <f t="shared" si="568"/>
        <v>1.0000602999999999</v>
      </c>
      <c r="AO603">
        <f t="shared" si="569"/>
        <v>1</v>
      </c>
      <c r="AP603">
        <f t="shared" si="570"/>
        <v>0</v>
      </c>
      <c r="AQ603">
        <f t="shared" si="571"/>
        <v>0</v>
      </c>
      <c r="AR603">
        <f t="shared" si="572"/>
        <v>0</v>
      </c>
      <c r="AS603">
        <f t="shared" si="573"/>
        <v>0</v>
      </c>
      <c r="AT603">
        <f t="shared" si="574"/>
        <v>0</v>
      </c>
      <c r="AU603">
        <f t="shared" si="575"/>
        <v>0</v>
      </c>
      <c r="AV603">
        <f t="shared" si="576"/>
        <v>0</v>
      </c>
      <c r="AW603">
        <f t="shared" si="577"/>
        <v>0</v>
      </c>
      <c r="AX603">
        <f t="shared" si="578"/>
        <v>0</v>
      </c>
      <c r="AY603">
        <f t="shared" si="579"/>
        <v>0</v>
      </c>
      <c r="AZ603">
        <f t="shared" si="580"/>
        <v>0</v>
      </c>
      <c r="BA603">
        <f t="shared" si="581"/>
        <v>0</v>
      </c>
      <c r="BB603">
        <f t="shared" si="582"/>
        <v>0</v>
      </c>
      <c r="BC603">
        <f t="shared" si="583"/>
        <v>0</v>
      </c>
      <c r="BD603">
        <f t="shared" si="584"/>
        <v>0</v>
      </c>
      <c r="BF603">
        <f t="shared" si="585"/>
        <v>1</v>
      </c>
      <c r="BG603">
        <f t="shared" si="586"/>
        <v>0</v>
      </c>
      <c r="BH603">
        <f t="shared" si="587"/>
        <v>0</v>
      </c>
      <c r="BI603">
        <f t="shared" si="588"/>
        <v>0</v>
      </c>
      <c r="BJ603">
        <f t="shared" si="589"/>
        <v>0</v>
      </c>
      <c r="BK603">
        <f t="shared" si="590"/>
        <v>0</v>
      </c>
      <c r="BL603">
        <f t="shared" si="591"/>
        <v>0</v>
      </c>
      <c r="BM603">
        <f t="shared" si="592"/>
        <v>0</v>
      </c>
      <c r="BN603">
        <f t="shared" si="593"/>
        <v>0</v>
      </c>
      <c r="BO603">
        <f t="shared" si="594"/>
        <v>0</v>
      </c>
      <c r="BP603">
        <f t="shared" si="595"/>
        <v>0</v>
      </c>
      <c r="BQ603">
        <f t="shared" si="596"/>
        <v>0</v>
      </c>
      <c r="BR603">
        <f t="shared" si="597"/>
        <v>0</v>
      </c>
      <c r="BS603">
        <f t="shared" si="598"/>
        <v>0</v>
      </c>
      <c r="BT603">
        <f t="shared" si="599"/>
        <v>0</v>
      </c>
    </row>
    <row r="604" spans="1:72" x14ac:dyDescent="0.25">
      <c r="A604" t="str">
        <f>IF(TRIM(INDEX(games!$A:$A,ROW()))="","",TRIM(INDEX(games!$A:$A,ROW())))</f>
        <v>Overworld</v>
      </c>
      <c r="B604">
        <f>IF(OR($A604="",INDEX(games!$B:$B,ROW())=""),"",INDEX(games!$B:$B,ROW()))</f>
        <v>2022</v>
      </c>
      <c r="C604" t="str">
        <f>IF(OR($A604="",INDEX(games!$C:$C,ROW())=""),"",INDEX(games!$C:$C,ROW()))</f>
        <v>Traditional</v>
      </c>
      <c r="D604">
        <f t="shared" si="540"/>
        <v>1</v>
      </c>
      <c r="E604">
        <f t="shared" si="541"/>
        <v>4</v>
      </c>
      <c r="F604">
        <f t="shared" si="542"/>
        <v>26</v>
      </c>
      <c r="G604" t="e">
        <f t="shared" si="543"/>
        <v>#N/A</v>
      </c>
      <c r="H604" t="e">
        <f t="shared" si="544"/>
        <v>#N/A</v>
      </c>
      <c r="I604" t="e">
        <f t="shared" si="545"/>
        <v>#N/A</v>
      </c>
      <c r="J604" t="e">
        <f t="shared" si="546"/>
        <v>#N/A</v>
      </c>
      <c r="K604" t="e">
        <f t="shared" si="547"/>
        <v>#N/A</v>
      </c>
      <c r="L604" t="e">
        <f t="shared" si="548"/>
        <v>#N/A</v>
      </c>
      <c r="M604">
        <f t="shared" si="549"/>
        <v>2022</v>
      </c>
      <c r="N604">
        <f t="shared" si="550"/>
        <v>4.5979999999999999</v>
      </c>
      <c r="O604">
        <f t="shared" si="551"/>
        <v>1.000604</v>
      </c>
      <c r="P604" t="str">
        <f>IF(OR($A604="",INDEX(games!$H:$H,ROW())=""),"",INDEX(games!$H:$H,ROW()))</f>
        <v>Yes</v>
      </c>
      <c r="Q604">
        <f t="shared" si="552"/>
        <v>1.000604</v>
      </c>
      <c r="T604">
        <f t="shared" si="553"/>
        <v>2013</v>
      </c>
      <c r="U604">
        <f t="shared" si="554"/>
        <v>2016</v>
      </c>
      <c r="V604">
        <f t="shared" si="555"/>
        <v>3</v>
      </c>
      <c r="W604" t="str">
        <f>IF(TRIM(INDEX(connections!$A:$A,ROW()))="","",TRIM(INDEX(connections!$A:$A,ROW())))</f>
        <v>Super House of Dead Ninjas</v>
      </c>
      <c r="X604" t="str">
        <f>IF($W604="","",TRIM(INDEX(connections!$B:$B,ROW())))</f>
        <v>GoNNER</v>
      </c>
      <c r="Y604">
        <f t="shared" si="556"/>
        <v>832</v>
      </c>
      <c r="Z604">
        <f t="shared" si="557"/>
        <v>356</v>
      </c>
      <c r="AA604" t="str">
        <f t="shared" si="558"/>
        <v>Yes</v>
      </c>
      <c r="AB604" t="str">
        <f t="shared" si="559"/>
        <v>Yes</v>
      </c>
      <c r="AC604">
        <f t="shared" si="560"/>
        <v>1</v>
      </c>
      <c r="AD604">
        <f t="shared" si="561"/>
        <v>0</v>
      </c>
      <c r="AE604" t="str">
        <f t="shared" si="562"/>
        <v/>
      </c>
      <c r="AG604">
        <f t="shared" si="563"/>
        <v>1</v>
      </c>
      <c r="AH604" t="str">
        <f t="shared" si="564"/>
        <v>Yes</v>
      </c>
      <c r="AI604">
        <f t="shared" si="565"/>
        <v>1</v>
      </c>
      <c r="AJ604">
        <f t="shared" si="566"/>
        <v>1.000604</v>
      </c>
      <c r="AK604" t="str">
        <f t="shared" si="567"/>
        <v/>
      </c>
      <c r="AL604" t="str">
        <f>IF($A604="","",INDEX(games!$J:$J,ROW())&amp;"")</f>
        <v/>
      </c>
      <c r="AM604">
        <f>IF($A604="","",SUMPRODUCT($AO604:$BD604,'Map Analysis'!$AN$2^{0,1,2,3,4,5,6,7,8,9,10,11,12,13,14,15}))</f>
        <v>0</v>
      </c>
      <c r="AN604">
        <f t="shared" si="568"/>
        <v>6.0399999999999998E-5</v>
      </c>
      <c r="AO604">
        <f t="shared" si="569"/>
        <v>0</v>
      </c>
      <c r="AP604">
        <f t="shared" si="570"/>
        <v>0</v>
      </c>
      <c r="AQ604">
        <f t="shared" si="571"/>
        <v>0</v>
      </c>
      <c r="AR604">
        <f t="shared" si="572"/>
        <v>0</v>
      </c>
      <c r="AS604">
        <f t="shared" si="573"/>
        <v>0</v>
      </c>
      <c r="AT604">
        <f t="shared" si="574"/>
        <v>0</v>
      </c>
      <c r="AU604">
        <f t="shared" si="575"/>
        <v>0</v>
      </c>
      <c r="AV604">
        <f t="shared" si="576"/>
        <v>0</v>
      </c>
      <c r="AW604">
        <f t="shared" si="577"/>
        <v>0</v>
      </c>
      <c r="AX604">
        <f t="shared" si="578"/>
        <v>0</v>
      </c>
      <c r="AY604">
        <f t="shared" si="579"/>
        <v>0</v>
      </c>
      <c r="AZ604">
        <f t="shared" si="580"/>
        <v>0</v>
      </c>
      <c r="BA604">
        <f t="shared" si="581"/>
        <v>0</v>
      </c>
      <c r="BB604">
        <f t="shared" si="582"/>
        <v>0</v>
      </c>
      <c r="BC604">
        <f t="shared" si="583"/>
        <v>0</v>
      </c>
      <c r="BD604">
        <f t="shared" si="584"/>
        <v>0</v>
      </c>
      <c r="BF604">
        <f t="shared" si="585"/>
        <v>1</v>
      </c>
      <c r="BG604">
        <f t="shared" si="586"/>
        <v>0</v>
      </c>
      <c r="BH604">
        <f t="shared" si="587"/>
        <v>0</v>
      </c>
      <c r="BI604">
        <f t="shared" si="588"/>
        <v>0</v>
      </c>
      <c r="BJ604">
        <f t="shared" si="589"/>
        <v>0</v>
      </c>
      <c r="BK604">
        <f t="shared" si="590"/>
        <v>0</v>
      </c>
      <c r="BL604">
        <f t="shared" si="591"/>
        <v>0</v>
      </c>
      <c r="BM604">
        <f t="shared" si="592"/>
        <v>0</v>
      </c>
      <c r="BN604">
        <f t="shared" si="593"/>
        <v>0</v>
      </c>
      <c r="BO604">
        <f t="shared" si="594"/>
        <v>0</v>
      </c>
      <c r="BP604">
        <f t="shared" si="595"/>
        <v>0</v>
      </c>
      <c r="BQ604">
        <f t="shared" si="596"/>
        <v>0</v>
      </c>
      <c r="BR604">
        <f t="shared" si="597"/>
        <v>0</v>
      </c>
      <c r="BS604">
        <f t="shared" si="598"/>
        <v>0</v>
      </c>
      <c r="BT604">
        <f t="shared" si="599"/>
        <v>0</v>
      </c>
    </row>
    <row r="605" spans="1:72" x14ac:dyDescent="0.25">
      <c r="A605" t="str">
        <f>IF(TRIM(INDEX(games!$A:$A,ROW()))="","",TRIM(INDEX(games!$A:$A,ROW())))</f>
        <v>Pairs &amp; Perils</v>
      </c>
      <c r="B605">
        <f>IF(OR($A605="",INDEX(games!$B:$B,ROW())=""),"",INDEX(games!$B:$B,ROW()))</f>
        <v>2025</v>
      </c>
      <c r="C605" t="str">
        <f>IF(OR($A605="",INDEX(games!$C:$C,ROW())=""),"",INDEX(games!$C:$C,ROW()))</f>
        <v>Deckbuilder</v>
      </c>
      <c r="D605">
        <f t="shared" si="540"/>
        <v>1</v>
      </c>
      <c r="E605">
        <f t="shared" si="541"/>
        <v>3</v>
      </c>
      <c r="F605">
        <f t="shared" si="542"/>
        <v>27</v>
      </c>
      <c r="G605" t="e">
        <f t="shared" si="543"/>
        <v>#N/A</v>
      </c>
      <c r="H605" t="e">
        <f t="shared" si="544"/>
        <v>#N/A</v>
      </c>
      <c r="I605" t="e">
        <f t="shared" si="545"/>
        <v>#N/A</v>
      </c>
      <c r="J605" t="e">
        <f t="shared" si="546"/>
        <v>#N/A</v>
      </c>
      <c r="K605">
        <f t="shared" si="547"/>
        <v>2025</v>
      </c>
      <c r="L605">
        <f t="shared" si="548"/>
        <v>3.621</v>
      </c>
      <c r="M605" t="e">
        <f t="shared" si="549"/>
        <v>#N/A</v>
      </c>
      <c r="N605" t="e">
        <f t="shared" si="550"/>
        <v>#N/A</v>
      </c>
      <c r="O605">
        <f t="shared" si="551"/>
        <v>1.000605</v>
      </c>
      <c r="P605" t="str">
        <f>IF(OR($A605="",INDEX(games!$H:$H,ROW())=""),"",INDEX(games!$H:$H,ROW()))</f>
        <v>Yes</v>
      </c>
      <c r="Q605">
        <f t="shared" si="552"/>
        <v>1.000605</v>
      </c>
      <c r="T605">
        <f t="shared" si="553"/>
        <v>2011</v>
      </c>
      <c r="U605">
        <f t="shared" si="554"/>
        <v>2016</v>
      </c>
      <c r="V605">
        <f t="shared" si="555"/>
        <v>5</v>
      </c>
      <c r="W605" t="str">
        <f>IF(TRIM(INDEX(connections!$A:$A,ROW()))="","",TRIM(INDEX(connections!$A:$A,ROW())))</f>
        <v>The Binding of Isaac</v>
      </c>
      <c r="X605" t="str">
        <f>IF($W605="","",TRIM(INDEX(connections!$B:$B,ROW())))</f>
        <v>GoNNER</v>
      </c>
      <c r="Y605">
        <f t="shared" si="556"/>
        <v>865</v>
      </c>
      <c r="Z605">
        <f t="shared" si="557"/>
        <v>356</v>
      </c>
      <c r="AA605" t="str">
        <f t="shared" si="558"/>
        <v>Yes</v>
      </c>
      <c r="AB605" t="str">
        <f t="shared" si="559"/>
        <v>Yes</v>
      </c>
      <c r="AC605">
        <f t="shared" si="560"/>
        <v>1</v>
      </c>
      <c r="AD605">
        <f t="shared" si="561"/>
        <v>0</v>
      </c>
      <c r="AE605" t="str">
        <f t="shared" si="562"/>
        <v/>
      </c>
      <c r="AG605">
        <f t="shared" si="563"/>
        <v>1</v>
      </c>
      <c r="AH605" t="str">
        <f t="shared" si="564"/>
        <v>Yes</v>
      </c>
      <c r="AI605">
        <f t="shared" si="565"/>
        <v>1</v>
      </c>
      <c r="AJ605">
        <f t="shared" si="566"/>
        <v>1.000605</v>
      </c>
      <c r="AK605" t="str">
        <f t="shared" si="567"/>
        <v/>
      </c>
      <c r="AL605" t="str">
        <f>IF($A605="","",INDEX(games!$J:$J,ROW())&amp;"")</f>
        <v>https://store.steampowered.com/app/3179860/Pairs__Perils/</v>
      </c>
      <c r="AM605">
        <f>IF($A605="","",SUMPRODUCT($AO605:$BD605,'Map Analysis'!$AN$2^{0,1,2,3,4,5,6,7,8,9,10,11,12,13,14,15}))</f>
        <v>0</v>
      </c>
      <c r="AN605">
        <f t="shared" si="568"/>
        <v>6.05E-5</v>
      </c>
      <c r="AO605">
        <f t="shared" si="569"/>
        <v>0</v>
      </c>
      <c r="AP605">
        <f t="shared" si="570"/>
        <v>0</v>
      </c>
      <c r="AQ605">
        <f t="shared" si="571"/>
        <v>0</v>
      </c>
      <c r="AR605">
        <f t="shared" si="572"/>
        <v>0</v>
      </c>
      <c r="AS605">
        <f t="shared" si="573"/>
        <v>0</v>
      </c>
      <c r="AT605">
        <f t="shared" si="574"/>
        <v>0</v>
      </c>
      <c r="AU605">
        <f t="shared" si="575"/>
        <v>0</v>
      </c>
      <c r="AV605">
        <f t="shared" si="576"/>
        <v>0</v>
      </c>
      <c r="AW605">
        <f t="shared" si="577"/>
        <v>0</v>
      </c>
      <c r="AX605">
        <f t="shared" si="578"/>
        <v>0</v>
      </c>
      <c r="AY605">
        <f t="shared" si="579"/>
        <v>0</v>
      </c>
      <c r="AZ605">
        <f t="shared" si="580"/>
        <v>0</v>
      </c>
      <c r="BA605">
        <f t="shared" si="581"/>
        <v>0</v>
      </c>
      <c r="BB605">
        <f t="shared" si="582"/>
        <v>0</v>
      </c>
      <c r="BC605">
        <f t="shared" si="583"/>
        <v>0</v>
      </c>
      <c r="BD605">
        <f t="shared" si="584"/>
        <v>0</v>
      </c>
      <c r="BF605">
        <f t="shared" si="585"/>
        <v>1</v>
      </c>
      <c r="BG605">
        <f t="shared" si="586"/>
        <v>0</v>
      </c>
      <c r="BH605">
        <f t="shared" si="587"/>
        <v>0</v>
      </c>
      <c r="BI605">
        <f t="shared" si="588"/>
        <v>0</v>
      </c>
      <c r="BJ605">
        <f t="shared" si="589"/>
        <v>0</v>
      </c>
      <c r="BK605">
        <f t="shared" si="590"/>
        <v>0</v>
      </c>
      <c r="BL605">
        <f t="shared" si="591"/>
        <v>0</v>
      </c>
      <c r="BM605">
        <f t="shared" si="592"/>
        <v>0</v>
      </c>
      <c r="BN605">
        <f t="shared" si="593"/>
        <v>0</v>
      </c>
      <c r="BO605">
        <f t="shared" si="594"/>
        <v>0</v>
      </c>
      <c r="BP605">
        <f t="shared" si="595"/>
        <v>0</v>
      </c>
      <c r="BQ605">
        <f t="shared" si="596"/>
        <v>0</v>
      </c>
      <c r="BR605">
        <f t="shared" si="597"/>
        <v>0</v>
      </c>
      <c r="BS605">
        <f t="shared" si="598"/>
        <v>0</v>
      </c>
      <c r="BT605">
        <f t="shared" si="599"/>
        <v>0</v>
      </c>
    </row>
    <row r="606" spans="1:72" x14ac:dyDescent="0.25">
      <c r="A606" t="str">
        <f>IF(TRIM(INDEX(games!$A:$A,ROW()))="","",TRIM(INDEX(games!$A:$A,ROW())))</f>
        <v>Paper Animal Adventure</v>
      </c>
      <c r="B606">
        <f>IF(OR($A606="",INDEX(games!$B:$B,ROW())=""),"",INDEX(games!$B:$B,ROW()))</f>
        <v>2025</v>
      </c>
      <c r="C606" t="str">
        <f>IF(OR($A606="",INDEX(games!$C:$C,ROW())=""),"",INDEX(games!$C:$C,ROW()))</f>
        <v>Traditional</v>
      </c>
      <c r="D606">
        <f t="shared" si="540"/>
        <v>1</v>
      </c>
      <c r="E606">
        <f t="shared" si="541"/>
        <v>4</v>
      </c>
      <c r="F606">
        <f t="shared" si="542"/>
        <v>28</v>
      </c>
      <c r="G606" t="e">
        <f t="shared" si="543"/>
        <v>#N/A</v>
      </c>
      <c r="H606" t="e">
        <f t="shared" si="544"/>
        <v>#N/A</v>
      </c>
      <c r="I606" t="e">
        <f t="shared" si="545"/>
        <v>#N/A</v>
      </c>
      <c r="J606" t="e">
        <f t="shared" si="546"/>
        <v>#N/A</v>
      </c>
      <c r="K606" t="e">
        <f t="shared" si="547"/>
        <v>#N/A</v>
      </c>
      <c r="L606" t="e">
        <f t="shared" si="548"/>
        <v>#N/A</v>
      </c>
      <c r="M606">
        <f t="shared" si="549"/>
        <v>2025</v>
      </c>
      <c r="N606">
        <f t="shared" si="550"/>
        <v>4.6440000000000001</v>
      </c>
      <c r="O606">
        <f t="shared" si="551"/>
        <v>1.0006060000000001</v>
      </c>
      <c r="P606" t="str">
        <f>IF(OR($A606="",INDEX(games!$H:$H,ROW())=""),"",INDEX(games!$H:$H,ROW()))</f>
        <v/>
      </c>
      <c r="Q606" t="str">
        <f t="shared" si="552"/>
        <v/>
      </c>
      <c r="T606">
        <f t="shared" si="553"/>
        <v>2016</v>
      </c>
      <c r="U606">
        <f t="shared" si="554"/>
        <v>2020</v>
      </c>
      <c r="V606">
        <f t="shared" si="555"/>
        <v>4</v>
      </c>
      <c r="W606" t="str">
        <f>IF(TRIM(INDEX(connections!$A:$A,ROW()))="","",TRIM(INDEX(connections!$A:$A,ROW())))</f>
        <v>GoNNER</v>
      </c>
      <c r="X606" t="str">
        <f>IF($W606="","",TRIM(INDEX(connections!$B:$B,ROW())))</f>
        <v>GONNER2</v>
      </c>
      <c r="Y606">
        <f t="shared" si="556"/>
        <v>356</v>
      </c>
      <c r="Z606">
        <f t="shared" si="557"/>
        <v>357</v>
      </c>
      <c r="AA606" t="str">
        <f t="shared" si="558"/>
        <v>Yes</v>
      </c>
      <c r="AB606" t="str">
        <f t="shared" si="559"/>
        <v>Yes</v>
      </c>
      <c r="AC606">
        <f t="shared" si="560"/>
        <v>1</v>
      </c>
      <c r="AD606">
        <f t="shared" si="561"/>
        <v>0</v>
      </c>
      <c r="AE606" t="str">
        <f t="shared" si="562"/>
        <v/>
      </c>
      <c r="AG606">
        <f t="shared" si="563"/>
        <v>1</v>
      </c>
      <c r="AH606" t="str">
        <f t="shared" si="564"/>
        <v/>
      </c>
      <c r="AI606" t="str">
        <f t="shared" si="565"/>
        <v/>
      </c>
      <c r="AJ606" t="str">
        <f t="shared" si="566"/>
        <v/>
      </c>
      <c r="AK606">
        <f t="shared" si="567"/>
        <v>1.0006060000000001</v>
      </c>
      <c r="AL606" t="str">
        <f>IF($A606="","",INDEX(games!$J:$J,ROW())&amp;"")</f>
        <v/>
      </c>
      <c r="AM606">
        <f>IF($A606="","",SUMPRODUCT($AO606:$BD606,'Map Analysis'!$AN$2^{0,1,2,3,4,5,6,7,8,9,10,11,12,13,14,15}))</f>
        <v>0</v>
      </c>
      <c r="AN606">
        <f t="shared" si="568"/>
        <v>6.0600000000000003E-5</v>
      </c>
      <c r="AO606">
        <f t="shared" si="569"/>
        <v>0</v>
      </c>
      <c r="AP606">
        <f t="shared" si="570"/>
        <v>0</v>
      </c>
      <c r="AQ606">
        <f t="shared" si="571"/>
        <v>0</v>
      </c>
      <c r="AR606">
        <f t="shared" si="572"/>
        <v>0</v>
      </c>
      <c r="AS606">
        <f t="shared" si="573"/>
        <v>0</v>
      </c>
      <c r="AT606">
        <f t="shared" si="574"/>
        <v>0</v>
      </c>
      <c r="AU606">
        <f t="shared" si="575"/>
        <v>0</v>
      </c>
      <c r="AV606">
        <f t="shared" si="576"/>
        <v>0</v>
      </c>
      <c r="AW606">
        <f t="shared" si="577"/>
        <v>0</v>
      </c>
      <c r="AX606">
        <f t="shared" si="578"/>
        <v>0</v>
      </c>
      <c r="AY606">
        <f t="shared" si="579"/>
        <v>0</v>
      </c>
      <c r="AZ606">
        <f t="shared" si="580"/>
        <v>0</v>
      </c>
      <c r="BA606">
        <f t="shared" si="581"/>
        <v>0</v>
      </c>
      <c r="BB606">
        <f t="shared" si="582"/>
        <v>0</v>
      </c>
      <c r="BC606">
        <f t="shared" si="583"/>
        <v>0</v>
      </c>
      <c r="BD606">
        <f t="shared" si="584"/>
        <v>0</v>
      </c>
      <c r="BF606">
        <f t="shared" si="585"/>
        <v>0</v>
      </c>
      <c r="BG606">
        <f t="shared" si="586"/>
        <v>0</v>
      </c>
      <c r="BH606">
        <f t="shared" si="587"/>
        <v>0</v>
      </c>
      <c r="BI606">
        <f t="shared" si="588"/>
        <v>0</v>
      </c>
      <c r="BJ606">
        <f t="shared" si="589"/>
        <v>0</v>
      </c>
      <c r="BK606">
        <f t="shared" si="590"/>
        <v>0</v>
      </c>
      <c r="BL606">
        <f t="shared" si="591"/>
        <v>0</v>
      </c>
      <c r="BM606">
        <f t="shared" si="592"/>
        <v>0</v>
      </c>
      <c r="BN606">
        <f t="shared" si="593"/>
        <v>0</v>
      </c>
      <c r="BO606">
        <f t="shared" si="594"/>
        <v>0</v>
      </c>
      <c r="BP606">
        <f t="shared" si="595"/>
        <v>0</v>
      </c>
      <c r="BQ606">
        <f t="shared" si="596"/>
        <v>0</v>
      </c>
      <c r="BR606">
        <f t="shared" si="597"/>
        <v>0</v>
      </c>
      <c r="BS606">
        <f t="shared" si="598"/>
        <v>0</v>
      </c>
      <c r="BT606">
        <f t="shared" si="599"/>
        <v>0</v>
      </c>
    </row>
    <row r="607" spans="1:72" x14ac:dyDescent="0.25">
      <c r="A607" t="str">
        <f>IF(TRIM(INDEX(games!$A:$A,ROW()))="","",TRIM(INDEX(games!$A:$A,ROW())))</f>
        <v>Paper Planet</v>
      </c>
      <c r="B607">
        <f>IF(OR($A607="",INDEX(games!$B:$B,ROW())=""),"",INDEX(games!$B:$B,ROW()))</f>
        <v>2023</v>
      </c>
      <c r="C607" t="str">
        <f>IF(OR($A607="",INDEX(games!$C:$C,ROW())=""),"",INDEX(games!$C:$C,ROW()))</f>
        <v>Action</v>
      </c>
      <c r="D607">
        <f t="shared" si="540"/>
        <v>1</v>
      </c>
      <c r="E607">
        <f t="shared" si="541"/>
        <v>1</v>
      </c>
      <c r="F607">
        <f t="shared" si="542"/>
        <v>29</v>
      </c>
      <c r="G607">
        <f t="shared" si="543"/>
        <v>2023</v>
      </c>
      <c r="H607">
        <f t="shared" si="544"/>
        <v>1.667</v>
      </c>
      <c r="I607" t="e">
        <f t="shared" si="545"/>
        <v>#N/A</v>
      </c>
      <c r="J607" t="e">
        <f t="shared" si="546"/>
        <v>#N/A</v>
      </c>
      <c r="K607" t="e">
        <f t="shared" si="547"/>
        <v>#N/A</v>
      </c>
      <c r="L607" t="e">
        <f t="shared" si="548"/>
        <v>#N/A</v>
      </c>
      <c r="M607" t="e">
        <f t="shared" si="549"/>
        <v>#N/A</v>
      </c>
      <c r="N607" t="e">
        <f t="shared" si="550"/>
        <v>#N/A</v>
      </c>
      <c r="O607">
        <f t="shared" si="551"/>
        <v>1.000607</v>
      </c>
      <c r="P607" t="str">
        <f>IF(OR($A607="",INDEX(games!$H:$H,ROW())=""),"",INDEX(games!$H:$H,ROW()))</f>
        <v>Yes</v>
      </c>
      <c r="Q607">
        <f t="shared" si="552"/>
        <v>1.000607</v>
      </c>
      <c r="T607">
        <f t="shared" si="553"/>
        <v>2021</v>
      </c>
      <c r="U607">
        <f t="shared" si="554"/>
        <v>2023</v>
      </c>
      <c r="V607">
        <f t="shared" si="555"/>
        <v>2</v>
      </c>
      <c r="W607" t="str">
        <f>IF(TRIM(INDEX(connections!$A:$A,ROW()))="","",TRIM(INDEX(connections!$A:$A,ROW())))</f>
        <v>Vampire Survivors</v>
      </c>
      <c r="X607" t="str">
        <f>IF($W607="","",TRIM(INDEX(connections!$B:$B,ROW())))</f>
        <v>Goobies</v>
      </c>
      <c r="Y607">
        <f t="shared" si="556"/>
        <v>941</v>
      </c>
      <c r="Z607">
        <f t="shared" si="557"/>
        <v>358</v>
      </c>
      <c r="AA607" t="str">
        <f t="shared" si="558"/>
        <v>Yes</v>
      </c>
      <c r="AB607" t="str">
        <f t="shared" si="559"/>
        <v/>
      </c>
      <c r="AC607" t="str">
        <f t="shared" si="560"/>
        <v/>
      </c>
      <c r="AD607">
        <f t="shared" si="561"/>
        <v>0</v>
      </c>
      <c r="AE607" t="str">
        <f t="shared" si="562"/>
        <v/>
      </c>
      <c r="AG607">
        <f t="shared" si="563"/>
        <v>1</v>
      </c>
      <c r="AH607" t="str">
        <f t="shared" si="564"/>
        <v>Yes</v>
      </c>
      <c r="AI607">
        <f t="shared" si="565"/>
        <v>1</v>
      </c>
      <c r="AJ607">
        <f t="shared" si="566"/>
        <v>1.000607</v>
      </c>
      <c r="AK607" t="str">
        <f t="shared" si="567"/>
        <v/>
      </c>
      <c r="AL607" t="str">
        <f>IF($A607="","",INDEX(games!$J:$J,ROW())&amp;"")</f>
        <v>https://store.steampowered.com/app/1504250/Paper_Planet/</v>
      </c>
      <c r="AM607">
        <f>IF($A607="","",SUMPRODUCT($AO607:$BD607,'Map Analysis'!$AN$2^{0,1,2,3,4,5,6,7,8,9,10,11,12,13,14,15}))</f>
        <v>0</v>
      </c>
      <c r="AN607">
        <f t="shared" si="568"/>
        <v>6.0699999999999998E-5</v>
      </c>
      <c r="AO607">
        <f t="shared" si="569"/>
        <v>0</v>
      </c>
      <c r="AP607">
        <f t="shared" si="570"/>
        <v>0</v>
      </c>
      <c r="AQ607">
        <f t="shared" si="571"/>
        <v>0</v>
      </c>
      <c r="AR607">
        <f t="shared" si="572"/>
        <v>0</v>
      </c>
      <c r="AS607">
        <f t="shared" si="573"/>
        <v>0</v>
      </c>
      <c r="AT607">
        <f t="shared" si="574"/>
        <v>0</v>
      </c>
      <c r="AU607">
        <f t="shared" si="575"/>
        <v>0</v>
      </c>
      <c r="AV607">
        <f t="shared" si="576"/>
        <v>0</v>
      </c>
      <c r="AW607">
        <f t="shared" si="577"/>
        <v>0</v>
      </c>
      <c r="AX607">
        <f t="shared" si="578"/>
        <v>0</v>
      </c>
      <c r="AY607">
        <f t="shared" si="579"/>
        <v>0</v>
      </c>
      <c r="AZ607">
        <f t="shared" si="580"/>
        <v>0</v>
      </c>
      <c r="BA607">
        <f t="shared" si="581"/>
        <v>0</v>
      </c>
      <c r="BB607">
        <f t="shared" si="582"/>
        <v>0</v>
      </c>
      <c r="BC607">
        <f t="shared" si="583"/>
        <v>0</v>
      </c>
      <c r="BD607">
        <f t="shared" si="584"/>
        <v>0</v>
      </c>
      <c r="BF607">
        <f t="shared" si="585"/>
        <v>0</v>
      </c>
      <c r="BG607">
        <f t="shared" si="586"/>
        <v>0</v>
      </c>
      <c r="BH607">
        <f t="shared" si="587"/>
        <v>0</v>
      </c>
      <c r="BI607">
        <f t="shared" si="588"/>
        <v>0</v>
      </c>
      <c r="BJ607">
        <f t="shared" si="589"/>
        <v>0</v>
      </c>
      <c r="BK607">
        <f t="shared" si="590"/>
        <v>0</v>
      </c>
      <c r="BL607">
        <f t="shared" si="591"/>
        <v>0</v>
      </c>
      <c r="BM607">
        <f t="shared" si="592"/>
        <v>0</v>
      </c>
      <c r="BN607">
        <f t="shared" si="593"/>
        <v>0</v>
      </c>
      <c r="BO607">
        <f t="shared" si="594"/>
        <v>0</v>
      </c>
      <c r="BP607">
        <f t="shared" si="595"/>
        <v>0</v>
      </c>
      <c r="BQ607">
        <f t="shared" si="596"/>
        <v>0</v>
      </c>
      <c r="BR607">
        <f t="shared" si="597"/>
        <v>0</v>
      </c>
      <c r="BS607">
        <f t="shared" si="598"/>
        <v>0</v>
      </c>
      <c r="BT607">
        <f t="shared" si="599"/>
        <v>0</v>
      </c>
    </row>
    <row r="608" spans="1:72" x14ac:dyDescent="0.25">
      <c r="A608" t="str">
        <f>IF(TRIM(INDEX(games!$A:$A,ROW()))="","",TRIM(INDEX(games!$A:$A,ROW())))</f>
        <v>Paranautical Activity</v>
      </c>
      <c r="B608">
        <f>IF(OR($A608="",INDEX(games!$B:$B,ROW())=""),"",INDEX(games!$B:$B,ROW()))</f>
        <v>2013</v>
      </c>
      <c r="C608" t="str">
        <f>IF(OR($A608="",INDEX(games!$C:$C,ROW())=""),"",INDEX(games!$C:$C,ROW()))</f>
        <v>Action</v>
      </c>
      <c r="D608">
        <f t="shared" si="540"/>
        <v>2</v>
      </c>
      <c r="E608">
        <f t="shared" si="541"/>
        <v>1</v>
      </c>
      <c r="F608">
        <f t="shared" si="542"/>
        <v>30</v>
      </c>
      <c r="G608">
        <f t="shared" si="543"/>
        <v>2013</v>
      </c>
      <c r="H608">
        <f t="shared" si="544"/>
        <v>1.69</v>
      </c>
      <c r="I608" t="e">
        <f t="shared" si="545"/>
        <v>#N/A</v>
      </c>
      <c r="J608" t="e">
        <f t="shared" si="546"/>
        <v>#N/A</v>
      </c>
      <c r="K608" t="e">
        <f t="shared" si="547"/>
        <v>#N/A</v>
      </c>
      <c r="L608" t="e">
        <f t="shared" si="548"/>
        <v>#N/A</v>
      </c>
      <c r="M608" t="e">
        <f t="shared" si="549"/>
        <v>#N/A</v>
      </c>
      <c r="N608" t="e">
        <f t="shared" si="550"/>
        <v>#N/A</v>
      </c>
      <c r="O608">
        <f t="shared" si="551"/>
        <v>2.0006080000000002</v>
      </c>
      <c r="P608" t="str">
        <f>IF(OR($A608="",INDEX(games!$H:$H,ROW())=""),"",INDEX(games!$H:$H,ROW()))</f>
        <v/>
      </c>
      <c r="Q608" t="str">
        <f t="shared" si="552"/>
        <v/>
      </c>
      <c r="T608">
        <f t="shared" si="553"/>
        <v>2015</v>
      </c>
      <c r="U608">
        <f t="shared" si="554"/>
        <v>2020</v>
      </c>
      <c r="V608">
        <f t="shared" si="555"/>
        <v>5</v>
      </c>
      <c r="W608" t="str">
        <f>IF(TRIM(INDEX(connections!$A:$A,ROW()))="","",TRIM(INDEX(connections!$A:$A,ROW())))</f>
        <v>Darkest Dungeon</v>
      </c>
      <c r="X608" t="str">
        <f>IF($W608="","",TRIM(INDEX(connections!$B:$B,ROW())))</f>
        <v>Gordian Quest</v>
      </c>
      <c r="Y608">
        <f t="shared" si="556"/>
        <v>190</v>
      </c>
      <c r="Z608">
        <f t="shared" si="557"/>
        <v>359</v>
      </c>
      <c r="AA608" t="str">
        <f t="shared" si="558"/>
        <v>Yes</v>
      </c>
      <c r="AB608" t="str">
        <f t="shared" si="559"/>
        <v>Yes</v>
      </c>
      <c r="AC608">
        <f t="shared" si="560"/>
        <v>1</v>
      </c>
      <c r="AD608">
        <f t="shared" si="561"/>
        <v>1</v>
      </c>
      <c r="AE608" t="str">
        <f t="shared" si="562"/>
        <v/>
      </c>
      <c r="AG608">
        <f t="shared" si="563"/>
        <v>2</v>
      </c>
      <c r="AH608" t="str">
        <f t="shared" si="564"/>
        <v/>
      </c>
      <c r="AI608" t="str">
        <f t="shared" si="565"/>
        <v/>
      </c>
      <c r="AJ608" t="str">
        <f t="shared" si="566"/>
        <v/>
      </c>
      <c r="AK608">
        <f t="shared" si="567"/>
        <v>2.0006080000000002</v>
      </c>
      <c r="AL608" t="str">
        <f>IF($A608="","",INDEX(games!$J:$J,ROW())&amp;"")</f>
        <v>https://store.steampowered.com/app/250580/Paranautical_Activity_Deluxe_Atonement_Edition/</v>
      </c>
      <c r="AM608">
        <f>IF($A608="","",SUMPRODUCT($AO608:$BD608,'Map Analysis'!$AN$2^{0,1,2,3,4,5,6,7,8,9,10,11,12,13,14,15}))</f>
        <v>0</v>
      </c>
      <c r="AN608">
        <f t="shared" si="568"/>
        <v>6.0800000000000001E-5</v>
      </c>
      <c r="AO608">
        <f t="shared" si="569"/>
        <v>0</v>
      </c>
      <c r="AP608">
        <f t="shared" si="570"/>
        <v>0</v>
      </c>
      <c r="AQ608">
        <f t="shared" si="571"/>
        <v>0</v>
      </c>
      <c r="AR608">
        <f t="shared" si="572"/>
        <v>0</v>
      </c>
      <c r="AS608">
        <f t="shared" si="573"/>
        <v>0</v>
      </c>
      <c r="AT608">
        <f t="shared" si="574"/>
        <v>0</v>
      </c>
      <c r="AU608">
        <f t="shared" si="575"/>
        <v>0</v>
      </c>
      <c r="AV608">
        <f t="shared" si="576"/>
        <v>0</v>
      </c>
      <c r="AW608">
        <f t="shared" si="577"/>
        <v>0</v>
      </c>
      <c r="AX608">
        <f t="shared" si="578"/>
        <v>0</v>
      </c>
      <c r="AY608">
        <f t="shared" si="579"/>
        <v>0</v>
      </c>
      <c r="AZ608">
        <f t="shared" si="580"/>
        <v>0</v>
      </c>
      <c r="BA608">
        <f t="shared" si="581"/>
        <v>0</v>
      </c>
      <c r="BB608">
        <f t="shared" si="582"/>
        <v>0</v>
      </c>
      <c r="BC608">
        <f t="shared" si="583"/>
        <v>0</v>
      </c>
      <c r="BD608">
        <f t="shared" si="584"/>
        <v>0</v>
      </c>
      <c r="BF608">
        <f t="shared" si="585"/>
        <v>0</v>
      </c>
      <c r="BG608">
        <f t="shared" si="586"/>
        <v>0</v>
      </c>
      <c r="BH608">
        <f t="shared" si="587"/>
        <v>0</v>
      </c>
      <c r="BI608">
        <f t="shared" si="588"/>
        <v>0</v>
      </c>
      <c r="BJ608">
        <f t="shared" si="589"/>
        <v>0</v>
      </c>
      <c r="BK608">
        <f t="shared" si="590"/>
        <v>0</v>
      </c>
      <c r="BL608">
        <f t="shared" si="591"/>
        <v>0</v>
      </c>
      <c r="BM608">
        <f t="shared" si="592"/>
        <v>0</v>
      </c>
      <c r="BN608">
        <f t="shared" si="593"/>
        <v>0</v>
      </c>
      <c r="BO608">
        <f t="shared" si="594"/>
        <v>0</v>
      </c>
      <c r="BP608">
        <f t="shared" si="595"/>
        <v>0</v>
      </c>
      <c r="BQ608">
        <f t="shared" si="596"/>
        <v>0</v>
      </c>
      <c r="BR608">
        <f t="shared" si="597"/>
        <v>0</v>
      </c>
      <c r="BS608">
        <f t="shared" si="598"/>
        <v>0</v>
      </c>
      <c r="BT608">
        <f t="shared" si="599"/>
        <v>0</v>
      </c>
    </row>
    <row r="609" spans="1:72" x14ac:dyDescent="0.25">
      <c r="A609" t="str">
        <f>IF(TRIM(INDEX(games!$A:$A,ROW()))="","",TRIM(INDEX(games!$A:$A,ROW())))</f>
        <v>Pass the Fear</v>
      </c>
      <c r="B609">
        <f>IF(OR($A609="",INDEX(games!$B:$B,ROW())=""),"",INDEX(games!$B:$B,ROW()))</f>
        <v>2026</v>
      </c>
      <c r="C609" t="str">
        <f>IF(OR($A609="",INDEX(games!$C:$C,ROW())=""),"",INDEX(games!$C:$C,ROW()))</f>
        <v>Action</v>
      </c>
      <c r="D609">
        <f t="shared" si="540"/>
        <v>1</v>
      </c>
      <c r="E609">
        <f t="shared" si="541"/>
        <v>1</v>
      </c>
      <c r="F609">
        <f t="shared" si="542"/>
        <v>31</v>
      </c>
      <c r="G609">
        <f t="shared" si="543"/>
        <v>2026</v>
      </c>
      <c r="H609">
        <f t="shared" si="544"/>
        <v>1.7130000000000001</v>
      </c>
      <c r="I609" t="e">
        <f t="shared" si="545"/>
        <v>#N/A</v>
      </c>
      <c r="J609" t="e">
        <f t="shared" si="546"/>
        <v>#N/A</v>
      </c>
      <c r="K609" t="e">
        <f t="shared" si="547"/>
        <v>#N/A</v>
      </c>
      <c r="L609" t="e">
        <f t="shared" si="548"/>
        <v>#N/A</v>
      </c>
      <c r="M609" t="e">
        <f t="shared" si="549"/>
        <v>#N/A</v>
      </c>
      <c r="N609" t="e">
        <f t="shared" si="550"/>
        <v>#N/A</v>
      </c>
      <c r="O609">
        <f t="shared" si="551"/>
        <v>1.0006090000000001</v>
      </c>
      <c r="P609" t="str">
        <f>IF(OR($A609="",INDEX(games!$H:$H,ROW())=""),"",INDEX(games!$H:$H,ROW()))</f>
        <v/>
      </c>
      <c r="Q609" t="str">
        <f t="shared" si="552"/>
        <v/>
      </c>
      <c r="T609">
        <f t="shared" si="553"/>
        <v>1996</v>
      </c>
      <c r="U609">
        <f t="shared" si="554"/>
        <v>2020</v>
      </c>
      <c r="V609">
        <f t="shared" si="555"/>
        <v>24</v>
      </c>
      <c r="W609" t="str">
        <f>IF(TRIM(INDEX(connections!$A:$A,ROW()))="","",TRIM(INDEX(connections!$A:$A,ROW())))</f>
        <v>Diablo</v>
      </c>
      <c r="X609" t="str">
        <f>IF($W609="","",TRIM(INDEX(connections!$B:$B,ROW())))</f>
        <v>Gordian Quest</v>
      </c>
      <c r="Y609">
        <f t="shared" si="556"/>
        <v>225</v>
      </c>
      <c r="Z609">
        <f t="shared" si="557"/>
        <v>359</v>
      </c>
      <c r="AA609" t="str">
        <f t="shared" si="558"/>
        <v>Yes</v>
      </c>
      <c r="AB609" t="str">
        <f t="shared" si="559"/>
        <v>Yes</v>
      </c>
      <c r="AC609">
        <f t="shared" si="560"/>
        <v>1</v>
      </c>
      <c r="AD609">
        <f t="shared" si="561"/>
        <v>1</v>
      </c>
      <c r="AE609" t="str">
        <f t="shared" si="562"/>
        <v/>
      </c>
      <c r="AG609">
        <f t="shared" si="563"/>
        <v>1</v>
      </c>
      <c r="AH609" t="str">
        <f t="shared" si="564"/>
        <v/>
      </c>
      <c r="AI609" t="str">
        <f t="shared" si="565"/>
        <v/>
      </c>
      <c r="AJ609" t="str">
        <f t="shared" si="566"/>
        <v/>
      </c>
      <c r="AK609">
        <f t="shared" si="567"/>
        <v>1.0006090000000001</v>
      </c>
      <c r="AL609" t="str">
        <f>IF($A609="","",INDEX(games!$J:$J,ROW())&amp;"")</f>
        <v>https://store.steampowered.com/app/3561220/Pass_the_Fear/</v>
      </c>
      <c r="AM609">
        <f>IF($A609="","",SUMPRODUCT($AO609:$BD609,'Map Analysis'!$AN$2^{0,1,2,3,4,5,6,7,8,9,10,11,12,13,14,15}))</f>
        <v>0</v>
      </c>
      <c r="AN609">
        <f t="shared" si="568"/>
        <v>6.0900000000000003E-5</v>
      </c>
      <c r="AO609">
        <f t="shared" si="569"/>
        <v>0</v>
      </c>
      <c r="AP609">
        <f t="shared" si="570"/>
        <v>0</v>
      </c>
      <c r="AQ609">
        <f t="shared" si="571"/>
        <v>0</v>
      </c>
      <c r="AR609">
        <f t="shared" si="572"/>
        <v>0</v>
      </c>
      <c r="AS609">
        <f t="shared" si="573"/>
        <v>0</v>
      </c>
      <c r="AT609">
        <f t="shared" si="574"/>
        <v>0</v>
      </c>
      <c r="AU609">
        <f t="shared" si="575"/>
        <v>0</v>
      </c>
      <c r="AV609">
        <f t="shared" si="576"/>
        <v>0</v>
      </c>
      <c r="AW609">
        <f t="shared" si="577"/>
        <v>0</v>
      </c>
      <c r="AX609">
        <f t="shared" si="578"/>
        <v>0</v>
      </c>
      <c r="AY609">
        <f t="shared" si="579"/>
        <v>0</v>
      </c>
      <c r="AZ609">
        <f t="shared" si="580"/>
        <v>0</v>
      </c>
      <c r="BA609">
        <f t="shared" si="581"/>
        <v>0</v>
      </c>
      <c r="BB609">
        <f t="shared" si="582"/>
        <v>0</v>
      </c>
      <c r="BC609">
        <f t="shared" si="583"/>
        <v>0</v>
      </c>
      <c r="BD609">
        <f t="shared" si="584"/>
        <v>0</v>
      </c>
      <c r="BF609">
        <f t="shared" si="585"/>
        <v>0</v>
      </c>
      <c r="BG609">
        <f t="shared" si="586"/>
        <v>0</v>
      </c>
      <c r="BH609">
        <f t="shared" si="587"/>
        <v>0</v>
      </c>
      <c r="BI609">
        <f t="shared" si="588"/>
        <v>0</v>
      </c>
      <c r="BJ609">
        <f t="shared" si="589"/>
        <v>0</v>
      </c>
      <c r="BK609">
        <f t="shared" si="590"/>
        <v>0</v>
      </c>
      <c r="BL609">
        <f t="shared" si="591"/>
        <v>0</v>
      </c>
      <c r="BM609">
        <f t="shared" si="592"/>
        <v>0</v>
      </c>
      <c r="BN609">
        <f t="shared" si="593"/>
        <v>0</v>
      </c>
      <c r="BO609">
        <f t="shared" si="594"/>
        <v>0</v>
      </c>
      <c r="BP609">
        <f t="shared" si="595"/>
        <v>0</v>
      </c>
      <c r="BQ609">
        <f t="shared" si="596"/>
        <v>0</v>
      </c>
      <c r="BR609">
        <f t="shared" si="597"/>
        <v>0</v>
      </c>
      <c r="BS609">
        <f t="shared" si="598"/>
        <v>0</v>
      </c>
      <c r="BT609">
        <f t="shared" si="599"/>
        <v>0</v>
      </c>
    </row>
    <row r="610" spans="1:72" x14ac:dyDescent="0.25">
      <c r="A610" t="str">
        <f>IF(TRIM(INDEX(games!$A:$A,ROW()))="","",TRIM(INDEX(games!$A:$A,ROW())))</f>
        <v>Passant: A Chess Roguelike</v>
      </c>
      <c r="B610">
        <f>IF(OR($A610="",INDEX(games!$B:$B,ROW())=""),"",INDEX(games!$B:$B,ROW()))</f>
        <v>2025</v>
      </c>
      <c r="C610" t="str">
        <f>IF(OR($A610="",INDEX(games!$C:$C,ROW())=""),"",INDEX(games!$C:$C,ROW()))</f>
        <v>Strategy</v>
      </c>
      <c r="D610">
        <f t="shared" si="540"/>
        <v>1</v>
      </c>
      <c r="E610">
        <f t="shared" si="541"/>
        <v>2</v>
      </c>
      <c r="F610">
        <f t="shared" si="542"/>
        <v>32</v>
      </c>
      <c r="G610" t="e">
        <f t="shared" si="543"/>
        <v>#N/A</v>
      </c>
      <c r="H610" t="e">
        <f t="shared" si="544"/>
        <v>#N/A</v>
      </c>
      <c r="I610">
        <f t="shared" si="545"/>
        <v>2025</v>
      </c>
      <c r="J610">
        <f t="shared" si="546"/>
        <v>2.7359999999999998</v>
      </c>
      <c r="K610" t="e">
        <f t="shared" si="547"/>
        <v>#N/A</v>
      </c>
      <c r="L610" t="e">
        <f t="shared" si="548"/>
        <v>#N/A</v>
      </c>
      <c r="M610" t="e">
        <f t="shared" si="549"/>
        <v>#N/A</v>
      </c>
      <c r="N610" t="e">
        <f t="shared" si="550"/>
        <v>#N/A</v>
      </c>
      <c r="O610">
        <f t="shared" si="551"/>
        <v>1.00061</v>
      </c>
      <c r="P610" t="str">
        <f>IF(OR($A610="",INDEX(games!$H:$H,ROW())=""),"",INDEX(games!$H:$H,ROW()))</f>
        <v/>
      </c>
      <c r="Q610" t="str">
        <f t="shared" si="552"/>
        <v/>
      </c>
      <c r="T610">
        <f t="shared" si="553"/>
        <v>2017</v>
      </c>
      <c r="U610">
        <f t="shared" si="554"/>
        <v>2020</v>
      </c>
      <c r="V610">
        <f t="shared" si="555"/>
        <v>3</v>
      </c>
      <c r="W610" t="str">
        <f>IF(TRIM(INDEX(connections!$A:$A,ROW()))="","",TRIM(INDEX(connections!$A:$A,ROW())))</f>
        <v>Slay the Spire</v>
      </c>
      <c r="X610" t="str">
        <f>IF($W610="","",TRIM(INDEX(connections!$B:$B,ROW())))</f>
        <v>Gordian Quest</v>
      </c>
      <c r="Y610">
        <f t="shared" si="556"/>
        <v>772</v>
      </c>
      <c r="Z610">
        <f t="shared" si="557"/>
        <v>359</v>
      </c>
      <c r="AA610" t="str">
        <f t="shared" si="558"/>
        <v>Yes</v>
      </c>
      <c r="AB610" t="str">
        <f t="shared" si="559"/>
        <v>Yes</v>
      </c>
      <c r="AC610">
        <f t="shared" si="560"/>
        <v>1</v>
      </c>
      <c r="AD610">
        <f t="shared" si="561"/>
        <v>0</v>
      </c>
      <c r="AE610" t="str">
        <f t="shared" si="562"/>
        <v/>
      </c>
      <c r="AG610">
        <f t="shared" si="563"/>
        <v>1</v>
      </c>
      <c r="AH610" t="str">
        <f t="shared" si="564"/>
        <v/>
      </c>
      <c r="AI610" t="str">
        <f t="shared" si="565"/>
        <v/>
      </c>
      <c r="AJ610" t="str">
        <f t="shared" si="566"/>
        <v/>
      </c>
      <c r="AK610">
        <f t="shared" si="567"/>
        <v>1.00061</v>
      </c>
      <c r="AL610" t="str">
        <f>IF($A610="","",INDEX(games!$J:$J,ROW())&amp;"")</f>
        <v/>
      </c>
      <c r="AM610">
        <f>IF($A610="","",SUMPRODUCT($AO610:$BD610,'Map Analysis'!$AN$2^{0,1,2,3,4,5,6,7,8,9,10,11,12,13,14,15}))</f>
        <v>0</v>
      </c>
      <c r="AN610">
        <f t="shared" si="568"/>
        <v>6.0999999999999999E-5</v>
      </c>
      <c r="AO610">
        <f t="shared" si="569"/>
        <v>0</v>
      </c>
      <c r="AP610">
        <f t="shared" si="570"/>
        <v>0</v>
      </c>
      <c r="AQ610">
        <f t="shared" si="571"/>
        <v>0</v>
      </c>
      <c r="AR610">
        <f t="shared" si="572"/>
        <v>0</v>
      </c>
      <c r="AS610">
        <f t="shared" si="573"/>
        <v>0</v>
      </c>
      <c r="AT610">
        <f t="shared" si="574"/>
        <v>0</v>
      </c>
      <c r="AU610">
        <f t="shared" si="575"/>
        <v>0</v>
      </c>
      <c r="AV610">
        <f t="shared" si="576"/>
        <v>0</v>
      </c>
      <c r="AW610">
        <f t="shared" si="577"/>
        <v>0</v>
      </c>
      <c r="AX610">
        <f t="shared" si="578"/>
        <v>0</v>
      </c>
      <c r="AY610">
        <f t="shared" si="579"/>
        <v>0</v>
      </c>
      <c r="AZ610">
        <f t="shared" si="580"/>
        <v>0</v>
      </c>
      <c r="BA610">
        <f t="shared" si="581"/>
        <v>0</v>
      </c>
      <c r="BB610">
        <f t="shared" si="582"/>
        <v>0</v>
      </c>
      <c r="BC610">
        <f t="shared" si="583"/>
        <v>0</v>
      </c>
      <c r="BD610">
        <f t="shared" si="584"/>
        <v>0</v>
      </c>
      <c r="BF610">
        <f t="shared" si="585"/>
        <v>0</v>
      </c>
      <c r="BG610">
        <f t="shared" si="586"/>
        <v>0</v>
      </c>
      <c r="BH610">
        <f t="shared" si="587"/>
        <v>0</v>
      </c>
      <c r="BI610">
        <f t="shared" si="588"/>
        <v>0</v>
      </c>
      <c r="BJ610">
        <f t="shared" si="589"/>
        <v>0</v>
      </c>
      <c r="BK610">
        <f t="shared" si="590"/>
        <v>0</v>
      </c>
      <c r="BL610">
        <f t="shared" si="591"/>
        <v>0</v>
      </c>
      <c r="BM610">
        <f t="shared" si="592"/>
        <v>0</v>
      </c>
      <c r="BN610">
        <f t="shared" si="593"/>
        <v>0</v>
      </c>
      <c r="BO610">
        <f t="shared" si="594"/>
        <v>0</v>
      </c>
      <c r="BP610">
        <f t="shared" si="595"/>
        <v>0</v>
      </c>
      <c r="BQ610">
        <f t="shared" si="596"/>
        <v>0</v>
      </c>
      <c r="BR610">
        <f t="shared" si="597"/>
        <v>0</v>
      </c>
      <c r="BS610">
        <f t="shared" si="598"/>
        <v>0</v>
      </c>
      <c r="BT610">
        <f t="shared" si="599"/>
        <v>0</v>
      </c>
    </row>
    <row r="611" spans="1:72" x14ac:dyDescent="0.25">
      <c r="A611" t="str">
        <f>IF(TRIM(INDEX(games!$A:$A,ROW()))="","",TRIM(INDEX(games!$A:$A,ROW())))</f>
        <v>Patch Quest</v>
      </c>
      <c r="B611">
        <f>IF(OR($A611="",INDEX(games!$B:$B,ROW())=""),"",INDEX(games!$B:$B,ROW()))</f>
        <v>2021</v>
      </c>
      <c r="C611" t="str">
        <f>IF(OR($A611="",INDEX(games!$C:$C,ROW())=""),"",INDEX(games!$C:$C,ROW()))</f>
        <v>Action</v>
      </c>
      <c r="D611">
        <f t="shared" si="540"/>
        <v>3</v>
      </c>
      <c r="E611">
        <f t="shared" si="541"/>
        <v>1</v>
      </c>
      <c r="F611">
        <f t="shared" si="542"/>
        <v>33</v>
      </c>
      <c r="G611">
        <f t="shared" si="543"/>
        <v>2021</v>
      </c>
      <c r="H611">
        <f t="shared" si="544"/>
        <v>1.7589999999999999</v>
      </c>
      <c r="I611" t="e">
        <f t="shared" si="545"/>
        <v>#N/A</v>
      </c>
      <c r="J611" t="e">
        <f t="shared" si="546"/>
        <v>#N/A</v>
      </c>
      <c r="K611" t="e">
        <f t="shared" si="547"/>
        <v>#N/A</v>
      </c>
      <c r="L611" t="e">
        <f t="shared" si="548"/>
        <v>#N/A</v>
      </c>
      <c r="M611" t="e">
        <f t="shared" si="549"/>
        <v>#N/A</v>
      </c>
      <c r="N611" t="e">
        <f t="shared" si="550"/>
        <v>#N/A</v>
      </c>
      <c r="O611">
        <f t="shared" si="551"/>
        <v>3.0006110000000001</v>
      </c>
      <c r="P611" t="str">
        <f>IF(OR($A611="",INDEX(games!$H:$H,ROW())=""),"",INDEX(games!$H:$H,ROW()))</f>
        <v>Yes</v>
      </c>
      <c r="Q611">
        <f t="shared" si="552"/>
        <v>3.0006110000000001</v>
      </c>
      <c r="T611">
        <f t="shared" si="553"/>
        <v>2021</v>
      </c>
      <c r="U611">
        <f t="shared" si="554"/>
        <v>2023</v>
      </c>
      <c r="V611">
        <f t="shared" si="555"/>
        <v>2</v>
      </c>
      <c r="W611" t="str">
        <f>IF(TRIM(INDEX(connections!$A:$A,ROW()))="","",TRIM(INDEX(connections!$A:$A,ROW())))</f>
        <v>Vampire Survivors</v>
      </c>
      <c r="X611" t="str">
        <f>IF($W611="","",TRIM(INDEX(connections!$B:$B,ROW())))</f>
        <v>Greedland</v>
      </c>
      <c r="Y611">
        <f t="shared" si="556"/>
        <v>941</v>
      </c>
      <c r="Z611">
        <f t="shared" si="557"/>
        <v>362</v>
      </c>
      <c r="AA611" t="str">
        <f t="shared" si="558"/>
        <v>Yes</v>
      </c>
      <c r="AB611" t="str">
        <f t="shared" si="559"/>
        <v>Yes</v>
      </c>
      <c r="AC611">
        <f t="shared" si="560"/>
        <v>1</v>
      </c>
      <c r="AD611">
        <f t="shared" si="561"/>
        <v>0</v>
      </c>
      <c r="AE611" t="str">
        <f t="shared" si="562"/>
        <v/>
      </c>
      <c r="AG611">
        <f t="shared" si="563"/>
        <v>3</v>
      </c>
      <c r="AH611" t="str">
        <f t="shared" si="564"/>
        <v>Yes</v>
      </c>
      <c r="AI611">
        <f t="shared" si="565"/>
        <v>3</v>
      </c>
      <c r="AJ611">
        <f t="shared" si="566"/>
        <v>3.0006110000000001</v>
      </c>
      <c r="AK611" t="str">
        <f t="shared" si="567"/>
        <v/>
      </c>
      <c r="AL611" t="str">
        <f>IF($A611="","",INDEX(games!$J:$J,ROW())&amp;"")</f>
        <v>https://store.steampowered.com/app/1347970/Patch_Quest/</v>
      </c>
      <c r="AM611">
        <f>IF($A611="","",SUMPRODUCT($AO611:$BD611,'Map Analysis'!$AN$2^{0,1,2,3,4,5,6,7,8,9,10,11,12,13,14,15}))</f>
        <v>1</v>
      </c>
      <c r="AN611">
        <f t="shared" si="568"/>
        <v>1.0000610999999999</v>
      </c>
      <c r="AO611">
        <f t="shared" si="569"/>
        <v>1</v>
      </c>
      <c r="AP611">
        <f t="shared" si="570"/>
        <v>0</v>
      </c>
      <c r="AQ611">
        <f t="shared" si="571"/>
        <v>0</v>
      </c>
      <c r="AR611">
        <f t="shared" si="572"/>
        <v>0</v>
      </c>
      <c r="AS611">
        <f t="shared" si="573"/>
        <v>0</v>
      </c>
      <c r="AT611">
        <f t="shared" si="574"/>
        <v>0</v>
      </c>
      <c r="AU611">
        <f t="shared" si="575"/>
        <v>0</v>
      </c>
      <c r="AV611">
        <f t="shared" si="576"/>
        <v>0</v>
      </c>
      <c r="AW611">
        <f t="shared" si="577"/>
        <v>0</v>
      </c>
      <c r="AX611">
        <f t="shared" si="578"/>
        <v>0</v>
      </c>
      <c r="AY611">
        <f t="shared" si="579"/>
        <v>0</v>
      </c>
      <c r="AZ611">
        <f t="shared" si="580"/>
        <v>0</v>
      </c>
      <c r="BA611">
        <f t="shared" si="581"/>
        <v>0</v>
      </c>
      <c r="BB611">
        <f t="shared" si="582"/>
        <v>0</v>
      </c>
      <c r="BC611">
        <f t="shared" si="583"/>
        <v>0</v>
      </c>
      <c r="BD611">
        <f t="shared" si="584"/>
        <v>0</v>
      </c>
      <c r="BF611">
        <f t="shared" si="585"/>
        <v>0</v>
      </c>
      <c r="BG611">
        <f t="shared" si="586"/>
        <v>0</v>
      </c>
      <c r="BH611">
        <f t="shared" si="587"/>
        <v>0</v>
      </c>
      <c r="BI611">
        <f t="shared" si="588"/>
        <v>0</v>
      </c>
      <c r="BJ611">
        <f t="shared" si="589"/>
        <v>0</v>
      </c>
      <c r="BK611">
        <f t="shared" si="590"/>
        <v>0</v>
      </c>
      <c r="BL611">
        <f t="shared" si="591"/>
        <v>0</v>
      </c>
      <c r="BM611">
        <f t="shared" si="592"/>
        <v>0</v>
      </c>
      <c r="BN611">
        <f t="shared" si="593"/>
        <v>0</v>
      </c>
      <c r="BO611">
        <f t="shared" si="594"/>
        <v>0</v>
      </c>
      <c r="BP611">
        <f t="shared" si="595"/>
        <v>0</v>
      </c>
      <c r="BQ611">
        <f t="shared" si="596"/>
        <v>0</v>
      </c>
      <c r="BR611">
        <f t="shared" si="597"/>
        <v>0</v>
      </c>
      <c r="BS611">
        <f t="shared" si="598"/>
        <v>0</v>
      </c>
      <c r="BT611">
        <f t="shared" si="599"/>
        <v>0</v>
      </c>
    </row>
    <row r="612" spans="1:72" x14ac:dyDescent="0.25">
      <c r="A612" t="str">
        <f>IF(TRIM(INDEX(games!$A:$A,ROW()))="","",TRIM(INDEX(games!$A:$A,ROW())))</f>
        <v>Path of Achra</v>
      </c>
      <c r="B612">
        <f>IF(OR($A612="",INDEX(games!$B:$B,ROW())=""),"",INDEX(games!$B:$B,ROW()))</f>
        <v>2023</v>
      </c>
      <c r="C612" t="str">
        <f>IF(OR($A612="",INDEX(games!$C:$C,ROW())=""),"",INDEX(games!$C:$C,ROW()))</f>
        <v>Traditional</v>
      </c>
      <c r="D612">
        <f t="shared" si="540"/>
        <v>3</v>
      </c>
      <c r="E612">
        <f t="shared" si="541"/>
        <v>4</v>
      </c>
      <c r="F612">
        <f t="shared" si="542"/>
        <v>0</v>
      </c>
      <c r="G612" t="e">
        <f t="shared" si="543"/>
        <v>#N/A</v>
      </c>
      <c r="H612" t="e">
        <f t="shared" si="544"/>
        <v>#N/A</v>
      </c>
      <c r="I612" t="e">
        <f t="shared" si="545"/>
        <v>#N/A</v>
      </c>
      <c r="J612" t="e">
        <f t="shared" si="546"/>
        <v>#N/A</v>
      </c>
      <c r="K612" t="e">
        <f t="shared" si="547"/>
        <v>#N/A</v>
      </c>
      <c r="L612" t="e">
        <f t="shared" si="548"/>
        <v>#N/A</v>
      </c>
      <c r="M612">
        <f t="shared" si="549"/>
        <v>2023</v>
      </c>
      <c r="N612">
        <f t="shared" si="550"/>
        <v>4</v>
      </c>
      <c r="O612">
        <f t="shared" si="551"/>
        <v>3.0006119999999998</v>
      </c>
      <c r="P612" t="str">
        <f>IF(OR($A612="",INDEX(games!$H:$H,ROW())=""),"",INDEX(games!$H:$H,ROW()))</f>
        <v>Yes</v>
      </c>
      <c r="Q612">
        <f t="shared" si="552"/>
        <v>3.0006119999999998</v>
      </c>
      <c r="T612">
        <f t="shared" si="553"/>
        <v>2017</v>
      </c>
      <c r="U612">
        <f t="shared" si="554"/>
        <v>2020</v>
      </c>
      <c r="V612">
        <f t="shared" si="555"/>
        <v>3</v>
      </c>
      <c r="W612" t="str">
        <f>IF(TRIM(INDEX(connections!$A:$A,ROW()))="","",TRIM(INDEX(connections!$A:$A,ROW())))</f>
        <v>Slay the Spire</v>
      </c>
      <c r="X612" t="str">
        <f>IF($W612="","",TRIM(INDEX(connections!$B:$B,ROW())))</f>
        <v>Griftlands</v>
      </c>
      <c r="Y612">
        <f t="shared" si="556"/>
        <v>772</v>
      </c>
      <c r="Z612">
        <f t="shared" si="557"/>
        <v>363</v>
      </c>
      <c r="AA612" t="str">
        <f t="shared" si="558"/>
        <v>Yes</v>
      </c>
      <c r="AB612" t="str">
        <f t="shared" si="559"/>
        <v>Yes</v>
      </c>
      <c r="AC612">
        <f t="shared" si="560"/>
        <v>1</v>
      </c>
      <c r="AD612">
        <f t="shared" si="561"/>
        <v>0</v>
      </c>
      <c r="AE612" t="str">
        <f t="shared" si="562"/>
        <v/>
      </c>
      <c r="AG612">
        <f t="shared" si="563"/>
        <v>3</v>
      </c>
      <c r="AH612" t="str">
        <f t="shared" si="564"/>
        <v>Yes</v>
      </c>
      <c r="AI612">
        <f t="shared" si="565"/>
        <v>3</v>
      </c>
      <c r="AJ612">
        <f t="shared" si="566"/>
        <v>3.0006119999999998</v>
      </c>
      <c r="AK612" t="str">
        <f t="shared" si="567"/>
        <v/>
      </c>
      <c r="AL612" t="str">
        <f>IF($A612="","",INDEX(games!$J:$J,ROW())&amp;"")</f>
        <v>https://store.steampowered.com/app/2128270/Path_of_Achra/</v>
      </c>
      <c r="AM612">
        <f>IF($A612="","",SUMPRODUCT($AO612:$BD612,'Map Analysis'!$AN$2^{0,1,2,3,4,5,6,7,8,9,10,11,12,13,14,15}))</f>
        <v>0</v>
      </c>
      <c r="AN612">
        <f t="shared" si="568"/>
        <v>6.1199999999999997E-5</v>
      </c>
      <c r="AO612">
        <f t="shared" si="569"/>
        <v>0</v>
      </c>
      <c r="AP612">
        <f t="shared" si="570"/>
        <v>0</v>
      </c>
      <c r="AQ612">
        <f t="shared" si="571"/>
        <v>0</v>
      </c>
      <c r="AR612">
        <f t="shared" si="572"/>
        <v>0</v>
      </c>
      <c r="AS612">
        <f t="shared" si="573"/>
        <v>0</v>
      </c>
      <c r="AT612">
        <f t="shared" si="574"/>
        <v>0</v>
      </c>
      <c r="AU612">
        <f t="shared" si="575"/>
        <v>0</v>
      </c>
      <c r="AV612">
        <f t="shared" si="576"/>
        <v>0</v>
      </c>
      <c r="AW612">
        <f t="shared" si="577"/>
        <v>0</v>
      </c>
      <c r="AX612">
        <f t="shared" si="578"/>
        <v>0</v>
      </c>
      <c r="AY612">
        <f t="shared" si="579"/>
        <v>0</v>
      </c>
      <c r="AZ612">
        <f t="shared" si="580"/>
        <v>0</v>
      </c>
      <c r="BA612">
        <f t="shared" si="581"/>
        <v>0</v>
      </c>
      <c r="BB612">
        <f t="shared" si="582"/>
        <v>0</v>
      </c>
      <c r="BC612">
        <f t="shared" si="583"/>
        <v>0</v>
      </c>
      <c r="BD612">
        <f t="shared" si="584"/>
        <v>0</v>
      </c>
      <c r="BF612">
        <f t="shared" si="585"/>
        <v>2</v>
      </c>
      <c r="BG612">
        <f t="shared" si="586"/>
        <v>1</v>
      </c>
      <c r="BH612">
        <f t="shared" si="587"/>
        <v>0</v>
      </c>
      <c r="BI612">
        <f t="shared" si="588"/>
        <v>0</v>
      </c>
      <c r="BJ612">
        <f t="shared" si="589"/>
        <v>0</v>
      </c>
      <c r="BK612">
        <f t="shared" si="590"/>
        <v>0</v>
      </c>
      <c r="BL612">
        <f t="shared" si="591"/>
        <v>0</v>
      </c>
      <c r="BM612">
        <f t="shared" si="592"/>
        <v>0</v>
      </c>
      <c r="BN612">
        <f t="shared" si="593"/>
        <v>0</v>
      </c>
      <c r="BO612">
        <f t="shared" si="594"/>
        <v>0</v>
      </c>
      <c r="BP612">
        <f t="shared" si="595"/>
        <v>0</v>
      </c>
      <c r="BQ612">
        <f t="shared" si="596"/>
        <v>0</v>
      </c>
      <c r="BR612">
        <f t="shared" si="597"/>
        <v>0</v>
      </c>
      <c r="BS612">
        <f t="shared" si="598"/>
        <v>0</v>
      </c>
      <c r="BT612">
        <f t="shared" si="599"/>
        <v>0</v>
      </c>
    </row>
    <row r="613" spans="1:72" x14ac:dyDescent="0.25">
      <c r="A613" t="str">
        <f>IF(TRIM(INDEX(games!$A:$A,ROW()))="","",TRIM(INDEX(games!$A:$A,ROW())))</f>
        <v>Pathogenic</v>
      </c>
      <c r="B613">
        <f>IF(OR($A613="",INDEX(games!$B:$B,ROW())=""),"",INDEX(games!$B:$B,ROW()))</f>
        <v>2026</v>
      </c>
      <c r="C613" t="str">
        <f>IF(OR($A613="",INDEX(games!$C:$C,ROW())=""),"",INDEX(games!$C:$C,ROW()))</f>
        <v>Action</v>
      </c>
      <c r="D613">
        <f t="shared" si="540"/>
        <v>3</v>
      </c>
      <c r="E613">
        <f t="shared" si="541"/>
        <v>1</v>
      </c>
      <c r="F613">
        <f t="shared" si="542"/>
        <v>1</v>
      </c>
      <c r="G613">
        <f t="shared" si="543"/>
        <v>2026</v>
      </c>
      <c r="H613">
        <f t="shared" si="544"/>
        <v>1.0229999999999999</v>
      </c>
      <c r="I613" t="e">
        <f t="shared" si="545"/>
        <v>#N/A</v>
      </c>
      <c r="J613" t="e">
        <f t="shared" si="546"/>
        <v>#N/A</v>
      </c>
      <c r="K613" t="e">
        <f t="shared" si="547"/>
        <v>#N/A</v>
      </c>
      <c r="L613" t="e">
        <f t="shared" si="548"/>
        <v>#N/A</v>
      </c>
      <c r="M613" t="e">
        <f t="shared" si="549"/>
        <v>#N/A</v>
      </c>
      <c r="N613" t="e">
        <f t="shared" si="550"/>
        <v>#N/A</v>
      </c>
      <c r="O613">
        <f t="shared" si="551"/>
        <v>3.000613</v>
      </c>
      <c r="P613" t="str">
        <f>IF(OR($A613="",INDEX(games!$H:$H,ROW())=""),"",INDEX(games!$H:$H,ROW()))</f>
        <v/>
      </c>
      <c r="Q613" t="str">
        <f t="shared" si="552"/>
        <v/>
      </c>
      <c r="T613">
        <f t="shared" si="553"/>
        <v>2015</v>
      </c>
      <c r="U613">
        <f t="shared" si="554"/>
        <v>2021</v>
      </c>
      <c r="V613">
        <f t="shared" si="555"/>
        <v>6</v>
      </c>
      <c r="W613" t="str">
        <f>IF(TRIM(INDEX(connections!$A:$A,ROW()))="","",TRIM(INDEX(connections!$A:$A,ROW())))</f>
        <v>Crypt of the NecroDancer</v>
      </c>
      <c r="X613" t="str">
        <f>IF($W613="","",TRIM(INDEX(connections!$B:$B,ROW())))</f>
        <v>Guidus</v>
      </c>
      <c r="Y613">
        <f t="shared" si="556"/>
        <v>169</v>
      </c>
      <c r="Z613">
        <f t="shared" si="557"/>
        <v>364</v>
      </c>
      <c r="AA613" t="str">
        <f t="shared" si="558"/>
        <v>Yes</v>
      </c>
      <c r="AB613" t="str">
        <f t="shared" si="559"/>
        <v>Yes</v>
      </c>
      <c r="AC613">
        <f t="shared" si="560"/>
        <v>1</v>
      </c>
      <c r="AD613">
        <f t="shared" si="561"/>
        <v>1</v>
      </c>
      <c r="AE613" t="str">
        <f t="shared" si="562"/>
        <v/>
      </c>
      <c r="AG613">
        <f t="shared" si="563"/>
        <v>3</v>
      </c>
      <c r="AH613" t="str">
        <f t="shared" si="564"/>
        <v/>
      </c>
      <c r="AI613" t="str">
        <f t="shared" si="565"/>
        <v/>
      </c>
      <c r="AJ613" t="str">
        <f t="shared" si="566"/>
        <v/>
      </c>
      <c r="AK613">
        <f t="shared" si="567"/>
        <v>3.000613</v>
      </c>
      <c r="AL613" t="str">
        <f>IF($A613="","",INDEX(games!$J:$J,ROW())&amp;"")</f>
        <v>https://store.steampowered.com/app/3808690/Pathogenic/</v>
      </c>
      <c r="AM613">
        <f>IF($A613="","",SUMPRODUCT($AO613:$BD613,'Map Analysis'!$AN$2^{0,1,2,3,4,5,6,7,8,9,10,11,12,13,14,15}))</f>
        <v>0</v>
      </c>
      <c r="AN613">
        <f t="shared" si="568"/>
        <v>6.1299999999999999E-5</v>
      </c>
      <c r="AO613">
        <f t="shared" si="569"/>
        <v>0</v>
      </c>
      <c r="AP613">
        <f t="shared" si="570"/>
        <v>0</v>
      </c>
      <c r="AQ613">
        <f t="shared" si="571"/>
        <v>0</v>
      </c>
      <c r="AR613">
        <f t="shared" si="572"/>
        <v>0</v>
      </c>
      <c r="AS613">
        <f t="shared" si="573"/>
        <v>0</v>
      </c>
      <c r="AT613">
        <f t="shared" si="574"/>
        <v>0</v>
      </c>
      <c r="AU613">
        <f t="shared" si="575"/>
        <v>0</v>
      </c>
      <c r="AV613">
        <f t="shared" si="576"/>
        <v>0</v>
      </c>
      <c r="AW613">
        <f t="shared" si="577"/>
        <v>0</v>
      </c>
      <c r="AX613">
        <f t="shared" si="578"/>
        <v>0</v>
      </c>
      <c r="AY613">
        <f t="shared" si="579"/>
        <v>0</v>
      </c>
      <c r="AZ613">
        <f t="shared" si="580"/>
        <v>0</v>
      </c>
      <c r="BA613">
        <f t="shared" si="581"/>
        <v>0</v>
      </c>
      <c r="BB613">
        <f t="shared" si="582"/>
        <v>0</v>
      </c>
      <c r="BC613">
        <f t="shared" si="583"/>
        <v>0</v>
      </c>
      <c r="BD613">
        <f t="shared" si="584"/>
        <v>0</v>
      </c>
      <c r="BF613">
        <f t="shared" si="585"/>
        <v>1</v>
      </c>
      <c r="BG613">
        <f t="shared" si="586"/>
        <v>0</v>
      </c>
      <c r="BH613">
        <f t="shared" si="587"/>
        <v>0</v>
      </c>
      <c r="BI613">
        <f t="shared" si="588"/>
        <v>0</v>
      </c>
      <c r="BJ613">
        <f t="shared" si="589"/>
        <v>0</v>
      </c>
      <c r="BK613">
        <f t="shared" si="590"/>
        <v>0</v>
      </c>
      <c r="BL613">
        <f t="shared" si="591"/>
        <v>0</v>
      </c>
      <c r="BM613">
        <f t="shared" si="592"/>
        <v>0</v>
      </c>
      <c r="BN613">
        <f t="shared" si="593"/>
        <v>0</v>
      </c>
      <c r="BO613">
        <f t="shared" si="594"/>
        <v>0</v>
      </c>
      <c r="BP613">
        <f t="shared" si="595"/>
        <v>0</v>
      </c>
      <c r="BQ613">
        <f t="shared" si="596"/>
        <v>0</v>
      </c>
      <c r="BR613">
        <f t="shared" si="597"/>
        <v>0</v>
      </c>
      <c r="BS613">
        <f t="shared" si="598"/>
        <v>0</v>
      </c>
      <c r="BT613">
        <f t="shared" si="599"/>
        <v>0</v>
      </c>
    </row>
    <row r="614" spans="1:72" x14ac:dyDescent="0.25">
      <c r="A614" t="str">
        <f>IF(TRIM(INDEX(games!$A:$A,ROW()))="","",TRIM(INDEX(games!$A:$A,ROW())))</f>
        <v>Pathos: Nethack Codex</v>
      </c>
      <c r="B614">
        <f>IF(OR($A614="",INDEX(games!$B:$B,ROW())=""),"",INDEX(games!$B:$B,ROW()))</f>
        <v>2015</v>
      </c>
      <c r="C614" t="str">
        <f>IF(OR($A614="",INDEX(games!$C:$C,ROW())=""),"",INDEX(games!$C:$C,ROW()))</f>
        <v>Traditional</v>
      </c>
      <c r="D614">
        <f t="shared" si="540"/>
        <v>1</v>
      </c>
      <c r="E614">
        <f t="shared" si="541"/>
        <v>4</v>
      </c>
      <c r="F614">
        <f t="shared" si="542"/>
        <v>2</v>
      </c>
      <c r="G614" t="e">
        <f t="shared" si="543"/>
        <v>#N/A</v>
      </c>
      <c r="H614" t="e">
        <f t="shared" si="544"/>
        <v>#N/A</v>
      </c>
      <c r="I614" t="e">
        <f t="shared" si="545"/>
        <v>#N/A</v>
      </c>
      <c r="J614" t="e">
        <f t="shared" si="546"/>
        <v>#N/A</v>
      </c>
      <c r="K614" t="e">
        <f t="shared" si="547"/>
        <v>#N/A</v>
      </c>
      <c r="L614" t="e">
        <f t="shared" si="548"/>
        <v>#N/A</v>
      </c>
      <c r="M614">
        <f t="shared" si="549"/>
        <v>2015</v>
      </c>
      <c r="N614">
        <f t="shared" si="550"/>
        <v>4.0460000000000003</v>
      </c>
      <c r="O614">
        <f t="shared" si="551"/>
        <v>1.0006139999999999</v>
      </c>
      <c r="P614" t="str">
        <f>IF(OR($A614="",INDEX(games!$H:$H,ROW())=""),"",INDEX(games!$H:$H,ROW()))</f>
        <v>Yes</v>
      </c>
      <c r="Q614">
        <f t="shared" si="552"/>
        <v>1.0006139999999999</v>
      </c>
      <c r="T614">
        <f t="shared" si="553"/>
        <v>2021</v>
      </c>
      <c r="U614">
        <f t="shared" si="554"/>
        <v>2024</v>
      </c>
      <c r="V614">
        <f t="shared" si="555"/>
        <v>3</v>
      </c>
      <c r="W614" t="str">
        <f>IF(TRIM(INDEX(connections!$A:$A,ROW()))="","",TRIM(INDEX(connections!$A:$A,ROW())))</f>
        <v>Guidus</v>
      </c>
      <c r="X614" t="str">
        <f>IF($W614="","",TRIM(INDEX(connections!$B:$B,ROW())))</f>
        <v>Guidus Zero</v>
      </c>
      <c r="Y614">
        <f t="shared" si="556"/>
        <v>364</v>
      </c>
      <c r="Z614">
        <f t="shared" si="557"/>
        <v>365</v>
      </c>
      <c r="AA614" t="str">
        <f t="shared" si="558"/>
        <v>Yes</v>
      </c>
      <c r="AB614" t="str">
        <f t="shared" si="559"/>
        <v/>
      </c>
      <c r="AC614" t="str">
        <f t="shared" si="560"/>
        <v/>
      </c>
      <c r="AD614">
        <f t="shared" si="561"/>
        <v>0</v>
      </c>
      <c r="AE614" t="str">
        <f t="shared" si="562"/>
        <v/>
      </c>
      <c r="AG614">
        <f t="shared" si="563"/>
        <v>1</v>
      </c>
      <c r="AH614" t="str">
        <f t="shared" si="564"/>
        <v>Yes</v>
      </c>
      <c r="AI614">
        <f t="shared" si="565"/>
        <v>1</v>
      </c>
      <c r="AJ614">
        <f t="shared" si="566"/>
        <v>1.0006139999999999</v>
      </c>
      <c r="AK614" t="str">
        <f t="shared" si="567"/>
        <v/>
      </c>
      <c r="AL614" t="str">
        <f>IF($A614="","",INDEX(games!$J:$J,ROW())&amp;"")</f>
        <v/>
      </c>
      <c r="AM614">
        <f>IF($A614="","",SUMPRODUCT($AO614:$BD614,'Map Analysis'!$AN$2^{0,1,2,3,4,5,6,7,8,9,10,11,12,13,14,15}))</f>
        <v>0</v>
      </c>
      <c r="AN614">
        <f t="shared" si="568"/>
        <v>6.1400000000000002E-5</v>
      </c>
      <c r="AO614">
        <f t="shared" si="569"/>
        <v>0</v>
      </c>
      <c r="AP614">
        <f t="shared" si="570"/>
        <v>0</v>
      </c>
      <c r="AQ614">
        <f t="shared" si="571"/>
        <v>0</v>
      </c>
      <c r="AR614">
        <f t="shared" si="572"/>
        <v>0</v>
      </c>
      <c r="AS614">
        <f t="shared" si="573"/>
        <v>0</v>
      </c>
      <c r="AT614">
        <f t="shared" si="574"/>
        <v>0</v>
      </c>
      <c r="AU614">
        <f t="shared" si="575"/>
        <v>0</v>
      </c>
      <c r="AV614">
        <f t="shared" si="576"/>
        <v>0</v>
      </c>
      <c r="AW614">
        <f t="shared" si="577"/>
        <v>0</v>
      </c>
      <c r="AX614">
        <f t="shared" si="578"/>
        <v>0</v>
      </c>
      <c r="AY614">
        <f t="shared" si="579"/>
        <v>0</v>
      </c>
      <c r="AZ614">
        <f t="shared" si="580"/>
        <v>0</v>
      </c>
      <c r="BA614">
        <f t="shared" si="581"/>
        <v>0</v>
      </c>
      <c r="BB614">
        <f t="shared" si="582"/>
        <v>0</v>
      </c>
      <c r="BC614">
        <f t="shared" si="583"/>
        <v>0</v>
      </c>
      <c r="BD614">
        <f t="shared" si="584"/>
        <v>0</v>
      </c>
      <c r="BF614">
        <f t="shared" si="585"/>
        <v>0</v>
      </c>
      <c r="BG614">
        <f t="shared" si="586"/>
        <v>0</v>
      </c>
      <c r="BH614">
        <f t="shared" si="587"/>
        <v>0</v>
      </c>
      <c r="BI614">
        <f t="shared" si="588"/>
        <v>0</v>
      </c>
      <c r="BJ614">
        <f t="shared" si="589"/>
        <v>0</v>
      </c>
      <c r="BK614">
        <f t="shared" si="590"/>
        <v>0</v>
      </c>
      <c r="BL614">
        <f t="shared" si="591"/>
        <v>0</v>
      </c>
      <c r="BM614">
        <f t="shared" si="592"/>
        <v>0</v>
      </c>
      <c r="BN614">
        <f t="shared" si="593"/>
        <v>0</v>
      </c>
      <c r="BO614">
        <f t="shared" si="594"/>
        <v>0</v>
      </c>
      <c r="BP614">
        <f t="shared" si="595"/>
        <v>0</v>
      </c>
      <c r="BQ614">
        <f t="shared" si="596"/>
        <v>0</v>
      </c>
      <c r="BR614">
        <f t="shared" si="597"/>
        <v>0</v>
      </c>
      <c r="BS614">
        <f t="shared" si="598"/>
        <v>0</v>
      </c>
      <c r="BT614">
        <f t="shared" si="599"/>
        <v>0</v>
      </c>
    </row>
    <row r="615" spans="1:72" x14ac:dyDescent="0.25">
      <c r="A615" t="str">
        <f>IF(TRIM(INDEX(games!$A:$A,ROW()))="","",TRIM(INDEX(games!$A:$A,ROW())))</f>
        <v>Pawnbarian</v>
      </c>
      <c r="B615">
        <f>IF(OR($A615="",INDEX(games!$B:$B,ROW())=""),"",INDEX(games!$B:$B,ROW()))</f>
        <v>2021</v>
      </c>
      <c r="C615" t="str">
        <f>IF(OR($A615="",INDEX(games!$C:$C,ROW())=""),"",INDEX(games!$C:$C,ROW()))</f>
        <v>Strategy</v>
      </c>
      <c r="D615">
        <f t="shared" si="540"/>
        <v>3</v>
      </c>
      <c r="E615">
        <f t="shared" si="541"/>
        <v>2</v>
      </c>
      <c r="F615">
        <f t="shared" si="542"/>
        <v>3</v>
      </c>
      <c r="G615" t="e">
        <f t="shared" si="543"/>
        <v>#N/A</v>
      </c>
      <c r="H615" t="e">
        <f t="shared" si="544"/>
        <v>#N/A</v>
      </c>
      <c r="I615">
        <f t="shared" si="545"/>
        <v>2021</v>
      </c>
      <c r="J615">
        <f t="shared" si="546"/>
        <v>2.069</v>
      </c>
      <c r="K615" t="e">
        <f t="shared" si="547"/>
        <v>#N/A</v>
      </c>
      <c r="L615" t="e">
        <f t="shared" si="548"/>
        <v>#N/A</v>
      </c>
      <c r="M615" t="e">
        <f t="shared" si="549"/>
        <v>#N/A</v>
      </c>
      <c r="N615" t="e">
        <f t="shared" si="550"/>
        <v>#N/A</v>
      </c>
      <c r="O615">
        <f t="shared" si="551"/>
        <v>3.0006149999999998</v>
      </c>
      <c r="P615" t="str">
        <f>IF(OR($A615="",INDEX(games!$H:$H,ROW())=""),"",INDEX(games!$H:$H,ROW()))</f>
        <v>Yes</v>
      </c>
      <c r="Q615">
        <f t="shared" si="552"/>
        <v>3.0006149999999998</v>
      </c>
      <c r="T615">
        <f t="shared" si="553"/>
        <v>2012</v>
      </c>
      <c r="U615">
        <f t="shared" si="554"/>
        <v>2015</v>
      </c>
      <c r="V615">
        <f t="shared" si="555"/>
        <v>3</v>
      </c>
      <c r="W615" t="str">
        <f>IF(TRIM(INDEX(connections!$A:$A,ROW()))="","",TRIM(INDEX(connections!$A:$A,ROW())))</f>
        <v>FTL</v>
      </c>
      <c r="X615" t="str">
        <f>IF($W615="","",TRIM(INDEX(connections!$B:$B,ROW())))</f>
        <v>Guild of Dungeoneering</v>
      </c>
      <c r="Y615">
        <f t="shared" si="556"/>
        <v>326</v>
      </c>
      <c r="Z615">
        <f t="shared" si="557"/>
        <v>366</v>
      </c>
      <c r="AA615" t="str">
        <f t="shared" si="558"/>
        <v>Yes</v>
      </c>
      <c r="AB615" t="str">
        <f t="shared" si="559"/>
        <v/>
      </c>
      <c r="AC615" t="str">
        <f t="shared" si="560"/>
        <v/>
      </c>
      <c r="AD615">
        <f t="shared" si="561"/>
        <v>1</v>
      </c>
      <c r="AE615" t="str">
        <f t="shared" si="562"/>
        <v/>
      </c>
      <c r="AG615">
        <f t="shared" si="563"/>
        <v>3</v>
      </c>
      <c r="AH615" t="str">
        <f t="shared" si="564"/>
        <v>Yes</v>
      </c>
      <c r="AI615">
        <f t="shared" si="565"/>
        <v>3</v>
      </c>
      <c r="AJ615">
        <f t="shared" si="566"/>
        <v>3.0006149999999998</v>
      </c>
      <c r="AK615" t="str">
        <f t="shared" si="567"/>
        <v/>
      </c>
      <c r="AL615" t="str">
        <f>IF($A615="","",INDEX(games!$J:$J,ROW())&amp;"")</f>
        <v>https://store.steampowered.com/app/1142080/Pawnbarian/</v>
      </c>
      <c r="AM615">
        <f>IF($A615="","",SUMPRODUCT($AO615:$BD615,'Map Analysis'!$AN$2^{0,1,2,3,4,5,6,7,8,9,10,11,12,13,14,15}))</f>
        <v>1</v>
      </c>
      <c r="AN615">
        <f t="shared" si="568"/>
        <v>1.0000614999999999</v>
      </c>
      <c r="AO615">
        <f t="shared" si="569"/>
        <v>1</v>
      </c>
      <c r="AP615">
        <f t="shared" si="570"/>
        <v>0</v>
      </c>
      <c r="AQ615">
        <f t="shared" si="571"/>
        <v>0</v>
      </c>
      <c r="AR615">
        <f t="shared" si="572"/>
        <v>0</v>
      </c>
      <c r="AS615">
        <f t="shared" si="573"/>
        <v>0</v>
      </c>
      <c r="AT615">
        <f t="shared" si="574"/>
        <v>0</v>
      </c>
      <c r="AU615">
        <f t="shared" si="575"/>
        <v>0</v>
      </c>
      <c r="AV615">
        <f t="shared" si="576"/>
        <v>0</v>
      </c>
      <c r="AW615">
        <f t="shared" si="577"/>
        <v>0</v>
      </c>
      <c r="AX615">
        <f t="shared" si="578"/>
        <v>0</v>
      </c>
      <c r="AY615">
        <f t="shared" si="579"/>
        <v>0</v>
      </c>
      <c r="AZ615">
        <f t="shared" si="580"/>
        <v>0</v>
      </c>
      <c r="BA615">
        <f t="shared" si="581"/>
        <v>0</v>
      </c>
      <c r="BB615">
        <f t="shared" si="582"/>
        <v>0</v>
      </c>
      <c r="BC615">
        <f t="shared" si="583"/>
        <v>0</v>
      </c>
      <c r="BD615">
        <f t="shared" si="584"/>
        <v>0</v>
      </c>
      <c r="BF615">
        <f t="shared" si="585"/>
        <v>1</v>
      </c>
      <c r="BG615">
        <f t="shared" si="586"/>
        <v>0</v>
      </c>
      <c r="BH615">
        <f t="shared" si="587"/>
        <v>0</v>
      </c>
      <c r="BI615">
        <f t="shared" si="588"/>
        <v>0</v>
      </c>
      <c r="BJ615">
        <f t="shared" si="589"/>
        <v>0</v>
      </c>
      <c r="BK615">
        <f t="shared" si="590"/>
        <v>0</v>
      </c>
      <c r="BL615">
        <f t="shared" si="591"/>
        <v>0</v>
      </c>
      <c r="BM615">
        <f t="shared" si="592"/>
        <v>0</v>
      </c>
      <c r="BN615">
        <f t="shared" si="593"/>
        <v>0</v>
      </c>
      <c r="BO615">
        <f t="shared" si="594"/>
        <v>0</v>
      </c>
      <c r="BP615">
        <f t="shared" si="595"/>
        <v>0</v>
      </c>
      <c r="BQ615">
        <f t="shared" si="596"/>
        <v>0</v>
      </c>
      <c r="BR615">
        <f t="shared" si="597"/>
        <v>0</v>
      </c>
      <c r="BS615">
        <f t="shared" si="598"/>
        <v>0</v>
      </c>
      <c r="BT615">
        <f t="shared" si="599"/>
        <v>0</v>
      </c>
    </row>
    <row r="616" spans="1:72" x14ac:dyDescent="0.25">
      <c r="A616" t="str">
        <f>IF(TRIM(INDEX(games!$A:$A,ROW()))="","",TRIM(INDEX(games!$A:$A,ROW())))</f>
        <v>Pax Autocratica</v>
      </c>
      <c r="B616">
        <f>IF(OR($A616="",INDEX(games!$B:$B,ROW())=""),"",INDEX(games!$B:$B,ROW()))</f>
        <v>2026</v>
      </c>
      <c r="C616" t="str">
        <f>IF(OR($A616="",INDEX(games!$C:$C,ROW())=""),"",INDEX(games!$C:$C,ROW()))</f>
        <v>Action</v>
      </c>
      <c r="D616">
        <f t="shared" si="540"/>
        <v>2</v>
      </c>
      <c r="E616">
        <f t="shared" si="541"/>
        <v>1</v>
      </c>
      <c r="F616">
        <f t="shared" si="542"/>
        <v>4</v>
      </c>
      <c r="G616">
        <f t="shared" si="543"/>
        <v>2026</v>
      </c>
      <c r="H616">
        <f t="shared" si="544"/>
        <v>1.0920000000000001</v>
      </c>
      <c r="I616" t="e">
        <f t="shared" si="545"/>
        <v>#N/A</v>
      </c>
      <c r="J616" t="e">
        <f t="shared" si="546"/>
        <v>#N/A</v>
      </c>
      <c r="K616" t="e">
        <f t="shared" si="547"/>
        <v>#N/A</v>
      </c>
      <c r="L616" t="e">
        <f t="shared" si="548"/>
        <v>#N/A</v>
      </c>
      <c r="M616" t="e">
        <f t="shared" si="549"/>
        <v>#N/A</v>
      </c>
      <c r="N616" t="e">
        <f t="shared" si="550"/>
        <v>#N/A</v>
      </c>
      <c r="O616">
        <f t="shared" si="551"/>
        <v>2.0006159999999999</v>
      </c>
      <c r="P616" t="str">
        <f>IF(OR($A616="",INDEX(games!$H:$H,ROW())=""),"",INDEX(games!$H:$H,ROW()))</f>
        <v/>
      </c>
      <c r="Q616" t="str">
        <f t="shared" si="552"/>
        <v/>
      </c>
      <c r="T616">
        <f t="shared" si="553"/>
        <v>2008</v>
      </c>
      <c r="U616">
        <f t="shared" si="554"/>
        <v>2015</v>
      </c>
      <c r="V616">
        <f t="shared" si="555"/>
        <v>7</v>
      </c>
      <c r="W616" t="str">
        <f>IF(TRIM(INDEX(connections!$A:$A,ROW()))="","",TRIM(INDEX(connections!$A:$A,ROW())))</f>
        <v>Spelunky Classic</v>
      </c>
      <c r="X616" t="str">
        <f>IF($W616="","",TRIM(INDEX(connections!$B:$B,ROW())))</f>
        <v>Guild of Dungeoneering</v>
      </c>
      <c r="Y616">
        <f t="shared" si="556"/>
        <v>801</v>
      </c>
      <c r="Z616">
        <f t="shared" si="557"/>
        <v>366</v>
      </c>
      <c r="AA616" t="str">
        <f t="shared" si="558"/>
        <v>Yes</v>
      </c>
      <c r="AB616" t="str">
        <f t="shared" si="559"/>
        <v/>
      </c>
      <c r="AC616" t="str">
        <f t="shared" si="560"/>
        <v/>
      </c>
      <c r="AD616">
        <f t="shared" si="561"/>
        <v>1</v>
      </c>
      <c r="AE616" t="str">
        <f t="shared" si="562"/>
        <v/>
      </c>
      <c r="AG616">
        <f t="shared" si="563"/>
        <v>2</v>
      </c>
      <c r="AH616" t="str">
        <f t="shared" si="564"/>
        <v/>
      </c>
      <c r="AI616" t="str">
        <f t="shared" si="565"/>
        <v/>
      </c>
      <c r="AJ616" t="str">
        <f t="shared" si="566"/>
        <v/>
      </c>
      <c r="AK616">
        <f t="shared" si="567"/>
        <v>2.0006159999999999</v>
      </c>
      <c r="AL616" t="str">
        <f>IF($A616="","",INDEX(games!$J:$J,ROW())&amp;"")</f>
        <v>https://store.steampowered.com/app/1067360/Pax_Autocratica/</v>
      </c>
      <c r="AM616">
        <f>IF($A616="","",SUMPRODUCT($AO616:$BD616,'Map Analysis'!$AN$2^{0,1,2,3,4,5,6,7,8,9,10,11,12,13,14,15}))</f>
        <v>0</v>
      </c>
      <c r="AN616">
        <f t="shared" si="568"/>
        <v>6.1600000000000007E-5</v>
      </c>
      <c r="AO616">
        <f t="shared" si="569"/>
        <v>0</v>
      </c>
      <c r="AP616">
        <f t="shared" si="570"/>
        <v>0</v>
      </c>
      <c r="AQ616">
        <f t="shared" si="571"/>
        <v>0</v>
      </c>
      <c r="AR616">
        <f t="shared" si="572"/>
        <v>0</v>
      </c>
      <c r="AS616">
        <f t="shared" si="573"/>
        <v>0</v>
      </c>
      <c r="AT616">
        <f t="shared" si="574"/>
        <v>0</v>
      </c>
      <c r="AU616">
        <f t="shared" si="575"/>
        <v>0</v>
      </c>
      <c r="AV616">
        <f t="shared" si="576"/>
        <v>0</v>
      </c>
      <c r="AW616">
        <f t="shared" si="577"/>
        <v>0</v>
      </c>
      <c r="AX616">
        <f t="shared" si="578"/>
        <v>0</v>
      </c>
      <c r="AY616">
        <f t="shared" si="579"/>
        <v>0</v>
      </c>
      <c r="AZ616">
        <f t="shared" si="580"/>
        <v>0</v>
      </c>
      <c r="BA616">
        <f t="shared" si="581"/>
        <v>0</v>
      </c>
      <c r="BB616">
        <f t="shared" si="582"/>
        <v>0</v>
      </c>
      <c r="BC616">
        <f t="shared" si="583"/>
        <v>0</v>
      </c>
      <c r="BD616">
        <f t="shared" si="584"/>
        <v>0</v>
      </c>
      <c r="BF616">
        <f t="shared" si="585"/>
        <v>1</v>
      </c>
      <c r="BG616">
        <f t="shared" si="586"/>
        <v>0</v>
      </c>
      <c r="BH616">
        <f t="shared" si="587"/>
        <v>0</v>
      </c>
      <c r="BI616">
        <f t="shared" si="588"/>
        <v>0</v>
      </c>
      <c r="BJ616">
        <f t="shared" si="589"/>
        <v>0</v>
      </c>
      <c r="BK616">
        <f t="shared" si="590"/>
        <v>0</v>
      </c>
      <c r="BL616">
        <f t="shared" si="591"/>
        <v>0</v>
      </c>
      <c r="BM616">
        <f t="shared" si="592"/>
        <v>0</v>
      </c>
      <c r="BN616">
        <f t="shared" si="593"/>
        <v>0</v>
      </c>
      <c r="BO616">
        <f t="shared" si="594"/>
        <v>0</v>
      </c>
      <c r="BP616">
        <f t="shared" si="595"/>
        <v>0</v>
      </c>
      <c r="BQ616">
        <f t="shared" si="596"/>
        <v>0</v>
      </c>
      <c r="BR616">
        <f t="shared" si="597"/>
        <v>0</v>
      </c>
      <c r="BS616">
        <f t="shared" si="598"/>
        <v>0</v>
      </c>
      <c r="BT616">
        <f t="shared" si="599"/>
        <v>0</v>
      </c>
    </row>
    <row r="617" spans="1:72" x14ac:dyDescent="0.25">
      <c r="A617" t="str">
        <f>IF(TRIM(INDEX(games!$A:$A,ROW()))="","",TRIM(INDEX(games!$A:$A,ROW())))</f>
        <v>Pebble Knights</v>
      </c>
      <c r="B617">
        <f>IF(OR($A617="",INDEX(games!$B:$B,ROW())=""),"",INDEX(games!$B:$B,ROW()))</f>
        <v>2026</v>
      </c>
      <c r="C617" t="str">
        <f>IF(OR($A617="",INDEX(games!$C:$C,ROW())=""),"",INDEX(games!$C:$C,ROW()))</f>
        <v>Action</v>
      </c>
      <c r="D617">
        <f t="shared" si="540"/>
        <v>2</v>
      </c>
      <c r="E617">
        <f t="shared" si="541"/>
        <v>1</v>
      </c>
      <c r="F617">
        <f t="shared" si="542"/>
        <v>5</v>
      </c>
      <c r="G617">
        <f t="shared" si="543"/>
        <v>2026</v>
      </c>
      <c r="H617">
        <f t="shared" si="544"/>
        <v>1.115</v>
      </c>
      <c r="I617" t="e">
        <f t="shared" si="545"/>
        <v>#N/A</v>
      </c>
      <c r="J617" t="e">
        <f t="shared" si="546"/>
        <v>#N/A</v>
      </c>
      <c r="K617" t="e">
        <f t="shared" si="547"/>
        <v>#N/A</v>
      </c>
      <c r="L617" t="e">
        <f t="shared" si="548"/>
        <v>#N/A</v>
      </c>
      <c r="M617" t="e">
        <f t="shared" si="549"/>
        <v>#N/A</v>
      </c>
      <c r="N617" t="e">
        <f t="shared" si="550"/>
        <v>#N/A</v>
      </c>
      <c r="O617">
        <f t="shared" si="551"/>
        <v>2.0006170000000001</v>
      </c>
      <c r="P617" t="str">
        <f>IF(OR($A617="",INDEX(games!$H:$H,ROW())=""),"",INDEX(games!$H:$H,ROW()))</f>
        <v/>
      </c>
      <c r="Q617" t="str">
        <f t="shared" si="552"/>
        <v/>
      </c>
      <c r="T617">
        <f t="shared" si="553"/>
        <v>2016</v>
      </c>
      <c r="U617">
        <f t="shared" si="554"/>
        <v>2020</v>
      </c>
      <c r="V617">
        <f t="shared" si="555"/>
        <v>4</v>
      </c>
      <c r="W617" t="str">
        <f>IF(TRIM(INDEX(connections!$A:$A,ROW()))="","",TRIM(INDEX(connections!$A:$A,ROW())))</f>
        <v>Enter the Gungeon</v>
      </c>
      <c r="X617" t="str">
        <f>IF($W617="","",TRIM(INDEX(connections!$B:$B,ROW())))</f>
        <v>Gunfire Reborn</v>
      </c>
      <c r="Y617">
        <f t="shared" si="556"/>
        <v>292</v>
      </c>
      <c r="Z617">
        <f t="shared" si="557"/>
        <v>368</v>
      </c>
      <c r="AA617" t="str">
        <f t="shared" si="558"/>
        <v>Yes</v>
      </c>
      <c r="AB617" t="str">
        <f t="shared" si="559"/>
        <v>Yes</v>
      </c>
      <c r="AC617">
        <f t="shared" si="560"/>
        <v>1</v>
      </c>
      <c r="AD617">
        <f t="shared" si="561"/>
        <v>0</v>
      </c>
      <c r="AE617" t="str">
        <f t="shared" si="562"/>
        <v/>
      </c>
      <c r="AG617">
        <f t="shared" si="563"/>
        <v>2</v>
      </c>
      <c r="AH617" t="str">
        <f t="shared" si="564"/>
        <v/>
      </c>
      <c r="AI617" t="str">
        <f t="shared" si="565"/>
        <v/>
      </c>
      <c r="AJ617" t="str">
        <f t="shared" si="566"/>
        <v/>
      </c>
      <c r="AK617">
        <f t="shared" si="567"/>
        <v>2.0006170000000001</v>
      </c>
      <c r="AL617" t="str">
        <f>IF($A617="","",INDEX(games!$J:$J,ROW())&amp;"")</f>
        <v>https://store.steampowered.com/app/3087930/Pebble_Knights/</v>
      </c>
      <c r="AM617">
        <f>IF($A617="","",SUMPRODUCT($AO617:$BD617,'Map Analysis'!$AN$2^{0,1,2,3,4,5,6,7,8,9,10,11,12,13,14,15}))</f>
        <v>0</v>
      </c>
      <c r="AN617">
        <f t="shared" si="568"/>
        <v>6.1699999999999995E-5</v>
      </c>
      <c r="AO617">
        <f t="shared" si="569"/>
        <v>0</v>
      </c>
      <c r="AP617">
        <f t="shared" si="570"/>
        <v>0</v>
      </c>
      <c r="AQ617">
        <f t="shared" si="571"/>
        <v>0</v>
      </c>
      <c r="AR617">
        <f t="shared" si="572"/>
        <v>0</v>
      </c>
      <c r="AS617">
        <f t="shared" si="573"/>
        <v>0</v>
      </c>
      <c r="AT617">
        <f t="shared" si="574"/>
        <v>0</v>
      </c>
      <c r="AU617">
        <f t="shared" si="575"/>
        <v>0</v>
      </c>
      <c r="AV617">
        <f t="shared" si="576"/>
        <v>0</v>
      </c>
      <c r="AW617">
        <f t="shared" si="577"/>
        <v>0</v>
      </c>
      <c r="AX617">
        <f t="shared" si="578"/>
        <v>0</v>
      </c>
      <c r="AY617">
        <f t="shared" si="579"/>
        <v>0</v>
      </c>
      <c r="AZ617">
        <f t="shared" si="580"/>
        <v>0</v>
      </c>
      <c r="BA617">
        <f t="shared" si="581"/>
        <v>0</v>
      </c>
      <c r="BB617">
        <f t="shared" si="582"/>
        <v>0</v>
      </c>
      <c r="BC617">
        <f t="shared" si="583"/>
        <v>0</v>
      </c>
      <c r="BD617">
        <f t="shared" si="584"/>
        <v>0</v>
      </c>
      <c r="BF617">
        <f t="shared" si="585"/>
        <v>8</v>
      </c>
      <c r="BG617">
        <f t="shared" si="586"/>
        <v>7</v>
      </c>
      <c r="BH617">
        <f t="shared" si="587"/>
        <v>0</v>
      </c>
      <c r="BI617">
        <f t="shared" si="588"/>
        <v>0</v>
      </c>
      <c r="BJ617">
        <f t="shared" si="589"/>
        <v>0</v>
      </c>
      <c r="BK617">
        <f t="shared" si="590"/>
        <v>0</v>
      </c>
      <c r="BL617">
        <f t="shared" si="591"/>
        <v>0</v>
      </c>
      <c r="BM617">
        <f t="shared" si="592"/>
        <v>0</v>
      </c>
      <c r="BN617">
        <f t="shared" si="593"/>
        <v>0</v>
      </c>
      <c r="BO617">
        <f t="shared" si="594"/>
        <v>0</v>
      </c>
      <c r="BP617">
        <f t="shared" si="595"/>
        <v>0</v>
      </c>
      <c r="BQ617">
        <f t="shared" si="596"/>
        <v>0</v>
      </c>
      <c r="BR617">
        <f t="shared" si="597"/>
        <v>0</v>
      </c>
      <c r="BS617">
        <f t="shared" si="598"/>
        <v>0</v>
      </c>
      <c r="BT617">
        <f t="shared" si="599"/>
        <v>0</v>
      </c>
    </row>
    <row r="618" spans="1:72" x14ac:dyDescent="0.25">
      <c r="A618" t="str">
        <f>IF(TRIM(INDEX(games!$A:$A,ROW()))="","",TRIM(INDEX(games!$A:$A,ROW())))</f>
        <v>Peglin</v>
      </c>
      <c r="B618">
        <f>IF(OR($A618="",INDEX(games!$B:$B,ROW())=""),"",INDEX(games!$B:$B,ROW()))</f>
        <v>2022</v>
      </c>
      <c r="C618" t="str">
        <f>IF(OR($A618="",INDEX(games!$C:$C,ROW())=""),"",INDEX(games!$C:$C,ROW()))</f>
        <v>Deckbuilder</v>
      </c>
      <c r="D618">
        <f t="shared" si="540"/>
        <v>10</v>
      </c>
      <c r="E618">
        <f t="shared" si="541"/>
        <v>3</v>
      </c>
      <c r="F618">
        <f t="shared" si="542"/>
        <v>6</v>
      </c>
      <c r="G618" t="e">
        <f t="shared" si="543"/>
        <v>#N/A</v>
      </c>
      <c r="H618" t="e">
        <f t="shared" si="544"/>
        <v>#N/A</v>
      </c>
      <c r="I618" t="e">
        <f t="shared" si="545"/>
        <v>#N/A</v>
      </c>
      <c r="J618" t="e">
        <f t="shared" si="546"/>
        <v>#N/A</v>
      </c>
      <c r="K618">
        <f t="shared" si="547"/>
        <v>2022</v>
      </c>
      <c r="L618">
        <f t="shared" si="548"/>
        <v>3.1379999999999999</v>
      </c>
      <c r="M618" t="e">
        <f t="shared" si="549"/>
        <v>#N/A</v>
      </c>
      <c r="N618" t="e">
        <f t="shared" si="550"/>
        <v>#N/A</v>
      </c>
      <c r="O618">
        <f t="shared" si="551"/>
        <v>10.000617999999999</v>
      </c>
      <c r="P618" t="str">
        <f>IF(OR($A618="",INDEX(games!$H:$H,ROW())=""),"",INDEX(games!$H:$H,ROW()))</f>
        <v>Yes</v>
      </c>
      <c r="Q618">
        <f t="shared" si="552"/>
        <v>10.000617999999999</v>
      </c>
      <c r="T618">
        <f t="shared" si="553"/>
        <v>2021</v>
      </c>
      <c r="U618">
        <f t="shared" si="554"/>
        <v>2022</v>
      </c>
      <c r="V618">
        <f t="shared" si="555"/>
        <v>1</v>
      </c>
      <c r="W618" t="str">
        <f>IF(TRIM(INDEX(connections!$A:$A,ROW()))="","",TRIM(INDEX(connections!$A:$A,ROW())))</f>
        <v>Vampire Survivors</v>
      </c>
      <c r="X618" t="str">
        <f>IF($W618="","",TRIM(INDEX(connections!$B:$B,ROW())))</f>
        <v>Gunlocked</v>
      </c>
      <c r="Y618">
        <f t="shared" si="556"/>
        <v>941</v>
      </c>
      <c r="Z618">
        <f t="shared" si="557"/>
        <v>369</v>
      </c>
      <c r="AA618" t="str">
        <f t="shared" si="558"/>
        <v>Yes</v>
      </c>
      <c r="AB618" t="str">
        <f t="shared" si="559"/>
        <v>Yes</v>
      </c>
      <c r="AC618">
        <f t="shared" si="560"/>
        <v>1</v>
      </c>
      <c r="AD618">
        <f t="shared" si="561"/>
        <v>0</v>
      </c>
      <c r="AE618" t="str">
        <f t="shared" si="562"/>
        <v/>
      </c>
      <c r="AG618">
        <f t="shared" si="563"/>
        <v>4</v>
      </c>
      <c r="AH618" t="str">
        <f t="shared" si="564"/>
        <v>Yes</v>
      </c>
      <c r="AI618">
        <f t="shared" si="565"/>
        <v>4</v>
      </c>
      <c r="AJ618">
        <f t="shared" si="566"/>
        <v>4.0006180000000002</v>
      </c>
      <c r="AK618" t="str">
        <f t="shared" si="567"/>
        <v/>
      </c>
      <c r="AL618" t="str">
        <f>IF($A618="","",INDEX(games!$J:$J,ROW())&amp;"")</f>
        <v>https://store.steampowered.com/app/1296610/Peglin/</v>
      </c>
      <c r="AM618">
        <f>IF($A618="","",SUMPRODUCT($AO618:$BD618,'Map Analysis'!$AN$2^{0,1,2,3,4,5,6,7,8,9,10,11,12,13,14,15}))</f>
        <v>9.5</v>
      </c>
      <c r="AN618">
        <f t="shared" si="568"/>
        <v>9.5000617999999992</v>
      </c>
      <c r="AO618">
        <f t="shared" si="569"/>
        <v>9</v>
      </c>
      <c r="AP618">
        <f t="shared" si="570"/>
        <v>1</v>
      </c>
      <c r="AQ618">
        <f t="shared" si="571"/>
        <v>0</v>
      </c>
      <c r="AR618">
        <f t="shared" si="572"/>
        <v>0</v>
      </c>
      <c r="AS618">
        <f t="shared" si="573"/>
        <v>0</v>
      </c>
      <c r="AT618">
        <f t="shared" si="574"/>
        <v>0</v>
      </c>
      <c r="AU618">
        <f t="shared" si="575"/>
        <v>0</v>
      </c>
      <c r="AV618">
        <f t="shared" si="576"/>
        <v>0</v>
      </c>
      <c r="AW618">
        <f t="shared" si="577"/>
        <v>0</v>
      </c>
      <c r="AX618">
        <f t="shared" si="578"/>
        <v>0</v>
      </c>
      <c r="AY618">
        <f t="shared" si="579"/>
        <v>0</v>
      </c>
      <c r="AZ618">
        <f t="shared" si="580"/>
        <v>0</v>
      </c>
      <c r="BA618">
        <f t="shared" si="581"/>
        <v>0</v>
      </c>
      <c r="BB618">
        <f t="shared" si="582"/>
        <v>0</v>
      </c>
      <c r="BC618">
        <f t="shared" si="583"/>
        <v>0</v>
      </c>
      <c r="BD618">
        <f t="shared" si="584"/>
        <v>0</v>
      </c>
      <c r="BF618">
        <f t="shared" si="585"/>
        <v>1</v>
      </c>
      <c r="BG618">
        <f t="shared" si="586"/>
        <v>0</v>
      </c>
      <c r="BH618">
        <f t="shared" si="587"/>
        <v>0</v>
      </c>
      <c r="BI618">
        <f t="shared" si="588"/>
        <v>0</v>
      </c>
      <c r="BJ618">
        <f t="shared" si="589"/>
        <v>0</v>
      </c>
      <c r="BK618">
        <f t="shared" si="590"/>
        <v>0</v>
      </c>
      <c r="BL618">
        <f t="shared" si="591"/>
        <v>0</v>
      </c>
      <c r="BM618">
        <f t="shared" si="592"/>
        <v>0</v>
      </c>
      <c r="BN618">
        <f t="shared" si="593"/>
        <v>0</v>
      </c>
      <c r="BO618">
        <f t="shared" si="594"/>
        <v>0</v>
      </c>
      <c r="BP618">
        <f t="shared" si="595"/>
        <v>0</v>
      </c>
      <c r="BQ618">
        <f t="shared" si="596"/>
        <v>0</v>
      </c>
      <c r="BR618">
        <f t="shared" si="597"/>
        <v>0</v>
      </c>
      <c r="BS618">
        <f t="shared" si="598"/>
        <v>0</v>
      </c>
      <c r="BT618">
        <f t="shared" si="599"/>
        <v>0</v>
      </c>
    </row>
    <row r="619" spans="1:72" x14ac:dyDescent="0.25">
      <c r="A619" t="str">
        <f>IF(TRIM(INDEX(games!$A:$A,ROW()))="","",TRIM(INDEX(games!$A:$A,ROW())))</f>
        <v>Pegs X Stickers</v>
      </c>
      <c r="B619">
        <f>IF(OR($A619="",INDEX(games!$B:$B,ROW())=""),"",INDEX(games!$B:$B,ROW()))</f>
        <v>2026</v>
      </c>
      <c r="C619" t="str">
        <f>IF(OR($A619="",INDEX(games!$C:$C,ROW())=""),"",INDEX(games!$C:$C,ROW()))</f>
        <v>Deckbuilder</v>
      </c>
      <c r="D619">
        <f t="shared" si="540"/>
        <v>3</v>
      </c>
      <c r="E619">
        <f t="shared" si="541"/>
        <v>3</v>
      </c>
      <c r="F619">
        <f t="shared" si="542"/>
        <v>7</v>
      </c>
      <c r="G619" t="e">
        <f t="shared" si="543"/>
        <v>#N/A</v>
      </c>
      <c r="H619" t="e">
        <f t="shared" si="544"/>
        <v>#N/A</v>
      </c>
      <c r="I619" t="e">
        <f t="shared" si="545"/>
        <v>#N/A</v>
      </c>
      <c r="J619" t="e">
        <f t="shared" si="546"/>
        <v>#N/A</v>
      </c>
      <c r="K619">
        <f t="shared" si="547"/>
        <v>2026</v>
      </c>
      <c r="L619">
        <f t="shared" si="548"/>
        <v>3.161</v>
      </c>
      <c r="M619" t="e">
        <f t="shared" si="549"/>
        <v>#N/A</v>
      </c>
      <c r="N619" t="e">
        <f t="shared" si="550"/>
        <v>#N/A</v>
      </c>
      <c r="O619">
        <f t="shared" si="551"/>
        <v>3.0006189999999999</v>
      </c>
      <c r="P619" t="str">
        <f>IF(OR($A619="",INDEX(games!$H:$H,ROW())=""),"",INDEX(games!$H:$H,ROW()))</f>
        <v/>
      </c>
      <c r="Q619" t="str">
        <f t="shared" si="552"/>
        <v/>
      </c>
      <c r="T619">
        <f t="shared" si="553"/>
        <v>2022</v>
      </c>
      <c r="U619">
        <f t="shared" si="554"/>
        <v>2025</v>
      </c>
      <c r="V619">
        <f t="shared" si="555"/>
        <v>3</v>
      </c>
      <c r="W619" t="str">
        <f>IF(TRIM(INDEX(connections!$A:$A,ROW()))="","",TRIM(INDEX(connections!$A:$A,ROW())))</f>
        <v>Gunlocked</v>
      </c>
      <c r="X619" t="str">
        <f>IF($W619="","",TRIM(INDEX(connections!$B:$B,ROW())))</f>
        <v>Gunlocked 2</v>
      </c>
      <c r="Y619">
        <f t="shared" si="556"/>
        <v>369</v>
      </c>
      <c r="Z619">
        <f t="shared" si="557"/>
        <v>370</v>
      </c>
      <c r="AA619" t="str">
        <f t="shared" si="558"/>
        <v>Yes</v>
      </c>
      <c r="AB619" t="str">
        <f t="shared" si="559"/>
        <v>Yes</v>
      </c>
      <c r="AC619">
        <f t="shared" si="560"/>
        <v>1</v>
      </c>
      <c r="AD619">
        <f t="shared" si="561"/>
        <v>0</v>
      </c>
      <c r="AE619" t="str">
        <f t="shared" si="562"/>
        <v/>
      </c>
      <c r="AG619">
        <f t="shared" si="563"/>
        <v>3</v>
      </c>
      <c r="AH619" t="str">
        <f t="shared" si="564"/>
        <v/>
      </c>
      <c r="AI619" t="str">
        <f t="shared" si="565"/>
        <v/>
      </c>
      <c r="AJ619" t="str">
        <f t="shared" si="566"/>
        <v/>
      </c>
      <c r="AK619">
        <f t="shared" si="567"/>
        <v>3.0006189999999999</v>
      </c>
      <c r="AL619" t="str">
        <f>IF($A619="","",INDEX(games!$J:$J,ROW())&amp;"")</f>
        <v>https://store.steampowered.com/app/4403010/Pegs_X_Stickers/</v>
      </c>
      <c r="AM619">
        <f>IF($A619="","",SUMPRODUCT($AO619:$BD619,'Map Analysis'!$AN$2^{0,1,2,3,4,5,6,7,8,9,10,11,12,13,14,15}))</f>
        <v>0</v>
      </c>
      <c r="AN619">
        <f t="shared" si="568"/>
        <v>6.19E-5</v>
      </c>
      <c r="AO619">
        <f t="shared" si="569"/>
        <v>0</v>
      </c>
      <c r="AP619">
        <f t="shared" si="570"/>
        <v>0</v>
      </c>
      <c r="AQ619">
        <f t="shared" si="571"/>
        <v>0</v>
      </c>
      <c r="AR619">
        <f t="shared" si="572"/>
        <v>0</v>
      </c>
      <c r="AS619">
        <f t="shared" si="573"/>
        <v>0</v>
      </c>
      <c r="AT619">
        <f t="shared" si="574"/>
        <v>0</v>
      </c>
      <c r="AU619">
        <f t="shared" si="575"/>
        <v>0</v>
      </c>
      <c r="AV619">
        <f t="shared" si="576"/>
        <v>0</v>
      </c>
      <c r="AW619">
        <f t="shared" si="577"/>
        <v>0</v>
      </c>
      <c r="AX619">
        <f t="shared" si="578"/>
        <v>0</v>
      </c>
      <c r="AY619">
        <f t="shared" si="579"/>
        <v>0</v>
      </c>
      <c r="AZ619">
        <f t="shared" si="580"/>
        <v>0</v>
      </c>
      <c r="BA619">
        <f t="shared" si="581"/>
        <v>0</v>
      </c>
      <c r="BB619">
        <f t="shared" si="582"/>
        <v>0</v>
      </c>
      <c r="BC619">
        <f t="shared" si="583"/>
        <v>0</v>
      </c>
      <c r="BD619">
        <f t="shared" si="584"/>
        <v>0</v>
      </c>
      <c r="BF619">
        <f t="shared" si="585"/>
        <v>0</v>
      </c>
      <c r="BG619">
        <f t="shared" si="586"/>
        <v>0</v>
      </c>
      <c r="BH619">
        <f t="shared" si="587"/>
        <v>0</v>
      </c>
      <c r="BI619">
        <f t="shared" si="588"/>
        <v>0</v>
      </c>
      <c r="BJ619">
        <f t="shared" si="589"/>
        <v>0</v>
      </c>
      <c r="BK619">
        <f t="shared" si="590"/>
        <v>0</v>
      </c>
      <c r="BL619">
        <f t="shared" si="591"/>
        <v>0</v>
      </c>
      <c r="BM619">
        <f t="shared" si="592"/>
        <v>0</v>
      </c>
      <c r="BN619">
        <f t="shared" si="593"/>
        <v>0</v>
      </c>
      <c r="BO619">
        <f t="shared" si="594"/>
        <v>0</v>
      </c>
      <c r="BP619">
        <f t="shared" si="595"/>
        <v>0</v>
      </c>
      <c r="BQ619">
        <f t="shared" si="596"/>
        <v>0</v>
      </c>
      <c r="BR619">
        <f t="shared" si="597"/>
        <v>0</v>
      </c>
      <c r="BS619">
        <f t="shared" si="598"/>
        <v>0</v>
      </c>
      <c r="BT619">
        <f t="shared" si="599"/>
        <v>0</v>
      </c>
    </row>
    <row r="620" spans="1:72" x14ac:dyDescent="0.25">
      <c r="A620" t="str">
        <f>IF(TRIM(INDEX(games!$A:$A,ROW()))="","",TRIM(INDEX(games!$A:$A,ROW())))</f>
        <v>PengPong</v>
      </c>
      <c r="B620">
        <f>IF(OR($A620="",INDEX(games!$B:$B,ROW())=""),"",INDEX(games!$B:$B,ROW()))</f>
        <v>2026</v>
      </c>
      <c r="C620" t="str">
        <f>IF(OR($A620="",INDEX(games!$C:$C,ROW())=""),"",INDEX(games!$C:$C,ROW()))</f>
        <v>Action</v>
      </c>
      <c r="D620">
        <f t="shared" si="540"/>
        <v>7</v>
      </c>
      <c r="E620">
        <f t="shared" si="541"/>
        <v>1</v>
      </c>
      <c r="F620">
        <f t="shared" si="542"/>
        <v>8</v>
      </c>
      <c r="G620">
        <f t="shared" si="543"/>
        <v>2026</v>
      </c>
      <c r="H620">
        <f t="shared" si="544"/>
        <v>1.1839999999999999</v>
      </c>
      <c r="I620" t="e">
        <f t="shared" si="545"/>
        <v>#N/A</v>
      </c>
      <c r="J620" t="e">
        <f t="shared" si="546"/>
        <v>#N/A</v>
      </c>
      <c r="K620" t="e">
        <f t="shared" si="547"/>
        <v>#N/A</v>
      </c>
      <c r="L620" t="e">
        <f t="shared" si="548"/>
        <v>#N/A</v>
      </c>
      <c r="M620" t="e">
        <f t="shared" si="549"/>
        <v>#N/A</v>
      </c>
      <c r="N620" t="e">
        <f t="shared" si="550"/>
        <v>#N/A</v>
      </c>
      <c r="O620">
        <f t="shared" si="551"/>
        <v>7.0006199999999996</v>
      </c>
      <c r="P620" t="str">
        <f>IF(OR($A620="",INDEX(games!$H:$H,ROW())=""),"",INDEX(games!$H:$H,ROW()))</f>
        <v/>
      </c>
      <c r="Q620" t="str">
        <f t="shared" si="552"/>
        <v/>
      </c>
      <c r="T620">
        <f t="shared" si="553"/>
        <v>2015</v>
      </c>
      <c r="U620">
        <f t="shared" si="554"/>
        <v>2025</v>
      </c>
      <c r="V620">
        <f t="shared" si="555"/>
        <v>10</v>
      </c>
      <c r="W620" t="str">
        <f>IF(TRIM(INDEX(connections!$A:$A,ROW()))="","",TRIM(INDEX(connections!$A:$A,ROW())))</f>
        <v>Nuclear Throne</v>
      </c>
      <c r="X620" t="str">
        <f>IF($W620="","",TRIM(INDEX(connections!$B:$B,ROW())))</f>
        <v>Guntouchables</v>
      </c>
      <c r="Y620">
        <f t="shared" si="556"/>
        <v>578</v>
      </c>
      <c r="Z620">
        <f t="shared" si="557"/>
        <v>371</v>
      </c>
      <c r="AA620" t="str">
        <f t="shared" si="558"/>
        <v>Yes</v>
      </c>
      <c r="AB620" t="str">
        <f t="shared" si="559"/>
        <v>Yes</v>
      </c>
      <c r="AC620">
        <f t="shared" si="560"/>
        <v>1</v>
      </c>
      <c r="AD620">
        <f t="shared" si="561"/>
        <v>0</v>
      </c>
      <c r="AE620" t="str">
        <f t="shared" si="562"/>
        <v/>
      </c>
      <c r="AG620">
        <f t="shared" si="563"/>
        <v>7</v>
      </c>
      <c r="AH620" t="str">
        <f t="shared" si="564"/>
        <v/>
      </c>
      <c r="AI620" t="str">
        <f t="shared" si="565"/>
        <v/>
      </c>
      <c r="AJ620" t="str">
        <f t="shared" si="566"/>
        <v/>
      </c>
      <c r="AK620">
        <f t="shared" si="567"/>
        <v>7.0006199999999996</v>
      </c>
      <c r="AL620" t="str">
        <f>IF($A620="","",INDEX(games!$J:$J,ROW())&amp;"")</f>
        <v>https://store.steampowered.com/app/2766910/PengPong/</v>
      </c>
      <c r="AM620">
        <f>IF($A620="","",SUMPRODUCT($AO620:$BD620,'Map Analysis'!$AN$2^{0,1,2,3,4,5,6,7,8,9,10,11,12,13,14,15}))</f>
        <v>0</v>
      </c>
      <c r="AN620">
        <f t="shared" si="568"/>
        <v>6.2000000000000003E-5</v>
      </c>
      <c r="AO620">
        <f t="shared" si="569"/>
        <v>0</v>
      </c>
      <c r="AP620">
        <f t="shared" si="570"/>
        <v>0</v>
      </c>
      <c r="AQ620">
        <f t="shared" si="571"/>
        <v>0</v>
      </c>
      <c r="AR620">
        <f t="shared" si="572"/>
        <v>0</v>
      </c>
      <c r="AS620">
        <f t="shared" si="573"/>
        <v>0</v>
      </c>
      <c r="AT620">
        <f t="shared" si="574"/>
        <v>0</v>
      </c>
      <c r="AU620">
        <f t="shared" si="575"/>
        <v>0</v>
      </c>
      <c r="AV620">
        <f t="shared" si="576"/>
        <v>0</v>
      </c>
      <c r="AW620">
        <f t="shared" si="577"/>
        <v>0</v>
      </c>
      <c r="AX620">
        <f t="shared" si="578"/>
        <v>0</v>
      </c>
      <c r="AY620">
        <f t="shared" si="579"/>
        <v>0</v>
      </c>
      <c r="AZ620">
        <f t="shared" si="580"/>
        <v>0</v>
      </c>
      <c r="BA620">
        <f t="shared" si="581"/>
        <v>0</v>
      </c>
      <c r="BB620">
        <f t="shared" si="582"/>
        <v>0</v>
      </c>
      <c r="BC620">
        <f t="shared" si="583"/>
        <v>0</v>
      </c>
      <c r="BD620">
        <f t="shared" si="584"/>
        <v>0</v>
      </c>
      <c r="BF620">
        <f t="shared" si="585"/>
        <v>0</v>
      </c>
      <c r="BG620">
        <f t="shared" si="586"/>
        <v>0</v>
      </c>
      <c r="BH620">
        <f t="shared" si="587"/>
        <v>0</v>
      </c>
      <c r="BI620">
        <f t="shared" si="588"/>
        <v>0</v>
      </c>
      <c r="BJ620">
        <f t="shared" si="589"/>
        <v>0</v>
      </c>
      <c r="BK620">
        <f t="shared" si="590"/>
        <v>0</v>
      </c>
      <c r="BL620">
        <f t="shared" si="591"/>
        <v>0</v>
      </c>
      <c r="BM620">
        <f t="shared" si="592"/>
        <v>0</v>
      </c>
      <c r="BN620">
        <f t="shared" si="593"/>
        <v>0</v>
      </c>
      <c r="BO620">
        <f t="shared" si="594"/>
        <v>0</v>
      </c>
      <c r="BP620">
        <f t="shared" si="595"/>
        <v>0</v>
      </c>
      <c r="BQ620">
        <f t="shared" si="596"/>
        <v>0</v>
      </c>
      <c r="BR620">
        <f t="shared" si="597"/>
        <v>0</v>
      </c>
      <c r="BS620">
        <f t="shared" si="598"/>
        <v>0</v>
      </c>
      <c r="BT620">
        <f t="shared" si="599"/>
        <v>0</v>
      </c>
    </row>
    <row r="621" spans="1:72" x14ac:dyDescent="0.25">
      <c r="A621" t="str">
        <f>IF(TRIM(INDEX(games!$A:$A,ROW()))="","",TRIM(INDEX(games!$A:$A,ROW())))</f>
        <v>Pesticide Not Required</v>
      </c>
      <c r="B621">
        <f>IF(OR($A621="",INDEX(games!$B:$B,ROW())=""),"",INDEX(games!$B:$B,ROW()))</f>
        <v>2024</v>
      </c>
      <c r="C621" t="str">
        <f>IF(OR($A621="",INDEX(games!$C:$C,ROW())=""),"",INDEX(games!$C:$C,ROW()))</f>
        <v>Action</v>
      </c>
      <c r="D621">
        <f t="shared" si="540"/>
        <v>3</v>
      </c>
      <c r="E621">
        <f t="shared" si="541"/>
        <v>1</v>
      </c>
      <c r="F621">
        <f t="shared" si="542"/>
        <v>9</v>
      </c>
      <c r="G621">
        <f t="shared" si="543"/>
        <v>2024</v>
      </c>
      <c r="H621">
        <f t="shared" si="544"/>
        <v>1.2070000000000001</v>
      </c>
      <c r="I621" t="e">
        <f t="shared" si="545"/>
        <v>#N/A</v>
      </c>
      <c r="J621" t="e">
        <f t="shared" si="546"/>
        <v>#N/A</v>
      </c>
      <c r="K621" t="e">
        <f t="shared" si="547"/>
        <v>#N/A</v>
      </c>
      <c r="L621" t="e">
        <f t="shared" si="548"/>
        <v>#N/A</v>
      </c>
      <c r="M621" t="e">
        <f t="shared" si="549"/>
        <v>#N/A</v>
      </c>
      <c r="N621" t="e">
        <f t="shared" si="550"/>
        <v>#N/A</v>
      </c>
      <c r="O621">
        <f t="shared" si="551"/>
        <v>3.0006210000000002</v>
      </c>
      <c r="P621" t="str">
        <f>IF(OR($A621="",INDEX(games!$H:$H,ROW())=""),"",INDEX(games!$H:$H,ROW()))</f>
        <v>Yes</v>
      </c>
      <c r="Q621">
        <f t="shared" si="552"/>
        <v>3.0006210000000002</v>
      </c>
      <c r="T621">
        <f t="shared" si="553"/>
        <v>1980</v>
      </c>
      <c r="U621">
        <f t="shared" si="554"/>
        <v>1984</v>
      </c>
      <c r="V621">
        <f t="shared" si="555"/>
        <v>4</v>
      </c>
      <c r="W621" t="str">
        <f>IF(TRIM(INDEX(connections!$A:$A,ROW()))="","",TRIM(INDEX(connections!$A:$A,ROW())))</f>
        <v>Rogue</v>
      </c>
      <c r="X621" t="str">
        <f>IF($W621="","",TRIM(INDEX(connections!$B:$B,ROW())))</f>
        <v>Hack</v>
      </c>
      <c r="Y621">
        <f t="shared" si="556"/>
        <v>693</v>
      </c>
      <c r="Z621">
        <f t="shared" si="557"/>
        <v>372</v>
      </c>
      <c r="AA621" t="str">
        <f t="shared" si="558"/>
        <v>Yes</v>
      </c>
      <c r="AB621" t="str">
        <f t="shared" si="559"/>
        <v>Yes</v>
      </c>
      <c r="AC621">
        <f t="shared" si="560"/>
        <v>1</v>
      </c>
      <c r="AD621">
        <f t="shared" si="561"/>
        <v>0</v>
      </c>
      <c r="AE621" t="str">
        <f t="shared" si="562"/>
        <v/>
      </c>
      <c r="AG621">
        <f t="shared" si="563"/>
        <v>3</v>
      </c>
      <c r="AH621" t="str">
        <f t="shared" si="564"/>
        <v>Yes</v>
      </c>
      <c r="AI621">
        <f t="shared" si="565"/>
        <v>3</v>
      </c>
      <c r="AJ621">
        <f t="shared" si="566"/>
        <v>3.0006210000000002</v>
      </c>
      <c r="AK621" t="str">
        <f t="shared" si="567"/>
        <v/>
      </c>
      <c r="AL621" t="str">
        <f>IF($A621="","",INDEX(games!$J:$J,ROW())&amp;"")</f>
        <v>https://store.steampowered.com/app/2479320/Pesticide_Not_Required/</v>
      </c>
      <c r="AM621">
        <f>IF($A621="","",SUMPRODUCT($AO621:$BD621,'Map Analysis'!$AN$2^{0,1,2,3,4,5,6,7,8,9,10,11,12,13,14,15}))</f>
        <v>0</v>
      </c>
      <c r="AN621">
        <f t="shared" si="568"/>
        <v>6.2100000000000005E-5</v>
      </c>
      <c r="AO621">
        <f t="shared" si="569"/>
        <v>0</v>
      </c>
      <c r="AP621">
        <f t="shared" si="570"/>
        <v>0</v>
      </c>
      <c r="AQ621">
        <f t="shared" si="571"/>
        <v>0</v>
      </c>
      <c r="AR621">
        <f t="shared" si="572"/>
        <v>0</v>
      </c>
      <c r="AS621">
        <f t="shared" si="573"/>
        <v>0</v>
      </c>
      <c r="AT621">
        <f t="shared" si="574"/>
        <v>0</v>
      </c>
      <c r="AU621">
        <f t="shared" si="575"/>
        <v>0</v>
      </c>
      <c r="AV621">
        <f t="shared" si="576"/>
        <v>0</v>
      </c>
      <c r="AW621">
        <f t="shared" si="577"/>
        <v>0</v>
      </c>
      <c r="AX621">
        <f t="shared" si="578"/>
        <v>0</v>
      </c>
      <c r="AY621">
        <f t="shared" si="579"/>
        <v>0</v>
      </c>
      <c r="AZ621">
        <f t="shared" si="580"/>
        <v>0</v>
      </c>
      <c r="BA621">
        <f t="shared" si="581"/>
        <v>0</v>
      </c>
      <c r="BB621">
        <f t="shared" si="582"/>
        <v>0</v>
      </c>
      <c r="BC621">
        <f t="shared" si="583"/>
        <v>0</v>
      </c>
      <c r="BD621">
        <f t="shared" si="584"/>
        <v>0</v>
      </c>
      <c r="BF621">
        <f t="shared" si="585"/>
        <v>6</v>
      </c>
      <c r="BG621">
        <f t="shared" si="586"/>
        <v>70</v>
      </c>
      <c r="BH621">
        <f t="shared" si="587"/>
        <v>175</v>
      </c>
      <c r="BI621">
        <f t="shared" si="588"/>
        <v>423</v>
      </c>
      <c r="BJ621">
        <f t="shared" si="589"/>
        <v>1032</v>
      </c>
      <c r="BK621">
        <f t="shared" si="590"/>
        <v>1617</v>
      </c>
      <c r="BL621">
        <f t="shared" si="591"/>
        <v>1752</v>
      </c>
      <c r="BM621">
        <f t="shared" si="592"/>
        <v>1423</v>
      </c>
      <c r="BN621">
        <f t="shared" si="593"/>
        <v>830</v>
      </c>
      <c r="BO621">
        <f t="shared" si="594"/>
        <v>225</v>
      </c>
      <c r="BP621">
        <f t="shared" si="595"/>
        <v>43</v>
      </c>
      <c r="BQ621">
        <f t="shared" si="596"/>
        <v>4</v>
      </c>
      <c r="BR621">
        <f t="shared" si="597"/>
        <v>0</v>
      </c>
      <c r="BS621">
        <f t="shared" si="598"/>
        <v>0</v>
      </c>
      <c r="BT621">
        <f t="shared" si="599"/>
        <v>0</v>
      </c>
    </row>
    <row r="622" spans="1:72" x14ac:dyDescent="0.25">
      <c r="A622" t="str">
        <f>IF(TRIM(INDEX(games!$A:$A,ROW()))="","",TRIM(INDEX(games!$A:$A,ROW())))</f>
        <v>Picayune Dreams</v>
      </c>
      <c r="B622">
        <f>IF(OR($A622="",INDEX(games!$B:$B,ROW())=""),"",INDEX(games!$B:$B,ROW()))</f>
        <v>2023</v>
      </c>
      <c r="C622" t="str">
        <f>IF(OR($A622="",INDEX(games!$C:$C,ROW())=""),"",INDEX(games!$C:$C,ROW()))</f>
        <v>Action</v>
      </c>
      <c r="D622">
        <f t="shared" si="540"/>
        <v>2</v>
      </c>
      <c r="E622">
        <f t="shared" si="541"/>
        <v>1</v>
      </c>
      <c r="F622">
        <f t="shared" si="542"/>
        <v>10</v>
      </c>
      <c r="G622">
        <f t="shared" si="543"/>
        <v>2023</v>
      </c>
      <c r="H622">
        <f t="shared" si="544"/>
        <v>1.23</v>
      </c>
      <c r="I622" t="e">
        <f t="shared" si="545"/>
        <v>#N/A</v>
      </c>
      <c r="J622" t="e">
        <f t="shared" si="546"/>
        <v>#N/A</v>
      </c>
      <c r="K622" t="e">
        <f t="shared" si="547"/>
        <v>#N/A</v>
      </c>
      <c r="L622" t="e">
        <f t="shared" si="548"/>
        <v>#N/A</v>
      </c>
      <c r="M622" t="e">
        <f t="shared" si="549"/>
        <v>#N/A</v>
      </c>
      <c r="N622" t="e">
        <f t="shared" si="550"/>
        <v>#N/A</v>
      </c>
      <c r="O622">
        <f t="shared" si="551"/>
        <v>2.0006219999999999</v>
      </c>
      <c r="P622" t="str">
        <f>IF(OR($A622="",INDEX(games!$H:$H,ROW())=""),"",INDEX(games!$H:$H,ROW()))</f>
        <v>Yes</v>
      </c>
      <c r="Q622">
        <f t="shared" si="552"/>
        <v>2.0006219999999999</v>
      </c>
      <c r="T622">
        <f t="shared" si="553"/>
        <v>2006</v>
      </c>
      <c r="U622">
        <f t="shared" si="554"/>
        <v>2022</v>
      </c>
      <c r="V622">
        <f t="shared" si="555"/>
        <v>16</v>
      </c>
      <c r="W622" t="str">
        <f>IF(TRIM(INDEX(connections!$A:$A,ROW()))="","",TRIM(INDEX(connections!$A:$A,ROW())))</f>
        <v>Slash'EM</v>
      </c>
      <c r="X622" t="str">
        <f>IF($W622="","",TRIM(INDEX(connections!$B:$B,ROW())))</f>
        <v>Hack'EM</v>
      </c>
      <c r="Y622">
        <f t="shared" si="556"/>
        <v>770</v>
      </c>
      <c r="Z622">
        <f t="shared" si="557"/>
        <v>373</v>
      </c>
      <c r="AA622" t="str">
        <f t="shared" si="558"/>
        <v>Yes</v>
      </c>
      <c r="AB622" t="str">
        <f t="shared" si="559"/>
        <v>Yes</v>
      </c>
      <c r="AC622">
        <f t="shared" si="560"/>
        <v>1</v>
      </c>
      <c r="AD622">
        <f t="shared" si="561"/>
        <v>0</v>
      </c>
      <c r="AE622" t="str">
        <f t="shared" si="562"/>
        <v/>
      </c>
      <c r="AG622">
        <f t="shared" si="563"/>
        <v>2</v>
      </c>
      <c r="AH622" t="str">
        <f t="shared" si="564"/>
        <v>Yes</v>
      </c>
      <c r="AI622">
        <f t="shared" si="565"/>
        <v>2</v>
      </c>
      <c r="AJ622">
        <f t="shared" si="566"/>
        <v>2.0006219999999999</v>
      </c>
      <c r="AK622" t="str">
        <f t="shared" si="567"/>
        <v/>
      </c>
      <c r="AL622" t="str">
        <f>IF($A622="","",INDEX(games!$J:$J,ROW())&amp;"")</f>
        <v>https://store.steampowered.com/app/2088840/Picayune_Dreams/</v>
      </c>
      <c r="AM622">
        <f>IF($A622="","",SUMPRODUCT($AO622:$BD622,'Map Analysis'!$AN$2^{0,1,2,3,4,5,6,7,8,9,10,11,12,13,14,15}))</f>
        <v>0</v>
      </c>
      <c r="AN622">
        <f t="shared" si="568"/>
        <v>6.2199999999999994E-5</v>
      </c>
      <c r="AO622">
        <f t="shared" si="569"/>
        <v>0</v>
      </c>
      <c r="AP622">
        <f t="shared" si="570"/>
        <v>0</v>
      </c>
      <c r="AQ622">
        <f t="shared" si="571"/>
        <v>0</v>
      </c>
      <c r="AR622">
        <f t="shared" si="572"/>
        <v>0</v>
      </c>
      <c r="AS622">
        <f t="shared" si="573"/>
        <v>0</v>
      </c>
      <c r="AT622">
        <f t="shared" si="574"/>
        <v>0</v>
      </c>
      <c r="AU622">
        <f t="shared" si="575"/>
        <v>0</v>
      </c>
      <c r="AV622">
        <f t="shared" si="576"/>
        <v>0</v>
      </c>
      <c r="AW622">
        <f t="shared" si="577"/>
        <v>0</v>
      </c>
      <c r="AX622">
        <f t="shared" si="578"/>
        <v>0</v>
      </c>
      <c r="AY622">
        <f t="shared" si="579"/>
        <v>0</v>
      </c>
      <c r="AZ622">
        <f t="shared" si="580"/>
        <v>0</v>
      </c>
      <c r="BA622">
        <f t="shared" si="581"/>
        <v>0</v>
      </c>
      <c r="BB622">
        <f t="shared" si="582"/>
        <v>0</v>
      </c>
      <c r="BC622">
        <f t="shared" si="583"/>
        <v>0</v>
      </c>
      <c r="BD622">
        <f t="shared" si="584"/>
        <v>0</v>
      </c>
      <c r="BF622">
        <f t="shared" si="585"/>
        <v>1</v>
      </c>
      <c r="BG622">
        <f t="shared" si="586"/>
        <v>0</v>
      </c>
      <c r="BH622">
        <f t="shared" si="587"/>
        <v>0</v>
      </c>
      <c r="BI622">
        <f t="shared" si="588"/>
        <v>0</v>
      </c>
      <c r="BJ622">
        <f t="shared" si="589"/>
        <v>0</v>
      </c>
      <c r="BK622">
        <f t="shared" si="590"/>
        <v>0</v>
      </c>
      <c r="BL622">
        <f t="shared" si="591"/>
        <v>0</v>
      </c>
      <c r="BM622">
        <f t="shared" si="592"/>
        <v>0</v>
      </c>
      <c r="BN622">
        <f t="shared" si="593"/>
        <v>0</v>
      </c>
      <c r="BO622">
        <f t="shared" si="594"/>
        <v>0</v>
      </c>
      <c r="BP622">
        <f t="shared" si="595"/>
        <v>0</v>
      </c>
      <c r="BQ622">
        <f t="shared" si="596"/>
        <v>0</v>
      </c>
      <c r="BR622">
        <f t="shared" si="597"/>
        <v>0</v>
      </c>
      <c r="BS622">
        <f t="shared" si="598"/>
        <v>0</v>
      </c>
      <c r="BT622">
        <f t="shared" si="599"/>
        <v>0</v>
      </c>
    </row>
    <row r="623" spans="1:72" x14ac:dyDescent="0.25">
      <c r="A623" t="str">
        <f>IF(TRIM(INDEX(games!$A:$A,ROW()))="","",TRIM(INDEX(games!$A:$A,ROW())))</f>
        <v>Pinball Storm: Lokanta</v>
      </c>
      <c r="B623">
        <f>IF(OR($A623="",INDEX(games!$B:$B,ROW())=""),"",INDEX(games!$B:$B,ROW()))</f>
        <v>2025</v>
      </c>
      <c r="C623" t="str">
        <f>IF(OR($A623="",INDEX(games!$C:$C,ROW())=""),"",INDEX(games!$C:$C,ROW()))</f>
        <v>Action</v>
      </c>
      <c r="D623">
        <f t="shared" si="540"/>
        <v>1</v>
      </c>
      <c r="E623">
        <f t="shared" si="541"/>
        <v>1</v>
      </c>
      <c r="F623">
        <f t="shared" si="542"/>
        <v>11</v>
      </c>
      <c r="G623">
        <f t="shared" si="543"/>
        <v>2025</v>
      </c>
      <c r="H623">
        <f t="shared" si="544"/>
        <v>1.2530000000000001</v>
      </c>
      <c r="I623" t="e">
        <f t="shared" si="545"/>
        <v>#N/A</v>
      </c>
      <c r="J623" t="e">
        <f t="shared" si="546"/>
        <v>#N/A</v>
      </c>
      <c r="K623" t="e">
        <f t="shared" si="547"/>
        <v>#N/A</v>
      </c>
      <c r="L623" t="e">
        <f t="shared" si="548"/>
        <v>#N/A</v>
      </c>
      <c r="M623" t="e">
        <f t="shared" si="549"/>
        <v>#N/A</v>
      </c>
      <c r="N623" t="e">
        <f t="shared" si="550"/>
        <v>#N/A</v>
      </c>
      <c r="O623">
        <f t="shared" si="551"/>
        <v>1.000623</v>
      </c>
      <c r="P623" t="str">
        <f>IF(OR($A623="",INDEX(games!$H:$H,ROW())=""),"",INDEX(games!$H:$H,ROW()))</f>
        <v>Yes</v>
      </c>
      <c r="Q623">
        <f t="shared" si="552"/>
        <v>1.000623</v>
      </c>
      <c r="T623">
        <f t="shared" si="553"/>
        <v>2017</v>
      </c>
      <c r="U623">
        <f t="shared" si="554"/>
        <v>2021</v>
      </c>
      <c r="V623">
        <f t="shared" si="555"/>
        <v>4</v>
      </c>
      <c r="W623" t="str">
        <f>IF(TRIM(INDEX(connections!$A:$A,ROW()))="","",TRIM(INDEX(connections!$A:$A,ROW())))</f>
        <v>Slay the Spire</v>
      </c>
      <c r="X623" t="str">
        <f>IF($W623="","",TRIM(INDEX(connections!$B:$B,ROW())))</f>
        <v>Hadean Tactics</v>
      </c>
      <c r="Y623">
        <f t="shared" si="556"/>
        <v>772</v>
      </c>
      <c r="Z623">
        <f t="shared" si="557"/>
        <v>374</v>
      </c>
      <c r="AA623" t="str">
        <f t="shared" si="558"/>
        <v>Yes</v>
      </c>
      <c r="AB623" t="str">
        <f t="shared" si="559"/>
        <v>Yes</v>
      </c>
      <c r="AC623">
        <f t="shared" si="560"/>
        <v>1</v>
      </c>
      <c r="AD623">
        <f t="shared" si="561"/>
        <v>0</v>
      </c>
      <c r="AE623" t="str">
        <f t="shared" si="562"/>
        <v/>
      </c>
      <c r="AG623">
        <f t="shared" si="563"/>
        <v>1</v>
      </c>
      <c r="AH623" t="str">
        <f t="shared" si="564"/>
        <v>Yes</v>
      </c>
      <c r="AI623">
        <f t="shared" si="565"/>
        <v>1</v>
      </c>
      <c r="AJ623">
        <f t="shared" si="566"/>
        <v>1.000623</v>
      </c>
      <c r="AK623" t="str">
        <f t="shared" si="567"/>
        <v/>
      </c>
      <c r="AL623" t="str">
        <f>IF($A623="","",INDEX(games!$J:$J,ROW())&amp;"")</f>
        <v>https://store.steampowered.com/app/2642570/Pinball_Storm_Lokanta/</v>
      </c>
      <c r="AM623">
        <f>IF($A623="","",SUMPRODUCT($AO623:$BD623,'Map Analysis'!$AN$2^{0,1,2,3,4,5,6,7,8,9,10,11,12,13,14,15}))</f>
        <v>0</v>
      </c>
      <c r="AN623">
        <f t="shared" si="568"/>
        <v>6.2299999999999996E-5</v>
      </c>
      <c r="AO623">
        <f t="shared" si="569"/>
        <v>0</v>
      </c>
      <c r="AP623">
        <f t="shared" si="570"/>
        <v>0</v>
      </c>
      <c r="AQ623">
        <f t="shared" si="571"/>
        <v>0</v>
      </c>
      <c r="AR623">
        <f t="shared" si="572"/>
        <v>0</v>
      </c>
      <c r="AS623">
        <f t="shared" si="573"/>
        <v>0</v>
      </c>
      <c r="AT623">
        <f t="shared" si="574"/>
        <v>0</v>
      </c>
      <c r="AU623">
        <f t="shared" si="575"/>
        <v>0</v>
      </c>
      <c r="AV623">
        <f t="shared" si="576"/>
        <v>0</v>
      </c>
      <c r="AW623">
        <f t="shared" si="577"/>
        <v>0</v>
      </c>
      <c r="AX623">
        <f t="shared" si="578"/>
        <v>0</v>
      </c>
      <c r="AY623">
        <f t="shared" si="579"/>
        <v>0</v>
      </c>
      <c r="AZ623">
        <f t="shared" si="580"/>
        <v>0</v>
      </c>
      <c r="BA623">
        <f t="shared" si="581"/>
        <v>0</v>
      </c>
      <c r="BB623">
        <f t="shared" si="582"/>
        <v>0</v>
      </c>
      <c r="BC623">
        <f t="shared" si="583"/>
        <v>0</v>
      </c>
      <c r="BD623">
        <f t="shared" si="584"/>
        <v>0</v>
      </c>
      <c r="BF623">
        <f t="shared" si="585"/>
        <v>0</v>
      </c>
      <c r="BG623">
        <f t="shared" si="586"/>
        <v>0</v>
      </c>
      <c r="BH623">
        <f t="shared" si="587"/>
        <v>0</v>
      </c>
      <c r="BI623">
        <f t="shared" si="588"/>
        <v>0</v>
      </c>
      <c r="BJ623">
        <f t="shared" si="589"/>
        <v>0</v>
      </c>
      <c r="BK623">
        <f t="shared" si="590"/>
        <v>0</v>
      </c>
      <c r="BL623">
        <f t="shared" si="591"/>
        <v>0</v>
      </c>
      <c r="BM623">
        <f t="shared" si="592"/>
        <v>0</v>
      </c>
      <c r="BN623">
        <f t="shared" si="593"/>
        <v>0</v>
      </c>
      <c r="BO623">
        <f t="shared" si="594"/>
        <v>0</v>
      </c>
      <c r="BP623">
        <f t="shared" si="595"/>
        <v>0</v>
      </c>
      <c r="BQ623">
        <f t="shared" si="596"/>
        <v>0</v>
      </c>
      <c r="BR623">
        <f t="shared" si="597"/>
        <v>0</v>
      </c>
      <c r="BS623">
        <f t="shared" si="598"/>
        <v>0</v>
      </c>
      <c r="BT623">
        <f t="shared" si="599"/>
        <v>0</v>
      </c>
    </row>
    <row r="624" spans="1:72" x14ac:dyDescent="0.25">
      <c r="A624" t="str">
        <f>IF(TRIM(INDEX(games!$A:$A,ROW()))="","",TRIM(INDEX(games!$A:$A,ROW())))</f>
        <v>Pip My Dice</v>
      </c>
      <c r="B624">
        <f>IF(OR($A624="",INDEX(games!$B:$B,ROW())=""),"",INDEX(games!$B:$B,ROW()))</f>
        <v>2025</v>
      </c>
      <c r="C624" t="str">
        <f>IF(OR($A624="",INDEX(games!$C:$C,ROW())=""),"",INDEX(games!$C:$C,ROW()))</f>
        <v>Deckbuilder</v>
      </c>
      <c r="D624">
        <f t="shared" si="540"/>
        <v>1</v>
      </c>
      <c r="E624">
        <f t="shared" si="541"/>
        <v>3</v>
      </c>
      <c r="F624">
        <f t="shared" si="542"/>
        <v>12</v>
      </c>
      <c r="G624" t="e">
        <f t="shared" si="543"/>
        <v>#N/A</v>
      </c>
      <c r="H624" t="e">
        <f t="shared" si="544"/>
        <v>#N/A</v>
      </c>
      <c r="I624" t="e">
        <f t="shared" si="545"/>
        <v>#N/A</v>
      </c>
      <c r="J624" t="e">
        <f t="shared" si="546"/>
        <v>#N/A</v>
      </c>
      <c r="K624">
        <f t="shared" si="547"/>
        <v>2025</v>
      </c>
      <c r="L624">
        <f t="shared" si="548"/>
        <v>3.2759999999999998</v>
      </c>
      <c r="M624" t="e">
        <f t="shared" si="549"/>
        <v>#N/A</v>
      </c>
      <c r="N624" t="e">
        <f t="shared" si="550"/>
        <v>#N/A</v>
      </c>
      <c r="O624">
        <f t="shared" si="551"/>
        <v>1.000624</v>
      </c>
      <c r="P624" t="str">
        <f>IF(OR($A624="",INDEX(games!$H:$H,ROW())=""),"",INDEX(games!$H:$H,ROW()))</f>
        <v>Yes</v>
      </c>
      <c r="Q624">
        <f t="shared" si="552"/>
        <v>1.000624</v>
      </c>
      <c r="T624">
        <f t="shared" si="553"/>
        <v>2015</v>
      </c>
      <c r="U624">
        <f t="shared" si="554"/>
        <v>2019</v>
      </c>
      <c r="V624">
        <f t="shared" si="555"/>
        <v>4</v>
      </c>
      <c r="W624" t="str">
        <f>IF(TRIM(INDEX(connections!$A:$A,ROW()))="","",TRIM(INDEX(connections!$A:$A,ROW())))</f>
        <v>Darkest Dungeon</v>
      </c>
      <c r="X624" t="str">
        <f>IF($W624="","",TRIM(INDEX(connections!$B:$B,ROW())))</f>
        <v>Hades</v>
      </c>
      <c r="Y624">
        <f t="shared" si="556"/>
        <v>190</v>
      </c>
      <c r="Z624">
        <f t="shared" si="557"/>
        <v>375</v>
      </c>
      <c r="AA624" t="str">
        <f t="shared" si="558"/>
        <v>Yes</v>
      </c>
      <c r="AB624" t="str">
        <f t="shared" si="559"/>
        <v>Yes</v>
      </c>
      <c r="AC624">
        <f t="shared" si="560"/>
        <v>1</v>
      </c>
      <c r="AD624">
        <f t="shared" si="561"/>
        <v>1</v>
      </c>
      <c r="AE624" t="str">
        <f t="shared" si="562"/>
        <v/>
      </c>
      <c r="AG624">
        <f t="shared" si="563"/>
        <v>1</v>
      </c>
      <c r="AH624" t="str">
        <f t="shared" si="564"/>
        <v>Yes</v>
      </c>
      <c r="AI624">
        <f t="shared" si="565"/>
        <v>1</v>
      </c>
      <c r="AJ624">
        <f t="shared" si="566"/>
        <v>1.000624</v>
      </c>
      <c r="AK624" t="str">
        <f t="shared" si="567"/>
        <v/>
      </c>
      <c r="AL624" t="str">
        <f>IF($A624="","",INDEX(games!$J:$J,ROW())&amp;"")</f>
        <v>https://store.steampowered.com/app/2797650/Pip_My_Dice/</v>
      </c>
      <c r="AM624">
        <f>IF($A624="","",SUMPRODUCT($AO624:$BD624,'Map Analysis'!$AN$2^{0,1,2,3,4,5,6,7,8,9,10,11,12,13,14,15}))</f>
        <v>0</v>
      </c>
      <c r="AN624">
        <f t="shared" si="568"/>
        <v>6.2399999999999999E-5</v>
      </c>
      <c r="AO624">
        <f t="shared" si="569"/>
        <v>0</v>
      </c>
      <c r="AP624">
        <f t="shared" si="570"/>
        <v>0</v>
      </c>
      <c r="AQ624">
        <f t="shared" si="571"/>
        <v>0</v>
      </c>
      <c r="AR624">
        <f t="shared" si="572"/>
        <v>0</v>
      </c>
      <c r="AS624">
        <f t="shared" si="573"/>
        <v>0</v>
      </c>
      <c r="AT624">
        <f t="shared" si="574"/>
        <v>0</v>
      </c>
      <c r="AU624">
        <f t="shared" si="575"/>
        <v>0</v>
      </c>
      <c r="AV624">
        <f t="shared" si="576"/>
        <v>0</v>
      </c>
      <c r="AW624">
        <f t="shared" si="577"/>
        <v>0</v>
      </c>
      <c r="AX624">
        <f t="shared" si="578"/>
        <v>0</v>
      </c>
      <c r="AY624">
        <f t="shared" si="579"/>
        <v>0</v>
      </c>
      <c r="AZ624">
        <f t="shared" si="580"/>
        <v>0</v>
      </c>
      <c r="BA624">
        <f t="shared" si="581"/>
        <v>0</v>
      </c>
      <c r="BB624">
        <f t="shared" si="582"/>
        <v>0</v>
      </c>
      <c r="BC624">
        <f t="shared" si="583"/>
        <v>0</v>
      </c>
      <c r="BD624">
        <f t="shared" si="584"/>
        <v>0</v>
      </c>
      <c r="BF624">
        <f t="shared" si="585"/>
        <v>67</v>
      </c>
      <c r="BG624">
        <f t="shared" si="586"/>
        <v>28</v>
      </c>
      <c r="BH624">
        <f t="shared" si="587"/>
        <v>3</v>
      </c>
      <c r="BI624">
        <f t="shared" si="588"/>
        <v>0</v>
      </c>
      <c r="BJ624">
        <f t="shared" si="589"/>
        <v>0</v>
      </c>
      <c r="BK624">
        <f t="shared" si="590"/>
        <v>0</v>
      </c>
      <c r="BL624">
        <f t="shared" si="591"/>
        <v>0</v>
      </c>
      <c r="BM624">
        <f t="shared" si="592"/>
        <v>0</v>
      </c>
      <c r="BN624">
        <f t="shared" si="593"/>
        <v>0</v>
      </c>
      <c r="BO624">
        <f t="shared" si="594"/>
        <v>0</v>
      </c>
      <c r="BP624">
        <f t="shared" si="595"/>
        <v>0</v>
      </c>
      <c r="BQ624">
        <f t="shared" si="596"/>
        <v>0</v>
      </c>
      <c r="BR624">
        <f t="shared" si="597"/>
        <v>0</v>
      </c>
      <c r="BS624">
        <f t="shared" si="598"/>
        <v>0</v>
      </c>
      <c r="BT624">
        <f t="shared" si="599"/>
        <v>0</v>
      </c>
    </row>
    <row r="625" spans="1:72" x14ac:dyDescent="0.25">
      <c r="A625" t="str">
        <f>IF(TRIM(INDEX(games!$A:$A,ROW()))="","",TRIM(INDEX(games!$A:$A,ROW())))</f>
        <v>Pixel Dungeon</v>
      </c>
      <c r="B625">
        <f>IF(OR($A625="",INDEX(games!$B:$B,ROW())=""),"",INDEX(games!$B:$B,ROW()))</f>
        <v>2012</v>
      </c>
      <c r="C625" t="str">
        <f>IF(OR($A625="",INDEX(games!$C:$C,ROW())=""),"",INDEX(games!$C:$C,ROW()))</f>
        <v>Traditional</v>
      </c>
      <c r="D625">
        <f t="shared" si="540"/>
        <v>4</v>
      </c>
      <c r="E625">
        <f t="shared" si="541"/>
        <v>4</v>
      </c>
      <c r="F625">
        <f t="shared" si="542"/>
        <v>13</v>
      </c>
      <c r="G625" t="e">
        <f t="shared" si="543"/>
        <v>#N/A</v>
      </c>
      <c r="H625" t="e">
        <f t="shared" si="544"/>
        <v>#N/A</v>
      </c>
      <c r="I625" t="e">
        <f t="shared" si="545"/>
        <v>#N/A</v>
      </c>
      <c r="J625" t="e">
        <f t="shared" si="546"/>
        <v>#N/A</v>
      </c>
      <c r="K625" t="e">
        <f t="shared" si="547"/>
        <v>#N/A</v>
      </c>
      <c r="L625" t="e">
        <f t="shared" si="548"/>
        <v>#N/A</v>
      </c>
      <c r="M625">
        <f t="shared" si="549"/>
        <v>2012</v>
      </c>
      <c r="N625">
        <f t="shared" si="550"/>
        <v>4.2990000000000004</v>
      </c>
      <c r="O625">
        <f t="shared" si="551"/>
        <v>4.0006250000000003</v>
      </c>
      <c r="P625" t="str">
        <f>IF(OR($A625="",INDEX(games!$H:$H,ROW())=""),"",INDEX(games!$H:$H,ROW()))</f>
        <v>Yes</v>
      </c>
      <c r="Q625">
        <f t="shared" si="552"/>
        <v>4.0006250000000003</v>
      </c>
      <c r="T625">
        <f t="shared" si="553"/>
        <v>2018</v>
      </c>
      <c r="U625">
        <f t="shared" si="554"/>
        <v>2019</v>
      </c>
      <c r="V625">
        <f t="shared" si="555"/>
        <v>1</v>
      </c>
      <c r="W625" t="str">
        <f>IF(TRIM(INDEX(connections!$A:$A,ROW()))="","",TRIM(INDEX(connections!$A:$A,ROW())))</f>
        <v>Dead Cells</v>
      </c>
      <c r="X625" t="str">
        <f>IF($W625="","",TRIM(INDEX(connections!$B:$B,ROW())))</f>
        <v>Hades</v>
      </c>
      <c r="Y625">
        <f t="shared" si="556"/>
        <v>193</v>
      </c>
      <c r="Z625">
        <f t="shared" si="557"/>
        <v>375</v>
      </c>
      <c r="AA625" t="str">
        <f t="shared" si="558"/>
        <v>Yes</v>
      </c>
      <c r="AB625" t="str">
        <f t="shared" si="559"/>
        <v>Yes</v>
      </c>
      <c r="AC625">
        <f t="shared" si="560"/>
        <v>1</v>
      </c>
      <c r="AD625">
        <f t="shared" si="561"/>
        <v>0</v>
      </c>
      <c r="AE625" t="str">
        <f t="shared" si="562"/>
        <v/>
      </c>
      <c r="AG625">
        <f t="shared" si="563"/>
        <v>4</v>
      </c>
      <c r="AH625" t="str">
        <f t="shared" si="564"/>
        <v>Yes</v>
      </c>
      <c r="AI625">
        <f t="shared" si="565"/>
        <v>4</v>
      </c>
      <c r="AJ625">
        <f t="shared" si="566"/>
        <v>4.0006250000000003</v>
      </c>
      <c r="AK625" t="str">
        <f t="shared" si="567"/>
        <v/>
      </c>
      <c r="AL625" t="str">
        <f>IF($A625="","",INDEX(games!$J:$J,ROW())&amp;"")</f>
        <v>https://store.steampowered.com/app/365900/Pixel_Dungeon/</v>
      </c>
      <c r="AM625">
        <f>IF($A625="","",SUMPRODUCT($AO625:$BD625,'Map Analysis'!$AN$2^{0,1,2,3,4,5,6,7,8,9,10,11,12,13,14,15}))</f>
        <v>4.25</v>
      </c>
      <c r="AN625">
        <f t="shared" si="568"/>
        <v>4.2500625000000003</v>
      </c>
      <c r="AO625">
        <f t="shared" si="569"/>
        <v>3</v>
      </c>
      <c r="AP625">
        <f t="shared" si="570"/>
        <v>2</v>
      </c>
      <c r="AQ625">
        <f t="shared" si="571"/>
        <v>1</v>
      </c>
      <c r="AR625">
        <f t="shared" si="572"/>
        <v>0</v>
      </c>
      <c r="AS625">
        <f t="shared" si="573"/>
        <v>0</v>
      </c>
      <c r="AT625">
        <f t="shared" si="574"/>
        <v>0</v>
      </c>
      <c r="AU625">
        <f t="shared" si="575"/>
        <v>0</v>
      </c>
      <c r="AV625">
        <f t="shared" si="576"/>
        <v>0</v>
      </c>
      <c r="AW625">
        <f t="shared" si="577"/>
        <v>0</v>
      </c>
      <c r="AX625">
        <f t="shared" si="578"/>
        <v>0</v>
      </c>
      <c r="AY625">
        <f t="shared" si="579"/>
        <v>0</v>
      </c>
      <c r="AZ625">
        <f t="shared" si="580"/>
        <v>0</v>
      </c>
      <c r="BA625">
        <f t="shared" si="581"/>
        <v>0</v>
      </c>
      <c r="BB625">
        <f t="shared" si="582"/>
        <v>0</v>
      </c>
      <c r="BC625">
        <f t="shared" si="583"/>
        <v>0</v>
      </c>
      <c r="BD625">
        <f t="shared" si="584"/>
        <v>0</v>
      </c>
      <c r="BF625">
        <f t="shared" si="585"/>
        <v>67</v>
      </c>
      <c r="BG625">
        <f t="shared" si="586"/>
        <v>28</v>
      </c>
      <c r="BH625">
        <f t="shared" si="587"/>
        <v>3</v>
      </c>
      <c r="BI625">
        <f t="shared" si="588"/>
        <v>0</v>
      </c>
      <c r="BJ625">
        <f t="shared" si="589"/>
        <v>0</v>
      </c>
      <c r="BK625">
        <f t="shared" si="590"/>
        <v>0</v>
      </c>
      <c r="BL625">
        <f t="shared" si="591"/>
        <v>0</v>
      </c>
      <c r="BM625">
        <f t="shared" si="592"/>
        <v>0</v>
      </c>
      <c r="BN625">
        <f t="shared" si="593"/>
        <v>0</v>
      </c>
      <c r="BO625">
        <f t="shared" si="594"/>
        <v>0</v>
      </c>
      <c r="BP625">
        <f t="shared" si="595"/>
        <v>0</v>
      </c>
      <c r="BQ625">
        <f t="shared" si="596"/>
        <v>0</v>
      </c>
      <c r="BR625">
        <f t="shared" si="597"/>
        <v>0</v>
      </c>
      <c r="BS625">
        <f t="shared" si="598"/>
        <v>0</v>
      </c>
      <c r="BT625">
        <f t="shared" si="599"/>
        <v>0</v>
      </c>
    </row>
    <row r="626" spans="1:72" x14ac:dyDescent="0.25">
      <c r="A626" t="str">
        <f>IF(TRIM(INDEX(games!$A:$A,ROW()))="","",TRIM(INDEX(games!$A:$A,ROW())))</f>
        <v>PlateUp!</v>
      </c>
      <c r="B626">
        <f>IF(OR($A626="",INDEX(games!$B:$B,ROW())=""),"",INDEX(games!$B:$B,ROW()))</f>
        <v>2022</v>
      </c>
      <c r="C626" t="str">
        <f>IF(OR($A626="",INDEX(games!$C:$C,ROW())=""),"",INDEX(games!$C:$C,ROW()))</f>
        <v>Strategy</v>
      </c>
      <c r="D626">
        <f t="shared" si="540"/>
        <v>0</v>
      </c>
      <c r="E626">
        <f t="shared" si="541"/>
        <v>2</v>
      </c>
      <c r="F626">
        <f t="shared" si="542"/>
        <v>14</v>
      </c>
      <c r="G626" t="e">
        <f t="shared" si="543"/>
        <v>#N/A</v>
      </c>
      <c r="H626" t="e">
        <f t="shared" si="544"/>
        <v>#N/A</v>
      </c>
      <c r="I626">
        <f t="shared" si="545"/>
        <v>2022</v>
      </c>
      <c r="J626">
        <f t="shared" si="546"/>
        <v>2.3220000000000001</v>
      </c>
      <c r="K626" t="e">
        <f t="shared" si="547"/>
        <v>#N/A</v>
      </c>
      <c r="L626" t="e">
        <f t="shared" si="548"/>
        <v>#N/A</v>
      </c>
      <c r="M626" t="e">
        <f t="shared" si="549"/>
        <v>#N/A</v>
      </c>
      <c r="N626" t="e">
        <f t="shared" si="550"/>
        <v>#N/A</v>
      </c>
      <c r="O626">
        <f t="shared" si="551"/>
        <v>6.2600000000000004E-4</v>
      </c>
      <c r="P626" t="str">
        <f>IF(OR($A626="",INDEX(games!$H:$H,ROW())=""),"",INDEX(games!$H:$H,ROW()))</f>
        <v>Yes</v>
      </c>
      <c r="Q626">
        <f t="shared" si="552"/>
        <v>6.2600000000000004E-4</v>
      </c>
      <c r="T626">
        <f t="shared" si="553"/>
        <v>2016</v>
      </c>
      <c r="U626">
        <f t="shared" si="554"/>
        <v>2019</v>
      </c>
      <c r="V626">
        <f t="shared" si="555"/>
        <v>3</v>
      </c>
      <c r="W626" t="str">
        <f>IF(TRIM(INDEX(connections!$A:$A,ROW()))="","",TRIM(INDEX(connections!$A:$A,ROW())))</f>
        <v>Enter the Gungeon</v>
      </c>
      <c r="X626" t="str">
        <f>IF($W626="","",TRIM(INDEX(connections!$B:$B,ROW())))</f>
        <v>Hades</v>
      </c>
      <c r="Y626">
        <f t="shared" si="556"/>
        <v>292</v>
      </c>
      <c r="Z626">
        <f t="shared" si="557"/>
        <v>375</v>
      </c>
      <c r="AA626" t="str">
        <f t="shared" si="558"/>
        <v>Yes</v>
      </c>
      <c r="AB626" t="str">
        <f t="shared" si="559"/>
        <v>Yes</v>
      </c>
      <c r="AC626">
        <f t="shared" si="560"/>
        <v>1</v>
      </c>
      <c r="AD626">
        <f t="shared" si="561"/>
        <v>0</v>
      </c>
      <c r="AE626" t="str">
        <f t="shared" si="562"/>
        <v/>
      </c>
      <c r="AG626">
        <f t="shared" si="563"/>
        <v>0</v>
      </c>
      <c r="AH626" t="str">
        <f t="shared" si="564"/>
        <v/>
      </c>
      <c r="AI626" t="str">
        <f t="shared" si="565"/>
        <v/>
      </c>
      <c r="AJ626" t="str">
        <f t="shared" si="566"/>
        <v/>
      </c>
      <c r="AK626" t="str">
        <f t="shared" si="567"/>
        <v/>
      </c>
      <c r="AL626" t="str">
        <f>IF($A626="","",INDEX(games!$J:$J,ROW())&amp;"")</f>
        <v>https://store.steampowered.com/app/1599600/PlateUp/</v>
      </c>
      <c r="AM626">
        <f>IF($A626="","",SUMPRODUCT($AO626:$BD626,'Map Analysis'!$AN$2^{0,1,2,3,4,5,6,7,8,9,10,11,12,13,14,15}))</f>
        <v>0</v>
      </c>
      <c r="AN626">
        <f t="shared" si="568"/>
        <v>6.2600000000000004E-5</v>
      </c>
      <c r="AO626">
        <f t="shared" si="569"/>
        <v>0</v>
      </c>
      <c r="AP626">
        <f t="shared" si="570"/>
        <v>0</v>
      </c>
      <c r="AQ626">
        <f t="shared" si="571"/>
        <v>0</v>
      </c>
      <c r="AR626">
        <f t="shared" si="572"/>
        <v>0</v>
      </c>
      <c r="AS626">
        <f t="shared" si="573"/>
        <v>0</v>
      </c>
      <c r="AT626">
        <f t="shared" si="574"/>
        <v>0</v>
      </c>
      <c r="AU626">
        <f t="shared" si="575"/>
        <v>0</v>
      </c>
      <c r="AV626">
        <f t="shared" si="576"/>
        <v>0</v>
      </c>
      <c r="AW626">
        <f t="shared" si="577"/>
        <v>0</v>
      </c>
      <c r="AX626">
        <f t="shared" si="578"/>
        <v>0</v>
      </c>
      <c r="AY626">
        <f t="shared" si="579"/>
        <v>0</v>
      </c>
      <c r="AZ626">
        <f t="shared" si="580"/>
        <v>0</v>
      </c>
      <c r="BA626">
        <f t="shared" si="581"/>
        <v>0</v>
      </c>
      <c r="BB626">
        <f t="shared" si="582"/>
        <v>0</v>
      </c>
      <c r="BC626">
        <f t="shared" si="583"/>
        <v>0</v>
      </c>
      <c r="BD626">
        <f t="shared" si="584"/>
        <v>0</v>
      </c>
      <c r="BF626">
        <f t="shared" si="585"/>
        <v>67</v>
      </c>
      <c r="BG626">
        <f t="shared" si="586"/>
        <v>28</v>
      </c>
      <c r="BH626">
        <f t="shared" si="587"/>
        <v>3</v>
      </c>
      <c r="BI626">
        <f t="shared" si="588"/>
        <v>0</v>
      </c>
      <c r="BJ626">
        <f t="shared" si="589"/>
        <v>0</v>
      </c>
      <c r="BK626">
        <f t="shared" si="590"/>
        <v>0</v>
      </c>
      <c r="BL626">
        <f t="shared" si="591"/>
        <v>0</v>
      </c>
      <c r="BM626">
        <f t="shared" si="592"/>
        <v>0</v>
      </c>
      <c r="BN626">
        <f t="shared" si="593"/>
        <v>0</v>
      </c>
      <c r="BO626">
        <f t="shared" si="594"/>
        <v>0</v>
      </c>
      <c r="BP626">
        <f t="shared" si="595"/>
        <v>0</v>
      </c>
      <c r="BQ626">
        <f t="shared" si="596"/>
        <v>0</v>
      </c>
      <c r="BR626">
        <f t="shared" si="597"/>
        <v>0</v>
      </c>
      <c r="BS626">
        <f t="shared" si="598"/>
        <v>0</v>
      </c>
      <c r="BT626">
        <f t="shared" si="599"/>
        <v>0</v>
      </c>
    </row>
    <row r="627" spans="1:72" x14ac:dyDescent="0.25">
      <c r="A627" t="str">
        <f>IF(TRIM(INDEX(games!$A:$A,ROW()))="","",TRIM(INDEX(games!$A:$A,ROW())))</f>
        <v>Plinbo</v>
      </c>
      <c r="B627">
        <f>IF(OR($A627="",INDEX(games!$B:$B,ROW())=""),"",INDEX(games!$B:$B,ROW()))</f>
        <v>2026</v>
      </c>
      <c r="C627" t="str">
        <f>IF(OR($A627="",INDEX(games!$C:$C,ROW())=""),"",INDEX(games!$C:$C,ROW()))</f>
        <v>Deckbuilder</v>
      </c>
      <c r="D627">
        <f t="shared" si="540"/>
        <v>1</v>
      </c>
      <c r="E627">
        <f t="shared" si="541"/>
        <v>3</v>
      </c>
      <c r="F627">
        <f t="shared" si="542"/>
        <v>15</v>
      </c>
      <c r="G627" t="e">
        <f t="shared" si="543"/>
        <v>#N/A</v>
      </c>
      <c r="H627" t="e">
        <f t="shared" si="544"/>
        <v>#N/A</v>
      </c>
      <c r="I627" t="e">
        <f t="shared" si="545"/>
        <v>#N/A</v>
      </c>
      <c r="J627" t="e">
        <f t="shared" si="546"/>
        <v>#N/A</v>
      </c>
      <c r="K627">
        <f t="shared" si="547"/>
        <v>2026</v>
      </c>
      <c r="L627">
        <f t="shared" si="548"/>
        <v>3.3449999999999998</v>
      </c>
      <c r="M627" t="e">
        <f t="shared" si="549"/>
        <v>#N/A</v>
      </c>
      <c r="N627" t="e">
        <f t="shared" si="550"/>
        <v>#N/A</v>
      </c>
      <c r="O627">
        <f t="shared" si="551"/>
        <v>1.0006269999999999</v>
      </c>
      <c r="P627" t="str">
        <f>IF(OR($A627="",INDEX(games!$H:$H,ROW())=""),"",INDEX(games!$H:$H,ROW()))</f>
        <v>Yes</v>
      </c>
      <c r="Q627">
        <f t="shared" si="552"/>
        <v>1.0006269999999999</v>
      </c>
      <c r="T627">
        <f t="shared" si="553"/>
        <v>2013</v>
      </c>
      <c r="U627">
        <f t="shared" si="554"/>
        <v>2019</v>
      </c>
      <c r="V627">
        <f t="shared" si="555"/>
        <v>6</v>
      </c>
      <c r="W627" t="str">
        <f>IF(TRIM(INDEX(connections!$A:$A,ROW()))="","",TRIM(INDEX(connections!$A:$A,ROW())))</f>
        <v>Rogue Legacy</v>
      </c>
      <c r="X627" t="str">
        <f>IF($W627="","",TRIM(INDEX(connections!$B:$B,ROW())))</f>
        <v>Hades</v>
      </c>
      <c r="Y627">
        <f t="shared" si="556"/>
        <v>701</v>
      </c>
      <c r="Z627">
        <f t="shared" si="557"/>
        <v>375</v>
      </c>
      <c r="AA627" t="str">
        <f t="shared" si="558"/>
        <v>Yes</v>
      </c>
      <c r="AB627" t="str">
        <f t="shared" si="559"/>
        <v>Yes</v>
      </c>
      <c r="AC627">
        <f t="shared" si="560"/>
        <v>1</v>
      </c>
      <c r="AD627">
        <f t="shared" si="561"/>
        <v>0</v>
      </c>
      <c r="AE627" t="str">
        <f t="shared" si="562"/>
        <v/>
      </c>
      <c r="AG627">
        <f t="shared" si="563"/>
        <v>1</v>
      </c>
      <c r="AH627" t="str">
        <f t="shared" si="564"/>
        <v>Yes</v>
      </c>
      <c r="AI627">
        <f t="shared" si="565"/>
        <v>1</v>
      </c>
      <c r="AJ627">
        <f t="shared" si="566"/>
        <v>1.0006269999999999</v>
      </c>
      <c r="AK627" t="str">
        <f t="shared" si="567"/>
        <v/>
      </c>
      <c r="AL627" t="str">
        <f>IF($A627="","",INDEX(games!$J:$J,ROW())&amp;"")</f>
        <v>https://store.steampowered.com/app/3948580/Plinbo_Roguelike_Plinko/</v>
      </c>
      <c r="AM627">
        <f>IF($A627="","",SUMPRODUCT($AO627:$BD627,'Map Analysis'!$AN$2^{0,1,2,3,4,5,6,7,8,9,10,11,12,13,14,15}))</f>
        <v>0</v>
      </c>
      <c r="AN627">
        <f t="shared" si="568"/>
        <v>6.2700000000000006E-5</v>
      </c>
      <c r="AO627">
        <f t="shared" si="569"/>
        <v>0</v>
      </c>
      <c r="AP627">
        <f t="shared" si="570"/>
        <v>0</v>
      </c>
      <c r="AQ627">
        <f t="shared" si="571"/>
        <v>0</v>
      </c>
      <c r="AR627">
        <f t="shared" si="572"/>
        <v>0</v>
      </c>
      <c r="AS627">
        <f t="shared" si="573"/>
        <v>0</v>
      </c>
      <c r="AT627">
        <f t="shared" si="574"/>
        <v>0</v>
      </c>
      <c r="AU627">
        <f t="shared" si="575"/>
        <v>0</v>
      </c>
      <c r="AV627">
        <f t="shared" si="576"/>
        <v>0</v>
      </c>
      <c r="AW627">
        <f t="shared" si="577"/>
        <v>0</v>
      </c>
      <c r="AX627">
        <f t="shared" si="578"/>
        <v>0</v>
      </c>
      <c r="AY627">
        <f t="shared" si="579"/>
        <v>0</v>
      </c>
      <c r="AZ627">
        <f t="shared" si="580"/>
        <v>0</v>
      </c>
      <c r="BA627">
        <f t="shared" si="581"/>
        <v>0</v>
      </c>
      <c r="BB627">
        <f t="shared" si="582"/>
        <v>0</v>
      </c>
      <c r="BC627">
        <f t="shared" si="583"/>
        <v>0</v>
      </c>
      <c r="BD627">
        <f t="shared" si="584"/>
        <v>0</v>
      </c>
      <c r="BF627">
        <f t="shared" si="585"/>
        <v>67</v>
      </c>
      <c r="BG627">
        <f t="shared" si="586"/>
        <v>28</v>
      </c>
      <c r="BH627">
        <f t="shared" si="587"/>
        <v>3</v>
      </c>
      <c r="BI627">
        <f t="shared" si="588"/>
        <v>0</v>
      </c>
      <c r="BJ627">
        <f t="shared" si="589"/>
        <v>0</v>
      </c>
      <c r="BK627">
        <f t="shared" si="590"/>
        <v>0</v>
      </c>
      <c r="BL627">
        <f t="shared" si="591"/>
        <v>0</v>
      </c>
      <c r="BM627">
        <f t="shared" si="592"/>
        <v>0</v>
      </c>
      <c r="BN627">
        <f t="shared" si="593"/>
        <v>0</v>
      </c>
      <c r="BO627">
        <f t="shared" si="594"/>
        <v>0</v>
      </c>
      <c r="BP627">
        <f t="shared" si="595"/>
        <v>0</v>
      </c>
      <c r="BQ627">
        <f t="shared" si="596"/>
        <v>0</v>
      </c>
      <c r="BR627">
        <f t="shared" si="597"/>
        <v>0</v>
      </c>
      <c r="BS627">
        <f t="shared" si="598"/>
        <v>0</v>
      </c>
      <c r="BT627">
        <f t="shared" si="599"/>
        <v>0</v>
      </c>
    </row>
    <row r="628" spans="1:72" x14ac:dyDescent="0.25">
      <c r="A628" t="str">
        <f>IF(TRIM(INDEX(games!$A:$A,ROW()))="","",TRIM(INDEX(games!$A:$A,ROW())))</f>
        <v>Plinko Panic!</v>
      </c>
      <c r="B628">
        <f>IF(OR($A628="",INDEX(games!$B:$B,ROW())=""),"",INDEX(games!$B:$B,ROW()))</f>
        <v>2021</v>
      </c>
      <c r="C628" t="str">
        <f>IF(OR($A628="",INDEX(games!$C:$C,ROW())=""),"",INDEX(games!$C:$C,ROW()))</f>
        <v>Deckbuilder</v>
      </c>
      <c r="D628">
        <f t="shared" si="540"/>
        <v>1</v>
      </c>
      <c r="E628">
        <f t="shared" si="541"/>
        <v>3</v>
      </c>
      <c r="F628">
        <f t="shared" si="542"/>
        <v>16</v>
      </c>
      <c r="G628" t="e">
        <f t="shared" si="543"/>
        <v>#N/A</v>
      </c>
      <c r="H628" t="e">
        <f t="shared" si="544"/>
        <v>#N/A</v>
      </c>
      <c r="I628" t="e">
        <f t="shared" si="545"/>
        <v>#N/A</v>
      </c>
      <c r="J628" t="e">
        <f t="shared" si="546"/>
        <v>#N/A</v>
      </c>
      <c r="K628">
        <f t="shared" si="547"/>
        <v>2021</v>
      </c>
      <c r="L628">
        <f t="shared" si="548"/>
        <v>3.3679999999999999</v>
      </c>
      <c r="M628" t="e">
        <f t="shared" si="549"/>
        <v>#N/A</v>
      </c>
      <c r="N628" t="e">
        <f t="shared" si="550"/>
        <v>#N/A</v>
      </c>
      <c r="O628">
        <f t="shared" si="551"/>
        <v>1.0006280000000001</v>
      </c>
      <c r="P628" t="str">
        <f>IF(OR($A628="",INDEX(games!$H:$H,ROW())=""),"",INDEX(games!$H:$H,ROW()))</f>
        <v/>
      </c>
      <c r="Q628" t="str">
        <f t="shared" si="552"/>
        <v/>
      </c>
      <c r="T628">
        <f t="shared" si="553"/>
        <v>2017</v>
      </c>
      <c r="U628">
        <f t="shared" si="554"/>
        <v>2019</v>
      </c>
      <c r="V628">
        <f t="shared" si="555"/>
        <v>2</v>
      </c>
      <c r="W628" t="str">
        <f>IF(TRIM(INDEX(connections!$A:$A,ROW()))="","",TRIM(INDEX(connections!$A:$A,ROW())))</f>
        <v>Slay the Spire</v>
      </c>
      <c r="X628" t="str">
        <f>IF($W628="","",TRIM(INDEX(connections!$B:$B,ROW())))</f>
        <v>Hades</v>
      </c>
      <c r="Y628">
        <f t="shared" si="556"/>
        <v>772</v>
      </c>
      <c r="Z628">
        <f t="shared" si="557"/>
        <v>375</v>
      </c>
      <c r="AA628" t="str">
        <f t="shared" si="558"/>
        <v>Yes</v>
      </c>
      <c r="AB628" t="str">
        <f t="shared" si="559"/>
        <v>Yes</v>
      </c>
      <c r="AC628">
        <f t="shared" si="560"/>
        <v>1</v>
      </c>
      <c r="AD628">
        <f t="shared" si="561"/>
        <v>1</v>
      </c>
      <c r="AE628" t="str">
        <f t="shared" si="562"/>
        <v/>
      </c>
      <c r="AG628">
        <f t="shared" si="563"/>
        <v>1</v>
      </c>
      <c r="AH628" t="str">
        <f t="shared" si="564"/>
        <v/>
      </c>
      <c r="AI628" t="str">
        <f t="shared" si="565"/>
        <v/>
      </c>
      <c r="AJ628" t="str">
        <f t="shared" si="566"/>
        <v/>
      </c>
      <c r="AK628">
        <f t="shared" si="567"/>
        <v>1.0006280000000001</v>
      </c>
      <c r="AL628" t="str">
        <f>IF($A628="","",INDEX(games!$J:$J,ROW())&amp;"")</f>
        <v/>
      </c>
      <c r="AM628">
        <f>IF($A628="","",SUMPRODUCT($AO628:$BD628,'Map Analysis'!$AN$2^{0,1,2,3,4,5,6,7,8,9,10,11,12,13,14,15}))</f>
        <v>0</v>
      </c>
      <c r="AN628">
        <f t="shared" si="568"/>
        <v>6.2799999999999995E-5</v>
      </c>
      <c r="AO628">
        <f t="shared" si="569"/>
        <v>0</v>
      </c>
      <c r="AP628">
        <f t="shared" si="570"/>
        <v>0</v>
      </c>
      <c r="AQ628">
        <f t="shared" si="571"/>
        <v>0</v>
      </c>
      <c r="AR628">
        <f t="shared" si="572"/>
        <v>0</v>
      </c>
      <c r="AS628">
        <f t="shared" si="573"/>
        <v>0</v>
      </c>
      <c r="AT628">
        <f t="shared" si="574"/>
        <v>0</v>
      </c>
      <c r="AU628">
        <f t="shared" si="575"/>
        <v>0</v>
      </c>
      <c r="AV628">
        <f t="shared" si="576"/>
        <v>0</v>
      </c>
      <c r="AW628">
        <f t="shared" si="577"/>
        <v>0</v>
      </c>
      <c r="AX628">
        <f t="shared" si="578"/>
        <v>0</v>
      </c>
      <c r="AY628">
        <f t="shared" si="579"/>
        <v>0</v>
      </c>
      <c r="AZ628">
        <f t="shared" si="580"/>
        <v>0</v>
      </c>
      <c r="BA628">
        <f t="shared" si="581"/>
        <v>0</v>
      </c>
      <c r="BB628">
        <f t="shared" si="582"/>
        <v>0</v>
      </c>
      <c r="BC628">
        <f t="shared" si="583"/>
        <v>0</v>
      </c>
      <c r="BD628">
        <f t="shared" si="584"/>
        <v>0</v>
      </c>
      <c r="BF628">
        <f t="shared" si="585"/>
        <v>67</v>
      </c>
      <c r="BG628">
        <f t="shared" si="586"/>
        <v>28</v>
      </c>
      <c r="BH628">
        <f t="shared" si="587"/>
        <v>3</v>
      </c>
      <c r="BI628">
        <f t="shared" si="588"/>
        <v>0</v>
      </c>
      <c r="BJ628">
        <f t="shared" si="589"/>
        <v>0</v>
      </c>
      <c r="BK628">
        <f t="shared" si="590"/>
        <v>0</v>
      </c>
      <c r="BL628">
        <f t="shared" si="591"/>
        <v>0</v>
      </c>
      <c r="BM628">
        <f t="shared" si="592"/>
        <v>0</v>
      </c>
      <c r="BN628">
        <f t="shared" si="593"/>
        <v>0</v>
      </c>
      <c r="BO628">
        <f t="shared" si="594"/>
        <v>0</v>
      </c>
      <c r="BP628">
        <f t="shared" si="595"/>
        <v>0</v>
      </c>
      <c r="BQ628">
        <f t="shared" si="596"/>
        <v>0</v>
      </c>
      <c r="BR628">
        <f t="shared" si="597"/>
        <v>0</v>
      </c>
      <c r="BS628">
        <f t="shared" si="598"/>
        <v>0</v>
      </c>
      <c r="BT628">
        <f t="shared" si="599"/>
        <v>0</v>
      </c>
    </row>
    <row r="629" spans="1:72" x14ac:dyDescent="0.25">
      <c r="A629" t="str">
        <f>IF(TRIM(INDEX(games!$A:$A,ROW()))="","",TRIM(INDEX(games!$A:$A,ROW())))</f>
        <v>Pluto</v>
      </c>
      <c r="B629">
        <f>IF(OR($A629="",INDEX(games!$B:$B,ROW())=""),"",INDEX(games!$B:$B,ROW()))</f>
        <v>2026</v>
      </c>
      <c r="C629" t="str">
        <f>IF(OR($A629="",INDEX(games!$C:$C,ROW())=""),"",INDEX(games!$C:$C,ROW()))</f>
        <v>Deckbuilder</v>
      </c>
      <c r="D629">
        <f t="shared" si="540"/>
        <v>1</v>
      </c>
      <c r="E629">
        <f t="shared" si="541"/>
        <v>3</v>
      </c>
      <c r="F629">
        <f t="shared" si="542"/>
        <v>17</v>
      </c>
      <c r="G629" t="e">
        <f t="shared" si="543"/>
        <v>#N/A</v>
      </c>
      <c r="H629" t="e">
        <f t="shared" si="544"/>
        <v>#N/A</v>
      </c>
      <c r="I629" t="e">
        <f t="shared" si="545"/>
        <v>#N/A</v>
      </c>
      <c r="J629" t="e">
        <f t="shared" si="546"/>
        <v>#N/A</v>
      </c>
      <c r="K629">
        <f t="shared" si="547"/>
        <v>2026</v>
      </c>
      <c r="L629">
        <f t="shared" si="548"/>
        <v>3.391</v>
      </c>
      <c r="M629" t="e">
        <f t="shared" si="549"/>
        <v>#N/A</v>
      </c>
      <c r="N629" t="e">
        <f t="shared" si="550"/>
        <v>#N/A</v>
      </c>
      <c r="O629">
        <f t="shared" si="551"/>
        <v>1.000629</v>
      </c>
      <c r="P629" t="str">
        <f>IF(OR($A629="",INDEX(games!$H:$H,ROW())=""),"",INDEX(games!$H:$H,ROW()))</f>
        <v/>
      </c>
      <c r="Q629" t="str">
        <f t="shared" si="552"/>
        <v/>
      </c>
      <c r="T629">
        <f t="shared" si="553"/>
        <v>2008</v>
      </c>
      <c r="U629">
        <f t="shared" si="554"/>
        <v>2019</v>
      </c>
      <c r="V629">
        <f t="shared" si="555"/>
        <v>11</v>
      </c>
      <c r="W629" t="str">
        <f>IF(TRIM(INDEX(connections!$A:$A,ROW()))="","",TRIM(INDEX(connections!$A:$A,ROW())))</f>
        <v>Spelunky Classic</v>
      </c>
      <c r="X629" t="str">
        <f>IF($W629="","",TRIM(INDEX(connections!$B:$B,ROW())))</f>
        <v>Hades</v>
      </c>
      <c r="Y629">
        <f t="shared" si="556"/>
        <v>801</v>
      </c>
      <c r="Z629">
        <f t="shared" si="557"/>
        <v>375</v>
      </c>
      <c r="AA629" t="str">
        <f t="shared" si="558"/>
        <v>Yes</v>
      </c>
      <c r="AB629" t="str">
        <f t="shared" si="559"/>
        <v>Yes</v>
      </c>
      <c r="AC629">
        <f t="shared" si="560"/>
        <v>1</v>
      </c>
      <c r="AD629">
        <f t="shared" si="561"/>
        <v>0</v>
      </c>
      <c r="AE629" t="str">
        <f t="shared" si="562"/>
        <v/>
      </c>
      <c r="AG629">
        <f t="shared" si="563"/>
        <v>1</v>
      </c>
      <c r="AH629" t="str">
        <f t="shared" si="564"/>
        <v/>
      </c>
      <c r="AI629" t="str">
        <f t="shared" si="565"/>
        <v/>
      </c>
      <c r="AJ629" t="str">
        <f t="shared" si="566"/>
        <v/>
      </c>
      <c r="AK629">
        <f t="shared" si="567"/>
        <v>1.000629</v>
      </c>
      <c r="AL629" t="str">
        <f>IF($A629="","",INDEX(games!$J:$J,ROW())&amp;"")</f>
        <v/>
      </c>
      <c r="AM629">
        <f>IF($A629="","",SUMPRODUCT($AO629:$BD629,'Map Analysis'!$AN$2^{0,1,2,3,4,5,6,7,8,9,10,11,12,13,14,15}))</f>
        <v>0</v>
      </c>
      <c r="AN629">
        <f t="shared" si="568"/>
        <v>6.2899999999999997E-5</v>
      </c>
      <c r="AO629">
        <f t="shared" si="569"/>
        <v>0</v>
      </c>
      <c r="AP629">
        <f t="shared" si="570"/>
        <v>0</v>
      </c>
      <c r="AQ629">
        <f t="shared" si="571"/>
        <v>0</v>
      </c>
      <c r="AR629">
        <f t="shared" si="572"/>
        <v>0</v>
      </c>
      <c r="AS629">
        <f t="shared" si="573"/>
        <v>0</v>
      </c>
      <c r="AT629">
        <f t="shared" si="574"/>
        <v>0</v>
      </c>
      <c r="AU629">
        <f t="shared" si="575"/>
        <v>0</v>
      </c>
      <c r="AV629">
        <f t="shared" si="576"/>
        <v>0</v>
      </c>
      <c r="AW629">
        <f t="shared" si="577"/>
        <v>0</v>
      </c>
      <c r="AX629">
        <f t="shared" si="578"/>
        <v>0</v>
      </c>
      <c r="AY629">
        <f t="shared" si="579"/>
        <v>0</v>
      </c>
      <c r="AZ629">
        <f t="shared" si="580"/>
        <v>0</v>
      </c>
      <c r="BA629">
        <f t="shared" si="581"/>
        <v>0</v>
      </c>
      <c r="BB629">
        <f t="shared" si="582"/>
        <v>0</v>
      </c>
      <c r="BC629">
        <f t="shared" si="583"/>
        <v>0</v>
      </c>
      <c r="BD629">
        <f t="shared" si="584"/>
        <v>0</v>
      </c>
      <c r="BF629">
        <f t="shared" si="585"/>
        <v>67</v>
      </c>
      <c r="BG629">
        <f t="shared" si="586"/>
        <v>28</v>
      </c>
      <c r="BH629">
        <f t="shared" si="587"/>
        <v>3</v>
      </c>
      <c r="BI629">
        <f t="shared" si="588"/>
        <v>0</v>
      </c>
      <c r="BJ629">
        <f t="shared" si="589"/>
        <v>0</v>
      </c>
      <c r="BK629">
        <f t="shared" si="590"/>
        <v>0</v>
      </c>
      <c r="BL629">
        <f t="shared" si="591"/>
        <v>0</v>
      </c>
      <c r="BM629">
        <f t="shared" si="592"/>
        <v>0</v>
      </c>
      <c r="BN629">
        <f t="shared" si="593"/>
        <v>0</v>
      </c>
      <c r="BO629">
        <f t="shared" si="594"/>
        <v>0</v>
      </c>
      <c r="BP629">
        <f t="shared" si="595"/>
        <v>0</v>
      </c>
      <c r="BQ629">
        <f t="shared" si="596"/>
        <v>0</v>
      </c>
      <c r="BR629">
        <f t="shared" si="597"/>
        <v>0</v>
      </c>
      <c r="BS629">
        <f t="shared" si="598"/>
        <v>0</v>
      </c>
      <c r="BT629">
        <f t="shared" si="599"/>
        <v>0</v>
      </c>
    </row>
    <row r="630" spans="1:72" x14ac:dyDescent="0.25">
      <c r="A630" t="str">
        <f>IF(TRIM(INDEX(games!$A:$A,ROW()))="","",TRIM(INDEX(games!$A:$A,ROW())))</f>
        <v>Pocket Crystal League</v>
      </c>
      <c r="B630">
        <f>IF(OR($A630="",INDEX(games!$B:$B,ROW())=""),"",INDEX(games!$B:$B,ROW()))</f>
        <v>2022</v>
      </c>
      <c r="C630" t="str">
        <f>IF(OR($A630="",INDEX(games!$C:$C,ROW())=""),"",INDEX(games!$C:$C,ROW()))</f>
        <v>Deckbuilder</v>
      </c>
      <c r="D630">
        <f t="shared" si="540"/>
        <v>1</v>
      </c>
      <c r="E630">
        <f t="shared" si="541"/>
        <v>3</v>
      </c>
      <c r="F630">
        <f t="shared" si="542"/>
        <v>18</v>
      </c>
      <c r="G630" t="e">
        <f t="shared" si="543"/>
        <v>#N/A</v>
      </c>
      <c r="H630" t="e">
        <f t="shared" si="544"/>
        <v>#N/A</v>
      </c>
      <c r="I630" t="e">
        <f t="shared" si="545"/>
        <v>#N/A</v>
      </c>
      <c r="J630" t="e">
        <f t="shared" si="546"/>
        <v>#N/A</v>
      </c>
      <c r="K630">
        <f t="shared" si="547"/>
        <v>2022</v>
      </c>
      <c r="L630">
        <f t="shared" si="548"/>
        <v>3.4140000000000001</v>
      </c>
      <c r="M630" t="e">
        <f t="shared" si="549"/>
        <v>#N/A</v>
      </c>
      <c r="N630" t="e">
        <f t="shared" si="550"/>
        <v>#N/A</v>
      </c>
      <c r="O630">
        <f t="shared" si="551"/>
        <v>1.0006299999999999</v>
      </c>
      <c r="P630" t="str">
        <f>IF(OR($A630="",INDEX(games!$H:$H,ROW())=""),"",INDEX(games!$H:$H,ROW()))</f>
        <v>Yes</v>
      </c>
      <c r="Q630">
        <f t="shared" si="552"/>
        <v>1.0006299999999999</v>
      </c>
      <c r="T630">
        <f t="shared" si="553"/>
        <v>2011</v>
      </c>
      <c r="U630">
        <f t="shared" si="554"/>
        <v>2019</v>
      </c>
      <c r="V630">
        <f t="shared" si="555"/>
        <v>8</v>
      </c>
      <c r="W630" t="str">
        <f>IF(TRIM(INDEX(connections!$A:$A,ROW()))="","",TRIM(INDEX(connections!$A:$A,ROW())))</f>
        <v>The Binding of Isaac</v>
      </c>
      <c r="X630" t="str">
        <f>IF($W630="","",TRIM(INDEX(connections!$B:$B,ROW())))</f>
        <v>Hades</v>
      </c>
      <c r="Y630">
        <f t="shared" si="556"/>
        <v>865</v>
      </c>
      <c r="Z630">
        <f t="shared" si="557"/>
        <v>375</v>
      </c>
      <c r="AA630" t="str">
        <f t="shared" si="558"/>
        <v>Yes</v>
      </c>
      <c r="AB630" t="str">
        <f t="shared" si="559"/>
        <v>Yes</v>
      </c>
      <c r="AC630">
        <f t="shared" si="560"/>
        <v>1</v>
      </c>
      <c r="AD630">
        <f t="shared" si="561"/>
        <v>0</v>
      </c>
      <c r="AE630" t="str">
        <f t="shared" si="562"/>
        <v/>
      </c>
      <c r="AG630">
        <f t="shared" si="563"/>
        <v>1</v>
      </c>
      <c r="AH630" t="str">
        <f t="shared" si="564"/>
        <v>Yes</v>
      </c>
      <c r="AI630">
        <f t="shared" si="565"/>
        <v>1</v>
      </c>
      <c r="AJ630">
        <f t="shared" si="566"/>
        <v>1.0006299999999999</v>
      </c>
      <c r="AK630" t="str">
        <f t="shared" si="567"/>
        <v/>
      </c>
      <c r="AL630" t="str">
        <f>IF($A630="","",INDEX(games!$J:$J,ROW())&amp;"")</f>
        <v/>
      </c>
      <c r="AM630">
        <f>IF($A630="","",SUMPRODUCT($AO630:$BD630,'Map Analysis'!$AN$2^{0,1,2,3,4,5,6,7,8,9,10,11,12,13,14,15}))</f>
        <v>0</v>
      </c>
      <c r="AN630">
        <f t="shared" si="568"/>
        <v>6.3E-5</v>
      </c>
      <c r="AO630">
        <f t="shared" si="569"/>
        <v>0</v>
      </c>
      <c r="AP630">
        <f t="shared" si="570"/>
        <v>0</v>
      </c>
      <c r="AQ630">
        <f t="shared" si="571"/>
        <v>0</v>
      </c>
      <c r="AR630">
        <f t="shared" si="572"/>
        <v>0</v>
      </c>
      <c r="AS630">
        <f t="shared" si="573"/>
        <v>0</v>
      </c>
      <c r="AT630">
        <f t="shared" si="574"/>
        <v>0</v>
      </c>
      <c r="AU630">
        <f t="shared" si="575"/>
        <v>0</v>
      </c>
      <c r="AV630">
        <f t="shared" si="576"/>
        <v>0</v>
      </c>
      <c r="AW630">
        <f t="shared" si="577"/>
        <v>0</v>
      </c>
      <c r="AX630">
        <f t="shared" si="578"/>
        <v>0</v>
      </c>
      <c r="AY630">
        <f t="shared" si="579"/>
        <v>0</v>
      </c>
      <c r="AZ630">
        <f t="shared" si="580"/>
        <v>0</v>
      </c>
      <c r="BA630">
        <f t="shared" si="581"/>
        <v>0</v>
      </c>
      <c r="BB630">
        <f t="shared" si="582"/>
        <v>0</v>
      </c>
      <c r="BC630">
        <f t="shared" si="583"/>
        <v>0</v>
      </c>
      <c r="BD630">
        <f t="shared" si="584"/>
        <v>0</v>
      </c>
      <c r="BF630">
        <f t="shared" si="585"/>
        <v>67</v>
      </c>
      <c r="BG630">
        <f t="shared" si="586"/>
        <v>28</v>
      </c>
      <c r="BH630">
        <f t="shared" si="587"/>
        <v>3</v>
      </c>
      <c r="BI630">
        <f t="shared" si="588"/>
        <v>0</v>
      </c>
      <c r="BJ630">
        <f t="shared" si="589"/>
        <v>0</v>
      </c>
      <c r="BK630">
        <f t="shared" si="590"/>
        <v>0</v>
      </c>
      <c r="BL630">
        <f t="shared" si="591"/>
        <v>0</v>
      </c>
      <c r="BM630">
        <f t="shared" si="592"/>
        <v>0</v>
      </c>
      <c r="BN630">
        <f t="shared" si="593"/>
        <v>0</v>
      </c>
      <c r="BO630">
        <f t="shared" si="594"/>
        <v>0</v>
      </c>
      <c r="BP630">
        <f t="shared" si="595"/>
        <v>0</v>
      </c>
      <c r="BQ630">
        <f t="shared" si="596"/>
        <v>0</v>
      </c>
      <c r="BR630">
        <f t="shared" si="597"/>
        <v>0</v>
      </c>
      <c r="BS630">
        <f t="shared" si="598"/>
        <v>0</v>
      </c>
      <c r="BT630">
        <f t="shared" si="599"/>
        <v>0</v>
      </c>
    </row>
    <row r="631" spans="1:72" x14ac:dyDescent="0.25">
      <c r="A631" t="str">
        <f>IF(TRIM(INDEX(games!$A:$A,ROW()))="","",TRIM(INDEX(games!$A:$A,ROW())))</f>
        <v>Pogo Rogue</v>
      </c>
      <c r="B631">
        <f>IF(OR($A631="",INDEX(games!$B:$B,ROW())=""),"",INDEX(games!$B:$B,ROW()))</f>
        <v>2024</v>
      </c>
      <c r="C631" t="str">
        <f>IF(OR($A631="",INDEX(games!$C:$C,ROW())=""),"",INDEX(games!$C:$C,ROW()))</f>
        <v>Action</v>
      </c>
      <c r="D631">
        <f t="shared" si="540"/>
        <v>0</v>
      </c>
      <c r="E631">
        <f t="shared" si="541"/>
        <v>1</v>
      </c>
      <c r="F631">
        <f t="shared" si="542"/>
        <v>19</v>
      </c>
      <c r="G631">
        <f t="shared" si="543"/>
        <v>2024</v>
      </c>
      <c r="H631">
        <f t="shared" si="544"/>
        <v>1.4370000000000001</v>
      </c>
      <c r="I631" t="e">
        <f t="shared" si="545"/>
        <v>#N/A</v>
      </c>
      <c r="J631" t="e">
        <f t="shared" si="546"/>
        <v>#N/A</v>
      </c>
      <c r="K631" t="e">
        <f t="shared" si="547"/>
        <v>#N/A</v>
      </c>
      <c r="L631" t="e">
        <f t="shared" si="548"/>
        <v>#N/A</v>
      </c>
      <c r="M631" t="e">
        <f t="shared" si="549"/>
        <v>#N/A</v>
      </c>
      <c r="N631" t="e">
        <f t="shared" si="550"/>
        <v>#N/A</v>
      </c>
      <c r="O631">
        <f t="shared" si="551"/>
        <v>6.3100000000000005E-4</v>
      </c>
      <c r="P631" t="str">
        <f>IF(OR($A631="",INDEX(games!$H:$H,ROW())=""),"",INDEX(games!$H:$H,ROW()))</f>
        <v>Yes</v>
      </c>
      <c r="Q631">
        <f t="shared" si="552"/>
        <v>6.3100000000000005E-4</v>
      </c>
      <c r="T631">
        <f t="shared" si="553"/>
        <v>2018</v>
      </c>
      <c r="U631">
        <f t="shared" si="554"/>
        <v>2019</v>
      </c>
      <c r="V631">
        <f t="shared" si="555"/>
        <v>1</v>
      </c>
      <c r="W631" t="str">
        <f>IF(TRIM(INDEX(connections!$A:$A,ROW()))="","",TRIM(INDEX(connections!$A:$A,ROW())))</f>
        <v>Wizard of Legend</v>
      </c>
      <c r="X631" t="str">
        <f>IF($W631="","",TRIM(INDEX(connections!$B:$B,ROW())))</f>
        <v>Hades</v>
      </c>
      <c r="Y631">
        <f t="shared" si="556"/>
        <v>977</v>
      </c>
      <c r="Z631">
        <f t="shared" si="557"/>
        <v>375</v>
      </c>
      <c r="AA631" t="str">
        <f t="shared" si="558"/>
        <v>Yes</v>
      </c>
      <c r="AB631" t="str">
        <f t="shared" si="559"/>
        <v>Yes</v>
      </c>
      <c r="AC631">
        <f t="shared" si="560"/>
        <v>1</v>
      </c>
      <c r="AD631">
        <f t="shared" si="561"/>
        <v>0</v>
      </c>
      <c r="AE631" t="str">
        <f t="shared" si="562"/>
        <v/>
      </c>
      <c r="AG631">
        <f t="shared" si="563"/>
        <v>0</v>
      </c>
      <c r="AH631" t="str">
        <f t="shared" si="564"/>
        <v/>
      </c>
      <c r="AI631" t="str">
        <f t="shared" si="565"/>
        <v/>
      </c>
      <c r="AJ631" t="str">
        <f t="shared" si="566"/>
        <v/>
      </c>
      <c r="AK631" t="str">
        <f t="shared" si="567"/>
        <v/>
      </c>
      <c r="AL631" t="str">
        <f>IF($A631="","",INDEX(games!$J:$J,ROW())&amp;"")</f>
        <v>https://store.steampowered.com/app/2870280/Pogo_Rogue/</v>
      </c>
      <c r="AM631">
        <f>IF($A631="","",SUMPRODUCT($AO631:$BD631,'Map Analysis'!$AN$2^{0,1,2,3,4,5,6,7,8,9,10,11,12,13,14,15}))</f>
        <v>0</v>
      </c>
      <c r="AN631">
        <f t="shared" si="568"/>
        <v>6.3100000000000002E-5</v>
      </c>
      <c r="AO631">
        <f t="shared" si="569"/>
        <v>0</v>
      </c>
      <c r="AP631">
        <f t="shared" si="570"/>
        <v>0</v>
      </c>
      <c r="AQ631">
        <f t="shared" si="571"/>
        <v>0</v>
      </c>
      <c r="AR631">
        <f t="shared" si="572"/>
        <v>0</v>
      </c>
      <c r="AS631">
        <f t="shared" si="573"/>
        <v>0</v>
      </c>
      <c r="AT631">
        <f t="shared" si="574"/>
        <v>0</v>
      </c>
      <c r="AU631">
        <f t="shared" si="575"/>
        <v>0</v>
      </c>
      <c r="AV631">
        <f t="shared" si="576"/>
        <v>0</v>
      </c>
      <c r="AW631">
        <f t="shared" si="577"/>
        <v>0</v>
      </c>
      <c r="AX631">
        <f t="shared" si="578"/>
        <v>0</v>
      </c>
      <c r="AY631">
        <f t="shared" si="579"/>
        <v>0</v>
      </c>
      <c r="AZ631">
        <f t="shared" si="580"/>
        <v>0</v>
      </c>
      <c r="BA631">
        <f t="shared" si="581"/>
        <v>0</v>
      </c>
      <c r="BB631">
        <f t="shared" si="582"/>
        <v>0</v>
      </c>
      <c r="BC631">
        <f t="shared" si="583"/>
        <v>0</v>
      </c>
      <c r="BD631">
        <f t="shared" si="584"/>
        <v>0</v>
      </c>
      <c r="BF631">
        <f t="shared" si="585"/>
        <v>67</v>
      </c>
      <c r="BG631">
        <f t="shared" si="586"/>
        <v>28</v>
      </c>
      <c r="BH631">
        <f t="shared" si="587"/>
        <v>3</v>
      </c>
      <c r="BI631">
        <f t="shared" si="588"/>
        <v>0</v>
      </c>
      <c r="BJ631">
        <f t="shared" si="589"/>
        <v>0</v>
      </c>
      <c r="BK631">
        <f t="shared" si="590"/>
        <v>0</v>
      </c>
      <c r="BL631">
        <f t="shared" si="591"/>
        <v>0</v>
      </c>
      <c r="BM631">
        <f t="shared" si="592"/>
        <v>0</v>
      </c>
      <c r="BN631">
        <f t="shared" si="593"/>
        <v>0</v>
      </c>
      <c r="BO631">
        <f t="shared" si="594"/>
        <v>0</v>
      </c>
      <c r="BP631">
        <f t="shared" si="595"/>
        <v>0</v>
      </c>
      <c r="BQ631">
        <f t="shared" si="596"/>
        <v>0</v>
      </c>
      <c r="BR631">
        <f t="shared" si="597"/>
        <v>0</v>
      </c>
      <c r="BS631">
        <f t="shared" si="598"/>
        <v>0</v>
      </c>
      <c r="BT631">
        <f t="shared" si="599"/>
        <v>0</v>
      </c>
    </row>
    <row r="632" spans="1:72" x14ac:dyDescent="0.25">
      <c r="A632" t="str">
        <f>IF(TRIM(INDEX(games!$A:$A,ROW()))="","",TRIM(INDEX(games!$A:$A,ROW())))</f>
        <v>Pokelike</v>
      </c>
      <c r="B632">
        <f>IF(OR($A632="",INDEX(games!$B:$B,ROW())=""),"",INDEX(games!$B:$B,ROW()))</f>
        <v>2026</v>
      </c>
      <c r="C632" t="str">
        <f>IF(OR($A632="",INDEX(games!$C:$C,ROW())=""),"",INDEX(games!$C:$C,ROW()))</f>
        <v>Strategy</v>
      </c>
      <c r="D632">
        <f t="shared" si="540"/>
        <v>1</v>
      </c>
      <c r="E632">
        <f t="shared" si="541"/>
        <v>2</v>
      </c>
      <c r="F632">
        <f t="shared" si="542"/>
        <v>20</v>
      </c>
      <c r="G632" t="e">
        <f t="shared" si="543"/>
        <v>#N/A</v>
      </c>
      <c r="H632" t="e">
        <f t="shared" si="544"/>
        <v>#N/A</v>
      </c>
      <c r="I632">
        <f t="shared" si="545"/>
        <v>2026</v>
      </c>
      <c r="J632">
        <f t="shared" si="546"/>
        <v>2.46</v>
      </c>
      <c r="K632" t="e">
        <f t="shared" si="547"/>
        <v>#N/A</v>
      </c>
      <c r="L632" t="e">
        <f t="shared" si="548"/>
        <v>#N/A</v>
      </c>
      <c r="M632" t="e">
        <f t="shared" si="549"/>
        <v>#N/A</v>
      </c>
      <c r="N632" t="e">
        <f t="shared" si="550"/>
        <v>#N/A</v>
      </c>
      <c r="O632">
        <f t="shared" si="551"/>
        <v>1.000632</v>
      </c>
      <c r="P632" t="str">
        <f>IF(OR($A632="",INDEX(games!$H:$H,ROW())=""),"",INDEX(games!$H:$H,ROW()))</f>
        <v>Yes</v>
      </c>
      <c r="Q632">
        <f t="shared" si="552"/>
        <v>1.000632</v>
      </c>
      <c r="T632">
        <f t="shared" si="553"/>
        <v>2019</v>
      </c>
      <c r="U632">
        <f t="shared" si="554"/>
        <v>2024</v>
      </c>
      <c r="V632">
        <f t="shared" si="555"/>
        <v>5</v>
      </c>
      <c r="W632" t="str">
        <f>IF(TRIM(INDEX(connections!$A:$A,ROW()))="","",TRIM(INDEX(connections!$A:$A,ROW())))</f>
        <v>Hades</v>
      </c>
      <c r="X632" t="str">
        <f>IF($W632="","",TRIM(INDEX(connections!$B:$B,ROW())))</f>
        <v>Hades II</v>
      </c>
      <c r="Y632">
        <f t="shared" si="556"/>
        <v>375</v>
      </c>
      <c r="Z632">
        <f t="shared" si="557"/>
        <v>376</v>
      </c>
      <c r="AA632" t="str">
        <f t="shared" si="558"/>
        <v>Yes</v>
      </c>
      <c r="AB632" t="str">
        <f t="shared" si="559"/>
        <v>Yes</v>
      </c>
      <c r="AC632">
        <f t="shared" si="560"/>
        <v>1</v>
      </c>
      <c r="AD632">
        <f t="shared" si="561"/>
        <v>0</v>
      </c>
      <c r="AE632" t="str">
        <f t="shared" si="562"/>
        <v/>
      </c>
      <c r="AG632">
        <f t="shared" si="563"/>
        <v>1</v>
      </c>
      <c r="AH632" t="str">
        <f t="shared" si="564"/>
        <v>Yes</v>
      </c>
      <c r="AI632">
        <f t="shared" si="565"/>
        <v>1</v>
      </c>
      <c r="AJ632">
        <f t="shared" si="566"/>
        <v>1.000632</v>
      </c>
      <c r="AK632" t="str">
        <f t="shared" si="567"/>
        <v/>
      </c>
      <c r="AL632" t="str">
        <f>IF($A632="","",INDEX(games!$J:$J,ROW())&amp;"")</f>
        <v/>
      </c>
      <c r="AM632">
        <f>IF($A632="","",SUMPRODUCT($AO632:$BD632,'Map Analysis'!$AN$2^{0,1,2,3,4,5,6,7,8,9,10,11,12,13,14,15}))</f>
        <v>0</v>
      </c>
      <c r="AN632">
        <f t="shared" si="568"/>
        <v>6.3200000000000005E-5</v>
      </c>
      <c r="AO632">
        <f t="shared" si="569"/>
        <v>0</v>
      </c>
      <c r="AP632">
        <f t="shared" si="570"/>
        <v>0</v>
      </c>
      <c r="AQ632">
        <f t="shared" si="571"/>
        <v>0</v>
      </c>
      <c r="AR632">
        <f t="shared" si="572"/>
        <v>0</v>
      </c>
      <c r="AS632">
        <f t="shared" si="573"/>
        <v>0</v>
      </c>
      <c r="AT632">
        <f t="shared" si="574"/>
        <v>0</v>
      </c>
      <c r="AU632">
        <f t="shared" si="575"/>
        <v>0</v>
      </c>
      <c r="AV632">
        <f t="shared" si="576"/>
        <v>0</v>
      </c>
      <c r="AW632">
        <f t="shared" si="577"/>
        <v>0</v>
      </c>
      <c r="AX632">
        <f t="shared" si="578"/>
        <v>0</v>
      </c>
      <c r="AY632">
        <f t="shared" si="579"/>
        <v>0</v>
      </c>
      <c r="AZ632">
        <f t="shared" si="580"/>
        <v>0</v>
      </c>
      <c r="BA632">
        <f t="shared" si="581"/>
        <v>0</v>
      </c>
      <c r="BB632">
        <f t="shared" si="582"/>
        <v>0</v>
      </c>
      <c r="BC632">
        <f t="shared" si="583"/>
        <v>0</v>
      </c>
      <c r="BD632">
        <f t="shared" si="584"/>
        <v>0</v>
      </c>
      <c r="BF632">
        <f t="shared" si="585"/>
        <v>1</v>
      </c>
      <c r="BG632">
        <f t="shared" si="586"/>
        <v>0</v>
      </c>
      <c r="BH632">
        <f t="shared" si="587"/>
        <v>0</v>
      </c>
      <c r="BI632">
        <f t="shared" si="588"/>
        <v>0</v>
      </c>
      <c r="BJ632">
        <f t="shared" si="589"/>
        <v>0</v>
      </c>
      <c r="BK632">
        <f t="shared" si="590"/>
        <v>0</v>
      </c>
      <c r="BL632">
        <f t="shared" si="591"/>
        <v>0</v>
      </c>
      <c r="BM632">
        <f t="shared" si="592"/>
        <v>0</v>
      </c>
      <c r="BN632">
        <f t="shared" si="593"/>
        <v>0</v>
      </c>
      <c r="BO632">
        <f t="shared" si="594"/>
        <v>0</v>
      </c>
      <c r="BP632">
        <f t="shared" si="595"/>
        <v>0</v>
      </c>
      <c r="BQ632">
        <f t="shared" si="596"/>
        <v>0</v>
      </c>
      <c r="BR632">
        <f t="shared" si="597"/>
        <v>0</v>
      </c>
      <c r="BS632">
        <f t="shared" si="598"/>
        <v>0</v>
      </c>
      <c r="BT632">
        <f t="shared" si="599"/>
        <v>0</v>
      </c>
    </row>
    <row r="633" spans="1:72" x14ac:dyDescent="0.25">
      <c r="A633" t="str">
        <f>IF(TRIM(INDEX(games!$A:$A,ROW()))="","",TRIM(INDEX(games!$A:$A,ROW())))</f>
        <v>Pokémon Auto Chess</v>
      </c>
      <c r="B633">
        <f>IF(OR($A633="",INDEX(games!$B:$B,ROW())=""),"",INDEX(games!$B:$B,ROW()))</f>
        <v>2021</v>
      </c>
      <c r="C633" t="str">
        <f>IF(OR($A633="",INDEX(games!$C:$C,ROW())=""),"",INDEX(games!$C:$C,ROW()))</f>
        <v>Strategy</v>
      </c>
      <c r="D633">
        <f t="shared" si="540"/>
        <v>2</v>
      </c>
      <c r="E633">
        <f t="shared" si="541"/>
        <v>2</v>
      </c>
      <c r="F633">
        <f t="shared" si="542"/>
        <v>21</v>
      </c>
      <c r="G633" t="e">
        <f t="shared" si="543"/>
        <v>#N/A</v>
      </c>
      <c r="H633" t="e">
        <f t="shared" si="544"/>
        <v>#N/A</v>
      </c>
      <c r="I633">
        <f t="shared" si="545"/>
        <v>2021</v>
      </c>
      <c r="J633">
        <f t="shared" si="546"/>
        <v>2.4830000000000001</v>
      </c>
      <c r="K633" t="e">
        <f t="shared" si="547"/>
        <v>#N/A</v>
      </c>
      <c r="L633" t="e">
        <f t="shared" si="548"/>
        <v>#N/A</v>
      </c>
      <c r="M633" t="e">
        <f t="shared" si="549"/>
        <v>#N/A</v>
      </c>
      <c r="N633" t="e">
        <f t="shared" si="550"/>
        <v>#N/A</v>
      </c>
      <c r="O633">
        <f t="shared" si="551"/>
        <v>2.0006330000000001</v>
      </c>
      <c r="P633" t="str">
        <f>IF(OR($A633="",INDEX(games!$H:$H,ROW())=""),"",INDEX(games!$H:$H,ROW()))</f>
        <v>Yes</v>
      </c>
      <c r="Q633">
        <f t="shared" si="552"/>
        <v>2.0006330000000001</v>
      </c>
      <c r="T633">
        <f t="shared" si="553"/>
        <v>1996</v>
      </c>
      <c r="U633">
        <f t="shared" si="554"/>
        <v>2023</v>
      </c>
      <c r="V633">
        <f t="shared" si="555"/>
        <v>27</v>
      </c>
      <c r="W633" t="str">
        <f>IF(TRIM(INDEX(connections!$A:$A,ROW()))="","",TRIM(INDEX(connections!$A:$A,ROW())))</f>
        <v>Diablo</v>
      </c>
      <c r="X633" t="str">
        <f>IF($W633="","",TRIM(INDEX(connections!$B:$B,ROW())))</f>
        <v>Halls of Torment</v>
      </c>
      <c r="Y633">
        <f t="shared" si="556"/>
        <v>225</v>
      </c>
      <c r="Z633">
        <f t="shared" si="557"/>
        <v>377</v>
      </c>
      <c r="AA633" t="str">
        <f t="shared" si="558"/>
        <v>Yes</v>
      </c>
      <c r="AB633" t="str">
        <f t="shared" si="559"/>
        <v>Yes</v>
      </c>
      <c r="AC633">
        <f t="shared" si="560"/>
        <v>1</v>
      </c>
      <c r="AD633">
        <f t="shared" si="561"/>
        <v>0</v>
      </c>
      <c r="AE633" t="str">
        <f t="shared" si="562"/>
        <v/>
      </c>
      <c r="AG633">
        <f t="shared" si="563"/>
        <v>1</v>
      </c>
      <c r="AH633" t="str">
        <f t="shared" si="564"/>
        <v>Yes</v>
      </c>
      <c r="AI633">
        <f t="shared" si="565"/>
        <v>1</v>
      </c>
      <c r="AJ633">
        <f t="shared" si="566"/>
        <v>1.0006330000000001</v>
      </c>
      <c r="AK633" t="str">
        <f t="shared" si="567"/>
        <v/>
      </c>
      <c r="AL633" t="str">
        <f>IF($A633="","",INDEX(games!$J:$J,ROW())&amp;"")</f>
        <v/>
      </c>
      <c r="AM633">
        <f>IF($A633="","",SUMPRODUCT($AO633:$BD633,'Map Analysis'!$AN$2^{0,1,2,3,4,5,6,7,8,9,10,11,12,13,14,15}))</f>
        <v>1</v>
      </c>
      <c r="AN633">
        <f t="shared" si="568"/>
        <v>1.0000633000000001</v>
      </c>
      <c r="AO633">
        <f t="shared" si="569"/>
        <v>1</v>
      </c>
      <c r="AP633">
        <f t="shared" si="570"/>
        <v>0</v>
      </c>
      <c r="AQ633">
        <f t="shared" si="571"/>
        <v>0</v>
      </c>
      <c r="AR633">
        <f t="shared" si="572"/>
        <v>0</v>
      </c>
      <c r="AS633">
        <f t="shared" si="573"/>
        <v>0</v>
      </c>
      <c r="AT633">
        <f t="shared" si="574"/>
        <v>0</v>
      </c>
      <c r="AU633">
        <f t="shared" si="575"/>
        <v>0</v>
      </c>
      <c r="AV633">
        <f t="shared" si="576"/>
        <v>0</v>
      </c>
      <c r="AW633">
        <f t="shared" si="577"/>
        <v>0</v>
      </c>
      <c r="AX633">
        <f t="shared" si="578"/>
        <v>0</v>
      </c>
      <c r="AY633">
        <f t="shared" si="579"/>
        <v>0</v>
      </c>
      <c r="AZ633">
        <f t="shared" si="580"/>
        <v>0</v>
      </c>
      <c r="BA633">
        <f t="shared" si="581"/>
        <v>0</v>
      </c>
      <c r="BB633">
        <f t="shared" si="582"/>
        <v>0</v>
      </c>
      <c r="BC633">
        <f t="shared" si="583"/>
        <v>0</v>
      </c>
      <c r="BD633">
        <f t="shared" si="584"/>
        <v>0</v>
      </c>
      <c r="BF633">
        <f t="shared" si="585"/>
        <v>5</v>
      </c>
      <c r="BG633">
        <f t="shared" si="586"/>
        <v>2</v>
      </c>
      <c r="BH633">
        <f t="shared" si="587"/>
        <v>0</v>
      </c>
      <c r="BI633">
        <f t="shared" si="588"/>
        <v>0</v>
      </c>
      <c r="BJ633">
        <f t="shared" si="589"/>
        <v>0</v>
      </c>
      <c r="BK633">
        <f t="shared" si="590"/>
        <v>0</v>
      </c>
      <c r="BL633">
        <f t="shared" si="591"/>
        <v>0</v>
      </c>
      <c r="BM633">
        <f t="shared" si="592"/>
        <v>0</v>
      </c>
      <c r="BN633">
        <f t="shared" si="593"/>
        <v>0</v>
      </c>
      <c r="BO633">
        <f t="shared" si="594"/>
        <v>0</v>
      </c>
      <c r="BP633">
        <f t="shared" si="595"/>
        <v>0</v>
      </c>
      <c r="BQ633">
        <f t="shared" si="596"/>
        <v>0</v>
      </c>
      <c r="BR633">
        <f t="shared" si="597"/>
        <v>0</v>
      </c>
      <c r="BS633">
        <f t="shared" si="598"/>
        <v>0</v>
      </c>
      <c r="BT633">
        <f t="shared" si="599"/>
        <v>0</v>
      </c>
    </row>
    <row r="634" spans="1:72" x14ac:dyDescent="0.25">
      <c r="A634" t="str">
        <f>IF(TRIM(INDEX(games!$A:$A,ROW()))="","",TRIM(INDEX(games!$A:$A,ROW())))</f>
        <v>Pokémon Auto Spire</v>
      </c>
      <c r="B634">
        <f>IF(OR($A634="",INDEX(games!$B:$B,ROW())=""),"",INDEX(games!$B:$B,ROW()))</f>
        <v>2026</v>
      </c>
      <c r="C634" t="str">
        <f>IF(OR($A634="",INDEX(games!$C:$C,ROW())=""),"",INDEX(games!$C:$C,ROW()))</f>
        <v>Strategy</v>
      </c>
      <c r="D634">
        <f t="shared" si="540"/>
        <v>2</v>
      </c>
      <c r="E634">
        <f t="shared" si="541"/>
        <v>2</v>
      </c>
      <c r="F634">
        <f t="shared" si="542"/>
        <v>22</v>
      </c>
      <c r="G634" t="e">
        <f t="shared" si="543"/>
        <v>#N/A</v>
      </c>
      <c r="H634" t="e">
        <f t="shared" si="544"/>
        <v>#N/A</v>
      </c>
      <c r="I634">
        <f t="shared" si="545"/>
        <v>2026</v>
      </c>
      <c r="J634">
        <f t="shared" si="546"/>
        <v>2.5060000000000002</v>
      </c>
      <c r="K634" t="e">
        <f t="shared" si="547"/>
        <v>#N/A</v>
      </c>
      <c r="L634" t="e">
        <f t="shared" si="548"/>
        <v>#N/A</v>
      </c>
      <c r="M634" t="e">
        <f t="shared" si="549"/>
        <v>#N/A</v>
      </c>
      <c r="N634" t="e">
        <f t="shared" si="550"/>
        <v>#N/A</v>
      </c>
      <c r="O634">
        <f t="shared" si="551"/>
        <v>2.0006339999999998</v>
      </c>
      <c r="P634" t="str">
        <f>IF(OR($A634="",INDEX(games!$H:$H,ROW())=""),"",INDEX(games!$H:$H,ROW()))</f>
        <v>Yes</v>
      </c>
      <c r="Q634">
        <f t="shared" si="552"/>
        <v>2.0006339999999998</v>
      </c>
      <c r="T634">
        <f t="shared" si="553"/>
        <v>2021</v>
      </c>
      <c r="U634">
        <f t="shared" si="554"/>
        <v>2023</v>
      </c>
      <c r="V634">
        <f t="shared" si="555"/>
        <v>2</v>
      </c>
      <c r="W634" t="str">
        <f>IF(TRIM(INDEX(connections!$A:$A,ROW()))="","",TRIM(INDEX(connections!$A:$A,ROW())))</f>
        <v>Vampire Survivors</v>
      </c>
      <c r="X634" t="str">
        <f>IF($W634="","",TRIM(INDEX(connections!$B:$B,ROW())))</f>
        <v>Halls of Torment</v>
      </c>
      <c r="Y634">
        <f t="shared" si="556"/>
        <v>941</v>
      </c>
      <c r="Z634">
        <f t="shared" si="557"/>
        <v>377</v>
      </c>
      <c r="AA634" t="str">
        <f t="shared" si="558"/>
        <v>Yes</v>
      </c>
      <c r="AB634" t="str">
        <f t="shared" si="559"/>
        <v>Yes</v>
      </c>
      <c r="AC634">
        <f t="shared" si="560"/>
        <v>1</v>
      </c>
      <c r="AD634">
        <f t="shared" si="561"/>
        <v>0</v>
      </c>
      <c r="AE634" t="str">
        <f t="shared" si="562"/>
        <v/>
      </c>
      <c r="AG634">
        <f t="shared" si="563"/>
        <v>2</v>
      </c>
      <c r="AH634" t="str">
        <f t="shared" si="564"/>
        <v>Yes</v>
      </c>
      <c r="AI634">
        <f t="shared" si="565"/>
        <v>2</v>
      </c>
      <c r="AJ634">
        <f t="shared" si="566"/>
        <v>2.0006339999999998</v>
      </c>
      <c r="AK634" t="str">
        <f t="shared" si="567"/>
        <v/>
      </c>
      <c r="AL634" t="str">
        <f>IF($A634="","",INDEX(games!$J:$J,ROW())&amp;"")</f>
        <v/>
      </c>
      <c r="AM634">
        <f>IF($A634="","",SUMPRODUCT($AO634:$BD634,'Map Analysis'!$AN$2^{0,1,2,3,4,5,6,7,8,9,10,11,12,13,14,15}))</f>
        <v>0</v>
      </c>
      <c r="AN634">
        <f t="shared" si="568"/>
        <v>6.3399999999999996E-5</v>
      </c>
      <c r="AO634">
        <f t="shared" si="569"/>
        <v>0</v>
      </c>
      <c r="AP634">
        <f t="shared" si="570"/>
        <v>0</v>
      </c>
      <c r="AQ634">
        <f t="shared" si="571"/>
        <v>0</v>
      </c>
      <c r="AR634">
        <f t="shared" si="572"/>
        <v>0</v>
      </c>
      <c r="AS634">
        <f t="shared" si="573"/>
        <v>0</v>
      </c>
      <c r="AT634">
        <f t="shared" si="574"/>
        <v>0</v>
      </c>
      <c r="AU634">
        <f t="shared" si="575"/>
        <v>0</v>
      </c>
      <c r="AV634">
        <f t="shared" si="576"/>
        <v>0</v>
      </c>
      <c r="AW634">
        <f t="shared" si="577"/>
        <v>0</v>
      </c>
      <c r="AX634">
        <f t="shared" si="578"/>
        <v>0</v>
      </c>
      <c r="AY634">
        <f t="shared" si="579"/>
        <v>0</v>
      </c>
      <c r="AZ634">
        <f t="shared" si="580"/>
        <v>0</v>
      </c>
      <c r="BA634">
        <f t="shared" si="581"/>
        <v>0</v>
      </c>
      <c r="BB634">
        <f t="shared" si="582"/>
        <v>0</v>
      </c>
      <c r="BC634">
        <f t="shared" si="583"/>
        <v>0</v>
      </c>
      <c r="BD634">
        <f t="shared" si="584"/>
        <v>0</v>
      </c>
      <c r="BF634">
        <f t="shared" si="585"/>
        <v>5</v>
      </c>
      <c r="BG634">
        <f t="shared" si="586"/>
        <v>2</v>
      </c>
      <c r="BH634">
        <f t="shared" si="587"/>
        <v>0</v>
      </c>
      <c r="BI634">
        <f t="shared" si="588"/>
        <v>0</v>
      </c>
      <c r="BJ634">
        <f t="shared" si="589"/>
        <v>0</v>
      </c>
      <c r="BK634">
        <f t="shared" si="590"/>
        <v>0</v>
      </c>
      <c r="BL634">
        <f t="shared" si="591"/>
        <v>0</v>
      </c>
      <c r="BM634">
        <f t="shared" si="592"/>
        <v>0</v>
      </c>
      <c r="BN634">
        <f t="shared" si="593"/>
        <v>0</v>
      </c>
      <c r="BO634">
        <f t="shared" si="594"/>
        <v>0</v>
      </c>
      <c r="BP634">
        <f t="shared" si="595"/>
        <v>0</v>
      </c>
      <c r="BQ634">
        <f t="shared" si="596"/>
        <v>0</v>
      </c>
      <c r="BR634">
        <f t="shared" si="597"/>
        <v>0</v>
      </c>
      <c r="BS634">
        <f t="shared" si="598"/>
        <v>0</v>
      </c>
      <c r="BT634">
        <f t="shared" si="599"/>
        <v>0</v>
      </c>
    </row>
    <row r="635" spans="1:72" x14ac:dyDescent="0.25">
      <c r="A635" t="str">
        <f>IF(TRIM(INDEX(games!$A:$A,ROW()))="","",TRIM(INDEX(games!$A:$A,ROW())))</f>
        <v>Pokémon Mystery Dungeon: Explorers of Sky</v>
      </c>
      <c r="B635">
        <f>IF(OR($A635="",INDEX(games!$B:$B,ROW())=""),"",INDEX(games!$B:$B,ROW()))</f>
        <v>2009</v>
      </c>
      <c r="C635" t="str">
        <f>IF(OR($A635="",INDEX(games!$C:$C,ROW())=""),"",INDEX(games!$C:$C,ROW()))</f>
        <v>Traditional</v>
      </c>
      <c r="D635">
        <f t="shared" si="540"/>
        <v>1</v>
      </c>
      <c r="E635">
        <f t="shared" si="541"/>
        <v>4</v>
      </c>
      <c r="F635">
        <f t="shared" si="542"/>
        <v>23</v>
      </c>
      <c r="G635" t="e">
        <f t="shared" si="543"/>
        <v>#N/A</v>
      </c>
      <c r="H635" t="e">
        <f t="shared" si="544"/>
        <v>#N/A</v>
      </c>
      <c r="I635" t="e">
        <f t="shared" si="545"/>
        <v>#N/A</v>
      </c>
      <c r="J635" t="e">
        <f t="shared" si="546"/>
        <v>#N/A</v>
      </c>
      <c r="K635" t="e">
        <f t="shared" si="547"/>
        <v>#N/A</v>
      </c>
      <c r="L635" t="e">
        <f t="shared" si="548"/>
        <v>#N/A</v>
      </c>
      <c r="M635">
        <f t="shared" si="549"/>
        <v>2009</v>
      </c>
      <c r="N635">
        <f t="shared" si="550"/>
        <v>4.5289999999999999</v>
      </c>
      <c r="O635">
        <f t="shared" si="551"/>
        <v>1.0006349999999999</v>
      </c>
      <c r="P635" t="str">
        <f>IF(OR($A635="",INDEX(games!$H:$H,ROW())=""),"",INDEX(games!$H:$H,ROW()))</f>
        <v>Yes</v>
      </c>
      <c r="Q635">
        <f t="shared" si="552"/>
        <v>1.0006349999999999</v>
      </c>
      <c r="T635">
        <f t="shared" si="553"/>
        <v>2012</v>
      </c>
      <c r="U635">
        <f t="shared" si="554"/>
        <v>2014</v>
      </c>
      <c r="V635">
        <f t="shared" si="555"/>
        <v>2</v>
      </c>
      <c r="W635" t="str">
        <f>IF(TRIM(INDEX(connections!$A:$A,ROW()))="","",TRIM(INDEX(connections!$A:$A,ROW())))</f>
        <v>FTL</v>
      </c>
      <c r="X635" t="str">
        <f>IF($W635="","",TRIM(INDEX(connections!$B:$B,ROW())))</f>
        <v>Hand of Fate</v>
      </c>
      <c r="Y635">
        <f t="shared" si="556"/>
        <v>326</v>
      </c>
      <c r="Z635">
        <f t="shared" si="557"/>
        <v>378</v>
      </c>
      <c r="AA635" t="str">
        <f t="shared" si="558"/>
        <v>Yes</v>
      </c>
      <c r="AB635" t="str">
        <f t="shared" si="559"/>
        <v>Yes</v>
      </c>
      <c r="AC635">
        <f t="shared" si="560"/>
        <v>1</v>
      </c>
      <c r="AD635">
        <f t="shared" si="561"/>
        <v>1</v>
      </c>
      <c r="AE635" t="str">
        <f t="shared" si="562"/>
        <v/>
      </c>
      <c r="AG635">
        <f t="shared" si="563"/>
        <v>1</v>
      </c>
      <c r="AH635" t="str">
        <f t="shared" si="564"/>
        <v>Yes</v>
      </c>
      <c r="AI635">
        <f t="shared" si="565"/>
        <v>1</v>
      </c>
      <c r="AJ635">
        <f t="shared" si="566"/>
        <v>1.0006349999999999</v>
      </c>
      <c r="AK635" t="str">
        <f t="shared" si="567"/>
        <v/>
      </c>
      <c r="AL635" t="str">
        <f>IF($A635="","",INDEX(games!$J:$J,ROW())&amp;"")</f>
        <v/>
      </c>
      <c r="AM635">
        <f>IF($A635="","",SUMPRODUCT($AO635:$BD635,'Map Analysis'!$AN$2^{0,1,2,3,4,5,6,7,8,9,10,11,12,13,14,15}))</f>
        <v>0</v>
      </c>
      <c r="AN635">
        <f t="shared" si="568"/>
        <v>6.3499999999999999E-5</v>
      </c>
      <c r="AO635">
        <f t="shared" si="569"/>
        <v>0</v>
      </c>
      <c r="AP635">
        <f t="shared" si="570"/>
        <v>0</v>
      </c>
      <c r="AQ635">
        <f t="shared" si="571"/>
        <v>0</v>
      </c>
      <c r="AR635">
        <f t="shared" si="572"/>
        <v>0</v>
      </c>
      <c r="AS635">
        <f t="shared" si="573"/>
        <v>0</v>
      </c>
      <c r="AT635">
        <f t="shared" si="574"/>
        <v>0</v>
      </c>
      <c r="AU635">
        <f t="shared" si="575"/>
        <v>0</v>
      </c>
      <c r="AV635">
        <f t="shared" si="576"/>
        <v>0</v>
      </c>
      <c r="AW635">
        <f t="shared" si="577"/>
        <v>0</v>
      </c>
      <c r="AX635">
        <f t="shared" si="578"/>
        <v>0</v>
      </c>
      <c r="AY635">
        <f t="shared" si="579"/>
        <v>0</v>
      </c>
      <c r="AZ635">
        <f t="shared" si="580"/>
        <v>0</v>
      </c>
      <c r="BA635">
        <f t="shared" si="581"/>
        <v>0</v>
      </c>
      <c r="BB635">
        <f t="shared" si="582"/>
        <v>0</v>
      </c>
      <c r="BC635">
        <f t="shared" si="583"/>
        <v>0</v>
      </c>
      <c r="BD635">
        <f t="shared" si="584"/>
        <v>0</v>
      </c>
      <c r="BF635">
        <f t="shared" si="585"/>
        <v>3</v>
      </c>
      <c r="BG635">
        <f t="shared" si="586"/>
        <v>0</v>
      </c>
      <c r="BH635">
        <f t="shared" si="587"/>
        <v>0</v>
      </c>
      <c r="BI635">
        <f t="shared" si="588"/>
        <v>0</v>
      </c>
      <c r="BJ635">
        <f t="shared" si="589"/>
        <v>0</v>
      </c>
      <c r="BK635">
        <f t="shared" si="590"/>
        <v>0</v>
      </c>
      <c r="BL635">
        <f t="shared" si="591"/>
        <v>0</v>
      </c>
      <c r="BM635">
        <f t="shared" si="592"/>
        <v>0</v>
      </c>
      <c r="BN635">
        <f t="shared" si="593"/>
        <v>0</v>
      </c>
      <c r="BO635">
        <f t="shared" si="594"/>
        <v>0</v>
      </c>
      <c r="BP635">
        <f t="shared" si="595"/>
        <v>0</v>
      </c>
      <c r="BQ635">
        <f t="shared" si="596"/>
        <v>0</v>
      </c>
      <c r="BR635">
        <f t="shared" si="597"/>
        <v>0</v>
      </c>
      <c r="BS635">
        <f t="shared" si="598"/>
        <v>0</v>
      </c>
      <c r="BT635">
        <f t="shared" si="599"/>
        <v>0</v>
      </c>
    </row>
    <row r="636" spans="1:72" x14ac:dyDescent="0.25">
      <c r="A636" t="str">
        <f>IF(TRIM(INDEX(games!$A:$A,ROW()))="","",TRIM(INDEX(games!$A:$A,ROW())))</f>
        <v>Pokémon Mystery Dungeon: Explorers of Time and Explorers of Darkness</v>
      </c>
      <c r="B636">
        <f>IF(OR($A636="",INDEX(games!$B:$B,ROW())=""),"",INDEX(games!$B:$B,ROW()))</f>
        <v>2007</v>
      </c>
      <c r="C636" t="str">
        <f>IF(OR($A636="",INDEX(games!$C:$C,ROW())=""),"",INDEX(games!$C:$C,ROW()))</f>
        <v>Traditional</v>
      </c>
      <c r="D636">
        <f t="shared" si="540"/>
        <v>2</v>
      </c>
      <c r="E636">
        <f t="shared" si="541"/>
        <v>4</v>
      </c>
      <c r="F636">
        <f t="shared" si="542"/>
        <v>24</v>
      </c>
      <c r="G636" t="e">
        <f t="shared" si="543"/>
        <v>#N/A</v>
      </c>
      <c r="H636" t="e">
        <f t="shared" si="544"/>
        <v>#N/A</v>
      </c>
      <c r="I636" t="e">
        <f t="shared" si="545"/>
        <v>#N/A</v>
      </c>
      <c r="J636" t="e">
        <f t="shared" si="546"/>
        <v>#N/A</v>
      </c>
      <c r="K636" t="e">
        <f t="shared" si="547"/>
        <v>#N/A</v>
      </c>
      <c r="L636" t="e">
        <f t="shared" si="548"/>
        <v>#N/A</v>
      </c>
      <c r="M636">
        <f t="shared" si="549"/>
        <v>2007</v>
      </c>
      <c r="N636">
        <f t="shared" si="550"/>
        <v>4.5519999999999996</v>
      </c>
      <c r="O636">
        <f t="shared" si="551"/>
        <v>2.0006360000000001</v>
      </c>
      <c r="P636" t="str">
        <f>IF(OR($A636="",INDEX(games!$H:$H,ROW())=""),"",INDEX(games!$H:$H,ROW()))</f>
        <v>Yes</v>
      </c>
      <c r="Q636">
        <f t="shared" si="552"/>
        <v>2.0006360000000001</v>
      </c>
      <c r="T636">
        <f t="shared" si="553"/>
        <v>2014</v>
      </c>
      <c r="U636">
        <f t="shared" si="554"/>
        <v>2017</v>
      </c>
      <c r="V636">
        <f t="shared" si="555"/>
        <v>3</v>
      </c>
      <c r="W636" t="str">
        <f>IF(TRIM(INDEX(connections!$A:$A,ROW()))="","",TRIM(INDEX(connections!$A:$A,ROW())))</f>
        <v>Hand of Fate</v>
      </c>
      <c r="X636" t="str">
        <f>IF($W636="","",TRIM(INDEX(connections!$B:$B,ROW())))</f>
        <v>Hand of Fate 2</v>
      </c>
      <c r="Y636">
        <f t="shared" si="556"/>
        <v>378</v>
      </c>
      <c r="Z636">
        <f t="shared" si="557"/>
        <v>379</v>
      </c>
      <c r="AA636" t="str">
        <f t="shared" si="558"/>
        <v>Yes</v>
      </c>
      <c r="AB636" t="str">
        <f t="shared" si="559"/>
        <v>Yes</v>
      </c>
      <c r="AC636">
        <f t="shared" si="560"/>
        <v>1</v>
      </c>
      <c r="AD636">
        <f t="shared" si="561"/>
        <v>0</v>
      </c>
      <c r="AE636" t="str">
        <f t="shared" si="562"/>
        <v/>
      </c>
      <c r="AG636">
        <f t="shared" si="563"/>
        <v>2</v>
      </c>
      <c r="AH636" t="str">
        <f t="shared" si="564"/>
        <v>Yes</v>
      </c>
      <c r="AI636">
        <f t="shared" si="565"/>
        <v>2</v>
      </c>
      <c r="AJ636">
        <f t="shared" si="566"/>
        <v>2.0006360000000001</v>
      </c>
      <c r="AK636" t="str">
        <f t="shared" si="567"/>
        <v/>
      </c>
      <c r="AL636" t="str">
        <f>IF($A636="","",INDEX(games!$J:$J,ROW())&amp;"")</f>
        <v/>
      </c>
      <c r="AM636">
        <f>IF($A636="","",SUMPRODUCT($AO636:$BD636,'Map Analysis'!$AN$2^{0,1,2,3,4,5,6,7,8,9,10,11,12,13,14,15}))</f>
        <v>1</v>
      </c>
      <c r="AN636">
        <f t="shared" si="568"/>
        <v>1.0000636000000001</v>
      </c>
      <c r="AO636">
        <f t="shared" si="569"/>
        <v>1</v>
      </c>
      <c r="AP636">
        <f t="shared" si="570"/>
        <v>0</v>
      </c>
      <c r="AQ636">
        <f t="shared" si="571"/>
        <v>0</v>
      </c>
      <c r="AR636">
        <f t="shared" si="572"/>
        <v>0</v>
      </c>
      <c r="AS636">
        <f t="shared" si="573"/>
        <v>0</v>
      </c>
      <c r="AT636">
        <f t="shared" si="574"/>
        <v>0</v>
      </c>
      <c r="AU636">
        <f t="shared" si="575"/>
        <v>0</v>
      </c>
      <c r="AV636">
        <f t="shared" si="576"/>
        <v>0</v>
      </c>
      <c r="AW636">
        <f t="shared" si="577"/>
        <v>0</v>
      </c>
      <c r="AX636">
        <f t="shared" si="578"/>
        <v>0</v>
      </c>
      <c r="AY636">
        <f t="shared" si="579"/>
        <v>0</v>
      </c>
      <c r="AZ636">
        <f t="shared" si="580"/>
        <v>0</v>
      </c>
      <c r="BA636">
        <f t="shared" si="581"/>
        <v>0</v>
      </c>
      <c r="BB636">
        <f t="shared" si="582"/>
        <v>0</v>
      </c>
      <c r="BC636">
        <f t="shared" si="583"/>
        <v>0</v>
      </c>
      <c r="BD636">
        <f t="shared" si="584"/>
        <v>0</v>
      </c>
      <c r="BF636">
        <f t="shared" si="585"/>
        <v>0</v>
      </c>
      <c r="BG636">
        <f t="shared" si="586"/>
        <v>0</v>
      </c>
      <c r="BH636">
        <f t="shared" si="587"/>
        <v>0</v>
      </c>
      <c r="BI636">
        <f t="shared" si="588"/>
        <v>0</v>
      </c>
      <c r="BJ636">
        <f t="shared" si="589"/>
        <v>0</v>
      </c>
      <c r="BK636">
        <f t="shared" si="590"/>
        <v>0</v>
      </c>
      <c r="BL636">
        <f t="shared" si="591"/>
        <v>0</v>
      </c>
      <c r="BM636">
        <f t="shared" si="592"/>
        <v>0</v>
      </c>
      <c r="BN636">
        <f t="shared" si="593"/>
        <v>0</v>
      </c>
      <c r="BO636">
        <f t="shared" si="594"/>
        <v>0</v>
      </c>
      <c r="BP636">
        <f t="shared" si="595"/>
        <v>0</v>
      </c>
      <c r="BQ636">
        <f t="shared" si="596"/>
        <v>0</v>
      </c>
      <c r="BR636">
        <f t="shared" si="597"/>
        <v>0</v>
      </c>
      <c r="BS636">
        <f t="shared" si="598"/>
        <v>0</v>
      </c>
      <c r="BT636">
        <f t="shared" si="599"/>
        <v>0</v>
      </c>
    </row>
    <row r="637" spans="1:72" x14ac:dyDescent="0.25">
      <c r="A637" t="str">
        <f>IF(TRIM(INDEX(games!$A:$A,ROW()))="","",TRIM(INDEX(games!$A:$A,ROW())))</f>
        <v>Pokémon Mystery Dungeon: Gates to Infinity</v>
      </c>
      <c r="B637">
        <f>IF(OR($A637="",INDEX(games!$B:$B,ROW())=""),"",INDEX(games!$B:$B,ROW()))</f>
        <v>2012</v>
      </c>
      <c r="C637" t="str">
        <f>IF(OR($A637="",INDEX(games!$C:$C,ROW())=""),"",INDEX(games!$C:$C,ROW()))</f>
        <v>Traditional</v>
      </c>
      <c r="D637">
        <f t="shared" si="540"/>
        <v>1</v>
      </c>
      <c r="E637">
        <f t="shared" si="541"/>
        <v>4</v>
      </c>
      <c r="F637">
        <f t="shared" si="542"/>
        <v>25</v>
      </c>
      <c r="G637" t="e">
        <f t="shared" si="543"/>
        <v>#N/A</v>
      </c>
      <c r="H637" t="e">
        <f t="shared" si="544"/>
        <v>#N/A</v>
      </c>
      <c r="I637" t="e">
        <f t="shared" si="545"/>
        <v>#N/A</v>
      </c>
      <c r="J637" t="e">
        <f t="shared" si="546"/>
        <v>#N/A</v>
      </c>
      <c r="K637" t="e">
        <f t="shared" si="547"/>
        <v>#N/A</v>
      </c>
      <c r="L637" t="e">
        <f t="shared" si="548"/>
        <v>#N/A</v>
      </c>
      <c r="M637">
        <f t="shared" si="549"/>
        <v>2012</v>
      </c>
      <c r="N637">
        <f t="shared" si="550"/>
        <v>4.5750000000000002</v>
      </c>
      <c r="O637">
        <f t="shared" si="551"/>
        <v>1.000637</v>
      </c>
      <c r="P637" t="str">
        <f>IF(OR($A637="",INDEX(games!$H:$H,ROW())=""),"",INDEX(games!$H:$H,ROW()))</f>
        <v/>
      </c>
      <c r="Q637" t="str">
        <f t="shared" si="552"/>
        <v/>
      </c>
      <c r="T637">
        <f t="shared" si="553"/>
        <v>2024</v>
      </c>
      <c r="U637">
        <f t="shared" si="554"/>
        <v>2026</v>
      </c>
      <c r="V637">
        <f t="shared" si="555"/>
        <v>2</v>
      </c>
      <c r="W637" t="str">
        <f>IF(TRIM(INDEX(connections!$A:$A,ROW()))="","",TRIM(INDEX(connections!$A:$A,ROW())))</f>
        <v>Deep Rock Galactic: Survivor</v>
      </c>
      <c r="X637" t="str">
        <f>IF($W637="","",TRIM(INDEX(connections!$B:$B,ROW())))</f>
        <v>Hand of Fate: Hordes</v>
      </c>
      <c r="Y637">
        <f t="shared" si="556"/>
        <v>208</v>
      </c>
      <c r="Z637">
        <f t="shared" si="557"/>
        <v>380</v>
      </c>
      <c r="AA637" t="str">
        <f t="shared" si="558"/>
        <v>Yes</v>
      </c>
      <c r="AB637" t="str">
        <f t="shared" si="559"/>
        <v/>
      </c>
      <c r="AC637" t="str">
        <f t="shared" si="560"/>
        <v/>
      </c>
      <c r="AD637">
        <f t="shared" si="561"/>
        <v>0</v>
      </c>
      <c r="AE637" t="str">
        <f t="shared" si="562"/>
        <v/>
      </c>
      <c r="AG637">
        <f t="shared" si="563"/>
        <v>1</v>
      </c>
      <c r="AH637" t="str">
        <f t="shared" si="564"/>
        <v/>
      </c>
      <c r="AI637" t="str">
        <f t="shared" si="565"/>
        <v/>
      </c>
      <c r="AJ637" t="str">
        <f t="shared" si="566"/>
        <v/>
      </c>
      <c r="AK637">
        <f t="shared" si="567"/>
        <v>1.000637</v>
      </c>
      <c r="AL637" t="str">
        <f>IF($A637="","",INDEX(games!$J:$J,ROW())&amp;"")</f>
        <v/>
      </c>
      <c r="AM637">
        <f>IF($A637="","",SUMPRODUCT($AO637:$BD637,'Map Analysis'!$AN$2^{0,1,2,3,4,5,6,7,8,9,10,11,12,13,14,15}))</f>
        <v>0</v>
      </c>
      <c r="AN637">
        <f t="shared" si="568"/>
        <v>6.3700000000000003E-5</v>
      </c>
      <c r="AO637">
        <f t="shared" si="569"/>
        <v>0</v>
      </c>
      <c r="AP637">
        <f t="shared" si="570"/>
        <v>0</v>
      </c>
      <c r="AQ637">
        <f t="shared" si="571"/>
        <v>0</v>
      </c>
      <c r="AR637">
        <f t="shared" si="572"/>
        <v>0</v>
      </c>
      <c r="AS637">
        <f t="shared" si="573"/>
        <v>0</v>
      </c>
      <c r="AT637">
        <f t="shared" si="574"/>
        <v>0</v>
      </c>
      <c r="AU637">
        <f t="shared" si="575"/>
        <v>0</v>
      </c>
      <c r="AV637">
        <f t="shared" si="576"/>
        <v>0</v>
      </c>
      <c r="AW637">
        <f t="shared" si="577"/>
        <v>0</v>
      </c>
      <c r="AX637">
        <f t="shared" si="578"/>
        <v>0</v>
      </c>
      <c r="AY637">
        <f t="shared" si="579"/>
        <v>0</v>
      </c>
      <c r="AZ637">
        <f t="shared" si="580"/>
        <v>0</v>
      </c>
      <c r="BA637">
        <f t="shared" si="581"/>
        <v>0</v>
      </c>
      <c r="BB637">
        <f t="shared" si="582"/>
        <v>0</v>
      </c>
      <c r="BC637">
        <f t="shared" si="583"/>
        <v>0</v>
      </c>
      <c r="BD637">
        <f t="shared" si="584"/>
        <v>0</v>
      </c>
      <c r="BF637">
        <f t="shared" si="585"/>
        <v>0</v>
      </c>
      <c r="BG637">
        <f t="shared" si="586"/>
        <v>0</v>
      </c>
      <c r="BH637">
        <f t="shared" si="587"/>
        <v>0</v>
      </c>
      <c r="BI637">
        <f t="shared" si="588"/>
        <v>0</v>
      </c>
      <c r="BJ637">
        <f t="shared" si="589"/>
        <v>0</v>
      </c>
      <c r="BK637">
        <f t="shared" si="590"/>
        <v>0</v>
      </c>
      <c r="BL637">
        <f t="shared" si="591"/>
        <v>0</v>
      </c>
      <c r="BM637">
        <f t="shared" si="592"/>
        <v>0</v>
      </c>
      <c r="BN637">
        <f t="shared" si="593"/>
        <v>0</v>
      </c>
      <c r="BO637">
        <f t="shared" si="594"/>
        <v>0</v>
      </c>
      <c r="BP637">
        <f t="shared" si="595"/>
        <v>0</v>
      </c>
      <c r="BQ637">
        <f t="shared" si="596"/>
        <v>0</v>
      </c>
      <c r="BR637">
        <f t="shared" si="597"/>
        <v>0</v>
      </c>
      <c r="BS637">
        <f t="shared" si="598"/>
        <v>0</v>
      </c>
      <c r="BT637">
        <f t="shared" si="599"/>
        <v>0</v>
      </c>
    </row>
    <row r="638" spans="1:72" x14ac:dyDescent="0.25">
      <c r="A638" t="str">
        <f>IF(TRIM(INDEX(games!$A:$A,ROW()))="","",TRIM(INDEX(games!$A:$A,ROW())))</f>
        <v>Pokémon Mystery Dungeon: Red and Blue Rescue Team</v>
      </c>
      <c r="B638">
        <f>IF(OR($A638="",INDEX(games!$B:$B,ROW())=""),"",INDEX(games!$B:$B,ROW()))</f>
        <v>2005</v>
      </c>
      <c r="C638" t="str">
        <f>IF(OR($A638="",INDEX(games!$C:$C,ROW())=""),"",INDEX(games!$C:$C,ROW()))</f>
        <v>Traditional</v>
      </c>
      <c r="D638">
        <f t="shared" si="540"/>
        <v>7</v>
      </c>
      <c r="E638">
        <f t="shared" si="541"/>
        <v>4</v>
      </c>
      <c r="F638">
        <f t="shared" si="542"/>
        <v>26</v>
      </c>
      <c r="G638" t="e">
        <f t="shared" si="543"/>
        <v>#N/A</v>
      </c>
      <c r="H638" t="e">
        <f t="shared" si="544"/>
        <v>#N/A</v>
      </c>
      <c r="I638" t="e">
        <f t="shared" si="545"/>
        <v>#N/A</v>
      </c>
      <c r="J638" t="e">
        <f t="shared" si="546"/>
        <v>#N/A</v>
      </c>
      <c r="K638" t="e">
        <f t="shared" si="547"/>
        <v>#N/A</v>
      </c>
      <c r="L638" t="e">
        <f t="shared" si="548"/>
        <v>#N/A</v>
      </c>
      <c r="M638">
        <f t="shared" si="549"/>
        <v>2005</v>
      </c>
      <c r="N638">
        <f t="shared" si="550"/>
        <v>4.5979999999999999</v>
      </c>
      <c r="O638">
        <f t="shared" si="551"/>
        <v>7.0006380000000004</v>
      </c>
      <c r="P638" t="str">
        <f>IF(OR($A638="",INDEX(games!$H:$H,ROW())=""),"",INDEX(games!$H:$H,ROW()))</f>
        <v>Yes</v>
      </c>
      <c r="Q638">
        <f t="shared" si="552"/>
        <v>7.0006380000000004</v>
      </c>
      <c r="T638">
        <f t="shared" si="553"/>
        <v>2014</v>
      </c>
      <c r="U638">
        <f t="shared" si="554"/>
        <v>2026</v>
      </c>
      <c r="V638">
        <f t="shared" si="555"/>
        <v>12</v>
      </c>
      <c r="W638" t="str">
        <f>IF(TRIM(INDEX(connections!$A:$A,ROW()))="","",TRIM(INDEX(connections!$A:$A,ROW())))</f>
        <v>Hand of Fate</v>
      </c>
      <c r="X638" t="str">
        <f>IF($W638="","",TRIM(INDEX(connections!$B:$B,ROW())))</f>
        <v>Hand of Fate: Hordes</v>
      </c>
      <c r="Y638">
        <f t="shared" si="556"/>
        <v>378</v>
      </c>
      <c r="Z638">
        <f t="shared" si="557"/>
        <v>380</v>
      </c>
      <c r="AA638" t="str">
        <f t="shared" si="558"/>
        <v>Yes</v>
      </c>
      <c r="AB638" t="str">
        <f t="shared" si="559"/>
        <v/>
      </c>
      <c r="AC638" t="str">
        <f t="shared" si="560"/>
        <v/>
      </c>
      <c r="AD638">
        <f t="shared" si="561"/>
        <v>1</v>
      </c>
      <c r="AE638" t="str">
        <f t="shared" si="562"/>
        <v/>
      </c>
      <c r="AG638">
        <f t="shared" si="563"/>
        <v>3</v>
      </c>
      <c r="AH638" t="str">
        <f t="shared" si="564"/>
        <v>Yes</v>
      </c>
      <c r="AI638">
        <f t="shared" si="565"/>
        <v>3</v>
      </c>
      <c r="AJ638">
        <f t="shared" si="566"/>
        <v>3.0006379999999999</v>
      </c>
      <c r="AK638" t="str">
        <f t="shared" si="567"/>
        <v/>
      </c>
      <c r="AL638" t="str">
        <f>IF($A638="","",INDEX(games!$J:$J,ROW())&amp;"")</f>
        <v/>
      </c>
      <c r="AM638">
        <f>IF($A638="","",SUMPRODUCT($AO638:$BD638,'Map Analysis'!$AN$2^{0,1,2,3,4,5,6,7,8,9,10,11,12,13,14,15}))</f>
        <v>6.5</v>
      </c>
      <c r="AN638">
        <f t="shared" si="568"/>
        <v>6.5000638000000004</v>
      </c>
      <c r="AO638">
        <f t="shared" si="569"/>
        <v>6</v>
      </c>
      <c r="AP638">
        <f t="shared" si="570"/>
        <v>1</v>
      </c>
      <c r="AQ638">
        <f t="shared" si="571"/>
        <v>0</v>
      </c>
      <c r="AR638">
        <f t="shared" si="572"/>
        <v>0</v>
      </c>
      <c r="AS638">
        <f t="shared" si="573"/>
        <v>0</v>
      </c>
      <c r="AT638">
        <f t="shared" si="574"/>
        <v>0</v>
      </c>
      <c r="AU638">
        <f t="shared" si="575"/>
        <v>0</v>
      </c>
      <c r="AV638">
        <f t="shared" si="576"/>
        <v>0</v>
      </c>
      <c r="AW638">
        <f t="shared" si="577"/>
        <v>0</v>
      </c>
      <c r="AX638">
        <f t="shared" si="578"/>
        <v>0</v>
      </c>
      <c r="AY638">
        <f t="shared" si="579"/>
        <v>0</v>
      </c>
      <c r="AZ638">
        <f t="shared" si="580"/>
        <v>0</v>
      </c>
      <c r="BA638">
        <f t="shared" si="581"/>
        <v>0</v>
      </c>
      <c r="BB638">
        <f t="shared" si="582"/>
        <v>0</v>
      </c>
      <c r="BC638">
        <f t="shared" si="583"/>
        <v>0</v>
      </c>
      <c r="BD638">
        <f t="shared" si="584"/>
        <v>0</v>
      </c>
      <c r="BF638">
        <f t="shared" si="585"/>
        <v>0</v>
      </c>
      <c r="BG638">
        <f t="shared" si="586"/>
        <v>0</v>
      </c>
      <c r="BH638">
        <f t="shared" si="587"/>
        <v>0</v>
      </c>
      <c r="BI638">
        <f t="shared" si="588"/>
        <v>0</v>
      </c>
      <c r="BJ638">
        <f t="shared" si="589"/>
        <v>0</v>
      </c>
      <c r="BK638">
        <f t="shared" si="590"/>
        <v>0</v>
      </c>
      <c r="BL638">
        <f t="shared" si="591"/>
        <v>0</v>
      </c>
      <c r="BM638">
        <f t="shared" si="592"/>
        <v>0</v>
      </c>
      <c r="BN638">
        <f t="shared" si="593"/>
        <v>0</v>
      </c>
      <c r="BO638">
        <f t="shared" si="594"/>
        <v>0</v>
      </c>
      <c r="BP638">
        <f t="shared" si="595"/>
        <v>0</v>
      </c>
      <c r="BQ638">
        <f t="shared" si="596"/>
        <v>0</v>
      </c>
      <c r="BR638">
        <f t="shared" si="597"/>
        <v>0</v>
      </c>
      <c r="BS638">
        <f t="shared" si="598"/>
        <v>0</v>
      </c>
      <c r="BT638">
        <f t="shared" si="599"/>
        <v>0</v>
      </c>
    </row>
    <row r="639" spans="1:72" x14ac:dyDescent="0.25">
      <c r="A639" t="str">
        <f>IF(TRIM(INDEX(games!$A:$A,ROW()))="","",TRIM(INDEX(games!$A:$A,ROW())))</f>
        <v>Pokémon Mystery Dungeon: Rescue Team DX</v>
      </c>
      <c r="B639">
        <f>IF(OR($A639="",INDEX(games!$B:$B,ROW())=""),"",INDEX(games!$B:$B,ROW()))</f>
        <v>2020</v>
      </c>
      <c r="C639" t="str">
        <f>IF(OR($A639="",INDEX(games!$C:$C,ROW())=""),"",INDEX(games!$C:$C,ROW()))</f>
        <v>Traditional</v>
      </c>
      <c r="D639">
        <f t="shared" si="540"/>
        <v>1</v>
      </c>
      <c r="E639">
        <f t="shared" si="541"/>
        <v>4</v>
      </c>
      <c r="F639">
        <f t="shared" si="542"/>
        <v>27</v>
      </c>
      <c r="G639" t="e">
        <f t="shared" si="543"/>
        <v>#N/A</v>
      </c>
      <c r="H639" t="e">
        <f t="shared" si="544"/>
        <v>#N/A</v>
      </c>
      <c r="I639" t="e">
        <f t="shared" si="545"/>
        <v>#N/A</v>
      </c>
      <c r="J639" t="e">
        <f t="shared" si="546"/>
        <v>#N/A</v>
      </c>
      <c r="K639" t="e">
        <f t="shared" si="547"/>
        <v>#N/A</v>
      </c>
      <c r="L639" t="e">
        <f t="shared" si="548"/>
        <v>#N/A</v>
      </c>
      <c r="M639">
        <f t="shared" si="549"/>
        <v>2020</v>
      </c>
      <c r="N639">
        <f t="shared" si="550"/>
        <v>4.6210000000000004</v>
      </c>
      <c r="O639">
        <f t="shared" si="551"/>
        <v>1.0006390000000001</v>
      </c>
      <c r="P639" t="str">
        <f>IF(OR($A639="",INDEX(games!$H:$H,ROW())=""),"",INDEX(games!$H:$H,ROW()))</f>
        <v/>
      </c>
      <c r="Q639" t="str">
        <f t="shared" si="552"/>
        <v/>
      </c>
      <c r="T639">
        <f t="shared" si="553"/>
        <v>2017</v>
      </c>
      <c r="U639">
        <f t="shared" si="554"/>
        <v>2026</v>
      </c>
      <c r="V639">
        <f t="shared" si="555"/>
        <v>9</v>
      </c>
      <c r="W639" t="str">
        <f>IF(TRIM(INDEX(connections!$A:$A,ROW()))="","",TRIM(INDEX(connections!$A:$A,ROW())))</f>
        <v>Slay the Spire</v>
      </c>
      <c r="X639" t="str">
        <f>IF($W639="","",TRIM(INDEX(connections!$B:$B,ROW())))</f>
        <v>Handmancers</v>
      </c>
      <c r="Y639">
        <f t="shared" si="556"/>
        <v>772</v>
      </c>
      <c r="Z639">
        <f t="shared" si="557"/>
        <v>381</v>
      </c>
      <c r="AA639" t="str">
        <f t="shared" si="558"/>
        <v>Yes</v>
      </c>
      <c r="AB639" t="str">
        <f t="shared" si="559"/>
        <v/>
      </c>
      <c r="AC639" t="str">
        <f t="shared" si="560"/>
        <v/>
      </c>
      <c r="AD639">
        <f t="shared" si="561"/>
        <v>0</v>
      </c>
      <c r="AE639" t="str">
        <f t="shared" si="562"/>
        <v/>
      </c>
      <c r="AG639">
        <f t="shared" si="563"/>
        <v>1</v>
      </c>
      <c r="AH639" t="str">
        <f t="shared" si="564"/>
        <v/>
      </c>
      <c r="AI639" t="str">
        <f t="shared" si="565"/>
        <v/>
      </c>
      <c r="AJ639" t="str">
        <f t="shared" si="566"/>
        <v/>
      </c>
      <c r="AK639">
        <f t="shared" si="567"/>
        <v>1.0006390000000001</v>
      </c>
      <c r="AL639" t="str">
        <f>IF($A639="","",INDEX(games!$J:$J,ROW())&amp;"")</f>
        <v/>
      </c>
      <c r="AM639">
        <f>IF($A639="","",SUMPRODUCT($AO639:$BD639,'Map Analysis'!$AN$2^{0,1,2,3,4,5,6,7,8,9,10,11,12,13,14,15}))</f>
        <v>0</v>
      </c>
      <c r="AN639">
        <f t="shared" si="568"/>
        <v>6.3899999999999995E-5</v>
      </c>
      <c r="AO639">
        <f t="shared" si="569"/>
        <v>0</v>
      </c>
      <c r="AP639">
        <f t="shared" si="570"/>
        <v>0</v>
      </c>
      <c r="AQ639">
        <f t="shared" si="571"/>
        <v>0</v>
      </c>
      <c r="AR639">
        <f t="shared" si="572"/>
        <v>0</v>
      </c>
      <c r="AS639">
        <f t="shared" si="573"/>
        <v>0</v>
      </c>
      <c r="AT639">
        <f t="shared" si="574"/>
        <v>0</v>
      </c>
      <c r="AU639">
        <f t="shared" si="575"/>
        <v>0</v>
      </c>
      <c r="AV639">
        <f t="shared" si="576"/>
        <v>0</v>
      </c>
      <c r="AW639">
        <f t="shared" si="577"/>
        <v>0</v>
      </c>
      <c r="AX639">
        <f t="shared" si="578"/>
        <v>0</v>
      </c>
      <c r="AY639">
        <f t="shared" si="579"/>
        <v>0</v>
      </c>
      <c r="AZ639">
        <f t="shared" si="580"/>
        <v>0</v>
      </c>
      <c r="BA639">
        <f t="shared" si="581"/>
        <v>0</v>
      </c>
      <c r="BB639">
        <f t="shared" si="582"/>
        <v>0</v>
      </c>
      <c r="BC639">
        <f t="shared" si="583"/>
        <v>0</v>
      </c>
      <c r="BD639">
        <f t="shared" si="584"/>
        <v>0</v>
      </c>
      <c r="BF639">
        <f t="shared" si="585"/>
        <v>0</v>
      </c>
      <c r="BG639">
        <f t="shared" si="586"/>
        <v>0</v>
      </c>
      <c r="BH639">
        <f t="shared" si="587"/>
        <v>0</v>
      </c>
      <c r="BI639">
        <f t="shared" si="588"/>
        <v>0</v>
      </c>
      <c r="BJ639">
        <f t="shared" si="589"/>
        <v>0</v>
      </c>
      <c r="BK639">
        <f t="shared" si="590"/>
        <v>0</v>
      </c>
      <c r="BL639">
        <f t="shared" si="591"/>
        <v>0</v>
      </c>
      <c r="BM639">
        <f t="shared" si="592"/>
        <v>0</v>
      </c>
      <c r="BN639">
        <f t="shared" si="593"/>
        <v>0</v>
      </c>
      <c r="BO639">
        <f t="shared" si="594"/>
        <v>0</v>
      </c>
      <c r="BP639">
        <f t="shared" si="595"/>
        <v>0</v>
      </c>
      <c r="BQ639">
        <f t="shared" si="596"/>
        <v>0</v>
      </c>
      <c r="BR639">
        <f t="shared" si="597"/>
        <v>0</v>
      </c>
      <c r="BS639">
        <f t="shared" si="598"/>
        <v>0</v>
      </c>
      <c r="BT639">
        <f t="shared" si="599"/>
        <v>0</v>
      </c>
    </row>
    <row r="640" spans="1:72" x14ac:dyDescent="0.25">
      <c r="A640" t="str">
        <f>IF(TRIM(INDEX(games!$A:$A,ROW()))="","",TRIM(INDEX(games!$A:$A,ROW())))</f>
        <v>Pokémon Super Mystery Dungeon</v>
      </c>
      <c r="B640">
        <f>IF(OR($A640="",INDEX(games!$B:$B,ROW())=""),"",INDEX(games!$B:$B,ROW()))</f>
        <v>2015</v>
      </c>
      <c r="C640" t="str">
        <f>IF(OR($A640="",INDEX(games!$C:$C,ROW())=""),"",INDEX(games!$C:$C,ROW()))</f>
        <v>Traditional</v>
      </c>
      <c r="D640">
        <f t="shared" si="540"/>
        <v>1</v>
      </c>
      <c r="E640">
        <f t="shared" si="541"/>
        <v>4</v>
      </c>
      <c r="F640">
        <f t="shared" si="542"/>
        <v>28</v>
      </c>
      <c r="G640" t="e">
        <f t="shared" si="543"/>
        <v>#N/A</v>
      </c>
      <c r="H640" t="e">
        <f t="shared" si="544"/>
        <v>#N/A</v>
      </c>
      <c r="I640" t="e">
        <f t="shared" si="545"/>
        <v>#N/A</v>
      </c>
      <c r="J640" t="e">
        <f t="shared" si="546"/>
        <v>#N/A</v>
      </c>
      <c r="K640" t="e">
        <f t="shared" si="547"/>
        <v>#N/A</v>
      </c>
      <c r="L640" t="e">
        <f t="shared" si="548"/>
        <v>#N/A</v>
      </c>
      <c r="M640">
        <f t="shared" si="549"/>
        <v>2015</v>
      </c>
      <c r="N640">
        <f t="shared" si="550"/>
        <v>4.6440000000000001</v>
      </c>
      <c r="O640">
        <f t="shared" si="551"/>
        <v>1.00064</v>
      </c>
      <c r="P640" t="str">
        <f>IF(OR($A640="",INDEX(games!$H:$H,ROW())=""),"",INDEX(games!$H:$H,ROW()))</f>
        <v/>
      </c>
      <c r="Q640" t="str">
        <f t="shared" si="552"/>
        <v/>
      </c>
      <c r="T640">
        <f t="shared" si="553"/>
        <v>1997</v>
      </c>
      <c r="U640">
        <f t="shared" si="554"/>
        <v>2017</v>
      </c>
      <c r="V640">
        <f t="shared" si="555"/>
        <v>20</v>
      </c>
      <c r="W640" t="str">
        <f>IF(TRIM(INDEX(connections!$A:$A,ROW()))="","",TRIM(INDEX(connections!$A:$A,ROW())))</f>
        <v>Azure Dreams</v>
      </c>
      <c r="X640" t="str">
        <f>IF($W640="","",TRIM(INDEX(connections!$B:$B,ROW())))</f>
        <v>Haque</v>
      </c>
      <c r="Y640">
        <f t="shared" si="556"/>
        <v>52</v>
      </c>
      <c r="Z640">
        <f t="shared" si="557"/>
        <v>383</v>
      </c>
      <c r="AA640" t="str">
        <f t="shared" si="558"/>
        <v>Yes</v>
      </c>
      <c r="AB640" t="str">
        <f t="shared" si="559"/>
        <v/>
      </c>
      <c r="AC640" t="str">
        <f t="shared" si="560"/>
        <v/>
      </c>
      <c r="AD640">
        <f t="shared" si="561"/>
        <v>0</v>
      </c>
      <c r="AE640" t="str">
        <f t="shared" si="562"/>
        <v/>
      </c>
      <c r="AG640">
        <f t="shared" si="563"/>
        <v>1</v>
      </c>
      <c r="AH640" t="str">
        <f t="shared" si="564"/>
        <v/>
      </c>
      <c r="AI640" t="str">
        <f t="shared" si="565"/>
        <v/>
      </c>
      <c r="AJ640" t="str">
        <f t="shared" si="566"/>
        <v/>
      </c>
      <c r="AK640">
        <f t="shared" si="567"/>
        <v>1.00064</v>
      </c>
      <c r="AL640" t="str">
        <f>IF($A640="","",INDEX(games!$J:$J,ROW())&amp;"")</f>
        <v/>
      </c>
      <c r="AM640">
        <f>IF($A640="","",SUMPRODUCT($AO640:$BD640,'Map Analysis'!$AN$2^{0,1,2,3,4,5,6,7,8,9,10,11,12,13,14,15}))</f>
        <v>0</v>
      </c>
      <c r="AN640">
        <f t="shared" si="568"/>
        <v>6.3999999999999997E-5</v>
      </c>
      <c r="AO640">
        <f t="shared" si="569"/>
        <v>0</v>
      </c>
      <c r="AP640">
        <f t="shared" si="570"/>
        <v>0</v>
      </c>
      <c r="AQ640">
        <f t="shared" si="571"/>
        <v>0</v>
      </c>
      <c r="AR640">
        <f t="shared" si="572"/>
        <v>0</v>
      </c>
      <c r="AS640">
        <f t="shared" si="573"/>
        <v>0</v>
      </c>
      <c r="AT640">
        <f t="shared" si="574"/>
        <v>0</v>
      </c>
      <c r="AU640">
        <f t="shared" si="575"/>
        <v>0</v>
      </c>
      <c r="AV640">
        <f t="shared" si="576"/>
        <v>0</v>
      </c>
      <c r="AW640">
        <f t="shared" si="577"/>
        <v>0</v>
      </c>
      <c r="AX640">
        <f t="shared" si="578"/>
        <v>0</v>
      </c>
      <c r="AY640">
        <f t="shared" si="579"/>
        <v>0</v>
      </c>
      <c r="AZ640">
        <f t="shared" si="580"/>
        <v>0</v>
      </c>
      <c r="BA640">
        <f t="shared" si="581"/>
        <v>0</v>
      </c>
      <c r="BB640">
        <f t="shared" si="582"/>
        <v>0</v>
      </c>
      <c r="BC640">
        <f t="shared" si="583"/>
        <v>0</v>
      </c>
      <c r="BD640">
        <f t="shared" si="584"/>
        <v>0</v>
      </c>
      <c r="BF640">
        <f t="shared" si="585"/>
        <v>0</v>
      </c>
      <c r="BG640">
        <f t="shared" si="586"/>
        <v>0</v>
      </c>
      <c r="BH640">
        <f t="shared" si="587"/>
        <v>0</v>
      </c>
      <c r="BI640">
        <f t="shared" si="588"/>
        <v>0</v>
      </c>
      <c r="BJ640">
        <f t="shared" si="589"/>
        <v>0</v>
      </c>
      <c r="BK640">
        <f t="shared" si="590"/>
        <v>0</v>
      </c>
      <c r="BL640">
        <f t="shared" si="591"/>
        <v>0</v>
      </c>
      <c r="BM640">
        <f t="shared" si="592"/>
        <v>0</v>
      </c>
      <c r="BN640">
        <f t="shared" si="593"/>
        <v>0</v>
      </c>
      <c r="BO640">
        <f t="shared" si="594"/>
        <v>0</v>
      </c>
      <c r="BP640">
        <f t="shared" si="595"/>
        <v>0</v>
      </c>
      <c r="BQ640">
        <f t="shared" si="596"/>
        <v>0</v>
      </c>
      <c r="BR640">
        <f t="shared" si="597"/>
        <v>0</v>
      </c>
      <c r="BS640">
        <f t="shared" si="598"/>
        <v>0</v>
      </c>
      <c r="BT640">
        <f t="shared" si="599"/>
        <v>0</v>
      </c>
    </row>
    <row r="641" spans="1:72" x14ac:dyDescent="0.25">
      <c r="A641" t="str">
        <f>IF(TRIM(INDEX(games!$A:$A,ROW()))="","",TRIM(INDEX(games!$A:$A,ROW())))</f>
        <v>Pokémon Survivor Burst</v>
      </c>
      <c r="B641">
        <f>IF(OR($A641="",INDEX(games!$B:$B,ROW())=""),"",INDEX(games!$B:$B,ROW()))</f>
        <v>2026</v>
      </c>
      <c r="C641" t="str">
        <f>IF(OR($A641="",INDEX(games!$C:$C,ROW())=""),"",INDEX(games!$C:$C,ROW()))</f>
        <v>Action</v>
      </c>
      <c r="D641">
        <f t="shared" si="540"/>
        <v>1</v>
      </c>
      <c r="E641">
        <f t="shared" si="541"/>
        <v>1</v>
      </c>
      <c r="F641">
        <f t="shared" si="542"/>
        <v>29</v>
      </c>
      <c r="G641">
        <f t="shared" si="543"/>
        <v>2026</v>
      </c>
      <c r="H641">
        <f t="shared" si="544"/>
        <v>1.667</v>
      </c>
      <c r="I641" t="e">
        <f t="shared" si="545"/>
        <v>#N/A</v>
      </c>
      <c r="J641" t="e">
        <f t="shared" si="546"/>
        <v>#N/A</v>
      </c>
      <c r="K641" t="e">
        <f t="shared" si="547"/>
        <v>#N/A</v>
      </c>
      <c r="L641" t="e">
        <f t="shared" si="548"/>
        <v>#N/A</v>
      </c>
      <c r="M641" t="e">
        <f t="shared" si="549"/>
        <v>#N/A</v>
      </c>
      <c r="N641" t="e">
        <f t="shared" si="550"/>
        <v>#N/A</v>
      </c>
      <c r="O641">
        <f t="shared" si="551"/>
        <v>1.0006409999999999</v>
      </c>
      <c r="P641" t="str">
        <f>IF(OR($A641="",INDEX(games!$H:$H,ROW())=""),"",INDEX(games!$H:$H,ROW()))</f>
        <v>Yes</v>
      </c>
      <c r="Q641">
        <f t="shared" si="552"/>
        <v>1.0006409999999999</v>
      </c>
      <c r="T641">
        <f t="shared" si="553"/>
        <v>1987</v>
      </c>
      <c r="U641">
        <f t="shared" si="554"/>
        <v>2017</v>
      </c>
      <c r="V641">
        <f t="shared" si="555"/>
        <v>30</v>
      </c>
      <c r="W641" t="str">
        <f>IF(TRIM(INDEX(connections!$A:$A,ROW()))="","",TRIM(INDEX(connections!$A:$A,ROW())))</f>
        <v>NetHack</v>
      </c>
      <c r="X641" t="str">
        <f>IF($W641="","",TRIM(INDEX(connections!$B:$B,ROW())))</f>
        <v>Haque</v>
      </c>
      <c r="Y641">
        <f t="shared" si="556"/>
        <v>558</v>
      </c>
      <c r="Z641">
        <f t="shared" si="557"/>
        <v>383</v>
      </c>
      <c r="AA641" t="str">
        <f t="shared" si="558"/>
        <v>Yes</v>
      </c>
      <c r="AB641" t="str">
        <f t="shared" si="559"/>
        <v/>
      </c>
      <c r="AC641" t="str">
        <f t="shared" si="560"/>
        <v/>
      </c>
      <c r="AD641">
        <f t="shared" si="561"/>
        <v>0</v>
      </c>
      <c r="AE641" t="str">
        <f t="shared" si="562"/>
        <v/>
      </c>
      <c r="AG641">
        <f t="shared" si="563"/>
        <v>1</v>
      </c>
      <c r="AH641" t="str">
        <f t="shared" si="564"/>
        <v>Yes</v>
      </c>
      <c r="AI641">
        <f t="shared" si="565"/>
        <v>1</v>
      </c>
      <c r="AJ641">
        <f t="shared" si="566"/>
        <v>1.0006409999999999</v>
      </c>
      <c r="AK641" t="str">
        <f t="shared" si="567"/>
        <v/>
      </c>
      <c r="AL641" t="str">
        <f>IF($A641="","",INDEX(games!$J:$J,ROW())&amp;"")</f>
        <v/>
      </c>
      <c r="AM641">
        <f>IF($A641="","",SUMPRODUCT($AO641:$BD641,'Map Analysis'!$AN$2^{0,1,2,3,4,5,6,7,8,9,10,11,12,13,14,15}))</f>
        <v>0</v>
      </c>
      <c r="AN641">
        <f t="shared" si="568"/>
        <v>6.41E-5</v>
      </c>
      <c r="AO641">
        <f t="shared" si="569"/>
        <v>0</v>
      </c>
      <c r="AP641">
        <f t="shared" si="570"/>
        <v>0</v>
      </c>
      <c r="AQ641">
        <f t="shared" si="571"/>
        <v>0</v>
      </c>
      <c r="AR641">
        <f t="shared" si="572"/>
        <v>0</v>
      </c>
      <c r="AS641">
        <f t="shared" si="573"/>
        <v>0</v>
      </c>
      <c r="AT641">
        <f t="shared" si="574"/>
        <v>0</v>
      </c>
      <c r="AU641">
        <f t="shared" si="575"/>
        <v>0</v>
      </c>
      <c r="AV641">
        <f t="shared" si="576"/>
        <v>0</v>
      </c>
      <c r="AW641">
        <f t="shared" si="577"/>
        <v>0</v>
      </c>
      <c r="AX641">
        <f t="shared" si="578"/>
        <v>0</v>
      </c>
      <c r="AY641">
        <f t="shared" si="579"/>
        <v>0</v>
      </c>
      <c r="AZ641">
        <f t="shared" si="580"/>
        <v>0</v>
      </c>
      <c r="BA641">
        <f t="shared" si="581"/>
        <v>0</v>
      </c>
      <c r="BB641">
        <f t="shared" si="582"/>
        <v>0</v>
      </c>
      <c r="BC641">
        <f t="shared" si="583"/>
        <v>0</v>
      </c>
      <c r="BD641">
        <f t="shared" si="584"/>
        <v>0</v>
      </c>
      <c r="BF641">
        <f t="shared" si="585"/>
        <v>0</v>
      </c>
      <c r="BG641">
        <f t="shared" si="586"/>
        <v>0</v>
      </c>
      <c r="BH641">
        <f t="shared" si="587"/>
        <v>0</v>
      </c>
      <c r="BI641">
        <f t="shared" si="588"/>
        <v>0</v>
      </c>
      <c r="BJ641">
        <f t="shared" si="589"/>
        <v>0</v>
      </c>
      <c r="BK641">
        <f t="shared" si="590"/>
        <v>0</v>
      </c>
      <c r="BL641">
        <f t="shared" si="591"/>
        <v>0</v>
      </c>
      <c r="BM641">
        <f t="shared" si="592"/>
        <v>0</v>
      </c>
      <c r="BN641">
        <f t="shared" si="593"/>
        <v>0</v>
      </c>
      <c r="BO641">
        <f t="shared" si="594"/>
        <v>0</v>
      </c>
      <c r="BP641">
        <f t="shared" si="595"/>
        <v>0</v>
      </c>
      <c r="BQ641">
        <f t="shared" si="596"/>
        <v>0</v>
      </c>
      <c r="BR641">
        <f t="shared" si="597"/>
        <v>0</v>
      </c>
      <c r="BS641">
        <f t="shared" si="598"/>
        <v>0</v>
      </c>
      <c r="BT641">
        <f t="shared" si="599"/>
        <v>0</v>
      </c>
    </row>
    <row r="642" spans="1:72" x14ac:dyDescent="0.25">
      <c r="A642" t="str">
        <f>IF(TRIM(INDEX(games!$A:$A,ROW()))="","",TRIM(INDEX(games!$A:$A,ROW())))</f>
        <v>PokéRogue</v>
      </c>
      <c r="B642">
        <f>IF(OR($A642="",INDEX(games!$B:$B,ROW())=""),"",INDEX(games!$B:$B,ROW()))</f>
        <v>2024</v>
      </c>
      <c r="C642" t="str">
        <f>IF(OR($A642="",INDEX(games!$C:$C,ROW())=""),"",INDEX(games!$C:$C,ROW()))</f>
        <v>Strategy</v>
      </c>
      <c r="D642">
        <f t="shared" ref="D642:D705" si="600">IF($A642="","",COUNTIF($W$2:$W$2500,$A642)+COUNTIF($X$2:$X$2500,$A642))</f>
        <v>3</v>
      </c>
      <c r="E642">
        <f t="shared" ref="E642:E705" si="601">IF($A642="","",IFERROR(MATCH($C642,$R$2:$R$5,0),0))</f>
        <v>2</v>
      </c>
      <c r="F642">
        <f t="shared" ref="F642:F705" si="602">IF($A642="","",MOD(ROW(),34))</f>
        <v>30</v>
      </c>
      <c r="G642" t="e">
        <f t="shared" ref="G642:G705" si="603">IF($A642="",NA(),IF($C642="Action",$B642,NA()))</f>
        <v>#N/A</v>
      </c>
      <c r="H642" t="e">
        <f t="shared" ref="H642:H705" si="604">IF($A642="",NA(),IF($C642="Action",1+$F642*0.023,NA()))</f>
        <v>#N/A</v>
      </c>
      <c r="I642">
        <f t="shared" ref="I642:I705" si="605">IF($A642="",NA(),IF($C642="Strategy",$B642,NA()))</f>
        <v>2024</v>
      </c>
      <c r="J642">
        <f t="shared" ref="J642:J705" si="606">IF($A642="",NA(),IF($C642="Strategy",2+$F642*0.023,NA()))</f>
        <v>2.69</v>
      </c>
      <c r="K642" t="e">
        <f t="shared" ref="K642:K705" si="607">IF($A642="",NA(),IF($C642="Deckbuilder",$B642,NA()))</f>
        <v>#N/A</v>
      </c>
      <c r="L642" t="e">
        <f t="shared" ref="L642:L705" si="608">IF($A642="",NA(),IF($C642="Deckbuilder",3+$F642*0.023,NA()))</f>
        <v>#N/A</v>
      </c>
      <c r="M642" t="e">
        <f t="shared" ref="M642:M705" si="609">IF($A642="",NA(),IF($C642="Traditional",$B642,NA()))</f>
        <v>#N/A</v>
      </c>
      <c r="N642" t="e">
        <f t="shared" ref="N642:N705" si="610">IF($A642="",NA(),IF($C642="Traditional",4+$F642*0.023,NA()))</f>
        <v>#N/A</v>
      </c>
      <c r="O642">
        <f t="shared" ref="O642:O705" si="611">IF($A642="","",$D642+ROW()/1000000)</f>
        <v>3.000642</v>
      </c>
      <c r="P642" t="str">
        <f>IF(OR($A642="",INDEX(games!$H:$H,ROW())=""),"",INDEX(games!$H:$H,ROW()))</f>
        <v/>
      </c>
      <c r="Q642" t="str">
        <f t="shared" ref="Q642:Q705" si="612">IF(OR($A642="",$P642&lt;&gt;"Yes"),"",$D642+ROW()/1000000)</f>
        <v/>
      </c>
      <c r="T642">
        <f t="shared" ref="T642:T705" si="613">IF($Y642="","",INDEX($B$2:$B$1500,$Y642))</f>
        <v>2015</v>
      </c>
      <c r="U642">
        <f t="shared" ref="U642:U705" si="614">IF($Z642="","",INDEX($B$2:$B$1500,$Z642))</f>
        <v>2017</v>
      </c>
      <c r="V642">
        <f t="shared" ref="V642:V705" si="615">IF(OR($T642="",$U642=""),"",$U642-$T642)</f>
        <v>2</v>
      </c>
      <c r="W642" t="str">
        <f>IF(TRIM(INDEX(connections!$A:$A,ROW()))="","",TRIM(INDEX(connections!$A:$A,ROW())))</f>
        <v>Nuclear Throne</v>
      </c>
      <c r="X642" t="str">
        <f>IF($W642="","",TRIM(INDEX(connections!$B:$B,ROW())))</f>
        <v>Haque</v>
      </c>
      <c r="Y642">
        <f t="shared" ref="Y642:Y705" si="616">IF($W642="","",IFERROR(MATCH($W642,$A$2:$A$1500,0),""))</f>
        <v>578</v>
      </c>
      <c r="Z642">
        <f t="shared" ref="Z642:Z705" si="617">IF($X642="","",IFERROR(MATCH($X642,$A$2:$A$1500,0),""))</f>
        <v>383</v>
      </c>
      <c r="AA642" t="str">
        <f t="shared" ref="AA642:AA705" si="618">IF($Y642="","",INDEX($P$2:$P$1500,$Y642))</f>
        <v>Yes</v>
      </c>
      <c r="AB642" t="str">
        <f t="shared" ref="AB642:AB705" si="619">IF($Z642="","",INDEX($P$2:$P$1500,$Z642))</f>
        <v/>
      </c>
      <c r="AC642" t="str">
        <f t="shared" ref="AC642:AC705" si="620">IF(AND($AA642="Yes",$AB642="Yes"),1,"")</f>
        <v/>
      </c>
      <c r="AD642">
        <f t="shared" ref="AD642:AD705" si="621">IF(OR($Y642="",$Z642=""),"",IF(INDEX($C$2:$C$1500,$Y642)=INDEX($C$2:$C$1500,$Z642),0,1))</f>
        <v>1</v>
      </c>
      <c r="AE642" t="str">
        <f t="shared" ref="AE642:AE705" si="622">IF($AC642&lt;&gt;1,"",IF(AND(INDEX($AG$2:$AG$1500,$Y642)=1,INDEX($AG$2:$AG$1500,$Z642)=1),1,""))</f>
        <v/>
      </c>
      <c r="AG642">
        <f t="shared" ref="AG642:AG705" si="623">IF($A642="","",COUNTIFS($W$2:$W$2500,$A642,$AB$2:$AB$2500,"Yes")+COUNTIFS($X$2:$X$2500,$A642,$AA$2:$AA$2500,"Yes"))</f>
        <v>2</v>
      </c>
      <c r="AH642" t="str">
        <f t="shared" ref="AH642:AH705" si="624">IF(OR($P642&lt;&gt;"Yes",N($AG642)=0),"",IF(AND($AG642=1,COUNTIFS($W$2:$W$2500,$A642,$AE$2:$AE$2500,1)+COUNTIFS($X$2:$X$2500,$A642,$AE$2:$AE$2500,1)&gt;0),"","Yes"))</f>
        <v/>
      </c>
      <c r="AI642" t="str">
        <f t="shared" ref="AI642:AI705" si="625">IF($AH642="Yes",$AG642,"")</f>
        <v/>
      </c>
      <c r="AJ642" t="str">
        <f t="shared" ref="AJ642:AJ705" si="626">IF($AI642="","",$AI642+ROW()/1000000)</f>
        <v/>
      </c>
      <c r="AK642">
        <f t="shared" ref="AK642:AK705" si="627">IF(OR($A642="",$P642="Yes",N($AG642)=0),"",$AG642+ROW()/1000000)</f>
        <v>2.000642</v>
      </c>
      <c r="AL642" t="str">
        <f>IF($A642="","",INDEX(games!$J:$J,ROW())&amp;"")</f>
        <v/>
      </c>
      <c r="AM642">
        <f>IF($A642="","",SUMPRODUCT($AO642:$BD642,'Map Analysis'!$AN$2^{0,1,2,3,4,5,6,7,8,9,10,11,12,13,14,15}))</f>
        <v>2</v>
      </c>
      <c r="AN642">
        <f t="shared" ref="AN642:AN705" si="628">IF($A642="","",$AM642+ROW()/10000000)</f>
        <v>2.0000642000000002</v>
      </c>
      <c r="AO642">
        <f t="shared" ref="AO642:AO705" si="629">IF($A642="","",COUNTIF($W$2:$W$2500,$A642))</f>
        <v>2</v>
      </c>
      <c r="AP642">
        <f t="shared" ref="AP642:AP705" si="630">IF($A642="","",SUMIFS($BF$2:$BF$2500,$W$2:$W$2500,$A642))</f>
        <v>0</v>
      </c>
      <c r="AQ642">
        <f t="shared" ref="AQ642:AQ705" si="631">IF($A642="","",SUMIFS($BG$2:$BG$2500,$W$2:$W$2500,$A642))</f>
        <v>0</v>
      </c>
      <c r="AR642">
        <f t="shared" ref="AR642:AR705" si="632">IF($A642="","",SUMIFS($BH$2:$BH$2500,$W$2:$W$2500,$A642))</f>
        <v>0</v>
      </c>
      <c r="AS642">
        <f t="shared" ref="AS642:AS705" si="633">IF($A642="","",SUMIFS($BI$2:$BI$2500,$W$2:$W$2500,$A642))</f>
        <v>0</v>
      </c>
      <c r="AT642">
        <f t="shared" ref="AT642:AT705" si="634">IF($A642="","",SUMIFS($BJ$2:$BJ$2500,$W$2:$W$2500,$A642))</f>
        <v>0</v>
      </c>
      <c r="AU642">
        <f t="shared" ref="AU642:AU705" si="635">IF($A642="","",SUMIFS($BK$2:$BK$2500,$W$2:$W$2500,$A642))</f>
        <v>0</v>
      </c>
      <c r="AV642">
        <f t="shared" ref="AV642:AV705" si="636">IF($A642="","",SUMIFS($BL$2:$BL$2500,$W$2:$W$2500,$A642))</f>
        <v>0</v>
      </c>
      <c r="AW642">
        <f t="shared" ref="AW642:AW705" si="637">IF($A642="","",SUMIFS($BM$2:$BM$2500,$W$2:$W$2500,$A642))</f>
        <v>0</v>
      </c>
      <c r="AX642">
        <f t="shared" ref="AX642:AX705" si="638">IF($A642="","",SUMIFS($BN$2:$BN$2500,$W$2:$W$2500,$A642))</f>
        <v>0</v>
      </c>
      <c r="AY642">
        <f t="shared" ref="AY642:AY705" si="639">IF($A642="","",SUMIFS($BO$2:$BO$2500,$W$2:$W$2500,$A642))</f>
        <v>0</v>
      </c>
      <c r="AZ642">
        <f t="shared" ref="AZ642:AZ705" si="640">IF($A642="","",SUMIFS($BP$2:$BP$2500,$W$2:$W$2500,$A642))</f>
        <v>0</v>
      </c>
      <c r="BA642">
        <f t="shared" ref="BA642:BA705" si="641">IF($A642="","",SUMIFS($BQ$2:$BQ$2500,$W$2:$W$2500,$A642))</f>
        <v>0</v>
      </c>
      <c r="BB642">
        <f t="shared" ref="BB642:BB705" si="642">IF($A642="","",SUMIFS($BR$2:$BR$2500,$W$2:$W$2500,$A642))</f>
        <v>0</v>
      </c>
      <c r="BC642">
        <f t="shared" ref="BC642:BC705" si="643">IF($A642="","",SUMIFS($BS$2:$BS$2500,$W$2:$W$2500,$A642))</f>
        <v>0</v>
      </c>
      <c r="BD642">
        <f t="shared" ref="BD642:BD705" si="644">IF($A642="","",SUMIFS($BT$2:$BT$2500,$W$2:$W$2500,$A642))</f>
        <v>0</v>
      </c>
      <c r="BF642">
        <f t="shared" ref="BF642:BF705" si="645">IF($Z642="","",INDEX($AO$2:$AO$1500,$Z642))</f>
        <v>0</v>
      </c>
      <c r="BG642">
        <f t="shared" ref="BG642:BG705" si="646">IF($Z642="","",INDEX($AP$2:$AP$1500,$Z642))</f>
        <v>0</v>
      </c>
      <c r="BH642">
        <f t="shared" ref="BH642:BH705" si="647">IF($Z642="","",INDEX($AQ$2:$AQ$1500,$Z642))</f>
        <v>0</v>
      </c>
      <c r="BI642">
        <f t="shared" ref="BI642:BI705" si="648">IF($Z642="","",INDEX($AR$2:$AR$1500,$Z642))</f>
        <v>0</v>
      </c>
      <c r="BJ642">
        <f t="shared" ref="BJ642:BJ705" si="649">IF($Z642="","",INDEX($AS$2:$AS$1500,$Z642))</f>
        <v>0</v>
      </c>
      <c r="BK642">
        <f t="shared" ref="BK642:BK705" si="650">IF($Z642="","",INDEX($AT$2:$AT$1500,$Z642))</f>
        <v>0</v>
      </c>
      <c r="BL642">
        <f t="shared" ref="BL642:BL705" si="651">IF($Z642="","",INDEX($AU$2:$AU$1500,$Z642))</f>
        <v>0</v>
      </c>
      <c r="BM642">
        <f t="shared" ref="BM642:BM705" si="652">IF($Z642="","",INDEX($AV$2:$AV$1500,$Z642))</f>
        <v>0</v>
      </c>
      <c r="BN642">
        <f t="shared" ref="BN642:BN705" si="653">IF($Z642="","",INDEX($AW$2:$AW$1500,$Z642))</f>
        <v>0</v>
      </c>
      <c r="BO642">
        <f t="shared" ref="BO642:BO705" si="654">IF($Z642="","",INDEX($AX$2:$AX$1500,$Z642))</f>
        <v>0</v>
      </c>
      <c r="BP642">
        <f t="shared" ref="BP642:BP705" si="655">IF($Z642="","",INDEX($AY$2:$AY$1500,$Z642))</f>
        <v>0</v>
      </c>
      <c r="BQ642">
        <f t="shared" ref="BQ642:BQ705" si="656">IF($Z642="","",INDEX($AZ$2:$AZ$1500,$Z642))</f>
        <v>0</v>
      </c>
      <c r="BR642">
        <f t="shared" ref="BR642:BR705" si="657">IF($Z642="","",INDEX($BA$2:$BA$1500,$Z642))</f>
        <v>0</v>
      </c>
      <c r="BS642">
        <f t="shared" ref="BS642:BS705" si="658">IF($Z642="","",INDEX($BB$2:$BB$1500,$Z642))</f>
        <v>0</v>
      </c>
      <c r="BT642">
        <f t="shared" ref="BT642:BT705" si="659">IF($Z642="","",INDEX($BC$2:$BC$1500,$Z642))</f>
        <v>0</v>
      </c>
    </row>
    <row r="643" spans="1:72" x14ac:dyDescent="0.25">
      <c r="A643" t="str">
        <f>IF(TRIM(INDEX(games!$A:$A,ROW()))="","",TRIM(INDEX(games!$A:$A,ROW())))</f>
        <v>PokeVoid</v>
      </c>
      <c r="B643">
        <f>IF(OR($A643="",INDEX(games!$B:$B,ROW())=""),"",INDEX(games!$B:$B,ROW()))</f>
        <v>2025</v>
      </c>
      <c r="C643" t="str">
        <f>IF(OR($A643="",INDEX(games!$C:$C,ROW())=""),"",INDEX(games!$C:$C,ROW()))</f>
        <v>Strategy</v>
      </c>
      <c r="D643">
        <f t="shared" si="600"/>
        <v>3</v>
      </c>
      <c r="E643">
        <f t="shared" si="601"/>
        <v>2</v>
      </c>
      <c r="F643">
        <f t="shared" si="602"/>
        <v>31</v>
      </c>
      <c r="G643" t="e">
        <f t="shared" si="603"/>
        <v>#N/A</v>
      </c>
      <c r="H643" t="e">
        <f t="shared" si="604"/>
        <v>#N/A</v>
      </c>
      <c r="I643">
        <f t="shared" si="605"/>
        <v>2025</v>
      </c>
      <c r="J643">
        <f t="shared" si="606"/>
        <v>2.7130000000000001</v>
      </c>
      <c r="K643" t="e">
        <f t="shared" si="607"/>
        <v>#N/A</v>
      </c>
      <c r="L643" t="e">
        <f t="shared" si="608"/>
        <v>#N/A</v>
      </c>
      <c r="M643" t="e">
        <f t="shared" si="609"/>
        <v>#N/A</v>
      </c>
      <c r="N643" t="e">
        <f t="shared" si="610"/>
        <v>#N/A</v>
      </c>
      <c r="O643">
        <f t="shared" si="611"/>
        <v>3.0006430000000002</v>
      </c>
      <c r="P643" t="str">
        <f>IF(OR($A643="",INDEX(games!$H:$H,ROW())=""),"",INDEX(games!$H:$H,ROW()))</f>
        <v>Yes</v>
      </c>
      <c r="Q643">
        <f t="shared" si="612"/>
        <v>3.0006430000000002</v>
      </c>
      <c r="T643">
        <f t="shared" si="613"/>
        <v>2003</v>
      </c>
      <c r="U643">
        <f t="shared" si="614"/>
        <v>2017</v>
      </c>
      <c r="V643">
        <f t="shared" si="615"/>
        <v>14</v>
      </c>
      <c r="W643" t="str">
        <f>IF(TRIM(INDEX(connections!$A:$A,ROW()))="","",TRIM(INDEX(connections!$A:$A,ROW())))</f>
        <v>Powder</v>
      </c>
      <c r="X643" t="str">
        <f>IF($W643="","",TRIM(INDEX(connections!$B:$B,ROW())))</f>
        <v>Haque</v>
      </c>
      <c r="Y643">
        <f t="shared" si="616"/>
        <v>646</v>
      </c>
      <c r="Z643">
        <f t="shared" si="617"/>
        <v>383</v>
      </c>
      <c r="AA643" t="str">
        <f t="shared" si="618"/>
        <v>Yes</v>
      </c>
      <c r="AB643" t="str">
        <f t="shared" si="619"/>
        <v/>
      </c>
      <c r="AC643" t="str">
        <f t="shared" si="620"/>
        <v/>
      </c>
      <c r="AD643">
        <f t="shared" si="621"/>
        <v>0</v>
      </c>
      <c r="AE643" t="str">
        <f t="shared" si="622"/>
        <v/>
      </c>
      <c r="AG643">
        <f t="shared" si="623"/>
        <v>2</v>
      </c>
      <c r="AH643" t="str">
        <f t="shared" si="624"/>
        <v>Yes</v>
      </c>
      <c r="AI643">
        <f t="shared" si="625"/>
        <v>2</v>
      </c>
      <c r="AJ643">
        <f t="shared" si="626"/>
        <v>2.0006430000000002</v>
      </c>
      <c r="AK643" t="str">
        <f t="shared" si="627"/>
        <v/>
      </c>
      <c r="AL643" t="str">
        <f>IF($A643="","",INDEX(games!$J:$J,ROW())&amp;"")</f>
        <v/>
      </c>
      <c r="AM643">
        <f>IF($A643="","",SUMPRODUCT($AO643:$BD643,'Map Analysis'!$AN$2^{0,1,2,3,4,5,6,7,8,9,10,11,12,13,14,15}))</f>
        <v>0</v>
      </c>
      <c r="AN643">
        <f t="shared" si="628"/>
        <v>6.4300000000000004E-5</v>
      </c>
      <c r="AO643">
        <f t="shared" si="629"/>
        <v>0</v>
      </c>
      <c r="AP643">
        <f t="shared" si="630"/>
        <v>0</v>
      </c>
      <c r="AQ643">
        <f t="shared" si="631"/>
        <v>0</v>
      </c>
      <c r="AR643">
        <f t="shared" si="632"/>
        <v>0</v>
      </c>
      <c r="AS643">
        <f t="shared" si="633"/>
        <v>0</v>
      </c>
      <c r="AT643">
        <f t="shared" si="634"/>
        <v>0</v>
      </c>
      <c r="AU643">
        <f t="shared" si="635"/>
        <v>0</v>
      </c>
      <c r="AV643">
        <f t="shared" si="636"/>
        <v>0</v>
      </c>
      <c r="AW643">
        <f t="shared" si="637"/>
        <v>0</v>
      </c>
      <c r="AX643">
        <f t="shared" si="638"/>
        <v>0</v>
      </c>
      <c r="AY643">
        <f t="shared" si="639"/>
        <v>0</v>
      </c>
      <c r="AZ643">
        <f t="shared" si="640"/>
        <v>0</v>
      </c>
      <c r="BA643">
        <f t="shared" si="641"/>
        <v>0</v>
      </c>
      <c r="BB643">
        <f t="shared" si="642"/>
        <v>0</v>
      </c>
      <c r="BC643">
        <f t="shared" si="643"/>
        <v>0</v>
      </c>
      <c r="BD643">
        <f t="shared" si="644"/>
        <v>0</v>
      </c>
      <c r="BF643">
        <f t="shared" si="645"/>
        <v>0</v>
      </c>
      <c r="BG643">
        <f t="shared" si="646"/>
        <v>0</v>
      </c>
      <c r="BH643">
        <f t="shared" si="647"/>
        <v>0</v>
      </c>
      <c r="BI643">
        <f t="shared" si="648"/>
        <v>0</v>
      </c>
      <c r="BJ643">
        <f t="shared" si="649"/>
        <v>0</v>
      </c>
      <c r="BK643">
        <f t="shared" si="650"/>
        <v>0</v>
      </c>
      <c r="BL643">
        <f t="shared" si="651"/>
        <v>0</v>
      </c>
      <c r="BM643">
        <f t="shared" si="652"/>
        <v>0</v>
      </c>
      <c r="BN643">
        <f t="shared" si="653"/>
        <v>0</v>
      </c>
      <c r="BO643">
        <f t="shared" si="654"/>
        <v>0</v>
      </c>
      <c r="BP643">
        <f t="shared" si="655"/>
        <v>0</v>
      </c>
      <c r="BQ643">
        <f t="shared" si="656"/>
        <v>0</v>
      </c>
      <c r="BR643">
        <f t="shared" si="657"/>
        <v>0</v>
      </c>
      <c r="BS643">
        <f t="shared" si="658"/>
        <v>0</v>
      </c>
      <c r="BT643">
        <f t="shared" si="659"/>
        <v>0</v>
      </c>
    </row>
    <row r="644" spans="1:72" x14ac:dyDescent="0.25">
      <c r="A644" t="str">
        <f>IF(TRIM(INDEX(games!$A:$A,ROW()))="","",TRIM(INDEX(games!$A:$A,ROW())))</f>
        <v>Poly Fighter</v>
      </c>
      <c r="B644">
        <f>IF(OR($A644="",INDEX(games!$B:$B,ROW())=""),"",INDEX(games!$B:$B,ROW()))</f>
        <v>2026</v>
      </c>
      <c r="C644" t="str">
        <f>IF(OR($A644="",INDEX(games!$C:$C,ROW())=""),"",INDEX(games!$C:$C,ROW()))</f>
        <v>Action</v>
      </c>
      <c r="D644">
        <f t="shared" si="600"/>
        <v>1</v>
      </c>
      <c r="E644">
        <f t="shared" si="601"/>
        <v>1</v>
      </c>
      <c r="F644">
        <f t="shared" si="602"/>
        <v>32</v>
      </c>
      <c r="G644">
        <f t="shared" si="603"/>
        <v>2026</v>
      </c>
      <c r="H644">
        <f t="shared" si="604"/>
        <v>1.736</v>
      </c>
      <c r="I644" t="e">
        <f t="shared" si="605"/>
        <v>#N/A</v>
      </c>
      <c r="J644" t="e">
        <f t="shared" si="606"/>
        <v>#N/A</v>
      </c>
      <c r="K644" t="e">
        <f t="shared" si="607"/>
        <v>#N/A</v>
      </c>
      <c r="L644" t="e">
        <f t="shared" si="608"/>
        <v>#N/A</v>
      </c>
      <c r="M644" t="e">
        <f t="shared" si="609"/>
        <v>#N/A</v>
      </c>
      <c r="N644" t="e">
        <f t="shared" si="610"/>
        <v>#N/A</v>
      </c>
      <c r="O644">
        <f t="shared" si="611"/>
        <v>1.0006440000000001</v>
      </c>
      <c r="P644" t="str">
        <f>IF(OR($A644="",INDEX(games!$H:$H,ROW())=""),"",INDEX(games!$H:$H,ROW()))</f>
        <v/>
      </c>
      <c r="Q644" t="str">
        <f t="shared" si="612"/>
        <v/>
      </c>
      <c r="T644">
        <f t="shared" si="613"/>
        <v>2012</v>
      </c>
      <c r="U644">
        <f t="shared" si="614"/>
        <v>2017</v>
      </c>
      <c r="V644">
        <f t="shared" si="615"/>
        <v>5</v>
      </c>
      <c r="W644" t="str">
        <f>IF(TRIM(INDEX(connections!$A:$A,ROW()))="","",TRIM(INDEX(connections!$A:$A,ROW())))</f>
        <v>FTL</v>
      </c>
      <c r="X644" t="str">
        <f>IF($W644="","",TRIM(INDEX(connections!$B:$B,ROW())))</f>
        <v>Has-Been Heroes</v>
      </c>
      <c r="Y644">
        <f t="shared" si="616"/>
        <v>326</v>
      </c>
      <c r="Z644">
        <f t="shared" si="617"/>
        <v>384</v>
      </c>
      <c r="AA644" t="str">
        <f t="shared" si="618"/>
        <v>Yes</v>
      </c>
      <c r="AB644" t="str">
        <f t="shared" si="619"/>
        <v/>
      </c>
      <c r="AC644" t="str">
        <f t="shared" si="620"/>
        <v/>
      </c>
      <c r="AD644">
        <f t="shared" si="621"/>
        <v>1</v>
      </c>
      <c r="AE644" t="str">
        <f t="shared" si="622"/>
        <v/>
      </c>
      <c r="AG644">
        <f t="shared" si="623"/>
        <v>1</v>
      </c>
      <c r="AH644" t="str">
        <f t="shared" si="624"/>
        <v/>
      </c>
      <c r="AI644" t="str">
        <f t="shared" si="625"/>
        <v/>
      </c>
      <c r="AJ644" t="str">
        <f t="shared" si="626"/>
        <v/>
      </c>
      <c r="AK644">
        <f t="shared" si="627"/>
        <v>1.0006440000000001</v>
      </c>
      <c r="AL644" t="str">
        <f>IF($A644="","",INDEX(games!$J:$J,ROW())&amp;"")</f>
        <v>https://store.steampowered.com/app/3977340/Poly_Fighter/</v>
      </c>
      <c r="AM644">
        <f>IF($A644="","",SUMPRODUCT($AO644:$BD644,'Map Analysis'!$AN$2^{0,1,2,3,4,5,6,7,8,9,10,11,12,13,14,15}))</f>
        <v>0</v>
      </c>
      <c r="AN644">
        <f t="shared" si="628"/>
        <v>6.4399999999999993E-5</v>
      </c>
      <c r="AO644">
        <f t="shared" si="629"/>
        <v>0</v>
      </c>
      <c r="AP644">
        <f t="shared" si="630"/>
        <v>0</v>
      </c>
      <c r="AQ644">
        <f t="shared" si="631"/>
        <v>0</v>
      </c>
      <c r="AR644">
        <f t="shared" si="632"/>
        <v>0</v>
      </c>
      <c r="AS644">
        <f t="shared" si="633"/>
        <v>0</v>
      </c>
      <c r="AT644">
        <f t="shared" si="634"/>
        <v>0</v>
      </c>
      <c r="AU644">
        <f t="shared" si="635"/>
        <v>0</v>
      </c>
      <c r="AV644">
        <f t="shared" si="636"/>
        <v>0</v>
      </c>
      <c r="AW644">
        <f t="shared" si="637"/>
        <v>0</v>
      </c>
      <c r="AX644">
        <f t="shared" si="638"/>
        <v>0</v>
      </c>
      <c r="AY644">
        <f t="shared" si="639"/>
        <v>0</v>
      </c>
      <c r="AZ644">
        <f t="shared" si="640"/>
        <v>0</v>
      </c>
      <c r="BA644">
        <f t="shared" si="641"/>
        <v>0</v>
      </c>
      <c r="BB644">
        <f t="shared" si="642"/>
        <v>0</v>
      </c>
      <c r="BC644">
        <f t="shared" si="643"/>
        <v>0</v>
      </c>
      <c r="BD644">
        <f t="shared" si="644"/>
        <v>0</v>
      </c>
      <c r="BF644">
        <f t="shared" si="645"/>
        <v>0</v>
      </c>
      <c r="BG644">
        <f t="shared" si="646"/>
        <v>0</v>
      </c>
      <c r="BH644">
        <f t="shared" si="647"/>
        <v>0</v>
      </c>
      <c r="BI644">
        <f t="shared" si="648"/>
        <v>0</v>
      </c>
      <c r="BJ644">
        <f t="shared" si="649"/>
        <v>0</v>
      </c>
      <c r="BK644">
        <f t="shared" si="650"/>
        <v>0</v>
      </c>
      <c r="BL644">
        <f t="shared" si="651"/>
        <v>0</v>
      </c>
      <c r="BM644">
        <f t="shared" si="652"/>
        <v>0</v>
      </c>
      <c r="BN644">
        <f t="shared" si="653"/>
        <v>0</v>
      </c>
      <c r="BO644">
        <f t="shared" si="654"/>
        <v>0</v>
      </c>
      <c r="BP644">
        <f t="shared" si="655"/>
        <v>0</v>
      </c>
      <c r="BQ644">
        <f t="shared" si="656"/>
        <v>0</v>
      </c>
      <c r="BR644">
        <f t="shared" si="657"/>
        <v>0</v>
      </c>
      <c r="BS644">
        <f t="shared" si="658"/>
        <v>0</v>
      </c>
      <c r="BT644">
        <f t="shared" si="659"/>
        <v>0</v>
      </c>
    </row>
    <row r="645" spans="1:72" x14ac:dyDescent="0.25">
      <c r="A645" t="str">
        <f>IF(TRIM(INDEX(games!$A:$A,ROW()))="","",TRIM(INDEX(games!$A:$A,ROW())))</f>
        <v>Popup Dungeon</v>
      </c>
      <c r="B645">
        <f>IF(OR($A645="",INDEX(games!$B:$B,ROW())=""),"",INDEX(games!$B:$B,ROW()))</f>
        <v>2020</v>
      </c>
      <c r="C645" t="str">
        <f>IF(OR($A645="",INDEX(games!$C:$C,ROW())=""),"",INDEX(games!$C:$C,ROW()))</f>
        <v>Strategy</v>
      </c>
      <c r="D645">
        <f t="shared" si="600"/>
        <v>1</v>
      </c>
      <c r="E645">
        <f t="shared" si="601"/>
        <v>2</v>
      </c>
      <c r="F645">
        <f t="shared" si="602"/>
        <v>33</v>
      </c>
      <c r="G645" t="e">
        <f t="shared" si="603"/>
        <v>#N/A</v>
      </c>
      <c r="H645" t="e">
        <f t="shared" si="604"/>
        <v>#N/A</v>
      </c>
      <c r="I645">
        <f t="shared" si="605"/>
        <v>2020</v>
      </c>
      <c r="J645">
        <f t="shared" si="606"/>
        <v>2.7589999999999999</v>
      </c>
      <c r="K645" t="e">
        <f t="shared" si="607"/>
        <v>#N/A</v>
      </c>
      <c r="L645" t="e">
        <f t="shared" si="608"/>
        <v>#N/A</v>
      </c>
      <c r="M645" t="e">
        <f t="shared" si="609"/>
        <v>#N/A</v>
      </c>
      <c r="N645" t="e">
        <f t="shared" si="610"/>
        <v>#N/A</v>
      </c>
      <c r="O645">
        <f t="shared" si="611"/>
        <v>1.000645</v>
      </c>
      <c r="P645" t="str">
        <f>IF(OR($A645="",INDEX(games!$H:$H,ROW())=""),"",INDEX(games!$H:$H,ROW()))</f>
        <v/>
      </c>
      <c r="Q645" t="str">
        <f t="shared" si="612"/>
        <v/>
      </c>
      <c r="T645">
        <f t="shared" si="613"/>
        <v>2011</v>
      </c>
      <c r="U645">
        <f t="shared" si="614"/>
        <v>2017</v>
      </c>
      <c r="V645">
        <f t="shared" si="615"/>
        <v>6</v>
      </c>
      <c r="W645" t="str">
        <f>IF(TRIM(INDEX(connections!$A:$A,ROW()))="","",TRIM(INDEX(connections!$A:$A,ROW())))</f>
        <v>The Binding of Isaac</v>
      </c>
      <c r="X645" t="str">
        <f>IF($W645="","",TRIM(INDEX(connections!$B:$B,ROW())))</f>
        <v>Has-Been Heroes</v>
      </c>
      <c r="Y645">
        <f t="shared" si="616"/>
        <v>865</v>
      </c>
      <c r="Z645">
        <f t="shared" si="617"/>
        <v>384</v>
      </c>
      <c r="AA645" t="str">
        <f t="shared" si="618"/>
        <v>Yes</v>
      </c>
      <c r="AB645" t="str">
        <f t="shared" si="619"/>
        <v/>
      </c>
      <c r="AC645" t="str">
        <f t="shared" si="620"/>
        <v/>
      </c>
      <c r="AD645">
        <f t="shared" si="621"/>
        <v>0</v>
      </c>
      <c r="AE645" t="str">
        <f t="shared" si="622"/>
        <v/>
      </c>
      <c r="AG645">
        <f t="shared" si="623"/>
        <v>1</v>
      </c>
      <c r="AH645" t="str">
        <f t="shared" si="624"/>
        <v/>
      </c>
      <c r="AI645" t="str">
        <f t="shared" si="625"/>
        <v/>
      </c>
      <c r="AJ645" t="str">
        <f t="shared" si="626"/>
        <v/>
      </c>
      <c r="AK645">
        <f t="shared" si="627"/>
        <v>1.000645</v>
      </c>
      <c r="AL645" t="str">
        <f>IF($A645="","",INDEX(games!$J:$J,ROW())&amp;"")</f>
        <v/>
      </c>
      <c r="AM645">
        <f>IF($A645="","",SUMPRODUCT($AO645:$BD645,'Map Analysis'!$AN$2^{0,1,2,3,4,5,6,7,8,9,10,11,12,13,14,15}))</f>
        <v>1</v>
      </c>
      <c r="AN645">
        <f t="shared" si="628"/>
        <v>1.0000644999999999</v>
      </c>
      <c r="AO645">
        <f t="shared" si="629"/>
        <v>1</v>
      </c>
      <c r="AP645">
        <f t="shared" si="630"/>
        <v>0</v>
      </c>
      <c r="AQ645">
        <f t="shared" si="631"/>
        <v>0</v>
      </c>
      <c r="AR645">
        <f t="shared" si="632"/>
        <v>0</v>
      </c>
      <c r="AS645">
        <f t="shared" si="633"/>
        <v>0</v>
      </c>
      <c r="AT645">
        <f t="shared" si="634"/>
        <v>0</v>
      </c>
      <c r="AU645">
        <f t="shared" si="635"/>
        <v>0</v>
      </c>
      <c r="AV645">
        <f t="shared" si="636"/>
        <v>0</v>
      </c>
      <c r="AW645">
        <f t="shared" si="637"/>
        <v>0</v>
      </c>
      <c r="AX645">
        <f t="shared" si="638"/>
        <v>0</v>
      </c>
      <c r="AY645">
        <f t="shared" si="639"/>
        <v>0</v>
      </c>
      <c r="AZ645">
        <f t="shared" si="640"/>
        <v>0</v>
      </c>
      <c r="BA645">
        <f t="shared" si="641"/>
        <v>0</v>
      </c>
      <c r="BB645">
        <f t="shared" si="642"/>
        <v>0</v>
      </c>
      <c r="BC645">
        <f t="shared" si="643"/>
        <v>0</v>
      </c>
      <c r="BD645">
        <f t="shared" si="644"/>
        <v>0</v>
      </c>
      <c r="BF645">
        <f t="shared" si="645"/>
        <v>0</v>
      </c>
      <c r="BG645">
        <f t="shared" si="646"/>
        <v>0</v>
      </c>
      <c r="BH645">
        <f t="shared" si="647"/>
        <v>0</v>
      </c>
      <c r="BI645">
        <f t="shared" si="648"/>
        <v>0</v>
      </c>
      <c r="BJ645">
        <f t="shared" si="649"/>
        <v>0</v>
      </c>
      <c r="BK645">
        <f t="shared" si="650"/>
        <v>0</v>
      </c>
      <c r="BL645">
        <f t="shared" si="651"/>
        <v>0</v>
      </c>
      <c r="BM645">
        <f t="shared" si="652"/>
        <v>0</v>
      </c>
      <c r="BN645">
        <f t="shared" si="653"/>
        <v>0</v>
      </c>
      <c r="BO645">
        <f t="shared" si="654"/>
        <v>0</v>
      </c>
      <c r="BP645">
        <f t="shared" si="655"/>
        <v>0</v>
      </c>
      <c r="BQ645">
        <f t="shared" si="656"/>
        <v>0</v>
      </c>
      <c r="BR645">
        <f t="shared" si="657"/>
        <v>0</v>
      </c>
      <c r="BS645">
        <f t="shared" si="658"/>
        <v>0</v>
      </c>
      <c r="BT645">
        <f t="shared" si="659"/>
        <v>0</v>
      </c>
    </row>
    <row r="646" spans="1:72" x14ac:dyDescent="0.25">
      <c r="A646" t="str">
        <f>IF(TRIM(INDEX(games!$A:$A,ROW()))="","",TRIM(INDEX(games!$A:$A,ROW())))</f>
        <v>Post Void</v>
      </c>
      <c r="B646">
        <f>IF(OR($A646="",INDEX(games!$B:$B,ROW())=""),"",INDEX(games!$B:$B,ROW()))</f>
        <v>2020</v>
      </c>
      <c r="C646" t="str">
        <f>IF(OR($A646="",INDEX(games!$C:$C,ROW())=""),"",INDEX(games!$C:$C,ROW()))</f>
        <v>Action</v>
      </c>
      <c r="D646">
        <f t="shared" si="600"/>
        <v>5</v>
      </c>
      <c r="E646">
        <f t="shared" si="601"/>
        <v>1</v>
      </c>
      <c r="F646">
        <f t="shared" si="602"/>
        <v>0</v>
      </c>
      <c r="G646">
        <f t="shared" si="603"/>
        <v>2020</v>
      </c>
      <c r="H646">
        <f t="shared" si="604"/>
        <v>1</v>
      </c>
      <c r="I646" t="e">
        <f t="shared" si="605"/>
        <v>#N/A</v>
      </c>
      <c r="J646" t="e">
        <f t="shared" si="606"/>
        <v>#N/A</v>
      </c>
      <c r="K646" t="e">
        <f t="shared" si="607"/>
        <v>#N/A</v>
      </c>
      <c r="L646" t="e">
        <f t="shared" si="608"/>
        <v>#N/A</v>
      </c>
      <c r="M646" t="e">
        <f t="shared" si="609"/>
        <v>#N/A</v>
      </c>
      <c r="N646" t="e">
        <f t="shared" si="610"/>
        <v>#N/A</v>
      </c>
      <c r="O646">
        <f t="shared" si="611"/>
        <v>5.0006459999999997</v>
      </c>
      <c r="P646" t="str">
        <f>IF(OR($A646="",INDEX(games!$H:$H,ROW())=""),"",INDEX(games!$H:$H,ROW()))</f>
        <v>Yes</v>
      </c>
      <c r="Q646">
        <f t="shared" si="612"/>
        <v>5.0006459999999997</v>
      </c>
      <c r="T646">
        <f t="shared" si="613"/>
        <v>2019</v>
      </c>
      <c r="U646">
        <f t="shared" si="614"/>
        <v>2022</v>
      </c>
      <c r="V646">
        <f t="shared" si="615"/>
        <v>3</v>
      </c>
      <c r="W646" t="str">
        <f>IF(TRIM(INDEX(connections!$A:$A,ROW()))="","",TRIM(INDEX(connections!$A:$A,ROW())))</f>
        <v>Hades</v>
      </c>
      <c r="X646" t="str">
        <f>IF($W646="","",TRIM(INDEX(connections!$B:$B,ROW())))</f>
        <v>Have a Nice Death</v>
      </c>
      <c r="Y646">
        <f t="shared" si="616"/>
        <v>375</v>
      </c>
      <c r="Z646">
        <f t="shared" si="617"/>
        <v>386</v>
      </c>
      <c r="AA646" t="str">
        <f t="shared" si="618"/>
        <v>Yes</v>
      </c>
      <c r="AB646" t="str">
        <f t="shared" si="619"/>
        <v>Yes</v>
      </c>
      <c r="AC646">
        <f t="shared" si="620"/>
        <v>1</v>
      </c>
      <c r="AD646">
        <f t="shared" si="621"/>
        <v>0</v>
      </c>
      <c r="AE646" t="str">
        <f t="shared" si="622"/>
        <v/>
      </c>
      <c r="AG646">
        <f t="shared" si="623"/>
        <v>1</v>
      </c>
      <c r="AH646" t="str">
        <f t="shared" si="624"/>
        <v>Yes</v>
      </c>
      <c r="AI646">
        <f t="shared" si="625"/>
        <v>1</v>
      </c>
      <c r="AJ646">
        <f t="shared" si="626"/>
        <v>1.0006459999999999</v>
      </c>
      <c r="AK646" t="str">
        <f t="shared" si="627"/>
        <v/>
      </c>
      <c r="AL646" t="str">
        <f>IF($A646="","",INDEX(games!$J:$J,ROW())&amp;"")</f>
        <v>https://store.steampowered.com/app/1285670/Post_Void/</v>
      </c>
      <c r="AM646">
        <f>IF($A646="","",SUMPRODUCT($AO646:$BD646,'Map Analysis'!$AN$2^{0,1,2,3,4,5,6,7,8,9,10,11,12,13,14,15}))</f>
        <v>4</v>
      </c>
      <c r="AN646">
        <f t="shared" si="628"/>
        <v>4.0000646</v>
      </c>
      <c r="AO646">
        <f t="shared" si="629"/>
        <v>4</v>
      </c>
      <c r="AP646">
        <f t="shared" si="630"/>
        <v>0</v>
      </c>
      <c r="AQ646">
        <f t="shared" si="631"/>
        <v>0</v>
      </c>
      <c r="AR646">
        <f t="shared" si="632"/>
        <v>0</v>
      </c>
      <c r="AS646">
        <f t="shared" si="633"/>
        <v>0</v>
      </c>
      <c r="AT646">
        <f t="shared" si="634"/>
        <v>0</v>
      </c>
      <c r="AU646">
        <f t="shared" si="635"/>
        <v>0</v>
      </c>
      <c r="AV646">
        <f t="shared" si="636"/>
        <v>0</v>
      </c>
      <c r="AW646">
        <f t="shared" si="637"/>
        <v>0</v>
      </c>
      <c r="AX646">
        <f t="shared" si="638"/>
        <v>0</v>
      </c>
      <c r="AY646">
        <f t="shared" si="639"/>
        <v>0</v>
      </c>
      <c r="AZ646">
        <f t="shared" si="640"/>
        <v>0</v>
      </c>
      <c r="BA646">
        <f t="shared" si="641"/>
        <v>0</v>
      </c>
      <c r="BB646">
        <f t="shared" si="642"/>
        <v>0</v>
      </c>
      <c r="BC646">
        <f t="shared" si="643"/>
        <v>0</v>
      </c>
      <c r="BD646">
        <f t="shared" si="644"/>
        <v>0</v>
      </c>
      <c r="BF646">
        <f t="shared" si="645"/>
        <v>0</v>
      </c>
      <c r="BG646">
        <f t="shared" si="646"/>
        <v>0</v>
      </c>
      <c r="BH646">
        <f t="shared" si="647"/>
        <v>0</v>
      </c>
      <c r="BI646">
        <f t="shared" si="648"/>
        <v>0</v>
      </c>
      <c r="BJ646">
        <f t="shared" si="649"/>
        <v>0</v>
      </c>
      <c r="BK646">
        <f t="shared" si="650"/>
        <v>0</v>
      </c>
      <c r="BL646">
        <f t="shared" si="651"/>
        <v>0</v>
      </c>
      <c r="BM646">
        <f t="shared" si="652"/>
        <v>0</v>
      </c>
      <c r="BN646">
        <f t="shared" si="653"/>
        <v>0</v>
      </c>
      <c r="BO646">
        <f t="shared" si="654"/>
        <v>0</v>
      </c>
      <c r="BP646">
        <f t="shared" si="655"/>
        <v>0</v>
      </c>
      <c r="BQ646">
        <f t="shared" si="656"/>
        <v>0</v>
      </c>
      <c r="BR646">
        <f t="shared" si="657"/>
        <v>0</v>
      </c>
      <c r="BS646">
        <f t="shared" si="658"/>
        <v>0</v>
      </c>
      <c r="BT646">
        <f t="shared" si="659"/>
        <v>0</v>
      </c>
    </row>
    <row r="647" spans="1:72" x14ac:dyDescent="0.25">
      <c r="A647" t="str">
        <f>IF(TRIM(INDEX(games!$A:$A,ROW()))="","",TRIM(INDEX(games!$A:$A,ROW())))</f>
        <v>Powder</v>
      </c>
      <c r="B647">
        <f>IF(OR($A647="",INDEX(games!$B:$B,ROW())=""),"",INDEX(games!$B:$B,ROW()))</f>
        <v>2003</v>
      </c>
      <c r="C647" t="str">
        <f>IF(OR($A647="",INDEX(games!$C:$C,ROW())=""),"",INDEX(games!$C:$C,ROW()))</f>
        <v>Traditional</v>
      </c>
      <c r="D647">
        <f t="shared" si="600"/>
        <v>11</v>
      </c>
      <c r="E647">
        <f t="shared" si="601"/>
        <v>4</v>
      </c>
      <c r="F647">
        <f t="shared" si="602"/>
        <v>1</v>
      </c>
      <c r="G647" t="e">
        <f t="shared" si="603"/>
        <v>#N/A</v>
      </c>
      <c r="H647" t="e">
        <f t="shared" si="604"/>
        <v>#N/A</v>
      </c>
      <c r="I647" t="e">
        <f t="shared" si="605"/>
        <v>#N/A</v>
      </c>
      <c r="J647" t="e">
        <f t="shared" si="606"/>
        <v>#N/A</v>
      </c>
      <c r="K647" t="e">
        <f t="shared" si="607"/>
        <v>#N/A</v>
      </c>
      <c r="L647" t="e">
        <f t="shared" si="608"/>
        <v>#N/A</v>
      </c>
      <c r="M647">
        <f t="shared" si="609"/>
        <v>2003</v>
      </c>
      <c r="N647">
        <f t="shared" si="610"/>
        <v>4.0229999999999997</v>
      </c>
      <c r="O647">
        <f t="shared" si="611"/>
        <v>11.000647000000001</v>
      </c>
      <c r="P647" t="str">
        <f>IF(OR($A647="",INDEX(games!$H:$H,ROW())=""),"",INDEX(games!$H:$H,ROW()))</f>
        <v>Yes</v>
      </c>
      <c r="Q647">
        <f t="shared" si="612"/>
        <v>11.000647000000001</v>
      </c>
      <c r="T647">
        <f t="shared" si="613"/>
        <v>2023</v>
      </c>
      <c r="U647">
        <f t="shared" si="614"/>
        <v>2025</v>
      </c>
      <c r="V647">
        <f t="shared" si="615"/>
        <v>2</v>
      </c>
      <c r="W647" t="str">
        <f>IF(TRIM(INDEX(connections!$A:$A,ROW()))="","",TRIM(INDEX(connections!$A:$A,ROW())))</f>
        <v>Backpack Battles</v>
      </c>
      <c r="X647" t="str">
        <f>IF($W647="","",TRIM(INDEX(connections!$B:$B,ROW())))</f>
        <v>He is Coming</v>
      </c>
      <c r="Y647">
        <f t="shared" si="616"/>
        <v>53</v>
      </c>
      <c r="Z647">
        <f t="shared" si="617"/>
        <v>387</v>
      </c>
      <c r="AA647" t="str">
        <f t="shared" si="618"/>
        <v>Yes</v>
      </c>
      <c r="AB647" t="str">
        <f t="shared" si="619"/>
        <v>Yes</v>
      </c>
      <c r="AC647">
        <f t="shared" si="620"/>
        <v>1</v>
      </c>
      <c r="AD647">
        <f t="shared" si="621"/>
        <v>1</v>
      </c>
      <c r="AE647" t="str">
        <f t="shared" si="622"/>
        <v/>
      </c>
      <c r="AG647">
        <f t="shared" si="623"/>
        <v>7</v>
      </c>
      <c r="AH647" t="str">
        <f t="shared" si="624"/>
        <v>Yes</v>
      </c>
      <c r="AI647">
        <f t="shared" si="625"/>
        <v>7</v>
      </c>
      <c r="AJ647">
        <f t="shared" si="626"/>
        <v>7.0006469999999998</v>
      </c>
      <c r="AK647" t="str">
        <f t="shared" si="627"/>
        <v/>
      </c>
      <c r="AL647" t="str">
        <f>IF($A647="","",INDEX(games!$J:$J,ROW())&amp;"")</f>
        <v/>
      </c>
      <c r="AM647">
        <f>IF($A647="","",SUMPRODUCT($AO647:$BD647,'Map Analysis'!$AN$2^{0,1,2,3,4,5,6,7,8,9,10,11,12,13,14,15}))</f>
        <v>7.25</v>
      </c>
      <c r="AN647">
        <f t="shared" si="628"/>
        <v>7.2500647000000003</v>
      </c>
      <c r="AO647">
        <f t="shared" si="629"/>
        <v>5</v>
      </c>
      <c r="AP647">
        <f t="shared" si="630"/>
        <v>4</v>
      </c>
      <c r="AQ647">
        <f t="shared" si="631"/>
        <v>1</v>
      </c>
      <c r="AR647">
        <f t="shared" si="632"/>
        <v>0</v>
      </c>
      <c r="AS647">
        <f t="shared" si="633"/>
        <v>0</v>
      </c>
      <c r="AT647">
        <f t="shared" si="634"/>
        <v>0</v>
      </c>
      <c r="AU647">
        <f t="shared" si="635"/>
        <v>0</v>
      </c>
      <c r="AV647">
        <f t="shared" si="636"/>
        <v>0</v>
      </c>
      <c r="AW647">
        <f t="shared" si="637"/>
        <v>0</v>
      </c>
      <c r="AX647">
        <f t="shared" si="638"/>
        <v>0</v>
      </c>
      <c r="AY647">
        <f t="shared" si="639"/>
        <v>0</v>
      </c>
      <c r="AZ647">
        <f t="shared" si="640"/>
        <v>0</v>
      </c>
      <c r="BA647">
        <f t="shared" si="641"/>
        <v>0</v>
      </c>
      <c r="BB647">
        <f t="shared" si="642"/>
        <v>0</v>
      </c>
      <c r="BC647">
        <f t="shared" si="643"/>
        <v>0</v>
      </c>
      <c r="BD647">
        <f t="shared" si="644"/>
        <v>0</v>
      </c>
      <c r="BF647">
        <f t="shared" si="645"/>
        <v>0</v>
      </c>
      <c r="BG647">
        <f t="shared" si="646"/>
        <v>0</v>
      </c>
      <c r="BH647">
        <f t="shared" si="647"/>
        <v>0</v>
      </c>
      <c r="BI647">
        <f t="shared" si="648"/>
        <v>0</v>
      </c>
      <c r="BJ647">
        <f t="shared" si="649"/>
        <v>0</v>
      </c>
      <c r="BK647">
        <f t="shared" si="650"/>
        <v>0</v>
      </c>
      <c r="BL647">
        <f t="shared" si="651"/>
        <v>0</v>
      </c>
      <c r="BM647">
        <f t="shared" si="652"/>
        <v>0</v>
      </c>
      <c r="BN647">
        <f t="shared" si="653"/>
        <v>0</v>
      </c>
      <c r="BO647">
        <f t="shared" si="654"/>
        <v>0</v>
      </c>
      <c r="BP647">
        <f t="shared" si="655"/>
        <v>0</v>
      </c>
      <c r="BQ647">
        <f t="shared" si="656"/>
        <v>0</v>
      </c>
      <c r="BR647">
        <f t="shared" si="657"/>
        <v>0</v>
      </c>
      <c r="BS647">
        <f t="shared" si="658"/>
        <v>0</v>
      </c>
      <c r="BT647">
        <f t="shared" si="659"/>
        <v>0</v>
      </c>
    </row>
    <row r="648" spans="1:72" x14ac:dyDescent="0.25">
      <c r="A648" t="str">
        <f>IF(TRIM(INDEX(games!$A:$A,ROW()))="","",TRIM(INDEX(games!$A:$A,ROW())))</f>
        <v>Prime Monster</v>
      </c>
      <c r="B648">
        <f>IF(OR($A648="",INDEX(games!$B:$B,ROW())=""),"",INDEX(games!$B:$B,ROW()))</f>
        <v>2026</v>
      </c>
      <c r="C648" t="str">
        <f>IF(OR($A648="",INDEX(games!$C:$C,ROW())=""),"",INDEX(games!$C:$C,ROW()))</f>
        <v>Deckbuilder</v>
      </c>
      <c r="D648">
        <f t="shared" si="600"/>
        <v>0</v>
      </c>
      <c r="E648">
        <f t="shared" si="601"/>
        <v>3</v>
      </c>
      <c r="F648">
        <f t="shared" si="602"/>
        <v>2</v>
      </c>
      <c r="G648" t="e">
        <f t="shared" si="603"/>
        <v>#N/A</v>
      </c>
      <c r="H648" t="e">
        <f t="shared" si="604"/>
        <v>#N/A</v>
      </c>
      <c r="I648" t="e">
        <f t="shared" si="605"/>
        <v>#N/A</v>
      </c>
      <c r="J648" t="e">
        <f t="shared" si="606"/>
        <v>#N/A</v>
      </c>
      <c r="K648">
        <f t="shared" si="607"/>
        <v>2026</v>
      </c>
      <c r="L648">
        <f t="shared" si="608"/>
        <v>3.0459999999999998</v>
      </c>
      <c r="M648" t="e">
        <f t="shared" si="609"/>
        <v>#N/A</v>
      </c>
      <c r="N648" t="e">
        <f t="shared" si="610"/>
        <v>#N/A</v>
      </c>
      <c r="O648">
        <f t="shared" si="611"/>
        <v>6.4800000000000003E-4</v>
      </c>
      <c r="P648" t="str">
        <f>IF(OR($A648="",INDEX(games!$H:$H,ROW())=""),"",INDEX(games!$H:$H,ROW()))</f>
        <v/>
      </c>
      <c r="Q648" t="str">
        <f t="shared" si="612"/>
        <v/>
      </c>
      <c r="T648">
        <f t="shared" si="613"/>
        <v>2012</v>
      </c>
      <c r="U648">
        <f t="shared" si="614"/>
        <v>2023</v>
      </c>
      <c r="V648">
        <f t="shared" si="615"/>
        <v>11</v>
      </c>
      <c r="W648" t="str">
        <f>IF(TRIM(INDEX(connections!$A:$A,ROW()))="","",TRIM(INDEX(connections!$A:$A,ROW())))</f>
        <v>FTL</v>
      </c>
      <c r="X648" t="str">
        <f>IF($W648="","",TRIM(INDEX(connections!$B:$B,ROW())))</f>
        <v>Heading Out</v>
      </c>
      <c r="Y648">
        <f t="shared" si="616"/>
        <v>326</v>
      </c>
      <c r="Z648">
        <f t="shared" si="617"/>
        <v>388</v>
      </c>
      <c r="AA648" t="str">
        <f t="shared" si="618"/>
        <v>Yes</v>
      </c>
      <c r="AB648" t="str">
        <f t="shared" si="619"/>
        <v/>
      </c>
      <c r="AC648" t="str">
        <f t="shared" si="620"/>
        <v/>
      </c>
      <c r="AD648">
        <f t="shared" si="621"/>
        <v>1</v>
      </c>
      <c r="AE648" t="str">
        <f t="shared" si="622"/>
        <v/>
      </c>
      <c r="AG648">
        <f t="shared" si="623"/>
        <v>0</v>
      </c>
      <c r="AH648" t="str">
        <f t="shared" si="624"/>
        <v/>
      </c>
      <c r="AI648" t="str">
        <f t="shared" si="625"/>
        <v/>
      </c>
      <c r="AJ648" t="str">
        <f t="shared" si="626"/>
        <v/>
      </c>
      <c r="AK648" t="str">
        <f t="shared" si="627"/>
        <v/>
      </c>
      <c r="AL648" t="str">
        <f>IF($A648="","",INDEX(games!$J:$J,ROW())&amp;"")</f>
        <v>https://store.steampowered.com/app/3214480/Prime_Monster/</v>
      </c>
      <c r="AM648">
        <f>IF($A648="","",SUMPRODUCT($AO648:$BD648,'Map Analysis'!$AN$2^{0,1,2,3,4,5,6,7,8,9,10,11,12,13,14,15}))</f>
        <v>0</v>
      </c>
      <c r="AN648">
        <f t="shared" si="628"/>
        <v>6.4800000000000003E-5</v>
      </c>
      <c r="AO648">
        <f t="shared" si="629"/>
        <v>0</v>
      </c>
      <c r="AP648">
        <f t="shared" si="630"/>
        <v>0</v>
      </c>
      <c r="AQ648">
        <f t="shared" si="631"/>
        <v>0</v>
      </c>
      <c r="AR648">
        <f t="shared" si="632"/>
        <v>0</v>
      </c>
      <c r="AS648">
        <f t="shared" si="633"/>
        <v>0</v>
      </c>
      <c r="AT648">
        <f t="shared" si="634"/>
        <v>0</v>
      </c>
      <c r="AU648">
        <f t="shared" si="635"/>
        <v>0</v>
      </c>
      <c r="AV648">
        <f t="shared" si="636"/>
        <v>0</v>
      </c>
      <c r="AW648">
        <f t="shared" si="637"/>
        <v>0</v>
      </c>
      <c r="AX648">
        <f t="shared" si="638"/>
        <v>0</v>
      </c>
      <c r="AY648">
        <f t="shared" si="639"/>
        <v>0</v>
      </c>
      <c r="AZ648">
        <f t="shared" si="640"/>
        <v>0</v>
      </c>
      <c r="BA648">
        <f t="shared" si="641"/>
        <v>0</v>
      </c>
      <c r="BB648">
        <f t="shared" si="642"/>
        <v>0</v>
      </c>
      <c r="BC648">
        <f t="shared" si="643"/>
        <v>0</v>
      </c>
      <c r="BD648">
        <f t="shared" si="644"/>
        <v>0</v>
      </c>
      <c r="BF648">
        <f t="shared" si="645"/>
        <v>0</v>
      </c>
      <c r="BG648">
        <f t="shared" si="646"/>
        <v>0</v>
      </c>
      <c r="BH648">
        <f t="shared" si="647"/>
        <v>0</v>
      </c>
      <c r="BI648">
        <f t="shared" si="648"/>
        <v>0</v>
      </c>
      <c r="BJ648">
        <f t="shared" si="649"/>
        <v>0</v>
      </c>
      <c r="BK648">
        <f t="shared" si="650"/>
        <v>0</v>
      </c>
      <c r="BL648">
        <f t="shared" si="651"/>
        <v>0</v>
      </c>
      <c r="BM648">
        <f t="shared" si="652"/>
        <v>0</v>
      </c>
      <c r="BN648">
        <f t="shared" si="653"/>
        <v>0</v>
      </c>
      <c r="BO648">
        <f t="shared" si="654"/>
        <v>0</v>
      </c>
      <c r="BP648">
        <f t="shared" si="655"/>
        <v>0</v>
      </c>
      <c r="BQ648">
        <f t="shared" si="656"/>
        <v>0</v>
      </c>
      <c r="BR648">
        <f t="shared" si="657"/>
        <v>0</v>
      </c>
      <c r="BS648">
        <f t="shared" si="658"/>
        <v>0</v>
      </c>
      <c r="BT648">
        <f t="shared" si="659"/>
        <v>0</v>
      </c>
    </row>
    <row r="649" spans="1:72" x14ac:dyDescent="0.25">
      <c r="A649" t="str">
        <f>IF(TRIM(INDEX(games!$A:$A,ROW()))="","",TRIM(INDEX(games!$A:$A,ROW())))</f>
        <v>Primordialis</v>
      </c>
      <c r="B649">
        <f>IF(OR($A649="",INDEX(games!$B:$B,ROW())=""),"",INDEX(games!$B:$B,ROW()))</f>
        <v>2024</v>
      </c>
      <c r="C649" t="str">
        <f>IF(OR($A649="",INDEX(games!$C:$C,ROW())=""),"",INDEX(games!$C:$C,ROW()))</f>
        <v>Action</v>
      </c>
      <c r="D649">
        <f t="shared" si="600"/>
        <v>1</v>
      </c>
      <c r="E649">
        <f t="shared" si="601"/>
        <v>1</v>
      </c>
      <c r="F649">
        <f t="shared" si="602"/>
        <v>3</v>
      </c>
      <c r="G649">
        <f t="shared" si="603"/>
        <v>2024</v>
      </c>
      <c r="H649">
        <f t="shared" si="604"/>
        <v>1.069</v>
      </c>
      <c r="I649" t="e">
        <f t="shared" si="605"/>
        <v>#N/A</v>
      </c>
      <c r="J649" t="e">
        <f t="shared" si="606"/>
        <v>#N/A</v>
      </c>
      <c r="K649" t="e">
        <f t="shared" si="607"/>
        <v>#N/A</v>
      </c>
      <c r="L649" t="e">
        <f t="shared" si="608"/>
        <v>#N/A</v>
      </c>
      <c r="M649" t="e">
        <f t="shared" si="609"/>
        <v>#N/A</v>
      </c>
      <c r="N649" t="e">
        <f t="shared" si="610"/>
        <v>#N/A</v>
      </c>
      <c r="O649">
        <f t="shared" si="611"/>
        <v>1.0006489999999999</v>
      </c>
      <c r="P649" t="str">
        <f>IF(OR($A649="",INDEX(games!$H:$H,ROW())=""),"",INDEX(games!$H:$H,ROW()))</f>
        <v/>
      </c>
      <c r="Q649" t="str">
        <f t="shared" si="612"/>
        <v/>
      </c>
      <c r="T649">
        <f t="shared" si="613"/>
        <v>2012</v>
      </c>
      <c r="U649">
        <f t="shared" si="614"/>
        <v>2017</v>
      </c>
      <c r="V649">
        <f t="shared" si="615"/>
        <v>5</v>
      </c>
      <c r="W649" t="str">
        <f>IF(TRIM(INDEX(connections!$A:$A,ROW()))="","",TRIM(INDEX(connections!$A:$A,ROW())))</f>
        <v>FTL</v>
      </c>
      <c r="X649" t="str">
        <f>IF($W649="","",TRIM(INDEX(connections!$B:$B,ROW())))</f>
        <v>Heat Signature</v>
      </c>
      <c r="Y649">
        <f t="shared" si="616"/>
        <v>326</v>
      </c>
      <c r="Z649">
        <f t="shared" si="617"/>
        <v>389</v>
      </c>
      <c r="AA649" t="str">
        <f t="shared" si="618"/>
        <v>Yes</v>
      </c>
      <c r="AB649" t="str">
        <f t="shared" si="619"/>
        <v>Yes</v>
      </c>
      <c r="AC649">
        <f t="shared" si="620"/>
        <v>1</v>
      </c>
      <c r="AD649">
        <f t="shared" si="621"/>
        <v>1</v>
      </c>
      <c r="AE649" t="str">
        <f t="shared" si="622"/>
        <v/>
      </c>
      <c r="AG649">
        <f t="shared" si="623"/>
        <v>1</v>
      </c>
      <c r="AH649" t="str">
        <f t="shared" si="624"/>
        <v/>
      </c>
      <c r="AI649" t="str">
        <f t="shared" si="625"/>
        <v/>
      </c>
      <c r="AJ649" t="str">
        <f t="shared" si="626"/>
        <v/>
      </c>
      <c r="AK649">
        <f t="shared" si="627"/>
        <v>1.0006489999999999</v>
      </c>
      <c r="AL649" t="str">
        <f>IF($A649="","",INDEX(games!$J:$J,ROW())&amp;"")</f>
        <v/>
      </c>
      <c r="AM649">
        <f>IF($A649="","",SUMPRODUCT($AO649:$BD649,'Map Analysis'!$AN$2^{0,1,2,3,4,5,6,7,8,9,10,11,12,13,14,15}))</f>
        <v>0</v>
      </c>
      <c r="AN649">
        <f t="shared" si="628"/>
        <v>6.4900000000000005E-5</v>
      </c>
      <c r="AO649">
        <f t="shared" si="629"/>
        <v>0</v>
      </c>
      <c r="AP649">
        <f t="shared" si="630"/>
        <v>0</v>
      </c>
      <c r="AQ649">
        <f t="shared" si="631"/>
        <v>0</v>
      </c>
      <c r="AR649">
        <f t="shared" si="632"/>
        <v>0</v>
      </c>
      <c r="AS649">
        <f t="shared" si="633"/>
        <v>0</v>
      </c>
      <c r="AT649">
        <f t="shared" si="634"/>
        <v>0</v>
      </c>
      <c r="AU649">
        <f t="shared" si="635"/>
        <v>0</v>
      </c>
      <c r="AV649">
        <f t="shared" si="636"/>
        <v>0</v>
      </c>
      <c r="AW649">
        <f t="shared" si="637"/>
        <v>0</v>
      </c>
      <c r="AX649">
        <f t="shared" si="638"/>
        <v>0</v>
      </c>
      <c r="AY649">
        <f t="shared" si="639"/>
        <v>0</v>
      </c>
      <c r="AZ649">
        <f t="shared" si="640"/>
        <v>0</v>
      </c>
      <c r="BA649">
        <f t="shared" si="641"/>
        <v>0</v>
      </c>
      <c r="BB649">
        <f t="shared" si="642"/>
        <v>0</v>
      </c>
      <c r="BC649">
        <f t="shared" si="643"/>
        <v>0</v>
      </c>
      <c r="BD649">
        <f t="shared" si="644"/>
        <v>0</v>
      </c>
      <c r="BF649">
        <f t="shared" si="645"/>
        <v>0</v>
      </c>
      <c r="BG649">
        <f t="shared" si="646"/>
        <v>0</v>
      </c>
      <c r="BH649">
        <f t="shared" si="647"/>
        <v>0</v>
      </c>
      <c r="BI649">
        <f t="shared" si="648"/>
        <v>0</v>
      </c>
      <c r="BJ649">
        <f t="shared" si="649"/>
        <v>0</v>
      </c>
      <c r="BK649">
        <f t="shared" si="650"/>
        <v>0</v>
      </c>
      <c r="BL649">
        <f t="shared" si="651"/>
        <v>0</v>
      </c>
      <c r="BM649">
        <f t="shared" si="652"/>
        <v>0</v>
      </c>
      <c r="BN649">
        <f t="shared" si="653"/>
        <v>0</v>
      </c>
      <c r="BO649">
        <f t="shared" si="654"/>
        <v>0</v>
      </c>
      <c r="BP649">
        <f t="shared" si="655"/>
        <v>0</v>
      </c>
      <c r="BQ649">
        <f t="shared" si="656"/>
        <v>0</v>
      </c>
      <c r="BR649">
        <f t="shared" si="657"/>
        <v>0</v>
      </c>
      <c r="BS649">
        <f t="shared" si="658"/>
        <v>0</v>
      </c>
      <c r="BT649">
        <f t="shared" si="659"/>
        <v>0</v>
      </c>
    </row>
    <row r="650" spans="1:72" x14ac:dyDescent="0.25">
      <c r="A650" t="str">
        <f>IF(TRIM(INDEX(games!$A:$A,ROW()))="","",TRIM(INDEX(games!$A:$A,ROW())))</f>
        <v>Pro Jank Footy</v>
      </c>
      <c r="B650">
        <f>IF(OR($A650="",INDEX(games!$B:$B,ROW())=""),"",INDEX(games!$B:$B,ROW()))</f>
        <v>2026</v>
      </c>
      <c r="C650" t="str">
        <f>IF(OR($A650="",INDEX(games!$C:$C,ROW())=""),"",INDEX(games!$C:$C,ROW()))</f>
        <v>Action</v>
      </c>
      <c r="D650">
        <f t="shared" si="600"/>
        <v>0</v>
      </c>
      <c r="E650">
        <f t="shared" si="601"/>
        <v>1</v>
      </c>
      <c r="F650">
        <f t="shared" si="602"/>
        <v>4</v>
      </c>
      <c r="G650">
        <f t="shared" si="603"/>
        <v>2026</v>
      </c>
      <c r="H650">
        <f t="shared" si="604"/>
        <v>1.0920000000000001</v>
      </c>
      <c r="I650" t="e">
        <f t="shared" si="605"/>
        <v>#N/A</v>
      </c>
      <c r="J650" t="e">
        <f t="shared" si="606"/>
        <v>#N/A</v>
      </c>
      <c r="K650" t="e">
        <f t="shared" si="607"/>
        <v>#N/A</v>
      </c>
      <c r="L650" t="e">
        <f t="shared" si="608"/>
        <v>#N/A</v>
      </c>
      <c r="M650" t="e">
        <f t="shared" si="609"/>
        <v>#N/A</v>
      </c>
      <c r="N650" t="e">
        <f t="shared" si="610"/>
        <v>#N/A</v>
      </c>
      <c r="O650">
        <f t="shared" si="611"/>
        <v>6.4999999999999997E-4</v>
      </c>
      <c r="P650" t="str">
        <f>IF(OR($A650="",INDEX(games!$H:$H,ROW())=""),"",INDEX(games!$H:$H,ROW()))</f>
        <v/>
      </c>
      <c r="Q650" t="str">
        <f t="shared" si="612"/>
        <v/>
      </c>
      <c r="T650">
        <f t="shared" si="613"/>
        <v>2008</v>
      </c>
      <c r="U650">
        <f t="shared" si="614"/>
        <v>2014</v>
      </c>
      <c r="V650">
        <f t="shared" si="615"/>
        <v>6</v>
      </c>
      <c r="W650" t="str">
        <f>IF(TRIM(INDEX(connections!$A:$A,ROW()))="","",TRIM(INDEX(connections!$A:$A,ROW())))</f>
        <v>Spelunky Classic</v>
      </c>
      <c r="X650" t="str">
        <f>IF($W650="","",TRIM(INDEX(connections!$B:$B,ROW())))</f>
        <v>Heavy Bullets</v>
      </c>
      <c r="Y650">
        <f t="shared" si="616"/>
        <v>801</v>
      </c>
      <c r="Z650">
        <f t="shared" si="617"/>
        <v>390</v>
      </c>
      <c r="AA650" t="str">
        <f t="shared" si="618"/>
        <v>Yes</v>
      </c>
      <c r="AB650" t="str">
        <f t="shared" si="619"/>
        <v>Yes</v>
      </c>
      <c r="AC650">
        <f t="shared" si="620"/>
        <v>1</v>
      </c>
      <c r="AD650">
        <f t="shared" si="621"/>
        <v>0</v>
      </c>
      <c r="AE650" t="str">
        <f t="shared" si="622"/>
        <v/>
      </c>
      <c r="AG650">
        <f t="shared" si="623"/>
        <v>0</v>
      </c>
      <c r="AH650" t="str">
        <f t="shared" si="624"/>
        <v/>
      </c>
      <c r="AI650" t="str">
        <f t="shared" si="625"/>
        <v/>
      </c>
      <c r="AJ650" t="str">
        <f t="shared" si="626"/>
        <v/>
      </c>
      <c r="AK650" t="str">
        <f t="shared" si="627"/>
        <v/>
      </c>
      <c r="AL650" t="str">
        <f>IF($A650="","",INDEX(games!$J:$J,ROW())&amp;"")</f>
        <v>https://store.steampowered.com/app/3621330/Pro_Jank_Footy/</v>
      </c>
      <c r="AM650">
        <f>IF($A650="","",SUMPRODUCT($AO650:$BD650,'Map Analysis'!$AN$2^{0,1,2,3,4,5,6,7,8,9,10,11,12,13,14,15}))</f>
        <v>0</v>
      </c>
      <c r="AN650">
        <f t="shared" si="628"/>
        <v>6.4999999999999994E-5</v>
      </c>
      <c r="AO650">
        <f t="shared" si="629"/>
        <v>0</v>
      </c>
      <c r="AP650">
        <f t="shared" si="630"/>
        <v>0</v>
      </c>
      <c r="AQ650">
        <f t="shared" si="631"/>
        <v>0</v>
      </c>
      <c r="AR650">
        <f t="shared" si="632"/>
        <v>0</v>
      </c>
      <c r="AS650">
        <f t="shared" si="633"/>
        <v>0</v>
      </c>
      <c r="AT650">
        <f t="shared" si="634"/>
        <v>0</v>
      </c>
      <c r="AU650">
        <f t="shared" si="635"/>
        <v>0</v>
      </c>
      <c r="AV650">
        <f t="shared" si="636"/>
        <v>0</v>
      </c>
      <c r="AW650">
        <f t="shared" si="637"/>
        <v>0</v>
      </c>
      <c r="AX650">
        <f t="shared" si="638"/>
        <v>0</v>
      </c>
      <c r="AY650">
        <f t="shared" si="639"/>
        <v>0</v>
      </c>
      <c r="AZ650">
        <f t="shared" si="640"/>
        <v>0</v>
      </c>
      <c r="BA650">
        <f t="shared" si="641"/>
        <v>0</v>
      </c>
      <c r="BB650">
        <f t="shared" si="642"/>
        <v>0</v>
      </c>
      <c r="BC650">
        <f t="shared" si="643"/>
        <v>0</v>
      </c>
      <c r="BD650">
        <f t="shared" si="644"/>
        <v>0</v>
      </c>
      <c r="BF650">
        <f t="shared" si="645"/>
        <v>0</v>
      </c>
      <c r="BG650">
        <f t="shared" si="646"/>
        <v>0</v>
      </c>
      <c r="BH650">
        <f t="shared" si="647"/>
        <v>0</v>
      </c>
      <c r="BI650">
        <f t="shared" si="648"/>
        <v>0</v>
      </c>
      <c r="BJ650">
        <f t="shared" si="649"/>
        <v>0</v>
      </c>
      <c r="BK650">
        <f t="shared" si="650"/>
        <v>0</v>
      </c>
      <c r="BL650">
        <f t="shared" si="651"/>
        <v>0</v>
      </c>
      <c r="BM650">
        <f t="shared" si="652"/>
        <v>0</v>
      </c>
      <c r="BN650">
        <f t="shared" si="653"/>
        <v>0</v>
      </c>
      <c r="BO650">
        <f t="shared" si="654"/>
        <v>0</v>
      </c>
      <c r="BP650">
        <f t="shared" si="655"/>
        <v>0</v>
      </c>
      <c r="BQ650">
        <f t="shared" si="656"/>
        <v>0</v>
      </c>
      <c r="BR650">
        <f t="shared" si="657"/>
        <v>0</v>
      </c>
      <c r="BS650">
        <f t="shared" si="658"/>
        <v>0</v>
      </c>
      <c r="BT650">
        <f t="shared" si="659"/>
        <v>0</v>
      </c>
    </row>
    <row r="651" spans="1:72" x14ac:dyDescent="0.25">
      <c r="A651" t="str">
        <f>IF(TRIM(INDEX(games!$A:$A,ROW()))="","",TRIM(INDEX(games!$A:$A,ROW())))</f>
        <v>Pronoun Palace</v>
      </c>
      <c r="B651">
        <f>IF(OR($A651="",INDEX(games!$B:$B,ROW())=""),"",INDEX(games!$B:$B,ROW()))</f>
        <v>2026</v>
      </c>
      <c r="C651" t="str">
        <f>IF(OR($A651="",INDEX(games!$C:$C,ROW())=""),"",INDEX(games!$C:$C,ROW()))</f>
        <v>Strategy</v>
      </c>
      <c r="D651">
        <f t="shared" si="600"/>
        <v>2</v>
      </c>
      <c r="E651">
        <f t="shared" si="601"/>
        <v>2</v>
      </c>
      <c r="F651">
        <f t="shared" si="602"/>
        <v>5</v>
      </c>
      <c r="G651" t="e">
        <f t="shared" si="603"/>
        <v>#N/A</v>
      </c>
      <c r="H651" t="e">
        <f t="shared" si="604"/>
        <v>#N/A</v>
      </c>
      <c r="I651">
        <f t="shared" si="605"/>
        <v>2026</v>
      </c>
      <c r="J651">
        <f t="shared" si="606"/>
        <v>2.1150000000000002</v>
      </c>
      <c r="K651" t="e">
        <f t="shared" si="607"/>
        <v>#N/A</v>
      </c>
      <c r="L651" t="e">
        <f t="shared" si="608"/>
        <v>#N/A</v>
      </c>
      <c r="M651" t="e">
        <f t="shared" si="609"/>
        <v>#N/A</v>
      </c>
      <c r="N651" t="e">
        <f t="shared" si="610"/>
        <v>#N/A</v>
      </c>
      <c r="O651">
        <f t="shared" si="611"/>
        <v>2.000651</v>
      </c>
      <c r="P651" t="str">
        <f>IF(OR($A651="",INDEX(games!$H:$H,ROW())=""),"",INDEX(games!$H:$H,ROW()))</f>
        <v/>
      </c>
      <c r="Q651" t="str">
        <f t="shared" si="612"/>
        <v/>
      </c>
      <c r="T651">
        <f t="shared" si="613"/>
        <v>2015</v>
      </c>
      <c r="U651">
        <f t="shared" si="614"/>
        <v>2025</v>
      </c>
      <c r="V651">
        <f t="shared" si="615"/>
        <v>10</v>
      </c>
      <c r="W651" t="str">
        <f>IF(TRIM(INDEX(connections!$A:$A,ROW()))="","",TRIM(INDEX(connections!$A:$A,ROW())))</f>
        <v>Darkest Dungeon</v>
      </c>
      <c r="X651" t="str">
        <f>IF($W651="","",TRIM(INDEX(connections!$B:$B,ROW())))</f>
        <v>Hell Clock</v>
      </c>
      <c r="Y651">
        <f t="shared" si="616"/>
        <v>190</v>
      </c>
      <c r="Z651">
        <f t="shared" si="617"/>
        <v>391</v>
      </c>
      <c r="AA651" t="str">
        <f t="shared" si="618"/>
        <v>Yes</v>
      </c>
      <c r="AB651" t="str">
        <f t="shared" si="619"/>
        <v>Yes</v>
      </c>
      <c r="AC651">
        <f t="shared" si="620"/>
        <v>1</v>
      </c>
      <c r="AD651">
        <f t="shared" si="621"/>
        <v>1</v>
      </c>
      <c r="AE651" t="str">
        <f t="shared" si="622"/>
        <v/>
      </c>
      <c r="AG651">
        <f t="shared" si="623"/>
        <v>2</v>
      </c>
      <c r="AH651" t="str">
        <f t="shared" si="624"/>
        <v/>
      </c>
      <c r="AI651" t="str">
        <f t="shared" si="625"/>
        <v/>
      </c>
      <c r="AJ651" t="str">
        <f t="shared" si="626"/>
        <v/>
      </c>
      <c r="AK651">
        <f t="shared" si="627"/>
        <v>2.000651</v>
      </c>
      <c r="AL651" t="str">
        <f>IF($A651="","",INDEX(games!$J:$J,ROW())&amp;"")</f>
        <v>https://store.steampowered.com/app/3618850/Pronoun_Palace/</v>
      </c>
      <c r="AM651">
        <f>IF($A651="","",SUMPRODUCT($AO651:$BD651,'Map Analysis'!$AN$2^{0,1,2,3,4,5,6,7,8,9,10,11,12,13,14,15}))</f>
        <v>0</v>
      </c>
      <c r="AN651">
        <f t="shared" si="628"/>
        <v>6.5099999999999997E-5</v>
      </c>
      <c r="AO651">
        <f t="shared" si="629"/>
        <v>0</v>
      </c>
      <c r="AP651">
        <f t="shared" si="630"/>
        <v>0</v>
      </c>
      <c r="AQ651">
        <f t="shared" si="631"/>
        <v>0</v>
      </c>
      <c r="AR651">
        <f t="shared" si="632"/>
        <v>0</v>
      </c>
      <c r="AS651">
        <f t="shared" si="633"/>
        <v>0</v>
      </c>
      <c r="AT651">
        <f t="shared" si="634"/>
        <v>0</v>
      </c>
      <c r="AU651">
        <f t="shared" si="635"/>
        <v>0</v>
      </c>
      <c r="AV651">
        <f t="shared" si="636"/>
        <v>0</v>
      </c>
      <c r="AW651">
        <f t="shared" si="637"/>
        <v>0</v>
      </c>
      <c r="AX651">
        <f t="shared" si="638"/>
        <v>0</v>
      </c>
      <c r="AY651">
        <f t="shared" si="639"/>
        <v>0</v>
      </c>
      <c r="AZ651">
        <f t="shared" si="640"/>
        <v>0</v>
      </c>
      <c r="BA651">
        <f t="shared" si="641"/>
        <v>0</v>
      </c>
      <c r="BB651">
        <f t="shared" si="642"/>
        <v>0</v>
      </c>
      <c r="BC651">
        <f t="shared" si="643"/>
        <v>0</v>
      </c>
      <c r="BD651">
        <f t="shared" si="644"/>
        <v>0</v>
      </c>
      <c r="BF651">
        <f t="shared" si="645"/>
        <v>0</v>
      </c>
      <c r="BG651">
        <f t="shared" si="646"/>
        <v>0</v>
      </c>
      <c r="BH651">
        <f t="shared" si="647"/>
        <v>0</v>
      </c>
      <c r="BI651">
        <f t="shared" si="648"/>
        <v>0</v>
      </c>
      <c r="BJ651">
        <f t="shared" si="649"/>
        <v>0</v>
      </c>
      <c r="BK651">
        <f t="shared" si="650"/>
        <v>0</v>
      </c>
      <c r="BL651">
        <f t="shared" si="651"/>
        <v>0</v>
      </c>
      <c r="BM651">
        <f t="shared" si="652"/>
        <v>0</v>
      </c>
      <c r="BN651">
        <f t="shared" si="653"/>
        <v>0</v>
      </c>
      <c r="BO651">
        <f t="shared" si="654"/>
        <v>0</v>
      </c>
      <c r="BP651">
        <f t="shared" si="655"/>
        <v>0</v>
      </c>
      <c r="BQ651">
        <f t="shared" si="656"/>
        <v>0</v>
      </c>
      <c r="BR651">
        <f t="shared" si="657"/>
        <v>0</v>
      </c>
      <c r="BS651">
        <f t="shared" si="658"/>
        <v>0</v>
      </c>
      <c r="BT651">
        <f t="shared" si="659"/>
        <v>0</v>
      </c>
    </row>
    <row r="652" spans="1:72" x14ac:dyDescent="0.25">
      <c r="A652" t="str">
        <f>IF(TRIM(INDEX(games!$A:$A,ROW()))="","",TRIM(INDEX(games!$A:$A,ROW())))</f>
        <v>Putrid Shot Ultra</v>
      </c>
      <c r="B652">
        <f>IF(OR($A652="",INDEX(games!$B:$B,ROW())=""),"",INDEX(games!$B:$B,ROW()))</f>
        <v>2022</v>
      </c>
      <c r="C652" t="str">
        <f>IF(OR($A652="",INDEX(games!$C:$C,ROW())=""),"",INDEX(games!$C:$C,ROW()))</f>
        <v>Action</v>
      </c>
      <c r="D652">
        <f t="shared" si="600"/>
        <v>3</v>
      </c>
      <c r="E652">
        <f t="shared" si="601"/>
        <v>1</v>
      </c>
      <c r="F652">
        <f t="shared" si="602"/>
        <v>6</v>
      </c>
      <c r="G652">
        <f t="shared" si="603"/>
        <v>2022</v>
      </c>
      <c r="H652">
        <f t="shared" si="604"/>
        <v>1.1379999999999999</v>
      </c>
      <c r="I652" t="e">
        <f t="shared" si="605"/>
        <v>#N/A</v>
      </c>
      <c r="J652" t="e">
        <f t="shared" si="606"/>
        <v>#N/A</v>
      </c>
      <c r="K652" t="e">
        <f t="shared" si="607"/>
        <v>#N/A</v>
      </c>
      <c r="L652" t="e">
        <f t="shared" si="608"/>
        <v>#N/A</v>
      </c>
      <c r="M652" t="e">
        <f t="shared" si="609"/>
        <v>#N/A</v>
      </c>
      <c r="N652" t="e">
        <f t="shared" si="610"/>
        <v>#N/A</v>
      </c>
      <c r="O652">
        <f t="shared" si="611"/>
        <v>3.0006520000000001</v>
      </c>
      <c r="P652" t="str">
        <f>IF(OR($A652="",INDEX(games!$H:$H,ROW())=""),"",INDEX(games!$H:$H,ROW()))</f>
        <v>Yes</v>
      </c>
      <c r="Q652">
        <f t="shared" si="612"/>
        <v>3.0006520000000001</v>
      </c>
      <c r="T652">
        <f t="shared" si="613"/>
        <v>1996</v>
      </c>
      <c r="U652">
        <f t="shared" si="614"/>
        <v>2025</v>
      </c>
      <c r="V652">
        <f t="shared" si="615"/>
        <v>29</v>
      </c>
      <c r="W652" t="str">
        <f>IF(TRIM(INDEX(connections!$A:$A,ROW()))="","",TRIM(INDEX(connections!$A:$A,ROW())))</f>
        <v>Diablo</v>
      </c>
      <c r="X652" t="str">
        <f>IF($W652="","",TRIM(INDEX(connections!$B:$B,ROW())))</f>
        <v>Hell Clock</v>
      </c>
      <c r="Y652">
        <f t="shared" si="616"/>
        <v>225</v>
      </c>
      <c r="Z652">
        <f t="shared" si="617"/>
        <v>391</v>
      </c>
      <c r="AA652" t="str">
        <f t="shared" si="618"/>
        <v>Yes</v>
      </c>
      <c r="AB652" t="str">
        <f t="shared" si="619"/>
        <v>Yes</v>
      </c>
      <c r="AC652">
        <f t="shared" si="620"/>
        <v>1</v>
      </c>
      <c r="AD652">
        <f t="shared" si="621"/>
        <v>0</v>
      </c>
      <c r="AE652" t="str">
        <f t="shared" si="622"/>
        <v/>
      </c>
      <c r="AG652">
        <f t="shared" si="623"/>
        <v>3</v>
      </c>
      <c r="AH652" t="str">
        <f t="shared" si="624"/>
        <v>Yes</v>
      </c>
      <c r="AI652">
        <f t="shared" si="625"/>
        <v>3</v>
      </c>
      <c r="AJ652">
        <f t="shared" si="626"/>
        <v>3.0006520000000001</v>
      </c>
      <c r="AK652" t="str">
        <f t="shared" si="627"/>
        <v/>
      </c>
      <c r="AL652" t="str">
        <f>IF($A652="","",INDEX(games!$J:$J,ROW())&amp;"")</f>
        <v>https://store.steampowered.com/app/2053360/PUTRID_SHOT_ULTRA/</v>
      </c>
      <c r="AM652">
        <f>IF($A652="","",SUMPRODUCT($AO652:$BD652,'Map Analysis'!$AN$2^{0,1,2,3,4,5,6,7,8,9,10,11,12,13,14,15}))</f>
        <v>0</v>
      </c>
      <c r="AN652">
        <f t="shared" si="628"/>
        <v>6.5199999999999999E-5</v>
      </c>
      <c r="AO652">
        <f t="shared" si="629"/>
        <v>0</v>
      </c>
      <c r="AP652">
        <f t="shared" si="630"/>
        <v>0</v>
      </c>
      <c r="AQ652">
        <f t="shared" si="631"/>
        <v>0</v>
      </c>
      <c r="AR652">
        <f t="shared" si="632"/>
        <v>0</v>
      </c>
      <c r="AS652">
        <f t="shared" si="633"/>
        <v>0</v>
      </c>
      <c r="AT652">
        <f t="shared" si="634"/>
        <v>0</v>
      </c>
      <c r="AU652">
        <f t="shared" si="635"/>
        <v>0</v>
      </c>
      <c r="AV652">
        <f t="shared" si="636"/>
        <v>0</v>
      </c>
      <c r="AW652">
        <f t="shared" si="637"/>
        <v>0</v>
      </c>
      <c r="AX652">
        <f t="shared" si="638"/>
        <v>0</v>
      </c>
      <c r="AY652">
        <f t="shared" si="639"/>
        <v>0</v>
      </c>
      <c r="AZ652">
        <f t="shared" si="640"/>
        <v>0</v>
      </c>
      <c r="BA652">
        <f t="shared" si="641"/>
        <v>0</v>
      </c>
      <c r="BB652">
        <f t="shared" si="642"/>
        <v>0</v>
      </c>
      <c r="BC652">
        <f t="shared" si="643"/>
        <v>0</v>
      </c>
      <c r="BD652">
        <f t="shared" si="644"/>
        <v>0</v>
      </c>
      <c r="BF652">
        <f t="shared" si="645"/>
        <v>0</v>
      </c>
      <c r="BG652">
        <f t="shared" si="646"/>
        <v>0</v>
      </c>
      <c r="BH652">
        <f t="shared" si="647"/>
        <v>0</v>
      </c>
      <c r="BI652">
        <f t="shared" si="648"/>
        <v>0</v>
      </c>
      <c r="BJ652">
        <f t="shared" si="649"/>
        <v>0</v>
      </c>
      <c r="BK652">
        <f t="shared" si="650"/>
        <v>0</v>
      </c>
      <c r="BL652">
        <f t="shared" si="651"/>
        <v>0</v>
      </c>
      <c r="BM652">
        <f t="shared" si="652"/>
        <v>0</v>
      </c>
      <c r="BN652">
        <f t="shared" si="653"/>
        <v>0</v>
      </c>
      <c r="BO652">
        <f t="shared" si="654"/>
        <v>0</v>
      </c>
      <c r="BP652">
        <f t="shared" si="655"/>
        <v>0</v>
      </c>
      <c r="BQ652">
        <f t="shared" si="656"/>
        <v>0</v>
      </c>
      <c r="BR652">
        <f t="shared" si="657"/>
        <v>0</v>
      </c>
      <c r="BS652">
        <f t="shared" si="658"/>
        <v>0</v>
      </c>
      <c r="BT652">
        <f t="shared" si="659"/>
        <v>0</v>
      </c>
    </row>
    <row r="653" spans="1:72" x14ac:dyDescent="0.25">
      <c r="A653" t="str">
        <f>IF(TRIM(INDEX(games!$A:$A,ROW()))="","",TRIM(INDEX(games!$A:$A,ROW())))</f>
        <v>Pyrene</v>
      </c>
      <c r="B653">
        <f>IF(OR($A653="",INDEX(games!$B:$B,ROW())=""),"",INDEX(games!$B:$B,ROW()))</f>
        <v>2024</v>
      </c>
      <c r="C653" t="str">
        <f>IF(OR($A653="",INDEX(games!$C:$C,ROW())=""),"",INDEX(games!$C:$C,ROW()))</f>
        <v>Deckbuilder</v>
      </c>
      <c r="D653">
        <f t="shared" si="600"/>
        <v>1</v>
      </c>
      <c r="E653">
        <f t="shared" si="601"/>
        <v>3</v>
      </c>
      <c r="F653">
        <f t="shared" si="602"/>
        <v>7</v>
      </c>
      <c r="G653" t="e">
        <f t="shared" si="603"/>
        <v>#N/A</v>
      </c>
      <c r="H653" t="e">
        <f t="shared" si="604"/>
        <v>#N/A</v>
      </c>
      <c r="I653" t="e">
        <f t="shared" si="605"/>
        <v>#N/A</v>
      </c>
      <c r="J653" t="e">
        <f t="shared" si="606"/>
        <v>#N/A</v>
      </c>
      <c r="K653">
        <f t="shared" si="607"/>
        <v>2024</v>
      </c>
      <c r="L653">
        <f t="shared" si="608"/>
        <v>3.161</v>
      </c>
      <c r="M653" t="e">
        <f t="shared" si="609"/>
        <v>#N/A</v>
      </c>
      <c r="N653" t="e">
        <f t="shared" si="610"/>
        <v>#N/A</v>
      </c>
      <c r="O653">
        <f t="shared" si="611"/>
        <v>1.000653</v>
      </c>
      <c r="P653" t="str">
        <f>IF(OR($A653="",INDEX(games!$H:$H,ROW())=""),"",INDEX(games!$H:$H,ROW()))</f>
        <v/>
      </c>
      <c r="Q653" t="str">
        <f t="shared" si="612"/>
        <v/>
      </c>
      <c r="T653">
        <f t="shared" si="613"/>
        <v>2019</v>
      </c>
      <c r="U653">
        <f t="shared" si="614"/>
        <v>2025</v>
      </c>
      <c r="V653">
        <f t="shared" si="615"/>
        <v>6</v>
      </c>
      <c r="W653" t="str">
        <f>IF(TRIM(INDEX(connections!$A:$A,ROW()))="","",TRIM(INDEX(connections!$A:$A,ROW())))</f>
        <v>Hades</v>
      </c>
      <c r="X653" t="str">
        <f>IF($W653="","",TRIM(INDEX(connections!$B:$B,ROW())))</f>
        <v>Hell Clock</v>
      </c>
      <c r="Y653">
        <f t="shared" si="616"/>
        <v>375</v>
      </c>
      <c r="Z653">
        <f t="shared" si="617"/>
        <v>391</v>
      </c>
      <c r="AA653" t="str">
        <f t="shared" si="618"/>
        <v>Yes</v>
      </c>
      <c r="AB653" t="str">
        <f t="shared" si="619"/>
        <v>Yes</v>
      </c>
      <c r="AC653">
        <f t="shared" si="620"/>
        <v>1</v>
      </c>
      <c r="AD653">
        <f t="shared" si="621"/>
        <v>0</v>
      </c>
      <c r="AE653" t="str">
        <f t="shared" si="622"/>
        <v/>
      </c>
      <c r="AG653">
        <f t="shared" si="623"/>
        <v>1</v>
      </c>
      <c r="AH653" t="str">
        <f t="shared" si="624"/>
        <v/>
      </c>
      <c r="AI653" t="str">
        <f t="shared" si="625"/>
        <v/>
      </c>
      <c r="AJ653" t="str">
        <f t="shared" si="626"/>
        <v/>
      </c>
      <c r="AK653">
        <f t="shared" si="627"/>
        <v>1.000653</v>
      </c>
      <c r="AL653" t="str">
        <f>IF($A653="","",INDEX(games!$J:$J,ROW())&amp;"")</f>
        <v>https://store.steampowered.com/app/2468100/Pyrene/</v>
      </c>
      <c r="AM653">
        <f>IF($A653="","",SUMPRODUCT($AO653:$BD653,'Map Analysis'!$AN$2^{0,1,2,3,4,5,6,7,8,9,10,11,12,13,14,15}))</f>
        <v>0</v>
      </c>
      <c r="AN653">
        <f t="shared" si="628"/>
        <v>6.5300000000000002E-5</v>
      </c>
      <c r="AO653">
        <f t="shared" si="629"/>
        <v>0</v>
      </c>
      <c r="AP653">
        <f t="shared" si="630"/>
        <v>0</v>
      </c>
      <c r="AQ653">
        <f t="shared" si="631"/>
        <v>0</v>
      </c>
      <c r="AR653">
        <f t="shared" si="632"/>
        <v>0</v>
      </c>
      <c r="AS653">
        <f t="shared" si="633"/>
        <v>0</v>
      </c>
      <c r="AT653">
        <f t="shared" si="634"/>
        <v>0</v>
      </c>
      <c r="AU653">
        <f t="shared" si="635"/>
        <v>0</v>
      </c>
      <c r="AV653">
        <f t="shared" si="636"/>
        <v>0</v>
      </c>
      <c r="AW653">
        <f t="shared" si="637"/>
        <v>0</v>
      </c>
      <c r="AX653">
        <f t="shared" si="638"/>
        <v>0</v>
      </c>
      <c r="AY653">
        <f t="shared" si="639"/>
        <v>0</v>
      </c>
      <c r="AZ653">
        <f t="shared" si="640"/>
        <v>0</v>
      </c>
      <c r="BA653">
        <f t="shared" si="641"/>
        <v>0</v>
      </c>
      <c r="BB653">
        <f t="shared" si="642"/>
        <v>0</v>
      </c>
      <c r="BC653">
        <f t="shared" si="643"/>
        <v>0</v>
      </c>
      <c r="BD653">
        <f t="shared" si="644"/>
        <v>0</v>
      </c>
      <c r="BF653">
        <f t="shared" si="645"/>
        <v>0</v>
      </c>
      <c r="BG653">
        <f t="shared" si="646"/>
        <v>0</v>
      </c>
      <c r="BH653">
        <f t="shared" si="647"/>
        <v>0</v>
      </c>
      <c r="BI653">
        <f t="shared" si="648"/>
        <v>0</v>
      </c>
      <c r="BJ653">
        <f t="shared" si="649"/>
        <v>0</v>
      </c>
      <c r="BK653">
        <f t="shared" si="650"/>
        <v>0</v>
      </c>
      <c r="BL653">
        <f t="shared" si="651"/>
        <v>0</v>
      </c>
      <c r="BM653">
        <f t="shared" si="652"/>
        <v>0</v>
      </c>
      <c r="BN653">
        <f t="shared" si="653"/>
        <v>0</v>
      </c>
      <c r="BO653">
        <f t="shared" si="654"/>
        <v>0</v>
      </c>
      <c r="BP653">
        <f t="shared" si="655"/>
        <v>0</v>
      </c>
      <c r="BQ653">
        <f t="shared" si="656"/>
        <v>0</v>
      </c>
      <c r="BR653">
        <f t="shared" si="657"/>
        <v>0</v>
      </c>
      <c r="BS653">
        <f t="shared" si="658"/>
        <v>0</v>
      </c>
      <c r="BT653">
        <f t="shared" si="659"/>
        <v>0</v>
      </c>
    </row>
    <row r="654" spans="1:72" x14ac:dyDescent="0.25">
      <c r="A654" t="str">
        <f>IF(TRIM(INDEX(games!$A:$A,ROW()))="","",TRIM(INDEX(games!$A:$A,ROW())))</f>
        <v>Quasimorph</v>
      </c>
      <c r="B654">
        <f>IF(OR($A654="",INDEX(games!$B:$B,ROW())=""),"",INDEX(games!$B:$B,ROW()))</f>
        <v>2023</v>
      </c>
      <c r="C654" t="str">
        <f>IF(OR($A654="",INDEX(games!$C:$C,ROW())=""),"",INDEX(games!$C:$C,ROW()))</f>
        <v>Traditional</v>
      </c>
      <c r="D654">
        <f t="shared" si="600"/>
        <v>2</v>
      </c>
      <c r="E654">
        <f t="shared" si="601"/>
        <v>4</v>
      </c>
      <c r="F654">
        <f t="shared" si="602"/>
        <v>8</v>
      </c>
      <c r="G654" t="e">
        <f t="shared" si="603"/>
        <v>#N/A</v>
      </c>
      <c r="H654" t="e">
        <f t="shared" si="604"/>
        <v>#N/A</v>
      </c>
      <c r="I654" t="e">
        <f t="shared" si="605"/>
        <v>#N/A</v>
      </c>
      <c r="J654" t="e">
        <f t="shared" si="606"/>
        <v>#N/A</v>
      </c>
      <c r="K654" t="e">
        <f t="shared" si="607"/>
        <v>#N/A</v>
      </c>
      <c r="L654" t="e">
        <f t="shared" si="608"/>
        <v>#N/A</v>
      </c>
      <c r="M654">
        <f t="shared" si="609"/>
        <v>2023</v>
      </c>
      <c r="N654">
        <f t="shared" si="610"/>
        <v>4.1840000000000002</v>
      </c>
      <c r="O654">
        <f t="shared" si="611"/>
        <v>2.0006539999999999</v>
      </c>
      <c r="P654" t="str">
        <f>IF(OR($A654="",INDEX(games!$H:$H,ROW())=""),"",INDEX(games!$H:$H,ROW()))</f>
        <v>Yes</v>
      </c>
      <c r="Q654">
        <f t="shared" si="612"/>
        <v>2.0006539999999999</v>
      </c>
      <c r="T654">
        <f t="shared" si="613"/>
        <v>2019</v>
      </c>
      <c r="U654">
        <f t="shared" si="614"/>
        <v>2026</v>
      </c>
      <c r="V654">
        <f t="shared" si="615"/>
        <v>7</v>
      </c>
      <c r="W654" t="str">
        <f>IF(TRIM(INDEX(connections!$A:$A,ROW()))="","",TRIM(INDEX(connections!$A:$A,ROW())))</f>
        <v>Hades</v>
      </c>
      <c r="X654" t="str">
        <f>IF($W654="","",TRIM(INDEX(connections!$B:$B,ROW())))</f>
        <v>Hell Maiden</v>
      </c>
      <c r="Y654">
        <f t="shared" si="616"/>
        <v>375</v>
      </c>
      <c r="Z654">
        <f t="shared" si="617"/>
        <v>393</v>
      </c>
      <c r="AA654" t="str">
        <f t="shared" si="618"/>
        <v>Yes</v>
      </c>
      <c r="AB654" t="str">
        <f t="shared" si="619"/>
        <v/>
      </c>
      <c r="AC654" t="str">
        <f t="shared" si="620"/>
        <v/>
      </c>
      <c r="AD654">
        <f t="shared" si="621"/>
        <v>0</v>
      </c>
      <c r="AE654" t="str">
        <f t="shared" si="622"/>
        <v/>
      </c>
      <c r="AG654">
        <f t="shared" si="623"/>
        <v>1</v>
      </c>
      <c r="AH654" t="str">
        <f t="shared" si="624"/>
        <v>Yes</v>
      </c>
      <c r="AI654">
        <f t="shared" si="625"/>
        <v>1</v>
      </c>
      <c r="AJ654">
        <f t="shared" si="626"/>
        <v>1.0006539999999999</v>
      </c>
      <c r="AK654" t="str">
        <f t="shared" si="627"/>
        <v/>
      </c>
      <c r="AL654" t="str">
        <f>IF($A654="","",INDEX(games!$J:$J,ROW())&amp;"")</f>
        <v>https://store.steampowered.com/app/2059170/Quasimorph/</v>
      </c>
      <c r="AM654">
        <f>IF($A654="","",SUMPRODUCT($AO654:$BD654,'Map Analysis'!$AN$2^{0,1,2,3,4,5,6,7,8,9,10,11,12,13,14,15}))</f>
        <v>0</v>
      </c>
      <c r="AN654">
        <f t="shared" si="628"/>
        <v>6.5400000000000004E-5</v>
      </c>
      <c r="AO654">
        <f t="shared" si="629"/>
        <v>0</v>
      </c>
      <c r="AP654">
        <f t="shared" si="630"/>
        <v>0</v>
      </c>
      <c r="AQ654">
        <f t="shared" si="631"/>
        <v>0</v>
      </c>
      <c r="AR654">
        <f t="shared" si="632"/>
        <v>0</v>
      </c>
      <c r="AS654">
        <f t="shared" si="633"/>
        <v>0</v>
      </c>
      <c r="AT654">
        <f t="shared" si="634"/>
        <v>0</v>
      </c>
      <c r="AU654">
        <f t="shared" si="635"/>
        <v>0</v>
      </c>
      <c r="AV654">
        <f t="shared" si="636"/>
        <v>0</v>
      </c>
      <c r="AW654">
        <f t="shared" si="637"/>
        <v>0</v>
      </c>
      <c r="AX654">
        <f t="shared" si="638"/>
        <v>0</v>
      </c>
      <c r="AY654">
        <f t="shared" si="639"/>
        <v>0</v>
      </c>
      <c r="AZ654">
        <f t="shared" si="640"/>
        <v>0</v>
      </c>
      <c r="BA654">
        <f t="shared" si="641"/>
        <v>0</v>
      </c>
      <c r="BB654">
        <f t="shared" si="642"/>
        <v>0</v>
      </c>
      <c r="BC654">
        <f t="shared" si="643"/>
        <v>0</v>
      </c>
      <c r="BD654">
        <f t="shared" si="644"/>
        <v>0</v>
      </c>
      <c r="BF654">
        <f t="shared" si="645"/>
        <v>0</v>
      </c>
      <c r="BG654">
        <f t="shared" si="646"/>
        <v>0</v>
      </c>
      <c r="BH654">
        <f t="shared" si="647"/>
        <v>0</v>
      </c>
      <c r="BI654">
        <f t="shared" si="648"/>
        <v>0</v>
      </c>
      <c r="BJ654">
        <f t="shared" si="649"/>
        <v>0</v>
      </c>
      <c r="BK654">
        <f t="shared" si="650"/>
        <v>0</v>
      </c>
      <c r="BL654">
        <f t="shared" si="651"/>
        <v>0</v>
      </c>
      <c r="BM654">
        <f t="shared" si="652"/>
        <v>0</v>
      </c>
      <c r="BN654">
        <f t="shared" si="653"/>
        <v>0</v>
      </c>
      <c r="BO654">
        <f t="shared" si="654"/>
        <v>0</v>
      </c>
      <c r="BP654">
        <f t="shared" si="655"/>
        <v>0</v>
      </c>
      <c r="BQ654">
        <f t="shared" si="656"/>
        <v>0</v>
      </c>
      <c r="BR654">
        <f t="shared" si="657"/>
        <v>0</v>
      </c>
      <c r="BS654">
        <f t="shared" si="658"/>
        <v>0</v>
      </c>
      <c r="BT654">
        <f t="shared" si="659"/>
        <v>0</v>
      </c>
    </row>
    <row r="655" spans="1:72" x14ac:dyDescent="0.25">
      <c r="A655" t="str">
        <f>IF(TRIM(INDEX(games!$A:$A,ROW()))="","",TRIM(INDEX(games!$A:$A,ROW())))</f>
        <v>Quest of Dungeons</v>
      </c>
      <c r="B655">
        <f>IF(OR($A655="",INDEX(games!$B:$B,ROW())=""),"",INDEX(games!$B:$B,ROW()))</f>
        <v>2014</v>
      </c>
      <c r="C655" t="str">
        <f>IF(OR($A655="",INDEX(games!$C:$C,ROW())=""),"",INDEX(games!$C:$C,ROW()))</f>
        <v>Traditional</v>
      </c>
      <c r="D655">
        <f t="shared" si="600"/>
        <v>2</v>
      </c>
      <c r="E655">
        <f t="shared" si="601"/>
        <v>4</v>
      </c>
      <c r="F655">
        <f t="shared" si="602"/>
        <v>9</v>
      </c>
      <c r="G655" t="e">
        <f t="shared" si="603"/>
        <v>#N/A</v>
      </c>
      <c r="H655" t="e">
        <f t="shared" si="604"/>
        <v>#N/A</v>
      </c>
      <c r="I655" t="e">
        <f t="shared" si="605"/>
        <v>#N/A</v>
      </c>
      <c r="J655" t="e">
        <f t="shared" si="606"/>
        <v>#N/A</v>
      </c>
      <c r="K655" t="e">
        <f t="shared" si="607"/>
        <v>#N/A</v>
      </c>
      <c r="L655" t="e">
        <f t="shared" si="608"/>
        <v>#N/A</v>
      </c>
      <c r="M655">
        <f t="shared" si="609"/>
        <v>2014</v>
      </c>
      <c r="N655">
        <f t="shared" si="610"/>
        <v>4.2069999999999999</v>
      </c>
      <c r="O655">
        <f t="shared" si="611"/>
        <v>2.0006550000000001</v>
      </c>
      <c r="P655" t="str">
        <f>IF(OR($A655="",INDEX(games!$H:$H,ROW())=""),"",INDEX(games!$H:$H,ROW()))</f>
        <v>Yes</v>
      </c>
      <c r="Q655">
        <f t="shared" si="612"/>
        <v>2.0006550000000001</v>
      </c>
      <c r="T655">
        <f t="shared" si="613"/>
        <v>2023</v>
      </c>
      <c r="U655">
        <f t="shared" si="614"/>
        <v>2026</v>
      </c>
      <c r="V655">
        <f t="shared" si="615"/>
        <v>3</v>
      </c>
      <c r="W655" t="str">
        <f>IF(TRIM(INDEX(connections!$A:$A,ROW()))="","",TRIM(INDEX(connections!$A:$A,ROW())))</f>
        <v>Halls of Torment</v>
      </c>
      <c r="X655" t="str">
        <f>IF($W655="","",TRIM(INDEX(connections!$B:$B,ROW())))</f>
        <v>Hell Maiden</v>
      </c>
      <c r="Y655">
        <f t="shared" si="616"/>
        <v>377</v>
      </c>
      <c r="Z655">
        <f t="shared" si="617"/>
        <v>393</v>
      </c>
      <c r="AA655" t="str">
        <f t="shared" si="618"/>
        <v>Yes</v>
      </c>
      <c r="AB655" t="str">
        <f t="shared" si="619"/>
        <v/>
      </c>
      <c r="AC655" t="str">
        <f t="shared" si="620"/>
        <v/>
      </c>
      <c r="AD655">
        <f t="shared" si="621"/>
        <v>0</v>
      </c>
      <c r="AE655" t="str">
        <f t="shared" si="622"/>
        <v/>
      </c>
      <c r="AG655">
        <f t="shared" si="623"/>
        <v>1</v>
      </c>
      <c r="AH655" t="str">
        <f t="shared" si="624"/>
        <v>Yes</v>
      </c>
      <c r="AI655">
        <f t="shared" si="625"/>
        <v>1</v>
      </c>
      <c r="AJ655">
        <f t="shared" si="626"/>
        <v>1.0006550000000001</v>
      </c>
      <c r="AK655" t="str">
        <f t="shared" si="627"/>
        <v/>
      </c>
      <c r="AL655" t="str">
        <f>IF($A655="","",INDEX(games!$J:$J,ROW())&amp;"")</f>
        <v>https://store.steampowered.com/app/270050/Quest_of_Dungeons/</v>
      </c>
      <c r="AM655">
        <f>IF($A655="","",SUMPRODUCT($AO655:$BD655,'Map Analysis'!$AN$2^{0,1,2,3,4,5,6,7,8,9,10,11,12,13,14,15}))</f>
        <v>0</v>
      </c>
      <c r="AN655">
        <f t="shared" si="628"/>
        <v>6.5500000000000006E-5</v>
      </c>
      <c r="AO655">
        <f t="shared" si="629"/>
        <v>0</v>
      </c>
      <c r="AP655">
        <f t="shared" si="630"/>
        <v>0</v>
      </c>
      <c r="AQ655">
        <f t="shared" si="631"/>
        <v>0</v>
      </c>
      <c r="AR655">
        <f t="shared" si="632"/>
        <v>0</v>
      </c>
      <c r="AS655">
        <f t="shared" si="633"/>
        <v>0</v>
      </c>
      <c r="AT655">
        <f t="shared" si="634"/>
        <v>0</v>
      </c>
      <c r="AU655">
        <f t="shared" si="635"/>
        <v>0</v>
      </c>
      <c r="AV655">
        <f t="shared" si="636"/>
        <v>0</v>
      </c>
      <c r="AW655">
        <f t="shared" si="637"/>
        <v>0</v>
      </c>
      <c r="AX655">
        <f t="shared" si="638"/>
        <v>0</v>
      </c>
      <c r="AY655">
        <f t="shared" si="639"/>
        <v>0</v>
      </c>
      <c r="AZ655">
        <f t="shared" si="640"/>
        <v>0</v>
      </c>
      <c r="BA655">
        <f t="shared" si="641"/>
        <v>0</v>
      </c>
      <c r="BB655">
        <f t="shared" si="642"/>
        <v>0</v>
      </c>
      <c r="BC655">
        <f t="shared" si="643"/>
        <v>0</v>
      </c>
      <c r="BD655">
        <f t="shared" si="644"/>
        <v>0</v>
      </c>
      <c r="BF655">
        <f t="shared" si="645"/>
        <v>0</v>
      </c>
      <c r="BG655">
        <f t="shared" si="646"/>
        <v>0</v>
      </c>
      <c r="BH655">
        <f t="shared" si="647"/>
        <v>0</v>
      </c>
      <c r="BI655">
        <f t="shared" si="648"/>
        <v>0</v>
      </c>
      <c r="BJ655">
        <f t="shared" si="649"/>
        <v>0</v>
      </c>
      <c r="BK655">
        <f t="shared" si="650"/>
        <v>0</v>
      </c>
      <c r="BL655">
        <f t="shared" si="651"/>
        <v>0</v>
      </c>
      <c r="BM655">
        <f t="shared" si="652"/>
        <v>0</v>
      </c>
      <c r="BN655">
        <f t="shared" si="653"/>
        <v>0</v>
      </c>
      <c r="BO655">
        <f t="shared" si="654"/>
        <v>0</v>
      </c>
      <c r="BP655">
        <f t="shared" si="655"/>
        <v>0</v>
      </c>
      <c r="BQ655">
        <f t="shared" si="656"/>
        <v>0</v>
      </c>
      <c r="BR655">
        <f t="shared" si="657"/>
        <v>0</v>
      </c>
      <c r="BS655">
        <f t="shared" si="658"/>
        <v>0</v>
      </c>
      <c r="BT655">
        <f t="shared" si="659"/>
        <v>0</v>
      </c>
    </row>
    <row r="656" spans="1:72" x14ac:dyDescent="0.25">
      <c r="A656" t="str">
        <f>IF(TRIM(INDEX(games!$A:$A,ROW()))="","",TRIM(INDEX(games!$A:$A,ROW())))</f>
        <v>Rabbit and Steel</v>
      </c>
      <c r="B656">
        <f>IF(OR($A656="",INDEX(games!$B:$B,ROW())=""),"",INDEX(games!$B:$B,ROW()))</f>
        <v>2024</v>
      </c>
      <c r="C656" t="str">
        <f>IF(OR($A656="",INDEX(games!$C:$C,ROW())=""),"",INDEX(games!$C:$C,ROW()))</f>
        <v>Action</v>
      </c>
      <c r="D656">
        <f t="shared" si="600"/>
        <v>2</v>
      </c>
      <c r="E656">
        <f t="shared" si="601"/>
        <v>1</v>
      </c>
      <c r="F656">
        <f t="shared" si="602"/>
        <v>10</v>
      </c>
      <c r="G656">
        <f t="shared" si="603"/>
        <v>2024</v>
      </c>
      <c r="H656">
        <f t="shared" si="604"/>
        <v>1.23</v>
      </c>
      <c r="I656" t="e">
        <f t="shared" si="605"/>
        <v>#N/A</v>
      </c>
      <c r="J656" t="e">
        <f t="shared" si="606"/>
        <v>#N/A</v>
      </c>
      <c r="K656" t="e">
        <f t="shared" si="607"/>
        <v>#N/A</v>
      </c>
      <c r="L656" t="e">
        <f t="shared" si="608"/>
        <v>#N/A</v>
      </c>
      <c r="M656" t="e">
        <f t="shared" si="609"/>
        <v>#N/A</v>
      </c>
      <c r="N656" t="e">
        <f t="shared" si="610"/>
        <v>#N/A</v>
      </c>
      <c r="O656">
        <f t="shared" si="611"/>
        <v>2.0006560000000002</v>
      </c>
      <c r="P656" t="str">
        <f>IF(OR($A656="",INDEX(games!$H:$H,ROW())=""),"",INDEX(games!$H:$H,ROW()))</f>
        <v>Yes</v>
      </c>
      <c r="Q656">
        <f t="shared" si="612"/>
        <v>2.0006560000000002</v>
      </c>
      <c r="T656">
        <f t="shared" si="613"/>
        <v>2017</v>
      </c>
      <c r="U656">
        <f t="shared" si="614"/>
        <v>2026</v>
      </c>
      <c r="V656">
        <f t="shared" si="615"/>
        <v>9</v>
      </c>
      <c r="W656" t="str">
        <f>IF(TRIM(INDEX(connections!$A:$A,ROW()))="","",TRIM(INDEX(connections!$A:$A,ROW())))</f>
        <v>Slay the Spire</v>
      </c>
      <c r="X656" t="str">
        <f>IF($W656="","",TRIM(INDEX(connections!$B:$B,ROW())))</f>
        <v>Hell Maiden</v>
      </c>
      <c r="Y656">
        <f t="shared" si="616"/>
        <v>772</v>
      </c>
      <c r="Z656">
        <f t="shared" si="617"/>
        <v>393</v>
      </c>
      <c r="AA656" t="str">
        <f t="shared" si="618"/>
        <v>Yes</v>
      </c>
      <c r="AB656" t="str">
        <f t="shared" si="619"/>
        <v/>
      </c>
      <c r="AC656" t="str">
        <f t="shared" si="620"/>
        <v/>
      </c>
      <c r="AD656">
        <f t="shared" si="621"/>
        <v>1</v>
      </c>
      <c r="AE656" t="str">
        <f t="shared" si="622"/>
        <v/>
      </c>
      <c r="AG656">
        <f t="shared" si="623"/>
        <v>1</v>
      </c>
      <c r="AH656" t="str">
        <f t="shared" si="624"/>
        <v>Yes</v>
      </c>
      <c r="AI656">
        <f t="shared" si="625"/>
        <v>1</v>
      </c>
      <c r="AJ656">
        <f t="shared" si="626"/>
        <v>1.000656</v>
      </c>
      <c r="AK656" t="str">
        <f t="shared" si="627"/>
        <v/>
      </c>
      <c r="AL656" t="str">
        <f>IF($A656="","",INDEX(games!$J:$J,ROW())&amp;"")</f>
        <v>https://store.steampowered.com/app/2132850/Rabbit_and_Steel/</v>
      </c>
      <c r="AM656">
        <f>IF($A656="","",SUMPRODUCT($AO656:$BD656,'Map Analysis'!$AN$2^{0,1,2,3,4,5,6,7,8,9,10,11,12,13,14,15}))</f>
        <v>1</v>
      </c>
      <c r="AN656">
        <f t="shared" si="628"/>
        <v>1.0000656000000001</v>
      </c>
      <c r="AO656">
        <f t="shared" si="629"/>
        <v>1</v>
      </c>
      <c r="AP656">
        <f t="shared" si="630"/>
        <v>0</v>
      </c>
      <c r="AQ656">
        <f t="shared" si="631"/>
        <v>0</v>
      </c>
      <c r="AR656">
        <f t="shared" si="632"/>
        <v>0</v>
      </c>
      <c r="AS656">
        <f t="shared" si="633"/>
        <v>0</v>
      </c>
      <c r="AT656">
        <f t="shared" si="634"/>
        <v>0</v>
      </c>
      <c r="AU656">
        <f t="shared" si="635"/>
        <v>0</v>
      </c>
      <c r="AV656">
        <f t="shared" si="636"/>
        <v>0</v>
      </c>
      <c r="AW656">
        <f t="shared" si="637"/>
        <v>0</v>
      </c>
      <c r="AX656">
        <f t="shared" si="638"/>
        <v>0</v>
      </c>
      <c r="AY656">
        <f t="shared" si="639"/>
        <v>0</v>
      </c>
      <c r="AZ656">
        <f t="shared" si="640"/>
        <v>0</v>
      </c>
      <c r="BA656">
        <f t="shared" si="641"/>
        <v>0</v>
      </c>
      <c r="BB656">
        <f t="shared" si="642"/>
        <v>0</v>
      </c>
      <c r="BC656">
        <f t="shared" si="643"/>
        <v>0</v>
      </c>
      <c r="BD656">
        <f t="shared" si="644"/>
        <v>0</v>
      </c>
      <c r="BF656">
        <f t="shared" si="645"/>
        <v>0</v>
      </c>
      <c r="BG656">
        <f t="shared" si="646"/>
        <v>0</v>
      </c>
      <c r="BH656">
        <f t="shared" si="647"/>
        <v>0</v>
      </c>
      <c r="BI656">
        <f t="shared" si="648"/>
        <v>0</v>
      </c>
      <c r="BJ656">
        <f t="shared" si="649"/>
        <v>0</v>
      </c>
      <c r="BK656">
        <f t="shared" si="650"/>
        <v>0</v>
      </c>
      <c r="BL656">
        <f t="shared" si="651"/>
        <v>0</v>
      </c>
      <c r="BM656">
        <f t="shared" si="652"/>
        <v>0</v>
      </c>
      <c r="BN656">
        <f t="shared" si="653"/>
        <v>0</v>
      </c>
      <c r="BO656">
        <f t="shared" si="654"/>
        <v>0</v>
      </c>
      <c r="BP656">
        <f t="shared" si="655"/>
        <v>0</v>
      </c>
      <c r="BQ656">
        <f t="shared" si="656"/>
        <v>0</v>
      </c>
      <c r="BR656">
        <f t="shared" si="657"/>
        <v>0</v>
      </c>
      <c r="BS656">
        <f t="shared" si="658"/>
        <v>0</v>
      </c>
      <c r="BT656">
        <f t="shared" si="659"/>
        <v>0</v>
      </c>
    </row>
    <row r="657" spans="1:72" x14ac:dyDescent="0.25">
      <c r="A657" t="str">
        <f>IF(TRIM(INDEX(games!$A:$A,ROW()))="","",TRIM(INDEX(games!$A:$A,ROW())))</f>
        <v>Raccoin: Coin Pusher Roguelike</v>
      </c>
      <c r="B657">
        <f>IF(OR($A657="",INDEX(games!$B:$B,ROW())=""),"",INDEX(games!$B:$B,ROW()))</f>
        <v>2026</v>
      </c>
      <c r="C657" t="str">
        <f>IF(OR($A657="",INDEX(games!$C:$C,ROW())=""),"",INDEX(games!$C:$C,ROW()))</f>
        <v>Deckbuilder</v>
      </c>
      <c r="D657">
        <f t="shared" si="600"/>
        <v>2</v>
      </c>
      <c r="E657">
        <f t="shared" si="601"/>
        <v>3</v>
      </c>
      <c r="F657">
        <f t="shared" si="602"/>
        <v>11</v>
      </c>
      <c r="G657" t="e">
        <f t="shared" si="603"/>
        <v>#N/A</v>
      </c>
      <c r="H657" t="e">
        <f t="shared" si="604"/>
        <v>#N/A</v>
      </c>
      <c r="I657" t="e">
        <f t="shared" si="605"/>
        <v>#N/A</v>
      </c>
      <c r="J657" t="e">
        <f t="shared" si="606"/>
        <v>#N/A</v>
      </c>
      <c r="K657">
        <f t="shared" si="607"/>
        <v>2026</v>
      </c>
      <c r="L657">
        <f t="shared" si="608"/>
        <v>3.2530000000000001</v>
      </c>
      <c r="M657" t="e">
        <f t="shared" si="609"/>
        <v>#N/A</v>
      </c>
      <c r="N657" t="e">
        <f t="shared" si="610"/>
        <v>#N/A</v>
      </c>
      <c r="O657">
        <f t="shared" si="611"/>
        <v>2.0006569999999999</v>
      </c>
      <c r="P657" t="str">
        <f>IF(OR($A657="",INDEX(games!$H:$H,ROW())=""),"",INDEX(games!$H:$H,ROW()))</f>
        <v>Yes</v>
      </c>
      <c r="Q657">
        <f t="shared" si="612"/>
        <v>2.0006569999999999</v>
      </c>
      <c r="T657">
        <f t="shared" si="613"/>
        <v>2021</v>
      </c>
      <c r="U657">
        <f t="shared" si="614"/>
        <v>2026</v>
      </c>
      <c r="V657">
        <f t="shared" si="615"/>
        <v>5</v>
      </c>
      <c r="W657" t="str">
        <f>IF(TRIM(INDEX(connections!$A:$A,ROW()))="","",TRIM(INDEX(connections!$A:$A,ROW())))</f>
        <v>Vampire Survivors</v>
      </c>
      <c r="X657" t="str">
        <f>IF($W657="","",TRIM(INDEX(connections!$B:$B,ROW())))</f>
        <v>Hell Maiden</v>
      </c>
      <c r="Y657">
        <f t="shared" si="616"/>
        <v>941</v>
      </c>
      <c r="Z657">
        <f t="shared" si="617"/>
        <v>393</v>
      </c>
      <c r="AA657" t="str">
        <f t="shared" si="618"/>
        <v>Yes</v>
      </c>
      <c r="AB657" t="str">
        <f t="shared" si="619"/>
        <v/>
      </c>
      <c r="AC657" t="str">
        <f t="shared" si="620"/>
        <v/>
      </c>
      <c r="AD657">
        <f t="shared" si="621"/>
        <v>0</v>
      </c>
      <c r="AE657" t="str">
        <f t="shared" si="622"/>
        <v/>
      </c>
      <c r="AG657">
        <f t="shared" si="623"/>
        <v>1</v>
      </c>
      <c r="AH657" t="str">
        <f t="shared" si="624"/>
        <v>Yes</v>
      </c>
      <c r="AI657">
        <f t="shared" si="625"/>
        <v>1</v>
      </c>
      <c r="AJ657">
        <f t="shared" si="626"/>
        <v>1.0006569999999999</v>
      </c>
      <c r="AK657" t="str">
        <f t="shared" si="627"/>
        <v/>
      </c>
      <c r="AL657" t="str">
        <f>IF($A657="","",INDEX(games!$J:$J,ROW())&amp;"")</f>
        <v>https://store.steampowered.com/app/3784030/RACCOIN_Coin_Pusher_Roguelike/</v>
      </c>
      <c r="AM657">
        <f>IF($A657="","",SUMPRODUCT($AO657:$BD657,'Map Analysis'!$AN$2^{0,1,2,3,4,5,6,7,8,9,10,11,12,13,14,15}))</f>
        <v>0</v>
      </c>
      <c r="AN657">
        <f t="shared" si="628"/>
        <v>6.5699999999999998E-5</v>
      </c>
      <c r="AO657">
        <f t="shared" si="629"/>
        <v>0</v>
      </c>
      <c r="AP657">
        <f t="shared" si="630"/>
        <v>0</v>
      </c>
      <c r="AQ657">
        <f t="shared" si="631"/>
        <v>0</v>
      </c>
      <c r="AR657">
        <f t="shared" si="632"/>
        <v>0</v>
      </c>
      <c r="AS657">
        <f t="shared" si="633"/>
        <v>0</v>
      </c>
      <c r="AT657">
        <f t="shared" si="634"/>
        <v>0</v>
      </c>
      <c r="AU657">
        <f t="shared" si="635"/>
        <v>0</v>
      </c>
      <c r="AV657">
        <f t="shared" si="636"/>
        <v>0</v>
      </c>
      <c r="AW657">
        <f t="shared" si="637"/>
        <v>0</v>
      </c>
      <c r="AX657">
        <f t="shared" si="638"/>
        <v>0</v>
      </c>
      <c r="AY657">
        <f t="shared" si="639"/>
        <v>0</v>
      </c>
      <c r="AZ657">
        <f t="shared" si="640"/>
        <v>0</v>
      </c>
      <c r="BA657">
        <f t="shared" si="641"/>
        <v>0</v>
      </c>
      <c r="BB657">
        <f t="shared" si="642"/>
        <v>0</v>
      </c>
      <c r="BC657">
        <f t="shared" si="643"/>
        <v>0</v>
      </c>
      <c r="BD657">
        <f t="shared" si="644"/>
        <v>0</v>
      </c>
      <c r="BF657">
        <f t="shared" si="645"/>
        <v>0</v>
      </c>
      <c r="BG657">
        <f t="shared" si="646"/>
        <v>0</v>
      </c>
      <c r="BH657">
        <f t="shared" si="647"/>
        <v>0</v>
      </c>
      <c r="BI657">
        <f t="shared" si="648"/>
        <v>0</v>
      </c>
      <c r="BJ657">
        <f t="shared" si="649"/>
        <v>0</v>
      </c>
      <c r="BK657">
        <f t="shared" si="650"/>
        <v>0</v>
      </c>
      <c r="BL657">
        <f t="shared" si="651"/>
        <v>0</v>
      </c>
      <c r="BM657">
        <f t="shared" si="652"/>
        <v>0</v>
      </c>
      <c r="BN657">
        <f t="shared" si="653"/>
        <v>0</v>
      </c>
      <c r="BO657">
        <f t="shared" si="654"/>
        <v>0</v>
      </c>
      <c r="BP657">
        <f t="shared" si="655"/>
        <v>0</v>
      </c>
      <c r="BQ657">
        <f t="shared" si="656"/>
        <v>0</v>
      </c>
      <c r="BR657">
        <f t="shared" si="657"/>
        <v>0</v>
      </c>
      <c r="BS657">
        <f t="shared" si="658"/>
        <v>0</v>
      </c>
      <c r="BT657">
        <f t="shared" si="659"/>
        <v>0</v>
      </c>
    </row>
    <row r="658" spans="1:72" x14ac:dyDescent="0.25">
      <c r="A658" t="str">
        <f>IF(TRIM(INDEX(games!$A:$A,ROW()))="","",TRIM(INDEX(games!$A:$A,ROW())))</f>
        <v>Rack and Slay</v>
      </c>
      <c r="B658">
        <f>IF(OR($A658="",INDEX(games!$B:$B,ROW())=""),"",INDEX(games!$B:$B,ROW()))</f>
        <v>2024</v>
      </c>
      <c r="C658" t="str">
        <f>IF(OR($A658="",INDEX(games!$C:$C,ROW())=""),"",INDEX(games!$C:$C,ROW()))</f>
        <v>Strategy</v>
      </c>
      <c r="D658">
        <f t="shared" si="600"/>
        <v>2</v>
      </c>
      <c r="E658">
        <f t="shared" si="601"/>
        <v>2</v>
      </c>
      <c r="F658">
        <f t="shared" si="602"/>
        <v>12</v>
      </c>
      <c r="G658" t="e">
        <f t="shared" si="603"/>
        <v>#N/A</v>
      </c>
      <c r="H658" t="e">
        <f t="shared" si="604"/>
        <v>#N/A</v>
      </c>
      <c r="I658">
        <f t="shared" si="605"/>
        <v>2024</v>
      </c>
      <c r="J658">
        <f t="shared" si="606"/>
        <v>2.2759999999999998</v>
      </c>
      <c r="K658" t="e">
        <f t="shared" si="607"/>
        <v>#N/A</v>
      </c>
      <c r="L658" t="e">
        <f t="shared" si="608"/>
        <v>#N/A</v>
      </c>
      <c r="M658" t="e">
        <f t="shared" si="609"/>
        <v>#N/A</v>
      </c>
      <c r="N658" t="e">
        <f t="shared" si="610"/>
        <v>#N/A</v>
      </c>
      <c r="O658">
        <f t="shared" si="611"/>
        <v>2.000658</v>
      </c>
      <c r="P658" t="str">
        <f>IF(OR($A658="",INDEX(games!$H:$H,ROW())=""),"",INDEX(games!$H:$H,ROW()))</f>
        <v>Yes</v>
      </c>
      <c r="Q658">
        <f t="shared" si="612"/>
        <v>2.000658</v>
      </c>
      <c r="T658">
        <f t="shared" si="613"/>
        <v>2020</v>
      </c>
      <c r="U658">
        <f t="shared" si="614"/>
        <v>2023</v>
      </c>
      <c r="V658">
        <f t="shared" si="615"/>
        <v>3</v>
      </c>
      <c r="W658" t="str">
        <f>IF(TRIM(INDEX(connections!$A:$A,ROW()))="","",TRIM(INDEX(connections!$A:$A,ROW())))</f>
        <v>West of Dead</v>
      </c>
      <c r="X658" t="str">
        <f>IF($W658="","",TRIM(INDEX(connections!$B:$B,ROW())))</f>
        <v>Hellboy Web of Wyrd</v>
      </c>
      <c r="Y658">
        <f t="shared" si="616"/>
        <v>966</v>
      </c>
      <c r="Z658">
        <f t="shared" si="617"/>
        <v>394</v>
      </c>
      <c r="AA658" t="str">
        <f t="shared" si="618"/>
        <v>Yes</v>
      </c>
      <c r="AB658" t="str">
        <f t="shared" si="619"/>
        <v/>
      </c>
      <c r="AC658" t="str">
        <f t="shared" si="620"/>
        <v/>
      </c>
      <c r="AD658">
        <f t="shared" si="621"/>
        <v>0</v>
      </c>
      <c r="AE658" t="str">
        <f t="shared" si="622"/>
        <v/>
      </c>
      <c r="AG658">
        <f t="shared" si="623"/>
        <v>1</v>
      </c>
      <c r="AH658" t="str">
        <f t="shared" si="624"/>
        <v>Yes</v>
      </c>
      <c r="AI658">
        <f t="shared" si="625"/>
        <v>1</v>
      </c>
      <c r="AJ658">
        <f t="shared" si="626"/>
        <v>1.000658</v>
      </c>
      <c r="AK658" t="str">
        <f t="shared" si="627"/>
        <v/>
      </c>
      <c r="AL658" t="str">
        <f>IF($A658="","",INDEX(games!$J:$J,ROW())&amp;"")</f>
        <v>https://store.steampowered.com/app/2311990/Rack_and_Slay/</v>
      </c>
      <c r="AM658">
        <f>IF($A658="","",SUMPRODUCT($AO658:$BD658,'Map Analysis'!$AN$2^{0,1,2,3,4,5,6,7,8,9,10,11,12,13,14,15}))</f>
        <v>0</v>
      </c>
      <c r="AN658">
        <f t="shared" si="628"/>
        <v>6.58E-5</v>
      </c>
      <c r="AO658">
        <f t="shared" si="629"/>
        <v>0</v>
      </c>
      <c r="AP658">
        <f t="shared" si="630"/>
        <v>0</v>
      </c>
      <c r="AQ658">
        <f t="shared" si="631"/>
        <v>0</v>
      </c>
      <c r="AR658">
        <f t="shared" si="632"/>
        <v>0</v>
      </c>
      <c r="AS658">
        <f t="shared" si="633"/>
        <v>0</v>
      </c>
      <c r="AT658">
        <f t="shared" si="634"/>
        <v>0</v>
      </c>
      <c r="AU658">
        <f t="shared" si="635"/>
        <v>0</v>
      </c>
      <c r="AV658">
        <f t="shared" si="636"/>
        <v>0</v>
      </c>
      <c r="AW658">
        <f t="shared" si="637"/>
        <v>0</v>
      </c>
      <c r="AX658">
        <f t="shared" si="638"/>
        <v>0</v>
      </c>
      <c r="AY658">
        <f t="shared" si="639"/>
        <v>0</v>
      </c>
      <c r="AZ658">
        <f t="shared" si="640"/>
        <v>0</v>
      </c>
      <c r="BA658">
        <f t="shared" si="641"/>
        <v>0</v>
      </c>
      <c r="BB658">
        <f t="shared" si="642"/>
        <v>0</v>
      </c>
      <c r="BC658">
        <f t="shared" si="643"/>
        <v>0</v>
      </c>
      <c r="BD658">
        <f t="shared" si="644"/>
        <v>0</v>
      </c>
      <c r="BF658">
        <f t="shared" si="645"/>
        <v>0</v>
      </c>
      <c r="BG658">
        <f t="shared" si="646"/>
        <v>0</v>
      </c>
      <c r="BH658">
        <f t="shared" si="647"/>
        <v>0</v>
      </c>
      <c r="BI658">
        <f t="shared" si="648"/>
        <v>0</v>
      </c>
      <c r="BJ658">
        <f t="shared" si="649"/>
        <v>0</v>
      </c>
      <c r="BK658">
        <f t="shared" si="650"/>
        <v>0</v>
      </c>
      <c r="BL658">
        <f t="shared" si="651"/>
        <v>0</v>
      </c>
      <c r="BM658">
        <f t="shared" si="652"/>
        <v>0</v>
      </c>
      <c r="BN658">
        <f t="shared" si="653"/>
        <v>0</v>
      </c>
      <c r="BO658">
        <f t="shared" si="654"/>
        <v>0</v>
      </c>
      <c r="BP658">
        <f t="shared" si="655"/>
        <v>0</v>
      </c>
      <c r="BQ658">
        <f t="shared" si="656"/>
        <v>0</v>
      </c>
      <c r="BR658">
        <f t="shared" si="657"/>
        <v>0</v>
      </c>
      <c r="BS658">
        <f t="shared" si="658"/>
        <v>0</v>
      </c>
      <c r="BT658">
        <f t="shared" si="659"/>
        <v>0</v>
      </c>
    </row>
    <row r="659" spans="1:72" x14ac:dyDescent="0.25">
      <c r="A659" t="str">
        <f>IF(TRIM(INDEX(games!$A:$A,ROW()))="","",TRIM(INDEX(games!$A:$A,ROW())))</f>
        <v>Ragnarok</v>
      </c>
      <c r="B659">
        <f>IF(OR($A659="",INDEX(games!$B:$B,ROW())=""),"",INDEX(games!$B:$B,ROW()))</f>
        <v>1992</v>
      </c>
      <c r="C659" t="str">
        <f>IF(OR($A659="",INDEX(games!$C:$C,ROW())=""),"",INDEX(games!$C:$C,ROW()))</f>
        <v>Traditional</v>
      </c>
      <c r="D659">
        <f t="shared" si="600"/>
        <v>3</v>
      </c>
      <c r="E659">
        <f t="shared" si="601"/>
        <v>4</v>
      </c>
      <c r="F659">
        <f t="shared" si="602"/>
        <v>13</v>
      </c>
      <c r="G659" t="e">
        <f t="shared" si="603"/>
        <v>#N/A</v>
      </c>
      <c r="H659" t="e">
        <f t="shared" si="604"/>
        <v>#N/A</v>
      </c>
      <c r="I659" t="e">
        <f t="shared" si="605"/>
        <v>#N/A</v>
      </c>
      <c r="J659" t="e">
        <f t="shared" si="606"/>
        <v>#N/A</v>
      </c>
      <c r="K659" t="e">
        <f t="shared" si="607"/>
        <v>#N/A</v>
      </c>
      <c r="L659" t="e">
        <f t="shared" si="608"/>
        <v>#N/A</v>
      </c>
      <c r="M659">
        <f t="shared" si="609"/>
        <v>1992</v>
      </c>
      <c r="N659">
        <f t="shared" si="610"/>
        <v>4.2990000000000004</v>
      </c>
      <c r="O659">
        <f t="shared" si="611"/>
        <v>3.0006590000000002</v>
      </c>
      <c r="P659" t="str">
        <f>IF(OR($A659="",INDEX(games!$H:$H,ROW())=""),"",INDEX(games!$H:$H,ROW()))</f>
        <v>Yes</v>
      </c>
      <c r="Q659">
        <f t="shared" si="612"/>
        <v>3.0006590000000002</v>
      </c>
      <c r="T659">
        <f t="shared" si="613"/>
        <v>2018</v>
      </c>
      <c r="U659">
        <f t="shared" si="614"/>
        <v>2023</v>
      </c>
      <c r="V659">
        <f t="shared" si="615"/>
        <v>5</v>
      </c>
      <c r="W659" t="str">
        <f>IF(TRIM(INDEX(connections!$A:$A,ROW()))="","",TRIM(INDEX(connections!$A:$A,ROW())))</f>
        <v>Book of Demons</v>
      </c>
      <c r="X659" t="str">
        <f>IF($W659="","",TRIM(INDEX(connections!$B:$B,ROW())))</f>
        <v>Hellcard</v>
      </c>
      <c r="Y659">
        <f t="shared" si="616"/>
        <v>94</v>
      </c>
      <c r="Z659">
        <f t="shared" si="617"/>
        <v>395</v>
      </c>
      <c r="AA659" t="str">
        <f t="shared" si="618"/>
        <v/>
      </c>
      <c r="AB659" t="str">
        <f t="shared" si="619"/>
        <v>Yes</v>
      </c>
      <c r="AC659" t="str">
        <f t="shared" si="620"/>
        <v/>
      </c>
      <c r="AD659">
        <f t="shared" si="621"/>
        <v>0</v>
      </c>
      <c r="AE659" t="str">
        <f t="shared" si="622"/>
        <v/>
      </c>
      <c r="AG659">
        <f t="shared" si="623"/>
        <v>2</v>
      </c>
      <c r="AH659" t="str">
        <f t="shared" si="624"/>
        <v>Yes</v>
      </c>
      <c r="AI659">
        <f t="shared" si="625"/>
        <v>2</v>
      </c>
      <c r="AJ659">
        <f t="shared" si="626"/>
        <v>2.0006590000000002</v>
      </c>
      <c r="AK659" t="str">
        <f t="shared" si="627"/>
        <v/>
      </c>
      <c r="AL659" t="str">
        <f>IF($A659="","",INDEX(games!$J:$J,ROW())&amp;"")</f>
        <v/>
      </c>
      <c r="AM659">
        <f>IF($A659="","",SUMPRODUCT($AO659:$BD659,'Map Analysis'!$AN$2^{0,1,2,3,4,5,6,7,8,9,10,11,12,13,14,15}))</f>
        <v>1</v>
      </c>
      <c r="AN659">
        <f t="shared" si="628"/>
        <v>1.0000659000000001</v>
      </c>
      <c r="AO659">
        <f t="shared" si="629"/>
        <v>1</v>
      </c>
      <c r="AP659">
        <f t="shared" si="630"/>
        <v>0</v>
      </c>
      <c r="AQ659">
        <f t="shared" si="631"/>
        <v>0</v>
      </c>
      <c r="AR659">
        <f t="shared" si="632"/>
        <v>0</v>
      </c>
      <c r="AS659">
        <f t="shared" si="633"/>
        <v>0</v>
      </c>
      <c r="AT659">
        <f t="shared" si="634"/>
        <v>0</v>
      </c>
      <c r="AU659">
        <f t="shared" si="635"/>
        <v>0</v>
      </c>
      <c r="AV659">
        <f t="shared" si="636"/>
        <v>0</v>
      </c>
      <c r="AW659">
        <f t="shared" si="637"/>
        <v>0</v>
      </c>
      <c r="AX659">
        <f t="shared" si="638"/>
        <v>0</v>
      </c>
      <c r="AY659">
        <f t="shared" si="639"/>
        <v>0</v>
      </c>
      <c r="AZ659">
        <f t="shared" si="640"/>
        <v>0</v>
      </c>
      <c r="BA659">
        <f t="shared" si="641"/>
        <v>0</v>
      </c>
      <c r="BB659">
        <f t="shared" si="642"/>
        <v>0</v>
      </c>
      <c r="BC659">
        <f t="shared" si="643"/>
        <v>0</v>
      </c>
      <c r="BD659">
        <f t="shared" si="644"/>
        <v>0</v>
      </c>
      <c r="BF659">
        <f t="shared" si="645"/>
        <v>0</v>
      </c>
      <c r="BG659">
        <f t="shared" si="646"/>
        <v>0</v>
      </c>
      <c r="BH659">
        <f t="shared" si="647"/>
        <v>0</v>
      </c>
      <c r="BI659">
        <f t="shared" si="648"/>
        <v>0</v>
      </c>
      <c r="BJ659">
        <f t="shared" si="649"/>
        <v>0</v>
      </c>
      <c r="BK659">
        <f t="shared" si="650"/>
        <v>0</v>
      </c>
      <c r="BL659">
        <f t="shared" si="651"/>
        <v>0</v>
      </c>
      <c r="BM659">
        <f t="shared" si="652"/>
        <v>0</v>
      </c>
      <c r="BN659">
        <f t="shared" si="653"/>
        <v>0</v>
      </c>
      <c r="BO659">
        <f t="shared" si="654"/>
        <v>0</v>
      </c>
      <c r="BP659">
        <f t="shared" si="655"/>
        <v>0</v>
      </c>
      <c r="BQ659">
        <f t="shared" si="656"/>
        <v>0</v>
      </c>
      <c r="BR659">
        <f t="shared" si="657"/>
        <v>0</v>
      </c>
      <c r="BS659">
        <f t="shared" si="658"/>
        <v>0</v>
      </c>
      <c r="BT659">
        <f t="shared" si="659"/>
        <v>0</v>
      </c>
    </row>
    <row r="660" spans="1:72" x14ac:dyDescent="0.25">
      <c r="A660" t="str">
        <f>IF(TRIM(INDEX(games!$A:$A,ROW()))="","",TRIM(INDEX(games!$A:$A,ROW())))</f>
        <v>RAM: Random Access Mayhem</v>
      </c>
      <c r="B660">
        <f>IF(OR($A660="",INDEX(games!$B:$B,ROW())=""),"",INDEX(games!$B:$B,ROW()))</f>
        <v>2024</v>
      </c>
      <c r="C660" t="str">
        <f>IF(OR($A660="",INDEX(games!$C:$C,ROW())=""),"",INDEX(games!$C:$C,ROW()))</f>
        <v>Action</v>
      </c>
      <c r="D660">
        <f t="shared" si="600"/>
        <v>2</v>
      </c>
      <c r="E660">
        <f t="shared" si="601"/>
        <v>1</v>
      </c>
      <c r="F660">
        <f t="shared" si="602"/>
        <v>14</v>
      </c>
      <c r="G660">
        <f t="shared" si="603"/>
        <v>2024</v>
      </c>
      <c r="H660">
        <f t="shared" si="604"/>
        <v>1.3220000000000001</v>
      </c>
      <c r="I660" t="e">
        <f t="shared" si="605"/>
        <v>#N/A</v>
      </c>
      <c r="J660" t="e">
        <f t="shared" si="606"/>
        <v>#N/A</v>
      </c>
      <c r="K660" t="e">
        <f t="shared" si="607"/>
        <v>#N/A</v>
      </c>
      <c r="L660" t="e">
        <f t="shared" si="608"/>
        <v>#N/A</v>
      </c>
      <c r="M660" t="e">
        <f t="shared" si="609"/>
        <v>#N/A</v>
      </c>
      <c r="N660" t="e">
        <f t="shared" si="610"/>
        <v>#N/A</v>
      </c>
      <c r="O660">
        <f t="shared" si="611"/>
        <v>2.0006599999999999</v>
      </c>
      <c r="P660" t="str">
        <f>IF(OR($A660="",INDEX(games!$H:$H,ROW())=""),"",INDEX(games!$H:$H,ROW()))</f>
        <v/>
      </c>
      <c r="Q660" t="str">
        <f t="shared" si="612"/>
        <v/>
      </c>
      <c r="T660">
        <f t="shared" si="613"/>
        <v>2017</v>
      </c>
      <c r="U660">
        <f t="shared" si="614"/>
        <v>2023</v>
      </c>
      <c r="V660">
        <f t="shared" si="615"/>
        <v>6</v>
      </c>
      <c r="W660" t="str">
        <f>IF(TRIM(INDEX(connections!$A:$A,ROW()))="","",TRIM(INDEX(connections!$A:$A,ROW())))</f>
        <v>Slay the Spire</v>
      </c>
      <c r="X660" t="str">
        <f>IF($W660="","",TRIM(INDEX(connections!$B:$B,ROW())))</f>
        <v>Hellcard</v>
      </c>
      <c r="Y660">
        <f t="shared" si="616"/>
        <v>772</v>
      </c>
      <c r="Z660">
        <f t="shared" si="617"/>
        <v>395</v>
      </c>
      <c r="AA660" t="str">
        <f t="shared" si="618"/>
        <v>Yes</v>
      </c>
      <c r="AB660" t="str">
        <f t="shared" si="619"/>
        <v>Yes</v>
      </c>
      <c r="AC660">
        <f t="shared" si="620"/>
        <v>1</v>
      </c>
      <c r="AD660">
        <f t="shared" si="621"/>
        <v>0</v>
      </c>
      <c r="AE660" t="str">
        <f t="shared" si="622"/>
        <v/>
      </c>
      <c r="AG660">
        <f t="shared" si="623"/>
        <v>2</v>
      </c>
      <c r="AH660" t="str">
        <f t="shared" si="624"/>
        <v/>
      </c>
      <c r="AI660" t="str">
        <f t="shared" si="625"/>
        <v/>
      </c>
      <c r="AJ660" t="str">
        <f t="shared" si="626"/>
        <v/>
      </c>
      <c r="AK660">
        <f t="shared" si="627"/>
        <v>2.0006599999999999</v>
      </c>
      <c r="AL660" t="str">
        <f>IF($A660="","",INDEX(games!$J:$J,ROW())&amp;"")</f>
        <v/>
      </c>
      <c r="AM660">
        <f>IF($A660="","",SUMPRODUCT($AO660:$BD660,'Map Analysis'!$AN$2^{0,1,2,3,4,5,6,7,8,9,10,11,12,13,14,15}))</f>
        <v>0</v>
      </c>
      <c r="AN660">
        <f t="shared" si="628"/>
        <v>6.6000000000000005E-5</v>
      </c>
      <c r="AO660">
        <f t="shared" si="629"/>
        <v>0</v>
      </c>
      <c r="AP660">
        <f t="shared" si="630"/>
        <v>0</v>
      </c>
      <c r="AQ660">
        <f t="shared" si="631"/>
        <v>0</v>
      </c>
      <c r="AR660">
        <f t="shared" si="632"/>
        <v>0</v>
      </c>
      <c r="AS660">
        <f t="shared" si="633"/>
        <v>0</v>
      </c>
      <c r="AT660">
        <f t="shared" si="634"/>
        <v>0</v>
      </c>
      <c r="AU660">
        <f t="shared" si="635"/>
        <v>0</v>
      </c>
      <c r="AV660">
        <f t="shared" si="636"/>
        <v>0</v>
      </c>
      <c r="AW660">
        <f t="shared" si="637"/>
        <v>0</v>
      </c>
      <c r="AX660">
        <f t="shared" si="638"/>
        <v>0</v>
      </c>
      <c r="AY660">
        <f t="shared" si="639"/>
        <v>0</v>
      </c>
      <c r="AZ660">
        <f t="shared" si="640"/>
        <v>0</v>
      </c>
      <c r="BA660">
        <f t="shared" si="641"/>
        <v>0</v>
      </c>
      <c r="BB660">
        <f t="shared" si="642"/>
        <v>0</v>
      </c>
      <c r="BC660">
        <f t="shared" si="643"/>
        <v>0</v>
      </c>
      <c r="BD660">
        <f t="shared" si="644"/>
        <v>0</v>
      </c>
      <c r="BF660">
        <f t="shared" si="645"/>
        <v>0</v>
      </c>
      <c r="BG660">
        <f t="shared" si="646"/>
        <v>0</v>
      </c>
      <c r="BH660">
        <f t="shared" si="647"/>
        <v>0</v>
      </c>
      <c r="BI660">
        <f t="shared" si="648"/>
        <v>0</v>
      </c>
      <c r="BJ660">
        <f t="shared" si="649"/>
        <v>0</v>
      </c>
      <c r="BK660">
        <f t="shared" si="650"/>
        <v>0</v>
      </c>
      <c r="BL660">
        <f t="shared" si="651"/>
        <v>0</v>
      </c>
      <c r="BM660">
        <f t="shared" si="652"/>
        <v>0</v>
      </c>
      <c r="BN660">
        <f t="shared" si="653"/>
        <v>0</v>
      </c>
      <c r="BO660">
        <f t="shared" si="654"/>
        <v>0</v>
      </c>
      <c r="BP660">
        <f t="shared" si="655"/>
        <v>0</v>
      </c>
      <c r="BQ660">
        <f t="shared" si="656"/>
        <v>0</v>
      </c>
      <c r="BR660">
        <f t="shared" si="657"/>
        <v>0</v>
      </c>
      <c r="BS660">
        <f t="shared" si="658"/>
        <v>0</v>
      </c>
      <c r="BT660">
        <f t="shared" si="659"/>
        <v>0</v>
      </c>
    </row>
    <row r="661" spans="1:72" x14ac:dyDescent="0.25">
      <c r="A661" t="str">
        <f>IF(TRIM(INDEX(games!$A:$A,ROW()))="","",TRIM(INDEX(games!$A:$A,ROW())))</f>
        <v>Rampage Knights</v>
      </c>
      <c r="B661">
        <f>IF(OR($A661="",INDEX(games!$B:$B,ROW())=""),"",INDEX(games!$B:$B,ROW()))</f>
        <v>2015</v>
      </c>
      <c r="C661" t="str">
        <f>IF(OR($A661="",INDEX(games!$C:$C,ROW())=""),"",INDEX(games!$C:$C,ROW()))</f>
        <v>Action</v>
      </c>
      <c r="D661">
        <f t="shared" si="600"/>
        <v>1</v>
      </c>
      <c r="E661">
        <f t="shared" si="601"/>
        <v>1</v>
      </c>
      <c r="F661">
        <f t="shared" si="602"/>
        <v>15</v>
      </c>
      <c r="G661">
        <f t="shared" si="603"/>
        <v>2015</v>
      </c>
      <c r="H661">
        <f t="shared" si="604"/>
        <v>1.345</v>
      </c>
      <c r="I661" t="e">
        <f t="shared" si="605"/>
        <v>#N/A</v>
      </c>
      <c r="J661" t="e">
        <f t="shared" si="606"/>
        <v>#N/A</v>
      </c>
      <c r="K661" t="e">
        <f t="shared" si="607"/>
        <v>#N/A</v>
      </c>
      <c r="L661" t="e">
        <f t="shared" si="608"/>
        <v>#N/A</v>
      </c>
      <c r="M661" t="e">
        <f t="shared" si="609"/>
        <v>#N/A</v>
      </c>
      <c r="N661" t="e">
        <f t="shared" si="610"/>
        <v>#N/A</v>
      </c>
      <c r="O661">
        <f t="shared" si="611"/>
        <v>1.000661</v>
      </c>
      <c r="P661" t="str">
        <f>IF(OR($A661="",INDEX(games!$H:$H,ROW())=""),"",INDEX(games!$H:$H,ROW()))</f>
        <v/>
      </c>
      <c r="Q661" t="str">
        <f t="shared" si="612"/>
        <v/>
      </c>
      <c r="T661">
        <f t="shared" si="613"/>
        <v>2019</v>
      </c>
      <c r="U661">
        <f t="shared" si="614"/>
        <v>2025</v>
      </c>
      <c r="V661">
        <f t="shared" si="615"/>
        <v>6</v>
      </c>
      <c r="W661" t="str">
        <f>IF(TRIM(INDEX(connections!$A:$A,ROW()))="","",TRIM(INDEX(connections!$A:$A,ROW())))</f>
        <v>Hades</v>
      </c>
      <c r="X661" t="str">
        <f>IF($W661="","",TRIM(INDEX(connections!$B:$B,ROW())))</f>
        <v>Helskate</v>
      </c>
      <c r="Y661">
        <f t="shared" si="616"/>
        <v>375</v>
      </c>
      <c r="Z661">
        <f t="shared" si="617"/>
        <v>396</v>
      </c>
      <c r="AA661" t="str">
        <f t="shared" si="618"/>
        <v>Yes</v>
      </c>
      <c r="AB661" t="str">
        <f t="shared" si="619"/>
        <v>Yes</v>
      </c>
      <c r="AC661">
        <f t="shared" si="620"/>
        <v>1</v>
      </c>
      <c r="AD661">
        <f t="shared" si="621"/>
        <v>0</v>
      </c>
      <c r="AE661" t="str">
        <f t="shared" si="622"/>
        <v/>
      </c>
      <c r="AG661">
        <f t="shared" si="623"/>
        <v>1</v>
      </c>
      <c r="AH661" t="str">
        <f t="shared" si="624"/>
        <v/>
      </c>
      <c r="AI661" t="str">
        <f t="shared" si="625"/>
        <v/>
      </c>
      <c r="AJ661" t="str">
        <f t="shared" si="626"/>
        <v/>
      </c>
      <c r="AK661">
        <f t="shared" si="627"/>
        <v>1.000661</v>
      </c>
      <c r="AL661" t="str">
        <f>IF($A661="","",INDEX(games!$J:$J,ROW())&amp;"")</f>
        <v>https://store.steampowered.com/app/314410/Rampage_Knights/</v>
      </c>
      <c r="AM661">
        <f>IF($A661="","",SUMPRODUCT($AO661:$BD661,'Map Analysis'!$AN$2^{0,1,2,3,4,5,6,7,8,9,10,11,12,13,14,15}))</f>
        <v>0</v>
      </c>
      <c r="AN661">
        <f t="shared" si="628"/>
        <v>6.6099999999999994E-5</v>
      </c>
      <c r="AO661">
        <f t="shared" si="629"/>
        <v>0</v>
      </c>
      <c r="AP661">
        <f t="shared" si="630"/>
        <v>0</v>
      </c>
      <c r="AQ661">
        <f t="shared" si="631"/>
        <v>0</v>
      </c>
      <c r="AR661">
        <f t="shared" si="632"/>
        <v>0</v>
      </c>
      <c r="AS661">
        <f t="shared" si="633"/>
        <v>0</v>
      </c>
      <c r="AT661">
        <f t="shared" si="634"/>
        <v>0</v>
      </c>
      <c r="AU661">
        <f t="shared" si="635"/>
        <v>0</v>
      </c>
      <c r="AV661">
        <f t="shared" si="636"/>
        <v>0</v>
      </c>
      <c r="AW661">
        <f t="shared" si="637"/>
        <v>0</v>
      </c>
      <c r="AX661">
        <f t="shared" si="638"/>
        <v>0</v>
      </c>
      <c r="AY661">
        <f t="shared" si="639"/>
        <v>0</v>
      </c>
      <c r="AZ661">
        <f t="shared" si="640"/>
        <v>0</v>
      </c>
      <c r="BA661">
        <f t="shared" si="641"/>
        <v>0</v>
      </c>
      <c r="BB661">
        <f t="shared" si="642"/>
        <v>0</v>
      </c>
      <c r="BC661">
        <f t="shared" si="643"/>
        <v>0</v>
      </c>
      <c r="BD661">
        <f t="shared" si="644"/>
        <v>0</v>
      </c>
      <c r="BF661">
        <f t="shared" si="645"/>
        <v>0</v>
      </c>
      <c r="BG661">
        <f t="shared" si="646"/>
        <v>0</v>
      </c>
      <c r="BH661">
        <f t="shared" si="647"/>
        <v>0</v>
      </c>
      <c r="BI661">
        <f t="shared" si="648"/>
        <v>0</v>
      </c>
      <c r="BJ661">
        <f t="shared" si="649"/>
        <v>0</v>
      </c>
      <c r="BK661">
        <f t="shared" si="650"/>
        <v>0</v>
      </c>
      <c r="BL661">
        <f t="shared" si="651"/>
        <v>0</v>
      </c>
      <c r="BM661">
        <f t="shared" si="652"/>
        <v>0</v>
      </c>
      <c r="BN661">
        <f t="shared" si="653"/>
        <v>0</v>
      </c>
      <c r="BO661">
        <f t="shared" si="654"/>
        <v>0</v>
      </c>
      <c r="BP661">
        <f t="shared" si="655"/>
        <v>0</v>
      </c>
      <c r="BQ661">
        <f t="shared" si="656"/>
        <v>0</v>
      </c>
      <c r="BR661">
        <f t="shared" si="657"/>
        <v>0</v>
      </c>
      <c r="BS661">
        <f t="shared" si="658"/>
        <v>0</v>
      </c>
      <c r="BT661">
        <f t="shared" si="659"/>
        <v>0</v>
      </c>
    </row>
    <row r="662" spans="1:72" x14ac:dyDescent="0.25">
      <c r="A662" t="str">
        <f>IF(TRIM(INDEX(games!$A:$A,ROW()))="","",TRIM(INDEX(games!$A:$A,ROW())))</f>
        <v>Rangedrifter</v>
      </c>
      <c r="B662">
        <f>IF(OR($A662="",INDEX(games!$B:$B,ROW())=""),"",INDEX(games!$B:$B,ROW()))</f>
        <v>2026</v>
      </c>
      <c r="C662" t="str">
        <f>IF(OR($A662="",INDEX(games!$C:$C,ROW())=""),"",INDEX(games!$C:$C,ROW()))</f>
        <v>Traditional</v>
      </c>
      <c r="D662">
        <f t="shared" si="600"/>
        <v>1</v>
      </c>
      <c r="E662">
        <f t="shared" si="601"/>
        <v>4</v>
      </c>
      <c r="F662">
        <f t="shared" si="602"/>
        <v>16</v>
      </c>
      <c r="G662" t="e">
        <f t="shared" si="603"/>
        <v>#N/A</v>
      </c>
      <c r="H662" t="e">
        <f t="shared" si="604"/>
        <v>#N/A</v>
      </c>
      <c r="I662" t="e">
        <f t="shared" si="605"/>
        <v>#N/A</v>
      </c>
      <c r="J662" t="e">
        <f t="shared" si="606"/>
        <v>#N/A</v>
      </c>
      <c r="K662" t="e">
        <f t="shared" si="607"/>
        <v>#N/A</v>
      </c>
      <c r="L662" t="e">
        <f t="shared" si="608"/>
        <v>#N/A</v>
      </c>
      <c r="M662">
        <f t="shared" si="609"/>
        <v>2026</v>
      </c>
      <c r="N662">
        <f t="shared" si="610"/>
        <v>4.3680000000000003</v>
      </c>
      <c r="O662">
        <f t="shared" si="611"/>
        <v>1.0006619999999999</v>
      </c>
      <c r="P662" t="str">
        <f>IF(OR($A662="",INDEX(games!$H:$H,ROW())=""),"",INDEX(games!$H:$H,ROW()))</f>
        <v/>
      </c>
      <c r="Q662" t="str">
        <f t="shared" si="612"/>
        <v/>
      </c>
      <c r="T662">
        <f t="shared" si="613"/>
        <v>2022</v>
      </c>
      <c r="U662">
        <f t="shared" si="614"/>
        <v>2023</v>
      </c>
      <c r="V662">
        <f t="shared" si="615"/>
        <v>1</v>
      </c>
      <c r="W662" t="str">
        <f>IF(TRIM(INDEX(connections!$A:$A,ROW()))="","",TRIM(INDEX(connections!$A:$A,ROW())))</f>
        <v>Brotato</v>
      </c>
      <c r="X662" t="str">
        <f>IF($W662="","",TRIM(INDEX(connections!$B:$B,ROW())))</f>
        <v>Heretic's Fork</v>
      </c>
      <c r="Y662">
        <f t="shared" si="616"/>
        <v>105</v>
      </c>
      <c r="Z662">
        <f t="shared" si="617"/>
        <v>397</v>
      </c>
      <c r="AA662" t="str">
        <f t="shared" si="618"/>
        <v>Yes</v>
      </c>
      <c r="AB662" t="str">
        <f t="shared" si="619"/>
        <v>Yes</v>
      </c>
      <c r="AC662">
        <f t="shared" si="620"/>
        <v>1</v>
      </c>
      <c r="AD662">
        <f t="shared" si="621"/>
        <v>0</v>
      </c>
      <c r="AE662" t="str">
        <f t="shared" si="622"/>
        <v/>
      </c>
      <c r="AG662">
        <f t="shared" si="623"/>
        <v>0</v>
      </c>
      <c r="AH662" t="str">
        <f t="shared" si="624"/>
        <v/>
      </c>
      <c r="AI662" t="str">
        <f t="shared" si="625"/>
        <v/>
      </c>
      <c r="AJ662" t="str">
        <f t="shared" si="626"/>
        <v/>
      </c>
      <c r="AK662" t="str">
        <f t="shared" si="627"/>
        <v/>
      </c>
      <c r="AL662" t="str">
        <f>IF($A662="","",INDEX(games!$J:$J,ROW())&amp;"")</f>
        <v>https://store.steampowered.com/app/4595710/Rangedrifter/</v>
      </c>
      <c r="AM662">
        <f>IF($A662="","",SUMPRODUCT($AO662:$BD662,'Map Analysis'!$AN$2^{0,1,2,3,4,5,6,7,8,9,10,11,12,13,14,15}))</f>
        <v>0</v>
      </c>
      <c r="AN662">
        <f t="shared" si="628"/>
        <v>6.6199999999999996E-5</v>
      </c>
      <c r="AO662">
        <f t="shared" si="629"/>
        <v>0</v>
      </c>
      <c r="AP662">
        <f t="shared" si="630"/>
        <v>0</v>
      </c>
      <c r="AQ662">
        <f t="shared" si="631"/>
        <v>0</v>
      </c>
      <c r="AR662">
        <f t="shared" si="632"/>
        <v>0</v>
      </c>
      <c r="AS662">
        <f t="shared" si="633"/>
        <v>0</v>
      </c>
      <c r="AT662">
        <f t="shared" si="634"/>
        <v>0</v>
      </c>
      <c r="AU662">
        <f t="shared" si="635"/>
        <v>0</v>
      </c>
      <c r="AV662">
        <f t="shared" si="636"/>
        <v>0</v>
      </c>
      <c r="AW662">
        <f t="shared" si="637"/>
        <v>0</v>
      </c>
      <c r="AX662">
        <f t="shared" si="638"/>
        <v>0</v>
      </c>
      <c r="AY662">
        <f t="shared" si="639"/>
        <v>0</v>
      </c>
      <c r="AZ662">
        <f t="shared" si="640"/>
        <v>0</v>
      </c>
      <c r="BA662">
        <f t="shared" si="641"/>
        <v>0</v>
      </c>
      <c r="BB662">
        <f t="shared" si="642"/>
        <v>0</v>
      </c>
      <c r="BC662">
        <f t="shared" si="643"/>
        <v>0</v>
      </c>
      <c r="BD662">
        <f t="shared" si="644"/>
        <v>0</v>
      </c>
      <c r="BF662">
        <f t="shared" si="645"/>
        <v>0</v>
      </c>
      <c r="BG662">
        <f t="shared" si="646"/>
        <v>0</v>
      </c>
      <c r="BH662">
        <f t="shared" si="647"/>
        <v>0</v>
      </c>
      <c r="BI662">
        <f t="shared" si="648"/>
        <v>0</v>
      </c>
      <c r="BJ662">
        <f t="shared" si="649"/>
        <v>0</v>
      </c>
      <c r="BK662">
        <f t="shared" si="650"/>
        <v>0</v>
      </c>
      <c r="BL662">
        <f t="shared" si="651"/>
        <v>0</v>
      </c>
      <c r="BM662">
        <f t="shared" si="652"/>
        <v>0</v>
      </c>
      <c r="BN662">
        <f t="shared" si="653"/>
        <v>0</v>
      </c>
      <c r="BO662">
        <f t="shared" si="654"/>
        <v>0</v>
      </c>
      <c r="BP662">
        <f t="shared" si="655"/>
        <v>0</v>
      </c>
      <c r="BQ662">
        <f t="shared" si="656"/>
        <v>0</v>
      </c>
      <c r="BR662">
        <f t="shared" si="657"/>
        <v>0</v>
      </c>
      <c r="BS662">
        <f t="shared" si="658"/>
        <v>0</v>
      </c>
      <c r="BT662">
        <f t="shared" si="659"/>
        <v>0</v>
      </c>
    </row>
    <row r="663" spans="1:72" x14ac:dyDescent="0.25">
      <c r="A663" t="str">
        <f>IF(TRIM(INDEX(games!$A:$A,ROW()))="","",TRIM(INDEX(games!$A:$A,ROW())))</f>
        <v>Ratatan</v>
      </c>
      <c r="B663">
        <f>IF(OR($A663="",INDEX(games!$B:$B,ROW())=""),"",INDEX(games!$B:$B,ROW()))</f>
        <v>2025</v>
      </c>
      <c r="C663" t="str">
        <f>IF(OR($A663="",INDEX(games!$C:$C,ROW())=""),"",INDEX(games!$C:$C,ROW()))</f>
        <v>Action</v>
      </c>
      <c r="D663">
        <f t="shared" si="600"/>
        <v>0</v>
      </c>
      <c r="E663">
        <f t="shared" si="601"/>
        <v>1</v>
      </c>
      <c r="F663">
        <f t="shared" si="602"/>
        <v>17</v>
      </c>
      <c r="G663">
        <f t="shared" si="603"/>
        <v>2025</v>
      </c>
      <c r="H663">
        <f t="shared" si="604"/>
        <v>1.391</v>
      </c>
      <c r="I663" t="e">
        <f t="shared" si="605"/>
        <v>#N/A</v>
      </c>
      <c r="J663" t="e">
        <f t="shared" si="606"/>
        <v>#N/A</v>
      </c>
      <c r="K663" t="e">
        <f t="shared" si="607"/>
        <v>#N/A</v>
      </c>
      <c r="L663" t="e">
        <f t="shared" si="608"/>
        <v>#N/A</v>
      </c>
      <c r="M663" t="e">
        <f t="shared" si="609"/>
        <v>#N/A</v>
      </c>
      <c r="N663" t="e">
        <f t="shared" si="610"/>
        <v>#N/A</v>
      </c>
      <c r="O663">
        <f t="shared" si="611"/>
        <v>6.6299999999999996E-4</v>
      </c>
      <c r="P663" t="str">
        <f>IF(OR($A663="",INDEX(games!$H:$H,ROW())=""),"",INDEX(games!$H:$H,ROW()))</f>
        <v/>
      </c>
      <c r="Q663" t="str">
        <f t="shared" si="612"/>
        <v/>
      </c>
      <c r="T663">
        <f t="shared" si="613"/>
        <v>2021</v>
      </c>
      <c r="U663">
        <f t="shared" si="614"/>
        <v>2023</v>
      </c>
      <c r="V663">
        <f t="shared" si="615"/>
        <v>2</v>
      </c>
      <c r="W663" t="str">
        <f>IF(TRIM(INDEX(connections!$A:$A,ROW()))="","",TRIM(INDEX(connections!$A:$A,ROW())))</f>
        <v>Vampire Survivors</v>
      </c>
      <c r="X663" t="str">
        <f>IF($W663="","",TRIM(INDEX(connections!$B:$B,ROW())))</f>
        <v>Heretic's Fork</v>
      </c>
      <c r="Y663">
        <f t="shared" si="616"/>
        <v>941</v>
      </c>
      <c r="Z663">
        <f t="shared" si="617"/>
        <v>397</v>
      </c>
      <c r="AA663" t="str">
        <f t="shared" si="618"/>
        <v>Yes</v>
      </c>
      <c r="AB663" t="str">
        <f t="shared" si="619"/>
        <v>Yes</v>
      </c>
      <c r="AC663">
        <f t="shared" si="620"/>
        <v>1</v>
      </c>
      <c r="AD663">
        <f t="shared" si="621"/>
        <v>0</v>
      </c>
      <c r="AE663" t="str">
        <f t="shared" si="622"/>
        <v/>
      </c>
      <c r="AG663">
        <f t="shared" si="623"/>
        <v>0</v>
      </c>
      <c r="AH663" t="str">
        <f t="shared" si="624"/>
        <v/>
      </c>
      <c r="AI663" t="str">
        <f t="shared" si="625"/>
        <v/>
      </c>
      <c r="AJ663" t="str">
        <f t="shared" si="626"/>
        <v/>
      </c>
      <c r="AK663" t="str">
        <f t="shared" si="627"/>
        <v/>
      </c>
      <c r="AL663" t="str">
        <f>IF($A663="","",INDEX(games!$J:$J,ROW())&amp;"")</f>
        <v>https://store.steampowered.com/app/2949320/Ratatan/</v>
      </c>
      <c r="AM663">
        <f>IF($A663="","",SUMPRODUCT($AO663:$BD663,'Map Analysis'!$AN$2^{0,1,2,3,4,5,6,7,8,9,10,11,12,13,14,15}))</f>
        <v>0</v>
      </c>
      <c r="AN663">
        <f t="shared" si="628"/>
        <v>6.6299999999999999E-5</v>
      </c>
      <c r="AO663">
        <f t="shared" si="629"/>
        <v>0</v>
      </c>
      <c r="AP663">
        <f t="shared" si="630"/>
        <v>0</v>
      </c>
      <c r="AQ663">
        <f t="shared" si="631"/>
        <v>0</v>
      </c>
      <c r="AR663">
        <f t="shared" si="632"/>
        <v>0</v>
      </c>
      <c r="AS663">
        <f t="shared" si="633"/>
        <v>0</v>
      </c>
      <c r="AT663">
        <f t="shared" si="634"/>
        <v>0</v>
      </c>
      <c r="AU663">
        <f t="shared" si="635"/>
        <v>0</v>
      </c>
      <c r="AV663">
        <f t="shared" si="636"/>
        <v>0</v>
      </c>
      <c r="AW663">
        <f t="shared" si="637"/>
        <v>0</v>
      </c>
      <c r="AX663">
        <f t="shared" si="638"/>
        <v>0</v>
      </c>
      <c r="AY663">
        <f t="shared" si="639"/>
        <v>0</v>
      </c>
      <c r="AZ663">
        <f t="shared" si="640"/>
        <v>0</v>
      </c>
      <c r="BA663">
        <f t="shared" si="641"/>
        <v>0</v>
      </c>
      <c r="BB663">
        <f t="shared" si="642"/>
        <v>0</v>
      </c>
      <c r="BC663">
        <f t="shared" si="643"/>
        <v>0</v>
      </c>
      <c r="BD663">
        <f t="shared" si="644"/>
        <v>0</v>
      </c>
      <c r="BF663">
        <f t="shared" si="645"/>
        <v>0</v>
      </c>
      <c r="BG663">
        <f t="shared" si="646"/>
        <v>0</v>
      </c>
      <c r="BH663">
        <f t="shared" si="647"/>
        <v>0</v>
      </c>
      <c r="BI663">
        <f t="shared" si="648"/>
        <v>0</v>
      </c>
      <c r="BJ663">
        <f t="shared" si="649"/>
        <v>0</v>
      </c>
      <c r="BK663">
        <f t="shared" si="650"/>
        <v>0</v>
      </c>
      <c r="BL663">
        <f t="shared" si="651"/>
        <v>0</v>
      </c>
      <c r="BM663">
        <f t="shared" si="652"/>
        <v>0</v>
      </c>
      <c r="BN663">
        <f t="shared" si="653"/>
        <v>0</v>
      </c>
      <c r="BO663">
        <f t="shared" si="654"/>
        <v>0</v>
      </c>
      <c r="BP663">
        <f t="shared" si="655"/>
        <v>0</v>
      </c>
      <c r="BQ663">
        <f t="shared" si="656"/>
        <v>0</v>
      </c>
      <c r="BR663">
        <f t="shared" si="657"/>
        <v>0</v>
      </c>
      <c r="BS663">
        <f t="shared" si="658"/>
        <v>0</v>
      </c>
      <c r="BT663">
        <f t="shared" si="659"/>
        <v>0</v>
      </c>
    </row>
    <row r="664" spans="1:72" x14ac:dyDescent="0.25">
      <c r="A664" t="str">
        <f>IF(TRIM(INDEX(games!$A:$A,ROW()))="","",TRIM(INDEX(games!$A:$A,ROW())))</f>
        <v>Ratropolis</v>
      </c>
      <c r="B664">
        <f>IF(OR($A664="",INDEX(games!$B:$B,ROW())=""),"",INDEX(games!$B:$B,ROW()))</f>
        <v>2019</v>
      </c>
      <c r="C664" t="str">
        <f>IF(OR($A664="",INDEX(games!$C:$C,ROW())=""),"",INDEX(games!$C:$C,ROW()))</f>
        <v>Deckbuilder</v>
      </c>
      <c r="D664">
        <f t="shared" si="600"/>
        <v>2</v>
      </c>
      <c r="E664">
        <f t="shared" si="601"/>
        <v>3</v>
      </c>
      <c r="F664">
        <f t="shared" si="602"/>
        <v>18</v>
      </c>
      <c r="G664" t="e">
        <f t="shared" si="603"/>
        <v>#N/A</v>
      </c>
      <c r="H664" t="e">
        <f t="shared" si="604"/>
        <v>#N/A</v>
      </c>
      <c r="I664" t="e">
        <f t="shared" si="605"/>
        <v>#N/A</v>
      </c>
      <c r="J664" t="e">
        <f t="shared" si="606"/>
        <v>#N/A</v>
      </c>
      <c r="K664">
        <f t="shared" si="607"/>
        <v>2019</v>
      </c>
      <c r="L664">
        <f t="shared" si="608"/>
        <v>3.4140000000000001</v>
      </c>
      <c r="M664" t="e">
        <f t="shared" si="609"/>
        <v>#N/A</v>
      </c>
      <c r="N664" t="e">
        <f t="shared" si="610"/>
        <v>#N/A</v>
      </c>
      <c r="O664">
        <f t="shared" si="611"/>
        <v>2.000664</v>
      </c>
      <c r="P664" t="str">
        <f>IF(OR($A664="",INDEX(games!$H:$H,ROW())=""),"",INDEX(games!$H:$H,ROW()))</f>
        <v>Yes</v>
      </c>
      <c r="Q664">
        <f t="shared" si="612"/>
        <v>2.000664</v>
      </c>
      <c r="T664">
        <f t="shared" si="613"/>
        <v>2018</v>
      </c>
      <c r="U664">
        <f t="shared" si="614"/>
        <v>2025</v>
      </c>
      <c r="V664">
        <f t="shared" si="615"/>
        <v>7</v>
      </c>
      <c r="W664" t="str">
        <f>IF(TRIM(INDEX(connections!$A:$A,ROW()))="","",TRIM(INDEX(connections!$A:$A,ROW())))</f>
        <v>Heroes of Hammerwatch</v>
      </c>
      <c r="X664" t="str">
        <f>IF($W664="","",TRIM(INDEX(connections!$B:$B,ROW())))</f>
        <v>Heroes of Hammerwatch II</v>
      </c>
      <c r="Y664">
        <f t="shared" si="616"/>
        <v>398</v>
      </c>
      <c r="Z664">
        <f t="shared" si="617"/>
        <v>399</v>
      </c>
      <c r="AA664" t="str">
        <f t="shared" si="618"/>
        <v>Yes</v>
      </c>
      <c r="AB664" t="str">
        <f t="shared" si="619"/>
        <v>Yes</v>
      </c>
      <c r="AC664">
        <f t="shared" si="620"/>
        <v>1</v>
      </c>
      <c r="AD664">
        <f t="shared" si="621"/>
        <v>0</v>
      </c>
      <c r="AE664">
        <f t="shared" si="622"/>
        <v>1</v>
      </c>
      <c r="AG664">
        <f t="shared" si="623"/>
        <v>2</v>
      </c>
      <c r="AH664" t="str">
        <f t="shared" si="624"/>
        <v>Yes</v>
      </c>
      <c r="AI664">
        <f t="shared" si="625"/>
        <v>2</v>
      </c>
      <c r="AJ664">
        <f t="shared" si="626"/>
        <v>2.000664</v>
      </c>
      <c r="AK664" t="str">
        <f t="shared" si="627"/>
        <v/>
      </c>
      <c r="AL664" t="str">
        <f>IF($A664="","",INDEX(games!$J:$J,ROW())&amp;"")</f>
        <v>https://store.steampowered.com/app/1108370/Ratropolis/</v>
      </c>
      <c r="AM664">
        <f>IF($A664="","",SUMPRODUCT($AO664:$BD664,'Map Analysis'!$AN$2^{0,1,2,3,4,5,6,7,8,9,10,11,12,13,14,15}))</f>
        <v>0</v>
      </c>
      <c r="AN664">
        <f t="shared" si="628"/>
        <v>6.6400000000000001E-5</v>
      </c>
      <c r="AO664">
        <f t="shared" si="629"/>
        <v>0</v>
      </c>
      <c r="AP664">
        <f t="shared" si="630"/>
        <v>0</v>
      </c>
      <c r="AQ664">
        <f t="shared" si="631"/>
        <v>0</v>
      </c>
      <c r="AR664">
        <f t="shared" si="632"/>
        <v>0</v>
      </c>
      <c r="AS664">
        <f t="shared" si="633"/>
        <v>0</v>
      </c>
      <c r="AT664">
        <f t="shared" si="634"/>
        <v>0</v>
      </c>
      <c r="AU664">
        <f t="shared" si="635"/>
        <v>0</v>
      </c>
      <c r="AV664">
        <f t="shared" si="636"/>
        <v>0</v>
      </c>
      <c r="AW664">
        <f t="shared" si="637"/>
        <v>0</v>
      </c>
      <c r="AX664">
        <f t="shared" si="638"/>
        <v>0</v>
      </c>
      <c r="AY664">
        <f t="shared" si="639"/>
        <v>0</v>
      </c>
      <c r="AZ664">
        <f t="shared" si="640"/>
        <v>0</v>
      </c>
      <c r="BA664">
        <f t="shared" si="641"/>
        <v>0</v>
      </c>
      <c r="BB664">
        <f t="shared" si="642"/>
        <v>0</v>
      </c>
      <c r="BC664">
        <f t="shared" si="643"/>
        <v>0</v>
      </c>
      <c r="BD664">
        <f t="shared" si="644"/>
        <v>0</v>
      </c>
      <c r="BF664">
        <f t="shared" si="645"/>
        <v>0</v>
      </c>
      <c r="BG664">
        <f t="shared" si="646"/>
        <v>0</v>
      </c>
      <c r="BH664">
        <f t="shared" si="647"/>
        <v>0</v>
      </c>
      <c r="BI664">
        <f t="shared" si="648"/>
        <v>0</v>
      </c>
      <c r="BJ664">
        <f t="shared" si="649"/>
        <v>0</v>
      </c>
      <c r="BK664">
        <f t="shared" si="650"/>
        <v>0</v>
      </c>
      <c r="BL664">
        <f t="shared" si="651"/>
        <v>0</v>
      </c>
      <c r="BM664">
        <f t="shared" si="652"/>
        <v>0</v>
      </c>
      <c r="BN664">
        <f t="shared" si="653"/>
        <v>0</v>
      </c>
      <c r="BO664">
        <f t="shared" si="654"/>
        <v>0</v>
      </c>
      <c r="BP664">
        <f t="shared" si="655"/>
        <v>0</v>
      </c>
      <c r="BQ664">
        <f t="shared" si="656"/>
        <v>0</v>
      </c>
      <c r="BR664">
        <f t="shared" si="657"/>
        <v>0</v>
      </c>
      <c r="BS664">
        <f t="shared" si="658"/>
        <v>0</v>
      </c>
      <c r="BT664">
        <f t="shared" si="659"/>
        <v>0</v>
      </c>
    </row>
    <row r="665" spans="1:72" x14ac:dyDescent="0.25">
      <c r="A665" t="str">
        <f>IF(TRIM(INDEX(games!$A:$A,ROW()))="","",TRIM(INDEX(games!$A:$A,ROW())))</f>
        <v>Ravenbound</v>
      </c>
      <c r="B665">
        <f>IF(OR($A665="",INDEX(games!$B:$B,ROW())=""),"",INDEX(games!$B:$B,ROW()))</f>
        <v>2023</v>
      </c>
      <c r="C665" t="str">
        <f>IF(OR($A665="",INDEX(games!$C:$C,ROW())=""),"",INDEX(games!$C:$C,ROW()))</f>
        <v>Action</v>
      </c>
      <c r="D665">
        <f t="shared" si="600"/>
        <v>3</v>
      </c>
      <c r="E665">
        <f t="shared" si="601"/>
        <v>1</v>
      </c>
      <c r="F665">
        <f t="shared" si="602"/>
        <v>19</v>
      </c>
      <c r="G665">
        <f t="shared" si="603"/>
        <v>2023</v>
      </c>
      <c r="H665">
        <f t="shared" si="604"/>
        <v>1.4370000000000001</v>
      </c>
      <c r="I665" t="e">
        <f t="shared" si="605"/>
        <v>#N/A</v>
      </c>
      <c r="J665" t="e">
        <f t="shared" si="606"/>
        <v>#N/A</v>
      </c>
      <c r="K665" t="e">
        <f t="shared" si="607"/>
        <v>#N/A</v>
      </c>
      <c r="L665" t="e">
        <f t="shared" si="608"/>
        <v>#N/A</v>
      </c>
      <c r="M665" t="e">
        <f t="shared" si="609"/>
        <v>#N/A</v>
      </c>
      <c r="N665" t="e">
        <f t="shared" si="610"/>
        <v>#N/A</v>
      </c>
      <c r="O665">
        <f t="shared" si="611"/>
        <v>3.0006650000000001</v>
      </c>
      <c r="P665" t="str">
        <f>IF(OR($A665="",INDEX(games!$H:$H,ROW())=""),"",INDEX(games!$H:$H,ROW()))</f>
        <v/>
      </c>
      <c r="Q665" t="str">
        <f t="shared" si="612"/>
        <v/>
      </c>
      <c r="T665">
        <f t="shared" si="613"/>
        <v>2022</v>
      </c>
      <c r="U665">
        <f t="shared" si="614"/>
        <v>2025</v>
      </c>
      <c r="V665">
        <f t="shared" si="615"/>
        <v>3</v>
      </c>
      <c r="W665" t="str">
        <f>IF(TRIM(INDEX(connections!$A:$A,ROW()))="","",TRIM(INDEX(connections!$A:$A,ROW())))</f>
        <v>Chess Survivors</v>
      </c>
      <c r="X665" t="str">
        <f>IF($W665="","",TRIM(INDEX(connections!$B:$B,ROW())))</f>
        <v>Hexagod</v>
      </c>
      <c r="Y665">
        <f t="shared" si="616"/>
        <v>131</v>
      </c>
      <c r="Z665">
        <f t="shared" si="617"/>
        <v>400</v>
      </c>
      <c r="AA665" t="str">
        <f t="shared" si="618"/>
        <v>Yes</v>
      </c>
      <c r="AB665" t="str">
        <f t="shared" si="619"/>
        <v/>
      </c>
      <c r="AC665" t="str">
        <f t="shared" si="620"/>
        <v/>
      </c>
      <c r="AD665">
        <f t="shared" si="621"/>
        <v>1</v>
      </c>
      <c r="AE665" t="str">
        <f t="shared" si="622"/>
        <v/>
      </c>
      <c r="AG665">
        <f t="shared" si="623"/>
        <v>3</v>
      </c>
      <c r="AH665" t="str">
        <f t="shared" si="624"/>
        <v/>
      </c>
      <c r="AI665" t="str">
        <f t="shared" si="625"/>
        <v/>
      </c>
      <c r="AJ665" t="str">
        <f t="shared" si="626"/>
        <v/>
      </c>
      <c r="AK665">
        <f t="shared" si="627"/>
        <v>3.0006650000000001</v>
      </c>
      <c r="AL665" t="str">
        <f>IF($A665="","",INDEX(games!$J:$J,ROW())&amp;"")</f>
        <v>https://store.steampowered.com/app/1307660/Ravenbound/</v>
      </c>
      <c r="AM665">
        <f>IF($A665="","",SUMPRODUCT($AO665:$BD665,'Map Analysis'!$AN$2^{0,1,2,3,4,5,6,7,8,9,10,11,12,13,14,15}))</f>
        <v>0</v>
      </c>
      <c r="AN665">
        <f t="shared" si="628"/>
        <v>6.6500000000000004E-5</v>
      </c>
      <c r="AO665">
        <f t="shared" si="629"/>
        <v>0</v>
      </c>
      <c r="AP665">
        <f t="shared" si="630"/>
        <v>0</v>
      </c>
      <c r="AQ665">
        <f t="shared" si="631"/>
        <v>0</v>
      </c>
      <c r="AR665">
        <f t="shared" si="632"/>
        <v>0</v>
      </c>
      <c r="AS665">
        <f t="shared" si="633"/>
        <v>0</v>
      </c>
      <c r="AT665">
        <f t="shared" si="634"/>
        <v>0</v>
      </c>
      <c r="AU665">
        <f t="shared" si="635"/>
        <v>0</v>
      </c>
      <c r="AV665">
        <f t="shared" si="636"/>
        <v>0</v>
      </c>
      <c r="AW665">
        <f t="shared" si="637"/>
        <v>0</v>
      </c>
      <c r="AX665">
        <f t="shared" si="638"/>
        <v>0</v>
      </c>
      <c r="AY665">
        <f t="shared" si="639"/>
        <v>0</v>
      </c>
      <c r="AZ665">
        <f t="shared" si="640"/>
        <v>0</v>
      </c>
      <c r="BA665">
        <f t="shared" si="641"/>
        <v>0</v>
      </c>
      <c r="BB665">
        <f t="shared" si="642"/>
        <v>0</v>
      </c>
      <c r="BC665">
        <f t="shared" si="643"/>
        <v>0</v>
      </c>
      <c r="BD665">
        <f t="shared" si="644"/>
        <v>0</v>
      </c>
      <c r="BF665">
        <f t="shared" si="645"/>
        <v>0</v>
      </c>
      <c r="BG665">
        <f t="shared" si="646"/>
        <v>0</v>
      </c>
      <c r="BH665">
        <f t="shared" si="647"/>
        <v>0</v>
      </c>
      <c r="BI665">
        <f t="shared" si="648"/>
        <v>0</v>
      </c>
      <c r="BJ665">
        <f t="shared" si="649"/>
        <v>0</v>
      </c>
      <c r="BK665">
        <f t="shared" si="650"/>
        <v>0</v>
      </c>
      <c r="BL665">
        <f t="shared" si="651"/>
        <v>0</v>
      </c>
      <c r="BM665">
        <f t="shared" si="652"/>
        <v>0</v>
      </c>
      <c r="BN665">
        <f t="shared" si="653"/>
        <v>0</v>
      </c>
      <c r="BO665">
        <f t="shared" si="654"/>
        <v>0</v>
      </c>
      <c r="BP665">
        <f t="shared" si="655"/>
        <v>0</v>
      </c>
      <c r="BQ665">
        <f t="shared" si="656"/>
        <v>0</v>
      </c>
      <c r="BR665">
        <f t="shared" si="657"/>
        <v>0</v>
      </c>
      <c r="BS665">
        <f t="shared" si="658"/>
        <v>0</v>
      </c>
      <c r="BT665">
        <f t="shared" si="659"/>
        <v>0</v>
      </c>
    </row>
    <row r="666" spans="1:72" x14ac:dyDescent="0.25">
      <c r="A666" t="str">
        <f>IF(TRIM(INDEX(games!$A:$A,ROW()))="","",TRIM(INDEX(games!$A:$A,ROW())))</f>
        <v>Ravenswatch</v>
      </c>
      <c r="B666">
        <f>IF(OR($A666="",INDEX(games!$B:$B,ROW())=""),"",INDEX(games!$B:$B,ROW()))</f>
        <v>2023</v>
      </c>
      <c r="C666" t="str">
        <f>IF(OR($A666="",INDEX(games!$C:$C,ROW())=""),"",INDEX(games!$C:$C,ROW()))</f>
        <v>Action</v>
      </c>
      <c r="D666">
        <f t="shared" si="600"/>
        <v>2</v>
      </c>
      <c r="E666">
        <f t="shared" si="601"/>
        <v>1</v>
      </c>
      <c r="F666">
        <f t="shared" si="602"/>
        <v>20</v>
      </c>
      <c r="G666">
        <f t="shared" si="603"/>
        <v>2023</v>
      </c>
      <c r="H666">
        <f t="shared" si="604"/>
        <v>1.46</v>
      </c>
      <c r="I666" t="e">
        <f t="shared" si="605"/>
        <v>#N/A</v>
      </c>
      <c r="J666" t="e">
        <f t="shared" si="606"/>
        <v>#N/A</v>
      </c>
      <c r="K666" t="e">
        <f t="shared" si="607"/>
        <v>#N/A</v>
      </c>
      <c r="L666" t="e">
        <f t="shared" si="608"/>
        <v>#N/A</v>
      </c>
      <c r="M666" t="e">
        <f t="shared" si="609"/>
        <v>#N/A</v>
      </c>
      <c r="N666" t="e">
        <f t="shared" si="610"/>
        <v>#N/A</v>
      </c>
      <c r="O666">
        <f t="shared" si="611"/>
        <v>2.0006659999999998</v>
      </c>
      <c r="P666" t="str">
        <f>IF(OR($A666="",INDEX(games!$H:$H,ROW())=""),"",INDEX(games!$H:$H,ROW()))</f>
        <v>Yes</v>
      </c>
      <c r="Q666">
        <f t="shared" si="612"/>
        <v>2.0006659999999998</v>
      </c>
      <c r="T666">
        <f t="shared" si="613"/>
        <v>2022</v>
      </c>
      <c r="U666">
        <f t="shared" si="614"/>
        <v>2026</v>
      </c>
      <c r="V666">
        <f t="shared" si="615"/>
        <v>4</v>
      </c>
      <c r="W666" t="str">
        <f>IF(TRIM(INDEX(connections!$A:$A,ROW()))="","",TRIM(INDEX(connections!$A:$A,ROW())))</f>
        <v>Bounty of One</v>
      </c>
      <c r="X666" t="str">
        <f>IF($W666="","",TRIM(INDEX(connections!$B:$B,ROW())))</f>
        <v>Hive Blight</v>
      </c>
      <c r="Y666">
        <f t="shared" si="616"/>
        <v>95</v>
      </c>
      <c r="Z666">
        <f t="shared" si="617"/>
        <v>401</v>
      </c>
      <c r="AA666" t="str">
        <f t="shared" si="618"/>
        <v>Yes</v>
      </c>
      <c r="AB666" t="str">
        <f t="shared" si="619"/>
        <v/>
      </c>
      <c r="AC666" t="str">
        <f t="shared" si="620"/>
        <v/>
      </c>
      <c r="AD666">
        <f t="shared" si="621"/>
        <v>1</v>
      </c>
      <c r="AE666" t="str">
        <f t="shared" si="622"/>
        <v/>
      </c>
      <c r="AG666">
        <f t="shared" si="623"/>
        <v>2</v>
      </c>
      <c r="AH666" t="str">
        <f t="shared" si="624"/>
        <v>Yes</v>
      </c>
      <c r="AI666">
        <f t="shared" si="625"/>
        <v>2</v>
      </c>
      <c r="AJ666">
        <f t="shared" si="626"/>
        <v>2.0006659999999998</v>
      </c>
      <c r="AK666" t="str">
        <f t="shared" si="627"/>
        <v/>
      </c>
      <c r="AL666" t="str">
        <f>IF($A666="","",INDEX(games!$J:$J,ROW())&amp;"")</f>
        <v>https://store.steampowered.com/app/2071280/Ravenswatch/</v>
      </c>
      <c r="AM666">
        <f>IF($A666="","",SUMPRODUCT($AO666:$BD666,'Map Analysis'!$AN$2^{0,1,2,3,4,5,6,7,8,9,10,11,12,13,14,15}))</f>
        <v>1</v>
      </c>
      <c r="AN666">
        <f t="shared" si="628"/>
        <v>1.0000666</v>
      </c>
      <c r="AO666">
        <f t="shared" si="629"/>
        <v>1</v>
      </c>
      <c r="AP666">
        <f t="shared" si="630"/>
        <v>0</v>
      </c>
      <c r="AQ666">
        <f t="shared" si="631"/>
        <v>0</v>
      </c>
      <c r="AR666">
        <f t="shared" si="632"/>
        <v>0</v>
      </c>
      <c r="AS666">
        <f t="shared" si="633"/>
        <v>0</v>
      </c>
      <c r="AT666">
        <f t="shared" si="634"/>
        <v>0</v>
      </c>
      <c r="AU666">
        <f t="shared" si="635"/>
        <v>0</v>
      </c>
      <c r="AV666">
        <f t="shared" si="636"/>
        <v>0</v>
      </c>
      <c r="AW666">
        <f t="shared" si="637"/>
        <v>0</v>
      </c>
      <c r="AX666">
        <f t="shared" si="638"/>
        <v>0</v>
      </c>
      <c r="AY666">
        <f t="shared" si="639"/>
        <v>0</v>
      </c>
      <c r="AZ666">
        <f t="shared" si="640"/>
        <v>0</v>
      </c>
      <c r="BA666">
        <f t="shared" si="641"/>
        <v>0</v>
      </c>
      <c r="BB666">
        <f t="shared" si="642"/>
        <v>0</v>
      </c>
      <c r="BC666">
        <f t="shared" si="643"/>
        <v>0</v>
      </c>
      <c r="BD666">
        <f t="shared" si="644"/>
        <v>0</v>
      </c>
      <c r="BF666">
        <f t="shared" si="645"/>
        <v>0</v>
      </c>
      <c r="BG666">
        <f t="shared" si="646"/>
        <v>0</v>
      </c>
      <c r="BH666">
        <f t="shared" si="647"/>
        <v>0</v>
      </c>
      <c r="BI666">
        <f t="shared" si="648"/>
        <v>0</v>
      </c>
      <c r="BJ666">
        <f t="shared" si="649"/>
        <v>0</v>
      </c>
      <c r="BK666">
        <f t="shared" si="650"/>
        <v>0</v>
      </c>
      <c r="BL666">
        <f t="shared" si="651"/>
        <v>0</v>
      </c>
      <c r="BM666">
        <f t="shared" si="652"/>
        <v>0</v>
      </c>
      <c r="BN666">
        <f t="shared" si="653"/>
        <v>0</v>
      </c>
      <c r="BO666">
        <f t="shared" si="654"/>
        <v>0</v>
      </c>
      <c r="BP666">
        <f t="shared" si="655"/>
        <v>0</v>
      </c>
      <c r="BQ666">
        <f t="shared" si="656"/>
        <v>0</v>
      </c>
      <c r="BR666">
        <f t="shared" si="657"/>
        <v>0</v>
      </c>
      <c r="BS666">
        <f t="shared" si="658"/>
        <v>0</v>
      </c>
      <c r="BT666">
        <f t="shared" si="659"/>
        <v>0</v>
      </c>
    </row>
    <row r="667" spans="1:72" x14ac:dyDescent="0.25">
      <c r="A667" t="str">
        <f>IF(TRIM(INDEX(games!$A:$A,ROW()))="","",TRIM(INDEX(games!$A:$A,ROW())))</f>
        <v>Reality Break</v>
      </c>
      <c r="B667">
        <f>IF(OR($A667="",INDEX(games!$B:$B,ROW())=""),"",INDEX(games!$B:$B,ROW()))</f>
        <v>2025</v>
      </c>
      <c r="C667" t="str">
        <f>IF(OR($A667="",INDEX(games!$C:$C,ROW())=""),"",INDEX(games!$C:$C,ROW()))</f>
        <v>Action</v>
      </c>
      <c r="D667">
        <f t="shared" si="600"/>
        <v>2</v>
      </c>
      <c r="E667">
        <f t="shared" si="601"/>
        <v>1</v>
      </c>
      <c r="F667">
        <f t="shared" si="602"/>
        <v>21</v>
      </c>
      <c r="G667">
        <f t="shared" si="603"/>
        <v>2025</v>
      </c>
      <c r="H667">
        <f t="shared" si="604"/>
        <v>1.4830000000000001</v>
      </c>
      <c r="I667" t="e">
        <f t="shared" si="605"/>
        <v>#N/A</v>
      </c>
      <c r="J667" t="e">
        <f t="shared" si="606"/>
        <v>#N/A</v>
      </c>
      <c r="K667" t="e">
        <f t="shared" si="607"/>
        <v>#N/A</v>
      </c>
      <c r="L667" t="e">
        <f t="shared" si="608"/>
        <v>#N/A</v>
      </c>
      <c r="M667" t="e">
        <f t="shared" si="609"/>
        <v>#N/A</v>
      </c>
      <c r="N667" t="e">
        <f t="shared" si="610"/>
        <v>#N/A</v>
      </c>
      <c r="O667">
        <f t="shared" si="611"/>
        <v>2.000667</v>
      </c>
      <c r="P667" t="str">
        <f>IF(OR($A667="",INDEX(games!$H:$H,ROW())=""),"",INDEX(games!$H:$H,ROW()))</f>
        <v/>
      </c>
      <c r="Q667" t="str">
        <f t="shared" si="612"/>
        <v/>
      </c>
      <c r="T667">
        <f t="shared" si="613"/>
        <v>2017</v>
      </c>
      <c r="U667">
        <f t="shared" si="614"/>
        <v>2026</v>
      </c>
      <c r="V667">
        <f t="shared" si="615"/>
        <v>9</v>
      </c>
      <c r="W667" t="str">
        <f>IF(TRIM(INDEX(connections!$A:$A,ROW()))="","",TRIM(INDEX(connections!$A:$A,ROW())))</f>
        <v>Slay the Spire</v>
      </c>
      <c r="X667" t="str">
        <f>IF($W667="","",TRIM(INDEX(connections!$B:$B,ROW())))</f>
        <v>Hive Blight</v>
      </c>
      <c r="Y667">
        <f t="shared" si="616"/>
        <v>772</v>
      </c>
      <c r="Z667">
        <f t="shared" si="617"/>
        <v>401</v>
      </c>
      <c r="AA667" t="str">
        <f t="shared" si="618"/>
        <v>Yes</v>
      </c>
      <c r="AB667" t="str">
        <f t="shared" si="619"/>
        <v/>
      </c>
      <c r="AC667" t="str">
        <f t="shared" si="620"/>
        <v/>
      </c>
      <c r="AD667">
        <f t="shared" si="621"/>
        <v>1</v>
      </c>
      <c r="AE667" t="str">
        <f t="shared" si="622"/>
        <v/>
      </c>
      <c r="AG667">
        <f t="shared" si="623"/>
        <v>2</v>
      </c>
      <c r="AH667" t="str">
        <f t="shared" si="624"/>
        <v/>
      </c>
      <c r="AI667" t="str">
        <f t="shared" si="625"/>
        <v/>
      </c>
      <c r="AJ667" t="str">
        <f t="shared" si="626"/>
        <v/>
      </c>
      <c r="AK667">
        <f t="shared" si="627"/>
        <v>2.000667</v>
      </c>
      <c r="AL667" t="str">
        <f>IF($A667="","",INDEX(games!$J:$J,ROW())&amp;"")</f>
        <v/>
      </c>
      <c r="AM667">
        <f>IF($A667="","",SUMPRODUCT($AO667:$BD667,'Map Analysis'!$AN$2^{0,1,2,3,4,5,6,7,8,9,10,11,12,13,14,15}))</f>
        <v>0</v>
      </c>
      <c r="AN667">
        <f t="shared" si="628"/>
        <v>6.6699999999999995E-5</v>
      </c>
      <c r="AO667">
        <f t="shared" si="629"/>
        <v>0</v>
      </c>
      <c r="AP667">
        <f t="shared" si="630"/>
        <v>0</v>
      </c>
      <c r="AQ667">
        <f t="shared" si="631"/>
        <v>0</v>
      </c>
      <c r="AR667">
        <f t="shared" si="632"/>
        <v>0</v>
      </c>
      <c r="AS667">
        <f t="shared" si="633"/>
        <v>0</v>
      </c>
      <c r="AT667">
        <f t="shared" si="634"/>
        <v>0</v>
      </c>
      <c r="AU667">
        <f t="shared" si="635"/>
        <v>0</v>
      </c>
      <c r="AV667">
        <f t="shared" si="636"/>
        <v>0</v>
      </c>
      <c r="AW667">
        <f t="shared" si="637"/>
        <v>0</v>
      </c>
      <c r="AX667">
        <f t="shared" si="638"/>
        <v>0</v>
      </c>
      <c r="AY667">
        <f t="shared" si="639"/>
        <v>0</v>
      </c>
      <c r="AZ667">
        <f t="shared" si="640"/>
        <v>0</v>
      </c>
      <c r="BA667">
        <f t="shared" si="641"/>
        <v>0</v>
      </c>
      <c r="BB667">
        <f t="shared" si="642"/>
        <v>0</v>
      </c>
      <c r="BC667">
        <f t="shared" si="643"/>
        <v>0</v>
      </c>
      <c r="BD667">
        <f t="shared" si="644"/>
        <v>0</v>
      </c>
      <c r="BF667">
        <f t="shared" si="645"/>
        <v>0</v>
      </c>
      <c r="BG667">
        <f t="shared" si="646"/>
        <v>0</v>
      </c>
      <c r="BH667">
        <f t="shared" si="647"/>
        <v>0</v>
      </c>
      <c r="BI667">
        <f t="shared" si="648"/>
        <v>0</v>
      </c>
      <c r="BJ667">
        <f t="shared" si="649"/>
        <v>0</v>
      </c>
      <c r="BK667">
        <f t="shared" si="650"/>
        <v>0</v>
      </c>
      <c r="BL667">
        <f t="shared" si="651"/>
        <v>0</v>
      </c>
      <c r="BM667">
        <f t="shared" si="652"/>
        <v>0</v>
      </c>
      <c r="BN667">
        <f t="shared" si="653"/>
        <v>0</v>
      </c>
      <c r="BO667">
        <f t="shared" si="654"/>
        <v>0</v>
      </c>
      <c r="BP667">
        <f t="shared" si="655"/>
        <v>0</v>
      </c>
      <c r="BQ667">
        <f t="shared" si="656"/>
        <v>0</v>
      </c>
      <c r="BR667">
        <f t="shared" si="657"/>
        <v>0</v>
      </c>
      <c r="BS667">
        <f t="shared" si="658"/>
        <v>0</v>
      </c>
      <c r="BT667">
        <f t="shared" si="659"/>
        <v>0</v>
      </c>
    </row>
    <row r="668" spans="1:72" x14ac:dyDescent="0.25">
      <c r="A668" t="str">
        <f>IF(TRIM(INDEX(games!$A:$A,ROW()))="","",TRIM(INDEX(games!$A:$A,ROW())))</f>
        <v>Realm of Ink</v>
      </c>
      <c r="B668">
        <f>IF(OR($A668="",INDEX(games!$B:$B,ROW())=""),"",INDEX(games!$B:$B,ROW()))</f>
        <v>2024</v>
      </c>
      <c r="C668" t="str">
        <f>IF(OR($A668="",INDEX(games!$C:$C,ROW())=""),"",INDEX(games!$C:$C,ROW()))</f>
        <v>Action</v>
      </c>
      <c r="D668">
        <f t="shared" si="600"/>
        <v>2</v>
      </c>
      <c r="E668">
        <f t="shared" si="601"/>
        <v>1</v>
      </c>
      <c r="F668">
        <f t="shared" si="602"/>
        <v>22</v>
      </c>
      <c r="G668">
        <f t="shared" si="603"/>
        <v>2024</v>
      </c>
      <c r="H668">
        <f t="shared" si="604"/>
        <v>1.506</v>
      </c>
      <c r="I668" t="e">
        <f t="shared" si="605"/>
        <v>#N/A</v>
      </c>
      <c r="J668" t="e">
        <f t="shared" si="606"/>
        <v>#N/A</v>
      </c>
      <c r="K668" t="e">
        <f t="shared" si="607"/>
        <v>#N/A</v>
      </c>
      <c r="L668" t="e">
        <f t="shared" si="608"/>
        <v>#N/A</v>
      </c>
      <c r="M668" t="e">
        <f t="shared" si="609"/>
        <v>#N/A</v>
      </c>
      <c r="N668" t="e">
        <f t="shared" si="610"/>
        <v>#N/A</v>
      </c>
      <c r="O668">
        <f t="shared" si="611"/>
        <v>2.0006680000000001</v>
      </c>
      <c r="P668" t="str">
        <f>IF(OR($A668="",INDEX(games!$H:$H,ROW())=""),"",INDEX(games!$H:$H,ROW()))</f>
        <v/>
      </c>
      <c r="Q668" t="str">
        <f t="shared" si="612"/>
        <v/>
      </c>
      <c r="T668">
        <f t="shared" si="613"/>
        <v>2019</v>
      </c>
      <c r="U668">
        <f t="shared" si="614"/>
        <v>2023</v>
      </c>
      <c r="V668">
        <f t="shared" si="615"/>
        <v>4</v>
      </c>
      <c r="W668" t="str">
        <f>IF(TRIM(INDEX(connections!$A:$A,ROW()))="","",TRIM(INDEX(connections!$A:$A,ROW())))</f>
        <v>Magic Survival</v>
      </c>
      <c r="X668" t="str">
        <f>IF($W668="","",TRIM(INDEX(connections!$B:$B,ROW())))</f>
        <v>HoloCure: Save the Fans!</v>
      </c>
      <c r="Y668">
        <f t="shared" si="616"/>
        <v>490</v>
      </c>
      <c r="Z668">
        <f t="shared" si="617"/>
        <v>402</v>
      </c>
      <c r="AA668" t="str">
        <f t="shared" si="618"/>
        <v/>
      </c>
      <c r="AB668" t="str">
        <f t="shared" si="619"/>
        <v>Yes</v>
      </c>
      <c r="AC668" t="str">
        <f t="shared" si="620"/>
        <v/>
      </c>
      <c r="AD668">
        <f t="shared" si="621"/>
        <v>0</v>
      </c>
      <c r="AE668" t="str">
        <f t="shared" si="622"/>
        <v/>
      </c>
      <c r="AG668">
        <f t="shared" si="623"/>
        <v>2</v>
      </c>
      <c r="AH668" t="str">
        <f t="shared" si="624"/>
        <v/>
      </c>
      <c r="AI668" t="str">
        <f t="shared" si="625"/>
        <v/>
      </c>
      <c r="AJ668" t="str">
        <f t="shared" si="626"/>
        <v/>
      </c>
      <c r="AK668">
        <f t="shared" si="627"/>
        <v>2.0006680000000001</v>
      </c>
      <c r="AL668" t="str">
        <f>IF($A668="","",INDEX(games!$J:$J,ROW())&amp;"")</f>
        <v/>
      </c>
      <c r="AM668">
        <f>IF($A668="","",SUMPRODUCT($AO668:$BD668,'Map Analysis'!$AN$2^{0,1,2,3,4,5,6,7,8,9,10,11,12,13,14,15}))</f>
        <v>0</v>
      </c>
      <c r="AN668">
        <f t="shared" si="628"/>
        <v>6.6799999999999997E-5</v>
      </c>
      <c r="AO668">
        <f t="shared" si="629"/>
        <v>0</v>
      </c>
      <c r="AP668">
        <f t="shared" si="630"/>
        <v>0</v>
      </c>
      <c r="AQ668">
        <f t="shared" si="631"/>
        <v>0</v>
      </c>
      <c r="AR668">
        <f t="shared" si="632"/>
        <v>0</v>
      </c>
      <c r="AS668">
        <f t="shared" si="633"/>
        <v>0</v>
      </c>
      <c r="AT668">
        <f t="shared" si="634"/>
        <v>0</v>
      </c>
      <c r="AU668">
        <f t="shared" si="635"/>
        <v>0</v>
      </c>
      <c r="AV668">
        <f t="shared" si="636"/>
        <v>0</v>
      </c>
      <c r="AW668">
        <f t="shared" si="637"/>
        <v>0</v>
      </c>
      <c r="AX668">
        <f t="shared" si="638"/>
        <v>0</v>
      </c>
      <c r="AY668">
        <f t="shared" si="639"/>
        <v>0</v>
      </c>
      <c r="AZ668">
        <f t="shared" si="640"/>
        <v>0</v>
      </c>
      <c r="BA668">
        <f t="shared" si="641"/>
        <v>0</v>
      </c>
      <c r="BB668">
        <f t="shared" si="642"/>
        <v>0</v>
      </c>
      <c r="BC668">
        <f t="shared" si="643"/>
        <v>0</v>
      </c>
      <c r="BD668">
        <f t="shared" si="644"/>
        <v>0</v>
      </c>
      <c r="BF668">
        <f t="shared" si="645"/>
        <v>0</v>
      </c>
      <c r="BG668">
        <f t="shared" si="646"/>
        <v>0</v>
      </c>
      <c r="BH668">
        <f t="shared" si="647"/>
        <v>0</v>
      </c>
      <c r="BI668">
        <f t="shared" si="648"/>
        <v>0</v>
      </c>
      <c r="BJ668">
        <f t="shared" si="649"/>
        <v>0</v>
      </c>
      <c r="BK668">
        <f t="shared" si="650"/>
        <v>0</v>
      </c>
      <c r="BL668">
        <f t="shared" si="651"/>
        <v>0</v>
      </c>
      <c r="BM668">
        <f t="shared" si="652"/>
        <v>0</v>
      </c>
      <c r="BN668">
        <f t="shared" si="653"/>
        <v>0</v>
      </c>
      <c r="BO668">
        <f t="shared" si="654"/>
        <v>0</v>
      </c>
      <c r="BP668">
        <f t="shared" si="655"/>
        <v>0</v>
      </c>
      <c r="BQ668">
        <f t="shared" si="656"/>
        <v>0</v>
      </c>
      <c r="BR668">
        <f t="shared" si="657"/>
        <v>0</v>
      </c>
      <c r="BS668">
        <f t="shared" si="658"/>
        <v>0</v>
      </c>
      <c r="BT668">
        <f t="shared" si="659"/>
        <v>0</v>
      </c>
    </row>
    <row r="669" spans="1:72" x14ac:dyDescent="0.25">
      <c r="A669" t="str">
        <f>IF(TRIM(INDEX(games!$A:$A,ROW()))="","",TRIM(INDEX(games!$A:$A,ROW())))</f>
        <v>Realm of the Mad God</v>
      </c>
      <c r="B669">
        <f>IF(OR($A669="",INDEX(games!$B:$B,ROW())=""),"",INDEX(games!$B:$B,ROW()))</f>
        <v>2010</v>
      </c>
      <c r="C669" t="str">
        <f>IF(OR($A669="",INDEX(games!$C:$C,ROW())=""),"",INDEX(games!$C:$C,ROW()))</f>
        <v>Action</v>
      </c>
      <c r="D669">
        <f t="shared" si="600"/>
        <v>5</v>
      </c>
      <c r="E669">
        <f t="shared" si="601"/>
        <v>1</v>
      </c>
      <c r="F669">
        <f t="shared" si="602"/>
        <v>23</v>
      </c>
      <c r="G669">
        <f t="shared" si="603"/>
        <v>2010</v>
      </c>
      <c r="H669">
        <f t="shared" si="604"/>
        <v>1.5289999999999999</v>
      </c>
      <c r="I669" t="e">
        <f t="shared" si="605"/>
        <v>#N/A</v>
      </c>
      <c r="J669" t="e">
        <f t="shared" si="606"/>
        <v>#N/A</v>
      </c>
      <c r="K669" t="e">
        <f t="shared" si="607"/>
        <v>#N/A</v>
      </c>
      <c r="L669" t="e">
        <f t="shared" si="608"/>
        <v>#N/A</v>
      </c>
      <c r="M669" t="e">
        <f t="shared" si="609"/>
        <v>#N/A</v>
      </c>
      <c r="N669" t="e">
        <f t="shared" si="610"/>
        <v>#N/A</v>
      </c>
      <c r="O669">
        <f t="shared" si="611"/>
        <v>5.0006690000000003</v>
      </c>
      <c r="P669" t="str">
        <f>IF(OR($A669="",INDEX(games!$H:$H,ROW())=""),"",INDEX(games!$H:$H,ROW()))</f>
        <v>Yes</v>
      </c>
      <c r="Q669">
        <f t="shared" si="612"/>
        <v>5.0006690000000003</v>
      </c>
      <c r="T669">
        <f t="shared" si="613"/>
        <v>2021</v>
      </c>
      <c r="U669">
        <f t="shared" si="614"/>
        <v>2023</v>
      </c>
      <c r="V669">
        <f t="shared" si="615"/>
        <v>2</v>
      </c>
      <c r="W669" t="str">
        <f>IF(TRIM(INDEX(connections!$A:$A,ROW()))="","",TRIM(INDEX(connections!$A:$A,ROW())))</f>
        <v>Vampire Survivors</v>
      </c>
      <c r="X669" t="str">
        <f>IF($W669="","",TRIM(INDEX(connections!$B:$B,ROW())))</f>
        <v>HoloCure: Save the Fans!</v>
      </c>
      <c r="Y669">
        <f t="shared" si="616"/>
        <v>941</v>
      </c>
      <c r="Z669">
        <f t="shared" si="617"/>
        <v>402</v>
      </c>
      <c r="AA669" t="str">
        <f t="shared" si="618"/>
        <v>Yes</v>
      </c>
      <c r="AB669" t="str">
        <f t="shared" si="619"/>
        <v>Yes</v>
      </c>
      <c r="AC669">
        <f t="shared" si="620"/>
        <v>1</v>
      </c>
      <c r="AD669">
        <f t="shared" si="621"/>
        <v>0</v>
      </c>
      <c r="AE669" t="str">
        <f t="shared" si="622"/>
        <v/>
      </c>
      <c r="AG669">
        <f t="shared" si="623"/>
        <v>4</v>
      </c>
      <c r="AH669" t="str">
        <f t="shared" si="624"/>
        <v>Yes</v>
      </c>
      <c r="AI669">
        <f t="shared" si="625"/>
        <v>4</v>
      </c>
      <c r="AJ669">
        <f t="shared" si="626"/>
        <v>4.0006690000000003</v>
      </c>
      <c r="AK669" t="str">
        <f t="shared" si="627"/>
        <v/>
      </c>
      <c r="AL669" t="str">
        <f>IF($A669="","",INDEX(games!$J:$J,ROW())&amp;"")</f>
        <v>https://store.steampowered.com/app/200210/Realm_of_the_Mad_God_Exalt/</v>
      </c>
      <c r="AM669">
        <f>IF($A669="","",SUMPRODUCT($AO669:$BD669,'Map Analysis'!$AN$2^{0,1,2,3,4,5,6,7,8,9,10,11,12,13,14,15}))</f>
        <v>3.5</v>
      </c>
      <c r="AN669">
        <f t="shared" si="628"/>
        <v>3.5000669000000002</v>
      </c>
      <c r="AO669">
        <f t="shared" si="629"/>
        <v>3</v>
      </c>
      <c r="AP669">
        <f t="shared" si="630"/>
        <v>1</v>
      </c>
      <c r="AQ669">
        <f t="shared" si="631"/>
        <v>0</v>
      </c>
      <c r="AR669">
        <f t="shared" si="632"/>
        <v>0</v>
      </c>
      <c r="AS669">
        <f t="shared" si="633"/>
        <v>0</v>
      </c>
      <c r="AT669">
        <f t="shared" si="634"/>
        <v>0</v>
      </c>
      <c r="AU669">
        <f t="shared" si="635"/>
        <v>0</v>
      </c>
      <c r="AV669">
        <f t="shared" si="636"/>
        <v>0</v>
      </c>
      <c r="AW669">
        <f t="shared" si="637"/>
        <v>0</v>
      </c>
      <c r="AX669">
        <f t="shared" si="638"/>
        <v>0</v>
      </c>
      <c r="AY669">
        <f t="shared" si="639"/>
        <v>0</v>
      </c>
      <c r="AZ669">
        <f t="shared" si="640"/>
        <v>0</v>
      </c>
      <c r="BA669">
        <f t="shared" si="641"/>
        <v>0</v>
      </c>
      <c r="BB669">
        <f t="shared" si="642"/>
        <v>0</v>
      </c>
      <c r="BC669">
        <f t="shared" si="643"/>
        <v>0</v>
      </c>
      <c r="BD669">
        <f t="shared" si="644"/>
        <v>0</v>
      </c>
      <c r="BF669">
        <f t="shared" si="645"/>
        <v>0</v>
      </c>
      <c r="BG669">
        <f t="shared" si="646"/>
        <v>0</v>
      </c>
      <c r="BH669">
        <f t="shared" si="647"/>
        <v>0</v>
      </c>
      <c r="BI669">
        <f t="shared" si="648"/>
        <v>0</v>
      </c>
      <c r="BJ669">
        <f t="shared" si="649"/>
        <v>0</v>
      </c>
      <c r="BK669">
        <f t="shared" si="650"/>
        <v>0</v>
      </c>
      <c r="BL669">
        <f t="shared" si="651"/>
        <v>0</v>
      </c>
      <c r="BM669">
        <f t="shared" si="652"/>
        <v>0</v>
      </c>
      <c r="BN669">
        <f t="shared" si="653"/>
        <v>0</v>
      </c>
      <c r="BO669">
        <f t="shared" si="654"/>
        <v>0</v>
      </c>
      <c r="BP669">
        <f t="shared" si="655"/>
        <v>0</v>
      </c>
      <c r="BQ669">
        <f t="shared" si="656"/>
        <v>0</v>
      </c>
      <c r="BR669">
        <f t="shared" si="657"/>
        <v>0</v>
      </c>
      <c r="BS669">
        <f t="shared" si="658"/>
        <v>0</v>
      </c>
      <c r="BT669">
        <f t="shared" si="659"/>
        <v>0</v>
      </c>
    </row>
    <row r="670" spans="1:72" x14ac:dyDescent="0.25">
      <c r="A670" t="str">
        <f>IF(TRIM(INDEX(games!$A:$A,ROW()))="","",TRIM(INDEX(games!$A:$A,ROW())))</f>
        <v>Red Rogue</v>
      </c>
      <c r="B670">
        <f>IF(OR($A670="",INDEX(games!$B:$B,ROW())=""),"",INDEX(games!$B:$B,ROW()))</f>
        <v>2012</v>
      </c>
      <c r="C670" t="str">
        <f>IF(OR($A670="",INDEX(games!$C:$C,ROW())=""),"",INDEX(games!$C:$C,ROW()))</f>
        <v>Action</v>
      </c>
      <c r="D670">
        <f t="shared" si="600"/>
        <v>3</v>
      </c>
      <c r="E670">
        <f t="shared" si="601"/>
        <v>1</v>
      </c>
      <c r="F670">
        <f t="shared" si="602"/>
        <v>24</v>
      </c>
      <c r="G670">
        <f t="shared" si="603"/>
        <v>2012</v>
      </c>
      <c r="H670">
        <f t="shared" si="604"/>
        <v>1.552</v>
      </c>
      <c r="I670" t="e">
        <f t="shared" si="605"/>
        <v>#N/A</v>
      </c>
      <c r="J670" t="e">
        <f t="shared" si="606"/>
        <v>#N/A</v>
      </c>
      <c r="K670" t="e">
        <f t="shared" si="607"/>
        <v>#N/A</v>
      </c>
      <c r="L670" t="e">
        <f t="shared" si="608"/>
        <v>#N/A</v>
      </c>
      <c r="M670" t="e">
        <f t="shared" si="609"/>
        <v>#N/A</v>
      </c>
      <c r="N670" t="e">
        <f t="shared" si="610"/>
        <v>#N/A</v>
      </c>
      <c r="O670">
        <f t="shared" si="611"/>
        <v>3.0006699999999999</v>
      </c>
      <c r="P670" t="str">
        <f>IF(OR($A670="",INDEX(games!$H:$H,ROW())=""),"",INDEX(games!$H:$H,ROW()))</f>
        <v>Yes</v>
      </c>
      <c r="Q670">
        <f t="shared" si="612"/>
        <v>3.0006699999999999</v>
      </c>
      <c r="T670">
        <f t="shared" si="613"/>
        <v>1993</v>
      </c>
      <c r="U670">
        <f t="shared" si="614"/>
        <v>2026</v>
      </c>
      <c r="V670">
        <f t="shared" si="615"/>
        <v>33</v>
      </c>
      <c r="W670" t="str">
        <f>IF(TRIM(INDEX(connections!$A:$A,ROW()))="","",TRIM(INDEX(connections!$A:$A,ROW())))</f>
        <v>Torneko's Great Adventure: Mystery Dungeon</v>
      </c>
      <c r="X670" t="str">
        <f>IF($W670="","",TRIM(INDEX(connections!$B:$B,ROW())))</f>
        <v>HoloDungeon: Koyori vs HollowLive in Honsha Tower</v>
      </c>
      <c r="Y670">
        <f t="shared" si="616"/>
        <v>905</v>
      </c>
      <c r="Z670">
        <f t="shared" si="617"/>
        <v>403</v>
      </c>
      <c r="AA670" t="str">
        <f t="shared" si="618"/>
        <v>Yes</v>
      </c>
      <c r="AB670" t="str">
        <f t="shared" si="619"/>
        <v/>
      </c>
      <c r="AC670" t="str">
        <f t="shared" si="620"/>
        <v/>
      </c>
      <c r="AD670">
        <f t="shared" si="621"/>
        <v>0</v>
      </c>
      <c r="AE670" t="str">
        <f t="shared" si="622"/>
        <v/>
      </c>
      <c r="AG670">
        <f t="shared" si="623"/>
        <v>2</v>
      </c>
      <c r="AH670" t="str">
        <f t="shared" si="624"/>
        <v>Yes</v>
      </c>
      <c r="AI670">
        <f t="shared" si="625"/>
        <v>2</v>
      </c>
      <c r="AJ670">
        <f t="shared" si="626"/>
        <v>2.0006699999999999</v>
      </c>
      <c r="AK670" t="str">
        <f t="shared" si="627"/>
        <v/>
      </c>
      <c r="AL670" t="str">
        <f>IF($A670="","",INDEX(games!$J:$J,ROW())&amp;"")</f>
        <v/>
      </c>
      <c r="AM670">
        <f>IF($A670="","",SUMPRODUCT($AO670:$BD670,'Map Analysis'!$AN$2^{0,1,2,3,4,5,6,7,8,9,10,11,12,13,14,15}))</f>
        <v>0</v>
      </c>
      <c r="AN670">
        <f t="shared" si="628"/>
        <v>6.7000000000000002E-5</v>
      </c>
      <c r="AO670">
        <f t="shared" si="629"/>
        <v>0</v>
      </c>
      <c r="AP670">
        <f t="shared" si="630"/>
        <v>0</v>
      </c>
      <c r="AQ670">
        <f t="shared" si="631"/>
        <v>0</v>
      </c>
      <c r="AR670">
        <f t="shared" si="632"/>
        <v>0</v>
      </c>
      <c r="AS670">
        <f t="shared" si="633"/>
        <v>0</v>
      </c>
      <c r="AT670">
        <f t="shared" si="634"/>
        <v>0</v>
      </c>
      <c r="AU670">
        <f t="shared" si="635"/>
        <v>0</v>
      </c>
      <c r="AV670">
        <f t="shared" si="636"/>
        <v>0</v>
      </c>
      <c r="AW670">
        <f t="shared" si="637"/>
        <v>0</v>
      </c>
      <c r="AX670">
        <f t="shared" si="638"/>
        <v>0</v>
      </c>
      <c r="AY670">
        <f t="shared" si="639"/>
        <v>0</v>
      </c>
      <c r="AZ670">
        <f t="shared" si="640"/>
        <v>0</v>
      </c>
      <c r="BA670">
        <f t="shared" si="641"/>
        <v>0</v>
      </c>
      <c r="BB670">
        <f t="shared" si="642"/>
        <v>0</v>
      </c>
      <c r="BC670">
        <f t="shared" si="643"/>
        <v>0</v>
      </c>
      <c r="BD670">
        <f t="shared" si="644"/>
        <v>0</v>
      </c>
      <c r="BF670">
        <f t="shared" si="645"/>
        <v>0</v>
      </c>
      <c r="BG670">
        <f t="shared" si="646"/>
        <v>0</v>
      </c>
      <c r="BH670">
        <f t="shared" si="647"/>
        <v>0</v>
      </c>
      <c r="BI670">
        <f t="shared" si="648"/>
        <v>0</v>
      </c>
      <c r="BJ670">
        <f t="shared" si="649"/>
        <v>0</v>
      </c>
      <c r="BK670">
        <f t="shared" si="650"/>
        <v>0</v>
      </c>
      <c r="BL670">
        <f t="shared" si="651"/>
        <v>0</v>
      </c>
      <c r="BM670">
        <f t="shared" si="652"/>
        <v>0</v>
      </c>
      <c r="BN670">
        <f t="shared" si="653"/>
        <v>0</v>
      </c>
      <c r="BO670">
        <f t="shared" si="654"/>
        <v>0</v>
      </c>
      <c r="BP670">
        <f t="shared" si="655"/>
        <v>0</v>
      </c>
      <c r="BQ670">
        <f t="shared" si="656"/>
        <v>0</v>
      </c>
      <c r="BR670">
        <f t="shared" si="657"/>
        <v>0</v>
      </c>
      <c r="BS670">
        <f t="shared" si="658"/>
        <v>0</v>
      </c>
      <c r="BT670">
        <f t="shared" si="659"/>
        <v>0</v>
      </c>
    </row>
    <row r="671" spans="1:72" x14ac:dyDescent="0.25">
      <c r="A671" t="str">
        <f>IF(TRIM(INDEX(games!$A:$A,ROW()))="","",TRIM(INDEX(games!$A:$A,ROW())))</f>
        <v>Reignbreaker</v>
      </c>
      <c r="B671">
        <f>IF(OR($A671="",INDEX(games!$B:$B,ROW())=""),"",INDEX(games!$B:$B,ROW()))</f>
        <v>2025</v>
      </c>
      <c r="C671" t="str">
        <f>IF(OR($A671="",INDEX(games!$C:$C,ROW())=""),"",INDEX(games!$C:$C,ROW()))</f>
        <v>Action</v>
      </c>
      <c r="D671">
        <f t="shared" si="600"/>
        <v>2</v>
      </c>
      <c r="E671">
        <f t="shared" si="601"/>
        <v>1</v>
      </c>
      <c r="F671">
        <f t="shared" si="602"/>
        <v>25</v>
      </c>
      <c r="G671">
        <f t="shared" si="603"/>
        <v>2025</v>
      </c>
      <c r="H671">
        <f t="shared" si="604"/>
        <v>1.575</v>
      </c>
      <c r="I671" t="e">
        <f t="shared" si="605"/>
        <v>#N/A</v>
      </c>
      <c r="J671" t="e">
        <f t="shared" si="606"/>
        <v>#N/A</v>
      </c>
      <c r="K671" t="e">
        <f t="shared" si="607"/>
        <v>#N/A</v>
      </c>
      <c r="L671" t="e">
        <f t="shared" si="608"/>
        <v>#N/A</v>
      </c>
      <c r="M671" t="e">
        <f t="shared" si="609"/>
        <v>#N/A</v>
      </c>
      <c r="N671" t="e">
        <f t="shared" si="610"/>
        <v>#N/A</v>
      </c>
      <c r="O671">
        <f t="shared" si="611"/>
        <v>2.0006710000000001</v>
      </c>
      <c r="P671" t="str">
        <f>IF(OR($A671="",INDEX(games!$H:$H,ROW())=""),"",INDEX(games!$H:$H,ROW()))</f>
        <v>Yes</v>
      </c>
      <c r="Q671">
        <f t="shared" si="612"/>
        <v>2.0006710000000001</v>
      </c>
      <c r="T671">
        <f t="shared" si="613"/>
        <v>1995</v>
      </c>
      <c r="U671">
        <f t="shared" si="614"/>
        <v>2025</v>
      </c>
      <c r="V671">
        <f t="shared" si="615"/>
        <v>30</v>
      </c>
      <c r="W671" t="str">
        <f>IF(TRIM(INDEX(connections!$A:$A,ROW()))="","",TRIM(INDEX(connections!$A:$A,ROW())))</f>
        <v>Mystery Dungeon 2: Shiren the Wanderer</v>
      </c>
      <c r="X671" t="str">
        <f>IF($W671="","",TRIM(INDEX(connections!$B:$B,ROW())))</f>
        <v>House of Necrosis</v>
      </c>
      <c r="Y671">
        <f t="shared" si="616"/>
        <v>546</v>
      </c>
      <c r="Z671">
        <f t="shared" si="617"/>
        <v>405</v>
      </c>
      <c r="AA671" t="str">
        <f t="shared" si="618"/>
        <v>Yes</v>
      </c>
      <c r="AB671" t="str">
        <f t="shared" si="619"/>
        <v/>
      </c>
      <c r="AC671" t="str">
        <f t="shared" si="620"/>
        <v/>
      </c>
      <c r="AD671">
        <f t="shared" si="621"/>
        <v>0</v>
      </c>
      <c r="AE671" t="str">
        <f t="shared" si="622"/>
        <v/>
      </c>
      <c r="AG671">
        <f t="shared" si="623"/>
        <v>2</v>
      </c>
      <c r="AH671" t="str">
        <f t="shared" si="624"/>
        <v>Yes</v>
      </c>
      <c r="AI671">
        <f t="shared" si="625"/>
        <v>2</v>
      </c>
      <c r="AJ671">
        <f t="shared" si="626"/>
        <v>2.0006710000000001</v>
      </c>
      <c r="AK671" t="str">
        <f t="shared" si="627"/>
        <v/>
      </c>
      <c r="AL671" t="str">
        <f>IF($A671="","",INDEX(games!$J:$J,ROW())&amp;"")</f>
        <v>https://store.steampowered.com/app/2129810/Reignbreaker/</v>
      </c>
      <c r="AM671">
        <f>IF($A671="","",SUMPRODUCT($AO671:$BD671,'Map Analysis'!$AN$2^{0,1,2,3,4,5,6,7,8,9,10,11,12,13,14,15}))</f>
        <v>0</v>
      </c>
      <c r="AN671">
        <f t="shared" si="628"/>
        <v>6.7100000000000005E-5</v>
      </c>
      <c r="AO671">
        <f t="shared" si="629"/>
        <v>0</v>
      </c>
      <c r="AP671">
        <f t="shared" si="630"/>
        <v>0</v>
      </c>
      <c r="AQ671">
        <f t="shared" si="631"/>
        <v>0</v>
      </c>
      <c r="AR671">
        <f t="shared" si="632"/>
        <v>0</v>
      </c>
      <c r="AS671">
        <f t="shared" si="633"/>
        <v>0</v>
      </c>
      <c r="AT671">
        <f t="shared" si="634"/>
        <v>0</v>
      </c>
      <c r="AU671">
        <f t="shared" si="635"/>
        <v>0</v>
      </c>
      <c r="AV671">
        <f t="shared" si="636"/>
        <v>0</v>
      </c>
      <c r="AW671">
        <f t="shared" si="637"/>
        <v>0</v>
      </c>
      <c r="AX671">
        <f t="shared" si="638"/>
        <v>0</v>
      </c>
      <c r="AY671">
        <f t="shared" si="639"/>
        <v>0</v>
      </c>
      <c r="AZ671">
        <f t="shared" si="640"/>
        <v>0</v>
      </c>
      <c r="BA671">
        <f t="shared" si="641"/>
        <v>0</v>
      </c>
      <c r="BB671">
        <f t="shared" si="642"/>
        <v>0</v>
      </c>
      <c r="BC671">
        <f t="shared" si="643"/>
        <v>0</v>
      </c>
      <c r="BD671">
        <f t="shared" si="644"/>
        <v>0</v>
      </c>
      <c r="BF671">
        <f t="shared" si="645"/>
        <v>0</v>
      </c>
      <c r="BG671">
        <f t="shared" si="646"/>
        <v>0</v>
      </c>
      <c r="BH671">
        <f t="shared" si="647"/>
        <v>0</v>
      </c>
      <c r="BI671">
        <f t="shared" si="648"/>
        <v>0</v>
      </c>
      <c r="BJ671">
        <f t="shared" si="649"/>
        <v>0</v>
      </c>
      <c r="BK671">
        <f t="shared" si="650"/>
        <v>0</v>
      </c>
      <c r="BL671">
        <f t="shared" si="651"/>
        <v>0</v>
      </c>
      <c r="BM671">
        <f t="shared" si="652"/>
        <v>0</v>
      </c>
      <c r="BN671">
        <f t="shared" si="653"/>
        <v>0</v>
      </c>
      <c r="BO671">
        <f t="shared" si="654"/>
        <v>0</v>
      </c>
      <c r="BP671">
        <f t="shared" si="655"/>
        <v>0</v>
      </c>
      <c r="BQ671">
        <f t="shared" si="656"/>
        <v>0</v>
      </c>
      <c r="BR671">
        <f t="shared" si="657"/>
        <v>0</v>
      </c>
      <c r="BS671">
        <f t="shared" si="658"/>
        <v>0</v>
      </c>
      <c r="BT671">
        <f t="shared" si="659"/>
        <v>0</v>
      </c>
    </row>
    <row r="672" spans="1:72" x14ac:dyDescent="0.25">
      <c r="A672" t="str">
        <f>IF(TRIM(INDEX(games!$A:$A,ROW()))="","",TRIM(INDEX(games!$A:$A,ROW())))</f>
        <v>Renowned Explorers: International Society</v>
      </c>
      <c r="B672">
        <f>IF(OR($A672="",INDEX(games!$B:$B,ROW())=""),"",INDEX(games!$B:$B,ROW()))</f>
        <v>2015</v>
      </c>
      <c r="C672" t="str">
        <f>IF(OR($A672="",INDEX(games!$C:$C,ROW())=""),"",INDEX(games!$C:$C,ROW()))</f>
        <v>Strategy</v>
      </c>
      <c r="D672">
        <f t="shared" si="600"/>
        <v>2</v>
      </c>
      <c r="E672">
        <f t="shared" si="601"/>
        <v>2</v>
      </c>
      <c r="F672">
        <f t="shared" si="602"/>
        <v>26</v>
      </c>
      <c r="G672" t="e">
        <f t="shared" si="603"/>
        <v>#N/A</v>
      </c>
      <c r="H672" t="e">
        <f t="shared" si="604"/>
        <v>#N/A</v>
      </c>
      <c r="I672">
        <f t="shared" si="605"/>
        <v>2015</v>
      </c>
      <c r="J672">
        <f t="shared" si="606"/>
        <v>2.5979999999999999</v>
      </c>
      <c r="K672" t="e">
        <f t="shared" si="607"/>
        <v>#N/A</v>
      </c>
      <c r="L672" t="e">
        <f t="shared" si="608"/>
        <v>#N/A</v>
      </c>
      <c r="M672" t="e">
        <f t="shared" si="609"/>
        <v>#N/A</v>
      </c>
      <c r="N672" t="e">
        <f t="shared" si="610"/>
        <v>#N/A</v>
      </c>
      <c r="O672">
        <f t="shared" si="611"/>
        <v>2.0006719999999998</v>
      </c>
      <c r="P672" t="str">
        <f>IF(OR($A672="",INDEX(games!$H:$H,ROW())=""),"",INDEX(games!$H:$H,ROW()))</f>
        <v>Yes</v>
      </c>
      <c r="Q672">
        <f t="shared" si="612"/>
        <v>2.0006719999999998</v>
      </c>
      <c r="T672">
        <f t="shared" si="613"/>
        <v>1993</v>
      </c>
      <c r="U672">
        <f t="shared" si="614"/>
        <v>2025</v>
      </c>
      <c r="V672">
        <f t="shared" si="615"/>
        <v>32</v>
      </c>
      <c r="W672" t="str">
        <f>IF(TRIM(INDEX(connections!$A:$A,ROW()))="","",TRIM(INDEX(connections!$A:$A,ROW())))</f>
        <v>Torneko's Great Adventure: Mystery Dungeon</v>
      </c>
      <c r="X672" t="str">
        <f>IF($W672="","",TRIM(INDEX(connections!$B:$B,ROW())))</f>
        <v>House of Necrosis</v>
      </c>
      <c r="Y672">
        <f t="shared" si="616"/>
        <v>905</v>
      </c>
      <c r="Z672">
        <f t="shared" si="617"/>
        <v>405</v>
      </c>
      <c r="AA672" t="str">
        <f t="shared" si="618"/>
        <v>Yes</v>
      </c>
      <c r="AB672" t="str">
        <f t="shared" si="619"/>
        <v/>
      </c>
      <c r="AC672" t="str">
        <f t="shared" si="620"/>
        <v/>
      </c>
      <c r="AD672">
        <f t="shared" si="621"/>
        <v>0</v>
      </c>
      <c r="AE672" t="str">
        <f t="shared" si="622"/>
        <v/>
      </c>
      <c r="AG672">
        <f t="shared" si="623"/>
        <v>2</v>
      </c>
      <c r="AH672" t="str">
        <f t="shared" si="624"/>
        <v>Yes</v>
      </c>
      <c r="AI672">
        <f t="shared" si="625"/>
        <v>2</v>
      </c>
      <c r="AJ672">
        <f t="shared" si="626"/>
        <v>2.0006719999999998</v>
      </c>
      <c r="AK672" t="str">
        <f t="shared" si="627"/>
        <v/>
      </c>
      <c r="AL672" t="str">
        <f>IF($A672="","",INDEX(games!$J:$J,ROW())&amp;"")</f>
        <v>https://store.steampowered.com/app/296970/Renowned_Explorers_International_Society/</v>
      </c>
      <c r="AM672">
        <f>IF($A672="","",SUMPRODUCT($AO672:$BD672,'Map Analysis'!$AN$2^{0,1,2,3,4,5,6,7,8,9,10,11,12,13,14,15}))</f>
        <v>1</v>
      </c>
      <c r="AN672">
        <f t="shared" si="628"/>
        <v>1.0000671999999999</v>
      </c>
      <c r="AO672">
        <f t="shared" si="629"/>
        <v>1</v>
      </c>
      <c r="AP672">
        <f t="shared" si="630"/>
        <v>0</v>
      </c>
      <c r="AQ672">
        <f t="shared" si="631"/>
        <v>0</v>
      </c>
      <c r="AR672">
        <f t="shared" si="632"/>
        <v>0</v>
      </c>
      <c r="AS672">
        <f t="shared" si="633"/>
        <v>0</v>
      </c>
      <c r="AT672">
        <f t="shared" si="634"/>
        <v>0</v>
      </c>
      <c r="AU672">
        <f t="shared" si="635"/>
        <v>0</v>
      </c>
      <c r="AV672">
        <f t="shared" si="636"/>
        <v>0</v>
      </c>
      <c r="AW672">
        <f t="shared" si="637"/>
        <v>0</v>
      </c>
      <c r="AX672">
        <f t="shared" si="638"/>
        <v>0</v>
      </c>
      <c r="AY672">
        <f t="shared" si="639"/>
        <v>0</v>
      </c>
      <c r="AZ672">
        <f t="shared" si="640"/>
        <v>0</v>
      </c>
      <c r="BA672">
        <f t="shared" si="641"/>
        <v>0</v>
      </c>
      <c r="BB672">
        <f t="shared" si="642"/>
        <v>0</v>
      </c>
      <c r="BC672">
        <f t="shared" si="643"/>
        <v>0</v>
      </c>
      <c r="BD672">
        <f t="shared" si="644"/>
        <v>0</v>
      </c>
      <c r="BF672">
        <f t="shared" si="645"/>
        <v>0</v>
      </c>
      <c r="BG672">
        <f t="shared" si="646"/>
        <v>0</v>
      </c>
      <c r="BH672">
        <f t="shared" si="647"/>
        <v>0</v>
      </c>
      <c r="BI672">
        <f t="shared" si="648"/>
        <v>0</v>
      </c>
      <c r="BJ672">
        <f t="shared" si="649"/>
        <v>0</v>
      </c>
      <c r="BK672">
        <f t="shared" si="650"/>
        <v>0</v>
      </c>
      <c r="BL672">
        <f t="shared" si="651"/>
        <v>0</v>
      </c>
      <c r="BM672">
        <f t="shared" si="652"/>
        <v>0</v>
      </c>
      <c r="BN672">
        <f t="shared" si="653"/>
        <v>0</v>
      </c>
      <c r="BO672">
        <f t="shared" si="654"/>
        <v>0</v>
      </c>
      <c r="BP672">
        <f t="shared" si="655"/>
        <v>0</v>
      </c>
      <c r="BQ672">
        <f t="shared" si="656"/>
        <v>0</v>
      </c>
      <c r="BR672">
        <f t="shared" si="657"/>
        <v>0</v>
      </c>
      <c r="BS672">
        <f t="shared" si="658"/>
        <v>0</v>
      </c>
      <c r="BT672">
        <f t="shared" si="659"/>
        <v>0</v>
      </c>
    </row>
    <row r="673" spans="1:72" x14ac:dyDescent="0.25">
      <c r="A673" t="str">
        <f>IF(TRIM(INDEX(games!$A:$A,ROW()))="","",TRIM(INDEX(games!$A:$A,ROW())))</f>
        <v>RentPoly</v>
      </c>
      <c r="B673">
        <f>IF(OR($A673="",INDEX(games!$B:$B,ROW())=""),"",INDEX(games!$B:$B,ROW()))</f>
        <v>2026</v>
      </c>
      <c r="C673" t="str">
        <f>IF(OR($A673="",INDEX(games!$C:$C,ROW())=""),"",INDEX(games!$C:$C,ROW()))</f>
        <v>Deckbuilder</v>
      </c>
      <c r="D673">
        <f t="shared" si="600"/>
        <v>2</v>
      </c>
      <c r="E673">
        <f t="shared" si="601"/>
        <v>3</v>
      </c>
      <c r="F673">
        <f t="shared" si="602"/>
        <v>27</v>
      </c>
      <c r="G673" t="e">
        <f t="shared" si="603"/>
        <v>#N/A</v>
      </c>
      <c r="H673" t="e">
        <f t="shared" si="604"/>
        <v>#N/A</v>
      </c>
      <c r="I673" t="e">
        <f t="shared" si="605"/>
        <v>#N/A</v>
      </c>
      <c r="J673" t="e">
        <f t="shared" si="606"/>
        <v>#N/A</v>
      </c>
      <c r="K673">
        <f t="shared" si="607"/>
        <v>2026</v>
      </c>
      <c r="L673">
        <f t="shared" si="608"/>
        <v>3.621</v>
      </c>
      <c r="M673" t="e">
        <f t="shared" si="609"/>
        <v>#N/A</v>
      </c>
      <c r="N673" t="e">
        <f t="shared" si="610"/>
        <v>#N/A</v>
      </c>
      <c r="O673">
        <f t="shared" si="611"/>
        <v>2.0006729999999999</v>
      </c>
      <c r="P673" t="str">
        <f>IF(OR($A673="",INDEX(games!$H:$H,ROW())=""),"",INDEX(games!$H:$H,ROW()))</f>
        <v/>
      </c>
      <c r="Q673" t="str">
        <f t="shared" si="612"/>
        <v/>
      </c>
      <c r="T673">
        <f t="shared" si="613"/>
        <v>2023</v>
      </c>
      <c r="U673">
        <f t="shared" si="614"/>
        <v>2026</v>
      </c>
      <c r="V673">
        <f t="shared" si="615"/>
        <v>3</v>
      </c>
      <c r="W673" t="str">
        <f>IF(TRIM(INDEX(connections!$A:$A,ROW()))="","",TRIM(INDEX(connections!$A:$A,ROW())))</f>
        <v>Balatro</v>
      </c>
      <c r="X673" t="str">
        <f>IF($W673="","",TRIM(INDEX(connections!$B:$B,ROW())))</f>
        <v>How Many Dudes?</v>
      </c>
      <c r="Y673">
        <f t="shared" si="616"/>
        <v>56</v>
      </c>
      <c r="Z673">
        <f t="shared" si="617"/>
        <v>406</v>
      </c>
      <c r="AA673" t="str">
        <f t="shared" si="618"/>
        <v>Yes</v>
      </c>
      <c r="AB673" t="str">
        <f t="shared" si="619"/>
        <v/>
      </c>
      <c r="AC673" t="str">
        <f t="shared" si="620"/>
        <v/>
      </c>
      <c r="AD673">
        <f t="shared" si="621"/>
        <v>1</v>
      </c>
      <c r="AE673" t="str">
        <f t="shared" si="622"/>
        <v/>
      </c>
      <c r="AG673">
        <f t="shared" si="623"/>
        <v>1</v>
      </c>
      <c r="AH673" t="str">
        <f t="shared" si="624"/>
        <v/>
      </c>
      <c r="AI673" t="str">
        <f t="shared" si="625"/>
        <v/>
      </c>
      <c r="AJ673" t="str">
        <f t="shared" si="626"/>
        <v/>
      </c>
      <c r="AK673">
        <f t="shared" si="627"/>
        <v>1.0006729999999999</v>
      </c>
      <c r="AL673" t="str">
        <f>IF($A673="","",INDEX(games!$J:$J,ROW())&amp;"")</f>
        <v>https://store.steampowered.com/app/4236430/RentPoly/</v>
      </c>
      <c r="AM673">
        <f>IF($A673="","",SUMPRODUCT($AO673:$BD673,'Map Analysis'!$AN$2^{0,1,2,3,4,5,6,7,8,9,10,11,12,13,14,15}))</f>
        <v>0</v>
      </c>
      <c r="AN673">
        <f t="shared" si="628"/>
        <v>6.7299999999999996E-5</v>
      </c>
      <c r="AO673">
        <f t="shared" si="629"/>
        <v>0</v>
      </c>
      <c r="AP673">
        <f t="shared" si="630"/>
        <v>0</v>
      </c>
      <c r="AQ673">
        <f t="shared" si="631"/>
        <v>0</v>
      </c>
      <c r="AR673">
        <f t="shared" si="632"/>
        <v>0</v>
      </c>
      <c r="AS673">
        <f t="shared" si="633"/>
        <v>0</v>
      </c>
      <c r="AT673">
        <f t="shared" si="634"/>
        <v>0</v>
      </c>
      <c r="AU673">
        <f t="shared" si="635"/>
        <v>0</v>
      </c>
      <c r="AV673">
        <f t="shared" si="636"/>
        <v>0</v>
      </c>
      <c r="AW673">
        <f t="shared" si="637"/>
        <v>0</v>
      </c>
      <c r="AX673">
        <f t="shared" si="638"/>
        <v>0</v>
      </c>
      <c r="AY673">
        <f t="shared" si="639"/>
        <v>0</v>
      </c>
      <c r="AZ673">
        <f t="shared" si="640"/>
        <v>0</v>
      </c>
      <c r="BA673">
        <f t="shared" si="641"/>
        <v>0</v>
      </c>
      <c r="BB673">
        <f t="shared" si="642"/>
        <v>0</v>
      </c>
      <c r="BC673">
        <f t="shared" si="643"/>
        <v>0</v>
      </c>
      <c r="BD673">
        <f t="shared" si="644"/>
        <v>0</v>
      </c>
      <c r="BF673">
        <f t="shared" si="645"/>
        <v>0</v>
      </c>
      <c r="BG673">
        <f t="shared" si="646"/>
        <v>0</v>
      </c>
      <c r="BH673">
        <f t="shared" si="647"/>
        <v>0</v>
      </c>
      <c r="BI673">
        <f t="shared" si="648"/>
        <v>0</v>
      </c>
      <c r="BJ673">
        <f t="shared" si="649"/>
        <v>0</v>
      </c>
      <c r="BK673">
        <f t="shared" si="650"/>
        <v>0</v>
      </c>
      <c r="BL673">
        <f t="shared" si="651"/>
        <v>0</v>
      </c>
      <c r="BM673">
        <f t="shared" si="652"/>
        <v>0</v>
      </c>
      <c r="BN673">
        <f t="shared" si="653"/>
        <v>0</v>
      </c>
      <c r="BO673">
        <f t="shared" si="654"/>
        <v>0</v>
      </c>
      <c r="BP673">
        <f t="shared" si="655"/>
        <v>0</v>
      </c>
      <c r="BQ673">
        <f t="shared" si="656"/>
        <v>0</v>
      </c>
      <c r="BR673">
        <f t="shared" si="657"/>
        <v>0</v>
      </c>
      <c r="BS673">
        <f t="shared" si="658"/>
        <v>0</v>
      </c>
      <c r="BT673">
        <f t="shared" si="659"/>
        <v>0</v>
      </c>
    </row>
    <row r="674" spans="1:72" x14ac:dyDescent="0.25">
      <c r="A674" t="str">
        <f>IF(TRIM(INDEX(games!$A:$A,ROW()))="","",TRIM(INDEX(games!$A:$A,ROW())))</f>
        <v>Repetendium</v>
      </c>
      <c r="B674">
        <f>IF(OR($A674="",INDEX(games!$B:$B,ROW())=""),"",INDEX(games!$B:$B,ROW()))</f>
        <v>2022</v>
      </c>
      <c r="C674" t="str">
        <f>IF(OR($A674="",INDEX(games!$C:$C,ROW())=""),"",INDEX(games!$C:$C,ROW()))</f>
        <v>Action</v>
      </c>
      <c r="D674">
        <f t="shared" si="600"/>
        <v>1</v>
      </c>
      <c r="E674">
        <f t="shared" si="601"/>
        <v>1</v>
      </c>
      <c r="F674">
        <f t="shared" si="602"/>
        <v>28</v>
      </c>
      <c r="G674">
        <f t="shared" si="603"/>
        <v>2022</v>
      </c>
      <c r="H674">
        <f t="shared" si="604"/>
        <v>1.6440000000000001</v>
      </c>
      <c r="I674" t="e">
        <f t="shared" si="605"/>
        <v>#N/A</v>
      </c>
      <c r="J674" t="e">
        <f t="shared" si="606"/>
        <v>#N/A</v>
      </c>
      <c r="K674" t="e">
        <f t="shared" si="607"/>
        <v>#N/A</v>
      </c>
      <c r="L674" t="e">
        <f t="shared" si="608"/>
        <v>#N/A</v>
      </c>
      <c r="M674" t="e">
        <f t="shared" si="609"/>
        <v>#N/A</v>
      </c>
      <c r="N674" t="e">
        <f t="shared" si="610"/>
        <v>#N/A</v>
      </c>
      <c r="O674">
        <f t="shared" si="611"/>
        <v>1.0006740000000001</v>
      </c>
      <c r="P674" t="str">
        <f>IF(OR($A674="",INDEX(games!$H:$H,ROW())=""),"",INDEX(games!$H:$H,ROW()))</f>
        <v>Yes</v>
      </c>
      <c r="Q674">
        <f t="shared" si="612"/>
        <v>1.0006740000000001</v>
      </c>
      <c r="T674">
        <f t="shared" si="613"/>
        <v>2022</v>
      </c>
      <c r="U674">
        <f t="shared" si="614"/>
        <v>2026</v>
      </c>
      <c r="V674">
        <f t="shared" si="615"/>
        <v>4</v>
      </c>
      <c r="W674" t="str">
        <f>IF(TRIM(INDEX(connections!$A:$A,ROW()))="","",TRIM(INDEX(connections!$A:$A,ROW())))</f>
        <v>Brotato</v>
      </c>
      <c r="X674" t="str">
        <f>IF($W674="","",TRIM(INDEX(connections!$B:$B,ROW())))</f>
        <v>How Many Dudes?</v>
      </c>
      <c r="Y674">
        <f t="shared" si="616"/>
        <v>105</v>
      </c>
      <c r="Z674">
        <f t="shared" si="617"/>
        <v>406</v>
      </c>
      <c r="AA674" t="str">
        <f t="shared" si="618"/>
        <v>Yes</v>
      </c>
      <c r="AB674" t="str">
        <f t="shared" si="619"/>
        <v/>
      </c>
      <c r="AC674" t="str">
        <f t="shared" si="620"/>
        <v/>
      </c>
      <c r="AD674">
        <f t="shared" si="621"/>
        <v>0</v>
      </c>
      <c r="AE674" t="str">
        <f t="shared" si="622"/>
        <v/>
      </c>
      <c r="AG674">
        <f t="shared" si="623"/>
        <v>1</v>
      </c>
      <c r="AH674" t="str">
        <f t="shared" si="624"/>
        <v>Yes</v>
      </c>
      <c r="AI674">
        <f t="shared" si="625"/>
        <v>1</v>
      </c>
      <c r="AJ674">
        <f t="shared" si="626"/>
        <v>1.0006740000000001</v>
      </c>
      <c r="AK674" t="str">
        <f t="shared" si="627"/>
        <v/>
      </c>
      <c r="AL674" t="str">
        <f>IF($A674="","",INDEX(games!$J:$J,ROW())&amp;"")</f>
        <v>https://store.steampowered.com/app/2055500/Repetendium/</v>
      </c>
      <c r="AM674">
        <f>IF($A674="","",SUMPRODUCT($AO674:$BD674,'Map Analysis'!$AN$2^{0,1,2,3,4,5,6,7,8,9,10,11,12,13,14,15}))</f>
        <v>0</v>
      </c>
      <c r="AN674">
        <f t="shared" si="628"/>
        <v>6.7399999999999998E-5</v>
      </c>
      <c r="AO674">
        <f t="shared" si="629"/>
        <v>0</v>
      </c>
      <c r="AP674">
        <f t="shared" si="630"/>
        <v>0</v>
      </c>
      <c r="AQ674">
        <f t="shared" si="631"/>
        <v>0</v>
      </c>
      <c r="AR674">
        <f t="shared" si="632"/>
        <v>0</v>
      </c>
      <c r="AS674">
        <f t="shared" si="633"/>
        <v>0</v>
      </c>
      <c r="AT674">
        <f t="shared" si="634"/>
        <v>0</v>
      </c>
      <c r="AU674">
        <f t="shared" si="635"/>
        <v>0</v>
      </c>
      <c r="AV674">
        <f t="shared" si="636"/>
        <v>0</v>
      </c>
      <c r="AW674">
        <f t="shared" si="637"/>
        <v>0</v>
      </c>
      <c r="AX674">
        <f t="shared" si="638"/>
        <v>0</v>
      </c>
      <c r="AY674">
        <f t="shared" si="639"/>
        <v>0</v>
      </c>
      <c r="AZ674">
        <f t="shared" si="640"/>
        <v>0</v>
      </c>
      <c r="BA674">
        <f t="shared" si="641"/>
        <v>0</v>
      </c>
      <c r="BB674">
        <f t="shared" si="642"/>
        <v>0</v>
      </c>
      <c r="BC674">
        <f t="shared" si="643"/>
        <v>0</v>
      </c>
      <c r="BD674">
        <f t="shared" si="644"/>
        <v>0</v>
      </c>
      <c r="BF674">
        <f t="shared" si="645"/>
        <v>0</v>
      </c>
      <c r="BG674">
        <f t="shared" si="646"/>
        <v>0</v>
      </c>
      <c r="BH674">
        <f t="shared" si="647"/>
        <v>0</v>
      </c>
      <c r="BI674">
        <f t="shared" si="648"/>
        <v>0</v>
      </c>
      <c r="BJ674">
        <f t="shared" si="649"/>
        <v>0</v>
      </c>
      <c r="BK674">
        <f t="shared" si="650"/>
        <v>0</v>
      </c>
      <c r="BL674">
        <f t="shared" si="651"/>
        <v>0</v>
      </c>
      <c r="BM674">
        <f t="shared" si="652"/>
        <v>0</v>
      </c>
      <c r="BN674">
        <f t="shared" si="653"/>
        <v>0</v>
      </c>
      <c r="BO674">
        <f t="shared" si="654"/>
        <v>0</v>
      </c>
      <c r="BP674">
        <f t="shared" si="655"/>
        <v>0</v>
      </c>
      <c r="BQ674">
        <f t="shared" si="656"/>
        <v>0</v>
      </c>
      <c r="BR674">
        <f t="shared" si="657"/>
        <v>0</v>
      </c>
      <c r="BS674">
        <f t="shared" si="658"/>
        <v>0</v>
      </c>
      <c r="BT674">
        <f t="shared" si="659"/>
        <v>0</v>
      </c>
    </row>
    <row r="675" spans="1:72" x14ac:dyDescent="0.25">
      <c r="A675" t="str">
        <f>IF(TRIM(INDEX(games!$A:$A,ROW()))="","",TRIM(INDEX(games!$A:$A,ROW())))</f>
        <v>Replicat</v>
      </c>
      <c r="B675">
        <f>IF(OR($A675="",INDEX(games!$B:$B,ROW())=""),"",INDEX(games!$B:$B,ROW()))</f>
        <v>2025</v>
      </c>
      <c r="C675" t="str">
        <f>IF(OR($A675="",INDEX(games!$C:$C,ROW())=""),"",INDEX(games!$C:$C,ROW()))</f>
        <v>Deckbuilder</v>
      </c>
      <c r="D675">
        <f t="shared" si="600"/>
        <v>2</v>
      </c>
      <c r="E675">
        <f t="shared" si="601"/>
        <v>3</v>
      </c>
      <c r="F675">
        <f t="shared" si="602"/>
        <v>29</v>
      </c>
      <c r="G675" t="e">
        <f t="shared" si="603"/>
        <v>#N/A</v>
      </c>
      <c r="H675" t="e">
        <f t="shared" si="604"/>
        <v>#N/A</v>
      </c>
      <c r="I675" t="e">
        <f t="shared" si="605"/>
        <v>#N/A</v>
      </c>
      <c r="J675" t="e">
        <f t="shared" si="606"/>
        <v>#N/A</v>
      </c>
      <c r="K675">
        <f t="shared" si="607"/>
        <v>2025</v>
      </c>
      <c r="L675">
        <f t="shared" si="608"/>
        <v>3.6669999999999998</v>
      </c>
      <c r="M675" t="e">
        <f t="shared" si="609"/>
        <v>#N/A</v>
      </c>
      <c r="N675" t="e">
        <f t="shared" si="610"/>
        <v>#N/A</v>
      </c>
      <c r="O675">
        <f t="shared" si="611"/>
        <v>2.0006750000000002</v>
      </c>
      <c r="P675" t="str">
        <f>IF(OR($A675="",INDEX(games!$H:$H,ROW())=""),"",INDEX(games!$H:$H,ROW()))</f>
        <v/>
      </c>
      <c r="Q675" t="str">
        <f t="shared" si="612"/>
        <v/>
      </c>
      <c r="T675">
        <f t="shared" si="613"/>
        <v>2023</v>
      </c>
      <c r="U675">
        <f t="shared" si="614"/>
        <v>2026</v>
      </c>
      <c r="V675">
        <f t="shared" si="615"/>
        <v>3</v>
      </c>
      <c r="W675" t="str">
        <f>IF(TRIM(INDEX(connections!$A:$A,ROW()))="","",TRIM(INDEX(connections!$A:$A,ROW())))</f>
        <v>Balatro</v>
      </c>
      <c r="X675" t="str">
        <f>IF($W675="","",TRIM(INDEX(connections!$B:$B,ROW())))</f>
        <v>Hungry Horrors</v>
      </c>
      <c r="Y675">
        <f t="shared" si="616"/>
        <v>56</v>
      </c>
      <c r="Z675">
        <f t="shared" si="617"/>
        <v>407</v>
      </c>
      <c r="AA675" t="str">
        <f t="shared" si="618"/>
        <v>Yes</v>
      </c>
      <c r="AB675" t="str">
        <f t="shared" si="619"/>
        <v/>
      </c>
      <c r="AC675" t="str">
        <f t="shared" si="620"/>
        <v/>
      </c>
      <c r="AD675">
        <f t="shared" si="621"/>
        <v>0</v>
      </c>
      <c r="AE675" t="str">
        <f t="shared" si="622"/>
        <v/>
      </c>
      <c r="AG675">
        <f t="shared" si="623"/>
        <v>2</v>
      </c>
      <c r="AH675" t="str">
        <f t="shared" si="624"/>
        <v/>
      </c>
      <c r="AI675" t="str">
        <f t="shared" si="625"/>
        <v/>
      </c>
      <c r="AJ675" t="str">
        <f t="shared" si="626"/>
        <v/>
      </c>
      <c r="AK675">
        <f t="shared" si="627"/>
        <v>2.0006750000000002</v>
      </c>
      <c r="AL675" t="str">
        <f>IF($A675="","",INDEX(games!$J:$J,ROW())&amp;"")</f>
        <v>https://store.steampowered.com/app/3509430/Replicat/?curator_clanid=45876201</v>
      </c>
      <c r="AM675">
        <f>IF($A675="","",SUMPRODUCT($AO675:$BD675,'Map Analysis'!$AN$2^{0,1,2,3,4,5,6,7,8,9,10,11,12,13,14,15}))</f>
        <v>0</v>
      </c>
      <c r="AN675">
        <f t="shared" si="628"/>
        <v>6.7500000000000001E-5</v>
      </c>
      <c r="AO675">
        <f t="shared" si="629"/>
        <v>0</v>
      </c>
      <c r="AP675">
        <f t="shared" si="630"/>
        <v>0</v>
      </c>
      <c r="AQ675">
        <f t="shared" si="631"/>
        <v>0</v>
      </c>
      <c r="AR675">
        <f t="shared" si="632"/>
        <v>0</v>
      </c>
      <c r="AS675">
        <f t="shared" si="633"/>
        <v>0</v>
      </c>
      <c r="AT675">
        <f t="shared" si="634"/>
        <v>0</v>
      </c>
      <c r="AU675">
        <f t="shared" si="635"/>
        <v>0</v>
      </c>
      <c r="AV675">
        <f t="shared" si="636"/>
        <v>0</v>
      </c>
      <c r="AW675">
        <f t="shared" si="637"/>
        <v>0</v>
      </c>
      <c r="AX675">
        <f t="shared" si="638"/>
        <v>0</v>
      </c>
      <c r="AY675">
        <f t="shared" si="639"/>
        <v>0</v>
      </c>
      <c r="AZ675">
        <f t="shared" si="640"/>
        <v>0</v>
      </c>
      <c r="BA675">
        <f t="shared" si="641"/>
        <v>0</v>
      </c>
      <c r="BB675">
        <f t="shared" si="642"/>
        <v>0</v>
      </c>
      <c r="BC675">
        <f t="shared" si="643"/>
        <v>0</v>
      </c>
      <c r="BD675">
        <f t="shared" si="644"/>
        <v>0</v>
      </c>
      <c r="BF675">
        <f t="shared" si="645"/>
        <v>0</v>
      </c>
      <c r="BG675">
        <f t="shared" si="646"/>
        <v>0</v>
      </c>
      <c r="BH675">
        <f t="shared" si="647"/>
        <v>0</v>
      </c>
      <c r="BI675">
        <f t="shared" si="648"/>
        <v>0</v>
      </c>
      <c r="BJ675">
        <f t="shared" si="649"/>
        <v>0</v>
      </c>
      <c r="BK675">
        <f t="shared" si="650"/>
        <v>0</v>
      </c>
      <c r="BL675">
        <f t="shared" si="651"/>
        <v>0</v>
      </c>
      <c r="BM675">
        <f t="shared" si="652"/>
        <v>0</v>
      </c>
      <c r="BN675">
        <f t="shared" si="653"/>
        <v>0</v>
      </c>
      <c r="BO675">
        <f t="shared" si="654"/>
        <v>0</v>
      </c>
      <c r="BP675">
        <f t="shared" si="655"/>
        <v>0</v>
      </c>
      <c r="BQ675">
        <f t="shared" si="656"/>
        <v>0</v>
      </c>
      <c r="BR675">
        <f t="shared" si="657"/>
        <v>0</v>
      </c>
      <c r="BS675">
        <f t="shared" si="658"/>
        <v>0</v>
      </c>
      <c r="BT675">
        <f t="shared" si="659"/>
        <v>0</v>
      </c>
    </row>
    <row r="676" spans="1:72" x14ac:dyDescent="0.25">
      <c r="A676" t="str">
        <f>IF(TRIM(INDEX(games!$A:$A,ROW()))="","",TRIM(INDEX(games!$A:$A,ROW())))</f>
        <v>Return to Abyss</v>
      </c>
      <c r="B676">
        <f>IF(OR($A676="",INDEX(games!$B:$B,ROW())=""),"",INDEX(games!$B:$B,ROW()))</f>
        <v>2023</v>
      </c>
      <c r="C676" t="str">
        <f>IF(OR($A676="",INDEX(games!$C:$C,ROW())=""),"",INDEX(games!$C:$C,ROW()))</f>
        <v>Action</v>
      </c>
      <c r="D676">
        <f t="shared" si="600"/>
        <v>1</v>
      </c>
      <c r="E676">
        <f t="shared" si="601"/>
        <v>1</v>
      </c>
      <c r="F676">
        <f t="shared" si="602"/>
        <v>30</v>
      </c>
      <c r="G676">
        <f t="shared" si="603"/>
        <v>2023</v>
      </c>
      <c r="H676">
        <f t="shared" si="604"/>
        <v>1.69</v>
      </c>
      <c r="I676" t="e">
        <f t="shared" si="605"/>
        <v>#N/A</v>
      </c>
      <c r="J676" t="e">
        <f t="shared" si="606"/>
        <v>#N/A</v>
      </c>
      <c r="K676" t="e">
        <f t="shared" si="607"/>
        <v>#N/A</v>
      </c>
      <c r="L676" t="e">
        <f t="shared" si="608"/>
        <v>#N/A</v>
      </c>
      <c r="M676" t="e">
        <f t="shared" si="609"/>
        <v>#N/A</v>
      </c>
      <c r="N676" t="e">
        <f t="shared" si="610"/>
        <v>#N/A</v>
      </c>
      <c r="O676">
        <f t="shared" si="611"/>
        <v>1.0006759999999999</v>
      </c>
      <c r="P676" t="str">
        <f>IF(OR($A676="",INDEX(games!$H:$H,ROW())=""),"",INDEX(games!$H:$H,ROW()))</f>
        <v>Yes</v>
      </c>
      <c r="Q676">
        <f t="shared" si="612"/>
        <v>1.0006759999999999</v>
      </c>
      <c r="T676">
        <f t="shared" si="613"/>
        <v>2014</v>
      </c>
      <c r="U676">
        <f t="shared" si="614"/>
        <v>2026</v>
      </c>
      <c r="V676">
        <f t="shared" si="615"/>
        <v>12</v>
      </c>
      <c r="W676" t="str">
        <f>IF(TRIM(INDEX(connections!$A:$A,ROW()))="","",TRIM(INDEX(connections!$A:$A,ROW())))</f>
        <v>Don't Starve Together</v>
      </c>
      <c r="X676" t="str">
        <f>IF($W676="","",TRIM(INDEX(connections!$B:$B,ROW())))</f>
        <v>Hungry Horrors</v>
      </c>
      <c r="Y676">
        <f t="shared" si="616"/>
        <v>248</v>
      </c>
      <c r="Z676">
        <f t="shared" si="617"/>
        <v>407</v>
      </c>
      <c r="AA676" t="str">
        <f t="shared" si="618"/>
        <v>Yes</v>
      </c>
      <c r="AB676" t="str">
        <f t="shared" si="619"/>
        <v/>
      </c>
      <c r="AC676" t="str">
        <f t="shared" si="620"/>
        <v/>
      </c>
      <c r="AD676">
        <f t="shared" si="621"/>
        <v>1</v>
      </c>
      <c r="AE676" t="str">
        <f t="shared" si="622"/>
        <v/>
      </c>
      <c r="AG676">
        <f t="shared" si="623"/>
        <v>1</v>
      </c>
      <c r="AH676" t="str">
        <f t="shared" si="624"/>
        <v>Yes</v>
      </c>
      <c r="AI676">
        <f t="shared" si="625"/>
        <v>1</v>
      </c>
      <c r="AJ676">
        <f t="shared" si="626"/>
        <v>1.0006759999999999</v>
      </c>
      <c r="AK676" t="str">
        <f t="shared" si="627"/>
        <v/>
      </c>
      <c r="AL676" t="str">
        <f>IF($A676="","",INDEX(games!$J:$J,ROW())&amp;"")</f>
        <v>https://store.steampowered.com/app/2185780/Return_to_abyss/</v>
      </c>
      <c r="AM676">
        <f>IF($A676="","",SUMPRODUCT($AO676:$BD676,'Map Analysis'!$AN$2^{0,1,2,3,4,5,6,7,8,9,10,11,12,13,14,15}))</f>
        <v>0</v>
      </c>
      <c r="AN676">
        <f t="shared" si="628"/>
        <v>6.7600000000000003E-5</v>
      </c>
      <c r="AO676">
        <f t="shared" si="629"/>
        <v>0</v>
      </c>
      <c r="AP676">
        <f t="shared" si="630"/>
        <v>0</v>
      </c>
      <c r="AQ676">
        <f t="shared" si="631"/>
        <v>0</v>
      </c>
      <c r="AR676">
        <f t="shared" si="632"/>
        <v>0</v>
      </c>
      <c r="AS676">
        <f t="shared" si="633"/>
        <v>0</v>
      </c>
      <c r="AT676">
        <f t="shared" si="634"/>
        <v>0</v>
      </c>
      <c r="AU676">
        <f t="shared" si="635"/>
        <v>0</v>
      </c>
      <c r="AV676">
        <f t="shared" si="636"/>
        <v>0</v>
      </c>
      <c r="AW676">
        <f t="shared" si="637"/>
        <v>0</v>
      </c>
      <c r="AX676">
        <f t="shared" si="638"/>
        <v>0</v>
      </c>
      <c r="AY676">
        <f t="shared" si="639"/>
        <v>0</v>
      </c>
      <c r="AZ676">
        <f t="shared" si="640"/>
        <v>0</v>
      </c>
      <c r="BA676">
        <f t="shared" si="641"/>
        <v>0</v>
      </c>
      <c r="BB676">
        <f t="shared" si="642"/>
        <v>0</v>
      </c>
      <c r="BC676">
        <f t="shared" si="643"/>
        <v>0</v>
      </c>
      <c r="BD676">
        <f t="shared" si="644"/>
        <v>0</v>
      </c>
      <c r="BF676">
        <f t="shared" si="645"/>
        <v>0</v>
      </c>
      <c r="BG676">
        <f t="shared" si="646"/>
        <v>0</v>
      </c>
      <c r="BH676">
        <f t="shared" si="647"/>
        <v>0</v>
      </c>
      <c r="BI676">
        <f t="shared" si="648"/>
        <v>0</v>
      </c>
      <c r="BJ676">
        <f t="shared" si="649"/>
        <v>0</v>
      </c>
      <c r="BK676">
        <f t="shared" si="650"/>
        <v>0</v>
      </c>
      <c r="BL676">
        <f t="shared" si="651"/>
        <v>0</v>
      </c>
      <c r="BM676">
        <f t="shared" si="652"/>
        <v>0</v>
      </c>
      <c r="BN676">
        <f t="shared" si="653"/>
        <v>0</v>
      </c>
      <c r="BO676">
        <f t="shared" si="654"/>
        <v>0</v>
      </c>
      <c r="BP676">
        <f t="shared" si="655"/>
        <v>0</v>
      </c>
      <c r="BQ676">
        <f t="shared" si="656"/>
        <v>0</v>
      </c>
      <c r="BR676">
        <f t="shared" si="657"/>
        <v>0</v>
      </c>
      <c r="BS676">
        <f t="shared" si="658"/>
        <v>0</v>
      </c>
      <c r="BT676">
        <f t="shared" si="659"/>
        <v>0</v>
      </c>
    </row>
    <row r="677" spans="1:72" x14ac:dyDescent="0.25">
      <c r="A677" t="str">
        <f>IF(TRIM(INDEX(games!$A:$A,ROW()))="","",TRIM(INDEX(games!$A:$A,ROW())))</f>
        <v>Returnal</v>
      </c>
      <c r="B677">
        <f>IF(OR($A677="",INDEX(games!$B:$B,ROW())=""),"",INDEX(games!$B:$B,ROW()))</f>
        <v>2023</v>
      </c>
      <c r="C677" t="str">
        <f>IF(OR($A677="",INDEX(games!$C:$C,ROW())=""),"",INDEX(games!$C:$C,ROW()))</f>
        <v>Action</v>
      </c>
      <c r="D677">
        <f t="shared" si="600"/>
        <v>5</v>
      </c>
      <c r="E677">
        <f t="shared" si="601"/>
        <v>1</v>
      </c>
      <c r="F677">
        <f t="shared" si="602"/>
        <v>31</v>
      </c>
      <c r="G677">
        <f t="shared" si="603"/>
        <v>2023</v>
      </c>
      <c r="H677">
        <f t="shared" si="604"/>
        <v>1.7130000000000001</v>
      </c>
      <c r="I677" t="e">
        <f t="shared" si="605"/>
        <v>#N/A</v>
      </c>
      <c r="J677" t="e">
        <f t="shared" si="606"/>
        <v>#N/A</v>
      </c>
      <c r="K677" t="e">
        <f t="shared" si="607"/>
        <v>#N/A</v>
      </c>
      <c r="L677" t="e">
        <f t="shared" si="608"/>
        <v>#N/A</v>
      </c>
      <c r="M677" t="e">
        <f t="shared" si="609"/>
        <v>#N/A</v>
      </c>
      <c r="N677" t="e">
        <f t="shared" si="610"/>
        <v>#N/A</v>
      </c>
      <c r="O677">
        <f t="shared" si="611"/>
        <v>5.0006769999999996</v>
      </c>
      <c r="P677" t="str">
        <f>IF(OR($A677="",INDEX(games!$H:$H,ROW())=""),"",INDEX(games!$H:$H,ROW()))</f>
        <v>Yes</v>
      </c>
      <c r="Q677">
        <f t="shared" si="612"/>
        <v>5.0006769999999996</v>
      </c>
      <c r="T677">
        <f t="shared" si="613"/>
        <v>2017</v>
      </c>
      <c r="U677">
        <f t="shared" si="614"/>
        <v>2026</v>
      </c>
      <c r="V677">
        <f t="shared" si="615"/>
        <v>9</v>
      </c>
      <c r="W677" t="str">
        <f>IF(TRIM(INDEX(connections!$A:$A,ROW()))="","",TRIM(INDEX(connections!$A:$A,ROW())))</f>
        <v>Slay the Spire</v>
      </c>
      <c r="X677" t="str">
        <f>IF($W677="","",TRIM(INDEX(connections!$B:$B,ROW())))</f>
        <v>Hungry Horrors</v>
      </c>
      <c r="Y677">
        <f t="shared" si="616"/>
        <v>772</v>
      </c>
      <c r="Z677">
        <f t="shared" si="617"/>
        <v>407</v>
      </c>
      <c r="AA677" t="str">
        <f t="shared" si="618"/>
        <v>Yes</v>
      </c>
      <c r="AB677" t="str">
        <f t="shared" si="619"/>
        <v/>
      </c>
      <c r="AC677" t="str">
        <f t="shared" si="620"/>
        <v/>
      </c>
      <c r="AD677">
        <f t="shared" si="621"/>
        <v>0</v>
      </c>
      <c r="AE677" t="str">
        <f t="shared" si="622"/>
        <v/>
      </c>
      <c r="AG677">
        <f t="shared" si="623"/>
        <v>1</v>
      </c>
      <c r="AH677" t="str">
        <f t="shared" si="624"/>
        <v>Yes</v>
      </c>
      <c r="AI677">
        <f t="shared" si="625"/>
        <v>1</v>
      </c>
      <c r="AJ677">
        <f t="shared" si="626"/>
        <v>1.000677</v>
      </c>
      <c r="AK677" t="str">
        <f t="shared" si="627"/>
        <v/>
      </c>
      <c r="AL677" t="str">
        <f>IF($A677="","",INDEX(games!$J:$J,ROW())&amp;"")</f>
        <v>https://store.steampowered.com/app/1649240/Returnal/</v>
      </c>
      <c r="AM677">
        <f>IF($A677="","",SUMPRODUCT($AO677:$BD677,'Map Analysis'!$AN$2^{0,1,2,3,4,5,6,7,8,9,10,11,12,13,14,15}))</f>
        <v>5</v>
      </c>
      <c r="AN677">
        <f t="shared" si="628"/>
        <v>5.0000676999999998</v>
      </c>
      <c r="AO677">
        <f t="shared" si="629"/>
        <v>5</v>
      </c>
      <c r="AP677">
        <f t="shared" si="630"/>
        <v>0</v>
      </c>
      <c r="AQ677">
        <f t="shared" si="631"/>
        <v>0</v>
      </c>
      <c r="AR677">
        <f t="shared" si="632"/>
        <v>0</v>
      </c>
      <c r="AS677">
        <f t="shared" si="633"/>
        <v>0</v>
      </c>
      <c r="AT677">
        <f t="shared" si="634"/>
        <v>0</v>
      </c>
      <c r="AU677">
        <f t="shared" si="635"/>
        <v>0</v>
      </c>
      <c r="AV677">
        <f t="shared" si="636"/>
        <v>0</v>
      </c>
      <c r="AW677">
        <f t="shared" si="637"/>
        <v>0</v>
      </c>
      <c r="AX677">
        <f t="shared" si="638"/>
        <v>0</v>
      </c>
      <c r="AY677">
        <f t="shared" si="639"/>
        <v>0</v>
      </c>
      <c r="AZ677">
        <f t="shared" si="640"/>
        <v>0</v>
      </c>
      <c r="BA677">
        <f t="shared" si="641"/>
        <v>0</v>
      </c>
      <c r="BB677">
        <f t="shared" si="642"/>
        <v>0</v>
      </c>
      <c r="BC677">
        <f t="shared" si="643"/>
        <v>0</v>
      </c>
      <c r="BD677">
        <f t="shared" si="644"/>
        <v>0</v>
      </c>
      <c r="BF677">
        <f t="shared" si="645"/>
        <v>0</v>
      </c>
      <c r="BG677">
        <f t="shared" si="646"/>
        <v>0</v>
      </c>
      <c r="BH677">
        <f t="shared" si="647"/>
        <v>0</v>
      </c>
      <c r="BI677">
        <f t="shared" si="648"/>
        <v>0</v>
      </c>
      <c r="BJ677">
        <f t="shared" si="649"/>
        <v>0</v>
      </c>
      <c r="BK677">
        <f t="shared" si="650"/>
        <v>0</v>
      </c>
      <c r="BL677">
        <f t="shared" si="651"/>
        <v>0</v>
      </c>
      <c r="BM677">
        <f t="shared" si="652"/>
        <v>0</v>
      </c>
      <c r="BN677">
        <f t="shared" si="653"/>
        <v>0</v>
      </c>
      <c r="BO677">
        <f t="shared" si="654"/>
        <v>0</v>
      </c>
      <c r="BP677">
        <f t="shared" si="655"/>
        <v>0</v>
      </c>
      <c r="BQ677">
        <f t="shared" si="656"/>
        <v>0</v>
      </c>
      <c r="BR677">
        <f t="shared" si="657"/>
        <v>0</v>
      </c>
      <c r="BS677">
        <f t="shared" si="658"/>
        <v>0</v>
      </c>
      <c r="BT677">
        <f t="shared" si="659"/>
        <v>0</v>
      </c>
    </row>
    <row r="678" spans="1:72" x14ac:dyDescent="0.25">
      <c r="A678" t="str">
        <f>IF(TRIM(INDEX(games!$A:$A,ROW()))="","",TRIM(INDEX(games!$A:$A,ROW())))</f>
        <v>Revita</v>
      </c>
      <c r="B678">
        <f>IF(OR($A678="",INDEX(games!$B:$B,ROW())=""),"",INDEX(games!$B:$B,ROW()))</f>
        <v>2021</v>
      </c>
      <c r="C678" t="str">
        <f>IF(OR($A678="",INDEX(games!$C:$C,ROW())=""),"",INDEX(games!$C:$C,ROW()))</f>
        <v>Action</v>
      </c>
      <c r="D678">
        <f t="shared" si="600"/>
        <v>2</v>
      </c>
      <c r="E678">
        <f t="shared" si="601"/>
        <v>1</v>
      </c>
      <c r="F678">
        <f t="shared" si="602"/>
        <v>32</v>
      </c>
      <c r="G678">
        <f t="shared" si="603"/>
        <v>2021</v>
      </c>
      <c r="H678">
        <f t="shared" si="604"/>
        <v>1.736</v>
      </c>
      <c r="I678" t="e">
        <f t="shared" si="605"/>
        <v>#N/A</v>
      </c>
      <c r="J678" t="e">
        <f t="shared" si="606"/>
        <v>#N/A</v>
      </c>
      <c r="K678" t="e">
        <f t="shared" si="607"/>
        <v>#N/A</v>
      </c>
      <c r="L678" t="e">
        <f t="shared" si="608"/>
        <v>#N/A</v>
      </c>
      <c r="M678" t="e">
        <f t="shared" si="609"/>
        <v>#N/A</v>
      </c>
      <c r="N678" t="e">
        <f t="shared" si="610"/>
        <v>#N/A</v>
      </c>
      <c r="O678">
        <f t="shared" si="611"/>
        <v>2.0006780000000002</v>
      </c>
      <c r="P678" t="str">
        <f>IF(OR($A678="",INDEX(games!$H:$H,ROW())=""),"",INDEX(games!$H:$H,ROW()))</f>
        <v>Yes</v>
      </c>
      <c r="Q678">
        <f t="shared" si="612"/>
        <v>2.0006780000000002</v>
      </c>
      <c r="T678">
        <f t="shared" si="613"/>
        <v>2023</v>
      </c>
      <c r="U678">
        <f t="shared" si="614"/>
        <v>2026</v>
      </c>
      <c r="V678">
        <f t="shared" si="615"/>
        <v>3</v>
      </c>
      <c r="W678" t="str">
        <f>IF(TRIM(INDEX(connections!$A:$A,ROW()))="","",TRIM(INDEX(connections!$A:$A,ROW())))</f>
        <v>Wildfrost</v>
      </c>
      <c r="X678" t="str">
        <f>IF($W678="","",TRIM(INDEX(connections!$B:$B,ROW())))</f>
        <v>Hungry Horrors</v>
      </c>
      <c r="Y678">
        <f t="shared" si="616"/>
        <v>971</v>
      </c>
      <c r="Z678">
        <f t="shared" si="617"/>
        <v>407</v>
      </c>
      <c r="AA678" t="str">
        <f t="shared" si="618"/>
        <v>Yes</v>
      </c>
      <c r="AB678" t="str">
        <f t="shared" si="619"/>
        <v/>
      </c>
      <c r="AC678" t="str">
        <f t="shared" si="620"/>
        <v/>
      </c>
      <c r="AD678">
        <f t="shared" si="621"/>
        <v>0</v>
      </c>
      <c r="AE678" t="str">
        <f t="shared" si="622"/>
        <v/>
      </c>
      <c r="AG678">
        <f t="shared" si="623"/>
        <v>2</v>
      </c>
      <c r="AH678" t="str">
        <f t="shared" si="624"/>
        <v>Yes</v>
      </c>
      <c r="AI678">
        <f t="shared" si="625"/>
        <v>2</v>
      </c>
      <c r="AJ678">
        <f t="shared" si="626"/>
        <v>2.0006780000000002</v>
      </c>
      <c r="AK678" t="str">
        <f t="shared" si="627"/>
        <v/>
      </c>
      <c r="AL678" t="str">
        <f>IF($A678="","",INDEX(games!$J:$J,ROW())&amp;"")</f>
        <v>https://store.steampowered.com/app/1175460/Revita/</v>
      </c>
      <c r="AM678">
        <f>IF($A678="","",SUMPRODUCT($AO678:$BD678,'Map Analysis'!$AN$2^{0,1,2,3,4,5,6,7,8,9,10,11,12,13,14,15}))</f>
        <v>2</v>
      </c>
      <c r="AN678">
        <f t="shared" si="628"/>
        <v>2.0000678000000001</v>
      </c>
      <c r="AO678">
        <f t="shared" si="629"/>
        <v>1</v>
      </c>
      <c r="AP678">
        <f t="shared" si="630"/>
        <v>2</v>
      </c>
      <c r="AQ678">
        <f t="shared" si="631"/>
        <v>0</v>
      </c>
      <c r="AR678">
        <f t="shared" si="632"/>
        <v>0</v>
      </c>
      <c r="AS678">
        <f t="shared" si="633"/>
        <v>0</v>
      </c>
      <c r="AT678">
        <f t="shared" si="634"/>
        <v>0</v>
      </c>
      <c r="AU678">
        <f t="shared" si="635"/>
        <v>0</v>
      </c>
      <c r="AV678">
        <f t="shared" si="636"/>
        <v>0</v>
      </c>
      <c r="AW678">
        <f t="shared" si="637"/>
        <v>0</v>
      </c>
      <c r="AX678">
        <f t="shared" si="638"/>
        <v>0</v>
      </c>
      <c r="AY678">
        <f t="shared" si="639"/>
        <v>0</v>
      </c>
      <c r="AZ678">
        <f t="shared" si="640"/>
        <v>0</v>
      </c>
      <c r="BA678">
        <f t="shared" si="641"/>
        <v>0</v>
      </c>
      <c r="BB678">
        <f t="shared" si="642"/>
        <v>0</v>
      </c>
      <c r="BC678">
        <f t="shared" si="643"/>
        <v>0</v>
      </c>
      <c r="BD678">
        <f t="shared" si="644"/>
        <v>0</v>
      </c>
      <c r="BF678">
        <f t="shared" si="645"/>
        <v>0</v>
      </c>
      <c r="BG678">
        <f t="shared" si="646"/>
        <v>0</v>
      </c>
      <c r="BH678">
        <f t="shared" si="647"/>
        <v>0</v>
      </c>
      <c r="BI678">
        <f t="shared" si="648"/>
        <v>0</v>
      </c>
      <c r="BJ678">
        <f t="shared" si="649"/>
        <v>0</v>
      </c>
      <c r="BK678">
        <f t="shared" si="650"/>
        <v>0</v>
      </c>
      <c r="BL678">
        <f t="shared" si="651"/>
        <v>0</v>
      </c>
      <c r="BM678">
        <f t="shared" si="652"/>
        <v>0</v>
      </c>
      <c r="BN678">
        <f t="shared" si="653"/>
        <v>0</v>
      </c>
      <c r="BO678">
        <f t="shared" si="654"/>
        <v>0</v>
      </c>
      <c r="BP678">
        <f t="shared" si="655"/>
        <v>0</v>
      </c>
      <c r="BQ678">
        <f t="shared" si="656"/>
        <v>0</v>
      </c>
      <c r="BR678">
        <f t="shared" si="657"/>
        <v>0</v>
      </c>
      <c r="BS678">
        <f t="shared" si="658"/>
        <v>0</v>
      </c>
      <c r="BT678">
        <f t="shared" si="659"/>
        <v>0</v>
      </c>
    </row>
    <row r="679" spans="1:72" x14ac:dyDescent="0.25">
      <c r="A679" t="str">
        <f>IF(TRIM(INDEX(games!$A:$A,ROW()))="","",TRIM(INDEX(games!$A:$A,ROW())))</f>
        <v>Rhythm Witch: Beat Death</v>
      </c>
      <c r="B679">
        <f>IF(OR($A679="",INDEX(games!$B:$B,ROW())=""),"",INDEX(games!$B:$B,ROW()))</f>
        <v>2025</v>
      </c>
      <c r="C679" t="str">
        <f>IF(OR($A679="",INDEX(games!$C:$C,ROW())=""),"",INDEX(games!$C:$C,ROW()))</f>
        <v>Action</v>
      </c>
      <c r="D679">
        <f t="shared" si="600"/>
        <v>2</v>
      </c>
      <c r="E679">
        <f t="shared" si="601"/>
        <v>1</v>
      </c>
      <c r="F679">
        <f t="shared" si="602"/>
        <v>33</v>
      </c>
      <c r="G679">
        <f t="shared" si="603"/>
        <v>2025</v>
      </c>
      <c r="H679">
        <f t="shared" si="604"/>
        <v>1.7589999999999999</v>
      </c>
      <c r="I679" t="e">
        <f t="shared" si="605"/>
        <v>#N/A</v>
      </c>
      <c r="J679" t="e">
        <f t="shared" si="606"/>
        <v>#N/A</v>
      </c>
      <c r="K679" t="e">
        <f t="shared" si="607"/>
        <v>#N/A</v>
      </c>
      <c r="L679" t="e">
        <f t="shared" si="608"/>
        <v>#N/A</v>
      </c>
      <c r="M679" t="e">
        <f t="shared" si="609"/>
        <v>#N/A</v>
      </c>
      <c r="N679" t="e">
        <f t="shared" si="610"/>
        <v>#N/A</v>
      </c>
      <c r="O679">
        <f t="shared" si="611"/>
        <v>2.0006789999999999</v>
      </c>
      <c r="P679" t="str">
        <f>IF(OR($A679="",INDEX(games!$H:$H,ROW())=""),"",INDEX(games!$H:$H,ROW()))</f>
        <v>Yes</v>
      </c>
      <c r="Q679">
        <f t="shared" si="612"/>
        <v>2.0006789999999999</v>
      </c>
      <c r="T679">
        <f t="shared" si="613"/>
        <v>2021</v>
      </c>
      <c r="U679">
        <f t="shared" si="614"/>
        <v>2026</v>
      </c>
      <c r="V679">
        <f t="shared" si="615"/>
        <v>5</v>
      </c>
      <c r="W679" t="str">
        <f>IF(TRIM(INDEX(connections!$A:$A,ROW()))="","",TRIM(INDEX(connections!$A:$A,ROW())))</f>
        <v>Vampire Survivors</v>
      </c>
      <c r="X679" t="str">
        <f>IF($W679="","",TRIM(INDEX(connections!$B:$B,ROW())))</f>
        <v>Hunter X Hunter: Nen X Survivor</v>
      </c>
      <c r="Y679">
        <f t="shared" si="616"/>
        <v>941</v>
      </c>
      <c r="Z679">
        <f t="shared" si="617"/>
        <v>408</v>
      </c>
      <c r="AA679" t="str">
        <f t="shared" si="618"/>
        <v>Yes</v>
      </c>
      <c r="AB679" t="str">
        <f t="shared" si="619"/>
        <v>Yes</v>
      </c>
      <c r="AC679">
        <f t="shared" si="620"/>
        <v>1</v>
      </c>
      <c r="AD679">
        <f t="shared" si="621"/>
        <v>0</v>
      </c>
      <c r="AE679" t="str">
        <f t="shared" si="622"/>
        <v/>
      </c>
      <c r="AG679">
        <f t="shared" si="623"/>
        <v>2</v>
      </c>
      <c r="AH679" t="str">
        <f t="shared" si="624"/>
        <v>Yes</v>
      </c>
      <c r="AI679">
        <f t="shared" si="625"/>
        <v>2</v>
      </c>
      <c r="AJ679">
        <f t="shared" si="626"/>
        <v>2.0006789999999999</v>
      </c>
      <c r="AK679" t="str">
        <f t="shared" si="627"/>
        <v/>
      </c>
      <c r="AL679" t="str">
        <f>IF($A679="","",INDEX(games!$J:$J,ROW())&amp;"")</f>
        <v>https://store.steampowered.com/app/2951580/Rhythm_Witch_Beat_Death/</v>
      </c>
      <c r="AM679">
        <f>IF($A679="","",SUMPRODUCT($AO679:$BD679,'Map Analysis'!$AN$2^{0,1,2,3,4,5,6,7,8,9,10,11,12,13,14,15}))</f>
        <v>0</v>
      </c>
      <c r="AN679">
        <f t="shared" si="628"/>
        <v>6.7899999999999997E-5</v>
      </c>
      <c r="AO679">
        <f t="shared" si="629"/>
        <v>0</v>
      </c>
      <c r="AP679">
        <f t="shared" si="630"/>
        <v>0</v>
      </c>
      <c r="AQ679">
        <f t="shared" si="631"/>
        <v>0</v>
      </c>
      <c r="AR679">
        <f t="shared" si="632"/>
        <v>0</v>
      </c>
      <c r="AS679">
        <f t="shared" si="633"/>
        <v>0</v>
      </c>
      <c r="AT679">
        <f t="shared" si="634"/>
        <v>0</v>
      </c>
      <c r="AU679">
        <f t="shared" si="635"/>
        <v>0</v>
      </c>
      <c r="AV679">
        <f t="shared" si="636"/>
        <v>0</v>
      </c>
      <c r="AW679">
        <f t="shared" si="637"/>
        <v>0</v>
      </c>
      <c r="AX679">
        <f t="shared" si="638"/>
        <v>0</v>
      </c>
      <c r="AY679">
        <f t="shared" si="639"/>
        <v>0</v>
      </c>
      <c r="AZ679">
        <f t="shared" si="640"/>
        <v>0</v>
      </c>
      <c r="BA679">
        <f t="shared" si="641"/>
        <v>0</v>
      </c>
      <c r="BB679">
        <f t="shared" si="642"/>
        <v>0</v>
      </c>
      <c r="BC679">
        <f t="shared" si="643"/>
        <v>0</v>
      </c>
      <c r="BD679">
        <f t="shared" si="644"/>
        <v>0</v>
      </c>
      <c r="BF679">
        <f t="shared" si="645"/>
        <v>0</v>
      </c>
      <c r="BG679">
        <f t="shared" si="646"/>
        <v>0</v>
      </c>
      <c r="BH679">
        <f t="shared" si="647"/>
        <v>0</v>
      </c>
      <c r="BI679">
        <f t="shared" si="648"/>
        <v>0</v>
      </c>
      <c r="BJ679">
        <f t="shared" si="649"/>
        <v>0</v>
      </c>
      <c r="BK679">
        <f t="shared" si="650"/>
        <v>0</v>
      </c>
      <c r="BL679">
        <f t="shared" si="651"/>
        <v>0</v>
      </c>
      <c r="BM679">
        <f t="shared" si="652"/>
        <v>0</v>
      </c>
      <c r="BN679">
        <f t="shared" si="653"/>
        <v>0</v>
      </c>
      <c r="BO679">
        <f t="shared" si="654"/>
        <v>0</v>
      </c>
      <c r="BP679">
        <f t="shared" si="655"/>
        <v>0</v>
      </c>
      <c r="BQ679">
        <f t="shared" si="656"/>
        <v>0</v>
      </c>
      <c r="BR679">
        <f t="shared" si="657"/>
        <v>0</v>
      </c>
      <c r="BS679">
        <f t="shared" si="658"/>
        <v>0</v>
      </c>
      <c r="BT679">
        <f t="shared" si="659"/>
        <v>0</v>
      </c>
    </row>
    <row r="680" spans="1:72" x14ac:dyDescent="0.25">
      <c r="A680" t="str">
        <f>IF(TRIM(INDEX(games!$A:$A,ROW()))="","",TRIM(INDEX(games!$A:$A,ROW())))</f>
        <v>Rift Wizard</v>
      </c>
      <c r="B680">
        <f>IF(OR($A680="",INDEX(games!$B:$B,ROW())=""),"",INDEX(games!$B:$B,ROW()))</f>
        <v>2020</v>
      </c>
      <c r="C680" t="str">
        <f>IF(OR($A680="",INDEX(games!$C:$C,ROW())=""),"",INDEX(games!$C:$C,ROW()))</f>
        <v>Traditional</v>
      </c>
      <c r="D680">
        <f t="shared" si="600"/>
        <v>8</v>
      </c>
      <c r="E680">
        <f t="shared" si="601"/>
        <v>4</v>
      </c>
      <c r="F680">
        <f t="shared" si="602"/>
        <v>0</v>
      </c>
      <c r="G680" t="e">
        <f t="shared" si="603"/>
        <v>#N/A</v>
      </c>
      <c r="H680" t="e">
        <f t="shared" si="604"/>
        <v>#N/A</v>
      </c>
      <c r="I680" t="e">
        <f t="shared" si="605"/>
        <v>#N/A</v>
      </c>
      <c r="J680" t="e">
        <f t="shared" si="606"/>
        <v>#N/A</v>
      </c>
      <c r="K680" t="e">
        <f t="shared" si="607"/>
        <v>#N/A</v>
      </c>
      <c r="L680" t="e">
        <f t="shared" si="608"/>
        <v>#N/A</v>
      </c>
      <c r="M680">
        <f t="shared" si="609"/>
        <v>2020</v>
      </c>
      <c r="N680">
        <f t="shared" si="610"/>
        <v>4</v>
      </c>
      <c r="O680">
        <f t="shared" si="611"/>
        <v>8.0006799999999991</v>
      </c>
      <c r="P680" t="str">
        <f>IF(OR($A680="",INDEX(games!$H:$H,ROW())=""),"",INDEX(games!$H:$H,ROW()))</f>
        <v>Yes</v>
      </c>
      <c r="Q680">
        <f t="shared" si="612"/>
        <v>8.0006799999999991</v>
      </c>
      <c r="T680">
        <f t="shared" si="613"/>
        <v>2015</v>
      </c>
      <c r="U680">
        <f t="shared" si="614"/>
        <v>2025</v>
      </c>
      <c r="V680">
        <f t="shared" si="615"/>
        <v>10</v>
      </c>
      <c r="W680" t="str">
        <f>IF(TRIM(INDEX(connections!$A:$A,ROW()))="","",TRIM(INDEX(connections!$A:$A,ROW())))</f>
        <v>Darkest Dungeon</v>
      </c>
      <c r="X680" t="str">
        <f>IF($W680="","",TRIM(INDEX(connections!$B:$B,ROW())))</f>
        <v>Hunter's Moon: A Sovereign Syndicate Adventure</v>
      </c>
      <c r="Y680">
        <f t="shared" si="616"/>
        <v>190</v>
      </c>
      <c r="Z680">
        <f t="shared" si="617"/>
        <v>409</v>
      </c>
      <c r="AA680" t="str">
        <f t="shared" si="618"/>
        <v>Yes</v>
      </c>
      <c r="AB680" t="str">
        <f t="shared" si="619"/>
        <v/>
      </c>
      <c r="AC680" t="str">
        <f t="shared" si="620"/>
        <v/>
      </c>
      <c r="AD680">
        <f t="shared" si="621"/>
        <v>1</v>
      </c>
      <c r="AE680" t="str">
        <f t="shared" si="622"/>
        <v/>
      </c>
      <c r="AG680">
        <f t="shared" si="623"/>
        <v>7</v>
      </c>
      <c r="AH680" t="str">
        <f t="shared" si="624"/>
        <v>Yes</v>
      </c>
      <c r="AI680">
        <f t="shared" si="625"/>
        <v>7</v>
      </c>
      <c r="AJ680">
        <f t="shared" si="626"/>
        <v>7.00068</v>
      </c>
      <c r="AK680" t="str">
        <f t="shared" si="627"/>
        <v/>
      </c>
      <c r="AL680" t="str">
        <f>IF($A680="","",INDEX(games!$J:$J,ROW())&amp;"")</f>
        <v>https://store.steampowered.com/app/1271280/Rift_Wizard/</v>
      </c>
      <c r="AM680">
        <f>IF($A680="","",SUMPRODUCT($AO680:$BD680,'Map Analysis'!$AN$2^{0,1,2,3,4,5,6,7,8,9,10,11,12,13,14,15}))</f>
        <v>3.5</v>
      </c>
      <c r="AN680">
        <f t="shared" si="628"/>
        <v>3.5000680000000002</v>
      </c>
      <c r="AO680">
        <f t="shared" si="629"/>
        <v>3</v>
      </c>
      <c r="AP680">
        <f t="shared" si="630"/>
        <v>1</v>
      </c>
      <c r="AQ680">
        <f t="shared" si="631"/>
        <v>0</v>
      </c>
      <c r="AR680">
        <f t="shared" si="632"/>
        <v>0</v>
      </c>
      <c r="AS680">
        <f t="shared" si="633"/>
        <v>0</v>
      </c>
      <c r="AT680">
        <f t="shared" si="634"/>
        <v>0</v>
      </c>
      <c r="AU680">
        <f t="shared" si="635"/>
        <v>0</v>
      </c>
      <c r="AV680">
        <f t="shared" si="636"/>
        <v>0</v>
      </c>
      <c r="AW680">
        <f t="shared" si="637"/>
        <v>0</v>
      </c>
      <c r="AX680">
        <f t="shared" si="638"/>
        <v>0</v>
      </c>
      <c r="AY680">
        <f t="shared" si="639"/>
        <v>0</v>
      </c>
      <c r="AZ680">
        <f t="shared" si="640"/>
        <v>0</v>
      </c>
      <c r="BA680">
        <f t="shared" si="641"/>
        <v>0</v>
      </c>
      <c r="BB680">
        <f t="shared" si="642"/>
        <v>0</v>
      </c>
      <c r="BC680">
        <f t="shared" si="643"/>
        <v>0</v>
      </c>
      <c r="BD680">
        <f t="shared" si="644"/>
        <v>0</v>
      </c>
      <c r="BF680">
        <f t="shared" si="645"/>
        <v>0</v>
      </c>
      <c r="BG680">
        <f t="shared" si="646"/>
        <v>0</v>
      </c>
      <c r="BH680">
        <f t="shared" si="647"/>
        <v>0</v>
      </c>
      <c r="BI680">
        <f t="shared" si="648"/>
        <v>0</v>
      </c>
      <c r="BJ680">
        <f t="shared" si="649"/>
        <v>0</v>
      </c>
      <c r="BK680">
        <f t="shared" si="650"/>
        <v>0</v>
      </c>
      <c r="BL680">
        <f t="shared" si="651"/>
        <v>0</v>
      </c>
      <c r="BM680">
        <f t="shared" si="652"/>
        <v>0</v>
      </c>
      <c r="BN680">
        <f t="shared" si="653"/>
        <v>0</v>
      </c>
      <c r="BO680">
        <f t="shared" si="654"/>
        <v>0</v>
      </c>
      <c r="BP680">
        <f t="shared" si="655"/>
        <v>0</v>
      </c>
      <c r="BQ680">
        <f t="shared" si="656"/>
        <v>0</v>
      </c>
      <c r="BR680">
        <f t="shared" si="657"/>
        <v>0</v>
      </c>
      <c r="BS680">
        <f t="shared" si="658"/>
        <v>0</v>
      </c>
      <c r="BT680">
        <f t="shared" si="659"/>
        <v>0</v>
      </c>
    </row>
    <row r="681" spans="1:72" x14ac:dyDescent="0.25">
      <c r="A681" t="str">
        <f>IF(TRIM(INDEX(games!$A:$A,ROW()))="","",TRIM(INDEX(games!$A:$A,ROW())))</f>
        <v>Rift Wizard 2</v>
      </c>
      <c r="B681">
        <f>IF(OR($A681="",INDEX(games!$B:$B,ROW())=""),"",INDEX(games!$B:$B,ROW()))</f>
        <v>2024</v>
      </c>
      <c r="C681" t="str">
        <f>IF(OR($A681="",INDEX(games!$C:$C,ROW())=""),"",INDEX(games!$C:$C,ROW()))</f>
        <v>Traditional</v>
      </c>
      <c r="D681">
        <f t="shared" si="600"/>
        <v>2</v>
      </c>
      <c r="E681">
        <f t="shared" si="601"/>
        <v>4</v>
      </c>
      <c r="F681">
        <f t="shared" si="602"/>
        <v>1</v>
      </c>
      <c r="G681" t="e">
        <f t="shared" si="603"/>
        <v>#N/A</v>
      </c>
      <c r="H681" t="e">
        <f t="shared" si="604"/>
        <v>#N/A</v>
      </c>
      <c r="I681" t="e">
        <f t="shared" si="605"/>
        <v>#N/A</v>
      </c>
      <c r="J681" t="e">
        <f t="shared" si="606"/>
        <v>#N/A</v>
      </c>
      <c r="K681" t="e">
        <f t="shared" si="607"/>
        <v>#N/A</v>
      </c>
      <c r="L681" t="e">
        <f t="shared" si="608"/>
        <v>#N/A</v>
      </c>
      <c r="M681">
        <f t="shared" si="609"/>
        <v>2024</v>
      </c>
      <c r="N681">
        <f t="shared" si="610"/>
        <v>4.0229999999999997</v>
      </c>
      <c r="O681">
        <f t="shared" si="611"/>
        <v>2.0006810000000002</v>
      </c>
      <c r="P681" t="str">
        <f>IF(OR($A681="",INDEX(games!$H:$H,ROW())=""),"",INDEX(games!$H:$H,ROW()))</f>
        <v>Yes</v>
      </c>
      <c r="Q681">
        <f t="shared" si="612"/>
        <v>2.0006810000000002</v>
      </c>
      <c r="T681">
        <f t="shared" si="613"/>
        <v>2020</v>
      </c>
      <c r="U681">
        <f t="shared" si="614"/>
        <v>2025</v>
      </c>
      <c r="V681">
        <f t="shared" si="615"/>
        <v>5</v>
      </c>
      <c r="W681" t="str">
        <f>IF(TRIM(INDEX(connections!$A:$A,ROW()))="","",TRIM(INDEX(connections!$A:$A,ROW())))</f>
        <v>Knock on the Coffin Lid</v>
      </c>
      <c r="X681" t="str">
        <f>IF($W681="","",TRIM(INDEX(connections!$B:$B,ROW())))</f>
        <v>Hunter's Moon: A Sovereign Syndicate Adventure</v>
      </c>
      <c r="Y681">
        <f t="shared" si="616"/>
        <v>455</v>
      </c>
      <c r="Z681">
        <f t="shared" si="617"/>
        <v>409</v>
      </c>
      <c r="AA681" t="str">
        <f t="shared" si="618"/>
        <v/>
      </c>
      <c r="AB681" t="str">
        <f t="shared" si="619"/>
        <v/>
      </c>
      <c r="AC681" t="str">
        <f t="shared" si="620"/>
        <v/>
      </c>
      <c r="AD681">
        <f t="shared" si="621"/>
        <v>0</v>
      </c>
      <c r="AE681" t="str">
        <f t="shared" si="622"/>
        <v/>
      </c>
      <c r="AG681">
        <f t="shared" si="623"/>
        <v>1</v>
      </c>
      <c r="AH681" t="str">
        <f t="shared" si="624"/>
        <v>Yes</v>
      </c>
      <c r="AI681">
        <f t="shared" si="625"/>
        <v>1</v>
      </c>
      <c r="AJ681">
        <f t="shared" si="626"/>
        <v>1.0006809999999999</v>
      </c>
      <c r="AK681" t="str">
        <f t="shared" si="627"/>
        <v/>
      </c>
      <c r="AL681" t="str">
        <f>IF($A681="","",INDEX(games!$J:$J,ROW())&amp;"")</f>
        <v>https://store.steampowered.com/app/2058570/Rift_Wizard_2/</v>
      </c>
      <c r="AM681">
        <f>IF($A681="","",SUMPRODUCT($AO681:$BD681,'Map Analysis'!$AN$2^{0,1,2,3,4,5,6,7,8,9,10,11,12,13,14,15}))</f>
        <v>1</v>
      </c>
      <c r="AN681">
        <f t="shared" si="628"/>
        <v>1.0000681</v>
      </c>
      <c r="AO681">
        <f t="shared" si="629"/>
        <v>1</v>
      </c>
      <c r="AP681">
        <f t="shared" si="630"/>
        <v>0</v>
      </c>
      <c r="AQ681">
        <f t="shared" si="631"/>
        <v>0</v>
      </c>
      <c r="AR681">
        <f t="shared" si="632"/>
        <v>0</v>
      </c>
      <c r="AS681">
        <f t="shared" si="633"/>
        <v>0</v>
      </c>
      <c r="AT681">
        <f t="shared" si="634"/>
        <v>0</v>
      </c>
      <c r="AU681">
        <f t="shared" si="635"/>
        <v>0</v>
      </c>
      <c r="AV681">
        <f t="shared" si="636"/>
        <v>0</v>
      </c>
      <c r="AW681">
        <f t="shared" si="637"/>
        <v>0</v>
      </c>
      <c r="AX681">
        <f t="shared" si="638"/>
        <v>0</v>
      </c>
      <c r="AY681">
        <f t="shared" si="639"/>
        <v>0</v>
      </c>
      <c r="AZ681">
        <f t="shared" si="640"/>
        <v>0</v>
      </c>
      <c r="BA681">
        <f t="shared" si="641"/>
        <v>0</v>
      </c>
      <c r="BB681">
        <f t="shared" si="642"/>
        <v>0</v>
      </c>
      <c r="BC681">
        <f t="shared" si="643"/>
        <v>0</v>
      </c>
      <c r="BD681">
        <f t="shared" si="644"/>
        <v>0</v>
      </c>
      <c r="BF681">
        <f t="shared" si="645"/>
        <v>0</v>
      </c>
      <c r="BG681">
        <f t="shared" si="646"/>
        <v>0</v>
      </c>
      <c r="BH681">
        <f t="shared" si="647"/>
        <v>0</v>
      </c>
      <c r="BI681">
        <f t="shared" si="648"/>
        <v>0</v>
      </c>
      <c r="BJ681">
        <f t="shared" si="649"/>
        <v>0</v>
      </c>
      <c r="BK681">
        <f t="shared" si="650"/>
        <v>0</v>
      </c>
      <c r="BL681">
        <f t="shared" si="651"/>
        <v>0</v>
      </c>
      <c r="BM681">
        <f t="shared" si="652"/>
        <v>0</v>
      </c>
      <c r="BN681">
        <f t="shared" si="653"/>
        <v>0</v>
      </c>
      <c r="BO681">
        <f t="shared" si="654"/>
        <v>0</v>
      </c>
      <c r="BP681">
        <f t="shared" si="655"/>
        <v>0</v>
      </c>
      <c r="BQ681">
        <f t="shared" si="656"/>
        <v>0</v>
      </c>
      <c r="BR681">
        <f t="shared" si="657"/>
        <v>0</v>
      </c>
      <c r="BS681">
        <f t="shared" si="658"/>
        <v>0</v>
      </c>
      <c r="BT681">
        <f t="shared" si="659"/>
        <v>0</v>
      </c>
    </row>
    <row r="682" spans="1:72" x14ac:dyDescent="0.25">
      <c r="A682" t="str">
        <f>IF(TRIM(INDEX(games!$A:$A,ROW()))="","",TRIM(INDEX(games!$A:$A,ROW())))</f>
        <v>Rift Wizard 3</v>
      </c>
      <c r="B682">
        <f>IF(OR($A682="",INDEX(games!$B:$B,ROW())=""),"",INDEX(games!$B:$B,ROW()))</f>
        <v>2026</v>
      </c>
      <c r="C682" t="str">
        <f>IF(OR($A682="",INDEX(games!$C:$C,ROW())=""),"",INDEX(games!$C:$C,ROW()))</f>
        <v>Traditional</v>
      </c>
      <c r="D682">
        <f t="shared" si="600"/>
        <v>1</v>
      </c>
      <c r="E682">
        <f t="shared" si="601"/>
        <v>4</v>
      </c>
      <c r="F682">
        <f t="shared" si="602"/>
        <v>2</v>
      </c>
      <c r="G682" t="e">
        <f t="shared" si="603"/>
        <v>#N/A</v>
      </c>
      <c r="H682" t="e">
        <f t="shared" si="604"/>
        <v>#N/A</v>
      </c>
      <c r="I682" t="e">
        <f t="shared" si="605"/>
        <v>#N/A</v>
      </c>
      <c r="J682" t="e">
        <f t="shared" si="606"/>
        <v>#N/A</v>
      </c>
      <c r="K682" t="e">
        <f t="shared" si="607"/>
        <v>#N/A</v>
      </c>
      <c r="L682" t="e">
        <f t="shared" si="608"/>
        <v>#N/A</v>
      </c>
      <c r="M682">
        <f t="shared" si="609"/>
        <v>2026</v>
      </c>
      <c r="N682">
        <f t="shared" si="610"/>
        <v>4.0460000000000003</v>
      </c>
      <c r="O682">
        <f t="shared" si="611"/>
        <v>1.0006820000000001</v>
      </c>
      <c r="P682" t="str">
        <f>IF(OR($A682="",INDEX(games!$H:$H,ROW())=""),"",INDEX(games!$H:$H,ROW()))</f>
        <v/>
      </c>
      <c r="Q682" t="str">
        <f t="shared" si="612"/>
        <v/>
      </c>
      <c r="T682">
        <f t="shared" si="613"/>
        <v>2024</v>
      </c>
      <c r="U682">
        <f t="shared" si="614"/>
        <v>2025</v>
      </c>
      <c r="V682">
        <f t="shared" si="615"/>
        <v>1</v>
      </c>
      <c r="W682" t="str">
        <f>IF(TRIM(INDEX(connections!$A:$A,ROW()))="","",TRIM(INDEX(connections!$A:$A,ROW())))</f>
        <v>Menace from the Deep</v>
      </c>
      <c r="X682" t="str">
        <f>IF($W682="","",TRIM(INDEX(connections!$B:$B,ROW())))</f>
        <v>Hunter's Moon: A Sovereign Syndicate Adventure</v>
      </c>
      <c r="Y682">
        <f t="shared" si="616"/>
        <v>501</v>
      </c>
      <c r="Z682">
        <f t="shared" si="617"/>
        <v>409</v>
      </c>
      <c r="AA682" t="str">
        <f t="shared" si="618"/>
        <v>Yes</v>
      </c>
      <c r="AB682" t="str">
        <f t="shared" si="619"/>
        <v/>
      </c>
      <c r="AC682" t="str">
        <f t="shared" si="620"/>
        <v/>
      </c>
      <c r="AD682">
        <f t="shared" si="621"/>
        <v>0</v>
      </c>
      <c r="AE682" t="str">
        <f t="shared" si="622"/>
        <v/>
      </c>
      <c r="AG682">
        <f t="shared" si="623"/>
        <v>1</v>
      </c>
      <c r="AH682" t="str">
        <f t="shared" si="624"/>
        <v/>
      </c>
      <c r="AI682" t="str">
        <f t="shared" si="625"/>
        <v/>
      </c>
      <c r="AJ682" t="str">
        <f t="shared" si="626"/>
        <v/>
      </c>
      <c r="AK682">
        <f t="shared" si="627"/>
        <v>1.0006820000000001</v>
      </c>
      <c r="AL682" t="str">
        <f>IF($A682="","",INDEX(games!$J:$J,ROW())&amp;"")</f>
        <v>https://store.steampowered.com/app/4366330/Rift_Wizard_3/</v>
      </c>
      <c r="AM682">
        <f>IF($A682="","",SUMPRODUCT($AO682:$BD682,'Map Analysis'!$AN$2^{0,1,2,3,4,5,6,7,8,9,10,11,12,13,14,15}))</f>
        <v>0</v>
      </c>
      <c r="AN682">
        <f t="shared" si="628"/>
        <v>6.8200000000000004E-5</v>
      </c>
      <c r="AO682">
        <f t="shared" si="629"/>
        <v>0</v>
      </c>
      <c r="AP682">
        <f t="shared" si="630"/>
        <v>0</v>
      </c>
      <c r="AQ682">
        <f t="shared" si="631"/>
        <v>0</v>
      </c>
      <c r="AR682">
        <f t="shared" si="632"/>
        <v>0</v>
      </c>
      <c r="AS682">
        <f t="shared" si="633"/>
        <v>0</v>
      </c>
      <c r="AT682">
        <f t="shared" si="634"/>
        <v>0</v>
      </c>
      <c r="AU682">
        <f t="shared" si="635"/>
        <v>0</v>
      </c>
      <c r="AV682">
        <f t="shared" si="636"/>
        <v>0</v>
      </c>
      <c r="AW682">
        <f t="shared" si="637"/>
        <v>0</v>
      </c>
      <c r="AX682">
        <f t="shared" si="638"/>
        <v>0</v>
      </c>
      <c r="AY682">
        <f t="shared" si="639"/>
        <v>0</v>
      </c>
      <c r="AZ682">
        <f t="shared" si="640"/>
        <v>0</v>
      </c>
      <c r="BA682">
        <f t="shared" si="641"/>
        <v>0</v>
      </c>
      <c r="BB682">
        <f t="shared" si="642"/>
        <v>0</v>
      </c>
      <c r="BC682">
        <f t="shared" si="643"/>
        <v>0</v>
      </c>
      <c r="BD682">
        <f t="shared" si="644"/>
        <v>0</v>
      </c>
      <c r="BF682">
        <f t="shared" si="645"/>
        <v>0</v>
      </c>
      <c r="BG682">
        <f t="shared" si="646"/>
        <v>0</v>
      </c>
      <c r="BH682">
        <f t="shared" si="647"/>
        <v>0</v>
      </c>
      <c r="BI682">
        <f t="shared" si="648"/>
        <v>0</v>
      </c>
      <c r="BJ682">
        <f t="shared" si="649"/>
        <v>0</v>
      </c>
      <c r="BK682">
        <f t="shared" si="650"/>
        <v>0</v>
      </c>
      <c r="BL682">
        <f t="shared" si="651"/>
        <v>0</v>
      </c>
      <c r="BM682">
        <f t="shared" si="652"/>
        <v>0</v>
      </c>
      <c r="BN682">
        <f t="shared" si="653"/>
        <v>0</v>
      </c>
      <c r="BO682">
        <f t="shared" si="654"/>
        <v>0</v>
      </c>
      <c r="BP682">
        <f t="shared" si="655"/>
        <v>0</v>
      </c>
      <c r="BQ682">
        <f t="shared" si="656"/>
        <v>0</v>
      </c>
      <c r="BR682">
        <f t="shared" si="657"/>
        <v>0</v>
      </c>
      <c r="BS682">
        <f t="shared" si="658"/>
        <v>0</v>
      </c>
      <c r="BT682">
        <f t="shared" si="659"/>
        <v>0</v>
      </c>
    </row>
    <row r="683" spans="1:72" x14ac:dyDescent="0.25">
      <c r="A683" t="str">
        <f>IF(TRIM(INDEX(games!$A:$A,ROW()))="","",TRIM(INDEX(games!$A:$A,ROW())))</f>
        <v>Rig Riot</v>
      </c>
      <c r="B683">
        <f>IF(OR($A683="",INDEX(games!$B:$B,ROW())=""),"",INDEX(games!$B:$B,ROW()))</f>
        <v>2026</v>
      </c>
      <c r="C683" t="str">
        <f>IF(OR($A683="",INDEX(games!$C:$C,ROW())=""),"",INDEX(games!$C:$C,ROW()))</f>
        <v>Action</v>
      </c>
      <c r="D683">
        <f t="shared" si="600"/>
        <v>2</v>
      </c>
      <c r="E683">
        <f t="shared" si="601"/>
        <v>1</v>
      </c>
      <c r="F683">
        <f t="shared" si="602"/>
        <v>3</v>
      </c>
      <c r="G683">
        <f t="shared" si="603"/>
        <v>2026</v>
      </c>
      <c r="H683">
        <f t="shared" si="604"/>
        <v>1.069</v>
      </c>
      <c r="I683" t="e">
        <f t="shared" si="605"/>
        <v>#N/A</v>
      </c>
      <c r="J683" t="e">
        <f t="shared" si="606"/>
        <v>#N/A</v>
      </c>
      <c r="K683" t="e">
        <f t="shared" si="607"/>
        <v>#N/A</v>
      </c>
      <c r="L683" t="e">
        <f t="shared" si="608"/>
        <v>#N/A</v>
      </c>
      <c r="M683" t="e">
        <f t="shared" si="609"/>
        <v>#N/A</v>
      </c>
      <c r="N683" t="e">
        <f t="shared" si="610"/>
        <v>#N/A</v>
      </c>
      <c r="O683">
        <f t="shared" si="611"/>
        <v>2.000683</v>
      </c>
      <c r="P683" t="str">
        <f>IF(OR($A683="",INDEX(games!$H:$H,ROW())=""),"",INDEX(games!$H:$H,ROW()))</f>
        <v/>
      </c>
      <c r="Q683" t="str">
        <f t="shared" si="612"/>
        <v/>
      </c>
      <c r="T683">
        <f t="shared" si="613"/>
        <v>2017</v>
      </c>
      <c r="U683">
        <f t="shared" si="614"/>
        <v>2025</v>
      </c>
      <c r="V683">
        <f t="shared" si="615"/>
        <v>8</v>
      </c>
      <c r="W683" t="str">
        <f>IF(TRIM(INDEX(connections!$A:$A,ROW()))="","",TRIM(INDEX(connections!$A:$A,ROW())))</f>
        <v>Slay the Spire</v>
      </c>
      <c r="X683" t="str">
        <f>IF($W683="","",TRIM(INDEX(connections!$B:$B,ROW())))</f>
        <v>Hunter's Moon: A Sovereign Syndicate Adventure</v>
      </c>
      <c r="Y683">
        <f t="shared" si="616"/>
        <v>772</v>
      </c>
      <c r="Z683">
        <f t="shared" si="617"/>
        <v>409</v>
      </c>
      <c r="AA683" t="str">
        <f t="shared" si="618"/>
        <v>Yes</v>
      </c>
      <c r="AB683" t="str">
        <f t="shared" si="619"/>
        <v/>
      </c>
      <c r="AC683" t="str">
        <f t="shared" si="620"/>
        <v/>
      </c>
      <c r="AD683">
        <f t="shared" si="621"/>
        <v>0</v>
      </c>
      <c r="AE683" t="str">
        <f t="shared" si="622"/>
        <v/>
      </c>
      <c r="AG683">
        <f t="shared" si="623"/>
        <v>2</v>
      </c>
      <c r="AH683" t="str">
        <f t="shared" si="624"/>
        <v/>
      </c>
      <c r="AI683" t="str">
        <f t="shared" si="625"/>
        <v/>
      </c>
      <c r="AJ683" t="str">
        <f t="shared" si="626"/>
        <v/>
      </c>
      <c r="AK683">
        <f t="shared" si="627"/>
        <v>2.000683</v>
      </c>
      <c r="AL683" t="str">
        <f>IF($A683="","",INDEX(games!$J:$J,ROW())&amp;"")</f>
        <v>https://store.steampowered.com/app/3180340/RIG_Riot/</v>
      </c>
      <c r="AM683">
        <f>IF($A683="","",SUMPRODUCT($AO683:$BD683,'Map Analysis'!$AN$2^{0,1,2,3,4,5,6,7,8,9,10,11,12,13,14,15}))</f>
        <v>0</v>
      </c>
      <c r="AN683">
        <f t="shared" si="628"/>
        <v>6.8300000000000007E-5</v>
      </c>
      <c r="AO683">
        <f t="shared" si="629"/>
        <v>0</v>
      </c>
      <c r="AP683">
        <f t="shared" si="630"/>
        <v>0</v>
      </c>
      <c r="AQ683">
        <f t="shared" si="631"/>
        <v>0</v>
      </c>
      <c r="AR683">
        <f t="shared" si="632"/>
        <v>0</v>
      </c>
      <c r="AS683">
        <f t="shared" si="633"/>
        <v>0</v>
      </c>
      <c r="AT683">
        <f t="shared" si="634"/>
        <v>0</v>
      </c>
      <c r="AU683">
        <f t="shared" si="635"/>
        <v>0</v>
      </c>
      <c r="AV683">
        <f t="shared" si="636"/>
        <v>0</v>
      </c>
      <c r="AW683">
        <f t="shared" si="637"/>
        <v>0</v>
      </c>
      <c r="AX683">
        <f t="shared" si="638"/>
        <v>0</v>
      </c>
      <c r="AY683">
        <f t="shared" si="639"/>
        <v>0</v>
      </c>
      <c r="AZ683">
        <f t="shared" si="640"/>
        <v>0</v>
      </c>
      <c r="BA683">
        <f t="shared" si="641"/>
        <v>0</v>
      </c>
      <c r="BB683">
        <f t="shared" si="642"/>
        <v>0</v>
      </c>
      <c r="BC683">
        <f t="shared" si="643"/>
        <v>0</v>
      </c>
      <c r="BD683">
        <f t="shared" si="644"/>
        <v>0</v>
      </c>
      <c r="BF683">
        <f t="shared" si="645"/>
        <v>0</v>
      </c>
      <c r="BG683">
        <f t="shared" si="646"/>
        <v>0</v>
      </c>
      <c r="BH683">
        <f t="shared" si="647"/>
        <v>0</v>
      </c>
      <c r="BI683">
        <f t="shared" si="648"/>
        <v>0</v>
      </c>
      <c r="BJ683">
        <f t="shared" si="649"/>
        <v>0</v>
      </c>
      <c r="BK683">
        <f t="shared" si="650"/>
        <v>0</v>
      </c>
      <c r="BL683">
        <f t="shared" si="651"/>
        <v>0</v>
      </c>
      <c r="BM683">
        <f t="shared" si="652"/>
        <v>0</v>
      </c>
      <c r="BN683">
        <f t="shared" si="653"/>
        <v>0</v>
      </c>
      <c r="BO683">
        <f t="shared" si="654"/>
        <v>0</v>
      </c>
      <c r="BP683">
        <f t="shared" si="655"/>
        <v>0</v>
      </c>
      <c r="BQ683">
        <f t="shared" si="656"/>
        <v>0</v>
      </c>
      <c r="BR683">
        <f t="shared" si="657"/>
        <v>0</v>
      </c>
      <c r="BS683">
        <f t="shared" si="658"/>
        <v>0</v>
      </c>
      <c r="BT683">
        <f t="shared" si="659"/>
        <v>0</v>
      </c>
    </row>
    <row r="684" spans="1:72" x14ac:dyDescent="0.25">
      <c r="A684" t="str">
        <f>IF(TRIM(INDEX(games!$A:$A,ROW()))="","",TRIM(INDEX(games!$A:$A,ROW())))</f>
        <v>Right and Down</v>
      </c>
      <c r="B684">
        <f>IF(OR($A684="",INDEX(games!$B:$B,ROW())=""),"",INDEX(games!$B:$B,ROW()))</f>
        <v>2022</v>
      </c>
      <c r="C684" t="str">
        <f>IF(OR($A684="",INDEX(games!$C:$C,ROW())=""),"",INDEX(games!$C:$C,ROW()))</f>
        <v>Deckbuilder</v>
      </c>
      <c r="D684">
        <f t="shared" si="600"/>
        <v>1</v>
      </c>
      <c r="E684">
        <f t="shared" si="601"/>
        <v>3</v>
      </c>
      <c r="F684">
        <f t="shared" si="602"/>
        <v>4</v>
      </c>
      <c r="G684" t="e">
        <f t="shared" si="603"/>
        <v>#N/A</v>
      </c>
      <c r="H684" t="e">
        <f t="shared" si="604"/>
        <v>#N/A</v>
      </c>
      <c r="I684" t="e">
        <f t="shared" si="605"/>
        <v>#N/A</v>
      </c>
      <c r="J684" t="e">
        <f t="shared" si="606"/>
        <v>#N/A</v>
      </c>
      <c r="K684">
        <f t="shared" si="607"/>
        <v>2022</v>
      </c>
      <c r="L684">
        <f t="shared" si="608"/>
        <v>3.0920000000000001</v>
      </c>
      <c r="M684" t="e">
        <f t="shared" si="609"/>
        <v>#N/A</v>
      </c>
      <c r="N684" t="e">
        <f t="shared" si="610"/>
        <v>#N/A</v>
      </c>
      <c r="O684">
        <f t="shared" si="611"/>
        <v>1.0006839999999999</v>
      </c>
      <c r="P684" t="str">
        <f>IF(OR($A684="",INDEX(games!$H:$H,ROW())=""),"",INDEX(games!$H:$H,ROW()))</f>
        <v>Yes</v>
      </c>
      <c r="Q684">
        <f t="shared" si="612"/>
        <v>1.0006839999999999</v>
      </c>
      <c r="T684">
        <f t="shared" si="613"/>
        <v>1994</v>
      </c>
      <c r="U684">
        <f t="shared" si="614"/>
        <v>2012</v>
      </c>
      <c r="V684">
        <f t="shared" si="615"/>
        <v>18</v>
      </c>
      <c r="W684" t="str">
        <f>IF(TRIM(INDEX(connections!$A:$A,ROW()))="","",TRIM(INDEX(connections!$A:$A,ROW())))</f>
        <v>Ancient Domains of Mystery</v>
      </c>
      <c r="X684" t="str">
        <f>IF($W684="","",TRIM(INDEX(connections!$B:$B,ROW())))</f>
        <v>HyperRogue</v>
      </c>
      <c r="Y684">
        <f t="shared" si="616"/>
        <v>25</v>
      </c>
      <c r="Z684">
        <f t="shared" si="617"/>
        <v>410</v>
      </c>
      <c r="AA684" t="str">
        <f t="shared" si="618"/>
        <v>Yes</v>
      </c>
      <c r="AB684" t="str">
        <f t="shared" si="619"/>
        <v/>
      </c>
      <c r="AC684" t="str">
        <f t="shared" si="620"/>
        <v/>
      </c>
      <c r="AD684">
        <f t="shared" si="621"/>
        <v>0</v>
      </c>
      <c r="AE684" t="str">
        <f t="shared" si="622"/>
        <v/>
      </c>
      <c r="AG684">
        <f t="shared" si="623"/>
        <v>1</v>
      </c>
      <c r="AH684" t="str">
        <f t="shared" si="624"/>
        <v>Yes</v>
      </c>
      <c r="AI684">
        <f t="shared" si="625"/>
        <v>1</v>
      </c>
      <c r="AJ684">
        <f t="shared" si="626"/>
        <v>1.0006839999999999</v>
      </c>
      <c r="AK684" t="str">
        <f t="shared" si="627"/>
        <v/>
      </c>
      <c r="AL684" t="str">
        <f>IF($A684="","",INDEX(games!$J:$J,ROW())&amp;"")</f>
        <v>https://store.steampowered.com/app/2008050/Right_and_Down/</v>
      </c>
      <c r="AM684">
        <f>IF($A684="","",SUMPRODUCT($AO684:$BD684,'Map Analysis'!$AN$2^{0,1,2,3,4,5,6,7,8,9,10,11,12,13,14,15}))</f>
        <v>0</v>
      </c>
      <c r="AN684">
        <f t="shared" si="628"/>
        <v>6.8399999999999996E-5</v>
      </c>
      <c r="AO684">
        <f t="shared" si="629"/>
        <v>0</v>
      </c>
      <c r="AP684">
        <f t="shared" si="630"/>
        <v>0</v>
      </c>
      <c r="AQ684">
        <f t="shared" si="631"/>
        <v>0</v>
      </c>
      <c r="AR684">
        <f t="shared" si="632"/>
        <v>0</v>
      </c>
      <c r="AS684">
        <f t="shared" si="633"/>
        <v>0</v>
      </c>
      <c r="AT684">
        <f t="shared" si="634"/>
        <v>0</v>
      </c>
      <c r="AU684">
        <f t="shared" si="635"/>
        <v>0</v>
      </c>
      <c r="AV684">
        <f t="shared" si="636"/>
        <v>0</v>
      </c>
      <c r="AW684">
        <f t="shared" si="637"/>
        <v>0</v>
      </c>
      <c r="AX684">
        <f t="shared" si="638"/>
        <v>0</v>
      </c>
      <c r="AY684">
        <f t="shared" si="639"/>
        <v>0</v>
      </c>
      <c r="AZ684">
        <f t="shared" si="640"/>
        <v>0</v>
      </c>
      <c r="BA684">
        <f t="shared" si="641"/>
        <v>0</v>
      </c>
      <c r="BB684">
        <f t="shared" si="642"/>
        <v>0</v>
      </c>
      <c r="BC684">
        <f t="shared" si="643"/>
        <v>0</v>
      </c>
      <c r="BD684">
        <f t="shared" si="644"/>
        <v>0</v>
      </c>
      <c r="BF684">
        <f t="shared" si="645"/>
        <v>0</v>
      </c>
      <c r="BG684">
        <f t="shared" si="646"/>
        <v>0</v>
      </c>
      <c r="BH684">
        <f t="shared" si="647"/>
        <v>0</v>
      </c>
      <c r="BI684">
        <f t="shared" si="648"/>
        <v>0</v>
      </c>
      <c r="BJ684">
        <f t="shared" si="649"/>
        <v>0</v>
      </c>
      <c r="BK684">
        <f t="shared" si="650"/>
        <v>0</v>
      </c>
      <c r="BL684">
        <f t="shared" si="651"/>
        <v>0</v>
      </c>
      <c r="BM684">
        <f t="shared" si="652"/>
        <v>0</v>
      </c>
      <c r="BN684">
        <f t="shared" si="653"/>
        <v>0</v>
      </c>
      <c r="BO684">
        <f t="shared" si="654"/>
        <v>0</v>
      </c>
      <c r="BP684">
        <f t="shared" si="655"/>
        <v>0</v>
      </c>
      <c r="BQ684">
        <f t="shared" si="656"/>
        <v>0</v>
      </c>
      <c r="BR684">
        <f t="shared" si="657"/>
        <v>0</v>
      </c>
      <c r="BS684">
        <f t="shared" si="658"/>
        <v>0</v>
      </c>
      <c r="BT684">
        <f t="shared" si="659"/>
        <v>0</v>
      </c>
    </row>
    <row r="685" spans="1:72" x14ac:dyDescent="0.25">
      <c r="A685" t="str">
        <f>IF(TRIM(INDEX(games!$A:$A,ROW()))="","",TRIM(INDEX(games!$A:$A,ROW())))</f>
        <v>Ring of Pain</v>
      </c>
      <c r="B685">
        <f>IF(OR($A685="",INDEX(games!$B:$B,ROW())=""),"",INDEX(games!$B:$B,ROW()))</f>
        <v>2020</v>
      </c>
      <c r="C685" t="str">
        <f>IF(OR($A685="",INDEX(games!$C:$C,ROW())=""),"",INDEX(games!$C:$C,ROW()))</f>
        <v>Strategy</v>
      </c>
      <c r="D685">
        <f t="shared" si="600"/>
        <v>2</v>
      </c>
      <c r="E685">
        <f t="shared" si="601"/>
        <v>2</v>
      </c>
      <c r="F685">
        <f t="shared" si="602"/>
        <v>5</v>
      </c>
      <c r="G685" t="e">
        <f t="shared" si="603"/>
        <v>#N/A</v>
      </c>
      <c r="H685" t="e">
        <f t="shared" si="604"/>
        <v>#N/A</v>
      </c>
      <c r="I685">
        <f t="shared" si="605"/>
        <v>2020</v>
      </c>
      <c r="J685">
        <f t="shared" si="606"/>
        <v>2.1150000000000002</v>
      </c>
      <c r="K685" t="e">
        <f t="shared" si="607"/>
        <v>#N/A</v>
      </c>
      <c r="L685" t="e">
        <f t="shared" si="608"/>
        <v>#N/A</v>
      </c>
      <c r="M685" t="e">
        <f t="shared" si="609"/>
        <v>#N/A</v>
      </c>
      <c r="N685" t="e">
        <f t="shared" si="610"/>
        <v>#N/A</v>
      </c>
      <c r="O685">
        <f t="shared" si="611"/>
        <v>2.0006849999999998</v>
      </c>
      <c r="P685" t="str">
        <f>IF(OR($A685="",INDEX(games!$H:$H,ROW())=""),"",INDEX(games!$H:$H,ROW()))</f>
        <v>Yes</v>
      </c>
      <c r="Q685">
        <f t="shared" si="612"/>
        <v>2.0006849999999998</v>
      </c>
      <c r="T685">
        <f t="shared" si="613"/>
        <v>2015</v>
      </c>
      <c r="U685">
        <f t="shared" si="614"/>
        <v>2012</v>
      </c>
      <c r="V685">
        <f t="shared" si="615"/>
        <v>-3</v>
      </c>
      <c r="W685" t="str">
        <f>IF(TRIM(INDEX(connections!$A:$A,ROW()))="","",TRIM(INDEX(connections!$A:$A,ROW())))</f>
        <v>Crypt of the NecroDancer</v>
      </c>
      <c r="X685" t="str">
        <f>IF($W685="","",TRIM(INDEX(connections!$B:$B,ROW())))</f>
        <v>HyperRogue</v>
      </c>
      <c r="Y685">
        <f t="shared" si="616"/>
        <v>169</v>
      </c>
      <c r="Z685">
        <f t="shared" si="617"/>
        <v>410</v>
      </c>
      <c r="AA685" t="str">
        <f t="shared" si="618"/>
        <v>Yes</v>
      </c>
      <c r="AB685" t="str">
        <f t="shared" si="619"/>
        <v/>
      </c>
      <c r="AC685" t="str">
        <f t="shared" si="620"/>
        <v/>
      </c>
      <c r="AD685">
        <f t="shared" si="621"/>
        <v>0</v>
      </c>
      <c r="AE685" t="str">
        <f t="shared" si="622"/>
        <v/>
      </c>
      <c r="AG685">
        <f t="shared" si="623"/>
        <v>1</v>
      </c>
      <c r="AH685" t="str">
        <f t="shared" si="624"/>
        <v>Yes</v>
      </c>
      <c r="AI685">
        <f t="shared" si="625"/>
        <v>1</v>
      </c>
      <c r="AJ685">
        <f t="shared" si="626"/>
        <v>1.000685</v>
      </c>
      <c r="AK685" t="str">
        <f t="shared" si="627"/>
        <v/>
      </c>
      <c r="AL685" t="str">
        <f>IF($A685="","",INDEX(games!$J:$J,ROW())&amp;"")</f>
        <v>https://store.steampowered.com/app/998740/Ring_of_Pain/</v>
      </c>
      <c r="AM685">
        <f>IF($A685="","",SUMPRODUCT($AO685:$BD685,'Map Analysis'!$AN$2^{0,1,2,3,4,5,6,7,8,9,10,11,12,13,14,15}))</f>
        <v>1</v>
      </c>
      <c r="AN685">
        <f t="shared" si="628"/>
        <v>1.0000685</v>
      </c>
      <c r="AO685">
        <f t="shared" si="629"/>
        <v>1</v>
      </c>
      <c r="AP685">
        <f t="shared" si="630"/>
        <v>0</v>
      </c>
      <c r="AQ685">
        <f t="shared" si="631"/>
        <v>0</v>
      </c>
      <c r="AR685">
        <f t="shared" si="632"/>
        <v>0</v>
      </c>
      <c r="AS685">
        <f t="shared" si="633"/>
        <v>0</v>
      </c>
      <c r="AT685">
        <f t="shared" si="634"/>
        <v>0</v>
      </c>
      <c r="AU685">
        <f t="shared" si="635"/>
        <v>0</v>
      </c>
      <c r="AV685">
        <f t="shared" si="636"/>
        <v>0</v>
      </c>
      <c r="AW685">
        <f t="shared" si="637"/>
        <v>0</v>
      </c>
      <c r="AX685">
        <f t="shared" si="638"/>
        <v>0</v>
      </c>
      <c r="AY685">
        <f t="shared" si="639"/>
        <v>0</v>
      </c>
      <c r="AZ685">
        <f t="shared" si="640"/>
        <v>0</v>
      </c>
      <c r="BA685">
        <f t="shared" si="641"/>
        <v>0</v>
      </c>
      <c r="BB685">
        <f t="shared" si="642"/>
        <v>0</v>
      </c>
      <c r="BC685">
        <f t="shared" si="643"/>
        <v>0</v>
      </c>
      <c r="BD685">
        <f t="shared" si="644"/>
        <v>0</v>
      </c>
      <c r="BF685">
        <f t="shared" si="645"/>
        <v>0</v>
      </c>
      <c r="BG685">
        <f t="shared" si="646"/>
        <v>0</v>
      </c>
      <c r="BH685">
        <f t="shared" si="647"/>
        <v>0</v>
      </c>
      <c r="BI685">
        <f t="shared" si="648"/>
        <v>0</v>
      </c>
      <c r="BJ685">
        <f t="shared" si="649"/>
        <v>0</v>
      </c>
      <c r="BK685">
        <f t="shared" si="650"/>
        <v>0</v>
      </c>
      <c r="BL685">
        <f t="shared" si="651"/>
        <v>0</v>
      </c>
      <c r="BM685">
        <f t="shared" si="652"/>
        <v>0</v>
      </c>
      <c r="BN685">
        <f t="shared" si="653"/>
        <v>0</v>
      </c>
      <c r="BO685">
        <f t="shared" si="654"/>
        <v>0</v>
      </c>
      <c r="BP685">
        <f t="shared" si="655"/>
        <v>0</v>
      </c>
      <c r="BQ685">
        <f t="shared" si="656"/>
        <v>0</v>
      </c>
      <c r="BR685">
        <f t="shared" si="657"/>
        <v>0</v>
      </c>
      <c r="BS685">
        <f t="shared" si="658"/>
        <v>0</v>
      </c>
      <c r="BT685">
        <f t="shared" si="659"/>
        <v>0</v>
      </c>
    </row>
    <row r="686" spans="1:72" x14ac:dyDescent="0.25">
      <c r="A686" t="str">
        <f>IF(TRIM(INDEX(games!$A:$A,ROW()))="","",TRIM(INDEX(games!$A:$A,ROW())))</f>
        <v>Ringer</v>
      </c>
      <c r="B686">
        <f>IF(OR($A686="",INDEX(games!$B:$B,ROW())=""),"",INDEX(games!$B:$B,ROW()))</f>
        <v>2025</v>
      </c>
      <c r="C686" t="str">
        <f>IF(OR($A686="",INDEX(games!$C:$C,ROW())=""),"",INDEX(games!$C:$C,ROW()))</f>
        <v>Deckbuilder</v>
      </c>
      <c r="D686">
        <f t="shared" si="600"/>
        <v>0</v>
      </c>
      <c r="E686">
        <f t="shared" si="601"/>
        <v>3</v>
      </c>
      <c r="F686">
        <f t="shared" si="602"/>
        <v>6</v>
      </c>
      <c r="G686" t="e">
        <f t="shared" si="603"/>
        <v>#N/A</v>
      </c>
      <c r="H686" t="e">
        <f t="shared" si="604"/>
        <v>#N/A</v>
      </c>
      <c r="I686" t="e">
        <f t="shared" si="605"/>
        <v>#N/A</v>
      </c>
      <c r="J686" t="e">
        <f t="shared" si="606"/>
        <v>#N/A</v>
      </c>
      <c r="K686">
        <f t="shared" si="607"/>
        <v>2025</v>
      </c>
      <c r="L686">
        <f t="shared" si="608"/>
        <v>3.1379999999999999</v>
      </c>
      <c r="M686" t="e">
        <f t="shared" si="609"/>
        <v>#N/A</v>
      </c>
      <c r="N686" t="e">
        <f t="shared" si="610"/>
        <v>#N/A</v>
      </c>
      <c r="O686">
        <f t="shared" si="611"/>
        <v>6.8599999999999998E-4</v>
      </c>
      <c r="P686" t="str">
        <f>IF(OR($A686="",INDEX(games!$H:$H,ROW())=""),"",INDEX(games!$H:$H,ROW()))</f>
        <v>Yes</v>
      </c>
      <c r="Q686">
        <f t="shared" si="612"/>
        <v>6.8599999999999998E-4</v>
      </c>
      <c r="T686">
        <f t="shared" si="613"/>
        <v>2013</v>
      </c>
      <c r="U686">
        <f t="shared" si="614"/>
        <v>2012</v>
      </c>
      <c r="V686">
        <f t="shared" si="615"/>
        <v>-1</v>
      </c>
      <c r="W686" t="str">
        <f>IF(TRIM(INDEX(connections!$A:$A,ROW()))="","",TRIM(INDEX(connections!$A:$A,ROW())))</f>
        <v>Hoplite</v>
      </c>
      <c r="X686" t="str">
        <f>IF($W686="","",TRIM(INDEX(connections!$B:$B,ROW())))</f>
        <v>HyperRogue</v>
      </c>
      <c r="Y686">
        <f t="shared" si="616"/>
        <v>404</v>
      </c>
      <c r="Z686">
        <f t="shared" si="617"/>
        <v>410</v>
      </c>
      <c r="AA686" t="str">
        <f t="shared" si="618"/>
        <v>Yes</v>
      </c>
      <c r="AB686" t="str">
        <f t="shared" si="619"/>
        <v/>
      </c>
      <c r="AC686" t="str">
        <f t="shared" si="620"/>
        <v/>
      </c>
      <c r="AD686">
        <f t="shared" si="621"/>
        <v>0</v>
      </c>
      <c r="AE686" t="str">
        <f t="shared" si="622"/>
        <v/>
      </c>
      <c r="AG686">
        <f t="shared" si="623"/>
        <v>0</v>
      </c>
      <c r="AH686" t="str">
        <f t="shared" si="624"/>
        <v/>
      </c>
      <c r="AI686" t="str">
        <f t="shared" si="625"/>
        <v/>
      </c>
      <c r="AJ686" t="str">
        <f t="shared" si="626"/>
        <v/>
      </c>
      <c r="AK686" t="str">
        <f t="shared" si="627"/>
        <v/>
      </c>
      <c r="AL686" t="str">
        <f>IF($A686="","",INDEX(games!$J:$J,ROW())&amp;"")</f>
        <v>https://store.steampowered.com/app/3308190/Ringer/</v>
      </c>
      <c r="AM686">
        <f>IF($A686="","",SUMPRODUCT($AO686:$BD686,'Map Analysis'!$AN$2^{0,1,2,3,4,5,6,7,8,9,10,11,12,13,14,15}))</f>
        <v>0</v>
      </c>
      <c r="AN686">
        <f t="shared" si="628"/>
        <v>6.86E-5</v>
      </c>
      <c r="AO686">
        <f t="shared" si="629"/>
        <v>0</v>
      </c>
      <c r="AP686">
        <f t="shared" si="630"/>
        <v>0</v>
      </c>
      <c r="AQ686">
        <f t="shared" si="631"/>
        <v>0</v>
      </c>
      <c r="AR686">
        <f t="shared" si="632"/>
        <v>0</v>
      </c>
      <c r="AS686">
        <f t="shared" si="633"/>
        <v>0</v>
      </c>
      <c r="AT686">
        <f t="shared" si="634"/>
        <v>0</v>
      </c>
      <c r="AU686">
        <f t="shared" si="635"/>
        <v>0</v>
      </c>
      <c r="AV686">
        <f t="shared" si="636"/>
        <v>0</v>
      </c>
      <c r="AW686">
        <f t="shared" si="637"/>
        <v>0</v>
      </c>
      <c r="AX686">
        <f t="shared" si="638"/>
        <v>0</v>
      </c>
      <c r="AY686">
        <f t="shared" si="639"/>
        <v>0</v>
      </c>
      <c r="AZ686">
        <f t="shared" si="640"/>
        <v>0</v>
      </c>
      <c r="BA686">
        <f t="shared" si="641"/>
        <v>0</v>
      </c>
      <c r="BB686">
        <f t="shared" si="642"/>
        <v>0</v>
      </c>
      <c r="BC686">
        <f t="shared" si="643"/>
        <v>0</v>
      </c>
      <c r="BD686">
        <f t="shared" si="644"/>
        <v>0</v>
      </c>
      <c r="BF686">
        <f t="shared" si="645"/>
        <v>0</v>
      </c>
      <c r="BG686">
        <f t="shared" si="646"/>
        <v>0</v>
      </c>
      <c r="BH686">
        <f t="shared" si="647"/>
        <v>0</v>
      </c>
      <c r="BI686">
        <f t="shared" si="648"/>
        <v>0</v>
      </c>
      <c r="BJ686">
        <f t="shared" si="649"/>
        <v>0</v>
      </c>
      <c r="BK686">
        <f t="shared" si="650"/>
        <v>0</v>
      </c>
      <c r="BL686">
        <f t="shared" si="651"/>
        <v>0</v>
      </c>
      <c r="BM686">
        <f t="shared" si="652"/>
        <v>0</v>
      </c>
      <c r="BN686">
        <f t="shared" si="653"/>
        <v>0</v>
      </c>
      <c r="BO686">
        <f t="shared" si="654"/>
        <v>0</v>
      </c>
      <c r="BP686">
        <f t="shared" si="655"/>
        <v>0</v>
      </c>
      <c r="BQ686">
        <f t="shared" si="656"/>
        <v>0</v>
      </c>
      <c r="BR686">
        <f t="shared" si="657"/>
        <v>0</v>
      </c>
      <c r="BS686">
        <f t="shared" si="658"/>
        <v>0</v>
      </c>
      <c r="BT686">
        <f t="shared" si="659"/>
        <v>0</v>
      </c>
    </row>
    <row r="687" spans="1:72" x14ac:dyDescent="0.25">
      <c r="A687" t="str">
        <f>IF(TRIM(INDEX(games!$A:$A,ROW()))="","",TRIM(INDEX(games!$A:$A,ROW())))</f>
        <v>Riptale</v>
      </c>
      <c r="B687">
        <f>IF(OR($A687="",INDEX(games!$B:$B,ROW())=""),"",INDEX(games!$B:$B,ROW()))</f>
        <v>2017</v>
      </c>
      <c r="C687" t="str">
        <f>IF(OR($A687="",INDEX(games!$C:$C,ROW())=""),"",INDEX(games!$C:$C,ROW()))</f>
        <v>Action</v>
      </c>
      <c r="D687">
        <f t="shared" si="600"/>
        <v>2</v>
      </c>
      <c r="E687">
        <f t="shared" si="601"/>
        <v>1</v>
      </c>
      <c r="F687">
        <f t="shared" si="602"/>
        <v>7</v>
      </c>
      <c r="G687">
        <f t="shared" si="603"/>
        <v>2017</v>
      </c>
      <c r="H687">
        <f t="shared" si="604"/>
        <v>1.161</v>
      </c>
      <c r="I687" t="e">
        <f t="shared" si="605"/>
        <v>#N/A</v>
      </c>
      <c r="J687" t="e">
        <f t="shared" si="606"/>
        <v>#N/A</v>
      </c>
      <c r="K687" t="e">
        <f t="shared" si="607"/>
        <v>#N/A</v>
      </c>
      <c r="L687" t="e">
        <f t="shared" si="608"/>
        <v>#N/A</v>
      </c>
      <c r="M687" t="e">
        <f t="shared" si="609"/>
        <v>#N/A</v>
      </c>
      <c r="N687" t="e">
        <f t="shared" si="610"/>
        <v>#N/A</v>
      </c>
      <c r="O687">
        <f t="shared" si="611"/>
        <v>2.0006870000000001</v>
      </c>
      <c r="P687" t="str">
        <f>IF(OR($A687="",INDEX(games!$H:$H,ROW())=""),"",INDEX(games!$H:$H,ROW()))</f>
        <v/>
      </c>
      <c r="Q687" t="str">
        <f t="shared" si="612"/>
        <v/>
      </c>
      <c r="T687">
        <f t="shared" si="613"/>
        <v>1987</v>
      </c>
      <c r="U687">
        <f t="shared" si="614"/>
        <v>2012</v>
      </c>
      <c r="V687">
        <f t="shared" si="615"/>
        <v>25</v>
      </c>
      <c r="W687" t="str">
        <f>IF(TRIM(INDEX(connections!$A:$A,ROW()))="","",TRIM(INDEX(connections!$A:$A,ROW())))</f>
        <v>NetHack</v>
      </c>
      <c r="X687" t="str">
        <f>IF($W687="","",TRIM(INDEX(connections!$B:$B,ROW())))</f>
        <v>HyperRogue</v>
      </c>
      <c r="Y687">
        <f t="shared" si="616"/>
        <v>558</v>
      </c>
      <c r="Z687">
        <f t="shared" si="617"/>
        <v>410</v>
      </c>
      <c r="AA687" t="str">
        <f t="shared" si="618"/>
        <v>Yes</v>
      </c>
      <c r="AB687" t="str">
        <f t="shared" si="619"/>
        <v/>
      </c>
      <c r="AC687" t="str">
        <f t="shared" si="620"/>
        <v/>
      </c>
      <c r="AD687">
        <f t="shared" si="621"/>
        <v>0</v>
      </c>
      <c r="AE687" t="str">
        <f t="shared" si="622"/>
        <v/>
      </c>
      <c r="AG687">
        <f t="shared" si="623"/>
        <v>2</v>
      </c>
      <c r="AH687" t="str">
        <f t="shared" si="624"/>
        <v/>
      </c>
      <c r="AI687" t="str">
        <f t="shared" si="625"/>
        <v/>
      </c>
      <c r="AJ687" t="str">
        <f t="shared" si="626"/>
        <v/>
      </c>
      <c r="AK687">
        <f t="shared" si="627"/>
        <v>2.0006870000000001</v>
      </c>
      <c r="AL687" t="str">
        <f>IF($A687="","",INDEX(games!$J:$J,ROW())&amp;"")</f>
        <v/>
      </c>
      <c r="AM687">
        <f>IF($A687="","",SUMPRODUCT($AO687:$BD687,'Map Analysis'!$AN$2^{0,1,2,3,4,5,6,7,8,9,10,11,12,13,14,15}))</f>
        <v>2.5</v>
      </c>
      <c r="AN687">
        <f t="shared" si="628"/>
        <v>2.5000686999999999</v>
      </c>
      <c r="AO687">
        <f t="shared" si="629"/>
        <v>1</v>
      </c>
      <c r="AP687">
        <f t="shared" si="630"/>
        <v>3</v>
      </c>
      <c r="AQ687">
        <f t="shared" si="631"/>
        <v>0</v>
      </c>
      <c r="AR687">
        <f t="shared" si="632"/>
        <v>0</v>
      </c>
      <c r="AS687">
        <f t="shared" si="633"/>
        <v>0</v>
      </c>
      <c r="AT687">
        <f t="shared" si="634"/>
        <v>0</v>
      </c>
      <c r="AU687">
        <f t="shared" si="635"/>
        <v>0</v>
      </c>
      <c r="AV687">
        <f t="shared" si="636"/>
        <v>0</v>
      </c>
      <c r="AW687">
        <f t="shared" si="637"/>
        <v>0</v>
      </c>
      <c r="AX687">
        <f t="shared" si="638"/>
        <v>0</v>
      </c>
      <c r="AY687">
        <f t="shared" si="639"/>
        <v>0</v>
      </c>
      <c r="AZ687">
        <f t="shared" si="640"/>
        <v>0</v>
      </c>
      <c r="BA687">
        <f t="shared" si="641"/>
        <v>0</v>
      </c>
      <c r="BB687">
        <f t="shared" si="642"/>
        <v>0</v>
      </c>
      <c r="BC687">
        <f t="shared" si="643"/>
        <v>0</v>
      </c>
      <c r="BD687">
        <f t="shared" si="644"/>
        <v>0</v>
      </c>
      <c r="BF687">
        <f t="shared" si="645"/>
        <v>0</v>
      </c>
      <c r="BG687">
        <f t="shared" si="646"/>
        <v>0</v>
      </c>
      <c r="BH687">
        <f t="shared" si="647"/>
        <v>0</v>
      </c>
      <c r="BI687">
        <f t="shared" si="648"/>
        <v>0</v>
      </c>
      <c r="BJ687">
        <f t="shared" si="649"/>
        <v>0</v>
      </c>
      <c r="BK687">
        <f t="shared" si="650"/>
        <v>0</v>
      </c>
      <c r="BL687">
        <f t="shared" si="651"/>
        <v>0</v>
      </c>
      <c r="BM687">
        <f t="shared" si="652"/>
        <v>0</v>
      </c>
      <c r="BN687">
        <f t="shared" si="653"/>
        <v>0</v>
      </c>
      <c r="BO687">
        <f t="shared" si="654"/>
        <v>0</v>
      </c>
      <c r="BP687">
        <f t="shared" si="655"/>
        <v>0</v>
      </c>
      <c r="BQ687">
        <f t="shared" si="656"/>
        <v>0</v>
      </c>
      <c r="BR687">
        <f t="shared" si="657"/>
        <v>0</v>
      </c>
      <c r="BS687">
        <f t="shared" si="658"/>
        <v>0</v>
      </c>
      <c r="BT687">
        <f t="shared" si="659"/>
        <v>0</v>
      </c>
    </row>
    <row r="688" spans="1:72" x14ac:dyDescent="0.25">
      <c r="A688" t="str">
        <f>IF(TRIM(INDEX(games!$A:$A,ROW()))="","",TRIM(INDEX(games!$A:$A,ROW())))</f>
        <v>Risk of Rain</v>
      </c>
      <c r="B688">
        <f>IF(OR($A688="",INDEX(games!$B:$B,ROW())=""),"",INDEX(games!$B:$B,ROW()))</f>
        <v>2013</v>
      </c>
      <c r="C688" t="str">
        <f>IF(OR($A688="",INDEX(games!$C:$C,ROW())=""),"",INDEX(games!$C:$C,ROW()))</f>
        <v>Action</v>
      </c>
      <c r="D688">
        <f t="shared" si="600"/>
        <v>11</v>
      </c>
      <c r="E688">
        <f t="shared" si="601"/>
        <v>1</v>
      </c>
      <c r="F688">
        <f t="shared" si="602"/>
        <v>8</v>
      </c>
      <c r="G688">
        <f t="shared" si="603"/>
        <v>2013</v>
      </c>
      <c r="H688">
        <f t="shared" si="604"/>
        <v>1.1839999999999999</v>
      </c>
      <c r="I688" t="e">
        <f t="shared" si="605"/>
        <v>#N/A</v>
      </c>
      <c r="J688" t="e">
        <f t="shared" si="606"/>
        <v>#N/A</v>
      </c>
      <c r="K688" t="e">
        <f t="shared" si="607"/>
        <v>#N/A</v>
      </c>
      <c r="L688" t="e">
        <f t="shared" si="608"/>
        <v>#N/A</v>
      </c>
      <c r="M688" t="e">
        <f t="shared" si="609"/>
        <v>#N/A</v>
      </c>
      <c r="N688" t="e">
        <f t="shared" si="610"/>
        <v>#N/A</v>
      </c>
      <c r="O688">
        <f t="shared" si="611"/>
        <v>11.000688</v>
      </c>
      <c r="P688" t="str">
        <f>IF(OR($A688="",INDEX(games!$H:$H,ROW())=""),"",INDEX(games!$H:$H,ROW()))</f>
        <v>Yes</v>
      </c>
      <c r="Q688">
        <f t="shared" si="612"/>
        <v>11.000688</v>
      </c>
      <c r="T688">
        <f t="shared" si="613"/>
        <v>1992</v>
      </c>
      <c r="U688">
        <f t="shared" si="614"/>
        <v>2012</v>
      </c>
      <c r="V688">
        <f t="shared" si="615"/>
        <v>20</v>
      </c>
      <c r="W688" t="str">
        <f>IF(TRIM(INDEX(connections!$A:$A,ROW()))="","",TRIM(INDEX(connections!$A:$A,ROW())))</f>
        <v>Ragnarok</v>
      </c>
      <c r="X688" t="str">
        <f>IF($W688="","",TRIM(INDEX(connections!$B:$B,ROW())))</f>
        <v>HyperRogue</v>
      </c>
      <c r="Y688">
        <f t="shared" si="616"/>
        <v>658</v>
      </c>
      <c r="Z688">
        <f t="shared" si="617"/>
        <v>410</v>
      </c>
      <c r="AA688" t="str">
        <f t="shared" si="618"/>
        <v>Yes</v>
      </c>
      <c r="AB688" t="str">
        <f t="shared" si="619"/>
        <v/>
      </c>
      <c r="AC688" t="str">
        <f t="shared" si="620"/>
        <v/>
      </c>
      <c r="AD688">
        <f t="shared" si="621"/>
        <v>0</v>
      </c>
      <c r="AE688" t="str">
        <f t="shared" si="622"/>
        <v/>
      </c>
      <c r="AG688">
        <f t="shared" si="623"/>
        <v>9</v>
      </c>
      <c r="AH688" t="str">
        <f t="shared" si="624"/>
        <v>Yes</v>
      </c>
      <c r="AI688">
        <f t="shared" si="625"/>
        <v>9</v>
      </c>
      <c r="AJ688">
        <f t="shared" si="626"/>
        <v>9.0006880000000002</v>
      </c>
      <c r="AK688" t="str">
        <f t="shared" si="627"/>
        <v/>
      </c>
      <c r="AL688" t="str">
        <f>IF($A688="","",INDEX(games!$J:$J,ROW())&amp;"")</f>
        <v>https://store.steampowered.com/app/248820/Risk_of_Rain_2013/</v>
      </c>
      <c r="AM688">
        <f>IF($A688="","",SUMPRODUCT($AO688:$BD688,'Map Analysis'!$AN$2^{0,1,2,3,4,5,6,7,8,9,10,11,12,13,14,15}))</f>
        <v>71.3125</v>
      </c>
      <c r="AN688">
        <f t="shared" si="628"/>
        <v>71.312568799999994</v>
      </c>
      <c r="AO688">
        <f t="shared" si="629"/>
        <v>11</v>
      </c>
      <c r="AP688">
        <f t="shared" si="630"/>
        <v>59</v>
      </c>
      <c r="AQ688">
        <f t="shared" si="631"/>
        <v>96</v>
      </c>
      <c r="AR688">
        <f t="shared" si="632"/>
        <v>52</v>
      </c>
      <c r="AS688">
        <f t="shared" si="633"/>
        <v>5</v>
      </c>
      <c r="AT688">
        <f t="shared" si="634"/>
        <v>0</v>
      </c>
      <c r="AU688">
        <f t="shared" si="635"/>
        <v>0</v>
      </c>
      <c r="AV688">
        <f t="shared" si="636"/>
        <v>0</v>
      </c>
      <c r="AW688">
        <f t="shared" si="637"/>
        <v>0</v>
      </c>
      <c r="AX688">
        <f t="shared" si="638"/>
        <v>0</v>
      </c>
      <c r="AY688">
        <f t="shared" si="639"/>
        <v>0</v>
      </c>
      <c r="AZ688">
        <f t="shared" si="640"/>
        <v>0</v>
      </c>
      <c r="BA688">
        <f t="shared" si="641"/>
        <v>0</v>
      </c>
      <c r="BB688">
        <f t="shared" si="642"/>
        <v>0</v>
      </c>
      <c r="BC688">
        <f t="shared" si="643"/>
        <v>0</v>
      </c>
      <c r="BD688">
        <f t="shared" si="644"/>
        <v>0</v>
      </c>
      <c r="BF688">
        <f t="shared" si="645"/>
        <v>0</v>
      </c>
      <c r="BG688">
        <f t="shared" si="646"/>
        <v>0</v>
      </c>
      <c r="BH688">
        <f t="shared" si="647"/>
        <v>0</v>
      </c>
      <c r="BI688">
        <f t="shared" si="648"/>
        <v>0</v>
      </c>
      <c r="BJ688">
        <f t="shared" si="649"/>
        <v>0</v>
      </c>
      <c r="BK688">
        <f t="shared" si="650"/>
        <v>0</v>
      </c>
      <c r="BL688">
        <f t="shared" si="651"/>
        <v>0</v>
      </c>
      <c r="BM688">
        <f t="shared" si="652"/>
        <v>0</v>
      </c>
      <c r="BN688">
        <f t="shared" si="653"/>
        <v>0</v>
      </c>
      <c r="BO688">
        <f t="shared" si="654"/>
        <v>0</v>
      </c>
      <c r="BP688">
        <f t="shared" si="655"/>
        <v>0</v>
      </c>
      <c r="BQ688">
        <f t="shared" si="656"/>
        <v>0</v>
      </c>
      <c r="BR688">
        <f t="shared" si="657"/>
        <v>0</v>
      </c>
      <c r="BS688">
        <f t="shared" si="658"/>
        <v>0</v>
      </c>
      <c r="BT688">
        <f t="shared" si="659"/>
        <v>0</v>
      </c>
    </row>
    <row r="689" spans="1:72" x14ac:dyDescent="0.25">
      <c r="A689" t="str">
        <f>IF(TRIM(INDEX(games!$A:$A,ROW()))="","",TRIM(INDEX(games!$A:$A,ROW())))</f>
        <v>Risk of Rain 2</v>
      </c>
      <c r="B689">
        <f>IF(OR($A689="",INDEX(games!$B:$B,ROW())=""),"",INDEX(games!$B:$B,ROW()))</f>
        <v>2020</v>
      </c>
      <c r="C689" t="str">
        <f>IF(OR($A689="",INDEX(games!$C:$C,ROW())=""),"",INDEX(games!$C:$C,ROW()))</f>
        <v>Action</v>
      </c>
      <c r="D689">
        <f t="shared" si="600"/>
        <v>25</v>
      </c>
      <c r="E689">
        <f t="shared" si="601"/>
        <v>1</v>
      </c>
      <c r="F689">
        <f t="shared" si="602"/>
        <v>9</v>
      </c>
      <c r="G689">
        <f t="shared" si="603"/>
        <v>2020</v>
      </c>
      <c r="H689">
        <f t="shared" si="604"/>
        <v>1.2070000000000001</v>
      </c>
      <c r="I689" t="e">
        <f t="shared" si="605"/>
        <v>#N/A</v>
      </c>
      <c r="J689" t="e">
        <f t="shared" si="606"/>
        <v>#N/A</v>
      </c>
      <c r="K689" t="e">
        <f t="shared" si="607"/>
        <v>#N/A</v>
      </c>
      <c r="L689" t="e">
        <f t="shared" si="608"/>
        <v>#N/A</v>
      </c>
      <c r="M689" t="e">
        <f t="shared" si="609"/>
        <v>#N/A</v>
      </c>
      <c r="N689" t="e">
        <f t="shared" si="610"/>
        <v>#N/A</v>
      </c>
      <c r="O689">
        <f t="shared" si="611"/>
        <v>25.000689000000001</v>
      </c>
      <c r="P689" t="str">
        <f>IF(OR($A689="",INDEX(games!$H:$H,ROW())=""),"",INDEX(games!$H:$H,ROW()))</f>
        <v>Yes</v>
      </c>
      <c r="Q689">
        <f t="shared" si="612"/>
        <v>25.000689000000001</v>
      </c>
      <c r="T689">
        <f t="shared" si="613"/>
        <v>1980</v>
      </c>
      <c r="U689">
        <f t="shared" si="614"/>
        <v>2012</v>
      </c>
      <c r="V689">
        <f t="shared" si="615"/>
        <v>32</v>
      </c>
      <c r="W689" t="str">
        <f>IF(TRIM(INDEX(connections!$A:$A,ROW()))="","",TRIM(INDEX(connections!$A:$A,ROW())))</f>
        <v>Rogue</v>
      </c>
      <c r="X689" t="str">
        <f>IF($W689="","",TRIM(INDEX(connections!$B:$B,ROW())))</f>
        <v>HyperRogue</v>
      </c>
      <c r="Y689">
        <f t="shared" si="616"/>
        <v>693</v>
      </c>
      <c r="Z689">
        <f t="shared" si="617"/>
        <v>410</v>
      </c>
      <c r="AA689" t="str">
        <f t="shared" si="618"/>
        <v>Yes</v>
      </c>
      <c r="AB689" t="str">
        <f t="shared" si="619"/>
        <v/>
      </c>
      <c r="AC689" t="str">
        <f t="shared" si="620"/>
        <v/>
      </c>
      <c r="AD689">
        <f t="shared" si="621"/>
        <v>0</v>
      </c>
      <c r="AE689" t="str">
        <f t="shared" si="622"/>
        <v/>
      </c>
      <c r="AG689">
        <f t="shared" si="623"/>
        <v>10</v>
      </c>
      <c r="AH689" t="str">
        <f t="shared" si="624"/>
        <v>Yes</v>
      </c>
      <c r="AI689">
        <f t="shared" si="625"/>
        <v>10</v>
      </c>
      <c r="AJ689">
        <f t="shared" si="626"/>
        <v>10.000688999999999</v>
      </c>
      <c r="AK689" t="str">
        <f t="shared" si="627"/>
        <v/>
      </c>
      <c r="AL689" t="str">
        <f>IF($A689="","",INDEX(games!$J:$J,ROW())&amp;"")</f>
        <v>https://store.steampowered.com/app/632360/Risk_of_Rain_2/</v>
      </c>
      <c r="AM689">
        <f>IF($A689="","",SUMPRODUCT($AO689:$BD689,'Map Analysis'!$AN$2^{0,1,2,3,4,5,6,7,8,9,10,11,12,13,14,15}))</f>
        <v>30.5</v>
      </c>
      <c r="AN689">
        <f t="shared" si="628"/>
        <v>30.500068899999999</v>
      </c>
      <c r="AO689">
        <f t="shared" si="629"/>
        <v>24</v>
      </c>
      <c r="AP689">
        <f t="shared" si="630"/>
        <v>11</v>
      </c>
      <c r="AQ689">
        <f t="shared" si="631"/>
        <v>4</v>
      </c>
      <c r="AR689">
        <f t="shared" si="632"/>
        <v>0</v>
      </c>
      <c r="AS689">
        <f t="shared" si="633"/>
        <v>0</v>
      </c>
      <c r="AT689">
        <f t="shared" si="634"/>
        <v>0</v>
      </c>
      <c r="AU689">
        <f t="shared" si="635"/>
        <v>0</v>
      </c>
      <c r="AV689">
        <f t="shared" si="636"/>
        <v>0</v>
      </c>
      <c r="AW689">
        <f t="shared" si="637"/>
        <v>0</v>
      </c>
      <c r="AX689">
        <f t="shared" si="638"/>
        <v>0</v>
      </c>
      <c r="AY689">
        <f t="shared" si="639"/>
        <v>0</v>
      </c>
      <c r="AZ689">
        <f t="shared" si="640"/>
        <v>0</v>
      </c>
      <c r="BA689">
        <f t="shared" si="641"/>
        <v>0</v>
      </c>
      <c r="BB689">
        <f t="shared" si="642"/>
        <v>0</v>
      </c>
      <c r="BC689">
        <f t="shared" si="643"/>
        <v>0</v>
      </c>
      <c r="BD689">
        <f t="shared" si="644"/>
        <v>0</v>
      </c>
      <c r="BF689">
        <f t="shared" si="645"/>
        <v>0</v>
      </c>
      <c r="BG689">
        <f t="shared" si="646"/>
        <v>0</v>
      </c>
      <c r="BH689">
        <f t="shared" si="647"/>
        <v>0</v>
      </c>
      <c r="BI689">
        <f t="shared" si="648"/>
        <v>0</v>
      </c>
      <c r="BJ689">
        <f t="shared" si="649"/>
        <v>0</v>
      </c>
      <c r="BK689">
        <f t="shared" si="650"/>
        <v>0</v>
      </c>
      <c r="BL689">
        <f t="shared" si="651"/>
        <v>0</v>
      </c>
      <c r="BM689">
        <f t="shared" si="652"/>
        <v>0</v>
      </c>
      <c r="BN689">
        <f t="shared" si="653"/>
        <v>0</v>
      </c>
      <c r="BO689">
        <f t="shared" si="654"/>
        <v>0</v>
      </c>
      <c r="BP689">
        <f t="shared" si="655"/>
        <v>0</v>
      </c>
      <c r="BQ689">
        <f t="shared" si="656"/>
        <v>0</v>
      </c>
      <c r="BR689">
        <f t="shared" si="657"/>
        <v>0</v>
      </c>
      <c r="BS689">
        <f t="shared" si="658"/>
        <v>0</v>
      </c>
      <c r="BT689">
        <f t="shared" si="659"/>
        <v>0</v>
      </c>
    </row>
    <row r="690" spans="1:72" x14ac:dyDescent="0.25">
      <c r="A690" t="str">
        <f>IF(TRIM(INDEX(games!$A:$A,ROW()))="","",TRIM(INDEX(games!$A:$A,ROW())))</f>
        <v>Risk of Rain Returns</v>
      </c>
      <c r="B690">
        <f>IF(OR($A690="",INDEX(games!$B:$B,ROW())=""),"",INDEX(games!$B:$B,ROW()))</f>
        <v>2023</v>
      </c>
      <c r="C690" t="str">
        <f>IF(OR($A690="",INDEX(games!$C:$C,ROW())=""),"",INDEX(games!$C:$C,ROW()))</f>
        <v>Action</v>
      </c>
      <c r="D690">
        <f t="shared" si="600"/>
        <v>2</v>
      </c>
      <c r="E690">
        <f t="shared" si="601"/>
        <v>1</v>
      </c>
      <c r="F690">
        <f t="shared" si="602"/>
        <v>10</v>
      </c>
      <c r="G690">
        <f t="shared" si="603"/>
        <v>2023</v>
      </c>
      <c r="H690">
        <f t="shared" si="604"/>
        <v>1.23</v>
      </c>
      <c r="I690" t="e">
        <f t="shared" si="605"/>
        <v>#N/A</v>
      </c>
      <c r="J690" t="e">
        <f t="shared" si="606"/>
        <v>#N/A</v>
      </c>
      <c r="K690" t="e">
        <f t="shared" si="607"/>
        <v>#N/A</v>
      </c>
      <c r="L690" t="e">
        <f t="shared" si="608"/>
        <v>#N/A</v>
      </c>
      <c r="M690" t="e">
        <f t="shared" si="609"/>
        <v>#N/A</v>
      </c>
      <c r="N690" t="e">
        <f t="shared" si="610"/>
        <v>#N/A</v>
      </c>
      <c r="O690">
        <f t="shared" si="611"/>
        <v>2.0006900000000001</v>
      </c>
      <c r="P690" t="str">
        <f>IF(OR($A690="",INDEX(games!$H:$H,ROW())=""),"",INDEX(games!$H:$H,ROW()))</f>
        <v>Yes</v>
      </c>
      <c r="Q690">
        <f t="shared" si="612"/>
        <v>2.0006900000000001</v>
      </c>
      <c r="T690">
        <f t="shared" si="613"/>
        <v>2021</v>
      </c>
      <c r="U690">
        <f t="shared" si="614"/>
        <v>2025</v>
      </c>
      <c r="V690">
        <f t="shared" si="615"/>
        <v>4</v>
      </c>
      <c r="W690" t="str">
        <f>IF(TRIM(INDEX(connections!$A:$A,ROW()))="","",TRIM(INDEX(connections!$A:$A,ROW())))</f>
        <v>Vampire Survivors</v>
      </c>
      <c r="X690" t="str">
        <f>IF($W690="","",TRIM(INDEX(connections!$B:$B,ROW())))</f>
        <v>I Am Legion: Stand Survivors</v>
      </c>
      <c r="Y690">
        <f t="shared" si="616"/>
        <v>941</v>
      </c>
      <c r="Z690">
        <f t="shared" si="617"/>
        <v>411</v>
      </c>
      <c r="AA690" t="str">
        <f t="shared" si="618"/>
        <v>Yes</v>
      </c>
      <c r="AB690" t="str">
        <f t="shared" si="619"/>
        <v>Yes</v>
      </c>
      <c r="AC690">
        <f t="shared" si="620"/>
        <v>1</v>
      </c>
      <c r="AD690">
        <f t="shared" si="621"/>
        <v>0</v>
      </c>
      <c r="AE690" t="str">
        <f t="shared" si="622"/>
        <v/>
      </c>
      <c r="AG690">
        <f t="shared" si="623"/>
        <v>2</v>
      </c>
      <c r="AH690" t="str">
        <f t="shared" si="624"/>
        <v>Yes</v>
      </c>
      <c r="AI690">
        <f t="shared" si="625"/>
        <v>2</v>
      </c>
      <c r="AJ690">
        <f t="shared" si="626"/>
        <v>2.0006900000000001</v>
      </c>
      <c r="AK690" t="str">
        <f t="shared" si="627"/>
        <v/>
      </c>
      <c r="AL690" t="str">
        <f>IF($A690="","",INDEX(games!$J:$J,ROW())&amp;"")</f>
        <v>https://store.steampowered.com/app/1337520/Risk_of_Rain_Returns/</v>
      </c>
      <c r="AM690">
        <f>IF($A690="","",SUMPRODUCT($AO690:$BD690,'Map Analysis'!$AN$2^{0,1,2,3,4,5,6,7,8,9,10,11,12,13,14,15}))</f>
        <v>0</v>
      </c>
      <c r="AN690">
        <f t="shared" si="628"/>
        <v>6.8999999999999997E-5</v>
      </c>
      <c r="AO690">
        <f t="shared" si="629"/>
        <v>0</v>
      </c>
      <c r="AP690">
        <f t="shared" si="630"/>
        <v>0</v>
      </c>
      <c r="AQ690">
        <f t="shared" si="631"/>
        <v>0</v>
      </c>
      <c r="AR690">
        <f t="shared" si="632"/>
        <v>0</v>
      </c>
      <c r="AS690">
        <f t="shared" si="633"/>
        <v>0</v>
      </c>
      <c r="AT690">
        <f t="shared" si="634"/>
        <v>0</v>
      </c>
      <c r="AU690">
        <f t="shared" si="635"/>
        <v>0</v>
      </c>
      <c r="AV690">
        <f t="shared" si="636"/>
        <v>0</v>
      </c>
      <c r="AW690">
        <f t="shared" si="637"/>
        <v>0</v>
      </c>
      <c r="AX690">
        <f t="shared" si="638"/>
        <v>0</v>
      </c>
      <c r="AY690">
        <f t="shared" si="639"/>
        <v>0</v>
      </c>
      <c r="AZ690">
        <f t="shared" si="640"/>
        <v>0</v>
      </c>
      <c r="BA690">
        <f t="shared" si="641"/>
        <v>0</v>
      </c>
      <c r="BB690">
        <f t="shared" si="642"/>
        <v>0</v>
      </c>
      <c r="BC690">
        <f t="shared" si="643"/>
        <v>0</v>
      </c>
      <c r="BD690">
        <f t="shared" si="644"/>
        <v>0</v>
      </c>
      <c r="BF690">
        <f t="shared" si="645"/>
        <v>0</v>
      </c>
      <c r="BG690">
        <f t="shared" si="646"/>
        <v>0</v>
      </c>
      <c r="BH690">
        <f t="shared" si="647"/>
        <v>0</v>
      </c>
      <c r="BI690">
        <f t="shared" si="648"/>
        <v>0</v>
      </c>
      <c r="BJ690">
        <f t="shared" si="649"/>
        <v>0</v>
      </c>
      <c r="BK690">
        <f t="shared" si="650"/>
        <v>0</v>
      </c>
      <c r="BL690">
        <f t="shared" si="651"/>
        <v>0</v>
      </c>
      <c r="BM690">
        <f t="shared" si="652"/>
        <v>0</v>
      </c>
      <c r="BN690">
        <f t="shared" si="653"/>
        <v>0</v>
      </c>
      <c r="BO690">
        <f t="shared" si="654"/>
        <v>0</v>
      </c>
      <c r="BP690">
        <f t="shared" si="655"/>
        <v>0</v>
      </c>
      <c r="BQ690">
        <f t="shared" si="656"/>
        <v>0</v>
      </c>
      <c r="BR690">
        <f t="shared" si="657"/>
        <v>0</v>
      </c>
      <c r="BS690">
        <f t="shared" si="658"/>
        <v>0</v>
      </c>
      <c r="BT690">
        <f t="shared" si="659"/>
        <v>0</v>
      </c>
    </row>
    <row r="691" spans="1:72" x14ac:dyDescent="0.25">
      <c r="A691" t="str">
        <f>IF(TRIM(INDEX(games!$A:$A,ROW()))="","",TRIM(INDEX(games!$A:$A,ROW())))</f>
        <v>Road Not Taken</v>
      </c>
      <c r="B691">
        <f>IF(OR($A691="",INDEX(games!$B:$B,ROW())=""),"",INDEX(games!$B:$B,ROW()))</f>
        <v>2014</v>
      </c>
      <c r="C691" t="str">
        <f>IF(OR($A691="",INDEX(games!$C:$C,ROW())=""),"",INDEX(games!$C:$C,ROW()))</f>
        <v>Strategy</v>
      </c>
      <c r="D691">
        <f t="shared" si="600"/>
        <v>2</v>
      </c>
      <c r="E691">
        <f t="shared" si="601"/>
        <v>2</v>
      </c>
      <c r="F691">
        <f t="shared" si="602"/>
        <v>11</v>
      </c>
      <c r="G691" t="e">
        <f t="shared" si="603"/>
        <v>#N/A</v>
      </c>
      <c r="H691" t="e">
        <f t="shared" si="604"/>
        <v>#N/A</v>
      </c>
      <c r="I691">
        <f t="shared" si="605"/>
        <v>2014</v>
      </c>
      <c r="J691">
        <f t="shared" si="606"/>
        <v>2.2530000000000001</v>
      </c>
      <c r="K691" t="e">
        <f t="shared" si="607"/>
        <v>#N/A</v>
      </c>
      <c r="L691" t="e">
        <f t="shared" si="608"/>
        <v>#N/A</v>
      </c>
      <c r="M691" t="e">
        <f t="shared" si="609"/>
        <v>#N/A</v>
      </c>
      <c r="N691" t="e">
        <f t="shared" si="610"/>
        <v>#N/A</v>
      </c>
      <c r="O691">
        <f t="shared" si="611"/>
        <v>2.0006910000000002</v>
      </c>
      <c r="P691" t="str">
        <f>IF(OR($A691="",INDEX(games!$H:$H,ROW())=""),"",INDEX(games!$H:$H,ROW()))</f>
        <v/>
      </c>
      <c r="Q691" t="str">
        <f t="shared" si="612"/>
        <v/>
      </c>
      <c r="T691">
        <f t="shared" si="613"/>
        <v>2010</v>
      </c>
      <c r="U691">
        <f t="shared" si="614"/>
        <v>2017</v>
      </c>
      <c r="V691">
        <f t="shared" si="615"/>
        <v>7</v>
      </c>
      <c r="W691" t="str">
        <f>IF(TRIM(INDEX(connections!$A:$A,ROW()))="","",TRIM(INDEX(connections!$A:$A,ROW())))</f>
        <v>Desktop Dungeons</v>
      </c>
      <c r="X691" t="str">
        <f>IF($W691="","",TRIM(INDEX(connections!$B:$B,ROW())))</f>
        <v>I Am Overburdened</v>
      </c>
      <c r="Y691">
        <f t="shared" si="616"/>
        <v>218</v>
      </c>
      <c r="Z691">
        <f t="shared" si="617"/>
        <v>412</v>
      </c>
      <c r="AA691" t="str">
        <f t="shared" si="618"/>
        <v/>
      </c>
      <c r="AB691" t="str">
        <f t="shared" si="619"/>
        <v/>
      </c>
      <c r="AC691" t="str">
        <f t="shared" si="620"/>
        <v/>
      </c>
      <c r="AD691">
        <f t="shared" si="621"/>
        <v>0</v>
      </c>
      <c r="AE691" t="str">
        <f t="shared" si="622"/>
        <v/>
      </c>
      <c r="AG691">
        <f t="shared" si="623"/>
        <v>2</v>
      </c>
      <c r="AH691" t="str">
        <f t="shared" si="624"/>
        <v/>
      </c>
      <c r="AI691" t="str">
        <f t="shared" si="625"/>
        <v/>
      </c>
      <c r="AJ691" t="str">
        <f t="shared" si="626"/>
        <v/>
      </c>
      <c r="AK691">
        <f t="shared" si="627"/>
        <v>2.0006910000000002</v>
      </c>
      <c r="AL691" t="str">
        <f>IF($A691="","",INDEX(games!$J:$J,ROW())&amp;"")</f>
        <v/>
      </c>
      <c r="AM691">
        <f>IF($A691="","",SUMPRODUCT($AO691:$BD691,'Map Analysis'!$AN$2^{0,1,2,3,4,5,6,7,8,9,10,11,12,13,14,15}))</f>
        <v>0</v>
      </c>
      <c r="AN691">
        <f t="shared" si="628"/>
        <v>6.9099999999999999E-5</v>
      </c>
      <c r="AO691">
        <f t="shared" si="629"/>
        <v>0</v>
      </c>
      <c r="AP691">
        <f t="shared" si="630"/>
        <v>0</v>
      </c>
      <c r="AQ691">
        <f t="shared" si="631"/>
        <v>0</v>
      </c>
      <c r="AR691">
        <f t="shared" si="632"/>
        <v>0</v>
      </c>
      <c r="AS691">
        <f t="shared" si="633"/>
        <v>0</v>
      </c>
      <c r="AT691">
        <f t="shared" si="634"/>
        <v>0</v>
      </c>
      <c r="AU691">
        <f t="shared" si="635"/>
        <v>0</v>
      </c>
      <c r="AV691">
        <f t="shared" si="636"/>
        <v>0</v>
      </c>
      <c r="AW691">
        <f t="shared" si="637"/>
        <v>0</v>
      </c>
      <c r="AX691">
        <f t="shared" si="638"/>
        <v>0</v>
      </c>
      <c r="AY691">
        <f t="shared" si="639"/>
        <v>0</v>
      </c>
      <c r="AZ691">
        <f t="shared" si="640"/>
        <v>0</v>
      </c>
      <c r="BA691">
        <f t="shared" si="641"/>
        <v>0</v>
      </c>
      <c r="BB691">
        <f t="shared" si="642"/>
        <v>0</v>
      </c>
      <c r="BC691">
        <f t="shared" si="643"/>
        <v>0</v>
      </c>
      <c r="BD691">
        <f t="shared" si="644"/>
        <v>0</v>
      </c>
      <c r="BF691">
        <f t="shared" si="645"/>
        <v>0</v>
      </c>
      <c r="BG691">
        <f t="shared" si="646"/>
        <v>0</v>
      </c>
      <c r="BH691">
        <f t="shared" si="647"/>
        <v>0</v>
      </c>
      <c r="BI691">
        <f t="shared" si="648"/>
        <v>0</v>
      </c>
      <c r="BJ691">
        <f t="shared" si="649"/>
        <v>0</v>
      </c>
      <c r="BK691">
        <f t="shared" si="650"/>
        <v>0</v>
      </c>
      <c r="BL691">
        <f t="shared" si="651"/>
        <v>0</v>
      </c>
      <c r="BM691">
        <f t="shared" si="652"/>
        <v>0</v>
      </c>
      <c r="BN691">
        <f t="shared" si="653"/>
        <v>0</v>
      </c>
      <c r="BO691">
        <f t="shared" si="654"/>
        <v>0</v>
      </c>
      <c r="BP691">
        <f t="shared" si="655"/>
        <v>0</v>
      </c>
      <c r="BQ691">
        <f t="shared" si="656"/>
        <v>0</v>
      </c>
      <c r="BR691">
        <f t="shared" si="657"/>
        <v>0</v>
      </c>
      <c r="BS691">
        <f t="shared" si="658"/>
        <v>0</v>
      </c>
      <c r="BT691">
        <f t="shared" si="659"/>
        <v>0</v>
      </c>
    </row>
    <row r="692" spans="1:72" x14ac:dyDescent="0.25">
      <c r="A692" t="str">
        <f>IF(TRIM(INDEX(games!$A:$A,ROW()))="","",TRIM(INDEX(games!$A:$A,ROW())))</f>
        <v>Roboquest</v>
      </c>
      <c r="B692">
        <f>IF(OR($A692="",INDEX(games!$B:$B,ROW())=""),"",INDEX(games!$B:$B,ROW()))</f>
        <v>2020</v>
      </c>
      <c r="C692" t="str">
        <f>IF(OR($A692="",INDEX(games!$C:$C,ROW())=""),"",INDEX(games!$C:$C,ROW()))</f>
        <v>Action</v>
      </c>
      <c r="D692">
        <f t="shared" si="600"/>
        <v>9</v>
      </c>
      <c r="E692">
        <f t="shared" si="601"/>
        <v>1</v>
      </c>
      <c r="F692">
        <f t="shared" si="602"/>
        <v>12</v>
      </c>
      <c r="G692">
        <f t="shared" si="603"/>
        <v>2020</v>
      </c>
      <c r="H692">
        <f t="shared" si="604"/>
        <v>1.276</v>
      </c>
      <c r="I692" t="e">
        <f t="shared" si="605"/>
        <v>#N/A</v>
      </c>
      <c r="J692" t="e">
        <f t="shared" si="606"/>
        <v>#N/A</v>
      </c>
      <c r="K692" t="e">
        <f t="shared" si="607"/>
        <v>#N/A</v>
      </c>
      <c r="L692" t="e">
        <f t="shared" si="608"/>
        <v>#N/A</v>
      </c>
      <c r="M692" t="e">
        <f t="shared" si="609"/>
        <v>#N/A</v>
      </c>
      <c r="N692" t="e">
        <f t="shared" si="610"/>
        <v>#N/A</v>
      </c>
      <c r="O692">
        <f t="shared" si="611"/>
        <v>9.0006920000000008</v>
      </c>
      <c r="P692" t="str">
        <f>IF(OR($A692="",INDEX(games!$H:$H,ROW())=""),"",INDEX(games!$H:$H,ROW()))</f>
        <v>Yes</v>
      </c>
      <c r="Q692">
        <f t="shared" si="612"/>
        <v>9.0006920000000008</v>
      </c>
      <c r="T692">
        <f t="shared" si="613"/>
        <v>2011</v>
      </c>
      <c r="U692">
        <f t="shared" si="614"/>
        <v>2017</v>
      </c>
      <c r="V692">
        <f t="shared" si="615"/>
        <v>6</v>
      </c>
      <c r="W692" t="str">
        <f>IF(TRIM(INDEX(connections!$A:$A,ROW()))="","",TRIM(INDEX(connections!$A:$A,ROW())))</f>
        <v>Dungeons of Dredmor</v>
      </c>
      <c r="X692" t="str">
        <f>IF($W692="","",TRIM(INDEX(connections!$B:$B,ROW())))</f>
        <v>I Am Overburdened</v>
      </c>
      <c r="Y692">
        <f t="shared" si="616"/>
        <v>276</v>
      </c>
      <c r="Z692">
        <f t="shared" si="617"/>
        <v>412</v>
      </c>
      <c r="AA692" t="str">
        <f t="shared" si="618"/>
        <v>Yes</v>
      </c>
      <c r="AB692" t="str">
        <f t="shared" si="619"/>
        <v/>
      </c>
      <c r="AC692" t="str">
        <f t="shared" si="620"/>
        <v/>
      </c>
      <c r="AD692">
        <f t="shared" si="621"/>
        <v>0</v>
      </c>
      <c r="AE692" t="str">
        <f t="shared" si="622"/>
        <v/>
      </c>
      <c r="AG692">
        <f t="shared" si="623"/>
        <v>5</v>
      </c>
      <c r="AH692" t="str">
        <f t="shared" si="624"/>
        <v>Yes</v>
      </c>
      <c r="AI692">
        <f t="shared" si="625"/>
        <v>5</v>
      </c>
      <c r="AJ692">
        <f t="shared" si="626"/>
        <v>5.0006919999999999</v>
      </c>
      <c r="AK692" t="str">
        <f t="shared" si="627"/>
        <v/>
      </c>
      <c r="AL692" t="str">
        <f>IF($A692="","",INDEX(games!$J:$J,ROW())&amp;"")</f>
        <v>https://store.steampowered.com/app/692890/Roboquest/</v>
      </c>
      <c r="AM692">
        <f>IF($A692="","",SUMPRODUCT($AO692:$BD692,'Map Analysis'!$AN$2^{0,1,2,3,4,5,6,7,8,9,10,11,12,13,14,15}))</f>
        <v>5</v>
      </c>
      <c r="AN692">
        <f t="shared" si="628"/>
        <v>5.0000692000000004</v>
      </c>
      <c r="AO692">
        <f t="shared" si="629"/>
        <v>5</v>
      </c>
      <c r="AP692">
        <f t="shared" si="630"/>
        <v>0</v>
      </c>
      <c r="AQ692">
        <f t="shared" si="631"/>
        <v>0</v>
      </c>
      <c r="AR692">
        <f t="shared" si="632"/>
        <v>0</v>
      </c>
      <c r="AS692">
        <f t="shared" si="633"/>
        <v>0</v>
      </c>
      <c r="AT692">
        <f t="shared" si="634"/>
        <v>0</v>
      </c>
      <c r="AU692">
        <f t="shared" si="635"/>
        <v>0</v>
      </c>
      <c r="AV692">
        <f t="shared" si="636"/>
        <v>0</v>
      </c>
      <c r="AW692">
        <f t="shared" si="637"/>
        <v>0</v>
      </c>
      <c r="AX692">
        <f t="shared" si="638"/>
        <v>0</v>
      </c>
      <c r="AY692">
        <f t="shared" si="639"/>
        <v>0</v>
      </c>
      <c r="AZ692">
        <f t="shared" si="640"/>
        <v>0</v>
      </c>
      <c r="BA692">
        <f t="shared" si="641"/>
        <v>0</v>
      </c>
      <c r="BB692">
        <f t="shared" si="642"/>
        <v>0</v>
      </c>
      <c r="BC692">
        <f t="shared" si="643"/>
        <v>0</v>
      </c>
      <c r="BD692">
        <f t="shared" si="644"/>
        <v>0</v>
      </c>
      <c r="BF692">
        <f t="shared" si="645"/>
        <v>0</v>
      </c>
      <c r="BG692">
        <f t="shared" si="646"/>
        <v>0</v>
      </c>
      <c r="BH692">
        <f t="shared" si="647"/>
        <v>0</v>
      </c>
      <c r="BI692">
        <f t="shared" si="648"/>
        <v>0</v>
      </c>
      <c r="BJ692">
        <f t="shared" si="649"/>
        <v>0</v>
      </c>
      <c r="BK692">
        <f t="shared" si="650"/>
        <v>0</v>
      </c>
      <c r="BL692">
        <f t="shared" si="651"/>
        <v>0</v>
      </c>
      <c r="BM692">
        <f t="shared" si="652"/>
        <v>0</v>
      </c>
      <c r="BN692">
        <f t="shared" si="653"/>
        <v>0</v>
      </c>
      <c r="BO692">
        <f t="shared" si="654"/>
        <v>0</v>
      </c>
      <c r="BP692">
        <f t="shared" si="655"/>
        <v>0</v>
      </c>
      <c r="BQ692">
        <f t="shared" si="656"/>
        <v>0</v>
      </c>
      <c r="BR692">
        <f t="shared" si="657"/>
        <v>0</v>
      </c>
      <c r="BS692">
        <f t="shared" si="658"/>
        <v>0</v>
      </c>
      <c r="BT692">
        <f t="shared" si="659"/>
        <v>0</v>
      </c>
    </row>
    <row r="693" spans="1:72" x14ac:dyDescent="0.25">
      <c r="A693" t="str">
        <f>IF(TRIM(INDEX(games!$A:$A,ROW()))="","",TRIM(INDEX(games!$A:$A,ROW())))</f>
        <v>Rocket Rats</v>
      </c>
      <c r="B693">
        <f>IF(OR($A693="",INDEX(games!$B:$B,ROW())=""),"",INDEX(games!$B:$B,ROW()))</f>
        <v>2024</v>
      </c>
      <c r="C693" t="str">
        <f>IF(OR($A693="",INDEX(games!$C:$C,ROW())=""),"",INDEX(games!$C:$C,ROW()))</f>
        <v>Action</v>
      </c>
      <c r="D693">
        <f t="shared" si="600"/>
        <v>1</v>
      </c>
      <c r="E693">
        <f t="shared" si="601"/>
        <v>1</v>
      </c>
      <c r="F693">
        <f t="shared" si="602"/>
        <v>13</v>
      </c>
      <c r="G693">
        <f t="shared" si="603"/>
        <v>2024</v>
      </c>
      <c r="H693">
        <f t="shared" si="604"/>
        <v>1.2989999999999999</v>
      </c>
      <c r="I693" t="e">
        <f t="shared" si="605"/>
        <v>#N/A</v>
      </c>
      <c r="J693" t="e">
        <f t="shared" si="606"/>
        <v>#N/A</v>
      </c>
      <c r="K693" t="e">
        <f t="shared" si="607"/>
        <v>#N/A</v>
      </c>
      <c r="L693" t="e">
        <f t="shared" si="608"/>
        <v>#N/A</v>
      </c>
      <c r="M693" t="e">
        <f t="shared" si="609"/>
        <v>#N/A</v>
      </c>
      <c r="N693" t="e">
        <f t="shared" si="610"/>
        <v>#N/A</v>
      </c>
      <c r="O693">
        <f t="shared" si="611"/>
        <v>1.0006930000000001</v>
      </c>
      <c r="P693" t="str">
        <f>IF(OR($A693="",INDEX(games!$H:$H,ROW())=""),"",INDEX(games!$H:$H,ROW()))</f>
        <v>Yes</v>
      </c>
      <c r="Q693">
        <f t="shared" si="612"/>
        <v>1.0006930000000001</v>
      </c>
      <c r="T693">
        <f t="shared" si="613"/>
        <v>2001</v>
      </c>
      <c r="U693">
        <f t="shared" si="614"/>
        <v>2017</v>
      </c>
      <c r="V693">
        <f t="shared" si="615"/>
        <v>16</v>
      </c>
      <c r="W693" t="str">
        <f>IF(TRIM(INDEX(connections!$A:$A,ROW()))="","",TRIM(INDEX(connections!$A:$A,ROW())))</f>
        <v>Lost Labyrinth</v>
      </c>
      <c r="X693" t="str">
        <f>IF($W693="","",TRIM(INDEX(connections!$B:$B,ROW())))</f>
        <v>I Am Overburdened</v>
      </c>
      <c r="Y693">
        <f t="shared" si="616"/>
        <v>482</v>
      </c>
      <c r="Z693">
        <f t="shared" si="617"/>
        <v>412</v>
      </c>
      <c r="AA693" t="str">
        <f t="shared" si="618"/>
        <v/>
      </c>
      <c r="AB693" t="str">
        <f t="shared" si="619"/>
        <v/>
      </c>
      <c r="AC693" t="str">
        <f t="shared" si="620"/>
        <v/>
      </c>
      <c r="AD693">
        <f t="shared" si="621"/>
        <v>0</v>
      </c>
      <c r="AE693" t="str">
        <f t="shared" si="622"/>
        <v/>
      </c>
      <c r="AG693">
        <f t="shared" si="623"/>
        <v>1</v>
      </c>
      <c r="AH693" t="str">
        <f t="shared" si="624"/>
        <v>Yes</v>
      </c>
      <c r="AI693">
        <f t="shared" si="625"/>
        <v>1</v>
      </c>
      <c r="AJ693">
        <f t="shared" si="626"/>
        <v>1.0006930000000001</v>
      </c>
      <c r="AK693" t="str">
        <f t="shared" si="627"/>
        <v/>
      </c>
      <c r="AL693" t="str">
        <f>IF($A693="","",INDEX(games!$J:$J,ROW())&amp;"")</f>
        <v>https://store.steampowered.com/app/3069810/Rocket_Rats/</v>
      </c>
      <c r="AM693">
        <f>IF($A693="","",SUMPRODUCT($AO693:$BD693,'Map Analysis'!$AN$2^{0,1,2,3,4,5,6,7,8,9,10,11,12,13,14,15}))</f>
        <v>0</v>
      </c>
      <c r="AN693">
        <f t="shared" si="628"/>
        <v>6.9300000000000004E-5</v>
      </c>
      <c r="AO693">
        <f t="shared" si="629"/>
        <v>0</v>
      </c>
      <c r="AP693">
        <f t="shared" si="630"/>
        <v>0</v>
      </c>
      <c r="AQ693">
        <f t="shared" si="631"/>
        <v>0</v>
      </c>
      <c r="AR693">
        <f t="shared" si="632"/>
        <v>0</v>
      </c>
      <c r="AS693">
        <f t="shared" si="633"/>
        <v>0</v>
      </c>
      <c r="AT693">
        <f t="shared" si="634"/>
        <v>0</v>
      </c>
      <c r="AU693">
        <f t="shared" si="635"/>
        <v>0</v>
      </c>
      <c r="AV693">
        <f t="shared" si="636"/>
        <v>0</v>
      </c>
      <c r="AW693">
        <f t="shared" si="637"/>
        <v>0</v>
      </c>
      <c r="AX693">
        <f t="shared" si="638"/>
        <v>0</v>
      </c>
      <c r="AY693">
        <f t="shared" si="639"/>
        <v>0</v>
      </c>
      <c r="AZ693">
        <f t="shared" si="640"/>
        <v>0</v>
      </c>
      <c r="BA693">
        <f t="shared" si="641"/>
        <v>0</v>
      </c>
      <c r="BB693">
        <f t="shared" si="642"/>
        <v>0</v>
      </c>
      <c r="BC693">
        <f t="shared" si="643"/>
        <v>0</v>
      </c>
      <c r="BD693">
        <f t="shared" si="644"/>
        <v>0</v>
      </c>
      <c r="BF693">
        <f t="shared" si="645"/>
        <v>0</v>
      </c>
      <c r="BG693">
        <f t="shared" si="646"/>
        <v>0</v>
      </c>
      <c r="BH693">
        <f t="shared" si="647"/>
        <v>0</v>
      </c>
      <c r="BI693">
        <f t="shared" si="648"/>
        <v>0</v>
      </c>
      <c r="BJ693">
        <f t="shared" si="649"/>
        <v>0</v>
      </c>
      <c r="BK693">
        <f t="shared" si="650"/>
        <v>0</v>
      </c>
      <c r="BL693">
        <f t="shared" si="651"/>
        <v>0</v>
      </c>
      <c r="BM693">
        <f t="shared" si="652"/>
        <v>0</v>
      </c>
      <c r="BN693">
        <f t="shared" si="653"/>
        <v>0</v>
      </c>
      <c r="BO693">
        <f t="shared" si="654"/>
        <v>0</v>
      </c>
      <c r="BP693">
        <f t="shared" si="655"/>
        <v>0</v>
      </c>
      <c r="BQ693">
        <f t="shared" si="656"/>
        <v>0</v>
      </c>
      <c r="BR693">
        <f t="shared" si="657"/>
        <v>0</v>
      </c>
      <c r="BS693">
        <f t="shared" si="658"/>
        <v>0</v>
      </c>
      <c r="BT693">
        <f t="shared" si="659"/>
        <v>0</v>
      </c>
    </row>
    <row r="694" spans="1:72" x14ac:dyDescent="0.25">
      <c r="A694" t="str">
        <f>IF(TRIM(INDEX(games!$A:$A,ROW()))="","",TRIM(INDEX(games!$A:$A,ROW())))</f>
        <v>Rogue</v>
      </c>
      <c r="B694">
        <f>IF(OR($A694="",INDEX(games!$B:$B,ROW())=""),"",INDEX(games!$B:$B,ROW()))</f>
        <v>1980</v>
      </c>
      <c r="C694" t="str">
        <f>IF(OR($A694="",INDEX(games!$C:$C,ROW())=""),"",INDEX(games!$C:$C,ROW()))</f>
        <v>Traditional</v>
      </c>
      <c r="D694">
        <f t="shared" si="600"/>
        <v>29</v>
      </c>
      <c r="E694">
        <f t="shared" si="601"/>
        <v>4</v>
      </c>
      <c r="F694">
        <f t="shared" si="602"/>
        <v>14</v>
      </c>
      <c r="G694" t="e">
        <f t="shared" si="603"/>
        <v>#N/A</v>
      </c>
      <c r="H694" t="e">
        <f t="shared" si="604"/>
        <v>#N/A</v>
      </c>
      <c r="I694" t="e">
        <f t="shared" si="605"/>
        <v>#N/A</v>
      </c>
      <c r="J694" t="e">
        <f t="shared" si="606"/>
        <v>#N/A</v>
      </c>
      <c r="K694" t="e">
        <f t="shared" si="607"/>
        <v>#N/A</v>
      </c>
      <c r="L694" t="e">
        <f t="shared" si="608"/>
        <v>#N/A</v>
      </c>
      <c r="M694">
        <f t="shared" si="609"/>
        <v>1980</v>
      </c>
      <c r="N694">
        <f t="shared" si="610"/>
        <v>4.3220000000000001</v>
      </c>
      <c r="O694">
        <f t="shared" si="611"/>
        <v>29.000693999999999</v>
      </c>
      <c r="P694" t="str">
        <f>IF(OR($A694="",INDEX(games!$H:$H,ROW())=""),"",INDEX(games!$H:$H,ROW()))</f>
        <v>Yes</v>
      </c>
      <c r="Q694">
        <f t="shared" si="612"/>
        <v>29.000693999999999</v>
      </c>
      <c r="T694">
        <f t="shared" si="613"/>
        <v>2014</v>
      </c>
      <c r="U694">
        <f t="shared" si="614"/>
        <v>2022</v>
      </c>
      <c r="V694">
        <f t="shared" si="615"/>
        <v>8</v>
      </c>
      <c r="W694" t="str">
        <f>IF(TRIM(INDEX(connections!$A:$A,ROW()))="","",TRIM(INDEX(connections!$A:$A,ROW())))</f>
        <v>The Binding of Isaac: Rebirth</v>
      </c>
      <c r="X694" t="str">
        <f>IF($W694="","",TRIM(INDEX(connections!$B:$B,ROW())))</f>
        <v>I.Rule</v>
      </c>
      <c r="Y694">
        <f t="shared" si="616"/>
        <v>866</v>
      </c>
      <c r="Z694">
        <f t="shared" si="617"/>
        <v>413</v>
      </c>
      <c r="AA694" t="str">
        <f t="shared" si="618"/>
        <v>Yes</v>
      </c>
      <c r="AB694" t="str">
        <f t="shared" si="619"/>
        <v>Yes</v>
      </c>
      <c r="AC694">
        <f t="shared" si="620"/>
        <v>1</v>
      </c>
      <c r="AD694">
        <f t="shared" si="621"/>
        <v>1</v>
      </c>
      <c r="AE694" t="str">
        <f t="shared" si="622"/>
        <v/>
      </c>
      <c r="AG694">
        <f t="shared" si="623"/>
        <v>23</v>
      </c>
      <c r="AH694" t="str">
        <f t="shared" si="624"/>
        <v>Yes</v>
      </c>
      <c r="AI694">
        <f t="shared" si="625"/>
        <v>23</v>
      </c>
      <c r="AJ694">
        <f t="shared" si="626"/>
        <v>23.000693999999999</v>
      </c>
      <c r="AK694" t="str">
        <f t="shared" si="627"/>
        <v/>
      </c>
      <c r="AL694" t="str">
        <f>IF($A694="","",INDEX(games!$J:$J,ROW())&amp;"")</f>
        <v>https://store.steampowered.com/app/1443430/Rogue/</v>
      </c>
      <c r="AM694">
        <f>IF($A694="","",SUMPRODUCT($AO694:$BD694,'Map Analysis'!$AN$2^{0,1,2,3,4,5,6,7,8,9,10,11,12,13,14,15}))</f>
        <v>276.35888671875</v>
      </c>
      <c r="AN694">
        <f t="shared" si="628"/>
        <v>276.35895611874997</v>
      </c>
      <c r="AO694">
        <f t="shared" si="629"/>
        <v>29</v>
      </c>
      <c r="AP694">
        <f t="shared" si="630"/>
        <v>98</v>
      </c>
      <c r="AQ694">
        <f t="shared" si="631"/>
        <v>208</v>
      </c>
      <c r="AR694">
        <f t="shared" si="632"/>
        <v>291</v>
      </c>
      <c r="AS694">
        <f t="shared" si="633"/>
        <v>489</v>
      </c>
      <c r="AT694">
        <f t="shared" si="634"/>
        <v>1055</v>
      </c>
      <c r="AU694">
        <f t="shared" si="635"/>
        <v>1622</v>
      </c>
      <c r="AV694">
        <f t="shared" si="636"/>
        <v>1752</v>
      </c>
      <c r="AW694">
        <f t="shared" si="637"/>
        <v>1423</v>
      </c>
      <c r="AX694">
        <f t="shared" si="638"/>
        <v>830</v>
      </c>
      <c r="AY694">
        <f t="shared" si="639"/>
        <v>225</v>
      </c>
      <c r="AZ694">
        <f t="shared" si="640"/>
        <v>43</v>
      </c>
      <c r="BA694">
        <f t="shared" si="641"/>
        <v>4</v>
      </c>
      <c r="BB694">
        <f t="shared" si="642"/>
        <v>0</v>
      </c>
      <c r="BC694">
        <f t="shared" si="643"/>
        <v>0</v>
      </c>
      <c r="BD694">
        <f t="shared" si="644"/>
        <v>0</v>
      </c>
      <c r="BF694">
        <f t="shared" si="645"/>
        <v>0</v>
      </c>
      <c r="BG694">
        <f t="shared" si="646"/>
        <v>0</v>
      </c>
      <c r="BH694">
        <f t="shared" si="647"/>
        <v>0</v>
      </c>
      <c r="BI694">
        <f t="shared" si="648"/>
        <v>0</v>
      </c>
      <c r="BJ694">
        <f t="shared" si="649"/>
        <v>0</v>
      </c>
      <c r="BK694">
        <f t="shared" si="650"/>
        <v>0</v>
      </c>
      <c r="BL694">
        <f t="shared" si="651"/>
        <v>0</v>
      </c>
      <c r="BM694">
        <f t="shared" si="652"/>
        <v>0</v>
      </c>
      <c r="BN694">
        <f t="shared" si="653"/>
        <v>0</v>
      </c>
      <c r="BO694">
        <f t="shared" si="654"/>
        <v>0</v>
      </c>
      <c r="BP694">
        <f t="shared" si="655"/>
        <v>0</v>
      </c>
      <c r="BQ694">
        <f t="shared" si="656"/>
        <v>0</v>
      </c>
      <c r="BR694">
        <f t="shared" si="657"/>
        <v>0</v>
      </c>
      <c r="BS694">
        <f t="shared" si="658"/>
        <v>0</v>
      </c>
      <c r="BT694">
        <f t="shared" si="659"/>
        <v>0</v>
      </c>
    </row>
    <row r="695" spans="1:72" x14ac:dyDescent="0.25">
      <c r="A695" t="str">
        <f>IF(TRIM(INDEX(games!$A:$A,ROW()))="","",TRIM(INDEX(games!$A:$A,ROW())))</f>
        <v>Rogue Blight</v>
      </c>
      <c r="B695">
        <f>IF(OR($A695="",INDEX(games!$B:$B,ROW())=""),"",INDEX(games!$B:$B,ROW()))</f>
        <v>2026</v>
      </c>
      <c r="C695" t="str">
        <f>IF(OR($A695="",INDEX(games!$C:$C,ROW())=""),"",INDEX(games!$C:$C,ROW()))</f>
        <v>Action</v>
      </c>
      <c r="D695">
        <f t="shared" si="600"/>
        <v>1</v>
      </c>
      <c r="E695">
        <f t="shared" si="601"/>
        <v>1</v>
      </c>
      <c r="F695">
        <f t="shared" si="602"/>
        <v>15</v>
      </c>
      <c r="G695">
        <f t="shared" si="603"/>
        <v>2026</v>
      </c>
      <c r="H695">
        <f t="shared" si="604"/>
        <v>1.345</v>
      </c>
      <c r="I695" t="e">
        <f t="shared" si="605"/>
        <v>#N/A</v>
      </c>
      <c r="J695" t="e">
        <f t="shared" si="606"/>
        <v>#N/A</v>
      </c>
      <c r="K695" t="e">
        <f t="shared" si="607"/>
        <v>#N/A</v>
      </c>
      <c r="L695" t="e">
        <f t="shared" si="608"/>
        <v>#N/A</v>
      </c>
      <c r="M695" t="e">
        <f t="shared" si="609"/>
        <v>#N/A</v>
      </c>
      <c r="N695" t="e">
        <f t="shared" si="610"/>
        <v>#N/A</v>
      </c>
      <c r="O695">
        <f t="shared" si="611"/>
        <v>1.0006949999999999</v>
      </c>
      <c r="P695" t="str">
        <f>IF(OR($A695="",INDEX(games!$H:$H,ROW())=""),"",INDEX(games!$H:$H,ROW()))</f>
        <v/>
      </c>
      <c r="Q695" t="str">
        <f t="shared" si="612"/>
        <v/>
      </c>
      <c r="T695">
        <f t="shared" si="613"/>
        <v>2021</v>
      </c>
      <c r="U695">
        <f t="shared" si="614"/>
        <v>2022</v>
      </c>
      <c r="V695">
        <f t="shared" si="615"/>
        <v>1</v>
      </c>
      <c r="W695" t="str">
        <f>IF(TRIM(INDEX(connections!$A:$A,ROW()))="","",TRIM(INDEX(connections!$A:$A,ROW())))</f>
        <v>Vampire Survivors</v>
      </c>
      <c r="X695" t="str">
        <f>IF($W695="","",TRIM(INDEX(connections!$B:$B,ROW())))</f>
        <v>Icewall</v>
      </c>
      <c r="Y695">
        <f t="shared" si="616"/>
        <v>941</v>
      </c>
      <c r="Z695">
        <f t="shared" si="617"/>
        <v>414</v>
      </c>
      <c r="AA695" t="str">
        <f t="shared" si="618"/>
        <v>Yes</v>
      </c>
      <c r="AB695" t="str">
        <f t="shared" si="619"/>
        <v>Yes</v>
      </c>
      <c r="AC695">
        <f t="shared" si="620"/>
        <v>1</v>
      </c>
      <c r="AD695">
        <f t="shared" si="621"/>
        <v>0</v>
      </c>
      <c r="AE695" t="str">
        <f t="shared" si="622"/>
        <v/>
      </c>
      <c r="AG695">
        <f t="shared" si="623"/>
        <v>1</v>
      </c>
      <c r="AH695" t="str">
        <f t="shared" si="624"/>
        <v/>
      </c>
      <c r="AI695" t="str">
        <f t="shared" si="625"/>
        <v/>
      </c>
      <c r="AJ695" t="str">
        <f t="shared" si="626"/>
        <v/>
      </c>
      <c r="AK695">
        <f t="shared" si="627"/>
        <v>1.0006949999999999</v>
      </c>
      <c r="AL695" t="str">
        <f>IF($A695="","",INDEX(games!$J:$J,ROW())&amp;"")</f>
        <v>https://store.steampowered.com/app/1890310/Rogue_Blight/</v>
      </c>
      <c r="AM695">
        <f>IF($A695="","",SUMPRODUCT($AO695:$BD695,'Map Analysis'!$AN$2^{0,1,2,3,4,5,6,7,8,9,10,11,12,13,14,15}))</f>
        <v>0</v>
      </c>
      <c r="AN695">
        <f t="shared" si="628"/>
        <v>6.9499999999999995E-5</v>
      </c>
      <c r="AO695">
        <f t="shared" si="629"/>
        <v>0</v>
      </c>
      <c r="AP695">
        <f t="shared" si="630"/>
        <v>0</v>
      </c>
      <c r="AQ695">
        <f t="shared" si="631"/>
        <v>0</v>
      </c>
      <c r="AR695">
        <f t="shared" si="632"/>
        <v>0</v>
      </c>
      <c r="AS695">
        <f t="shared" si="633"/>
        <v>0</v>
      </c>
      <c r="AT695">
        <f t="shared" si="634"/>
        <v>0</v>
      </c>
      <c r="AU695">
        <f t="shared" si="635"/>
        <v>0</v>
      </c>
      <c r="AV695">
        <f t="shared" si="636"/>
        <v>0</v>
      </c>
      <c r="AW695">
        <f t="shared" si="637"/>
        <v>0</v>
      </c>
      <c r="AX695">
        <f t="shared" si="638"/>
        <v>0</v>
      </c>
      <c r="AY695">
        <f t="shared" si="639"/>
        <v>0</v>
      </c>
      <c r="AZ695">
        <f t="shared" si="640"/>
        <v>0</v>
      </c>
      <c r="BA695">
        <f t="shared" si="641"/>
        <v>0</v>
      </c>
      <c r="BB695">
        <f t="shared" si="642"/>
        <v>0</v>
      </c>
      <c r="BC695">
        <f t="shared" si="643"/>
        <v>0</v>
      </c>
      <c r="BD695">
        <f t="shared" si="644"/>
        <v>0</v>
      </c>
      <c r="BF695">
        <f t="shared" si="645"/>
        <v>0</v>
      </c>
      <c r="BG695">
        <f t="shared" si="646"/>
        <v>0</v>
      </c>
      <c r="BH695">
        <f t="shared" si="647"/>
        <v>0</v>
      </c>
      <c r="BI695">
        <f t="shared" si="648"/>
        <v>0</v>
      </c>
      <c r="BJ695">
        <f t="shared" si="649"/>
        <v>0</v>
      </c>
      <c r="BK695">
        <f t="shared" si="650"/>
        <v>0</v>
      </c>
      <c r="BL695">
        <f t="shared" si="651"/>
        <v>0</v>
      </c>
      <c r="BM695">
        <f t="shared" si="652"/>
        <v>0</v>
      </c>
      <c r="BN695">
        <f t="shared" si="653"/>
        <v>0</v>
      </c>
      <c r="BO695">
        <f t="shared" si="654"/>
        <v>0</v>
      </c>
      <c r="BP695">
        <f t="shared" si="655"/>
        <v>0</v>
      </c>
      <c r="BQ695">
        <f t="shared" si="656"/>
        <v>0</v>
      </c>
      <c r="BR695">
        <f t="shared" si="657"/>
        <v>0</v>
      </c>
      <c r="BS695">
        <f t="shared" si="658"/>
        <v>0</v>
      </c>
      <c r="BT695">
        <f t="shared" si="659"/>
        <v>0</v>
      </c>
    </row>
    <row r="696" spans="1:72" x14ac:dyDescent="0.25">
      <c r="A696" t="str">
        <f>IF(TRIM(INDEX(games!$A:$A,ROW()))="","",TRIM(INDEX(games!$A:$A,ROW())))</f>
        <v>Rogue Command</v>
      </c>
      <c r="B696">
        <f>IF(OR($A696="",INDEX(games!$B:$B,ROW())=""),"",INDEX(games!$B:$B,ROW()))</f>
        <v>2024</v>
      </c>
      <c r="C696" t="str">
        <f>IF(OR($A696="",INDEX(games!$C:$C,ROW())=""),"",INDEX(games!$C:$C,ROW()))</f>
        <v>Strategy</v>
      </c>
      <c r="D696">
        <f t="shared" si="600"/>
        <v>3</v>
      </c>
      <c r="E696">
        <f t="shared" si="601"/>
        <v>2</v>
      </c>
      <c r="F696">
        <f t="shared" si="602"/>
        <v>16</v>
      </c>
      <c r="G696" t="e">
        <f t="shared" si="603"/>
        <v>#N/A</v>
      </c>
      <c r="H696" t="e">
        <f t="shared" si="604"/>
        <v>#N/A</v>
      </c>
      <c r="I696">
        <f t="shared" si="605"/>
        <v>2024</v>
      </c>
      <c r="J696">
        <f t="shared" si="606"/>
        <v>2.3679999999999999</v>
      </c>
      <c r="K696" t="e">
        <f t="shared" si="607"/>
        <v>#N/A</v>
      </c>
      <c r="L696" t="e">
        <f t="shared" si="608"/>
        <v>#N/A</v>
      </c>
      <c r="M696" t="e">
        <f t="shared" si="609"/>
        <v>#N/A</v>
      </c>
      <c r="N696" t="e">
        <f t="shared" si="610"/>
        <v>#N/A</v>
      </c>
      <c r="O696">
        <f t="shared" si="611"/>
        <v>3.000696</v>
      </c>
      <c r="P696" t="str">
        <f>IF(OR($A696="",INDEX(games!$H:$H,ROW())=""),"",INDEX(games!$H:$H,ROW()))</f>
        <v/>
      </c>
      <c r="Q696" t="str">
        <f t="shared" si="612"/>
        <v/>
      </c>
      <c r="T696">
        <f t="shared" si="613"/>
        <v>2016</v>
      </c>
      <c r="U696">
        <f t="shared" si="614"/>
        <v>2017</v>
      </c>
      <c r="V696">
        <f t="shared" si="615"/>
        <v>1</v>
      </c>
      <c r="W696" t="str">
        <f>IF(TRIM(INDEX(connections!$A:$A,ROW()))="","",TRIM(INDEX(connections!$A:$A,ROW())))</f>
        <v>Enter the Gungeon</v>
      </c>
      <c r="X696" t="str">
        <f>IF($W696="","",TRIM(INDEX(connections!$B:$B,ROW())))</f>
        <v>Immortal Redneck</v>
      </c>
      <c r="Y696">
        <f t="shared" si="616"/>
        <v>292</v>
      </c>
      <c r="Z696">
        <f t="shared" si="617"/>
        <v>415</v>
      </c>
      <c r="AA696" t="str">
        <f t="shared" si="618"/>
        <v>Yes</v>
      </c>
      <c r="AB696" t="str">
        <f t="shared" si="619"/>
        <v>Yes</v>
      </c>
      <c r="AC696">
        <f t="shared" si="620"/>
        <v>1</v>
      </c>
      <c r="AD696">
        <f t="shared" si="621"/>
        <v>0</v>
      </c>
      <c r="AE696" t="str">
        <f t="shared" si="622"/>
        <v/>
      </c>
      <c r="AG696">
        <f t="shared" si="623"/>
        <v>3</v>
      </c>
      <c r="AH696" t="str">
        <f t="shared" si="624"/>
        <v/>
      </c>
      <c r="AI696" t="str">
        <f t="shared" si="625"/>
        <v/>
      </c>
      <c r="AJ696" t="str">
        <f t="shared" si="626"/>
        <v/>
      </c>
      <c r="AK696">
        <f t="shared" si="627"/>
        <v>3.000696</v>
      </c>
      <c r="AL696" t="str">
        <f>IF($A696="","",INDEX(games!$J:$J,ROW())&amp;"")</f>
        <v/>
      </c>
      <c r="AM696">
        <f>IF($A696="","",SUMPRODUCT($AO696:$BD696,'Map Analysis'!$AN$2^{0,1,2,3,4,5,6,7,8,9,10,11,12,13,14,15}))</f>
        <v>0</v>
      </c>
      <c r="AN696">
        <f t="shared" si="628"/>
        <v>6.9599999999999998E-5</v>
      </c>
      <c r="AO696">
        <f t="shared" si="629"/>
        <v>0</v>
      </c>
      <c r="AP696">
        <f t="shared" si="630"/>
        <v>0</v>
      </c>
      <c r="AQ696">
        <f t="shared" si="631"/>
        <v>0</v>
      </c>
      <c r="AR696">
        <f t="shared" si="632"/>
        <v>0</v>
      </c>
      <c r="AS696">
        <f t="shared" si="633"/>
        <v>0</v>
      </c>
      <c r="AT696">
        <f t="shared" si="634"/>
        <v>0</v>
      </c>
      <c r="AU696">
        <f t="shared" si="635"/>
        <v>0</v>
      </c>
      <c r="AV696">
        <f t="shared" si="636"/>
        <v>0</v>
      </c>
      <c r="AW696">
        <f t="shared" si="637"/>
        <v>0</v>
      </c>
      <c r="AX696">
        <f t="shared" si="638"/>
        <v>0</v>
      </c>
      <c r="AY696">
        <f t="shared" si="639"/>
        <v>0</v>
      </c>
      <c r="AZ696">
        <f t="shared" si="640"/>
        <v>0</v>
      </c>
      <c r="BA696">
        <f t="shared" si="641"/>
        <v>0</v>
      </c>
      <c r="BB696">
        <f t="shared" si="642"/>
        <v>0</v>
      </c>
      <c r="BC696">
        <f t="shared" si="643"/>
        <v>0</v>
      </c>
      <c r="BD696">
        <f t="shared" si="644"/>
        <v>0</v>
      </c>
      <c r="BF696">
        <f t="shared" si="645"/>
        <v>0</v>
      </c>
      <c r="BG696">
        <f t="shared" si="646"/>
        <v>0</v>
      </c>
      <c r="BH696">
        <f t="shared" si="647"/>
        <v>0</v>
      </c>
      <c r="BI696">
        <f t="shared" si="648"/>
        <v>0</v>
      </c>
      <c r="BJ696">
        <f t="shared" si="649"/>
        <v>0</v>
      </c>
      <c r="BK696">
        <f t="shared" si="650"/>
        <v>0</v>
      </c>
      <c r="BL696">
        <f t="shared" si="651"/>
        <v>0</v>
      </c>
      <c r="BM696">
        <f t="shared" si="652"/>
        <v>0</v>
      </c>
      <c r="BN696">
        <f t="shared" si="653"/>
        <v>0</v>
      </c>
      <c r="BO696">
        <f t="shared" si="654"/>
        <v>0</v>
      </c>
      <c r="BP696">
        <f t="shared" si="655"/>
        <v>0</v>
      </c>
      <c r="BQ696">
        <f t="shared" si="656"/>
        <v>0</v>
      </c>
      <c r="BR696">
        <f t="shared" si="657"/>
        <v>0</v>
      </c>
      <c r="BS696">
        <f t="shared" si="658"/>
        <v>0</v>
      </c>
      <c r="BT696">
        <f t="shared" si="659"/>
        <v>0</v>
      </c>
    </row>
    <row r="697" spans="1:72" x14ac:dyDescent="0.25">
      <c r="A697" t="str">
        <f>IF(TRIM(INDEX(games!$A:$A,ROW()))="","",TRIM(INDEX(games!$A:$A,ROW())))</f>
        <v>Rogue Empire</v>
      </c>
      <c r="B697">
        <f>IF(OR($A697="",INDEX(games!$B:$B,ROW())=""),"",INDEX(games!$B:$B,ROW()))</f>
        <v>2019</v>
      </c>
      <c r="C697" t="str">
        <f>IF(OR($A697="",INDEX(games!$C:$C,ROW())=""),"",INDEX(games!$C:$C,ROW()))</f>
        <v>Traditional</v>
      </c>
      <c r="D697">
        <f t="shared" si="600"/>
        <v>2</v>
      </c>
      <c r="E697">
        <f t="shared" si="601"/>
        <v>4</v>
      </c>
      <c r="F697">
        <f t="shared" si="602"/>
        <v>17</v>
      </c>
      <c r="G697" t="e">
        <f t="shared" si="603"/>
        <v>#N/A</v>
      </c>
      <c r="H697" t="e">
        <f t="shared" si="604"/>
        <v>#N/A</v>
      </c>
      <c r="I697" t="e">
        <f t="shared" si="605"/>
        <v>#N/A</v>
      </c>
      <c r="J697" t="e">
        <f t="shared" si="606"/>
        <v>#N/A</v>
      </c>
      <c r="K697" t="e">
        <f t="shared" si="607"/>
        <v>#N/A</v>
      </c>
      <c r="L697" t="e">
        <f t="shared" si="608"/>
        <v>#N/A</v>
      </c>
      <c r="M697">
        <f t="shared" si="609"/>
        <v>2019</v>
      </c>
      <c r="N697">
        <f t="shared" si="610"/>
        <v>4.391</v>
      </c>
      <c r="O697">
        <f t="shared" si="611"/>
        <v>2.0006970000000002</v>
      </c>
      <c r="P697" t="str">
        <f>IF(OR($A697="",INDEX(games!$H:$H,ROW())=""),"",INDEX(games!$H:$H,ROW()))</f>
        <v/>
      </c>
      <c r="Q697" t="str">
        <f t="shared" si="612"/>
        <v/>
      </c>
      <c r="T697">
        <f t="shared" si="613"/>
        <v>2013</v>
      </c>
      <c r="U697">
        <f t="shared" si="614"/>
        <v>2017</v>
      </c>
      <c r="V697">
        <f t="shared" si="615"/>
        <v>4</v>
      </c>
      <c r="W697" t="str">
        <f>IF(TRIM(INDEX(connections!$A:$A,ROW()))="","",TRIM(INDEX(connections!$A:$A,ROW())))</f>
        <v>Rogue Legacy</v>
      </c>
      <c r="X697" t="str">
        <f>IF($W697="","",TRIM(INDEX(connections!$B:$B,ROW())))</f>
        <v>Immortal Redneck</v>
      </c>
      <c r="Y697">
        <f t="shared" si="616"/>
        <v>701</v>
      </c>
      <c r="Z697">
        <f t="shared" si="617"/>
        <v>415</v>
      </c>
      <c r="AA697" t="str">
        <f t="shared" si="618"/>
        <v>Yes</v>
      </c>
      <c r="AB697" t="str">
        <f t="shared" si="619"/>
        <v>Yes</v>
      </c>
      <c r="AC697">
        <f t="shared" si="620"/>
        <v>1</v>
      </c>
      <c r="AD697">
        <f t="shared" si="621"/>
        <v>0</v>
      </c>
      <c r="AE697" t="str">
        <f t="shared" si="622"/>
        <v/>
      </c>
      <c r="AG697">
        <f t="shared" si="623"/>
        <v>2</v>
      </c>
      <c r="AH697" t="str">
        <f t="shared" si="624"/>
        <v/>
      </c>
      <c r="AI697" t="str">
        <f t="shared" si="625"/>
        <v/>
      </c>
      <c r="AJ697" t="str">
        <f t="shared" si="626"/>
        <v/>
      </c>
      <c r="AK697">
        <f t="shared" si="627"/>
        <v>2.0006970000000002</v>
      </c>
      <c r="AL697" t="str">
        <f>IF($A697="","",INDEX(games!$J:$J,ROW())&amp;"")</f>
        <v/>
      </c>
      <c r="AM697">
        <f>IF($A697="","",SUMPRODUCT($AO697:$BD697,'Map Analysis'!$AN$2^{0,1,2,3,4,5,6,7,8,9,10,11,12,13,14,15}))</f>
        <v>0</v>
      </c>
      <c r="AN697">
        <f t="shared" si="628"/>
        <v>6.97E-5</v>
      </c>
      <c r="AO697">
        <f t="shared" si="629"/>
        <v>0</v>
      </c>
      <c r="AP697">
        <f t="shared" si="630"/>
        <v>0</v>
      </c>
      <c r="AQ697">
        <f t="shared" si="631"/>
        <v>0</v>
      </c>
      <c r="AR697">
        <f t="shared" si="632"/>
        <v>0</v>
      </c>
      <c r="AS697">
        <f t="shared" si="633"/>
        <v>0</v>
      </c>
      <c r="AT697">
        <f t="shared" si="634"/>
        <v>0</v>
      </c>
      <c r="AU697">
        <f t="shared" si="635"/>
        <v>0</v>
      </c>
      <c r="AV697">
        <f t="shared" si="636"/>
        <v>0</v>
      </c>
      <c r="AW697">
        <f t="shared" si="637"/>
        <v>0</v>
      </c>
      <c r="AX697">
        <f t="shared" si="638"/>
        <v>0</v>
      </c>
      <c r="AY697">
        <f t="shared" si="639"/>
        <v>0</v>
      </c>
      <c r="AZ697">
        <f t="shared" si="640"/>
        <v>0</v>
      </c>
      <c r="BA697">
        <f t="shared" si="641"/>
        <v>0</v>
      </c>
      <c r="BB697">
        <f t="shared" si="642"/>
        <v>0</v>
      </c>
      <c r="BC697">
        <f t="shared" si="643"/>
        <v>0</v>
      </c>
      <c r="BD697">
        <f t="shared" si="644"/>
        <v>0</v>
      </c>
      <c r="BF697">
        <f t="shared" si="645"/>
        <v>0</v>
      </c>
      <c r="BG697">
        <f t="shared" si="646"/>
        <v>0</v>
      </c>
      <c r="BH697">
        <f t="shared" si="647"/>
        <v>0</v>
      </c>
      <c r="BI697">
        <f t="shared" si="648"/>
        <v>0</v>
      </c>
      <c r="BJ697">
        <f t="shared" si="649"/>
        <v>0</v>
      </c>
      <c r="BK697">
        <f t="shared" si="650"/>
        <v>0</v>
      </c>
      <c r="BL697">
        <f t="shared" si="651"/>
        <v>0</v>
      </c>
      <c r="BM697">
        <f t="shared" si="652"/>
        <v>0</v>
      </c>
      <c r="BN697">
        <f t="shared" si="653"/>
        <v>0</v>
      </c>
      <c r="BO697">
        <f t="shared" si="654"/>
        <v>0</v>
      </c>
      <c r="BP697">
        <f t="shared" si="655"/>
        <v>0</v>
      </c>
      <c r="BQ697">
        <f t="shared" si="656"/>
        <v>0</v>
      </c>
      <c r="BR697">
        <f t="shared" si="657"/>
        <v>0</v>
      </c>
      <c r="BS697">
        <f t="shared" si="658"/>
        <v>0</v>
      </c>
      <c r="BT697">
        <f t="shared" si="659"/>
        <v>0</v>
      </c>
    </row>
    <row r="698" spans="1:72" x14ac:dyDescent="0.25">
      <c r="A698" t="str">
        <f>IF(TRIM(INDEX(games!$A:$A,ROW()))="","",TRIM(INDEX(games!$A:$A,ROW())))</f>
        <v>Rogue Factory</v>
      </c>
      <c r="B698">
        <f>IF(OR($A698="",INDEX(games!$B:$B,ROW())=""),"",INDEX(games!$B:$B,ROW()))</f>
        <v>2026</v>
      </c>
      <c r="C698" t="str">
        <f>IF(OR($A698="",INDEX(games!$C:$C,ROW())=""),"",INDEX(games!$C:$C,ROW()))</f>
        <v>Action</v>
      </c>
      <c r="D698">
        <f t="shared" si="600"/>
        <v>2</v>
      </c>
      <c r="E698">
        <f t="shared" si="601"/>
        <v>1</v>
      </c>
      <c r="F698">
        <f t="shared" si="602"/>
        <v>18</v>
      </c>
      <c r="G698">
        <f t="shared" si="603"/>
        <v>2026</v>
      </c>
      <c r="H698">
        <f t="shared" si="604"/>
        <v>1.4139999999999999</v>
      </c>
      <c r="I698" t="e">
        <f t="shared" si="605"/>
        <v>#N/A</v>
      </c>
      <c r="J698" t="e">
        <f t="shared" si="606"/>
        <v>#N/A</v>
      </c>
      <c r="K698" t="e">
        <f t="shared" si="607"/>
        <v>#N/A</v>
      </c>
      <c r="L698" t="e">
        <f t="shared" si="608"/>
        <v>#N/A</v>
      </c>
      <c r="M698" t="e">
        <f t="shared" si="609"/>
        <v>#N/A</v>
      </c>
      <c r="N698" t="e">
        <f t="shared" si="610"/>
        <v>#N/A</v>
      </c>
      <c r="O698">
        <f t="shared" si="611"/>
        <v>2.0006979999999999</v>
      </c>
      <c r="P698" t="str">
        <f>IF(OR($A698="",INDEX(games!$H:$H,ROW())=""),"",INDEX(games!$H:$H,ROW()))</f>
        <v/>
      </c>
      <c r="Q698" t="str">
        <f t="shared" si="612"/>
        <v/>
      </c>
      <c r="T698">
        <f t="shared" si="613"/>
        <v>2008</v>
      </c>
      <c r="U698">
        <f t="shared" si="614"/>
        <v>2017</v>
      </c>
      <c r="V698">
        <f t="shared" si="615"/>
        <v>9</v>
      </c>
      <c r="W698" t="str">
        <f>IF(TRIM(INDEX(connections!$A:$A,ROW()))="","",TRIM(INDEX(connections!$A:$A,ROW())))</f>
        <v>Spelunky Classic</v>
      </c>
      <c r="X698" t="str">
        <f>IF($W698="","",TRIM(INDEX(connections!$B:$B,ROW())))</f>
        <v>Immortal Redneck</v>
      </c>
      <c r="Y698">
        <f t="shared" si="616"/>
        <v>801</v>
      </c>
      <c r="Z698">
        <f t="shared" si="617"/>
        <v>415</v>
      </c>
      <c r="AA698" t="str">
        <f t="shared" si="618"/>
        <v>Yes</v>
      </c>
      <c r="AB698" t="str">
        <f t="shared" si="619"/>
        <v>Yes</v>
      </c>
      <c r="AC698">
        <f t="shared" si="620"/>
        <v>1</v>
      </c>
      <c r="AD698">
        <f t="shared" si="621"/>
        <v>0</v>
      </c>
      <c r="AE698" t="str">
        <f t="shared" si="622"/>
        <v/>
      </c>
      <c r="AG698">
        <f t="shared" si="623"/>
        <v>2</v>
      </c>
      <c r="AH698" t="str">
        <f t="shared" si="624"/>
        <v/>
      </c>
      <c r="AI698" t="str">
        <f t="shared" si="625"/>
        <v/>
      </c>
      <c r="AJ698" t="str">
        <f t="shared" si="626"/>
        <v/>
      </c>
      <c r="AK698">
        <f t="shared" si="627"/>
        <v>2.0006979999999999</v>
      </c>
      <c r="AL698" t="str">
        <f>IF($A698="","",INDEX(games!$J:$J,ROW())&amp;"")</f>
        <v/>
      </c>
      <c r="AM698">
        <f>IF($A698="","",SUMPRODUCT($AO698:$BD698,'Map Analysis'!$AN$2^{0,1,2,3,4,5,6,7,8,9,10,11,12,13,14,15}))</f>
        <v>0</v>
      </c>
      <c r="AN698">
        <f t="shared" si="628"/>
        <v>6.9800000000000003E-5</v>
      </c>
      <c r="AO698">
        <f t="shared" si="629"/>
        <v>0</v>
      </c>
      <c r="AP698">
        <f t="shared" si="630"/>
        <v>0</v>
      </c>
      <c r="AQ698">
        <f t="shared" si="631"/>
        <v>0</v>
      </c>
      <c r="AR698">
        <f t="shared" si="632"/>
        <v>0</v>
      </c>
      <c r="AS698">
        <f t="shared" si="633"/>
        <v>0</v>
      </c>
      <c r="AT698">
        <f t="shared" si="634"/>
        <v>0</v>
      </c>
      <c r="AU698">
        <f t="shared" si="635"/>
        <v>0</v>
      </c>
      <c r="AV698">
        <f t="shared" si="636"/>
        <v>0</v>
      </c>
      <c r="AW698">
        <f t="shared" si="637"/>
        <v>0</v>
      </c>
      <c r="AX698">
        <f t="shared" si="638"/>
        <v>0</v>
      </c>
      <c r="AY698">
        <f t="shared" si="639"/>
        <v>0</v>
      </c>
      <c r="AZ698">
        <f t="shared" si="640"/>
        <v>0</v>
      </c>
      <c r="BA698">
        <f t="shared" si="641"/>
        <v>0</v>
      </c>
      <c r="BB698">
        <f t="shared" si="642"/>
        <v>0</v>
      </c>
      <c r="BC698">
        <f t="shared" si="643"/>
        <v>0</v>
      </c>
      <c r="BD698">
        <f t="shared" si="644"/>
        <v>0</v>
      </c>
      <c r="BF698">
        <f t="shared" si="645"/>
        <v>0</v>
      </c>
      <c r="BG698">
        <f t="shared" si="646"/>
        <v>0</v>
      </c>
      <c r="BH698">
        <f t="shared" si="647"/>
        <v>0</v>
      </c>
      <c r="BI698">
        <f t="shared" si="648"/>
        <v>0</v>
      </c>
      <c r="BJ698">
        <f t="shared" si="649"/>
        <v>0</v>
      </c>
      <c r="BK698">
        <f t="shared" si="650"/>
        <v>0</v>
      </c>
      <c r="BL698">
        <f t="shared" si="651"/>
        <v>0</v>
      </c>
      <c r="BM698">
        <f t="shared" si="652"/>
        <v>0</v>
      </c>
      <c r="BN698">
        <f t="shared" si="653"/>
        <v>0</v>
      </c>
      <c r="BO698">
        <f t="shared" si="654"/>
        <v>0</v>
      </c>
      <c r="BP698">
        <f t="shared" si="655"/>
        <v>0</v>
      </c>
      <c r="BQ698">
        <f t="shared" si="656"/>
        <v>0</v>
      </c>
      <c r="BR698">
        <f t="shared" si="657"/>
        <v>0</v>
      </c>
      <c r="BS698">
        <f t="shared" si="658"/>
        <v>0</v>
      </c>
      <c r="BT698">
        <f t="shared" si="659"/>
        <v>0</v>
      </c>
    </row>
    <row r="699" spans="1:72" x14ac:dyDescent="0.25">
      <c r="A699" t="str">
        <f>IF(TRIM(INDEX(games!$A:$A,ROW()))="","",TRIM(INDEX(games!$A:$A,ROW())))</f>
        <v>Rogue Flight</v>
      </c>
      <c r="B699">
        <f>IF(OR($A699="",INDEX(games!$B:$B,ROW())=""),"",INDEX(games!$B:$B,ROW()))</f>
        <v>2024</v>
      </c>
      <c r="C699" t="str">
        <f>IF(OR($A699="",INDEX(games!$C:$C,ROW())=""),"",INDEX(games!$C:$C,ROW()))</f>
        <v>Action</v>
      </c>
      <c r="D699">
        <f t="shared" si="600"/>
        <v>0</v>
      </c>
      <c r="E699">
        <f t="shared" si="601"/>
        <v>1</v>
      </c>
      <c r="F699">
        <f t="shared" si="602"/>
        <v>19</v>
      </c>
      <c r="G699">
        <f t="shared" si="603"/>
        <v>2024</v>
      </c>
      <c r="H699">
        <f t="shared" si="604"/>
        <v>1.4370000000000001</v>
      </c>
      <c r="I699" t="e">
        <f t="shared" si="605"/>
        <v>#N/A</v>
      </c>
      <c r="J699" t="e">
        <f t="shared" si="606"/>
        <v>#N/A</v>
      </c>
      <c r="K699" t="e">
        <f t="shared" si="607"/>
        <v>#N/A</v>
      </c>
      <c r="L699" t="e">
        <f t="shared" si="608"/>
        <v>#N/A</v>
      </c>
      <c r="M699" t="e">
        <f t="shared" si="609"/>
        <v>#N/A</v>
      </c>
      <c r="N699" t="e">
        <f t="shared" si="610"/>
        <v>#N/A</v>
      </c>
      <c r="O699">
        <f t="shared" si="611"/>
        <v>6.9899999999999997E-4</v>
      </c>
      <c r="P699" t="str">
        <f>IF(OR($A699="",INDEX(games!$H:$H,ROW())=""),"",INDEX(games!$H:$H,ROW()))</f>
        <v/>
      </c>
      <c r="Q699" t="str">
        <f t="shared" si="612"/>
        <v/>
      </c>
      <c r="T699">
        <f t="shared" si="613"/>
        <v>2014</v>
      </c>
      <c r="U699">
        <f t="shared" si="614"/>
        <v>2017</v>
      </c>
      <c r="V699">
        <f t="shared" si="615"/>
        <v>3</v>
      </c>
      <c r="W699" t="str">
        <f>IF(TRIM(INDEX(connections!$A:$A,ROW()))="","",TRIM(INDEX(connections!$A:$A,ROW())))</f>
        <v>Ziggurat</v>
      </c>
      <c r="X699" t="str">
        <f>IF($W699="","",TRIM(INDEX(connections!$B:$B,ROW())))</f>
        <v>Immortal Redneck</v>
      </c>
      <c r="Y699">
        <f t="shared" si="616"/>
        <v>991</v>
      </c>
      <c r="Z699">
        <f t="shared" si="617"/>
        <v>415</v>
      </c>
      <c r="AA699" t="str">
        <f t="shared" si="618"/>
        <v>Yes</v>
      </c>
      <c r="AB699" t="str">
        <f t="shared" si="619"/>
        <v>Yes</v>
      </c>
      <c r="AC699">
        <f t="shared" si="620"/>
        <v>1</v>
      </c>
      <c r="AD699">
        <f t="shared" si="621"/>
        <v>0</v>
      </c>
      <c r="AE699" t="str">
        <f t="shared" si="622"/>
        <v/>
      </c>
      <c r="AG699">
        <f t="shared" si="623"/>
        <v>0</v>
      </c>
      <c r="AH699" t="str">
        <f t="shared" si="624"/>
        <v/>
      </c>
      <c r="AI699" t="str">
        <f t="shared" si="625"/>
        <v/>
      </c>
      <c r="AJ699" t="str">
        <f t="shared" si="626"/>
        <v/>
      </c>
      <c r="AK699" t="str">
        <f t="shared" si="627"/>
        <v/>
      </c>
      <c r="AL699" t="str">
        <f>IF($A699="","",INDEX(games!$J:$J,ROW())&amp;"")</f>
        <v/>
      </c>
      <c r="AM699">
        <f>IF($A699="","",SUMPRODUCT($AO699:$BD699,'Map Analysis'!$AN$2^{0,1,2,3,4,5,6,7,8,9,10,11,12,13,14,15}))</f>
        <v>0</v>
      </c>
      <c r="AN699">
        <f t="shared" si="628"/>
        <v>6.9900000000000005E-5</v>
      </c>
      <c r="AO699">
        <f t="shared" si="629"/>
        <v>0</v>
      </c>
      <c r="AP699">
        <f t="shared" si="630"/>
        <v>0</v>
      </c>
      <c r="AQ699">
        <f t="shared" si="631"/>
        <v>0</v>
      </c>
      <c r="AR699">
        <f t="shared" si="632"/>
        <v>0</v>
      </c>
      <c r="AS699">
        <f t="shared" si="633"/>
        <v>0</v>
      </c>
      <c r="AT699">
        <f t="shared" si="634"/>
        <v>0</v>
      </c>
      <c r="AU699">
        <f t="shared" si="635"/>
        <v>0</v>
      </c>
      <c r="AV699">
        <f t="shared" si="636"/>
        <v>0</v>
      </c>
      <c r="AW699">
        <f t="shared" si="637"/>
        <v>0</v>
      </c>
      <c r="AX699">
        <f t="shared" si="638"/>
        <v>0</v>
      </c>
      <c r="AY699">
        <f t="shared" si="639"/>
        <v>0</v>
      </c>
      <c r="AZ699">
        <f t="shared" si="640"/>
        <v>0</v>
      </c>
      <c r="BA699">
        <f t="shared" si="641"/>
        <v>0</v>
      </c>
      <c r="BB699">
        <f t="shared" si="642"/>
        <v>0</v>
      </c>
      <c r="BC699">
        <f t="shared" si="643"/>
        <v>0</v>
      </c>
      <c r="BD699">
        <f t="shared" si="644"/>
        <v>0</v>
      </c>
      <c r="BF699">
        <f t="shared" si="645"/>
        <v>0</v>
      </c>
      <c r="BG699">
        <f t="shared" si="646"/>
        <v>0</v>
      </c>
      <c r="BH699">
        <f t="shared" si="647"/>
        <v>0</v>
      </c>
      <c r="BI699">
        <f t="shared" si="648"/>
        <v>0</v>
      </c>
      <c r="BJ699">
        <f t="shared" si="649"/>
        <v>0</v>
      </c>
      <c r="BK699">
        <f t="shared" si="650"/>
        <v>0</v>
      </c>
      <c r="BL699">
        <f t="shared" si="651"/>
        <v>0</v>
      </c>
      <c r="BM699">
        <f t="shared" si="652"/>
        <v>0</v>
      </c>
      <c r="BN699">
        <f t="shared" si="653"/>
        <v>0</v>
      </c>
      <c r="BO699">
        <f t="shared" si="654"/>
        <v>0</v>
      </c>
      <c r="BP699">
        <f t="shared" si="655"/>
        <v>0</v>
      </c>
      <c r="BQ699">
        <f t="shared" si="656"/>
        <v>0</v>
      </c>
      <c r="BR699">
        <f t="shared" si="657"/>
        <v>0</v>
      </c>
      <c r="BS699">
        <f t="shared" si="658"/>
        <v>0</v>
      </c>
      <c r="BT699">
        <f t="shared" si="659"/>
        <v>0</v>
      </c>
    </row>
    <row r="700" spans="1:72" x14ac:dyDescent="0.25">
      <c r="A700" t="str">
        <f>IF(TRIM(INDEX(games!$A:$A,ROW()))="","",TRIM(INDEX(games!$A:$A,ROW())))</f>
        <v>Rogue Hearts Dungeon</v>
      </c>
      <c r="B700">
        <f>IF(OR($A700="",INDEX(games!$B:$B,ROW())=""),"",INDEX(games!$B:$B,ROW()))</f>
        <v>2007</v>
      </c>
      <c r="C700" t="str">
        <f>IF(OR($A700="",INDEX(games!$C:$C,ROW())=""),"",INDEX(games!$C:$C,ROW()))</f>
        <v>Traditional</v>
      </c>
      <c r="D700">
        <f t="shared" si="600"/>
        <v>2</v>
      </c>
      <c r="E700">
        <f t="shared" si="601"/>
        <v>4</v>
      </c>
      <c r="F700">
        <f t="shared" si="602"/>
        <v>20</v>
      </c>
      <c r="G700" t="e">
        <f t="shared" si="603"/>
        <v>#N/A</v>
      </c>
      <c r="H700" t="e">
        <f t="shared" si="604"/>
        <v>#N/A</v>
      </c>
      <c r="I700" t="e">
        <f t="shared" si="605"/>
        <v>#N/A</v>
      </c>
      <c r="J700" t="e">
        <f t="shared" si="606"/>
        <v>#N/A</v>
      </c>
      <c r="K700" t="e">
        <f t="shared" si="607"/>
        <v>#N/A</v>
      </c>
      <c r="L700" t="e">
        <f t="shared" si="608"/>
        <v>#N/A</v>
      </c>
      <c r="M700">
        <f t="shared" si="609"/>
        <v>2007</v>
      </c>
      <c r="N700">
        <f t="shared" si="610"/>
        <v>4.46</v>
      </c>
      <c r="O700">
        <f t="shared" si="611"/>
        <v>2.0007000000000001</v>
      </c>
      <c r="P700" t="str">
        <f>IF(OR($A700="",INDEX(games!$H:$H,ROW())=""),"",INDEX(games!$H:$H,ROW()))</f>
        <v>Yes</v>
      </c>
      <c r="Q700">
        <f t="shared" si="612"/>
        <v>2.0007000000000001</v>
      </c>
      <c r="T700">
        <f t="shared" si="613"/>
        <v>2013</v>
      </c>
      <c r="U700">
        <f t="shared" si="614"/>
        <v>2016</v>
      </c>
      <c r="V700">
        <f t="shared" si="615"/>
        <v>3</v>
      </c>
      <c r="W700" t="str">
        <f>IF(TRIM(INDEX(connections!$A:$A,ROW()))="","",TRIM(INDEX(connections!$A:$A,ROW())))</f>
        <v>Risk of Rain</v>
      </c>
      <c r="X700" t="str">
        <f>IF($W700="","",TRIM(INDEX(connections!$B:$B,ROW())))</f>
        <v>In Celebration of Violence</v>
      </c>
      <c r="Y700">
        <f t="shared" si="616"/>
        <v>687</v>
      </c>
      <c r="Z700">
        <f t="shared" si="617"/>
        <v>416</v>
      </c>
      <c r="AA700" t="str">
        <f t="shared" si="618"/>
        <v>Yes</v>
      </c>
      <c r="AB700" t="str">
        <f t="shared" si="619"/>
        <v/>
      </c>
      <c r="AC700" t="str">
        <f t="shared" si="620"/>
        <v/>
      </c>
      <c r="AD700">
        <f t="shared" si="621"/>
        <v>0</v>
      </c>
      <c r="AE700" t="str">
        <f t="shared" si="622"/>
        <v/>
      </c>
      <c r="AG700">
        <f t="shared" si="623"/>
        <v>2</v>
      </c>
      <c r="AH700" t="str">
        <f t="shared" si="624"/>
        <v>Yes</v>
      </c>
      <c r="AI700">
        <f t="shared" si="625"/>
        <v>2</v>
      </c>
      <c r="AJ700">
        <f t="shared" si="626"/>
        <v>2.0007000000000001</v>
      </c>
      <c r="AK700" t="str">
        <f t="shared" si="627"/>
        <v/>
      </c>
      <c r="AL700" t="str">
        <f>IF($A700="","",INDEX(games!$J:$J,ROW())&amp;"")</f>
        <v/>
      </c>
      <c r="AM700">
        <f>IF($A700="","",SUMPRODUCT($AO700:$BD700,'Map Analysis'!$AN$2^{0,1,2,3,4,5,6,7,8,9,10,11,12,13,14,15}))</f>
        <v>0</v>
      </c>
      <c r="AN700">
        <f t="shared" si="628"/>
        <v>6.9999999999999994E-5</v>
      </c>
      <c r="AO700">
        <f t="shared" si="629"/>
        <v>0</v>
      </c>
      <c r="AP700">
        <f t="shared" si="630"/>
        <v>0</v>
      </c>
      <c r="AQ700">
        <f t="shared" si="631"/>
        <v>0</v>
      </c>
      <c r="AR700">
        <f t="shared" si="632"/>
        <v>0</v>
      </c>
      <c r="AS700">
        <f t="shared" si="633"/>
        <v>0</v>
      </c>
      <c r="AT700">
        <f t="shared" si="634"/>
        <v>0</v>
      </c>
      <c r="AU700">
        <f t="shared" si="635"/>
        <v>0</v>
      </c>
      <c r="AV700">
        <f t="shared" si="636"/>
        <v>0</v>
      </c>
      <c r="AW700">
        <f t="shared" si="637"/>
        <v>0</v>
      </c>
      <c r="AX700">
        <f t="shared" si="638"/>
        <v>0</v>
      </c>
      <c r="AY700">
        <f t="shared" si="639"/>
        <v>0</v>
      </c>
      <c r="AZ700">
        <f t="shared" si="640"/>
        <v>0</v>
      </c>
      <c r="BA700">
        <f t="shared" si="641"/>
        <v>0</v>
      </c>
      <c r="BB700">
        <f t="shared" si="642"/>
        <v>0</v>
      </c>
      <c r="BC700">
        <f t="shared" si="643"/>
        <v>0</v>
      </c>
      <c r="BD700">
        <f t="shared" si="644"/>
        <v>0</v>
      </c>
      <c r="BF700">
        <f t="shared" si="645"/>
        <v>0</v>
      </c>
      <c r="BG700">
        <f t="shared" si="646"/>
        <v>0</v>
      </c>
      <c r="BH700">
        <f t="shared" si="647"/>
        <v>0</v>
      </c>
      <c r="BI700">
        <f t="shared" si="648"/>
        <v>0</v>
      </c>
      <c r="BJ700">
        <f t="shared" si="649"/>
        <v>0</v>
      </c>
      <c r="BK700">
        <f t="shared" si="650"/>
        <v>0</v>
      </c>
      <c r="BL700">
        <f t="shared" si="651"/>
        <v>0</v>
      </c>
      <c r="BM700">
        <f t="shared" si="652"/>
        <v>0</v>
      </c>
      <c r="BN700">
        <f t="shared" si="653"/>
        <v>0</v>
      </c>
      <c r="BO700">
        <f t="shared" si="654"/>
        <v>0</v>
      </c>
      <c r="BP700">
        <f t="shared" si="655"/>
        <v>0</v>
      </c>
      <c r="BQ700">
        <f t="shared" si="656"/>
        <v>0</v>
      </c>
      <c r="BR700">
        <f t="shared" si="657"/>
        <v>0</v>
      </c>
      <c r="BS700">
        <f t="shared" si="658"/>
        <v>0</v>
      </c>
      <c r="BT700">
        <f t="shared" si="659"/>
        <v>0</v>
      </c>
    </row>
    <row r="701" spans="1:72" x14ac:dyDescent="0.25">
      <c r="A701" t="str">
        <f>IF(TRIM(INDEX(games!$A:$A,ROW()))="","",TRIM(INDEX(games!$A:$A,ROW())))</f>
        <v>Rogue Heroes: Ruins of Tasos</v>
      </c>
      <c r="B701">
        <f>IF(OR($A701="",INDEX(games!$B:$B,ROW())=""),"",INDEX(games!$B:$B,ROW()))</f>
        <v>2021</v>
      </c>
      <c r="C701" t="str">
        <f>IF(OR($A701="",INDEX(games!$C:$C,ROW())=""),"",INDEX(games!$C:$C,ROW()))</f>
        <v>Action</v>
      </c>
      <c r="D701">
        <f t="shared" si="600"/>
        <v>1</v>
      </c>
      <c r="E701">
        <f t="shared" si="601"/>
        <v>1</v>
      </c>
      <c r="F701">
        <f t="shared" si="602"/>
        <v>21</v>
      </c>
      <c r="G701">
        <f t="shared" si="603"/>
        <v>2021</v>
      </c>
      <c r="H701">
        <f t="shared" si="604"/>
        <v>1.4830000000000001</v>
      </c>
      <c r="I701" t="e">
        <f t="shared" si="605"/>
        <v>#N/A</v>
      </c>
      <c r="J701" t="e">
        <f t="shared" si="606"/>
        <v>#N/A</v>
      </c>
      <c r="K701" t="e">
        <f t="shared" si="607"/>
        <v>#N/A</v>
      </c>
      <c r="L701" t="e">
        <f t="shared" si="608"/>
        <v>#N/A</v>
      </c>
      <c r="M701" t="e">
        <f t="shared" si="609"/>
        <v>#N/A</v>
      </c>
      <c r="N701" t="e">
        <f t="shared" si="610"/>
        <v>#N/A</v>
      </c>
      <c r="O701">
        <f t="shared" si="611"/>
        <v>1.0007010000000001</v>
      </c>
      <c r="P701" t="str">
        <f>IF(OR($A701="",INDEX(games!$H:$H,ROW())=""),"",INDEX(games!$H:$H,ROW()))</f>
        <v>Yes</v>
      </c>
      <c r="Q701">
        <f t="shared" si="612"/>
        <v>1.0007010000000001</v>
      </c>
      <c r="T701">
        <f t="shared" si="613"/>
        <v>1994</v>
      </c>
      <c r="U701">
        <f t="shared" si="614"/>
        <v>2007</v>
      </c>
      <c r="V701">
        <f t="shared" si="615"/>
        <v>13</v>
      </c>
      <c r="W701" t="str">
        <f>IF(TRIM(INDEX(connections!$A:$A,ROW()))="","",TRIM(INDEX(connections!$A:$A,ROW())))</f>
        <v>Ancient Domains of Mystery</v>
      </c>
      <c r="X701" t="str">
        <f>IF($W701="","",TRIM(INDEX(connections!$B:$B,ROW())))</f>
        <v>Incursion</v>
      </c>
      <c r="Y701">
        <f t="shared" si="616"/>
        <v>25</v>
      </c>
      <c r="Z701">
        <f t="shared" si="617"/>
        <v>417</v>
      </c>
      <c r="AA701" t="str">
        <f t="shared" si="618"/>
        <v>Yes</v>
      </c>
      <c r="AB701" t="str">
        <f t="shared" si="619"/>
        <v>Yes</v>
      </c>
      <c r="AC701">
        <f t="shared" si="620"/>
        <v>1</v>
      </c>
      <c r="AD701">
        <f t="shared" si="621"/>
        <v>0</v>
      </c>
      <c r="AE701" t="str">
        <f t="shared" si="622"/>
        <v/>
      </c>
      <c r="AG701">
        <f t="shared" si="623"/>
        <v>1</v>
      </c>
      <c r="AH701" t="str">
        <f t="shared" si="624"/>
        <v>Yes</v>
      </c>
      <c r="AI701">
        <f t="shared" si="625"/>
        <v>1</v>
      </c>
      <c r="AJ701">
        <f t="shared" si="626"/>
        <v>1.0007010000000001</v>
      </c>
      <c r="AK701" t="str">
        <f t="shared" si="627"/>
        <v/>
      </c>
      <c r="AL701" t="str">
        <f>IF($A701="","",INDEX(games!$J:$J,ROW())&amp;"")</f>
        <v>https://store.steampowered.com/app/787810/Rogue_Heroes_Ruins_of_Tasos/</v>
      </c>
      <c r="AM701">
        <f>IF($A701="","",SUMPRODUCT($AO701:$BD701,'Map Analysis'!$AN$2^{0,1,2,3,4,5,6,7,8,9,10,11,12,13,14,15}))</f>
        <v>0</v>
      </c>
      <c r="AN701">
        <f t="shared" si="628"/>
        <v>7.0099999999999996E-5</v>
      </c>
      <c r="AO701">
        <f t="shared" si="629"/>
        <v>0</v>
      </c>
      <c r="AP701">
        <f t="shared" si="630"/>
        <v>0</v>
      </c>
      <c r="AQ701">
        <f t="shared" si="631"/>
        <v>0</v>
      </c>
      <c r="AR701">
        <f t="shared" si="632"/>
        <v>0</v>
      </c>
      <c r="AS701">
        <f t="shared" si="633"/>
        <v>0</v>
      </c>
      <c r="AT701">
        <f t="shared" si="634"/>
        <v>0</v>
      </c>
      <c r="AU701">
        <f t="shared" si="635"/>
        <v>0</v>
      </c>
      <c r="AV701">
        <f t="shared" si="636"/>
        <v>0</v>
      </c>
      <c r="AW701">
        <f t="shared" si="637"/>
        <v>0</v>
      </c>
      <c r="AX701">
        <f t="shared" si="638"/>
        <v>0</v>
      </c>
      <c r="AY701">
        <f t="shared" si="639"/>
        <v>0</v>
      </c>
      <c r="AZ701">
        <f t="shared" si="640"/>
        <v>0</v>
      </c>
      <c r="BA701">
        <f t="shared" si="641"/>
        <v>0</v>
      </c>
      <c r="BB701">
        <f t="shared" si="642"/>
        <v>0</v>
      </c>
      <c r="BC701">
        <f t="shared" si="643"/>
        <v>0</v>
      </c>
      <c r="BD701">
        <f t="shared" si="644"/>
        <v>0</v>
      </c>
      <c r="BF701">
        <f t="shared" si="645"/>
        <v>1</v>
      </c>
      <c r="BG701">
        <f t="shared" si="646"/>
        <v>1</v>
      </c>
      <c r="BH701">
        <f t="shared" si="647"/>
        <v>0</v>
      </c>
      <c r="BI701">
        <f t="shared" si="648"/>
        <v>0</v>
      </c>
      <c r="BJ701">
        <f t="shared" si="649"/>
        <v>0</v>
      </c>
      <c r="BK701">
        <f t="shared" si="650"/>
        <v>0</v>
      </c>
      <c r="BL701">
        <f t="shared" si="651"/>
        <v>0</v>
      </c>
      <c r="BM701">
        <f t="shared" si="652"/>
        <v>0</v>
      </c>
      <c r="BN701">
        <f t="shared" si="653"/>
        <v>0</v>
      </c>
      <c r="BO701">
        <f t="shared" si="654"/>
        <v>0</v>
      </c>
      <c r="BP701">
        <f t="shared" si="655"/>
        <v>0</v>
      </c>
      <c r="BQ701">
        <f t="shared" si="656"/>
        <v>0</v>
      </c>
      <c r="BR701">
        <f t="shared" si="657"/>
        <v>0</v>
      </c>
      <c r="BS701">
        <f t="shared" si="658"/>
        <v>0</v>
      </c>
      <c r="BT701">
        <f t="shared" si="659"/>
        <v>0</v>
      </c>
    </row>
    <row r="702" spans="1:72" x14ac:dyDescent="0.25">
      <c r="A702" t="str">
        <f>IF(TRIM(INDEX(games!$A:$A,ROW()))="","",TRIM(INDEX(games!$A:$A,ROW())))</f>
        <v>Rogue Legacy</v>
      </c>
      <c r="B702">
        <f>IF(OR($A702="",INDEX(games!$B:$B,ROW())=""),"",INDEX(games!$B:$B,ROW()))</f>
        <v>2013</v>
      </c>
      <c r="C702" t="str">
        <f>IF(OR($A702="",INDEX(games!$C:$C,ROW())=""),"",INDEX(games!$C:$C,ROW()))</f>
        <v>Action</v>
      </c>
      <c r="D702">
        <f t="shared" si="600"/>
        <v>21</v>
      </c>
      <c r="E702">
        <f t="shared" si="601"/>
        <v>1</v>
      </c>
      <c r="F702">
        <f t="shared" si="602"/>
        <v>22</v>
      </c>
      <c r="G702">
        <f t="shared" si="603"/>
        <v>2013</v>
      </c>
      <c r="H702">
        <f t="shared" si="604"/>
        <v>1.506</v>
      </c>
      <c r="I702" t="e">
        <f t="shared" si="605"/>
        <v>#N/A</v>
      </c>
      <c r="J702" t="e">
        <f t="shared" si="606"/>
        <v>#N/A</v>
      </c>
      <c r="K702" t="e">
        <f t="shared" si="607"/>
        <v>#N/A</v>
      </c>
      <c r="L702" t="e">
        <f t="shared" si="608"/>
        <v>#N/A</v>
      </c>
      <c r="M702" t="e">
        <f t="shared" si="609"/>
        <v>#N/A</v>
      </c>
      <c r="N702" t="e">
        <f t="shared" si="610"/>
        <v>#N/A</v>
      </c>
      <c r="O702">
        <f t="shared" si="611"/>
        <v>21.000702</v>
      </c>
      <c r="P702" t="str">
        <f>IF(OR($A702="",INDEX(games!$H:$H,ROW())=""),"",INDEX(games!$H:$H,ROW()))</f>
        <v>Yes</v>
      </c>
      <c r="Q702">
        <f t="shared" si="612"/>
        <v>21.000702</v>
      </c>
      <c r="T702">
        <f t="shared" si="613"/>
        <v>1990</v>
      </c>
      <c r="U702">
        <f t="shared" si="614"/>
        <v>2007</v>
      </c>
      <c r="V702">
        <f t="shared" si="615"/>
        <v>17</v>
      </c>
      <c r="W702" t="str">
        <f>IF(TRIM(INDEX(connections!$A:$A,ROW()))="","",TRIM(INDEX(connections!$A:$A,ROW())))</f>
        <v>Angband</v>
      </c>
      <c r="X702" t="str">
        <f>IF($W702="","",TRIM(INDEX(connections!$B:$B,ROW())))</f>
        <v>Incursion</v>
      </c>
      <c r="Y702">
        <f t="shared" si="616"/>
        <v>26</v>
      </c>
      <c r="Z702">
        <f t="shared" si="617"/>
        <v>417</v>
      </c>
      <c r="AA702" t="str">
        <f t="shared" si="618"/>
        <v>Yes</v>
      </c>
      <c r="AB702" t="str">
        <f t="shared" si="619"/>
        <v>Yes</v>
      </c>
      <c r="AC702">
        <f t="shared" si="620"/>
        <v>1</v>
      </c>
      <c r="AD702">
        <f t="shared" si="621"/>
        <v>0</v>
      </c>
      <c r="AE702" t="str">
        <f t="shared" si="622"/>
        <v/>
      </c>
      <c r="AG702">
        <f t="shared" si="623"/>
        <v>19</v>
      </c>
      <c r="AH702" t="str">
        <f t="shared" si="624"/>
        <v>Yes</v>
      </c>
      <c r="AI702">
        <f t="shared" si="625"/>
        <v>19</v>
      </c>
      <c r="AJ702">
        <f t="shared" si="626"/>
        <v>19.000702</v>
      </c>
      <c r="AK702" t="str">
        <f t="shared" si="627"/>
        <v/>
      </c>
      <c r="AL702" t="str">
        <f>IF($A702="","",INDEX(games!$J:$J,ROW())&amp;"")</f>
        <v>https://store.steampowered.com/app/241600/Rogue_Legacy/</v>
      </c>
      <c r="AM702">
        <f>IF($A702="","",SUMPRODUCT($AO702:$BD702,'Map Analysis'!$AN$2^{0,1,2,3,4,5,6,7,8,9,10,11,12,13,14,15}))</f>
        <v>119.9375</v>
      </c>
      <c r="AN702">
        <f t="shared" si="628"/>
        <v>119.9375702</v>
      </c>
      <c r="AO702">
        <f t="shared" si="629"/>
        <v>19</v>
      </c>
      <c r="AP702">
        <f t="shared" si="630"/>
        <v>119</v>
      </c>
      <c r="AQ702">
        <f t="shared" si="631"/>
        <v>138</v>
      </c>
      <c r="AR702">
        <f t="shared" si="632"/>
        <v>53</v>
      </c>
      <c r="AS702">
        <f t="shared" si="633"/>
        <v>5</v>
      </c>
      <c r="AT702">
        <f t="shared" si="634"/>
        <v>0</v>
      </c>
      <c r="AU702">
        <f t="shared" si="635"/>
        <v>0</v>
      </c>
      <c r="AV702">
        <f t="shared" si="636"/>
        <v>0</v>
      </c>
      <c r="AW702">
        <f t="shared" si="637"/>
        <v>0</v>
      </c>
      <c r="AX702">
        <f t="shared" si="638"/>
        <v>0</v>
      </c>
      <c r="AY702">
        <f t="shared" si="639"/>
        <v>0</v>
      </c>
      <c r="AZ702">
        <f t="shared" si="640"/>
        <v>0</v>
      </c>
      <c r="BA702">
        <f t="shared" si="641"/>
        <v>0</v>
      </c>
      <c r="BB702">
        <f t="shared" si="642"/>
        <v>0</v>
      </c>
      <c r="BC702">
        <f t="shared" si="643"/>
        <v>0</v>
      </c>
      <c r="BD702">
        <f t="shared" si="644"/>
        <v>0</v>
      </c>
      <c r="BF702">
        <f t="shared" si="645"/>
        <v>1</v>
      </c>
      <c r="BG702">
        <f t="shared" si="646"/>
        <v>1</v>
      </c>
      <c r="BH702">
        <f t="shared" si="647"/>
        <v>0</v>
      </c>
      <c r="BI702">
        <f t="shared" si="648"/>
        <v>0</v>
      </c>
      <c r="BJ702">
        <f t="shared" si="649"/>
        <v>0</v>
      </c>
      <c r="BK702">
        <f t="shared" si="650"/>
        <v>0</v>
      </c>
      <c r="BL702">
        <f t="shared" si="651"/>
        <v>0</v>
      </c>
      <c r="BM702">
        <f t="shared" si="652"/>
        <v>0</v>
      </c>
      <c r="BN702">
        <f t="shared" si="653"/>
        <v>0</v>
      </c>
      <c r="BO702">
        <f t="shared" si="654"/>
        <v>0</v>
      </c>
      <c r="BP702">
        <f t="shared" si="655"/>
        <v>0</v>
      </c>
      <c r="BQ702">
        <f t="shared" si="656"/>
        <v>0</v>
      </c>
      <c r="BR702">
        <f t="shared" si="657"/>
        <v>0</v>
      </c>
      <c r="BS702">
        <f t="shared" si="658"/>
        <v>0</v>
      </c>
      <c r="BT702">
        <f t="shared" si="659"/>
        <v>0</v>
      </c>
    </row>
    <row r="703" spans="1:72" x14ac:dyDescent="0.25">
      <c r="A703" t="str">
        <f>IF(TRIM(INDEX(games!$A:$A,ROW()))="","",TRIM(INDEX(games!$A:$A,ROW())))</f>
        <v>Rogue Legacy 2</v>
      </c>
      <c r="B703">
        <f>IF(OR($A703="",INDEX(games!$B:$B,ROW())=""),"",INDEX(games!$B:$B,ROW()))</f>
        <v>2020</v>
      </c>
      <c r="C703" t="str">
        <f>IF(OR($A703="",INDEX(games!$C:$C,ROW())=""),"",INDEX(games!$C:$C,ROW()))</f>
        <v>Action</v>
      </c>
      <c r="D703">
        <f t="shared" si="600"/>
        <v>1</v>
      </c>
      <c r="E703">
        <f t="shared" si="601"/>
        <v>1</v>
      </c>
      <c r="F703">
        <f t="shared" si="602"/>
        <v>23</v>
      </c>
      <c r="G703">
        <f t="shared" si="603"/>
        <v>2020</v>
      </c>
      <c r="H703">
        <f t="shared" si="604"/>
        <v>1.5289999999999999</v>
      </c>
      <c r="I703" t="e">
        <f t="shared" si="605"/>
        <v>#N/A</v>
      </c>
      <c r="J703" t="e">
        <f t="shared" si="606"/>
        <v>#N/A</v>
      </c>
      <c r="K703" t="e">
        <f t="shared" si="607"/>
        <v>#N/A</v>
      </c>
      <c r="L703" t="e">
        <f t="shared" si="608"/>
        <v>#N/A</v>
      </c>
      <c r="M703" t="e">
        <f t="shared" si="609"/>
        <v>#N/A</v>
      </c>
      <c r="N703" t="e">
        <f t="shared" si="610"/>
        <v>#N/A</v>
      </c>
      <c r="O703">
        <f t="shared" si="611"/>
        <v>1.0007029999999999</v>
      </c>
      <c r="P703" t="str">
        <f>IF(OR($A703="",INDEX(games!$H:$H,ROW())=""),"",INDEX(games!$H:$H,ROW()))</f>
        <v>Yes</v>
      </c>
      <c r="Q703">
        <f t="shared" si="612"/>
        <v>1.0007029999999999</v>
      </c>
      <c r="T703">
        <f t="shared" si="613"/>
        <v>1987</v>
      </c>
      <c r="U703">
        <f t="shared" si="614"/>
        <v>2007</v>
      </c>
      <c r="V703">
        <f t="shared" si="615"/>
        <v>20</v>
      </c>
      <c r="W703" t="str">
        <f>IF(TRIM(INDEX(connections!$A:$A,ROW()))="","",TRIM(INDEX(connections!$A:$A,ROW())))</f>
        <v>NetHack</v>
      </c>
      <c r="X703" t="str">
        <f>IF($W703="","",TRIM(INDEX(connections!$B:$B,ROW())))</f>
        <v>Incursion</v>
      </c>
      <c r="Y703">
        <f t="shared" si="616"/>
        <v>558</v>
      </c>
      <c r="Z703">
        <f t="shared" si="617"/>
        <v>417</v>
      </c>
      <c r="AA703" t="str">
        <f t="shared" si="618"/>
        <v>Yes</v>
      </c>
      <c r="AB703" t="str">
        <f t="shared" si="619"/>
        <v>Yes</v>
      </c>
      <c r="AC703">
        <f t="shared" si="620"/>
        <v>1</v>
      </c>
      <c r="AD703">
        <f t="shared" si="621"/>
        <v>0</v>
      </c>
      <c r="AE703" t="str">
        <f t="shared" si="622"/>
        <v/>
      </c>
      <c r="AG703">
        <f t="shared" si="623"/>
        <v>1</v>
      </c>
      <c r="AH703" t="str">
        <f t="shared" si="624"/>
        <v>Yes</v>
      </c>
      <c r="AI703">
        <f t="shared" si="625"/>
        <v>1</v>
      </c>
      <c r="AJ703">
        <f t="shared" si="626"/>
        <v>1.0007029999999999</v>
      </c>
      <c r="AK703" t="str">
        <f t="shared" si="627"/>
        <v/>
      </c>
      <c r="AL703" t="str">
        <f>IF($A703="","",INDEX(games!$J:$J,ROW())&amp;"")</f>
        <v>https://store.steampowered.com/app/1253920/Rogue_Legacy_2/</v>
      </c>
      <c r="AM703">
        <f>IF($A703="","",SUMPRODUCT($AO703:$BD703,'Map Analysis'!$AN$2^{0,1,2,3,4,5,6,7,8,9,10,11,12,13,14,15}))</f>
        <v>0</v>
      </c>
      <c r="AN703">
        <f t="shared" si="628"/>
        <v>7.0300000000000001E-5</v>
      </c>
      <c r="AO703">
        <f t="shared" si="629"/>
        <v>0</v>
      </c>
      <c r="AP703">
        <f t="shared" si="630"/>
        <v>0</v>
      </c>
      <c r="AQ703">
        <f t="shared" si="631"/>
        <v>0</v>
      </c>
      <c r="AR703">
        <f t="shared" si="632"/>
        <v>0</v>
      </c>
      <c r="AS703">
        <f t="shared" si="633"/>
        <v>0</v>
      </c>
      <c r="AT703">
        <f t="shared" si="634"/>
        <v>0</v>
      </c>
      <c r="AU703">
        <f t="shared" si="635"/>
        <v>0</v>
      </c>
      <c r="AV703">
        <f t="shared" si="636"/>
        <v>0</v>
      </c>
      <c r="AW703">
        <f t="shared" si="637"/>
        <v>0</v>
      </c>
      <c r="AX703">
        <f t="shared" si="638"/>
        <v>0</v>
      </c>
      <c r="AY703">
        <f t="shared" si="639"/>
        <v>0</v>
      </c>
      <c r="AZ703">
        <f t="shared" si="640"/>
        <v>0</v>
      </c>
      <c r="BA703">
        <f t="shared" si="641"/>
        <v>0</v>
      </c>
      <c r="BB703">
        <f t="shared" si="642"/>
        <v>0</v>
      </c>
      <c r="BC703">
        <f t="shared" si="643"/>
        <v>0</v>
      </c>
      <c r="BD703">
        <f t="shared" si="644"/>
        <v>0</v>
      </c>
      <c r="BF703">
        <f t="shared" si="645"/>
        <v>1</v>
      </c>
      <c r="BG703">
        <f t="shared" si="646"/>
        <v>1</v>
      </c>
      <c r="BH703">
        <f t="shared" si="647"/>
        <v>0</v>
      </c>
      <c r="BI703">
        <f t="shared" si="648"/>
        <v>0</v>
      </c>
      <c r="BJ703">
        <f t="shared" si="649"/>
        <v>0</v>
      </c>
      <c r="BK703">
        <f t="shared" si="650"/>
        <v>0</v>
      </c>
      <c r="BL703">
        <f t="shared" si="651"/>
        <v>0</v>
      </c>
      <c r="BM703">
        <f t="shared" si="652"/>
        <v>0</v>
      </c>
      <c r="BN703">
        <f t="shared" si="653"/>
        <v>0</v>
      </c>
      <c r="BO703">
        <f t="shared" si="654"/>
        <v>0</v>
      </c>
      <c r="BP703">
        <f t="shared" si="655"/>
        <v>0</v>
      </c>
      <c r="BQ703">
        <f t="shared" si="656"/>
        <v>0</v>
      </c>
      <c r="BR703">
        <f t="shared" si="657"/>
        <v>0</v>
      </c>
      <c r="BS703">
        <f t="shared" si="658"/>
        <v>0</v>
      </c>
      <c r="BT703">
        <f t="shared" si="659"/>
        <v>0</v>
      </c>
    </row>
    <row r="704" spans="1:72" x14ac:dyDescent="0.25">
      <c r="A704" t="str">
        <f>IF(TRIM(INDEX(games!$A:$A,ROW()))="","",TRIM(INDEX(games!$A:$A,ROW())))</f>
        <v>Rogue Lords</v>
      </c>
      <c r="B704">
        <f>IF(OR($A704="",INDEX(games!$B:$B,ROW())=""),"",INDEX(games!$B:$B,ROW()))</f>
        <v>2021</v>
      </c>
      <c r="C704" t="str">
        <f>IF(OR($A704="",INDEX(games!$C:$C,ROW())=""),"",INDEX(games!$C:$C,ROW()))</f>
        <v>Strategy</v>
      </c>
      <c r="D704">
        <f t="shared" si="600"/>
        <v>1</v>
      </c>
      <c r="E704">
        <f t="shared" si="601"/>
        <v>2</v>
      </c>
      <c r="F704">
        <f t="shared" si="602"/>
        <v>24</v>
      </c>
      <c r="G704" t="e">
        <f t="shared" si="603"/>
        <v>#N/A</v>
      </c>
      <c r="H704" t="e">
        <f t="shared" si="604"/>
        <v>#N/A</v>
      </c>
      <c r="I704">
        <f t="shared" si="605"/>
        <v>2021</v>
      </c>
      <c r="J704">
        <f t="shared" si="606"/>
        <v>2.552</v>
      </c>
      <c r="K704" t="e">
        <f t="shared" si="607"/>
        <v>#N/A</v>
      </c>
      <c r="L704" t="e">
        <f t="shared" si="608"/>
        <v>#N/A</v>
      </c>
      <c r="M704" t="e">
        <f t="shared" si="609"/>
        <v>#N/A</v>
      </c>
      <c r="N704" t="e">
        <f t="shared" si="610"/>
        <v>#N/A</v>
      </c>
      <c r="O704">
        <f t="shared" si="611"/>
        <v>1.000704</v>
      </c>
      <c r="P704" t="str">
        <f>IF(OR($A704="",INDEX(games!$H:$H,ROW())=""),"",INDEX(games!$H:$H,ROW()))</f>
        <v>Yes</v>
      </c>
      <c r="Q704">
        <f t="shared" si="612"/>
        <v>1.000704</v>
      </c>
      <c r="T704">
        <f t="shared" si="613"/>
        <v>1987</v>
      </c>
      <c r="U704">
        <f t="shared" si="614"/>
        <v>2007</v>
      </c>
      <c r="V704">
        <f t="shared" si="615"/>
        <v>20</v>
      </c>
      <c r="W704" t="str">
        <f>IF(TRIM(INDEX(connections!$A:$A,ROW()))="","",TRIM(INDEX(connections!$A:$A,ROW())))</f>
        <v>Omega</v>
      </c>
      <c r="X704" t="str">
        <f>IF($W704="","",TRIM(INDEX(connections!$B:$B,ROW())))</f>
        <v>Incursion</v>
      </c>
      <c r="Y704">
        <f t="shared" si="616"/>
        <v>588</v>
      </c>
      <c r="Z704">
        <f t="shared" si="617"/>
        <v>417</v>
      </c>
      <c r="AA704" t="str">
        <f t="shared" si="618"/>
        <v>Yes</v>
      </c>
      <c r="AB704" t="str">
        <f t="shared" si="619"/>
        <v>Yes</v>
      </c>
      <c r="AC704">
        <f t="shared" si="620"/>
        <v>1</v>
      </c>
      <c r="AD704">
        <f t="shared" si="621"/>
        <v>0</v>
      </c>
      <c r="AE704" t="str">
        <f t="shared" si="622"/>
        <v/>
      </c>
      <c r="AG704">
        <f t="shared" si="623"/>
        <v>1</v>
      </c>
      <c r="AH704" t="str">
        <f t="shared" si="624"/>
        <v>Yes</v>
      </c>
      <c r="AI704">
        <f t="shared" si="625"/>
        <v>1</v>
      </c>
      <c r="AJ704">
        <f t="shared" si="626"/>
        <v>1.000704</v>
      </c>
      <c r="AK704" t="str">
        <f t="shared" si="627"/>
        <v/>
      </c>
      <c r="AL704" t="str">
        <f>IF($A704="","",INDEX(games!$J:$J,ROW())&amp;"")</f>
        <v>https://store.steampowered.com/app/1069690/Rogue_Lords/</v>
      </c>
      <c r="AM704">
        <f>IF($A704="","",SUMPRODUCT($AO704:$BD704,'Map Analysis'!$AN$2^{0,1,2,3,4,5,6,7,8,9,10,11,12,13,14,15}))</f>
        <v>0</v>
      </c>
      <c r="AN704">
        <f t="shared" si="628"/>
        <v>7.0400000000000004E-5</v>
      </c>
      <c r="AO704">
        <f t="shared" si="629"/>
        <v>0</v>
      </c>
      <c r="AP704">
        <f t="shared" si="630"/>
        <v>0</v>
      </c>
      <c r="AQ704">
        <f t="shared" si="631"/>
        <v>0</v>
      </c>
      <c r="AR704">
        <f t="shared" si="632"/>
        <v>0</v>
      </c>
      <c r="AS704">
        <f t="shared" si="633"/>
        <v>0</v>
      </c>
      <c r="AT704">
        <f t="shared" si="634"/>
        <v>0</v>
      </c>
      <c r="AU704">
        <f t="shared" si="635"/>
        <v>0</v>
      </c>
      <c r="AV704">
        <f t="shared" si="636"/>
        <v>0</v>
      </c>
      <c r="AW704">
        <f t="shared" si="637"/>
        <v>0</v>
      </c>
      <c r="AX704">
        <f t="shared" si="638"/>
        <v>0</v>
      </c>
      <c r="AY704">
        <f t="shared" si="639"/>
        <v>0</v>
      </c>
      <c r="AZ704">
        <f t="shared" si="640"/>
        <v>0</v>
      </c>
      <c r="BA704">
        <f t="shared" si="641"/>
        <v>0</v>
      </c>
      <c r="BB704">
        <f t="shared" si="642"/>
        <v>0</v>
      </c>
      <c r="BC704">
        <f t="shared" si="643"/>
        <v>0</v>
      </c>
      <c r="BD704">
        <f t="shared" si="644"/>
        <v>0</v>
      </c>
      <c r="BF704">
        <f t="shared" si="645"/>
        <v>1</v>
      </c>
      <c r="BG704">
        <f t="shared" si="646"/>
        <v>1</v>
      </c>
      <c r="BH704">
        <f t="shared" si="647"/>
        <v>0</v>
      </c>
      <c r="BI704">
        <f t="shared" si="648"/>
        <v>0</v>
      </c>
      <c r="BJ704">
        <f t="shared" si="649"/>
        <v>0</v>
      </c>
      <c r="BK704">
        <f t="shared" si="650"/>
        <v>0</v>
      </c>
      <c r="BL704">
        <f t="shared" si="651"/>
        <v>0</v>
      </c>
      <c r="BM704">
        <f t="shared" si="652"/>
        <v>0</v>
      </c>
      <c r="BN704">
        <f t="shared" si="653"/>
        <v>0</v>
      </c>
      <c r="BO704">
        <f t="shared" si="654"/>
        <v>0</v>
      </c>
      <c r="BP704">
        <f t="shared" si="655"/>
        <v>0</v>
      </c>
      <c r="BQ704">
        <f t="shared" si="656"/>
        <v>0</v>
      </c>
      <c r="BR704">
        <f t="shared" si="657"/>
        <v>0</v>
      </c>
      <c r="BS704">
        <f t="shared" si="658"/>
        <v>0</v>
      </c>
      <c r="BT704">
        <f t="shared" si="659"/>
        <v>0</v>
      </c>
    </row>
    <row r="705" spans="1:72" x14ac:dyDescent="0.25">
      <c r="A705" t="str">
        <f>IF(TRIM(INDEX(games!$A:$A,ROW()))="","",TRIM(INDEX(games!$A:$A,ROW())))</f>
        <v>Rogue Monster Rush</v>
      </c>
      <c r="B705">
        <f>IF(OR($A705="",INDEX(games!$B:$B,ROW())=""),"",INDEX(games!$B:$B,ROW()))</f>
        <v>2025</v>
      </c>
      <c r="C705" t="str">
        <f>IF(OR($A705="",INDEX(games!$C:$C,ROW())=""),"",INDEX(games!$C:$C,ROW()))</f>
        <v>Strategy</v>
      </c>
      <c r="D705">
        <f t="shared" si="600"/>
        <v>0</v>
      </c>
      <c r="E705">
        <f t="shared" si="601"/>
        <v>2</v>
      </c>
      <c r="F705">
        <f t="shared" si="602"/>
        <v>25</v>
      </c>
      <c r="G705" t="e">
        <f t="shared" si="603"/>
        <v>#N/A</v>
      </c>
      <c r="H705" t="e">
        <f t="shared" si="604"/>
        <v>#N/A</v>
      </c>
      <c r="I705">
        <f t="shared" si="605"/>
        <v>2025</v>
      </c>
      <c r="J705">
        <f t="shared" si="606"/>
        <v>2.5750000000000002</v>
      </c>
      <c r="K705" t="e">
        <f t="shared" si="607"/>
        <v>#N/A</v>
      </c>
      <c r="L705" t="e">
        <f t="shared" si="608"/>
        <v>#N/A</v>
      </c>
      <c r="M705" t="e">
        <f t="shared" si="609"/>
        <v>#N/A</v>
      </c>
      <c r="N705" t="e">
        <f t="shared" si="610"/>
        <v>#N/A</v>
      </c>
      <c r="O705">
        <f t="shared" si="611"/>
        <v>7.0500000000000001E-4</v>
      </c>
      <c r="P705" t="str">
        <f>IF(OR($A705="",INDEX(games!$H:$H,ROW())=""),"",INDEX(games!$H:$H,ROW()))</f>
        <v/>
      </c>
      <c r="Q705" t="str">
        <f t="shared" si="612"/>
        <v/>
      </c>
      <c r="T705">
        <f t="shared" si="613"/>
        <v>1998</v>
      </c>
      <c r="U705">
        <f t="shared" si="614"/>
        <v>2007</v>
      </c>
      <c r="V705">
        <f t="shared" si="615"/>
        <v>9</v>
      </c>
      <c r="W705" t="str">
        <f>IF(TRIM(INDEX(connections!$A:$A,ROW()))="","",TRIM(INDEX(connections!$A:$A,ROW())))</f>
        <v>Tales of Maj'Eyal</v>
      </c>
      <c r="X705" t="str">
        <f>IF($W705="","",TRIM(INDEX(connections!$B:$B,ROW())))</f>
        <v>Incursion</v>
      </c>
      <c r="Y705">
        <f t="shared" si="616"/>
        <v>850</v>
      </c>
      <c r="Z705">
        <f t="shared" si="617"/>
        <v>417</v>
      </c>
      <c r="AA705" t="str">
        <f t="shared" si="618"/>
        <v>Yes</v>
      </c>
      <c r="AB705" t="str">
        <f t="shared" si="619"/>
        <v>Yes</v>
      </c>
      <c r="AC705">
        <f t="shared" si="620"/>
        <v>1</v>
      </c>
      <c r="AD705">
        <f t="shared" si="621"/>
        <v>0</v>
      </c>
      <c r="AE705" t="str">
        <f t="shared" si="622"/>
        <v/>
      </c>
      <c r="AG705">
        <f t="shared" si="623"/>
        <v>0</v>
      </c>
      <c r="AH705" t="str">
        <f t="shared" si="624"/>
        <v/>
      </c>
      <c r="AI705" t="str">
        <f t="shared" si="625"/>
        <v/>
      </c>
      <c r="AJ705" t="str">
        <f t="shared" si="626"/>
        <v/>
      </c>
      <c r="AK705" t="str">
        <f t="shared" si="627"/>
        <v/>
      </c>
      <c r="AL705" t="str">
        <f>IF($A705="","",INDEX(games!$J:$J,ROW())&amp;"")</f>
        <v>https://store.steampowered.com/app/971220/Rogue_Monster_Rush/</v>
      </c>
      <c r="AM705">
        <f>IF($A705="","",SUMPRODUCT($AO705:$BD705,'Map Analysis'!$AN$2^{0,1,2,3,4,5,6,7,8,9,10,11,12,13,14,15}))</f>
        <v>0</v>
      </c>
      <c r="AN705">
        <f t="shared" si="628"/>
        <v>7.0500000000000006E-5</v>
      </c>
      <c r="AO705">
        <f t="shared" si="629"/>
        <v>0</v>
      </c>
      <c r="AP705">
        <f t="shared" si="630"/>
        <v>0</v>
      </c>
      <c r="AQ705">
        <f t="shared" si="631"/>
        <v>0</v>
      </c>
      <c r="AR705">
        <f t="shared" si="632"/>
        <v>0</v>
      </c>
      <c r="AS705">
        <f t="shared" si="633"/>
        <v>0</v>
      </c>
      <c r="AT705">
        <f t="shared" si="634"/>
        <v>0</v>
      </c>
      <c r="AU705">
        <f t="shared" si="635"/>
        <v>0</v>
      </c>
      <c r="AV705">
        <f t="shared" si="636"/>
        <v>0</v>
      </c>
      <c r="AW705">
        <f t="shared" si="637"/>
        <v>0</v>
      </c>
      <c r="AX705">
        <f t="shared" si="638"/>
        <v>0</v>
      </c>
      <c r="AY705">
        <f t="shared" si="639"/>
        <v>0</v>
      </c>
      <c r="AZ705">
        <f t="shared" si="640"/>
        <v>0</v>
      </c>
      <c r="BA705">
        <f t="shared" si="641"/>
        <v>0</v>
      </c>
      <c r="BB705">
        <f t="shared" si="642"/>
        <v>0</v>
      </c>
      <c r="BC705">
        <f t="shared" si="643"/>
        <v>0</v>
      </c>
      <c r="BD705">
        <f t="shared" si="644"/>
        <v>0</v>
      </c>
      <c r="BF705">
        <f t="shared" si="645"/>
        <v>1</v>
      </c>
      <c r="BG705">
        <f t="shared" si="646"/>
        <v>1</v>
      </c>
      <c r="BH705">
        <f t="shared" si="647"/>
        <v>0</v>
      </c>
      <c r="BI705">
        <f t="shared" si="648"/>
        <v>0</v>
      </c>
      <c r="BJ705">
        <f t="shared" si="649"/>
        <v>0</v>
      </c>
      <c r="BK705">
        <f t="shared" si="650"/>
        <v>0</v>
      </c>
      <c r="BL705">
        <f t="shared" si="651"/>
        <v>0</v>
      </c>
      <c r="BM705">
        <f t="shared" si="652"/>
        <v>0</v>
      </c>
      <c r="BN705">
        <f t="shared" si="653"/>
        <v>0</v>
      </c>
      <c r="BO705">
        <f t="shared" si="654"/>
        <v>0</v>
      </c>
      <c r="BP705">
        <f t="shared" si="655"/>
        <v>0</v>
      </c>
      <c r="BQ705">
        <f t="shared" si="656"/>
        <v>0</v>
      </c>
      <c r="BR705">
        <f t="shared" si="657"/>
        <v>0</v>
      </c>
      <c r="BS705">
        <f t="shared" si="658"/>
        <v>0</v>
      </c>
      <c r="BT705">
        <f t="shared" si="659"/>
        <v>0</v>
      </c>
    </row>
    <row r="706" spans="1:72" x14ac:dyDescent="0.25">
      <c r="A706" t="str">
        <f>IF(TRIM(INDEX(games!$A:$A,ROW()))="","",TRIM(INDEX(games!$A:$A,ROW())))</f>
        <v>Rogue Tower</v>
      </c>
      <c r="B706">
        <f>IF(OR($A706="",INDEX(games!$B:$B,ROW())=""),"",INDEX(games!$B:$B,ROW()))</f>
        <v>2022</v>
      </c>
      <c r="C706" t="str">
        <f>IF(OR($A706="",INDEX(games!$C:$C,ROW())=""),"",INDEX(games!$C:$C,ROW()))</f>
        <v>Strategy</v>
      </c>
      <c r="D706">
        <f t="shared" ref="D706:D769" si="660">IF($A706="","",COUNTIF($W$2:$W$2500,$A706)+COUNTIF($X$2:$X$2500,$A706))</f>
        <v>2</v>
      </c>
      <c r="E706">
        <f t="shared" ref="E706:E769" si="661">IF($A706="","",IFERROR(MATCH($C706,$R$2:$R$5,0),0))</f>
        <v>2</v>
      </c>
      <c r="F706">
        <f t="shared" ref="F706:F769" si="662">IF($A706="","",MOD(ROW(),34))</f>
        <v>26</v>
      </c>
      <c r="G706" t="e">
        <f t="shared" ref="G706:G769" si="663">IF($A706="",NA(),IF($C706="Action",$B706,NA()))</f>
        <v>#N/A</v>
      </c>
      <c r="H706" t="e">
        <f t="shared" ref="H706:H769" si="664">IF($A706="",NA(),IF($C706="Action",1+$F706*0.023,NA()))</f>
        <v>#N/A</v>
      </c>
      <c r="I706">
        <f t="shared" ref="I706:I769" si="665">IF($A706="",NA(),IF($C706="Strategy",$B706,NA()))</f>
        <v>2022</v>
      </c>
      <c r="J706">
        <f t="shared" ref="J706:J769" si="666">IF($A706="",NA(),IF($C706="Strategy",2+$F706*0.023,NA()))</f>
        <v>2.5979999999999999</v>
      </c>
      <c r="K706" t="e">
        <f t="shared" ref="K706:K769" si="667">IF($A706="",NA(),IF($C706="Deckbuilder",$B706,NA()))</f>
        <v>#N/A</v>
      </c>
      <c r="L706" t="e">
        <f t="shared" ref="L706:L769" si="668">IF($A706="",NA(),IF($C706="Deckbuilder",3+$F706*0.023,NA()))</f>
        <v>#N/A</v>
      </c>
      <c r="M706" t="e">
        <f t="shared" ref="M706:M769" si="669">IF($A706="",NA(),IF($C706="Traditional",$B706,NA()))</f>
        <v>#N/A</v>
      </c>
      <c r="N706" t="e">
        <f t="shared" ref="N706:N769" si="670">IF($A706="",NA(),IF($C706="Traditional",4+$F706*0.023,NA()))</f>
        <v>#N/A</v>
      </c>
      <c r="O706">
        <f t="shared" ref="O706:O769" si="671">IF($A706="","",$D706+ROW()/1000000)</f>
        <v>2.0007060000000001</v>
      </c>
      <c r="P706" t="str">
        <f>IF(OR($A706="",INDEX(games!$H:$H,ROW())=""),"",INDEX(games!$H:$H,ROW()))</f>
        <v/>
      </c>
      <c r="Q706" t="str">
        <f t="shared" ref="Q706:Q769" si="672">IF(OR($A706="",$P706&lt;&gt;"Yes"),"",$D706+ROW()/1000000)</f>
        <v/>
      </c>
      <c r="T706">
        <f t="shared" ref="T706:T769" si="673">IF($Y706="","",INDEX($B$2:$B$1500,$Y706))</f>
        <v>2018</v>
      </c>
      <c r="U706">
        <f t="shared" ref="U706:U769" si="674">IF($Z706="","",INDEX($B$2:$B$1500,$Z706))</f>
        <v>2019</v>
      </c>
      <c r="V706">
        <f t="shared" ref="V706:V769" si="675">IF(OR($T706="",$U706=""),"",$U706-$T706)</f>
        <v>1</v>
      </c>
      <c r="W706" t="str">
        <f>IF(TRIM(INDEX(connections!$A:$A,ROW()))="","",TRIM(INDEX(connections!$A:$A,ROW())))</f>
        <v>Dead Cells</v>
      </c>
      <c r="X706" t="str">
        <f>IF($W706="","",TRIM(INDEX(connections!$B:$B,ROW())))</f>
        <v>Infected Shelter</v>
      </c>
      <c r="Y706">
        <f t="shared" ref="Y706:Y769" si="676">IF($W706="","",IFERROR(MATCH($W706,$A$2:$A$1500,0),""))</f>
        <v>193</v>
      </c>
      <c r="Z706">
        <f t="shared" ref="Z706:Z769" si="677">IF($X706="","",IFERROR(MATCH($X706,$A$2:$A$1500,0),""))</f>
        <v>418</v>
      </c>
      <c r="AA706" t="str">
        <f t="shared" ref="AA706:AA769" si="678">IF($Y706="","",INDEX($P$2:$P$1500,$Y706))</f>
        <v>Yes</v>
      </c>
      <c r="AB706" t="str">
        <f t="shared" ref="AB706:AB769" si="679">IF($Z706="","",INDEX($P$2:$P$1500,$Z706))</f>
        <v>Yes</v>
      </c>
      <c r="AC706">
        <f t="shared" ref="AC706:AC769" si="680">IF(AND($AA706="Yes",$AB706="Yes"),1,"")</f>
        <v>1</v>
      </c>
      <c r="AD706">
        <f t="shared" ref="AD706:AD769" si="681">IF(OR($Y706="",$Z706=""),"",IF(INDEX($C$2:$C$1500,$Y706)=INDEX($C$2:$C$1500,$Z706),0,1))</f>
        <v>0</v>
      </c>
      <c r="AE706" t="str">
        <f t="shared" ref="AE706:AE769" si="682">IF($AC706&lt;&gt;1,"",IF(AND(INDEX($AG$2:$AG$1500,$Y706)=1,INDEX($AG$2:$AG$1500,$Z706)=1),1,""))</f>
        <v/>
      </c>
      <c r="AG706">
        <f t="shared" ref="AG706:AG769" si="683">IF($A706="","",COUNTIFS($W$2:$W$2500,$A706,$AB$2:$AB$2500,"Yes")+COUNTIFS($X$2:$X$2500,$A706,$AA$2:$AA$2500,"Yes"))</f>
        <v>1</v>
      </c>
      <c r="AH706" t="str">
        <f t="shared" ref="AH706:AH769" si="684">IF(OR($P706&lt;&gt;"Yes",N($AG706)=0),"",IF(AND($AG706=1,COUNTIFS($W$2:$W$2500,$A706,$AE$2:$AE$2500,1)+COUNTIFS($X$2:$X$2500,$A706,$AE$2:$AE$2500,1)&gt;0),"","Yes"))</f>
        <v/>
      </c>
      <c r="AI706" t="str">
        <f t="shared" ref="AI706:AI769" si="685">IF($AH706="Yes",$AG706,"")</f>
        <v/>
      </c>
      <c r="AJ706" t="str">
        <f t="shared" ref="AJ706:AJ769" si="686">IF($AI706="","",$AI706+ROW()/1000000)</f>
        <v/>
      </c>
      <c r="AK706">
        <f t="shared" ref="AK706:AK769" si="687">IF(OR($A706="",$P706="Yes",N($AG706)=0),"",$AG706+ROW()/1000000)</f>
        <v>1.0007060000000001</v>
      </c>
      <c r="AL706" t="str">
        <f>IF($A706="","",INDEX(games!$J:$J,ROW())&amp;"")</f>
        <v/>
      </c>
      <c r="AM706">
        <f>IF($A706="","",SUMPRODUCT($AO706:$BD706,'Map Analysis'!$AN$2^{0,1,2,3,4,5,6,7,8,9,10,11,12,13,14,15}))</f>
        <v>2</v>
      </c>
      <c r="AN706">
        <f t="shared" ref="AN706:AN769" si="688">IF($A706="","",$AM706+ROW()/10000000)</f>
        <v>2.0000705999999999</v>
      </c>
      <c r="AO706">
        <f t="shared" ref="AO706:AO769" si="689">IF($A706="","",COUNTIF($W$2:$W$2500,$A706))</f>
        <v>2</v>
      </c>
      <c r="AP706">
        <f t="shared" ref="AP706:AP769" si="690">IF($A706="","",SUMIFS($BF$2:$BF$2500,$W$2:$W$2500,$A706))</f>
        <v>0</v>
      </c>
      <c r="AQ706">
        <f t="shared" ref="AQ706:AQ769" si="691">IF($A706="","",SUMIFS($BG$2:$BG$2500,$W$2:$W$2500,$A706))</f>
        <v>0</v>
      </c>
      <c r="AR706">
        <f t="shared" ref="AR706:AR769" si="692">IF($A706="","",SUMIFS($BH$2:$BH$2500,$W$2:$W$2500,$A706))</f>
        <v>0</v>
      </c>
      <c r="AS706">
        <f t="shared" ref="AS706:AS769" si="693">IF($A706="","",SUMIFS($BI$2:$BI$2500,$W$2:$W$2500,$A706))</f>
        <v>0</v>
      </c>
      <c r="AT706">
        <f t="shared" ref="AT706:AT769" si="694">IF($A706="","",SUMIFS($BJ$2:$BJ$2500,$W$2:$W$2500,$A706))</f>
        <v>0</v>
      </c>
      <c r="AU706">
        <f t="shared" ref="AU706:AU769" si="695">IF($A706="","",SUMIFS($BK$2:$BK$2500,$W$2:$W$2500,$A706))</f>
        <v>0</v>
      </c>
      <c r="AV706">
        <f t="shared" ref="AV706:AV769" si="696">IF($A706="","",SUMIFS($BL$2:$BL$2500,$W$2:$W$2500,$A706))</f>
        <v>0</v>
      </c>
      <c r="AW706">
        <f t="shared" ref="AW706:AW769" si="697">IF($A706="","",SUMIFS($BM$2:$BM$2500,$W$2:$W$2500,$A706))</f>
        <v>0</v>
      </c>
      <c r="AX706">
        <f t="shared" ref="AX706:AX769" si="698">IF($A706="","",SUMIFS($BN$2:$BN$2500,$W$2:$W$2500,$A706))</f>
        <v>0</v>
      </c>
      <c r="AY706">
        <f t="shared" ref="AY706:AY769" si="699">IF($A706="","",SUMIFS($BO$2:$BO$2500,$W$2:$W$2500,$A706))</f>
        <v>0</v>
      </c>
      <c r="AZ706">
        <f t="shared" ref="AZ706:AZ769" si="700">IF($A706="","",SUMIFS($BP$2:$BP$2500,$W$2:$W$2500,$A706))</f>
        <v>0</v>
      </c>
      <c r="BA706">
        <f t="shared" ref="BA706:BA769" si="701">IF($A706="","",SUMIFS($BQ$2:$BQ$2500,$W$2:$W$2500,$A706))</f>
        <v>0</v>
      </c>
      <c r="BB706">
        <f t="shared" ref="BB706:BB769" si="702">IF($A706="","",SUMIFS($BR$2:$BR$2500,$W$2:$W$2500,$A706))</f>
        <v>0</v>
      </c>
      <c r="BC706">
        <f t="shared" ref="BC706:BC769" si="703">IF($A706="","",SUMIFS($BS$2:$BS$2500,$W$2:$W$2500,$A706))</f>
        <v>0</v>
      </c>
      <c r="BD706">
        <f t="shared" ref="BD706:BD769" si="704">IF($A706="","",SUMIFS($BT$2:$BT$2500,$W$2:$W$2500,$A706))</f>
        <v>0</v>
      </c>
      <c r="BF706">
        <f t="shared" ref="BF706:BF769" si="705">IF($Z706="","",INDEX($AO$2:$AO$1500,$Z706))</f>
        <v>0</v>
      </c>
      <c r="BG706">
        <f t="shared" ref="BG706:BG769" si="706">IF($Z706="","",INDEX($AP$2:$AP$1500,$Z706))</f>
        <v>0</v>
      </c>
      <c r="BH706">
        <f t="shared" ref="BH706:BH769" si="707">IF($Z706="","",INDEX($AQ$2:$AQ$1500,$Z706))</f>
        <v>0</v>
      </c>
      <c r="BI706">
        <f t="shared" ref="BI706:BI769" si="708">IF($Z706="","",INDEX($AR$2:$AR$1500,$Z706))</f>
        <v>0</v>
      </c>
      <c r="BJ706">
        <f t="shared" ref="BJ706:BJ769" si="709">IF($Z706="","",INDEX($AS$2:$AS$1500,$Z706))</f>
        <v>0</v>
      </c>
      <c r="BK706">
        <f t="shared" ref="BK706:BK769" si="710">IF($Z706="","",INDEX($AT$2:$AT$1500,$Z706))</f>
        <v>0</v>
      </c>
      <c r="BL706">
        <f t="shared" ref="BL706:BL769" si="711">IF($Z706="","",INDEX($AU$2:$AU$1500,$Z706))</f>
        <v>0</v>
      </c>
      <c r="BM706">
        <f t="shared" ref="BM706:BM769" si="712">IF($Z706="","",INDEX($AV$2:$AV$1500,$Z706))</f>
        <v>0</v>
      </c>
      <c r="BN706">
        <f t="shared" ref="BN706:BN769" si="713">IF($Z706="","",INDEX($AW$2:$AW$1500,$Z706))</f>
        <v>0</v>
      </c>
      <c r="BO706">
        <f t="shared" ref="BO706:BO769" si="714">IF($Z706="","",INDEX($AX$2:$AX$1500,$Z706))</f>
        <v>0</v>
      </c>
      <c r="BP706">
        <f t="shared" ref="BP706:BP769" si="715">IF($Z706="","",INDEX($AY$2:$AY$1500,$Z706))</f>
        <v>0</v>
      </c>
      <c r="BQ706">
        <f t="shared" ref="BQ706:BQ769" si="716">IF($Z706="","",INDEX($AZ$2:$AZ$1500,$Z706))</f>
        <v>0</v>
      </c>
      <c r="BR706">
        <f t="shared" ref="BR706:BR769" si="717">IF($Z706="","",INDEX($BA$2:$BA$1500,$Z706))</f>
        <v>0</v>
      </c>
      <c r="BS706">
        <f t="shared" ref="BS706:BS769" si="718">IF($Z706="","",INDEX($BB$2:$BB$1500,$Z706))</f>
        <v>0</v>
      </c>
      <c r="BT706">
        <f t="shared" ref="BT706:BT769" si="719">IF($Z706="","",INDEX($BC$2:$BC$1500,$Z706))</f>
        <v>0</v>
      </c>
    </row>
    <row r="707" spans="1:72" x14ac:dyDescent="0.25">
      <c r="A707" t="str">
        <f>IF(TRIM(INDEX(games!$A:$A,ROW()))="","",TRIM(INDEX(games!$A:$A,ROW())))</f>
        <v>Rogue Voltage</v>
      </c>
      <c r="B707">
        <f>IF(OR($A707="",INDEX(games!$B:$B,ROW())=""),"",INDEX(games!$B:$B,ROW()))</f>
        <v>2024</v>
      </c>
      <c r="C707" t="str">
        <f>IF(OR($A707="",INDEX(games!$C:$C,ROW())=""),"",INDEX(games!$C:$C,ROW()))</f>
        <v>Deckbuilder</v>
      </c>
      <c r="D707">
        <f t="shared" si="660"/>
        <v>6</v>
      </c>
      <c r="E707">
        <f t="shared" si="661"/>
        <v>3</v>
      </c>
      <c r="F707">
        <f t="shared" si="662"/>
        <v>27</v>
      </c>
      <c r="G707" t="e">
        <f t="shared" si="663"/>
        <v>#N/A</v>
      </c>
      <c r="H707" t="e">
        <f t="shared" si="664"/>
        <v>#N/A</v>
      </c>
      <c r="I707" t="e">
        <f t="shared" si="665"/>
        <v>#N/A</v>
      </c>
      <c r="J707" t="e">
        <f t="shared" si="666"/>
        <v>#N/A</v>
      </c>
      <c r="K707">
        <f t="shared" si="667"/>
        <v>2024</v>
      </c>
      <c r="L707">
        <f t="shared" si="668"/>
        <v>3.621</v>
      </c>
      <c r="M707" t="e">
        <f t="shared" si="669"/>
        <v>#N/A</v>
      </c>
      <c r="N707" t="e">
        <f t="shared" si="670"/>
        <v>#N/A</v>
      </c>
      <c r="O707">
        <f t="shared" si="671"/>
        <v>6.0007070000000002</v>
      </c>
      <c r="P707" t="str">
        <f>IF(OR($A707="",INDEX(games!$H:$H,ROW())=""),"",INDEX(games!$H:$H,ROW()))</f>
        <v/>
      </c>
      <c r="Q707" t="str">
        <f t="shared" si="672"/>
        <v/>
      </c>
      <c r="T707">
        <f t="shared" si="673"/>
        <v>2013</v>
      </c>
      <c r="U707">
        <f t="shared" si="674"/>
        <v>2019</v>
      </c>
      <c r="V707">
        <f t="shared" si="675"/>
        <v>6</v>
      </c>
      <c r="W707" t="str">
        <f>IF(TRIM(INDEX(connections!$A:$A,ROW()))="","",TRIM(INDEX(connections!$A:$A,ROW())))</f>
        <v>Rogue Legacy</v>
      </c>
      <c r="X707" t="str">
        <f>IF($W707="","",TRIM(INDEX(connections!$B:$B,ROW())))</f>
        <v>Infected Shelter</v>
      </c>
      <c r="Y707">
        <f t="shared" si="676"/>
        <v>701</v>
      </c>
      <c r="Z707">
        <f t="shared" si="677"/>
        <v>418</v>
      </c>
      <c r="AA707" t="str">
        <f t="shared" si="678"/>
        <v>Yes</v>
      </c>
      <c r="AB707" t="str">
        <f t="shared" si="679"/>
        <v>Yes</v>
      </c>
      <c r="AC707">
        <f t="shared" si="680"/>
        <v>1</v>
      </c>
      <c r="AD707">
        <f t="shared" si="681"/>
        <v>0</v>
      </c>
      <c r="AE707" t="str">
        <f t="shared" si="682"/>
        <v/>
      </c>
      <c r="AG707">
        <f t="shared" si="683"/>
        <v>6</v>
      </c>
      <c r="AH707" t="str">
        <f t="shared" si="684"/>
        <v/>
      </c>
      <c r="AI707" t="str">
        <f t="shared" si="685"/>
        <v/>
      </c>
      <c r="AJ707" t="str">
        <f t="shared" si="686"/>
        <v/>
      </c>
      <c r="AK707">
        <f t="shared" si="687"/>
        <v>6.0007070000000002</v>
      </c>
      <c r="AL707" t="str">
        <f>IF($A707="","",INDEX(games!$J:$J,ROW())&amp;"")</f>
        <v>https://store.steampowered.com/app/1494560/Rogue_Voltage/</v>
      </c>
      <c r="AM707">
        <f>IF($A707="","",SUMPRODUCT($AO707:$BD707,'Map Analysis'!$AN$2^{0,1,2,3,4,5,6,7,8,9,10,11,12,13,14,15}))</f>
        <v>0</v>
      </c>
      <c r="AN707">
        <f t="shared" si="688"/>
        <v>7.0699999999999997E-5</v>
      </c>
      <c r="AO707">
        <f t="shared" si="689"/>
        <v>0</v>
      </c>
      <c r="AP707">
        <f t="shared" si="690"/>
        <v>0</v>
      </c>
      <c r="AQ707">
        <f t="shared" si="691"/>
        <v>0</v>
      </c>
      <c r="AR707">
        <f t="shared" si="692"/>
        <v>0</v>
      </c>
      <c r="AS707">
        <f t="shared" si="693"/>
        <v>0</v>
      </c>
      <c r="AT707">
        <f t="shared" si="694"/>
        <v>0</v>
      </c>
      <c r="AU707">
        <f t="shared" si="695"/>
        <v>0</v>
      </c>
      <c r="AV707">
        <f t="shared" si="696"/>
        <v>0</v>
      </c>
      <c r="AW707">
        <f t="shared" si="697"/>
        <v>0</v>
      </c>
      <c r="AX707">
        <f t="shared" si="698"/>
        <v>0</v>
      </c>
      <c r="AY707">
        <f t="shared" si="699"/>
        <v>0</v>
      </c>
      <c r="AZ707">
        <f t="shared" si="700"/>
        <v>0</v>
      </c>
      <c r="BA707">
        <f t="shared" si="701"/>
        <v>0</v>
      </c>
      <c r="BB707">
        <f t="shared" si="702"/>
        <v>0</v>
      </c>
      <c r="BC707">
        <f t="shared" si="703"/>
        <v>0</v>
      </c>
      <c r="BD707">
        <f t="shared" si="704"/>
        <v>0</v>
      </c>
      <c r="BF707">
        <f t="shared" si="705"/>
        <v>0</v>
      </c>
      <c r="BG707">
        <f t="shared" si="706"/>
        <v>0</v>
      </c>
      <c r="BH707">
        <f t="shared" si="707"/>
        <v>0</v>
      </c>
      <c r="BI707">
        <f t="shared" si="708"/>
        <v>0</v>
      </c>
      <c r="BJ707">
        <f t="shared" si="709"/>
        <v>0</v>
      </c>
      <c r="BK707">
        <f t="shared" si="710"/>
        <v>0</v>
      </c>
      <c r="BL707">
        <f t="shared" si="711"/>
        <v>0</v>
      </c>
      <c r="BM707">
        <f t="shared" si="712"/>
        <v>0</v>
      </c>
      <c r="BN707">
        <f t="shared" si="713"/>
        <v>0</v>
      </c>
      <c r="BO707">
        <f t="shared" si="714"/>
        <v>0</v>
      </c>
      <c r="BP707">
        <f t="shared" si="715"/>
        <v>0</v>
      </c>
      <c r="BQ707">
        <f t="shared" si="716"/>
        <v>0</v>
      </c>
      <c r="BR707">
        <f t="shared" si="717"/>
        <v>0</v>
      </c>
      <c r="BS707">
        <f t="shared" si="718"/>
        <v>0</v>
      </c>
      <c r="BT707">
        <f t="shared" si="719"/>
        <v>0</v>
      </c>
    </row>
    <row r="708" spans="1:72" x14ac:dyDescent="0.25">
      <c r="A708" t="str">
        <f>IF(TRIM(INDEX(games!$A:$A,ROW()))="","",TRIM(INDEX(games!$A:$A,ROW())))</f>
        <v>Rogue Waters</v>
      </c>
      <c r="B708">
        <f>IF(OR($A708="",INDEX(games!$B:$B,ROW())=""),"",INDEX(games!$B:$B,ROW()))</f>
        <v>2024</v>
      </c>
      <c r="C708" t="str">
        <f>IF(OR($A708="",INDEX(games!$C:$C,ROW())=""),"",INDEX(games!$C:$C,ROW()))</f>
        <v>Strategy</v>
      </c>
      <c r="D708">
        <f t="shared" si="660"/>
        <v>0</v>
      </c>
      <c r="E708">
        <f t="shared" si="661"/>
        <v>2</v>
      </c>
      <c r="F708">
        <f t="shared" si="662"/>
        <v>28</v>
      </c>
      <c r="G708" t="e">
        <f t="shared" si="663"/>
        <v>#N/A</v>
      </c>
      <c r="H708" t="e">
        <f t="shared" si="664"/>
        <v>#N/A</v>
      </c>
      <c r="I708">
        <f t="shared" si="665"/>
        <v>2024</v>
      </c>
      <c r="J708">
        <f t="shared" si="666"/>
        <v>2.6440000000000001</v>
      </c>
      <c r="K708" t="e">
        <f t="shared" si="667"/>
        <v>#N/A</v>
      </c>
      <c r="L708" t="e">
        <f t="shared" si="668"/>
        <v>#N/A</v>
      </c>
      <c r="M708" t="e">
        <f t="shared" si="669"/>
        <v>#N/A</v>
      </c>
      <c r="N708" t="e">
        <f t="shared" si="670"/>
        <v>#N/A</v>
      </c>
      <c r="O708">
        <f t="shared" si="671"/>
        <v>7.0799999999999997E-4</v>
      </c>
      <c r="P708" t="str">
        <f>IF(OR($A708="",INDEX(games!$H:$H,ROW())=""),"",INDEX(games!$H:$H,ROW()))</f>
        <v>Yes</v>
      </c>
      <c r="Q708">
        <f t="shared" si="672"/>
        <v>7.0799999999999997E-4</v>
      </c>
      <c r="T708">
        <f t="shared" si="673"/>
        <v>2011</v>
      </c>
      <c r="U708">
        <f t="shared" si="674"/>
        <v>2019</v>
      </c>
      <c r="V708">
        <f t="shared" si="675"/>
        <v>8</v>
      </c>
      <c r="W708" t="str">
        <f>IF(TRIM(INDEX(connections!$A:$A,ROW()))="","",TRIM(INDEX(connections!$A:$A,ROW())))</f>
        <v>The Binding of Isaac</v>
      </c>
      <c r="X708" t="str">
        <f>IF($W708="","",TRIM(INDEX(connections!$B:$B,ROW())))</f>
        <v>Infected Shelter</v>
      </c>
      <c r="Y708">
        <f t="shared" si="676"/>
        <v>865</v>
      </c>
      <c r="Z708">
        <f t="shared" si="677"/>
        <v>418</v>
      </c>
      <c r="AA708" t="str">
        <f t="shared" si="678"/>
        <v>Yes</v>
      </c>
      <c r="AB708" t="str">
        <f t="shared" si="679"/>
        <v>Yes</v>
      </c>
      <c r="AC708">
        <f t="shared" si="680"/>
        <v>1</v>
      </c>
      <c r="AD708">
        <f t="shared" si="681"/>
        <v>0</v>
      </c>
      <c r="AE708" t="str">
        <f t="shared" si="682"/>
        <v/>
      </c>
      <c r="AG708">
        <f t="shared" si="683"/>
        <v>0</v>
      </c>
      <c r="AH708" t="str">
        <f t="shared" si="684"/>
        <v/>
      </c>
      <c r="AI708" t="str">
        <f t="shared" si="685"/>
        <v/>
      </c>
      <c r="AJ708" t="str">
        <f t="shared" si="686"/>
        <v/>
      </c>
      <c r="AK708" t="str">
        <f t="shared" si="687"/>
        <v/>
      </c>
      <c r="AL708" t="str">
        <f>IF($A708="","",INDEX(games!$J:$J,ROW())&amp;"")</f>
        <v>https://store.steampowered.com/app/1691190/Rogue_Waters/</v>
      </c>
      <c r="AM708">
        <f>IF($A708="","",SUMPRODUCT($AO708:$BD708,'Map Analysis'!$AN$2^{0,1,2,3,4,5,6,7,8,9,10,11,12,13,14,15}))</f>
        <v>0</v>
      </c>
      <c r="AN708">
        <f t="shared" si="688"/>
        <v>7.08E-5</v>
      </c>
      <c r="AO708">
        <f t="shared" si="689"/>
        <v>0</v>
      </c>
      <c r="AP708">
        <f t="shared" si="690"/>
        <v>0</v>
      </c>
      <c r="AQ708">
        <f t="shared" si="691"/>
        <v>0</v>
      </c>
      <c r="AR708">
        <f t="shared" si="692"/>
        <v>0</v>
      </c>
      <c r="AS708">
        <f t="shared" si="693"/>
        <v>0</v>
      </c>
      <c r="AT708">
        <f t="shared" si="694"/>
        <v>0</v>
      </c>
      <c r="AU708">
        <f t="shared" si="695"/>
        <v>0</v>
      </c>
      <c r="AV708">
        <f t="shared" si="696"/>
        <v>0</v>
      </c>
      <c r="AW708">
        <f t="shared" si="697"/>
        <v>0</v>
      </c>
      <c r="AX708">
        <f t="shared" si="698"/>
        <v>0</v>
      </c>
      <c r="AY708">
        <f t="shared" si="699"/>
        <v>0</v>
      </c>
      <c r="AZ708">
        <f t="shared" si="700"/>
        <v>0</v>
      </c>
      <c r="BA708">
        <f t="shared" si="701"/>
        <v>0</v>
      </c>
      <c r="BB708">
        <f t="shared" si="702"/>
        <v>0</v>
      </c>
      <c r="BC708">
        <f t="shared" si="703"/>
        <v>0</v>
      </c>
      <c r="BD708">
        <f t="shared" si="704"/>
        <v>0</v>
      </c>
      <c r="BF708">
        <f t="shared" si="705"/>
        <v>0</v>
      </c>
      <c r="BG708">
        <f t="shared" si="706"/>
        <v>0</v>
      </c>
      <c r="BH708">
        <f t="shared" si="707"/>
        <v>0</v>
      </c>
      <c r="BI708">
        <f t="shared" si="708"/>
        <v>0</v>
      </c>
      <c r="BJ708">
        <f t="shared" si="709"/>
        <v>0</v>
      </c>
      <c r="BK708">
        <f t="shared" si="710"/>
        <v>0</v>
      </c>
      <c r="BL708">
        <f t="shared" si="711"/>
        <v>0</v>
      </c>
      <c r="BM708">
        <f t="shared" si="712"/>
        <v>0</v>
      </c>
      <c r="BN708">
        <f t="shared" si="713"/>
        <v>0</v>
      </c>
      <c r="BO708">
        <f t="shared" si="714"/>
        <v>0</v>
      </c>
      <c r="BP708">
        <f t="shared" si="715"/>
        <v>0</v>
      </c>
      <c r="BQ708">
        <f t="shared" si="716"/>
        <v>0</v>
      </c>
      <c r="BR708">
        <f t="shared" si="717"/>
        <v>0</v>
      </c>
      <c r="BS708">
        <f t="shared" si="718"/>
        <v>0</v>
      </c>
      <c r="BT708">
        <f t="shared" si="719"/>
        <v>0</v>
      </c>
    </row>
    <row r="709" spans="1:72" x14ac:dyDescent="0.25">
      <c r="A709" t="str">
        <f>IF(TRIM(INDEX(games!$A:$A,ROW()))="","",TRIM(INDEX(games!$A:$A,ROW())))</f>
        <v>Rogue Wizards</v>
      </c>
      <c r="B709">
        <f>IF(OR($A709="",INDEX(games!$B:$B,ROW())=""),"",INDEX(games!$B:$B,ROW()))</f>
        <v>2016</v>
      </c>
      <c r="C709" t="str">
        <f>IF(OR($A709="",INDEX(games!$C:$C,ROW())=""),"",INDEX(games!$C:$C,ROW()))</f>
        <v>Strategy</v>
      </c>
      <c r="D709">
        <f t="shared" si="660"/>
        <v>2</v>
      </c>
      <c r="E709">
        <f t="shared" si="661"/>
        <v>2</v>
      </c>
      <c r="F709">
        <f t="shared" si="662"/>
        <v>29</v>
      </c>
      <c r="G709" t="e">
        <f t="shared" si="663"/>
        <v>#N/A</v>
      </c>
      <c r="H709" t="e">
        <f t="shared" si="664"/>
        <v>#N/A</v>
      </c>
      <c r="I709">
        <f t="shared" si="665"/>
        <v>2016</v>
      </c>
      <c r="J709">
        <f t="shared" si="666"/>
        <v>2.6669999999999998</v>
      </c>
      <c r="K709" t="e">
        <f t="shared" si="667"/>
        <v>#N/A</v>
      </c>
      <c r="L709" t="e">
        <f t="shared" si="668"/>
        <v>#N/A</v>
      </c>
      <c r="M709" t="e">
        <f t="shared" si="669"/>
        <v>#N/A</v>
      </c>
      <c r="N709" t="e">
        <f t="shared" si="670"/>
        <v>#N/A</v>
      </c>
      <c r="O709">
        <f t="shared" si="671"/>
        <v>2.0007090000000001</v>
      </c>
      <c r="P709" t="str">
        <f>IF(OR($A709="",INDEX(games!$H:$H,ROW())=""),"",INDEX(games!$H:$H,ROW()))</f>
        <v/>
      </c>
      <c r="Q709" t="str">
        <f t="shared" si="672"/>
        <v/>
      </c>
      <c r="T709">
        <f t="shared" si="673"/>
        <v>2005</v>
      </c>
      <c r="U709">
        <f t="shared" si="674"/>
        <v>2015</v>
      </c>
      <c r="V709">
        <f t="shared" si="675"/>
        <v>10</v>
      </c>
      <c r="W709" t="str">
        <f>IF(TRIM(INDEX(connections!$A:$A,ROW()))="","",TRIM(INDEX(connections!$A:$A,ROW())))</f>
        <v>Weird Worlds: Return to Infinite Space</v>
      </c>
      <c r="X709" t="str">
        <f>IF($W709="","",TRIM(INDEX(connections!$B:$B,ROW())))</f>
        <v>Infinite Space III: Sea of Stars</v>
      </c>
      <c r="Y709">
        <f t="shared" si="676"/>
        <v>965</v>
      </c>
      <c r="Z709">
        <f t="shared" si="677"/>
        <v>419</v>
      </c>
      <c r="AA709" t="str">
        <f t="shared" si="678"/>
        <v>Yes</v>
      </c>
      <c r="AB709" t="str">
        <f t="shared" si="679"/>
        <v>Yes</v>
      </c>
      <c r="AC709">
        <f t="shared" si="680"/>
        <v>1</v>
      </c>
      <c r="AD709">
        <f t="shared" si="681"/>
        <v>0</v>
      </c>
      <c r="AE709" t="str">
        <f t="shared" si="682"/>
        <v/>
      </c>
      <c r="AG709">
        <f t="shared" si="683"/>
        <v>1</v>
      </c>
      <c r="AH709" t="str">
        <f t="shared" si="684"/>
        <v/>
      </c>
      <c r="AI709" t="str">
        <f t="shared" si="685"/>
        <v/>
      </c>
      <c r="AJ709" t="str">
        <f t="shared" si="686"/>
        <v/>
      </c>
      <c r="AK709">
        <f t="shared" si="687"/>
        <v>1.0007090000000001</v>
      </c>
      <c r="AL709" t="str">
        <f>IF($A709="","",INDEX(games!$J:$J,ROW())&amp;"")</f>
        <v/>
      </c>
      <c r="AM709">
        <f>IF($A709="","",SUMPRODUCT($AO709:$BD709,'Map Analysis'!$AN$2^{0,1,2,3,4,5,6,7,8,9,10,11,12,13,14,15}))</f>
        <v>0</v>
      </c>
      <c r="AN709">
        <f t="shared" si="688"/>
        <v>7.0900000000000002E-5</v>
      </c>
      <c r="AO709">
        <f t="shared" si="689"/>
        <v>0</v>
      </c>
      <c r="AP709">
        <f t="shared" si="690"/>
        <v>0</v>
      </c>
      <c r="AQ709">
        <f t="shared" si="691"/>
        <v>0</v>
      </c>
      <c r="AR709">
        <f t="shared" si="692"/>
        <v>0</v>
      </c>
      <c r="AS709">
        <f t="shared" si="693"/>
        <v>0</v>
      </c>
      <c r="AT709">
        <f t="shared" si="694"/>
        <v>0</v>
      </c>
      <c r="AU709">
        <f t="shared" si="695"/>
        <v>0</v>
      </c>
      <c r="AV709">
        <f t="shared" si="696"/>
        <v>0</v>
      </c>
      <c r="AW709">
        <f t="shared" si="697"/>
        <v>0</v>
      </c>
      <c r="AX709">
        <f t="shared" si="698"/>
        <v>0</v>
      </c>
      <c r="AY709">
        <f t="shared" si="699"/>
        <v>0</v>
      </c>
      <c r="AZ709">
        <f t="shared" si="700"/>
        <v>0</v>
      </c>
      <c r="BA709">
        <f t="shared" si="701"/>
        <v>0</v>
      </c>
      <c r="BB709">
        <f t="shared" si="702"/>
        <v>0</v>
      </c>
      <c r="BC709">
        <f t="shared" si="703"/>
        <v>0</v>
      </c>
      <c r="BD709">
        <f t="shared" si="704"/>
        <v>0</v>
      </c>
      <c r="BF709">
        <f t="shared" si="705"/>
        <v>0</v>
      </c>
      <c r="BG709">
        <f t="shared" si="706"/>
        <v>0</v>
      </c>
      <c r="BH709">
        <f t="shared" si="707"/>
        <v>0</v>
      </c>
      <c r="BI709">
        <f t="shared" si="708"/>
        <v>0</v>
      </c>
      <c r="BJ709">
        <f t="shared" si="709"/>
        <v>0</v>
      </c>
      <c r="BK709">
        <f t="shared" si="710"/>
        <v>0</v>
      </c>
      <c r="BL709">
        <f t="shared" si="711"/>
        <v>0</v>
      </c>
      <c r="BM709">
        <f t="shared" si="712"/>
        <v>0</v>
      </c>
      <c r="BN709">
        <f t="shared" si="713"/>
        <v>0</v>
      </c>
      <c r="BO709">
        <f t="shared" si="714"/>
        <v>0</v>
      </c>
      <c r="BP709">
        <f t="shared" si="715"/>
        <v>0</v>
      </c>
      <c r="BQ709">
        <f t="shared" si="716"/>
        <v>0</v>
      </c>
      <c r="BR709">
        <f t="shared" si="717"/>
        <v>0</v>
      </c>
      <c r="BS709">
        <f t="shared" si="718"/>
        <v>0</v>
      </c>
      <c r="BT709">
        <f t="shared" si="719"/>
        <v>0</v>
      </c>
    </row>
    <row r="710" spans="1:72" x14ac:dyDescent="0.25">
      <c r="A710" t="str">
        <f>IF(TRIM(INDEX(games!$A:$A,ROW()))="","",TRIM(INDEX(games!$A:$A,ROW())))</f>
        <v>Rogue: Genesia</v>
      </c>
      <c r="B710">
        <f>IF(OR($A710="",INDEX(games!$B:$B,ROW())=""),"",INDEX(games!$B:$B,ROW()))</f>
        <v>2022</v>
      </c>
      <c r="C710" t="str">
        <f>IF(OR($A710="",INDEX(games!$C:$C,ROW())=""),"",INDEX(games!$C:$C,ROW()))</f>
        <v>Action</v>
      </c>
      <c r="D710">
        <f t="shared" si="660"/>
        <v>3</v>
      </c>
      <c r="E710">
        <f t="shared" si="661"/>
        <v>1</v>
      </c>
      <c r="F710">
        <f t="shared" si="662"/>
        <v>30</v>
      </c>
      <c r="G710">
        <f t="shared" si="663"/>
        <v>2022</v>
      </c>
      <c r="H710">
        <f t="shared" si="664"/>
        <v>1.69</v>
      </c>
      <c r="I710" t="e">
        <f t="shared" si="665"/>
        <v>#N/A</v>
      </c>
      <c r="J710" t="e">
        <f t="shared" si="666"/>
        <v>#N/A</v>
      </c>
      <c r="K710" t="e">
        <f t="shared" si="667"/>
        <v>#N/A</v>
      </c>
      <c r="L710" t="e">
        <f t="shared" si="668"/>
        <v>#N/A</v>
      </c>
      <c r="M710" t="e">
        <f t="shared" si="669"/>
        <v>#N/A</v>
      </c>
      <c r="N710" t="e">
        <f t="shared" si="670"/>
        <v>#N/A</v>
      </c>
      <c r="O710">
        <f t="shared" si="671"/>
        <v>3.0007100000000002</v>
      </c>
      <c r="P710" t="str">
        <f>IF(OR($A710="",INDEX(games!$H:$H,ROW())=""),"",INDEX(games!$H:$H,ROW()))</f>
        <v>Yes</v>
      </c>
      <c r="Q710">
        <f t="shared" si="672"/>
        <v>3.0007100000000002</v>
      </c>
      <c r="T710">
        <f t="shared" si="673"/>
        <v>1990</v>
      </c>
      <c r="U710">
        <f t="shared" si="674"/>
        <v>2011</v>
      </c>
      <c r="V710">
        <f t="shared" si="675"/>
        <v>21</v>
      </c>
      <c r="W710" t="str">
        <f>IF(TRIM(INDEX(connections!$A:$A,ROW()))="","",TRIM(INDEX(connections!$A:$A,ROW())))</f>
        <v>Angband</v>
      </c>
      <c r="X710" t="str">
        <f>IF($W710="","",TRIM(INDEX(connections!$B:$B,ROW())))</f>
        <v>Infra Arcana</v>
      </c>
      <c r="Y710">
        <f t="shared" si="676"/>
        <v>26</v>
      </c>
      <c r="Z710">
        <f t="shared" si="677"/>
        <v>421</v>
      </c>
      <c r="AA710" t="str">
        <f t="shared" si="678"/>
        <v>Yes</v>
      </c>
      <c r="AB710" t="str">
        <f t="shared" si="679"/>
        <v>Yes</v>
      </c>
      <c r="AC710">
        <f t="shared" si="680"/>
        <v>1</v>
      </c>
      <c r="AD710">
        <f t="shared" si="681"/>
        <v>0</v>
      </c>
      <c r="AE710" t="str">
        <f t="shared" si="682"/>
        <v/>
      </c>
      <c r="AG710">
        <f t="shared" si="683"/>
        <v>3</v>
      </c>
      <c r="AH710" t="str">
        <f t="shared" si="684"/>
        <v>Yes</v>
      </c>
      <c r="AI710">
        <f t="shared" si="685"/>
        <v>3</v>
      </c>
      <c r="AJ710">
        <f t="shared" si="686"/>
        <v>3.0007100000000002</v>
      </c>
      <c r="AK710" t="str">
        <f t="shared" si="687"/>
        <v/>
      </c>
      <c r="AL710" t="str">
        <f>IF($A710="","",INDEX(games!$J:$J,ROW())&amp;"")</f>
        <v>https://store.steampowered.com/app/2067920/Rogue_Genesia/</v>
      </c>
      <c r="AM710">
        <f>IF($A710="","",SUMPRODUCT($AO710:$BD710,'Map Analysis'!$AN$2^{0,1,2,3,4,5,6,7,8,9,10,11,12,13,14,15}))</f>
        <v>1</v>
      </c>
      <c r="AN710">
        <f t="shared" si="688"/>
        <v>1.0000709999999999</v>
      </c>
      <c r="AO710">
        <f t="shared" si="689"/>
        <v>1</v>
      </c>
      <c r="AP710">
        <f t="shared" si="690"/>
        <v>0</v>
      </c>
      <c r="AQ710">
        <f t="shared" si="691"/>
        <v>0</v>
      </c>
      <c r="AR710">
        <f t="shared" si="692"/>
        <v>0</v>
      </c>
      <c r="AS710">
        <f t="shared" si="693"/>
        <v>0</v>
      </c>
      <c r="AT710">
        <f t="shared" si="694"/>
        <v>0</v>
      </c>
      <c r="AU710">
        <f t="shared" si="695"/>
        <v>0</v>
      </c>
      <c r="AV710">
        <f t="shared" si="696"/>
        <v>0</v>
      </c>
      <c r="AW710">
        <f t="shared" si="697"/>
        <v>0</v>
      </c>
      <c r="AX710">
        <f t="shared" si="698"/>
        <v>0</v>
      </c>
      <c r="AY710">
        <f t="shared" si="699"/>
        <v>0</v>
      </c>
      <c r="AZ710">
        <f t="shared" si="700"/>
        <v>0</v>
      </c>
      <c r="BA710">
        <f t="shared" si="701"/>
        <v>0</v>
      </c>
      <c r="BB710">
        <f t="shared" si="702"/>
        <v>0</v>
      </c>
      <c r="BC710">
        <f t="shared" si="703"/>
        <v>0</v>
      </c>
      <c r="BD710">
        <f t="shared" si="704"/>
        <v>0</v>
      </c>
      <c r="BF710">
        <f t="shared" si="705"/>
        <v>0</v>
      </c>
      <c r="BG710">
        <f t="shared" si="706"/>
        <v>0</v>
      </c>
      <c r="BH710">
        <f t="shared" si="707"/>
        <v>0</v>
      </c>
      <c r="BI710">
        <f t="shared" si="708"/>
        <v>0</v>
      </c>
      <c r="BJ710">
        <f t="shared" si="709"/>
        <v>0</v>
      </c>
      <c r="BK710">
        <f t="shared" si="710"/>
        <v>0</v>
      </c>
      <c r="BL710">
        <f t="shared" si="711"/>
        <v>0</v>
      </c>
      <c r="BM710">
        <f t="shared" si="712"/>
        <v>0</v>
      </c>
      <c r="BN710">
        <f t="shared" si="713"/>
        <v>0</v>
      </c>
      <c r="BO710">
        <f t="shared" si="714"/>
        <v>0</v>
      </c>
      <c r="BP710">
        <f t="shared" si="715"/>
        <v>0</v>
      </c>
      <c r="BQ710">
        <f t="shared" si="716"/>
        <v>0</v>
      </c>
      <c r="BR710">
        <f t="shared" si="717"/>
        <v>0</v>
      </c>
      <c r="BS710">
        <f t="shared" si="718"/>
        <v>0</v>
      </c>
      <c r="BT710">
        <f t="shared" si="719"/>
        <v>0</v>
      </c>
    </row>
    <row r="711" spans="1:72" x14ac:dyDescent="0.25">
      <c r="A711" t="str">
        <f>IF(TRIM(INDEX(games!$A:$A,ROW()))="","",TRIM(INDEX(games!$A:$A,ROW())))</f>
        <v>Roguebook</v>
      </c>
      <c r="B711">
        <f>IF(OR($A711="",INDEX(games!$B:$B,ROW())=""),"",INDEX(games!$B:$B,ROW()))</f>
        <v>2021</v>
      </c>
      <c r="C711" t="str">
        <f>IF(OR($A711="",INDEX(games!$C:$C,ROW())=""),"",INDEX(games!$C:$C,ROW()))</f>
        <v>Deckbuilder</v>
      </c>
      <c r="D711">
        <f t="shared" si="660"/>
        <v>3</v>
      </c>
      <c r="E711">
        <f t="shared" si="661"/>
        <v>3</v>
      </c>
      <c r="F711">
        <f t="shared" si="662"/>
        <v>31</v>
      </c>
      <c r="G711" t="e">
        <f t="shared" si="663"/>
        <v>#N/A</v>
      </c>
      <c r="H711" t="e">
        <f t="shared" si="664"/>
        <v>#N/A</v>
      </c>
      <c r="I711" t="e">
        <f t="shared" si="665"/>
        <v>#N/A</v>
      </c>
      <c r="J711" t="e">
        <f t="shared" si="666"/>
        <v>#N/A</v>
      </c>
      <c r="K711">
        <f t="shared" si="667"/>
        <v>2021</v>
      </c>
      <c r="L711">
        <f t="shared" si="668"/>
        <v>3.7130000000000001</v>
      </c>
      <c r="M711" t="e">
        <f t="shared" si="669"/>
        <v>#N/A</v>
      </c>
      <c r="N711" t="e">
        <f t="shared" si="670"/>
        <v>#N/A</v>
      </c>
      <c r="O711">
        <f t="shared" si="671"/>
        <v>3.0007109999999999</v>
      </c>
      <c r="P711" t="str">
        <f>IF(OR($A711="",INDEX(games!$H:$H,ROW())=""),"",INDEX(games!$H:$H,ROW()))</f>
        <v>Yes</v>
      </c>
      <c r="Q711">
        <f t="shared" si="672"/>
        <v>3.0007109999999999</v>
      </c>
      <c r="T711">
        <f t="shared" si="673"/>
        <v>2002</v>
      </c>
      <c r="U711">
        <f t="shared" si="674"/>
        <v>2011</v>
      </c>
      <c r="V711">
        <f t="shared" si="675"/>
        <v>9</v>
      </c>
      <c r="W711" t="str">
        <f>IF(TRIM(INDEX(connections!$A:$A,ROW()))="","",TRIM(INDEX(connections!$A:$A,ROW())))</f>
        <v>DoomRL</v>
      </c>
      <c r="X711" t="str">
        <f>IF($W711="","",TRIM(INDEX(connections!$B:$B,ROW())))</f>
        <v>Infra Arcana</v>
      </c>
      <c r="Y711">
        <f t="shared" si="676"/>
        <v>249</v>
      </c>
      <c r="Z711">
        <f t="shared" si="677"/>
        <v>421</v>
      </c>
      <c r="AA711" t="str">
        <f t="shared" si="678"/>
        <v/>
      </c>
      <c r="AB711" t="str">
        <f t="shared" si="679"/>
        <v>Yes</v>
      </c>
      <c r="AC711" t="str">
        <f t="shared" si="680"/>
        <v/>
      </c>
      <c r="AD711">
        <f t="shared" si="681"/>
        <v>0</v>
      </c>
      <c r="AE711" t="str">
        <f t="shared" si="682"/>
        <v/>
      </c>
      <c r="AG711">
        <f t="shared" si="683"/>
        <v>3</v>
      </c>
      <c r="AH711" t="str">
        <f t="shared" si="684"/>
        <v>Yes</v>
      </c>
      <c r="AI711">
        <f t="shared" si="685"/>
        <v>3</v>
      </c>
      <c r="AJ711">
        <f t="shared" si="686"/>
        <v>3.0007109999999999</v>
      </c>
      <c r="AK711" t="str">
        <f t="shared" si="687"/>
        <v/>
      </c>
      <c r="AL711" t="str">
        <f>IF($A711="","",INDEX(games!$J:$J,ROW())&amp;"")</f>
        <v>https://store.steampowered.com/app/1076200/Roguebook/</v>
      </c>
      <c r="AM711">
        <f>IF($A711="","",SUMPRODUCT($AO711:$BD711,'Map Analysis'!$AN$2^{0,1,2,3,4,5,6,7,8,9,10,11,12,13,14,15}))</f>
        <v>2</v>
      </c>
      <c r="AN711">
        <f t="shared" si="688"/>
        <v>2.0000711</v>
      </c>
      <c r="AO711">
        <f t="shared" si="689"/>
        <v>2</v>
      </c>
      <c r="AP711">
        <f t="shared" si="690"/>
        <v>0</v>
      </c>
      <c r="AQ711">
        <f t="shared" si="691"/>
        <v>0</v>
      </c>
      <c r="AR711">
        <f t="shared" si="692"/>
        <v>0</v>
      </c>
      <c r="AS711">
        <f t="shared" si="693"/>
        <v>0</v>
      </c>
      <c r="AT711">
        <f t="shared" si="694"/>
        <v>0</v>
      </c>
      <c r="AU711">
        <f t="shared" si="695"/>
        <v>0</v>
      </c>
      <c r="AV711">
        <f t="shared" si="696"/>
        <v>0</v>
      </c>
      <c r="AW711">
        <f t="shared" si="697"/>
        <v>0</v>
      </c>
      <c r="AX711">
        <f t="shared" si="698"/>
        <v>0</v>
      </c>
      <c r="AY711">
        <f t="shared" si="699"/>
        <v>0</v>
      </c>
      <c r="AZ711">
        <f t="shared" si="700"/>
        <v>0</v>
      </c>
      <c r="BA711">
        <f t="shared" si="701"/>
        <v>0</v>
      </c>
      <c r="BB711">
        <f t="shared" si="702"/>
        <v>0</v>
      </c>
      <c r="BC711">
        <f t="shared" si="703"/>
        <v>0</v>
      </c>
      <c r="BD711">
        <f t="shared" si="704"/>
        <v>0</v>
      </c>
      <c r="BF711">
        <f t="shared" si="705"/>
        <v>0</v>
      </c>
      <c r="BG711">
        <f t="shared" si="706"/>
        <v>0</v>
      </c>
      <c r="BH711">
        <f t="shared" si="707"/>
        <v>0</v>
      </c>
      <c r="BI711">
        <f t="shared" si="708"/>
        <v>0</v>
      </c>
      <c r="BJ711">
        <f t="shared" si="709"/>
        <v>0</v>
      </c>
      <c r="BK711">
        <f t="shared" si="710"/>
        <v>0</v>
      </c>
      <c r="BL711">
        <f t="shared" si="711"/>
        <v>0</v>
      </c>
      <c r="BM711">
        <f t="shared" si="712"/>
        <v>0</v>
      </c>
      <c r="BN711">
        <f t="shared" si="713"/>
        <v>0</v>
      </c>
      <c r="BO711">
        <f t="shared" si="714"/>
        <v>0</v>
      </c>
      <c r="BP711">
        <f t="shared" si="715"/>
        <v>0</v>
      </c>
      <c r="BQ711">
        <f t="shared" si="716"/>
        <v>0</v>
      </c>
      <c r="BR711">
        <f t="shared" si="717"/>
        <v>0</v>
      </c>
      <c r="BS711">
        <f t="shared" si="718"/>
        <v>0</v>
      </c>
      <c r="BT711">
        <f t="shared" si="719"/>
        <v>0</v>
      </c>
    </row>
    <row r="712" spans="1:72" x14ac:dyDescent="0.25">
      <c r="A712" t="str">
        <f>IF(TRIM(INDEX(games!$A:$A,ROW()))="","",TRIM(INDEX(games!$A:$A,ROW())))</f>
        <v>RogueDiceR</v>
      </c>
      <c r="B712">
        <f>IF(OR($A712="",INDEX(games!$B:$B,ROW())=""),"",INDEX(games!$B:$B,ROW()))</f>
        <v>2026</v>
      </c>
      <c r="C712" t="str">
        <f>IF(OR($A712="",INDEX(games!$C:$C,ROW())=""),"",INDEX(games!$C:$C,ROW()))</f>
        <v>Deckbuilder</v>
      </c>
      <c r="D712">
        <f t="shared" si="660"/>
        <v>1</v>
      </c>
      <c r="E712">
        <f t="shared" si="661"/>
        <v>3</v>
      </c>
      <c r="F712">
        <f t="shared" si="662"/>
        <v>32</v>
      </c>
      <c r="G712" t="e">
        <f t="shared" si="663"/>
        <v>#N/A</v>
      </c>
      <c r="H712" t="e">
        <f t="shared" si="664"/>
        <v>#N/A</v>
      </c>
      <c r="I712" t="e">
        <f t="shared" si="665"/>
        <v>#N/A</v>
      </c>
      <c r="J712" t="e">
        <f t="shared" si="666"/>
        <v>#N/A</v>
      </c>
      <c r="K712">
        <f t="shared" si="667"/>
        <v>2026</v>
      </c>
      <c r="L712">
        <f t="shared" si="668"/>
        <v>3.7359999999999998</v>
      </c>
      <c r="M712" t="e">
        <f t="shared" si="669"/>
        <v>#N/A</v>
      </c>
      <c r="N712" t="e">
        <f t="shared" si="670"/>
        <v>#N/A</v>
      </c>
      <c r="O712">
        <f t="shared" si="671"/>
        <v>1.000712</v>
      </c>
      <c r="P712" t="str">
        <f>IF(OR($A712="",INDEX(games!$H:$H,ROW())=""),"",INDEX(games!$H:$H,ROW()))</f>
        <v/>
      </c>
      <c r="Q712" t="str">
        <f t="shared" si="672"/>
        <v/>
      </c>
      <c r="T712">
        <f t="shared" si="673"/>
        <v>1980</v>
      </c>
      <c r="U712">
        <f t="shared" si="674"/>
        <v>2011</v>
      </c>
      <c r="V712">
        <f t="shared" si="675"/>
        <v>31</v>
      </c>
      <c r="W712" t="str">
        <f>IF(TRIM(INDEX(connections!$A:$A,ROW()))="","",TRIM(INDEX(connections!$A:$A,ROW())))</f>
        <v>Rogue</v>
      </c>
      <c r="X712" t="str">
        <f>IF($W712="","",TRIM(INDEX(connections!$B:$B,ROW())))</f>
        <v>Infra Arcana</v>
      </c>
      <c r="Y712">
        <f t="shared" si="676"/>
        <v>693</v>
      </c>
      <c r="Z712">
        <f t="shared" si="677"/>
        <v>421</v>
      </c>
      <c r="AA712" t="str">
        <f t="shared" si="678"/>
        <v>Yes</v>
      </c>
      <c r="AB712" t="str">
        <f t="shared" si="679"/>
        <v>Yes</v>
      </c>
      <c r="AC712">
        <f t="shared" si="680"/>
        <v>1</v>
      </c>
      <c r="AD712">
        <f t="shared" si="681"/>
        <v>0</v>
      </c>
      <c r="AE712" t="str">
        <f t="shared" si="682"/>
        <v/>
      </c>
      <c r="AG712">
        <f t="shared" si="683"/>
        <v>1</v>
      </c>
      <c r="AH712" t="str">
        <f t="shared" si="684"/>
        <v/>
      </c>
      <c r="AI712" t="str">
        <f t="shared" si="685"/>
        <v/>
      </c>
      <c r="AJ712" t="str">
        <f t="shared" si="686"/>
        <v/>
      </c>
      <c r="AK712">
        <f t="shared" si="687"/>
        <v>1.000712</v>
      </c>
      <c r="AL712" t="str">
        <f>IF($A712="","",INDEX(games!$J:$J,ROW())&amp;"")</f>
        <v>https://store.steampowered.com/app/3636060/RogueDiceR/</v>
      </c>
      <c r="AM712">
        <f>IF($A712="","",SUMPRODUCT($AO712:$BD712,'Map Analysis'!$AN$2^{0,1,2,3,4,5,6,7,8,9,10,11,12,13,14,15}))</f>
        <v>0</v>
      </c>
      <c r="AN712">
        <f t="shared" si="688"/>
        <v>7.1199999999999996E-5</v>
      </c>
      <c r="AO712">
        <f t="shared" si="689"/>
        <v>0</v>
      </c>
      <c r="AP712">
        <f t="shared" si="690"/>
        <v>0</v>
      </c>
      <c r="AQ712">
        <f t="shared" si="691"/>
        <v>0</v>
      </c>
      <c r="AR712">
        <f t="shared" si="692"/>
        <v>0</v>
      </c>
      <c r="AS712">
        <f t="shared" si="693"/>
        <v>0</v>
      </c>
      <c r="AT712">
        <f t="shared" si="694"/>
        <v>0</v>
      </c>
      <c r="AU712">
        <f t="shared" si="695"/>
        <v>0</v>
      </c>
      <c r="AV712">
        <f t="shared" si="696"/>
        <v>0</v>
      </c>
      <c r="AW712">
        <f t="shared" si="697"/>
        <v>0</v>
      </c>
      <c r="AX712">
        <f t="shared" si="698"/>
        <v>0</v>
      </c>
      <c r="AY712">
        <f t="shared" si="699"/>
        <v>0</v>
      </c>
      <c r="AZ712">
        <f t="shared" si="700"/>
        <v>0</v>
      </c>
      <c r="BA712">
        <f t="shared" si="701"/>
        <v>0</v>
      </c>
      <c r="BB712">
        <f t="shared" si="702"/>
        <v>0</v>
      </c>
      <c r="BC712">
        <f t="shared" si="703"/>
        <v>0</v>
      </c>
      <c r="BD712">
        <f t="shared" si="704"/>
        <v>0</v>
      </c>
      <c r="BF712">
        <f t="shared" si="705"/>
        <v>0</v>
      </c>
      <c r="BG712">
        <f t="shared" si="706"/>
        <v>0</v>
      </c>
      <c r="BH712">
        <f t="shared" si="707"/>
        <v>0</v>
      </c>
      <c r="BI712">
        <f t="shared" si="708"/>
        <v>0</v>
      </c>
      <c r="BJ712">
        <f t="shared" si="709"/>
        <v>0</v>
      </c>
      <c r="BK712">
        <f t="shared" si="710"/>
        <v>0</v>
      </c>
      <c r="BL712">
        <f t="shared" si="711"/>
        <v>0</v>
      </c>
      <c r="BM712">
        <f t="shared" si="712"/>
        <v>0</v>
      </c>
      <c r="BN712">
        <f t="shared" si="713"/>
        <v>0</v>
      </c>
      <c r="BO712">
        <f t="shared" si="714"/>
        <v>0</v>
      </c>
      <c r="BP712">
        <f t="shared" si="715"/>
        <v>0</v>
      </c>
      <c r="BQ712">
        <f t="shared" si="716"/>
        <v>0</v>
      </c>
      <c r="BR712">
        <f t="shared" si="717"/>
        <v>0</v>
      </c>
      <c r="BS712">
        <f t="shared" si="718"/>
        <v>0</v>
      </c>
      <c r="BT712">
        <f t="shared" si="719"/>
        <v>0</v>
      </c>
    </row>
    <row r="713" spans="1:72" x14ac:dyDescent="0.25">
      <c r="A713" t="str">
        <f>IF(TRIM(INDEX(games!$A:$A,ROW()))="","",TRIM(INDEX(games!$A:$A,ROW())))</f>
        <v>Roguefort</v>
      </c>
      <c r="B713">
        <f>IF(OR($A713="",INDEX(games!$B:$B,ROW())=""),"",INDEX(games!$B:$B,ROW()))</f>
        <v>2026</v>
      </c>
      <c r="C713" t="str">
        <f>IF(OR($A713="",INDEX(games!$C:$C,ROW())=""),"",INDEX(games!$C:$C,ROW()))</f>
        <v>Traditional</v>
      </c>
      <c r="D713">
        <f t="shared" si="660"/>
        <v>4</v>
      </c>
      <c r="E713">
        <f t="shared" si="661"/>
        <v>4</v>
      </c>
      <c r="F713">
        <f t="shared" si="662"/>
        <v>33</v>
      </c>
      <c r="G713" t="e">
        <f t="shared" si="663"/>
        <v>#N/A</v>
      </c>
      <c r="H713" t="e">
        <f t="shared" si="664"/>
        <v>#N/A</v>
      </c>
      <c r="I713" t="e">
        <f t="shared" si="665"/>
        <v>#N/A</v>
      </c>
      <c r="J713" t="e">
        <f t="shared" si="666"/>
        <v>#N/A</v>
      </c>
      <c r="K713" t="e">
        <f t="shared" si="667"/>
        <v>#N/A</v>
      </c>
      <c r="L713" t="e">
        <f t="shared" si="668"/>
        <v>#N/A</v>
      </c>
      <c r="M713">
        <f t="shared" si="669"/>
        <v>2026</v>
      </c>
      <c r="N713">
        <f t="shared" si="670"/>
        <v>4.7590000000000003</v>
      </c>
      <c r="O713">
        <f t="shared" si="671"/>
        <v>4.0007130000000002</v>
      </c>
      <c r="P713" t="str">
        <f>IF(OR($A713="",INDEX(games!$H:$H,ROW())=""),"",INDEX(games!$H:$H,ROW()))</f>
        <v/>
      </c>
      <c r="Q713" t="str">
        <f t="shared" si="672"/>
        <v/>
      </c>
      <c r="T713">
        <f t="shared" si="673"/>
        <v>2020</v>
      </c>
      <c r="U713">
        <f t="shared" si="674"/>
        <v>2023</v>
      </c>
      <c r="V713">
        <f t="shared" si="675"/>
        <v>3</v>
      </c>
      <c r="W713" t="str">
        <f>IF(TRIM(INDEX(connections!$A:$A,ROW()))="","",TRIM(INDEX(connections!$A:$A,ROW())))</f>
        <v>Monster Train</v>
      </c>
      <c r="X713" t="str">
        <f>IF($W713="","",TRIM(INDEX(connections!$B:$B,ROW())))</f>
        <v>Inkbound</v>
      </c>
      <c r="Y713">
        <f t="shared" si="676"/>
        <v>522</v>
      </c>
      <c r="Z713">
        <f t="shared" si="677"/>
        <v>422</v>
      </c>
      <c r="AA713" t="str">
        <f t="shared" si="678"/>
        <v>Yes</v>
      </c>
      <c r="AB713" t="str">
        <f t="shared" si="679"/>
        <v>Yes</v>
      </c>
      <c r="AC713">
        <f t="shared" si="680"/>
        <v>1</v>
      </c>
      <c r="AD713">
        <f t="shared" si="681"/>
        <v>1</v>
      </c>
      <c r="AE713" t="str">
        <f t="shared" si="682"/>
        <v/>
      </c>
      <c r="AG713">
        <f t="shared" si="683"/>
        <v>4</v>
      </c>
      <c r="AH713" t="str">
        <f t="shared" si="684"/>
        <v/>
      </c>
      <c r="AI713" t="str">
        <f t="shared" si="685"/>
        <v/>
      </c>
      <c r="AJ713" t="str">
        <f t="shared" si="686"/>
        <v/>
      </c>
      <c r="AK713">
        <f t="shared" si="687"/>
        <v>4.0007130000000002</v>
      </c>
      <c r="AL713" t="str">
        <f>IF($A713="","",INDEX(games!$J:$J,ROW())&amp;"")</f>
        <v>https://store.steampowered.com/app/4274730/Roguefort</v>
      </c>
      <c r="AM713">
        <f>IF($A713="","",SUMPRODUCT($AO713:$BD713,'Map Analysis'!$AN$2^{0,1,2,3,4,5,6,7,8,9,10,11,12,13,14,15}))</f>
        <v>0</v>
      </c>
      <c r="AN713">
        <f t="shared" si="688"/>
        <v>7.1299999999999998E-5</v>
      </c>
      <c r="AO713">
        <f t="shared" si="689"/>
        <v>0</v>
      </c>
      <c r="AP713">
        <f t="shared" si="690"/>
        <v>0</v>
      </c>
      <c r="AQ713">
        <f t="shared" si="691"/>
        <v>0</v>
      </c>
      <c r="AR713">
        <f t="shared" si="692"/>
        <v>0</v>
      </c>
      <c r="AS713">
        <f t="shared" si="693"/>
        <v>0</v>
      </c>
      <c r="AT713">
        <f t="shared" si="694"/>
        <v>0</v>
      </c>
      <c r="AU713">
        <f t="shared" si="695"/>
        <v>0</v>
      </c>
      <c r="AV713">
        <f t="shared" si="696"/>
        <v>0</v>
      </c>
      <c r="AW713">
        <f t="shared" si="697"/>
        <v>0</v>
      </c>
      <c r="AX713">
        <f t="shared" si="698"/>
        <v>0</v>
      </c>
      <c r="AY713">
        <f t="shared" si="699"/>
        <v>0</v>
      </c>
      <c r="AZ713">
        <f t="shared" si="700"/>
        <v>0</v>
      </c>
      <c r="BA713">
        <f t="shared" si="701"/>
        <v>0</v>
      </c>
      <c r="BB713">
        <f t="shared" si="702"/>
        <v>0</v>
      </c>
      <c r="BC713">
        <f t="shared" si="703"/>
        <v>0</v>
      </c>
      <c r="BD713">
        <f t="shared" si="704"/>
        <v>0</v>
      </c>
      <c r="BF713">
        <f t="shared" si="705"/>
        <v>1</v>
      </c>
      <c r="BG713">
        <f t="shared" si="706"/>
        <v>0</v>
      </c>
      <c r="BH713">
        <f t="shared" si="707"/>
        <v>0</v>
      </c>
      <c r="BI713">
        <f t="shared" si="708"/>
        <v>0</v>
      </c>
      <c r="BJ713">
        <f t="shared" si="709"/>
        <v>0</v>
      </c>
      <c r="BK713">
        <f t="shared" si="710"/>
        <v>0</v>
      </c>
      <c r="BL713">
        <f t="shared" si="711"/>
        <v>0</v>
      </c>
      <c r="BM713">
        <f t="shared" si="712"/>
        <v>0</v>
      </c>
      <c r="BN713">
        <f t="shared" si="713"/>
        <v>0</v>
      </c>
      <c r="BO713">
        <f t="shared" si="714"/>
        <v>0</v>
      </c>
      <c r="BP713">
        <f t="shared" si="715"/>
        <v>0</v>
      </c>
      <c r="BQ713">
        <f t="shared" si="716"/>
        <v>0</v>
      </c>
      <c r="BR713">
        <f t="shared" si="717"/>
        <v>0</v>
      </c>
      <c r="BS713">
        <f t="shared" si="718"/>
        <v>0</v>
      </c>
      <c r="BT713">
        <f t="shared" si="719"/>
        <v>0</v>
      </c>
    </row>
    <row r="714" spans="1:72" x14ac:dyDescent="0.25">
      <c r="A714" t="str">
        <f>IF(TRIM(INDEX(games!$A:$A,ROW()))="","",TRIM(INDEX(games!$A:$A,ROW())))</f>
        <v>Rogue-Fp</v>
      </c>
      <c r="B714">
        <f>IF(OR($A714="",INDEX(games!$B:$B,ROW())=""),"",INDEX(games!$B:$B,ROW()))</f>
        <v>2023</v>
      </c>
      <c r="C714" t="str">
        <f>IF(OR($A714="",INDEX(games!$C:$C,ROW())=""),"",INDEX(games!$C:$C,ROW()))</f>
        <v>Traditional</v>
      </c>
      <c r="D714">
        <f t="shared" si="660"/>
        <v>2</v>
      </c>
      <c r="E714">
        <f t="shared" si="661"/>
        <v>4</v>
      </c>
      <c r="F714">
        <f t="shared" si="662"/>
        <v>0</v>
      </c>
      <c r="G714" t="e">
        <f t="shared" si="663"/>
        <v>#N/A</v>
      </c>
      <c r="H714" t="e">
        <f t="shared" si="664"/>
        <v>#N/A</v>
      </c>
      <c r="I714" t="e">
        <f t="shared" si="665"/>
        <v>#N/A</v>
      </c>
      <c r="J714" t="e">
        <f t="shared" si="666"/>
        <v>#N/A</v>
      </c>
      <c r="K714" t="e">
        <f t="shared" si="667"/>
        <v>#N/A</v>
      </c>
      <c r="L714" t="e">
        <f t="shared" si="668"/>
        <v>#N/A</v>
      </c>
      <c r="M714">
        <f t="shared" si="669"/>
        <v>2023</v>
      </c>
      <c r="N714">
        <f t="shared" si="670"/>
        <v>4</v>
      </c>
      <c r="O714">
        <f t="shared" si="671"/>
        <v>2.0007139999999999</v>
      </c>
      <c r="P714" t="str">
        <f>IF(OR($A714="",INDEX(games!$H:$H,ROW())=""),"",INDEX(games!$H:$H,ROW()))</f>
        <v>Yes</v>
      </c>
      <c r="Q714">
        <f t="shared" si="672"/>
        <v>2.0007139999999999</v>
      </c>
      <c r="T714">
        <f t="shared" si="673"/>
        <v>2014</v>
      </c>
      <c r="U714">
        <f t="shared" si="674"/>
        <v>2025</v>
      </c>
      <c r="V714">
        <f t="shared" si="675"/>
        <v>11</v>
      </c>
      <c r="W714" t="str">
        <f>IF(TRIM(INDEX(connections!$A:$A,ROW()))="","",TRIM(INDEX(connections!$A:$A,ROW())))</f>
        <v>Hand of Fate</v>
      </c>
      <c r="X714" t="str">
        <f>IF($W714="","",TRIM(INDEX(connections!$B:$B,ROW())))</f>
        <v>Inkshade</v>
      </c>
      <c r="Y714">
        <f t="shared" si="676"/>
        <v>378</v>
      </c>
      <c r="Z714">
        <f t="shared" si="677"/>
        <v>423</v>
      </c>
      <c r="AA714" t="str">
        <f t="shared" si="678"/>
        <v>Yes</v>
      </c>
      <c r="AB714" t="str">
        <f t="shared" si="679"/>
        <v/>
      </c>
      <c r="AC714" t="str">
        <f t="shared" si="680"/>
        <v/>
      </c>
      <c r="AD714">
        <f t="shared" si="681"/>
        <v>1</v>
      </c>
      <c r="AE714" t="str">
        <f t="shared" si="682"/>
        <v/>
      </c>
      <c r="AG714">
        <f t="shared" si="683"/>
        <v>2</v>
      </c>
      <c r="AH714" t="str">
        <f t="shared" si="684"/>
        <v>Yes</v>
      </c>
      <c r="AI714">
        <f t="shared" si="685"/>
        <v>2</v>
      </c>
      <c r="AJ714">
        <f t="shared" si="686"/>
        <v>2.0007139999999999</v>
      </c>
      <c r="AK714" t="str">
        <f t="shared" si="687"/>
        <v/>
      </c>
      <c r="AL714" t="str">
        <f>IF($A714="","",INDEX(games!$J:$J,ROW())&amp;"")</f>
        <v>https://store.steampowered.com/app/2343160/ROGUEFP/</v>
      </c>
      <c r="AM714">
        <f>IF($A714="","",SUMPRODUCT($AO714:$BD714,'Map Analysis'!$AN$2^{0,1,2,3,4,5,6,7,8,9,10,11,12,13,14,15}))</f>
        <v>0</v>
      </c>
      <c r="AN714">
        <f t="shared" si="688"/>
        <v>7.1400000000000001E-5</v>
      </c>
      <c r="AO714">
        <f t="shared" si="689"/>
        <v>0</v>
      </c>
      <c r="AP714">
        <f t="shared" si="690"/>
        <v>0</v>
      </c>
      <c r="AQ714">
        <f t="shared" si="691"/>
        <v>0</v>
      </c>
      <c r="AR714">
        <f t="shared" si="692"/>
        <v>0</v>
      </c>
      <c r="AS714">
        <f t="shared" si="693"/>
        <v>0</v>
      </c>
      <c r="AT714">
        <f t="shared" si="694"/>
        <v>0</v>
      </c>
      <c r="AU714">
        <f t="shared" si="695"/>
        <v>0</v>
      </c>
      <c r="AV714">
        <f t="shared" si="696"/>
        <v>0</v>
      </c>
      <c r="AW714">
        <f t="shared" si="697"/>
        <v>0</v>
      </c>
      <c r="AX714">
        <f t="shared" si="698"/>
        <v>0</v>
      </c>
      <c r="AY714">
        <f t="shared" si="699"/>
        <v>0</v>
      </c>
      <c r="AZ714">
        <f t="shared" si="700"/>
        <v>0</v>
      </c>
      <c r="BA714">
        <f t="shared" si="701"/>
        <v>0</v>
      </c>
      <c r="BB714">
        <f t="shared" si="702"/>
        <v>0</v>
      </c>
      <c r="BC714">
        <f t="shared" si="703"/>
        <v>0</v>
      </c>
      <c r="BD714">
        <f t="shared" si="704"/>
        <v>0</v>
      </c>
      <c r="BF714">
        <f t="shared" si="705"/>
        <v>0</v>
      </c>
      <c r="BG714">
        <f t="shared" si="706"/>
        <v>0</v>
      </c>
      <c r="BH714">
        <f t="shared" si="707"/>
        <v>0</v>
      </c>
      <c r="BI714">
        <f t="shared" si="708"/>
        <v>0</v>
      </c>
      <c r="BJ714">
        <f t="shared" si="709"/>
        <v>0</v>
      </c>
      <c r="BK714">
        <f t="shared" si="710"/>
        <v>0</v>
      </c>
      <c r="BL714">
        <f t="shared" si="711"/>
        <v>0</v>
      </c>
      <c r="BM714">
        <f t="shared" si="712"/>
        <v>0</v>
      </c>
      <c r="BN714">
        <f t="shared" si="713"/>
        <v>0</v>
      </c>
      <c r="BO714">
        <f t="shared" si="714"/>
        <v>0</v>
      </c>
      <c r="BP714">
        <f t="shared" si="715"/>
        <v>0</v>
      </c>
      <c r="BQ714">
        <f t="shared" si="716"/>
        <v>0</v>
      </c>
      <c r="BR714">
        <f t="shared" si="717"/>
        <v>0</v>
      </c>
      <c r="BS714">
        <f t="shared" si="718"/>
        <v>0</v>
      </c>
      <c r="BT714">
        <f t="shared" si="719"/>
        <v>0</v>
      </c>
    </row>
    <row r="715" spans="1:72" x14ac:dyDescent="0.25">
      <c r="A715" t="str">
        <f>IF(TRIM(INDEX(games!$A:$A,ROW()))="","",TRIM(INDEX(games!$A:$A,ROW())))</f>
        <v>RogueJack21</v>
      </c>
      <c r="B715">
        <f>IF(OR($A715="",INDEX(games!$B:$B,ROW())=""),"",INDEX(games!$B:$B,ROW()))</f>
        <v>2026</v>
      </c>
      <c r="C715" t="str">
        <f>IF(OR($A715="",INDEX(games!$C:$C,ROW())=""),"",INDEX(games!$C:$C,ROW()))</f>
        <v>Deckbuilder</v>
      </c>
      <c r="D715">
        <f t="shared" si="660"/>
        <v>2</v>
      </c>
      <c r="E715">
        <f t="shared" si="661"/>
        <v>3</v>
      </c>
      <c r="F715">
        <f t="shared" si="662"/>
        <v>1</v>
      </c>
      <c r="G715" t="e">
        <f t="shared" si="663"/>
        <v>#N/A</v>
      </c>
      <c r="H715" t="e">
        <f t="shared" si="664"/>
        <v>#N/A</v>
      </c>
      <c r="I715" t="e">
        <f t="shared" si="665"/>
        <v>#N/A</v>
      </c>
      <c r="J715" t="e">
        <f t="shared" si="666"/>
        <v>#N/A</v>
      </c>
      <c r="K715">
        <f t="shared" si="667"/>
        <v>2026</v>
      </c>
      <c r="L715">
        <f t="shared" si="668"/>
        <v>3.0230000000000001</v>
      </c>
      <c r="M715" t="e">
        <f t="shared" si="669"/>
        <v>#N/A</v>
      </c>
      <c r="N715" t="e">
        <f t="shared" si="670"/>
        <v>#N/A</v>
      </c>
      <c r="O715">
        <f t="shared" si="671"/>
        <v>2.000715</v>
      </c>
      <c r="P715" t="str">
        <f>IF(OR($A715="",INDEX(games!$H:$H,ROW())=""),"",INDEX(games!$H:$H,ROW()))</f>
        <v/>
      </c>
      <c r="Q715" t="str">
        <f t="shared" si="672"/>
        <v/>
      </c>
      <c r="T715">
        <f t="shared" si="673"/>
        <v>2021</v>
      </c>
      <c r="U715">
        <f t="shared" si="674"/>
        <v>2025</v>
      </c>
      <c r="V715">
        <f t="shared" si="675"/>
        <v>4</v>
      </c>
      <c r="W715" t="str">
        <f>IF(TRIM(INDEX(connections!$A:$A,ROW()))="","",TRIM(INDEX(connections!$A:$A,ROW())))</f>
        <v>Inscryption</v>
      </c>
      <c r="X715" t="str">
        <f>IF($W715="","",TRIM(INDEX(connections!$B:$B,ROW())))</f>
        <v>Inkshade</v>
      </c>
      <c r="Y715">
        <f t="shared" si="676"/>
        <v>424</v>
      </c>
      <c r="Z715">
        <f t="shared" si="677"/>
        <v>423</v>
      </c>
      <c r="AA715" t="str">
        <f t="shared" si="678"/>
        <v>Yes</v>
      </c>
      <c r="AB715" t="str">
        <f t="shared" si="679"/>
        <v/>
      </c>
      <c r="AC715" t="str">
        <f t="shared" si="680"/>
        <v/>
      </c>
      <c r="AD715">
        <f t="shared" si="681"/>
        <v>1</v>
      </c>
      <c r="AE715" t="str">
        <f t="shared" si="682"/>
        <v/>
      </c>
      <c r="AG715">
        <f t="shared" si="683"/>
        <v>2</v>
      </c>
      <c r="AH715" t="str">
        <f t="shared" si="684"/>
        <v/>
      </c>
      <c r="AI715" t="str">
        <f t="shared" si="685"/>
        <v/>
      </c>
      <c r="AJ715" t="str">
        <f t="shared" si="686"/>
        <v/>
      </c>
      <c r="AK715">
        <f t="shared" si="687"/>
        <v>2.000715</v>
      </c>
      <c r="AL715" t="str">
        <f>IF($A715="","",INDEX(games!$J:$J,ROW())&amp;"")</f>
        <v/>
      </c>
      <c r="AM715">
        <f>IF($A715="","",SUMPRODUCT($AO715:$BD715,'Map Analysis'!$AN$2^{0,1,2,3,4,5,6,7,8,9,10,11,12,13,14,15}))</f>
        <v>0</v>
      </c>
      <c r="AN715">
        <f t="shared" si="688"/>
        <v>7.1500000000000003E-5</v>
      </c>
      <c r="AO715">
        <f t="shared" si="689"/>
        <v>0</v>
      </c>
      <c r="AP715">
        <f t="shared" si="690"/>
        <v>0</v>
      </c>
      <c r="AQ715">
        <f t="shared" si="691"/>
        <v>0</v>
      </c>
      <c r="AR715">
        <f t="shared" si="692"/>
        <v>0</v>
      </c>
      <c r="AS715">
        <f t="shared" si="693"/>
        <v>0</v>
      </c>
      <c r="AT715">
        <f t="shared" si="694"/>
        <v>0</v>
      </c>
      <c r="AU715">
        <f t="shared" si="695"/>
        <v>0</v>
      </c>
      <c r="AV715">
        <f t="shared" si="696"/>
        <v>0</v>
      </c>
      <c r="AW715">
        <f t="shared" si="697"/>
        <v>0</v>
      </c>
      <c r="AX715">
        <f t="shared" si="698"/>
        <v>0</v>
      </c>
      <c r="AY715">
        <f t="shared" si="699"/>
        <v>0</v>
      </c>
      <c r="AZ715">
        <f t="shared" si="700"/>
        <v>0</v>
      </c>
      <c r="BA715">
        <f t="shared" si="701"/>
        <v>0</v>
      </c>
      <c r="BB715">
        <f t="shared" si="702"/>
        <v>0</v>
      </c>
      <c r="BC715">
        <f t="shared" si="703"/>
        <v>0</v>
      </c>
      <c r="BD715">
        <f t="shared" si="704"/>
        <v>0</v>
      </c>
      <c r="BF715">
        <f t="shared" si="705"/>
        <v>0</v>
      </c>
      <c r="BG715">
        <f t="shared" si="706"/>
        <v>0</v>
      </c>
      <c r="BH715">
        <f t="shared" si="707"/>
        <v>0</v>
      </c>
      <c r="BI715">
        <f t="shared" si="708"/>
        <v>0</v>
      </c>
      <c r="BJ715">
        <f t="shared" si="709"/>
        <v>0</v>
      </c>
      <c r="BK715">
        <f t="shared" si="710"/>
        <v>0</v>
      </c>
      <c r="BL715">
        <f t="shared" si="711"/>
        <v>0</v>
      </c>
      <c r="BM715">
        <f t="shared" si="712"/>
        <v>0</v>
      </c>
      <c r="BN715">
        <f t="shared" si="713"/>
        <v>0</v>
      </c>
      <c r="BO715">
        <f t="shared" si="714"/>
        <v>0</v>
      </c>
      <c r="BP715">
        <f t="shared" si="715"/>
        <v>0</v>
      </c>
      <c r="BQ715">
        <f t="shared" si="716"/>
        <v>0</v>
      </c>
      <c r="BR715">
        <f t="shared" si="717"/>
        <v>0</v>
      </c>
      <c r="BS715">
        <f t="shared" si="718"/>
        <v>0</v>
      </c>
      <c r="BT715">
        <f t="shared" si="719"/>
        <v>0</v>
      </c>
    </row>
    <row r="716" spans="1:72" x14ac:dyDescent="0.25">
      <c r="A716" t="str">
        <f>IF(TRIM(INDEX(games!$A:$A,ROW()))="","",TRIM(INDEX(games!$A:$A,ROW())))</f>
        <v>Rogue's Tale</v>
      </c>
      <c r="B716">
        <f>IF(OR($A716="",INDEX(games!$B:$B,ROW())=""),"",INDEX(games!$B:$B,ROW()))</f>
        <v>2014</v>
      </c>
      <c r="C716" t="str">
        <f>IF(OR($A716="",INDEX(games!$C:$C,ROW())=""),"",INDEX(games!$C:$C,ROW()))</f>
        <v>Traditional</v>
      </c>
      <c r="D716">
        <f t="shared" si="660"/>
        <v>1</v>
      </c>
      <c r="E716">
        <f t="shared" si="661"/>
        <v>4</v>
      </c>
      <c r="F716">
        <f t="shared" si="662"/>
        <v>2</v>
      </c>
      <c r="G716" t="e">
        <f t="shared" si="663"/>
        <v>#N/A</v>
      </c>
      <c r="H716" t="e">
        <f t="shared" si="664"/>
        <v>#N/A</v>
      </c>
      <c r="I716" t="e">
        <f t="shared" si="665"/>
        <v>#N/A</v>
      </c>
      <c r="J716" t="e">
        <f t="shared" si="666"/>
        <v>#N/A</v>
      </c>
      <c r="K716" t="e">
        <f t="shared" si="667"/>
        <v>#N/A</v>
      </c>
      <c r="L716" t="e">
        <f t="shared" si="668"/>
        <v>#N/A</v>
      </c>
      <c r="M716">
        <f t="shared" si="669"/>
        <v>2014</v>
      </c>
      <c r="N716">
        <f t="shared" si="670"/>
        <v>4.0460000000000003</v>
      </c>
      <c r="O716">
        <f t="shared" si="671"/>
        <v>1.0007159999999999</v>
      </c>
      <c r="P716" t="str">
        <f>IF(OR($A716="",INDEX(games!$H:$H,ROW())=""),"",INDEX(games!$H:$H,ROW()))</f>
        <v/>
      </c>
      <c r="Q716" t="str">
        <f t="shared" si="672"/>
        <v/>
      </c>
      <c r="T716">
        <f t="shared" si="673"/>
        <v>2020</v>
      </c>
      <c r="U716">
        <f t="shared" si="674"/>
        <v>2021</v>
      </c>
      <c r="V716">
        <f t="shared" si="675"/>
        <v>1</v>
      </c>
      <c r="W716" t="str">
        <f>IF(TRIM(INDEX(connections!$A:$A,ROW()))="","",TRIM(INDEX(connections!$A:$A,ROW())))</f>
        <v>Monster Train</v>
      </c>
      <c r="X716" t="str">
        <f>IF($W716="","",TRIM(INDEX(connections!$B:$B,ROW())))</f>
        <v>Inscryption</v>
      </c>
      <c r="Y716">
        <f t="shared" si="676"/>
        <v>522</v>
      </c>
      <c r="Z716">
        <f t="shared" si="677"/>
        <v>424</v>
      </c>
      <c r="AA716" t="str">
        <f t="shared" si="678"/>
        <v>Yes</v>
      </c>
      <c r="AB716" t="str">
        <f t="shared" si="679"/>
        <v>Yes</v>
      </c>
      <c r="AC716">
        <f t="shared" si="680"/>
        <v>1</v>
      </c>
      <c r="AD716">
        <f t="shared" si="681"/>
        <v>0</v>
      </c>
      <c r="AE716" t="str">
        <f t="shared" si="682"/>
        <v/>
      </c>
      <c r="AG716">
        <f t="shared" si="683"/>
        <v>1</v>
      </c>
      <c r="AH716" t="str">
        <f t="shared" si="684"/>
        <v/>
      </c>
      <c r="AI716" t="str">
        <f t="shared" si="685"/>
        <v/>
      </c>
      <c r="AJ716" t="str">
        <f t="shared" si="686"/>
        <v/>
      </c>
      <c r="AK716">
        <f t="shared" si="687"/>
        <v>1.0007159999999999</v>
      </c>
      <c r="AL716" t="str">
        <f>IF($A716="","",INDEX(games!$J:$J,ROW())&amp;"")</f>
        <v>https://store.steampowered.com/app/265990/Rogues_Tale/</v>
      </c>
      <c r="AM716">
        <f>IF($A716="","",SUMPRODUCT($AO716:$BD716,'Map Analysis'!$AN$2^{0,1,2,3,4,5,6,7,8,9,10,11,12,13,14,15}))</f>
        <v>0</v>
      </c>
      <c r="AN716">
        <f t="shared" si="688"/>
        <v>7.1600000000000006E-5</v>
      </c>
      <c r="AO716">
        <f t="shared" si="689"/>
        <v>0</v>
      </c>
      <c r="AP716">
        <f t="shared" si="690"/>
        <v>0</v>
      </c>
      <c r="AQ716">
        <f t="shared" si="691"/>
        <v>0</v>
      </c>
      <c r="AR716">
        <f t="shared" si="692"/>
        <v>0</v>
      </c>
      <c r="AS716">
        <f t="shared" si="693"/>
        <v>0</v>
      </c>
      <c r="AT716">
        <f t="shared" si="694"/>
        <v>0</v>
      </c>
      <c r="AU716">
        <f t="shared" si="695"/>
        <v>0</v>
      </c>
      <c r="AV716">
        <f t="shared" si="696"/>
        <v>0</v>
      </c>
      <c r="AW716">
        <f t="shared" si="697"/>
        <v>0</v>
      </c>
      <c r="AX716">
        <f t="shared" si="698"/>
        <v>0</v>
      </c>
      <c r="AY716">
        <f t="shared" si="699"/>
        <v>0</v>
      </c>
      <c r="AZ716">
        <f t="shared" si="700"/>
        <v>0</v>
      </c>
      <c r="BA716">
        <f t="shared" si="701"/>
        <v>0</v>
      </c>
      <c r="BB716">
        <f t="shared" si="702"/>
        <v>0</v>
      </c>
      <c r="BC716">
        <f t="shared" si="703"/>
        <v>0</v>
      </c>
      <c r="BD716">
        <f t="shared" si="704"/>
        <v>0</v>
      </c>
      <c r="BF716">
        <f t="shared" si="705"/>
        <v>18</v>
      </c>
      <c r="BG716">
        <f t="shared" si="706"/>
        <v>8</v>
      </c>
      <c r="BH716">
        <f t="shared" si="707"/>
        <v>11</v>
      </c>
      <c r="BI716">
        <f t="shared" si="708"/>
        <v>2</v>
      </c>
      <c r="BJ716">
        <f t="shared" si="709"/>
        <v>0</v>
      </c>
      <c r="BK716">
        <f t="shared" si="710"/>
        <v>0</v>
      </c>
      <c r="BL716">
        <f t="shared" si="711"/>
        <v>0</v>
      </c>
      <c r="BM716">
        <f t="shared" si="712"/>
        <v>0</v>
      </c>
      <c r="BN716">
        <f t="shared" si="713"/>
        <v>0</v>
      </c>
      <c r="BO716">
        <f t="shared" si="714"/>
        <v>0</v>
      </c>
      <c r="BP716">
        <f t="shared" si="715"/>
        <v>0</v>
      </c>
      <c r="BQ716">
        <f t="shared" si="716"/>
        <v>0</v>
      </c>
      <c r="BR716">
        <f t="shared" si="717"/>
        <v>0</v>
      </c>
      <c r="BS716">
        <f t="shared" si="718"/>
        <v>0</v>
      </c>
      <c r="BT716">
        <f t="shared" si="719"/>
        <v>0</v>
      </c>
    </row>
    <row r="717" spans="1:72" x14ac:dyDescent="0.25">
      <c r="A717" t="str">
        <f>IF(TRIM(INDEX(games!$A:$A,ROW()))="","",TRIM(INDEX(games!$A:$A,ROW())))</f>
        <v>RogueSlide</v>
      </c>
      <c r="B717">
        <f>IF(OR($A717="",INDEX(games!$B:$B,ROW())=""),"",INDEX(games!$B:$B,ROW()))</f>
        <v>2022</v>
      </c>
      <c r="C717" t="str">
        <f>IF(OR($A717="",INDEX(games!$C:$C,ROW())=""),"",INDEX(games!$C:$C,ROW()))</f>
        <v>Strategy</v>
      </c>
      <c r="D717">
        <f t="shared" si="660"/>
        <v>0</v>
      </c>
      <c r="E717">
        <f t="shared" si="661"/>
        <v>2</v>
      </c>
      <c r="F717">
        <f t="shared" si="662"/>
        <v>3</v>
      </c>
      <c r="G717" t="e">
        <f t="shared" si="663"/>
        <v>#N/A</v>
      </c>
      <c r="H717" t="e">
        <f t="shared" si="664"/>
        <v>#N/A</v>
      </c>
      <c r="I717">
        <f t="shared" si="665"/>
        <v>2022</v>
      </c>
      <c r="J717">
        <f t="shared" si="666"/>
        <v>2.069</v>
      </c>
      <c r="K717" t="e">
        <f t="shared" si="667"/>
        <v>#N/A</v>
      </c>
      <c r="L717" t="e">
        <f t="shared" si="668"/>
        <v>#N/A</v>
      </c>
      <c r="M717" t="e">
        <f t="shared" si="669"/>
        <v>#N/A</v>
      </c>
      <c r="N717" t="e">
        <f t="shared" si="670"/>
        <v>#N/A</v>
      </c>
      <c r="O717">
        <f t="shared" si="671"/>
        <v>7.1699999999999997E-4</v>
      </c>
      <c r="P717" t="str">
        <f>IF(OR($A717="",INDEX(games!$H:$H,ROW())=""),"",INDEX(games!$H:$H,ROW()))</f>
        <v>Yes</v>
      </c>
      <c r="Q717">
        <f t="shared" si="672"/>
        <v>7.1699999999999997E-4</v>
      </c>
      <c r="T717">
        <f t="shared" si="673"/>
        <v>2017</v>
      </c>
      <c r="U717">
        <f t="shared" si="674"/>
        <v>2021</v>
      </c>
      <c r="V717">
        <f t="shared" si="675"/>
        <v>4</v>
      </c>
      <c r="W717" t="str">
        <f>IF(TRIM(INDEX(connections!$A:$A,ROW()))="","",TRIM(INDEX(connections!$A:$A,ROW())))</f>
        <v>Slay the Spire</v>
      </c>
      <c r="X717" t="str">
        <f>IF($W717="","",TRIM(INDEX(connections!$B:$B,ROW())))</f>
        <v>Inscryption</v>
      </c>
      <c r="Y717">
        <f t="shared" si="676"/>
        <v>772</v>
      </c>
      <c r="Z717">
        <f t="shared" si="677"/>
        <v>424</v>
      </c>
      <c r="AA717" t="str">
        <f t="shared" si="678"/>
        <v>Yes</v>
      </c>
      <c r="AB717" t="str">
        <f t="shared" si="679"/>
        <v>Yes</v>
      </c>
      <c r="AC717">
        <f t="shared" si="680"/>
        <v>1</v>
      </c>
      <c r="AD717">
        <f t="shared" si="681"/>
        <v>0</v>
      </c>
      <c r="AE717" t="str">
        <f t="shared" si="682"/>
        <v/>
      </c>
      <c r="AG717">
        <f t="shared" si="683"/>
        <v>0</v>
      </c>
      <c r="AH717" t="str">
        <f t="shared" si="684"/>
        <v/>
      </c>
      <c r="AI717" t="str">
        <f t="shared" si="685"/>
        <v/>
      </c>
      <c r="AJ717" t="str">
        <f t="shared" si="686"/>
        <v/>
      </c>
      <c r="AK717" t="str">
        <f t="shared" si="687"/>
        <v/>
      </c>
      <c r="AL717" t="str">
        <f>IF($A717="","",INDEX(games!$J:$J,ROW())&amp;"")</f>
        <v>https://store.steampowered.com/app/1443100/RogueSlide/</v>
      </c>
      <c r="AM717">
        <f>IF($A717="","",SUMPRODUCT($AO717:$BD717,'Map Analysis'!$AN$2^{0,1,2,3,4,5,6,7,8,9,10,11,12,13,14,15}))</f>
        <v>0</v>
      </c>
      <c r="AN717">
        <f t="shared" si="688"/>
        <v>7.1699999999999995E-5</v>
      </c>
      <c r="AO717">
        <f t="shared" si="689"/>
        <v>0</v>
      </c>
      <c r="AP717">
        <f t="shared" si="690"/>
        <v>0</v>
      </c>
      <c r="AQ717">
        <f t="shared" si="691"/>
        <v>0</v>
      </c>
      <c r="AR717">
        <f t="shared" si="692"/>
        <v>0</v>
      </c>
      <c r="AS717">
        <f t="shared" si="693"/>
        <v>0</v>
      </c>
      <c r="AT717">
        <f t="shared" si="694"/>
        <v>0</v>
      </c>
      <c r="AU717">
        <f t="shared" si="695"/>
        <v>0</v>
      </c>
      <c r="AV717">
        <f t="shared" si="696"/>
        <v>0</v>
      </c>
      <c r="AW717">
        <f t="shared" si="697"/>
        <v>0</v>
      </c>
      <c r="AX717">
        <f t="shared" si="698"/>
        <v>0</v>
      </c>
      <c r="AY717">
        <f t="shared" si="699"/>
        <v>0</v>
      </c>
      <c r="AZ717">
        <f t="shared" si="700"/>
        <v>0</v>
      </c>
      <c r="BA717">
        <f t="shared" si="701"/>
        <v>0</v>
      </c>
      <c r="BB717">
        <f t="shared" si="702"/>
        <v>0</v>
      </c>
      <c r="BC717">
        <f t="shared" si="703"/>
        <v>0</v>
      </c>
      <c r="BD717">
        <f t="shared" si="704"/>
        <v>0</v>
      </c>
      <c r="BF717">
        <f t="shared" si="705"/>
        <v>18</v>
      </c>
      <c r="BG717">
        <f t="shared" si="706"/>
        <v>8</v>
      </c>
      <c r="BH717">
        <f t="shared" si="707"/>
        <v>11</v>
      </c>
      <c r="BI717">
        <f t="shared" si="708"/>
        <v>2</v>
      </c>
      <c r="BJ717">
        <f t="shared" si="709"/>
        <v>0</v>
      </c>
      <c r="BK717">
        <f t="shared" si="710"/>
        <v>0</v>
      </c>
      <c r="BL717">
        <f t="shared" si="711"/>
        <v>0</v>
      </c>
      <c r="BM717">
        <f t="shared" si="712"/>
        <v>0</v>
      </c>
      <c r="BN717">
        <f t="shared" si="713"/>
        <v>0</v>
      </c>
      <c r="BO717">
        <f t="shared" si="714"/>
        <v>0</v>
      </c>
      <c r="BP717">
        <f t="shared" si="715"/>
        <v>0</v>
      </c>
      <c r="BQ717">
        <f t="shared" si="716"/>
        <v>0</v>
      </c>
      <c r="BR717">
        <f t="shared" si="717"/>
        <v>0</v>
      </c>
      <c r="BS717">
        <f t="shared" si="718"/>
        <v>0</v>
      </c>
      <c r="BT717">
        <f t="shared" si="719"/>
        <v>0</v>
      </c>
    </row>
    <row r="718" spans="1:72" x14ac:dyDescent="0.25">
      <c r="A718" t="str">
        <f>IF(TRIM(INDEX(games!$A:$A,ROW()))="","",TRIM(INDEX(games!$A:$A,ROW())))</f>
        <v>Roll</v>
      </c>
      <c r="B718">
        <f>IF(OR($A718="",INDEX(games!$B:$B,ROW())=""),"",INDEX(games!$B:$B,ROW()))</f>
        <v>2021</v>
      </c>
      <c r="C718" t="str">
        <f>IF(OR($A718="",INDEX(games!$C:$C,ROW())=""),"",INDEX(games!$C:$C,ROW()))</f>
        <v>Strategy</v>
      </c>
      <c r="D718">
        <f t="shared" si="660"/>
        <v>1</v>
      </c>
      <c r="E718">
        <f t="shared" si="661"/>
        <v>2</v>
      </c>
      <c r="F718">
        <f t="shared" si="662"/>
        <v>4</v>
      </c>
      <c r="G718" t="e">
        <f t="shared" si="663"/>
        <v>#N/A</v>
      </c>
      <c r="H718" t="e">
        <f t="shared" si="664"/>
        <v>#N/A</v>
      </c>
      <c r="I718">
        <f t="shared" si="665"/>
        <v>2021</v>
      </c>
      <c r="J718">
        <f t="shared" si="666"/>
        <v>2.0920000000000001</v>
      </c>
      <c r="K718" t="e">
        <f t="shared" si="667"/>
        <v>#N/A</v>
      </c>
      <c r="L718" t="e">
        <f t="shared" si="668"/>
        <v>#N/A</v>
      </c>
      <c r="M718" t="e">
        <f t="shared" si="669"/>
        <v>#N/A</v>
      </c>
      <c r="N718" t="e">
        <f t="shared" si="670"/>
        <v>#N/A</v>
      </c>
      <c r="O718">
        <f t="shared" si="671"/>
        <v>1.000718</v>
      </c>
      <c r="P718" t="str">
        <f>IF(OR($A718="",INDEX(games!$H:$H,ROW())=""),"",INDEX(games!$H:$H,ROW()))</f>
        <v>Yes</v>
      </c>
      <c r="Q718">
        <f t="shared" si="672"/>
        <v>1.000718</v>
      </c>
      <c r="T718">
        <f t="shared" si="673"/>
        <v>2023</v>
      </c>
      <c r="U718">
        <f t="shared" si="674"/>
        <v>2026</v>
      </c>
      <c r="V718">
        <f t="shared" si="675"/>
        <v>3</v>
      </c>
      <c r="W718" t="str">
        <f>IF(TRIM(INDEX(connections!$A:$A,ROW()))="","",TRIM(INDEX(connections!$A:$A,ROW())))</f>
        <v>Balatro</v>
      </c>
      <c r="X718" t="str">
        <f>IF($W718="","",TRIM(INDEX(connections!$B:$B,ROW())))</f>
        <v>Insider Trading</v>
      </c>
      <c r="Y718">
        <f t="shared" si="676"/>
        <v>56</v>
      </c>
      <c r="Z718">
        <f t="shared" si="677"/>
        <v>425</v>
      </c>
      <c r="AA718" t="str">
        <f t="shared" si="678"/>
        <v>Yes</v>
      </c>
      <c r="AB718" t="str">
        <f t="shared" si="679"/>
        <v/>
      </c>
      <c r="AC718" t="str">
        <f t="shared" si="680"/>
        <v/>
      </c>
      <c r="AD718">
        <f t="shared" si="681"/>
        <v>0</v>
      </c>
      <c r="AE718" t="str">
        <f t="shared" si="682"/>
        <v/>
      </c>
      <c r="AG718">
        <f t="shared" si="683"/>
        <v>1</v>
      </c>
      <c r="AH718" t="str">
        <f t="shared" si="684"/>
        <v>Yes</v>
      </c>
      <c r="AI718">
        <f t="shared" si="685"/>
        <v>1</v>
      </c>
      <c r="AJ718">
        <f t="shared" si="686"/>
        <v>1.000718</v>
      </c>
      <c r="AK718" t="str">
        <f t="shared" si="687"/>
        <v/>
      </c>
      <c r="AL718" t="str">
        <f>IF($A718="","",INDEX(games!$J:$J,ROW())&amp;"")</f>
        <v>https://store.steampowered.com/app/1585910/Roll/</v>
      </c>
      <c r="AM718">
        <f>IF($A718="","",SUMPRODUCT($AO718:$BD718,'Map Analysis'!$AN$2^{0,1,2,3,4,5,6,7,8,9,10,11,12,13,14,15}))</f>
        <v>1</v>
      </c>
      <c r="AN718">
        <f t="shared" si="688"/>
        <v>1.0000718</v>
      </c>
      <c r="AO718">
        <f t="shared" si="689"/>
        <v>1</v>
      </c>
      <c r="AP718">
        <f t="shared" si="690"/>
        <v>0</v>
      </c>
      <c r="AQ718">
        <f t="shared" si="691"/>
        <v>0</v>
      </c>
      <c r="AR718">
        <f t="shared" si="692"/>
        <v>0</v>
      </c>
      <c r="AS718">
        <f t="shared" si="693"/>
        <v>0</v>
      </c>
      <c r="AT718">
        <f t="shared" si="694"/>
        <v>0</v>
      </c>
      <c r="AU718">
        <f t="shared" si="695"/>
        <v>0</v>
      </c>
      <c r="AV718">
        <f t="shared" si="696"/>
        <v>0</v>
      </c>
      <c r="AW718">
        <f t="shared" si="697"/>
        <v>0</v>
      </c>
      <c r="AX718">
        <f t="shared" si="698"/>
        <v>0</v>
      </c>
      <c r="AY718">
        <f t="shared" si="699"/>
        <v>0</v>
      </c>
      <c r="AZ718">
        <f t="shared" si="700"/>
        <v>0</v>
      </c>
      <c r="BA718">
        <f t="shared" si="701"/>
        <v>0</v>
      </c>
      <c r="BB718">
        <f t="shared" si="702"/>
        <v>0</v>
      </c>
      <c r="BC718">
        <f t="shared" si="703"/>
        <v>0</v>
      </c>
      <c r="BD718">
        <f t="shared" si="704"/>
        <v>0</v>
      </c>
      <c r="BF718">
        <f t="shared" si="705"/>
        <v>0</v>
      </c>
      <c r="BG718">
        <f t="shared" si="706"/>
        <v>0</v>
      </c>
      <c r="BH718">
        <f t="shared" si="707"/>
        <v>0</v>
      </c>
      <c r="BI718">
        <f t="shared" si="708"/>
        <v>0</v>
      </c>
      <c r="BJ718">
        <f t="shared" si="709"/>
        <v>0</v>
      </c>
      <c r="BK718">
        <f t="shared" si="710"/>
        <v>0</v>
      </c>
      <c r="BL718">
        <f t="shared" si="711"/>
        <v>0</v>
      </c>
      <c r="BM718">
        <f t="shared" si="712"/>
        <v>0</v>
      </c>
      <c r="BN718">
        <f t="shared" si="713"/>
        <v>0</v>
      </c>
      <c r="BO718">
        <f t="shared" si="714"/>
        <v>0</v>
      </c>
      <c r="BP718">
        <f t="shared" si="715"/>
        <v>0</v>
      </c>
      <c r="BQ718">
        <f t="shared" si="716"/>
        <v>0</v>
      </c>
      <c r="BR718">
        <f t="shared" si="717"/>
        <v>0</v>
      </c>
      <c r="BS718">
        <f t="shared" si="718"/>
        <v>0</v>
      </c>
      <c r="BT718">
        <f t="shared" si="719"/>
        <v>0</v>
      </c>
    </row>
    <row r="719" spans="1:72" x14ac:dyDescent="0.25">
      <c r="A719" t="str">
        <f>IF(TRIM(INDEX(games!$A:$A,ROW()))="","",TRIM(INDEX(games!$A:$A,ROW())))</f>
        <v>RollScape</v>
      </c>
      <c r="B719">
        <f>IF(OR($A719="",INDEX(games!$B:$B,ROW())=""),"",INDEX(games!$B:$B,ROW()))</f>
        <v>2024</v>
      </c>
      <c r="C719" t="str">
        <f>IF(OR($A719="",INDEX(games!$C:$C,ROW())=""),"",INDEX(games!$C:$C,ROW()))</f>
        <v>Strategy</v>
      </c>
      <c r="D719">
        <f t="shared" si="660"/>
        <v>2</v>
      </c>
      <c r="E719">
        <f t="shared" si="661"/>
        <v>2</v>
      </c>
      <c r="F719">
        <f t="shared" si="662"/>
        <v>5</v>
      </c>
      <c r="G719" t="e">
        <f t="shared" si="663"/>
        <v>#N/A</v>
      </c>
      <c r="H719" t="e">
        <f t="shared" si="664"/>
        <v>#N/A</v>
      </c>
      <c r="I719">
        <f t="shared" si="665"/>
        <v>2024</v>
      </c>
      <c r="J719">
        <f t="shared" si="666"/>
        <v>2.1150000000000002</v>
      </c>
      <c r="K719" t="e">
        <f t="shared" si="667"/>
        <v>#N/A</v>
      </c>
      <c r="L719" t="e">
        <f t="shared" si="668"/>
        <v>#N/A</v>
      </c>
      <c r="M719" t="e">
        <f t="shared" si="669"/>
        <v>#N/A</v>
      </c>
      <c r="N719" t="e">
        <f t="shared" si="670"/>
        <v>#N/A</v>
      </c>
      <c r="O719">
        <f t="shared" si="671"/>
        <v>2.0007190000000001</v>
      </c>
      <c r="P719" t="str">
        <f>IF(OR($A719="",INDEX(games!$H:$H,ROW())=""),"",INDEX(games!$H:$H,ROW()))</f>
        <v>Yes</v>
      </c>
      <c r="Q719">
        <f t="shared" si="672"/>
        <v>2.0007190000000001</v>
      </c>
      <c r="T719">
        <f t="shared" si="673"/>
        <v>2016</v>
      </c>
      <c r="U719">
        <f t="shared" si="674"/>
        <v>2021</v>
      </c>
      <c r="V719">
        <f t="shared" si="675"/>
        <v>5</v>
      </c>
      <c r="W719" t="str">
        <f>IF(TRIM(INDEX(connections!$A:$A,ROW()))="","",TRIM(INDEX(connections!$A:$A,ROW())))</f>
        <v>Curious Expedition</v>
      </c>
      <c r="X719" t="str">
        <f>IF($W719="","",TRIM(INDEX(connections!$B:$B,ROW())))</f>
        <v>Insurmountable</v>
      </c>
      <c r="Y719">
        <f t="shared" si="676"/>
        <v>179</v>
      </c>
      <c r="Z719">
        <f t="shared" si="677"/>
        <v>426</v>
      </c>
      <c r="AA719" t="str">
        <f t="shared" si="678"/>
        <v>Yes</v>
      </c>
      <c r="AB719" t="str">
        <f t="shared" si="679"/>
        <v>Yes</v>
      </c>
      <c r="AC719">
        <f t="shared" si="680"/>
        <v>1</v>
      </c>
      <c r="AD719">
        <f t="shared" si="681"/>
        <v>0</v>
      </c>
      <c r="AE719" t="str">
        <f t="shared" si="682"/>
        <v/>
      </c>
      <c r="AG719">
        <f t="shared" si="683"/>
        <v>2</v>
      </c>
      <c r="AH719" t="str">
        <f t="shared" si="684"/>
        <v>Yes</v>
      </c>
      <c r="AI719">
        <f t="shared" si="685"/>
        <v>2</v>
      </c>
      <c r="AJ719">
        <f t="shared" si="686"/>
        <v>2.0007190000000001</v>
      </c>
      <c r="AK719" t="str">
        <f t="shared" si="687"/>
        <v/>
      </c>
      <c r="AL719" t="str">
        <f>IF($A719="","",INDEX(games!$J:$J,ROW())&amp;"")</f>
        <v>https://store.steampowered.com/app/2904290/RollScape/</v>
      </c>
      <c r="AM719">
        <f>IF($A719="","",SUMPRODUCT($AO719:$BD719,'Map Analysis'!$AN$2^{0,1,2,3,4,5,6,7,8,9,10,11,12,13,14,15}))</f>
        <v>0</v>
      </c>
      <c r="AN719">
        <f t="shared" si="688"/>
        <v>7.1899999999999999E-5</v>
      </c>
      <c r="AO719">
        <f t="shared" si="689"/>
        <v>0</v>
      </c>
      <c r="AP719">
        <f t="shared" si="690"/>
        <v>0</v>
      </c>
      <c r="AQ719">
        <f t="shared" si="691"/>
        <v>0</v>
      </c>
      <c r="AR719">
        <f t="shared" si="692"/>
        <v>0</v>
      </c>
      <c r="AS719">
        <f t="shared" si="693"/>
        <v>0</v>
      </c>
      <c r="AT719">
        <f t="shared" si="694"/>
        <v>0</v>
      </c>
      <c r="AU719">
        <f t="shared" si="695"/>
        <v>0</v>
      </c>
      <c r="AV719">
        <f t="shared" si="696"/>
        <v>0</v>
      </c>
      <c r="AW719">
        <f t="shared" si="697"/>
        <v>0</v>
      </c>
      <c r="AX719">
        <f t="shared" si="698"/>
        <v>0</v>
      </c>
      <c r="AY719">
        <f t="shared" si="699"/>
        <v>0</v>
      </c>
      <c r="AZ719">
        <f t="shared" si="700"/>
        <v>0</v>
      </c>
      <c r="BA719">
        <f t="shared" si="701"/>
        <v>0</v>
      </c>
      <c r="BB719">
        <f t="shared" si="702"/>
        <v>0</v>
      </c>
      <c r="BC719">
        <f t="shared" si="703"/>
        <v>0</v>
      </c>
      <c r="BD719">
        <f t="shared" si="704"/>
        <v>0</v>
      </c>
      <c r="BF719">
        <f t="shared" si="705"/>
        <v>0</v>
      </c>
      <c r="BG719">
        <f t="shared" si="706"/>
        <v>0</v>
      </c>
      <c r="BH719">
        <f t="shared" si="707"/>
        <v>0</v>
      </c>
      <c r="BI719">
        <f t="shared" si="708"/>
        <v>0</v>
      </c>
      <c r="BJ719">
        <f t="shared" si="709"/>
        <v>0</v>
      </c>
      <c r="BK719">
        <f t="shared" si="710"/>
        <v>0</v>
      </c>
      <c r="BL719">
        <f t="shared" si="711"/>
        <v>0</v>
      </c>
      <c r="BM719">
        <f t="shared" si="712"/>
        <v>0</v>
      </c>
      <c r="BN719">
        <f t="shared" si="713"/>
        <v>0</v>
      </c>
      <c r="BO719">
        <f t="shared" si="714"/>
        <v>0</v>
      </c>
      <c r="BP719">
        <f t="shared" si="715"/>
        <v>0</v>
      </c>
      <c r="BQ719">
        <f t="shared" si="716"/>
        <v>0</v>
      </c>
      <c r="BR719">
        <f t="shared" si="717"/>
        <v>0</v>
      </c>
      <c r="BS719">
        <f t="shared" si="718"/>
        <v>0</v>
      </c>
      <c r="BT719">
        <f t="shared" si="719"/>
        <v>0</v>
      </c>
    </row>
    <row r="720" spans="1:72" x14ac:dyDescent="0.25">
      <c r="A720" t="str">
        <f>IF(TRIM(INDEX(games!$A:$A,ROW()))="","",TRIM(INDEX(games!$A:$A,ROW())))</f>
        <v>Roulette Dungeon</v>
      </c>
      <c r="B720">
        <f>IF(OR($A720="",INDEX(games!$B:$B,ROW())=""),"",INDEX(games!$B:$B,ROW()))</f>
        <v>2026</v>
      </c>
      <c r="C720" t="str">
        <f>IF(OR($A720="",INDEX(games!$C:$C,ROW())=""),"",INDEX(games!$C:$C,ROW()))</f>
        <v>Deckbuilder</v>
      </c>
      <c r="D720">
        <f t="shared" si="660"/>
        <v>1</v>
      </c>
      <c r="E720">
        <f t="shared" si="661"/>
        <v>3</v>
      </c>
      <c r="F720">
        <f t="shared" si="662"/>
        <v>6</v>
      </c>
      <c r="G720" t="e">
        <f t="shared" si="663"/>
        <v>#N/A</v>
      </c>
      <c r="H720" t="e">
        <f t="shared" si="664"/>
        <v>#N/A</v>
      </c>
      <c r="I720" t="e">
        <f t="shared" si="665"/>
        <v>#N/A</v>
      </c>
      <c r="J720" t="e">
        <f t="shared" si="666"/>
        <v>#N/A</v>
      </c>
      <c r="K720">
        <f t="shared" si="667"/>
        <v>2026</v>
      </c>
      <c r="L720">
        <f t="shared" si="668"/>
        <v>3.1379999999999999</v>
      </c>
      <c r="M720" t="e">
        <f t="shared" si="669"/>
        <v>#N/A</v>
      </c>
      <c r="N720" t="e">
        <f t="shared" si="670"/>
        <v>#N/A</v>
      </c>
      <c r="O720">
        <f t="shared" si="671"/>
        <v>1.0007200000000001</v>
      </c>
      <c r="P720" t="str">
        <f>IF(OR($A720="",INDEX(games!$H:$H,ROW())=""),"",INDEX(games!$H:$H,ROW()))</f>
        <v/>
      </c>
      <c r="Q720" t="str">
        <f t="shared" si="672"/>
        <v/>
      </c>
      <c r="T720">
        <f t="shared" si="673"/>
        <v>2012</v>
      </c>
      <c r="U720">
        <f t="shared" si="674"/>
        <v>2021</v>
      </c>
      <c r="V720">
        <f t="shared" si="675"/>
        <v>9</v>
      </c>
      <c r="W720" t="str">
        <f>IF(TRIM(INDEX(connections!$A:$A,ROW()))="","",TRIM(INDEX(connections!$A:$A,ROW())))</f>
        <v>FTL</v>
      </c>
      <c r="X720" t="str">
        <f>IF($W720="","",TRIM(INDEX(connections!$B:$B,ROW())))</f>
        <v>Insurmountable</v>
      </c>
      <c r="Y720">
        <f t="shared" si="676"/>
        <v>326</v>
      </c>
      <c r="Z720">
        <f t="shared" si="677"/>
        <v>426</v>
      </c>
      <c r="AA720" t="str">
        <f t="shared" si="678"/>
        <v>Yes</v>
      </c>
      <c r="AB720" t="str">
        <f t="shared" si="679"/>
        <v>Yes</v>
      </c>
      <c r="AC720">
        <f t="shared" si="680"/>
        <v>1</v>
      </c>
      <c r="AD720">
        <f t="shared" si="681"/>
        <v>0</v>
      </c>
      <c r="AE720" t="str">
        <f t="shared" si="682"/>
        <v/>
      </c>
      <c r="AG720">
        <f t="shared" si="683"/>
        <v>1</v>
      </c>
      <c r="AH720" t="str">
        <f t="shared" si="684"/>
        <v/>
      </c>
      <c r="AI720" t="str">
        <f t="shared" si="685"/>
        <v/>
      </c>
      <c r="AJ720" t="str">
        <f t="shared" si="686"/>
        <v/>
      </c>
      <c r="AK720">
        <f t="shared" si="687"/>
        <v>1.0007200000000001</v>
      </c>
      <c r="AL720" t="str">
        <f>IF($A720="","",INDEX(games!$J:$J,ROW())&amp;"")</f>
        <v>https://store.steampowered.com/app/3399930/Roulette_Dungeon/</v>
      </c>
      <c r="AM720">
        <f>IF($A720="","",SUMPRODUCT($AO720:$BD720,'Map Analysis'!$AN$2^{0,1,2,3,4,5,6,7,8,9,10,11,12,13,14,15}))</f>
        <v>0</v>
      </c>
      <c r="AN720">
        <f t="shared" si="688"/>
        <v>7.2000000000000002E-5</v>
      </c>
      <c r="AO720">
        <f t="shared" si="689"/>
        <v>0</v>
      </c>
      <c r="AP720">
        <f t="shared" si="690"/>
        <v>0</v>
      </c>
      <c r="AQ720">
        <f t="shared" si="691"/>
        <v>0</v>
      </c>
      <c r="AR720">
        <f t="shared" si="692"/>
        <v>0</v>
      </c>
      <c r="AS720">
        <f t="shared" si="693"/>
        <v>0</v>
      </c>
      <c r="AT720">
        <f t="shared" si="694"/>
        <v>0</v>
      </c>
      <c r="AU720">
        <f t="shared" si="695"/>
        <v>0</v>
      </c>
      <c r="AV720">
        <f t="shared" si="696"/>
        <v>0</v>
      </c>
      <c r="AW720">
        <f t="shared" si="697"/>
        <v>0</v>
      </c>
      <c r="AX720">
        <f t="shared" si="698"/>
        <v>0</v>
      </c>
      <c r="AY720">
        <f t="shared" si="699"/>
        <v>0</v>
      </c>
      <c r="AZ720">
        <f t="shared" si="700"/>
        <v>0</v>
      </c>
      <c r="BA720">
        <f t="shared" si="701"/>
        <v>0</v>
      </c>
      <c r="BB720">
        <f t="shared" si="702"/>
        <v>0</v>
      </c>
      <c r="BC720">
        <f t="shared" si="703"/>
        <v>0</v>
      </c>
      <c r="BD720">
        <f t="shared" si="704"/>
        <v>0</v>
      </c>
      <c r="BF720">
        <f t="shared" si="705"/>
        <v>0</v>
      </c>
      <c r="BG720">
        <f t="shared" si="706"/>
        <v>0</v>
      </c>
      <c r="BH720">
        <f t="shared" si="707"/>
        <v>0</v>
      </c>
      <c r="BI720">
        <f t="shared" si="708"/>
        <v>0</v>
      </c>
      <c r="BJ720">
        <f t="shared" si="709"/>
        <v>0</v>
      </c>
      <c r="BK720">
        <f t="shared" si="710"/>
        <v>0</v>
      </c>
      <c r="BL720">
        <f t="shared" si="711"/>
        <v>0</v>
      </c>
      <c r="BM720">
        <f t="shared" si="712"/>
        <v>0</v>
      </c>
      <c r="BN720">
        <f t="shared" si="713"/>
        <v>0</v>
      </c>
      <c r="BO720">
        <f t="shared" si="714"/>
        <v>0</v>
      </c>
      <c r="BP720">
        <f t="shared" si="715"/>
        <v>0</v>
      </c>
      <c r="BQ720">
        <f t="shared" si="716"/>
        <v>0</v>
      </c>
      <c r="BR720">
        <f t="shared" si="717"/>
        <v>0</v>
      </c>
      <c r="BS720">
        <f t="shared" si="718"/>
        <v>0</v>
      </c>
      <c r="BT720">
        <f t="shared" si="719"/>
        <v>0</v>
      </c>
    </row>
    <row r="721" spans="1:72" x14ac:dyDescent="0.25">
      <c r="A721" t="str">
        <f>IF(TRIM(INDEX(games!$A:$A,ROW()))="","",TRIM(INDEX(games!$A:$A,ROW())))</f>
        <v>Roulette Hero</v>
      </c>
      <c r="B721">
        <f>IF(OR($A721="",INDEX(games!$B:$B,ROW())=""),"",INDEX(games!$B:$B,ROW()))</f>
        <v>2025</v>
      </c>
      <c r="C721" t="str">
        <f>IF(OR($A721="",INDEX(games!$C:$C,ROW())=""),"",INDEX(games!$C:$C,ROW()))</f>
        <v>Deckbuilder</v>
      </c>
      <c r="D721">
        <f t="shared" si="660"/>
        <v>4</v>
      </c>
      <c r="E721">
        <f t="shared" si="661"/>
        <v>3</v>
      </c>
      <c r="F721">
        <f t="shared" si="662"/>
        <v>7</v>
      </c>
      <c r="G721" t="e">
        <f t="shared" si="663"/>
        <v>#N/A</v>
      </c>
      <c r="H721" t="e">
        <f t="shared" si="664"/>
        <v>#N/A</v>
      </c>
      <c r="I721" t="e">
        <f t="shared" si="665"/>
        <v>#N/A</v>
      </c>
      <c r="J721" t="e">
        <f t="shared" si="666"/>
        <v>#N/A</v>
      </c>
      <c r="K721">
        <f t="shared" si="667"/>
        <v>2025</v>
      </c>
      <c r="L721">
        <f t="shared" si="668"/>
        <v>3.161</v>
      </c>
      <c r="M721" t="e">
        <f t="shared" si="669"/>
        <v>#N/A</v>
      </c>
      <c r="N721" t="e">
        <f t="shared" si="670"/>
        <v>#N/A</v>
      </c>
      <c r="O721">
        <f t="shared" si="671"/>
        <v>4.0007210000000004</v>
      </c>
      <c r="P721" t="str">
        <f>IF(OR($A721="",INDEX(games!$H:$H,ROW())=""),"",INDEX(games!$H:$H,ROW()))</f>
        <v/>
      </c>
      <c r="Q721" t="str">
        <f t="shared" si="672"/>
        <v/>
      </c>
      <c r="T721">
        <f t="shared" si="673"/>
        <v>2021</v>
      </c>
      <c r="U721">
        <f t="shared" si="674"/>
        <v>2026</v>
      </c>
      <c r="V721">
        <f t="shared" si="675"/>
        <v>5</v>
      </c>
      <c r="W721" t="str">
        <f>IF(TRIM(INDEX(connections!$A:$A,ROW()))="","",TRIM(INDEX(connections!$A:$A,ROW())))</f>
        <v>Vampire Survivors</v>
      </c>
      <c r="X721" t="str">
        <f>IF($W721="","",TRIM(INDEX(connections!$B:$B,ROW())))</f>
        <v>Internet Survivor Survivors</v>
      </c>
      <c r="Y721">
        <f t="shared" si="676"/>
        <v>941</v>
      </c>
      <c r="Z721">
        <f t="shared" si="677"/>
        <v>427</v>
      </c>
      <c r="AA721" t="str">
        <f t="shared" si="678"/>
        <v>Yes</v>
      </c>
      <c r="AB721" t="str">
        <f t="shared" si="679"/>
        <v/>
      </c>
      <c r="AC721" t="str">
        <f t="shared" si="680"/>
        <v/>
      </c>
      <c r="AD721">
        <f t="shared" si="681"/>
        <v>0</v>
      </c>
      <c r="AE721" t="str">
        <f t="shared" si="682"/>
        <v/>
      </c>
      <c r="AG721">
        <f t="shared" si="683"/>
        <v>4</v>
      </c>
      <c r="AH721" t="str">
        <f t="shared" si="684"/>
        <v/>
      </c>
      <c r="AI721" t="str">
        <f t="shared" si="685"/>
        <v/>
      </c>
      <c r="AJ721" t="str">
        <f t="shared" si="686"/>
        <v/>
      </c>
      <c r="AK721">
        <f t="shared" si="687"/>
        <v>4.0007210000000004</v>
      </c>
      <c r="AL721" t="str">
        <f>IF($A721="","",INDEX(games!$J:$J,ROW())&amp;"")</f>
        <v>https://store.steampowered.com/app/3371510/Roulette_Hero/</v>
      </c>
      <c r="AM721">
        <f>IF($A721="","",SUMPRODUCT($AO721:$BD721,'Map Analysis'!$AN$2^{0,1,2,3,4,5,6,7,8,9,10,11,12,13,14,15}))</f>
        <v>0</v>
      </c>
      <c r="AN721">
        <f t="shared" si="688"/>
        <v>7.2100000000000004E-5</v>
      </c>
      <c r="AO721">
        <f t="shared" si="689"/>
        <v>0</v>
      </c>
      <c r="AP721">
        <f t="shared" si="690"/>
        <v>0</v>
      </c>
      <c r="AQ721">
        <f t="shared" si="691"/>
        <v>0</v>
      </c>
      <c r="AR721">
        <f t="shared" si="692"/>
        <v>0</v>
      </c>
      <c r="AS721">
        <f t="shared" si="693"/>
        <v>0</v>
      </c>
      <c r="AT721">
        <f t="shared" si="694"/>
        <v>0</v>
      </c>
      <c r="AU721">
        <f t="shared" si="695"/>
        <v>0</v>
      </c>
      <c r="AV721">
        <f t="shared" si="696"/>
        <v>0</v>
      </c>
      <c r="AW721">
        <f t="shared" si="697"/>
        <v>0</v>
      </c>
      <c r="AX721">
        <f t="shared" si="698"/>
        <v>0</v>
      </c>
      <c r="AY721">
        <f t="shared" si="699"/>
        <v>0</v>
      </c>
      <c r="AZ721">
        <f t="shared" si="700"/>
        <v>0</v>
      </c>
      <c r="BA721">
        <f t="shared" si="701"/>
        <v>0</v>
      </c>
      <c r="BB721">
        <f t="shared" si="702"/>
        <v>0</v>
      </c>
      <c r="BC721">
        <f t="shared" si="703"/>
        <v>0</v>
      </c>
      <c r="BD721">
        <f t="shared" si="704"/>
        <v>0</v>
      </c>
      <c r="BF721">
        <f t="shared" si="705"/>
        <v>0</v>
      </c>
      <c r="BG721">
        <f t="shared" si="706"/>
        <v>0</v>
      </c>
      <c r="BH721">
        <f t="shared" si="707"/>
        <v>0</v>
      </c>
      <c r="BI721">
        <f t="shared" si="708"/>
        <v>0</v>
      </c>
      <c r="BJ721">
        <f t="shared" si="709"/>
        <v>0</v>
      </c>
      <c r="BK721">
        <f t="shared" si="710"/>
        <v>0</v>
      </c>
      <c r="BL721">
        <f t="shared" si="711"/>
        <v>0</v>
      </c>
      <c r="BM721">
        <f t="shared" si="712"/>
        <v>0</v>
      </c>
      <c r="BN721">
        <f t="shared" si="713"/>
        <v>0</v>
      </c>
      <c r="BO721">
        <f t="shared" si="714"/>
        <v>0</v>
      </c>
      <c r="BP721">
        <f t="shared" si="715"/>
        <v>0</v>
      </c>
      <c r="BQ721">
        <f t="shared" si="716"/>
        <v>0</v>
      </c>
      <c r="BR721">
        <f t="shared" si="717"/>
        <v>0</v>
      </c>
      <c r="BS721">
        <f t="shared" si="718"/>
        <v>0</v>
      </c>
      <c r="BT721">
        <f t="shared" si="719"/>
        <v>0</v>
      </c>
    </row>
    <row r="722" spans="1:72" x14ac:dyDescent="0.25">
      <c r="A722" t="str">
        <f>IF(TRIM(INDEX(games!$A:$A,ROW()))="","",TRIM(INDEX(games!$A:$A,ROW())))</f>
        <v>Roundguard</v>
      </c>
      <c r="B722">
        <f>IF(OR($A722="",INDEX(games!$B:$B,ROW())=""),"",INDEX(games!$B:$B,ROW()))</f>
        <v>2020</v>
      </c>
      <c r="C722" t="str">
        <f>IF(OR($A722="",INDEX(games!$C:$C,ROW())=""),"",INDEX(games!$C:$C,ROW()))</f>
        <v>Action</v>
      </c>
      <c r="D722">
        <f t="shared" si="660"/>
        <v>1</v>
      </c>
      <c r="E722">
        <f t="shared" si="661"/>
        <v>1</v>
      </c>
      <c r="F722">
        <f t="shared" si="662"/>
        <v>8</v>
      </c>
      <c r="G722">
        <f t="shared" si="663"/>
        <v>2020</v>
      </c>
      <c r="H722">
        <f t="shared" si="664"/>
        <v>1.1839999999999999</v>
      </c>
      <c r="I722" t="e">
        <f t="shared" si="665"/>
        <v>#N/A</v>
      </c>
      <c r="J722" t="e">
        <f t="shared" si="666"/>
        <v>#N/A</v>
      </c>
      <c r="K722" t="e">
        <f t="shared" si="667"/>
        <v>#N/A</v>
      </c>
      <c r="L722" t="e">
        <f t="shared" si="668"/>
        <v>#N/A</v>
      </c>
      <c r="M722" t="e">
        <f t="shared" si="669"/>
        <v>#N/A</v>
      </c>
      <c r="N722" t="e">
        <f t="shared" si="670"/>
        <v>#N/A</v>
      </c>
      <c r="O722">
        <f t="shared" si="671"/>
        <v>1.0007219999999999</v>
      </c>
      <c r="P722" t="str">
        <f>IF(OR($A722="",INDEX(games!$H:$H,ROW())=""),"",INDEX(games!$H:$H,ROW()))</f>
        <v>Yes</v>
      </c>
      <c r="Q722">
        <f t="shared" si="672"/>
        <v>1.0007219999999999</v>
      </c>
      <c r="T722">
        <f t="shared" si="673"/>
        <v>2012</v>
      </c>
      <c r="U722">
        <f t="shared" si="674"/>
        <v>2018</v>
      </c>
      <c r="V722">
        <f t="shared" si="675"/>
        <v>6</v>
      </c>
      <c r="W722" t="str">
        <f>IF(TRIM(INDEX(connections!$A:$A,ROW()))="","",TRIM(INDEX(connections!$A:$A,ROW())))</f>
        <v>FTL</v>
      </c>
      <c r="X722" t="str">
        <f>IF($W722="","",TRIM(INDEX(connections!$B:$B,ROW())))</f>
        <v>Into the Breach</v>
      </c>
      <c r="Y722">
        <f t="shared" si="676"/>
        <v>326</v>
      </c>
      <c r="Z722">
        <f t="shared" si="677"/>
        <v>428</v>
      </c>
      <c r="AA722" t="str">
        <f t="shared" si="678"/>
        <v>Yes</v>
      </c>
      <c r="AB722" t="str">
        <f t="shared" si="679"/>
        <v>Yes</v>
      </c>
      <c r="AC722">
        <f t="shared" si="680"/>
        <v>1</v>
      </c>
      <c r="AD722">
        <f t="shared" si="681"/>
        <v>0</v>
      </c>
      <c r="AE722" t="str">
        <f t="shared" si="682"/>
        <v/>
      </c>
      <c r="AG722">
        <f t="shared" si="683"/>
        <v>1</v>
      </c>
      <c r="AH722" t="str">
        <f t="shared" si="684"/>
        <v>Yes</v>
      </c>
      <c r="AI722">
        <f t="shared" si="685"/>
        <v>1</v>
      </c>
      <c r="AJ722">
        <f t="shared" si="686"/>
        <v>1.0007219999999999</v>
      </c>
      <c r="AK722" t="str">
        <f t="shared" si="687"/>
        <v/>
      </c>
      <c r="AL722" t="str">
        <f>IF($A722="","",INDEX(games!$J:$J,ROW())&amp;"")</f>
        <v>https://store.steampowered.com/app/848030/Roundguard/</v>
      </c>
      <c r="AM722">
        <f>IF($A722="","",SUMPRODUCT($AO722:$BD722,'Map Analysis'!$AN$2^{0,1,2,3,4,5,6,7,8,9,10,11,12,13,14,15}))</f>
        <v>0</v>
      </c>
      <c r="AN722">
        <f t="shared" si="688"/>
        <v>7.2200000000000007E-5</v>
      </c>
      <c r="AO722">
        <f t="shared" si="689"/>
        <v>0</v>
      </c>
      <c r="AP722">
        <f t="shared" si="690"/>
        <v>0</v>
      </c>
      <c r="AQ722">
        <f t="shared" si="691"/>
        <v>0</v>
      </c>
      <c r="AR722">
        <f t="shared" si="692"/>
        <v>0</v>
      </c>
      <c r="AS722">
        <f t="shared" si="693"/>
        <v>0</v>
      </c>
      <c r="AT722">
        <f t="shared" si="694"/>
        <v>0</v>
      </c>
      <c r="AU722">
        <f t="shared" si="695"/>
        <v>0</v>
      </c>
      <c r="AV722">
        <f t="shared" si="696"/>
        <v>0</v>
      </c>
      <c r="AW722">
        <f t="shared" si="697"/>
        <v>0</v>
      </c>
      <c r="AX722">
        <f t="shared" si="698"/>
        <v>0</v>
      </c>
      <c r="AY722">
        <f t="shared" si="699"/>
        <v>0</v>
      </c>
      <c r="AZ722">
        <f t="shared" si="700"/>
        <v>0</v>
      </c>
      <c r="BA722">
        <f t="shared" si="701"/>
        <v>0</v>
      </c>
      <c r="BB722">
        <f t="shared" si="702"/>
        <v>0</v>
      </c>
      <c r="BC722">
        <f t="shared" si="703"/>
        <v>0</v>
      </c>
      <c r="BD722">
        <f t="shared" si="704"/>
        <v>0</v>
      </c>
      <c r="BF722">
        <f t="shared" si="705"/>
        <v>29</v>
      </c>
      <c r="BG722">
        <f t="shared" si="706"/>
        <v>19</v>
      </c>
      <c r="BH722">
        <f t="shared" si="707"/>
        <v>11</v>
      </c>
      <c r="BI722">
        <f t="shared" si="708"/>
        <v>2</v>
      </c>
      <c r="BJ722">
        <f t="shared" si="709"/>
        <v>0</v>
      </c>
      <c r="BK722">
        <f t="shared" si="710"/>
        <v>0</v>
      </c>
      <c r="BL722">
        <f t="shared" si="711"/>
        <v>0</v>
      </c>
      <c r="BM722">
        <f t="shared" si="712"/>
        <v>0</v>
      </c>
      <c r="BN722">
        <f t="shared" si="713"/>
        <v>0</v>
      </c>
      <c r="BO722">
        <f t="shared" si="714"/>
        <v>0</v>
      </c>
      <c r="BP722">
        <f t="shared" si="715"/>
        <v>0</v>
      </c>
      <c r="BQ722">
        <f t="shared" si="716"/>
        <v>0</v>
      </c>
      <c r="BR722">
        <f t="shared" si="717"/>
        <v>0</v>
      </c>
      <c r="BS722">
        <f t="shared" si="718"/>
        <v>0</v>
      </c>
      <c r="BT722">
        <f t="shared" si="719"/>
        <v>0</v>
      </c>
    </row>
    <row r="723" spans="1:72" x14ac:dyDescent="0.25">
      <c r="A723" t="str">
        <f>IF(TRIM(INDEX(games!$A:$A,ROW()))="","",TRIM(INDEX(games!$A:$A,ROW())))</f>
        <v>Rounds</v>
      </c>
      <c r="B723">
        <f>IF(OR($A723="",INDEX(games!$B:$B,ROW())=""),"",INDEX(games!$B:$B,ROW()))</f>
        <v>2021</v>
      </c>
      <c r="C723" t="str">
        <f>IF(OR($A723="",INDEX(games!$C:$C,ROW())=""),"",INDEX(games!$C:$C,ROW()))</f>
        <v>Action</v>
      </c>
      <c r="D723">
        <f t="shared" si="660"/>
        <v>1</v>
      </c>
      <c r="E723">
        <f t="shared" si="661"/>
        <v>1</v>
      </c>
      <c r="F723">
        <f t="shared" si="662"/>
        <v>9</v>
      </c>
      <c r="G723">
        <f t="shared" si="663"/>
        <v>2021</v>
      </c>
      <c r="H723">
        <f t="shared" si="664"/>
        <v>1.2070000000000001</v>
      </c>
      <c r="I723" t="e">
        <f t="shared" si="665"/>
        <v>#N/A</v>
      </c>
      <c r="J723" t="e">
        <f t="shared" si="666"/>
        <v>#N/A</v>
      </c>
      <c r="K723" t="e">
        <f t="shared" si="667"/>
        <v>#N/A</v>
      </c>
      <c r="L723" t="e">
        <f t="shared" si="668"/>
        <v>#N/A</v>
      </c>
      <c r="M723" t="e">
        <f t="shared" si="669"/>
        <v>#N/A</v>
      </c>
      <c r="N723" t="e">
        <f t="shared" si="670"/>
        <v>#N/A</v>
      </c>
      <c r="O723">
        <f t="shared" si="671"/>
        <v>1.000723</v>
      </c>
      <c r="P723" t="str">
        <f>IF(OR($A723="",INDEX(games!$H:$H,ROW())=""),"",INDEX(games!$H:$H,ROW()))</f>
        <v>Yes</v>
      </c>
      <c r="Q723">
        <f t="shared" si="672"/>
        <v>1.000723</v>
      </c>
      <c r="T723">
        <f t="shared" si="673"/>
        <v>2013</v>
      </c>
      <c r="U723">
        <f t="shared" si="674"/>
        <v>2018</v>
      </c>
      <c r="V723">
        <f t="shared" si="675"/>
        <v>5</v>
      </c>
      <c r="W723" t="str">
        <f>IF(TRIM(INDEX(connections!$A:$A,ROW()))="","",TRIM(INDEX(connections!$A:$A,ROW())))</f>
        <v>Hoplite</v>
      </c>
      <c r="X723" t="str">
        <f>IF($W723="","",TRIM(INDEX(connections!$B:$B,ROW())))</f>
        <v>Into the Breach</v>
      </c>
      <c r="Y723">
        <f t="shared" si="676"/>
        <v>404</v>
      </c>
      <c r="Z723">
        <f t="shared" si="677"/>
        <v>428</v>
      </c>
      <c r="AA723" t="str">
        <f t="shared" si="678"/>
        <v>Yes</v>
      </c>
      <c r="AB723" t="str">
        <f t="shared" si="679"/>
        <v>Yes</v>
      </c>
      <c r="AC723">
        <f t="shared" si="680"/>
        <v>1</v>
      </c>
      <c r="AD723">
        <f t="shared" si="681"/>
        <v>1</v>
      </c>
      <c r="AE723" t="str">
        <f t="shared" si="682"/>
        <v/>
      </c>
      <c r="AG723">
        <f t="shared" si="683"/>
        <v>1</v>
      </c>
      <c r="AH723" t="str">
        <f t="shared" si="684"/>
        <v/>
      </c>
      <c r="AI723" t="str">
        <f t="shared" si="685"/>
        <v/>
      </c>
      <c r="AJ723" t="str">
        <f t="shared" si="686"/>
        <v/>
      </c>
      <c r="AK723" t="str">
        <f t="shared" si="687"/>
        <v/>
      </c>
      <c r="AL723" t="str">
        <f>IF($A723="","",INDEX(games!$J:$J,ROW())&amp;"")</f>
        <v>https://store.steampowered.com/app/1557740/ROUNDS/</v>
      </c>
      <c r="AM723">
        <f>IF($A723="","",SUMPRODUCT($AO723:$BD723,'Map Analysis'!$AN$2^{0,1,2,3,4,5,6,7,8,9,10,11,12,13,14,15}))</f>
        <v>1</v>
      </c>
      <c r="AN723">
        <f t="shared" si="688"/>
        <v>1.0000723</v>
      </c>
      <c r="AO723">
        <f t="shared" si="689"/>
        <v>1</v>
      </c>
      <c r="AP723">
        <f t="shared" si="690"/>
        <v>0</v>
      </c>
      <c r="AQ723">
        <f t="shared" si="691"/>
        <v>0</v>
      </c>
      <c r="AR723">
        <f t="shared" si="692"/>
        <v>0</v>
      </c>
      <c r="AS723">
        <f t="shared" si="693"/>
        <v>0</v>
      </c>
      <c r="AT723">
        <f t="shared" si="694"/>
        <v>0</v>
      </c>
      <c r="AU723">
        <f t="shared" si="695"/>
        <v>0</v>
      </c>
      <c r="AV723">
        <f t="shared" si="696"/>
        <v>0</v>
      </c>
      <c r="AW723">
        <f t="shared" si="697"/>
        <v>0</v>
      </c>
      <c r="AX723">
        <f t="shared" si="698"/>
        <v>0</v>
      </c>
      <c r="AY723">
        <f t="shared" si="699"/>
        <v>0</v>
      </c>
      <c r="AZ723">
        <f t="shared" si="700"/>
        <v>0</v>
      </c>
      <c r="BA723">
        <f t="shared" si="701"/>
        <v>0</v>
      </c>
      <c r="BB723">
        <f t="shared" si="702"/>
        <v>0</v>
      </c>
      <c r="BC723">
        <f t="shared" si="703"/>
        <v>0</v>
      </c>
      <c r="BD723">
        <f t="shared" si="704"/>
        <v>0</v>
      </c>
      <c r="BF723">
        <f t="shared" si="705"/>
        <v>29</v>
      </c>
      <c r="BG723">
        <f t="shared" si="706"/>
        <v>19</v>
      </c>
      <c r="BH723">
        <f t="shared" si="707"/>
        <v>11</v>
      </c>
      <c r="BI723">
        <f t="shared" si="708"/>
        <v>2</v>
      </c>
      <c r="BJ723">
        <f t="shared" si="709"/>
        <v>0</v>
      </c>
      <c r="BK723">
        <f t="shared" si="710"/>
        <v>0</v>
      </c>
      <c r="BL723">
        <f t="shared" si="711"/>
        <v>0</v>
      </c>
      <c r="BM723">
        <f t="shared" si="712"/>
        <v>0</v>
      </c>
      <c r="BN723">
        <f t="shared" si="713"/>
        <v>0</v>
      </c>
      <c r="BO723">
        <f t="shared" si="714"/>
        <v>0</v>
      </c>
      <c r="BP723">
        <f t="shared" si="715"/>
        <v>0</v>
      </c>
      <c r="BQ723">
        <f t="shared" si="716"/>
        <v>0</v>
      </c>
      <c r="BR723">
        <f t="shared" si="717"/>
        <v>0</v>
      </c>
      <c r="BS723">
        <f t="shared" si="718"/>
        <v>0</v>
      </c>
      <c r="BT723">
        <f t="shared" si="719"/>
        <v>0</v>
      </c>
    </row>
    <row r="724" spans="1:72" x14ac:dyDescent="0.25">
      <c r="A724" t="str">
        <f>IF(TRIM(INDEX(games!$A:$A,ROW()))="","",TRIM(INDEX(games!$A:$A,ROW())))</f>
        <v>Rune Dice</v>
      </c>
      <c r="B724">
        <f>IF(OR($A724="",INDEX(games!$B:$B,ROW())=""),"",INDEX(games!$B:$B,ROW()))</f>
        <v>2026</v>
      </c>
      <c r="C724" t="str">
        <f>IF(OR($A724="",INDEX(games!$C:$C,ROW())=""),"",INDEX(games!$C:$C,ROW()))</f>
        <v>Deckbuilder</v>
      </c>
      <c r="D724">
        <f t="shared" si="660"/>
        <v>1</v>
      </c>
      <c r="E724">
        <f t="shared" si="661"/>
        <v>3</v>
      </c>
      <c r="F724">
        <f t="shared" si="662"/>
        <v>10</v>
      </c>
      <c r="G724" t="e">
        <f t="shared" si="663"/>
        <v>#N/A</v>
      </c>
      <c r="H724" t="e">
        <f t="shared" si="664"/>
        <v>#N/A</v>
      </c>
      <c r="I724" t="e">
        <f t="shared" si="665"/>
        <v>#N/A</v>
      </c>
      <c r="J724" t="e">
        <f t="shared" si="666"/>
        <v>#N/A</v>
      </c>
      <c r="K724">
        <f t="shared" si="667"/>
        <v>2026</v>
      </c>
      <c r="L724">
        <f t="shared" si="668"/>
        <v>3.23</v>
      </c>
      <c r="M724" t="e">
        <f t="shared" si="669"/>
        <v>#N/A</v>
      </c>
      <c r="N724" t="e">
        <f t="shared" si="670"/>
        <v>#N/A</v>
      </c>
      <c r="O724">
        <f t="shared" si="671"/>
        <v>1.0007239999999999</v>
      </c>
      <c r="P724" t="str">
        <f>IF(OR($A724="",INDEX(games!$H:$H,ROW())=""),"",INDEX(games!$H:$H,ROW()))</f>
        <v/>
      </c>
      <c r="Q724" t="str">
        <f t="shared" si="672"/>
        <v/>
      </c>
      <c r="T724">
        <f t="shared" si="673"/>
        <v>2017</v>
      </c>
      <c r="U724">
        <f t="shared" si="674"/>
        <v>2025</v>
      </c>
      <c r="V724">
        <f t="shared" si="675"/>
        <v>8</v>
      </c>
      <c r="W724" t="str">
        <f>IF(TRIM(INDEX(connections!$A:$A,ROW()))="","",TRIM(INDEX(connections!$A:$A,ROW())))</f>
        <v>Slay the Spire</v>
      </c>
      <c r="X724" t="str">
        <f>IF($W724="","",TRIM(INDEX(connections!$B:$B,ROW())))</f>
        <v>Into The Grid</v>
      </c>
      <c r="Y724">
        <f t="shared" si="676"/>
        <v>772</v>
      </c>
      <c r="Z724">
        <f t="shared" si="677"/>
        <v>429</v>
      </c>
      <c r="AA724" t="str">
        <f t="shared" si="678"/>
        <v>Yes</v>
      </c>
      <c r="AB724" t="str">
        <f t="shared" si="679"/>
        <v/>
      </c>
      <c r="AC724" t="str">
        <f t="shared" si="680"/>
        <v/>
      </c>
      <c r="AD724">
        <f t="shared" si="681"/>
        <v>0</v>
      </c>
      <c r="AE724" t="str">
        <f t="shared" si="682"/>
        <v/>
      </c>
      <c r="AG724">
        <f t="shared" si="683"/>
        <v>1</v>
      </c>
      <c r="AH724" t="str">
        <f t="shared" si="684"/>
        <v/>
      </c>
      <c r="AI724" t="str">
        <f t="shared" si="685"/>
        <v/>
      </c>
      <c r="AJ724" t="str">
        <f t="shared" si="686"/>
        <v/>
      </c>
      <c r="AK724">
        <f t="shared" si="687"/>
        <v>1.0007239999999999</v>
      </c>
      <c r="AL724" t="str">
        <f>IF($A724="","",INDEX(games!$J:$J,ROW())&amp;"")</f>
        <v>https://store.steampowered.com/app/3542380/Rune_Dice/</v>
      </c>
      <c r="AM724">
        <f>IF($A724="","",SUMPRODUCT($AO724:$BD724,'Map Analysis'!$AN$2^{0,1,2,3,4,5,6,7,8,9,10,11,12,13,14,15}))</f>
        <v>0</v>
      </c>
      <c r="AN724">
        <f t="shared" si="688"/>
        <v>7.2399999999999998E-5</v>
      </c>
      <c r="AO724">
        <f t="shared" si="689"/>
        <v>0</v>
      </c>
      <c r="AP724">
        <f t="shared" si="690"/>
        <v>0</v>
      </c>
      <c r="AQ724">
        <f t="shared" si="691"/>
        <v>0</v>
      </c>
      <c r="AR724">
        <f t="shared" si="692"/>
        <v>0</v>
      </c>
      <c r="AS724">
        <f t="shared" si="693"/>
        <v>0</v>
      </c>
      <c r="AT724">
        <f t="shared" si="694"/>
        <v>0</v>
      </c>
      <c r="AU724">
        <f t="shared" si="695"/>
        <v>0</v>
      </c>
      <c r="AV724">
        <f t="shared" si="696"/>
        <v>0</v>
      </c>
      <c r="AW724">
        <f t="shared" si="697"/>
        <v>0</v>
      </c>
      <c r="AX724">
        <f t="shared" si="698"/>
        <v>0</v>
      </c>
      <c r="AY724">
        <f t="shared" si="699"/>
        <v>0</v>
      </c>
      <c r="AZ724">
        <f t="shared" si="700"/>
        <v>0</v>
      </c>
      <c r="BA724">
        <f t="shared" si="701"/>
        <v>0</v>
      </c>
      <c r="BB724">
        <f t="shared" si="702"/>
        <v>0</v>
      </c>
      <c r="BC724">
        <f t="shared" si="703"/>
        <v>0</v>
      </c>
      <c r="BD724">
        <f t="shared" si="704"/>
        <v>0</v>
      </c>
      <c r="BF724">
        <f t="shared" si="705"/>
        <v>0</v>
      </c>
      <c r="BG724">
        <f t="shared" si="706"/>
        <v>0</v>
      </c>
      <c r="BH724">
        <f t="shared" si="707"/>
        <v>0</v>
      </c>
      <c r="BI724">
        <f t="shared" si="708"/>
        <v>0</v>
      </c>
      <c r="BJ724">
        <f t="shared" si="709"/>
        <v>0</v>
      </c>
      <c r="BK724">
        <f t="shared" si="710"/>
        <v>0</v>
      </c>
      <c r="BL724">
        <f t="shared" si="711"/>
        <v>0</v>
      </c>
      <c r="BM724">
        <f t="shared" si="712"/>
        <v>0</v>
      </c>
      <c r="BN724">
        <f t="shared" si="713"/>
        <v>0</v>
      </c>
      <c r="BO724">
        <f t="shared" si="714"/>
        <v>0</v>
      </c>
      <c r="BP724">
        <f t="shared" si="715"/>
        <v>0</v>
      </c>
      <c r="BQ724">
        <f t="shared" si="716"/>
        <v>0</v>
      </c>
      <c r="BR724">
        <f t="shared" si="717"/>
        <v>0</v>
      </c>
      <c r="BS724">
        <f t="shared" si="718"/>
        <v>0</v>
      </c>
      <c r="BT724">
        <f t="shared" si="719"/>
        <v>0</v>
      </c>
    </row>
    <row r="725" spans="1:72" x14ac:dyDescent="0.25">
      <c r="A725" t="str">
        <f>IF(TRIM(INDEX(games!$A:$A,ROW()))="","",TRIM(INDEX(games!$A:$A,ROW())))</f>
        <v>Runeborn</v>
      </c>
      <c r="B725">
        <f>IF(OR($A725="",INDEX(games!$B:$B,ROW())=""),"",INDEX(games!$B:$B,ROW()))</f>
        <v>2025</v>
      </c>
      <c r="C725" t="str">
        <f>IF(OR($A725="",INDEX(games!$C:$C,ROW())=""),"",INDEX(games!$C:$C,ROW()))</f>
        <v>Deckbuilder</v>
      </c>
      <c r="D725">
        <f t="shared" si="660"/>
        <v>4</v>
      </c>
      <c r="E725">
        <f t="shared" si="661"/>
        <v>3</v>
      </c>
      <c r="F725">
        <f t="shared" si="662"/>
        <v>11</v>
      </c>
      <c r="G725" t="e">
        <f t="shared" si="663"/>
        <v>#N/A</v>
      </c>
      <c r="H725" t="e">
        <f t="shared" si="664"/>
        <v>#N/A</v>
      </c>
      <c r="I725" t="e">
        <f t="shared" si="665"/>
        <v>#N/A</v>
      </c>
      <c r="J725" t="e">
        <f t="shared" si="666"/>
        <v>#N/A</v>
      </c>
      <c r="K725">
        <f t="shared" si="667"/>
        <v>2025</v>
      </c>
      <c r="L725">
        <f t="shared" si="668"/>
        <v>3.2530000000000001</v>
      </c>
      <c r="M725" t="e">
        <f t="shared" si="669"/>
        <v>#N/A</v>
      </c>
      <c r="N725" t="e">
        <f t="shared" si="670"/>
        <v>#N/A</v>
      </c>
      <c r="O725">
        <f t="shared" si="671"/>
        <v>4.0007250000000001</v>
      </c>
      <c r="P725" t="str">
        <f>IF(OR($A725="",INDEX(games!$H:$H,ROW())=""),"",INDEX(games!$H:$H,ROW()))</f>
        <v>Yes</v>
      </c>
      <c r="Q725">
        <f t="shared" si="672"/>
        <v>4.0007250000000001</v>
      </c>
      <c r="T725">
        <f t="shared" si="673"/>
        <v>2023</v>
      </c>
      <c r="U725">
        <f t="shared" si="674"/>
        <v>2025</v>
      </c>
      <c r="V725">
        <f t="shared" si="675"/>
        <v>2</v>
      </c>
      <c r="W725" t="str">
        <f>IF(TRIM(INDEX(connections!$A:$A,ROW()))="","",TRIM(INDEX(connections!$A:$A,ROW())))</f>
        <v>Backpack Battles</v>
      </c>
      <c r="X725" t="str">
        <f>IF($W725="","",TRIM(INDEX(connections!$B:$B,ROW())))</f>
        <v>Inventorix</v>
      </c>
      <c r="Y725">
        <f t="shared" si="676"/>
        <v>53</v>
      </c>
      <c r="Z725">
        <f t="shared" si="677"/>
        <v>430</v>
      </c>
      <c r="AA725" t="str">
        <f t="shared" si="678"/>
        <v>Yes</v>
      </c>
      <c r="AB725" t="str">
        <f t="shared" si="679"/>
        <v/>
      </c>
      <c r="AC725" t="str">
        <f t="shared" si="680"/>
        <v/>
      </c>
      <c r="AD725">
        <f t="shared" si="681"/>
        <v>1</v>
      </c>
      <c r="AE725" t="str">
        <f t="shared" si="682"/>
        <v/>
      </c>
      <c r="AG725">
        <f t="shared" si="683"/>
        <v>4</v>
      </c>
      <c r="AH725" t="str">
        <f t="shared" si="684"/>
        <v>Yes</v>
      </c>
      <c r="AI725">
        <f t="shared" si="685"/>
        <v>4</v>
      </c>
      <c r="AJ725">
        <f t="shared" si="686"/>
        <v>4.0007250000000001</v>
      </c>
      <c r="AK725" t="str">
        <f t="shared" si="687"/>
        <v/>
      </c>
      <c r="AL725" t="str">
        <f>IF($A725="","",INDEX(games!$J:$J,ROW())&amp;"")</f>
        <v>https://store.steampowered.com/app/3073990/Runeborn/</v>
      </c>
      <c r="AM725">
        <f>IF($A725="","",SUMPRODUCT($AO725:$BD725,'Map Analysis'!$AN$2^{0,1,2,3,4,5,6,7,8,9,10,11,12,13,14,15}))</f>
        <v>0</v>
      </c>
      <c r="AN725">
        <f t="shared" si="688"/>
        <v>7.25E-5</v>
      </c>
      <c r="AO725">
        <f t="shared" si="689"/>
        <v>0</v>
      </c>
      <c r="AP725">
        <f t="shared" si="690"/>
        <v>0</v>
      </c>
      <c r="AQ725">
        <f t="shared" si="691"/>
        <v>0</v>
      </c>
      <c r="AR725">
        <f t="shared" si="692"/>
        <v>0</v>
      </c>
      <c r="AS725">
        <f t="shared" si="693"/>
        <v>0</v>
      </c>
      <c r="AT725">
        <f t="shared" si="694"/>
        <v>0</v>
      </c>
      <c r="AU725">
        <f t="shared" si="695"/>
        <v>0</v>
      </c>
      <c r="AV725">
        <f t="shared" si="696"/>
        <v>0</v>
      </c>
      <c r="AW725">
        <f t="shared" si="697"/>
        <v>0</v>
      </c>
      <c r="AX725">
        <f t="shared" si="698"/>
        <v>0</v>
      </c>
      <c r="AY725">
        <f t="shared" si="699"/>
        <v>0</v>
      </c>
      <c r="AZ725">
        <f t="shared" si="700"/>
        <v>0</v>
      </c>
      <c r="BA725">
        <f t="shared" si="701"/>
        <v>0</v>
      </c>
      <c r="BB725">
        <f t="shared" si="702"/>
        <v>0</v>
      </c>
      <c r="BC725">
        <f t="shared" si="703"/>
        <v>0</v>
      </c>
      <c r="BD725">
        <f t="shared" si="704"/>
        <v>0</v>
      </c>
      <c r="BF725">
        <f t="shared" si="705"/>
        <v>0</v>
      </c>
      <c r="BG725">
        <f t="shared" si="706"/>
        <v>0</v>
      </c>
      <c r="BH725">
        <f t="shared" si="707"/>
        <v>0</v>
      </c>
      <c r="BI725">
        <f t="shared" si="708"/>
        <v>0</v>
      </c>
      <c r="BJ725">
        <f t="shared" si="709"/>
        <v>0</v>
      </c>
      <c r="BK725">
        <f t="shared" si="710"/>
        <v>0</v>
      </c>
      <c r="BL725">
        <f t="shared" si="711"/>
        <v>0</v>
      </c>
      <c r="BM725">
        <f t="shared" si="712"/>
        <v>0</v>
      </c>
      <c r="BN725">
        <f t="shared" si="713"/>
        <v>0</v>
      </c>
      <c r="BO725">
        <f t="shared" si="714"/>
        <v>0</v>
      </c>
      <c r="BP725">
        <f t="shared" si="715"/>
        <v>0</v>
      </c>
      <c r="BQ725">
        <f t="shared" si="716"/>
        <v>0</v>
      </c>
      <c r="BR725">
        <f t="shared" si="717"/>
        <v>0</v>
      </c>
      <c r="BS725">
        <f t="shared" si="718"/>
        <v>0</v>
      </c>
      <c r="BT725">
        <f t="shared" si="719"/>
        <v>0</v>
      </c>
    </row>
    <row r="726" spans="1:72" x14ac:dyDescent="0.25">
      <c r="A726" t="str">
        <f>IF(TRIM(INDEX(games!$A:$A,ROW()))="","",TRIM(INDEX(games!$A:$A,ROW())))</f>
        <v>Runeveil</v>
      </c>
      <c r="B726">
        <f>IF(OR($A726="",INDEX(games!$B:$B,ROW())=""),"",INDEX(games!$B:$B,ROW()))</f>
        <v>2026</v>
      </c>
      <c r="C726" t="str">
        <f>IF(OR($A726="",INDEX(games!$C:$C,ROW())=""),"",INDEX(games!$C:$C,ROW()))</f>
        <v>Deckbuilder</v>
      </c>
      <c r="D726">
        <f t="shared" si="660"/>
        <v>2</v>
      </c>
      <c r="E726">
        <f t="shared" si="661"/>
        <v>3</v>
      </c>
      <c r="F726">
        <f t="shared" si="662"/>
        <v>12</v>
      </c>
      <c r="G726" t="e">
        <f t="shared" si="663"/>
        <v>#N/A</v>
      </c>
      <c r="H726" t="e">
        <f t="shared" si="664"/>
        <v>#N/A</v>
      </c>
      <c r="I726" t="e">
        <f t="shared" si="665"/>
        <v>#N/A</v>
      </c>
      <c r="J726" t="e">
        <f t="shared" si="666"/>
        <v>#N/A</v>
      </c>
      <c r="K726">
        <f t="shared" si="667"/>
        <v>2026</v>
      </c>
      <c r="L726">
        <f t="shared" si="668"/>
        <v>3.2759999999999998</v>
      </c>
      <c r="M726" t="e">
        <f t="shared" si="669"/>
        <v>#N/A</v>
      </c>
      <c r="N726" t="e">
        <f t="shared" si="670"/>
        <v>#N/A</v>
      </c>
      <c r="O726">
        <f t="shared" si="671"/>
        <v>2.0007259999999998</v>
      </c>
      <c r="P726" t="str">
        <f>IF(OR($A726="",INDEX(games!$H:$H,ROW())=""),"",INDEX(games!$H:$H,ROW()))</f>
        <v/>
      </c>
      <c r="Q726" t="str">
        <f t="shared" si="672"/>
        <v/>
      </c>
      <c r="T726">
        <f t="shared" si="673"/>
        <v>2021</v>
      </c>
      <c r="U726">
        <f t="shared" si="674"/>
        <v>2025</v>
      </c>
      <c r="V726">
        <f t="shared" si="675"/>
        <v>4</v>
      </c>
      <c r="W726" t="str">
        <f>IF(TRIM(INDEX(connections!$A:$A,ROW()))="","",TRIM(INDEX(connections!$A:$A,ROW())))</f>
        <v>Luck be a Landlord</v>
      </c>
      <c r="X726" t="str">
        <f>IF($W726="","",TRIM(INDEX(connections!$B:$B,ROW())))</f>
        <v>Inventorix</v>
      </c>
      <c r="Y726">
        <f t="shared" si="676"/>
        <v>484</v>
      </c>
      <c r="Z726">
        <f t="shared" si="677"/>
        <v>430</v>
      </c>
      <c r="AA726" t="str">
        <f t="shared" si="678"/>
        <v>Yes</v>
      </c>
      <c r="AB726" t="str">
        <f t="shared" si="679"/>
        <v/>
      </c>
      <c r="AC726" t="str">
        <f t="shared" si="680"/>
        <v/>
      </c>
      <c r="AD726">
        <f t="shared" si="681"/>
        <v>0</v>
      </c>
      <c r="AE726" t="str">
        <f t="shared" si="682"/>
        <v/>
      </c>
      <c r="AG726">
        <f t="shared" si="683"/>
        <v>2</v>
      </c>
      <c r="AH726" t="str">
        <f t="shared" si="684"/>
        <v/>
      </c>
      <c r="AI726" t="str">
        <f t="shared" si="685"/>
        <v/>
      </c>
      <c r="AJ726" t="str">
        <f t="shared" si="686"/>
        <v/>
      </c>
      <c r="AK726">
        <f t="shared" si="687"/>
        <v>2.0007259999999998</v>
      </c>
      <c r="AL726" t="str">
        <f>IF($A726="","",INDEX(games!$J:$J,ROW())&amp;"")</f>
        <v>https://store.steampowered.com/app/3656560/Runeveil/</v>
      </c>
      <c r="AM726">
        <f>IF($A726="","",SUMPRODUCT($AO726:$BD726,'Map Analysis'!$AN$2^{0,1,2,3,4,5,6,7,8,9,10,11,12,13,14,15}))</f>
        <v>0</v>
      </c>
      <c r="AN726">
        <f t="shared" si="688"/>
        <v>7.2600000000000003E-5</v>
      </c>
      <c r="AO726">
        <f t="shared" si="689"/>
        <v>0</v>
      </c>
      <c r="AP726">
        <f t="shared" si="690"/>
        <v>0</v>
      </c>
      <c r="AQ726">
        <f t="shared" si="691"/>
        <v>0</v>
      </c>
      <c r="AR726">
        <f t="shared" si="692"/>
        <v>0</v>
      </c>
      <c r="AS726">
        <f t="shared" si="693"/>
        <v>0</v>
      </c>
      <c r="AT726">
        <f t="shared" si="694"/>
        <v>0</v>
      </c>
      <c r="AU726">
        <f t="shared" si="695"/>
        <v>0</v>
      </c>
      <c r="AV726">
        <f t="shared" si="696"/>
        <v>0</v>
      </c>
      <c r="AW726">
        <f t="shared" si="697"/>
        <v>0</v>
      </c>
      <c r="AX726">
        <f t="shared" si="698"/>
        <v>0</v>
      </c>
      <c r="AY726">
        <f t="shared" si="699"/>
        <v>0</v>
      </c>
      <c r="AZ726">
        <f t="shared" si="700"/>
        <v>0</v>
      </c>
      <c r="BA726">
        <f t="shared" si="701"/>
        <v>0</v>
      </c>
      <c r="BB726">
        <f t="shared" si="702"/>
        <v>0</v>
      </c>
      <c r="BC726">
        <f t="shared" si="703"/>
        <v>0</v>
      </c>
      <c r="BD726">
        <f t="shared" si="704"/>
        <v>0</v>
      </c>
      <c r="BF726">
        <f t="shared" si="705"/>
        <v>0</v>
      </c>
      <c r="BG726">
        <f t="shared" si="706"/>
        <v>0</v>
      </c>
      <c r="BH726">
        <f t="shared" si="707"/>
        <v>0</v>
      </c>
      <c r="BI726">
        <f t="shared" si="708"/>
        <v>0</v>
      </c>
      <c r="BJ726">
        <f t="shared" si="709"/>
        <v>0</v>
      </c>
      <c r="BK726">
        <f t="shared" si="710"/>
        <v>0</v>
      </c>
      <c r="BL726">
        <f t="shared" si="711"/>
        <v>0</v>
      </c>
      <c r="BM726">
        <f t="shared" si="712"/>
        <v>0</v>
      </c>
      <c r="BN726">
        <f t="shared" si="713"/>
        <v>0</v>
      </c>
      <c r="BO726">
        <f t="shared" si="714"/>
        <v>0</v>
      </c>
      <c r="BP726">
        <f t="shared" si="715"/>
        <v>0</v>
      </c>
      <c r="BQ726">
        <f t="shared" si="716"/>
        <v>0</v>
      </c>
      <c r="BR726">
        <f t="shared" si="717"/>
        <v>0</v>
      </c>
      <c r="BS726">
        <f t="shared" si="718"/>
        <v>0</v>
      </c>
      <c r="BT726">
        <f t="shared" si="719"/>
        <v>0</v>
      </c>
    </row>
    <row r="727" spans="1:72" x14ac:dyDescent="0.25">
      <c r="A727" t="str">
        <f>IF(TRIM(INDEX(games!$A:$A,ROW()))="","",TRIM(INDEX(games!$A:$A,ROW())))</f>
        <v>Rungore</v>
      </c>
      <c r="B727">
        <f>IF(OR($A727="",INDEX(games!$B:$B,ROW())=""),"",INDEX(games!$B:$B,ROW()))</f>
        <v>2023</v>
      </c>
      <c r="C727" t="str">
        <f>IF(OR($A727="",INDEX(games!$C:$C,ROW())=""),"",INDEX(games!$C:$C,ROW()))</f>
        <v>Deckbuilder</v>
      </c>
      <c r="D727">
        <f t="shared" si="660"/>
        <v>2</v>
      </c>
      <c r="E727">
        <f t="shared" si="661"/>
        <v>3</v>
      </c>
      <c r="F727">
        <f t="shared" si="662"/>
        <v>13</v>
      </c>
      <c r="G727" t="e">
        <f t="shared" si="663"/>
        <v>#N/A</v>
      </c>
      <c r="H727" t="e">
        <f t="shared" si="664"/>
        <v>#N/A</v>
      </c>
      <c r="I727" t="e">
        <f t="shared" si="665"/>
        <v>#N/A</v>
      </c>
      <c r="J727" t="e">
        <f t="shared" si="666"/>
        <v>#N/A</v>
      </c>
      <c r="K727">
        <f t="shared" si="667"/>
        <v>2023</v>
      </c>
      <c r="L727">
        <f t="shared" si="668"/>
        <v>3.2989999999999999</v>
      </c>
      <c r="M727" t="e">
        <f t="shared" si="669"/>
        <v>#N/A</v>
      </c>
      <c r="N727" t="e">
        <f t="shared" si="670"/>
        <v>#N/A</v>
      </c>
      <c r="O727">
        <f t="shared" si="671"/>
        <v>2.0007269999999999</v>
      </c>
      <c r="P727" t="str">
        <f>IF(OR($A727="",INDEX(games!$H:$H,ROW())=""),"",INDEX(games!$H:$H,ROW()))</f>
        <v>Yes</v>
      </c>
      <c r="Q727">
        <f t="shared" si="672"/>
        <v>2.0007269999999999</v>
      </c>
      <c r="T727">
        <f t="shared" si="673"/>
        <v>2015</v>
      </c>
      <c r="U727">
        <f t="shared" si="674"/>
        <v>2019</v>
      </c>
      <c r="V727">
        <f t="shared" si="675"/>
        <v>4</v>
      </c>
      <c r="W727" t="str">
        <f>IF(TRIM(INDEX(connections!$A:$A,ROW()))="","",TRIM(INDEX(connections!$A:$A,ROW())))</f>
        <v>Darkest Dungeon</v>
      </c>
      <c r="X727" t="str">
        <f>IF($W727="","",TRIM(INDEX(connections!$B:$B,ROW())))</f>
        <v>Iratus: Lord of the Dead</v>
      </c>
      <c r="Y727">
        <f t="shared" si="676"/>
        <v>190</v>
      </c>
      <c r="Z727">
        <f t="shared" si="677"/>
        <v>431</v>
      </c>
      <c r="AA727" t="str">
        <f t="shared" si="678"/>
        <v>Yes</v>
      </c>
      <c r="AB727" t="str">
        <f t="shared" si="679"/>
        <v>Yes</v>
      </c>
      <c r="AC727">
        <f t="shared" si="680"/>
        <v>1</v>
      </c>
      <c r="AD727">
        <f t="shared" si="681"/>
        <v>0</v>
      </c>
      <c r="AE727" t="str">
        <f t="shared" si="682"/>
        <v/>
      </c>
      <c r="AG727">
        <f t="shared" si="683"/>
        <v>2</v>
      </c>
      <c r="AH727" t="str">
        <f t="shared" si="684"/>
        <v>Yes</v>
      </c>
      <c r="AI727">
        <f t="shared" si="685"/>
        <v>2</v>
      </c>
      <c r="AJ727">
        <f t="shared" si="686"/>
        <v>2.0007269999999999</v>
      </c>
      <c r="AK727" t="str">
        <f t="shared" si="687"/>
        <v/>
      </c>
      <c r="AL727" t="str">
        <f>IF($A727="","",INDEX(games!$J:$J,ROW())&amp;"")</f>
        <v>https://store.steampowered.com/app/2113040/RUNGORE/</v>
      </c>
      <c r="AM727">
        <f>IF($A727="","",SUMPRODUCT($AO727:$BD727,'Map Analysis'!$AN$2^{0,1,2,3,4,5,6,7,8,9,10,11,12,13,14,15}))</f>
        <v>0</v>
      </c>
      <c r="AN727">
        <f t="shared" si="688"/>
        <v>7.2700000000000005E-5</v>
      </c>
      <c r="AO727">
        <f t="shared" si="689"/>
        <v>0</v>
      </c>
      <c r="AP727">
        <f t="shared" si="690"/>
        <v>0</v>
      </c>
      <c r="AQ727">
        <f t="shared" si="691"/>
        <v>0</v>
      </c>
      <c r="AR727">
        <f t="shared" si="692"/>
        <v>0</v>
      </c>
      <c r="AS727">
        <f t="shared" si="693"/>
        <v>0</v>
      </c>
      <c r="AT727">
        <f t="shared" si="694"/>
        <v>0</v>
      </c>
      <c r="AU727">
        <f t="shared" si="695"/>
        <v>0</v>
      </c>
      <c r="AV727">
        <f t="shared" si="696"/>
        <v>0</v>
      </c>
      <c r="AW727">
        <f t="shared" si="697"/>
        <v>0</v>
      </c>
      <c r="AX727">
        <f t="shared" si="698"/>
        <v>0</v>
      </c>
      <c r="AY727">
        <f t="shared" si="699"/>
        <v>0</v>
      </c>
      <c r="AZ727">
        <f t="shared" si="700"/>
        <v>0</v>
      </c>
      <c r="BA727">
        <f t="shared" si="701"/>
        <v>0</v>
      </c>
      <c r="BB727">
        <f t="shared" si="702"/>
        <v>0</v>
      </c>
      <c r="BC727">
        <f t="shared" si="703"/>
        <v>0</v>
      </c>
      <c r="BD727">
        <f t="shared" si="704"/>
        <v>0</v>
      </c>
      <c r="BF727">
        <f t="shared" si="705"/>
        <v>0</v>
      </c>
      <c r="BG727">
        <f t="shared" si="706"/>
        <v>0</v>
      </c>
      <c r="BH727">
        <f t="shared" si="707"/>
        <v>0</v>
      </c>
      <c r="BI727">
        <f t="shared" si="708"/>
        <v>0</v>
      </c>
      <c r="BJ727">
        <f t="shared" si="709"/>
        <v>0</v>
      </c>
      <c r="BK727">
        <f t="shared" si="710"/>
        <v>0</v>
      </c>
      <c r="BL727">
        <f t="shared" si="711"/>
        <v>0</v>
      </c>
      <c r="BM727">
        <f t="shared" si="712"/>
        <v>0</v>
      </c>
      <c r="BN727">
        <f t="shared" si="713"/>
        <v>0</v>
      </c>
      <c r="BO727">
        <f t="shared" si="714"/>
        <v>0</v>
      </c>
      <c r="BP727">
        <f t="shared" si="715"/>
        <v>0</v>
      </c>
      <c r="BQ727">
        <f t="shared" si="716"/>
        <v>0</v>
      </c>
      <c r="BR727">
        <f t="shared" si="717"/>
        <v>0</v>
      </c>
      <c r="BS727">
        <f t="shared" si="718"/>
        <v>0</v>
      </c>
      <c r="BT727">
        <f t="shared" si="719"/>
        <v>0</v>
      </c>
    </row>
    <row r="728" spans="1:72" x14ac:dyDescent="0.25">
      <c r="A728" t="str">
        <f>IF(TRIM(INDEX(games!$A:$A,ROW()))="","",TRIM(INDEX(games!$A:$A,ROW())))</f>
        <v>Runic Survivor</v>
      </c>
      <c r="B728">
        <f>IF(OR($A728="",INDEX(games!$B:$B,ROW())=""),"",INDEX(games!$B:$B,ROW()))</f>
        <v>2022</v>
      </c>
      <c r="C728" t="str">
        <f>IF(OR($A728="",INDEX(games!$C:$C,ROW())=""),"",INDEX(games!$C:$C,ROW()))</f>
        <v>Action</v>
      </c>
      <c r="D728">
        <f t="shared" si="660"/>
        <v>2</v>
      </c>
      <c r="E728">
        <f t="shared" si="661"/>
        <v>1</v>
      </c>
      <c r="F728">
        <f t="shared" si="662"/>
        <v>14</v>
      </c>
      <c r="G728">
        <f t="shared" si="663"/>
        <v>2022</v>
      </c>
      <c r="H728">
        <f t="shared" si="664"/>
        <v>1.3220000000000001</v>
      </c>
      <c r="I728" t="e">
        <f t="shared" si="665"/>
        <v>#N/A</v>
      </c>
      <c r="J728" t="e">
        <f t="shared" si="666"/>
        <v>#N/A</v>
      </c>
      <c r="K728" t="e">
        <f t="shared" si="667"/>
        <v>#N/A</v>
      </c>
      <c r="L728" t="e">
        <f t="shared" si="668"/>
        <v>#N/A</v>
      </c>
      <c r="M728" t="e">
        <f t="shared" si="669"/>
        <v>#N/A</v>
      </c>
      <c r="N728" t="e">
        <f t="shared" si="670"/>
        <v>#N/A</v>
      </c>
      <c r="O728">
        <f t="shared" si="671"/>
        <v>2.0007280000000001</v>
      </c>
      <c r="P728" t="str">
        <f>IF(OR($A728="",INDEX(games!$H:$H,ROW())=""),"",INDEX(games!$H:$H,ROW()))</f>
        <v>Yes</v>
      </c>
      <c r="Q728">
        <f t="shared" si="672"/>
        <v>2.0007280000000001</v>
      </c>
      <c r="T728">
        <f t="shared" si="673"/>
        <v>2017</v>
      </c>
      <c r="U728">
        <f t="shared" si="674"/>
        <v>2019</v>
      </c>
      <c r="V728">
        <f t="shared" si="675"/>
        <v>2</v>
      </c>
      <c r="W728" t="str">
        <f>IF(TRIM(INDEX(connections!$A:$A,ROW()))="","",TRIM(INDEX(connections!$A:$A,ROW())))</f>
        <v>Slay the Spire</v>
      </c>
      <c r="X728" t="str">
        <f>IF($W728="","",TRIM(INDEX(connections!$B:$B,ROW())))</f>
        <v>Iratus: Lord of the Dead</v>
      </c>
      <c r="Y728">
        <f t="shared" si="676"/>
        <v>772</v>
      </c>
      <c r="Z728">
        <f t="shared" si="677"/>
        <v>431</v>
      </c>
      <c r="AA728" t="str">
        <f t="shared" si="678"/>
        <v>Yes</v>
      </c>
      <c r="AB728" t="str">
        <f t="shared" si="679"/>
        <v>Yes</v>
      </c>
      <c r="AC728">
        <f t="shared" si="680"/>
        <v>1</v>
      </c>
      <c r="AD728">
        <f t="shared" si="681"/>
        <v>1</v>
      </c>
      <c r="AE728" t="str">
        <f t="shared" si="682"/>
        <v/>
      </c>
      <c r="AG728">
        <f t="shared" si="683"/>
        <v>2</v>
      </c>
      <c r="AH728" t="str">
        <f t="shared" si="684"/>
        <v>Yes</v>
      </c>
      <c r="AI728">
        <f t="shared" si="685"/>
        <v>2</v>
      </c>
      <c r="AJ728">
        <f t="shared" si="686"/>
        <v>2.0007280000000001</v>
      </c>
      <c r="AK728" t="str">
        <f t="shared" si="687"/>
        <v/>
      </c>
      <c r="AL728" t="str">
        <f>IF($A728="","",INDEX(games!$J:$J,ROW())&amp;"")</f>
        <v>https://store.steampowered.com/app/2116920/Runic_Survivor/</v>
      </c>
      <c r="AM728">
        <f>IF($A728="","",SUMPRODUCT($AO728:$BD728,'Map Analysis'!$AN$2^{0,1,2,3,4,5,6,7,8,9,10,11,12,13,14,15}))</f>
        <v>1</v>
      </c>
      <c r="AN728">
        <f t="shared" si="688"/>
        <v>1.0000728000000001</v>
      </c>
      <c r="AO728">
        <f t="shared" si="689"/>
        <v>1</v>
      </c>
      <c r="AP728">
        <f t="shared" si="690"/>
        <v>0</v>
      </c>
      <c r="AQ728">
        <f t="shared" si="691"/>
        <v>0</v>
      </c>
      <c r="AR728">
        <f t="shared" si="692"/>
        <v>0</v>
      </c>
      <c r="AS728">
        <f t="shared" si="693"/>
        <v>0</v>
      </c>
      <c r="AT728">
        <f t="shared" si="694"/>
        <v>0</v>
      </c>
      <c r="AU728">
        <f t="shared" si="695"/>
        <v>0</v>
      </c>
      <c r="AV728">
        <f t="shared" si="696"/>
        <v>0</v>
      </c>
      <c r="AW728">
        <f t="shared" si="697"/>
        <v>0</v>
      </c>
      <c r="AX728">
        <f t="shared" si="698"/>
        <v>0</v>
      </c>
      <c r="AY728">
        <f t="shared" si="699"/>
        <v>0</v>
      </c>
      <c r="AZ728">
        <f t="shared" si="700"/>
        <v>0</v>
      </c>
      <c r="BA728">
        <f t="shared" si="701"/>
        <v>0</v>
      </c>
      <c r="BB728">
        <f t="shared" si="702"/>
        <v>0</v>
      </c>
      <c r="BC728">
        <f t="shared" si="703"/>
        <v>0</v>
      </c>
      <c r="BD728">
        <f t="shared" si="704"/>
        <v>0</v>
      </c>
      <c r="BF728">
        <f t="shared" si="705"/>
        <v>0</v>
      </c>
      <c r="BG728">
        <f t="shared" si="706"/>
        <v>0</v>
      </c>
      <c r="BH728">
        <f t="shared" si="707"/>
        <v>0</v>
      </c>
      <c r="BI728">
        <f t="shared" si="708"/>
        <v>0</v>
      </c>
      <c r="BJ728">
        <f t="shared" si="709"/>
        <v>0</v>
      </c>
      <c r="BK728">
        <f t="shared" si="710"/>
        <v>0</v>
      </c>
      <c r="BL728">
        <f t="shared" si="711"/>
        <v>0</v>
      </c>
      <c r="BM728">
        <f t="shared" si="712"/>
        <v>0</v>
      </c>
      <c r="BN728">
        <f t="shared" si="713"/>
        <v>0</v>
      </c>
      <c r="BO728">
        <f t="shared" si="714"/>
        <v>0</v>
      </c>
      <c r="BP728">
        <f t="shared" si="715"/>
        <v>0</v>
      </c>
      <c r="BQ728">
        <f t="shared" si="716"/>
        <v>0</v>
      </c>
      <c r="BR728">
        <f t="shared" si="717"/>
        <v>0</v>
      </c>
      <c r="BS728">
        <f t="shared" si="718"/>
        <v>0</v>
      </c>
      <c r="BT728">
        <f t="shared" si="719"/>
        <v>0</v>
      </c>
    </row>
    <row r="729" spans="1:72" x14ac:dyDescent="0.25">
      <c r="A729" t="str">
        <f>IF(TRIM(INDEX(games!$A:$A,ROW()))="","",TRIM(INDEX(games!$A:$A,ROW())))</f>
        <v>Samurai Bringer</v>
      </c>
      <c r="B729">
        <f>IF(OR($A729="",INDEX(games!$B:$B,ROW())=""),"",INDEX(games!$B:$B,ROW()))</f>
        <v>2022</v>
      </c>
      <c r="C729" t="str">
        <f>IF(OR($A729="",INDEX(games!$C:$C,ROW())=""),"",INDEX(games!$C:$C,ROW()))</f>
        <v>Action</v>
      </c>
      <c r="D729">
        <f t="shared" si="660"/>
        <v>1</v>
      </c>
      <c r="E729">
        <f t="shared" si="661"/>
        <v>1</v>
      </c>
      <c r="F729">
        <f t="shared" si="662"/>
        <v>15</v>
      </c>
      <c r="G729">
        <f t="shared" si="663"/>
        <v>2022</v>
      </c>
      <c r="H729">
        <f t="shared" si="664"/>
        <v>1.345</v>
      </c>
      <c r="I729" t="e">
        <f t="shared" si="665"/>
        <v>#N/A</v>
      </c>
      <c r="J729" t="e">
        <f t="shared" si="666"/>
        <v>#N/A</v>
      </c>
      <c r="K729" t="e">
        <f t="shared" si="667"/>
        <v>#N/A</v>
      </c>
      <c r="L729" t="e">
        <f t="shared" si="668"/>
        <v>#N/A</v>
      </c>
      <c r="M729" t="e">
        <f t="shared" si="669"/>
        <v>#N/A</v>
      </c>
      <c r="N729" t="e">
        <f t="shared" si="670"/>
        <v>#N/A</v>
      </c>
      <c r="O729">
        <f t="shared" si="671"/>
        <v>1.000729</v>
      </c>
      <c r="P729" t="str">
        <f>IF(OR($A729="",INDEX(games!$H:$H,ROW())=""),"",INDEX(games!$H:$H,ROW()))</f>
        <v/>
      </c>
      <c r="Q729" t="str">
        <f t="shared" si="672"/>
        <v/>
      </c>
      <c r="T729">
        <f t="shared" si="673"/>
        <v>1987</v>
      </c>
      <c r="U729">
        <f t="shared" si="674"/>
        <v>2001</v>
      </c>
      <c r="V729">
        <f t="shared" si="675"/>
        <v>14</v>
      </c>
      <c r="W729" t="str">
        <f>IF(TRIM(INDEX(connections!$A:$A,ROW()))="","",TRIM(INDEX(connections!$A:$A,ROW())))</f>
        <v>NetHack</v>
      </c>
      <c r="X729" t="str">
        <f>IF($W729="","",TRIM(INDEX(connections!$B:$B,ROW())))</f>
        <v>Iter Vehemens Ad Necem</v>
      </c>
      <c r="Y729">
        <f t="shared" si="676"/>
        <v>558</v>
      </c>
      <c r="Z729">
        <f t="shared" si="677"/>
        <v>433</v>
      </c>
      <c r="AA729" t="str">
        <f t="shared" si="678"/>
        <v>Yes</v>
      </c>
      <c r="AB729" t="str">
        <f t="shared" si="679"/>
        <v>Yes</v>
      </c>
      <c r="AC729">
        <f t="shared" si="680"/>
        <v>1</v>
      </c>
      <c r="AD729">
        <f t="shared" si="681"/>
        <v>0</v>
      </c>
      <c r="AE729" t="str">
        <f t="shared" si="682"/>
        <v/>
      </c>
      <c r="AG729">
        <f t="shared" si="683"/>
        <v>0</v>
      </c>
      <c r="AH729" t="str">
        <f t="shared" si="684"/>
        <v/>
      </c>
      <c r="AI729" t="str">
        <f t="shared" si="685"/>
        <v/>
      </c>
      <c r="AJ729" t="str">
        <f t="shared" si="686"/>
        <v/>
      </c>
      <c r="AK729" t="str">
        <f t="shared" si="687"/>
        <v/>
      </c>
      <c r="AL729" t="str">
        <f>IF($A729="","",INDEX(games!$J:$J,ROW())&amp;"")</f>
        <v>https://store.steampowered.com/app/1851280/Samurai_Bringer/</v>
      </c>
      <c r="AM729">
        <f>IF($A729="","",SUMPRODUCT($AO729:$BD729,'Map Analysis'!$AN$2^{0,1,2,3,4,5,6,7,8,9,10,11,12,13,14,15}))</f>
        <v>1</v>
      </c>
      <c r="AN729">
        <f t="shared" si="688"/>
        <v>1.0000728999999999</v>
      </c>
      <c r="AO729">
        <f t="shared" si="689"/>
        <v>1</v>
      </c>
      <c r="AP729">
        <f t="shared" si="690"/>
        <v>0</v>
      </c>
      <c r="AQ729">
        <f t="shared" si="691"/>
        <v>0</v>
      </c>
      <c r="AR729">
        <f t="shared" si="692"/>
        <v>0</v>
      </c>
      <c r="AS729">
        <f t="shared" si="693"/>
        <v>0</v>
      </c>
      <c r="AT729">
        <f t="shared" si="694"/>
        <v>0</v>
      </c>
      <c r="AU729">
        <f t="shared" si="695"/>
        <v>0</v>
      </c>
      <c r="AV729">
        <f t="shared" si="696"/>
        <v>0</v>
      </c>
      <c r="AW729">
        <f t="shared" si="697"/>
        <v>0</v>
      </c>
      <c r="AX729">
        <f t="shared" si="698"/>
        <v>0</v>
      </c>
      <c r="AY729">
        <f t="shared" si="699"/>
        <v>0</v>
      </c>
      <c r="AZ729">
        <f t="shared" si="700"/>
        <v>0</v>
      </c>
      <c r="BA729">
        <f t="shared" si="701"/>
        <v>0</v>
      </c>
      <c r="BB729">
        <f t="shared" si="702"/>
        <v>0</v>
      </c>
      <c r="BC729">
        <f t="shared" si="703"/>
        <v>0</v>
      </c>
      <c r="BD729">
        <f t="shared" si="704"/>
        <v>0</v>
      </c>
      <c r="BF729">
        <f t="shared" si="705"/>
        <v>2</v>
      </c>
      <c r="BG729">
        <f t="shared" si="706"/>
        <v>1</v>
      </c>
      <c r="BH729">
        <f t="shared" si="707"/>
        <v>0</v>
      </c>
      <c r="BI729">
        <f t="shared" si="708"/>
        <v>0</v>
      </c>
      <c r="BJ729">
        <f t="shared" si="709"/>
        <v>0</v>
      </c>
      <c r="BK729">
        <f t="shared" si="710"/>
        <v>0</v>
      </c>
      <c r="BL729">
        <f t="shared" si="711"/>
        <v>0</v>
      </c>
      <c r="BM729">
        <f t="shared" si="712"/>
        <v>0</v>
      </c>
      <c r="BN729">
        <f t="shared" si="713"/>
        <v>0</v>
      </c>
      <c r="BO729">
        <f t="shared" si="714"/>
        <v>0</v>
      </c>
      <c r="BP729">
        <f t="shared" si="715"/>
        <v>0</v>
      </c>
      <c r="BQ729">
        <f t="shared" si="716"/>
        <v>0</v>
      </c>
      <c r="BR729">
        <f t="shared" si="717"/>
        <v>0</v>
      </c>
      <c r="BS729">
        <f t="shared" si="718"/>
        <v>0</v>
      </c>
      <c r="BT729">
        <f t="shared" si="719"/>
        <v>0</v>
      </c>
    </row>
    <row r="730" spans="1:72" x14ac:dyDescent="0.25">
      <c r="A730" t="str">
        <f>IF(TRIM(INDEX(games!$A:$A,ROW()))="","",TRIM(INDEX(games!$A:$A,ROW())))</f>
        <v>Sanae no Chou Tokkyuu: The Express Trial</v>
      </c>
      <c r="B730">
        <f>IF(OR($A730="",INDEX(games!$B:$B,ROW())=""),"",INDEX(games!$B:$B,ROW()))</f>
        <v>2010</v>
      </c>
      <c r="C730" t="str">
        <f>IF(OR($A730="",INDEX(games!$C:$C,ROW())=""),"",INDEX(games!$C:$C,ROW()))</f>
        <v>Traditional</v>
      </c>
      <c r="D730">
        <f t="shared" si="660"/>
        <v>1</v>
      </c>
      <c r="E730">
        <f t="shared" si="661"/>
        <v>4</v>
      </c>
      <c r="F730">
        <f t="shared" si="662"/>
        <v>16</v>
      </c>
      <c r="G730" t="e">
        <f t="shared" si="663"/>
        <v>#N/A</v>
      </c>
      <c r="H730" t="e">
        <f t="shared" si="664"/>
        <v>#N/A</v>
      </c>
      <c r="I730" t="e">
        <f t="shared" si="665"/>
        <v>#N/A</v>
      </c>
      <c r="J730" t="e">
        <f t="shared" si="666"/>
        <v>#N/A</v>
      </c>
      <c r="K730" t="e">
        <f t="shared" si="667"/>
        <v>#N/A</v>
      </c>
      <c r="L730" t="e">
        <f t="shared" si="668"/>
        <v>#N/A</v>
      </c>
      <c r="M730">
        <f t="shared" si="669"/>
        <v>2010</v>
      </c>
      <c r="N730">
        <f t="shared" si="670"/>
        <v>4.3680000000000003</v>
      </c>
      <c r="O730">
        <f t="shared" si="671"/>
        <v>1.0007299999999999</v>
      </c>
      <c r="P730" t="str">
        <f>IF(OR($A730="",INDEX(games!$H:$H,ROW())=""),"",INDEX(games!$H:$H,ROW()))</f>
        <v/>
      </c>
      <c r="Q730" t="str">
        <f t="shared" si="672"/>
        <v/>
      </c>
      <c r="T730">
        <f t="shared" si="673"/>
        <v>2006</v>
      </c>
      <c r="U730">
        <f t="shared" si="674"/>
        <v>2007</v>
      </c>
      <c r="V730">
        <f t="shared" si="675"/>
        <v>1</v>
      </c>
      <c r="W730" t="str">
        <f>IF(TRIM(INDEX(connections!$A:$A,ROW()))="","",TRIM(INDEX(connections!$A:$A,ROW())))</f>
        <v>Izuna: Legend of the Unemployed Ninja</v>
      </c>
      <c r="X730" t="str">
        <f>IF($W730="","",TRIM(INDEX(connections!$B:$B,ROW())))</f>
        <v>Izuna 2: The Unemployed Ninja Returns</v>
      </c>
      <c r="Y730">
        <f t="shared" si="676"/>
        <v>435</v>
      </c>
      <c r="Z730">
        <f t="shared" si="677"/>
        <v>434</v>
      </c>
      <c r="AA730" t="str">
        <f t="shared" si="678"/>
        <v>Yes</v>
      </c>
      <c r="AB730" t="str">
        <f t="shared" si="679"/>
        <v>Yes</v>
      </c>
      <c r="AC730">
        <f t="shared" si="680"/>
        <v>1</v>
      </c>
      <c r="AD730">
        <f t="shared" si="681"/>
        <v>0</v>
      </c>
      <c r="AE730" t="str">
        <f t="shared" si="682"/>
        <v/>
      </c>
      <c r="AG730">
        <f t="shared" si="683"/>
        <v>0</v>
      </c>
      <c r="AH730" t="str">
        <f t="shared" si="684"/>
        <v/>
      </c>
      <c r="AI730" t="str">
        <f t="shared" si="685"/>
        <v/>
      </c>
      <c r="AJ730" t="str">
        <f t="shared" si="686"/>
        <v/>
      </c>
      <c r="AK730" t="str">
        <f t="shared" si="687"/>
        <v/>
      </c>
      <c r="AL730" t="str">
        <f>IF($A730="","",INDEX(games!$J:$J,ROW())&amp;"")</f>
        <v/>
      </c>
      <c r="AM730">
        <f>IF($A730="","",SUMPRODUCT($AO730:$BD730,'Map Analysis'!$AN$2^{0,1,2,3,4,5,6,7,8,9,10,11,12,13,14,15}))</f>
        <v>0</v>
      </c>
      <c r="AN730">
        <f t="shared" si="688"/>
        <v>7.2999999999999999E-5</v>
      </c>
      <c r="AO730">
        <f t="shared" si="689"/>
        <v>0</v>
      </c>
      <c r="AP730">
        <f t="shared" si="690"/>
        <v>0</v>
      </c>
      <c r="AQ730">
        <f t="shared" si="691"/>
        <v>0</v>
      </c>
      <c r="AR730">
        <f t="shared" si="692"/>
        <v>0</v>
      </c>
      <c r="AS730">
        <f t="shared" si="693"/>
        <v>0</v>
      </c>
      <c r="AT730">
        <f t="shared" si="694"/>
        <v>0</v>
      </c>
      <c r="AU730">
        <f t="shared" si="695"/>
        <v>0</v>
      </c>
      <c r="AV730">
        <f t="shared" si="696"/>
        <v>0</v>
      </c>
      <c r="AW730">
        <f t="shared" si="697"/>
        <v>0</v>
      </c>
      <c r="AX730">
        <f t="shared" si="698"/>
        <v>0</v>
      </c>
      <c r="AY730">
        <f t="shared" si="699"/>
        <v>0</v>
      </c>
      <c r="AZ730">
        <f t="shared" si="700"/>
        <v>0</v>
      </c>
      <c r="BA730">
        <f t="shared" si="701"/>
        <v>0</v>
      </c>
      <c r="BB730">
        <f t="shared" si="702"/>
        <v>0</v>
      </c>
      <c r="BC730">
        <f t="shared" si="703"/>
        <v>0</v>
      </c>
      <c r="BD730">
        <f t="shared" si="704"/>
        <v>0</v>
      </c>
      <c r="BF730">
        <f t="shared" si="705"/>
        <v>0</v>
      </c>
      <c r="BG730">
        <f t="shared" si="706"/>
        <v>0</v>
      </c>
      <c r="BH730">
        <f t="shared" si="707"/>
        <v>0</v>
      </c>
      <c r="BI730">
        <f t="shared" si="708"/>
        <v>0</v>
      </c>
      <c r="BJ730">
        <f t="shared" si="709"/>
        <v>0</v>
      </c>
      <c r="BK730">
        <f t="shared" si="710"/>
        <v>0</v>
      </c>
      <c r="BL730">
        <f t="shared" si="711"/>
        <v>0</v>
      </c>
      <c r="BM730">
        <f t="shared" si="712"/>
        <v>0</v>
      </c>
      <c r="BN730">
        <f t="shared" si="713"/>
        <v>0</v>
      </c>
      <c r="BO730">
        <f t="shared" si="714"/>
        <v>0</v>
      </c>
      <c r="BP730">
        <f t="shared" si="715"/>
        <v>0</v>
      </c>
      <c r="BQ730">
        <f t="shared" si="716"/>
        <v>0</v>
      </c>
      <c r="BR730">
        <f t="shared" si="717"/>
        <v>0</v>
      </c>
      <c r="BS730">
        <f t="shared" si="718"/>
        <v>0</v>
      </c>
      <c r="BT730">
        <f t="shared" si="719"/>
        <v>0</v>
      </c>
    </row>
    <row r="731" spans="1:72" x14ac:dyDescent="0.25">
      <c r="A731" t="str">
        <f>IF(TRIM(INDEX(games!$A:$A,ROW()))="","",TRIM(INDEX(games!$A:$A,ROW())))</f>
        <v>Sandwalkers</v>
      </c>
      <c r="B731">
        <f>IF(OR($A731="",INDEX(games!$B:$B,ROW())=""),"",INDEX(games!$B:$B,ROW()))</f>
        <v>2024</v>
      </c>
      <c r="C731" t="str">
        <f>IF(OR($A731="",INDEX(games!$C:$C,ROW())=""),"",INDEX(games!$C:$C,ROW()))</f>
        <v>Action</v>
      </c>
      <c r="D731">
        <f t="shared" si="660"/>
        <v>3</v>
      </c>
      <c r="E731">
        <f t="shared" si="661"/>
        <v>1</v>
      </c>
      <c r="F731">
        <f t="shared" si="662"/>
        <v>17</v>
      </c>
      <c r="G731">
        <f t="shared" si="663"/>
        <v>2024</v>
      </c>
      <c r="H731">
        <f t="shared" si="664"/>
        <v>1.391</v>
      </c>
      <c r="I731" t="e">
        <f t="shared" si="665"/>
        <v>#N/A</v>
      </c>
      <c r="J731" t="e">
        <f t="shared" si="666"/>
        <v>#N/A</v>
      </c>
      <c r="K731" t="e">
        <f t="shared" si="667"/>
        <v>#N/A</v>
      </c>
      <c r="L731" t="e">
        <f t="shared" si="668"/>
        <v>#N/A</v>
      </c>
      <c r="M731" t="e">
        <f t="shared" si="669"/>
        <v>#N/A</v>
      </c>
      <c r="N731" t="e">
        <f t="shared" si="670"/>
        <v>#N/A</v>
      </c>
      <c r="O731">
        <f t="shared" si="671"/>
        <v>3.000731</v>
      </c>
      <c r="P731" t="str">
        <f>IF(OR($A731="",INDEX(games!$H:$H,ROW())=""),"",INDEX(games!$H:$H,ROW()))</f>
        <v>Yes</v>
      </c>
      <c r="Q731">
        <f t="shared" si="672"/>
        <v>3.000731</v>
      </c>
      <c r="T731">
        <f t="shared" si="673"/>
        <v>1993</v>
      </c>
      <c r="U731">
        <f t="shared" si="674"/>
        <v>2006</v>
      </c>
      <c r="V731">
        <f t="shared" si="675"/>
        <v>13</v>
      </c>
      <c r="W731" t="str">
        <f>IF(TRIM(INDEX(connections!$A:$A,ROW()))="","",TRIM(INDEX(connections!$A:$A,ROW())))</f>
        <v>Torneko's Great Adventure: Mystery Dungeon</v>
      </c>
      <c r="X731" t="str">
        <f>IF($W731="","",TRIM(INDEX(connections!$B:$B,ROW())))</f>
        <v>Izuna: Legend of the Unemployed Ninja</v>
      </c>
      <c r="Y731">
        <f t="shared" si="676"/>
        <v>905</v>
      </c>
      <c r="Z731">
        <f t="shared" si="677"/>
        <v>435</v>
      </c>
      <c r="AA731" t="str">
        <f t="shared" si="678"/>
        <v>Yes</v>
      </c>
      <c r="AB731" t="str">
        <f t="shared" si="679"/>
        <v>Yes</v>
      </c>
      <c r="AC731">
        <f t="shared" si="680"/>
        <v>1</v>
      </c>
      <c r="AD731">
        <f t="shared" si="681"/>
        <v>0</v>
      </c>
      <c r="AE731" t="str">
        <f t="shared" si="682"/>
        <v/>
      </c>
      <c r="AG731">
        <f t="shared" si="683"/>
        <v>3</v>
      </c>
      <c r="AH731" t="str">
        <f t="shared" si="684"/>
        <v>Yes</v>
      </c>
      <c r="AI731">
        <f t="shared" si="685"/>
        <v>3</v>
      </c>
      <c r="AJ731">
        <f t="shared" si="686"/>
        <v>3.000731</v>
      </c>
      <c r="AK731" t="str">
        <f t="shared" si="687"/>
        <v/>
      </c>
      <c r="AL731" t="str">
        <f>IF($A731="","",INDEX(games!$J:$J,ROW())&amp;"")</f>
        <v>https://store.steampowered.com/app/1639080/Sandwalkers/</v>
      </c>
      <c r="AM731">
        <f>IF($A731="","",SUMPRODUCT($AO731:$BD731,'Map Analysis'!$AN$2^{0,1,2,3,4,5,6,7,8,9,10,11,12,13,14,15}))</f>
        <v>0</v>
      </c>
      <c r="AN731">
        <f t="shared" si="688"/>
        <v>7.3100000000000001E-5</v>
      </c>
      <c r="AO731">
        <f t="shared" si="689"/>
        <v>0</v>
      </c>
      <c r="AP731">
        <f t="shared" si="690"/>
        <v>0</v>
      </c>
      <c r="AQ731">
        <f t="shared" si="691"/>
        <v>0</v>
      </c>
      <c r="AR731">
        <f t="shared" si="692"/>
        <v>0</v>
      </c>
      <c r="AS731">
        <f t="shared" si="693"/>
        <v>0</v>
      </c>
      <c r="AT731">
        <f t="shared" si="694"/>
        <v>0</v>
      </c>
      <c r="AU731">
        <f t="shared" si="695"/>
        <v>0</v>
      </c>
      <c r="AV731">
        <f t="shared" si="696"/>
        <v>0</v>
      </c>
      <c r="AW731">
        <f t="shared" si="697"/>
        <v>0</v>
      </c>
      <c r="AX731">
        <f t="shared" si="698"/>
        <v>0</v>
      </c>
      <c r="AY731">
        <f t="shared" si="699"/>
        <v>0</v>
      </c>
      <c r="AZ731">
        <f t="shared" si="700"/>
        <v>0</v>
      </c>
      <c r="BA731">
        <f t="shared" si="701"/>
        <v>0</v>
      </c>
      <c r="BB731">
        <f t="shared" si="702"/>
        <v>0</v>
      </c>
      <c r="BC731">
        <f t="shared" si="703"/>
        <v>0</v>
      </c>
      <c r="BD731">
        <f t="shared" si="704"/>
        <v>0</v>
      </c>
      <c r="BF731">
        <f t="shared" si="705"/>
        <v>1</v>
      </c>
      <c r="BG731">
        <f t="shared" si="706"/>
        <v>0</v>
      </c>
      <c r="BH731">
        <f t="shared" si="707"/>
        <v>0</v>
      </c>
      <c r="BI731">
        <f t="shared" si="708"/>
        <v>0</v>
      </c>
      <c r="BJ731">
        <f t="shared" si="709"/>
        <v>0</v>
      </c>
      <c r="BK731">
        <f t="shared" si="710"/>
        <v>0</v>
      </c>
      <c r="BL731">
        <f t="shared" si="711"/>
        <v>0</v>
      </c>
      <c r="BM731">
        <f t="shared" si="712"/>
        <v>0</v>
      </c>
      <c r="BN731">
        <f t="shared" si="713"/>
        <v>0</v>
      </c>
      <c r="BO731">
        <f t="shared" si="714"/>
        <v>0</v>
      </c>
      <c r="BP731">
        <f t="shared" si="715"/>
        <v>0</v>
      </c>
      <c r="BQ731">
        <f t="shared" si="716"/>
        <v>0</v>
      </c>
      <c r="BR731">
        <f t="shared" si="717"/>
        <v>0</v>
      </c>
      <c r="BS731">
        <f t="shared" si="718"/>
        <v>0</v>
      </c>
      <c r="BT731">
        <f t="shared" si="719"/>
        <v>0</v>
      </c>
    </row>
    <row r="732" spans="1:72" x14ac:dyDescent="0.25">
      <c r="A732" t="str">
        <f>IF(TRIM(INDEX(games!$A:$A,ROW()))="","",TRIM(INDEX(games!$A:$A,ROW())))</f>
        <v>Scarlet Skips</v>
      </c>
      <c r="B732">
        <f>IF(OR($A732="",INDEX(games!$B:$B,ROW())=""),"",INDEX(games!$B:$B,ROW()))</f>
        <v>2026</v>
      </c>
      <c r="C732" t="str">
        <f>IF(OR($A732="",INDEX(games!$C:$C,ROW())=""),"",INDEX(games!$C:$C,ROW()))</f>
        <v>Action</v>
      </c>
      <c r="D732">
        <f t="shared" si="660"/>
        <v>0</v>
      </c>
      <c r="E732">
        <f t="shared" si="661"/>
        <v>1</v>
      </c>
      <c r="F732">
        <f t="shared" si="662"/>
        <v>18</v>
      </c>
      <c r="G732">
        <f t="shared" si="663"/>
        <v>2026</v>
      </c>
      <c r="H732">
        <f t="shared" si="664"/>
        <v>1.4139999999999999</v>
      </c>
      <c r="I732" t="e">
        <f t="shared" si="665"/>
        <v>#N/A</v>
      </c>
      <c r="J732" t="e">
        <f t="shared" si="666"/>
        <v>#N/A</v>
      </c>
      <c r="K732" t="e">
        <f t="shared" si="667"/>
        <v>#N/A</v>
      </c>
      <c r="L732" t="e">
        <f t="shared" si="668"/>
        <v>#N/A</v>
      </c>
      <c r="M732" t="e">
        <f t="shared" si="669"/>
        <v>#N/A</v>
      </c>
      <c r="N732" t="e">
        <f t="shared" si="670"/>
        <v>#N/A</v>
      </c>
      <c r="O732">
        <f t="shared" si="671"/>
        <v>7.3200000000000001E-4</v>
      </c>
      <c r="P732" t="str">
        <f>IF(OR($A732="",INDEX(games!$H:$H,ROW())=""),"",INDEX(games!$H:$H,ROW()))</f>
        <v/>
      </c>
      <c r="Q732" t="str">
        <f t="shared" si="672"/>
        <v/>
      </c>
      <c r="T732">
        <f t="shared" si="673"/>
        <v>2023</v>
      </c>
      <c r="U732">
        <f t="shared" si="674"/>
        <v>2025</v>
      </c>
      <c r="V732">
        <f t="shared" si="675"/>
        <v>2</v>
      </c>
      <c r="W732" t="str">
        <f>IF(TRIM(INDEX(connections!$A:$A,ROW()))="","",TRIM(INDEX(connections!$A:$A,ROW())))</f>
        <v>Death Must Die</v>
      </c>
      <c r="X732" t="str">
        <f>IF($W732="","",TRIM(INDEX(connections!$B:$B,ROW())))</f>
        <v>Jotunnslayer: Hordes of Hel</v>
      </c>
      <c r="Y732">
        <f t="shared" si="676"/>
        <v>199</v>
      </c>
      <c r="Z732">
        <f t="shared" si="677"/>
        <v>436</v>
      </c>
      <c r="AA732" t="str">
        <f t="shared" si="678"/>
        <v>Yes</v>
      </c>
      <c r="AB732" t="str">
        <f t="shared" si="679"/>
        <v/>
      </c>
      <c r="AC732" t="str">
        <f t="shared" si="680"/>
        <v/>
      </c>
      <c r="AD732">
        <f t="shared" si="681"/>
        <v>0</v>
      </c>
      <c r="AE732" t="str">
        <f t="shared" si="682"/>
        <v/>
      </c>
      <c r="AG732">
        <f t="shared" si="683"/>
        <v>0</v>
      </c>
      <c r="AH732" t="str">
        <f t="shared" si="684"/>
        <v/>
      </c>
      <c r="AI732" t="str">
        <f t="shared" si="685"/>
        <v/>
      </c>
      <c r="AJ732" t="str">
        <f t="shared" si="686"/>
        <v/>
      </c>
      <c r="AK732" t="str">
        <f t="shared" si="687"/>
        <v/>
      </c>
      <c r="AL732" t="str">
        <f>IF($A732="","",INDEX(games!$J:$J,ROW())&amp;"")</f>
        <v>https://store.steampowered.com/app/4513480/Scarlet_Skips/</v>
      </c>
      <c r="AM732">
        <f>IF($A732="","",SUMPRODUCT($AO732:$BD732,'Map Analysis'!$AN$2^{0,1,2,3,4,5,6,7,8,9,10,11,12,13,14,15}))</f>
        <v>0</v>
      </c>
      <c r="AN732">
        <f t="shared" si="688"/>
        <v>7.3200000000000004E-5</v>
      </c>
      <c r="AO732">
        <f t="shared" si="689"/>
        <v>0</v>
      </c>
      <c r="AP732">
        <f t="shared" si="690"/>
        <v>0</v>
      </c>
      <c r="AQ732">
        <f t="shared" si="691"/>
        <v>0</v>
      </c>
      <c r="AR732">
        <f t="shared" si="692"/>
        <v>0</v>
      </c>
      <c r="AS732">
        <f t="shared" si="693"/>
        <v>0</v>
      </c>
      <c r="AT732">
        <f t="shared" si="694"/>
        <v>0</v>
      </c>
      <c r="AU732">
        <f t="shared" si="695"/>
        <v>0</v>
      </c>
      <c r="AV732">
        <f t="shared" si="696"/>
        <v>0</v>
      </c>
      <c r="AW732">
        <f t="shared" si="697"/>
        <v>0</v>
      </c>
      <c r="AX732">
        <f t="shared" si="698"/>
        <v>0</v>
      </c>
      <c r="AY732">
        <f t="shared" si="699"/>
        <v>0</v>
      </c>
      <c r="AZ732">
        <f t="shared" si="700"/>
        <v>0</v>
      </c>
      <c r="BA732">
        <f t="shared" si="701"/>
        <v>0</v>
      </c>
      <c r="BB732">
        <f t="shared" si="702"/>
        <v>0</v>
      </c>
      <c r="BC732">
        <f t="shared" si="703"/>
        <v>0</v>
      </c>
      <c r="BD732">
        <f t="shared" si="704"/>
        <v>0</v>
      </c>
      <c r="BF732">
        <f t="shared" si="705"/>
        <v>0</v>
      </c>
      <c r="BG732">
        <f t="shared" si="706"/>
        <v>0</v>
      </c>
      <c r="BH732">
        <f t="shared" si="707"/>
        <v>0</v>
      </c>
      <c r="BI732">
        <f t="shared" si="708"/>
        <v>0</v>
      </c>
      <c r="BJ732">
        <f t="shared" si="709"/>
        <v>0</v>
      </c>
      <c r="BK732">
        <f t="shared" si="710"/>
        <v>0</v>
      </c>
      <c r="BL732">
        <f t="shared" si="711"/>
        <v>0</v>
      </c>
      <c r="BM732">
        <f t="shared" si="712"/>
        <v>0</v>
      </c>
      <c r="BN732">
        <f t="shared" si="713"/>
        <v>0</v>
      </c>
      <c r="BO732">
        <f t="shared" si="714"/>
        <v>0</v>
      </c>
      <c r="BP732">
        <f t="shared" si="715"/>
        <v>0</v>
      </c>
      <c r="BQ732">
        <f t="shared" si="716"/>
        <v>0</v>
      </c>
      <c r="BR732">
        <f t="shared" si="717"/>
        <v>0</v>
      </c>
      <c r="BS732">
        <f t="shared" si="718"/>
        <v>0</v>
      </c>
      <c r="BT732">
        <f t="shared" si="719"/>
        <v>0</v>
      </c>
    </row>
    <row r="733" spans="1:72" x14ac:dyDescent="0.25">
      <c r="A733" t="str">
        <f>IF(TRIM(INDEX(games!$A:$A,ROW()))="","",TRIM(INDEX(games!$A:$A,ROW())))</f>
        <v>Scarlet Tower</v>
      </c>
      <c r="B733">
        <f>IF(OR($A733="",INDEX(games!$B:$B,ROW())=""),"",INDEX(games!$B:$B,ROW()))</f>
        <v>2022</v>
      </c>
      <c r="C733" t="str">
        <f>IF(OR($A733="",INDEX(games!$C:$C,ROW())=""),"",INDEX(games!$C:$C,ROW()))</f>
        <v>Action</v>
      </c>
      <c r="D733">
        <f t="shared" si="660"/>
        <v>1</v>
      </c>
      <c r="E733">
        <f t="shared" si="661"/>
        <v>1</v>
      </c>
      <c r="F733">
        <f t="shared" si="662"/>
        <v>19</v>
      </c>
      <c r="G733">
        <f t="shared" si="663"/>
        <v>2022</v>
      </c>
      <c r="H733">
        <f t="shared" si="664"/>
        <v>1.4370000000000001</v>
      </c>
      <c r="I733" t="e">
        <f t="shared" si="665"/>
        <v>#N/A</v>
      </c>
      <c r="J733" t="e">
        <f t="shared" si="666"/>
        <v>#N/A</v>
      </c>
      <c r="K733" t="e">
        <f t="shared" si="667"/>
        <v>#N/A</v>
      </c>
      <c r="L733" t="e">
        <f t="shared" si="668"/>
        <v>#N/A</v>
      </c>
      <c r="M733" t="e">
        <f t="shared" si="669"/>
        <v>#N/A</v>
      </c>
      <c r="N733" t="e">
        <f t="shared" si="670"/>
        <v>#N/A</v>
      </c>
      <c r="O733">
        <f t="shared" si="671"/>
        <v>1.0007330000000001</v>
      </c>
      <c r="P733" t="str">
        <f>IF(OR($A733="",INDEX(games!$H:$H,ROW())=""),"",INDEX(games!$H:$H,ROW()))</f>
        <v>Yes</v>
      </c>
      <c r="Q733">
        <f t="shared" si="672"/>
        <v>1.0007330000000001</v>
      </c>
      <c r="T733">
        <f t="shared" si="673"/>
        <v>1996</v>
      </c>
      <c r="U733">
        <f t="shared" si="674"/>
        <v>2025</v>
      </c>
      <c r="V733">
        <f t="shared" si="675"/>
        <v>29</v>
      </c>
      <c r="W733" t="str">
        <f>IF(TRIM(INDEX(connections!$A:$A,ROW()))="","",TRIM(INDEX(connections!$A:$A,ROW())))</f>
        <v>Diablo</v>
      </c>
      <c r="X733" t="str">
        <f>IF($W733="","",TRIM(INDEX(connections!$B:$B,ROW())))</f>
        <v>Jotunnslayer: Hordes of Hel</v>
      </c>
      <c r="Y733">
        <f t="shared" si="676"/>
        <v>225</v>
      </c>
      <c r="Z733">
        <f t="shared" si="677"/>
        <v>436</v>
      </c>
      <c r="AA733" t="str">
        <f t="shared" si="678"/>
        <v>Yes</v>
      </c>
      <c r="AB733" t="str">
        <f t="shared" si="679"/>
        <v/>
      </c>
      <c r="AC733" t="str">
        <f t="shared" si="680"/>
        <v/>
      </c>
      <c r="AD733">
        <f t="shared" si="681"/>
        <v>0</v>
      </c>
      <c r="AE733" t="str">
        <f t="shared" si="682"/>
        <v/>
      </c>
      <c r="AG733">
        <f t="shared" si="683"/>
        <v>1</v>
      </c>
      <c r="AH733" t="str">
        <f t="shared" si="684"/>
        <v>Yes</v>
      </c>
      <c r="AI733">
        <f t="shared" si="685"/>
        <v>1</v>
      </c>
      <c r="AJ733">
        <f t="shared" si="686"/>
        <v>1.0007330000000001</v>
      </c>
      <c r="AK733" t="str">
        <f t="shared" si="687"/>
        <v/>
      </c>
      <c r="AL733" t="str">
        <f>IF($A733="","",INDEX(games!$J:$J,ROW())&amp;"")</f>
        <v>https://store.steampowered.com/app/2181720/Scarlet_Tower/</v>
      </c>
      <c r="AM733">
        <f>IF($A733="","",SUMPRODUCT($AO733:$BD733,'Map Analysis'!$AN$2^{0,1,2,3,4,5,6,7,8,9,10,11,12,13,14,15}))</f>
        <v>0</v>
      </c>
      <c r="AN733">
        <f t="shared" si="688"/>
        <v>7.3300000000000006E-5</v>
      </c>
      <c r="AO733">
        <f t="shared" si="689"/>
        <v>0</v>
      </c>
      <c r="AP733">
        <f t="shared" si="690"/>
        <v>0</v>
      </c>
      <c r="AQ733">
        <f t="shared" si="691"/>
        <v>0</v>
      </c>
      <c r="AR733">
        <f t="shared" si="692"/>
        <v>0</v>
      </c>
      <c r="AS733">
        <f t="shared" si="693"/>
        <v>0</v>
      </c>
      <c r="AT733">
        <f t="shared" si="694"/>
        <v>0</v>
      </c>
      <c r="AU733">
        <f t="shared" si="695"/>
        <v>0</v>
      </c>
      <c r="AV733">
        <f t="shared" si="696"/>
        <v>0</v>
      </c>
      <c r="AW733">
        <f t="shared" si="697"/>
        <v>0</v>
      </c>
      <c r="AX733">
        <f t="shared" si="698"/>
        <v>0</v>
      </c>
      <c r="AY733">
        <f t="shared" si="699"/>
        <v>0</v>
      </c>
      <c r="AZ733">
        <f t="shared" si="700"/>
        <v>0</v>
      </c>
      <c r="BA733">
        <f t="shared" si="701"/>
        <v>0</v>
      </c>
      <c r="BB733">
        <f t="shared" si="702"/>
        <v>0</v>
      </c>
      <c r="BC733">
        <f t="shared" si="703"/>
        <v>0</v>
      </c>
      <c r="BD733">
        <f t="shared" si="704"/>
        <v>0</v>
      </c>
      <c r="BF733">
        <f t="shared" si="705"/>
        <v>0</v>
      </c>
      <c r="BG733">
        <f t="shared" si="706"/>
        <v>0</v>
      </c>
      <c r="BH733">
        <f t="shared" si="707"/>
        <v>0</v>
      </c>
      <c r="BI733">
        <f t="shared" si="708"/>
        <v>0</v>
      </c>
      <c r="BJ733">
        <f t="shared" si="709"/>
        <v>0</v>
      </c>
      <c r="BK733">
        <f t="shared" si="710"/>
        <v>0</v>
      </c>
      <c r="BL733">
        <f t="shared" si="711"/>
        <v>0</v>
      </c>
      <c r="BM733">
        <f t="shared" si="712"/>
        <v>0</v>
      </c>
      <c r="BN733">
        <f t="shared" si="713"/>
        <v>0</v>
      </c>
      <c r="BO733">
        <f t="shared" si="714"/>
        <v>0</v>
      </c>
      <c r="BP733">
        <f t="shared" si="715"/>
        <v>0</v>
      </c>
      <c r="BQ733">
        <f t="shared" si="716"/>
        <v>0</v>
      </c>
      <c r="BR733">
        <f t="shared" si="717"/>
        <v>0</v>
      </c>
      <c r="BS733">
        <f t="shared" si="718"/>
        <v>0</v>
      </c>
      <c r="BT733">
        <f t="shared" si="719"/>
        <v>0</v>
      </c>
    </row>
    <row r="734" spans="1:72" x14ac:dyDescent="0.25">
      <c r="A734" t="str">
        <f>IF(TRIM(INDEX(games!$A:$A,ROW()))="","",TRIM(INDEX(games!$A:$A,ROW())))</f>
        <v>Schism</v>
      </c>
      <c r="B734">
        <f>IF(OR($A734="",INDEX(games!$B:$B,ROW())=""),"",INDEX(games!$B:$B,ROW()))</f>
        <v>2023</v>
      </c>
      <c r="C734" t="str">
        <f>IF(OR($A734="",INDEX(games!$C:$C,ROW())=""),"",INDEX(games!$C:$C,ROW()))</f>
        <v>Action</v>
      </c>
      <c r="D734">
        <f t="shared" si="660"/>
        <v>2</v>
      </c>
      <c r="E734">
        <f t="shared" si="661"/>
        <v>1</v>
      </c>
      <c r="F734">
        <f t="shared" si="662"/>
        <v>20</v>
      </c>
      <c r="G734">
        <f t="shared" si="663"/>
        <v>2023</v>
      </c>
      <c r="H734">
        <f t="shared" si="664"/>
        <v>1.46</v>
      </c>
      <c r="I734" t="e">
        <f t="shared" si="665"/>
        <v>#N/A</v>
      </c>
      <c r="J734" t="e">
        <f t="shared" si="666"/>
        <v>#N/A</v>
      </c>
      <c r="K734" t="e">
        <f t="shared" si="667"/>
        <v>#N/A</v>
      </c>
      <c r="L734" t="e">
        <f t="shared" si="668"/>
        <v>#N/A</v>
      </c>
      <c r="M734" t="e">
        <f t="shared" si="669"/>
        <v>#N/A</v>
      </c>
      <c r="N734" t="e">
        <f t="shared" si="670"/>
        <v>#N/A</v>
      </c>
      <c r="O734">
        <f t="shared" si="671"/>
        <v>2.000734</v>
      </c>
      <c r="P734" t="str">
        <f>IF(OR($A734="",INDEX(games!$H:$H,ROW())=""),"",INDEX(games!$H:$H,ROW()))</f>
        <v/>
      </c>
      <c r="Q734" t="str">
        <f t="shared" si="672"/>
        <v/>
      </c>
      <c r="T734">
        <f t="shared" si="673"/>
        <v>2023</v>
      </c>
      <c r="U734">
        <f t="shared" si="674"/>
        <v>2025</v>
      </c>
      <c r="V734">
        <f t="shared" si="675"/>
        <v>2</v>
      </c>
      <c r="W734" t="str">
        <f>IF(TRIM(INDEX(connections!$A:$A,ROW()))="","",TRIM(INDEX(connections!$A:$A,ROW())))</f>
        <v>Halls of Torment</v>
      </c>
      <c r="X734" t="str">
        <f>IF($W734="","",TRIM(INDEX(connections!$B:$B,ROW())))</f>
        <v>Jotunnslayer: Hordes of Hel</v>
      </c>
      <c r="Y734">
        <f t="shared" si="676"/>
        <v>377</v>
      </c>
      <c r="Z734">
        <f t="shared" si="677"/>
        <v>436</v>
      </c>
      <c r="AA734" t="str">
        <f t="shared" si="678"/>
        <v>Yes</v>
      </c>
      <c r="AB734" t="str">
        <f t="shared" si="679"/>
        <v/>
      </c>
      <c r="AC734" t="str">
        <f t="shared" si="680"/>
        <v/>
      </c>
      <c r="AD734">
        <f t="shared" si="681"/>
        <v>0</v>
      </c>
      <c r="AE734" t="str">
        <f t="shared" si="682"/>
        <v/>
      </c>
      <c r="AG734">
        <f t="shared" si="683"/>
        <v>2</v>
      </c>
      <c r="AH734" t="str">
        <f t="shared" si="684"/>
        <v/>
      </c>
      <c r="AI734" t="str">
        <f t="shared" si="685"/>
        <v/>
      </c>
      <c r="AJ734" t="str">
        <f t="shared" si="686"/>
        <v/>
      </c>
      <c r="AK734">
        <f t="shared" si="687"/>
        <v>2.000734</v>
      </c>
      <c r="AL734" t="str">
        <f>IF($A734="","",INDEX(games!$J:$J,ROW())&amp;"")</f>
        <v>https://store.steampowered.com/app/2084300/Schism/</v>
      </c>
      <c r="AM734">
        <f>IF($A734="","",SUMPRODUCT($AO734:$BD734,'Map Analysis'!$AN$2^{0,1,2,3,4,5,6,7,8,9,10,11,12,13,14,15}))</f>
        <v>0</v>
      </c>
      <c r="AN734">
        <f t="shared" si="688"/>
        <v>7.3399999999999995E-5</v>
      </c>
      <c r="AO734">
        <f t="shared" si="689"/>
        <v>0</v>
      </c>
      <c r="AP734">
        <f t="shared" si="690"/>
        <v>0</v>
      </c>
      <c r="AQ734">
        <f t="shared" si="691"/>
        <v>0</v>
      </c>
      <c r="AR734">
        <f t="shared" si="692"/>
        <v>0</v>
      </c>
      <c r="AS734">
        <f t="shared" si="693"/>
        <v>0</v>
      </c>
      <c r="AT734">
        <f t="shared" si="694"/>
        <v>0</v>
      </c>
      <c r="AU734">
        <f t="shared" si="695"/>
        <v>0</v>
      </c>
      <c r="AV734">
        <f t="shared" si="696"/>
        <v>0</v>
      </c>
      <c r="AW734">
        <f t="shared" si="697"/>
        <v>0</v>
      </c>
      <c r="AX734">
        <f t="shared" si="698"/>
        <v>0</v>
      </c>
      <c r="AY734">
        <f t="shared" si="699"/>
        <v>0</v>
      </c>
      <c r="AZ734">
        <f t="shared" si="700"/>
        <v>0</v>
      </c>
      <c r="BA734">
        <f t="shared" si="701"/>
        <v>0</v>
      </c>
      <c r="BB734">
        <f t="shared" si="702"/>
        <v>0</v>
      </c>
      <c r="BC734">
        <f t="shared" si="703"/>
        <v>0</v>
      </c>
      <c r="BD734">
        <f t="shared" si="704"/>
        <v>0</v>
      </c>
      <c r="BF734">
        <f t="shared" si="705"/>
        <v>0</v>
      </c>
      <c r="BG734">
        <f t="shared" si="706"/>
        <v>0</v>
      </c>
      <c r="BH734">
        <f t="shared" si="707"/>
        <v>0</v>
      </c>
      <c r="BI734">
        <f t="shared" si="708"/>
        <v>0</v>
      </c>
      <c r="BJ734">
        <f t="shared" si="709"/>
        <v>0</v>
      </c>
      <c r="BK734">
        <f t="shared" si="710"/>
        <v>0</v>
      </c>
      <c r="BL734">
        <f t="shared" si="711"/>
        <v>0</v>
      </c>
      <c r="BM734">
        <f t="shared" si="712"/>
        <v>0</v>
      </c>
      <c r="BN734">
        <f t="shared" si="713"/>
        <v>0</v>
      </c>
      <c r="BO734">
        <f t="shared" si="714"/>
        <v>0</v>
      </c>
      <c r="BP734">
        <f t="shared" si="715"/>
        <v>0</v>
      </c>
      <c r="BQ734">
        <f t="shared" si="716"/>
        <v>0</v>
      </c>
      <c r="BR734">
        <f t="shared" si="717"/>
        <v>0</v>
      </c>
      <c r="BS734">
        <f t="shared" si="718"/>
        <v>0</v>
      </c>
      <c r="BT734">
        <f t="shared" si="719"/>
        <v>0</v>
      </c>
    </row>
    <row r="735" spans="1:72" x14ac:dyDescent="0.25">
      <c r="A735" t="str">
        <f>IF(TRIM(INDEX(games!$A:$A,ROW()))="","",TRIM(INDEX(games!$A:$A,ROW())))</f>
        <v>Scopa Sweep</v>
      </c>
      <c r="B735">
        <f>IF(OR($A735="",INDEX(games!$B:$B,ROW())=""),"",INDEX(games!$B:$B,ROW()))</f>
        <v>2026</v>
      </c>
      <c r="C735" t="str">
        <f>IF(OR($A735="",INDEX(games!$C:$C,ROW())=""),"",INDEX(games!$C:$C,ROW()))</f>
        <v>Deckbuilder</v>
      </c>
      <c r="D735">
        <f t="shared" si="660"/>
        <v>2</v>
      </c>
      <c r="E735">
        <f t="shared" si="661"/>
        <v>3</v>
      </c>
      <c r="F735">
        <f t="shared" si="662"/>
        <v>21</v>
      </c>
      <c r="G735" t="e">
        <f t="shared" si="663"/>
        <v>#N/A</v>
      </c>
      <c r="H735" t="e">
        <f t="shared" si="664"/>
        <v>#N/A</v>
      </c>
      <c r="I735" t="e">
        <f t="shared" si="665"/>
        <v>#N/A</v>
      </c>
      <c r="J735" t="e">
        <f t="shared" si="666"/>
        <v>#N/A</v>
      </c>
      <c r="K735">
        <f t="shared" si="667"/>
        <v>2026</v>
      </c>
      <c r="L735">
        <f t="shared" si="668"/>
        <v>3.4830000000000001</v>
      </c>
      <c r="M735" t="e">
        <f t="shared" si="669"/>
        <v>#N/A</v>
      </c>
      <c r="N735" t="e">
        <f t="shared" si="670"/>
        <v>#N/A</v>
      </c>
      <c r="O735">
        <f t="shared" si="671"/>
        <v>2.0007350000000002</v>
      </c>
      <c r="P735" t="str">
        <f>IF(OR($A735="",INDEX(games!$H:$H,ROW())=""),"",INDEX(games!$H:$H,ROW()))</f>
        <v>Yes</v>
      </c>
      <c r="Q735">
        <f t="shared" si="672"/>
        <v>2.0007350000000002</v>
      </c>
      <c r="T735">
        <f t="shared" si="673"/>
        <v>2021</v>
      </c>
      <c r="U735">
        <f t="shared" si="674"/>
        <v>2025</v>
      </c>
      <c r="V735">
        <f t="shared" si="675"/>
        <v>4</v>
      </c>
      <c r="W735" t="str">
        <f>IF(TRIM(INDEX(connections!$A:$A,ROW()))="","",TRIM(INDEX(connections!$A:$A,ROW())))</f>
        <v>Vampire Survivors</v>
      </c>
      <c r="X735" t="str">
        <f>IF($W735="","",TRIM(INDEX(connections!$B:$B,ROW())))</f>
        <v>Jotunnslayer: Hordes of Hel</v>
      </c>
      <c r="Y735">
        <f t="shared" si="676"/>
        <v>941</v>
      </c>
      <c r="Z735">
        <f t="shared" si="677"/>
        <v>436</v>
      </c>
      <c r="AA735" t="str">
        <f t="shared" si="678"/>
        <v>Yes</v>
      </c>
      <c r="AB735" t="str">
        <f t="shared" si="679"/>
        <v/>
      </c>
      <c r="AC735" t="str">
        <f t="shared" si="680"/>
        <v/>
      </c>
      <c r="AD735">
        <f t="shared" si="681"/>
        <v>0</v>
      </c>
      <c r="AE735" t="str">
        <f t="shared" si="682"/>
        <v/>
      </c>
      <c r="AG735">
        <f t="shared" si="683"/>
        <v>2</v>
      </c>
      <c r="AH735" t="str">
        <f t="shared" si="684"/>
        <v>Yes</v>
      </c>
      <c r="AI735">
        <f t="shared" si="685"/>
        <v>2</v>
      </c>
      <c r="AJ735">
        <f t="shared" si="686"/>
        <v>2.0007350000000002</v>
      </c>
      <c r="AK735" t="str">
        <f t="shared" si="687"/>
        <v/>
      </c>
      <c r="AL735" t="str">
        <f>IF($A735="","",INDEX(games!$J:$J,ROW())&amp;"")</f>
        <v>https://store.steampowered.com/app/5048870/Scopa_Sweep/</v>
      </c>
      <c r="AM735">
        <f>IF($A735="","",SUMPRODUCT($AO735:$BD735,'Map Analysis'!$AN$2^{0,1,2,3,4,5,6,7,8,9,10,11,12,13,14,15}))</f>
        <v>0</v>
      </c>
      <c r="AN735">
        <f t="shared" si="688"/>
        <v>7.3499999999999998E-5</v>
      </c>
      <c r="AO735">
        <f t="shared" si="689"/>
        <v>0</v>
      </c>
      <c r="AP735">
        <f t="shared" si="690"/>
        <v>0</v>
      </c>
      <c r="AQ735">
        <f t="shared" si="691"/>
        <v>0</v>
      </c>
      <c r="AR735">
        <f t="shared" si="692"/>
        <v>0</v>
      </c>
      <c r="AS735">
        <f t="shared" si="693"/>
        <v>0</v>
      </c>
      <c r="AT735">
        <f t="shared" si="694"/>
        <v>0</v>
      </c>
      <c r="AU735">
        <f t="shared" si="695"/>
        <v>0</v>
      </c>
      <c r="AV735">
        <f t="shared" si="696"/>
        <v>0</v>
      </c>
      <c r="AW735">
        <f t="shared" si="697"/>
        <v>0</v>
      </c>
      <c r="AX735">
        <f t="shared" si="698"/>
        <v>0</v>
      </c>
      <c r="AY735">
        <f t="shared" si="699"/>
        <v>0</v>
      </c>
      <c r="AZ735">
        <f t="shared" si="700"/>
        <v>0</v>
      </c>
      <c r="BA735">
        <f t="shared" si="701"/>
        <v>0</v>
      </c>
      <c r="BB735">
        <f t="shared" si="702"/>
        <v>0</v>
      </c>
      <c r="BC735">
        <f t="shared" si="703"/>
        <v>0</v>
      </c>
      <c r="BD735">
        <f t="shared" si="704"/>
        <v>0</v>
      </c>
      <c r="BF735">
        <f t="shared" si="705"/>
        <v>0</v>
      </c>
      <c r="BG735">
        <f t="shared" si="706"/>
        <v>0</v>
      </c>
      <c r="BH735">
        <f t="shared" si="707"/>
        <v>0</v>
      </c>
      <c r="BI735">
        <f t="shared" si="708"/>
        <v>0</v>
      </c>
      <c r="BJ735">
        <f t="shared" si="709"/>
        <v>0</v>
      </c>
      <c r="BK735">
        <f t="shared" si="710"/>
        <v>0</v>
      </c>
      <c r="BL735">
        <f t="shared" si="711"/>
        <v>0</v>
      </c>
      <c r="BM735">
        <f t="shared" si="712"/>
        <v>0</v>
      </c>
      <c r="BN735">
        <f t="shared" si="713"/>
        <v>0</v>
      </c>
      <c r="BO735">
        <f t="shared" si="714"/>
        <v>0</v>
      </c>
      <c r="BP735">
        <f t="shared" si="715"/>
        <v>0</v>
      </c>
      <c r="BQ735">
        <f t="shared" si="716"/>
        <v>0</v>
      </c>
      <c r="BR735">
        <f t="shared" si="717"/>
        <v>0</v>
      </c>
      <c r="BS735">
        <f t="shared" si="718"/>
        <v>0</v>
      </c>
      <c r="BT735">
        <f t="shared" si="719"/>
        <v>0</v>
      </c>
    </row>
    <row r="736" spans="1:72" x14ac:dyDescent="0.25">
      <c r="A736" t="str">
        <f>IF(TRIM(INDEX(games!$A:$A,ROW()))="","",TRIM(INDEX(games!$A:$A,ROW())))</f>
        <v>Scourgebringer</v>
      </c>
      <c r="B736">
        <f>IF(OR($A736="",INDEX(games!$B:$B,ROW())=""),"",INDEX(games!$B:$B,ROW()))</f>
        <v>2020</v>
      </c>
      <c r="C736" t="str">
        <f>IF(OR($A736="",INDEX(games!$C:$C,ROW())=""),"",INDEX(games!$C:$C,ROW()))</f>
        <v>Action</v>
      </c>
      <c r="D736">
        <f t="shared" si="660"/>
        <v>8</v>
      </c>
      <c r="E736">
        <f t="shared" si="661"/>
        <v>1</v>
      </c>
      <c r="F736">
        <f t="shared" si="662"/>
        <v>22</v>
      </c>
      <c r="G736">
        <f t="shared" si="663"/>
        <v>2020</v>
      </c>
      <c r="H736">
        <f t="shared" si="664"/>
        <v>1.506</v>
      </c>
      <c r="I736" t="e">
        <f t="shared" si="665"/>
        <v>#N/A</v>
      </c>
      <c r="J736" t="e">
        <f t="shared" si="666"/>
        <v>#N/A</v>
      </c>
      <c r="K736" t="e">
        <f t="shared" si="667"/>
        <v>#N/A</v>
      </c>
      <c r="L736" t="e">
        <f t="shared" si="668"/>
        <v>#N/A</v>
      </c>
      <c r="M736" t="e">
        <f t="shared" si="669"/>
        <v>#N/A</v>
      </c>
      <c r="N736" t="e">
        <f t="shared" si="670"/>
        <v>#N/A</v>
      </c>
      <c r="O736">
        <f t="shared" si="671"/>
        <v>8.0007359999999998</v>
      </c>
      <c r="P736" t="str">
        <f>IF(OR($A736="",INDEX(games!$H:$H,ROW())=""),"",INDEX(games!$H:$H,ROW()))</f>
        <v>Yes</v>
      </c>
      <c r="Q736">
        <f t="shared" si="672"/>
        <v>8.0007359999999998</v>
      </c>
      <c r="T736">
        <f t="shared" si="673"/>
        <v>2002</v>
      </c>
      <c r="U736">
        <f t="shared" si="674"/>
        <v>2019</v>
      </c>
      <c r="V736">
        <f t="shared" si="675"/>
        <v>17</v>
      </c>
      <c r="W736" t="str">
        <f>IF(TRIM(INDEX(connections!$A:$A,ROW()))="","",TRIM(INDEX(connections!$A:$A,ROW())))</f>
        <v>DoomRL</v>
      </c>
      <c r="X736" t="str">
        <f>IF($W736="","",TRIM(INDEX(connections!$B:$B,ROW())))</f>
        <v>Jupiter Hell</v>
      </c>
      <c r="Y736">
        <f t="shared" si="676"/>
        <v>249</v>
      </c>
      <c r="Z736">
        <f t="shared" si="677"/>
        <v>438</v>
      </c>
      <c r="AA736" t="str">
        <f t="shared" si="678"/>
        <v/>
      </c>
      <c r="AB736" t="str">
        <f t="shared" si="679"/>
        <v>Yes</v>
      </c>
      <c r="AC736" t="str">
        <f t="shared" si="680"/>
        <v/>
      </c>
      <c r="AD736">
        <f t="shared" si="681"/>
        <v>0</v>
      </c>
      <c r="AE736" t="str">
        <f t="shared" si="682"/>
        <v/>
      </c>
      <c r="AG736">
        <f t="shared" si="683"/>
        <v>5</v>
      </c>
      <c r="AH736" t="str">
        <f t="shared" si="684"/>
        <v>Yes</v>
      </c>
      <c r="AI736">
        <f t="shared" si="685"/>
        <v>5</v>
      </c>
      <c r="AJ736">
        <f t="shared" si="686"/>
        <v>5.0007359999999998</v>
      </c>
      <c r="AK736" t="str">
        <f t="shared" si="687"/>
        <v/>
      </c>
      <c r="AL736" t="str">
        <f>IF($A736="","",INDEX(games!$J:$J,ROW())&amp;"")</f>
        <v>https://store.steampowered.com/app/1037020/ScourgeBringer/</v>
      </c>
      <c r="AM736">
        <f>IF($A736="","",SUMPRODUCT($AO736:$BD736,'Map Analysis'!$AN$2^{0,1,2,3,4,5,6,7,8,9,10,11,12,13,14,15}))</f>
        <v>3</v>
      </c>
      <c r="AN736">
        <f t="shared" si="688"/>
        <v>3.0000735999999999</v>
      </c>
      <c r="AO736">
        <f t="shared" si="689"/>
        <v>3</v>
      </c>
      <c r="AP736">
        <f t="shared" si="690"/>
        <v>0</v>
      </c>
      <c r="AQ736">
        <f t="shared" si="691"/>
        <v>0</v>
      </c>
      <c r="AR736">
        <f t="shared" si="692"/>
        <v>0</v>
      </c>
      <c r="AS736">
        <f t="shared" si="693"/>
        <v>0</v>
      </c>
      <c r="AT736">
        <f t="shared" si="694"/>
        <v>0</v>
      </c>
      <c r="AU736">
        <f t="shared" si="695"/>
        <v>0</v>
      </c>
      <c r="AV736">
        <f t="shared" si="696"/>
        <v>0</v>
      </c>
      <c r="AW736">
        <f t="shared" si="697"/>
        <v>0</v>
      </c>
      <c r="AX736">
        <f t="shared" si="698"/>
        <v>0</v>
      </c>
      <c r="AY736">
        <f t="shared" si="699"/>
        <v>0</v>
      </c>
      <c r="AZ736">
        <f t="shared" si="700"/>
        <v>0</v>
      </c>
      <c r="BA736">
        <f t="shared" si="701"/>
        <v>0</v>
      </c>
      <c r="BB736">
        <f t="shared" si="702"/>
        <v>0</v>
      </c>
      <c r="BC736">
        <f t="shared" si="703"/>
        <v>0</v>
      </c>
      <c r="BD736">
        <f t="shared" si="704"/>
        <v>0</v>
      </c>
      <c r="BF736">
        <f t="shared" si="705"/>
        <v>0</v>
      </c>
      <c r="BG736">
        <f t="shared" si="706"/>
        <v>0</v>
      </c>
      <c r="BH736">
        <f t="shared" si="707"/>
        <v>0</v>
      </c>
      <c r="BI736">
        <f t="shared" si="708"/>
        <v>0</v>
      </c>
      <c r="BJ736">
        <f t="shared" si="709"/>
        <v>0</v>
      </c>
      <c r="BK736">
        <f t="shared" si="710"/>
        <v>0</v>
      </c>
      <c r="BL736">
        <f t="shared" si="711"/>
        <v>0</v>
      </c>
      <c r="BM736">
        <f t="shared" si="712"/>
        <v>0</v>
      </c>
      <c r="BN736">
        <f t="shared" si="713"/>
        <v>0</v>
      </c>
      <c r="BO736">
        <f t="shared" si="714"/>
        <v>0</v>
      </c>
      <c r="BP736">
        <f t="shared" si="715"/>
        <v>0</v>
      </c>
      <c r="BQ736">
        <f t="shared" si="716"/>
        <v>0</v>
      </c>
      <c r="BR736">
        <f t="shared" si="717"/>
        <v>0</v>
      </c>
      <c r="BS736">
        <f t="shared" si="718"/>
        <v>0</v>
      </c>
      <c r="BT736">
        <f t="shared" si="719"/>
        <v>0</v>
      </c>
    </row>
    <row r="737" spans="1:72" x14ac:dyDescent="0.25">
      <c r="A737" t="str">
        <f>IF(TRIM(INDEX(games!$A:$A,ROW()))="","",TRIM(INDEX(games!$A:$A,ROW())))</f>
        <v>Sea of Survivors</v>
      </c>
      <c r="B737">
        <f>IF(OR($A737="",INDEX(games!$B:$B,ROW())=""),"",INDEX(games!$B:$B,ROW()))</f>
        <v>2023</v>
      </c>
      <c r="C737" t="str">
        <f>IF(OR($A737="",INDEX(games!$C:$C,ROW())=""),"",INDEX(games!$C:$C,ROW()))</f>
        <v>Action</v>
      </c>
      <c r="D737">
        <f t="shared" si="660"/>
        <v>1</v>
      </c>
      <c r="E737">
        <f t="shared" si="661"/>
        <v>1</v>
      </c>
      <c r="F737">
        <f t="shared" si="662"/>
        <v>23</v>
      </c>
      <c r="G737">
        <f t="shared" si="663"/>
        <v>2023</v>
      </c>
      <c r="H737">
        <f t="shared" si="664"/>
        <v>1.5289999999999999</v>
      </c>
      <c r="I737" t="e">
        <f t="shared" si="665"/>
        <v>#N/A</v>
      </c>
      <c r="J737" t="e">
        <f t="shared" si="666"/>
        <v>#N/A</v>
      </c>
      <c r="K737" t="e">
        <f t="shared" si="667"/>
        <v>#N/A</v>
      </c>
      <c r="L737" t="e">
        <f t="shared" si="668"/>
        <v>#N/A</v>
      </c>
      <c r="M737" t="e">
        <f t="shared" si="669"/>
        <v>#N/A</v>
      </c>
      <c r="N737" t="e">
        <f t="shared" si="670"/>
        <v>#N/A</v>
      </c>
      <c r="O737">
        <f t="shared" si="671"/>
        <v>1.000737</v>
      </c>
      <c r="P737" t="str">
        <f>IF(OR($A737="",INDEX(games!$H:$H,ROW())=""),"",INDEX(games!$H:$H,ROW()))</f>
        <v/>
      </c>
      <c r="Q737" t="str">
        <f t="shared" si="672"/>
        <v/>
      </c>
      <c r="T737">
        <f t="shared" si="673"/>
        <v>2021</v>
      </c>
      <c r="U737">
        <f t="shared" si="674"/>
        <v>2023</v>
      </c>
      <c r="V737">
        <f t="shared" si="675"/>
        <v>2</v>
      </c>
      <c r="W737" t="str">
        <f>IF(TRIM(INDEX(connections!$A:$A,ROW()))="","",TRIM(INDEX(connections!$A:$A,ROW())))</f>
        <v>SNKRX</v>
      </c>
      <c r="X737" t="str">
        <f>IF($W737="","",TRIM(INDEX(connections!$B:$B,ROW())))</f>
        <v>Just King</v>
      </c>
      <c r="Y737">
        <f t="shared" si="676"/>
        <v>782</v>
      </c>
      <c r="Z737">
        <f t="shared" si="677"/>
        <v>439</v>
      </c>
      <c r="AA737" t="str">
        <f t="shared" si="678"/>
        <v>Yes</v>
      </c>
      <c r="AB737" t="str">
        <f t="shared" si="679"/>
        <v>Yes</v>
      </c>
      <c r="AC737">
        <f t="shared" si="680"/>
        <v>1</v>
      </c>
      <c r="AD737">
        <f t="shared" si="681"/>
        <v>0</v>
      </c>
      <c r="AE737" t="str">
        <f t="shared" si="682"/>
        <v/>
      </c>
      <c r="AG737">
        <f t="shared" si="683"/>
        <v>1</v>
      </c>
      <c r="AH737" t="str">
        <f t="shared" si="684"/>
        <v/>
      </c>
      <c r="AI737" t="str">
        <f t="shared" si="685"/>
        <v/>
      </c>
      <c r="AJ737" t="str">
        <f t="shared" si="686"/>
        <v/>
      </c>
      <c r="AK737">
        <f t="shared" si="687"/>
        <v>1.000737</v>
      </c>
      <c r="AL737" t="str">
        <f>IF($A737="","",INDEX(games!$J:$J,ROW())&amp;"")</f>
        <v/>
      </c>
      <c r="AM737">
        <f>IF($A737="","",SUMPRODUCT($AO737:$BD737,'Map Analysis'!$AN$2^{0,1,2,3,4,5,6,7,8,9,10,11,12,13,14,15}))</f>
        <v>0</v>
      </c>
      <c r="AN737">
        <f t="shared" si="688"/>
        <v>7.3700000000000002E-5</v>
      </c>
      <c r="AO737">
        <f t="shared" si="689"/>
        <v>0</v>
      </c>
      <c r="AP737">
        <f t="shared" si="690"/>
        <v>0</v>
      </c>
      <c r="AQ737">
        <f t="shared" si="691"/>
        <v>0</v>
      </c>
      <c r="AR737">
        <f t="shared" si="692"/>
        <v>0</v>
      </c>
      <c r="AS737">
        <f t="shared" si="693"/>
        <v>0</v>
      </c>
      <c r="AT737">
        <f t="shared" si="694"/>
        <v>0</v>
      </c>
      <c r="AU737">
        <f t="shared" si="695"/>
        <v>0</v>
      </c>
      <c r="AV737">
        <f t="shared" si="696"/>
        <v>0</v>
      </c>
      <c r="AW737">
        <f t="shared" si="697"/>
        <v>0</v>
      </c>
      <c r="AX737">
        <f t="shared" si="698"/>
        <v>0</v>
      </c>
      <c r="AY737">
        <f t="shared" si="699"/>
        <v>0</v>
      </c>
      <c r="AZ737">
        <f t="shared" si="700"/>
        <v>0</v>
      </c>
      <c r="BA737">
        <f t="shared" si="701"/>
        <v>0</v>
      </c>
      <c r="BB737">
        <f t="shared" si="702"/>
        <v>0</v>
      </c>
      <c r="BC737">
        <f t="shared" si="703"/>
        <v>0</v>
      </c>
      <c r="BD737">
        <f t="shared" si="704"/>
        <v>0</v>
      </c>
      <c r="BF737">
        <f t="shared" si="705"/>
        <v>0</v>
      </c>
      <c r="BG737">
        <f t="shared" si="706"/>
        <v>0</v>
      </c>
      <c r="BH737">
        <f t="shared" si="707"/>
        <v>0</v>
      </c>
      <c r="BI737">
        <f t="shared" si="708"/>
        <v>0</v>
      </c>
      <c r="BJ737">
        <f t="shared" si="709"/>
        <v>0</v>
      </c>
      <c r="BK737">
        <f t="shared" si="710"/>
        <v>0</v>
      </c>
      <c r="BL737">
        <f t="shared" si="711"/>
        <v>0</v>
      </c>
      <c r="BM737">
        <f t="shared" si="712"/>
        <v>0</v>
      </c>
      <c r="BN737">
        <f t="shared" si="713"/>
        <v>0</v>
      </c>
      <c r="BO737">
        <f t="shared" si="714"/>
        <v>0</v>
      </c>
      <c r="BP737">
        <f t="shared" si="715"/>
        <v>0</v>
      </c>
      <c r="BQ737">
        <f t="shared" si="716"/>
        <v>0</v>
      </c>
      <c r="BR737">
        <f t="shared" si="717"/>
        <v>0</v>
      </c>
      <c r="BS737">
        <f t="shared" si="718"/>
        <v>0</v>
      </c>
      <c r="BT737">
        <f t="shared" si="719"/>
        <v>0</v>
      </c>
    </row>
    <row r="738" spans="1:72" x14ac:dyDescent="0.25">
      <c r="A738" t="str">
        <f>IF(TRIM(INDEX(games!$A:$A,ROW()))="","",TRIM(INDEX(games!$A:$A,ROW())))</f>
        <v>Section 13</v>
      </c>
      <c r="B738">
        <f>IF(OR($A738="",INDEX(games!$B:$B,ROW())=""),"",INDEX(games!$B:$B,ROW()))</f>
        <v>2023</v>
      </c>
      <c r="C738" t="str">
        <f>IF(OR($A738="",INDEX(games!$C:$C,ROW())=""),"",INDEX(games!$C:$C,ROW()))</f>
        <v>Action</v>
      </c>
      <c r="D738">
        <f t="shared" si="660"/>
        <v>1</v>
      </c>
      <c r="E738">
        <f t="shared" si="661"/>
        <v>1</v>
      </c>
      <c r="F738">
        <f t="shared" si="662"/>
        <v>24</v>
      </c>
      <c r="G738">
        <f t="shared" si="663"/>
        <v>2023</v>
      </c>
      <c r="H738">
        <f t="shared" si="664"/>
        <v>1.552</v>
      </c>
      <c r="I738" t="e">
        <f t="shared" si="665"/>
        <v>#N/A</v>
      </c>
      <c r="J738" t="e">
        <f t="shared" si="666"/>
        <v>#N/A</v>
      </c>
      <c r="K738" t="e">
        <f t="shared" si="667"/>
        <v>#N/A</v>
      </c>
      <c r="L738" t="e">
        <f t="shared" si="668"/>
        <v>#N/A</v>
      </c>
      <c r="M738" t="e">
        <f t="shared" si="669"/>
        <v>#N/A</v>
      </c>
      <c r="N738" t="e">
        <f t="shared" si="670"/>
        <v>#N/A</v>
      </c>
      <c r="O738">
        <f t="shared" si="671"/>
        <v>1.0007379999999999</v>
      </c>
      <c r="P738" t="str">
        <f>IF(OR($A738="",INDEX(games!$H:$H,ROW())=""),"",INDEX(games!$H:$H,ROW()))</f>
        <v>Yes</v>
      </c>
      <c r="Q738">
        <f t="shared" si="672"/>
        <v>1.0007379999999999</v>
      </c>
      <c r="T738">
        <f t="shared" si="673"/>
        <v>2021</v>
      </c>
      <c r="U738">
        <f t="shared" si="674"/>
        <v>2024</v>
      </c>
      <c r="V738">
        <f t="shared" si="675"/>
        <v>3</v>
      </c>
      <c r="W738" t="str">
        <f>IF(TRIM(INDEX(connections!$A:$A,ROW()))="","",TRIM(INDEX(connections!$A:$A,ROW())))</f>
        <v>Patch Quest</v>
      </c>
      <c r="X738" t="str">
        <f>IF($W738="","",TRIM(INDEX(connections!$B:$B,ROW())))</f>
        <v>Kādomon: Hyper Auto Battlers</v>
      </c>
      <c r="Y738">
        <f t="shared" si="676"/>
        <v>610</v>
      </c>
      <c r="Z738">
        <f t="shared" si="677"/>
        <v>440</v>
      </c>
      <c r="AA738" t="str">
        <f t="shared" si="678"/>
        <v>Yes</v>
      </c>
      <c r="AB738" t="str">
        <f t="shared" si="679"/>
        <v>Yes</v>
      </c>
      <c r="AC738">
        <f t="shared" si="680"/>
        <v>1</v>
      </c>
      <c r="AD738">
        <f t="shared" si="681"/>
        <v>1</v>
      </c>
      <c r="AE738" t="str">
        <f t="shared" si="682"/>
        <v/>
      </c>
      <c r="AG738">
        <f t="shared" si="683"/>
        <v>1</v>
      </c>
      <c r="AH738" t="str">
        <f t="shared" si="684"/>
        <v/>
      </c>
      <c r="AI738" t="str">
        <f t="shared" si="685"/>
        <v/>
      </c>
      <c r="AJ738" t="str">
        <f t="shared" si="686"/>
        <v/>
      </c>
      <c r="AK738" t="str">
        <f t="shared" si="687"/>
        <v/>
      </c>
      <c r="AL738" t="str">
        <f>IF($A738="","",INDEX(games!$J:$J,ROW())&amp;"")</f>
        <v>https://store.steampowered.com/app/2111870/Section_13/</v>
      </c>
      <c r="AM738">
        <f>IF($A738="","",SUMPRODUCT($AO738:$BD738,'Map Analysis'!$AN$2^{0,1,2,3,4,5,6,7,8,9,10,11,12,13,14,15}))</f>
        <v>0</v>
      </c>
      <c r="AN738">
        <f t="shared" si="688"/>
        <v>7.3800000000000005E-5</v>
      </c>
      <c r="AO738">
        <f t="shared" si="689"/>
        <v>0</v>
      </c>
      <c r="AP738">
        <f t="shared" si="690"/>
        <v>0</v>
      </c>
      <c r="AQ738">
        <f t="shared" si="691"/>
        <v>0</v>
      </c>
      <c r="AR738">
        <f t="shared" si="692"/>
        <v>0</v>
      </c>
      <c r="AS738">
        <f t="shared" si="693"/>
        <v>0</v>
      </c>
      <c r="AT738">
        <f t="shared" si="694"/>
        <v>0</v>
      </c>
      <c r="AU738">
        <f t="shared" si="695"/>
        <v>0</v>
      </c>
      <c r="AV738">
        <f t="shared" si="696"/>
        <v>0</v>
      </c>
      <c r="AW738">
        <f t="shared" si="697"/>
        <v>0</v>
      </c>
      <c r="AX738">
        <f t="shared" si="698"/>
        <v>0</v>
      </c>
      <c r="AY738">
        <f t="shared" si="699"/>
        <v>0</v>
      </c>
      <c r="AZ738">
        <f t="shared" si="700"/>
        <v>0</v>
      </c>
      <c r="BA738">
        <f t="shared" si="701"/>
        <v>0</v>
      </c>
      <c r="BB738">
        <f t="shared" si="702"/>
        <v>0</v>
      </c>
      <c r="BC738">
        <f t="shared" si="703"/>
        <v>0</v>
      </c>
      <c r="BD738">
        <f t="shared" si="704"/>
        <v>0</v>
      </c>
      <c r="BF738">
        <f t="shared" si="705"/>
        <v>0</v>
      </c>
      <c r="BG738">
        <f t="shared" si="706"/>
        <v>0</v>
      </c>
      <c r="BH738">
        <f t="shared" si="707"/>
        <v>0</v>
      </c>
      <c r="BI738">
        <f t="shared" si="708"/>
        <v>0</v>
      </c>
      <c r="BJ738">
        <f t="shared" si="709"/>
        <v>0</v>
      </c>
      <c r="BK738">
        <f t="shared" si="710"/>
        <v>0</v>
      </c>
      <c r="BL738">
        <f t="shared" si="711"/>
        <v>0</v>
      </c>
      <c r="BM738">
        <f t="shared" si="712"/>
        <v>0</v>
      </c>
      <c r="BN738">
        <f t="shared" si="713"/>
        <v>0</v>
      </c>
      <c r="BO738">
        <f t="shared" si="714"/>
        <v>0</v>
      </c>
      <c r="BP738">
        <f t="shared" si="715"/>
        <v>0</v>
      </c>
      <c r="BQ738">
        <f t="shared" si="716"/>
        <v>0</v>
      </c>
      <c r="BR738">
        <f t="shared" si="717"/>
        <v>0</v>
      </c>
      <c r="BS738">
        <f t="shared" si="718"/>
        <v>0</v>
      </c>
      <c r="BT738">
        <f t="shared" si="719"/>
        <v>0</v>
      </c>
    </row>
    <row r="739" spans="1:72" x14ac:dyDescent="0.25">
      <c r="A739" t="str">
        <f>IF(TRIM(INDEX(games!$A:$A,ROW()))="","",TRIM(INDEX(games!$A:$A,ROW())))</f>
        <v>Seedborne Soldiers</v>
      </c>
      <c r="B739">
        <f>IF(OR($A739="",INDEX(games!$B:$B,ROW())=""),"",INDEX(games!$B:$B,ROW()))</f>
        <v>2025</v>
      </c>
      <c r="C739" t="str">
        <f>IF(OR($A739="",INDEX(games!$C:$C,ROW())=""),"",INDEX(games!$C:$C,ROW()))</f>
        <v>Strategy</v>
      </c>
      <c r="D739">
        <f t="shared" si="660"/>
        <v>2</v>
      </c>
      <c r="E739">
        <f t="shared" si="661"/>
        <v>2</v>
      </c>
      <c r="F739">
        <f t="shared" si="662"/>
        <v>25</v>
      </c>
      <c r="G739" t="e">
        <f t="shared" si="663"/>
        <v>#N/A</v>
      </c>
      <c r="H739" t="e">
        <f t="shared" si="664"/>
        <v>#N/A</v>
      </c>
      <c r="I739">
        <f t="shared" si="665"/>
        <v>2025</v>
      </c>
      <c r="J739">
        <f t="shared" si="666"/>
        <v>2.5750000000000002</v>
      </c>
      <c r="K739" t="e">
        <f t="shared" si="667"/>
        <v>#N/A</v>
      </c>
      <c r="L739" t="e">
        <f t="shared" si="668"/>
        <v>#N/A</v>
      </c>
      <c r="M739" t="e">
        <f t="shared" si="669"/>
        <v>#N/A</v>
      </c>
      <c r="N739" t="e">
        <f t="shared" si="670"/>
        <v>#N/A</v>
      </c>
      <c r="O739">
        <f t="shared" si="671"/>
        <v>2.0007389999999998</v>
      </c>
      <c r="P739" t="str">
        <f>IF(OR($A739="",INDEX(games!$H:$H,ROW())=""),"",INDEX(games!$H:$H,ROW()))</f>
        <v/>
      </c>
      <c r="Q739" t="str">
        <f t="shared" si="672"/>
        <v/>
      </c>
      <c r="T739">
        <f t="shared" si="673"/>
        <v>2017</v>
      </c>
      <c r="U739">
        <f t="shared" si="674"/>
        <v>2024</v>
      </c>
      <c r="V739">
        <f t="shared" si="675"/>
        <v>7</v>
      </c>
      <c r="W739" t="str">
        <f>IF(TRIM(INDEX(connections!$A:$A,ROW()))="","",TRIM(INDEX(connections!$A:$A,ROW())))</f>
        <v>Slay the Spire</v>
      </c>
      <c r="X739" t="str">
        <f>IF($W739="","",TRIM(INDEX(connections!$B:$B,ROW())))</f>
        <v>Kādomon: Hyper Auto Battlers</v>
      </c>
      <c r="Y739">
        <f t="shared" si="676"/>
        <v>772</v>
      </c>
      <c r="Z739">
        <f t="shared" si="677"/>
        <v>440</v>
      </c>
      <c r="AA739" t="str">
        <f t="shared" si="678"/>
        <v>Yes</v>
      </c>
      <c r="AB739" t="str">
        <f t="shared" si="679"/>
        <v>Yes</v>
      </c>
      <c r="AC739">
        <f t="shared" si="680"/>
        <v>1</v>
      </c>
      <c r="AD739">
        <f t="shared" si="681"/>
        <v>1</v>
      </c>
      <c r="AE739" t="str">
        <f t="shared" si="682"/>
        <v/>
      </c>
      <c r="AG739">
        <f t="shared" si="683"/>
        <v>1</v>
      </c>
      <c r="AH739" t="str">
        <f t="shared" si="684"/>
        <v/>
      </c>
      <c r="AI739" t="str">
        <f t="shared" si="685"/>
        <v/>
      </c>
      <c r="AJ739" t="str">
        <f t="shared" si="686"/>
        <v/>
      </c>
      <c r="AK739">
        <f t="shared" si="687"/>
        <v>1.000739</v>
      </c>
      <c r="AL739" t="str">
        <f>IF($A739="","",INDEX(games!$J:$J,ROW())&amp;"")</f>
        <v>https://store.steampowered.com/app/3039930/Seedborne_Soldiers/</v>
      </c>
      <c r="AM739">
        <f>IF($A739="","",SUMPRODUCT($AO739:$BD739,'Map Analysis'!$AN$2^{0,1,2,3,4,5,6,7,8,9,10,11,12,13,14,15}))</f>
        <v>0</v>
      </c>
      <c r="AN739">
        <f t="shared" si="688"/>
        <v>7.3899999999999994E-5</v>
      </c>
      <c r="AO739">
        <f t="shared" si="689"/>
        <v>0</v>
      </c>
      <c r="AP739">
        <f t="shared" si="690"/>
        <v>0</v>
      </c>
      <c r="AQ739">
        <f t="shared" si="691"/>
        <v>0</v>
      </c>
      <c r="AR739">
        <f t="shared" si="692"/>
        <v>0</v>
      </c>
      <c r="AS739">
        <f t="shared" si="693"/>
        <v>0</v>
      </c>
      <c r="AT739">
        <f t="shared" si="694"/>
        <v>0</v>
      </c>
      <c r="AU739">
        <f t="shared" si="695"/>
        <v>0</v>
      </c>
      <c r="AV739">
        <f t="shared" si="696"/>
        <v>0</v>
      </c>
      <c r="AW739">
        <f t="shared" si="697"/>
        <v>0</v>
      </c>
      <c r="AX739">
        <f t="shared" si="698"/>
        <v>0</v>
      </c>
      <c r="AY739">
        <f t="shared" si="699"/>
        <v>0</v>
      </c>
      <c r="AZ739">
        <f t="shared" si="700"/>
        <v>0</v>
      </c>
      <c r="BA739">
        <f t="shared" si="701"/>
        <v>0</v>
      </c>
      <c r="BB739">
        <f t="shared" si="702"/>
        <v>0</v>
      </c>
      <c r="BC739">
        <f t="shared" si="703"/>
        <v>0</v>
      </c>
      <c r="BD739">
        <f t="shared" si="704"/>
        <v>0</v>
      </c>
      <c r="BF739">
        <f t="shared" si="705"/>
        <v>0</v>
      </c>
      <c r="BG739">
        <f t="shared" si="706"/>
        <v>0</v>
      </c>
      <c r="BH739">
        <f t="shared" si="707"/>
        <v>0</v>
      </c>
      <c r="BI739">
        <f t="shared" si="708"/>
        <v>0</v>
      </c>
      <c r="BJ739">
        <f t="shared" si="709"/>
        <v>0</v>
      </c>
      <c r="BK739">
        <f t="shared" si="710"/>
        <v>0</v>
      </c>
      <c r="BL739">
        <f t="shared" si="711"/>
        <v>0</v>
      </c>
      <c r="BM739">
        <f t="shared" si="712"/>
        <v>0</v>
      </c>
      <c r="BN739">
        <f t="shared" si="713"/>
        <v>0</v>
      </c>
      <c r="BO739">
        <f t="shared" si="714"/>
        <v>0</v>
      </c>
      <c r="BP739">
        <f t="shared" si="715"/>
        <v>0</v>
      </c>
      <c r="BQ739">
        <f t="shared" si="716"/>
        <v>0</v>
      </c>
      <c r="BR739">
        <f t="shared" si="717"/>
        <v>0</v>
      </c>
      <c r="BS739">
        <f t="shared" si="718"/>
        <v>0</v>
      </c>
      <c r="BT739">
        <f t="shared" si="719"/>
        <v>0</v>
      </c>
    </row>
    <row r="740" spans="1:72" x14ac:dyDescent="0.25">
      <c r="A740" t="str">
        <f>IF(TRIM(INDEX(games!$A:$A,ROW()))="","",TRIM(INDEX(games!$A:$A,ROW())))</f>
        <v>Sentry</v>
      </c>
      <c r="B740">
        <f>IF(OR($A740="",INDEX(games!$B:$B,ROW())=""),"",INDEX(games!$B:$B,ROW()))</f>
        <v>2024</v>
      </c>
      <c r="C740" t="str">
        <f>IF(OR($A740="",INDEX(games!$C:$C,ROW())=""),"",INDEX(games!$C:$C,ROW()))</f>
        <v>Action</v>
      </c>
      <c r="D740">
        <f t="shared" si="660"/>
        <v>1</v>
      </c>
      <c r="E740">
        <f t="shared" si="661"/>
        <v>1</v>
      </c>
      <c r="F740">
        <f t="shared" si="662"/>
        <v>26</v>
      </c>
      <c r="G740">
        <f t="shared" si="663"/>
        <v>2024</v>
      </c>
      <c r="H740">
        <f t="shared" si="664"/>
        <v>1.5979999999999999</v>
      </c>
      <c r="I740" t="e">
        <f t="shared" si="665"/>
        <v>#N/A</v>
      </c>
      <c r="J740" t="e">
        <f t="shared" si="666"/>
        <v>#N/A</v>
      </c>
      <c r="K740" t="e">
        <f t="shared" si="667"/>
        <v>#N/A</v>
      </c>
      <c r="L740" t="e">
        <f t="shared" si="668"/>
        <v>#N/A</v>
      </c>
      <c r="M740" t="e">
        <f t="shared" si="669"/>
        <v>#N/A</v>
      </c>
      <c r="N740" t="e">
        <f t="shared" si="670"/>
        <v>#N/A</v>
      </c>
      <c r="O740">
        <f t="shared" si="671"/>
        <v>1.00074</v>
      </c>
      <c r="P740" t="str">
        <f>IF(OR($A740="",INDEX(games!$H:$H,ROW())=""),"",INDEX(games!$H:$H,ROW()))</f>
        <v/>
      </c>
      <c r="Q740" t="str">
        <f t="shared" si="672"/>
        <v/>
      </c>
      <c r="T740">
        <f t="shared" si="673"/>
        <v>2021</v>
      </c>
      <c r="U740">
        <f t="shared" si="674"/>
        <v>2024</v>
      </c>
      <c r="V740">
        <f t="shared" si="675"/>
        <v>3</v>
      </c>
      <c r="W740" t="str">
        <f>IF(TRIM(INDEX(connections!$A:$A,ROW()))="","",TRIM(INDEX(connections!$A:$A,ROW())))</f>
        <v>Super Auto Pets</v>
      </c>
      <c r="X740" t="str">
        <f>IF($W740="","",TRIM(INDEX(connections!$B:$B,ROW())))</f>
        <v>Kādomon: Hyper Auto Battlers</v>
      </c>
      <c r="Y740">
        <f t="shared" si="676"/>
        <v>829</v>
      </c>
      <c r="Z740">
        <f t="shared" si="677"/>
        <v>440</v>
      </c>
      <c r="AA740" t="str">
        <f t="shared" si="678"/>
        <v>Yes</v>
      </c>
      <c r="AB740" t="str">
        <f t="shared" si="679"/>
        <v>Yes</v>
      </c>
      <c r="AC740">
        <f t="shared" si="680"/>
        <v>1</v>
      </c>
      <c r="AD740">
        <f t="shared" si="681"/>
        <v>0</v>
      </c>
      <c r="AE740" t="str">
        <f t="shared" si="682"/>
        <v/>
      </c>
      <c r="AG740">
        <f t="shared" si="683"/>
        <v>1</v>
      </c>
      <c r="AH740" t="str">
        <f t="shared" si="684"/>
        <v/>
      </c>
      <c r="AI740" t="str">
        <f t="shared" si="685"/>
        <v/>
      </c>
      <c r="AJ740" t="str">
        <f t="shared" si="686"/>
        <v/>
      </c>
      <c r="AK740">
        <f t="shared" si="687"/>
        <v>1.00074</v>
      </c>
      <c r="AL740" t="str">
        <f>IF($A740="","",INDEX(games!$J:$J,ROW())&amp;"")</f>
        <v>https://store.steampowered.com/app/1252680/SENTRY/</v>
      </c>
      <c r="AM740">
        <f>IF($A740="","",SUMPRODUCT($AO740:$BD740,'Map Analysis'!$AN$2^{0,1,2,3,4,5,6,7,8,9,10,11,12,13,14,15}))</f>
        <v>0</v>
      </c>
      <c r="AN740">
        <f t="shared" si="688"/>
        <v>7.3999999999999996E-5</v>
      </c>
      <c r="AO740">
        <f t="shared" si="689"/>
        <v>0</v>
      </c>
      <c r="AP740">
        <f t="shared" si="690"/>
        <v>0</v>
      </c>
      <c r="AQ740">
        <f t="shared" si="691"/>
        <v>0</v>
      </c>
      <c r="AR740">
        <f t="shared" si="692"/>
        <v>0</v>
      </c>
      <c r="AS740">
        <f t="shared" si="693"/>
        <v>0</v>
      </c>
      <c r="AT740">
        <f t="shared" si="694"/>
        <v>0</v>
      </c>
      <c r="AU740">
        <f t="shared" si="695"/>
        <v>0</v>
      </c>
      <c r="AV740">
        <f t="shared" si="696"/>
        <v>0</v>
      </c>
      <c r="AW740">
        <f t="shared" si="697"/>
        <v>0</v>
      </c>
      <c r="AX740">
        <f t="shared" si="698"/>
        <v>0</v>
      </c>
      <c r="AY740">
        <f t="shared" si="699"/>
        <v>0</v>
      </c>
      <c r="AZ740">
        <f t="shared" si="700"/>
        <v>0</v>
      </c>
      <c r="BA740">
        <f t="shared" si="701"/>
        <v>0</v>
      </c>
      <c r="BB740">
        <f t="shared" si="702"/>
        <v>0</v>
      </c>
      <c r="BC740">
        <f t="shared" si="703"/>
        <v>0</v>
      </c>
      <c r="BD740">
        <f t="shared" si="704"/>
        <v>0</v>
      </c>
      <c r="BF740">
        <f t="shared" si="705"/>
        <v>0</v>
      </c>
      <c r="BG740">
        <f t="shared" si="706"/>
        <v>0</v>
      </c>
      <c r="BH740">
        <f t="shared" si="707"/>
        <v>0</v>
      </c>
      <c r="BI740">
        <f t="shared" si="708"/>
        <v>0</v>
      </c>
      <c r="BJ740">
        <f t="shared" si="709"/>
        <v>0</v>
      </c>
      <c r="BK740">
        <f t="shared" si="710"/>
        <v>0</v>
      </c>
      <c r="BL740">
        <f t="shared" si="711"/>
        <v>0</v>
      </c>
      <c r="BM740">
        <f t="shared" si="712"/>
        <v>0</v>
      </c>
      <c r="BN740">
        <f t="shared" si="713"/>
        <v>0</v>
      </c>
      <c r="BO740">
        <f t="shared" si="714"/>
        <v>0</v>
      </c>
      <c r="BP740">
        <f t="shared" si="715"/>
        <v>0</v>
      </c>
      <c r="BQ740">
        <f t="shared" si="716"/>
        <v>0</v>
      </c>
      <c r="BR740">
        <f t="shared" si="717"/>
        <v>0</v>
      </c>
      <c r="BS740">
        <f t="shared" si="718"/>
        <v>0</v>
      </c>
      <c r="BT740">
        <f t="shared" si="719"/>
        <v>0</v>
      </c>
    </row>
    <row r="741" spans="1:72" x14ac:dyDescent="0.25">
      <c r="A741" t="str">
        <f>IF(TRIM(INDEX(games!$A:$A,ROW()))="","",TRIM(INDEX(games!$A:$A,ROW())))</f>
        <v>Sephiria</v>
      </c>
      <c r="B741">
        <f>IF(OR($A741="",INDEX(games!$B:$B,ROW())=""),"",INDEX(games!$B:$B,ROW()))</f>
        <v>2025</v>
      </c>
      <c r="C741" t="str">
        <f>IF(OR($A741="",INDEX(games!$C:$C,ROW())=""),"",INDEX(games!$C:$C,ROW()))</f>
        <v>Action</v>
      </c>
      <c r="D741">
        <f t="shared" si="660"/>
        <v>5</v>
      </c>
      <c r="E741">
        <f t="shared" si="661"/>
        <v>1</v>
      </c>
      <c r="F741">
        <f t="shared" si="662"/>
        <v>27</v>
      </c>
      <c r="G741">
        <f t="shared" si="663"/>
        <v>2025</v>
      </c>
      <c r="H741">
        <f t="shared" si="664"/>
        <v>1.621</v>
      </c>
      <c r="I741" t="e">
        <f t="shared" si="665"/>
        <v>#N/A</v>
      </c>
      <c r="J741" t="e">
        <f t="shared" si="666"/>
        <v>#N/A</v>
      </c>
      <c r="K741" t="e">
        <f t="shared" si="667"/>
        <v>#N/A</v>
      </c>
      <c r="L741" t="e">
        <f t="shared" si="668"/>
        <v>#N/A</v>
      </c>
      <c r="M741" t="e">
        <f t="shared" si="669"/>
        <v>#N/A</v>
      </c>
      <c r="N741" t="e">
        <f t="shared" si="670"/>
        <v>#N/A</v>
      </c>
      <c r="O741">
        <f t="shared" si="671"/>
        <v>5.0007409999999997</v>
      </c>
      <c r="P741" t="str">
        <f>IF(OR($A741="",INDEX(games!$H:$H,ROW())=""),"",INDEX(games!$H:$H,ROW()))</f>
        <v/>
      </c>
      <c r="Q741" t="str">
        <f t="shared" si="672"/>
        <v/>
      </c>
      <c r="T741">
        <f t="shared" si="673"/>
        <v>2018</v>
      </c>
      <c r="U741">
        <f t="shared" si="674"/>
        <v>2025</v>
      </c>
      <c r="V741">
        <f t="shared" si="675"/>
        <v>7</v>
      </c>
      <c r="W741" t="str">
        <f>IF(TRIM(INDEX(connections!$A:$A,ROW()))="","",TRIM(INDEX(connections!$A:$A,ROW())))</f>
        <v>Dead Cells</v>
      </c>
      <c r="X741" t="str">
        <f>IF($W741="","",TRIM(INDEX(connections!$B:$B,ROW())))</f>
        <v>Katanaut</v>
      </c>
      <c r="Y741">
        <f t="shared" si="676"/>
        <v>193</v>
      </c>
      <c r="Z741">
        <f t="shared" si="677"/>
        <v>441</v>
      </c>
      <c r="AA741" t="str">
        <f t="shared" si="678"/>
        <v>Yes</v>
      </c>
      <c r="AB741" t="str">
        <f t="shared" si="679"/>
        <v/>
      </c>
      <c r="AC741" t="str">
        <f t="shared" si="680"/>
        <v/>
      </c>
      <c r="AD741">
        <f t="shared" si="681"/>
        <v>0</v>
      </c>
      <c r="AE741" t="str">
        <f t="shared" si="682"/>
        <v/>
      </c>
      <c r="AG741">
        <f t="shared" si="683"/>
        <v>5</v>
      </c>
      <c r="AH741" t="str">
        <f t="shared" si="684"/>
        <v/>
      </c>
      <c r="AI741" t="str">
        <f t="shared" si="685"/>
        <v/>
      </c>
      <c r="AJ741" t="str">
        <f t="shared" si="686"/>
        <v/>
      </c>
      <c r="AK741">
        <f t="shared" si="687"/>
        <v>5.0007409999999997</v>
      </c>
      <c r="AL741" t="str">
        <f>IF($A741="","",INDEX(games!$J:$J,ROW())&amp;"")</f>
        <v/>
      </c>
      <c r="AM741">
        <f>IF($A741="","",SUMPRODUCT($AO741:$BD741,'Map Analysis'!$AN$2^{0,1,2,3,4,5,6,7,8,9,10,11,12,13,14,15}))</f>
        <v>0</v>
      </c>
      <c r="AN741">
        <f t="shared" si="688"/>
        <v>7.4099999999999999E-5</v>
      </c>
      <c r="AO741">
        <f t="shared" si="689"/>
        <v>0</v>
      </c>
      <c r="AP741">
        <f t="shared" si="690"/>
        <v>0</v>
      </c>
      <c r="AQ741">
        <f t="shared" si="691"/>
        <v>0</v>
      </c>
      <c r="AR741">
        <f t="shared" si="692"/>
        <v>0</v>
      </c>
      <c r="AS741">
        <f t="shared" si="693"/>
        <v>0</v>
      </c>
      <c r="AT741">
        <f t="shared" si="694"/>
        <v>0</v>
      </c>
      <c r="AU741">
        <f t="shared" si="695"/>
        <v>0</v>
      </c>
      <c r="AV741">
        <f t="shared" si="696"/>
        <v>0</v>
      </c>
      <c r="AW741">
        <f t="shared" si="697"/>
        <v>0</v>
      </c>
      <c r="AX741">
        <f t="shared" si="698"/>
        <v>0</v>
      </c>
      <c r="AY741">
        <f t="shared" si="699"/>
        <v>0</v>
      </c>
      <c r="AZ741">
        <f t="shared" si="700"/>
        <v>0</v>
      </c>
      <c r="BA741">
        <f t="shared" si="701"/>
        <v>0</v>
      </c>
      <c r="BB741">
        <f t="shared" si="702"/>
        <v>0</v>
      </c>
      <c r="BC741">
        <f t="shared" si="703"/>
        <v>0</v>
      </c>
      <c r="BD741">
        <f t="shared" si="704"/>
        <v>0</v>
      </c>
      <c r="BF741">
        <f t="shared" si="705"/>
        <v>0</v>
      </c>
      <c r="BG741">
        <f t="shared" si="706"/>
        <v>0</v>
      </c>
      <c r="BH741">
        <f t="shared" si="707"/>
        <v>0</v>
      </c>
      <c r="BI741">
        <f t="shared" si="708"/>
        <v>0</v>
      </c>
      <c r="BJ741">
        <f t="shared" si="709"/>
        <v>0</v>
      </c>
      <c r="BK741">
        <f t="shared" si="710"/>
        <v>0</v>
      </c>
      <c r="BL741">
        <f t="shared" si="711"/>
        <v>0</v>
      </c>
      <c r="BM741">
        <f t="shared" si="712"/>
        <v>0</v>
      </c>
      <c r="BN741">
        <f t="shared" si="713"/>
        <v>0</v>
      </c>
      <c r="BO741">
        <f t="shared" si="714"/>
        <v>0</v>
      </c>
      <c r="BP741">
        <f t="shared" si="715"/>
        <v>0</v>
      </c>
      <c r="BQ741">
        <f t="shared" si="716"/>
        <v>0</v>
      </c>
      <c r="BR741">
        <f t="shared" si="717"/>
        <v>0</v>
      </c>
      <c r="BS741">
        <f t="shared" si="718"/>
        <v>0</v>
      </c>
      <c r="BT741">
        <f t="shared" si="719"/>
        <v>0</v>
      </c>
    </row>
    <row r="742" spans="1:72" x14ac:dyDescent="0.25">
      <c r="A742" t="str">
        <f>IF(TRIM(INDEX(games!$A:$A,ROW()))="","",TRIM(INDEX(games!$A:$A,ROW())))</f>
        <v>Seraph's Last Stand</v>
      </c>
      <c r="B742">
        <f>IF(OR($A742="",INDEX(games!$B:$B,ROW())=""),"",INDEX(games!$B:$B,ROW()))</f>
        <v>2022</v>
      </c>
      <c r="C742" t="str">
        <f>IF(OR($A742="",INDEX(games!$C:$C,ROW())=""),"",INDEX(games!$C:$C,ROW()))</f>
        <v>Action</v>
      </c>
      <c r="D742">
        <f t="shared" si="660"/>
        <v>1</v>
      </c>
      <c r="E742">
        <f t="shared" si="661"/>
        <v>1</v>
      </c>
      <c r="F742">
        <f t="shared" si="662"/>
        <v>28</v>
      </c>
      <c r="G742">
        <f t="shared" si="663"/>
        <v>2022</v>
      </c>
      <c r="H742">
        <f t="shared" si="664"/>
        <v>1.6440000000000001</v>
      </c>
      <c r="I742" t="e">
        <f t="shared" si="665"/>
        <v>#N/A</v>
      </c>
      <c r="J742" t="e">
        <f t="shared" si="666"/>
        <v>#N/A</v>
      </c>
      <c r="K742" t="e">
        <f t="shared" si="667"/>
        <v>#N/A</v>
      </c>
      <c r="L742" t="e">
        <f t="shared" si="668"/>
        <v>#N/A</v>
      </c>
      <c r="M742" t="e">
        <f t="shared" si="669"/>
        <v>#N/A</v>
      </c>
      <c r="N742" t="e">
        <f t="shared" si="670"/>
        <v>#N/A</v>
      </c>
      <c r="O742">
        <f t="shared" si="671"/>
        <v>1.000742</v>
      </c>
      <c r="P742" t="str">
        <f>IF(OR($A742="",INDEX(games!$H:$H,ROW())=""),"",INDEX(games!$H:$H,ROW()))</f>
        <v>Yes</v>
      </c>
      <c r="Q742">
        <f t="shared" si="672"/>
        <v>1.000742</v>
      </c>
      <c r="T742">
        <f t="shared" si="673"/>
        <v>1994</v>
      </c>
      <c r="U742">
        <f t="shared" si="674"/>
        <v>2015</v>
      </c>
      <c r="V742">
        <f t="shared" si="675"/>
        <v>21</v>
      </c>
      <c r="W742" t="str">
        <f>IF(TRIM(INDEX(connections!$A:$A,ROW()))="","",TRIM(INDEX(connections!$A:$A,ROW())))</f>
        <v>Ancient Domains of Mystery</v>
      </c>
      <c r="X742" t="str">
        <f>IF($W742="","",TRIM(INDEX(connections!$B:$B,ROW())))</f>
        <v>KeeperRL</v>
      </c>
      <c r="Y742">
        <f t="shared" si="676"/>
        <v>25</v>
      </c>
      <c r="Z742">
        <f t="shared" si="677"/>
        <v>443</v>
      </c>
      <c r="AA742" t="str">
        <f t="shared" si="678"/>
        <v>Yes</v>
      </c>
      <c r="AB742" t="str">
        <f t="shared" si="679"/>
        <v>Yes</v>
      </c>
      <c r="AC742">
        <f t="shared" si="680"/>
        <v>1</v>
      </c>
      <c r="AD742">
        <f t="shared" si="681"/>
        <v>0</v>
      </c>
      <c r="AE742" t="str">
        <f t="shared" si="682"/>
        <v/>
      </c>
      <c r="AG742">
        <f t="shared" si="683"/>
        <v>1</v>
      </c>
      <c r="AH742" t="str">
        <f t="shared" si="684"/>
        <v>Yes</v>
      </c>
      <c r="AI742">
        <f t="shared" si="685"/>
        <v>1</v>
      </c>
      <c r="AJ742">
        <f t="shared" si="686"/>
        <v>1.000742</v>
      </c>
      <c r="AK742" t="str">
        <f t="shared" si="687"/>
        <v/>
      </c>
      <c r="AL742" t="str">
        <f>IF($A742="","",INDEX(games!$J:$J,ROW())&amp;"")</f>
        <v>https://store.steampowered.com/app/1919460/Seraphs_Last_Stand/</v>
      </c>
      <c r="AM742">
        <f>IF($A742="","",SUMPRODUCT($AO742:$BD742,'Map Analysis'!$AN$2^{0,1,2,3,4,5,6,7,8,9,10,11,12,13,14,15}))</f>
        <v>1.75</v>
      </c>
      <c r="AN742">
        <f t="shared" si="688"/>
        <v>1.7500742</v>
      </c>
      <c r="AO742">
        <f t="shared" si="689"/>
        <v>1</v>
      </c>
      <c r="AP742">
        <f t="shared" si="690"/>
        <v>1</v>
      </c>
      <c r="AQ742">
        <f t="shared" si="691"/>
        <v>1</v>
      </c>
      <c r="AR742">
        <f t="shared" si="692"/>
        <v>0</v>
      </c>
      <c r="AS742">
        <f t="shared" si="693"/>
        <v>0</v>
      </c>
      <c r="AT742">
        <f t="shared" si="694"/>
        <v>0</v>
      </c>
      <c r="AU742">
        <f t="shared" si="695"/>
        <v>0</v>
      </c>
      <c r="AV742">
        <f t="shared" si="696"/>
        <v>0</v>
      </c>
      <c r="AW742">
        <f t="shared" si="697"/>
        <v>0</v>
      </c>
      <c r="AX742">
        <f t="shared" si="698"/>
        <v>0</v>
      </c>
      <c r="AY742">
        <f t="shared" si="699"/>
        <v>0</v>
      </c>
      <c r="AZ742">
        <f t="shared" si="700"/>
        <v>0</v>
      </c>
      <c r="BA742">
        <f t="shared" si="701"/>
        <v>0</v>
      </c>
      <c r="BB742">
        <f t="shared" si="702"/>
        <v>0</v>
      </c>
      <c r="BC742">
        <f t="shared" si="703"/>
        <v>0</v>
      </c>
      <c r="BD742">
        <f t="shared" si="704"/>
        <v>0</v>
      </c>
      <c r="BF742">
        <f t="shared" si="705"/>
        <v>0</v>
      </c>
      <c r="BG742">
        <f t="shared" si="706"/>
        <v>0</v>
      </c>
      <c r="BH742">
        <f t="shared" si="707"/>
        <v>0</v>
      </c>
      <c r="BI742">
        <f t="shared" si="708"/>
        <v>0</v>
      </c>
      <c r="BJ742">
        <f t="shared" si="709"/>
        <v>0</v>
      </c>
      <c r="BK742">
        <f t="shared" si="710"/>
        <v>0</v>
      </c>
      <c r="BL742">
        <f t="shared" si="711"/>
        <v>0</v>
      </c>
      <c r="BM742">
        <f t="shared" si="712"/>
        <v>0</v>
      </c>
      <c r="BN742">
        <f t="shared" si="713"/>
        <v>0</v>
      </c>
      <c r="BO742">
        <f t="shared" si="714"/>
        <v>0</v>
      </c>
      <c r="BP742">
        <f t="shared" si="715"/>
        <v>0</v>
      </c>
      <c r="BQ742">
        <f t="shared" si="716"/>
        <v>0</v>
      </c>
      <c r="BR742">
        <f t="shared" si="717"/>
        <v>0</v>
      </c>
      <c r="BS742">
        <f t="shared" si="718"/>
        <v>0</v>
      </c>
      <c r="BT742">
        <f t="shared" si="719"/>
        <v>0</v>
      </c>
    </row>
    <row r="743" spans="1:72" x14ac:dyDescent="0.25">
      <c r="A743" t="str">
        <f>IF(TRIM(INDEX(games!$A:$A,ROW()))="","",TRIM(INDEX(games!$A:$A,ROW())))</f>
        <v>Serpent's Gaze</v>
      </c>
      <c r="B743">
        <f>IF(OR($A743="",INDEX(games!$B:$B,ROW())=""),"",INDEX(games!$B:$B,ROW()))</f>
        <v>2026</v>
      </c>
      <c r="C743" t="str">
        <f>IF(OR($A743="",INDEX(games!$C:$C,ROW())=""),"",INDEX(games!$C:$C,ROW()))</f>
        <v>Action</v>
      </c>
      <c r="D743">
        <f t="shared" si="660"/>
        <v>3</v>
      </c>
      <c r="E743">
        <f t="shared" si="661"/>
        <v>1</v>
      </c>
      <c r="F743">
        <f t="shared" si="662"/>
        <v>29</v>
      </c>
      <c r="G743">
        <f t="shared" si="663"/>
        <v>2026</v>
      </c>
      <c r="H743">
        <f t="shared" si="664"/>
        <v>1.667</v>
      </c>
      <c r="I743" t="e">
        <f t="shared" si="665"/>
        <v>#N/A</v>
      </c>
      <c r="J743" t="e">
        <f t="shared" si="666"/>
        <v>#N/A</v>
      </c>
      <c r="K743" t="e">
        <f t="shared" si="667"/>
        <v>#N/A</v>
      </c>
      <c r="L743" t="e">
        <f t="shared" si="668"/>
        <v>#N/A</v>
      </c>
      <c r="M743" t="e">
        <f t="shared" si="669"/>
        <v>#N/A</v>
      </c>
      <c r="N743" t="e">
        <f t="shared" si="670"/>
        <v>#N/A</v>
      </c>
      <c r="O743">
        <f t="shared" si="671"/>
        <v>3.0007429999999999</v>
      </c>
      <c r="P743" t="str">
        <f>IF(OR($A743="",INDEX(games!$H:$H,ROW())=""),"",INDEX(games!$H:$H,ROW()))</f>
        <v/>
      </c>
      <c r="Q743" t="str">
        <f t="shared" si="672"/>
        <v/>
      </c>
      <c r="T743">
        <f t="shared" si="673"/>
        <v>2006</v>
      </c>
      <c r="U743">
        <f t="shared" si="674"/>
        <v>2015</v>
      </c>
      <c r="V743">
        <f t="shared" si="675"/>
        <v>9</v>
      </c>
      <c r="W743" t="str">
        <f>IF(TRIM(INDEX(connections!$A:$A,ROW()))="","",TRIM(INDEX(connections!$A:$A,ROW())))</f>
        <v>Dwarf Fortress</v>
      </c>
      <c r="X743" t="str">
        <f>IF($W743="","",TRIM(INDEX(connections!$B:$B,ROW())))</f>
        <v>KeeperRL</v>
      </c>
      <c r="Y743">
        <f t="shared" si="676"/>
        <v>279</v>
      </c>
      <c r="Z743">
        <f t="shared" si="677"/>
        <v>443</v>
      </c>
      <c r="AA743" t="str">
        <f t="shared" si="678"/>
        <v>Yes</v>
      </c>
      <c r="AB743" t="str">
        <f t="shared" si="679"/>
        <v>Yes</v>
      </c>
      <c r="AC743">
        <f t="shared" si="680"/>
        <v>1</v>
      </c>
      <c r="AD743">
        <f t="shared" si="681"/>
        <v>1</v>
      </c>
      <c r="AE743" t="str">
        <f t="shared" si="682"/>
        <v/>
      </c>
      <c r="AG743">
        <f t="shared" si="683"/>
        <v>3</v>
      </c>
      <c r="AH743" t="str">
        <f t="shared" si="684"/>
        <v/>
      </c>
      <c r="AI743" t="str">
        <f t="shared" si="685"/>
        <v/>
      </c>
      <c r="AJ743" t="str">
        <f t="shared" si="686"/>
        <v/>
      </c>
      <c r="AK743">
        <f t="shared" si="687"/>
        <v>3.0007429999999999</v>
      </c>
      <c r="AL743" t="str">
        <f>IF($A743="","",INDEX(games!$J:$J,ROW())&amp;"")</f>
        <v>https://store.steampowered.com/app/3069050/Serpents_Gaze/</v>
      </c>
      <c r="AM743">
        <f>IF($A743="","",SUMPRODUCT($AO743:$BD743,'Map Analysis'!$AN$2^{0,1,2,3,4,5,6,7,8,9,10,11,12,13,14,15}))</f>
        <v>0</v>
      </c>
      <c r="AN743">
        <f t="shared" si="688"/>
        <v>7.4300000000000004E-5</v>
      </c>
      <c r="AO743">
        <f t="shared" si="689"/>
        <v>0</v>
      </c>
      <c r="AP743">
        <f t="shared" si="690"/>
        <v>0</v>
      </c>
      <c r="AQ743">
        <f t="shared" si="691"/>
        <v>0</v>
      </c>
      <c r="AR743">
        <f t="shared" si="692"/>
        <v>0</v>
      </c>
      <c r="AS743">
        <f t="shared" si="693"/>
        <v>0</v>
      </c>
      <c r="AT743">
        <f t="shared" si="694"/>
        <v>0</v>
      </c>
      <c r="AU743">
        <f t="shared" si="695"/>
        <v>0</v>
      </c>
      <c r="AV743">
        <f t="shared" si="696"/>
        <v>0</v>
      </c>
      <c r="AW743">
        <f t="shared" si="697"/>
        <v>0</v>
      </c>
      <c r="AX743">
        <f t="shared" si="698"/>
        <v>0</v>
      </c>
      <c r="AY743">
        <f t="shared" si="699"/>
        <v>0</v>
      </c>
      <c r="AZ743">
        <f t="shared" si="700"/>
        <v>0</v>
      </c>
      <c r="BA743">
        <f t="shared" si="701"/>
        <v>0</v>
      </c>
      <c r="BB743">
        <f t="shared" si="702"/>
        <v>0</v>
      </c>
      <c r="BC743">
        <f t="shared" si="703"/>
        <v>0</v>
      </c>
      <c r="BD743">
        <f t="shared" si="704"/>
        <v>0</v>
      </c>
      <c r="BF743">
        <f t="shared" si="705"/>
        <v>0</v>
      </c>
      <c r="BG743">
        <f t="shared" si="706"/>
        <v>0</v>
      </c>
      <c r="BH743">
        <f t="shared" si="707"/>
        <v>0</v>
      </c>
      <c r="BI743">
        <f t="shared" si="708"/>
        <v>0</v>
      </c>
      <c r="BJ743">
        <f t="shared" si="709"/>
        <v>0</v>
      </c>
      <c r="BK743">
        <f t="shared" si="710"/>
        <v>0</v>
      </c>
      <c r="BL743">
        <f t="shared" si="711"/>
        <v>0</v>
      </c>
      <c r="BM743">
        <f t="shared" si="712"/>
        <v>0</v>
      </c>
      <c r="BN743">
        <f t="shared" si="713"/>
        <v>0</v>
      </c>
      <c r="BO743">
        <f t="shared" si="714"/>
        <v>0</v>
      </c>
      <c r="BP743">
        <f t="shared" si="715"/>
        <v>0</v>
      </c>
      <c r="BQ743">
        <f t="shared" si="716"/>
        <v>0</v>
      </c>
      <c r="BR743">
        <f t="shared" si="717"/>
        <v>0</v>
      </c>
      <c r="BS743">
        <f t="shared" si="718"/>
        <v>0</v>
      </c>
      <c r="BT743">
        <f t="shared" si="719"/>
        <v>0</v>
      </c>
    </row>
    <row r="744" spans="1:72" x14ac:dyDescent="0.25">
      <c r="A744" t="str">
        <f>IF(TRIM(INDEX(games!$A:$A,ROW()))="","",TRIM(INDEX(games!$A:$A,ROW())))</f>
        <v>Shadow of the Wyrm</v>
      </c>
      <c r="B744">
        <f>IF(OR($A744="",INDEX(games!$B:$B,ROW())=""),"",INDEX(games!$B:$B,ROW()))</f>
        <v>2015</v>
      </c>
      <c r="C744" t="str">
        <f>IF(OR($A744="",INDEX(games!$C:$C,ROW())=""),"",INDEX(games!$C:$C,ROW()))</f>
        <v>Traditional</v>
      </c>
      <c r="D744">
        <f t="shared" si="660"/>
        <v>2</v>
      </c>
      <c r="E744">
        <f t="shared" si="661"/>
        <v>4</v>
      </c>
      <c r="F744">
        <f t="shared" si="662"/>
        <v>30</v>
      </c>
      <c r="G744" t="e">
        <f t="shared" si="663"/>
        <v>#N/A</v>
      </c>
      <c r="H744" t="e">
        <f t="shared" si="664"/>
        <v>#N/A</v>
      </c>
      <c r="I744" t="e">
        <f t="shared" si="665"/>
        <v>#N/A</v>
      </c>
      <c r="J744" t="e">
        <f t="shared" si="666"/>
        <v>#N/A</v>
      </c>
      <c r="K744" t="e">
        <f t="shared" si="667"/>
        <v>#N/A</v>
      </c>
      <c r="L744" t="e">
        <f t="shared" si="668"/>
        <v>#N/A</v>
      </c>
      <c r="M744">
        <f t="shared" si="669"/>
        <v>2015</v>
      </c>
      <c r="N744">
        <f t="shared" si="670"/>
        <v>4.6899999999999995</v>
      </c>
      <c r="O744">
        <f t="shared" si="671"/>
        <v>2.0007440000000001</v>
      </c>
      <c r="P744" t="str">
        <f>IF(OR($A744="",INDEX(games!$H:$H,ROW())=""),"",INDEX(games!$H:$H,ROW()))</f>
        <v>Yes</v>
      </c>
      <c r="Q744">
        <f t="shared" si="672"/>
        <v>2.0007440000000001</v>
      </c>
      <c r="T744">
        <f t="shared" si="673"/>
        <v>1987</v>
      </c>
      <c r="U744">
        <f t="shared" si="674"/>
        <v>2015</v>
      </c>
      <c r="V744">
        <f t="shared" si="675"/>
        <v>28</v>
      </c>
      <c r="W744" t="str">
        <f>IF(TRIM(INDEX(connections!$A:$A,ROW()))="","",TRIM(INDEX(connections!$A:$A,ROW())))</f>
        <v>NetHack</v>
      </c>
      <c r="X744" t="str">
        <f>IF($W744="","",TRIM(INDEX(connections!$B:$B,ROW())))</f>
        <v>KeeperRL</v>
      </c>
      <c r="Y744">
        <f t="shared" si="676"/>
        <v>558</v>
      </c>
      <c r="Z744">
        <f t="shared" si="677"/>
        <v>443</v>
      </c>
      <c r="AA744" t="str">
        <f t="shared" si="678"/>
        <v>Yes</v>
      </c>
      <c r="AB744" t="str">
        <f t="shared" si="679"/>
        <v>Yes</v>
      </c>
      <c r="AC744">
        <f t="shared" si="680"/>
        <v>1</v>
      </c>
      <c r="AD744">
        <f t="shared" si="681"/>
        <v>0</v>
      </c>
      <c r="AE744" t="str">
        <f t="shared" si="682"/>
        <v/>
      </c>
      <c r="AG744">
        <f t="shared" si="683"/>
        <v>2</v>
      </c>
      <c r="AH744" t="str">
        <f t="shared" si="684"/>
        <v>Yes</v>
      </c>
      <c r="AI744">
        <f t="shared" si="685"/>
        <v>2</v>
      </c>
      <c r="AJ744">
        <f t="shared" si="686"/>
        <v>2.0007440000000001</v>
      </c>
      <c r="AK744" t="str">
        <f t="shared" si="687"/>
        <v/>
      </c>
      <c r="AL744" t="str">
        <f>IF($A744="","",INDEX(games!$J:$J,ROW())&amp;"")</f>
        <v/>
      </c>
      <c r="AM744">
        <f>IF($A744="","",SUMPRODUCT($AO744:$BD744,'Map Analysis'!$AN$2^{0,1,2,3,4,5,6,7,8,9,10,11,12,13,14,15}))</f>
        <v>0</v>
      </c>
      <c r="AN744">
        <f t="shared" si="688"/>
        <v>7.4400000000000006E-5</v>
      </c>
      <c r="AO744">
        <f t="shared" si="689"/>
        <v>0</v>
      </c>
      <c r="AP744">
        <f t="shared" si="690"/>
        <v>0</v>
      </c>
      <c r="AQ744">
        <f t="shared" si="691"/>
        <v>0</v>
      </c>
      <c r="AR744">
        <f t="shared" si="692"/>
        <v>0</v>
      </c>
      <c r="AS744">
        <f t="shared" si="693"/>
        <v>0</v>
      </c>
      <c r="AT744">
        <f t="shared" si="694"/>
        <v>0</v>
      </c>
      <c r="AU744">
        <f t="shared" si="695"/>
        <v>0</v>
      </c>
      <c r="AV744">
        <f t="shared" si="696"/>
        <v>0</v>
      </c>
      <c r="AW744">
        <f t="shared" si="697"/>
        <v>0</v>
      </c>
      <c r="AX744">
        <f t="shared" si="698"/>
        <v>0</v>
      </c>
      <c r="AY744">
        <f t="shared" si="699"/>
        <v>0</v>
      </c>
      <c r="AZ744">
        <f t="shared" si="700"/>
        <v>0</v>
      </c>
      <c r="BA744">
        <f t="shared" si="701"/>
        <v>0</v>
      </c>
      <c r="BB744">
        <f t="shared" si="702"/>
        <v>0</v>
      </c>
      <c r="BC744">
        <f t="shared" si="703"/>
        <v>0</v>
      </c>
      <c r="BD744">
        <f t="shared" si="704"/>
        <v>0</v>
      </c>
      <c r="BF744">
        <f t="shared" si="705"/>
        <v>0</v>
      </c>
      <c r="BG744">
        <f t="shared" si="706"/>
        <v>0</v>
      </c>
      <c r="BH744">
        <f t="shared" si="707"/>
        <v>0</v>
      </c>
      <c r="BI744">
        <f t="shared" si="708"/>
        <v>0</v>
      </c>
      <c r="BJ744">
        <f t="shared" si="709"/>
        <v>0</v>
      </c>
      <c r="BK744">
        <f t="shared" si="710"/>
        <v>0</v>
      </c>
      <c r="BL744">
        <f t="shared" si="711"/>
        <v>0</v>
      </c>
      <c r="BM744">
        <f t="shared" si="712"/>
        <v>0</v>
      </c>
      <c r="BN744">
        <f t="shared" si="713"/>
        <v>0</v>
      </c>
      <c r="BO744">
        <f t="shared" si="714"/>
        <v>0</v>
      </c>
      <c r="BP744">
        <f t="shared" si="715"/>
        <v>0</v>
      </c>
      <c r="BQ744">
        <f t="shared" si="716"/>
        <v>0</v>
      </c>
      <c r="BR744">
        <f t="shared" si="717"/>
        <v>0</v>
      </c>
      <c r="BS744">
        <f t="shared" si="718"/>
        <v>0</v>
      </c>
      <c r="BT744">
        <f t="shared" si="719"/>
        <v>0</v>
      </c>
    </row>
    <row r="745" spans="1:72" x14ac:dyDescent="0.25">
      <c r="A745" t="str">
        <f>IF(TRIM(INDEX(games!$A:$A,ROW()))="","",TRIM(INDEX(games!$A:$A,ROW())))</f>
        <v>Shadowveil: Legend of The Five Rings</v>
      </c>
      <c r="B745">
        <f>IF(OR($A745="",INDEX(games!$B:$B,ROW())=""),"",INDEX(games!$B:$B,ROW()))</f>
        <v>2025</v>
      </c>
      <c r="C745" t="str">
        <f>IF(OR($A745="",INDEX(games!$C:$C,ROW())=""),"",INDEX(games!$C:$C,ROW()))</f>
        <v>Strategy</v>
      </c>
      <c r="D745">
        <f t="shared" si="660"/>
        <v>3</v>
      </c>
      <c r="E745">
        <f t="shared" si="661"/>
        <v>2</v>
      </c>
      <c r="F745">
        <f t="shared" si="662"/>
        <v>31</v>
      </c>
      <c r="G745" t="e">
        <f t="shared" si="663"/>
        <v>#N/A</v>
      </c>
      <c r="H745" t="e">
        <f t="shared" si="664"/>
        <v>#N/A</v>
      </c>
      <c r="I745">
        <f t="shared" si="665"/>
        <v>2025</v>
      </c>
      <c r="J745">
        <f t="shared" si="666"/>
        <v>2.7130000000000001</v>
      </c>
      <c r="K745" t="e">
        <f t="shared" si="667"/>
        <v>#N/A</v>
      </c>
      <c r="L745" t="e">
        <f t="shared" si="668"/>
        <v>#N/A</v>
      </c>
      <c r="M745" t="e">
        <f t="shared" si="669"/>
        <v>#N/A</v>
      </c>
      <c r="N745" t="e">
        <f t="shared" si="670"/>
        <v>#N/A</v>
      </c>
      <c r="O745">
        <f t="shared" si="671"/>
        <v>3.0007450000000002</v>
      </c>
      <c r="P745" t="str">
        <f>IF(OR($A745="",INDEX(games!$H:$H,ROW())=""),"",INDEX(games!$H:$H,ROW()))</f>
        <v/>
      </c>
      <c r="Q745" t="str">
        <f t="shared" si="672"/>
        <v/>
      </c>
      <c r="T745">
        <f t="shared" si="673"/>
        <v>2011</v>
      </c>
      <c r="U745">
        <f t="shared" si="674"/>
        <v>2023</v>
      </c>
      <c r="V745">
        <f t="shared" si="675"/>
        <v>12</v>
      </c>
      <c r="W745" t="str">
        <f>IF(TRIM(INDEX(connections!$A:$A,ROW()))="","",TRIM(INDEX(connections!$A:$A,ROW())))</f>
        <v>The Binding of Isaac</v>
      </c>
      <c r="X745" t="str">
        <f>IF($W745="","",TRIM(INDEX(connections!$B:$B,ROW())))</f>
        <v>Keeper's Toll</v>
      </c>
      <c r="Y745">
        <f t="shared" si="676"/>
        <v>865</v>
      </c>
      <c r="Z745">
        <f t="shared" si="677"/>
        <v>444</v>
      </c>
      <c r="AA745" t="str">
        <f t="shared" si="678"/>
        <v>Yes</v>
      </c>
      <c r="AB745" t="str">
        <f t="shared" si="679"/>
        <v>Yes</v>
      </c>
      <c r="AC745">
        <f t="shared" si="680"/>
        <v>1</v>
      </c>
      <c r="AD745">
        <f t="shared" si="681"/>
        <v>0</v>
      </c>
      <c r="AE745" t="str">
        <f t="shared" si="682"/>
        <v/>
      </c>
      <c r="AG745">
        <f t="shared" si="683"/>
        <v>3</v>
      </c>
      <c r="AH745" t="str">
        <f t="shared" si="684"/>
        <v/>
      </c>
      <c r="AI745" t="str">
        <f t="shared" si="685"/>
        <v/>
      </c>
      <c r="AJ745" t="str">
        <f t="shared" si="686"/>
        <v/>
      </c>
      <c r="AK745">
        <f t="shared" si="687"/>
        <v>3.0007450000000002</v>
      </c>
      <c r="AL745" t="str">
        <f>IF($A745="","",INDEX(games!$J:$J,ROW())&amp;"")</f>
        <v/>
      </c>
      <c r="AM745">
        <f>IF($A745="","",SUMPRODUCT($AO745:$BD745,'Map Analysis'!$AN$2^{0,1,2,3,4,5,6,7,8,9,10,11,12,13,14,15}))</f>
        <v>0</v>
      </c>
      <c r="AN745">
        <f t="shared" si="688"/>
        <v>7.4499999999999995E-5</v>
      </c>
      <c r="AO745">
        <f t="shared" si="689"/>
        <v>0</v>
      </c>
      <c r="AP745">
        <f t="shared" si="690"/>
        <v>0</v>
      </c>
      <c r="AQ745">
        <f t="shared" si="691"/>
        <v>0</v>
      </c>
      <c r="AR745">
        <f t="shared" si="692"/>
        <v>0</v>
      </c>
      <c r="AS745">
        <f t="shared" si="693"/>
        <v>0</v>
      </c>
      <c r="AT745">
        <f t="shared" si="694"/>
        <v>0</v>
      </c>
      <c r="AU745">
        <f t="shared" si="695"/>
        <v>0</v>
      </c>
      <c r="AV745">
        <f t="shared" si="696"/>
        <v>0</v>
      </c>
      <c r="AW745">
        <f t="shared" si="697"/>
        <v>0</v>
      </c>
      <c r="AX745">
        <f t="shared" si="698"/>
        <v>0</v>
      </c>
      <c r="AY745">
        <f t="shared" si="699"/>
        <v>0</v>
      </c>
      <c r="AZ745">
        <f t="shared" si="700"/>
        <v>0</v>
      </c>
      <c r="BA745">
        <f t="shared" si="701"/>
        <v>0</v>
      </c>
      <c r="BB745">
        <f t="shared" si="702"/>
        <v>0</v>
      </c>
      <c r="BC745">
        <f t="shared" si="703"/>
        <v>0</v>
      </c>
      <c r="BD745">
        <f t="shared" si="704"/>
        <v>0</v>
      </c>
      <c r="BF745">
        <f t="shared" si="705"/>
        <v>0</v>
      </c>
      <c r="BG745">
        <f t="shared" si="706"/>
        <v>0</v>
      </c>
      <c r="BH745">
        <f t="shared" si="707"/>
        <v>0</v>
      </c>
      <c r="BI745">
        <f t="shared" si="708"/>
        <v>0</v>
      </c>
      <c r="BJ745">
        <f t="shared" si="709"/>
        <v>0</v>
      </c>
      <c r="BK745">
        <f t="shared" si="710"/>
        <v>0</v>
      </c>
      <c r="BL745">
        <f t="shared" si="711"/>
        <v>0</v>
      </c>
      <c r="BM745">
        <f t="shared" si="712"/>
        <v>0</v>
      </c>
      <c r="BN745">
        <f t="shared" si="713"/>
        <v>0</v>
      </c>
      <c r="BO745">
        <f t="shared" si="714"/>
        <v>0</v>
      </c>
      <c r="BP745">
        <f t="shared" si="715"/>
        <v>0</v>
      </c>
      <c r="BQ745">
        <f t="shared" si="716"/>
        <v>0</v>
      </c>
      <c r="BR745">
        <f t="shared" si="717"/>
        <v>0</v>
      </c>
      <c r="BS745">
        <f t="shared" si="718"/>
        <v>0</v>
      </c>
      <c r="BT745">
        <f t="shared" si="719"/>
        <v>0</v>
      </c>
    </row>
    <row r="746" spans="1:72" x14ac:dyDescent="0.25">
      <c r="A746" t="str">
        <f>IF(TRIM(INDEX(games!$A:$A,ROW()))="","",TRIM(INDEX(games!$A:$A,ROW())))</f>
        <v>Shape of Dreams</v>
      </c>
      <c r="B746">
        <f>IF(OR($A746="",INDEX(games!$B:$B,ROW())=""),"",INDEX(games!$B:$B,ROW()))</f>
        <v>2025</v>
      </c>
      <c r="C746" t="str">
        <f>IF(OR($A746="",INDEX(games!$C:$C,ROW())=""),"",INDEX(games!$C:$C,ROW()))</f>
        <v>Action</v>
      </c>
      <c r="D746">
        <f t="shared" si="660"/>
        <v>3</v>
      </c>
      <c r="E746">
        <f t="shared" si="661"/>
        <v>1</v>
      </c>
      <c r="F746">
        <f t="shared" si="662"/>
        <v>32</v>
      </c>
      <c r="G746">
        <f t="shared" si="663"/>
        <v>2025</v>
      </c>
      <c r="H746">
        <f t="shared" si="664"/>
        <v>1.736</v>
      </c>
      <c r="I746" t="e">
        <f t="shared" si="665"/>
        <v>#N/A</v>
      </c>
      <c r="J746" t="e">
        <f t="shared" si="666"/>
        <v>#N/A</v>
      </c>
      <c r="K746" t="e">
        <f t="shared" si="667"/>
        <v>#N/A</v>
      </c>
      <c r="L746" t="e">
        <f t="shared" si="668"/>
        <v>#N/A</v>
      </c>
      <c r="M746" t="e">
        <f t="shared" si="669"/>
        <v>#N/A</v>
      </c>
      <c r="N746" t="e">
        <f t="shared" si="670"/>
        <v>#N/A</v>
      </c>
      <c r="O746">
        <f t="shared" si="671"/>
        <v>3.0007459999999999</v>
      </c>
      <c r="P746" t="str">
        <f>IF(OR($A746="",INDEX(games!$H:$H,ROW())=""),"",INDEX(games!$H:$H,ROW()))</f>
        <v>Yes</v>
      </c>
      <c r="Q746">
        <f t="shared" si="672"/>
        <v>3.0007459999999999</v>
      </c>
      <c r="T746">
        <f t="shared" si="673"/>
        <v>2021</v>
      </c>
      <c r="U746">
        <f t="shared" si="674"/>
        <v>2023</v>
      </c>
      <c r="V746">
        <f t="shared" si="675"/>
        <v>2</v>
      </c>
      <c r="W746" t="str">
        <f>IF(TRIM(INDEX(connections!$A:$A,ROW()))="","",TRIM(INDEX(connections!$A:$A,ROW())))</f>
        <v>Vampire Survivors</v>
      </c>
      <c r="X746" t="str">
        <f>IF($W746="","",TRIM(INDEX(connections!$B:$B,ROW())))</f>
        <v>Keeper's Toll</v>
      </c>
      <c r="Y746">
        <f t="shared" si="676"/>
        <v>941</v>
      </c>
      <c r="Z746">
        <f t="shared" si="677"/>
        <v>444</v>
      </c>
      <c r="AA746" t="str">
        <f t="shared" si="678"/>
        <v>Yes</v>
      </c>
      <c r="AB746" t="str">
        <f t="shared" si="679"/>
        <v>Yes</v>
      </c>
      <c r="AC746">
        <f t="shared" si="680"/>
        <v>1</v>
      </c>
      <c r="AD746">
        <f t="shared" si="681"/>
        <v>0</v>
      </c>
      <c r="AE746" t="str">
        <f t="shared" si="682"/>
        <v/>
      </c>
      <c r="AG746">
        <f t="shared" si="683"/>
        <v>3</v>
      </c>
      <c r="AH746" t="str">
        <f t="shared" si="684"/>
        <v>Yes</v>
      </c>
      <c r="AI746">
        <f t="shared" si="685"/>
        <v>3</v>
      </c>
      <c r="AJ746">
        <f t="shared" si="686"/>
        <v>3.0007459999999999</v>
      </c>
      <c r="AK746" t="str">
        <f t="shared" si="687"/>
        <v/>
      </c>
      <c r="AL746" t="str">
        <f>IF($A746="","",INDEX(games!$J:$J,ROW())&amp;"")</f>
        <v>https://store.steampowered.com/app/2444750/Shape_of_Dreams/</v>
      </c>
      <c r="AM746">
        <f>IF($A746="","",SUMPRODUCT($AO746:$BD746,'Map Analysis'!$AN$2^{0,1,2,3,4,5,6,7,8,9,10,11,12,13,14,15}))</f>
        <v>0</v>
      </c>
      <c r="AN746">
        <f t="shared" si="688"/>
        <v>7.4599999999999997E-5</v>
      </c>
      <c r="AO746">
        <f t="shared" si="689"/>
        <v>0</v>
      </c>
      <c r="AP746">
        <f t="shared" si="690"/>
        <v>0</v>
      </c>
      <c r="AQ746">
        <f t="shared" si="691"/>
        <v>0</v>
      </c>
      <c r="AR746">
        <f t="shared" si="692"/>
        <v>0</v>
      </c>
      <c r="AS746">
        <f t="shared" si="693"/>
        <v>0</v>
      </c>
      <c r="AT746">
        <f t="shared" si="694"/>
        <v>0</v>
      </c>
      <c r="AU746">
        <f t="shared" si="695"/>
        <v>0</v>
      </c>
      <c r="AV746">
        <f t="shared" si="696"/>
        <v>0</v>
      </c>
      <c r="AW746">
        <f t="shared" si="697"/>
        <v>0</v>
      </c>
      <c r="AX746">
        <f t="shared" si="698"/>
        <v>0</v>
      </c>
      <c r="AY746">
        <f t="shared" si="699"/>
        <v>0</v>
      </c>
      <c r="AZ746">
        <f t="shared" si="700"/>
        <v>0</v>
      </c>
      <c r="BA746">
        <f t="shared" si="701"/>
        <v>0</v>
      </c>
      <c r="BB746">
        <f t="shared" si="702"/>
        <v>0</v>
      </c>
      <c r="BC746">
        <f t="shared" si="703"/>
        <v>0</v>
      </c>
      <c r="BD746">
        <f t="shared" si="704"/>
        <v>0</v>
      </c>
      <c r="BF746">
        <f t="shared" si="705"/>
        <v>0</v>
      </c>
      <c r="BG746">
        <f t="shared" si="706"/>
        <v>0</v>
      </c>
      <c r="BH746">
        <f t="shared" si="707"/>
        <v>0</v>
      </c>
      <c r="BI746">
        <f t="shared" si="708"/>
        <v>0</v>
      </c>
      <c r="BJ746">
        <f t="shared" si="709"/>
        <v>0</v>
      </c>
      <c r="BK746">
        <f t="shared" si="710"/>
        <v>0</v>
      </c>
      <c r="BL746">
        <f t="shared" si="711"/>
        <v>0</v>
      </c>
      <c r="BM746">
        <f t="shared" si="712"/>
        <v>0</v>
      </c>
      <c r="BN746">
        <f t="shared" si="713"/>
        <v>0</v>
      </c>
      <c r="BO746">
        <f t="shared" si="714"/>
        <v>0</v>
      </c>
      <c r="BP746">
        <f t="shared" si="715"/>
        <v>0</v>
      </c>
      <c r="BQ746">
        <f t="shared" si="716"/>
        <v>0</v>
      </c>
      <c r="BR746">
        <f t="shared" si="717"/>
        <v>0</v>
      </c>
      <c r="BS746">
        <f t="shared" si="718"/>
        <v>0</v>
      </c>
      <c r="BT746">
        <f t="shared" si="719"/>
        <v>0</v>
      </c>
    </row>
    <row r="747" spans="1:72" x14ac:dyDescent="0.25">
      <c r="A747" t="str">
        <f>IF(TRIM(INDEX(games!$A:$A,ROW()))="","",TRIM(INDEX(games!$A:$A,ROW())))</f>
        <v>Shape Shifter: Formations</v>
      </c>
      <c r="B747">
        <f>IF(OR($A747="",INDEX(games!$B:$B,ROW())=""),"",INDEX(games!$B:$B,ROW()))</f>
        <v>2023</v>
      </c>
      <c r="C747" t="str">
        <f>IF(OR($A747="",INDEX(games!$C:$C,ROW())=""),"",INDEX(games!$C:$C,ROW()))</f>
        <v>Action</v>
      </c>
      <c r="D747">
        <f t="shared" si="660"/>
        <v>2</v>
      </c>
      <c r="E747">
        <f t="shared" si="661"/>
        <v>1</v>
      </c>
      <c r="F747">
        <f t="shared" si="662"/>
        <v>33</v>
      </c>
      <c r="G747">
        <f t="shared" si="663"/>
        <v>2023</v>
      </c>
      <c r="H747">
        <f t="shared" si="664"/>
        <v>1.7589999999999999</v>
      </c>
      <c r="I747" t="e">
        <f t="shared" si="665"/>
        <v>#N/A</v>
      </c>
      <c r="J747" t="e">
        <f t="shared" si="666"/>
        <v>#N/A</v>
      </c>
      <c r="K747" t="e">
        <f t="shared" si="667"/>
        <v>#N/A</v>
      </c>
      <c r="L747" t="e">
        <f t="shared" si="668"/>
        <v>#N/A</v>
      </c>
      <c r="M747" t="e">
        <f t="shared" si="669"/>
        <v>#N/A</v>
      </c>
      <c r="N747" t="e">
        <f t="shared" si="670"/>
        <v>#N/A</v>
      </c>
      <c r="O747">
        <f t="shared" si="671"/>
        <v>2.0007470000000001</v>
      </c>
      <c r="P747" t="str">
        <f>IF(OR($A747="",INDEX(games!$H:$H,ROW())=""),"",INDEX(games!$H:$H,ROW()))</f>
        <v/>
      </c>
      <c r="Q747" t="str">
        <f t="shared" si="672"/>
        <v/>
      </c>
      <c r="T747">
        <f t="shared" si="673"/>
        <v>1998</v>
      </c>
      <c r="U747">
        <f t="shared" si="674"/>
        <v>2026</v>
      </c>
      <c r="V747">
        <f t="shared" si="675"/>
        <v>28</v>
      </c>
      <c r="W747" t="str">
        <f>IF(TRIM(INDEX(connections!$A:$A,ROW()))="","",TRIM(INDEX(connections!$A:$A,ROW())))</f>
        <v>Baroque</v>
      </c>
      <c r="X747" t="str">
        <f>IF($W747="","",TRIM(INDEX(connections!$B:$B,ROW())))</f>
        <v>Kernel Hearts</v>
      </c>
      <c r="Y747">
        <f t="shared" si="676"/>
        <v>63</v>
      </c>
      <c r="Z747">
        <f t="shared" si="677"/>
        <v>445</v>
      </c>
      <c r="AA747" t="str">
        <f t="shared" si="678"/>
        <v/>
      </c>
      <c r="AB747" t="str">
        <f t="shared" si="679"/>
        <v/>
      </c>
      <c r="AC747" t="str">
        <f t="shared" si="680"/>
        <v/>
      </c>
      <c r="AD747">
        <f t="shared" si="681"/>
        <v>0</v>
      </c>
      <c r="AE747" t="str">
        <f t="shared" si="682"/>
        <v/>
      </c>
      <c r="AG747">
        <f t="shared" si="683"/>
        <v>2</v>
      </c>
      <c r="AH747" t="str">
        <f t="shared" si="684"/>
        <v/>
      </c>
      <c r="AI747" t="str">
        <f t="shared" si="685"/>
        <v/>
      </c>
      <c r="AJ747" t="str">
        <f t="shared" si="686"/>
        <v/>
      </c>
      <c r="AK747">
        <f t="shared" si="687"/>
        <v>2.0007470000000001</v>
      </c>
      <c r="AL747" t="str">
        <f>IF($A747="","",INDEX(games!$J:$J,ROW())&amp;"")</f>
        <v>https://store.steampowered.com/app/2202590/Shape_Shifter_Formations/</v>
      </c>
      <c r="AM747">
        <f>IF($A747="","",SUMPRODUCT($AO747:$BD747,'Map Analysis'!$AN$2^{0,1,2,3,4,5,6,7,8,9,10,11,12,13,14,15}))</f>
        <v>0</v>
      </c>
      <c r="AN747">
        <f t="shared" si="688"/>
        <v>7.47E-5</v>
      </c>
      <c r="AO747">
        <f t="shared" si="689"/>
        <v>0</v>
      </c>
      <c r="AP747">
        <f t="shared" si="690"/>
        <v>0</v>
      </c>
      <c r="AQ747">
        <f t="shared" si="691"/>
        <v>0</v>
      </c>
      <c r="AR747">
        <f t="shared" si="692"/>
        <v>0</v>
      </c>
      <c r="AS747">
        <f t="shared" si="693"/>
        <v>0</v>
      </c>
      <c r="AT747">
        <f t="shared" si="694"/>
        <v>0</v>
      </c>
      <c r="AU747">
        <f t="shared" si="695"/>
        <v>0</v>
      </c>
      <c r="AV747">
        <f t="shared" si="696"/>
        <v>0</v>
      </c>
      <c r="AW747">
        <f t="shared" si="697"/>
        <v>0</v>
      </c>
      <c r="AX747">
        <f t="shared" si="698"/>
        <v>0</v>
      </c>
      <c r="AY747">
        <f t="shared" si="699"/>
        <v>0</v>
      </c>
      <c r="AZ747">
        <f t="shared" si="700"/>
        <v>0</v>
      </c>
      <c r="BA747">
        <f t="shared" si="701"/>
        <v>0</v>
      </c>
      <c r="BB747">
        <f t="shared" si="702"/>
        <v>0</v>
      </c>
      <c r="BC747">
        <f t="shared" si="703"/>
        <v>0</v>
      </c>
      <c r="BD747">
        <f t="shared" si="704"/>
        <v>0</v>
      </c>
      <c r="BF747">
        <f t="shared" si="705"/>
        <v>0</v>
      </c>
      <c r="BG747">
        <f t="shared" si="706"/>
        <v>0</v>
      </c>
      <c r="BH747">
        <f t="shared" si="707"/>
        <v>0</v>
      </c>
      <c r="BI747">
        <f t="shared" si="708"/>
        <v>0</v>
      </c>
      <c r="BJ747">
        <f t="shared" si="709"/>
        <v>0</v>
      </c>
      <c r="BK747">
        <f t="shared" si="710"/>
        <v>0</v>
      </c>
      <c r="BL747">
        <f t="shared" si="711"/>
        <v>0</v>
      </c>
      <c r="BM747">
        <f t="shared" si="712"/>
        <v>0</v>
      </c>
      <c r="BN747">
        <f t="shared" si="713"/>
        <v>0</v>
      </c>
      <c r="BO747">
        <f t="shared" si="714"/>
        <v>0</v>
      </c>
      <c r="BP747">
        <f t="shared" si="715"/>
        <v>0</v>
      </c>
      <c r="BQ747">
        <f t="shared" si="716"/>
        <v>0</v>
      </c>
      <c r="BR747">
        <f t="shared" si="717"/>
        <v>0</v>
      </c>
      <c r="BS747">
        <f t="shared" si="718"/>
        <v>0</v>
      </c>
      <c r="BT747">
        <f t="shared" si="719"/>
        <v>0</v>
      </c>
    </row>
    <row r="748" spans="1:72" x14ac:dyDescent="0.25">
      <c r="A748" t="str">
        <f>IF(TRIM(INDEX(games!$A:$A,ROW()))="","",TRIM(INDEX(games!$A:$A,ROW())))</f>
        <v>Shard Squad</v>
      </c>
      <c r="B748">
        <f>IF(OR($A748="",INDEX(games!$B:$B,ROW())=""),"",INDEX(games!$B:$B,ROW()))</f>
        <v>2025</v>
      </c>
      <c r="C748" t="str">
        <f>IF(OR($A748="",INDEX(games!$C:$C,ROW())=""),"",INDEX(games!$C:$C,ROW()))</f>
        <v>Action</v>
      </c>
      <c r="D748">
        <f t="shared" si="660"/>
        <v>1</v>
      </c>
      <c r="E748">
        <f t="shared" si="661"/>
        <v>1</v>
      </c>
      <c r="F748">
        <f t="shared" si="662"/>
        <v>0</v>
      </c>
      <c r="G748">
        <f t="shared" si="663"/>
        <v>2025</v>
      </c>
      <c r="H748">
        <f t="shared" si="664"/>
        <v>1</v>
      </c>
      <c r="I748" t="e">
        <f t="shared" si="665"/>
        <v>#N/A</v>
      </c>
      <c r="J748" t="e">
        <f t="shared" si="666"/>
        <v>#N/A</v>
      </c>
      <c r="K748" t="e">
        <f t="shared" si="667"/>
        <v>#N/A</v>
      </c>
      <c r="L748" t="e">
        <f t="shared" si="668"/>
        <v>#N/A</v>
      </c>
      <c r="M748" t="e">
        <f t="shared" si="669"/>
        <v>#N/A</v>
      </c>
      <c r="N748" t="e">
        <f t="shared" si="670"/>
        <v>#N/A</v>
      </c>
      <c r="O748">
        <f t="shared" si="671"/>
        <v>1.000748</v>
      </c>
      <c r="P748" t="str">
        <f>IF(OR($A748="",INDEX(games!$H:$H,ROW())=""),"",INDEX(games!$H:$H,ROW()))</f>
        <v/>
      </c>
      <c r="Q748" t="str">
        <f t="shared" si="672"/>
        <v/>
      </c>
      <c r="T748">
        <f t="shared" si="673"/>
        <v>2022</v>
      </c>
      <c r="U748">
        <f t="shared" si="674"/>
        <v>2025</v>
      </c>
      <c r="V748">
        <f t="shared" si="675"/>
        <v>3</v>
      </c>
      <c r="W748" t="str">
        <f>IF(TRIM(INDEX(connections!$A:$A,ROW()))="","",TRIM(INDEX(connections!$A:$A,ROW())))</f>
        <v>Peglin</v>
      </c>
      <c r="X748" t="str">
        <f>IF($W748="","",TRIM(INDEX(connections!$B:$B,ROW())))</f>
        <v>Kill the Brickman</v>
      </c>
      <c r="Y748">
        <f t="shared" si="676"/>
        <v>617</v>
      </c>
      <c r="Z748">
        <f t="shared" si="677"/>
        <v>446</v>
      </c>
      <c r="AA748" t="str">
        <f t="shared" si="678"/>
        <v>Yes</v>
      </c>
      <c r="AB748" t="str">
        <f t="shared" si="679"/>
        <v>Yes</v>
      </c>
      <c r="AC748">
        <f t="shared" si="680"/>
        <v>1</v>
      </c>
      <c r="AD748">
        <f t="shared" si="681"/>
        <v>1</v>
      </c>
      <c r="AE748" t="str">
        <f t="shared" si="682"/>
        <v/>
      </c>
      <c r="AG748">
        <f t="shared" si="683"/>
        <v>1</v>
      </c>
      <c r="AH748" t="str">
        <f t="shared" si="684"/>
        <v/>
      </c>
      <c r="AI748" t="str">
        <f t="shared" si="685"/>
        <v/>
      </c>
      <c r="AJ748" t="str">
        <f t="shared" si="686"/>
        <v/>
      </c>
      <c r="AK748">
        <f t="shared" si="687"/>
        <v>1.000748</v>
      </c>
      <c r="AL748" t="str">
        <f>IF($A748="","",INDEX(games!$J:$J,ROW())&amp;"")</f>
        <v>https://store.steampowered.com/app/3363560/Shard_Squad/</v>
      </c>
      <c r="AM748">
        <f>IF($A748="","",SUMPRODUCT($AO748:$BD748,'Map Analysis'!$AN$2^{0,1,2,3,4,5,6,7,8,9,10,11,12,13,14,15}))</f>
        <v>0</v>
      </c>
      <c r="AN748">
        <f t="shared" si="688"/>
        <v>7.4800000000000002E-5</v>
      </c>
      <c r="AO748">
        <f t="shared" si="689"/>
        <v>0</v>
      </c>
      <c r="AP748">
        <f t="shared" si="690"/>
        <v>0</v>
      </c>
      <c r="AQ748">
        <f t="shared" si="691"/>
        <v>0</v>
      </c>
      <c r="AR748">
        <f t="shared" si="692"/>
        <v>0</v>
      </c>
      <c r="AS748">
        <f t="shared" si="693"/>
        <v>0</v>
      </c>
      <c r="AT748">
        <f t="shared" si="694"/>
        <v>0</v>
      </c>
      <c r="AU748">
        <f t="shared" si="695"/>
        <v>0</v>
      </c>
      <c r="AV748">
        <f t="shared" si="696"/>
        <v>0</v>
      </c>
      <c r="AW748">
        <f t="shared" si="697"/>
        <v>0</v>
      </c>
      <c r="AX748">
        <f t="shared" si="698"/>
        <v>0</v>
      </c>
      <c r="AY748">
        <f t="shared" si="699"/>
        <v>0</v>
      </c>
      <c r="AZ748">
        <f t="shared" si="700"/>
        <v>0</v>
      </c>
      <c r="BA748">
        <f t="shared" si="701"/>
        <v>0</v>
      </c>
      <c r="BB748">
        <f t="shared" si="702"/>
        <v>0</v>
      </c>
      <c r="BC748">
        <f t="shared" si="703"/>
        <v>0</v>
      </c>
      <c r="BD748">
        <f t="shared" si="704"/>
        <v>0</v>
      </c>
      <c r="BF748">
        <f t="shared" si="705"/>
        <v>0</v>
      </c>
      <c r="BG748">
        <f t="shared" si="706"/>
        <v>0</v>
      </c>
      <c r="BH748">
        <f t="shared" si="707"/>
        <v>0</v>
      </c>
      <c r="BI748">
        <f t="shared" si="708"/>
        <v>0</v>
      </c>
      <c r="BJ748">
        <f t="shared" si="709"/>
        <v>0</v>
      </c>
      <c r="BK748">
        <f t="shared" si="710"/>
        <v>0</v>
      </c>
      <c r="BL748">
        <f t="shared" si="711"/>
        <v>0</v>
      </c>
      <c r="BM748">
        <f t="shared" si="712"/>
        <v>0</v>
      </c>
      <c r="BN748">
        <f t="shared" si="713"/>
        <v>0</v>
      </c>
      <c r="BO748">
        <f t="shared" si="714"/>
        <v>0</v>
      </c>
      <c r="BP748">
        <f t="shared" si="715"/>
        <v>0</v>
      </c>
      <c r="BQ748">
        <f t="shared" si="716"/>
        <v>0</v>
      </c>
      <c r="BR748">
        <f t="shared" si="717"/>
        <v>0</v>
      </c>
      <c r="BS748">
        <f t="shared" si="718"/>
        <v>0</v>
      </c>
      <c r="BT748">
        <f t="shared" si="719"/>
        <v>0</v>
      </c>
    </row>
    <row r="749" spans="1:72" x14ac:dyDescent="0.25">
      <c r="A749" t="str">
        <f>IF(TRIM(INDEX(games!$A:$A,ROW()))="","",TRIM(INDEX(games!$A:$A,ROW())))</f>
        <v>Shattered Pixel Dungeon</v>
      </c>
      <c r="B749">
        <f>IF(OR($A749="",INDEX(games!$B:$B,ROW())=""),"",INDEX(games!$B:$B,ROW()))</f>
        <v>2014</v>
      </c>
      <c r="C749" t="str">
        <f>IF(OR($A749="",INDEX(games!$C:$C,ROW())=""),"",INDEX(games!$C:$C,ROW()))</f>
        <v>Traditional</v>
      </c>
      <c r="D749">
        <f t="shared" si="660"/>
        <v>3</v>
      </c>
      <c r="E749">
        <f t="shared" si="661"/>
        <v>4</v>
      </c>
      <c r="F749">
        <f t="shared" si="662"/>
        <v>1</v>
      </c>
      <c r="G749" t="e">
        <f t="shared" si="663"/>
        <v>#N/A</v>
      </c>
      <c r="H749" t="e">
        <f t="shared" si="664"/>
        <v>#N/A</v>
      </c>
      <c r="I749" t="e">
        <f t="shared" si="665"/>
        <v>#N/A</v>
      </c>
      <c r="J749" t="e">
        <f t="shared" si="666"/>
        <v>#N/A</v>
      </c>
      <c r="K749" t="e">
        <f t="shared" si="667"/>
        <v>#N/A</v>
      </c>
      <c r="L749" t="e">
        <f t="shared" si="668"/>
        <v>#N/A</v>
      </c>
      <c r="M749">
        <f t="shared" si="669"/>
        <v>2014</v>
      </c>
      <c r="N749">
        <f t="shared" si="670"/>
        <v>4.0229999999999997</v>
      </c>
      <c r="O749">
        <f t="shared" si="671"/>
        <v>3.0007489999999999</v>
      </c>
      <c r="P749" t="str">
        <f>IF(OR($A749="",INDEX(games!$H:$H,ROW())=""),"",INDEX(games!$H:$H,ROW()))</f>
        <v>Yes</v>
      </c>
      <c r="Q749">
        <f t="shared" si="672"/>
        <v>3.0007489999999999</v>
      </c>
      <c r="T749">
        <f t="shared" si="673"/>
        <v>2022</v>
      </c>
      <c r="U749">
        <f t="shared" si="674"/>
        <v>2025</v>
      </c>
      <c r="V749">
        <f t="shared" si="675"/>
        <v>3</v>
      </c>
      <c r="W749" t="str">
        <f>IF(TRIM(INDEX(connections!$A:$A,ROW()))="","",TRIM(INDEX(connections!$A:$A,ROW())))</f>
        <v>Brotato</v>
      </c>
      <c r="X749" t="str">
        <f>IF($W749="","",TRIM(INDEX(connections!$B:$B,ROW())))</f>
        <v>Kill The Music</v>
      </c>
      <c r="Y749">
        <f t="shared" si="676"/>
        <v>105</v>
      </c>
      <c r="Z749">
        <f t="shared" si="677"/>
        <v>447</v>
      </c>
      <c r="AA749" t="str">
        <f t="shared" si="678"/>
        <v>Yes</v>
      </c>
      <c r="AB749" t="str">
        <f t="shared" si="679"/>
        <v>Yes</v>
      </c>
      <c r="AC749">
        <f t="shared" si="680"/>
        <v>1</v>
      </c>
      <c r="AD749">
        <f t="shared" si="681"/>
        <v>0</v>
      </c>
      <c r="AE749" t="str">
        <f t="shared" si="682"/>
        <v/>
      </c>
      <c r="AG749">
        <f t="shared" si="683"/>
        <v>2</v>
      </c>
      <c r="AH749" t="str">
        <f t="shared" si="684"/>
        <v>Yes</v>
      </c>
      <c r="AI749">
        <f t="shared" si="685"/>
        <v>2</v>
      </c>
      <c r="AJ749">
        <f t="shared" si="686"/>
        <v>2.0007489999999999</v>
      </c>
      <c r="AK749" t="str">
        <f t="shared" si="687"/>
        <v/>
      </c>
      <c r="AL749" t="str">
        <f>IF($A749="","",INDEX(games!$J:$J,ROW())&amp;"")</f>
        <v>https://store.steampowered.com/app/1769170/Shattered_Pixel_Dungeon/</v>
      </c>
      <c r="AM749">
        <f>IF($A749="","",SUMPRODUCT($AO749:$BD749,'Map Analysis'!$AN$2^{0,1,2,3,4,5,6,7,8,9,10,11,12,13,14,15}))</f>
        <v>2.5</v>
      </c>
      <c r="AN749">
        <f t="shared" si="688"/>
        <v>2.5000749</v>
      </c>
      <c r="AO749">
        <f t="shared" si="689"/>
        <v>2</v>
      </c>
      <c r="AP749">
        <f t="shared" si="690"/>
        <v>1</v>
      </c>
      <c r="AQ749">
        <f t="shared" si="691"/>
        <v>0</v>
      </c>
      <c r="AR749">
        <f t="shared" si="692"/>
        <v>0</v>
      </c>
      <c r="AS749">
        <f t="shared" si="693"/>
        <v>0</v>
      </c>
      <c r="AT749">
        <f t="shared" si="694"/>
        <v>0</v>
      </c>
      <c r="AU749">
        <f t="shared" si="695"/>
        <v>0</v>
      </c>
      <c r="AV749">
        <f t="shared" si="696"/>
        <v>0</v>
      </c>
      <c r="AW749">
        <f t="shared" si="697"/>
        <v>0</v>
      </c>
      <c r="AX749">
        <f t="shared" si="698"/>
        <v>0</v>
      </c>
      <c r="AY749">
        <f t="shared" si="699"/>
        <v>0</v>
      </c>
      <c r="AZ749">
        <f t="shared" si="700"/>
        <v>0</v>
      </c>
      <c r="BA749">
        <f t="shared" si="701"/>
        <v>0</v>
      </c>
      <c r="BB749">
        <f t="shared" si="702"/>
        <v>0</v>
      </c>
      <c r="BC749">
        <f t="shared" si="703"/>
        <v>0</v>
      </c>
      <c r="BD749">
        <f t="shared" si="704"/>
        <v>0</v>
      </c>
      <c r="BF749">
        <f t="shared" si="705"/>
        <v>0</v>
      </c>
      <c r="BG749">
        <f t="shared" si="706"/>
        <v>0</v>
      </c>
      <c r="BH749">
        <f t="shared" si="707"/>
        <v>0</v>
      </c>
      <c r="BI749">
        <f t="shared" si="708"/>
        <v>0</v>
      </c>
      <c r="BJ749">
        <f t="shared" si="709"/>
        <v>0</v>
      </c>
      <c r="BK749">
        <f t="shared" si="710"/>
        <v>0</v>
      </c>
      <c r="BL749">
        <f t="shared" si="711"/>
        <v>0</v>
      </c>
      <c r="BM749">
        <f t="shared" si="712"/>
        <v>0</v>
      </c>
      <c r="BN749">
        <f t="shared" si="713"/>
        <v>0</v>
      </c>
      <c r="BO749">
        <f t="shared" si="714"/>
        <v>0</v>
      </c>
      <c r="BP749">
        <f t="shared" si="715"/>
        <v>0</v>
      </c>
      <c r="BQ749">
        <f t="shared" si="716"/>
        <v>0</v>
      </c>
      <c r="BR749">
        <f t="shared" si="717"/>
        <v>0</v>
      </c>
      <c r="BS749">
        <f t="shared" si="718"/>
        <v>0</v>
      </c>
      <c r="BT749">
        <f t="shared" si="719"/>
        <v>0</v>
      </c>
    </row>
    <row r="750" spans="1:72" x14ac:dyDescent="0.25">
      <c r="A750" t="str">
        <f>IF(TRIM(INDEX(games!$A:$A,ROW()))="","",TRIM(INDEX(games!$A:$A,ROW())))</f>
        <v>Ship of Fools</v>
      </c>
      <c r="B750">
        <f>IF(OR($A750="",INDEX(games!$B:$B,ROW())=""),"",INDEX(games!$B:$B,ROW()))</f>
        <v>2022</v>
      </c>
      <c r="C750" t="str">
        <f>IF(OR($A750="",INDEX(games!$C:$C,ROW())=""),"",INDEX(games!$C:$C,ROW()))</f>
        <v>Action</v>
      </c>
      <c r="D750">
        <f t="shared" si="660"/>
        <v>3</v>
      </c>
      <c r="E750">
        <f t="shared" si="661"/>
        <v>1</v>
      </c>
      <c r="F750">
        <f t="shared" si="662"/>
        <v>2</v>
      </c>
      <c r="G750">
        <f t="shared" si="663"/>
        <v>2022</v>
      </c>
      <c r="H750">
        <f t="shared" si="664"/>
        <v>1.046</v>
      </c>
      <c r="I750" t="e">
        <f t="shared" si="665"/>
        <v>#N/A</v>
      </c>
      <c r="J750" t="e">
        <f t="shared" si="666"/>
        <v>#N/A</v>
      </c>
      <c r="K750" t="e">
        <f t="shared" si="667"/>
        <v>#N/A</v>
      </c>
      <c r="L750" t="e">
        <f t="shared" si="668"/>
        <v>#N/A</v>
      </c>
      <c r="M750" t="e">
        <f t="shared" si="669"/>
        <v>#N/A</v>
      </c>
      <c r="N750" t="e">
        <f t="shared" si="670"/>
        <v>#N/A</v>
      </c>
      <c r="O750">
        <f t="shared" si="671"/>
        <v>3.00075</v>
      </c>
      <c r="P750" t="str">
        <f>IF(OR($A750="",INDEX(games!$H:$H,ROW())=""),"",INDEX(games!$H:$H,ROW()))</f>
        <v>Yes</v>
      </c>
      <c r="Q750">
        <f t="shared" si="672"/>
        <v>3.00075</v>
      </c>
      <c r="T750">
        <f t="shared" si="673"/>
        <v>2015</v>
      </c>
      <c r="U750">
        <f t="shared" si="674"/>
        <v>2025</v>
      </c>
      <c r="V750">
        <f t="shared" si="675"/>
        <v>10</v>
      </c>
      <c r="W750" t="str">
        <f>IF(TRIM(INDEX(connections!$A:$A,ROW()))="","",TRIM(INDEX(connections!$A:$A,ROW())))</f>
        <v>Crypt of the NecroDancer</v>
      </c>
      <c r="X750" t="str">
        <f>IF($W750="","",TRIM(INDEX(connections!$B:$B,ROW())))</f>
        <v>Kill The Music</v>
      </c>
      <c r="Y750">
        <f t="shared" si="676"/>
        <v>169</v>
      </c>
      <c r="Z750">
        <f t="shared" si="677"/>
        <v>447</v>
      </c>
      <c r="AA750" t="str">
        <f t="shared" si="678"/>
        <v>Yes</v>
      </c>
      <c r="AB750" t="str">
        <f t="shared" si="679"/>
        <v>Yes</v>
      </c>
      <c r="AC750">
        <f t="shared" si="680"/>
        <v>1</v>
      </c>
      <c r="AD750">
        <f t="shared" si="681"/>
        <v>1</v>
      </c>
      <c r="AE750" t="str">
        <f t="shared" si="682"/>
        <v/>
      </c>
      <c r="AG750">
        <f t="shared" si="683"/>
        <v>3</v>
      </c>
      <c r="AH750" t="str">
        <f t="shared" si="684"/>
        <v>Yes</v>
      </c>
      <c r="AI750">
        <f t="shared" si="685"/>
        <v>3</v>
      </c>
      <c r="AJ750">
        <f t="shared" si="686"/>
        <v>3.00075</v>
      </c>
      <c r="AK750" t="str">
        <f t="shared" si="687"/>
        <v/>
      </c>
      <c r="AL750" t="str">
        <f>IF($A750="","",INDEX(games!$J:$J,ROW())&amp;"")</f>
        <v>https://store.steampowered.com/app/1286580/Ship_of_Fools/</v>
      </c>
      <c r="AM750">
        <f>IF($A750="","",SUMPRODUCT($AO750:$BD750,'Map Analysis'!$AN$2^{0,1,2,3,4,5,6,7,8,9,10,11,12,13,14,15}))</f>
        <v>0</v>
      </c>
      <c r="AN750">
        <f t="shared" si="688"/>
        <v>7.4999999999999993E-5</v>
      </c>
      <c r="AO750">
        <f t="shared" si="689"/>
        <v>0</v>
      </c>
      <c r="AP750">
        <f t="shared" si="690"/>
        <v>0</v>
      </c>
      <c r="AQ750">
        <f t="shared" si="691"/>
        <v>0</v>
      </c>
      <c r="AR750">
        <f t="shared" si="692"/>
        <v>0</v>
      </c>
      <c r="AS750">
        <f t="shared" si="693"/>
        <v>0</v>
      </c>
      <c r="AT750">
        <f t="shared" si="694"/>
        <v>0</v>
      </c>
      <c r="AU750">
        <f t="shared" si="695"/>
        <v>0</v>
      </c>
      <c r="AV750">
        <f t="shared" si="696"/>
        <v>0</v>
      </c>
      <c r="AW750">
        <f t="shared" si="697"/>
        <v>0</v>
      </c>
      <c r="AX750">
        <f t="shared" si="698"/>
        <v>0</v>
      </c>
      <c r="AY750">
        <f t="shared" si="699"/>
        <v>0</v>
      </c>
      <c r="AZ750">
        <f t="shared" si="700"/>
        <v>0</v>
      </c>
      <c r="BA750">
        <f t="shared" si="701"/>
        <v>0</v>
      </c>
      <c r="BB750">
        <f t="shared" si="702"/>
        <v>0</v>
      </c>
      <c r="BC750">
        <f t="shared" si="703"/>
        <v>0</v>
      </c>
      <c r="BD750">
        <f t="shared" si="704"/>
        <v>0</v>
      </c>
      <c r="BF750">
        <f t="shared" si="705"/>
        <v>0</v>
      </c>
      <c r="BG750">
        <f t="shared" si="706"/>
        <v>0</v>
      </c>
      <c r="BH750">
        <f t="shared" si="707"/>
        <v>0</v>
      </c>
      <c r="BI750">
        <f t="shared" si="708"/>
        <v>0</v>
      </c>
      <c r="BJ750">
        <f t="shared" si="709"/>
        <v>0</v>
      </c>
      <c r="BK750">
        <f t="shared" si="710"/>
        <v>0</v>
      </c>
      <c r="BL750">
        <f t="shared" si="711"/>
        <v>0</v>
      </c>
      <c r="BM750">
        <f t="shared" si="712"/>
        <v>0</v>
      </c>
      <c r="BN750">
        <f t="shared" si="713"/>
        <v>0</v>
      </c>
      <c r="BO750">
        <f t="shared" si="714"/>
        <v>0</v>
      </c>
      <c r="BP750">
        <f t="shared" si="715"/>
        <v>0</v>
      </c>
      <c r="BQ750">
        <f t="shared" si="716"/>
        <v>0</v>
      </c>
      <c r="BR750">
        <f t="shared" si="717"/>
        <v>0</v>
      </c>
      <c r="BS750">
        <f t="shared" si="718"/>
        <v>0</v>
      </c>
      <c r="BT750">
        <f t="shared" si="719"/>
        <v>0</v>
      </c>
    </row>
    <row r="751" spans="1:72" x14ac:dyDescent="0.25">
      <c r="A751" t="str">
        <f>IF(TRIM(INDEX(games!$A:$A,ROW()))="","",TRIM(INDEX(games!$A:$A,ROW())))</f>
        <v>Shiren the Wanderer (2008)</v>
      </c>
      <c r="B751">
        <f>IF(OR($A751="",INDEX(games!$B:$B,ROW())=""),"",INDEX(games!$B:$B,ROW()))</f>
        <v>2008</v>
      </c>
      <c r="C751" t="str">
        <f>IF(OR($A751="",INDEX(games!$C:$C,ROW())=""),"",INDEX(games!$C:$C,ROW()))</f>
        <v>Traditional</v>
      </c>
      <c r="D751">
        <f t="shared" si="660"/>
        <v>2</v>
      </c>
      <c r="E751">
        <f t="shared" si="661"/>
        <v>4</v>
      </c>
      <c r="F751">
        <f t="shared" si="662"/>
        <v>3</v>
      </c>
      <c r="G751" t="e">
        <f t="shared" si="663"/>
        <v>#N/A</v>
      </c>
      <c r="H751" t="e">
        <f t="shared" si="664"/>
        <v>#N/A</v>
      </c>
      <c r="I751" t="e">
        <f t="shared" si="665"/>
        <v>#N/A</v>
      </c>
      <c r="J751" t="e">
        <f t="shared" si="666"/>
        <v>#N/A</v>
      </c>
      <c r="K751" t="e">
        <f t="shared" si="667"/>
        <v>#N/A</v>
      </c>
      <c r="L751" t="e">
        <f t="shared" si="668"/>
        <v>#N/A</v>
      </c>
      <c r="M751">
        <f t="shared" si="669"/>
        <v>2008</v>
      </c>
      <c r="N751">
        <f t="shared" si="670"/>
        <v>4.069</v>
      </c>
      <c r="O751">
        <f t="shared" si="671"/>
        <v>2.0007510000000002</v>
      </c>
      <c r="P751" t="str">
        <f>IF(OR($A751="",INDEX(games!$H:$H,ROW())=""),"",INDEX(games!$H:$H,ROW()))</f>
        <v>Yes</v>
      </c>
      <c r="Q751">
        <f t="shared" si="672"/>
        <v>2.0007510000000002</v>
      </c>
      <c r="T751">
        <f t="shared" si="673"/>
        <v>2019</v>
      </c>
      <c r="U751">
        <f t="shared" si="674"/>
        <v>2025</v>
      </c>
      <c r="V751">
        <f t="shared" si="675"/>
        <v>6</v>
      </c>
      <c r="W751" t="str">
        <f>IF(TRIM(INDEX(connections!$A:$A,ROW()))="","",TRIM(INDEX(connections!$A:$A,ROW())))</f>
        <v>Hades</v>
      </c>
      <c r="X751" t="str">
        <f>IF($W751="","",TRIM(INDEX(connections!$B:$B,ROW())))</f>
        <v>Kill The Music</v>
      </c>
      <c r="Y751">
        <f t="shared" si="676"/>
        <v>375</v>
      </c>
      <c r="Z751">
        <f t="shared" si="677"/>
        <v>447</v>
      </c>
      <c r="AA751" t="str">
        <f t="shared" si="678"/>
        <v>Yes</v>
      </c>
      <c r="AB751" t="str">
        <f t="shared" si="679"/>
        <v>Yes</v>
      </c>
      <c r="AC751">
        <f t="shared" si="680"/>
        <v>1</v>
      </c>
      <c r="AD751">
        <f t="shared" si="681"/>
        <v>0</v>
      </c>
      <c r="AE751" t="str">
        <f t="shared" si="682"/>
        <v/>
      </c>
      <c r="AG751">
        <f t="shared" si="683"/>
        <v>2</v>
      </c>
      <c r="AH751" t="str">
        <f t="shared" si="684"/>
        <v>Yes</v>
      </c>
      <c r="AI751">
        <f t="shared" si="685"/>
        <v>2</v>
      </c>
      <c r="AJ751">
        <f t="shared" si="686"/>
        <v>2.0007510000000002</v>
      </c>
      <c r="AK751" t="str">
        <f t="shared" si="687"/>
        <v/>
      </c>
      <c r="AL751" t="str">
        <f>IF($A751="","",INDEX(games!$J:$J,ROW())&amp;"")</f>
        <v/>
      </c>
      <c r="AM751">
        <f>IF($A751="","",SUMPRODUCT($AO751:$BD751,'Map Analysis'!$AN$2^{0,1,2,3,4,5,6,7,8,9,10,11,12,13,14,15}))</f>
        <v>1.75</v>
      </c>
      <c r="AN751">
        <f t="shared" si="688"/>
        <v>1.7500751000000001</v>
      </c>
      <c r="AO751">
        <f t="shared" si="689"/>
        <v>1</v>
      </c>
      <c r="AP751">
        <f t="shared" si="690"/>
        <v>1</v>
      </c>
      <c r="AQ751">
        <f t="shared" si="691"/>
        <v>1</v>
      </c>
      <c r="AR751">
        <f t="shared" si="692"/>
        <v>0</v>
      </c>
      <c r="AS751">
        <f t="shared" si="693"/>
        <v>0</v>
      </c>
      <c r="AT751">
        <f t="shared" si="694"/>
        <v>0</v>
      </c>
      <c r="AU751">
        <f t="shared" si="695"/>
        <v>0</v>
      </c>
      <c r="AV751">
        <f t="shared" si="696"/>
        <v>0</v>
      </c>
      <c r="AW751">
        <f t="shared" si="697"/>
        <v>0</v>
      </c>
      <c r="AX751">
        <f t="shared" si="698"/>
        <v>0</v>
      </c>
      <c r="AY751">
        <f t="shared" si="699"/>
        <v>0</v>
      </c>
      <c r="AZ751">
        <f t="shared" si="700"/>
        <v>0</v>
      </c>
      <c r="BA751">
        <f t="shared" si="701"/>
        <v>0</v>
      </c>
      <c r="BB751">
        <f t="shared" si="702"/>
        <v>0</v>
      </c>
      <c r="BC751">
        <f t="shared" si="703"/>
        <v>0</v>
      </c>
      <c r="BD751">
        <f t="shared" si="704"/>
        <v>0</v>
      </c>
      <c r="BF751">
        <f t="shared" si="705"/>
        <v>0</v>
      </c>
      <c r="BG751">
        <f t="shared" si="706"/>
        <v>0</v>
      </c>
      <c r="BH751">
        <f t="shared" si="707"/>
        <v>0</v>
      </c>
      <c r="BI751">
        <f t="shared" si="708"/>
        <v>0</v>
      </c>
      <c r="BJ751">
        <f t="shared" si="709"/>
        <v>0</v>
      </c>
      <c r="BK751">
        <f t="shared" si="710"/>
        <v>0</v>
      </c>
      <c r="BL751">
        <f t="shared" si="711"/>
        <v>0</v>
      </c>
      <c r="BM751">
        <f t="shared" si="712"/>
        <v>0</v>
      </c>
      <c r="BN751">
        <f t="shared" si="713"/>
        <v>0</v>
      </c>
      <c r="BO751">
        <f t="shared" si="714"/>
        <v>0</v>
      </c>
      <c r="BP751">
        <f t="shared" si="715"/>
        <v>0</v>
      </c>
      <c r="BQ751">
        <f t="shared" si="716"/>
        <v>0</v>
      </c>
      <c r="BR751">
        <f t="shared" si="717"/>
        <v>0</v>
      </c>
      <c r="BS751">
        <f t="shared" si="718"/>
        <v>0</v>
      </c>
      <c r="BT751">
        <f t="shared" si="719"/>
        <v>0</v>
      </c>
    </row>
    <row r="752" spans="1:72" x14ac:dyDescent="0.25">
      <c r="A752" t="str">
        <f>IF(TRIM(INDEX(games!$A:$A,ROW()))="","",TRIM(INDEX(games!$A:$A,ROW())))</f>
        <v>Shiren the Wanderer 2: Shiren's Castle and the Oni Invasion</v>
      </c>
      <c r="B752">
        <f>IF(OR($A752="",INDEX(games!$B:$B,ROW())=""),"",INDEX(games!$B:$B,ROW()))</f>
        <v>2000</v>
      </c>
      <c r="C752" t="str">
        <f>IF(OR($A752="",INDEX(games!$C:$C,ROW())=""),"",INDEX(games!$C:$C,ROW()))</f>
        <v>Traditional</v>
      </c>
      <c r="D752">
        <f t="shared" si="660"/>
        <v>3</v>
      </c>
      <c r="E752">
        <f t="shared" si="661"/>
        <v>4</v>
      </c>
      <c r="F752">
        <f t="shared" si="662"/>
        <v>4</v>
      </c>
      <c r="G752" t="e">
        <f t="shared" si="663"/>
        <v>#N/A</v>
      </c>
      <c r="H752" t="e">
        <f t="shared" si="664"/>
        <v>#N/A</v>
      </c>
      <c r="I752" t="e">
        <f t="shared" si="665"/>
        <v>#N/A</v>
      </c>
      <c r="J752" t="e">
        <f t="shared" si="666"/>
        <v>#N/A</v>
      </c>
      <c r="K752" t="e">
        <f t="shared" si="667"/>
        <v>#N/A</v>
      </c>
      <c r="L752" t="e">
        <f t="shared" si="668"/>
        <v>#N/A</v>
      </c>
      <c r="M752">
        <f t="shared" si="669"/>
        <v>2000</v>
      </c>
      <c r="N752">
        <f t="shared" si="670"/>
        <v>4.0919999999999996</v>
      </c>
      <c r="O752">
        <f t="shared" si="671"/>
        <v>3.0007519999999999</v>
      </c>
      <c r="P752" t="str">
        <f>IF(OR($A752="",INDEX(games!$H:$H,ROW())=""),"",INDEX(games!$H:$H,ROW()))</f>
        <v>Yes</v>
      </c>
      <c r="Q752">
        <f t="shared" si="672"/>
        <v>3.0007519999999999</v>
      </c>
      <c r="T752">
        <f t="shared" si="673"/>
        <v>2021</v>
      </c>
      <c r="U752">
        <f t="shared" si="674"/>
        <v>2025</v>
      </c>
      <c r="V752">
        <f t="shared" si="675"/>
        <v>4</v>
      </c>
      <c r="W752" t="str">
        <f>IF(TRIM(INDEX(connections!$A:$A,ROW()))="","",TRIM(INDEX(connections!$A:$A,ROW())))</f>
        <v>Vampire Survivors</v>
      </c>
      <c r="X752" t="str">
        <f>IF($W752="","",TRIM(INDEX(connections!$B:$B,ROW())))</f>
        <v>Kill The Music</v>
      </c>
      <c r="Y752">
        <f t="shared" si="676"/>
        <v>941</v>
      </c>
      <c r="Z752">
        <f t="shared" si="677"/>
        <v>447</v>
      </c>
      <c r="AA752" t="str">
        <f t="shared" si="678"/>
        <v>Yes</v>
      </c>
      <c r="AB752" t="str">
        <f t="shared" si="679"/>
        <v>Yes</v>
      </c>
      <c r="AC752">
        <f t="shared" si="680"/>
        <v>1</v>
      </c>
      <c r="AD752">
        <f t="shared" si="681"/>
        <v>0</v>
      </c>
      <c r="AE752" t="str">
        <f t="shared" si="682"/>
        <v/>
      </c>
      <c r="AG752">
        <f t="shared" si="683"/>
        <v>3</v>
      </c>
      <c r="AH752" t="str">
        <f t="shared" si="684"/>
        <v>Yes</v>
      </c>
      <c r="AI752">
        <f t="shared" si="685"/>
        <v>3</v>
      </c>
      <c r="AJ752">
        <f t="shared" si="686"/>
        <v>3.0007519999999999</v>
      </c>
      <c r="AK752" t="str">
        <f t="shared" si="687"/>
        <v/>
      </c>
      <c r="AL752" t="str">
        <f>IF($A752="","",INDEX(games!$J:$J,ROW())&amp;"")</f>
        <v/>
      </c>
      <c r="AM752">
        <f>IF($A752="","",SUMPRODUCT($AO752:$BD752,'Map Analysis'!$AN$2^{0,1,2,3,4,5,6,7,8,9,10,11,12,13,14,15}))</f>
        <v>2.875</v>
      </c>
      <c r="AN752">
        <f t="shared" si="688"/>
        <v>2.8750751999999999</v>
      </c>
      <c r="AO752">
        <f t="shared" si="689"/>
        <v>2</v>
      </c>
      <c r="AP752">
        <f t="shared" si="690"/>
        <v>1</v>
      </c>
      <c r="AQ752">
        <f t="shared" si="691"/>
        <v>1</v>
      </c>
      <c r="AR752">
        <f t="shared" si="692"/>
        <v>1</v>
      </c>
      <c r="AS752">
        <f t="shared" si="693"/>
        <v>0</v>
      </c>
      <c r="AT752">
        <f t="shared" si="694"/>
        <v>0</v>
      </c>
      <c r="AU752">
        <f t="shared" si="695"/>
        <v>0</v>
      </c>
      <c r="AV752">
        <f t="shared" si="696"/>
        <v>0</v>
      </c>
      <c r="AW752">
        <f t="shared" si="697"/>
        <v>0</v>
      </c>
      <c r="AX752">
        <f t="shared" si="698"/>
        <v>0</v>
      </c>
      <c r="AY752">
        <f t="shared" si="699"/>
        <v>0</v>
      </c>
      <c r="AZ752">
        <f t="shared" si="700"/>
        <v>0</v>
      </c>
      <c r="BA752">
        <f t="shared" si="701"/>
        <v>0</v>
      </c>
      <c r="BB752">
        <f t="shared" si="702"/>
        <v>0</v>
      </c>
      <c r="BC752">
        <f t="shared" si="703"/>
        <v>0</v>
      </c>
      <c r="BD752">
        <f t="shared" si="704"/>
        <v>0</v>
      </c>
      <c r="BF752">
        <f t="shared" si="705"/>
        <v>0</v>
      </c>
      <c r="BG752">
        <f t="shared" si="706"/>
        <v>0</v>
      </c>
      <c r="BH752">
        <f t="shared" si="707"/>
        <v>0</v>
      </c>
      <c r="BI752">
        <f t="shared" si="708"/>
        <v>0</v>
      </c>
      <c r="BJ752">
        <f t="shared" si="709"/>
        <v>0</v>
      </c>
      <c r="BK752">
        <f t="shared" si="710"/>
        <v>0</v>
      </c>
      <c r="BL752">
        <f t="shared" si="711"/>
        <v>0</v>
      </c>
      <c r="BM752">
        <f t="shared" si="712"/>
        <v>0</v>
      </c>
      <c r="BN752">
        <f t="shared" si="713"/>
        <v>0</v>
      </c>
      <c r="BO752">
        <f t="shared" si="714"/>
        <v>0</v>
      </c>
      <c r="BP752">
        <f t="shared" si="715"/>
        <v>0</v>
      </c>
      <c r="BQ752">
        <f t="shared" si="716"/>
        <v>0</v>
      </c>
      <c r="BR752">
        <f t="shared" si="717"/>
        <v>0</v>
      </c>
      <c r="BS752">
        <f t="shared" si="718"/>
        <v>0</v>
      </c>
      <c r="BT752">
        <f t="shared" si="719"/>
        <v>0</v>
      </c>
    </row>
    <row r="753" spans="1:72" x14ac:dyDescent="0.25">
      <c r="A753" t="str">
        <f>IF(TRIM(INDEX(games!$A:$A,ROW()))="","",TRIM(INDEX(games!$A:$A,ROW())))</f>
        <v>Shiren the Wanderer 4: The Eye of God and the Devil's Navel</v>
      </c>
      <c r="B753">
        <f>IF(OR($A753="",INDEX(games!$B:$B,ROW())=""),"",INDEX(games!$B:$B,ROW()))</f>
        <v>2010</v>
      </c>
      <c r="C753" t="str">
        <f>IF(OR($A753="",INDEX(games!$C:$C,ROW())=""),"",INDEX(games!$C:$C,ROW()))</f>
        <v>Traditional</v>
      </c>
      <c r="D753">
        <f t="shared" si="660"/>
        <v>2</v>
      </c>
      <c r="E753">
        <f t="shared" si="661"/>
        <v>4</v>
      </c>
      <c r="F753">
        <f t="shared" si="662"/>
        <v>5</v>
      </c>
      <c r="G753" t="e">
        <f t="shared" si="663"/>
        <v>#N/A</v>
      </c>
      <c r="H753" t="e">
        <f t="shared" si="664"/>
        <v>#N/A</v>
      </c>
      <c r="I753" t="e">
        <f t="shared" si="665"/>
        <v>#N/A</v>
      </c>
      <c r="J753" t="e">
        <f t="shared" si="666"/>
        <v>#N/A</v>
      </c>
      <c r="K753" t="e">
        <f t="shared" si="667"/>
        <v>#N/A</v>
      </c>
      <c r="L753" t="e">
        <f t="shared" si="668"/>
        <v>#N/A</v>
      </c>
      <c r="M753">
        <f t="shared" si="669"/>
        <v>2010</v>
      </c>
      <c r="N753">
        <f t="shared" si="670"/>
        <v>4.1150000000000002</v>
      </c>
      <c r="O753">
        <f t="shared" si="671"/>
        <v>2.000753</v>
      </c>
      <c r="P753" t="str">
        <f>IF(OR($A753="",INDEX(games!$H:$H,ROW())=""),"",INDEX(games!$H:$H,ROW()))</f>
        <v>Yes</v>
      </c>
      <c r="Q753">
        <f t="shared" si="672"/>
        <v>2.000753</v>
      </c>
      <c r="T753">
        <f t="shared" si="673"/>
        <v>2011</v>
      </c>
      <c r="U753">
        <f t="shared" si="674"/>
        <v>2016</v>
      </c>
      <c r="V753">
        <f t="shared" si="675"/>
        <v>5</v>
      </c>
      <c r="W753" t="str">
        <f>IF(TRIM(INDEX(connections!$A:$A,ROW()))="","",TRIM(INDEX(connections!$A:$A,ROW())))</f>
        <v>The Binding of Isaac</v>
      </c>
      <c r="X753" t="str">
        <f>IF($W753="","",TRIM(INDEX(connections!$B:$B,ROW())))</f>
        <v>Killing Room</v>
      </c>
      <c r="Y753">
        <f t="shared" si="676"/>
        <v>865</v>
      </c>
      <c r="Z753">
        <f t="shared" si="677"/>
        <v>448</v>
      </c>
      <c r="AA753" t="str">
        <f t="shared" si="678"/>
        <v>Yes</v>
      </c>
      <c r="AB753" t="str">
        <f t="shared" si="679"/>
        <v/>
      </c>
      <c r="AC753" t="str">
        <f t="shared" si="680"/>
        <v/>
      </c>
      <c r="AD753">
        <f t="shared" si="681"/>
        <v>0</v>
      </c>
      <c r="AE753" t="str">
        <f t="shared" si="682"/>
        <v/>
      </c>
      <c r="AG753">
        <f t="shared" si="683"/>
        <v>2</v>
      </c>
      <c r="AH753" t="str">
        <f t="shared" si="684"/>
        <v>Yes</v>
      </c>
      <c r="AI753">
        <f t="shared" si="685"/>
        <v>2</v>
      </c>
      <c r="AJ753">
        <f t="shared" si="686"/>
        <v>2.000753</v>
      </c>
      <c r="AK753" t="str">
        <f t="shared" si="687"/>
        <v/>
      </c>
      <c r="AL753" t="str">
        <f>IF($A753="","",INDEX(games!$J:$J,ROW())&amp;"")</f>
        <v/>
      </c>
      <c r="AM753">
        <f>IF($A753="","",SUMPRODUCT($AO753:$BD753,'Map Analysis'!$AN$2^{0,1,2,3,4,5,6,7,8,9,10,11,12,13,14,15}))</f>
        <v>1.5</v>
      </c>
      <c r="AN753">
        <f t="shared" si="688"/>
        <v>1.5000753</v>
      </c>
      <c r="AO753">
        <f t="shared" si="689"/>
        <v>1</v>
      </c>
      <c r="AP753">
        <f t="shared" si="690"/>
        <v>1</v>
      </c>
      <c r="AQ753">
        <f t="shared" si="691"/>
        <v>0</v>
      </c>
      <c r="AR753">
        <f t="shared" si="692"/>
        <v>0</v>
      </c>
      <c r="AS753">
        <f t="shared" si="693"/>
        <v>0</v>
      </c>
      <c r="AT753">
        <f t="shared" si="694"/>
        <v>0</v>
      </c>
      <c r="AU753">
        <f t="shared" si="695"/>
        <v>0</v>
      </c>
      <c r="AV753">
        <f t="shared" si="696"/>
        <v>0</v>
      </c>
      <c r="AW753">
        <f t="shared" si="697"/>
        <v>0</v>
      </c>
      <c r="AX753">
        <f t="shared" si="698"/>
        <v>0</v>
      </c>
      <c r="AY753">
        <f t="shared" si="699"/>
        <v>0</v>
      </c>
      <c r="AZ753">
        <f t="shared" si="700"/>
        <v>0</v>
      </c>
      <c r="BA753">
        <f t="shared" si="701"/>
        <v>0</v>
      </c>
      <c r="BB753">
        <f t="shared" si="702"/>
        <v>0</v>
      </c>
      <c r="BC753">
        <f t="shared" si="703"/>
        <v>0</v>
      </c>
      <c r="BD753">
        <f t="shared" si="704"/>
        <v>0</v>
      </c>
      <c r="BF753">
        <f t="shared" si="705"/>
        <v>0</v>
      </c>
      <c r="BG753">
        <f t="shared" si="706"/>
        <v>0</v>
      </c>
      <c r="BH753">
        <f t="shared" si="707"/>
        <v>0</v>
      </c>
      <c r="BI753">
        <f t="shared" si="708"/>
        <v>0</v>
      </c>
      <c r="BJ753">
        <f t="shared" si="709"/>
        <v>0</v>
      </c>
      <c r="BK753">
        <f t="shared" si="710"/>
        <v>0</v>
      </c>
      <c r="BL753">
        <f t="shared" si="711"/>
        <v>0</v>
      </c>
      <c r="BM753">
        <f t="shared" si="712"/>
        <v>0</v>
      </c>
      <c r="BN753">
        <f t="shared" si="713"/>
        <v>0</v>
      </c>
      <c r="BO753">
        <f t="shared" si="714"/>
        <v>0</v>
      </c>
      <c r="BP753">
        <f t="shared" si="715"/>
        <v>0</v>
      </c>
      <c r="BQ753">
        <f t="shared" si="716"/>
        <v>0</v>
      </c>
      <c r="BR753">
        <f t="shared" si="717"/>
        <v>0</v>
      </c>
      <c r="BS753">
        <f t="shared" si="718"/>
        <v>0</v>
      </c>
      <c r="BT753">
        <f t="shared" si="719"/>
        <v>0</v>
      </c>
    </row>
    <row r="754" spans="1:72" x14ac:dyDescent="0.25">
      <c r="A754" t="str">
        <f>IF(TRIM(INDEX(games!$A:$A,ROW()))="","",TRIM(INDEX(games!$A:$A,ROW())))</f>
        <v>Shiren the Wanderer Gaiden: Asuka the Swordswoman</v>
      </c>
      <c r="B754">
        <f>IF(OR($A754="",INDEX(games!$B:$B,ROW())=""),"",INDEX(games!$B:$B,ROW()))</f>
        <v>2002</v>
      </c>
      <c r="C754" t="str">
        <f>IF(OR($A754="",INDEX(games!$C:$C,ROW())=""),"",INDEX(games!$C:$C,ROW()))</f>
        <v>Traditional</v>
      </c>
      <c r="D754">
        <f t="shared" si="660"/>
        <v>1</v>
      </c>
      <c r="E754">
        <f t="shared" si="661"/>
        <v>4</v>
      </c>
      <c r="F754">
        <f t="shared" si="662"/>
        <v>6</v>
      </c>
      <c r="G754" t="e">
        <f t="shared" si="663"/>
        <v>#N/A</v>
      </c>
      <c r="H754" t="e">
        <f t="shared" si="664"/>
        <v>#N/A</v>
      </c>
      <c r="I754" t="e">
        <f t="shared" si="665"/>
        <v>#N/A</v>
      </c>
      <c r="J754" t="e">
        <f t="shared" si="666"/>
        <v>#N/A</v>
      </c>
      <c r="K754" t="e">
        <f t="shared" si="667"/>
        <v>#N/A</v>
      </c>
      <c r="L754" t="e">
        <f t="shared" si="668"/>
        <v>#N/A</v>
      </c>
      <c r="M754">
        <f t="shared" si="669"/>
        <v>2002</v>
      </c>
      <c r="N754">
        <f t="shared" si="670"/>
        <v>4.1379999999999999</v>
      </c>
      <c r="O754">
        <f t="shared" si="671"/>
        <v>1.0007539999999999</v>
      </c>
      <c r="P754" t="str">
        <f>IF(OR($A754="",INDEX(games!$H:$H,ROW())=""),"",INDEX(games!$H:$H,ROW()))</f>
        <v>Yes</v>
      </c>
      <c r="Q754">
        <f t="shared" si="672"/>
        <v>1.0007539999999999</v>
      </c>
      <c r="T754">
        <f t="shared" si="673"/>
        <v>2014</v>
      </c>
      <c r="U754">
        <f t="shared" si="674"/>
        <v>2016</v>
      </c>
      <c r="V754">
        <f t="shared" si="675"/>
        <v>2</v>
      </c>
      <c r="W754" t="str">
        <f>IF(TRIM(INDEX(connections!$A:$A,ROW()))="","",TRIM(INDEX(connections!$A:$A,ROW())))</f>
        <v>Tower of Guns</v>
      </c>
      <c r="X754" t="str">
        <f>IF($W754="","",TRIM(INDEX(connections!$B:$B,ROW())))</f>
        <v>Killing Room</v>
      </c>
      <c r="Y754">
        <f t="shared" si="676"/>
        <v>916</v>
      </c>
      <c r="Z754">
        <f t="shared" si="677"/>
        <v>448</v>
      </c>
      <c r="AA754" t="str">
        <f t="shared" si="678"/>
        <v>Yes</v>
      </c>
      <c r="AB754" t="str">
        <f t="shared" si="679"/>
        <v/>
      </c>
      <c r="AC754" t="str">
        <f t="shared" si="680"/>
        <v/>
      </c>
      <c r="AD754">
        <f t="shared" si="681"/>
        <v>0</v>
      </c>
      <c r="AE754" t="str">
        <f t="shared" si="682"/>
        <v/>
      </c>
      <c r="AG754">
        <f t="shared" si="683"/>
        <v>1</v>
      </c>
      <c r="AH754" t="str">
        <f t="shared" si="684"/>
        <v>Yes</v>
      </c>
      <c r="AI754">
        <f t="shared" si="685"/>
        <v>1</v>
      </c>
      <c r="AJ754">
        <f t="shared" si="686"/>
        <v>1.0007539999999999</v>
      </c>
      <c r="AK754" t="str">
        <f t="shared" si="687"/>
        <v/>
      </c>
      <c r="AL754" t="str">
        <f>IF($A754="","",INDEX(games!$J:$J,ROW())&amp;"")</f>
        <v/>
      </c>
      <c r="AM754">
        <f>IF($A754="","",SUMPRODUCT($AO754:$BD754,'Map Analysis'!$AN$2^{0,1,2,3,4,5,6,7,8,9,10,11,12,13,14,15}))</f>
        <v>0</v>
      </c>
      <c r="AN754">
        <f t="shared" si="688"/>
        <v>7.5400000000000003E-5</v>
      </c>
      <c r="AO754">
        <f t="shared" si="689"/>
        <v>0</v>
      </c>
      <c r="AP754">
        <f t="shared" si="690"/>
        <v>0</v>
      </c>
      <c r="AQ754">
        <f t="shared" si="691"/>
        <v>0</v>
      </c>
      <c r="AR754">
        <f t="shared" si="692"/>
        <v>0</v>
      </c>
      <c r="AS754">
        <f t="shared" si="693"/>
        <v>0</v>
      </c>
      <c r="AT754">
        <f t="shared" si="694"/>
        <v>0</v>
      </c>
      <c r="AU754">
        <f t="shared" si="695"/>
        <v>0</v>
      </c>
      <c r="AV754">
        <f t="shared" si="696"/>
        <v>0</v>
      </c>
      <c r="AW754">
        <f t="shared" si="697"/>
        <v>0</v>
      </c>
      <c r="AX754">
        <f t="shared" si="698"/>
        <v>0</v>
      </c>
      <c r="AY754">
        <f t="shared" si="699"/>
        <v>0</v>
      </c>
      <c r="AZ754">
        <f t="shared" si="700"/>
        <v>0</v>
      </c>
      <c r="BA754">
        <f t="shared" si="701"/>
        <v>0</v>
      </c>
      <c r="BB754">
        <f t="shared" si="702"/>
        <v>0</v>
      </c>
      <c r="BC754">
        <f t="shared" si="703"/>
        <v>0</v>
      </c>
      <c r="BD754">
        <f t="shared" si="704"/>
        <v>0</v>
      </c>
      <c r="BF754">
        <f t="shared" si="705"/>
        <v>0</v>
      </c>
      <c r="BG754">
        <f t="shared" si="706"/>
        <v>0</v>
      </c>
      <c r="BH754">
        <f t="shared" si="707"/>
        <v>0</v>
      </c>
      <c r="BI754">
        <f t="shared" si="708"/>
        <v>0</v>
      </c>
      <c r="BJ754">
        <f t="shared" si="709"/>
        <v>0</v>
      </c>
      <c r="BK754">
        <f t="shared" si="710"/>
        <v>0</v>
      </c>
      <c r="BL754">
        <f t="shared" si="711"/>
        <v>0</v>
      </c>
      <c r="BM754">
        <f t="shared" si="712"/>
        <v>0</v>
      </c>
      <c r="BN754">
        <f t="shared" si="713"/>
        <v>0</v>
      </c>
      <c r="BO754">
        <f t="shared" si="714"/>
        <v>0</v>
      </c>
      <c r="BP754">
        <f t="shared" si="715"/>
        <v>0</v>
      </c>
      <c r="BQ754">
        <f t="shared" si="716"/>
        <v>0</v>
      </c>
      <c r="BR754">
        <f t="shared" si="717"/>
        <v>0</v>
      </c>
      <c r="BS754">
        <f t="shared" si="718"/>
        <v>0</v>
      </c>
      <c r="BT754">
        <f t="shared" si="719"/>
        <v>0</v>
      </c>
    </row>
    <row r="755" spans="1:72" x14ac:dyDescent="0.25">
      <c r="A755" t="str">
        <f>IF(TRIM(INDEX(games!$A:$A,ROW()))="","",TRIM(INDEX(games!$A:$A,ROW())))</f>
        <v>Shiren the Wanderer GB: Monster of Moonlight Village</v>
      </c>
      <c r="B755">
        <f>IF(OR($A755="",INDEX(games!$B:$B,ROW())=""),"",INDEX(games!$B:$B,ROW()))</f>
        <v>1996</v>
      </c>
      <c r="C755" t="str">
        <f>IF(OR($A755="",INDEX(games!$C:$C,ROW())=""),"",INDEX(games!$C:$C,ROW()))</f>
        <v>Traditional</v>
      </c>
      <c r="D755">
        <f t="shared" si="660"/>
        <v>2</v>
      </c>
      <c r="E755">
        <f t="shared" si="661"/>
        <v>4</v>
      </c>
      <c r="F755">
        <f t="shared" si="662"/>
        <v>7</v>
      </c>
      <c r="G755" t="e">
        <f t="shared" si="663"/>
        <v>#N/A</v>
      </c>
      <c r="H755" t="e">
        <f t="shared" si="664"/>
        <v>#N/A</v>
      </c>
      <c r="I755" t="e">
        <f t="shared" si="665"/>
        <v>#N/A</v>
      </c>
      <c r="J755" t="e">
        <f t="shared" si="666"/>
        <v>#N/A</v>
      </c>
      <c r="K755" t="e">
        <f t="shared" si="667"/>
        <v>#N/A</v>
      </c>
      <c r="L755" t="e">
        <f t="shared" si="668"/>
        <v>#N/A</v>
      </c>
      <c r="M755">
        <f t="shared" si="669"/>
        <v>1996</v>
      </c>
      <c r="N755">
        <f t="shared" si="670"/>
        <v>4.1609999999999996</v>
      </c>
      <c r="O755">
        <f t="shared" si="671"/>
        <v>2.0007549999999998</v>
      </c>
      <c r="P755" t="str">
        <f>IF(OR($A755="",INDEX(games!$H:$H,ROW())=""),"",INDEX(games!$H:$H,ROW()))</f>
        <v>Yes</v>
      </c>
      <c r="Q755">
        <f t="shared" si="672"/>
        <v>2.0007549999999998</v>
      </c>
      <c r="T755">
        <f t="shared" si="673"/>
        <v>2014</v>
      </c>
      <c r="U755">
        <f t="shared" si="674"/>
        <v>2016</v>
      </c>
      <c r="V755">
        <f t="shared" si="675"/>
        <v>2</v>
      </c>
      <c r="W755" t="str">
        <f>IF(TRIM(INDEX(connections!$A:$A,ROW()))="","",TRIM(INDEX(connections!$A:$A,ROW())))</f>
        <v>Ziggurat</v>
      </c>
      <c r="X755" t="str">
        <f>IF($W755="","",TRIM(INDEX(connections!$B:$B,ROW())))</f>
        <v>Killing Room</v>
      </c>
      <c r="Y755">
        <f t="shared" si="676"/>
        <v>991</v>
      </c>
      <c r="Z755">
        <f t="shared" si="677"/>
        <v>448</v>
      </c>
      <c r="AA755" t="str">
        <f t="shared" si="678"/>
        <v>Yes</v>
      </c>
      <c r="AB755" t="str">
        <f t="shared" si="679"/>
        <v/>
      </c>
      <c r="AC755" t="str">
        <f t="shared" si="680"/>
        <v/>
      </c>
      <c r="AD755">
        <f t="shared" si="681"/>
        <v>0</v>
      </c>
      <c r="AE755" t="str">
        <f t="shared" si="682"/>
        <v/>
      </c>
      <c r="AG755">
        <f t="shared" si="683"/>
        <v>2</v>
      </c>
      <c r="AH755" t="str">
        <f t="shared" si="684"/>
        <v>Yes</v>
      </c>
      <c r="AI755">
        <f t="shared" si="685"/>
        <v>2</v>
      </c>
      <c r="AJ755">
        <f t="shared" si="686"/>
        <v>2.0007549999999998</v>
      </c>
      <c r="AK755" t="str">
        <f t="shared" si="687"/>
        <v/>
      </c>
      <c r="AL755" t="str">
        <f>IF($A755="","",INDEX(games!$J:$J,ROW())&amp;"")</f>
        <v/>
      </c>
      <c r="AM755">
        <f>IF($A755="","",SUMPRODUCT($AO755:$BD755,'Map Analysis'!$AN$2^{0,1,2,3,4,5,6,7,8,9,10,11,12,13,14,15}))</f>
        <v>1</v>
      </c>
      <c r="AN755">
        <f t="shared" si="688"/>
        <v>1.0000754999999999</v>
      </c>
      <c r="AO755">
        <f t="shared" si="689"/>
        <v>1</v>
      </c>
      <c r="AP755">
        <f t="shared" si="690"/>
        <v>0</v>
      </c>
      <c r="AQ755">
        <f t="shared" si="691"/>
        <v>0</v>
      </c>
      <c r="AR755">
        <f t="shared" si="692"/>
        <v>0</v>
      </c>
      <c r="AS755">
        <f t="shared" si="693"/>
        <v>0</v>
      </c>
      <c r="AT755">
        <f t="shared" si="694"/>
        <v>0</v>
      </c>
      <c r="AU755">
        <f t="shared" si="695"/>
        <v>0</v>
      </c>
      <c r="AV755">
        <f t="shared" si="696"/>
        <v>0</v>
      </c>
      <c r="AW755">
        <f t="shared" si="697"/>
        <v>0</v>
      </c>
      <c r="AX755">
        <f t="shared" si="698"/>
        <v>0</v>
      </c>
      <c r="AY755">
        <f t="shared" si="699"/>
        <v>0</v>
      </c>
      <c r="AZ755">
        <f t="shared" si="700"/>
        <v>0</v>
      </c>
      <c r="BA755">
        <f t="shared" si="701"/>
        <v>0</v>
      </c>
      <c r="BB755">
        <f t="shared" si="702"/>
        <v>0</v>
      </c>
      <c r="BC755">
        <f t="shared" si="703"/>
        <v>0</v>
      </c>
      <c r="BD755">
        <f t="shared" si="704"/>
        <v>0</v>
      </c>
      <c r="BF755">
        <f t="shared" si="705"/>
        <v>0</v>
      </c>
      <c r="BG755">
        <f t="shared" si="706"/>
        <v>0</v>
      </c>
      <c r="BH755">
        <f t="shared" si="707"/>
        <v>0</v>
      </c>
      <c r="BI755">
        <f t="shared" si="708"/>
        <v>0</v>
      </c>
      <c r="BJ755">
        <f t="shared" si="709"/>
        <v>0</v>
      </c>
      <c r="BK755">
        <f t="shared" si="710"/>
        <v>0</v>
      </c>
      <c r="BL755">
        <f t="shared" si="711"/>
        <v>0</v>
      </c>
      <c r="BM755">
        <f t="shared" si="712"/>
        <v>0</v>
      </c>
      <c r="BN755">
        <f t="shared" si="713"/>
        <v>0</v>
      </c>
      <c r="BO755">
        <f t="shared" si="714"/>
        <v>0</v>
      </c>
      <c r="BP755">
        <f t="shared" si="715"/>
        <v>0</v>
      </c>
      <c r="BQ755">
        <f t="shared" si="716"/>
        <v>0</v>
      </c>
      <c r="BR755">
        <f t="shared" si="717"/>
        <v>0</v>
      </c>
      <c r="BS755">
        <f t="shared" si="718"/>
        <v>0</v>
      </c>
      <c r="BT755">
        <f t="shared" si="719"/>
        <v>0</v>
      </c>
    </row>
    <row r="756" spans="1:72" x14ac:dyDescent="0.25">
      <c r="A756" t="str">
        <f>IF(TRIM(INDEX(games!$A:$A,ROW()))="","",TRIM(INDEX(games!$A:$A,ROW())))</f>
        <v>Shiren the Wanderer GB2: Magic Castle of the Desert</v>
      </c>
      <c r="B756">
        <f>IF(OR($A756="",INDEX(games!$B:$B,ROW())=""),"",INDEX(games!$B:$B,ROW()))</f>
        <v>2001</v>
      </c>
      <c r="C756" t="str">
        <f>IF(OR($A756="",INDEX(games!$C:$C,ROW())=""),"",INDEX(games!$C:$C,ROW()))</f>
        <v>Traditional</v>
      </c>
      <c r="D756">
        <f t="shared" si="660"/>
        <v>1</v>
      </c>
      <c r="E756">
        <f t="shared" si="661"/>
        <v>4</v>
      </c>
      <c r="F756">
        <f t="shared" si="662"/>
        <v>8</v>
      </c>
      <c r="G756" t="e">
        <f t="shared" si="663"/>
        <v>#N/A</v>
      </c>
      <c r="H756" t="e">
        <f t="shared" si="664"/>
        <v>#N/A</v>
      </c>
      <c r="I756" t="e">
        <f t="shared" si="665"/>
        <v>#N/A</v>
      </c>
      <c r="J756" t="e">
        <f t="shared" si="666"/>
        <v>#N/A</v>
      </c>
      <c r="K756" t="e">
        <f t="shared" si="667"/>
        <v>#N/A</v>
      </c>
      <c r="L756" t="e">
        <f t="shared" si="668"/>
        <v>#N/A</v>
      </c>
      <c r="M756">
        <f t="shared" si="669"/>
        <v>2001</v>
      </c>
      <c r="N756">
        <f t="shared" si="670"/>
        <v>4.1840000000000002</v>
      </c>
      <c r="O756">
        <f t="shared" si="671"/>
        <v>1.000756</v>
      </c>
      <c r="P756" t="str">
        <f>IF(OR($A756="",INDEX(games!$H:$H,ROW())=""),"",INDEX(games!$H:$H,ROW()))</f>
        <v>Yes</v>
      </c>
      <c r="Q756">
        <f t="shared" si="672"/>
        <v>1.000756</v>
      </c>
      <c r="T756">
        <f t="shared" si="673"/>
        <v>2021</v>
      </c>
      <c r="U756">
        <f t="shared" si="674"/>
        <v>2026</v>
      </c>
      <c r="V756">
        <f t="shared" si="675"/>
        <v>5</v>
      </c>
      <c r="W756" t="str">
        <f>IF(TRIM(INDEX(connections!$A:$A,ROW()))="","",TRIM(INDEX(connections!$A:$A,ROW())))</f>
        <v>Luck be a Landlord</v>
      </c>
      <c r="X756" t="str">
        <f>IF($W756="","",TRIM(INDEX(connections!$B:$B,ROW())))</f>
        <v>Kinny and the Cosmic Cauldron</v>
      </c>
      <c r="Y756">
        <f t="shared" si="676"/>
        <v>484</v>
      </c>
      <c r="Z756">
        <f t="shared" si="677"/>
        <v>451</v>
      </c>
      <c r="AA756" t="str">
        <f t="shared" si="678"/>
        <v>Yes</v>
      </c>
      <c r="AB756" t="str">
        <f t="shared" si="679"/>
        <v/>
      </c>
      <c r="AC756" t="str">
        <f t="shared" si="680"/>
        <v/>
      </c>
      <c r="AD756">
        <f t="shared" si="681"/>
        <v>0</v>
      </c>
      <c r="AE756" t="str">
        <f t="shared" si="682"/>
        <v/>
      </c>
      <c r="AG756">
        <f t="shared" si="683"/>
        <v>1</v>
      </c>
      <c r="AH756" t="str">
        <f t="shared" si="684"/>
        <v>Yes</v>
      </c>
      <c r="AI756">
        <f t="shared" si="685"/>
        <v>1</v>
      </c>
      <c r="AJ756">
        <f t="shared" si="686"/>
        <v>1.000756</v>
      </c>
      <c r="AK756" t="str">
        <f t="shared" si="687"/>
        <v/>
      </c>
      <c r="AL756" t="str">
        <f>IF($A756="","",INDEX(games!$J:$J,ROW())&amp;"")</f>
        <v/>
      </c>
      <c r="AM756">
        <f>IF($A756="","",SUMPRODUCT($AO756:$BD756,'Map Analysis'!$AN$2^{0,1,2,3,4,5,6,7,8,9,10,11,12,13,14,15}))</f>
        <v>0</v>
      </c>
      <c r="AN756">
        <f t="shared" si="688"/>
        <v>7.5599999999999994E-5</v>
      </c>
      <c r="AO756">
        <f t="shared" si="689"/>
        <v>0</v>
      </c>
      <c r="AP756">
        <f t="shared" si="690"/>
        <v>0</v>
      </c>
      <c r="AQ756">
        <f t="shared" si="691"/>
        <v>0</v>
      </c>
      <c r="AR756">
        <f t="shared" si="692"/>
        <v>0</v>
      </c>
      <c r="AS756">
        <f t="shared" si="693"/>
        <v>0</v>
      </c>
      <c r="AT756">
        <f t="shared" si="694"/>
        <v>0</v>
      </c>
      <c r="AU756">
        <f t="shared" si="695"/>
        <v>0</v>
      </c>
      <c r="AV756">
        <f t="shared" si="696"/>
        <v>0</v>
      </c>
      <c r="AW756">
        <f t="shared" si="697"/>
        <v>0</v>
      </c>
      <c r="AX756">
        <f t="shared" si="698"/>
        <v>0</v>
      </c>
      <c r="AY756">
        <f t="shared" si="699"/>
        <v>0</v>
      </c>
      <c r="AZ756">
        <f t="shared" si="700"/>
        <v>0</v>
      </c>
      <c r="BA756">
        <f t="shared" si="701"/>
        <v>0</v>
      </c>
      <c r="BB756">
        <f t="shared" si="702"/>
        <v>0</v>
      </c>
      <c r="BC756">
        <f t="shared" si="703"/>
        <v>0</v>
      </c>
      <c r="BD756">
        <f t="shared" si="704"/>
        <v>0</v>
      </c>
      <c r="BF756">
        <f t="shared" si="705"/>
        <v>0</v>
      </c>
      <c r="BG756">
        <f t="shared" si="706"/>
        <v>0</v>
      </c>
      <c r="BH756">
        <f t="shared" si="707"/>
        <v>0</v>
      </c>
      <c r="BI756">
        <f t="shared" si="708"/>
        <v>0</v>
      </c>
      <c r="BJ756">
        <f t="shared" si="709"/>
        <v>0</v>
      </c>
      <c r="BK756">
        <f t="shared" si="710"/>
        <v>0</v>
      </c>
      <c r="BL756">
        <f t="shared" si="711"/>
        <v>0</v>
      </c>
      <c r="BM756">
        <f t="shared" si="712"/>
        <v>0</v>
      </c>
      <c r="BN756">
        <f t="shared" si="713"/>
        <v>0</v>
      </c>
      <c r="BO756">
        <f t="shared" si="714"/>
        <v>0</v>
      </c>
      <c r="BP756">
        <f t="shared" si="715"/>
        <v>0</v>
      </c>
      <c r="BQ756">
        <f t="shared" si="716"/>
        <v>0</v>
      </c>
      <c r="BR756">
        <f t="shared" si="717"/>
        <v>0</v>
      </c>
      <c r="BS756">
        <f t="shared" si="718"/>
        <v>0</v>
      </c>
      <c r="BT756">
        <f t="shared" si="719"/>
        <v>0</v>
      </c>
    </row>
    <row r="757" spans="1:72" x14ac:dyDescent="0.25">
      <c r="A757" t="str">
        <f>IF(TRIM(INDEX(games!$A:$A,ROW()))="","",TRIM(INDEX(games!$A:$A,ROW())))</f>
        <v>Shiren the Wanderer: The Mystery Dungeon of Serpentcoil Island</v>
      </c>
      <c r="B757">
        <f>IF(OR($A757="",INDEX(games!$B:$B,ROW())=""),"",INDEX(games!$B:$B,ROW()))</f>
        <v>2024</v>
      </c>
      <c r="C757" t="str">
        <f>IF(OR($A757="",INDEX(games!$C:$C,ROW())=""),"",INDEX(games!$C:$C,ROW()))</f>
        <v>Traditional</v>
      </c>
      <c r="D757">
        <f t="shared" si="660"/>
        <v>1</v>
      </c>
      <c r="E757">
        <f t="shared" si="661"/>
        <v>4</v>
      </c>
      <c r="F757">
        <f t="shared" si="662"/>
        <v>9</v>
      </c>
      <c r="G757" t="e">
        <f t="shared" si="663"/>
        <v>#N/A</v>
      </c>
      <c r="H757" t="e">
        <f t="shared" si="664"/>
        <v>#N/A</v>
      </c>
      <c r="I757" t="e">
        <f t="shared" si="665"/>
        <v>#N/A</v>
      </c>
      <c r="J757" t="e">
        <f t="shared" si="666"/>
        <v>#N/A</v>
      </c>
      <c r="K757" t="e">
        <f t="shared" si="667"/>
        <v>#N/A</v>
      </c>
      <c r="L757" t="e">
        <f t="shared" si="668"/>
        <v>#N/A</v>
      </c>
      <c r="M757">
        <f t="shared" si="669"/>
        <v>2024</v>
      </c>
      <c r="N757">
        <f t="shared" si="670"/>
        <v>4.2069999999999999</v>
      </c>
      <c r="O757">
        <f t="shared" si="671"/>
        <v>1.0007569999999999</v>
      </c>
      <c r="P757" t="str">
        <f>IF(OR($A757="",INDEX(games!$H:$H,ROW())=""),"",INDEX(games!$H:$H,ROW()))</f>
        <v>Yes</v>
      </c>
      <c r="Q757">
        <f t="shared" si="672"/>
        <v>1.0007569999999999</v>
      </c>
      <c r="T757">
        <f t="shared" si="673"/>
        <v>2017</v>
      </c>
      <c r="U757">
        <f t="shared" si="674"/>
        <v>2026</v>
      </c>
      <c r="V757">
        <f t="shared" si="675"/>
        <v>9</v>
      </c>
      <c r="W757" t="str">
        <f>IF(TRIM(INDEX(connections!$A:$A,ROW()))="","",TRIM(INDEX(connections!$A:$A,ROW())))</f>
        <v>Slay the Spire</v>
      </c>
      <c r="X757" t="str">
        <f>IF($W757="","",TRIM(INDEX(connections!$B:$B,ROW())))</f>
        <v>Kinny and the Cosmic Cauldron</v>
      </c>
      <c r="Y757">
        <f t="shared" si="676"/>
        <v>772</v>
      </c>
      <c r="Z757">
        <f t="shared" si="677"/>
        <v>451</v>
      </c>
      <c r="AA757" t="str">
        <f t="shared" si="678"/>
        <v>Yes</v>
      </c>
      <c r="AB757" t="str">
        <f t="shared" si="679"/>
        <v/>
      </c>
      <c r="AC757" t="str">
        <f t="shared" si="680"/>
        <v/>
      </c>
      <c r="AD757">
        <f t="shared" si="681"/>
        <v>0</v>
      </c>
      <c r="AE757" t="str">
        <f t="shared" si="682"/>
        <v/>
      </c>
      <c r="AG757">
        <f t="shared" si="683"/>
        <v>1</v>
      </c>
      <c r="AH757" t="str">
        <f t="shared" si="684"/>
        <v>Yes</v>
      </c>
      <c r="AI757">
        <f t="shared" si="685"/>
        <v>1</v>
      </c>
      <c r="AJ757">
        <f t="shared" si="686"/>
        <v>1.0007569999999999</v>
      </c>
      <c r="AK757" t="str">
        <f t="shared" si="687"/>
        <v/>
      </c>
      <c r="AL757" t="str">
        <f>IF($A757="","",INDEX(games!$J:$J,ROW())&amp;"")</f>
        <v>https://store.steampowered.com/app/2178480/Shiren_the_Wanderer_The_Mystery_Dungeon_of_Serpentcoil_Island/</v>
      </c>
      <c r="AM757">
        <f>IF($A757="","",SUMPRODUCT($AO757:$BD757,'Map Analysis'!$AN$2^{0,1,2,3,4,5,6,7,8,9,10,11,12,13,14,15}))</f>
        <v>0</v>
      </c>
      <c r="AN757">
        <f t="shared" si="688"/>
        <v>7.5699999999999997E-5</v>
      </c>
      <c r="AO757">
        <f t="shared" si="689"/>
        <v>0</v>
      </c>
      <c r="AP757">
        <f t="shared" si="690"/>
        <v>0</v>
      </c>
      <c r="AQ757">
        <f t="shared" si="691"/>
        <v>0</v>
      </c>
      <c r="AR757">
        <f t="shared" si="692"/>
        <v>0</v>
      </c>
      <c r="AS757">
        <f t="shared" si="693"/>
        <v>0</v>
      </c>
      <c r="AT757">
        <f t="shared" si="694"/>
        <v>0</v>
      </c>
      <c r="AU757">
        <f t="shared" si="695"/>
        <v>0</v>
      </c>
      <c r="AV757">
        <f t="shared" si="696"/>
        <v>0</v>
      </c>
      <c r="AW757">
        <f t="shared" si="697"/>
        <v>0</v>
      </c>
      <c r="AX757">
        <f t="shared" si="698"/>
        <v>0</v>
      </c>
      <c r="AY757">
        <f t="shared" si="699"/>
        <v>0</v>
      </c>
      <c r="AZ757">
        <f t="shared" si="700"/>
        <v>0</v>
      </c>
      <c r="BA757">
        <f t="shared" si="701"/>
        <v>0</v>
      </c>
      <c r="BB757">
        <f t="shared" si="702"/>
        <v>0</v>
      </c>
      <c r="BC757">
        <f t="shared" si="703"/>
        <v>0</v>
      </c>
      <c r="BD757">
        <f t="shared" si="704"/>
        <v>0</v>
      </c>
      <c r="BF757">
        <f t="shared" si="705"/>
        <v>0</v>
      </c>
      <c r="BG757">
        <f t="shared" si="706"/>
        <v>0</v>
      </c>
      <c r="BH757">
        <f t="shared" si="707"/>
        <v>0</v>
      </c>
      <c r="BI757">
        <f t="shared" si="708"/>
        <v>0</v>
      </c>
      <c r="BJ757">
        <f t="shared" si="709"/>
        <v>0</v>
      </c>
      <c r="BK757">
        <f t="shared" si="710"/>
        <v>0</v>
      </c>
      <c r="BL757">
        <f t="shared" si="711"/>
        <v>0</v>
      </c>
      <c r="BM757">
        <f t="shared" si="712"/>
        <v>0</v>
      </c>
      <c r="BN757">
        <f t="shared" si="713"/>
        <v>0</v>
      </c>
      <c r="BO757">
        <f t="shared" si="714"/>
        <v>0</v>
      </c>
      <c r="BP757">
        <f t="shared" si="715"/>
        <v>0</v>
      </c>
      <c r="BQ757">
        <f t="shared" si="716"/>
        <v>0</v>
      </c>
      <c r="BR757">
        <f t="shared" si="717"/>
        <v>0</v>
      </c>
      <c r="BS757">
        <f t="shared" si="718"/>
        <v>0</v>
      </c>
      <c r="BT757">
        <f t="shared" si="719"/>
        <v>0</v>
      </c>
    </row>
    <row r="758" spans="1:72" x14ac:dyDescent="0.25">
      <c r="A758" t="str">
        <f>IF(TRIM(INDEX(games!$A:$A,ROW()))="","",TRIM(INDEX(games!$A:$A,ROW())))</f>
        <v>Shiren the Wanderer: The Tower of Fortune and the Dice of Fate</v>
      </c>
      <c r="B758">
        <f>IF(OR($A758="",INDEX(games!$B:$B,ROW())=""),"",INDEX(games!$B:$B,ROW()))</f>
        <v>2010</v>
      </c>
      <c r="C758" t="str">
        <f>IF(OR($A758="",INDEX(games!$C:$C,ROW())=""),"",INDEX(games!$C:$C,ROW()))</f>
        <v>Traditional</v>
      </c>
      <c r="D758">
        <f t="shared" si="660"/>
        <v>2</v>
      </c>
      <c r="E758">
        <f t="shared" si="661"/>
        <v>4</v>
      </c>
      <c r="F758">
        <f t="shared" si="662"/>
        <v>10</v>
      </c>
      <c r="G758" t="e">
        <f t="shared" si="663"/>
        <v>#N/A</v>
      </c>
      <c r="H758" t="e">
        <f t="shared" si="664"/>
        <v>#N/A</v>
      </c>
      <c r="I758" t="e">
        <f t="shared" si="665"/>
        <v>#N/A</v>
      </c>
      <c r="J758" t="e">
        <f t="shared" si="666"/>
        <v>#N/A</v>
      </c>
      <c r="K758" t="e">
        <f t="shared" si="667"/>
        <v>#N/A</v>
      </c>
      <c r="L758" t="e">
        <f t="shared" si="668"/>
        <v>#N/A</v>
      </c>
      <c r="M758">
        <f t="shared" si="669"/>
        <v>2010</v>
      </c>
      <c r="N758">
        <f t="shared" si="670"/>
        <v>4.2300000000000004</v>
      </c>
      <c r="O758">
        <f t="shared" si="671"/>
        <v>2.0007579999999998</v>
      </c>
      <c r="P758" t="str">
        <f>IF(OR($A758="",INDEX(games!$H:$H,ROW())=""),"",INDEX(games!$H:$H,ROW()))</f>
        <v>Yes</v>
      </c>
      <c r="Q758">
        <f t="shared" si="672"/>
        <v>2.0007579999999998</v>
      </c>
      <c r="T758">
        <f t="shared" si="673"/>
        <v>2021</v>
      </c>
      <c r="U758">
        <f t="shared" si="674"/>
        <v>2023</v>
      </c>
      <c r="V758">
        <f t="shared" si="675"/>
        <v>2</v>
      </c>
      <c r="W758" t="str">
        <f>IF(TRIM(INDEX(connections!$A:$A,ROW()))="","",TRIM(INDEX(connections!$A:$A,ROW())))</f>
        <v>Vampire Survivors</v>
      </c>
      <c r="X758" t="str">
        <f>IF($W758="","",TRIM(INDEX(connections!$B:$B,ROW())))</f>
        <v>Kitty Survivors: Rogues of Catmere</v>
      </c>
      <c r="Y758">
        <f t="shared" si="676"/>
        <v>941</v>
      </c>
      <c r="Z758">
        <f t="shared" si="677"/>
        <v>452</v>
      </c>
      <c r="AA758" t="str">
        <f t="shared" si="678"/>
        <v>Yes</v>
      </c>
      <c r="AB758" t="str">
        <f t="shared" si="679"/>
        <v>Yes</v>
      </c>
      <c r="AC758">
        <f t="shared" si="680"/>
        <v>1</v>
      </c>
      <c r="AD758">
        <f t="shared" si="681"/>
        <v>0</v>
      </c>
      <c r="AE758" t="str">
        <f t="shared" si="682"/>
        <v/>
      </c>
      <c r="AG758">
        <f t="shared" si="683"/>
        <v>2</v>
      </c>
      <c r="AH758" t="str">
        <f t="shared" si="684"/>
        <v>Yes</v>
      </c>
      <c r="AI758">
        <f t="shared" si="685"/>
        <v>2</v>
      </c>
      <c r="AJ758">
        <f t="shared" si="686"/>
        <v>2.0007579999999998</v>
      </c>
      <c r="AK758" t="str">
        <f t="shared" si="687"/>
        <v/>
      </c>
      <c r="AL758" t="str">
        <f>IF($A758="","",INDEX(games!$J:$J,ROW())&amp;"")</f>
        <v>https://store.steampowered.com/app/1178790/Shiren_the_Wanderer_The_Tower_of_Fortune_and_the_Dice_of_Fate/</v>
      </c>
      <c r="AM758">
        <f>IF($A758="","",SUMPRODUCT($AO758:$BD758,'Map Analysis'!$AN$2^{0,1,2,3,4,5,6,7,8,9,10,11,12,13,14,15}))</f>
        <v>1</v>
      </c>
      <c r="AN758">
        <f t="shared" si="688"/>
        <v>1.0000758000000001</v>
      </c>
      <c r="AO758">
        <f t="shared" si="689"/>
        <v>1</v>
      </c>
      <c r="AP758">
        <f t="shared" si="690"/>
        <v>0</v>
      </c>
      <c r="AQ758">
        <f t="shared" si="691"/>
        <v>0</v>
      </c>
      <c r="AR758">
        <f t="shared" si="692"/>
        <v>0</v>
      </c>
      <c r="AS758">
        <f t="shared" si="693"/>
        <v>0</v>
      </c>
      <c r="AT758">
        <f t="shared" si="694"/>
        <v>0</v>
      </c>
      <c r="AU758">
        <f t="shared" si="695"/>
        <v>0</v>
      </c>
      <c r="AV758">
        <f t="shared" si="696"/>
        <v>0</v>
      </c>
      <c r="AW758">
        <f t="shared" si="697"/>
        <v>0</v>
      </c>
      <c r="AX758">
        <f t="shared" si="698"/>
        <v>0</v>
      </c>
      <c r="AY758">
        <f t="shared" si="699"/>
        <v>0</v>
      </c>
      <c r="AZ758">
        <f t="shared" si="700"/>
        <v>0</v>
      </c>
      <c r="BA758">
        <f t="shared" si="701"/>
        <v>0</v>
      </c>
      <c r="BB758">
        <f t="shared" si="702"/>
        <v>0</v>
      </c>
      <c r="BC758">
        <f t="shared" si="703"/>
        <v>0</v>
      </c>
      <c r="BD758">
        <f t="shared" si="704"/>
        <v>0</v>
      </c>
      <c r="BF758">
        <f t="shared" si="705"/>
        <v>0</v>
      </c>
      <c r="BG758">
        <f t="shared" si="706"/>
        <v>0</v>
      </c>
      <c r="BH758">
        <f t="shared" si="707"/>
        <v>0</v>
      </c>
      <c r="BI758">
        <f t="shared" si="708"/>
        <v>0</v>
      </c>
      <c r="BJ758">
        <f t="shared" si="709"/>
        <v>0</v>
      </c>
      <c r="BK758">
        <f t="shared" si="710"/>
        <v>0</v>
      </c>
      <c r="BL758">
        <f t="shared" si="711"/>
        <v>0</v>
      </c>
      <c r="BM758">
        <f t="shared" si="712"/>
        <v>0</v>
      </c>
      <c r="BN758">
        <f t="shared" si="713"/>
        <v>0</v>
      </c>
      <c r="BO758">
        <f t="shared" si="714"/>
        <v>0</v>
      </c>
      <c r="BP758">
        <f t="shared" si="715"/>
        <v>0</v>
      </c>
      <c r="BQ758">
        <f t="shared" si="716"/>
        <v>0</v>
      </c>
      <c r="BR758">
        <f t="shared" si="717"/>
        <v>0</v>
      </c>
      <c r="BS758">
        <f t="shared" si="718"/>
        <v>0</v>
      </c>
      <c r="BT758">
        <f t="shared" si="719"/>
        <v>0</v>
      </c>
    </row>
    <row r="759" spans="1:72" x14ac:dyDescent="0.25">
      <c r="A759" t="str">
        <f>IF(TRIM(INDEX(games!$A:$A,ROW()))="","",TRIM(INDEX(games!$A:$A,ROW())))</f>
        <v>Shogun Showdown</v>
      </c>
      <c r="B759">
        <f>IF(OR($A759="",INDEX(games!$B:$B,ROW())=""),"",INDEX(games!$B:$B,ROW()))</f>
        <v>2023</v>
      </c>
      <c r="C759" t="str">
        <f>IF(OR($A759="",INDEX(games!$C:$C,ROW())=""),"",INDEX(games!$C:$C,ROW()))</f>
        <v>Strategy</v>
      </c>
      <c r="D759">
        <f t="shared" si="660"/>
        <v>5</v>
      </c>
      <c r="E759">
        <f t="shared" si="661"/>
        <v>2</v>
      </c>
      <c r="F759">
        <f t="shared" si="662"/>
        <v>11</v>
      </c>
      <c r="G759" t="e">
        <f t="shared" si="663"/>
        <v>#N/A</v>
      </c>
      <c r="H759" t="e">
        <f t="shared" si="664"/>
        <v>#N/A</v>
      </c>
      <c r="I759">
        <f t="shared" si="665"/>
        <v>2023</v>
      </c>
      <c r="J759">
        <f t="shared" si="666"/>
        <v>2.2530000000000001</v>
      </c>
      <c r="K759" t="e">
        <f t="shared" si="667"/>
        <v>#N/A</v>
      </c>
      <c r="L759" t="e">
        <f t="shared" si="668"/>
        <v>#N/A</v>
      </c>
      <c r="M759" t="e">
        <f t="shared" si="669"/>
        <v>#N/A</v>
      </c>
      <c r="N759" t="e">
        <f t="shared" si="670"/>
        <v>#N/A</v>
      </c>
      <c r="O759">
        <f t="shared" si="671"/>
        <v>5.0007590000000004</v>
      </c>
      <c r="P759" t="str">
        <f>IF(OR($A759="",INDEX(games!$H:$H,ROW())=""),"",INDEX(games!$H:$H,ROW()))</f>
        <v>Yes</v>
      </c>
      <c r="Q759">
        <f t="shared" si="672"/>
        <v>5.0007590000000004</v>
      </c>
      <c r="T759">
        <f t="shared" si="673"/>
        <v>2023</v>
      </c>
      <c r="U759">
        <f t="shared" si="674"/>
        <v>2025</v>
      </c>
      <c r="V759">
        <f t="shared" si="675"/>
        <v>2</v>
      </c>
      <c r="W759" t="str">
        <f>IF(TRIM(INDEX(connections!$A:$A,ROW()))="","",TRIM(INDEX(connections!$A:$A,ROW())))</f>
        <v>Backpack Battles</v>
      </c>
      <c r="X759" t="str">
        <f>IF($W759="","",TRIM(INDEX(connections!$B:$B,ROW())))</f>
        <v>Knightica</v>
      </c>
      <c r="Y759">
        <f t="shared" si="676"/>
        <v>53</v>
      </c>
      <c r="Z759">
        <f t="shared" si="677"/>
        <v>453</v>
      </c>
      <c r="AA759" t="str">
        <f t="shared" si="678"/>
        <v>Yes</v>
      </c>
      <c r="AB759" t="str">
        <f t="shared" si="679"/>
        <v>Yes</v>
      </c>
      <c r="AC759">
        <f t="shared" si="680"/>
        <v>1</v>
      </c>
      <c r="AD759">
        <f t="shared" si="681"/>
        <v>0</v>
      </c>
      <c r="AE759" t="str">
        <f t="shared" si="682"/>
        <v/>
      </c>
      <c r="AG759">
        <f t="shared" si="683"/>
        <v>4</v>
      </c>
      <c r="AH759" t="str">
        <f t="shared" si="684"/>
        <v>Yes</v>
      </c>
      <c r="AI759">
        <f t="shared" si="685"/>
        <v>4</v>
      </c>
      <c r="AJ759">
        <f t="shared" si="686"/>
        <v>4.0007590000000004</v>
      </c>
      <c r="AK759" t="str">
        <f t="shared" si="687"/>
        <v/>
      </c>
      <c r="AL759" t="str">
        <f>IF($A759="","",INDEX(games!$J:$J,ROW())&amp;"")</f>
        <v>https://store.steampowered.com/app/2084000/Shogun_Showdown/</v>
      </c>
      <c r="AM759">
        <f>IF($A759="","",SUMPRODUCT($AO759:$BD759,'Map Analysis'!$AN$2^{0,1,2,3,4,5,6,7,8,9,10,11,12,13,14,15}))</f>
        <v>1</v>
      </c>
      <c r="AN759">
        <f t="shared" si="688"/>
        <v>1.0000758999999999</v>
      </c>
      <c r="AO759">
        <f t="shared" si="689"/>
        <v>1</v>
      </c>
      <c r="AP759">
        <f t="shared" si="690"/>
        <v>0</v>
      </c>
      <c r="AQ759">
        <f t="shared" si="691"/>
        <v>0</v>
      </c>
      <c r="AR759">
        <f t="shared" si="692"/>
        <v>0</v>
      </c>
      <c r="AS759">
        <f t="shared" si="693"/>
        <v>0</v>
      </c>
      <c r="AT759">
        <f t="shared" si="694"/>
        <v>0</v>
      </c>
      <c r="AU759">
        <f t="shared" si="695"/>
        <v>0</v>
      </c>
      <c r="AV759">
        <f t="shared" si="696"/>
        <v>0</v>
      </c>
      <c r="AW759">
        <f t="shared" si="697"/>
        <v>0</v>
      </c>
      <c r="AX759">
        <f t="shared" si="698"/>
        <v>0</v>
      </c>
      <c r="AY759">
        <f t="shared" si="699"/>
        <v>0</v>
      </c>
      <c r="AZ759">
        <f t="shared" si="700"/>
        <v>0</v>
      </c>
      <c r="BA759">
        <f t="shared" si="701"/>
        <v>0</v>
      </c>
      <c r="BB759">
        <f t="shared" si="702"/>
        <v>0</v>
      </c>
      <c r="BC759">
        <f t="shared" si="703"/>
        <v>0</v>
      </c>
      <c r="BD759">
        <f t="shared" si="704"/>
        <v>0</v>
      </c>
      <c r="BF759">
        <f t="shared" si="705"/>
        <v>0</v>
      </c>
      <c r="BG759">
        <f t="shared" si="706"/>
        <v>0</v>
      </c>
      <c r="BH759">
        <f t="shared" si="707"/>
        <v>0</v>
      </c>
      <c r="BI759">
        <f t="shared" si="708"/>
        <v>0</v>
      </c>
      <c r="BJ759">
        <f t="shared" si="709"/>
        <v>0</v>
      </c>
      <c r="BK759">
        <f t="shared" si="710"/>
        <v>0</v>
      </c>
      <c r="BL759">
        <f t="shared" si="711"/>
        <v>0</v>
      </c>
      <c r="BM759">
        <f t="shared" si="712"/>
        <v>0</v>
      </c>
      <c r="BN759">
        <f t="shared" si="713"/>
        <v>0</v>
      </c>
      <c r="BO759">
        <f t="shared" si="714"/>
        <v>0</v>
      </c>
      <c r="BP759">
        <f t="shared" si="715"/>
        <v>0</v>
      </c>
      <c r="BQ759">
        <f t="shared" si="716"/>
        <v>0</v>
      </c>
      <c r="BR759">
        <f t="shared" si="717"/>
        <v>0</v>
      </c>
      <c r="BS759">
        <f t="shared" si="718"/>
        <v>0</v>
      </c>
      <c r="BT759">
        <f t="shared" si="719"/>
        <v>0</v>
      </c>
    </row>
    <row r="760" spans="1:72" x14ac:dyDescent="0.25">
      <c r="A760" t="str">
        <f>IF(TRIM(INDEX(games!$A:$A,ROW()))="","",TRIM(INDEX(games!$A:$A,ROW())))</f>
        <v>Shoot First</v>
      </c>
      <c r="B760">
        <f>IF(OR($A760="",INDEX(games!$B:$B,ROW())=""),"",INDEX(games!$B:$B,ROW()))</f>
        <v>2010</v>
      </c>
      <c r="C760" t="str">
        <f>IF(OR($A760="",INDEX(games!$C:$C,ROW())=""),"",INDEX(games!$C:$C,ROW()))</f>
        <v>Action</v>
      </c>
      <c r="D760">
        <f t="shared" si="660"/>
        <v>2</v>
      </c>
      <c r="E760">
        <f t="shared" si="661"/>
        <v>1</v>
      </c>
      <c r="F760">
        <f t="shared" si="662"/>
        <v>12</v>
      </c>
      <c r="G760">
        <f t="shared" si="663"/>
        <v>2010</v>
      </c>
      <c r="H760">
        <f t="shared" si="664"/>
        <v>1.276</v>
      </c>
      <c r="I760" t="e">
        <f t="shared" si="665"/>
        <v>#N/A</v>
      </c>
      <c r="J760" t="e">
        <f t="shared" si="666"/>
        <v>#N/A</v>
      </c>
      <c r="K760" t="e">
        <f t="shared" si="667"/>
        <v>#N/A</v>
      </c>
      <c r="L760" t="e">
        <f t="shared" si="668"/>
        <v>#N/A</v>
      </c>
      <c r="M760" t="e">
        <f t="shared" si="669"/>
        <v>#N/A</v>
      </c>
      <c r="N760" t="e">
        <f t="shared" si="670"/>
        <v>#N/A</v>
      </c>
      <c r="O760">
        <f t="shared" si="671"/>
        <v>2.0007600000000001</v>
      </c>
      <c r="P760" t="str">
        <f>IF(OR($A760="",INDEX(games!$H:$H,ROW())=""),"",INDEX(games!$H:$H,ROW()))</f>
        <v/>
      </c>
      <c r="Q760" t="str">
        <f t="shared" si="672"/>
        <v/>
      </c>
      <c r="T760">
        <f t="shared" si="673"/>
        <v>2021</v>
      </c>
      <c r="U760">
        <f t="shared" si="674"/>
        <v>2025</v>
      </c>
      <c r="V760">
        <f t="shared" si="675"/>
        <v>4</v>
      </c>
      <c r="W760" t="str">
        <f>IF(TRIM(INDEX(connections!$A:$A,ROW()))="","",TRIM(INDEX(connections!$A:$A,ROW())))</f>
        <v>Super Auto Pets</v>
      </c>
      <c r="X760" t="str">
        <f>IF($W760="","",TRIM(INDEX(connections!$B:$B,ROW())))</f>
        <v>Knightica</v>
      </c>
      <c r="Y760">
        <f t="shared" si="676"/>
        <v>829</v>
      </c>
      <c r="Z760">
        <f t="shared" si="677"/>
        <v>453</v>
      </c>
      <c r="AA760" t="str">
        <f t="shared" si="678"/>
        <v>Yes</v>
      </c>
      <c r="AB760" t="str">
        <f t="shared" si="679"/>
        <v>Yes</v>
      </c>
      <c r="AC760">
        <f t="shared" si="680"/>
        <v>1</v>
      </c>
      <c r="AD760">
        <f t="shared" si="681"/>
        <v>0</v>
      </c>
      <c r="AE760" t="str">
        <f t="shared" si="682"/>
        <v/>
      </c>
      <c r="AG760">
        <f t="shared" si="683"/>
        <v>1</v>
      </c>
      <c r="AH760" t="str">
        <f t="shared" si="684"/>
        <v/>
      </c>
      <c r="AI760" t="str">
        <f t="shared" si="685"/>
        <v/>
      </c>
      <c r="AJ760" t="str">
        <f t="shared" si="686"/>
        <v/>
      </c>
      <c r="AK760">
        <f t="shared" si="687"/>
        <v>1.0007600000000001</v>
      </c>
      <c r="AL760" t="str">
        <f>IF($A760="","",INDEX(games!$J:$J,ROW())&amp;"")</f>
        <v/>
      </c>
      <c r="AM760">
        <f>IF($A760="","",SUMPRODUCT($AO760:$BD760,'Map Analysis'!$AN$2^{0,1,2,3,4,5,6,7,8,9,10,11,12,13,14,15}))</f>
        <v>40.65625</v>
      </c>
      <c r="AN760">
        <f t="shared" si="688"/>
        <v>40.656326</v>
      </c>
      <c r="AO760">
        <f t="shared" si="689"/>
        <v>2</v>
      </c>
      <c r="AP760">
        <f t="shared" si="690"/>
        <v>27</v>
      </c>
      <c r="AQ760">
        <f t="shared" si="691"/>
        <v>44</v>
      </c>
      <c r="AR760">
        <f t="shared" si="692"/>
        <v>95</v>
      </c>
      <c r="AS760">
        <f t="shared" si="693"/>
        <v>35</v>
      </c>
      <c r="AT760">
        <f t="shared" si="694"/>
        <v>3</v>
      </c>
      <c r="AU760">
        <f t="shared" si="695"/>
        <v>0</v>
      </c>
      <c r="AV760">
        <f t="shared" si="696"/>
        <v>0</v>
      </c>
      <c r="AW760">
        <f t="shared" si="697"/>
        <v>0</v>
      </c>
      <c r="AX760">
        <f t="shared" si="698"/>
        <v>0</v>
      </c>
      <c r="AY760">
        <f t="shared" si="699"/>
        <v>0</v>
      </c>
      <c r="AZ760">
        <f t="shared" si="700"/>
        <v>0</v>
      </c>
      <c r="BA760">
        <f t="shared" si="701"/>
        <v>0</v>
      </c>
      <c r="BB760">
        <f t="shared" si="702"/>
        <v>0</v>
      </c>
      <c r="BC760">
        <f t="shared" si="703"/>
        <v>0</v>
      </c>
      <c r="BD760">
        <f t="shared" si="704"/>
        <v>0</v>
      </c>
      <c r="BF760">
        <f t="shared" si="705"/>
        <v>0</v>
      </c>
      <c r="BG760">
        <f t="shared" si="706"/>
        <v>0</v>
      </c>
      <c r="BH760">
        <f t="shared" si="707"/>
        <v>0</v>
      </c>
      <c r="BI760">
        <f t="shared" si="708"/>
        <v>0</v>
      </c>
      <c r="BJ760">
        <f t="shared" si="709"/>
        <v>0</v>
      </c>
      <c r="BK760">
        <f t="shared" si="710"/>
        <v>0</v>
      </c>
      <c r="BL760">
        <f t="shared" si="711"/>
        <v>0</v>
      </c>
      <c r="BM760">
        <f t="shared" si="712"/>
        <v>0</v>
      </c>
      <c r="BN760">
        <f t="shared" si="713"/>
        <v>0</v>
      </c>
      <c r="BO760">
        <f t="shared" si="714"/>
        <v>0</v>
      </c>
      <c r="BP760">
        <f t="shared" si="715"/>
        <v>0</v>
      </c>
      <c r="BQ760">
        <f t="shared" si="716"/>
        <v>0</v>
      </c>
      <c r="BR760">
        <f t="shared" si="717"/>
        <v>0</v>
      </c>
      <c r="BS760">
        <f t="shared" si="718"/>
        <v>0</v>
      </c>
      <c r="BT760">
        <f t="shared" si="719"/>
        <v>0</v>
      </c>
    </row>
    <row r="761" spans="1:72" x14ac:dyDescent="0.25">
      <c r="A761" t="str">
        <f>IF(TRIM(INDEX(games!$A:$A,ROW()))="","",TRIM(INDEX(games!$A:$A,ROW())))</f>
        <v>ShoreTiles</v>
      </c>
      <c r="B761">
        <f>IF(OR($A761="",INDEX(games!$B:$B,ROW())=""),"",INDEX(games!$B:$B,ROW()))</f>
        <v>2026</v>
      </c>
      <c r="C761" t="str">
        <f>IF(OR($A761="",INDEX(games!$C:$C,ROW())=""),"",INDEX(games!$C:$C,ROW()))</f>
        <v>Strategy</v>
      </c>
      <c r="D761">
        <f t="shared" si="660"/>
        <v>1</v>
      </c>
      <c r="E761">
        <f t="shared" si="661"/>
        <v>2</v>
      </c>
      <c r="F761">
        <f t="shared" si="662"/>
        <v>13</v>
      </c>
      <c r="G761" t="e">
        <f t="shared" si="663"/>
        <v>#N/A</v>
      </c>
      <c r="H761" t="e">
        <f t="shared" si="664"/>
        <v>#N/A</v>
      </c>
      <c r="I761">
        <f t="shared" si="665"/>
        <v>2026</v>
      </c>
      <c r="J761">
        <f t="shared" si="666"/>
        <v>2.2989999999999999</v>
      </c>
      <c r="K761" t="e">
        <f t="shared" si="667"/>
        <v>#N/A</v>
      </c>
      <c r="L761" t="e">
        <f t="shared" si="668"/>
        <v>#N/A</v>
      </c>
      <c r="M761" t="e">
        <f t="shared" si="669"/>
        <v>#N/A</v>
      </c>
      <c r="N761" t="e">
        <f t="shared" si="670"/>
        <v>#N/A</v>
      </c>
      <c r="O761">
        <f t="shared" si="671"/>
        <v>1.000761</v>
      </c>
      <c r="P761" t="str">
        <f>IF(OR($A761="",INDEX(games!$H:$H,ROW())=""),"",INDEX(games!$H:$H,ROW()))</f>
        <v/>
      </c>
      <c r="Q761" t="str">
        <f t="shared" si="672"/>
        <v/>
      </c>
      <c r="T761">
        <f t="shared" si="673"/>
        <v>2019</v>
      </c>
      <c r="U761">
        <f t="shared" si="674"/>
        <v>2025</v>
      </c>
      <c r="V761">
        <f t="shared" si="675"/>
        <v>6</v>
      </c>
      <c r="W761" t="str">
        <f>IF(TRIM(INDEX(connections!$A:$A,ROW()))="","",TRIM(INDEX(connections!$A:$A,ROW())))</f>
        <v>Teamfight Tactics</v>
      </c>
      <c r="X761" t="str">
        <f>IF($W761="","",TRIM(INDEX(connections!$B:$B,ROW())))</f>
        <v>Knightica</v>
      </c>
      <c r="Y761">
        <f t="shared" si="676"/>
        <v>856</v>
      </c>
      <c r="Z761">
        <f t="shared" si="677"/>
        <v>453</v>
      </c>
      <c r="AA761" t="str">
        <f t="shared" si="678"/>
        <v/>
      </c>
      <c r="AB761" t="str">
        <f t="shared" si="679"/>
        <v>Yes</v>
      </c>
      <c r="AC761" t="str">
        <f t="shared" si="680"/>
        <v/>
      </c>
      <c r="AD761">
        <f t="shared" si="681"/>
        <v>0</v>
      </c>
      <c r="AE761" t="str">
        <f t="shared" si="682"/>
        <v/>
      </c>
      <c r="AG761">
        <f t="shared" si="683"/>
        <v>1</v>
      </c>
      <c r="AH761" t="str">
        <f t="shared" si="684"/>
        <v/>
      </c>
      <c r="AI761" t="str">
        <f t="shared" si="685"/>
        <v/>
      </c>
      <c r="AJ761" t="str">
        <f t="shared" si="686"/>
        <v/>
      </c>
      <c r="AK761">
        <f t="shared" si="687"/>
        <v>1.000761</v>
      </c>
      <c r="AL761" t="str">
        <f>IF($A761="","",INDEX(games!$J:$J,ROW())&amp;"")</f>
        <v>https://store.steampowered.com/app/4268460/ShoreTiles/</v>
      </c>
      <c r="AM761">
        <f>IF($A761="","",SUMPRODUCT($AO761:$BD761,'Map Analysis'!$AN$2^{0,1,2,3,4,5,6,7,8,9,10,11,12,13,14,15}))</f>
        <v>0</v>
      </c>
      <c r="AN761">
        <f t="shared" si="688"/>
        <v>7.6100000000000007E-5</v>
      </c>
      <c r="AO761">
        <f t="shared" si="689"/>
        <v>0</v>
      </c>
      <c r="AP761">
        <f t="shared" si="690"/>
        <v>0</v>
      </c>
      <c r="AQ761">
        <f t="shared" si="691"/>
        <v>0</v>
      </c>
      <c r="AR761">
        <f t="shared" si="692"/>
        <v>0</v>
      </c>
      <c r="AS761">
        <f t="shared" si="693"/>
        <v>0</v>
      </c>
      <c r="AT761">
        <f t="shared" si="694"/>
        <v>0</v>
      </c>
      <c r="AU761">
        <f t="shared" si="695"/>
        <v>0</v>
      </c>
      <c r="AV761">
        <f t="shared" si="696"/>
        <v>0</v>
      </c>
      <c r="AW761">
        <f t="shared" si="697"/>
        <v>0</v>
      </c>
      <c r="AX761">
        <f t="shared" si="698"/>
        <v>0</v>
      </c>
      <c r="AY761">
        <f t="shared" si="699"/>
        <v>0</v>
      </c>
      <c r="AZ761">
        <f t="shared" si="700"/>
        <v>0</v>
      </c>
      <c r="BA761">
        <f t="shared" si="701"/>
        <v>0</v>
      </c>
      <c r="BB761">
        <f t="shared" si="702"/>
        <v>0</v>
      </c>
      <c r="BC761">
        <f t="shared" si="703"/>
        <v>0</v>
      </c>
      <c r="BD761">
        <f t="shared" si="704"/>
        <v>0</v>
      </c>
      <c r="BF761">
        <f t="shared" si="705"/>
        <v>0</v>
      </c>
      <c r="BG761">
        <f t="shared" si="706"/>
        <v>0</v>
      </c>
      <c r="BH761">
        <f t="shared" si="707"/>
        <v>0</v>
      </c>
      <c r="BI761">
        <f t="shared" si="708"/>
        <v>0</v>
      </c>
      <c r="BJ761">
        <f t="shared" si="709"/>
        <v>0</v>
      </c>
      <c r="BK761">
        <f t="shared" si="710"/>
        <v>0</v>
      </c>
      <c r="BL761">
        <f t="shared" si="711"/>
        <v>0</v>
      </c>
      <c r="BM761">
        <f t="shared" si="712"/>
        <v>0</v>
      </c>
      <c r="BN761">
        <f t="shared" si="713"/>
        <v>0</v>
      </c>
      <c r="BO761">
        <f t="shared" si="714"/>
        <v>0</v>
      </c>
      <c r="BP761">
        <f t="shared" si="715"/>
        <v>0</v>
      </c>
      <c r="BQ761">
        <f t="shared" si="716"/>
        <v>0</v>
      </c>
      <c r="BR761">
        <f t="shared" si="717"/>
        <v>0</v>
      </c>
      <c r="BS761">
        <f t="shared" si="718"/>
        <v>0</v>
      </c>
      <c r="BT761">
        <f t="shared" si="719"/>
        <v>0</v>
      </c>
    </row>
    <row r="762" spans="1:72" x14ac:dyDescent="0.25">
      <c r="A762" t="str">
        <f>IF(TRIM(INDEX(games!$A:$A,ROW()))="","",TRIM(INDEX(games!$A:$A,ROW())))</f>
        <v>Shotgun King: The Final Checkmate</v>
      </c>
      <c r="B762">
        <f>IF(OR($A762="",INDEX(games!$B:$B,ROW())=""),"",INDEX(games!$B:$B,ROW()))</f>
        <v>2022</v>
      </c>
      <c r="C762" t="str">
        <f>IF(OR($A762="",INDEX(games!$C:$C,ROW())=""),"",INDEX(games!$C:$C,ROW()))</f>
        <v>Strategy</v>
      </c>
      <c r="D762">
        <f t="shared" si="660"/>
        <v>4</v>
      </c>
      <c r="E762">
        <f t="shared" si="661"/>
        <v>2</v>
      </c>
      <c r="F762">
        <f t="shared" si="662"/>
        <v>14</v>
      </c>
      <c r="G762" t="e">
        <f t="shared" si="663"/>
        <v>#N/A</v>
      </c>
      <c r="H762" t="e">
        <f t="shared" si="664"/>
        <v>#N/A</v>
      </c>
      <c r="I762">
        <f t="shared" si="665"/>
        <v>2022</v>
      </c>
      <c r="J762">
        <f t="shared" si="666"/>
        <v>2.3220000000000001</v>
      </c>
      <c r="K762" t="e">
        <f t="shared" si="667"/>
        <v>#N/A</v>
      </c>
      <c r="L762" t="e">
        <f t="shared" si="668"/>
        <v>#N/A</v>
      </c>
      <c r="M762" t="e">
        <f t="shared" si="669"/>
        <v>#N/A</v>
      </c>
      <c r="N762" t="e">
        <f t="shared" si="670"/>
        <v>#N/A</v>
      </c>
      <c r="O762">
        <f t="shared" si="671"/>
        <v>4.0007619999999999</v>
      </c>
      <c r="P762" t="str">
        <f>IF(OR($A762="",INDEX(games!$H:$H,ROW())=""),"",INDEX(games!$H:$H,ROW()))</f>
        <v>Yes</v>
      </c>
      <c r="Q762">
        <f t="shared" si="672"/>
        <v>4.0007619999999999</v>
      </c>
      <c r="T762">
        <f t="shared" si="673"/>
        <v>2021</v>
      </c>
      <c r="U762">
        <f t="shared" si="674"/>
        <v>2025</v>
      </c>
      <c r="V762">
        <f t="shared" si="675"/>
        <v>4</v>
      </c>
      <c r="W762" t="str">
        <f>IF(TRIM(INDEX(connections!$A:$A,ROW()))="","",TRIM(INDEX(connections!$A:$A,ROW())))</f>
        <v>Fights in Tight Spaces</v>
      </c>
      <c r="X762" t="str">
        <f>IF($W762="","",TRIM(INDEX(connections!$B:$B,ROW())))</f>
        <v>Knights in Tight Spaces</v>
      </c>
      <c r="Y762">
        <f t="shared" si="676"/>
        <v>308</v>
      </c>
      <c r="Z762">
        <f t="shared" si="677"/>
        <v>454</v>
      </c>
      <c r="AA762" t="str">
        <f t="shared" si="678"/>
        <v>Yes</v>
      </c>
      <c r="AB762" t="str">
        <f t="shared" si="679"/>
        <v>Yes</v>
      </c>
      <c r="AC762">
        <f t="shared" si="680"/>
        <v>1</v>
      </c>
      <c r="AD762">
        <f t="shared" si="681"/>
        <v>0</v>
      </c>
      <c r="AE762" t="str">
        <f t="shared" si="682"/>
        <v/>
      </c>
      <c r="AG762">
        <f t="shared" si="683"/>
        <v>3</v>
      </c>
      <c r="AH762" t="str">
        <f t="shared" si="684"/>
        <v>Yes</v>
      </c>
      <c r="AI762">
        <f t="shared" si="685"/>
        <v>3</v>
      </c>
      <c r="AJ762">
        <f t="shared" si="686"/>
        <v>3.0007619999999999</v>
      </c>
      <c r="AK762" t="str">
        <f t="shared" si="687"/>
        <v/>
      </c>
      <c r="AL762" t="str">
        <f>IF($A762="","",INDEX(games!$J:$J,ROW())&amp;"")</f>
        <v>https://store.steampowered.com/app/1972440/Shotgun_King_The_Final_Checkmate/</v>
      </c>
      <c r="AM762">
        <f>IF($A762="","",SUMPRODUCT($AO762:$BD762,'Map Analysis'!$AN$2^{0,1,2,3,4,5,6,7,8,9,10,11,12,13,14,15}))</f>
        <v>4.5</v>
      </c>
      <c r="AN762">
        <f t="shared" si="688"/>
        <v>4.5000761999999996</v>
      </c>
      <c r="AO762">
        <f t="shared" si="689"/>
        <v>4</v>
      </c>
      <c r="AP762">
        <f t="shared" si="690"/>
        <v>1</v>
      </c>
      <c r="AQ762">
        <f t="shared" si="691"/>
        <v>0</v>
      </c>
      <c r="AR762">
        <f t="shared" si="692"/>
        <v>0</v>
      </c>
      <c r="AS762">
        <f t="shared" si="693"/>
        <v>0</v>
      </c>
      <c r="AT762">
        <f t="shared" si="694"/>
        <v>0</v>
      </c>
      <c r="AU762">
        <f t="shared" si="695"/>
        <v>0</v>
      </c>
      <c r="AV762">
        <f t="shared" si="696"/>
        <v>0</v>
      </c>
      <c r="AW762">
        <f t="shared" si="697"/>
        <v>0</v>
      </c>
      <c r="AX762">
        <f t="shared" si="698"/>
        <v>0</v>
      </c>
      <c r="AY762">
        <f t="shared" si="699"/>
        <v>0</v>
      </c>
      <c r="AZ762">
        <f t="shared" si="700"/>
        <v>0</v>
      </c>
      <c r="BA762">
        <f t="shared" si="701"/>
        <v>0</v>
      </c>
      <c r="BB762">
        <f t="shared" si="702"/>
        <v>0</v>
      </c>
      <c r="BC762">
        <f t="shared" si="703"/>
        <v>0</v>
      </c>
      <c r="BD762">
        <f t="shared" si="704"/>
        <v>0</v>
      </c>
      <c r="BF762">
        <f t="shared" si="705"/>
        <v>0</v>
      </c>
      <c r="BG762">
        <f t="shared" si="706"/>
        <v>0</v>
      </c>
      <c r="BH762">
        <f t="shared" si="707"/>
        <v>0</v>
      </c>
      <c r="BI762">
        <f t="shared" si="708"/>
        <v>0</v>
      </c>
      <c r="BJ762">
        <f t="shared" si="709"/>
        <v>0</v>
      </c>
      <c r="BK762">
        <f t="shared" si="710"/>
        <v>0</v>
      </c>
      <c r="BL762">
        <f t="shared" si="711"/>
        <v>0</v>
      </c>
      <c r="BM762">
        <f t="shared" si="712"/>
        <v>0</v>
      </c>
      <c r="BN762">
        <f t="shared" si="713"/>
        <v>0</v>
      </c>
      <c r="BO762">
        <f t="shared" si="714"/>
        <v>0</v>
      </c>
      <c r="BP762">
        <f t="shared" si="715"/>
        <v>0</v>
      </c>
      <c r="BQ762">
        <f t="shared" si="716"/>
        <v>0</v>
      </c>
      <c r="BR762">
        <f t="shared" si="717"/>
        <v>0</v>
      </c>
      <c r="BS762">
        <f t="shared" si="718"/>
        <v>0</v>
      </c>
      <c r="BT762">
        <f t="shared" si="719"/>
        <v>0</v>
      </c>
    </row>
    <row r="763" spans="1:72" x14ac:dyDescent="0.25">
      <c r="A763" t="str">
        <f>IF(TRIM(INDEX(games!$A:$A,ROW()))="","",TRIM(INDEX(games!$A:$A,ROW())))</f>
        <v>Shovel Knight Dig</v>
      </c>
      <c r="B763">
        <f>IF(OR($A763="",INDEX(games!$B:$B,ROW())=""),"",INDEX(games!$B:$B,ROW()))</f>
        <v>2022</v>
      </c>
      <c r="C763" t="str">
        <f>IF(OR($A763="",INDEX(games!$C:$C,ROW())=""),"",INDEX(games!$C:$C,ROW()))</f>
        <v>Action</v>
      </c>
      <c r="D763">
        <f t="shared" si="660"/>
        <v>2</v>
      </c>
      <c r="E763">
        <f t="shared" si="661"/>
        <v>1</v>
      </c>
      <c r="F763">
        <f t="shared" si="662"/>
        <v>15</v>
      </c>
      <c r="G763">
        <f t="shared" si="663"/>
        <v>2022</v>
      </c>
      <c r="H763">
        <f t="shared" si="664"/>
        <v>1.345</v>
      </c>
      <c r="I763" t="e">
        <f t="shared" si="665"/>
        <v>#N/A</v>
      </c>
      <c r="J763" t="e">
        <f t="shared" si="666"/>
        <v>#N/A</v>
      </c>
      <c r="K763" t="e">
        <f t="shared" si="667"/>
        <v>#N/A</v>
      </c>
      <c r="L763" t="e">
        <f t="shared" si="668"/>
        <v>#N/A</v>
      </c>
      <c r="M763" t="e">
        <f t="shared" si="669"/>
        <v>#N/A</v>
      </c>
      <c r="N763" t="e">
        <f t="shared" si="670"/>
        <v>#N/A</v>
      </c>
      <c r="O763">
        <f t="shared" si="671"/>
        <v>2.0007630000000001</v>
      </c>
      <c r="P763" t="str">
        <f>IF(OR($A763="",INDEX(games!$H:$H,ROW())=""),"",INDEX(games!$H:$H,ROW()))</f>
        <v/>
      </c>
      <c r="Q763" t="str">
        <f t="shared" si="672"/>
        <v/>
      </c>
      <c r="T763">
        <f t="shared" si="673"/>
        <v>2017</v>
      </c>
      <c r="U763">
        <f t="shared" si="674"/>
        <v>2020</v>
      </c>
      <c r="V763">
        <f t="shared" si="675"/>
        <v>3</v>
      </c>
      <c r="W763" t="str">
        <f>IF(TRIM(INDEX(connections!$A:$A,ROW()))="","",TRIM(INDEX(connections!$A:$A,ROW())))</f>
        <v>Slay the Spire</v>
      </c>
      <c r="X763" t="str">
        <f>IF($W763="","",TRIM(INDEX(connections!$B:$B,ROW())))</f>
        <v>Knock on the Coffin Lid</v>
      </c>
      <c r="Y763">
        <f t="shared" si="676"/>
        <v>772</v>
      </c>
      <c r="Z763">
        <f t="shared" si="677"/>
        <v>455</v>
      </c>
      <c r="AA763" t="str">
        <f t="shared" si="678"/>
        <v>Yes</v>
      </c>
      <c r="AB763" t="str">
        <f t="shared" si="679"/>
        <v/>
      </c>
      <c r="AC763" t="str">
        <f t="shared" si="680"/>
        <v/>
      </c>
      <c r="AD763">
        <f t="shared" si="681"/>
        <v>0</v>
      </c>
      <c r="AE763" t="str">
        <f t="shared" si="682"/>
        <v/>
      </c>
      <c r="AG763">
        <f t="shared" si="683"/>
        <v>2</v>
      </c>
      <c r="AH763" t="str">
        <f t="shared" si="684"/>
        <v/>
      </c>
      <c r="AI763" t="str">
        <f t="shared" si="685"/>
        <v/>
      </c>
      <c r="AJ763" t="str">
        <f t="shared" si="686"/>
        <v/>
      </c>
      <c r="AK763">
        <f t="shared" si="687"/>
        <v>2.0007630000000001</v>
      </c>
      <c r="AL763" t="str">
        <f>IF($A763="","",INDEX(games!$J:$J,ROW())&amp;"")</f>
        <v/>
      </c>
      <c r="AM763">
        <f>IF($A763="","",SUMPRODUCT($AO763:$BD763,'Map Analysis'!$AN$2^{0,1,2,3,4,5,6,7,8,9,10,11,12,13,14,15}))</f>
        <v>0</v>
      </c>
      <c r="AN763">
        <f t="shared" si="688"/>
        <v>7.6299999999999998E-5</v>
      </c>
      <c r="AO763">
        <f t="shared" si="689"/>
        <v>0</v>
      </c>
      <c r="AP763">
        <f t="shared" si="690"/>
        <v>0</v>
      </c>
      <c r="AQ763">
        <f t="shared" si="691"/>
        <v>0</v>
      </c>
      <c r="AR763">
        <f t="shared" si="692"/>
        <v>0</v>
      </c>
      <c r="AS763">
        <f t="shared" si="693"/>
        <v>0</v>
      </c>
      <c r="AT763">
        <f t="shared" si="694"/>
        <v>0</v>
      </c>
      <c r="AU763">
        <f t="shared" si="695"/>
        <v>0</v>
      </c>
      <c r="AV763">
        <f t="shared" si="696"/>
        <v>0</v>
      </c>
      <c r="AW763">
        <f t="shared" si="697"/>
        <v>0</v>
      </c>
      <c r="AX763">
        <f t="shared" si="698"/>
        <v>0</v>
      </c>
      <c r="AY763">
        <f t="shared" si="699"/>
        <v>0</v>
      </c>
      <c r="AZ763">
        <f t="shared" si="700"/>
        <v>0</v>
      </c>
      <c r="BA763">
        <f t="shared" si="701"/>
        <v>0</v>
      </c>
      <c r="BB763">
        <f t="shared" si="702"/>
        <v>0</v>
      </c>
      <c r="BC763">
        <f t="shared" si="703"/>
        <v>0</v>
      </c>
      <c r="BD763">
        <f t="shared" si="704"/>
        <v>0</v>
      </c>
      <c r="BF763">
        <f t="shared" si="705"/>
        <v>1</v>
      </c>
      <c r="BG763">
        <f t="shared" si="706"/>
        <v>0</v>
      </c>
      <c r="BH763">
        <f t="shared" si="707"/>
        <v>0</v>
      </c>
      <c r="BI763">
        <f t="shared" si="708"/>
        <v>0</v>
      </c>
      <c r="BJ763">
        <f t="shared" si="709"/>
        <v>0</v>
      </c>
      <c r="BK763">
        <f t="shared" si="710"/>
        <v>0</v>
      </c>
      <c r="BL763">
        <f t="shared" si="711"/>
        <v>0</v>
      </c>
      <c r="BM763">
        <f t="shared" si="712"/>
        <v>0</v>
      </c>
      <c r="BN763">
        <f t="shared" si="713"/>
        <v>0</v>
      </c>
      <c r="BO763">
        <f t="shared" si="714"/>
        <v>0</v>
      </c>
      <c r="BP763">
        <f t="shared" si="715"/>
        <v>0</v>
      </c>
      <c r="BQ763">
        <f t="shared" si="716"/>
        <v>0</v>
      </c>
      <c r="BR763">
        <f t="shared" si="717"/>
        <v>0</v>
      </c>
      <c r="BS763">
        <f t="shared" si="718"/>
        <v>0</v>
      </c>
      <c r="BT763">
        <f t="shared" si="719"/>
        <v>0</v>
      </c>
    </row>
    <row r="764" spans="1:72" x14ac:dyDescent="0.25">
      <c r="A764" t="str">
        <f>IF(TRIM(INDEX(games!$A:$A,ROW()))="","",TRIM(INDEX(games!$A:$A,ROW())))</f>
        <v>Shroom and Gloom</v>
      </c>
      <c r="B764">
        <f>IF(OR($A764="",INDEX(games!$B:$B,ROW())=""),"",INDEX(games!$B:$B,ROW()))</f>
        <v>2026</v>
      </c>
      <c r="C764" t="str">
        <f>IF(OR($A764="",INDEX(games!$C:$C,ROW())=""),"",INDEX(games!$C:$C,ROW()))</f>
        <v>Deckbuilder</v>
      </c>
      <c r="D764">
        <f t="shared" si="660"/>
        <v>2</v>
      </c>
      <c r="E764">
        <f t="shared" si="661"/>
        <v>3</v>
      </c>
      <c r="F764">
        <f t="shared" si="662"/>
        <v>16</v>
      </c>
      <c r="G764" t="e">
        <f t="shared" si="663"/>
        <v>#N/A</v>
      </c>
      <c r="H764" t="e">
        <f t="shared" si="664"/>
        <v>#N/A</v>
      </c>
      <c r="I764" t="e">
        <f t="shared" si="665"/>
        <v>#N/A</v>
      </c>
      <c r="J764" t="e">
        <f t="shared" si="666"/>
        <v>#N/A</v>
      </c>
      <c r="K764">
        <f t="shared" si="667"/>
        <v>2026</v>
      </c>
      <c r="L764">
        <f t="shared" si="668"/>
        <v>3.3679999999999999</v>
      </c>
      <c r="M764" t="e">
        <f t="shared" si="669"/>
        <v>#N/A</v>
      </c>
      <c r="N764" t="e">
        <f t="shared" si="670"/>
        <v>#N/A</v>
      </c>
      <c r="O764">
        <f t="shared" si="671"/>
        <v>2.0007640000000002</v>
      </c>
      <c r="P764" t="str">
        <f>IF(OR($A764="",INDEX(games!$H:$H,ROW())=""),"",INDEX(games!$H:$H,ROW()))</f>
        <v/>
      </c>
      <c r="Q764" t="str">
        <f t="shared" si="672"/>
        <v/>
      </c>
      <c r="T764">
        <f t="shared" si="673"/>
        <v>1997</v>
      </c>
      <c r="U764">
        <f t="shared" si="674"/>
        <v>2020</v>
      </c>
      <c r="V764">
        <f t="shared" si="675"/>
        <v>23</v>
      </c>
      <c r="W764" t="str">
        <f>IF(TRIM(INDEX(connections!$A:$A,ROW()))="","",TRIM(INDEX(connections!$A:$A,ROW())))</f>
        <v>Azure Dreams</v>
      </c>
      <c r="X764" t="str">
        <f>IF($W764="","",TRIM(INDEX(connections!$B:$B,ROW())))</f>
        <v>Labyrinth of Legendary Loot</v>
      </c>
      <c r="Y764">
        <f t="shared" si="676"/>
        <v>52</v>
      </c>
      <c r="Z764">
        <f t="shared" si="677"/>
        <v>456</v>
      </c>
      <c r="AA764" t="str">
        <f t="shared" si="678"/>
        <v>Yes</v>
      </c>
      <c r="AB764" t="str">
        <f t="shared" si="679"/>
        <v>Yes</v>
      </c>
      <c r="AC764">
        <f t="shared" si="680"/>
        <v>1</v>
      </c>
      <c r="AD764">
        <f t="shared" si="681"/>
        <v>0</v>
      </c>
      <c r="AE764" t="str">
        <f t="shared" si="682"/>
        <v/>
      </c>
      <c r="AG764">
        <f t="shared" si="683"/>
        <v>2</v>
      </c>
      <c r="AH764" t="str">
        <f t="shared" si="684"/>
        <v/>
      </c>
      <c r="AI764" t="str">
        <f t="shared" si="685"/>
        <v/>
      </c>
      <c r="AJ764" t="str">
        <f t="shared" si="686"/>
        <v/>
      </c>
      <c r="AK764">
        <f t="shared" si="687"/>
        <v>2.0007640000000002</v>
      </c>
      <c r="AL764" t="str">
        <f>IF($A764="","",INDEX(games!$J:$J,ROW())&amp;"")</f>
        <v>https://store.steampowered.com/app/3271280/Shroom_and_Gloom/</v>
      </c>
      <c r="AM764">
        <f>IF($A764="","",SUMPRODUCT($AO764:$BD764,'Map Analysis'!$AN$2^{0,1,2,3,4,5,6,7,8,9,10,11,12,13,14,15}))</f>
        <v>0</v>
      </c>
      <c r="AN764">
        <f t="shared" si="688"/>
        <v>7.64E-5</v>
      </c>
      <c r="AO764">
        <f t="shared" si="689"/>
        <v>0</v>
      </c>
      <c r="AP764">
        <f t="shared" si="690"/>
        <v>0</v>
      </c>
      <c r="AQ764">
        <f t="shared" si="691"/>
        <v>0</v>
      </c>
      <c r="AR764">
        <f t="shared" si="692"/>
        <v>0</v>
      </c>
      <c r="AS764">
        <f t="shared" si="693"/>
        <v>0</v>
      </c>
      <c r="AT764">
        <f t="shared" si="694"/>
        <v>0</v>
      </c>
      <c r="AU764">
        <f t="shared" si="695"/>
        <v>0</v>
      </c>
      <c r="AV764">
        <f t="shared" si="696"/>
        <v>0</v>
      </c>
      <c r="AW764">
        <f t="shared" si="697"/>
        <v>0</v>
      </c>
      <c r="AX764">
        <f t="shared" si="698"/>
        <v>0</v>
      </c>
      <c r="AY764">
        <f t="shared" si="699"/>
        <v>0</v>
      </c>
      <c r="AZ764">
        <f t="shared" si="700"/>
        <v>0</v>
      </c>
      <c r="BA764">
        <f t="shared" si="701"/>
        <v>0</v>
      </c>
      <c r="BB764">
        <f t="shared" si="702"/>
        <v>0</v>
      </c>
      <c r="BC764">
        <f t="shared" si="703"/>
        <v>0</v>
      </c>
      <c r="BD764">
        <f t="shared" si="704"/>
        <v>0</v>
      </c>
      <c r="BF764">
        <f t="shared" si="705"/>
        <v>0</v>
      </c>
      <c r="BG764">
        <f t="shared" si="706"/>
        <v>0</v>
      </c>
      <c r="BH764">
        <f t="shared" si="707"/>
        <v>0</v>
      </c>
      <c r="BI764">
        <f t="shared" si="708"/>
        <v>0</v>
      </c>
      <c r="BJ764">
        <f t="shared" si="709"/>
        <v>0</v>
      </c>
      <c r="BK764">
        <f t="shared" si="710"/>
        <v>0</v>
      </c>
      <c r="BL764">
        <f t="shared" si="711"/>
        <v>0</v>
      </c>
      <c r="BM764">
        <f t="shared" si="712"/>
        <v>0</v>
      </c>
      <c r="BN764">
        <f t="shared" si="713"/>
        <v>0</v>
      </c>
      <c r="BO764">
        <f t="shared" si="714"/>
        <v>0</v>
      </c>
      <c r="BP764">
        <f t="shared" si="715"/>
        <v>0</v>
      </c>
      <c r="BQ764">
        <f t="shared" si="716"/>
        <v>0</v>
      </c>
      <c r="BR764">
        <f t="shared" si="717"/>
        <v>0</v>
      </c>
      <c r="BS764">
        <f t="shared" si="718"/>
        <v>0</v>
      </c>
      <c r="BT764">
        <f t="shared" si="719"/>
        <v>0</v>
      </c>
    </row>
    <row r="765" spans="1:72" x14ac:dyDescent="0.25">
      <c r="A765" t="str">
        <f>IF(TRIM(INDEX(games!$A:$A,ROW()))="","",TRIM(INDEX(games!$A:$A,ROW())))</f>
        <v>Sil</v>
      </c>
      <c r="B765">
        <f>IF(OR($A765="",INDEX(games!$B:$B,ROW())=""),"",INDEX(games!$B:$B,ROW()))</f>
        <v>2012</v>
      </c>
      <c r="C765" t="str">
        <f>IF(OR($A765="",INDEX(games!$C:$C,ROW())=""),"",INDEX(games!$C:$C,ROW()))</f>
        <v>Traditional</v>
      </c>
      <c r="D765">
        <f t="shared" si="660"/>
        <v>1</v>
      </c>
      <c r="E765">
        <f t="shared" si="661"/>
        <v>4</v>
      </c>
      <c r="F765">
        <f t="shared" si="662"/>
        <v>17</v>
      </c>
      <c r="G765" t="e">
        <f t="shared" si="663"/>
        <v>#N/A</v>
      </c>
      <c r="H765" t="e">
        <f t="shared" si="664"/>
        <v>#N/A</v>
      </c>
      <c r="I765" t="e">
        <f t="shared" si="665"/>
        <v>#N/A</v>
      </c>
      <c r="J765" t="e">
        <f t="shared" si="666"/>
        <v>#N/A</v>
      </c>
      <c r="K765" t="e">
        <f t="shared" si="667"/>
        <v>#N/A</v>
      </c>
      <c r="L765" t="e">
        <f t="shared" si="668"/>
        <v>#N/A</v>
      </c>
      <c r="M765">
        <f t="shared" si="669"/>
        <v>2012</v>
      </c>
      <c r="N765">
        <f t="shared" si="670"/>
        <v>4.391</v>
      </c>
      <c r="O765">
        <f t="shared" si="671"/>
        <v>1.0007649999999999</v>
      </c>
      <c r="P765" t="str">
        <f>IF(OR($A765="",INDEX(games!$H:$H,ROW())=""),"",INDEX(games!$H:$H,ROW()))</f>
        <v/>
      </c>
      <c r="Q765" t="str">
        <f t="shared" si="672"/>
        <v/>
      </c>
      <c r="T765">
        <f t="shared" si="673"/>
        <v>2009</v>
      </c>
      <c r="U765">
        <f t="shared" si="674"/>
        <v>2020</v>
      </c>
      <c r="V765">
        <f t="shared" si="675"/>
        <v>11</v>
      </c>
      <c r="W765" t="str">
        <f>IF(TRIM(INDEX(connections!$A:$A,ROW()))="","",TRIM(INDEX(connections!$A:$A,ROW())))</f>
        <v>Brogue</v>
      </c>
      <c r="X765" t="str">
        <f>IF($W765="","",TRIM(INDEX(connections!$B:$B,ROW())))</f>
        <v>Labyrinth of Legendary Loot</v>
      </c>
      <c r="Y765">
        <f t="shared" si="676"/>
        <v>103</v>
      </c>
      <c r="Z765">
        <f t="shared" si="677"/>
        <v>456</v>
      </c>
      <c r="AA765" t="str">
        <f t="shared" si="678"/>
        <v>Yes</v>
      </c>
      <c r="AB765" t="str">
        <f t="shared" si="679"/>
        <v>Yes</v>
      </c>
      <c r="AC765">
        <f t="shared" si="680"/>
        <v>1</v>
      </c>
      <c r="AD765">
        <f t="shared" si="681"/>
        <v>0</v>
      </c>
      <c r="AE765" t="str">
        <f t="shared" si="682"/>
        <v/>
      </c>
      <c r="AG765">
        <f t="shared" si="683"/>
        <v>1</v>
      </c>
      <c r="AH765" t="str">
        <f t="shared" si="684"/>
        <v/>
      </c>
      <c r="AI765" t="str">
        <f t="shared" si="685"/>
        <v/>
      </c>
      <c r="AJ765" t="str">
        <f t="shared" si="686"/>
        <v/>
      </c>
      <c r="AK765">
        <f t="shared" si="687"/>
        <v>1.0007649999999999</v>
      </c>
      <c r="AL765" t="str">
        <f>IF($A765="","",INDEX(games!$J:$J,ROW())&amp;"")</f>
        <v/>
      </c>
      <c r="AM765">
        <f>IF($A765="","",SUMPRODUCT($AO765:$BD765,'Map Analysis'!$AN$2^{0,1,2,3,4,5,6,7,8,9,10,11,12,13,14,15}))</f>
        <v>0</v>
      </c>
      <c r="AN765">
        <f t="shared" si="688"/>
        <v>7.6500000000000003E-5</v>
      </c>
      <c r="AO765">
        <f t="shared" si="689"/>
        <v>0</v>
      </c>
      <c r="AP765">
        <f t="shared" si="690"/>
        <v>0</v>
      </c>
      <c r="AQ765">
        <f t="shared" si="691"/>
        <v>0</v>
      </c>
      <c r="AR765">
        <f t="shared" si="692"/>
        <v>0</v>
      </c>
      <c r="AS765">
        <f t="shared" si="693"/>
        <v>0</v>
      </c>
      <c r="AT765">
        <f t="shared" si="694"/>
        <v>0</v>
      </c>
      <c r="AU765">
        <f t="shared" si="695"/>
        <v>0</v>
      </c>
      <c r="AV765">
        <f t="shared" si="696"/>
        <v>0</v>
      </c>
      <c r="AW765">
        <f t="shared" si="697"/>
        <v>0</v>
      </c>
      <c r="AX765">
        <f t="shared" si="698"/>
        <v>0</v>
      </c>
      <c r="AY765">
        <f t="shared" si="699"/>
        <v>0</v>
      </c>
      <c r="AZ765">
        <f t="shared" si="700"/>
        <v>0</v>
      </c>
      <c r="BA765">
        <f t="shared" si="701"/>
        <v>0</v>
      </c>
      <c r="BB765">
        <f t="shared" si="702"/>
        <v>0</v>
      </c>
      <c r="BC765">
        <f t="shared" si="703"/>
        <v>0</v>
      </c>
      <c r="BD765">
        <f t="shared" si="704"/>
        <v>0</v>
      </c>
      <c r="BF765">
        <f t="shared" si="705"/>
        <v>0</v>
      </c>
      <c r="BG765">
        <f t="shared" si="706"/>
        <v>0</v>
      </c>
      <c r="BH765">
        <f t="shared" si="707"/>
        <v>0</v>
      </c>
      <c r="BI765">
        <f t="shared" si="708"/>
        <v>0</v>
      </c>
      <c r="BJ765">
        <f t="shared" si="709"/>
        <v>0</v>
      </c>
      <c r="BK765">
        <f t="shared" si="710"/>
        <v>0</v>
      </c>
      <c r="BL765">
        <f t="shared" si="711"/>
        <v>0</v>
      </c>
      <c r="BM765">
        <f t="shared" si="712"/>
        <v>0</v>
      </c>
      <c r="BN765">
        <f t="shared" si="713"/>
        <v>0</v>
      </c>
      <c r="BO765">
        <f t="shared" si="714"/>
        <v>0</v>
      </c>
      <c r="BP765">
        <f t="shared" si="715"/>
        <v>0</v>
      </c>
      <c r="BQ765">
        <f t="shared" si="716"/>
        <v>0</v>
      </c>
      <c r="BR765">
        <f t="shared" si="717"/>
        <v>0</v>
      </c>
      <c r="BS765">
        <f t="shared" si="718"/>
        <v>0</v>
      </c>
      <c r="BT765">
        <f t="shared" si="719"/>
        <v>0</v>
      </c>
    </row>
    <row r="766" spans="1:72" x14ac:dyDescent="0.25">
      <c r="A766" t="str">
        <f>IF(TRIM(INDEX(games!$A:$A,ROW()))="","",TRIM(INDEX(games!$A:$A,ROW())))</f>
        <v>Sir, We Have an Orc Problem</v>
      </c>
      <c r="B766">
        <f>IF(OR($A766="",INDEX(games!$B:$B,ROW())=""),"",INDEX(games!$B:$B,ROW()))</f>
        <v>2026</v>
      </c>
      <c r="C766" t="str">
        <f>IF(OR($A766="",INDEX(games!$C:$C,ROW())=""),"",INDEX(games!$C:$C,ROW()))</f>
        <v>Strategy</v>
      </c>
      <c r="D766">
        <f t="shared" si="660"/>
        <v>1</v>
      </c>
      <c r="E766">
        <f t="shared" si="661"/>
        <v>2</v>
      </c>
      <c r="F766">
        <f t="shared" si="662"/>
        <v>18</v>
      </c>
      <c r="G766" t="e">
        <f t="shared" si="663"/>
        <v>#N/A</v>
      </c>
      <c r="H766" t="e">
        <f t="shared" si="664"/>
        <v>#N/A</v>
      </c>
      <c r="I766">
        <f t="shared" si="665"/>
        <v>2026</v>
      </c>
      <c r="J766">
        <f t="shared" si="666"/>
        <v>2.4140000000000001</v>
      </c>
      <c r="K766" t="e">
        <f t="shared" si="667"/>
        <v>#N/A</v>
      </c>
      <c r="L766" t="e">
        <f t="shared" si="668"/>
        <v>#N/A</v>
      </c>
      <c r="M766" t="e">
        <f t="shared" si="669"/>
        <v>#N/A</v>
      </c>
      <c r="N766" t="e">
        <f t="shared" si="670"/>
        <v>#N/A</v>
      </c>
      <c r="O766">
        <f t="shared" si="671"/>
        <v>1.000766</v>
      </c>
      <c r="P766" t="str">
        <f>IF(OR($A766="",INDEX(games!$H:$H,ROW())=""),"",INDEX(games!$H:$H,ROW()))</f>
        <v/>
      </c>
      <c r="Q766" t="str">
        <f t="shared" si="672"/>
        <v/>
      </c>
      <c r="T766">
        <f t="shared" si="673"/>
        <v>2005</v>
      </c>
      <c r="U766">
        <f t="shared" si="674"/>
        <v>2020</v>
      </c>
      <c r="V766">
        <f t="shared" si="675"/>
        <v>15</v>
      </c>
      <c r="W766" t="str">
        <f>IF(TRIM(INDEX(connections!$A:$A,ROW()))="","",TRIM(INDEX(connections!$A:$A,ROW())))</f>
        <v>Pokémon Mystery Dungeon: Red and Blue Rescue Team</v>
      </c>
      <c r="X766" t="str">
        <f>IF($W766="","",TRIM(INDEX(connections!$B:$B,ROW())))</f>
        <v>Labyrinth of Legendary Loot</v>
      </c>
      <c r="Y766">
        <f t="shared" si="676"/>
        <v>637</v>
      </c>
      <c r="Z766">
        <f t="shared" si="677"/>
        <v>456</v>
      </c>
      <c r="AA766" t="str">
        <f t="shared" si="678"/>
        <v>Yes</v>
      </c>
      <c r="AB766" t="str">
        <f t="shared" si="679"/>
        <v>Yes</v>
      </c>
      <c r="AC766">
        <f t="shared" si="680"/>
        <v>1</v>
      </c>
      <c r="AD766">
        <f t="shared" si="681"/>
        <v>0</v>
      </c>
      <c r="AE766" t="str">
        <f t="shared" si="682"/>
        <v/>
      </c>
      <c r="AG766">
        <f t="shared" si="683"/>
        <v>0</v>
      </c>
      <c r="AH766" t="str">
        <f t="shared" si="684"/>
        <v/>
      </c>
      <c r="AI766" t="str">
        <f t="shared" si="685"/>
        <v/>
      </c>
      <c r="AJ766" t="str">
        <f t="shared" si="686"/>
        <v/>
      </c>
      <c r="AK766" t="str">
        <f t="shared" si="687"/>
        <v/>
      </c>
      <c r="AL766" t="str">
        <f>IF($A766="","",INDEX(games!$J:$J,ROW())&amp;"")</f>
        <v>https://store.steampowered.com/app/4594150/Sir_We_Have_an_Orc_Problem</v>
      </c>
      <c r="AM766">
        <f>IF($A766="","",SUMPRODUCT($AO766:$BD766,'Map Analysis'!$AN$2^{0,1,2,3,4,5,6,7,8,9,10,11,12,13,14,15}))</f>
        <v>0</v>
      </c>
      <c r="AN766">
        <f t="shared" si="688"/>
        <v>7.6600000000000005E-5</v>
      </c>
      <c r="AO766">
        <f t="shared" si="689"/>
        <v>0</v>
      </c>
      <c r="AP766">
        <f t="shared" si="690"/>
        <v>0</v>
      </c>
      <c r="AQ766">
        <f t="shared" si="691"/>
        <v>0</v>
      </c>
      <c r="AR766">
        <f t="shared" si="692"/>
        <v>0</v>
      </c>
      <c r="AS766">
        <f t="shared" si="693"/>
        <v>0</v>
      </c>
      <c r="AT766">
        <f t="shared" si="694"/>
        <v>0</v>
      </c>
      <c r="AU766">
        <f t="shared" si="695"/>
        <v>0</v>
      </c>
      <c r="AV766">
        <f t="shared" si="696"/>
        <v>0</v>
      </c>
      <c r="AW766">
        <f t="shared" si="697"/>
        <v>0</v>
      </c>
      <c r="AX766">
        <f t="shared" si="698"/>
        <v>0</v>
      </c>
      <c r="AY766">
        <f t="shared" si="699"/>
        <v>0</v>
      </c>
      <c r="AZ766">
        <f t="shared" si="700"/>
        <v>0</v>
      </c>
      <c r="BA766">
        <f t="shared" si="701"/>
        <v>0</v>
      </c>
      <c r="BB766">
        <f t="shared" si="702"/>
        <v>0</v>
      </c>
      <c r="BC766">
        <f t="shared" si="703"/>
        <v>0</v>
      </c>
      <c r="BD766">
        <f t="shared" si="704"/>
        <v>0</v>
      </c>
      <c r="BF766">
        <f t="shared" si="705"/>
        <v>0</v>
      </c>
      <c r="BG766">
        <f t="shared" si="706"/>
        <v>0</v>
      </c>
      <c r="BH766">
        <f t="shared" si="707"/>
        <v>0</v>
      </c>
      <c r="BI766">
        <f t="shared" si="708"/>
        <v>0</v>
      </c>
      <c r="BJ766">
        <f t="shared" si="709"/>
        <v>0</v>
      </c>
      <c r="BK766">
        <f t="shared" si="710"/>
        <v>0</v>
      </c>
      <c r="BL766">
        <f t="shared" si="711"/>
        <v>0</v>
      </c>
      <c r="BM766">
        <f t="shared" si="712"/>
        <v>0</v>
      </c>
      <c r="BN766">
        <f t="shared" si="713"/>
        <v>0</v>
      </c>
      <c r="BO766">
        <f t="shared" si="714"/>
        <v>0</v>
      </c>
      <c r="BP766">
        <f t="shared" si="715"/>
        <v>0</v>
      </c>
      <c r="BQ766">
        <f t="shared" si="716"/>
        <v>0</v>
      </c>
      <c r="BR766">
        <f t="shared" si="717"/>
        <v>0</v>
      </c>
      <c r="BS766">
        <f t="shared" si="718"/>
        <v>0</v>
      </c>
      <c r="BT766">
        <f t="shared" si="719"/>
        <v>0</v>
      </c>
    </row>
    <row r="767" spans="1:72" x14ac:dyDescent="0.25">
      <c r="A767" t="str">
        <f>IF(TRIM(INDEX(games!$A:$A,ROW()))="","",TRIM(INDEX(games!$A:$A,ROW())))</f>
        <v>Skul: The Hero Slayer</v>
      </c>
      <c r="B767">
        <f>IF(OR($A767="",INDEX(games!$B:$B,ROW())=""),"",INDEX(games!$B:$B,ROW()))</f>
        <v>2020</v>
      </c>
      <c r="C767" t="str">
        <f>IF(OR($A767="",INDEX(games!$C:$C,ROW())=""),"",INDEX(games!$C:$C,ROW()))</f>
        <v>Action</v>
      </c>
      <c r="D767">
        <f t="shared" si="660"/>
        <v>3</v>
      </c>
      <c r="E767">
        <f t="shared" si="661"/>
        <v>1</v>
      </c>
      <c r="F767">
        <f t="shared" si="662"/>
        <v>19</v>
      </c>
      <c r="G767">
        <f t="shared" si="663"/>
        <v>2020</v>
      </c>
      <c r="H767">
        <f t="shared" si="664"/>
        <v>1.4370000000000001</v>
      </c>
      <c r="I767" t="e">
        <f t="shared" si="665"/>
        <v>#N/A</v>
      </c>
      <c r="J767" t="e">
        <f t="shared" si="666"/>
        <v>#N/A</v>
      </c>
      <c r="K767" t="e">
        <f t="shared" si="667"/>
        <v>#N/A</v>
      </c>
      <c r="L767" t="e">
        <f t="shared" si="668"/>
        <v>#N/A</v>
      </c>
      <c r="M767" t="e">
        <f t="shared" si="669"/>
        <v>#N/A</v>
      </c>
      <c r="N767" t="e">
        <f t="shared" si="670"/>
        <v>#N/A</v>
      </c>
      <c r="O767">
        <f t="shared" si="671"/>
        <v>3.0007670000000002</v>
      </c>
      <c r="P767" t="str">
        <f>IF(OR($A767="",INDEX(games!$H:$H,ROW())=""),"",INDEX(games!$H:$H,ROW()))</f>
        <v>Yes</v>
      </c>
      <c r="Q767">
        <f t="shared" si="672"/>
        <v>3.0007670000000002</v>
      </c>
      <c r="T767">
        <f t="shared" si="673"/>
        <v>1998</v>
      </c>
      <c r="U767">
        <f t="shared" si="674"/>
        <v>2020</v>
      </c>
      <c r="V767">
        <f t="shared" si="675"/>
        <v>22</v>
      </c>
      <c r="W767" t="str">
        <f>IF(TRIM(INDEX(connections!$A:$A,ROW()))="","",TRIM(INDEX(connections!$A:$A,ROW())))</f>
        <v>Tales of Maj'Eyal</v>
      </c>
      <c r="X767" t="str">
        <f>IF($W767="","",TRIM(INDEX(connections!$B:$B,ROW())))</f>
        <v>Labyrinth of Legendary Loot</v>
      </c>
      <c r="Y767">
        <f t="shared" si="676"/>
        <v>850</v>
      </c>
      <c r="Z767">
        <f t="shared" si="677"/>
        <v>456</v>
      </c>
      <c r="AA767" t="str">
        <f t="shared" si="678"/>
        <v>Yes</v>
      </c>
      <c r="AB767" t="str">
        <f t="shared" si="679"/>
        <v>Yes</v>
      </c>
      <c r="AC767">
        <f t="shared" si="680"/>
        <v>1</v>
      </c>
      <c r="AD767">
        <f t="shared" si="681"/>
        <v>0</v>
      </c>
      <c r="AE767" t="str">
        <f t="shared" si="682"/>
        <v/>
      </c>
      <c r="AG767">
        <f t="shared" si="683"/>
        <v>1</v>
      </c>
      <c r="AH767" t="str">
        <f t="shared" si="684"/>
        <v>Yes</v>
      </c>
      <c r="AI767">
        <f t="shared" si="685"/>
        <v>1</v>
      </c>
      <c r="AJ767">
        <f t="shared" si="686"/>
        <v>1.000767</v>
      </c>
      <c r="AK767" t="str">
        <f t="shared" si="687"/>
        <v/>
      </c>
      <c r="AL767" t="str">
        <f>IF($A767="","",INDEX(games!$J:$J,ROW())&amp;"")</f>
        <v>https://store.steampowered.com/app/1147560/Skul_The_Hero_Slayer/</v>
      </c>
      <c r="AM767">
        <f>IF($A767="","",SUMPRODUCT($AO767:$BD767,'Map Analysis'!$AN$2^{0,1,2,3,4,5,6,7,8,9,10,11,12,13,14,15}))</f>
        <v>3</v>
      </c>
      <c r="AN767">
        <f t="shared" si="688"/>
        <v>3.0000767000000002</v>
      </c>
      <c r="AO767">
        <f t="shared" si="689"/>
        <v>3</v>
      </c>
      <c r="AP767">
        <f t="shared" si="690"/>
        <v>0</v>
      </c>
      <c r="AQ767">
        <f t="shared" si="691"/>
        <v>0</v>
      </c>
      <c r="AR767">
        <f t="shared" si="692"/>
        <v>0</v>
      </c>
      <c r="AS767">
        <f t="shared" si="693"/>
        <v>0</v>
      </c>
      <c r="AT767">
        <f t="shared" si="694"/>
        <v>0</v>
      </c>
      <c r="AU767">
        <f t="shared" si="695"/>
        <v>0</v>
      </c>
      <c r="AV767">
        <f t="shared" si="696"/>
        <v>0</v>
      </c>
      <c r="AW767">
        <f t="shared" si="697"/>
        <v>0</v>
      </c>
      <c r="AX767">
        <f t="shared" si="698"/>
        <v>0</v>
      </c>
      <c r="AY767">
        <f t="shared" si="699"/>
        <v>0</v>
      </c>
      <c r="AZ767">
        <f t="shared" si="700"/>
        <v>0</v>
      </c>
      <c r="BA767">
        <f t="shared" si="701"/>
        <v>0</v>
      </c>
      <c r="BB767">
        <f t="shared" si="702"/>
        <v>0</v>
      </c>
      <c r="BC767">
        <f t="shared" si="703"/>
        <v>0</v>
      </c>
      <c r="BD767">
        <f t="shared" si="704"/>
        <v>0</v>
      </c>
      <c r="BF767">
        <f t="shared" si="705"/>
        <v>0</v>
      </c>
      <c r="BG767">
        <f t="shared" si="706"/>
        <v>0</v>
      </c>
      <c r="BH767">
        <f t="shared" si="707"/>
        <v>0</v>
      </c>
      <c r="BI767">
        <f t="shared" si="708"/>
        <v>0</v>
      </c>
      <c r="BJ767">
        <f t="shared" si="709"/>
        <v>0</v>
      </c>
      <c r="BK767">
        <f t="shared" si="710"/>
        <v>0</v>
      </c>
      <c r="BL767">
        <f t="shared" si="711"/>
        <v>0</v>
      </c>
      <c r="BM767">
        <f t="shared" si="712"/>
        <v>0</v>
      </c>
      <c r="BN767">
        <f t="shared" si="713"/>
        <v>0</v>
      </c>
      <c r="BO767">
        <f t="shared" si="714"/>
        <v>0</v>
      </c>
      <c r="BP767">
        <f t="shared" si="715"/>
        <v>0</v>
      </c>
      <c r="BQ767">
        <f t="shared" si="716"/>
        <v>0</v>
      </c>
      <c r="BR767">
        <f t="shared" si="717"/>
        <v>0</v>
      </c>
      <c r="BS767">
        <f t="shared" si="718"/>
        <v>0</v>
      </c>
      <c r="BT767">
        <f t="shared" si="719"/>
        <v>0</v>
      </c>
    </row>
    <row r="768" spans="1:72" x14ac:dyDescent="0.25">
      <c r="A768" t="str">
        <f>IF(TRIM(INDEX(games!$A:$A,ROW()))="","",TRIM(INDEX(games!$A:$A,ROW())))</f>
        <v>Skull Horde</v>
      </c>
      <c r="B768">
        <f>IF(OR($A768="",INDEX(games!$B:$B,ROW())=""),"",INDEX(games!$B:$B,ROW()))</f>
        <v>2026</v>
      </c>
      <c r="C768" t="str">
        <f>IF(OR($A768="",INDEX(games!$C:$C,ROW())=""),"",INDEX(games!$C:$C,ROW()))</f>
        <v>Action</v>
      </c>
      <c r="D768">
        <f t="shared" si="660"/>
        <v>3</v>
      </c>
      <c r="E768">
        <f t="shared" si="661"/>
        <v>1</v>
      </c>
      <c r="F768">
        <f t="shared" si="662"/>
        <v>20</v>
      </c>
      <c r="G768">
        <f t="shared" si="663"/>
        <v>2026</v>
      </c>
      <c r="H768">
        <f t="shared" si="664"/>
        <v>1.46</v>
      </c>
      <c r="I768" t="e">
        <f t="shared" si="665"/>
        <v>#N/A</v>
      </c>
      <c r="J768" t="e">
        <f t="shared" si="666"/>
        <v>#N/A</v>
      </c>
      <c r="K768" t="e">
        <f t="shared" si="667"/>
        <v>#N/A</v>
      </c>
      <c r="L768" t="e">
        <f t="shared" si="668"/>
        <v>#N/A</v>
      </c>
      <c r="M768" t="e">
        <f t="shared" si="669"/>
        <v>#N/A</v>
      </c>
      <c r="N768" t="e">
        <f t="shared" si="670"/>
        <v>#N/A</v>
      </c>
      <c r="O768">
        <f t="shared" si="671"/>
        <v>3.0007679999999999</v>
      </c>
      <c r="P768" t="str">
        <f>IF(OR($A768="",INDEX(games!$H:$H,ROW())=""),"",INDEX(games!$H:$H,ROW()))</f>
        <v>Yes</v>
      </c>
      <c r="Q768">
        <f t="shared" si="672"/>
        <v>3.0007679999999999</v>
      </c>
      <c r="T768">
        <f t="shared" si="673"/>
        <v>2017</v>
      </c>
      <c r="U768">
        <f t="shared" si="674"/>
        <v>2020</v>
      </c>
      <c r="V768">
        <f t="shared" si="675"/>
        <v>3</v>
      </c>
      <c r="W768" t="str">
        <f>IF(TRIM(INDEX(connections!$A:$A,ROW()))="","",TRIM(INDEX(connections!$A:$A,ROW())))</f>
        <v>Tangledeep</v>
      </c>
      <c r="X768" t="str">
        <f>IF($W768="","",TRIM(INDEX(connections!$B:$B,ROW())))</f>
        <v>Labyrinth of Legendary Loot</v>
      </c>
      <c r="Y768">
        <f t="shared" si="676"/>
        <v>852</v>
      </c>
      <c r="Z768">
        <f t="shared" si="677"/>
        <v>456</v>
      </c>
      <c r="AA768" t="str">
        <f t="shared" si="678"/>
        <v>Yes</v>
      </c>
      <c r="AB768" t="str">
        <f t="shared" si="679"/>
        <v>Yes</v>
      </c>
      <c r="AC768">
        <f t="shared" si="680"/>
        <v>1</v>
      </c>
      <c r="AD768">
        <f t="shared" si="681"/>
        <v>0</v>
      </c>
      <c r="AE768" t="str">
        <f t="shared" si="682"/>
        <v/>
      </c>
      <c r="AG768">
        <f t="shared" si="683"/>
        <v>3</v>
      </c>
      <c r="AH768" t="str">
        <f t="shared" si="684"/>
        <v>Yes</v>
      </c>
      <c r="AI768">
        <f t="shared" si="685"/>
        <v>3</v>
      </c>
      <c r="AJ768">
        <f t="shared" si="686"/>
        <v>3.0007679999999999</v>
      </c>
      <c r="AK768" t="str">
        <f t="shared" si="687"/>
        <v/>
      </c>
      <c r="AL768" t="str">
        <f>IF($A768="","",INDEX(games!$J:$J,ROW())&amp;"")</f>
        <v>https://store.steampowered.com/app/3199360/Skull_Horde/</v>
      </c>
      <c r="AM768">
        <f>IF($A768="","",SUMPRODUCT($AO768:$BD768,'Map Analysis'!$AN$2^{0,1,2,3,4,5,6,7,8,9,10,11,12,13,14,15}))</f>
        <v>0</v>
      </c>
      <c r="AN768">
        <f t="shared" si="688"/>
        <v>7.6799999999999997E-5</v>
      </c>
      <c r="AO768">
        <f t="shared" si="689"/>
        <v>0</v>
      </c>
      <c r="AP768">
        <f t="shared" si="690"/>
        <v>0</v>
      </c>
      <c r="AQ768">
        <f t="shared" si="691"/>
        <v>0</v>
      </c>
      <c r="AR768">
        <f t="shared" si="692"/>
        <v>0</v>
      </c>
      <c r="AS768">
        <f t="shared" si="693"/>
        <v>0</v>
      </c>
      <c r="AT768">
        <f t="shared" si="694"/>
        <v>0</v>
      </c>
      <c r="AU768">
        <f t="shared" si="695"/>
        <v>0</v>
      </c>
      <c r="AV768">
        <f t="shared" si="696"/>
        <v>0</v>
      </c>
      <c r="AW768">
        <f t="shared" si="697"/>
        <v>0</v>
      </c>
      <c r="AX768">
        <f t="shared" si="698"/>
        <v>0</v>
      </c>
      <c r="AY768">
        <f t="shared" si="699"/>
        <v>0</v>
      </c>
      <c r="AZ768">
        <f t="shared" si="700"/>
        <v>0</v>
      </c>
      <c r="BA768">
        <f t="shared" si="701"/>
        <v>0</v>
      </c>
      <c r="BB768">
        <f t="shared" si="702"/>
        <v>0</v>
      </c>
      <c r="BC768">
        <f t="shared" si="703"/>
        <v>0</v>
      </c>
      <c r="BD768">
        <f t="shared" si="704"/>
        <v>0</v>
      </c>
      <c r="BF768">
        <f t="shared" si="705"/>
        <v>0</v>
      </c>
      <c r="BG768">
        <f t="shared" si="706"/>
        <v>0</v>
      </c>
      <c r="BH768">
        <f t="shared" si="707"/>
        <v>0</v>
      </c>
      <c r="BI768">
        <f t="shared" si="708"/>
        <v>0</v>
      </c>
      <c r="BJ768">
        <f t="shared" si="709"/>
        <v>0</v>
      </c>
      <c r="BK768">
        <f t="shared" si="710"/>
        <v>0</v>
      </c>
      <c r="BL768">
        <f t="shared" si="711"/>
        <v>0</v>
      </c>
      <c r="BM768">
        <f t="shared" si="712"/>
        <v>0</v>
      </c>
      <c r="BN768">
        <f t="shared" si="713"/>
        <v>0</v>
      </c>
      <c r="BO768">
        <f t="shared" si="714"/>
        <v>0</v>
      </c>
      <c r="BP768">
        <f t="shared" si="715"/>
        <v>0</v>
      </c>
      <c r="BQ768">
        <f t="shared" si="716"/>
        <v>0</v>
      </c>
      <c r="BR768">
        <f t="shared" si="717"/>
        <v>0</v>
      </c>
      <c r="BS768">
        <f t="shared" si="718"/>
        <v>0</v>
      </c>
      <c r="BT768">
        <f t="shared" si="719"/>
        <v>0</v>
      </c>
    </row>
    <row r="769" spans="1:72" x14ac:dyDescent="0.25">
      <c r="A769" t="str">
        <f>IF(TRIM(INDEX(games!$A:$A,ROW()))="","",TRIM(INDEX(games!$A:$A,ROW())))</f>
        <v>Sky Rogue</v>
      </c>
      <c r="B769">
        <f>IF(OR($A769="",INDEX(games!$B:$B,ROW())=""),"",INDEX(games!$B:$B,ROW()))</f>
        <v>2014</v>
      </c>
      <c r="C769" t="str">
        <f>IF(OR($A769="",INDEX(games!$C:$C,ROW())=""),"",INDEX(games!$C:$C,ROW()))</f>
        <v>Action</v>
      </c>
      <c r="D769">
        <f t="shared" si="660"/>
        <v>1</v>
      </c>
      <c r="E769">
        <f t="shared" si="661"/>
        <v>1</v>
      </c>
      <c r="F769">
        <f t="shared" si="662"/>
        <v>21</v>
      </c>
      <c r="G769">
        <f t="shared" si="663"/>
        <v>2014</v>
      </c>
      <c r="H769">
        <f t="shared" si="664"/>
        <v>1.4830000000000001</v>
      </c>
      <c r="I769" t="e">
        <f t="shared" si="665"/>
        <v>#N/A</v>
      </c>
      <c r="J769" t="e">
        <f t="shared" si="666"/>
        <v>#N/A</v>
      </c>
      <c r="K769" t="e">
        <f t="shared" si="667"/>
        <v>#N/A</v>
      </c>
      <c r="L769" t="e">
        <f t="shared" si="668"/>
        <v>#N/A</v>
      </c>
      <c r="M769" t="e">
        <f t="shared" si="669"/>
        <v>#N/A</v>
      </c>
      <c r="N769" t="e">
        <f t="shared" si="670"/>
        <v>#N/A</v>
      </c>
      <c r="O769">
        <f t="shared" si="671"/>
        <v>1.000769</v>
      </c>
      <c r="P769" t="str">
        <f>IF(OR($A769="",INDEX(games!$H:$H,ROW())=""),"",INDEX(games!$H:$H,ROW()))</f>
        <v>Yes</v>
      </c>
      <c r="Q769">
        <f t="shared" si="672"/>
        <v>1.000769</v>
      </c>
      <c r="T769">
        <f t="shared" si="673"/>
        <v>2016</v>
      </c>
      <c r="U769">
        <f t="shared" si="674"/>
        <v>2024</v>
      </c>
      <c r="V769">
        <f t="shared" si="675"/>
        <v>8</v>
      </c>
      <c r="W769" t="str">
        <f>IF(TRIM(INDEX(connections!$A:$A,ROW()))="","",TRIM(INDEX(connections!$A:$A,ROW())))</f>
        <v>Enter the Gungeon</v>
      </c>
      <c r="X769" t="str">
        <f>IF($W769="","",TRIM(INDEX(connections!$B:$B,ROW())))</f>
        <v>Lake of Creatures</v>
      </c>
      <c r="Y769">
        <f t="shared" si="676"/>
        <v>292</v>
      </c>
      <c r="Z769">
        <f t="shared" si="677"/>
        <v>457</v>
      </c>
      <c r="AA769" t="str">
        <f t="shared" si="678"/>
        <v>Yes</v>
      </c>
      <c r="AB769" t="str">
        <f t="shared" si="679"/>
        <v>Yes</v>
      </c>
      <c r="AC769">
        <f t="shared" si="680"/>
        <v>1</v>
      </c>
      <c r="AD769">
        <f t="shared" si="681"/>
        <v>0</v>
      </c>
      <c r="AE769" t="str">
        <f t="shared" si="682"/>
        <v/>
      </c>
      <c r="AG769">
        <f t="shared" si="683"/>
        <v>1</v>
      </c>
      <c r="AH769" t="str">
        <f t="shared" si="684"/>
        <v>Yes</v>
      </c>
      <c r="AI769">
        <f t="shared" si="685"/>
        <v>1</v>
      </c>
      <c r="AJ769">
        <f t="shared" si="686"/>
        <v>1.000769</v>
      </c>
      <c r="AK769" t="str">
        <f t="shared" si="687"/>
        <v/>
      </c>
      <c r="AL769" t="str">
        <f>IF($A769="","",INDEX(games!$J:$J,ROW())&amp;"")</f>
        <v>https://store.steampowered.com/app/381020/Sky_Rogue/</v>
      </c>
      <c r="AM769">
        <f>IF($A769="","",SUMPRODUCT($AO769:$BD769,'Map Analysis'!$AN$2^{0,1,2,3,4,5,6,7,8,9,10,11,12,13,14,15}))</f>
        <v>0</v>
      </c>
      <c r="AN769">
        <f t="shared" si="688"/>
        <v>7.6899999999999999E-5</v>
      </c>
      <c r="AO769">
        <f t="shared" si="689"/>
        <v>0</v>
      </c>
      <c r="AP769">
        <f t="shared" si="690"/>
        <v>0</v>
      </c>
      <c r="AQ769">
        <f t="shared" si="691"/>
        <v>0</v>
      </c>
      <c r="AR769">
        <f t="shared" si="692"/>
        <v>0</v>
      </c>
      <c r="AS769">
        <f t="shared" si="693"/>
        <v>0</v>
      </c>
      <c r="AT769">
        <f t="shared" si="694"/>
        <v>0</v>
      </c>
      <c r="AU769">
        <f t="shared" si="695"/>
        <v>0</v>
      </c>
      <c r="AV769">
        <f t="shared" si="696"/>
        <v>0</v>
      </c>
      <c r="AW769">
        <f t="shared" si="697"/>
        <v>0</v>
      </c>
      <c r="AX769">
        <f t="shared" si="698"/>
        <v>0</v>
      </c>
      <c r="AY769">
        <f t="shared" si="699"/>
        <v>0</v>
      </c>
      <c r="AZ769">
        <f t="shared" si="700"/>
        <v>0</v>
      </c>
      <c r="BA769">
        <f t="shared" si="701"/>
        <v>0</v>
      </c>
      <c r="BB769">
        <f t="shared" si="702"/>
        <v>0</v>
      </c>
      <c r="BC769">
        <f t="shared" si="703"/>
        <v>0</v>
      </c>
      <c r="BD769">
        <f t="shared" si="704"/>
        <v>0</v>
      </c>
      <c r="BF769">
        <f t="shared" si="705"/>
        <v>1</v>
      </c>
      <c r="BG769">
        <f t="shared" si="706"/>
        <v>0</v>
      </c>
      <c r="BH769">
        <f t="shared" si="707"/>
        <v>0</v>
      </c>
      <c r="BI769">
        <f t="shared" si="708"/>
        <v>0</v>
      </c>
      <c r="BJ769">
        <f t="shared" si="709"/>
        <v>0</v>
      </c>
      <c r="BK769">
        <f t="shared" si="710"/>
        <v>0</v>
      </c>
      <c r="BL769">
        <f t="shared" si="711"/>
        <v>0</v>
      </c>
      <c r="BM769">
        <f t="shared" si="712"/>
        <v>0</v>
      </c>
      <c r="BN769">
        <f t="shared" si="713"/>
        <v>0</v>
      </c>
      <c r="BO769">
        <f t="shared" si="714"/>
        <v>0</v>
      </c>
      <c r="BP769">
        <f t="shared" si="715"/>
        <v>0</v>
      </c>
      <c r="BQ769">
        <f t="shared" si="716"/>
        <v>0</v>
      </c>
      <c r="BR769">
        <f t="shared" si="717"/>
        <v>0</v>
      </c>
      <c r="BS769">
        <f t="shared" si="718"/>
        <v>0</v>
      </c>
      <c r="BT769">
        <f t="shared" si="719"/>
        <v>0</v>
      </c>
    </row>
    <row r="770" spans="1:72" x14ac:dyDescent="0.25">
      <c r="A770" t="str">
        <f>IF(TRIM(INDEX(games!$A:$A,ROW()))="","",TRIM(INDEX(games!$A:$A,ROW())))</f>
        <v>Sky's The Limit MAH-JONG</v>
      </c>
      <c r="B770">
        <f>IF(OR($A770="",INDEX(games!$B:$B,ROW())=""),"",INDEX(games!$B:$B,ROW()))</f>
        <v>2024</v>
      </c>
      <c r="C770" t="str">
        <f>IF(OR($A770="",INDEX(games!$C:$C,ROW())=""),"",INDEX(games!$C:$C,ROW()))</f>
        <v>Deckbuilder</v>
      </c>
      <c r="D770">
        <f t="shared" ref="D770:D833" si="720">IF($A770="","",COUNTIF($W$2:$W$2500,$A770)+COUNTIF($X$2:$X$2500,$A770))</f>
        <v>1</v>
      </c>
      <c r="E770">
        <f t="shared" ref="E770:E833" si="721">IF($A770="","",IFERROR(MATCH($C770,$R$2:$R$5,0),0))</f>
        <v>3</v>
      </c>
      <c r="F770">
        <f t="shared" ref="F770:F833" si="722">IF($A770="","",MOD(ROW(),34))</f>
        <v>22</v>
      </c>
      <c r="G770" t="e">
        <f t="shared" ref="G770:G833" si="723">IF($A770="",NA(),IF($C770="Action",$B770,NA()))</f>
        <v>#N/A</v>
      </c>
      <c r="H770" t="e">
        <f t="shared" ref="H770:H833" si="724">IF($A770="",NA(),IF($C770="Action",1+$F770*0.023,NA()))</f>
        <v>#N/A</v>
      </c>
      <c r="I770" t="e">
        <f t="shared" ref="I770:I833" si="725">IF($A770="",NA(),IF($C770="Strategy",$B770,NA()))</f>
        <v>#N/A</v>
      </c>
      <c r="J770" t="e">
        <f t="shared" ref="J770:J833" si="726">IF($A770="",NA(),IF($C770="Strategy",2+$F770*0.023,NA()))</f>
        <v>#N/A</v>
      </c>
      <c r="K770">
        <f t="shared" ref="K770:K833" si="727">IF($A770="",NA(),IF($C770="Deckbuilder",$B770,NA()))</f>
        <v>2024</v>
      </c>
      <c r="L770">
        <f t="shared" ref="L770:L833" si="728">IF($A770="",NA(),IF($C770="Deckbuilder",3+$F770*0.023,NA()))</f>
        <v>3.5060000000000002</v>
      </c>
      <c r="M770" t="e">
        <f t="shared" ref="M770:M833" si="729">IF($A770="",NA(),IF($C770="Traditional",$B770,NA()))</f>
        <v>#N/A</v>
      </c>
      <c r="N770" t="e">
        <f t="shared" ref="N770:N833" si="730">IF($A770="",NA(),IF($C770="Traditional",4+$F770*0.023,NA()))</f>
        <v>#N/A</v>
      </c>
      <c r="O770">
        <f t="shared" ref="O770:O833" si="731">IF($A770="","",$D770+ROW()/1000000)</f>
        <v>1.0007699999999999</v>
      </c>
      <c r="P770" t="str">
        <f>IF(OR($A770="",INDEX(games!$H:$H,ROW())=""),"",INDEX(games!$H:$H,ROW()))</f>
        <v>Yes</v>
      </c>
      <c r="Q770">
        <f t="shared" ref="Q770:Q833" si="732">IF(OR($A770="",$P770&lt;&gt;"Yes"),"",$D770+ROW()/1000000)</f>
        <v>1.0007699999999999</v>
      </c>
      <c r="T770">
        <f t="shared" ref="T770:T833" si="733">IF($Y770="","",INDEX($B$2:$B$1500,$Y770))</f>
        <v>2011</v>
      </c>
      <c r="U770">
        <f t="shared" ref="U770:U833" si="734">IF($Z770="","",INDEX($B$2:$B$1500,$Z770))</f>
        <v>2024</v>
      </c>
      <c r="V770">
        <f t="shared" ref="V770:V833" si="735">IF(OR($T770="",$U770=""),"",$U770-$T770)</f>
        <v>13</v>
      </c>
      <c r="W770" t="str">
        <f>IF(TRIM(INDEX(connections!$A:$A,ROW()))="","",TRIM(INDEX(connections!$A:$A,ROW())))</f>
        <v>The Binding of Isaac</v>
      </c>
      <c r="X770" t="str">
        <f>IF($W770="","",TRIM(INDEX(connections!$B:$B,ROW())))</f>
        <v>Lake of Creatures</v>
      </c>
      <c r="Y770">
        <f t="shared" ref="Y770:Y833" si="736">IF($W770="","",IFERROR(MATCH($W770,$A$2:$A$1500,0),""))</f>
        <v>865</v>
      </c>
      <c r="Z770">
        <f t="shared" ref="Z770:Z833" si="737">IF($X770="","",IFERROR(MATCH($X770,$A$2:$A$1500,0),""))</f>
        <v>457</v>
      </c>
      <c r="AA770" t="str">
        <f t="shared" ref="AA770:AA833" si="738">IF($Y770="","",INDEX($P$2:$P$1500,$Y770))</f>
        <v>Yes</v>
      </c>
      <c r="AB770" t="str">
        <f t="shared" ref="AB770:AB833" si="739">IF($Z770="","",INDEX($P$2:$P$1500,$Z770))</f>
        <v>Yes</v>
      </c>
      <c r="AC770">
        <f t="shared" ref="AC770:AC833" si="740">IF(AND($AA770="Yes",$AB770="Yes"),1,"")</f>
        <v>1</v>
      </c>
      <c r="AD770">
        <f t="shared" ref="AD770:AD833" si="741">IF(OR($Y770="",$Z770=""),"",IF(INDEX($C$2:$C$1500,$Y770)=INDEX($C$2:$C$1500,$Z770),0,1))</f>
        <v>0</v>
      </c>
      <c r="AE770" t="str">
        <f t="shared" ref="AE770:AE833" si="742">IF($AC770&lt;&gt;1,"",IF(AND(INDEX($AG$2:$AG$1500,$Y770)=1,INDEX($AG$2:$AG$1500,$Z770)=1),1,""))</f>
        <v/>
      </c>
      <c r="AG770">
        <f t="shared" ref="AG770:AG833" si="743">IF($A770="","",COUNTIFS($W$2:$W$2500,$A770,$AB$2:$AB$2500,"Yes")+COUNTIFS($X$2:$X$2500,$A770,$AA$2:$AA$2500,"Yes"))</f>
        <v>1</v>
      </c>
      <c r="AH770" t="str">
        <f t="shared" ref="AH770:AH833" si="744">IF(OR($P770&lt;&gt;"Yes",N($AG770)=0),"",IF(AND($AG770=1,COUNTIFS($W$2:$W$2500,$A770,$AE$2:$AE$2500,1)+COUNTIFS($X$2:$X$2500,$A770,$AE$2:$AE$2500,1)&gt;0),"","Yes"))</f>
        <v>Yes</v>
      </c>
      <c r="AI770">
        <f t="shared" ref="AI770:AI833" si="745">IF($AH770="Yes",$AG770,"")</f>
        <v>1</v>
      </c>
      <c r="AJ770">
        <f t="shared" ref="AJ770:AJ833" si="746">IF($AI770="","",$AI770+ROW()/1000000)</f>
        <v>1.0007699999999999</v>
      </c>
      <c r="AK770" t="str">
        <f t="shared" ref="AK770:AK833" si="747">IF(OR($A770="",$P770="Yes",N($AG770)=0),"",$AG770+ROW()/1000000)</f>
        <v/>
      </c>
      <c r="AL770" t="str">
        <f>IF($A770="","",INDEX(games!$J:$J,ROW())&amp;"")</f>
        <v>https://store.steampowered.com/app/3085620/Skys_The_Limit_MAHJONG/</v>
      </c>
      <c r="AM770">
        <f>IF($A770="","",SUMPRODUCT($AO770:$BD770,'Map Analysis'!$AN$2^{0,1,2,3,4,5,6,7,8,9,10,11,12,13,14,15}))</f>
        <v>0</v>
      </c>
      <c r="AN770">
        <f t="shared" ref="AN770:AN833" si="748">IF($A770="","",$AM770+ROW()/10000000)</f>
        <v>7.7000000000000001E-5</v>
      </c>
      <c r="AO770">
        <f t="shared" ref="AO770:AO833" si="749">IF($A770="","",COUNTIF($W$2:$W$2500,$A770))</f>
        <v>0</v>
      </c>
      <c r="AP770">
        <f t="shared" ref="AP770:AP833" si="750">IF($A770="","",SUMIFS($BF$2:$BF$2500,$W$2:$W$2500,$A770))</f>
        <v>0</v>
      </c>
      <c r="AQ770">
        <f t="shared" ref="AQ770:AQ833" si="751">IF($A770="","",SUMIFS($BG$2:$BG$2500,$W$2:$W$2500,$A770))</f>
        <v>0</v>
      </c>
      <c r="AR770">
        <f t="shared" ref="AR770:AR833" si="752">IF($A770="","",SUMIFS($BH$2:$BH$2500,$W$2:$W$2500,$A770))</f>
        <v>0</v>
      </c>
      <c r="AS770">
        <f t="shared" ref="AS770:AS833" si="753">IF($A770="","",SUMIFS($BI$2:$BI$2500,$W$2:$W$2500,$A770))</f>
        <v>0</v>
      </c>
      <c r="AT770">
        <f t="shared" ref="AT770:AT833" si="754">IF($A770="","",SUMIFS($BJ$2:$BJ$2500,$W$2:$W$2500,$A770))</f>
        <v>0</v>
      </c>
      <c r="AU770">
        <f t="shared" ref="AU770:AU833" si="755">IF($A770="","",SUMIFS($BK$2:$BK$2500,$W$2:$W$2500,$A770))</f>
        <v>0</v>
      </c>
      <c r="AV770">
        <f t="shared" ref="AV770:AV833" si="756">IF($A770="","",SUMIFS($BL$2:$BL$2500,$W$2:$W$2500,$A770))</f>
        <v>0</v>
      </c>
      <c r="AW770">
        <f t="shared" ref="AW770:AW833" si="757">IF($A770="","",SUMIFS($BM$2:$BM$2500,$W$2:$W$2500,$A770))</f>
        <v>0</v>
      </c>
      <c r="AX770">
        <f t="shared" ref="AX770:AX833" si="758">IF($A770="","",SUMIFS($BN$2:$BN$2500,$W$2:$W$2500,$A770))</f>
        <v>0</v>
      </c>
      <c r="AY770">
        <f t="shared" ref="AY770:AY833" si="759">IF($A770="","",SUMIFS($BO$2:$BO$2500,$W$2:$W$2500,$A770))</f>
        <v>0</v>
      </c>
      <c r="AZ770">
        <f t="shared" ref="AZ770:AZ833" si="760">IF($A770="","",SUMIFS($BP$2:$BP$2500,$W$2:$W$2500,$A770))</f>
        <v>0</v>
      </c>
      <c r="BA770">
        <f t="shared" ref="BA770:BA833" si="761">IF($A770="","",SUMIFS($BQ$2:$BQ$2500,$W$2:$W$2500,$A770))</f>
        <v>0</v>
      </c>
      <c r="BB770">
        <f t="shared" ref="BB770:BB833" si="762">IF($A770="","",SUMIFS($BR$2:$BR$2500,$W$2:$W$2500,$A770))</f>
        <v>0</v>
      </c>
      <c r="BC770">
        <f t="shared" ref="BC770:BC833" si="763">IF($A770="","",SUMIFS($BS$2:$BS$2500,$W$2:$W$2500,$A770))</f>
        <v>0</v>
      </c>
      <c r="BD770">
        <f t="shared" ref="BD770:BD833" si="764">IF($A770="","",SUMIFS($BT$2:$BT$2500,$W$2:$W$2500,$A770))</f>
        <v>0</v>
      </c>
      <c r="BF770">
        <f t="shared" ref="BF770:BF833" si="765">IF($Z770="","",INDEX($AO$2:$AO$1500,$Z770))</f>
        <v>1</v>
      </c>
      <c r="BG770">
        <f t="shared" ref="BG770:BG833" si="766">IF($Z770="","",INDEX($AP$2:$AP$1500,$Z770))</f>
        <v>0</v>
      </c>
      <c r="BH770">
        <f t="shared" ref="BH770:BH833" si="767">IF($Z770="","",INDEX($AQ$2:$AQ$1500,$Z770))</f>
        <v>0</v>
      </c>
      <c r="BI770">
        <f t="shared" ref="BI770:BI833" si="768">IF($Z770="","",INDEX($AR$2:$AR$1500,$Z770))</f>
        <v>0</v>
      </c>
      <c r="BJ770">
        <f t="shared" ref="BJ770:BJ833" si="769">IF($Z770="","",INDEX($AS$2:$AS$1500,$Z770))</f>
        <v>0</v>
      </c>
      <c r="BK770">
        <f t="shared" ref="BK770:BK833" si="770">IF($Z770="","",INDEX($AT$2:$AT$1500,$Z770))</f>
        <v>0</v>
      </c>
      <c r="BL770">
        <f t="shared" ref="BL770:BL833" si="771">IF($Z770="","",INDEX($AU$2:$AU$1500,$Z770))</f>
        <v>0</v>
      </c>
      <c r="BM770">
        <f t="shared" ref="BM770:BM833" si="772">IF($Z770="","",INDEX($AV$2:$AV$1500,$Z770))</f>
        <v>0</v>
      </c>
      <c r="BN770">
        <f t="shared" ref="BN770:BN833" si="773">IF($Z770="","",INDEX($AW$2:$AW$1500,$Z770))</f>
        <v>0</v>
      </c>
      <c r="BO770">
        <f t="shared" ref="BO770:BO833" si="774">IF($Z770="","",INDEX($AX$2:$AX$1500,$Z770))</f>
        <v>0</v>
      </c>
      <c r="BP770">
        <f t="shared" ref="BP770:BP833" si="775">IF($Z770="","",INDEX($AY$2:$AY$1500,$Z770))</f>
        <v>0</v>
      </c>
      <c r="BQ770">
        <f t="shared" ref="BQ770:BQ833" si="776">IF($Z770="","",INDEX($AZ$2:$AZ$1500,$Z770))</f>
        <v>0</v>
      </c>
      <c r="BR770">
        <f t="shared" ref="BR770:BR833" si="777">IF($Z770="","",INDEX($BA$2:$BA$1500,$Z770))</f>
        <v>0</v>
      </c>
      <c r="BS770">
        <f t="shared" ref="BS770:BS833" si="778">IF($Z770="","",INDEX($BB$2:$BB$1500,$Z770))</f>
        <v>0</v>
      </c>
      <c r="BT770">
        <f t="shared" ref="BT770:BT833" si="779">IF($Z770="","",INDEX($BC$2:$BC$1500,$Z770))</f>
        <v>0</v>
      </c>
    </row>
    <row r="771" spans="1:72" x14ac:dyDescent="0.25">
      <c r="A771" t="str">
        <f>IF(TRIM(INDEX(games!$A:$A,ROW()))="","",TRIM(INDEX(games!$A:$A,ROW())))</f>
        <v>Slash'EM</v>
      </c>
      <c r="B771">
        <f>IF(OR($A771="",INDEX(games!$B:$B,ROW())=""),"",INDEX(games!$B:$B,ROW()))</f>
        <v>2006</v>
      </c>
      <c r="C771" t="str">
        <f>IF(OR($A771="",INDEX(games!$C:$C,ROW())=""),"",INDEX(games!$C:$C,ROW()))</f>
        <v>Traditional</v>
      </c>
      <c r="D771">
        <f t="shared" si="720"/>
        <v>2</v>
      </c>
      <c r="E771">
        <f t="shared" si="721"/>
        <v>4</v>
      </c>
      <c r="F771">
        <f t="shared" si="722"/>
        <v>23</v>
      </c>
      <c r="G771" t="e">
        <f t="shared" si="723"/>
        <v>#N/A</v>
      </c>
      <c r="H771" t="e">
        <f t="shared" si="724"/>
        <v>#N/A</v>
      </c>
      <c r="I771" t="e">
        <f t="shared" si="725"/>
        <v>#N/A</v>
      </c>
      <c r="J771" t="e">
        <f t="shared" si="726"/>
        <v>#N/A</v>
      </c>
      <c r="K771" t="e">
        <f t="shared" si="727"/>
        <v>#N/A</v>
      </c>
      <c r="L771" t="e">
        <f t="shared" si="728"/>
        <v>#N/A</v>
      </c>
      <c r="M771">
        <f t="shared" si="729"/>
        <v>2006</v>
      </c>
      <c r="N771">
        <f t="shared" si="730"/>
        <v>4.5289999999999999</v>
      </c>
      <c r="O771">
        <f t="shared" si="731"/>
        <v>2.0007709999999999</v>
      </c>
      <c r="P771" t="str">
        <f>IF(OR($A771="",INDEX(games!$H:$H,ROW())=""),"",INDEX(games!$H:$H,ROW()))</f>
        <v>Yes</v>
      </c>
      <c r="Q771">
        <f t="shared" si="732"/>
        <v>2.0007709999999999</v>
      </c>
      <c r="T771">
        <f t="shared" si="733"/>
        <v>1994</v>
      </c>
      <c r="U771">
        <f t="shared" si="734"/>
        <v>2006</v>
      </c>
      <c r="V771">
        <f t="shared" si="735"/>
        <v>12</v>
      </c>
      <c r="W771" t="str">
        <f>IF(TRIM(INDEX(connections!$A:$A,ROW()))="","",TRIM(INDEX(connections!$A:$A,ROW())))</f>
        <v>Ancient Domains of Mystery</v>
      </c>
      <c r="X771" t="str">
        <f>IF($W771="","",TRIM(INDEX(connections!$B:$B,ROW())))</f>
        <v>LambdaRogue: The Book of Stars</v>
      </c>
      <c r="Y771">
        <f t="shared" si="736"/>
        <v>25</v>
      </c>
      <c r="Z771">
        <f t="shared" si="737"/>
        <v>458</v>
      </c>
      <c r="AA771" t="str">
        <f t="shared" si="738"/>
        <v>Yes</v>
      </c>
      <c r="AB771" t="str">
        <f t="shared" si="739"/>
        <v>Yes</v>
      </c>
      <c r="AC771">
        <f t="shared" si="740"/>
        <v>1</v>
      </c>
      <c r="AD771">
        <f t="shared" si="741"/>
        <v>0</v>
      </c>
      <c r="AE771" t="str">
        <f t="shared" si="742"/>
        <v/>
      </c>
      <c r="AG771">
        <f t="shared" si="743"/>
        <v>2</v>
      </c>
      <c r="AH771" t="str">
        <f t="shared" si="744"/>
        <v>Yes</v>
      </c>
      <c r="AI771">
        <f t="shared" si="745"/>
        <v>2</v>
      </c>
      <c r="AJ771">
        <f t="shared" si="746"/>
        <v>2.0007709999999999</v>
      </c>
      <c r="AK771" t="str">
        <f t="shared" si="747"/>
        <v/>
      </c>
      <c r="AL771" t="str">
        <f>IF($A771="","",INDEX(games!$J:$J,ROW())&amp;"")</f>
        <v/>
      </c>
      <c r="AM771">
        <f>IF($A771="","",SUMPRODUCT($AO771:$BD771,'Map Analysis'!$AN$2^{0,1,2,3,4,5,6,7,8,9,10,11,12,13,14,15}))</f>
        <v>1.5</v>
      </c>
      <c r="AN771">
        <f t="shared" si="748"/>
        <v>1.5000770999999999</v>
      </c>
      <c r="AO771">
        <f t="shared" si="749"/>
        <v>1</v>
      </c>
      <c r="AP771">
        <f t="shared" si="750"/>
        <v>1</v>
      </c>
      <c r="AQ771">
        <f t="shared" si="751"/>
        <v>0</v>
      </c>
      <c r="AR771">
        <f t="shared" si="752"/>
        <v>0</v>
      </c>
      <c r="AS771">
        <f t="shared" si="753"/>
        <v>0</v>
      </c>
      <c r="AT771">
        <f t="shared" si="754"/>
        <v>0</v>
      </c>
      <c r="AU771">
        <f t="shared" si="755"/>
        <v>0</v>
      </c>
      <c r="AV771">
        <f t="shared" si="756"/>
        <v>0</v>
      </c>
      <c r="AW771">
        <f t="shared" si="757"/>
        <v>0</v>
      </c>
      <c r="AX771">
        <f t="shared" si="758"/>
        <v>0</v>
      </c>
      <c r="AY771">
        <f t="shared" si="759"/>
        <v>0</v>
      </c>
      <c r="AZ771">
        <f t="shared" si="760"/>
        <v>0</v>
      </c>
      <c r="BA771">
        <f t="shared" si="761"/>
        <v>0</v>
      </c>
      <c r="BB771">
        <f t="shared" si="762"/>
        <v>0</v>
      </c>
      <c r="BC771">
        <f t="shared" si="763"/>
        <v>0</v>
      </c>
      <c r="BD771">
        <f t="shared" si="764"/>
        <v>0</v>
      </c>
      <c r="BF771">
        <f t="shared" si="765"/>
        <v>0</v>
      </c>
      <c r="BG771">
        <f t="shared" si="766"/>
        <v>0</v>
      </c>
      <c r="BH771">
        <f t="shared" si="767"/>
        <v>0</v>
      </c>
      <c r="BI771">
        <f t="shared" si="768"/>
        <v>0</v>
      </c>
      <c r="BJ771">
        <f t="shared" si="769"/>
        <v>0</v>
      </c>
      <c r="BK771">
        <f t="shared" si="770"/>
        <v>0</v>
      </c>
      <c r="BL771">
        <f t="shared" si="771"/>
        <v>0</v>
      </c>
      <c r="BM771">
        <f t="shared" si="772"/>
        <v>0</v>
      </c>
      <c r="BN771">
        <f t="shared" si="773"/>
        <v>0</v>
      </c>
      <c r="BO771">
        <f t="shared" si="774"/>
        <v>0</v>
      </c>
      <c r="BP771">
        <f t="shared" si="775"/>
        <v>0</v>
      </c>
      <c r="BQ771">
        <f t="shared" si="776"/>
        <v>0</v>
      </c>
      <c r="BR771">
        <f t="shared" si="777"/>
        <v>0</v>
      </c>
      <c r="BS771">
        <f t="shared" si="778"/>
        <v>0</v>
      </c>
      <c r="BT771">
        <f t="shared" si="779"/>
        <v>0</v>
      </c>
    </row>
    <row r="772" spans="1:72" x14ac:dyDescent="0.25">
      <c r="A772" t="str">
        <f>IF(TRIM(INDEX(games!$A:$A,ROW()))="","",TRIM(INDEX(games!$A:$A,ROW())))</f>
        <v>Slasher's Keep</v>
      </c>
      <c r="B772">
        <f>IF(OR($A772="",INDEX(games!$B:$B,ROW())=""),"",INDEX(games!$B:$B,ROW()))</f>
        <v>2018</v>
      </c>
      <c r="C772" t="str">
        <f>IF(OR($A772="",INDEX(games!$C:$C,ROW())=""),"",INDEX(games!$C:$C,ROW()))</f>
        <v>Action</v>
      </c>
      <c r="D772">
        <f t="shared" si="720"/>
        <v>0</v>
      </c>
      <c r="E772">
        <f t="shared" si="721"/>
        <v>1</v>
      </c>
      <c r="F772">
        <f t="shared" si="722"/>
        <v>24</v>
      </c>
      <c r="G772">
        <f t="shared" si="723"/>
        <v>2018</v>
      </c>
      <c r="H772">
        <f t="shared" si="724"/>
        <v>1.552</v>
      </c>
      <c r="I772" t="e">
        <f t="shared" si="725"/>
        <v>#N/A</v>
      </c>
      <c r="J772" t="e">
        <f t="shared" si="726"/>
        <v>#N/A</v>
      </c>
      <c r="K772" t="e">
        <f t="shared" si="727"/>
        <v>#N/A</v>
      </c>
      <c r="L772" t="e">
        <f t="shared" si="728"/>
        <v>#N/A</v>
      </c>
      <c r="M772" t="e">
        <f t="shared" si="729"/>
        <v>#N/A</v>
      </c>
      <c r="N772" t="e">
        <f t="shared" si="730"/>
        <v>#N/A</v>
      </c>
      <c r="O772">
        <f t="shared" si="731"/>
        <v>7.7200000000000001E-4</v>
      </c>
      <c r="P772" t="str">
        <f>IF(OR($A772="",INDEX(games!$H:$H,ROW())=""),"",INDEX(games!$H:$H,ROW()))</f>
        <v>Yes</v>
      </c>
      <c r="Q772">
        <f t="shared" si="732"/>
        <v>7.7200000000000001E-4</v>
      </c>
      <c r="T772">
        <f t="shared" si="733"/>
        <v>1990</v>
      </c>
      <c r="U772">
        <f t="shared" si="734"/>
        <v>2006</v>
      </c>
      <c r="V772">
        <f t="shared" si="735"/>
        <v>16</v>
      </c>
      <c r="W772" t="str">
        <f>IF(TRIM(INDEX(connections!$A:$A,ROW()))="","",TRIM(INDEX(connections!$A:$A,ROW())))</f>
        <v>Angband</v>
      </c>
      <c r="X772" t="str">
        <f>IF($W772="","",TRIM(INDEX(connections!$B:$B,ROW())))</f>
        <v>LambdaRogue: The Book of Stars</v>
      </c>
      <c r="Y772">
        <f t="shared" si="736"/>
        <v>26</v>
      </c>
      <c r="Z772">
        <f t="shared" si="737"/>
        <v>458</v>
      </c>
      <c r="AA772" t="str">
        <f t="shared" si="738"/>
        <v>Yes</v>
      </c>
      <c r="AB772" t="str">
        <f t="shared" si="739"/>
        <v>Yes</v>
      </c>
      <c r="AC772">
        <f t="shared" si="740"/>
        <v>1</v>
      </c>
      <c r="AD772">
        <f t="shared" si="741"/>
        <v>0</v>
      </c>
      <c r="AE772" t="str">
        <f t="shared" si="742"/>
        <v/>
      </c>
      <c r="AG772">
        <f t="shared" si="743"/>
        <v>0</v>
      </c>
      <c r="AH772" t="str">
        <f t="shared" si="744"/>
        <v/>
      </c>
      <c r="AI772" t="str">
        <f t="shared" si="745"/>
        <v/>
      </c>
      <c r="AJ772" t="str">
        <f t="shared" si="746"/>
        <v/>
      </c>
      <c r="AK772" t="str">
        <f t="shared" si="747"/>
        <v/>
      </c>
      <c r="AL772" t="str">
        <f>IF($A772="","",INDEX(games!$J:$J,ROW())&amp;"")</f>
        <v>https://store.steampowered.com/app/598060/Slashers_Keep/</v>
      </c>
      <c r="AM772">
        <f>IF($A772="","",SUMPRODUCT($AO772:$BD772,'Map Analysis'!$AN$2^{0,1,2,3,4,5,6,7,8,9,10,11,12,13,14,15}))</f>
        <v>0</v>
      </c>
      <c r="AN772">
        <f t="shared" si="748"/>
        <v>7.7200000000000006E-5</v>
      </c>
      <c r="AO772">
        <f t="shared" si="749"/>
        <v>0</v>
      </c>
      <c r="AP772">
        <f t="shared" si="750"/>
        <v>0</v>
      </c>
      <c r="AQ772">
        <f t="shared" si="751"/>
        <v>0</v>
      </c>
      <c r="AR772">
        <f t="shared" si="752"/>
        <v>0</v>
      </c>
      <c r="AS772">
        <f t="shared" si="753"/>
        <v>0</v>
      </c>
      <c r="AT772">
        <f t="shared" si="754"/>
        <v>0</v>
      </c>
      <c r="AU772">
        <f t="shared" si="755"/>
        <v>0</v>
      </c>
      <c r="AV772">
        <f t="shared" si="756"/>
        <v>0</v>
      </c>
      <c r="AW772">
        <f t="shared" si="757"/>
        <v>0</v>
      </c>
      <c r="AX772">
        <f t="shared" si="758"/>
        <v>0</v>
      </c>
      <c r="AY772">
        <f t="shared" si="759"/>
        <v>0</v>
      </c>
      <c r="AZ772">
        <f t="shared" si="760"/>
        <v>0</v>
      </c>
      <c r="BA772">
        <f t="shared" si="761"/>
        <v>0</v>
      </c>
      <c r="BB772">
        <f t="shared" si="762"/>
        <v>0</v>
      </c>
      <c r="BC772">
        <f t="shared" si="763"/>
        <v>0</v>
      </c>
      <c r="BD772">
        <f t="shared" si="764"/>
        <v>0</v>
      </c>
      <c r="BF772">
        <f t="shared" si="765"/>
        <v>0</v>
      </c>
      <c r="BG772">
        <f t="shared" si="766"/>
        <v>0</v>
      </c>
      <c r="BH772">
        <f t="shared" si="767"/>
        <v>0</v>
      </c>
      <c r="BI772">
        <f t="shared" si="768"/>
        <v>0</v>
      </c>
      <c r="BJ772">
        <f t="shared" si="769"/>
        <v>0</v>
      </c>
      <c r="BK772">
        <f t="shared" si="770"/>
        <v>0</v>
      </c>
      <c r="BL772">
        <f t="shared" si="771"/>
        <v>0</v>
      </c>
      <c r="BM772">
        <f t="shared" si="772"/>
        <v>0</v>
      </c>
      <c r="BN772">
        <f t="shared" si="773"/>
        <v>0</v>
      </c>
      <c r="BO772">
        <f t="shared" si="774"/>
        <v>0</v>
      </c>
      <c r="BP772">
        <f t="shared" si="775"/>
        <v>0</v>
      </c>
      <c r="BQ772">
        <f t="shared" si="776"/>
        <v>0</v>
      </c>
      <c r="BR772">
        <f t="shared" si="777"/>
        <v>0</v>
      </c>
      <c r="BS772">
        <f t="shared" si="778"/>
        <v>0</v>
      </c>
      <c r="BT772">
        <f t="shared" si="779"/>
        <v>0</v>
      </c>
    </row>
    <row r="773" spans="1:72" x14ac:dyDescent="0.25">
      <c r="A773" t="str">
        <f>IF(TRIM(INDEX(games!$A:$A,ROW()))="","",TRIM(INDEX(games!$A:$A,ROW())))</f>
        <v>Slay the Spire</v>
      </c>
      <c r="B773">
        <f>IF(OR($A773="",INDEX(games!$B:$B,ROW())=""),"",INDEX(games!$B:$B,ROW()))</f>
        <v>2017</v>
      </c>
      <c r="C773" t="str">
        <f>IF(OR($A773="",INDEX(games!$C:$C,ROW())=""),"",INDEX(games!$C:$C,ROW()))</f>
        <v>Deckbuilder</v>
      </c>
      <c r="D773">
        <f t="shared" si="720"/>
        <v>170</v>
      </c>
      <c r="E773">
        <f t="shared" si="721"/>
        <v>3</v>
      </c>
      <c r="F773">
        <f t="shared" si="722"/>
        <v>25</v>
      </c>
      <c r="G773" t="e">
        <f t="shared" si="723"/>
        <v>#N/A</v>
      </c>
      <c r="H773" t="e">
        <f t="shared" si="724"/>
        <v>#N/A</v>
      </c>
      <c r="I773" t="e">
        <f t="shared" si="725"/>
        <v>#N/A</v>
      </c>
      <c r="J773" t="e">
        <f t="shared" si="726"/>
        <v>#N/A</v>
      </c>
      <c r="K773">
        <f t="shared" si="727"/>
        <v>2017</v>
      </c>
      <c r="L773">
        <f t="shared" si="728"/>
        <v>3.5750000000000002</v>
      </c>
      <c r="M773" t="e">
        <f t="shared" si="729"/>
        <v>#N/A</v>
      </c>
      <c r="N773" t="e">
        <f t="shared" si="730"/>
        <v>#N/A</v>
      </c>
      <c r="O773">
        <f t="shared" si="731"/>
        <v>170.00077300000001</v>
      </c>
      <c r="P773" t="str">
        <f>IF(OR($A773="",INDEX(games!$H:$H,ROW())=""),"",INDEX(games!$H:$H,ROW()))</f>
        <v>Yes</v>
      </c>
      <c r="Q773">
        <f t="shared" si="732"/>
        <v>170.00077300000001</v>
      </c>
      <c r="T773">
        <f t="shared" si="733"/>
        <v>1996</v>
      </c>
      <c r="U773">
        <f t="shared" si="734"/>
        <v>2006</v>
      </c>
      <c r="V773">
        <f t="shared" si="735"/>
        <v>10</v>
      </c>
      <c r="W773" t="str">
        <f>IF(TRIM(INDEX(connections!$A:$A,ROW()))="","",TRIM(INDEX(connections!$A:$A,ROW())))</f>
        <v>Diablo</v>
      </c>
      <c r="X773" t="str">
        <f>IF($W773="","",TRIM(INDEX(connections!$B:$B,ROW())))</f>
        <v>LambdaRogue: The Book of Stars</v>
      </c>
      <c r="Y773">
        <f t="shared" si="736"/>
        <v>225</v>
      </c>
      <c r="Z773">
        <f t="shared" si="737"/>
        <v>458</v>
      </c>
      <c r="AA773" t="str">
        <f t="shared" si="738"/>
        <v>Yes</v>
      </c>
      <c r="AB773" t="str">
        <f t="shared" si="739"/>
        <v>Yes</v>
      </c>
      <c r="AC773">
        <f t="shared" si="740"/>
        <v>1</v>
      </c>
      <c r="AD773">
        <f t="shared" si="741"/>
        <v>1</v>
      </c>
      <c r="AE773" t="str">
        <f t="shared" si="742"/>
        <v/>
      </c>
      <c r="AG773">
        <f t="shared" si="743"/>
        <v>105</v>
      </c>
      <c r="AH773" t="str">
        <f t="shared" si="744"/>
        <v>Yes</v>
      </c>
      <c r="AI773">
        <f t="shared" si="745"/>
        <v>105</v>
      </c>
      <c r="AJ773">
        <f t="shared" si="746"/>
        <v>105.000773</v>
      </c>
      <c r="AK773" t="str">
        <f t="shared" si="747"/>
        <v/>
      </c>
      <c r="AL773" t="str">
        <f>IF($A773="","",INDEX(games!$J:$J,ROW())&amp;"")</f>
        <v>https://store.steampowered.com/app/646570/Slay_the_Spire/</v>
      </c>
      <c r="AM773">
        <f>IF($A773="","",SUMPRODUCT($AO773:$BD773,'Map Analysis'!$AN$2^{0,1,2,3,4,5,6,7,8,9,10,11,12,13,14,15}))</f>
        <v>329.875</v>
      </c>
      <c r="AN773">
        <f t="shared" si="748"/>
        <v>329.87507729999999</v>
      </c>
      <c r="AO773">
        <f t="shared" si="749"/>
        <v>166</v>
      </c>
      <c r="AP773">
        <f t="shared" si="750"/>
        <v>245</v>
      </c>
      <c r="AQ773">
        <f t="shared" si="751"/>
        <v>144</v>
      </c>
      <c r="AR773">
        <f t="shared" si="752"/>
        <v>35</v>
      </c>
      <c r="AS773">
        <f t="shared" si="753"/>
        <v>15</v>
      </c>
      <c r="AT773">
        <f t="shared" si="754"/>
        <v>2</v>
      </c>
      <c r="AU773">
        <f t="shared" si="755"/>
        <v>0</v>
      </c>
      <c r="AV773">
        <f t="shared" si="756"/>
        <v>0</v>
      </c>
      <c r="AW773">
        <f t="shared" si="757"/>
        <v>0</v>
      </c>
      <c r="AX773">
        <f t="shared" si="758"/>
        <v>0</v>
      </c>
      <c r="AY773">
        <f t="shared" si="759"/>
        <v>0</v>
      </c>
      <c r="AZ773">
        <f t="shared" si="760"/>
        <v>0</v>
      </c>
      <c r="BA773">
        <f t="shared" si="761"/>
        <v>0</v>
      </c>
      <c r="BB773">
        <f t="shared" si="762"/>
        <v>0</v>
      </c>
      <c r="BC773">
        <f t="shared" si="763"/>
        <v>0</v>
      </c>
      <c r="BD773">
        <f t="shared" si="764"/>
        <v>0</v>
      </c>
      <c r="BF773">
        <f t="shared" si="765"/>
        <v>0</v>
      </c>
      <c r="BG773">
        <f t="shared" si="766"/>
        <v>0</v>
      </c>
      <c r="BH773">
        <f t="shared" si="767"/>
        <v>0</v>
      </c>
      <c r="BI773">
        <f t="shared" si="768"/>
        <v>0</v>
      </c>
      <c r="BJ773">
        <f t="shared" si="769"/>
        <v>0</v>
      </c>
      <c r="BK773">
        <f t="shared" si="770"/>
        <v>0</v>
      </c>
      <c r="BL773">
        <f t="shared" si="771"/>
        <v>0</v>
      </c>
      <c r="BM773">
        <f t="shared" si="772"/>
        <v>0</v>
      </c>
      <c r="BN773">
        <f t="shared" si="773"/>
        <v>0</v>
      </c>
      <c r="BO773">
        <f t="shared" si="774"/>
        <v>0</v>
      </c>
      <c r="BP773">
        <f t="shared" si="775"/>
        <v>0</v>
      </c>
      <c r="BQ773">
        <f t="shared" si="776"/>
        <v>0</v>
      </c>
      <c r="BR773">
        <f t="shared" si="777"/>
        <v>0</v>
      </c>
      <c r="BS773">
        <f t="shared" si="778"/>
        <v>0</v>
      </c>
      <c r="BT773">
        <f t="shared" si="779"/>
        <v>0</v>
      </c>
    </row>
    <row r="774" spans="1:72" x14ac:dyDescent="0.25">
      <c r="A774" t="str">
        <f>IF(TRIM(INDEX(games!$A:$A,ROW()))="","",TRIM(INDEX(games!$A:$A,ROW())))</f>
        <v>Slay the Spire 2</v>
      </c>
      <c r="B774">
        <f>IF(OR($A774="",INDEX(games!$B:$B,ROW())=""),"",INDEX(games!$B:$B,ROW()))</f>
        <v>2026</v>
      </c>
      <c r="C774" t="str">
        <f>IF(OR($A774="",INDEX(games!$C:$C,ROW())=""),"",INDEX(games!$C:$C,ROW()))</f>
        <v>Deckbuilder</v>
      </c>
      <c r="D774">
        <f t="shared" si="720"/>
        <v>1</v>
      </c>
      <c r="E774">
        <f t="shared" si="721"/>
        <v>3</v>
      </c>
      <c r="F774">
        <f t="shared" si="722"/>
        <v>26</v>
      </c>
      <c r="G774" t="e">
        <f t="shared" si="723"/>
        <v>#N/A</v>
      </c>
      <c r="H774" t="e">
        <f t="shared" si="724"/>
        <v>#N/A</v>
      </c>
      <c r="I774" t="e">
        <f t="shared" si="725"/>
        <v>#N/A</v>
      </c>
      <c r="J774" t="e">
        <f t="shared" si="726"/>
        <v>#N/A</v>
      </c>
      <c r="K774">
        <f t="shared" si="727"/>
        <v>2026</v>
      </c>
      <c r="L774">
        <f t="shared" si="728"/>
        <v>3.5979999999999999</v>
      </c>
      <c r="M774" t="e">
        <f t="shared" si="729"/>
        <v>#N/A</v>
      </c>
      <c r="N774" t="e">
        <f t="shared" si="730"/>
        <v>#N/A</v>
      </c>
      <c r="O774">
        <f t="shared" si="731"/>
        <v>1.0007740000000001</v>
      </c>
      <c r="P774" t="str">
        <f>IF(OR($A774="",INDEX(games!$H:$H,ROW())=""),"",INDEX(games!$H:$H,ROW()))</f>
        <v>Yes</v>
      </c>
      <c r="Q774">
        <f t="shared" si="732"/>
        <v>1.0007740000000001</v>
      </c>
      <c r="T774">
        <f t="shared" si="733"/>
        <v>1983</v>
      </c>
      <c r="U774">
        <f t="shared" si="734"/>
        <v>2006</v>
      </c>
      <c r="V774">
        <f t="shared" si="735"/>
        <v>23</v>
      </c>
      <c r="W774" t="str">
        <f>IF(TRIM(INDEX(connections!$A:$A,ROW()))="","",TRIM(INDEX(connections!$A:$A,ROW())))</f>
        <v>Moria</v>
      </c>
      <c r="X774" t="str">
        <f>IF($W774="","",TRIM(INDEX(connections!$B:$B,ROW())))</f>
        <v>LambdaRogue: The Book of Stars</v>
      </c>
      <c r="Y774">
        <f t="shared" si="736"/>
        <v>534</v>
      </c>
      <c r="Z774">
        <f t="shared" si="737"/>
        <v>458</v>
      </c>
      <c r="AA774" t="str">
        <f t="shared" si="738"/>
        <v>Yes</v>
      </c>
      <c r="AB774" t="str">
        <f t="shared" si="739"/>
        <v>Yes</v>
      </c>
      <c r="AC774">
        <f t="shared" si="740"/>
        <v>1</v>
      </c>
      <c r="AD774">
        <f t="shared" si="741"/>
        <v>0</v>
      </c>
      <c r="AE774" t="str">
        <f t="shared" si="742"/>
        <v/>
      </c>
      <c r="AG774">
        <f t="shared" si="743"/>
        <v>1</v>
      </c>
      <c r="AH774" t="str">
        <f t="shared" si="744"/>
        <v>Yes</v>
      </c>
      <c r="AI774">
        <f t="shared" si="745"/>
        <v>1</v>
      </c>
      <c r="AJ774">
        <f t="shared" si="746"/>
        <v>1.0007740000000001</v>
      </c>
      <c r="AK774" t="str">
        <f t="shared" si="747"/>
        <v/>
      </c>
      <c r="AL774" t="str">
        <f>IF($A774="","",INDEX(games!$J:$J,ROW())&amp;"")</f>
        <v>https://store.steampowered.com/app/2868840/Slay_the_Spire_2/</v>
      </c>
      <c r="AM774">
        <f>IF($A774="","",SUMPRODUCT($AO774:$BD774,'Map Analysis'!$AN$2^{0,1,2,3,4,5,6,7,8,9,10,11,12,13,14,15}))</f>
        <v>0</v>
      </c>
      <c r="AN774">
        <f t="shared" si="748"/>
        <v>7.7399999999999998E-5</v>
      </c>
      <c r="AO774">
        <f t="shared" si="749"/>
        <v>0</v>
      </c>
      <c r="AP774">
        <f t="shared" si="750"/>
        <v>0</v>
      </c>
      <c r="AQ774">
        <f t="shared" si="751"/>
        <v>0</v>
      </c>
      <c r="AR774">
        <f t="shared" si="752"/>
        <v>0</v>
      </c>
      <c r="AS774">
        <f t="shared" si="753"/>
        <v>0</v>
      </c>
      <c r="AT774">
        <f t="shared" si="754"/>
        <v>0</v>
      </c>
      <c r="AU774">
        <f t="shared" si="755"/>
        <v>0</v>
      </c>
      <c r="AV774">
        <f t="shared" si="756"/>
        <v>0</v>
      </c>
      <c r="AW774">
        <f t="shared" si="757"/>
        <v>0</v>
      </c>
      <c r="AX774">
        <f t="shared" si="758"/>
        <v>0</v>
      </c>
      <c r="AY774">
        <f t="shared" si="759"/>
        <v>0</v>
      </c>
      <c r="AZ774">
        <f t="shared" si="760"/>
        <v>0</v>
      </c>
      <c r="BA774">
        <f t="shared" si="761"/>
        <v>0</v>
      </c>
      <c r="BB774">
        <f t="shared" si="762"/>
        <v>0</v>
      </c>
      <c r="BC774">
        <f t="shared" si="763"/>
        <v>0</v>
      </c>
      <c r="BD774">
        <f t="shared" si="764"/>
        <v>0</v>
      </c>
      <c r="BF774">
        <f t="shared" si="765"/>
        <v>0</v>
      </c>
      <c r="BG774">
        <f t="shared" si="766"/>
        <v>0</v>
      </c>
      <c r="BH774">
        <f t="shared" si="767"/>
        <v>0</v>
      </c>
      <c r="BI774">
        <f t="shared" si="768"/>
        <v>0</v>
      </c>
      <c r="BJ774">
        <f t="shared" si="769"/>
        <v>0</v>
      </c>
      <c r="BK774">
        <f t="shared" si="770"/>
        <v>0</v>
      </c>
      <c r="BL774">
        <f t="shared" si="771"/>
        <v>0</v>
      </c>
      <c r="BM774">
        <f t="shared" si="772"/>
        <v>0</v>
      </c>
      <c r="BN774">
        <f t="shared" si="773"/>
        <v>0</v>
      </c>
      <c r="BO774">
        <f t="shared" si="774"/>
        <v>0</v>
      </c>
      <c r="BP774">
        <f t="shared" si="775"/>
        <v>0</v>
      </c>
      <c r="BQ774">
        <f t="shared" si="776"/>
        <v>0</v>
      </c>
      <c r="BR774">
        <f t="shared" si="777"/>
        <v>0</v>
      </c>
      <c r="BS774">
        <f t="shared" si="778"/>
        <v>0</v>
      </c>
      <c r="BT774">
        <f t="shared" si="779"/>
        <v>0</v>
      </c>
    </row>
    <row r="775" spans="1:72" x14ac:dyDescent="0.25">
      <c r="A775" t="str">
        <f>IF(TRIM(INDEX(games!$A:$A,ROW()))="","",TRIM(INDEX(games!$A:$A,ROW())))</f>
        <v>Slayblade</v>
      </c>
      <c r="B775">
        <f>IF(OR($A775="",INDEX(games!$B:$B,ROW())=""),"",INDEX(games!$B:$B,ROW()))</f>
        <v>2026</v>
      </c>
      <c r="C775" t="str">
        <f>IF(OR($A775="",INDEX(games!$C:$C,ROW())=""),"",INDEX(games!$C:$C,ROW()))</f>
        <v>Action</v>
      </c>
      <c r="D775">
        <f t="shared" si="720"/>
        <v>0</v>
      </c>
      <c r="E775">
        <f t="shared" si="721"/>
        <v>1</v>
      </c>
      <c r="F775">
        <f t="shared" si="722"/>
        <v>27</v>
      </c>
      <c r="G775">
        <f t="shared" si="723"/>
        <v>2026</v>
      </c>
      <c r="H775">
        <f t="shared" si="724"/>
        <v>1.621</v>
      </c>
      <c r="I775" t="e">
        <f t="shared" si="725"/>
        <v>#N/A</v>
      </c>
      <c r="J775" t="e">
        <f t="shared" si="726"/>
        <v>#N/A</v>
      </c>
      <c r="K775" t="e">
        <f t="shared" si="727"/>
        <v>#N/A</v>
      </c>
      <c r="L775" t="e">
        <f t="shared" si="728"/>
        <v>#N/A</v>
      </c>
      <c r="M775" t="e">
        <f t="shared" si="729"/>
        <v>#N/A</v>
      </c>
      <c r="N775" t="e">
        <f t="shared" si="730"/>
        <v>#N/A</v>
      </c>
      <c r="O775">
        <f t="shared" si="731"/>
        <v>7.7499999999999997E-4</v>
      </c>
      <c r="P775" t="str">
        <f>IF(OR($A775="",INDEX(games!$H:$H,ROW())=""),"",INDEX(games!$H:$H,ROW()))</f>
        <v>Yes</v>
      </c>
      <c r="Q775">
        <f t="shared" si="732"/>
        <v>7.7499999999999997E-4</v>
      </c>
      <c r="T775">
        <f t="shared" si="733"/>
        <v>1987</v>
      </c>
      <c r="U775">
        <f t="shared" si="734"/>
        <v>2006</v>
      </c>
      <c r="V775">
        <f t="shared" si="735"/>
        <v>19</v>
      </c>
      <c r="W775" t="str">
        <f>IF(TRIM(INDEX(connections!$A:$A,ROW()))="","",TRIM(INDEX(connections!$A:$A,ROW())))</f>
        <v>NetHack</v>
      </c>
      <c r="X775" t="str">
        <f>IF($W775="","",TRIM(INDEX(connections!$B:$B,ROW())))</f>
        <v>LambdaRogue: The Book of Stars</v>
      </c>
      <c r="Y775">
        <f t="shared" si="736"/>
        <v>558</v>
      </c>
      <c r="Z775">
        <f t="shared" si="737"/>
        <v>458</v>
      </c>
      <c r="AA775" t="str">
        <f t="shared" si="738"/>
        <v>Yes</v>
      </c>
      <c r="AB775" t="str">
        <f t="shared" si="739"/>
        <v>Yes</v>
      </c>
      <c r="AC775">
        <f t="shared" si="740"/>
        <v>1</v>
      </c>
      <c r="AD775">
        <f t="shared" si="741"/>
        <v>0</v>
      </c>
      <c r="AE775" t="str">
        <f t="shared" si="742"/>
        <v/>
      </c>
      <c r="AG775">
        <f t="shared" si="743"/>
        <v>0</v>
      </c>
      <c r="AH775" t="str">
        <f t="shared" si="744"/>
        <v/>
      </c>
      <c r="AI775" t="str">
        <f t="shared" si="745"/>
        <v/>
      </c>
      <c r="AJ775" t="str">
        <f t="shared" si="746"/>
        <v/>
      </c>
      <c r="AK775" t="str">
        <f t="shared" si="747"/>
        <v/>
      </c>
      <c r="AL775" t="str">
        <f>IF($A775="","",INDEX(games!$J:$J,ROW())&amp;"")</f>
        <v>https://store.steampowered.com/app/4117730/Slayblade/</v>
      </c>
      <c r="AM775">
        <f>IF($A775="","",SUMPRODUCT($AO775:$BD775,'Map Analysis'!$AN$2^{0,1,2,3,4,5,6,7,8,9,10,11,12,13,14,15}))</f>
        <v>0</v>
      </c>
      <c r="AN775">
        <f t="shared" si="748"/>
        <v>7.75E-5</v>
      </c>
      <c r="AO775">
        <f t="shared" si="749"/>
        <v>0</v>
      </c>
      <c r="AP775">
        <f t="shared" si="750"/>
        <v>0</v>
      </c>
      <c r="AQ775">
        <f t="shared" si="751"/>
        <v>0</v>
      </c>
      <c r="AR775">
        <f t="shared" si="752"/>
        <v>0</v>
      </c>
      <c r="AS775">
        <f t="shared" si="753"/>
        <v>0</v>
      </c>
      <c r="AT775">
        <f t="shared" si="754"/>
        <v>0</v>
      </c>
      <c r="AU775">
        <f t="shared" si="755"/>
        <v>0</v>
      </c>
      <c r="AV775">
        <f t="shared" si="756"/>
        <v>0</v>
      </c>
      <c r="AW775">
        <f t="shared" si="757"/>
        <v>0</v>
      </c>
      <c r="AX775">
        <f t="shared" si="758"/>
        <v>0</v>
      </c>
      <c r="AY775">
        <f t="shared" si="759"/>
        <v>0</v>
      </c>
      <c r="AZ775">
        <f t="shared" si="760"/>
        <v>0</v>
      </c>
      <c r="BA775">
        <f t="shared" si="761"/>
        <v>0</v>
      </c>
      <c r="BB775">
        <f t="shared" si="762"/>
        <v>0</v>
      </c>
      <c r="BC775">
        <f t="shared" si="763"/>
        <v>0</v>
      </c>
      <c r="BD775">
        <f t="shared" si="764"/>
        <v>0</v>
      </c>
      <c r="BF775">
        <f t="shared" si="765"/>
        <v>0</v>
      </c>
      <c r="BG775">
        <f t="shared" si="766"/>
        <v>0</v>
      </c>
      <c r="BH775">
        <f t="shared" si="767"/>
        <v>0</v>
      </c>
      <c r="BI775">
        <f t="shared" si="768"/>
        <v>0</v>
      </c>
      <c r="BJ775">
        <f t="shared" si="769"/>
        <v>0</v>
      </c>
      <c r="BK775">
        <f t="shared" si="770"/>
        <v>0</v>
      </c>
      <c r="BL775">
        <f t="shared" si="771"/>
        <v>0</v>
      </c>
      <c r="BM775">
        <f t="shared" si="772"/>
        <v>0</v>
      </c>
      <c r="BN775">
        <f t="shared" si="773"/>
        <v>0</v>
      </c>
      <c r="BO775">
        <f t="shared" si="774"/>
        <v>0</v>
      </c>
      <c r="BP775">
        <f t="shared" si="775"/>
        <v>0</v>
      </c>
      <c r="BQ775">
        <f t="shared" si="776"/>
        <v>0</v>
      </c>
      <c r="BR775">
        <f t="shared" si="777"/>
        <v>0</v>
      </c>
      <c r="BS775">
        <f t="shared" si="778"/>
        <v>0</v>
      </c>
      <c r="BT775">
        <f t="shared" si="779"/>
        <v>0</v>
      </c>
    </row>
    <row r="776" spans="1:72" x14ac:dyDescent="0.25">
      <c r="A776" t="str">
        <f>IF(TRIM(INDEX(games!$A:$A,ROW()))="","",TRIM(INDEX(games!$A:$A,ROW())))</f>
        <v>Slice &amp; Dice</v>
      </c>
      <c r="B776">
        <f>IF(OR($A776="",INDEX(games!$B:$B,ROW())=""),"",INDEX(games!$B:$B,ROW()))</f>
        <v>2018</v>
      </c>
      <c r="C776" t="str">
        <f>IF(OR($A776="",INDEX(games!$C:$C,ROW())=""),"",INDEX(games!$C:$C,ROW()))</f>
        <v>Strategy</v>
      </c>
      <c r="D776">
        <f t="shared" si="720"/>
        <v>5</v>
      </c>
      <c r="E776">
        <f t="shared" si="721"/>
        <v>2</v>
      </c>
      <c r="F776">
        <f t="shared" si="722"/>
        <v>28</v>
      </c>
      <c r="G776" t="e">
        <f t="shared" si="723"/>
        <v>#N/A</v>
      </c>
      <c r="H776" t="e">
        <f t="shared" si="724"/>
        <v>#N/A</v>
      </c>
      <c r="I776">
        <f t="shared" si="725"/>
        <v>2018</v>
      </c>
      <c r="J776">
        <f t="shared" si="726"/>
        <v>2.6440000000000001</v>
      </c>
      <c r="K776" t="e">
        <f t="shared" si="727"/>
        <v>#N/A</v>
      </c>
      <c r="L776" t="e">
        <f t="shared" si="728"/>
        <v>#N/A</v>
      </c>
      <c r="M776" t="e">
        <f t="shared" si="729"/>
        <v>#N/A</v>
      </c>
      <c r="N776" t="e">
        <f t="shared" si="730"/>
        <v>#N/A</v>
      </c>
      <c r="O776">
        <f t="shared" si="731"/>
        <v>5.0007760000000001</v>
      </c>
      <c r="P776" t="str">
        <f>IF(OR($A776="",INDEX(games!$H:$H,ROW())=""),"",INDEX(games!$H:$H,ROW()))</f>
        <v>Yes</v>
      </c>
      <c r="Q776">
        <f t="shared" si="732"/>
        <v>5.0007760000000001</v>
      </c>
      <c r="T776">
        <f t="shared" si="733"/>
        <v>1980</v>
      </c>
      <c r="U776">
        <f t="shared" si="734"/>
        <v>1986</v>
      </c>
      <c r="V776">
        <f t="shared" si="735"/>
        <v>6</v>
      </c>
      <c r="W776" t="str">
        <f>IF(TRIM(INDEX(connections!$A:$A,ROW()))="","",TRIM(INDEX(connections!$A:$A,ROW())))</f>
        <v>Rogue</v>
      </c>
      <c r="X776" t="str">
        <f>IF($W776="","",TRIM(INDEX(connections!$B:$B,ROW())))</f>
        <v>Larn</v>
      </c>
      <c r="Y776">
        <f t="shared" si="736"/>
        <v>693</v>
      </c>
      <c r="Z776">
        <f t="shared" si="737"/>
        <v>459</v>
      </c>
      <c r="AA776" t="str">
        <f t="shared" si="738"/>
        <v>Yes</v>
      </c>
      <c r="AB776" t="str">
        <f t="shared" si="739"/>
        <v>Yes</v>
      </c>
      <c r="AC776">
        <f t="shared" si="740"/>
        <v>1</v>
      </c>
      <c r="AD776">
        <f t="shared" si="741"/>
        <v>0</v>
      </c>
      <c r="AE776" t="str">
        <f t="shared" si="742"/>
        <v/>
      </c>
      <c r="AG776">
        <f t="shared" si="743"/>
        <v>4</v>
      </c>
      <c r="AH776" t="str">
        <f t="shared" si="744"/>
        <v>Yes</v>
      </c>
      <c r="AI776">
        <f t="shared" si="745"/>
        <v>4</v>
      </c>
      <c r="AJ776">
        <f t="shared" si="746"/>
        <v>4.0007760000000001</v>
      </c>
      <c r="AK776" t="str">
        <f t="shared" si="747"/>
        <v/>
      </c>
      <c r="AL776" t="str">
        <f>IF($A776="","",INDEX(games!$J:$J,ROW())&amp;"")</f>
        <v>https://store.steampowered.com/app/1775490/Slice__Dice/</v>
      </c>
      <c r="AM776">
        <f>IF($A776="","",SUMPRODUCT($AO776:$BD776,'Map Analysis'!$AN$2^{0,1,2,3,4,5,6,7,8,9,10,11,12,13,14,15}))</f>
        <v>3</v>
      </c>
      <c r="AN776">
        <f t="shared" si="748"/>
        <v>3.0000776</v>
      </c>
      <c r="AO776">
        <f t="shared" si="749"/>
        <v>3</v>
      </c>
      <c r="AP776">
        <f t="shared" si="750"/>
        <v>0</v>
      </c>
      <c r="AQ776">
        <f t="shared" si="751"/>
        <v>0</v>
      </c>
      <c r="AR776">
        <f t="shared" si="752"/>
        <v>0</v>
      </c>
      <c r="AS776">
        <f t="shared" si="753"/>
        <v>0</v>
      </c>
      <c r="AT776">
        <f t="shared" si="754"/>
        <v>0</v>
      </c>
      <c r="AU776">
        <f t="shared" si="755"/>
        <v>0</v>
      </c>
      <c r="AV776">
        <f t="shared" si="756"/>
        <v>0</v>
      </c>
      <c r="AW776">
        <f t="shared" si="757"/>
        <v>0</v>
      </c>
      <c r="AX776">
        <f t="shared" si="758"/>
        <v>0</v>
      </c>
      <c r="AY776">
        <f t="shared" si="759"/>
        <v>0</v>
      </c>
      <c r="AZ776">
        <f t="shared" si="760"/>
        <v>0</v>
      </c>
      <c r="BA776">
        <f t="shared" si="761"/>
        <v>0</v>
      </c>
      <c r="BB776">
        <f t="shared" si="762"/>
        <v>0</v>
      </c>
      <c r="BC776">
        <f t="shared" si="763"/>
        <v>0</v>
      </c>
      <c r="BD776">
        <f t="shared" si="764"/>
        <v>0</v>
      </c>
      <c r="BF776">
        <f t="shared" si="765"/>
        <v>1</v>
      </c>
      <c r="BG776">
        <f t="shared" si="766"/>
        <v>1</v>
      </c>
      <c r="BH776">
        <f t="shared" si="767"/>
        <v>1</v>
      </c>
      <c r="BI776">
        <f t="shared" si="768"/>
        <v>1</v>
      </c>
      <c r="BJ776">
        <f t="shared" si="769"/>
        <v>0</v>
      </c>
      <c r="BK776">
        <f t="shared" si="770"/>
        <v>0</v>
      </c>
      <c r="BL776">
        <f t="shared" si="771"/>
        <v>0</v>
      </c>
      <c r="BM776">
        <f t="shared" si="772"/>
        <v>0</v>
      </c>
      <c r="BN776">
        <f t="shared" si="773"/>
        <v>0</v>
      </c>
      <c r="BO776">
        <f t="shared" si="774"/>
        <v>0</v>
      </c>
      <c r="BP776">
        <f t="shared" si="775"/>
        <v>0</v>
      </c>
      <c r="BQ776">
        <f t="shared" si="776"/>
        <v>0</v>
      </c>
      <c r="BR776">
        <f t="shared" si="777"/>
        <v>0</v>
      </c>
      <c r="BS776">
        <f t="shared" si="778"/>
        <v>0</v>
      </c>
      <c r="BT776">
        <f t="shared" si="779"/>
        <v>0</v>
      </c>
    </row>
    <row r="777" spans="1:72" x14ac:dyDescent="0.25">
      <c r="A777" t="str">
        <f>IF(TRIM(INDEX(games!$A:$A,ROW()))="","",TRIM(INDEX(games!$A:$A,ROW())))</f>
        <v>Slime 3k: Demake</v>
      </c>
      <c r="B777">
        <f>IF(OR($A777="",INDEX(games!$B:$B,ROW())=""),"",INDEX(games!$B:$B,ROW()))</f>
        <v>2024</v>
      </c>
      <c r="C777" t="str">
        <f>IF(OR($A777="",INDEX(games!$C:$C,ROW())=""),"",INDEX(games!$C:$C,ROW()))</f>
        <v>Action</v>
      </c>
      <c r="D777">
        <f t="shared" si="720"/>
        <v>1</v>
      </c>
      <c r="E777">
        <f t="shared" si="721"/>
        <v>1</v>
      </c>
      <c r="F777">
        <f t="shared" si="722"/>
        <v>29</v>
      </c>
      <c r="G777">
        <f t="shared" si="723"/>
        <v>2024</v>
      </c>
      <c r="H777">
        <f t="shared" si="724"/>
        <v>1.667</v>
      </c>
      <c r="I777" t="e">
        <f t="shared" si="725"/>
        <v>#N/A</v>
      </c>
      <c r="J777" t="e">
        <f t="shared" si="726"/>
        <v>#N/A</v>
      </c>
      <c r="K777" t="e">
        <f t="shared" si="727"/>
        <v>#N/A</v>
      </c>
      <c r="L777" t="e">
        <f t="shared" si="728"/>
        <v>#N/A</v>
      </c>
      <c r="M777" t="e">
        <f t="shared" si="729"/>
        <v>#N/A</v>
      </c>
      <c r="N777" t="e">
        <f t="shared" si="730"/>
        <v>#N/A</v>
      </c>
      <c r="O777">
        <f t="shared" si="731"/>
        <v>1.000777</v>
      </c>
      <c r="P777" t="str">
        <f>IF(OR($A777="",INDEX(games!$H:$H,ROW())=""),"",INDEX(games!$H:$H,ROW()))</f>
        <v>Yes</v>
      </c>
      <c r="Q777">
        <f t="shared" si="732"/>
        <v>1.000777</v>
      </c>
      <c r="T777">
        <f t="shared" si="733"/>
        <v>2011</v>
      </c>
      <c r="U777">
        <f t="shared" si="734"/>
        <v>2016</v>
      </c>
      <c r="V777">
        <f t="shared" si="735"/>
        <v>5</v>
      </c>
      <c r="W777" t="str">
        <f>IF(TRIM(INDEX(connections!$A:$A,ROW()))="","",TRIM(INDEX(connections!$A:$A,ROW())))</f>
        <v>The Binding of Isaac</v>
      </c>
      <c r="X777" t="str">
        <f>IF($W777="","",TRIM(INDEX(connections!$B:$B,ROW())))</f>
        <v>Leap of Fate</v>
      </c>
      <c r="Y777">
        <f t="shared" si="736"/>
        <v>865</v>
      </c>
      <c r="Z777">
        <f t="shared" si="737"/>
        <v>460</v>
      </c>
      <c r="AA777" t="str">
        <f t="shared" si="738"/>
        <v>Yes</v>
      </c>
      <c r="AB777" t="str">
        <f t="shared" si="739"/>
        <v/>
      </c>
      <c r="AC777" t="str">
        <f t="shared" si="740"/>
        <v/>
      </c>
      <c r="AD777">
        <f t="shared" si="741"/>
        <v>0</v>
      </c>
      <c r="AE777" t="str">
        <f t="shared" si="742"/>
        <v/>
      </c>
      <c r="AG777">
        <f t="shared" si="743"/>
        <v>1</v>
      </c>
      <c r="AH777" t="str">
        <f t="shared" si="744"/>
        <v>Yes</v>
      </c>
      <c r="AI777">
        <f t="shared" si="745"/>
        <v>1</v>
      </c>
      <c r="AJ777">
        <f t="shared" si="746"/>
        <v>1.000777</v>
      </c>
      <c r="AK777" t="str">
        <f t="shared" si="747"/>
        <v/>
      </c>
      <c r="AL777" t="str">
        <f>IF($A777="","",INDEX(games!$J:$J,ROW())&amp;"")</f>
        <v/>
      </c>
      <c r="AM777">
        <f>IF($A777="","",SUMPRODUCT($AO777:$BD777,'Map Analysis'!$AN$2^{0,1,2,3,4,5,6,7,8,9,10,11,12,13,14,15}))</f>
        <v>0</v>
      </c>
      <c r="AN777">
        <f t="shared" si="748"/>
        <v>7.7700000000000005E-5</v>
      </c>
      <c r="AO777">
        <f t="shared" si="749"/>
        <v>0</v>
      </c>
      <c r="AP777">
        <f t="shared" si="750"/>
        <v>0</v>
      </c>
      <c r="AQ777">
        <f t="shared" si="751"/>
        <v>0</v>
      </c>
      <c r="AR777">
        <f t="shared" si="752"/>
        <v>0</v>
      </c>
      <c r="AS777">
        <f t="shared" si="753"/>
        <v>0</v>
      </c>
      <c r="AT777">
        <f t="shared" si="754"/>
        <v>0</v>
      </c>
      <c r="AU777">
        <f t="shared" si="755"/>
        <v>0</v>
      </c>
      <c r="AV777">
        <f t="shared" si="756"/>
        <v>0</v>
      </c>
      <c r="AW777">
        <f t="shared" si="757"/>
        <v>0</v>
      </c>
      <c r="AX777">
        <f t="shared" si="758"/>
        <v>0</v>
      </c>
      <c r="AY777">
        <f t="shared" si="759"/>
        <v>0</v>
      </c>
      <c r="AZ777">
        <f t="shared" si="760"/>
        <v>0</v>
      </c>
      <c r="BA777">
        <f t="shared" si="761"/>
        <v>0</v>
      </c>
      <c r="BB777">
        <f t="shared" si="762"/>
        <v>0</v>
      </c>
      <c r="BC777">
        <f t="shared" si="763"/>
        <v>0</v>
      </c>
      <c r="BD777">
        <f t="shared" si="764"/>
        <v>0</v>
      </c>
      <c r="BF777">
        <f t="shared" si="765"/>
        <v>0</v>
      </c>
      <c r="BG777">
        <f t="shared" si="766"/>
        <v>0</v>
      </c>
      <c r="BH777">
        <f t="shared" si="767"/>
        <v>0</v>
      </c>
      <c r="BI777">
        <f t="shared" si="768"/>
        <v>0</v>
      </c>
      <c r="BJ777">
        <f t="shared" si="769"/>
        <v>0</v>
      </c>
      <c r="BK777">
        <f t="shared" si="770"/>
        <v>0</v>
      </c>
      <c r="BL777">
        <f t="shared" si="771"/>
        <v>0</v>
      </c>
      <c r="BM777">
        <f t="shared" si="772"/>
        <v>0</v>
      </c>
      <c r="BN777">
        <f t="shared" si="773"/>
        <v>0</v>
      </c>
      <c r="BO777">
        <f t="shared" si="774"/>
        <v>0</v>
      </c>
      <c r="BP777">
        <f t="shared" si="775"/>
        <v>0</v>
      </c>
      <c r="BQ777">
        <f t="shared" si="776"/>
        <v>0</v>
      </c>
      <c r="BR777">
        <f t="shared" si="777"/>
        <v>0</v>
      </c>
      <c r="BS777">
        <f t="shared" si="778"/>
        <v>0</v>
      </c>
      <c r="BT777">
        <f t="shared" si="779"/>
        <v>0</v>
      </c>
    </row>
    <row r="778" spans="1:72" x14ac:dyDescent="0.25">
      <c r="A778" t="str">
        <f>IF(TRIM(INDEX(games!$A:$A,ROW()))="","",TRIM(INDEX(games!$A:$A,ROW())))</f>
        <v>Slime 3K: Rise Against Despot</v>
      </c>
      <c r="B778">
        <f>IF(OR($A778="",INDEX(games!$B:$B,ROW())=""),"",INDEX(games!$B:$B,ROW()))</f>
        <v>2023</v>
      </c>
      <c r="C778" t="str">
        <f>IF(OR($A778="",INDEX(games!$C:$C,ROW())=""),"",INDEX(games!$C:$C,ROW()))</f>
        <v>Action</v>
      </c>
      <c r="D778">
        <f t="shared" si="720"/>
        <v>9</v>
      </c>
      <c r="E778">
        <f t="shared" si="721"/>
        <v>1</v>
      </c>
      <c r="F778">
        <f t="shared" si="722"/>
        <v>30</v>
      </c>
      <c r="G778">
        <f t="shared" si="723"/>
        <v>2023</v>
      </c>
      <c r="H778">
        <f t="shared" si="724"/>
        <v>1.69</v>
      </c>
      <c r="I778" t="e">
        <f t="shared" si="725"/>
        <v>#N/A</v>
      </c>
      <c r="J778" t="e">
        <f t="shared" si="726"/>
        <v>#N/A</v>
      </c>
      <c r="K778" t="e">
        <f t="shared" si="727"/>
        <v>#N/A</v>
      </c>
      <c r="L778" t="e">
        <f t="shared" si="728"/>
        <v>#N/A</v>
      </c>
      <c r="M778" t="e">
        <f t="shared" si="729"/>
        <v>#N/A</v>
      </c>
      <c r="N778" t="e">
        <f t="shared" si="730"/>
        <v>#N/A</v>
      </c>
      <c r="O778">
        <f t="shared" si="731"/>
        <v>9.0007780000000004</v>
      </c>
      <c r="P778" t="str">
        <f>IF(OR($A778="",INDEX(games!$H:$H,ROW())=""),"",INDEX(games!$H:$H,ROW()))</f>
        <v>Yes</v>
      </c>
      <c r="Q778">
        <f t="shared" si="732"/>
        <v>9.0007780000000004</v>
      </c>
      <c r="T778">
        <f t="shared" si="733"/>
        <v>1980</v>
      </c>
      <c r="U778">
        <f t="shared" si="734"/>
        <v>2013</v>
      </c>
      <c r="V778">
        <f t="shared" si="735"/>
        <v>33</v>
      </c>
      <c r="W778" t="str">
        <f>IF(TRIM(INDEX(connections!$A:$A,ROW()))="","",TRIM(INDEX(connections!$A:$A,ROW())))</f>
        <v>Rogue</v>
      </c>
      <c r="X778" t="str">
        <f>IF($W778="","",TRIM(INDEX(connections!$B:$B,ROW())))</f>
        <v>Legend of Dungeon</v>
      </c>
      <c r="Y778">
        <f t="shared" si="736"/>
        <v>693</v>
      </c>
      <c r="Z778">
        <f t="shared" si="737"/>
        <v>461</v>
      </c>
      <c r="AA778" t="str">
        <f t="shared" si="738"/>
        <v>Yes</v>
      </c>
      <c r="AB778" t="str">
        <f t="shared" si="739"/>
        <v/>
      </c>
      <c r="AC778" t="str">
        <f t="shared" si="740"/>
        <v/>
      </c>
      <c r="AD778">
        <f t="shared" si="741"/>
        <v>1</v>
      </c>
      <c r="AE778" t="str">
        <f t="shared" si="742"/>
        <v/>
      </c>
      <c r="AG778">
        <f t="shared" si="743"/>
        <v>8</v>
      </c>
      <c r="AH778" t="str">
        <f t="shared" si="744"/>
        <v>Yes</v>
      </c>
      <c r="AI778">
        <f t="shared" si="745"/>
        <v>8</v>
      </c>
      <c r="AJ778">
        <f t="shared" si="746"/>
        <v>8.0007780000000004</v>
      </c>
      <c r="AK778" t="str">
        <f t="shared" si="747"/>
        <v/>
      </c>
      <c r="AL778" t="str">
        <f>IF($A778="","",INDEX(games!$J:$J,ROW())&amp;"")</f>
        <v>https://store.steampowered.com/app/2348610/Slime_3K_Rise_Against_Despot/</v>
      </c>
      <c r="AM778">
        <f>IF($A778="","",SUMPRODUCT($AO778:$BD778,'Map Analysis'!$AN$2^{0,1,2,3,4,5,6,7,8,9,10,11,12,13,14,15}))</f>
        <v>2</v>
      </c>
      <c r="AN778">
        <f t="shared" si="748"/>
        <v>2.0000778000000001</v>
      </c>
      <c r="AO778">
        <f t="shared" si="749"/>
        <v>2</v>
      </c>
      <c r="AP778">
        <f t="shared" si="750"/>
        <v>0</v>
      </c>
      <c r="AQ778">
        <f t="shared" si="751"/>
        <v>0</v>
      </c>
      <c r="AR778">
        <f t="shared" si="752"/>
        <v>0</v>
      </c>
      <c r="AS778">
        <f t="shared" si="753"/>
        <v>0</v>
      </c>
      <c r="AT778">
        <f t="shared" si="754"/>
        <v>0</v>
      </c>
      <c r="AU778">
        <f t="shared" si="755"/>
        <v>0</v>
      </c>
      <c r="AV778">
        <f t="shared" si="756"/>
        <v>0</v>
      </c>
      <c r="AW778">
        <f t="shared" si="757"/>
        <v>0</v>
      </c>
      <c r="AX778">
        <f t="shared" si="758"/>
        <v>0</v>
      </c>
      <c r="AY778">
        <f t="shared" si="759"/>
        <v>0</v>
      </c>
      <c r="AZ778">
        <f t="shared" si="760"/>
        <v>0</v>
      </c>
      <c r="BA778">
        <f t="shared" si="761"/>
        <v>0</v>
      </c>
      <c r="BB778">
        <f t="shared" si="762"/>
        <v>0</v>
      </c>
      <c r="BC778">
        <f t="shared" si="763"/>
        <v>0</v>
      </c>
      <c r="BD778">
        <f t="shared" si="764"/>
        <v>0</v>
      </c>
      <c r="BF778">
        <f t="shared" si="765"/>
        <v>0</v>
      </c>
      <c r="BG778">
        <f t="shared" si="766"/>
        <v>0</v>
      </c>
      <c r="BH778">
        <f t="shared" si="767"/>
        <v>0</v>
      </c>
      <c r="BI778">
        <f t="shared" si="768"/>
        <v>0</v>
      </c>
      <c r="BJ778">
        <f t="shared" si="769"/>
        <v>0</v>
      </c>
      <c r="BK778">
        <f t="shared" si="770"/>
        <v>0</v>
      </c>
      <c r="BL778">
        <f t="shared" si="771"/>
        <v>0</v>
      </c>
      <c r="BM778">
        <f t="shared" si="772"/>
        <v>0</v>
      </c>
      <c r="BN778">
        <f t="shared" si="773"/>
        <v>0</v>
      </c>
      <c r="BO778">
        <f t="shared" si="774"/>
        <v>0</v>
      </c>
      <c r="BP778">
        <f t="shared" si="775"/>
        <v>0</v>
      </c>
      <c r="BQ778">
        <f t="shared" si="776"/>
        <v>0</v>
      </c>
      <c r="BR778">
        <f t="shared" si="777"/>
        <v>0</v>
      </c>
      <c r="BS778">
        <f t="shared" si="778"/>
        <v>0</v>
      </c>
      <c r="BT778">
        <f t="shared" si="779"/>
        <v>0</v>
      </c>
    </row>
    <row r="779" spans="1:72" x14ac:dyDescent="0.25">
      <c r="A779" t="str">
        <f>IF(TRIM(INDEX(games!$A:$A,ROW()))="","",TRIM(INDEX(games!$A:$A,ROW())))</f>
        <v>Slot &amp; Dungeons</v>
      </c>
      <c r="B779">
        <f>IF(OR($A779="",INDEX(games!$B:$B,ROW())=""),"",INDEX(games!$B:$B,ROW()))</f>
        <v>2025</v>
      </c>
      <c r="C779" t="str">
        <f>IF(OR($A779="",INDEX(games!$C:$C,ROW())=""),"",INDEX(games!$C:$C,ROW()))</f>
        <v>Deckbuilder</v>
      </c>
      <c r="D779">
        <f t="shared" si="720"/>
        <v>4</v>
      </c>
      <c r="E779">
        <f t="shared" si="721"/>
        <v>3</v>
      </c>
      <c r="F779">
        <f t="shared" si="722"/>
        <v>31</v>
      </c>
      <c r="G779" t="e">
        <f t="shared" si="723"/>
        <v>#N/A</v>
      </c>
      <c r="H779" t="e">
        <f t="shared" si="724"/>
        <v>#N/A</v>
      </c>
      <c r="I779" t="e">
        <f t="shared" si="725"/>
        <v>#N/A</v>
      </c>
      <c r="J779" t="e">
        <f t="shared" si="726"/>
        <v>#N/A</v>
      </c>
      <c r="K779">
        <f t="shared" si="727"/>
        <v>2025</v>
      </c>
      <c r="L779">
        <f t="shared" si="728"/>
        <v>3.7130000000000001</v>
      </c>
      <c r="M779" t="e">
        <f t="shared" si="729"/>
        <v>#N/A</v>
      </c>
      <c r="N779" t="e">
        <f t="shared" si="730"/>
        <v>#N/A</v>
      </c>
      <c r="O779">
        <f t="shared" si="731"/>
        <v>4.0007789999999996</v>
      </c>
      <c r="P779" t="str">
        <f>IF(OR($A779="",INDEX(games!$H:$H,ROW())=""),"",INDEX(games!$H:$H,ROW()))</f>
        <v/>
      </c>
      <c r="Q779" t="str">
        <f t="shared" si="732"/>
        <v/>
      </c>
      <c r="T779">
        <f t="shared" si="733"/>
        <v>2017</v>
      </c>
      <c r="U779">
        <f t="shared" si="734"/>
        <v>2019</v>
      </c>
      <c r="V779">
        <f t="shared" si="735"/>
        <v>2</v>
      </c>
      <c r="W779" t="str">
        <f>IF(TRIM(INDEX(connections!$A:$A,ROW()))="","",TRIM(INDEX(connections!$A:$A,ROW())))</f>
        <v>Battle Brothers</v>
      </c>
      <c r="X779" t="str">
        <f>IF($W779="","",TRIM(INDEX(connections!$B:$B,ROW())))</f>
        <v>Legend of Keepers: Career of a Dungeon Manager</v>
      </c>
      <c r="Y779">
        <f t="shared" si="736"/>
        <v>66</v>
      </c>
      <c r="Z779">
        <f t="shared" si="737"/>
        <v>462</v>
      </c>
      <c r="AA779" t="str">
        <f t="shared" si="738"/>
        <v>Yes</v>
      </c>
      <c r="AB779" t="str">
        <f t="shared" si="739"/>
        <v>Yes</v>
      </c>
      <c r="AC779">
        <f t="shared" si="740"/>
        <v>1</v>
      </c>
      <c r="AD779">
        <f t="shared" si="741"/>
        <v>0</v>
      </c>
      <c r="AE779" t="str">
        <f t="shared" si="742"/>
        <v/>
      </c>
      <c r="AG779">
        <f t="shared" si="743"/>
        <v>3</v>
      </c>
      <c r="AH779" t="str">
        <f t="shared" si="744"/>
        <v/>
      </c>
      <c r="AI779" t="str">
        <f t="shared" si="745"/>
        <v/>
      </c>
      <c r="AJ779" t="str">
        <f t="shared" si="746"/>
        <v/>
      </c>
      <c r="AK779">
        <f t="shared" si="747"/>
        <v>3.0007790000000001</v>
      </c>
      <c r="AL779" t="str">
        <f>IF($A779="","",INDEX(games!$J:$J,ROW())&amp;"")</f>
        <v/>
      </c>
      <c r="AM779">
        <f>IF($A779="","",SUMPRODUCT($AO779:$BD779,'Map Analysis'!$AN$2^{0,1,2,3,4,5,6,7,8,9,10,11,12,13,14,15}))</f>
        <v>0</v>
      </c>
      <c r="AN779">
        <f t="shared" si="748"/>
        <v>7.7899999999999996E-5</v>
      </c>
      <c r="AO779">
        <f t="shared" si="749"/>
        <v>0</v>
      </c>
      <c r="AP779">
        <f t="shared" si="750"/>
        <v>0</v>
      </c>
      <c r="AQ779">
        <f t="shared" si="751"/>
        <v>0</v>
      </c>
      <c r="AR779">
        <f t="shared" si="752"/>
        <v>0</v>
      </c>
      <c r="AS779">
        <f t="shared" si="753"/>
        <v>0</v>
      </c>
      <c r="AT779">
        <f t="shared" si="754"/>
        <v>0</v>
      </c>
      <c r="AU779">
        <f t="shared" si="755"/>
        <v>0</v>
      </c>
      <c r="AV779">
        <f t="shared" si="756"/>
        <v>0</v>
      </c>
      <c r="AW779">
        <f t="shared" si="757"/>
        <v>0</v>
      </c>
      <c r="AX779">
        <f t="shared" si="758"/>
        <v>0</v>
      </c>
      <c r="AY779">
        <f t="shared" si="759"/>
        <v>0</v>
      </c>
      <c r="AZ779">
        <f t="shared" si="760"/>
        <v>0</v>
      </c>
      <c r="BA779">
        <f t="shared" si="761"/>
        <v>0</v>
      </c>
      <c r="BB779">
        <f t="shared" si="762"/>
        <v>0</v>
      </c>
      <c r="BC779">
        <f t="shared" si="763"/>
        <v>0</v>
      </c>
      <c r="BD779">
        <f t="shared" si="764"/>
        <v>0</v>
      </c>
      <c r="BF779">
        <f t="shared" si="765"/>
        <v>0</v>
      </c>
      <c r="BG779">
        <f t="shared" si="766"/>
        <v>0</v>
      </c>
      <c r="BH779">
        <f t="shared" si="767"/>
        <v>0</v>
      </c>
      <c r="BI779">
        <f t="shared" si="768"/>
        <v>0</v>
      </c>
      <c r="BJ779">
        <f t="shared" si="769"/>
        <v>0</v>
      </c>
      <c r="BK779">
        <f t="shared" si="770"/>
        <v>0</v>
      </c>
      <c r="BL779">
        <f t="shared" si="771"/>
        <v>0</v>
      </c>
      <c r="BM779">
        <f t="shared" si="772"/>
        <v>0</v>
      </c>
      <c r="BN779">
        <f t="shared" si="773"/>
        <v>0</v>
      </c>
      <c r="BO779">
        <f t="shared" si="774"/>
        <v>0</v>
      </c>
      <c r="BP779">
        <f t="shared" si="775"/>
        <v>0</v>
      </c>
      <c r="BQ779">
        <f t="shared" si="776"/>
        <v>0</v>
      </c>
      <c r="BR779">
        <f t="shared" si="777"/>
        <v>0</v>
      </c>
      <c r="BS779">
        <f t="shared" si="778"/>
        <v>0</v>
      </c>
      <c r="BT779">
        <f t="shared" si="779"/>
        <v>0</v>
      </c>
    </row>
    <row r="780" spans="1:72" x14ac:dyDescent="0.25">
      <c r="A780" t="str">
        <f>IF(TRIM(INDEX(games!$A:$A,ROW()))="","",TRIM(INDEX(games!$A:$A,ROW())))</f>
        <v>Slot or Not</v>
      </c>
      <c r="B780">
        <f>IF(OR($A780="",INDEX(games!$B:$B,ROW())=""),"",INDEX(games!$B:$B,ROW()))</f>
        <v>2026</v>
      </c>
      <c r="C780" t="str">
        <f>IF(OR($A780="",INDEX(games!$C:$C,ROW())=""),"",INDEX(games!$C:$C,ROW()))</f>
        <v>Deckbuilder</v>
      </c>
      <c r="D780">
        <f t="shared" si="720"/>
        <v>2</v>
      </c>
      <c r="E780">
        <f t="shared" si="721"/>
        <v>3</v>
      </c>
      <c r="F780">
        <f t="shared" si="722"/>
        <v>32</v>
      </c>
      <c r="G780" t="e">
        <f t="shared" si="723"/>
        <v>#N/A</v>
      </c>
      <c r="H780" t="e">
        <f t="shared" si="724"/>
        <v>#N/A</v>
      </c>
      <c r="I780" t="e">
        <f t="shared" si="725"/>
        <v>#N/A</v>
      </c>
      <c r="J780" t="e">
        <f t="shared" si="726"/>
        <v>#N/A</v>
      </c>
      <c r="K780">
        <f t="shared" si="727"/>
        <v>2026</v>
      </c>
      <c r="L780">
        <f t="shared" si="728"/>
        <v>3.7359999999999998</v>
      </c>
      <c r="M780" t="e">
        <f t="shared" si="729"/>
        <v>#N/A</v>
      </c>
      <c r="N780" t="e">
        <f t="shared" si="730"/>
        <v>#N/A</v>
      </c>
      <c r="O780">
        <f t="shared" si="731"/>
        <v>2.0007799999999998</v>
      </c>
      <c r="P780" t="str">
        <f>IF(OR($A780="",INDEX(games!$H:$H,ROW())=""),"",INDEX(games!$H:$H,ROW()))</f>
        <v/>
      </c>
      <c r="Q780" t="str">
        <f t="shared" si="732"/>
        <v/>
      </c>
      <c r="T780">
        <f t="shared" si="733"/>
        <v>2015</v>
      </c>
      <c r="U780">
        <f t="shared" si="734"/>
        <v>2019</v>
      </c>
      <c r="V780">
        <f t="shared" si="735"/>
        <v>4</v>
      </c>
      <c r="W780" t="str">
        <f>IF(TRIM(INDEX(connections!$A:$A,ROW()))="","",TRIM(INDEX(connections!$A:$A,ROW())))</f>
        <v>Darkest Dungeon</v>
      </c>
      <c r="X780" t="str">
        <f>IF($W780="","",TRIM(INDEX(connections!$B:$B,ROW())))</f>
        <v>Legend of Keepers: Career of a Dungeon Manager</v>
      </c>
      <c r="Y780">
        <f t="shared" si="736"/>
        <v>190</v>
      </c>
      <c r="Z780">
        <f t="shared" si="737"/>
        <v>462</v>
      </c>
      <c r="AA780" t="str">
        <f t="shared" si="738"/>
        <v>Yes</v>
      </c>
      <c r="AB780" t="str">
        <f t="shared" si="739"/>
        <v>Yes</v>
      </c>
      <c r="AC780">
        <f t="shared" si="740"/>
        <v>1</v>
      </c>
      <c r="AD780">
        <f t="shared" si="741"/>
        <v>0</v>
      </c>
      <c r="AE780" t="str">
        <f t="shared" si="742"/>
        <v/>
      </c>
      <c r="AG780">
        <f t="shared" si="743"/>
        <v>2</v>
      </c>
      <c r="AH780" t="str">
        <f t="shared" si="744"/>
        <v/>
      </c>
      <c r="AI780" t="str">
        <f t="shared" si="745"/>
        <v/>
      </c>
      <c r="AJ780" t="str">
        <f t="shared" si="746"/>
        <v/>
      </c>
      <c r="AK780">
        <f t="shared" si="747"/>
        <v>2.0007799999999998</v>
      </c>
      <c r="AL780" t="str">
        <f>IF($A780="","",INDEX(games!$J:$J,ROW())&amp;"")</f>
        <v/>
      </c>
      <c r="AM780">
        <f>IF($A780="","",SUMPRODUCT($AO780:$BD780,'Map Analysis'!$AN$2^{0,1,2,3,4,5,6,7,8,9,10,11,12,13,14,15}))</f>
        <v>0</v>
      </c>
      <c r="AN780">
        <f t="shared" si="748"/>
        <v>7.7999999999999999E-5</v>
      </c>
      <c r="AO780">
        <f t="shared" si="749"/>
        <v>0</v>
      </c>
      <c r="AP780">
        <f t="shared" si="750"/>
        <v>0</v>
      </c>
      <c r="AQ780">
        <f t="shared" si="751"/>
        <v>0</v>
      </c>
      <c r="AR780">
        <f t="shared" si="752"/>
        <v>0</v>
      </c>
      <c r="AS780">
        <f t="shared" si="753"/>
        <v>0</v>
      </c>
      <c r="AT780">
        <f t="shared" si="754"/>
        <v>0</v>
      </c>
      <c r="AU780">
        <f t="shared" si="755"/>
        <v>0</v>
      </c>
      <c r="AV780">
        <f t="shared" si="756"/>
        <v>0</v>
      </c>
      <c r="AW780">
        <f t="shared" si="757"/>
        <v>0</v>
      </c>
      <c r="AX780">
        <f t="shared" si="758"/>
        <v>0</v>
      </c>
      <c r="AY780">
        <f t="shared" si="759"/>
        <v>0</v>
      </c>
      <c r="AZ780">
        <f t="shared" si="760"/>
        <v>0</v>
      </c>
      <c r="BA780">
        <f t="shared" si="761"/>
        <v>0</v>
      </c>
      <c r="BB780">
        <f t="shared" si="762"/>
        <v>0</v>
      </c>
      <c r="BC780">
        <f t="shared" si="763"/>
        <v>0</v>
      </c>
      <c r="BD780">
        <f t="shared" si="764"/>
        <v>0</v>
      </c>
      <c r="BF780">
        <f t="shared" si="765"/>
        <v>0</v>
      </c>
      <c r="BG780">
        <f t="shared" si="766"/>
        <v>0</v>
      </c>
      <c r="BH780">
        <f t="shared" si="767"/>
        <v>0</v>
      </c>
      <c r="BI780">
        <f t="shared" si="768"/>
        <v>0</v>
      </c>
      <c r="BJ780">
        <f t="shared" si="769"/>
        <v>0</v>
      </c>
      <c r="BK780">
        <f t="shared" si="770"/>
        <v>0</v>
      </c>
      <c r="BL780">
        <f t="shared" si="771"/>
        <v>0</v>
      </c>
      <c r="BM780">
        <f t="shared" si="772"/>
        <v>0</v>
      </c>
      <c r="BN780">
        <f t="shared" si="773"/>
        <v>0</v>
      </c>
      <c r="BO780">
        <f t="shared" si="774"/>
        <v>0</v>
      </c>
      <c r="BP780">
        <f t="shared" si="775"/>
        <v>0</v>
      </c>
      <c r="BQ780">
        <f t="shared" si="776"/>
        <v>0</v>
      </c>
      <c r="BR780">
        <f t="shared" si="777"/>
        <v>0</v>
      </c>
      <c r="BS780">
        <f t="shared" si="778"/>
        <v>0</v>
      </c>
      <c r="BT780">
        <f t="shared" si="779"/>
        <v>0</v>
      </c>
    </row>
    <row r="781" spans="1:72" x14ac:dyDescent="0.25">
      <c r="A781" t="str">
        <f>IF(TRIM(INDEX(games!$A:$A,ROW()))="","",TRIM(INDEX(games!$A:$A,ROW())))</f>
        <v>Slots &amp; Daggers</v>
      </c>
      <c r="B781">
        <f>IF(OR($A781="",INDEX(games!$B:$B,ROW())=""),"",INDEX(games!$B:$B,ROW()))</f>
        <v>2025</v>
      </c>
      <c r="C781" t="str">
        <f>IF(OR($A781="",INDEX(games!$C:$C,ROW())=""),"",INDEX(games!$C:$C,ROW()))</f>
        <v>Deckbuilder</v>
      </c>
      <c r="D781">
        <f t="shared" si="720"/>
        <v>0</v>
      </c>
      <c r="E781">
        <f t="shared" si="721"/>
        <v>3</v>
      </c>
      <c r="F781">
        <f t="shared" si="722"/>
        <v>33</v>
      </c>
      <c r="G781" t="e">
        <f t="shared" si="723"/>
        <v>#N/A</v>
      </c>
      <c r="H781" t="e">
        <f t="shared" si="724"/>
        <v>#N/A</v>
      </c>
      <c r="I781" t="e">
        <f t="shared" si="725"/>
        <v>#N/A</v>
      </c>
      <c r="J781" t="e">
        <f t="shared" si="726"/>
        <v>#N/A</v>
      </c>
      <c r="K781">
        <f t="shared" si="727"/>
        <v>2025</v>
      </c>
      <c r="L781">
        <f t="shared" si="728"/>
        <v>3.7589999999999999</v>
      </c>
      <c r="M781" t="e">
        <f t="shared" si="729"/>
        <v>#N/A</v>
      </c>
      <c r="N781" t="e">
        <f t="shared" si="730"/>
        <v>#N/A</v>
      </c>
      <c r="O781">
        <f t="shared" si="731"/>
        <v>7.8100000000000001E-4</v>
      </c>
      <c r="P781" t="str">
        <f>IF(OR($A781="",INDEX(games!$H:$H,ROW())=""),"",INDEX(games!$H:$H,ROW()))</f>
        <v>Yes</v>
      </c>
      <c r="Q781">
        <f t="shared" si="732"/>
        <v>7.8100000000000001E-4</v>
      </c>
      <c r="T781">
        <f t="shared" si="733"/>
        <v>2018</v>
      </c>
      <c r="U781">
        <f t="shared" si="734"/>
        <v>2019</v>
      </c>
      <c r="V781">
        <f t="shared" si="735"/>
        <v>1</v>
      </c>
      <c r="W781" t="str">
        <f>IF(TRIM(INDEX(connections!$A:$A,ROW()))="","",TRIM(INDEX(connections!$A:$A,ROW())))</f>
        <v>For the King</v>
      </c>
      <c r="X781" t="str">
        <f>IF($W781="","",TRIM(INDEX(connections!$B:$B,ROW())))</f>
        <v>Legend of Keepers: Career of a Dungeon Manager</v>
      </c>
      <c r="Y781">
        <f t="shared" si="736"/>
        <v>316</v>
      </c>
      <c r="Z781">
        <f t="shared" si="737"/>
        <v>462</v>
      </c>
      <c r="AA781" t="str">
        <f t="shared" si="738"/>
        <v>Yes</v>
      </c>
      <c r="AB781" t="str">
        <f t="shared" si="739"/>
        <v>Yes</v>
      </c>
      <c r="AC781">
        <f t="shared" si="740"/>
        <v>1</v>
      </c>
      <c r="AD781">
        <f t="shared" si="741"/>
        <v>0</v>
      </c>
      <c r="AE781" t="str">
        <f t="shared" si="742"/>
        <v/>
      </c>
      <c r="AG781">
        <f t="shared" si="743"/>
        <v>0</v>
      </c>
      <c r="AH781" t="str">
        <f t="shared" si="744"/>
        <v/>
      </c>
      <c r="AI781" t="str">
        <f t="shared" si="745"/>
        <v/>
      </c>
      <c r="AJ781" t="str">
        <f t="shared" si="746"/>
        <v/>
      </c>
      <c r="AK781" t="str">
        <f t="shared" si="747"/>
        <v/>
      </c>
      <c r="AL781" t="str">
        <f>IF($A781="","",INDEX(games!$J:$J,ROW())&amp;"")</f>
        <v>https://store.steampowered.com/app/3631290/Slots__Daggers/</v>
      </c>
      <c r="AM781">
        <f>IF($A781="","",SUMPRODUCT($AO781:$BD781,'Map Analysis'!$AN$2^{0,1,2,3,4,5,6,7,8,9,10,11,12,13,14,15}))</f>
        <v>0</v>
      </c>
      <c r="AN781">
        <f t="shared" si="748"/>
        <v>7.8100000000000001E-5</v>
      </c>
      <c r="AO781">
        <f t="shared" si="749"/>
        <v>0</v>
      </c>
      <c r="AP781">
        <f t="shared" si="750"/>
        <v>0</v>
      </c>
      <c r="AQ781">
        <f t="shared" si="751"/>
        <v>0</v>
      </c>
      <c r="AR781">
        <f t="shared" si="752"/>
        <v>0</v>
      </c>
      <c r="AS781">
        <f t="shared" si="753"/>
        <v>0</v>
      </c>
      <c r="AT781">
        <f t="shared" si="754"/>
        <v>0</v>
      </c>
      <c r="AU781">
        <f t="shared" si="755"/>
        <v>0</v>
      </c>
      <c r="AV781">
        <f t="shared" si="756"/>
        <v>0</v>
      </c>
      <c r="AW781">
        <f t="shared" si="757"/>
        <v>0</v>
      </c>
      <c r="AX781">
        <f t="shared" si="758"/>
        <v>0</v>
      </c>
      <c r="AY781">
        <f t="shared" si="759"/>
        <v>0</v>
      </c>
      <c r="AZ781">
        <f t="shared" si="760"/>
        <v>0</v>
      </c>
      <c r="BA781">
        <f t="shared" si="761"/>
        <v>0</v>
      </c>
      <c r="BB781">
        <f t="shared" si="762"/>
        <v>0</v>
      </c>
      <c r="BC781">
        <f t="shared" si="763"/>
        <v>0</v>
      </c>
      <c r="BD781">
        <f t="shared" si="764"/>
        <v>0</v>
      </c>
      <c r="BF781">
        <f t="shared" si="765"/>
        <v>0</v>
      </c>
      <c r="BG781">
        <f t="shared" si="766"/>
        <v>0</v>
      </c>
      <c r="BH781">
        <f t="shared" si="767"/>
        <v>0</v>
      </c>
      <c r="BI781">
        <f t="shared" si="768"/>
        <v>0</v>
      </c>
      <c r="BJ781">
        <f t="shared" si="769"/>
        <v>0</v>
      </c>
      <c r="BK781">
        <f t="shared" si="770"/>
        <v>0</v>
      </c>
      <c r="BL781">
        <f t="shared" si="771"/>
        <v>0</v>
      </c>
      <c r="BM781">
        <f t="shared" si="772"/>
        <v>0</v>
      </c>
      <c r="BN781">
        <f t="shared" si="773"/>
        <v>0</v>
      </c>
      <c r="BO781">
        <f t="shared" si="774"/>
        <v>0</v>
      </c>
      <c r="BP781">
        <f t="shared" si="775"/>
        <v>0</v>
      </c>
      <c r="BQ781">
        <f t="shared" si="776"/>
        <v>0</v>
      </c>
      <c r="BR781">
        <f t="shared" si="777"/>
        <v>0</v>
      </c>
      <c r="BS781">
        <f t="shared" si="778"/>
        <v>0</v>
      </c>
      <c r="BT781">
        <f t="shared" si="779"/>
        <v>0</v>
      </c>
    </row>
    <row r="782" spans="1:72" x14ac:dyDescent="0.25">
      <c r="A782" t="str">
        <f>IF(TRIM(INDEX(games!$A:$A,ROW()))="","",TRIM(INDEX(games!$A:$A,ROW())))</f>
        <v>Snake Farm</v>
      </c>
      <c r="B782">
        <f>IF(OR($A782="",INDEX(games!$B:$B,ROW())=""),"",INDEX(games!$B:$B,ROW()))</f>
        <v>2023</v>
      </c>
      <c r="C782" t="str">
        <f>IF(OR($A782="",INDEX(games!$C:$C,ROW())=""),"",INDEX(games!$C:$C,ROW()))</f>
        <v>Action</v>
      </c>
      <c r="D782">
        <f t="shared" si="720"/>
        <v>2</v>
      </c>
      <c r="E782">
        <f t="shared" si="721"/>
        <v>1</v>
      </c>
      <c r="F782">
        <f t="shared" si="722"/>
        <v>0</v>
      </c>
      <c r="G782">
        <f t="shared" si="723"/>
        <v>2023</v>
      </c>
      <c r="H782">
        <f t="shared" si="724"/>
        <v>1</v>
      </c>
      <c r="I782" t="e">
        <f t="shared" si="725"/>
        <v>#N/A</v>
      </c>
      <c r="J782" t="e">
        <f t="shared" si="726"/>
        <v>#N/A</v>
      </c>
      <c r="K782" t="e">
        <f t="shared" si="727"/>
        <v>#N/A</v>
      </c>
      <c r="L782" t="e">
        <f t="shared" si="728"/>
        <v>#N/A</v>
      </c>
      <c r="M782" t="e">
        <f t="shared" si="729"/>
        <v>#N/A</v>
      </c>
      <c r="N782" t="e">
        <f t="shared" si="730"/>
        <v>#N/A</v>
      </c>
      <c r="O782">
        <f t="shared" si="731"/>
        <v>2.0007820000000001</v>
      </c>
      <c r="P782" t="str">
        <f>IF(OR($A782="",INDEX(games!$H:$H,ROW())=""),"",INDEX(games!$H:$H,ROW()))</f>
        <v/>
      </c>
      <c r="Q782" t="str">
        <f t="shared" si="732"/>
        <v/>
      </c>
      <c r="T782">
        <f t="shared" si="733"/>
        <v>2017</v>
      </c>
      <c r="U782">
        <f t="shared" si="734"/>
        <v>2019</v>
      </c>
      <c r="V782">
        <f t="shared" si="735"/>
        <v>2</v>
      </c>
      <c r="W782" t="str">
        <f>IF(TRIM(INDEX(connections!$A:$A,ROW()))="","",TRIM(INDEX(connections!$A:$A,ROW())))</f>
        <v>Slay the Spire</v>
      </c>
      <c r="X782" t="str">
        <f>IF($W782="","",TRIM(INDEX(connections!$B:$B,ROW())))</f>
        <v>Legend of Keepers: Career of a Dungeon Manager</v>
      </c>
      <c r="Y782">
        <f t="shared" si="736"/>
        <v>772</v>
      </c>
      <c r="Z782">
        <f t="shared" si="737"/>
        <v>462</v>
      </c>
      <c r="AA782" t="str">
        <f t="shared" si="738"/>
        <v>Yes</v>
      </c>
      <c r="AB782" t="str">
        <f t="shared" si="739"/>
        <v>Yes</v>
      </c>
      <c r="AC782">
        <f t="shared" si="740"/>
        <v>1</v>
      </c>
      <c r="AD782">
        <f t="shared" si="741"/>
        <v>1</v>
      </c>
      <c r="AE782" t="str">
        <f t="shared" si="742"/>
        <v/>
      </c>
      <c r="AG782">
        <f t="shared" si="743"/>
        <v>2</v>
      </c>
      <c r="AH782" t="str">
        <f t="shared" si="744"/>
        <v/>
      </c>
      <c r="AI782" t="str">
        <f t="shared" si="745"/>
        <v/>
      </c>
      <c r="AJ782" t="str">
        <f t="shared" si="746"/>
        <v/>
      </c>
      <c r="AK782">
        <f t="shared" si="747"/>
        <v>2.0007820000000001</v>
      </c>
      <c r="AL782" t="str">
        <f>IF($A782="","",INDEX(games!$J:$J,ROW())&amp;"")</f>
        <v>https://store.steampowered.com/app/2491640/SNAKE_FARM/</v>
      </c>
      <c r="AM782">
        <f>IF($A782="","",SUMPRODUCT($AO782:$BD782,'Map Analysis'!$AN$2^{0,1,2,3,4,5,6,7,8,9,10,11,12,13,14,15}))</f>
        <v>1</v>
      </c>
      <c r="AN782">
        <f t="shared" si="748"/>
        <v>1.0000781999999999</v>
      </c>
      <c r="AO782">
        <f t="shared" si="749"/>
        <v>1</v>
      </c>
      <c r="AP782">
        <f t="shared" si="750"/>
        <v>0</v>
      </c>
      <c r="AQ782">
        <f t="shared" si="751"/>
        <v>0</v>
      </c>
      <c r="AR782">
        <f t="shared" si="752"/>
        <v>0</v>
      </c>
      <c r="AS782">
        <f t="shared" si="753"/>
        <v>0</v>
      </c>
      <c r="AT782">
        <f t="shared" si="754"/>
        <v>0</v>
      </c>
      <c r="AU782">
        <f t="shared" si="755"/>
        <v>0</v>
      </c>
      <c r="AV782">
        <f t="shared" si="756"/>
        <v>0</v>
      </c>
      <c r="AW782">
        <f t="shared" si="757"/>
        <v>0</v>
      </c>
      <c r="AX782">
        <f t="shared" si="758"/>
        <v>0</v>
      </c>
      <c r="AY782">
        <f t="shared" si="759"/>
        <v>0</v>
      </c>
      <c r="AZ782">
        <f t="shared" si="760"/>
        <v>0</v>
      </c>
      <c r="BA782">
        <f t="shared" si="761"/>
        <v>0</v>
      </c>
      <c r="BB782">
        <f t="shared" si="762"/>
        <v>0</v>
      </c>
      <c r="BC782">
        <f t="shared" si="763"/>
        <v>0</v>
      </c>
      <c r="BD782">
        <f t="shared" si="764"/>
        <v>0</v>
      </c>
      <c r="BF782">
        <f t="shared" si="765"/>
        <v>0</v>
      </c>
      <c r="BG782">
        <f t="shared" si="766"/>
        <v>0</v>
      </c>
      <c r="BH782">
        <f t="shared" si="767"/>
        <v>0</v>
      </c>
      <c r="BI782">
        <f t="shared" si="768"/>
        <v>0</v>
      </c>
      <c r="BJ782">
        <f t="shared" si="769"/>
        <v>0</v>
      </c>
      <c r="BK782">
        <f t="shared" si="770"/>
        <v>0</v>
      </c>
      <c r="BL782">
        <f t="shared" si="771"/>
        <v>0</v>
      </c>
      <c r="BM782">
        <f t="shared" si="772"/>
        <v>0</v>
      </c>
      <c r="BN782">
        <f t="shared" si="773"/>
        <v>0</v>
      </c>
      <c r="BO782">
        <f t="shared" si="774"/>
        <v>0</v>
      </c>
      <c r="BP782">
        <f t="shared" si="775"/>
        <v>0</v>
      </c>
      <c r="BQ782">
        <f t="shared" si="776"/>
        <v>0</v>
      </c>
      <c r="BR782">
        <f t="shared" si="777"/>
        <v>0</v>
      </c>
      <c r="BS782">
        <f t="shared" si="778"/>
        <v>0</v>
      </c>
      <c r="BT782">
        <f t="shared" si="779"/>
        <v>0</v>
      </c>
    </row>
    <row r="783" spans="1:72" x14ac:dyDescent="0.25">
      <c r="A783" t="str">
        <f>IF(TRIM(INDEX(games!$A:$A,ROW()))="","",TRIM(INDEX(games!$A:$A,ROW())))</f>
        <v>SNKRX</v>
      </c>
      <c r="B783">
        <f>IF(OR($A783="",INDEX(games!$B:$B,ROW())=""),"",INDEX(games!$B:$B,ROW()))</f>
        <v>2021</v>
      </c>
      <c r="C783" t="str">
        <f>IF(OR($A783="",INDEX(games!$C:$C,ROW())=""),"",INDEX(games!$C:$C,ROW()))</f>
        <v>Action</v>
      </c>
      <c r="D783">
        <f t="shared" si="720"/>
        <v>7</v>
      </c>
      <c r="E783">
        <f t="shared" si="721"/>
        <v>1</v>
      </c>
      <c r="F783">
        <f t="shared" si="722"/>
        <v>1</v>
      </c>
      <c r="G783">
        <f t="shared" si="723"/>
        <v>2021</v>
      </c>
      <c r="H783">
        <f t="shared" si="724"/>
        <v>1.0229999999999999</v>
      </c>
      <c r="I783" t="e">
        <f t="shared" si="725"/>
        <v>#N/A</v>
      </c>
      <c r="J783" t="e">
        <f t="shared" si="726"/>
        <v>#N/A</v>
      </c>
      <c r="K783" t="e">
        <f t="shared" si="727"/>
        <v>#N/A</v>
      </c>
      <c r="L783" t="e">
        <f t="shared" si="728"/>
        <v>#N/A</v>
      </c>
      <c r="M783" t="e">
        <f t="shared" si="729"/>
        <v>#N/A</v>
      </c>
      <c r="N783" t="e">
        <f t="shared" si="730"/>
        <v>#N/A</v>
      </c>
      <c r="O783">
        <f t="shared" si="731"/>
        <v>7.0007830000000002</v>
      </c>
      <c r="P783" t="str">
        <f>IF(OR($A783="",INDEX(games!$H:$H,ROW())=""),"",INDEX(games!$H:$H,ROW()))</f>
        <v>Yes</v>
      </c>
      <c r="Q783">
        <f t="shared" si="732"/>
        <v>7.0007830000000002</v>
      </c>
      <c r="T783">
        <f t="shared" si="733"/>
        <v>2021</v>
      </c>
      <c r="U783">
        <f t="shared" si="734"/>
        <v>2026</v>
      </c>
      <c r="V783">
        <f t="shared" si="735"/>
        <v>5</v>
      </c>
      <c r="W783" t="str">
        <f>IF(TRIM(INDEX(connections!$A:$A,ROW()))="","",TRIM(INDEX(connections!$A:$A,ROW())))</f>
        <v>Vampire Survivors</v>
      </c>
      <c r="X783" t="str">
        <f>IF($W783="","",TRIM(INDEX(connections!$B:$B,ROW())))</f>
        <v>Legionbound</v>
      </c>
      <c r="Y783">
        <f t="shared" si="736"/>
        <v>941</v>
      </c>
      <c r="Z783">
        <f t="shared" si="737"/>
        <v>463</v>
      </c>
      <c r="AA783" t="str">
        <f t="shared" si="738"/>
        <v>Yes</v>
      </c>
      <c r="AB783" t="str">
        <f t="shared" si="739"/>
        <v/>
      </c>
      <c r="AC783" t="str">
        <f t="shared" si="740"/>
        <v/>
      </c>
      <c r="AD783">
        <f t="shared" si="741"/>
        <v>1</v>
      </c>
      <c r="AE783" t="str">
        <f t="shared" si="742"/>
        <v/>
      </c>
      <c r="AG783">
        <f t="shared" si="743"/>
        <v>4</v>
      </c>
      <c r="AH783" t="str">
        <f t="shared" si="744"/>
        <v>Yes</v>
      </c>
      <c r="AI783">
        <f t="shared" si="745"/>
        <v>4</v>
      </c>
      <c r="AJ783">
        <f t="shared" si="746"/>
        <v>4.0007830000000002</v>
      </c>
      <c r="AK783" t="str">
        <f t="shared" si="747"/>
        <v/>
      </c>
      <c r="AL783" t="str">
        <f>IF($A783="","",INDEX(games!$J:$J,ROW())&amp;"")</f>
        <v>https://store.steampowered.com/app/915310/SNKRX/</v>
      </c>
      <c r="AM783">
        <f>IF($A783="","",SUMPRODUCT($AO783:$BD783,'Map Analysis'!$AN$2^{0,1,2,3,4,5,6,7,8,9,10,11,12,13,14,15}))</f>
        <v>7.5</v>
      </c>
      <c r="AN783">
        <f t="shared" si="748"/>
        <v>7.5000783000000002</v>
      </c>
      <c r="AO783">
        <f t="shared" si="749"/>
        <v>7</v>
      </c>
      <c r="AP783">
        <f t="shared" si="750"/>
        <v>1</v>
      </c>
      <c r="AQ783">
        <f t="shared" si="751"/>
        <v>0</v>
      </c>
      <c r="AR783">
        <f t="shared" si="752"/>
        <v>0</v>
      </c>
      <c r="AS783">
        <f t="shared" si="753"/>
        <v>0</v>
      </c>
      <c r="AT783">
        <f t="shared" si="754"/>
        <v>0</v>
      </c>
      <c r="AU783">
        <f t="shared" si="755"/>
        <v>0</v>
      </c>
      <c r="AV783">
        <f t="shared" si="756"/>
        <v>0</v>
      </c>
      <c r="AW783">
        <f t="shared" si="757"/>
        <v>0</v>
      </c>
      <c r="AX783">
        <f t="shared" si="758"/>
        <v>0</v>
      </c>
      <c r="AY783">
        <f t="shared" si="759"/>
        <v>0</v>
      </c>
      <c r="AZ783">
        <f t="shared" si="760"/>
        <v>0</v>
      </c>
      <c r="BA783">
        <f t="shared" si="761"/>
        <v>0</v>
      </c>
      <c r="BB783">
        <f t="shared" si="762"/>
        <v>0</v>
      </c>
      <c r="BC783">
        <f t="shared" si="763"/>
        <v>0</v>
      </c>
      <c r="BD783">
        <f t="shared" si="764"/>
        <v>0</v>
      </c>
      <c r="BF783">
        <f t="shared" si="765"/>
        <v>0</v>
      </c>
      <c r="BG783">
        <f t="shared" si="766"/>
        <v>0</v>
      </c>
      <c r="BH783">
        <f t="shared" si="767"/>
        <v>0</v>
      </c>
      <c r="BI783">
        <f t="shared" si="768"/>
        <v>0</v>
      </c>
      <c r="BJ783">
        <f t="shared" si="769"/>
        <v>0</v>
      </c>
      <c r="BK783">
        <f t="shared" si="770"/>
        <v>0</v>
      </c>
      <c r="BL783">
        <f t="shared" si="771"/>
        <v>0</v>
      </c>
      <c r="BM783">
        <f t="shared" si="772"/>
        <v>0</v>
      </c>
      <c r="BN783">
        <f t="shared" si="773"/>
        <v>0</v>
      </c>
      <c r="BO783">
        <f t="shared" si="774"/>
        <v>0</v>
      </c>
      <c r="BP783">
        <f t="shared" si="775"/>
        <v>0</v>
      </c>
      <c r="BQ783">
        <f t="shared" si="776"/>
        <v>0</v>
      </c>
      <c r="BR783">
        <f t="shared" si="777"/>
        <v>0</v>
      </c>
      <c r="BS783">
        <f t="shared" si="778"/>
        <v>0</v>
      </c>
      <c r="BT783">
        <f t="shared" si="779"/>
        <v>0</v>
      </c>
    </row>
    <row r="784" spans="1:72" x14ac:dyDescent="0.25">
      <c r="A784" t="str">
        <f>IF(TRIM(INDEX(games!$A:$A,ROW()))="","",TRIM(INDEX(games!$A:$A,ROW())))</f>
        <v>Sodaman</v>
      </c>
      <c r="B784">
        <f>IF(OR($A784="",INDEX(games!$B:$B,ROW())=""),"",INDEX(games!$B:$B,ROW()))</f>
        <v>2025</v>
      </c>
      <c r="C784" t="str">
        <f>IF(OR($A784="",INDEX(games!$C:$C,ROW())=""),"",INDEX(games!$C:$C,ROW()))</f>
        <v>Action</v>
      </c>
      <c r="D784">
        <f t="shared" si="720"/>
        <v>3</v>
      </c>
      <c r="E784">
        <f t="shared" si="721"/>
        <v>1</v>
      </c>
      <c r="F784">
        <f t="shared" si="722"/>
        <v>2</v>
      </c>
      <c r="G784">
        <f t="shared" si="723"/>
        <v>2025</v>
      </c>
      <c r="H784">
        <f t="shared" si="724"/>
        <v>1.046</v>
      </c>
      <c r="I784" t="e">
        <f t="shared" si="725"/>
        <v>#N/A</v>
      </c>
      <c r="J784" t="e">
        <f t="shared" si="726"/>
        <v>#N/A</v>
      </c>
      <c r="K784" t="e">
        <f t="shared" si="727"/>
        <v>#N/A</v>
      </c>
      <c r="L784" t="e">
        <f t="shared" si="728"/>
        <v>#N/A</v>
      </c>
      <c r="M784" t="e">
        <f t="shared" si="729"/>
        <v>#N/A</v>
      </c>
      <c r="N784" t="e">
        <f t="shared" si="730"/>
        <v>#N/A</v>
      </c>
      <c r="O784">
        <f t="shared" si="731"/>
        <v>3.0007839999999999</v>
      </c>
      <c r="P784" t="str">
        <f>IF(OR($A784="",INDEX(games!$H:$H,ROW())=""),"",INDEX(games!$H:$H,ROW()))</f>
        <v>Yes</v>
      </c>
      <c r="Q784">
        <f t="shared" si="732"/>
        <v>3.0007839999999999</v>
      </c>
      <c r="T784">
        <f t="shared" si="733"/>
        <v>2021</v>
      </c>
      <c r="U784">
        <f t="shared" si="734"/>
        <v>2024</v>
      </c>
      <c r="V784">
        <f t="shared" si="735"/>
        <v>3</v>
      </c>
      <c r="W784" t="str">
        <f>IF(TRIM(INDEX(connections!$A:$A,ROW()))="","",TRIM(INDEX(connections!$A:$A,ROW())))</f>
        <v>Vampire Survivors</v>
      </c>
      <c r="X784" t="str">
        <f>IF($W784="","",TRIM(INDEX(connections!$B:$B,ROW())))</f>
        <v>Let Him Cook</v>
      </c>
      <c r="Y784">
        <f t="shared" si="736"/>
        <v>941</v>
      </c>
      <c r="Z784">
        <f t="shared" si="737"/>
        <v>464</v>
      </c>
      <c r="AA784" t="str">
        <f t="shared" si="738"/>
        <v>Yes</v>
      </c>
      <c r="AB784" t="str">
        <f t="shared" si="739"/>
        <v/>
      </c>
      <c r="AC784" t="str">
        <f t="shared" si="740"/>
        <v/>
      </c>
      <c r="AD784">
        <f t="shared" si="741"/>
        <v>0</v>
      </c>
      <c r="AE784" t="str">
        <f t="shared" si="742"/>
        <v/>
      </c>
      <c r="AG784">
        <f t="shared" si="743"/>
        <v>3</v>
      </c>
      <c r="AH784" t="str">
        <f t="shared" si="744"/>
        <v>Yes</v>
      </c>
      <c r="AI784">
        <f t="shared" si="745"/>
        <v>3</v>
      </c>
      <c r="AJ784">
        <f t="shared" si="746"/>
        <v>3.0007839999999999</v>
      </c>
      <c r="AK784" t="str">
        <f t="shared" si="747"/>
        <v/>
      </c>
      <c r="AL784" t="str">
        <f>IF($A784="","",INDEX(games!$J:$J,ROW())&amp;"")</f>
        <v>https://store.steampowered.com/app/2178990/Sodaman/</v>
      </c>
      <c r="AM784">
        <f>IF($A784="","",SUMPRODUCT($AO784:$BD784,'Map Analysis'!$AN$2^{0,1,2,3,4,5,6,7,8,9,10,11,12,13,14,15}))</f>
        <v>0</v>
      </c>
      <c r="AN784">
        <f t="shared" si="748"/>
        <v>7.8399999999999995E-5</v>
      </c>
      <c r="AO784">
        <f t="shared" si="749"/>
        <v>0</v>
      </c>
      <c r="AP784">
        <f t="shared" si="750"/>
        <v>0</v>
      </c>
      <c r="AQ784">
        <f t="shared" si="751"/>
        <v>0</v>
      </c>
      <c r="AR784">
        <f t="shared" si="752"/>
        <v>0</v>
      </c>
      <c r="AS784">
        <f t="shared" si="753"/>
        <v>0</v>
      </c>
      <c r="AT784">
        <f t="shared" si="754"/>
        <v>0</v>
      </c>
      <c r="AU784">
        <f t="shared" si="755"/>
        <v>0</v>
      </c>
      <c r="AV784">
        <f t="shared" si="756"/>
        <v>0</v>
      </c>
      <c r="AW784">
        <f t="shared" si="757"/>
        <v>0</v>
      </c>
      <c r="AX784">
        <f t="shared" si="758"/>
        <v>0</v>
      </c>
      <c r="AY784">
        <f t="shared" si="759"/>
        <v>0</v>
      </c>
      <c r="AZ784">
        <f t="shared" si="760"/>
        <v>0</v>
      </c>
      <c r="BA784">
        <f t="shared" si="761"/>
        <v>0</v>
      </c>
      <c r="BB784">
        <f t="shared" si="762"/>
        <v>0</v>
      </c>
      <c r="BC784">
        <f t="shared" si="763"/>
        <v>0</v>
      </c>
      <c r="BD784">
        <f t="shared" si="764"/>
        <v>0</v>
      </c>
      <c r="BF784">
        <f t="shared" si="765"/>
        <v>0</v>
      </c>
      <c r="BG784">
        <f t="shared" si="766"/>
        <v>0</v>
      </c>
      <c r="BH784">
        <f t="shared" si="767"/>
        <v>0</v>
      </c>
      <c r="BI784">
        <f t="shared" si="768"/>
        <v>0</v>
      </c>
      <c r="BJ784">
        <f t="shared" si="769"/>
        <v>0</v>
      </c>
      <c r="BK784">
        <f t="shared" si="770"/>
        <v>0</v>
      </c>
      <c r="BL784">
        <f t="shared" si="771"/>
        <v>0</v>
      </c>
      <c r="BM784">
        <f t="shared" si="772"/>
        <v>0</v>
      </c>
      <c r="BN784">
        <f t="shared" si="773"/>
        <v>0</v>
      </c>
      <c r="BO784">
        <f t="shared" si="774"/>
        <v>0</v>
      </c>
      <c r="BP784">
        <f t="shared" si="775"/>
        <v>0</v>
      </c>
      <c r="BQ784">
        <f t="shared" si="776"/>
        <v>0</v>
      </c>
      <c r="BR784">
        <f t="shared" si="777"/>
        <v>0</v>
      </c>
      <c r="BS784">
        <f t="shared" si="778"/>
        <v>0</v>
      </c>
      <c r="BT784">
        <f t="shared" si="779"/>
        <v>0</v>
      </c>
    </row>
    <row r="785" spans="1:72" x14ac:dyDescent="0.25">
      <c r="A785" t="str">
        <f>IF(TRIM(INDEX(games!$A:$A,ROW()))="","",TRIM(INDEX(games!$A:$A,ROW())))</f>
        <v>Sol Cesto</v>
      </c>
      <c r="B785">
        <f>IF(OR($A785="",INDEX(games!$B:$B,ROW())=""),"",INDEX(games!$B:$B,ROW()))</f>
        <v>2025</v>
      </c>
      <c r="C785" t="str">
        <f>IF(OR($A785="",INDEX(games!$C:$C,ROW())=""),"",INDEX(games!$C:$C,ROW()))</f>
        <v>Strategy</v>
      </c>
      <c r="D785">
        <f t="shared" si="720"/>
        <v>3</v>
      </c>
      <c r="E785">
        <f t="shared" si="721"/>
        <v>2</v>
      </c>
      <c r="F785">
        <f t="shared" si="722"/>
        <v>3</v>
      </c>
      <c r="G785" t="e">
        <f t="shared" si="723"/>
        <v>#N/A</v>
      </c>
      <c r="H785" t="e">
        <f t="shared" si="724"/>
        <v>#N/A</v>
      </c>
      <c r="I785">
        <f t="shared" si="725"/>
        <v>2025</v>
      </c>
      <c r="J785">
        <f t="shared" si="726"/>
        <v>2.069</v>
      </c>
      <c r="K785" t="e">
        <f t="shared" si="727"/>
        <v>#N/A</v>
      </c>
      <c r="L785" t="e">
        <f t="shared" si="728"/>
        <v>#N/A</v>
      </c>
      <c r="M785" t="e">
        <f t="shared" si="729"/>
        <v>#N/A</v>
      </c>
      <c r="N785" t="e">
        <f t="shared" si="730"/>
        <v>#N/A</v>
      </c>
      <c r="O785">
        <f t="shared" si="731"/>
        <v>3.000785</v>
      </c>
      <c r="P785" t="str">
        <f>IF(OR($A785="",INDEX(games!$H:$H,ROW())=""),"",INDEX(games!$H:$H,ROW()))</f>
        <v>Yes</v>
      </c>
      <c r="Q785">
        <f t="shared" si="732"/>
        <v>3.000785</v>
      </c>
      <c r="T785">
        <f t="shared" si="733"/>
        <v>2021</v>
      </c>
      <c r="U785">
        <f t="shared" si="734"/>
        <v>2026</v>
      </c>
      <c r="V785">
        <f t="shared" si="735"/>
        <v>5</v>
      </c>
      <c r="W785" t="str">
        <f>IF(TRIM(INDEX(connections!$A:$A,ROW()))="","",TRIM(INDEX(connections!$A:$A,ROW())))</f>
        <v>Inscryption</v>
      </c>
      <c r="X785" t="str">
        <f>IF($W785="","",TRIM(INDEX(connections!$B:$B,ROW())))</f>
        <v>Lethal Dungeon</v>
      </c>
      <c r="Y785">
        <f t="shared" si="736"/>
        <v>424</v>
      </c>
      <c r="Z785">
        <f t="shared" si="737"/>
        <v>465</v>
      </c>
      <c r="AA785" t="str">
        <f t="shared" si="738"/>
        <v>Yes</v>
      </c>
      <c r="AB785" t="str">
        <f t="shared" si="739"/>
        <v/>
      </c>
      <c r="AC785" t="str">
        <f t="shared" si="740"/>
        <v/>
      </c>
      <c r="AD785">
        <f t="shared" si="741"/>
        <v>0</v>
      </c>
      <c r="AE785" t="str">
        <f t="shared" si="742"/>
        <v/>
      </c>
      <c r="AG785">
        <f t="shared" si="743"/>
        <v>3</v>
      </c>
      <c r="AH785" t="str">
        <f t="shared" si="744"/>
        <v>Yes</v>
      </c>
      <c r="AI785">
        <f t="shared" si="745"/>
        <v>3</v>
      </c>
      <c r="AJ785">
        <f t="shared" si="746"/>
        <v>3.000785</v>
      </c>
      <c r="AK785" t="str">
        <f t="shared" si="747"/>
        <v/>
      </c>
      <c r="AL785" t="str">
        <f>IF($A785="","",INDEX(games!$J:$J,ROW())&amp;"")</f>
        <v>https://store.steampowered.com/app/2738490/Sol_Cesto/</v>
      </c>
      <c r="AM785">
        <f>IF($A785="","",SUMPRODUCT($AO785:$BD785,'Map Analysis'!$AN$2^{0,1,2,3,4,5,6,7,8,9,10,11,12,13,14,15}))</f>
        <v>0</v>
      </c>
      <c r="AN785">
        <f t="shared" si="748"/>
        <v>7.8499999999999997E-5</v>
      </c>
      <c r="AO785">
        <f t="shared" si="749"/>
        <v>0</v>
      </c>
      <c r="AP785">
        <f t="shared" si="750"/>
        <v>0</v>
      </c>
      <c r="AQ785">
        <f t="shared" si="751"/>
        <v>0</v>
      </c>
      <c r="AR785">
        <f t="shared" si="752"/>
        <v>0</v>
      </c>
      <c r="AS785">
        <f t="shared" si="753"/>
        <v>0</v>
      </c>
      <c r="AT785">
        <f t="shared" si="754"/>
        <v>0</v>
      </c>
      <c r="AU785">
        <f t="shared" si="755"/>
        <v>0</v>
      </c>
      <c r="AV785">
        <f t="shared" si="756"/>
        <v>0</v>
      </c>
      <c r="AW785">
        <f t="shared" si="757"/>
        <v>0</v>
      </c>
      <c r="AX785">
        <f t="shared" si="758"/>
        <v>0</v>
      </c>
      <c r="AY785">
        <f t="shared" si="759"/>
        <v>0</v>
      </c>
      <c r="AZ785">
        <f t="shared" si="760"/>
        <v>0</v>
      </c>
      <c r="BA785">
        <f t="shared" si="761"/>
        <v>0</v>
      </c>
      <c r="BB785">
        <f t="shared" si="762"/>
        <v>0</v>
      </c>
      <c r="BC785">
        <f t="shared" si="763"/>
        <v>0</v>
      </c>
      <c r="BD785">
        <f t="shared" si="764"/>
        <v>0</v>
      </c>
      <c r="BF785">
        <f t="shared" si="765"/>
        <v>0</v>
      </c>
      <c r="BG785">
        <f t="shared" si="766"/>
        <v>0</v>
      </c>
      <c r="BH785">
        <f t="shared" si="767"/>
        <v>0</v>
      </c>
      <c r="BI785">
        <f t="shared" si="768"/>
        <v>0</v>
      </c>
      <c r="BJ785">
        <f t="shared" si="769"/>
        <v>0</v>
      </c>
      <c r="BK785">
        <f t="shared" si="770"/>
        <v>0</v>
      </c>
      <c r="BL785">
        <f t="shared" si="771"/>
        <v>0</v>
      </c>
      <c r="BM785">
        <f t="shared" si="772"/>
        <v>0</v>
      </c>
      <c r="BN785">
        <f t="shared" si="773"/>
        <v>0</v>
      </c>
      <c r="BO785">
        <f t="shared" si="774"/>
        <v>0</v>
      </c>
      <c r="BP785">
        <f t="shared" si="775"/>
        <v>0</v>
      </c>
      <c r="BQ785">
        <f t="shared" si="776"/>
        <v>0</v>
      </c>
      <c r="BR785">
        <f t="shared" si="777"/>
        <v>0</v>
      </c>
      <c r="BS785">
        <f t="shared" si="778"/>
        <v>0</v>
      </c>
      <c r="BT785">
        <f t="shared" si="779"/>
        <v>0</v>
      </c>
    </row>
    <row r="786" spans="1:72" x14ac:dyDescent="0.25">
      <c r="A786" t="str">
        <f>IF(TRIM(INDEX(games!$A:$A,ROW()))="","",TRIM(INDEX(games!$A:$A,ROW())))</f>
        <v>Solitairica</v>
      </c>
      <c r="B786">
        <f>IF(OR($A786="",INDEX(games!$B:$B,ROW())=""),"",INDEX(games!$B:$B,ROW()))</f>
        <v>2016</v>
      </c>
      <c r="C786" t="str">
        <f>IF(OR($A786="",INDEX(games!$C:$C,ROW())=""),"",INDEX(games!$C:$C,ROW()))</f>
        <v>Deckbuilder</v>
      </c>
      <c r="D786">
        <f t="shared" si="720"/>
        <v>1</v>
      </c>
      <c r="E786">
        <f t="shared" si="721"/>
        <v>3</v>
      </c>
      <c r="F786">
        <f t="shared" si="722"/>
        <v>4</v>
      </c>
      <c r="G786" t="e">
        <f t="shared" si="723"/>
        <v>#N/A</v>
      </c>
      <c r="H786" t="e">
        <f t="shared" si="724"/>
        <v>#N/A</v>
      </c>
      <c r="I786" t="e">
        <f t="shared" si="725"/>
        <v>#N/A</v>
      </c>
      <c r="J786" t="e">
        <f t="shared" si="726"/>
        <v>#N/A</v>
      </c>
      <c r="K786">
        <f t="shared" si="727"/>
        <v>2016</v>
      </c>
      <c r="L786">
        <f t="shared" si="728"/>
        <v>3.0920000000000001</v>
      </c>
      <c r="M786" t="e">
        <f t="shared" si="729"/>
        <v>#N/A</v>
      </c>
      <c r="N786" t="e">
        <f t="shared" si="730"/>
        <v>#N/A</v>
      </c>
      <c r="O786">
        <f t="shared" si="731"/>
        <v>1.000786</v>
      </c>
      <c r="P786" t="str">
        <f>IF(OR($A786="",INDEX(games!$H:$H,ROW())=""),"",INDEX(games!$H:$H,ROW()))</f>
        <v>Yes</v>
      </c>
      <c r="Q786">
        <f t="shared" si="732"/>
        <v>1.000786</v>
      </c>
      <c r="T786">
        <f t="shared" si="733"/>
        <v>2024</v>
      </c>
      <c r="U786">
        <f t="shared" si="734"/>
        <v>2026</v>
      </c>
      <c r="V786">
        <f t="shared" si="735"/>
        <v>2</v>
      </c>
      <c r="W786" t="str">
        <f>IF(TRIM(INDEX(connections!$A:$A,ROW()))="","",TRIM(INDEX(connections!$A:$A,ROW())))</f>
        <v>Mimic Logic</v>
      </c>
      <c r="X786" t="str">
        <f>IF($W786="","",TRIM(INDEX(connections!$B:$B,ROW())))</f>
        <v>Lethal Dungeon</v>
      </c>
      <c r="Y786">
        <f t="shared" si="736"/>
        <v>510</v>
      </c>
      <c r="Z786">
        <f t="shared" si="737"/>
        <v>465</v>
      </c>
      <c r="AA786" t="str">
        <f t="shared" si="738"/>
        <v>Yes</v>
      </c>
      <c r="AB786" t="str">
        <f t="shared" si="739"/>
        <v/>
      </c>
      <c r="AC786" t="str">
        <f t="shared" si="740"/>
        <v/>
      </c>
      <c r="AD786">
        <f t="shared" si="741"/>
        <v>1</v>
      </c>
      <c r="AE786" t="str">
        <f t="shared" si="742"/>
        <v/>
      </c>
      <c r="AG786">
        <f t="shared" si="743"/>
        <v>1</v>
      </c>
      <c r="AH786" t="str">
        <f t="shared" si="744"/>
        <v>Yes</v>
      </c>
      <c r="AI786">
        <f t="shared" si="745"/>
        <v>1</v>
      </c>
      <c r="AJ786">
        <f t="shared" si="746"/>
        <v>1.000786</v>
      </c>
      <c r="AK786" t="str">
        <f t="shared" si="747"/>
        <v/>
      </c>
      <c r="AL786" t="str">
        <f>IF($A786="","",INDEX(games!$J:$J,ROW())&amp;"")</f>
        <v>https://store.steampowered.com/app/463980/Solitairica/</v>
      </c>
      <c r="AM786">
        <f>IF($A786="","",SUMPRODUCT($AO786:$BD786,'Map Analysis'!$AN$2^{0,1,2,3,4,5,6,7,8,9,10,11,12,13,14,15}))</f>
        <v>0</v>
      </c>
      <c r="AN786">
        <f t="shared" si="748"/>
        <v>7.86E-5</v>
      </c>
      <c r="AO786">
        <f t="shared" si="749"/>
        <v>0</v>
      </c>
      <c r="AP786">
        <f t="shared" si="750"/>
        <v>0</v>
      </c>
      <c r="AQ786">
        <f t="shared" si="751"/>
        <v>0</v>
      </c>
      <c r="AR786">
        <f t="shared" si="752"/>
        <v>0</v>
      </c>
      <c r="AS786">
        <f t="shared" si="753"/>
        <v>0</v>
      </c>
      <c r="AT786">
        <f t="shared" si="754"/>
        <v>0</v>
      </c>
      <c r="AU786">
        <f t="shared" si="755"/>
        <v>0</v>
      </c>
      <c r="AV786">
        <f t="shared" si="756"/>
        <v>0</v>
      </c>
      <c r="AW786">
        <f t="shared" si="757"/>
        <v>0</v>
      </c>
      <c r="AX786">
        <f t="shared" si="758"/>
        <v>0</v>
      </c>
      <c r="AY786">
        <f t="shared" si="759"/>
        <v>0</v>
      </c>
      <c r="AZ786">
        <f t="shared" si="760"/>
        <v>0</v>
      </c>
      <c r="BA786">
        <f t="shared" si="761"/>
        <v>0</v>
      </c>
      <c r="BB786">
        <f t="shared" si="762"/>
        <v>0</v>
      </c>
      <c r="BC786">
        <f t="shared" si="763"/>
        <v>0</v>
      </c>
      <c r="BD786">
        <f t="shared" si="764"/>
        <v>0</v>
      </c>
      <c r="BF786">
        <f t="shared" si="765"/>
        <v>0</v>
      </c>
      <c r="BG786">
        <f t="shared" si="766"/>
        <v>0</v>
      </c>
      <c r="BH786">
        <f t="shared" si="767"/>
        <v>0</v>
      </c>
      <c r="BI786">
        <f t="shared" si="768"/>
        <v>0</v>
      </c>
      <c r="BJ786">
        <f t="shared" si="769"/>
        <v>0</v>
      </c>
      <c r="BK786">
        <f t="shared" si="770"/>
        <v>0</v>
      </c>
      <c r="BL786">
        <f t="shared" si="771"/>
        <v>0</v>
      </c>
      <c r="BM786">
        <f t="shared" si="772"/>
        <v>0</v>
      </c>
      <c r="BN786">
        <f t="shared" si="773"/>
        <v>0</v>
      </c>
      <c r="BO786">
        <f t="shared" si="774"/>
        <v>0</v>
      </c>
      <c r="BP786">
        <f t="shared" si="775"/>
        <v>0</v>
      </c>
      <c r="BQ786">
        <f t="shared" si="776"/>
        <v>0</v>
      </c>
      <c r="BR786">
        <f t="shared" si="777"/>
        <v>0</v>
      </c>
      <c r="BS786">
        <f t="shared" si="778"/>
        <v>0</v>
      </c>
      <c r="BT786">
        <f t="shared" si="779"/>
        <v>0</v>
      </c>
    </row>
    <row r="787" spans="1:72" x14ac:dyDescent="0.25">
      <c r="A787" t="str">
        <f>IF(TRIM(INDEX(games!$A:$A,ROW()))="","",TRIM(INDEX(games!$A:$A,ROW())))</f>
        <v>Soulash</v>
      </c>
      <c r="B787">
        <f>IF(OR($A787="",INDEX(games!$B:$B,ROW())=""),"",INDEX(games!$B:$B,ROW()))</f>
        <v>2022</v>
      </c>
      <c r="C787" t="str">
        <f>IF(OR($A787="",INDEX(games!$C:$C,ROW())=""),"",INDEX(games!$C:$C,ROW()))</f>
        <v>Traditional</v>
      </c>
      <c r="D787">
        <f t="shared" si="720"/>
        <v>3</v>
      </c>
      <c r="E787">
        <f t="shared" si="721"/>
        <v>4</v>
      </c>
      <c r="F787">
        <f t="shared" si="722"/>
        <v>5</v>
      </c>
      <c r="G787" t="e">
        <f t="shared" si="723"/>
        <v>#N/A</v>
      </c>
      <c r="H787" t="e">
        <f t="shared" si="724"/>
        <v>#N/A</v>
      </c>
      <c r="I787" t="e">
        <f t="shared" si="725"/>
        <v>#N/A</v>
      </c>
      <c r="J787" t="e">
        <f t="shared" si="726"/>
        <v>#N/A</v>
      </c>
      <c r="K787" t="e">
        <f t="shared" si="727"/>
        <v>#N/A</v>
      </c>
      <c r="L787" t="e">
        <f t="shared" si="728"/>
        <v>#N/A</v>
      </c>
      <c r="M787">
        <f t="shared" si="729"/>
        <v>2022</v>
      </c>
      <c r="N787">
        <f t="shared" si="730"/>
        <v>4.1150000000000002</v>
      </c>
      <c r="O787">
        <f t="shared" si="731"/>
        <v>3.0007869999999999</v>
      </c>
      <c r="P787" t="str">
        <f>IF(OR($A787="",INDEX(games!$H:$H,ROW())=""),"",INDEX(games!$H:$H,ROW()))</f>
        <v/>
      </c>
      <c r="Q787" t="str">
        <f t="shared" si="732"/>
        <v/>
      </c>
      <c r="T787">
        <f t="shared" si="733"/>
        <v>2013</v>
      </c>
      <c r="U787">
        <f t="shared" si="734"/>
        <v>2023</v>
      </c>
      <c r="V787">
        <f t="shared" si="735"/>
        <v>10</v>
      </c>
      <c r="W787" t="str">
        <f>IF(TRIM(INDEX(connections!$A:$A,ROW()))="","",TRIM(INDEX(connections!$A:$A,ROW())))</f>
        <v>Hoplite</v>
      </c>
      <c r="X787" t="str">
        <f>IF($W787="","",TRIM(INDEX(connections!$B:$B,ROW())))</f>
        <v>Let's! Revolution!</v>
      </c>
      <c r="Y787">
        <f t="shared" si="736"/>
        <v>404</v>
      </c>
      <c r="Z787">
        <f t="shared" si="737"/>
        <v>466</v>
      </c>
      <c r="AA787" t="str">
        <f t="shared" si="738"/>
        <v>Yes</v>
      </c>
      <c r="AB787" t="str">
        <f t="shared" si="739"/>
        <v>Yes</v>
      </c>
      <c r="AC787">
        <f t="shared" si="740"/>
        <v>1</v>
      </c>
      <c r="AD787">
        <f t="shared" si="741"/>
        <v>1</v>
      </c>
      <c r="AE787" t="str">
        <f t="shared" si="742"/>
        <v/>
      </c>
      <c r="AG787">
        <f t="shared" si="743"/>
        <v>2</v>
      </c>
      <c r="AH787" t="str">
        <f t="shared" si="744"/>
        <v/>
      </c>
      <c r="AI787" t="str">
        <f t="shared" si="745"/>
        <v/>
      </c>
      <c r="AJ787" t="str">
        <f t="shared" si="746"/>
        <v/>
      </c>
      <c r="AK787">
        <f t="shared" si="747"/>
        <v>2.0007869999999999</v>
      </c>
      <c r="AL787" t="str">
        <f>IF($A787="","",INDEX(games!$J:$J,ROW())&amp;"")</f>
        <v/>
      </c>
      <c r="AM787">
        <f>IF($A787="","",SUMPRODUCT($AO787:$BD787,'Map Analysis'!$AN$2^{0,1,2,3,4,5,6,7,8,9,10,11,12,13,14,15}))</f>
        <v>1</v>
      </c>
      <c r="AN787">
        <f t="shared" si="748"/>
        <v>1.0000787</v>
      </c>
      <c r="AO787">
        <f t="shared" si="749"/>
        <v>1</v>
      </c>
      <c r="AP787">
        <f t="shared" si="750"/>
        <v>0</v>
      </c>
      <c r="AQ787">
        <f t="shared" si="751"/>
        <v>0</v>
      </c>
      <c r="AR787">
        <f t="shared" si="752"/>
        <v>0</v>
      </c>
      <c r="AS787">
        <f t="shared" si="753"/>
        <v>0</v>
      </c>
      <c r="AT787">
        <f t="shared" si="754"/>
        <v>0</v>
      </c>
      <c r="AU787">
        <f t="shared" si="755"/>
        <v>0</v>
      </c>
      <c r="AV787">
        <f t="shared" si="756"/>
        <v>0</v>
      </c>
      <c r="AW787">
        <f t="shared" si="757"/>
        <v>0</v>
      </c>
      <c r="AX787">
        <f t="shared" si="758"/>
        <v>0</v>
      </c>
      <c r="AY787">
        <f t="shared" si="759"/>
        <v>0</v>
      </c>
      <c r="AZ787">
        <f t="shared" si="760"/>
        <v>0</v>
      </c>
      <c r="BA787">
        <f t="shared" si="761"/>
        <v>0</v>
      </c>
      <c r="BB787">
        <f t="shared" si="762"/>
        <v>0</v>
      </c>
      <c r="BC787">
        <f t="shared" si="763"/>
        <v>0</v>
      </c>
      <c r="BD787">
        <f t="shared" si="764"/>
        <v>0</v>
      </c>
      <c r="BF787">
        <f t="shared" si="765"/>
        <v>0</v>
      </c>
      <c r="BG787">
        <f t="shared" si="766"/>
        <v>0</v>
      </c>
      <c r="BH787">
        <f t="shared" si="767"/>
        <v>0</v>
      </c>
      <c r="BI787">
        <f t="shared" si="768"/>
        <v>0</v>
      </c>
      <c r="BJ787">
        <f t="shared" si="769"/>
        <v>0</v>
      </c>
      <c r="BK787">
        <f t="shared" si="770"/>
        <v>0</v>
      </c>
      <c r="BL787">
        <f t="shared" si="771"/>
        <v>0</v>
      </c>
      <c r="BM787">
        <f t="shared" si="772"/>
        <v>0</v>
      </c>
      <c r="BN787">
        <f t="shared" si="773"/>
        <v>0</v>
      </c>
      <c r="BO787">
        <f t="shared" si="774"/>
        <v>0</v>
      </c>
      <c r="BP787">
        <f t="shared" si="775"/>
        <v>0</v>
      </c>
      <c r="BQ787">
        <f t="shared" si="776"/>
        <v>0</v>
      </c>
      <c r="BR787">
        <f t="shared" si="777"/>
        <v>0</v>
      </c>
      <c r="BS787">
        <f t="shared" si="778"/>
        <v>0</v>
      </c>
      <c r="BT787">
        <f t="shared" si="779"/>
        <v>0</v>
      </c>
    </row>
    <row r="788" spans="1:72" x14ac:dyDescent="0.25">
      <c r="A788" t="str">
        <f>IF(TRIM(INDEX(games!$A:$A,ROW()))="","",TRIM(INDEX(games!$A:$A,ROW())))</f>
        <v>Soulash 2</v>
      </c>
      <c r="B788">
        <f>IF(OR($A788="",INDEX(games!$B:$B,ROW())=""),"",INDEX(games!$B:$B,ROW()))</f>
        <v>2023</v>
      </c>
      <c r="C788" t="str">
        <f>IF(OR($A788="",INDEX(games!$C:$C,ROW())=""),"",INDEX(games!$C:$C,ROW()))</f>
        <v>Traditional</v>
      </c>
      <c r="D788">
        <f t="shared" si="720"/>
        <v>2</v>
      </c>
      <c r="E788">
        <f t="shared" si="721"/>
        <v>4</v>
      </c>
      <c r="F788">
        <f t="shared" si="722"/>
        <v>6</v>
      </c>
      <c r="G788" t="e">
        <f t="shared" si="723"/>
        <v>#N/A</v>
      </c>
      <c r="H788" t="e">
        <f t="shared" si="724"/>
        <v>#N/A</v>
      </c>
      <c r="I788" t="e">
        <f t="shared" si="725"/>
        <v>#N/A</v>
      </c>
      <c r="J788" t="e">
        <f t="shared" si="726"/>
        <v>#N/A</v>
      </c>
      <c r="K788" t="e">
        <f t="shared" si="727"/>
        <v>#N/A</v>
      </c>
      <c r="L788" t="e">
        <f t="shared" si="728"/>
        <v>#N/A</v>
      </c>
      <c r="M788">
        <f t="shared" si="729"/>
        <v>2023</v>
      </c>
      <c r="N788">
        <f t="shared" si="730"/>
        <v>4.1379999999999999</v>
      </c>
      <c r="O788">
        <f t="shared" si="731"/>
        <v>2.000788</v>
      </c>
      <c r="P788" t="str">
        <f>IF(OR($A788="",INDEX(games!$H:$H,ROW())=""),"",INDEX(games!$H:$H,ROW()))</f>
        <v/>
      </c>
      <c r="Q788" t="str">
        <f t="shared" si="732"/>
        <v/>
      </c>
      <c r="T788">
        <f t="shared" si="733"/>
        <v>2018</v>
      </c>
      <c r="U788">
        <f t="shared" si="734"/>
        <v>2023</v>
      </c>
      <c r="V788">
        <f t="shared" si="735"/>
        <v>5</v>
      </c>
      <c r="W788" t="str">
        <f>IF(TRIM(INDEX(connections!$A:$A,ROW()))="","",TRIM(INDEX(connections!$A:$A,ROW())))</f>
        <v>Into the Breach</v>
      </c>
      <c r="X788" t="str">
        <f>IF($W788="","",TRIM(INDEX(connections!$B:$B,ROW())))</f>
        <v>Let's! Revolution!</v>
      </c>
      <c r="Y788">
        <f t="shared" si="736"/>
        <v>428</v>
      </c>
      <c r="Z788">
        <f t="shared" si="737"/>
        <v>466</v>
      </c>
      <c r="AA788" t="str">
        <f t="shared" si="738"/>
        <v>Yes</v>
      </c>
      <c r="AB788" t="str">
        <f t="shared" si="739"/>
        <v>Yes</v>
      </c>
      <c r="AC788">
        <f t="shared" si="740"/>
        <v>1</v>
      </c>
      <c r="AD788">
        <f t="shared" si="741"/>
        <v>0</v>
      </c>
      <c r="AE788" t="str">
        <f t="shared" si="742"/>
        <v/>
      </c>
      <c r="AG788">
        <f t="shared" si="743"/>
        <v>1</v>
      </c>
      <c r="AH788" t="str">
        <f t="shared" si="744"/>
        <v/>
      </c>
      <c r="AI788" t="str">
        <f t="shared" si="745"/>
        <v/>
      </c>
      <c r="AJ788" t="str">
        <f t="shared" si="746"/>
        <v/>
      </c>
      <c r="AK788">
        <f t="shared" si="747"/>
        <v>1.000788</v>
      </c>
      <c r="AL788" t="str">
        <f>IF($A788="","",INDEX(games!$J:$J,ROW())&amp;"")</f>
        <v/>
      </c>
      <c r="AM788">
        <f>IF($A788="","",SUMPRODUCT($AO788:$BD788,'Map Analysis'!$AN$2^{0,1,2,3,4,5,6,7,8,9,10,11,12,13,14,15}))</f>
        <v>0</v>
      </c>
      <c r="AN788">
        <f t="shared" si="748"/>
        <v>7.8800000000000004E-5</v>
      </c>
      <c r="AO788">
        <f t="shared" si="749"/>
        <v>0</v>
      </c>
      <c r="AP788">
        <f t="shared" si="750"/>
        <v>0</v>
      </c>
      <c r="AQ788">
        <f t="shared" si="751"/>
        <v>0</v>
      </c>
      <c r="AR788">
        <f t="shared" si="752"/>
        <v>0</v>
      </c>
      <c r="AS788">
        <f t="shared" si="753"/>
        <v>0</v>
      </c>
      <c r="AT788">
        <f t="shared" si="754"/>
        <v>0</v>
      </c>
      <c r="AU788">
        <f t="shared" si="755"/>
        <v>0</v>
      </c>
      <c r="AV788">
        <f t="shared" si="756"/>
        <v>0</v>
      </c>
      <c r="AW788">
        <f t="shared" si="757"/>
        <v>0</v>
      </c>
      <c r="AX788">
        <f t="shared" si="758"/>
        <v>0</v>
      </c>
      <c r="AY788">
        <f t="shared" si="759"/>
        <v>0</v>
      </c>
      <c r="AZ788">
        <f t="shared" si="760"/>
        <v>0</v>
      </c>
      <c r="BA788">
        <f t="shared" si="761"/>
        <v>0</v>
      </c>
      <c r="BB788">
        <f t="shared" si="762"/>
        <v>0</v>
      </c>
      <c r="BC788">
        <f t="shared" si="763"/>
        <v>0</v>
      </c>
      <c r="BD788">
        <f t="shared" si="764"/>
        <v>0</v>
      </c>
      <c r="BF788">
        <f t="shared" si="765"/>
        <v>0</v>
      </c>
      <c r="BG788">
        <f t="shared" si="766"/>
        <v>0</v>
      </c>
      <c r="BH788">
        <f t="shared" si="767"/>
        <v>0</v>
      </c>
      <c r="BI788">
        <f t="shared" si="768"/>
        <v>0</v>
      </c>
      <c r="BJ788">
        <f t="shared" si="769"/>
        <v>0</v>
      </c>
      <c r="BK788">
        <f t="shared" si="770"/>
        <v>0</v>
      </c>
      <c r="BL788">
        <f t="shared" si="771"/>
        <v>0</v>
      </c>
      <c r="BM788">
        <f t="shared" si="772"/>
        <v>0</v>
      </c>
      <c r="BN788">
        <f t="shared" si="773"/>
        <v>0</v>
      </c>
      <c r="BO788">
        <f t="shared" si="774"/>
        <v>0</v>
      </c>
      <c r="BP788">
        <f t="shared" si="775"/>
        <v>0</v>
      </c>
      <c r="BQ788">
        <f t="shared" si="776"/>
        <v>0</v>
      </c>
      <c r="BR788">
        <f t="shared" si="777"/>
        <v>0</v>
      </c>
      <c r="BS788">
        <f t="shared" si="778"/>
        <v>0</v>
      </c>
      <c r="BT788">
        <f t="shared" si="779"/>
        <v>0</v>
      </c>
    </row>
    <row r="789" spans="1:72" x14ac:dyDescent="0.25">
      <c r="A789" t="str">
        <f>IF(TRIM(INDEX(games!$A:$A,ROW()))="","",TRIM(INDEX(games!$A:$A,ROW())))</f>
        <v>Soulstone Survivors</v>
      </c>
      <c r="B789">
        <f>IF(OR($A789="",INDEX(games!$B:$B,ROW())=""),"",INDEX(games!$B:$B,ROW()))</f>
        <v>2022</v>
      </c>
      <c r="C789" t="str">
        <f>IF(OR($A789="",INDEX(games!$C:$C,ROW())=""),"",INDEX(games!$C:$C,ROW()))</f>
        <v>Action</v>
      </c>
      <c r="D789">
        <f t="shared" si="720"/>
        <v>6</v>
      </c>
      <c r="E789">
        <f t="shared" si="721"/>
        <v>1</v>
      </c>
      <c r="F789">
        <f t="shared" si="722"/>
        <v>7</v>
      </c>
      <c r="G789">
        <f t="shared" si="723"/>
        <v>2022</v>
      </c>
      <c r="H789">
        <f t="shared" si="724"/>
        <v>1.161</v>
      </c>
      <c r="I789" t="e">
        <f t="shared" si="725"/>
        <v>#N/A</v>
      </c>
      <c r="J789" t="e">
        <f t="shared" si="726"/>
        <v>#N/A</v>
      </c>
      <c r="K789" t="e">
        <f t="shared" si="727"/>
        <v>#N/A</v>
      </c>
      <c r="L789" t="e">
        <f t="shared" si="728"/>
        <v>#N/A</v>
      </c>
      <c r="M789" t="e">
        <f t="shared" si="729"/>
        <v>#N/A</v>
      </c>
      <c r="N789" t="e">
        <f t="shared" si="730"/>
        <v>#N/A</v>
      </c>
      <c r="O789">
        <f t="shared" si="731"/>
        <v>6.0007890000000002</v>
      </c>
      <c r="P789" t="str">
        <f>IF(OR($A789="",INDEX(games!$H:$H,ROW())=""),"",INDEX(games!$H:$H,ROW()))</f>
        <v>Yes</v>
      </c>
      <c r="Q789">
        <f t="shared" si="732"/>
        <v>6.0007890000000002</v>
      </c>
      <c r="T789">
        <f t="shared" si="733"/>
        <v>2023</v>
      </c>
      <c r="U789">
        <f t="shared" si="734"/>
        <v>2026</v>
      </c>
      <c r="V789">
        <f t="shared" si="735"/>
        <v>3</v>
      </c>
      <c r="W789" t="str">
        <f>IF(TRIM(INDEX(connections!$A:$A,ROW()))="","",TRIM(INDEX(connections!$A:$A,ROW())))</f>
        <v>Balatro</v>
      </c>
      <c r="X789" t="str">
        <f>IF($W789="","",TRIM(INDEX(connections!$B:$B,ROW())))</f>
        <v>Lexispell</v>
      </c>
      <c r="Y789">
        <f t="shared" si="736"/>
        <v>56</v>
      </c>
      <c r="Z789">
        <f t="shared" si="737"/>
        <v>467</v>
      </c>
      <c r="AA789" t="str">
        <f t="shared" si="738"/>
        <v>Yes</v>
      </c>
      <c r="AB789" t="str">
        <f t="shared" si="739"/>
        <v/>
      </c>
      <c r="AC789" t="str">
        <f t="shared" si="740"/>
        <v/>
      </c>
      <c r="AD789">
        <f t="shared" si="741"/>
        <v>0</v>
      </c>
      <c r="AE789" t="str">
        <f t="shared" si="742"/>
        <v/>
      </c>
      <c r="AG789">
        <f t="shared" si="743"/>
        <v>6</v>
      </c>
      <c r="AH789" t="str">
        <f t="shared" si="744"/>
        <v>Yes</v>
      </c>
      <c r="AI789">
        <f t="shared" si="745"/>
        <v>6</v>
      </c>
      <c r="AJ789">
        <f t="shared" si="746"/>
        <v>6.0007890000000002</v>
      </c>
      <c r="AK789" t="str">
        <f t="shared" si="747"/>
        <v/>
      </c>
      <c r="AL789" t="str">
        <f>IF($A789="","",INDEX(games!$J:$J,ROW())&amp;"")</f>
        <v>https://store.steampowered.com/app/2066020/Soulstone_Survivors/</v>
      </c>
      <c r="AM789">
        <f>IF($A789="","",SUMPRODUCT($AO789:$BD789,'Map Analysis'!$AN$2^{0,1,2,3,4,5,6,7,8,9,10,11,12,13,14,15}))</f>
        <v>4</v>
      </c>
      <c r="AN789">
        <f t="shared" si="748"/>
        <v>4.0000789000000001</v>
      </c>
      <c r="AO789">
        <f t="shared" si="749"/>
        <v>3</v>
      </c>
      <c r="AP789">
        <f t="shared" si="750"/>
        <v>2</v>
      </c>
      <c r="AQ789">
        <f t="shared" si="751"/>
        <v>0</v>
      </c>
      <c r="AR789">
        <f t="shared" si="752"/>
        <v>0</v>
      </c>
      <c r="AS789">
        <f t="shared" si="753"/>
        <v>0</v>
      </c>
      <c r="AT789">
        <f t="shared" si="754"/>
        <v>0</v>
      </c>
      <c r="AU789">
        <f t="shared" si="755"/>
        <v>0</v>
      </c>
      <c r="AV789">
        <f t="shared" si="756"/>
        <v>0</v>
      </c>
      <c r="AW789">
        <f t="shared" si="757"/>
        <v>0</v>
      </c>
      <c r="AX789">
        <f t="shared" si="758"/>
        <v>0</v>
      </c>
      <c r="AY789">
        <f t="shared" si="759"/>
        <v>0</v>
      </c>
      <c r="AZ789">
        <f t="shared" si="760"/>
        <v>0</v>
      </c>
      <c r="BA789">
        <f t="shared" si="761"/>
        <v>0</v>
      </c>
      <c r="BB789">
        <f t="shared" si="762"/>
        <v>0</v>
      </c>
      <c r="BC789">
        <f t="shared" si="763"/>
        <v>0</v>
      </c>
      <c r="BD789">
        <f t="shared" si="764"/>
        <v>0</v>
      </c>
      <c r="BF789">
        <f t="shared" si="765"/>
        <v>0</v>
      </c>
      <c r="BG789">
        <f t="shared" si="766"/>
        <v>0</v>
      </c>
      <c r="BH789">
        <f t="shared" si="767"/>
        <v>0</v>
      </c>
      <c r="BI789">
        <f t="shared" si="768"/>
        <v>0</v>
      </c>
      <c r="BJ789">
        <f t="shared" si="769"/>
        <v>0</v>
      </c>
      <c r="BK789">
        <f t="shared" si="770"/>
        <v>0</v>
      </c>
      <c r="BL789">
        <f t="shared" si="771"/>
        <v>0</v>
      </c>
      <c r="BM789">
        <f t="shared" si="772"/>
        <v>0</v>
      </c>
      <c r="BN789">
        <f t="shared" si="773"/>
        <v>0</v>
      </c>
      <c r="BO789">
        <f t="shared" si="774"/>
        <v>0</v>
      </c>
      <c r="BP789">
        <f t="shared" si="775"/>
        <v>0</v>
      </c>
      <c r="BQ789">
        <f t="shared" si="776"/>
        <v>0</v>
      </c>
      <c r="BR789">
        <f t="shared" si="777"/>
        <v>0</v>
      </c>
      <c r="BS789">
        <f t="shared" si="778"/>
        <v>0</v>
      </c>
      <c r="BT789">
        <f t="shared" si="779"/>
        <v>0</v>
      </c>
    </row>
    <row r="790" spans="1:72" x14ac:dyDescent="0.25">
      <c r="A790" t="str">
        <f>IF(TRIM(INDEX(games!$A:$A,ROW()))="","",TRIM(INDEX(games!$A:$A,ROW())))</f>
        <v>Source of Madness</v>
      </c>
      <c r="B790">
        <f>IF(OR($A790="",INDEX(games!$B:$B,ROW())=""),"",INDEX(games!$B:$B,ROW()))</f>
        <v>2021</v>
      </c>
      <c r="C790" t="str">
        <f>IF(OR($A790="",INDEX(games!$C:$C,ROW())=""),"",INDEX(games!$C:$C,ROW()))</f>
        <v>Action</v>
      </c>
      <c r="D790">
        <f t="shared" si="720"/>
        <v>1</v>
      </c>
      <c r="E790">
        <f t="shared" si="721"/>
        <v>1</v>
      </c>
      <c r="F790">
        <f t="shared" si="722"/>
        <v>8</v>
      </c>
      <c r="G790">
        <f t="shared" si="723"/>
        <v>2021</v>
      </c>
      <c r="H790">
        <f t="shared" si="724"/>
        <v>1.1839999999999999</v>
      </c>
      <c r="I790" t="e">
        <f t="shared" si="725"/>
        <v>#N/A</v>
      </c>
      <c r="J790" t="e">
        <f t="shared" si="726"/>
        <v>#N/A</v>
      </c>
      <c r="K790" t="e">
        <f t="shared" si="727"/>
        <v>#N/A</v>
      </c>
      <c r="L790" t="e">
        <f t="shared" si="728"/>
        <v>#N/A</v>
      </c>
      <c r="M790" t="e">
        <f t="shared" si="729"/>
        <v>#N/A</v>
      </c>
      <c r="N790" t="e">
        <f t="shared" si="730"/>
        <v>#N/A</v>
      </c>
      <c r="O790">
        <f t="shared" si="731"/>
        <v>1.0007900000000001</v>
      </c>
      <c r="P790" t="str">
        <f>IF(OR($A790="",INDEX(games!$H:$H,ROW())=""),"",INDEX(games!$H:$H,ROW()))</f>
        <v>Yes</v>
      </c>
      <c r="Q790">
        <f t="shared" si="732"/>
        <v>1.0007900000000001</v>
      </c>
      <c r="T790">
        <f t="shared" si="733"/>
        <v>1987</v>
      </c>
      <c r="U790">
        <f t="shared" si="734"/>
        <v>1995</v>
      </c>
      <c r="V790">
        <f t="shared" si="735"/>
        <v>8</v>
      </c>
      <c r="W790" t="str">
        <f>IF(TRIM(INDEX(connections!$A:$A,ROW()))="","",TRIM(INDEX(connections!$A:$A,ROW())))</f>
        <v>NetHack</v>
      </c>
      <c r="X790" t="str">
        <f>IF($W790="","",TRIM(INDEX(connections!$B:$B,ROW())))</f>
        <v>Linley's Dungeon Crawl</v>
      </c>
      <c r="Y790">
        <f t="shared" si="736"/>
        <v>558</v>
      </c>
      <c r="Z790">
        <f t="shared" si="737"/>
        <v>468</v>
      </c>
      <c r="AA790" t="str">
        <f t="shared" si="738"/>
        <v>Yes</v>
      </c>
      <c r="AB790" t="str">
        <f t="shared" si="739"/>
        <v>Yes</v>
      </c>
      <c r="AC790">
        <f t="shared" si="740"/>
        <v>1</v>
      </c>
      <c r="AD790">
        <f t="shared" si="741"/>
        <v>0</v>
      </c>
      <c r="AE790" t="str">
        <f t="shared" si="742"/>
        <v/>
      </c>
      <c r="AG790">
        <f t="shared" si="743"/>
        <v>1</v>
      </c>
      <c r="AH790" t="str">
        <f t="shared" si="744"/>
        <v>Yes</v>
      </c>
      <c r="AI790">
        <f t="shared" si="745"/>
        <v>1</v>
      </c>
      <c r="AJ790">
        <f t="shared" si="746"/>
        <v>1.0007900000000001</v>
      </c>
      <c r="AK790" t="str">
        <f t="shared" si="747"/>
        <v/>
      </c>
      <c r="AL790" t="str">
        <f>IF($A790="","",INDEX(games!$J:$J,ROW())&amp;"")</f>
        <v>https://store.steampowered.com/app/1315610/Source_of_Madness/</v>
      </c>
      <c r="AM790">
        <f>IF($A790="","",SUMPRODUCT($AO790:$BD790,'Map Analysis'!$AN$2^{0,1,2,3,4,5,6,7,8,9,10,11,12,13,14,15}))</f>
        <v>0</v>
      </c>
      <c r="AN790">
        <f t="shared" si="748"/>
        <v>7.8999999999999996E-5</v>
      </c>
      <c r="AO790">
        <f t="shared" si="749"/>
        <v>0</v>
      </c>
      <c r="AP790">
        <f t="shared" si="750"/>
        <v>0</v>
      </c>
      <c r="AQ790">
        <f t="shared" si="751"/>
        <v>0</v>
      </c>
      <c r="AR790">
        <f t="shared" si="752"/>
        <v>0</v>
      </c>
      <c r="AS790">
        <f t="shared" si="753"/>
        <v>0</v>
      </c>
      <c r="AT790">
        <f t="shared" si="754"/>
        <v>0</v>
      </c>
      <c r="AU790">
        <f t="shared" si="755"/>
        <v>0</v>
      </c>
      <c r="AV790">
        <f t="shared" si="756"/>
        <v>0</v>
      </c>
      <c r="AW790">
        <f t="shared" si="757"/>
        <v>0</v>
      </c>
      <c r="AX790">
        <f t="shared" si="758"/>
        <v>0</v>
      </c>
      <c r="AY790">
        <f t="shared" si="759"/>
        <v>0</v>
      </c>
      <c r="AZ790">
        <f t="shared" si="760"/>
        <v>0</v>
      </c>
      <c r="BA790">
        <f t="shared" si="761"/>
        <v>0</v>
      </c>
      <c r="BB790">
        <f t="shared" si="762"/>
        <v>0</v>
      </c>
      <c r="BC790">
        <f t="shared" si="763"/>
        <v>0</v>
      </c>
      <c r="BD790">
        <f t="shared" si="764"/>
        <v>0</v>
      </c>
      <c r="BF790">
        <f t="shared" si="765"/>
        <v>5</v>
      </c>
      <c r="BG790">
        <f t="shared" si="766"/>
        <v>20</v>
      </c>
      <c r="BH790">
        <f t="shared" si="767"/>
        <v>17</v>
      </c>
      <c r="BI790">
        <f t="shared" si="768"/>
        <v>137</v>
      </c>
      <c r="BJ790">
        <f t="shared" si="769"/>
        <v>634</v>
      </c>
      <c r="BK790">
        <f t="shared" si="770"/>
        <v>962</v>
      </c>
      <c r="BL790">
        <f t="shared" si="771"/>
        <v>717</v>
      </c>
      <c r="BM790">
        <f t="shared" si="772"/>
        <v>203</v>
      </c>
      <c r="BN790">
        <f t="shared" si="773"/>
        <v>41</v>
      </c>
      <c r="BO790">
        <f t="shared" si="774"/>
        <v>4</v>
      </c>
      <c r="BP790">
        <f t="shared" si="775"/>
        <v>0</v>
      </c>
      <c r="BQ790">
        <f t="shared" si="776"/>
        <v>0</v>
      </c>
      <c r="BR790">
        <f t="shared" si="777"/>
        <v>0</v>
      </c>
      <c r="BS790">
        <f t="shared" si="778"/>
        <v>0</v>
      </c>
      <c r="BT790">
        <f t="shared" si="779"/>
        <v>0</v>
      </c>
    </row>
    <row r="791" spans="1:72" x14ac:dyDescent="0.25">
      <c r="A791" t="str">
        <f>IF(TRIM(INDEX(games!$A:$A,ROW()))="","",TRIM(INDEX(games!$A:$A,ROW())))</f>
        <v>Space Beast Terror Fright</v>
      </c>
      <c r="B791">
        <f>IF(OR($A791="",INDEX(games!$B:$B,ROW())=""),"",INDEX(games!$B:$B,ROW()))</f>
        <v>2015</v>
      </c>
      <c r="C791" t="str">
        <f>IF(OR($A791="",INDEX(games!$C:$C,ROW())=""),"",INDEX(games!$C:$C,ROW()))</f>
        <v>Action</v>
      </c>
      <c r="D791">
        <f t="shared" si="720"/>
        <v>0</v>
      </c>
      <c r="E791">
        <f t="shared" si="721"/>
        <v>1</v>
      </c>
      <c r="F791">
        <f t="shared" si="722"/>
        <v>9</v>
      </c>
      <c r="G791">
        <f t="shared" si="723"/>
        <v>2015</v>
      </c>
      <c r="H791">
        <f t="shared" si="724"/>
        <v>1.2070000000000001</v>
      </c>
      <c r="I791" t="e">
        <f t="shared" si="725"/>
        <v>#N/A</v>
      </c>
      <c r="J791" t="e">
        <f t="shared" si="726"/>
        <v>#N/A</v>
      </c>
      <c r="K791" t="e">
        <f t="shared" si="727"/>
        <v>#N/A</v>
      </c>
      <c r="L791" t="e">
        <f t="shared" si="728"/>
        <v>#N/A</v>
      </c>
      <c r="M791" t="e">
        <f t="shared" si="729"/>
        <v>#N/A</v>
      </c>
      <c r="N791" t="e">
        <f t="shared" si="730"/>
        <v>#N/A</v>
      </c>
      <c r="O791">
        <f t="shared" si="731"/>
        <v>7.9100000000000004E-4</v>
      </c>
      <c r="P791" t="str">
        <f>IF(OR($A791="",INDEX(games!$H:$H,ROW())=""),"",INDEX(games!$H:$H,ROW()))</f>
        <v/>
      </c>
      <c r="Q791" t="str">
        <f t="shared" si="732"/>
        <v/>
      </c>
      <c r="T791">
        <f t="shared" si="733"/>
        <v>2015</v>
      </c>
      <c r="U791">
        <f t="shared" si="734"/>
        <v>2023</v>
      </c>
      <c r="V791">
        <f t="shared" si="735"/>
        <v>8</v>
      </c>
      <c r="W791" t="str">
        <f>IF(TRIM(INDEX(connections!$A:$A,ROW()))="","",TRIM(INDEX(connections!$A:$A,ROW())))</f>
        <v>Downwell</v>
      </c>
      <c r="X791" t="str">
        <f>IF($W791="","",TRIM(INDEX(connections!$B:$B,ROW())))</f>
        <v>Lone Ruin</v>
      </c>
      <c r="Y791">
        <f t="shared" si="736"/>
        <v>252</v>
      </c>
      <c r="Z791">
        <f t="shared" si="737"/>
        <v>469</v>
      </c>
      <c r="AA791" t="str">
        <f t="shared" si="738"/>
        <v>Yes</v>
      </c>
      <c r="AB791" t="str">
        <f t="shared" si="739"/>
        <v>Yes</v>
      </c>
      <c r="AC791">
        <f t="shared" si="740"/>
        <v>1</v>
      </c>
      <c r="AD791">
        <f t="shared" si="741"/>
        <v>0</v>
      </c>
      <c r="AE791" t="str">
        <f t="shared" si="742"/>
        <v/>
      </c>
      <c r="AG791">
        <f t="shared" si="743"/>
        <v>0</v>
      </c>
      <c r="AH791" t="str">
        <f t="shared" si="744"/>
        <v/>
      </c>
      <c r="AI791" t="str">
        <f t="shared" si="745"/>
        <v/>
      </c>
      <c r="AJ791" t="str">
        <f t="shared" si="746"/>
        <v/>
      </c>
      <c r="AK791" t="str">
        <f t="shared" si="747"/>
        <v/>
      </c>
      <c r="AL791" t="str">
        <f>IF($A791="","",INDEX(games!$J:$J,ROW())&amp;"")</f>
        <v/>
      </c>
      <c r="AM791">
        <f>IF($A791="","",SUMPRODUCT($AO791:$BD791,'Map Analysis'!$AN$2^{0,1,2,3,4,5,6,7,8,9,10,11,12,13,14,15}))</f>
        <v>0</v>
      </c>
      <c r="AN791">
        <f t="shared" si="748"/>
        <v>7.9099999999999998E-5</v>
      </c>
      <c r="AO791">
        <f t="shared" si="749"/>
        <v>0</v>
      </c>
      <c r="AP791">
        <f t="shared" si="750"/>
        <v>0</v>
      </c>
      <c r="AQ791">
        <f t="shared" si="751"/>
        <v>0</v>
      </c>
      <c r="AR791">
        <f t="shared" si="752"/>
        <v>0</v>
      </c>
      <c r="AS791">
        <f t="shared" si="753"/>
        <v>0</v>
      </c>
      <c r="AT791">
        <f t="shared" si="754"/>
        <v>0</v>
      </c>
      <c r="AU791">
        <f t="shared" si="755"/>
        <v>0</v>
      </c>
      <c r="AV791">
        <f t="shared" si="756"/>
        <v>0</v>
      </c>
      <c r="AW791">
        <f t="shared" si="757"/>
        <v>0</v>
      </c>
      <c r="AX791">
        <f t="shared" si="758"/>
        <v>0</v>
      </c>
      <c r="AY791">
        <f t="shared" si="759"/>
        <v>0</v>
      </c>
      <c r="AZ791">
        <f t="shared" si="760"/>
        <v>0</v>
      </c>
      <c r="BA791">
        <f t="shared" si="761"/>
        <v>0</v>
      </c>
      <c r="BB791">
        <f t="shared" si="762"/>
        <v>0</v>
      </c>
      <c r="BC791">
        <f t="shared" si="763"/>
        <v>0</v>
      </c>
      <c r="BD791">
        <f t="shared" si="764"/>
        <v>0</v>
      </c>
      <c r="BF791">
        <f t="shared" si="765"/>
        <v>0</v>
      </c>
      <c r="BG791">
        <f t="shared" si="766"/>
        <v>0</v>
      </c>
      <c r="BH791">
        <f t="shared" si="767"/>
        <v>0</v>
      </c>
      <c r="BI791">
        <f t="shared" si="768"/>
        <v>0</v>
      </c>
      <c r="BJ791">
        <f t="shared" si="769"/>
        <v>0</v>
      </c>
      <c r="BK791">
        <f t="shared" si="770"/>
        <v>0</v>
      </c>
      <c r="BL791">
        <f t="shared" si="771"/>
        <v>0</v>
      </c>
      <c r="BM791">
        <f t="shared" si="772"/>
        <v>0</v>
      </c>
      <c r="BN791">
        <f t="shared" si="773"/>
        <v>0</v>
      </c>
      <c r="BO791">
        <f t="shared" si="774"/>
        <v>0</v>
      </c>
      <c r="BP791">
        <f t="shared" si="775"/>
        <v>0</v>
      </c>
      <c r="BQ791">
        <f t="shared" si="776"/>
        <v>0</v>
      </c>
      <c r="BR791">
        <f t="shared" si="777"/>
        <v>0</v>
      </c>
      <c r="BS791">
        <f t="shared" si="778"/>
        <v>0</v>
      </c>
      <c r="BT791">
        <f t="shared" si="779"/>
        <v>0</v>
      </c>
    </row>
    <row r="792" spans="1:72" x14ac:dyDescent="0.25">
      <c r="A792" t="str">
        <f>IF(TRIM(INDEX(games!$A:$A,ROW()))="","",TRIM(INDEX(games!$A:$A,ROW())))</f>
        <v>Space Gladiators</v>
      </c>
      <c r="B792">
        <f>IF(OR($A792="",INDEX(games!$B:$B,ROW())=""),"",INDEX(games!$B:$B,ROW()))</f>
        <v>2019</v>
      </c>
      <c r="C792" t="str">
        <f>IF(OR($A792="",INDEX(games!$C:$C,ROW())=""),"",INDEX(games!$C:$C,ROW()))</f>
        <v>Action</v>
      </c>
      <c r="D792">
        <f t="shared" si="720"/>
        <v>4</v>
      </c>
      <c r="E792">
        <f t="shared" si="721"/>
        <v>1</v>
      </c>
      <c r="F792">
        <f t="shared" si="722"/>
        <v>10</v>
      </c>
      <c r="G792">
        <f t="shared" si="723"/>
        <v>2019</v>
      </c>
      <c r="H792">
        <f t="shared" si="724"/>
        <v>1.23</v>
      </c>
      <c r="I792" t="e">
        <f t="shared" si="725"/>
        <v>#N/A</v>
      </c>
      <c r="J792" t="e">
        <f t="shared" si="726"/>
        <v>#N/A</v>
      </c>
      <c r="K792" t="e">
        <f t="shared" si="727"/>
        <v>#N/A</v>
      </c>
      <c r="L792" t="e">
        <f t="shared" si="728"/>
        <v>#N/A</v>
      </c>
      <c r="M792" t="e">
        <f t="shared" si="729"/>
        <v>#N/A</v>
      </c>
      <c r="N792" t="e">
        <f t="shared" si="730"/>
        <v>#N/A</v>
      </c>
      <c r="O792">
        <f t="shared" si="731"/>
        <v>4.0007919999999997</v>
      </c>
      <c r="P792" t="str">
        <f>IF(OR($A792="",INDEX(games!$H:$H,ROW())=""),"",INDEX(games!$H:$H,ROW()))</f>
        <v/>
      </c>
      <c r="Q792" t="str">
        <f t="shared" si="732"/>
        <v/>
      </c>
      <c r="T792">
        <f t="shared" si="733"/>
        <v>2015</v>
      </c>
      <c r="U792">
        <f t="shared" si="734"/>
        <v>2023</v>
      </c>
      <c r="V792">
        <f t="shared" si="735"/>
        <v>8</v>
      </c>
      <c r="W792" t="str">
        <f>IF(TRIM(INDEX(connections!$A:$A,ROW()))="","",TRIM(INDEX(connections!$A:$A,ROW())))</f>
        <v>Nuclear Throne</v>
      </c>
      <c r="X792" t="str">
        <f>IF($W792="","",TRIM(INDEX(connections!$B:$B,ROW())))</f>
        <v>Lone Ruin</v>
      </c>
      <c r="Y792">
        <f t="shared" si="736"/>
        <v>578</v>
      </c>
      <c r="Z792">
        <f t="shared" si="737"/>
        <v>469</v>
      </c>
      <c r="AA792" t="str">
        <f t="shared" si="738"/>
        <v>Yes</v>
      </c>
      <c r="AB792" t="str">
        <f t="shared" si="739"/>
        <v>Yes</v>
      </c>
      <c r="AC792">
        <f t="shared" si="740"/>
        <v>1</v>
      </c>
      <c r="AD792">
        <f t="shared" si="741"/>
        <v>0</v>
      </c>
      <c r="AE792" t="str">
        <f t="shared" si="742"/>
        <v/>
      </c>
      <c r="AG792">
        <f t="shared" si="743"/>
        <v>4</v>
      </c>
      <c r="AH792" t="str">
        <f t="shared" si="744"/>
        <v/>
      </c>
      <c r="AI792" t="str">
        <f t="shared" si="745"/>
        <v/>
      </c>
      <c r="AJ792" t="str">
        <f t="shared" si="746"/>
        <v/>
      </c>
      <c r="AK792">
        <f t="shared" si="747"/>
        <v>4.0007919999999997</v>
      </c>
      <c r="AL792" t="str">
        <f>IF($A792="","",INDEX(games!$J:$J,ROW())&amp;"")</f>
        <v>https://store.steampowered.com/app/1144910/Space_Gladiators</v>
      </c>
      <c r="AM792">
        <f>IF($A792="","",SUMPRODUCT($AO792:$BD792,'Map Analysis'!$AN$2^{0,1,2,3,4,5,6,7,8,9,10,11,12,13,14,15}))</f>
        <v>11.5</v>
      </c>
      <c r="AN792">
        <f t="shared" si="748"/>
        <v>11.5000792</v>
      </c>
      <c r="AO792">
        <f t="shared" si="749"/>
        <v>1</v>
      </c>
      <c r="AP792">
        <f t="shared" si="750"/>
        <v>20</v>
      </c>
      <c r="AQ792">
        <f t="shared" si="751"/>
        <v>2</v>
      </c>
      <c r="AR792">
        <f t="shared" si="752"/>
        <v>0</v>
      </c>
      <c r="AS792">
        <f t="shared" si="753"/>
        <v>0</v>
      </c>
      <c r="AT792">
        <f t="shared" si="754"/>
        <v>0</v>
      </c>
      <c r="AU792">
        <f t="shared" si="755"/>
        <v>0</v>
      </c>
      <c r="AV792">
        <f t="shared" si="756"/>
        <v>0</v>
      </c>
      <c r="AW792">
        <f t="shared" si="757"/>
        <v>0</v>
      </c>
      <c r="AX792">
        <f t="shared" si="758"/>
        <v>0</v>
      </c>
      <c r="AY792">
        <f t="shared" si="759"/>
        <v>0</v>
      </c>
      <c r="AZ792">
        <f t="shared" si="760"/>
        <v>0</v>
      </c>
      <c r="BA792">
        <f t="shared" si="761"/>
        <v>0</v>
      </c>
      <c r="BB792">
        <f t="shared" si="762"/>
        <v>0</v>
      </c>
      <c r="BC792">
        <f t="shared" si="763"/>
        <v>0</v>
      </c>
      <c r="BD792">
        <f t="shared" si="764"/>
        <v>0</v>
      </c>
      <c r="BF792">
        <f t="shared" si="765"/>
        <v>0</v>
      </c>
      <c r="BG792">
        <f t="shared" si="766"/>
        <v>0</v>
      </c>
      <c r="BH792">
        <f t="shared" si="767"/>
        <v>0</v>
      </c>
      <c r="BI792">
        <f t="shared" si="768"/>
        <v>0</v>
      </c>
      <c r="BJ792">
        <f t="shared" si="769"/>
        <v>0</v>
      </c>
      <c r="BK792">
        <f t="shared" si="770"/>
        <v>0</v>
      </c>
      <c r="BL792">
        <f t="shared" si="771"/>
        <v>0</v>
      </c>
      <c r="BM792">
        <f t="shared" si="772"/>
        <v>0</v>
      </c>
      <c r="BN792">
        <f t="shared" si="773"/>
        <v>0</v>
      </c>
      <c r="BO792">
        <f t="shared" si="774"/>
        <v>0</v>
      </c>
      <c r="BP792">
        <f t="shared" si="775"/>
        <v>0</v>
      </c>
      <c r="BQ792">
        <f t="shared" si="776"/>
        <v>0</v>
      </c>
      <c r="BR792">
        <f t="shared" si="777"/>
        <v>0</v>
      </c>
      <c r="BS792">
        <f t="shared" si="778"/>
        <v>0</v>
      </c>
      <c r="BT792">
        <f t="shared" si="779"/>
        <v>0</v>
      </c>
    </row>
    <row r="793" spans="1:72" x14ac:dyDescent="0.25">
      <c r="A793" t="str">
        <f>IF(TRIM(INDEX(games!$A:$A,ROW()))="","",TRIM(INDEX(games!$A:$A,ROW())))</f>
        <v>Space Grunts</v>
      </c>
      <c r="B793">
        <f>IF(OR($A793="",INDEX(games!$B:$B,ROW())=""),"",INDEX(games!$B:$B,ROW()))</f>
        <v>2016</v>
      </c>
      <c r="C793" t="str">
        <f>IF(OR($A793="",INDEX(games!$C:$C,ROW())=""),"",INDEX(games!$C:$C,ROW()))</f>
        <v>Traditional</v>
      </c>
      <c r="D793">
        <f t="shared" si="720"/>
        <v>2</v>
      </c>
      <c r="E793">
        <f t="shared" si="721"/>
        <v>4</v>
      </c>
      <c r="F793">
        <f t="shared" si="722"/>
        <v>11</v>
      </c>
      <c r="G793" t="e">
        <f t="shared" si="723"/>
        <v>#N/A</v>
      </c>
      <c r="H793" t="e">
        <f t="shared" si="724"/>
        <v>#N/A</v>
      </c>
      <c r="I793" t="e">
        <f t="shared" si="725"/>
        <v>#N/A</v>
      </c>
      <c r="J793" t="e">
        <f t="shared" si="726"/>
        <v>#N/A</v>
      </c>
      <c r="K793" t="e">
        <f t="shared" si="727"/>
        <v>#N/A</v>
      </c>
      <c r="L793" t="e">
        <f t="shared" si="728"/>
        <v>#N/A</v>
      </c>
      <c r="M793">
        <f t="shared" si="729"/>
        <v>2016</v>
      </c>
      <c r="N793">
        <f t="shared" si="730"/>
        <v>4.2530000000000001</v>
      </c>
      <c r="O793">
        <f t="shared" si="731"/>
        <v>2.0007929999999998</v>
      </c>
      <c r="P793" t="str">
        <f>IF(OR($A793="",INDEX(games!$H:$H,ROW())=""),"",INDEX(games!$H:$H,ROW()))</f>
        <v>Yes</v>
      </c>
      <c r="Q793">
        <f t="shared" si="732"/>
        <v>2.0007929999999998</v>
      </c>
      <c r="T793">
        <f t="shared" si="733"/>
        <v>2021</v>
      </c>
      <c r="U793">
        <f t="shared" si="734"/>
        <v>2023</v>
      </c>
      <c r="V793">
        <f t="shared" si="735"/>
        <v>2</v>
      </c>
      <c r="W793" t="str">
        <f>IF(TRIM(INDEX(connections!$A:$A,ROW()))="","",TRIM(INDEX(connections!$A:$A,ROW())))</f>
        <v>SNKRX</v>
      </c>
      <c r="X793" t="str">
        <f>IF($W793="","",TRIM(INDEX(connections!$B:$B,ROW())))</f>
        <v>Lone Ruin</v>
      </c>
      <c r="Y793">
        <f t="shared" si="736"/>
        <v>782</v>
      </c>
      <c r="Z793">
        <f t="shared" si="737"/>
        <v>469</v>
      </c>
      <c r="AA793" t="str">
        <f t="shared" si="738"/>
        <v>Yes</v>
      </c>
      <c r="AB793" t="str">
        <f t="shared" si="739"/>
        <v>Yes</v>
      </c>
      <c r="AC793">
        <f t="shared" si="740"/>
        <v>1</v>
      </c>
      <c r="AD793">
        <f t="shared" si="741"/>
        <v>0</v>
      </c>
      <c r="AE793" t="str">
        <f t="shared" si="742"/>
        <v/>
      </c>
      <c r="AG793">
        <f t="shared" si="743"/>
        <v>1</v>
      </c>
      <c r="AH793" t="str">
        <f t="shared" si="744"/>
        <v>Yes</v>
      </c>
      <c r="AI793">
        <f t="shared" si="745"/>
        <v>1</v>
      </c>
      <c r="AJ793">
        <f t="shared" si="746"/>
        <v>1.000793</v>
      </c>
      <c r="AK793" t="str">
        <f t="shared" si="747"/>
        <v/>
      </c>
      <c r="AL793" t="str">
        <f>IF($A793="","",INDEX(games!$J:$J,ROW())&amp;"")</f>
        <v>https://store.steampowered.com/app/371430/Space_Grunts/</v>
      </c>
      <c r="AM793">
        <f>IF($A793="","",SUMPRODUCT($AO793:$BD793,'Map Analysis'!$AN$2^{0,1,2,3,4,5,6,7,8,9,10,11,12,13,14,15}))</f>
        <v>0</v>
      </c>
      <c r="AN793">
        <f t="shared" si="748"/>
        <v>7.9300000000000003E-5</v>
      </c>
      <c r="AO793">
        <f t="shared" si="749"/>
        <v>0</v>
      </c>
      <c r="AP793">
        <f t="shared" si="750"/>
        <v>0</v>
      </c>
      <c r="AQ793">
        <f t="shared" si="751"/>
        <v>0</v>
      </c>
      <c r="AR793">
        <f t="shared" si="752"/>
        <v>0</v>
      </c>
      <c r="AS793">
        <f t="shared" si="753"/>
        <v>0</v>
      </c>
      <c r="AT793">
        <f t="shared" si="754"/>
        <v>0</v>
      </c>
      <c r="AU793">
        <f t="shared" si="755"/>
        <v>0</v>
      </c>
      <c r="AV793">
        <f t="shared" si="756"/>
        <v>0</v>
      </c>
      <c r="AW793">
        <f t="shared" si="757"/>
        <v>0</v>
      </c>
      <c r="AX793">
        <f t="shared" si="758"/>
        <v>0</v>
      </c>
      <c r="AY793">
        <f t="shared" si="759"/>
        <v>0</v>
      </c>
      <c r="AZ793">
        <f t="shared" si="760"/>
        <v>0</v>
      </c>
      <c r="BA793">
        <f t="shared" si="761"/>
        <v>0</v>
      </c>
      <c r="BB793">
        <f t="shared" si="762"/>
        <v>0</v>
      </c>
      <c r="BC793">
        <f t="shared" si="763"/>
        <v>0</v>
      </c>
      <c r="BD793">
        <f t="shared" si="764"/>
        <v>0</v>
      </c>
      <c r="BF793">
        <f t="shared" si="765"/>
        <v>0</v>
      </c>
      <c r="BG793">
        <f t="shared" si="766"/>
        <v>0</v>
      </c>
      <c r="BH793">
        <f t="shared" si="767"/>
        <v>0</v>
      </c>
      <c r="BI793">
        <f t="shared" si="768"/>
        <v>0</v>
      </c>
      <c r="BJ793">
        <f t="shared" si="769"/>
        <v>0</v>
      </c>
      <c r="BK793">
        <f t="shared" si="770"/>
        <v>0</v>
      </c>
      <c r="BL793">
        <f t="shared" si="771"/>
        <v>0</v>
      </c>
      <c r="BM793">
        <f t="shared" si="772"/>
        <v>0</v>
      </c>
      <c r="BN793">
        <f t="shared" si="773"/>
        <v>0</v>
      </c>
      <c r="BO793">
        <f t="shared" si="774"/>
        <v>0</v>
      </c>
      <c r="BP793">
        <f t="shared" si="775"/>
        <v>0</v>
      </c>
      <c r="BQ793">
        <f t="shared" si="776"/>
        <v>0</v>
      </c>
      <c r="BR793">
        <f t="shared" si="777"/>
        <v>0</v>
      </c>
      <c r="BS793">
        <f t="shared" si="778"/>
        <v>0</v>
      </c>
      <c r="BT793">
        <f t="shared" si="779"/>
        <v>0</v>
      </c>
    </row>
    <row r="794" spans="1:72" x14ac:dyDescent="0.25">
      <c r="A794" t="str">
        <f>IF(TRIM(INDEX(games!$A:$A,ROW()))="","",TRIM(INDEX(games!$A:$A,ROW())))</f>
        <v>Space Prison</v>
      </c>
      <c r="B794">
        <f>IF(OR($A794="",INDEX(games!$B:$B,ROW())=""),"",INDEX(games!$B:$B,ROW()))</f>
        <v>2024</v>
      </c>
      <c r="C794" t="str">
        <f>IF(OR($A794="",INDEX(games!$C:$C,ROW())=""),"",INDEX(games!$C:$C,ROW()))</f>
        <v>Strategy</v>
      </c>
      <c r="D794">
        <f t="shared" si="720"/>
        <v>4</v>
      </c>
      <c r="E794">
        <f t="shared" si="721"/>
        <v>2</v>
      </c>
      <c r="F794">
        <f t="shared" si="722"/>
        <v>12</v>
      </c>
      <c r="G794" t="e">
        <f t="shared" si="723"/>
        <v>#N/A</v>
      </c>
      <c r="H794" t="e">
        <f t="shared" si="724"/>
        <v>#N/A</v>
      </c>
      <c r="I794">
        <f t="shared" si="725"/>
        <v>2024</v>
      </c>
      <c r="J794">
        <f t="shared" si="726"/>
        <v>2.2759999999999998</v>
      </c>
      <c r="K794" t="e">
        <f t="shared" si="727"/>
        <v>#N/A</v>
      </c>
      <c r="L794" t="e">
        <f t="shared" si="728"/>
        <v>#N/A</v>
      </c>
      <c r="M794" t="e">
        <f t="shared" si="729"/>
        <v>#N/A</v>
      </c>
      <c r="N794" t="e">
        <f t="shared" si="730"/>
        <v>#N/A</v>
      </c>
      <c r="O794">
        <f t="shared" si="731"/>
        <v>4.000794</v>
      </c>
      <c r="P794" t="str">
        <f>IF(OR($A794="",INDEX(games!$H:$H,ROW())=""),"",INDEX(games!$H:$H,ROW()))</f>
        <v>Yes</v>
      </c>
      <c r="Q794">
        <f t="shared" si="732"/>
        <v>4.000794</v>
      </c>
      <c r="T794">
        <f t="shared" si="733"/>
        <v>2012</v>
      </c>
      <c r="U794">
        <f t="shared" si="734"/>
        <v>2024</v>
      </c>
      <c r="V794">
        <f t="shared" si="735"/>
        <v>12</v>
      </c>
      <c r="W794" t="str">
        <f>IF(TRIM(INDEX(connections!$A:$A,ROW()))="","",TRIM(INDEX(connections!$A:$A,ROW())))</f>
        <v>FTL</v>
      </c>
      <c r="X794" t="str">
        <f>IF($W794="","",TRIM(INDEX(connections!$B:$B,ROW())))</f>
        <v>LoneStar</v>
      </c>
      <c r="Y794">
        <f t="shared" si="736"/>
        <v>326</v>
      </c>
      <c r="Z794">
        <f t="shared" si="737"/>
        <v>470</v>
      </c>
      <c r="AA794" t="str">
        <f t="shared" si="738"/>
        <v>Yes</v>
      </c>
      <c r="AB794" t="str">
        <f t="shared" si="739"/>
        <v>Yes</v>
      </c>
      <c r="AC794">
        <f t="shared" si="740"/>
        <v>1</v>
      </c>
      <c r="AD794">
        <f t="shared" si="741"/>
        <v>0</v>
      </c>
      <c r="AE794" t="str">
        <f t="shared" si="742"/>
        <v/>
      </c>
      <c r="AG794">
        <f t="shared" si="743"/>
        <v>4</v>
      </c>
      <c r="AH794" t="str">
        <f t="shared" si="744"/>
        <v>Yes</v>
      </c>
      <c r="AI794">
        <f t="shared" si="745"/>
        <v>4</v>
      </c>
      <c r="AJ794">
        <f t="shared" si="746"/>
        <v>4.000794</v>
      </c>
      <c r="AK794" t="str">
        <f t="shared" si="747"/>
        <v/>
      </c>
      <c r="AL794" t="str">
        <f>IF($A794="","",INDEX(games!$J:$J,ROW())&amp;"")</f>
        <v>https://store.steampowered.com/app/1865930/Space_Prison/</v>
      </c>
      <c r="AM794">
        <f>IF($A794="","",SUMPRODUCT($AO794:$BD794,'Map Analysis'!$AN$2^{0,1,2,3,4,5,6,7,8,9,10,11,12,13,14,15}))</f>
        <v>0</v>
      </c>
      <c r="AN794">
        <f t="shared" si="748"/>
        <v>7.9400000000000006E-5</v>
      </c>
      <c r="AO794">
        <f t="shared" si="749"/>
        <v>0</v>
      </c>
      <c r="AP794">
        <f t="shared" si="750"/>
        <v>0</v>
      </c>
      <c r="AQ794">
        <f t="shared" si="751"/>
        <v>0</v>
      </c>
      <c r="AR794">
        <f t="shared" si="752"/>
        <v>0</v>
      </c>
      <c r="AS794">
        <f t="shared" si="753"/>
        <v>0</v>
      </c>
      <c r="AT794">
        <f t="shared" si="754"/>
        <v>0</v>
      </c>
      <c r="AU794">
        <f t="shared" si="755"/>
        <v>0</v>
      </c>
      <c r="AV794">
        <f t="shared" si="756"/>
        <v>0</v>
      </c>
      <c r="AW794">
        <f t="shared" si="757"/>
        <v>0</v>
      </c>
      <c r="AX794">
        <f t="shared" si="758"/>
        <v>0</v>
      </c>
      <c r="AY794">
        <f t="shared" si="759"/>
        <v>0</v>
      </c>
      <c r="AZ794">
        <f t="shared" si="760"/>
        <v>0</v>
      </c>
      <c r="BA794">
        <f t="shared" si="761"/>
        <v>0</v>
      </c>
      <c r="BB794">
        <f t="shared" si="762"/>
        <v>0</v>
      </c>
      <c r="BC794">
        <f t="shared" si="763"/>
        <v>0</v>
      </c>
      <c r="BD794">
        <f t="shared" si="764"/>
        <v>0</v>
      </c>
      <c r="BF794">
        <f t="shared" si="765"/>
        <v>0</v>
      </c>
      <c r="BG794">
        <f t="shared" si="766"/>
        <v>0</v>
      </c>
      <c r="BH794">
        <f t="shared" si="767"/>
        <v>0</v>
      </c>
      <c r="BI794">
        <f t="shared" si="768"/>
        <v>0</v>
      </c>
      <c r="BJ794">
        <f t="shared" si="769"/>
        <v>0</v>
      </c>
      <c r="BK794">
        <f t="shared" si="770"/>
        <v>0</v>
      </c>
      <c r="BL794">
        <f t="shared" si="771"/>
        <v>0</v>
      </c>
      <c r="BM794">
        <f t="shared" si="772"/>
        <v>0</v>
      </c>
      <c r="BN794">
        <f t="shared" si="773"/>
        <v>0</v>
      </c>
      <c r="BO794">
        <f t="shared" si="774"/>
        <v>0</v>
      </c>
      <c r="BP794">
        <f t="shared" si="775"/>
        <v>0</v>
      </c>
      <c r="BQ794">
        <f t="shared" si="776"/>
        <v>0</v>
      </c>
      <c r="BR794">
        <f t="shared" si="777"/>
        <v>0</v>
      </c>
      <c r="BS794">
        <f t="shared" si="778"/>
        <v>0</v>
      </c>
      <c r="BT794">
        <f t="shared" si="779"/>
        <v>0</v>
      </c>
    </row>
    <row r="795" spans="1:72" x14ac:dyDescent="0.25">
      <c r="A795" t="str">
        <f>IF(TRIM(INDEX(games!$A:$A,ROW()))="","",TRIM(INDEX(games!$A:$A,ROW())))</f>
        <v>Sparklite</v>
      </c>
      <c r="B795">
        <f>IF(OR($A795="",INDEX(games!$B:$B,ROW())=""),"",INDEX(games!$B:$B,ROW()))</f>
        <v>2019</v>
      </c>
      <c r="C795" t="str">
        <f>IF(OR($A795="",INDEX(games!$C:$C,ROW())=""),"",INDEX(games!$C:$C,ROW()))</f>
        <v>Action</v>
      </c>
      <c r="D795">
        <f t="shared" si="720"/>
        <v>3</v>
      </c>
      <c r="E795">
        <f t="shared" si="721"/>
        <v>1</v>
      </c>
      <c r="F795">
        <f t="shared" si="722"/>
        <v>13</v>
      </c>
      <c r="G795">
        <f t="shared" si="723"/>
        <v>2019</v>
      </c>
      <c r="H795">
        <f t="shared" si="724"/>
        <v>1.2989999999999999</v>
      </c>
      <c r="I795" t="e">
        <f t="shared" si="725"/>
        <v>#N/A</v>
      </c>
      <c r="J795" t="e">
        <f t="shared" si="726"/>
        <v>#N/A</v>
      </c>
      <c r="K795" t="e">
        <f t="shared" si="727"/>
        <v>#N/A</v>
      </c>
      <c r="L795" t="e">
        <f t="shared" si="728"/>
        <v>#N/A</v>
      </c>
      <c r="M795" t="e">
        <f t="shared" si="729"/>
        <v>#N/A</v>
      </c>
      <c r="N795" t="e">
        <f t="shared" si="730"/>
        <v>#N/A</v>
      </c>
      <c r="O795">
        <f t="shared" si="731"/>
        <v>3.0007950000000001</v>
      </c>
      <c r="P795" t="str">
        <f>IF(OR($A795="",INDEX(games!$H:$H,ROW())=""),"",INDEX(games!$H:$H,ROW()))</f>
        <v>Yes</v>
      </c>
      <c r="Q795">
        <f t="shared" si="732"/>
        <v>3.0007950000000001</v>
      </c>
      <c r="T795">
        <f t="shared" si="733"/>
        <v>2015</v>
      </c>
      <c r="U795">
        <f t="shared" si="734"/>
        <v>2017</v>
      </c>
      <c r="V795">
        <f t="shared" si="735"/>
        <v>2</v>
      </c>
      <c r="W795" t="str">
        <f>IF(TRIM(INDEX(connections!$A:$A,ROW()))="","",TRIM(INDEX(connections!$A:$A,ROW())))</f>
        <v>Downwell</v>
      </c>
      <c r="X795" t="str">
        <f>IF($W795="","",TRIM(INDEX(connections!$B:$B,ROW())))</f>
        <v>Loot Rascals</v>
      </c>
      <c r="Y795">
        <f t="shared" si="736"/>
        <v>252</v>
      </c>
      <c r="Z795">
        <f t="shared" si="737"/>
        <v>472</v>
      </c>
      <c r="AA795" t="str">
        <f t="shared" si="738"/>
        <v>Yes</v>
      </c>
      <c r="AB795" t="str">
        <f t="shared" si="739"/>
        <v/>
      </c>
      <c r="AC795" t="str">
        <f t="shared" si="740"/>
        <v/>
      </c>
      <c r="AD795">
        <f t="shared" si="741"/>
        <v>1</v>
      </c>
      <c r="AE795" t="str">
        <f t="shared" si="742"/>
        <v/>
      </c>
      <c r="AG795">
        <f t="shared" si="743"/>
        <v>3</v>
      </c>
      <c r="AH795" t="str">
        <f t="shared" si="744"/>
        <v>Yes</v>
      </c>
      <c r="AI795">
        <f t="shared" si="745"/>
        <v>3</v>
      </c>
      <c r="AJ795">
        <f t="shared" si="746"/>
        <v>3.0007950000000001</v>
      </c>
      <c r="AK795" t="str">
        <f t="shared" si="747"/>
        <v/>
      </c>
      <c r="AL795" t="str">
        <f>IF($A795="","",INDEX(games!$J:$J,ROW())&amp;"")</f>
        <v>https://store.steampowered.com/app/943140/Sparklite/</v>
      </c>
      <c r="AM795">
        <f>IF($A795="","",SUMPRODUCT($AO795:$BD795,'Map Analysis'!$AN$2^{0,1,2,3,4,5,6,7,8,9,10,11,12,13,14,15}))</f>
        <v>0</v>
      </c>
      <c r="AN795">
        <f t="shared" si="748"/>
        <v>7.9499999999999994E-5</v>
      </c>
      <c r="AO795">
        <f t="shared" si="749"/>
        <v>0</v>
      </c>
      <c r="AP795">
        <f t="shared" si="750"/>
        <v>0</v>
      </c>
      <c r="AQ795">
        <f t="shared" si="751"/>
        <v>0</v>
      </c>
      <c r="AR795">
        <f t="shared" si="752"/>
        <v>0</v>
      </c>
      <c r="AS795">
        <f t="shared" si="753"/>
        <v>0</v>
      </c>
      <c r="AT795">
        <f t="shared" si="754"/>
        <v>0</v>
      </c>
      <c r="AU795">
        <f t="shared" si="755"/>
        <v>0</v>
      </c>
      <c r="AV795">
        <f t="shared" si="756"/>
        <v>0</v>
      </c>
      <c r="AW795">
        <f t="shared" si="757"/>
        <v>0</v>
      </c>
      <c r="AX795">
        <f t="shared" si="758"/>
        <v>0</v>
      </c>
      <c r="AY795">
        <f t="shared" si="759"/>
        <v>0</v>
      </c>
      <c r="AZ795">
        <f t="shared" si="760"/>
        <v>0</v>
      </c>
      <c r="BA795">
        <f t="shared" si="761"/>
        <v>0</v>
      </c>
      <c r="BB795">
        <f t="shared" si="762"/>
        <v>0</v>
      </c>
      <c r="BC795">
        <f t="shared" si="763"/>
        <v>0</v>
      </c>
      <c r="BD795">
        <f t="shared" si="764"/>
        <v>0</v>
      </c>
      <c r="BF795">
        <f t="shared" si="765"/>
        <v>1</v>
      </c>
      <c r="BG795">
        <f t="shared" si="766"/>
        <v>0</v>
      </c>
      <c r="BH795">
        <f t="shared" si="767"/>
        <v>0</v>
      </c>
      <c r="BI795">
        <f t="shared" si="768"/>
        <v>0</v>
      </c>
      <c r="BJ795">
        <f t="shared" si="769"/>
        <v>0</v>
      </c>
      <c r="BK795">
        <f t="shared" si="770"/>
        <v>0</v>
      </c>
      <c r="BL795">
        <f t="shared" si="771"/>
        <v>0</v>
      </c>
      <c r="BM795">
        <f t="shared" si="772"/>
        <v>0</v>
      </c>
      <c r="BN795">
        <f t="shared" si="773"/>
        <v>0</v>
      </c>
      <c r="BO795">
        <f t="shared" si="774"/>
        <v>0</v>
      </c>
      <c r="BP795">
        <f t="shared" si="775"/>
        <v>0</v>
      </c>
      <c r="BQ795">
        <f t="shared" si="776"/>
        <v>0</v>
      </c>
      <c r="BR795">
        <f t="shared" si="777"/>
        <v>0</v>
      </c>
      <c r="BS795">
        <f t="shared" si="778"/>
        <v>0</v>
      </c>
      <c r="BT795">
        <f t="shared" si="779"/>
        <v>0</v>
      </c>
    </row>
    <row r="796" spans="1:72" x14ac:dyDescent="0.25">
      <c r="A796" t="str">
        <f>IF(TRIM(INDEX(games!$A:$A,ROW()))="","",TRIM(INDEX(games!$A:$A,ROW())))</f>
        <v>Spell Disk</v>
      </c>
      <c r="B796">
        <f>IF(OR($A796="",INDEX(games!$B:$B,ROW())=""),"",INDEX(games!$B:$B,ROW()))</f>
        <v>2023</v>
      </c>
      <c r="C796" t="str">
        <f>IF(OR($A796="",INDEX(games!$C:$C,ROW())=""),"",INDEX(games!$C:$C,ROW()))</f>
        <v>Action</v>
      </c>
      <c r="D796">
        <f t="shared" si="720"/>
        <v>1</v>
      </c>
      <c r="E796">
        <f t="shared" si="721"/>
        <v>1</v>
      </c>
      <c r="F796">
        <f t="shared" si="722"/>
        <v>14</v>
      </c>
      <c r="G796">
        <f t="shared" si="723"/>
        <v>2023</v>
      </c>
      <c r="H796">
        <f t="shared" si="724"/>
        <v>1.3220000000000001</v>
      </c>
      <c r="I796" t="e">
        <f t="shared" si="725"/>
        <v>#N/A</v>
      </c>
      <c r="J796" t="e">
        <f t="shared" si="726"/>
        <v>#N/A</v>
      </c>
      <c r="K796" t="e">
        <f t="shared" si="727"/>
        <v>#N/A</v>
      </c>
      <c r="L796" t="e">
        <f t="shared" si="728"/>
        <v>#N/A</v>
      </c>
      <c r="M796" t="e">
        <f t="shared" si="729"/>
        <v>#N/A</v>
      </c>
      <c r="N796" t="e">
        <f t="shared" si="730"/>
        <v>#N/A</v>
      </c>
      <c r="O796">
        <f t="shared" si="731"/>
        <v>1.000796</v>
      </c>
      <c r="P796" t="str">
        <f>IF(OR($A796="",INDEX(games!$H:$H,ROW())=""),"",INDEX(games!$H:$H,ROW()))</f>
        <v/>
      </c>
      <c r="Q796" t="str">
        <f t="shared" si="732"/>
        <v/>
      </c>
      <c r="T796">
        <f t="shared" si="733"/>
        <v>2008</v>
      </c>
      <c r="U796">
        <f t="shared" si="734"/>
        <v>2017</v>
      </c>
      <c r="V796">
        <f t="shared" si="735"/>
        <v>9</v>
      </c>
      <c r="W796" t="str">
        <f>IF(TRIM(INDEX(connections!$A:$A,ROW()))="","",TRIM(INDEX(connections!$A:$A,ROW())))</f>
        <v>Spelunky Classic</v>
      </c>
      <c r="X796" t="str">
        <f>IF($W796="","",TRIM(INDEX(connections!$B:$B,ROW())))</f>
        <v>Loot Rascals</v>
      </c>
      <c r="Y796">
        <f t="shared" si="736"/>
        <v>801</v>
      </c>
      <c r="Z796">
        <f t="shared" si="737"/>
        <v>472</v>
      </c>
      <c r="AA796" t="str">
        <f t="shared" si="738"/>
        <v>Yes</v>
      </c>
      <c r="AB796" t="str">
        <f t="shared" si="739"/>
        <v/>
      </c>
      <c r="AC796" t="str">
        <f t="shared" si="740"/>
        <v/>
      </c>
      <c r="AD796">
        <f t="shared" si="741"/>
        <v>1</v>
      </c>
      <c r="AE796" t="str">
        <f t="shared" si="742"/>
        <v/>
      </c>
      <c r="AG796">
        <f t="shared" si="743"/>
        <v>0</v>
      </c>
      <c r="AH796" t="str">
        <f t="shared" si="744"/>
        <v/>
      </c>
      <c r="AI796" t="str">
        <f t="shared" si="745"/>
        <v/>
      </c>
      <c r="AJ796" t="str">
        <f t="shared" si="746"/>
        <v/>
      </c>
      <c r="AK796" t="str">
        <f t="shared" si="747"/>
        <v/>
      </c>
      <c r="AL796" t="str">
        <f>IF($A796="","",INDEX(games!$J:$J,ROW())&amp;"")</f>
        <v>https://store.steampowered.com/app/2292060/Spell_Disk/</v>
      </c>
      <c r="AM796">
        <f>IF($A796="","",SUMPRODUCT($AO796:$BD796,'Map Analysis'!$AN$2^{0,1,2,3,4,5,6,7,8,9,10,11,12,13,14,15}))</f>
        <v>1</v>
      </c>
      <c r="AN796">
        <f t="shared" si="748"/>
        <v>1.0000796000000001</v>
      </c>
      <c r="AO796">
        <f t="shared" si="749"/>
        <v>1</v>
      </c>
      <c r="AP796">
        <f t="shared" si="750"/>
        <v>0</v>
      </c>
      <c r="AQ796">
        <f t="shared" si="751"/>
        <v>0</v>
      </c>
      <c r="AR796">
        <f t="shared" si="752"/>
        <v>0</v>
      </c>
      <c r="AS796">
        <f t="shared" si="753"/>
        <v>0</v>
      </c>
      <c r="AT796">
        <f t="shared" si="754"/>
        <v>0</v>
      </c>
      <c r="AU796">
        <f t="shared" si="755"/>
        <v>0</v>
      </c>
      <c r="AV796">
        <f t="shared" si="756"/>
        <v>0</v>
      </c>
      <c r="AW796">
        <f t="shared" si="757"/>
        <v>0</v>
      </c>
      <c r="AX796">
        <f t="shared" si="758"/>
        <v>0</v>
      </c>
      <c r="AY796">
        <f t="shared" si="759"/>
        <v>0</v>
      </c>
      <c r="AZ796">
        <f t="shared" si="760"/>
        <v>0</v>
      </c>
      <c r="BA796">
        <f t="shared" si="761"/>
        <v>0</v>
      </c>
      <c r="BB796">
        <f t="shared" si="762"/>
        <v>0</v>
      </c>
      <c r="BC796">
        <f t="shared" si="763"/>
        <v>0</v>
      </c>
      <c r="BD796">
        <f t="shared" si="764"/>
        <v>0</v>
      </c>
      <c r="BF796">
        <f t="shared" si="765"/>
        <v>1</v>
      </c>
      <c r="BG796">
        <f t="shared" si="766"/>
        <v>0</v>
      </c>
      <c r="BH796">
        <f t="shared" si="767"/>
        <v>0</v>
      </c>
      <c r="BI796">
        <f t="shared" si="768"/>
        <v>0</v>
      </c>
      <c r="BJ796">
        <f t="shared" si="769"/>
        <v>0</v>
      </c>
      <c r="BK796">
        <f t="shared" si="770"/>
        <v>0</v>
      </c>
      <c r="BL796">
        <f t="shared" si="771"/>
        <v>0</v>
      </c>
      <c r="BM796">
        <f t="shared" si="772"/>
        <v>0</v>
      </c>
      <c r="BN796">
        <f t="shared" si="773"/>
        <v>0</v>
      </c>
      <c r="BO796">
        <f t="shared" si="774"/>
        <v>0</v>
      </c>
      <c r="BP796">
        <f t="shared" si="775"/>
        <v>0</v>
      </c>
      <c r="BQ796">
        <f t="shared" si="776"/>
        <v>0</v>
      </c>
      <c r="BR796">
        <f t="shared" si="777"/>
        <v>0</v>
      </c>
      <c r="BS796">
        <f t="shared" si="778"/>
        <v>0</v>
      </c>
      <c r="BT796">
        <f t="shared" si="779"/>
        <v>0</v>
      </c>
    </row>
    <row r="797" spans="1:72" x14ac:dyDescent="0.25">
      <c r="A797" t="str">
        <f>IF(TRIM(INDEX(games!$A:$A,ROW()))="","",TRIM(INDEX(games!$A:$A,ROW())))</f>
        <v>Spellbook Demonslayers</v>
      </c>
      <c r="B797">
        <f>IF(OR($A797="",INDEX(games!$B:$B,ROW())=""),"",INDEX(games!$B:$B,ROW()))</f>
        <v>2022</v>
      </c>
      <c r="C797" t="str">
        <f>IF(OR($A797="",INDEX(games!$C:$C,ROW())=""),"",INDEX(games!$C:$C,ROW()))</f>
        <v>Action</v>
      </c>
      <c r="D797">
        <f t="shared" si="720"/>
        <v>2</v>
      </c>
      <c r="E797">
        <f t="shared" si="721"/>
        <v>1</v>
      </c>
      <c r="F797">
        <f t="shared" si="722"/>
        <v>15</v>
      </c>
      <c r="G797">
        <f t="shared" si="723"/>
        <v>2022</v>
      </c>
      <c r="H797">
        <f t="shared" si="724"/>
        <v>1.345</v>
      </c>
      <c r="I797" t="e">
        <f t="shared" si="725"/>
        <v>#N/A</v>
      </c>
      <c r="J797" t="e">
        <f t="shared" si="726"/>
        <v>#N/A</v>
      </c>
      <c r="K797" t="e">
        <f t="shared" si="727"/>
        <v>#N/A</v>
      </c>
      <c r="L797" t="e">
        <f t="shared" si="728"/>
        <v>#N/A</v>
      </c>
      <c r="M797" t="e">
        <f t="shared" si="729"/>
        <v>#N/A</v>
      </c>
      <c r="N797" t="e">
        <f t="shared" si="730"/>
        <v>#N/A</v>
      </c>
      <c r="O797">
        <f t="shared" si="731"/>
        <v>2.0007969999999999</v>
      </c>
      <c r="P797" t="str">
        <f>IF(OR($A797="",INDEX(games!$H:$H,ROW())=""),"",INDEX(games!$H:$H,ROW()))</f>
        <v>Yes</v>
      </c>
      <c r="Q797">
        <f t="shared" si="732"/>
        <v>2.0007969999999999</v>
      </c>
      <c r="T797">
        <f t="shared" si="733"/>
        <v>2023</v>
      </c>
      <c r="U797">
        <f t="shared" si="734"/>
        <v>2025</v>
      </c>
      <c r="V797">
        <f t="shared" si="735"/>
        <v>2</v>
      </c>
      <c r="W797" t="str">
        <f>IF(TRIM(INDEX(connections!$A:$A,ROW()))="","",TRIM(INDEX(connections!$A:$A,ROW())))</f>
        <v>Backpack Battles</v>
      </c>
      <c r="X797" t="str">
        <f>IF($W797="","",TRIM(INDEX(connections!$B:$B,ROW())))</f>
        <v>Lootplot</v>
      </c>
      <c r="Y797">
        <f t="shared" si="736"/>
        <v>53</v>
      </c>
      <c r="Z797">
        <f t="shared" si="737"/>
        <v>475</v>
      </c>
      <c r="AA797" t="str">
        <f t="shared" si="738"/>
        <v>Yes</v>
      </c>
      <c r="AB797" t="str">
        <f t="shared" si="739"/>
        <v>Yes</v>
      </c>
      <c r="AC797">
        <f t="shared" si="740"/>
        <v>1</v>
      </c>
      <c r="AD797">
        <f t="shared" si="741"/>
        <v>0</v>
      </c>
      <c r="AE797" t="str">
        <f t="shared" si="742"/>
        <v/>
      </c>
      <c r="AG797">
        <f t="shared" si="743"/>
        <v>2</v>
      </c>
      <c r="AH797" t="str">
        <f t="shared" si="744"/>
        <v>Yes</v>
      </c>
      <c r="AI797">
        <f t="shared" si="745"/>
        <v>2</v>
      </c>
      <c r="AJ797">
        <f t="shared" si="746"/>
        <v>2.0007969999999999</v>
      </c>
      <c r="AK797" t="str">
        <f t="shared" si="747"/>
        <v/>
      </c>
      <c r="AL797" t="str">
        <f>IF($A797="","",INDEX(games!$J:$J,ROW())&amp;"")</f>
        <v>https://store.steampowered.com/app/2007530/Spellbook_Demonslayers/</v>
      </c>
      <c r="AM797">
        <f>IF($A797="","",SUMPRODUCT($AO797:$BD797,'Map Analysis'!$AN$2^{0,1,2,3,4,5,6,7,8,9,10,11,12,13,14,15}))</f>
        <v>1</v>
      </c>
      <c r="AN797">
        <f t="shared" si="748"/>
        <v>1.0000796999999999</v>
      </c>
      <c r="AO797">
        <f t="shared" si="749"/>
        <v>1</v>
      </c>
      <c r="AP797">
        <f t="shared" si="750"/>
        <v>0</v>
      </c>
      <c r="AQ797">
        <f t="shared" si="751"/>
        <v>0</v>
      </c>
      <c r="AR797">
        <f t="shared" si="752"/>
        <v>0</v>
      </c>
      <c r="AS797">
        <f t="shared" si="753"/>
        <v>0</v>
      </c>
      <c r="AT797">
        <f t="shared" si="754"/>
        <v>0</v>
      </c>
      <c r="AU797">
        <f t="shared" si="755"/>
        <v>0</v>
      </c>
      <c r="AV797">
        <f t="shared" si="756"/>
        <v>0</v>
      </c>
      <c r="AW797">
        <f t="shared" si="757"/>
        <v>0</v>
      </c>
      <c r="AX797">
        <f t="shared" si="758"/>
        <v>0</v>
      </c>
      <c r="AY797">
        <f t="shared" si="759"/>
        <v>0</v>
      </c>
      <c r="AZ797">
        <f t="shared" si="760"/>
        <v>0</v>
      </c>
      <c r="BA797">
        <f t="shared" si="761"/>
        <v>0</v>
      </c>
      <c r="BB797">
        <f t="shared" si="762"/>
        <v>0</v>
      </c>
      <c r="BC797">
        <f t="shared" si="763"/>
        <v>0</v>
      </c>
      <c r="BD797">
        <f t="shared" si="764"/>
        <v>0</v>
      </c>
      <c r="BF797">
        <f t="shared" si="765"/>
        <v>0</v>
      </c>
      <c r="BG797">
        <f t="shared" si="766"/>
        <v>0</v>
      </c>
      <c r="BH797">
        <f t="shared" si="767"/>
        <v>0</v>
      </c>
      <c r="BI797">
        <f t="shared" si="768"/>
        <v>0</v>
      </c>
      <c r="BJ797">
        <f t="shared" si="769"/>
        <v>0</v>
      </c>
      <c r="BK797">
        <f t="shared" si="770"/>
        <v>0</v>
      </c>
      <c r="BL797">
        <f t="shared" si="771"/>
        <v>0</v>
      </c>
      <c r="BM797">
        <f t="shared" si="772"/>
        <v>0</v>
      </c>
      <c r="BN797">
        <f t="shared" si="773"/>
        <v>0</v>
      </c>
      <c r="BO797">
        <f t="shared" si="774"/>
        <v>0</v>
      </c>
      <c r="BP797">
        <f t="shared" si="775"/>
        <v>0</v>
      </c>
      <c r="BQ797">
        <f t="shared" si="776"/>
        <v>0</v>
      </c>
      <c r="BR797">
        <f t="shared" si="777"/>
        <v>0</v>
      </c>
      <c r="BS797">
        <f t="shared" si="778"/>
        <v>0</v>
      </c>
      <c r="BT797">
        <f t="shared" si="779"/>
        <v>0</v>
      </c>
    </row>
    <row r="798" spans="1:72" x14ac:dyDescent="0.25">
      <c r="A798" t="str">
        <f>IF(TRIM(INDEX(games!$A:$A,ROW()))="","",TRIM(INDEX(games!$A:$A,ROW())))</f>
        <v>Spellmasons</v>
      </c>
      <c r="B798">
        <f>IF(OR($A798="",INDEX(games!$B:$B,ROW())=""),"",INDEX(games!$B:$B,ROW()))</f>
        <v>2023</v>
      </c>
      <c r="C798" t="str">
        <f>IF(OR($A798="",INDEX(games!$C:$C,ROW())=""),"",INDEX(games!$C:$C,ROW()))</f>
        <v>Strategy</v>
      </c>
      <c r="D798">
        <f t="shared" si="720"/>
        <v>3</v>
      </c>
      <c r="E798">
        <f t="shared" si="721"/>
        <v>2</v>
      </c>
      <c r="F798">
        <f t="shared" si="722"/>
        <v>16</v>
      </c>
      <c r="G798" t="e">
        <f t="shared" si="723"/>
        <v>#N/A</v>
      </c>
      <c r="H798" t="e">
        <f t="shared" si="724"/>
        <v>#N/A</v>
      </c>
      <c r="I798">
        <f t="shared" si="725"/>
        <v>2023</v>
      </c>
      <c r="J798">
        <f t="shared" si="726"/>
        <v>2.3679999999999999</v>
      </c>
      <c r="K798" t="e">
        <f t="shared" si="727"/>
        <v>#N/A</v>
      </c>
      <c r="L798" t="e">
        <f t="shared" si="728"/>
        <v>#N/A</v>
      </c>
      <c r="M798" t="e">
        <f t="shared" si="729"/>
        <v>#N/A</v>
      </c>
      <c r="N798" t="e">
        <f t="shared" si="730"/>
        <v>#N/A</v>
      </c>
      <c r="O798">
        <f t="shared" si="731"/>
        <v>3.0007980000000001</v>
      </c>
      <c r="P798" t="str">
        <f>IF(OR($A798="",INDEX(games!$H:$H,ROW())=""),"",INDEX(games!$H:$H,ROW()))</f>
        <v>Yes</v>
      </c>
      <c r="Q798">
        <f t="shared" si="732"/>
        <v>3.0007980000000001</v>
      </c>
      <c r="T798">
        <f t="shared" si="733"/>
        <v>2023</v>
      </c>
      <c r="U798">
        <f t="shared" si="734"/>
        <v>2025</v>
      </c>
      <c r="V798">
        <f t="shared" si="735"/>
        <v>2</v>
      </c>
      <c r="W798" t="str">
        <f>IF(TRIM(INDEX(connections!$A:$A,ROW()))="","",TRIM(INDEX(connections!$A:$A,ROW())))</f>
        <v>Balatro</v>
      </c>
      <c r="X798" t="str">
        <f>IF($W798="","",TRIM(INDEX(connections!$B:$B,ROW())))</f>
        <v>Lootplot</v>
      </c>
      <c r="Y798">
        <f t="shared" si="736"/>
        <v>56</v>
      </c>
      <c r="Z798">
        <f t="shared" si="737"/>
        <v>475</v>
      </c>
      <c r="AA798" t="str">
        <f t="shared" si="738"/>
        <v>Yes</v>
      </c>
      <c r="AB798" t="str">
        <f t="shared" si="739"/>
        <v>Yes</v>
      </c>
      <c r="AC798">
        <f t="shared" si="740"/>
        <v>1</v>
      </c>
      <c r="AD798">
        <f t="shared" si="741"/>
        <v>1</v>
      </c>
      <c r="AE798" t="str">
        <f t="shared" si="742"/>
        <v/>
      </c>
      <c r="AG798">
        <f t="shared" si="743"/>
        <v>3</v>
      </c>
      <c r="AH798" t="str">
        <f t="shared" si="744"/>
        <v>Yes</v>
      </c>
      <c r="AI798">
        <f t="shared" si="745"/>
        <v>3</v>
      </c>
      <c r="AJ798">
        <f t="shared" si="746"/>
        <v>3.0007980000000001</v>
      </c>
      <c r="AK798" t="str">
        <f t="shared" si="747"/>
        <v/>
      </c>
      <c r="AL798" t="str">
        <f>IF($A798="","",INDEX(games!$J:$J,ROW())&amp;"")</f>
        <v>https://store.steampowered.com/app/1618380?snr=5000_5100__</v>
      </c>
      <c r="AM798">
        <f>IF($A798="","",SUMPRODUCT($AO798:$BD798,'Map Analysis'!$AN$2^{0,1,2,3,4,5,6,7,8,9,10,11,12,13,14,15}))</f>
        <v>0</v>
      </c>
      <c r="AN798">
        <f t="shared" si="748"/>
        <v>7.9800000000000002E-5</v>
      </c>
      <c r="AO798">
        <f t="shared" si="749"/>
        <v>0</v>
      </c>
      <c r="AP798">
        <f t="shared" si="750"/>
        <v>0</v>
      </c>
      <c r="AQ798">
        <f t="shared" si="751"/>
        <v>0</v>
      </c>
      <c r="AR798">
        <f t="shared" si="752"/>
        <v>0</v>
      </c>
      <c r="AS798">
        <f t="shared" si="753"/>
        <v>0</v>
      </c>
      <c r="AT798">
        <f t="shared" si="754"/>
        <v>0</v>
      </c>
      <c r="AU798">
        <f t="shared" si="755"/>
        <v>0</v>
      </c>
      <c r="AV798">
        <f t="shared" si="756"/>
        <v>0</v>
      </c>
      <c r="AW798">
        <f t="shared" si="757"/>
        <v>0</v>
      </c>
      <c r="AX798">
        <f t="shared" si="758"/>
        <v>0</v>
      </c>
      <c r="AY798">
        <f t="shared" si="759"/>
        <v>0</v>
      </c>
      <c r="AZ798">
        <f t="shared" si="760"/>
        <v>0</v>
      </c>
      <c r="BA798">
        <f t="shared" si="761"/>
        <v>0</v>
      </c>
      <c r="BB798">
        <f t="shared" si="762"/>
        <v>0</v>
      </c>
      <c r="BC798">
        <f t="shared" si="763"/>
        <v>0</v>
      </c>
      <c r="BD798">
        <f t="shared" si="764"/>
        <v>0</v>
      </c>
      <c r="BF798">
        <f t="shared" si="765"/>
        <v>0</v>
      </c>
      <c r="BG798">
        <f t="shared" si="766"/>
        <v>0</v>
      </c>
      <c r="BH798">
        <f t="shared" si="767"/>
        <v>0</v>
      </c>
      <c r="BI798">
        <f t="shared" si="768"/>
        <v>0</v>
      </c>
      <c r="BJ798">
        <f t="shared" si="769"/>
        <v>0</v>
      </c>
      <c r="BK798">
        <f t="shared" si="770"/>
        <v>0</v>
      </c>
      <c r="BL798">
        <f t="shared" si="771"/>
        <v>0</v>
      </c>
      <c r="BM798">
        <f t="shared" si="772"/>
        <v>0</v>
      </c>
      <c r="BN798">
        <f t="shared" si="773"/>
        <v>0</v>
      </c>
      <c r="BO798">
        <f t="shared" si="774"/>
        <v>0</v>
      </c>
      <c r="BP798">
        <f t="shared" si="775"/>
        <v>0</v>
      </c>
      <c r="BQ798">
        <f t="shared" si="776"/>
        <v>0</v>
      </c>
      <c r="BR798">
        <f t="shared" si="777"/>
        <v>0</v>
      </c>
      <c r="BS798">
        <f t="shared" si="778"/>
        <v>0</v>
      </c>
      <c r="BT798">
        <f t="shared" si="779"/>
        <v>0</v>
      </c>
    </row>
    <row r="799" spans="1:72" x14ac:dyDescent="0.25">
      <c r="A799" t="str">
        <f>IF(TRIM(INDEX(games!$A:$A,ROW()))="","",TRIM(INDEX(games!$A:$A,ROW())))</f>
        <v>SpellRogue</v>
      </c>
      <c r="B799">
        <f>IF(OR($A799="",INDEX(games!$B:$B,ROW())=""),"",INDEX(games!$B:$B,ROW()))</f>
        <v>2024</v>
      </c>
      <c r="C799" t="str">
        <f>IF(OR($A799="",INDEX(games!$C:$C,ROW())=""),"",INDEX(games!$C:$C,ROW()))</f>
        <v>Deckbuilder</v>
      </c>
      <c r="D799">
        <f t="shared" si="720"/>
        <v>2</v>
      </c>
      <c r="E799">
        <f t="shared" si="721"/>
        <v>3</v>
      </c>
      <c r="F799">
        <f t="shared" si="722"/>
        <v>17</v>
      </c>
      <c r="G799" t="e">
        <f t="shared" si="723"/>
        <v>#N/A</v>
      </c>
      <c r="H799" t="e">
        <f t="shared" si="724"/>
        <v>#N/A</v>
      </c>
      <c r="I799" t="e">
        <f t="shared" si="725"/>
        <v>#N/A</v>
      </c>
      <c r="J799" t="e">
        <f t="shared" si="726"/>
        <v>#N/A</v>
      </c>
      <c r="K799">
        <f t="shared" si="727"/>
        <v>2024</v>
      </c>
      <c r="L799">
        <f t="shared" si="728"/>
        <v>3.391</v>
      </c>
      <c r="M799" t="e">
        <f t="shared" si="729"/>
        <v>#N/A</v>
      </c>
      <c r="N799" t="e">
        <f t="shared" si="730"/>
        <v>#N/A</v>
      </c>
      <c r="O799">
        <f t="shared" si="731"/>
        <v>2.0007990000000002</v>
      </c>
      <c r="P799" t="str">
        <f>IF(OR($A799="",INDEX(games!$H:$H,ROW())=""),"",INDEX(games!$H:$H,ROW()))</f>
        <v>Yes</v>
      </c>
      <c r="Q799">
        <f t="shared" si="732"/>
        <v>2.0007990000000002</v>
      </c>
      <c r="T799">
        <f t="shared" si="733"/>
        <v>2021</v>
      </c>
      <c r="U799">
        <f t="shared" si="734"/>
        <v>2026</v>
      </c>
      <c r="V799">
        <f t="shared" si="735"/>
        <v>5</v>
      </c>
      <c r="W799" t="str">
        <f>IF(TRIM(INDEX(connections!$A:$A,ROW()))="","",TRIM(INDEX(connections!$A:$A,ROW())))</f>
        <v>Muck</v>
      </c>
      <c r="X799" t="str">
        <f>IF($W799="","",TRIM(INDEX(connections!$B:$B,ROW())))</f>
        <v>Lort</v>
      </c>
      <c r="Y799">
        <f t="shared" si="736"/>
        <v>542</v>
      </c>
      <c r="Z799">
        <f t="shared" si="737"/>
        <v>476</v>
      </c>
      <c r="AA799" t="str">
        <f t="shared" si="738"/>
        <v>Yes</v>
      </c>
      <c r="AB799" t="str">
        <f t="shared" si="739"/>
        <v/>
      </c>
      <c r="AC799" t="str">
        <f t="shared" si="740"/>
        <v/>
      </c>
      <c r="AD799">
        <f t="shared" si="741"/>
        <v>0</v>
      </c>
      <c r="AE799" t="str">
        <f t="shared" si="742"/>
        <v/>
      </c>
      <c r="AG799">
        <f t="shared" si="743"/>
        <v>2</v>
      </c>
      <c r="AH799" t="str">
        <f t="shared" si="744"/>
        <v>Yes</v>
      </c>
      <c r="AI799">
        <f t="shared" si="745"/>
        <v>2</v>
      </c>
      <c r="AJ799">
        <f t="shared" si="746"/>
        <v>2.0007990000000002</v>
      </c>
      <c r="AK799" t="str">
        <f t="shared" si="747"/>
        <v/>
      </c>
      <c r="AL799" t="str">
        <f>IF($A799="","",INDEX(games!$J:$J,ROW())&amp;"")</f>
        <v>https://store.steampowered.com/app/1990110/SpellRogue/</v>
      </c>
      <c r="AM799">
        <f>IF($A799="","",SUMPRODUCT($AO799:$BD799,'Map Analysis'!$AN$2^{0,1,2,3,4,5,6,7,8,9,10,11,12,13,14,15}))</f>
        <v>0</v>
      </c>
      <c r="AN799">
        <f t="shared" si="748"/>
        <v>7.9900000000000004E-5</v>
      </c>
      <c r="AO799">
        <f t="shared" si="749"/>
        <v>0</v>
      </c>
      <c r="AP799">
        <f t="shared" si="750"/>
        <v>0</v>
      </c>
      <c r="AQ799">
        <f t="shared" si="751"/>
        <v>0</v>
      </c>
      <c r="AR799">
        <f t="shared" si="752"/>
        <v>0</v>
      </c>
      <c r="AS799">
        <f t="shared" si="753"/>
        <v>0</v>
      </c>
      <c r="AT799">
        <f t="shared" si="754"/>
        <v>0</v>
      </c>
      <c r="AU799">
        <f t="shared" si="755"/>
        <v>0</v>
      </c>
      <c r="AV799">
        <f t="shared" si="756"/>
        <v>0</v>
      </c>
      <c r="AW799">
        <f t="shared" si="757"/>
        <v>0</v>
      </c>
      <c r="AX799">
        <f t="shared" si="758"/>
        <v>0</v>
      </c>
      <c r="AY799">
        <f t="shared" si="759"/>
        <v>0</v>
      </c>
      <c r="AZ799">
        <f t="shared" si="760"/>
        <v>0</v>
      </c>
      <c r="BA799">
        <f t="shared" si="761"/>
        <v>0</v>
      </c>
      <c r="BB799">
        <f t="shared" si="762"/>
        <v>0</v>
      </c>
      <c r="BC799">
        <f t="shared" si="763"/>
        <v>0</v>
      </c>
      <c r="BD799">
        <f t="shared" si="764"/>
        <v>0</v>
      </c>
      <c r="BF799">
        <f t="shared" si="765"/>
        <v>0</v>
      </c>
      <c r="BG799">
        <f t="shared" si="766"/>
        <v>0</v>
      </c>
      <c r="BH799">
        <f t="shared" si="767"/>
        <v>0</v>
      </c>
      <c r="BI799">
        <f t="shared" si="768"/>
        <v>0</v>
      </c>
      <c r="BJ799">
        <f t="shared" si="769"/>
        <v>0</v>
      </c>
      <c r="BK799">
        <f t="shared" si="770"/>
        <v>0</v>
      </c>
      <c r="BL799">
        <f t="shared" si="771"/>
        <v>0</v>
      </c>
      <c r="BM799">
        <f t="shared" si="772"/>
        <v>0</v>
      </c>
      <c r="BN799">
        <f t="shared" si="773"/>
        <v>0</v>
      </c>
      <c r="BO799">
        <f t="shared" si="774"/>
        <v>0</v>
      </c>
      <c r="BP799">
        <f t="shared" si="775"/>
        <v>0</v>
      </c>
      <c r="BQ799">
        <f t="shared" si="776"/>
        <v>0</v>
      </c>
      <c r="BR799">
        <f t="shared" si="777"/>
        <v>0</v>
      </c>
      <c r="BS799">
        <f t="shared" si="778"/>
        <v>0</v>
      </c>
      <c r="BT799">
        <f t="shared" si="779"/>
        <v>0</v>
      </c>
    </row>
    <row r="800" spans="1:72" x14ac:dyDescent="0.25">
      <c r="A800" t="str">
        <f>IF(TRIM(INDEX(games!$A:$A,ROW()))="","",TRIM(INDEX(games!$A:$A,ROW())))</f>
        <v>Spelunky</v>
      </c>
      <c r="B800">
        <f>IF(OR($A800="",INDEX(games!$B:$B,ROW())=""),"",INDEX(games!$B:$B,ROW()))</f>
        <v>2012</v>
      </c>
      <c r="C800" t="str">
        <f>IF(OR($A800="",INDEX(games!$C:$C,ROW())=""),"",INDEX(games!$C:$C,ROW()))</f>
        <v>Action</v>
      </c>
      <c r="D800">
        <f t="shared" si="720"/>
        <v>2</v>
      </c>
      <c r="E800">
        <f t="shared" si="721"/>
        <v>1</v>
      </c>
      <c r="F800">
        <f t="shared" si="722"/>
        <v>18</v>
      </c>
      <c r="G800">
        <f t="shared" si="723"/>
        <v>2012</v>
      </c>
      <c r="H800">
        <f t="shared" si="724"/>
        <v>1.4139999999999999</v>
      </c>
      <c r="I800" t="e">
        <f t="shared" si="725"/>
        <v>#N/A</v>
      </c>
      <c r="J800" t="e">
        <f t="shared" si="726"/>
        <v>#N/A</v>
      </c>
      <c r="K800" t="e">
        <f t="shared" si="727"/>
        <v>#N/A</v>
      </c>
      <c r="L800" t="e">
        <f t="shared" si="728"/>
        <v>#N/A</v>
      </c>
      <c r="M800" t="e">
        <f t="shared" si="729"/>
        <v>#N/A</v>
      </c>
      <c r="N800" t="e">
        <f t="shared" si="730"/>
        <v>#N/A</v>
      </c>
      <c r="O800">
        <f t="shared" si="731"/>
        <v>2.0007999999999999</v>
      </c>
      <c r="P800" t="str">
        <f>IF(OR($A800="",INDEX(games!$H:$H,ROW())=""),"",INDEX(games!$H:$H,ROW()))</f>
        <v>Yes</v>
      </c>
      <c r="Q800">
        <f t="shared" si="732"/>
        <v>2.0007999999999999</v>
      </c>
      <c r="T800">
        <f t="shared" si="733"/>
        <v>2020</v>
      </c>
      <c r="U800">
        <f t="shared" si="734"/>
        <v>2026</v>
      </c>
      <c r="V800">
        <f t="shared" si="735"/>
        <v>6</v>
      </c>
      <c r="W800" t="str">
        <f>IF(TRIM(INDEX(connections!$A:$A,ROW()))="","",TRIM(INDEX(connections!$A:$A,ROW())))</f>
        <v>Risk of Rain 2</v>
      </c>
      <c r="X800" t="str">
        <f>IF($W800="","",TRIM(INDEX(connections!$B:$B,ROW())))</f>
        <v>Lort</v>
      </c>
      <c r="Y800">
        <f t="shared" si="736"/>
        <v>688</v>
      </c>
      <c r="Z800">
        <f t="shared" si="737"/>
        <v>476</v>
      </c>
      <c r="AA800" t="str">
        <f t="shared" si="738"/>
        <v>Yes</v>
      </c>
      <c r="AB800" t="str">
        <f t="shared" si="739"/>
        <v/>
      </c>
      <c r="AC800" t="str">
        <f t="shared" si="740"/>
        <v/>
      </c>
      <c r="AD800">
        <f t="shared" si="741"/>
        <v>0</v>
      </c>
      <c r="AE800" t="str">
        <f t="shared" si="742"/>
        <v/>
      </c>
      <c r="AG800">
        <f t="shared" si="743"/>
        <v>2</v>
      </c>
      <c r="AH800" t="str">
        <f t="shared" si="744"/>
        <v>Yes</v>
      </c>
      <c r="AI800">
        <f t="shared" si="745"/>
        <v>2</v>
      </c>
      <c r="AJ800">
        <f t="shared" si="746"/>
        <v>2.0007999999999999</v>
      </c>
      <c r="AK800" t="str">
        <f t="shared" si="747"/>
        <v/>
      </c>
      <c r="AL800" t="str">
        <f>IF($A800="","",INDEX(games!$J:$J,ROW())&amp;"")</f>
        <v>https://store.steampowered.com/app/239350/Spelunky/</v>
      </c>
      <c r="AM800">
        <f>IF($A800="","",SUMPRODUCT($AO800:$BD800,'Map Analysis'!$AN$2^{0,1,2,3,4,5,6,7,8,9,10,11,12,13,14,15}))</f>
        <v>1</v>
      </c>
      <c r="AN800">
        <f t="shared" si="748"/>
        <v>1.0000800000000001</v>
      </c>
      <c r="AO800">
        <f t="shared" si="749"/>
        <v>1</v>
      </c>
      <c r="AP800">
        <f t="shared" si="750"/>
        <v>0</v>
      </c>
      <c r="AQ800">
        <f t="shared" si="751"/>
        <v>0</v>
      </c>
      <c r="AR800">
        <f t="shared" si="752"/>
        <v>0</v>
      </c>
      <c r="AS800">
        <f t="shared" si="753"/>
        <v>0</v>
      </c>
      <c r="AT800">
        <f t="shared" si="754"/>
        <v>0</v>
      </c>
      <c r="AU800">
        <f t="shared" si="755"/>
        <v>0</v>
      </c>
      <c r="AV800">
        <f t="shared" si="756"/>
        <v>0</v>
      </c>
      <c r="AW800">
        <f t="shared" si="757"/>
        <v>0</v>
      </c>
      <c r="AX800">
        <f t="shared" si="758"/>
        <v>0</v>
      </c>
      <c r="AY800">
        <f t="shared" si="759"/>
        <v>0</v>
      </c>
      <c r="AZ800">
        <f t="shared" si="760"/>
        <v>0</v>
      </c>
      <c r="BA800">
        <f t="shared" si="761"/>
        <v>0</v>
      </c>
      <c r="BB800">
        <f t="shared" si="762"/>
        <v>0</v>
      </c>
      <c r="BC800">
        <f t="shared" si="763"/>
        <v>0</v>
      </c>
      <c r="BD800">
        <f t="shared" si="764"/>
        <v>0</v>
      </c>
      <c r="BF800">
        <f t="shared" si="765"/>
        <v>0</v>
      </c>
      <c r="BG800">
        <f t="shared" si="766"/>
        <v>0</v>
      </c>
      <c r="BH800">
        <f t="shared" si="767"/>
        <v>0</v>
      </c>
      <c r="BI800">
        <f t="shared" si="768"/>
        <v>0</v>
      </c>
      <c r="BJ800">
        <f t="shared" si="769"/>
        <v>0</v>
      </c>
      <c r="BK800">
        <f t="shared" si="770"/>
        <v>0</v>
      </c>
      <c r="BL800">
        <f t="shared" si="771"/>
        <v>0</v>
      </c>
      <c r="BM800">
        <f t="shared" si="772"/>
        <v>0</v>
      </c>
      <c r="BN800">
        <f t="shared" si="773"/>
        <v>0</v>
      </c>
      <c r="BO800">
        <f t="shared" si="774"/>
        <v>0</v>
      </c>
      <c r="BP800">
        <f t="shared" si="775"/>
        <v>0</v>
      </c>
      <c r="BQ800">
        <f t="shared" si="776"/>
        <v>0</v>
      </c>
      <c r="BR800">
        <f t="shared" si="777"/>
        <v>0</v>
      </c>
      <c r="BS800">
        <f t="shared" si="778"/>
        <v>0</v>
      </c>
      <c r="BT800">
        <f t="shared" si="779"/>
        <v>0</v>
      </c>
    </row>
    <row r="801" spans="1:72" x14ac:dyDescent="0.25">
      <c r="A801" t="str">
        <f>IF(TRIM(INDEX(games!$A:$A,ROW()))="","",TRIM(INDEX(games!$A:$A,ROW())))</f>
        <v>Spelunky 2</v>
      </c>
      <c r="B801">
        <f>IF(OR($A801="",INDEX(games!$B:$B,ROW())=""),"",INDEX(games!$B:$B,ROW()))</f>
        <v>2020</v>
      </c>
      <c r="C801" t="str">
        <f>IF(OR($A801="",INDEX(games!$C:$C,ROW())=""),"",INDEX(games!$C:$C,ROW()))</f>
        <v>Action</v>
      </c>
      <c r="D801">
        <f t="shared" si="720"/>
        <v>1</v>
      </c>
      <c r="E801">
        <f t="shared" si="721"/>
        <v>1</v>
      </c>
      <c r="F801">
        <f t="shared" si="722"/>
        <v>19</v>
      </c>
      <c r="G801">
        <f t="shared" si="723"/>
        <v>2020</v>
      </c>
      <c r="H801">
        <f t="shared" si="724"/>
        <v>1.4370000000000001</v>
      </c>
      <c r="I801" t="e">
        <f t="shared" si="725"/>
        <v>#N/A</v>
      </c>
      <c r="J801" t="e">
        <f t="shared" si="726"/>
        <v>#N/A</v>
      </c>
      <c r="K801" t="e">
        <f t="shared" si="727"/>
        <v>#N/A</v>
      </c>
      <c r="L801" t="e">
        <f t="shared" si="728"/>
        <v>#N/A</v>
      </c>
      <c r="M801" t="e">
        <f t="shared" si="729"/>
        <v>#N/A</v>
      </c>
      <c r="N801" t="e">
        <f t="shared" si="730"/>
        <v>#N/A</v>
      </c>
      <c r="O801">
        <f t="shared" si="731"/>
        <v>1.0008010000000001</v>
      </c>
      <c r="P801" t="str">
        <f>IF(OR($A801="",INDEX(games!$H:$H,ROW())=""),"",INDEX(games!$H:$H,ROW()))</f>
        <v>Yes</v>
      </c>
      <c r="Q801">
        <f t="shared" si="732"/>
        <v>1.0008010000000001</v>
      </c>
      <c r="T801">
        <f t="shared" si="733"/>
        <v>2019</v>
      </c>
      <c r="U801">
        <f t="shared" si="734"/>
        <v>2024</v>
      </c>
      <c r="V801">
        <f t="shared" si="735"/>
        <v>5</v>
      </c>
      <c r="W801" t="str">
        <f>IF(TRIM(INDEX(connections!$A:$A,ROW()))="","",TRIM(INDEX(connections!$A:$A,ROW())))</f>
        <v>Hades</v>
      </c>
      <c r="X801" t="str">
        <f>IF($W801="","",TRIM(INDEX(connections!$B:$B,ROW())))</f>
        <v>Lost Eidolons: Veil of the Witch</v>
      </c>
      <c r="Y801">
        <f t="shared" si="736"/>
        <v>375</v>
      </c>
      <c r="Z801">
        <f t="shared" si="737"/>
        <v>477</v>
      </c>
      <c r="AA801" t="str">
        <f t="shared" si="738"/>
        <v>Yes</v>
      </c>
      <c r="AB801" t="str">
        <f t="shared" si="739"/>
        <v/>
      </c>
      <c r="AC801" t="str">
        <f t="shared" si="740"/>
        <v/>
      </c>
      <c r="AD801">
        <f t="shared" si="741"/>
        <v>1</v>
      </c>
      <c r="AE801" t="str">
        <f t="shared" si="742"/>
        <v/>
      </c>
      <c r="AG801">
        <f t="shared" si="743"/>
        <v>1</v>
      </c>
      <c r="AH801" t="str">
        <f t="shared" si="744"/>
        <v>Yes</v>
      </c>
      <c r="AI801">
        <f t="shared" si="745"/>
        <v>1</v>
      </c>
      <c r="AJ801">
        <f t="shared" si="746"/>
        <v>1.0008010000000001</v>
      </c>
      <c r="AK801" t="str">
        <f t="shared" si="747"/>
        <v/>
      </c>
      <c r="AL801" t="str">
        <f>IF($A801="","",INDEX(games!$J:$J,ROW())&amp;"")</f>
        <v>https://store.steampowered.com/app/418530/Spelunky_2/</v>
      </c>
      <c r="AM801">
        <f>IF($A801="","",SUMPRODUCT($AO801:$BD801,'Map Analysis'!$AN$2^{0,1,2,3,4,5,6,7,8,9,10,11,12,13,14,15}))</f>
        <v>0</v>
      </c>
      <c r="AN801">
        <f t="shared" si="748"/>
        <v>8.0099999999999995E-5</v>
      </c>
      <c r="AO801">
        <f t="shared" si="749"/>
        <v>0</v>
      </c>
      <c r="AP801">
        <f t="shared" si="750"/>
        <v>0</v>
      </c>
      <c r="AQ801">
        <f t="shared" si="751"/>
        <v>0</v>
      </c>
      <c r="AR801">
        <f t="shared" si="752"/>
        <v>0</v>
      </c>
      <c r="AS801">
        <f t="shared" si="753"/>
        <v>0</v>
      </c>
      <c r="AT801">
        <f t="shared" si="754"/>
        <v>0</v>
      </c>
      <c r="AU801">
        <f t="shared" si="755"/>
        <v>0</v>
      </c>
      <c r="AV801">
        <f t="shared" si="756"/>
        <v>0</v>
      </c>
      <c r="AW801">
        <f t="shared" si="757"/>
        <v>0</v>
      </c>
      <c r="AX801">
        <f t="shared" si="758"/>
        <v>0</v>
      </c>
      <c r="AY801">
        <f t="shared" si="759"/>
        <v>0</v>
      </c>
      <c r="AZ801">
        <f t="shared" si="760"/>
        <v>0</v>
      </c>
      <c r="BA801">
        <f t="shared" si="761"/>
        <v>0</v>
      </c>
      <c r="BB801">
        <f t="shared" si="762"/>
        <v>0</v>
      </c>
      <c r="BC801">
        <f t="shared" si="763"/>
        <v>0</v>
      </c>
      <c r="BD801">
        <f t="shared" si="764"/>
        <v>0</v>
      </c>
      <c r="BF801">
        <f t="shared" si="765"/>
        <v>0</v>
      </c>
      <c r="BG801">
        <f t="shared" si="766"/>
        <v>0</v>
      </c>
      <c r="BH801">
        <f t="shared" si="767"/>
        <v>0</v>
      </c>
      <c r="BI801">
        <f t="shared" si="768"/>
        <v>0</v>
      </c>
      <c r="BJ801">
        <f t="shared" si="769"/>
        <v>0</v>
      </c>
      <c r="BK801">
        <f t="shared" si="770"/>
        <v>0</v>
      </c>
      <c r="BL801">
        <f t="shared" si="771"/>
        <v>0</v>
      </c>
      <c r="BM801">
        <f t="shared" si="772"/>
        <v>0</v>
      </c>
      <c r="BN801">
        <f t="shared" si="773"/>
        <v>0</v>
      </c>
      <c r="BO801">
        <f t="shared" si="774"/>
        <v>0</v>
      </c>
      <c r="BP801">
        <f t="shared" si="775"/>
        <v>0</v>
      </c>
      <c r="BQ801">
        <f t="shared" si="776"/>
        <v>0</v>
      </c>
      <c r="BR801">
        <f t="shared" si="777"/>
        <v>0</v>
      </c>
      <c r="BS801">
        <f t="shared" si="778"/>
        <v>0</v>
      </c>
      <c r="BT801">
        <f t="shared" si="779"/>
        <v>0</v>
      </c>
    </row>
    <row r="802" spans="1:72" x14ac:dyDescent="0.25">
      <c r="A802" t="str">
        <f>IF(TRIM(INDEX(games!$A:$A,ROW()))="","",TRIM(INDEX(games!$A:$A,ROW())))</f>
        <v>Spelunky Classic</v>
      </c>
      <c r="B802">
        <f>IF(OR($A802="",INDEX(games!$B:$B,ROW())=""),"",INDEX(games!$B:$B,ROW()))</f>
        <v>2008</v>
      </c>
      <c r="C802" t="str">
        <f>IF(OR($A802="",INDEX(games!$C:$C,ROW())=""),"",INDEX(games!$C:$C,ROW()))</f>
        <v>Action</v>
      </c>
      <c r="D802">
        <f t="shared" si="720"/>
        <v>50</v>
      </c>
      <c r="E802">
        <f t="shared" si="721"/>
        <v>1</v>
      </c>
      <c r="F802">
        <f t="shared" si="722"/>
        <v>20</v>
      </c>
      <c r="G802">
        <f t="shared" si="723"/>
        <v>2008</v>
      </c>
      <c r="H802">
        <f t="shared" si="724"/>
        <v>1.46</v>
      </c>
      <c r="I802" t="e">
        <f t="shared" si="725"/>
        <v>#N/A</v>
      </c>
      <c r="J802" t="e">
        <f t="shared" si="726"/>
        <v>#N/A</v>
      </c>
      <c r="K802" t="e">
        <f t="shared" si="727"/>
        <v>#N/A</v>
      </c>
      <c r="L802" t="e">
        <f t="shared" si="728"/>
        <v>#N/A</v>
      </c>
      <c r="M802" t="e">
        <f t="shared" si="729"/>
        <v>#N/A</v>
      </c>
      <c r="N802" t="e">
        <f t="shared" si="730"/>
        <v>#N/A</v>
      </c>
      <c r="O802">
        <f t="shared" si="731"/>
        <v>50.000802</v>
      </c>
      <c r="P802" t="str">
        <f>IF(OR($A802="",INDEX(games!$H:$H,ROW())=""),"",INDEX(games!$H:$H,ROW()))</f>
        <v>Yes</v>
      </c>
      <c r="Q802">
        <f t="shared" si="732"/>
        <v>50.000802</v>
      </c>
      <c r="T802">
        <f t="shared" si="733"/>
        <v>2017</v>
      </c>
      <c r="U802">
        <f t="shared" si="734"/>
        <v>2024</v>
      </c>
      <c r="V802">
        <f t="shared" si="735"/>
        <v>7</v>
      </c>
      <c r="W802" t="str">
        <f>IF(TRIM(INDEX(connections!$A:$A,ROW()))="","",TRIM(INDEX(connections!$A:$A,ROW())))</f>
        <v>Slay the Spire</v>
      </c>
      <c r="X802" t="str">
        <f>IF($W802="","",TRIM(INDEX(connections!$B:$B,ROW())))</f>
        <v>Lost Eidolons: Veil of the Witch</v>
      </c>
      <c r="Y802">
        <f t="shared" si="736"/>
        <v>772</v>
      </c>
      <c r="Z802">
        <f t="shared" si="737"/>
        <v>477</v>
      </c>
      <c r="AA802" t="str">
        <f t="shared" si="738"/>
        <v>Yes</v>
      </c>
      <c r="AB802" t="str">
        <f t="shared" si="739"/>
        <v/>
      </c>
      <c r="AC802" t="str">
        <f t="shared" si="740"/>
        <v/>
      </c>
      <c r="AD802">
        <f t="shared" si="741"/>
        <v>1</v>
      </c>
      <c r="AE802" t="str">
        <f t="shared" si="742"/>
        <v/>
      </c>
      <c r="AG802">
        <f t="shared" si="743"/>
        <v>38</v>
      </c>
      <c r="AH802" t="str">
        <f t="shared" si="744"/>
        <v>Yes</v>
      </c>
      <c r="AI802">
        <f t="shared" si="745"/>
        <v>38</v>
      </c>
      <c r="AJ802">
        <f t="shared" si="746"/>
        <v>38.000802</v>
      </c>
      <c r="AK802" t="str">
        <f t="shared" si="747"/>
        <v/>
      </c>
      <c r="AL802" t="str">
        <f>IF($A802="","",INDEX(games!$J:$J,ROW())&amp;"")</f>
        <v/>
      </c>
      <c r="AM802">
        <f>IF($A802="","",SUMPRODUCT($AO802:$BD802,'Map Analysis'!$AN$2^{0,1,2,3,4,5,6,7,8,9,10,11,12,13,14,15}))</f>
        <v>659.265625</v>
      </c>
      <c r="AN802">
        <f t="shared" si="748"/>
        <v>659.26570519999996</v>
      </c>
      <c r="AO802">
        <f t="shared" si="749"/>
        <v>49</v>
      </c>
      <c r="AP802">
        <f t="shared" si="750"/>
        <v>324</v>
      </c>
      <c r="AQ802">
        <f t="shared" si="751"/>
        <v>944</v>
      </c>
      <c r="AR802">
        <f t="shared" si="752"/>
        <v>1236</v>
      </c>
      <c r="AS802">
        <f t="shared" si="753"/>
        <v>808</v>
      </c>
      <c r="AT802">
        <f t="shared" si="754"/>
        <v>211</v>
      </c>
      <c r="AU802">
        <f t="shared" si="755"/>
        <v>41</v>
      </c>
      <c r="AV802">
        <f t="shared" si="756"/>
        <v>4</v>
      </c>
      <c r="AW802">
        <f t="shared" si="757"/>
        <v>0</v>
      </c>
      <c r="AX802">
        <f t="shared" si="758"/>
        <v>0</v>
      </c>
      <c r="AY802">
        <f t="shared" si="759"/>
        <v>0</v>
      </c>
      <c r="AZ802">
        <f t="shared" si="760"/>
        <v>0</v>
      </c>
      <c r="BA802">
        <f t="shared" si="761"/>
        <v>0</v>
      </c>
      <c r="BB802">
        <f t="shared" si="762"/>
        <v>0</v>
      </c>
      <c r="BC802">
        <f t="shared" si="763"/>
        <v>0</v>
      </c>
      <c r="BD802">
        <f t="shared" si="764"/>
        <v>0</v>
      </c>
      <c r="BF802">
        <f t="shared" si="765"/>
        <v>0</v>
      </c>
      <c r="BG802">
        <f t="shared" si="766"/>
        <v>0</v>
      </c>
      <c r="BH802">
        <f t="shared" si="767"/>
        <v>0</v>
      </c>
      <c r="BI802">
        <f t="shared" si="768"/>
        <v>0</v>
      </c>
      <c r="BJ802">
        <f t="shared" si="769"/>
        <v>0</v>
      </c>
      <c r="BK802">
        <f t="shared" si="770"/>
        <v>0</v>
      </c>
      <c r="BL802">
        <f t="shared" si="771"/>
        <v>0</v>
      </c>
      <c r="BM802">
        <f t="shared" si="772"/>
        <v>0</v>
      </c>
      <c r="BN802">
        <f t="shared" si="773"/>
        <v>0</v>
      </c>
      <c r="BO802">
        <f t="shared" si="774"/>
        <v>0</v>
      </c>
      <c r="BP802">
        <f t="shared" si="775"/>
        <v>0</v>
      </c>
      <c r="BQ802">
        <f t="shared" si="776"/>
        <v>0</v>
      </c>
      <c r="BR802">
        <f t="shared" si="777"/>
        <v>0</v>
      </c>
      <c r="BS802">
        <f t="shared" si="778"/>
        <v>0</v>
      </c>
      <c r="BT802">
        <f t="shared" si="779"/>
        <v>0</v>
      </c>
    </row>
    <row r="803" spans="1:72" x14ac:dyDescent="0.25">
      <c r="A803" t="str">
        <f>IF(TRIM(INDEX(games!$A:$A,ROW()))="","",TRIM(INDEX(games!$A:$A,ROW())))</f>
        <v>Spin Hero</v>
      </c>
      <c r="B803">
        <f>IF(OR($A803="",INDEX(games!$B:$B,ROW())=""),"",INDEX(games!$B:$B,ROW()))</f>
        <v>2024</v>
      </c>
      <c r="C803" t="str">
        <f>IF(OR($A803="",INDEX(games!$C:$C,ROW())=""),"",INDEX(games!$C:$C,ROW()))</f>
        <v>Deckbuilder</v>
      </c>
      <c r="D803">
        <f t="shared" si="720"/>
        <v>3</v>
      </c>
      <c r="E803">
        <f t="shared" si="721"/>
        <v>3</v>
      </c>
      <c r="F803">
        <f t="shared" si="722"/>
        <v>21</v>
      </c>
      <c r="G803" t="e">
        <f t="shared" si="723"/>
        <v>#N/A</v>
      </c>
      <c r="H803" t="e">
        <f t="shared" si="724"/>
        <v>#N/A</v>
      </c>
      <c r="I803" t="e">
        <f t="shared" si="725"/>
        <v>#N/A</v>
      </c>
      <c r="J803" t="e">
        <f t="shared" si="726"/>
        <v>#N/A</v>
      </c>
      <c r="K803">
        <f t="shared" si="727"/>
        <v>2024</v>
      </c>
      <c r="L803">
        <f t="shared" si="728"/>
        <v>3.4830000000000001</v>
      </c>
      <c r="M803" t="e">
        <f t="shared" si="729"/>
        <v>#N/A</v>
      </c>
      <c r="N803" t="e">
        <f t="shared" si="730"/>
        <v>#N/A</v>
      </c>
      <c r="O803">
        <f t="shared" si="731"/>
        <v>3.0008029999999999</v>
      </c>
      <c r="P803" t="str">
        <f>IF(OR($A803="",INDEX(games!$H:$H,ROW())=""),"",INDEX(games!$H:$H,ROW()))</f>
        <v>Yes</v>
      </c>
      <c r="Q803">
        <f t="shared" si="732"/>
        <v>3.0008029999999999</v>
      </c>
      <c r="T803">
        <f t="shared" si="733"/>
        <v>1987</v>
      </c>
      <c r="U803">
        <f t="shared" si="734"/>
        <v>2019</v>
      </c>
      <c r="V803">
        <f t="shared" si="735"/>
        <v>32</v>
      </c>
      <c r="W803" t="str">
        <f>IF(TRIM(INDEX(connections!$A:$A,ROW()))="","",TRIM(INDEX(connections!$A:$A,ROW())))</f>
        <v>NetHack</v>
      </c>
      <c r="X803" t="str">
        <f>IF($W803="","",TRIM(INDEX(connections!$B:$B,ROW())))</f>
        <v>Lost Flame</v>
      </c>
      <c r="Y803">
        <f t="shared" si="736"/>
        <v>558</v>
      </c>
      <c r="Z803">
        <f t="shared" si="737"/>
        <v>478</v>
      </c>
      <c r="AA803" t="str">
        <f t="shared" si="738"/>
        <v>Yes</v>
      </c>
      <c r="AB803" t="str">
        <f t="shared" si="739"/>
        <v/>
      </c>
      <c r="AC803" t="str">
        <f t="shared" si="740"/>
        <v/>
      </c>
      <c r="AD803">
        <f t="shared" si="741"/>
        <v>0</v>
      </c>
      <c r="AE803" t="str">
        <f t="shared" si="742"/>
        <v/>
      </c>
      <c r="AG803">
        <f t="shared" si="743"/>
        <v>3</v>
      </c>
      <c r="AH803" t="str">
        <f t="shared" si="744"/>
        <v>Yes</v>
      </c>
      <c r="AI803">
        <f t="shared" si="745"/>
        <v>3</v>
      </c>
      <c r="AJ803">
        <f t="shared" si="746"/>
        <v>3.0008029999999999</v>
      </c>
      <c r="AK803" t="str">
        <f t="shared" si="747"/>
        <v/>
      </c>
      <c r="AL803" t="str">
        <f>IF($A803="","",INDEX(games!$J:$J,ROW())&amp;"")</f>
        <v>https://store.steampowered.com/app/2917350/Spin_Hero/</v>
      </c>
      <c r="AM803">
        <f>IF($A803="","",SUMPRODUCT($AO803:$BD803,'Map Analysis'!$AN$2^{0,1,2,3,4,5,6,7,8,9,10,11,12,13,14,15}))</f>
        <v>0</v>
      </c>
      <c r="AN803">
        <f t="shared" si="748"/>
        <v>8.03E-5</v>
      </c>
      <c r="AO803">
        <f t="shared" si="749"/>
        <v>0</v>
      </c>
      <c r="AP803">
        <f t="shared" si="750"/>
        <v>0</v>
      </c>
      <c r="AQ803">
        <f t="shared" si="751"/>
        <v>0</v>
      </c>
      <c r="AR803">
        <f t="shared" si="752"/>
        <v>0</v>
      </c>
      <c r="AS803">
        <f t="shared" si="753"/>
        <v>0</v>
      </c>
      <c r="AT803">
        <f t="shared" si="754"/>
        <v>0</v>
      </c>
      <c r="AU803">
        <f t="shared" si="755"/>
        <v>0</v>
      </c>
      <c r="AV803">
        <f t="shared" si="756"/>
        <v>0</v>
      </c>
      <c r="AW803">
        <f t="shared" si="757"/>
        <v>0</v>
      </c>
      <c r="AX803">
        <f t="shared" si="758"/>
        <v>0</v>
      </c>
      <c r="AY803">
        <f t="shared" si="759"/>
        <v>0</v>
      </c>
      <c r="AZ803">
        <f t="shared" si="760"/>
        <v>0</v>
      </c>
      <c r="BA803">
        <f t="shared" si="761"/>
        <v>0</v>
      </c>
      <c r="BB803">
        <f t="shared" si="762"/>
        <v>0</v>
      </c>
      <c r="BC803">
        <f t="shared" si="763"/>
        <v>0</v>
      </c>
      <c r="BD803">
        <f t="shared" si="764"/>
        <v>0</v>
      </c>
      <c r="BF803">
        <f t="shared" si="765"/>
        <v>0</v>
      </c>
      <c r="BG803">
        <f t="shared" si="766"/>
        <v>0</v>
      </c>
      <c r="BH803">
        <f t="shared" si="767"/>
        <v>0</v>
      </c>
      <c r="BI803">
        <f t="shared" si="768"/>
        <v>0</v>
      </c>
      <c r="BJ803">
        <f t="shared" si="769"/>
        <v>0</v>
      </c>
      <c r="BK803">
        <f t="shared" si="770"/>
        <v>0</v>
      </c>
      <c r="BL803">
        <f t="shared" si="771"/>
        <v>0</v>
      </c>
      <c r="BM803">
        <f t="shared" si="772"/>
        <v>0</v>
      </c>
      <c r="BN803">
        <f t="shared" si="773"/>
        <v>0</v>
      </c>
      <c r="BO803">
        <f t="shared" si="774"/>
        <v>0</v>
      </c>
      <c r="BP803">
        <f t="shared" si="775"/>
        <v>0</v>
      </c>
      <c r="BQ803">
        <f t="shared" si="776"/>
        <v>0</v>
      </c>
      <c r="BR803">
        <f t="shared" si="777"/>
        <v>0</v>
      </c>
      <c r="BS803">
        <f t="shared" si="778"/>
        <v>0</v>
      </c>
      <c r="BT803">
        <f t="shared" si="779"/>
        <v>0</v>
      </c>
    </row>
    <row r="804" spans="1:72" x14ac:dyDescent="0.25">
      <c r="A804" t="str">
        <f>IF(TRIM(INDEX(games!$A:$A,ROW()))="","",TRIM(INDEX(games!$A:$A,ROW())))</f>
        <v>Spinny Dungeon</v>
      </c>
      <c r="B804">
        <f>IF(OR($A804="",INDEX(games!$B:$B,ROW())=""),"",INDEX(games!$B:$B,ROW()))</f>
        <v>2026</v>
      </c>
      <c r="C804" t="str">
        <f>IF(OR($A804="",INDEX(games!$C:$C,ROW())=""),"",INDEX(games!$C:$C,ROW()))</f>
        <v>Deckbuilder</v>
      </c>
      <c r="D804">
        <f t="shared" si="720"/>
        <v>2</v>
      </c>
      <c r="E804">
        <f t="shared" si="721"/>
        <v>3</v>
      </c>
      <c r="F804">
        <f t="shared" si="722"/>
        <v>22</v>
      </c>
      <c r="G804" t="e">
        <f t="shared" si="723"/>
        <v>#N/A</v>
      </c>
      <c r="H804" t="e">
        <f t="shared" si="724"/>
        <v>#N/A</v>
      </c>
      <c r="I804" t="e">
        <f t="shared" si="725"/>
        <v>#N/A</v>
      </c>
      <c r="J804" t="e">
        <f t="shared" si="726"/>
        <v>#N/A</v>
      </c>
      <c r="K804">
        <f t="shared" si="727"/>
        <v>2026</v>
      </c>
      <c r="L804">
        <f t="shared" si="728"/>
        <v>3.5060000000000002</v>
      </c>
      <c r="M804" t="e">
        <f t="shared" si="729"/>
        <v>#N/A</v>
      </c>
      <c r="N804" t="e">
        <f t="shared" si="730"/>
        <v>#N/A</v>
      </c>
      <c r="O804">
        <f t="shared" si="731"/>
        <v>2.000804</v>
      </c>
      <c r="P804" t="str">
        <f>IF(OR($A804="",INDEX(games!$H:$H,ROW())=""),"",INDEX(games!$H:$H,ROW()))</f>
        <v/>
      </c>
      <c r="Q804" t="str">
        <f t="shared" si="732"/>
        <v/>
      </c>
      <c r="T804">
        <f t="shared" si="733"/>
        <v>2011</v>
      </c>
      <c r="U804">
        <f t="shared" si="734"/>
        <v>2019</v>
      </c>
      <c r="V804">
        <f t="shared" si="735"/>
        <v>8</v>
      </c>
      <c r="W804" t="str">
        <f>IF(TRIM(INDEX(connections!$A:$A,ROW()))="","",TRIM(INDEX(connections!$A:$A,ROW())))</f>
        <v>The Binding of Isaac</v>
      </c>
      <c r="X804" t="str">
        <f>IF($W804="","",TRIM(INDEX(connections!$B:$B,ROW())))</f>
        <v>Lost Flame</v>
      </c>
      <c r="Y804">
        <f t="shared" si="736"/>
        <v>865</v>
      </c>
      <c r="Z804">
        <f t="shared" si="737"/>
        <v>478</v>
      </c>
      <c r="AA804" t="str">
        <f t="shared" si="738"/>
        <v>Yes</v>
      </c>
      <c r="AB804" t="str">
        <f t="shared" si="739"/>
        <v/>
      </c>
      <c r="AC804" t="str">
        <f t="shared" si="740"/>
        <v/>
      </c>
      <c r="AD804">
        <f t="shared" si="741"/>
        <v>1</v>
      </c>
      <c r="AE804" t="str">
        <f t="shared" si="742"/>
        <v/>
      </c>
      <c r="AG804">
        <f t="shared" si="743"/>
        <v>2</v>
      </c>
      <c r="AH804" t="str">
        <f t="shared" si="744"/>
        <v/>
      </c>
      <c r="AI804" t="str">
        <f t="shared" si="745"/>
        <v/>
      </c>
      <c r="AJ804" t="str">
        <f t="shared" si="746"/>
        <v/>
      </c>
      <c r="AK804">
        <f t="shared" si="747"/>
        <v>2.000804</v>
      </c>
      <c r="AL804" t="str">
        <f>IF($A804="","",INDEX(games!$J:$J,ROW())&amp;"")</f>
        <v>https://store.steampowered.com/app/2837790/Spinny_Dungeon/</v>
      </c>
      <c r="AM804">
        <f>IF($A804="","",SUMPRODUCT($AO804:$BD804,'Map Analysis'!$AN$2^{0,1,2,3,4,5,6,7,8,9,10,11,12,13,14,15}))</f>
        <v>0</v>
      </c>
      <c r="AN804">
        <f t="shared" si="748"/>
        <v>8.0400000000000003E-5</v>
      </c>
      <c r="AO804">
        <f t="shared" si="749"/>
        <v>0</v>
      </c>
      <c r="AP804">
        <f t="shared" si="750"/>
        <v>0</v>
      </c>
      <c r="AQ804">
        <f t="shared" si="751"/>
        <v>0</v>
      </c>
      <c r="AR804">
        <f t="shared" si="752"/>
        <v>0</v>
      </c>
      <c r="AS804">
        <f t="shared" si="753"/>
        <v>0</v>
      </c>
      <c r="AT804">
        <f t="shared" si="754"/>
        <v>0</v>
      </c>
      <c r="AU804">
        <f t="shared" si="755"/>
        <v>0</v>
      </c>
      <c r="AV804">
        <f t="shared" si="756"/>
        <v>0</v>
      </c>
      <c r="AW804">
        <f t="shared" si="757"/>
        <v>0</v>
      </c>
      <c r="AX804">
        <f t="shared" si="758"/>
        <v>0</v>
      </c>
      <c r="AY804">
        <f t="shared" si="759"/>
        <v>0</v>
      </c>
      <c r="AZ804">
        <f t="shared" si="760"/>
        <v>0</v>
      </c>
      <c r="BA804">
        <f t="shared" si="761"/>
        <v>0</v>
      </c>
      <c r="BB804">
        <f t="shared" si="762"/>
        <v>0</v>
      </c>
      <c r="BC804">
        <f t="shared" si="763"/>
        <v>0</v>
      </c>
      <c r="BD804">
        <f t="shared" si="764"/>
        <v>0</v>
      </c>
      <c r="BF804">
        <f t="shared" si="765"/>
        <v>0</v>
      </c>
      <c r="BG804">
        <f t="shared" si="766"/>
        <v>0</v>
      </c>
      <c r="BH804">
        <f t="shared" si="767"/>
        <v>0</v>
      </c>
      <c r="BI804">
        <f t="shared" si="768"/>
        <v>0</v>
      </c>
      <c r="BJ804">
        <f t="shared" si="769"/>
        <v>0</v>
      </c>
      <c r="BK804">
        <f t="shared" si="770"/>
        <v>0</v>
      </c>
      <c r="BL804">
        <f t="shared" si="771"/>
        <v>0</v>
      </c>
      <c r="BM804">
        <f t="shared" si="772"/>
        <v>0</v>
      </c>
      <c r="BN804">
        <f t="shared" si="773"/>
        <v>0</v>
      </c>
      <c r="BO804">
        <f t="shared" si="774"/>
        <v>0</v>
      </c>
      <c r="BP804">
        <f t="shared" si="775"/>
        <v>0</v>
      </c>
      <c r="BQ804">
        <f t="shared" si="776"/>
        <v>0</v>
      </c>
      <c r="BR804">
        <f t="shared" si="777"/>
        <v>0</v>
      </c>
      <c r="BS804">
        <f t="shared" si="778"/>
        <v>0</v>
      </c>
      <c r="BT804">
        <f t="shared" si="779"/>
        <v>0</v>
      </c>
    </row>
    <row r="805" spans="1:72" x14ac:dyDescent="0.25">
      <c r="A805" t="str">
        <f>IF(TRIM(INDEX(games!$A:$A,ROW()))="","",TRIM(INDEX(games!$A:$A,ROW())))</f>
        <v>Spirit Hunters: Infinite Horde</v>
      </c>
      <c r="B805">
        <f>IF(OR($A805="",INDEX(games!$B:$B,ROW())=""),"",INDEX(games!$B:$B,ROW()))</f>
        <v>2022</v>
      </c>
      <c r="C805" t="str">
        <f>IF(OR($A805="",INDEX(games!$C:$C,ROW())=""),"",INDEX(games!$C:$C,ROW()))</f>
        <v>Action</v>
      </c>
      <c r="D805">
        <f t="shared" si="720"/>
        <v>2</v>
      </c>
      <c r="E805">
        <f t="shared" si="721"/>
        <v>1</v>
      </c>
      <c r="F805">
        <f t="shared" si="722"/>
        <v>23</v>
      </c>
      <c r="G805">
        <f t="shared" si="723"/>
        <v>2022</v>
      </c>
      <c r="H805">
        <f t="shared" si="724"/>
        <v>1.5289999999999999</v>
      </c>
      <c r="I805" t="e">
        <f t="shared" si="725"/>
        <v>#N/A</v>
      </c>
      <c r="J805" t="e">
        <f t="shared" si="726"/>
        <v>#N/A</v>
      </c>
      <c r="K805" t="e">
        <f t="shared" si="727"/>
        <v>#N/A</v>
      </c>
      <c r="L805" t="e">
        <f t="shared" si="728"/>
        <v>#N/A</v>
      </c>
      <c r="M805" t="e">
        <f t="shared" si="729"/>
        <v>#N/A</v>
      </c>
      <c r="N805" t="e">
        <f t="shared" si="730"/>
        <v>#N/A</v>
      </c>
      <c r="O805">
        <f t="shared" si="731"/>
        <v>2.0008050000000002</v>
      </c>
      <c r="P805" t="str">
        <f>IF(OR($A805="",INDEX(games!$H:$H,ROW())=""),"",INDEX(games!$H:$H,ROW()))</f>
        <v>Yes</v>
      </c>
      <c r="Q805">
        <f t="shared" si="732"/>
        <v>2.0008050000000002</v>
      </c>
      <c r="T805">
        <f t="shared" si="733"/>
        <v>2010</v>
      </c>
      <c r="U805">
        <f t="shared" si="734"/>
        <v>2023</v>
      </c>
      <c r="V805">
        <f t="shared" si="735"/>
        <v>13</v>
      </c>
      <c r="W805" t="str">
        <f>IF(TRIM(INDEX(connections!$A:$A,ROW()))="","",TRIM(INDEX(connections!$A:$A,ROW())))</f>
        <v>Desktop Dungeons</v>
      </c>
      <c r="X805" t="str">
        <f>IF($W805="","",TRIM(INDEX(connections!$B:$B,ROW())))</f>
        <v>Lost For Swords</v>
      </c>
      <c r="Y805">
        <f t="shared" si="736"/>
        <v>218</v>
      </c>
      <c r="Z805">
        <f t="shared" si="737"/>
        <v>479</v>
      </c>
      <c r="AA805" t="str">
        <f t="shared" si="738"/>
        <v/>
      </c>
      <c r="AB805" t="str">
        <f t="shared" si="739"/>
        <v/>
      </c>
      <c r="AC805" t="str">
        <f t="shared" si="740"/>
        <v/>
      </c>
      <c r="AD805">
        <f t="shared" si="741"/>
        <v>1</v>
      </c>
      <c r="AE805" t="str">
        <f t="shared" si="742"/>
        <v/>
      </c>
      <c r="AG805">
        <f t="shared" si="743"/>
        <v>1</v>
      </c>
      <c r="AH805" t="str">
        <f t="shared" si="744"/>
        <v>Yes</v>
      </c>
      <c r="AI805">
        <f t="shared" si="745"/>
        <v>1</v>
      </c>
      <c r="AJ805">
        <f t="shared" si="746"/>
        <v>1.0008049999999999</v>
      </c>
      <c r="AK805" t="str">
        <f t="shared" si="747"/>
        <v/>
      </c>
      <c r="AL805" t="str">
        <f>IF($A805="","",INDEX(games!$J:$J,ROW())&amp;"")</f>
        <v>https://store.steampowered.com/app/1914580/Spirit_Hunters_Infinite_Horde/</v>
      </c>
      <c r="AM805">
        <f>IF($A805="","",SUMPRODUCT($AO805:$BD805,'Map Analysis'!$AN$2^{0,1,2,3,4,5,6,7,8,9,10,11,12,13,14,15}))</f>
        <v>0</v>
      </c>
      <c r="AN805">
        <f t="shared" si="748"/>
        <v>8.0500000000000005E-5</v>
      </c>
      <c r="AO805">
        <f t="shared" si="749"/>
        <v>0</v>
      </c>
      <c r="AP805">
        <f t="shared" si="750"/>
        <v>0</v>
      </c>
      <c r="AQ805">
        <f t="shared" si="751"/>
        <v>0</v>
      </c>
      <c r="AR805">
        <f t="shared" si="752"/>
        <v>0</v>
      </c>
      <c r="AS805">
        <f t="shared" si="753"/>
        <v>0</v>
      </c>
      <c r="AT805">
        <f t="shared" si="754"/>
        <v>0</v>
      </c>
      <c r="AU805">
        <f t="shared" si="755"/>
        <v>0</v>
      </c>
      <c r="AV805">
        <f t="shared" si="756"/>
        <v>0</v>
      </c>
      <c r="AW805">
        <f t="shared" si="757"/>
        <v>0</v>
      </c>
      <c r="AX805">
        <f t="shared" si="758"/>
        <v>0</v>
      </c>
      <c r="AY805">
        <f t="shared" si="759"/>
        <v>0</v>
      </c>
      <c r="AZ805">
        <f t="shared" si="760"/>
        <v>0</v>
      </c>
      <c r="BA805">
        <f t="shared" si="761"/>
        <v>0</v>
      </c>
      <c r="BB805">
        <f t="shared" si="762"/>
        <v>0</v>
      </c>
      <c r="BC805">
        <f t="shared" si="763"/>
        <v>0</v>
      </c>
      <c r="BD805">
        <f t="shared" si="764"/>
        <v>0</v>
      </c>
      <c r="BF805">
        <f t="shared" si="765"/>
        <v>1</v>
      </c>
      <c r="BG805">
        <f t="shared" si="766"/>
        <v>0</v>
      </c>
      <c r="BH805">
        <f t="shared" si="767"/>
        <v>0</v>
      </c>
      <c r="BI805">
        <f t="shared" si="768"/>
        <v>0</v>
      </c>
      <c r="BJ805">
        <f t="shared" si="769"/>
        <v>0</v>
      </c>
      <c r="BK805">
        <f t="shared" si="770"/>
        <v>0</v>
      </c>
      <c r="BL805">
        <f t="shared" si="771"/>
        <v>0</v>
      </c>
      <c r="BM805">
        <f t="shared" si="772"/>
        <v>0</v>
      </c>
      <c r="BN805">
        <f t="shared" si="773"/>
        <v>0</v>
      </c>
      <c r="BO805">
        <f t="shared" si="774"/>
        <v>0</v>
      </c>
      <c r="BP805">
        <f t="shared" si="775"/>
        <v>0</v>
      </c>
      <c r="BQ805">
        <f t="shared" si="776"/>
        <v>0</v>
      </c>
      <c r="BR805">
        <f t="shared" si="777"/>
        <v>0</v>
      </c>
      <c r="BS805">
        <f t="shared" si="778"/>
        <v>0</v>
      </c>
      <c r="BT805">
        <f t="shared" si="779"/>
        <v>0</v>
      </c>
    </row>
    <row r="806" spans="1:72" x14ac:dyDescent="0.25">
      <c r="A806" t="str">
        <f>IF(TRIM(INDEX(games!$A:$A,ROW()))="","",TRIM(INDEX(games!$A:$A,ROW())))</f>
        <v>Spiritfall</v>
      </c>
      <c r="B806">
        <f>IF(OR($A806="",INDEX(games!$B:$B,ROW())=""),"",INDEX(games!$B:$B,ROW()))</f>
        <v>2023</v>
      </c>
      <c r="C806" t="str">
        <f>IF(OR($A806="",INDEX(games!$C:$C,ROW())=""),"",INDEX(games!$C:$C,ROW()))</f>
        <v>Action</v>
      </c>
      <c r="D806">
        <f t="shared" si="720"/>
        <v>2</v>
      </c>
      <c r="E806">
        <f t="shared" si="721"/>
        <v>1</v>
      </c>
      <c r="F806">
        <f t="shared" si="722"/>
        <v>24</v>
      </c>
      <c r="G806">
        <f t="shared" si="723"/>
        <v>2023</v>
      </c>
      <c r="H806">
        <f t="shared" si="724"/>
        <v>1.552</v>
      </c>
      <c r="I806" t="e">
        <f t="shared" si="725"/>
        <v>#N/A</v>
      </c>
      <c r="J806" t="e">
        <f t="shared" si="726"/>
        <v>#N/A</v>
      </c>
      <c r="K806" t="e">
        <f t="shared" si="727"/>
        <v>#N/A</v>
      </c>
      <c r="L806" t="e">
        <f t="shared" si="728"/>
        <v>#N/A</v>
      </c>
      <c r="M806" t="e">
        <f t="shared" si="729"/>
        <v>#N/A</v>
      </c>
      <c r="N806" t="e">
        <f t="shared" si="730"/>
        <v>#N/A</v>
      </c>
      <c r="O806">
        <f t="shared" si="731"/>
        <v>2.0008059999999999</v>
      </c>
      <c r="P806" t="str">
        <f>IF(OR($A806="",INDEX(games!$H:$H,ROW())=""),"",INDEX(games!$H:$H,ROW()))</f>
        <v>Yes</v>
      </c>
      <c r="Q806">
        <f t="shared" si="732"/>
        <v>2.0008059999999999</v>
      </c>
      <c r="T806">
        <f t="shared" si="733"/>
        <v>2018</v>
      </c>
      <c r="U806">
        <f t="shared" si="734"/>
        <v>2023</v>
      </c>
      <c r="V806">
        <f t="shared" si="735"/>
        <v>5</v>
      </c>
      <c r="W806" t="str">
        <f>IF(TRIM(INDEX(connections!$A:$A,ROW()))="","",TRIM(INDEX(connections!$A:$A,ROW())))</f>
        <v>Into the Breach</v>
      </c>
      <c r="X806" t="str">
        <f>IF($W806="","",TRIM(INDEX(connections!$B:$B,ROW())))</f>
        <v>Lost For Swords</v>
      </c>
      <c r="Y806">
        <f t="shared" si="736"/>
        <v>428</v>
      </c>
      <c r="Z806">
        <f t="shared" si="737"/>
        <v>479</v>
      </c>
      <c r="AA806" t="str">
        <f t="shared" si="738"/>
        <v>Yes</v>
      </c>
      <c r="AB806" t="str">
        <f t="shared" si="739"/>
        <v/>
      </c>
      <c r="AC806" t="str">
        <f t="shared" si="740"/>
        <v/>
      </c>
      <c r="AD806">
        <f t="shared" si="741"/>
        <v>1</v>
      </c>
      <c r="AE806" t="str">
        <f t="shared" si="742"/>
        <v/>
      </c>
      <c r="AG806">
        <f t="shared" si="743"/>
        <v>2</v>
      </c>
      <c r="AH806" t="str">
        <f t="shared" si="744"/>
        <v>Yes</v>
      </c>
      <c r="AI806">
        <f t="shared" si="745"/>
        <v>2</v>
      </c>
      <c r="AJ806">
        <f t="shared" si="746"/>
        <v>2.0008059999999999</v>
      </c>
      <c r="AK806" t="str">
        <f t="shared" si="747"/>
        <v/>
      </c>
      <c r="AL806" t="str">
        <f>IF($A806="","",INDEX(games!$J:$J,ROW())&amp;"")</f>
        <v>https://store.steampowered.com/app/1835240/Spiritfall/</v>
      </c>
      <c r="AM806">
        <f>IF($A806="","",SUMPRODUCT($AO806:$BD806,'Map Analysis'!$AN$2^{0,1,2,3,4,5,6,7,8,9,10,11,12,13,14,15}))</f>
        <v>0</v>
      </c>
      <c r="AN806">
        <f t="shared" si="748"/>
        <v>8.0599999999999994E-5</v>
      </c>
      <c r="AO806">
        <f t="shared" si="749"/>
        <v>0</v>
      </c>
      <c r="AP806">
        <f t="shared" si="750"/>
        <v>0</v>
      </c>
      <c r="AQ806">
        <f t="shared" si="751"/>
        <v>0</v>
      </c>
      <c r="AR806">
        <f t="shared" si="752"/>
        <v>0</v>
      </c>
      <c r="AS806">
        <f t="shared" si="753"/>
        <v>0</v>
      </c>
      <c r="AT806">
        <f t="shared" si="754"/>
        <v>0</v>
      </c>
      <c r="AU806">
        <f t="shared" si="755"/>
        <v>0</v>
      </c>
      <c r="AV806">
        <f t="shared" si="756"/>
        <v>0</v>
      </c>
      <c r="AW806">
        <f t="shared" si="757"/>
        <v>0</v>
      </c>
      <c r="AX806">
        <f t="shared" si="758"/>
        <v>0</v>
      </c>
      <c r="AY806">
        <f t="shared" si="759"/>
        <v>0</v>
      </c>
      <c r="AZ806">
        <f t="shared" si="760"/>
        <v>0</v>
      </c>
      <c r="BA806">
        <f t="shared" si="761"/>
        <v>0</v>
      </c>
      <c r="BB806">
        <f t="shared" si="762"/>
        <v>0</v>
      </c>
      <c r="BC806">
        <f t="shared" si="763"/>
        <v>0</v>
      </c>
      <c r="BD806">
        <f t="shared" si="764"/>
        <v>0</v>
      </c>
      <c r="BF806">
        <f t="shared" si="765"/>
        <v>1</v>
      </c>
      <c r="BG806">
        <f t="shared" si="766"/>
        <v>0</v>
      </c>
      <c r="BH806">
        <f t="shared" si="767"/>
        <v>0</v>
      </c>
      <c r="BI806">
        <f t="shared" si="768"/>
        <v>0</v>
      </c>
      <c r="BJ806">
        <f t="shared" si="769"/>
        <v>0</v>
      </c>
      <c r="BK806">
        <f t="shared" si="770"/>
        <v>0</v>
      </c>
      <c r="BL806">
        <f t="shared" si="771"/>
        <v>0</v>
      </c>
      <c r="BM806">
        <f t="shared" si="772"/>
        <v>0</v>
      </c>
      <c r="BN806">
        <f t="shared" si="773"/>
        <v>0</v>
      </c>
      <c r="BO806">
        <f t="shared" si="774"/>
        <v>0</v>
      </c>
      <c r="BP806">
        <f t="shared" si="775"/>
        <v>0</v>
      </c>
      <c r="BQ806">
        <f t="shared" si="776"/>
        <v>0</v>
      </c>
      <c r="BR806">
        <f t="shared" si="777"/>
        <v>0</v>
      </c>
      <c r="BS806">
        <f t="shared" si="778"/>
        <v>0</v>
      </c>
      <c r="BT806">
        <f t="shared" si="779"/>
        <v>0</v>
      </c>
    </row>
    <row r="807" spans="1:72" x14ac:dyDescent="0.25">
      <c r="A807" t="str">
        <f>IF(TRIM(INDEX(games!$A:$A,ROW()))="","",TRIM(INDEX(games!$A:$A,ROW())))</f>
        <v>Spirits Abyss</v>
      </c>
      <c r="B807">
        <f>IF(OR($A807="",INDEX(games!$B:$B,ROW())=""),"",INDEX(games!$B:$B,ROW()))</f>
        <v>2019</v>
      </c>
      <c r="C807" t="str">
        <f>IF(OR($A807="",INDEX(games!$C:$C,ROW())=""),"",INDEX(games!$C:$C,ROW()))</f>
        <v>Action</v>
      </c>
      <c r="D807">
        <f t="shared" si="720"/>
        <v>2</v>
      </c>
      <c r="E807">
        <f t="shared" si="721"/>
        <v>1</v>
      </c>
      <c r="F807">
        <f t="shared" si="722"/>
        <v>25</v>
      </c>
      <c r="G807">
        <f t="shared" si="723"/>
        <v>2019</v>
      </c>
      <c r="H807">
        <f t="shared" si="724"/>
        <v>1.575</v>
      </c>
      <c r="I807" t="e">
        <f t="shared" si="725"/>
        <v>#N/A</v>
      </c>
      <c r="J807" t="e">
        <f t="shared" si="726"/>
        <v>#N/A</v>
      </c>
      <c r="K807" t="e">
        <f t="shared" si="727"/>
        <v>#N/A</v>
      </c>
      <c r="L807" t="e">
        <f t="shared" si="728"/>
        <v>#N/A</v>
      </c>
      <c r="M807" t="e">
        <f t="shared" si="729"/>
        <v>#N/A</v>
      </c>
      <c r="N807" t="e">
        <f t="shared" si="730"/>
        <v>#N/A</v>
      </c>
      <c r="O807">
        <f t="shared" si="731"/>
        <v>2.000807</v>
      </c>
      <c r="P807" t="str">
        <f>IF(OR($A807="",INDEX(games!$H:$H,ROW())=""),"",INDEX(games!$H:$H,ROW()))</f>
        <v>Yes</v>
      </c>
      <c r="Q807">
        <f t="shared" si="732"/>
        <v>2.000807</v>
      </c>
      <c r="T807">
        <f t="shared" si="733"/>
        <v>2014</v>
      </c>
      <c r="U807">
        <f t="shared" si="734"/>
        <v>2023</v>
      </c>
      <c r="V807">
        <f t="shared" si="735"/>
        <v>9</v>
      </c>
      <c r="W807" t="str">
        <f>IF(TRIM(INDEX(connections!$A:$A,ROW()))="","",TRIM(INDEX(connections!$A:$A,ROW())))</f>
        <v>Shattered Pixel Dungeon</v>
      </c>
      <c r="X807" t="str">
        <f>IF($W807="","",TRIM(INDEX(connections!$B:$B,ROW())))</f>
        <v>Lost For Swords</v>
      </c>
      <c r="Y807">
        <f t="shared" si="736"/>
        <v>748</v>
      </c>
      <c r="Z807">
        <f t="shared" si="737"/>
        <v>479</v>
      </c>
      <c r="AA807" t="str">
        <f t="shared" si="738"/>
        <v>Yes</v>
      </c>
      <c r="AB807" t="str">
        <f t="shared" si="739"/>
        <v/>
      </c>
      <c r="AC807" t="str">
        <f t="shared" si="740"/>
        <v/>
      </c>
      <c r="AD807">
        <f t="shared" si="741"/>
        <v>1</v>
      </c>
      <c r="AE807" t="str">
        <f t="shared" si="742"/>
        <v/>
      </c>
      <c r="AG807">
        <f t="shared" si="743"/>
        <v>2</v>
      </c>
      <c r="AH807" t="str">
        <f t="shared" si="744"/>
        <v>Yes</v>
      </c>
      <c r="AI807">
        <f t="shared" si="745"/>
        <v>2</v>
      </c>
      <c r="AJ807">
        <f t="shared" si="746"/>
        <v>2.000807</v>
      </c>
      <c r="AK807" t="str">
        <f t="shared" si="747"/>
        <v/>
      </c>
      <c r="AL807" t="str">
        <f>IF($A807="","",INDEX(games!$J:$J,ROW())&amp;"")</f>
        <v>https://store.steampowered.com/app/1078200/Spirits_Abyss/</v>
      </c>
      <c r="AM807">
        <f>IF($A807="","",SUMPRODUCT($AO807:$BD807,'Map Analysis'!$AN$2^{0,1,2,3,4,5,6,7,8,9,10,11,12,13,14,15}))</f>
        <v>2.5</v>
      </c>
      <c r="AN807">
        <f t="shared" si="748"/>
        <v>2.5000806999999998</v>
      </c>
      <c r="AO807">
        <f t="shared" si="749"/>
        <v>1</v>
      </c>
      <c r="AP807">
        <f t="shared" si="750"/>
        <v>3</v>
      </c>
      <c r="AQ807">
        <f t="shared" si="751"/>
        <v>0</v>
      </c>
      <c r="AR807">
        <f t="shared" si="752"/>
        <v>0</v>
      </c>
      <c r="AS807">
        <f t="shared" si="753"/>
        <v>0</v>
      </c>
      <c r="AT807">
        <f t="shared" si="754"/>
        <v>0</v>
      </c>
      <c r="AU807">
        <f t="shared" si="755"/>
        <v>0</v>
      </c>
      <c r="AV807">
        <f t="shared" si="756"/>
        <v>0</v>
      </c>
      <c r="AW807">
        <f t="shared" si="757"/>
        <v>0</v>
      </c>
      <c r="AX807">
        <f t="shared" si="758"/>
        <v>0</v>
      </c>
      <c r="AY807">
        <f t="shared" si="759"/>
        <v>0</v>
      </c>
      <c r="AZ807">
        <f t="shared" si="760"/>
        <v>0</v>
      </c>
      <c r="BA807">
        <f t="shared" si="761"/>
        <v>0</v>
      </c>
      <c r="BB807">
        <f t="shared" si="762"/>
        <v>0</v>
      </c>
      <c r="BC807">
        <f t="shared" si="763"/>
        <v>0</v>
      </c>
      <c r="BD807">
        <f t="shared" si="764"/>
        <v>0</v>
      </c>
      <c r="BF807">
        <f t="shared" si="765"/>
        <v>1</v>
      </c>
      <c r="BG807">
        <f t="shared" si="766"/>
        <v>0</v>
      </c>
      <c r="BH807">
        <f t="shared" si="767"/>
        <v>0</v>
      </c>
      <c r="BI807">
        <f t="shared" si="768"/>
        <v>0</v>
      </c>
      <c r="BJ807">
        <f t="shared" si="769"/>
        <v>0</v>
      </c>
      <c r="BK807">
        <f t="shared" si="770"/>
        <v>0</v>
      </c>
      <c r="BL807">
        <f t="shared" si="771"/>
        <v>0</v>
      </c>
      <c r="BM807">
        <f t="shared" si="772"/>
        <v>0</v>
      </c>
      <c r="BN807">
        <f t="shared" si="773"/>
        <v>0</v>
      </c>
      <c r="BO807">
        <f t="shared" si="774"/>
        <v>0</v>
      </c>
      <c r="BP807">
        <f t="shared" si="775"/>
        <v>0</v>
      </c>
      <c r="BQ807">
        <f t="shared" si="776"/>
        <v>0</v>
      </c>
      <c r="BR807">
        <f t="shared" si="777"/>
        <v>0</v>
      </c>
      <c r="BS807">
        <f t="shared" si="778"/>
        <v>0</v>
      </c>
      <c r="BT807">
        <f t="shared" si="779"/>
        <v>0</v>
      </c>
    </row>
    <row r="808" spans="1:72" x14ac:dyDescent="0.25">
      <c r="A808" t="str">
        <f>IF(TRIM(INDEX(games!$A:$A,ROW()))="","",TRIM(INDEX(games!$A:$A,ROW())))</f>
        <v>Sproggiwood</v>
      </c>
      <c r="B808">
        <f>IF(OR($A808="",INDEX(games!$B:$B,ROW())=""),"",INDEX(games!$B:$B,ROW()))</f>
        <v>2014</v>
      </c>
      <c r="C808" t="str">
        <f>IF(OR($A808="",INDEX(games!$C:$C,ROW())=""),"",INDEX(games!$C:$C,ROW()))</f>
        <v>Traditional</v>
      </c>
      <c r="D808">
        <f t="shared" si="720"/>
        <v>3</v>
      </c>
      <c r="E808">
        <f t="shared" si="721"/>
        <v>4</v>
      </c>
      <c r="F808">
        <f t="shared" si="722"/>
        <v>26</v>
      </c>
      <c r="G808" t="e">
        <f t="shared" si="723"/>
        <v>#N/A</v>
      </c>
      <c r="H808" t="e">
        <f t="shared" si="724"/>
        <v>#N/A</v>
      </c>
      <c r="I808" t="e">
        <f t="shared" si="725"/>
        <v>#N/A</v>
      </c>
      <c r="J808" t="e">
        <f t="shared" si="726"/>
        <v>#N/A</v>
      </c>
      <c r="K808" t="e">
        <f t="shared" si="727"/>
        <v>#N/A</v>
      </c>
      <c r="L808" t="e">
        <f t="shared" si="728"/>
        <v>#N/A</v>
      </c>
      <c r="M808">
        <f t="shared" si="729"/>
        <v>2014</v>
      </c>
      <c r="N808">
        <f t="shared" si="730"/>
        <v>4.5979999999999999</v>
      </c>
      <c r="O808">
        <f t="shared" si="731"/>
        <v>3.0008080000000001</v>
      </c>
      <c r="P808" t="str">
        <f>IF(OR($A808="",INDEX(games!$H:$H,ROW())=""),"",INDEX(games!$H:$H,ROW()))</f>
        <v>Yes</v>
      </c>
      <c r="Q808">
        <f t="shared" si="732"/>
        <v>3.0008080000000001</v>
      </c>
      <c r="T808">
        <f t="shared" si="733"/>
        <v>2017</v>
      </c>
      <c r="U808">
        <f t="shared" si="734"/>
        <v>2023</v>
      </c>
      <c r="V808">
        <f t="shared" si="735"/>
        <v>6</v>
      </c>
      <c r="W808" t="str">
        <f>IF(TRIM(INDEX(connections!$A:$A,ROW()))="","",TRIM(INDEX(connections!$A:$A,ROW())))</f>
        <v>Slay the Spire</v>
      </c>
      <c r="X808" t="str">
        <f>IF($W808="","",TRIM(INDEX(connections!$B:$B,ROW())))</f>
        <v>Lost For Swords</v>
      </c>
      <c r="Y808">
        <f t="shared" si="736"/>
        <v>772</v>
      </c>
      <c r="Z808">
        <f t="shared" si="737"/>
        <v>479</v>
      </c>
      <c r="AA808" t="str">
        <f t="shared" si="738"/>
        <v>Yes</v>
      </c>
      <c r="AB808" t="str">
        <f t="shared" si="739"/>
        <v/>
      </c>
      <c r="AC808" t="str">
        <f t="shared" si="740"/>
        <v/>
      </c>
      <c r="AD808">
        <f t="shared" si="741"/>
        <v>0</v>
      </c>
      <c r="AE808" t="str">
        <f t="shared" si="742"/>
        <v/>
      </c>
      <c r="AG808">
        <f t="shared" si="743"/>
        <v>2</v>
      </c>
      <c r="AH808" t="str">
        <f t="shared" si="744"/>
        <v>Yes</v>
      </c>
      <c r="AI808">
        <f t="shared" si="745"/>
        <v>2</v>
      </c>
      <c r="AJ808">
        <f t="shared" si="746"/>
        <v>2.0008080000000001</v>
      </c>
      <c r="AK808" t="str">
        <f t="shared" si="747"/>
        <v/>
      </c>
      <c r="AL808" t="str">
        <f>IF($A808="","",INDEX(games!$J:$J,ROW())&amp;"")</f>
        <v>https://store.steampowered.com/app/311720/Sproggiwood/</v>
      </c>
      <c r="AM808">
        <f>IF($A808="","",SUMPRODUCT($AO808:$BD808,'Map Analysis'!$AN$2^{0,1,2,3,4,5,6,7,8,9,10,11,12,13,14,15}))</f>
        <v>1</v>
      </c>
      <c r="AN808">
        <f t="shared" si="748"/>
        <v>1.0000808000000001</v>
      </c>
      <c r="AO808">
        <f t="shared" si="749"/>
        <v>1</v>
      </c>
      <c r="AP808">
        <f t="shared" si="750"/>
        <v>0</v>
      </c>
      <c r="AQ808">
        <f t="shared" si="751"/>
        <v>0</v>
      </c>
      <c r="AR808">
        <f t="shared" si="752"/>
        <v>0</v>
      </c>
      <c r="AS808">
        <f t="shared" si="753"/>
        <v>0</v>
      </c>
      <c r="AT808">
        <f t="shared" si="754"/>
        <v>0</v>
      </c>
      <c r="AU808">
        <f t="shared" si="755"/>
        <v>0</v>
      </c>
      <c r="AV808">
        <f t="shared" si="756"/>
        <v>0</v>
      </c>
      <c r="AW808">
        <f t="shared" si="757"/>
        <v>0</v>
      </c>
      <c r="AX808">
        <f t="shared" si="758"/>
        <v>0</v>
      </c>
      <c r="AY808">
        <f t="shared" si="759"/>
        <v>0</v>
      </c>
      <c r="AZ808">
        <f t="shared" si="760"/>
        <v>0</v>
      </c>
      <c r="BA808">
        <f t="shared" si="761"/>
        <v>0</v>
      </c>
      <c r="BB808">
        <f t="shared" si="762"/>
        <v>0</v>
      </c>
      <c r="BC808">
        <f t="shared" si="763"/>
        <v>0</v>
      </c>
      <c r="BD808">
        <f t="shared" si="764"/>
        <v>0</v>
      </c>
      <c r="BF808">
        <f t="shared" si="765"/>
        <v>1</v>
      </c>
      <c r="BG808">
        <f t="shared" si="766"/>
        <v>0</v>
      </c>
      <c r="BH808">
        <f t="shared" si="767"/>
        <v>0</v>
      </c>
      <c r="BI808">
        <f t="shared" si="768"/>
        <v>0</v>
      </c>
      <c r="BJ808">
        <f t="shared" si="769"/>
        <v>0</v>
      </c>
      <c r="BK808">
        <f t="shared" si="770"/>
        <v>0</v>
      </c>
      <c r="BL808">
        <f t="shared" si="771"/>
        <v>0</v>
      </c>
      <c r="BM808">
        <f t="shared" si="772"/>
        <v>0</v>
      </c>
      <c r="BN808">
        <f t="shared" si="773"/>
        <v>0</v>
      </c>
      <c r="BO808">
        <f t="shared" si="774"/>
        <v>0</v>
      </c>
      <c r="BP808">
        <f t="shared" si="775"/>
        <v>0</v>
      </c>
      <c r="BQ808">
        <f t="shared" si="776"/>
        <v>0</v>
      </c>
      <c r="BR808">
        <f t="shared" si="777"/>
        <v>0</v>
      </c>
      <c r="BS808">
        <f t="shared" si="778"/>
        <v>0</v>
      </c>
      <c r="BT808">
        <f t="shared" si="779"/>
        <v>0</v>
      </c>
    </row>
    <row r="809" spans="1:72" x14ac:dyDescent="0.25">
      <c r="A809" t="str">
        <f>IF(TRIM(INDEX(games!$A:$A,ROW()))="","",TRIM(INDEX(games!$A:$A,ROW())))</f>
        <v>Squeaky Squad</v>
      </c>
      <c r="B809">
        <f>IF(OR($A809="",INDEX(games!$B:$B,ROW())=""),"",INDEX(games!$B:$B,ROW()))</f>
        <v>2024</v>
      </c>
      <c r="C809" t="str">
        <f>IF(OR($A809="",INDEX(games!$C:$C,ROW())=""),"",INDEX(games!$C:$C,ROW()))</f>
        <v>Action</v>
      </c>
      <c r="D809">
        <f t="shared" si="720"/>
        <v>0</v>
      </c>
      <c r="E809">
        <f t="shared" si="721"/>
        <v>1</v>
      </c>
      <c r="F809">
        <f t="shared" si="722"/>
        <v>27</v>
      </c>
      <c r="G809">
        <f t="shared" si="723"/>
        <v>2024</v>
      </c>
      <c r="H809">
        <f t="shared" si="724"/>
        <v>1.621</v>
      </c>
      <c r="I809" t="e">
        <f t="shared" si="725"/>
        <v>#N/A</v>
      </c>
      <c r="J809" t="e">
        <f t="shared" si="726"/>
        <v>#N/A</v>
      </c>
      <c r="K809" t="e">
        <f t="shared" si="727"/>
        <v>#N/A</v>
      </c>
      <c r="L809" t="e">
        <f t="shared" si="728"/>
        <v>#N/A</v>
      </c>
      <c r="M809" t="e">
        <f t="shared" si="729"/>
        <v>#N/A</v>
      </c>
      <c r="N809" t="e">
        <f t="shared" si="730"/>
        <v>#N/A</v>
      </c>
      <c r="O809">
        <f t="shared" si="731"/>
        <v>8.0900000000000004E-4</v>
      </c>
      <c r="P809" t="str">
        <f>IF(OR($A809="",INDEX(games!$H:$H,ROW())=""),"",INDEX(games!$H:$H,ROW()))</f>
        <v>Yes</v>
      </c>
      <c r="Q809">
        <f t="shared" si="732"/>
        <v>8.0900000000000004E-4</v>
      </c>
      <c r="T809">
        <f t="shared" si="733"/>
        <v>2017</v>
      </c>
      <c r="U809">
        <f t="shared" si="734"/>
        <v>2022</v>
      </c>
      <c r="V809">
        <f t="shared" si="735"/>
        <v>5</v>
      </c>
      <c r="W809" t="str">
        <f>IF(TRIM(INDEX(connections!$A:$A,ROW()))="","",TRIM(INDEX(connections!$A:$A,ROW())))</f>
        <v>Slay the Spire</v>
      </c>
      <c r="X809" t="str">
        <f>IF($W809="","",TRIM(INDEX(connections!$B:$B,ROW())))</f>
        <v>Lost In Fantaland</v>
      </c>
      <c r="Y809">
        <f t="shared" si="736"/>
        <v>772</v>
      </c>
      <c r="Z809">
        <f t="shared" si="737"/>
        <v>480</v>
      </c>
      <c r="AA809" t="str">
        <f t="shared" si="738"/>
        <v>Yes</v>
      </c>
      <c r="AB809" t="str">
        <f t="shared" si="739"/>
        <v/>
      </c>
      <c r="AC809" t="str">
        <f t="shared" si="740"/>
        <v/>
      </c>
      <c r="AD809">
        <f t="shared" si="741"/>
        <v>0</v>
      </c>
      <c r="AE809" t="str">
        <f t="shared" si="742"/>
        <v/>
      </c>
      <c r="AG809">
        <f t="shared" si="743"/>
        <v>0</v>
      </c>
      <c r="AH809" t="str">
        <f t="shared" si="744"/>
        <v/>
      </c>
      <c r="AI809" t="str">
        <f t="shared" si="745"/>
        <v/>
      </c>
      <c r="AJ809" t="str">
        <f t="shared" si="746"/>
        <v/>
      </c>
      <c r="AK809" t="str">
        <f t="shared" si="747"/>
        <v/>
      </c>
      <c r="AL809" t="str">
        <f>IF($A809="","",INDEX(games!$J:$J,ROW())&amp;"")</f>
        <v>https://store.steampowered.com/app/2573200/Squeaky_Squad/</v>
      </c>
      <c r="AM809">
        <f>IF($A809="","",SUMPRODUCT($AO809:$BD809,'Map Analysis'!$AN$2^{0,1,2,3,4,5,6,7,8,9,10,11,12,13,14,15}))</f>
        <v>0</v>
      </c>
      <c r="AN809">
        <f t="shared" si="748"/>
        <v>8.0900000000000001E-5</v>
      </c>
      <c r="AO809">
        <f t="shared" si="749"/>
        <v>0</v>
      </c>
      <c r="AP809">
        <f t="shared" si="750"/>
        <v>0</v>
      </c>
      <c r="AQ809">
        <f t="shared" si="751"/>
        <v>0</v>
      </c>
      <c r="AR809">
        <f t="shared" si="752"/>
        <v>0</v>
      </c>
      <c r="AS809">
        <f t="shared" si="753"/>
        <v>0</v>
      </c>
      <c r="AT809">
        <f t="shared" si="754"/>
        <v>0</v>
      </c>
      <c r="AU809">
        <f t="shared" si="755"/>
        <v>0</v>
      </c>
      <c r="AV809">
        <f t="shared" si="756"/>
        <v>0</v>
      </c>
      <c r="AW809">
        <f t="shared" si="757"/>
        <v>0</v>
      </c>
      <c r="AX809">
        <f t="shared" si="758"/>
        <v>0</v>
      </c>
      <c r="AY809">
        <f t="shared" si="759"/>
        <v>0</v>
      </c>
      <c r="AZ809">
        <f t="shared" si="760"/>
        <v>0</v>
      </c>
      <c r="BA809">
        <f t="shared" si="761"/>
        <v>0</v>
      </c>
      <c r="BB809">
        <f t="shared" si="762"/>
        <v>0</v>
      </c>
      <c r="BC809">
        <f t="shared" si="763"/>
        <v>0</v>
      </c>
      <c r="BD809">
        <f t="shared" si="764"/>
        <v>0</v>
      </c>
      <c r="BF809">
        <f t="shared" si="765"/>
        <v>0</v>
      </c>
      <c r="BG809">
        <f t="shared" si="766"/>
        <v>0</v>
      </c>
      <c r="BH809">
        <f t="shared" si="767"/>
        <v>0</v>
      </c>
      <c r="BI809">
        <f t="shared" si="768"/>
        <v>0</v>
      </c>
      <c r="BJ809">
        <f t="shared" si="769"/>
        <v>0</v>
      </c>
      <c r="BK809">
        <f t="shared" si="770"/>
        <v>0</v>
      </c>
      <c r="BL809">
        <f t="shared" si="771"/>
        <v>0</v>
      </c>
      <c r="BM809">
        <f t="shared" si="772"/>
        <v>0</v>
      </c>
      <c r="BN809">
        <f t="shared" si="773"/>
        <v>0</v>
      </c>
      <c r="BO809">
        <f t="shared" si="774"/>
        <v>0</v>
      </c>
      <c r="BP809">
        <f t="shared" si="775"/>
        <v>0</v>
      </c>
      <c r="BQ809">
        <f t="shared" si="776"/>
        <v>0</v>
      </c>
      <c r="BR809">
        <f t="shared" si="777"/>
        <v>0</v>
      </c>
      <c r="BS809">
        <f t="shared" si="778"/>
        <v>0</v>
      </c>
      <c r="BT809">
        <f t="shared" si="779"/>
        <v>0</v>
      </c>
    </row>
    <row r="810" spans="1:72" x14ac:dyDescent="0.25">
      <c r="A810" t="str">
        <f>IF(TRIM(INDEX(games!$A:$A,ROW()))="","",TRIM(INDEX(games!$A:$A,ROW())))</f>
        <v>Stackflow</v>
      </c>
      <c r="B810">
        <f>IF(OR($A810="",INDEX(games!$B:$B,ROW())=""),"",INDEX(games!$B:$B,ROW()))</f>
        <v>2025</v>
      </c>
      <c r="C810" t="str">
        <f>IF(OR($A810="",INDEX(games!$C:$C,ROW())=""),"",INDEX(games!$C:$C,ROW()))</f>
        <v>Deckbuilder</v>
      </c>
      <c r="D810">
        <f t="shared" si="720"/>
        <v>2</v>
      </c>
      <c r="E810">
        <f t="shared" si="721"/>
        <v>3</v>
      </c>
      <c r="F810">
        <f t="shared" si="722"/>
        <v>28</v>
      </c>
      <c r="G810" t="e">
        <f t="shared" si="723"/>
        <v>#N/A</v>
      </c>
      <c r="H810" t="e">
        <f t="shared" si="724"/>
        <v>#N/A</v>
      </c>
      <c r="I810" t="e">
        <f t="shared" si="725"/>
        <v>#N/A</v>
      </c>
      <c r="J810" t="e">
        <f t="shared" si="726"/>
        <v>#N/A</v>
      </c>
      <c r="K810">
        <f t="shared" si="727"/>
        <v>2025</v>
      </c>
      <c r="L810">
        <f t="shared" si="728"/>
        <v>3.6440000000000001</v>
      </c>
      <c r="M810" t="e">
        <f t="shared" si="729"/>
        <v>#N/A</v>
      </c>
      <c r="N810" t="e">
        <f t="shared" si="730"/>
        <v>#N/A</v>
      </c>
      <c r="O810">
        <f t="shared" si="731"/>
        <v>2.00081</v>
      </c>
      <c r="P810" t="str">
        <f>IF(OR($A810="",INDEX(games!$H:$H,ROW())=""),"",INDEX(games!$H:$H,ROW()))</f>
        <v>Yes</v>
      </c>
      <c r="Q810">
        <f t="shared" si="732"/>
        <v>2.00081</v>
      </c>
      <c r="T810">
        <f t="shared" si="733"/>
        <v>2019</v>
      </c>
      <c r="U810">
        <f t="shared" si="734"/>
        <v>2025</v>
      </c>
      <c r="V810">
        <f t="shared" si="735"/>
        <v>6</v>
      </c>
      <c r="W810" t="str">
        <f>IF(TRIM(INDEX(connections!$A:$A,ROW()))="","",TRIM(INDEX(connections!$A:$A,ROW())))</f>
        <v>Hades</v>
      </c>
      <c r="X810" t="str">
        <f>IF($W810="","",TRIM(INDEX(connections!$B:$B,ROW())))</f>
        <v>Lost in Random: The Eternal Die</v>
      </c>
      <c r="Y810">
        <f t="shared" si="736"/>
        <v>375</v>
      </c>
      <c r="Z810">
        <f t="shared" si="737"/>
        <v>481</v>
      </c>
      <c r="AA810" t="str">
        <f t="shared" si="738"/>
        <v>Yes</v>
      </c>
      <c r="AB810" t="str">
        <f t="shared" si="739"/>
        <v>Yes</v>
      </c>
      <c r="AC810">
        <f t="shared" si="740"/>
        <v>1</v>
      </c>
      <c r="AD810">
        <f t="shared" si="741"/>
        <v>0</v>
      </c>
      <c r="AE810" t="str">
        <f t="shared" si="742"/>
        <v/>
      </c>
      <c r="AG810">
        <f t="shared" si="743"/>
        <v>2</v>
      </c>
      <c r="AH810" t="str">
        <f t="shared" si="744"/>
        <v>Yes</v>
      </c>
      <c r="AI810">
        <f t="shared" si="745"/>
        <v>2</v>
      </c>
      <c r="AJ810">
        <f t="shared" si="746"/>
        <v>2.00081</v>
      </c>
      <c r="AK810" t="str">
        <f t="shared" si="747"/>
        <v/>
      </c>
      <c r="AL810" t="str">
        <f>IF($A810="","",INDEX(games!$J:$J,ROW())&amp;"")</f>
        <v>https://store.steampowered.com/app/3908810/Stackflow/</v>
      </c>
      <c r="AM810">
        <f>IF($A810="","",SUMPRODUCT($AO810:$BD810,'Map Analysis'!$AN$2^{0,1,2,3,4,5,6,7,8,9,10,11,12,13,14,15}))</f>
        <v>0</v>
      </c>
      <c r="AN810">
        <f t="shared" si="748"/>
        <v>8.1000000000000004E-5</v>
      </c>
      <c r="AO810">
        <f t="shared" si="749"/>
        <v>0</v>
      </c>
      <c r="AP810">
        <f t="shared" si="750"/>
        <v>0</v>
      </c>
      <c r="AQ810">
        <f t="shared" si="751"/>
        <v>0</v>
      </c>
      <c r="AR810">
        <f t="shared" si="752"/>
        <v>0</v>
      </c>
      <c r="AS810">
        <f t="shared" si="753"/>
        <v>0</v>
      </c>
      <c r="AT810">
        <f t="shared" si="754"/>
        <v>0</v>
      </c>
      <c r="AU810">
        <f t="shared" si="755"/>
        <v>0</v>
      </c>
      <c r="AV810">
        <f t="shared" si="756"/>
        <v>0</v>
      </c>
      <c r="AW810">
        <f t="shared" si="757"/>
        <v>0</v>
      </c>
      <c r="AX810">
        <f t="shared" si="758"/>
        <v>0</v>
      </c>
      <c r="AY810">
        <f t="shared" si="759"/>
        <v>0</v>
      </c>
      <c r="AZ810">
        <f t="shared" si="760"/>
        <v>0</v>
      </c>
      <c r="BA810">
        <f t="shared" si="761"/>
        <v>0</v>
      </c>
      <c r="BB810">
        <f t="shared" si="762"/>
        <v>0</v>
      </c>
      <c r="BC810">
        <f t="shared" si="763"/>
        <v>0</v>
      </c>
      <c r="BD810">
        <f t="shared" si="764"/>
        <v>0</v>
      </c>
      <c r="BF810">
        <f t="shared" si="765"/>
        <v>0</v>
      </c>
      <c r="BG810">
        <f t="shared" si="766"/>
        <v>0</v>
      </c>
      <c r="BH810">
        <f t="shared" si="767"/>
        <v>0</v>
      </c>
      <c r="BI810">
        <f t="shared" si="768"/>
        <v>0</v>
      </c>
      <c r="BJ810">
        <f t="shared" si="769"/>
        <v>0</v>
      </c>
      <c r="BK810">
        <f t="shared" si="770"/>
        <v>0</v>
      </c>
      <c r="BL810">
        <f t="shared" si="771"/>
        <v>0</v>
      </c>
      <c r="BM810">
        <f t="shared" si="772"/>
        <v>0</v>
      </c>
      <c r="BN810">
        <f t="shared" si="773"/>
        <v>0</v>
      </c>
      <c r="BO810">
        <f t="shared" si="774"/>
        <v>0</v>
      </c>
      <c r="BP810">
        <f t="shared" si="775"/>
        <v>0</v>
      </c>
      <c r="BQ810">
        <f t="shared" si="776"/>
        <v>0</v>
      </c>
      <c r="BR810">
        <f t="shared" si="777"/>
        <v>0</v>
      </c>
      <c r="BS810">
        <f t="shared" si="778"/>
        <v>0</v>
      </c>
      <c r="BT810">
        <f t="shared" si="779"/>
        <v>0</v>
      </c>
    </row>
    <row r="811" spans="1:72" x14ac:dyDescent="0.25">
      <c r="A811" t="str">
        <f>IF(TRIM(INDEX(games!$A:$A,ROW()))="","",TRIM(INDEX(games!$A:$A,ROW())))</f>
        <v>Star of Providence</v>
      </c>
      <c r="B811">
        <f>IF(OR($A811="",INDEX(games!$B:$B,ROW())=""),"",INDEX(games!$B:$B,ROW()))</f>
        <v>2017</v>
      </c>
      <c r="C811" t="str">
        <f>IF(OR($A811="",INDEX(games!$C:$C,ROW())=""),"",INDEX(games!$C:$C,ROW()))</f>
        <v>Action</v>
      </c>
      <c r="D811">
        <f t="shared" si="720"/>
        <v>2</v>
      </c>
      <c r="E811">
        <f t="shared" si="721"/>
        <v>1</v>
      </c>
      <c r="F811">
        <f t="shared" si="722"/>
        <v>29</v>
      </c>
      <c r="G811">
        <f t="shared" si="723"/>
        <v>2017</v>
      </c>
      <c r="H811">
        <f t="shared" si="724"/>
        <v>1.667</v>
      </c>
      <c r="I811" t="e">
        <f t="shared" si="725"/>
        <v>#N/A</v>
      </c>
      <c r="J811" t="e">
        <f t="shared" si="726"/>
        <v>#N/A</v>
      </c>
      <c r="K811" t="e">
        <f t="shared" si="727"/>
        <v>#N/A</v>
      </c>
      <c r="L811" t="e">
        <f t="shared" si="728"/>
        <v>#N/A</v>
      </c>
      <c r="M811" t="e">
        <f t="shared" si="729"/>
        <v>#N/A</v>
      </c>
      <c r="N811" t="e">
        <f t="shared" si="730"/>
        <v>#N/A</v>
      </c>
      <c r="O811">
        <f t="shared" si="731"/>
        <v>2.0008110000000001</v>
      </c>
      <c r="P811" t="str">
        <f>IF(OR($A811="",INDEX(games!$H:$H,ROW())=""),"",INDEX(games!$H:$H,ROW()))</f>
        <v>Yes</v>
      </c>
      <c r="Q811">
        <f t="shared" si="732"/>
        <v>2.0008110000000001</v>
      </c>
      <c r="T811">
        <f t="shared" si="733"/>
        <v>1984</v>
      </c>
      <c r="U811">
        <f t="shared" si="734"/>
        <v>2001</v>
      </c>
      <c r="V811">
        <f t="shared" si="735"/>
        <v>17</v>
      </c>
      <c r="W811" t="str">
        <f>IF(TRIM(INDEX(connections!$A:$A,ROW()))="","",TRIM(INDEX(connections!$A:$A,ROW())))</f>
        <v>Hack</v>
      </c>
      <c r="X811" t="str">
        <f>IF($W811="","",TRIM(INDEX(connections!$B:$B,ROW())))</f>
        <v>Lost Labyrinth</v>
      </c>
      <c r="Y811">
        <f t="shared" si="736"/>
        <v>372</v>
      </c>
      <c r="Z811">
        <f t="shared" si="737"/>
        <v>482</v>
      </c>
      <c r="AA811" t="str">
        <f t="shared" si="738"/>
        <v>Yes</v>
      </c>
      <c r="AB811" t="str">
        <f t="shared" si="739"/>
        <v/>
      </c>
      <c r="AC811" t="str">
        <f t="shared" si="740"/>
        <v/>
      </c>
      <c r="AD811">
        <f t="shared" si="741"/>
        <v>0</v>
      </c>
      <c r="AE811" t="str">
        <f t="shared" si="742"/>
        <v/>
      </c>
      <c r="AG811">
        <f t="shared" si="743"/>
        <v>2</v>
      </c>
      <c r="AH811" t="str">
        <f t="shared" si="744"/>
        <v>Yes</v>
      </c>
      <c r="AI811">
        <f t="shared" si="745"/>
        <v>2</v>
      </c>
      <c r="AJ811">
        <f t="shared" si="746"/>
        <v>2.0008110000000001</v>
      </c>
      <c r="AK811" t="str">
        <f t="shared" si="747"/>
        <v/>
      </c>
      <c r="AL811" t="str">
        <f>IF($A811="","",INDEX(games!$J:$J,ROW())&amp;"")</f>
        <v>https://store.steampowered.com/app/603960/Star_of_Providence/</v>
      </c>
      <c r="AM811">
        <f>IF($A811="","",SUMPRODUCT($AO811:$BD811,'Map Analysis'!$AN$2^{0,1,2,3,4,5,6,7,8,9,10,11,12,13,14,15}))</f>
        <v>2.5</v>
      </c>
      <c r="AN811">
        <f t="shared" si="748"/>
        <v>2.5000811000000001</v>
      </c>
      <c r="AO811">
        <f t="shared" si="749"/>
        <v>1</v>
      </c>
      <c r="AP811">
        <f t="shared" si="750"/>
        <v>3</v>
      </c>
      <c r="AQ811">
        <f t="shared" si="751"/>
        <v>0</v>
      </c>
      <c r="AR811">
        <f t="shared" si="752"/>
        <v>0</v>
      </c>
      <c r="AS811">
        <f t="shared" si="753"/>
        <v>0</v>
      </c>
      <c r="AT811">
        <f t="shared" si="754"/>
        <v>0</v>
      </c>
      <c r="AU811">
        <f t="shared" si="755"/>
        <v>0</v>
      </c>
      <c r="AV811">
        <f t="shared" si="756"/>
        <v>0</v>
      </c>
      <c r="AW811">
        <f t="shared" si="757"/>
        <v>0</v>
      </c>
      <c r="AX811">
        <f t="shared" si="758"/>
        <v>0</v>
      </c>
      <c r="AY811">
        <f t="shared" si="759"/>
        <v>0</v>
      </c>
      <c r="AZ811">
        <f t="shared" si="760"/>
        <v>0</v>
      </c>
      <c r="BA811">
        <f t="shared" si="761"/>
        <v>0</v>
      </c>
      <c r="BB811">
        <f t="shared" si="762"/>
        <v>0</v>
      </c>
      <c r="BC811">
        <f t="shared" si="763"/>
        <v>0</v>
      </c>
      <c r="BD811">
        <f t="shared" si="764"/>
        <v>0</v>
      </c>
      <c r="BF811">
        <f t="shared" si="765"/>
        <v>2</v>
      </c>
      <c r="BG811">
        <f t="shared" si="766"/>
        <v>4</v>
      </c>
      <c r="BH811">
        <f t="shared" si="767"/>
        <v>0</v>
      </c>
      <c r="BI811">
        <f t="shared" si="768"/>
        <v>0</v>
      </c>
      <c r="BJ811">
        <f t="shared" si="769"/>
        <v>0</v>
      </c>
      <c r="BK811">
        <f t="shared" si="770"/>
        <v>0</v>
      </c>
      <c r="BL811">
        <f t="shared" si="771"/>
        <v>0</v>
      </c>
      <c r="BM811">
        <f t="shared" si="772"/>
        <v>0</v>
      </c>
      <c r="BN811">
        <f t="shared" si="773"/>
        <v>0</v>
      </c>
      <c r="BO811">
        <f t="shared" si="774"/>
        <v>0</v>
      </c>
      <c r="BP811">
        <f t="shared" si="775"/>
        <v>0</v>
      </c>
      <c r="BQ811">
        <f t="shared" si="776"/>
        <v>0</v>
      </c>
      <c r="BR811">
        <f t="shared" si="777"/>
        <v>0</v>
      </c>
      <c r="BS811">
        <f t="shared" si="778"/>
        <v>0</v>
      </c>
      <c r="BT811">
        <f t="shared" si="779"/>
        <v>0</v>
      </c>
    </row>
    <row r="812" spans="1:72" x14ac:dyDescent="0.25">
      <c r="A812" t="str">
        <f>IF(TRIM(INDEX(games!$A:$A,ROW()))="","",TRIM(INDEX(games!$A:$A,ROW())))</f>
        <v>Star Renegades</v>
      </c>
      <c r="B812">
        <f>IF(OR($A812="",INDEX(games!$B:$B,ROW())=""),"",INDEX(games!$B:$B,ROW()))</f>
        <v>2020</v>
      </c>
      <c r="C812" t="str">
        <f>IF(OR($A812="",INDEX(games!$C:$C,ROW())=""),"",INDEX(games!$C:$C,ROW()))</f>
        <v>Strategy</v>
      </c>
      <c r="D812">
        <f t="shared" si="720"/>
        <v>3</v>
      </c>
      <c r="E812">
        <f t="shared" si="721"/>
        <v>2</v>
      </c>
      <c r="F812">
        <f t="shared" si="722"/>
        <v>30</v>
      </c>
      <c r="G812" t="e">
        <f t="shared" si="723"/>
        <v>#N/A</v>
      </c>
      <c r="H812" t="e">
        <f t="shared" si="724"/>
        <v>#N/A</v>
      </c>
      <c r="I812">
        <f t="shared" si="725"/>
        <v>2020</v>
      </c>
      <c r="J812">
        <f t="shared" si="726"/>
        <v>2.69</v>
      </c>
      <c r="K812" t="e">
        <f t="shared" si="727"/>
        <v>#N/A</v>
      </c>
      <c r="L812" t="e">
        <f t="shared" si="728"/>
        <v>#N/A</v>
      </c>
      <c r="M812" t="e">
        <f t="shared" si="729"/>
        <v>#N/A</v>
      </c>
      <c r="N812" t="e">
        <f t="shared" si="730"/>
        <v>#N/A</v>
      </c>
      <c r="O812">
        <f t="shared" si="731"/>
        <v>3.0008119999999998</v>
      </c>
      <c r="P812" t="str">
        <f>IF(OR($A812="",INDEX(games!$H:$H,ROW())=""),"",INDEX(games!$H:$H,ROW()))</f>
        <v>Yes</v>
      </c>
      <c r="Q812">
        <f t="shared" si="732"/>
        <v>3.0008119999999998</v>
      </c>
      <c r="T812">
        <f t="shared" si="733"/>
        <v>2015</v>
      </c>
      <c r="U812">
        <f t="shared" si="734"/>
        <v>2024</v>
      </c>
      <c r="V812">
        <f t="shared" si="735"/>
        <v>9</v>
      </c>
      <c r="W812" t="str">
        <f>IF(TRIM(INDEX(connections!$A:$A,ROW()))="","",TRIM(INDEX(connections!$A:$A,ROW())))</f>
        <v>Darkest Dungeon</v>
      </c>
      <c r="X812" t="str">
        <f>IF($W812="","",TRIM(INDEX(connections!$B:$B,ROW())))</f>
        <v>Luck &amp; Loot</v>
      </c>
      <c r="Y812">
        <f t="shared" si="736"/>
        <v>190</v>
      </c>
      <c r="Z812">
        <f t="shared" si="737"/>
        <v>483</v>
      </c>
      <c r="AA812" t="str">
        <f t="shared" si="738"/>
        <v>Yes</v>
      </c>
      <c r="AB812" t="str">
        <f t="shared" si="739"/>
        <v>Yes</v>
      </c>
      <c r="AC812">
        <f t="shared" si="740"/>
        <v>1</v>
      </c>
      <c r="AD812">
        <f t="shared" si="741"/>
        <v>1</v>
      </c>
      <c r="AE812" t="str">
        <f t="shared" si="742"/>
        <v/>
      </c>
      <c r="AG812">
        <f t="shared" si="743"/>
        <v>3</v>
      </c>
      <c r="AH812" t="str">
        <f t="shared" si="744"/>
        <v>Yes</v>
      </c>
      <c r="AI812">
        <f t="shared" si="745"/>
        <v>3</v>
      </c>
      <c r="AJ812">
        <f t="shared" si="746"/>
        <v>3.0008119999999998</v>
      </c>
      <c r="AK812" t="str">
        <f t="shared" si="747"/>
        <v/>
      </c>
      <c r="AL812" t="str">
        <f>IF($A812="","",INDEX(games!$J:$J,ROW())&amp;"")</f>
        <v>https://store.steampowered.com/app/651670/Star_Renegades/</v>
      </c>
      <c r="AM812">
        <f>IF($A812="","",SUMPRODUCT($AO812:$BD812,'Map Analysis'!$AN$2^{0,1,2,3,4,5,6,7,8,9,10,11,12,13,14,15}))</f>
        <v>0</v>
      </c>
      <c r="AN812">
        <f t="shared" si="748"/>
        <v>8.1199999999999995E-5</v>
      </c>
      <c r="AO812">
        <f t="shared" si="749"/>
        <v>0</v>
      </c>
      <c r="AP812">
        <f t="shared" si="750"/>
        <v>0</v>
      </c>
      <c r="AQ812">
        <f t="shared" si="751"/>
        <v>0</v>
      </c>
      <c r="AR812">
        <f t="shared" si="752"/>
        <v>0</v>
      </c>
      <c r="AS812">
        <f t="shared" si="753"/>
        <v>0</v>
      </c>
      <c r="AT812">
        <f t="shared" si="754"/>
        <v>0</v>
      </c>
      <c r="AU812">
        <f t="shared" si="755"/>
        <v>0</v>
      </c>
      <c r="AV812">
        <f t="shared" si="756"/>
        <v>0</v>
      </c>
      <c r="AW812">
        <f t="shared" si="757"/>
        <v>0</v>
      </c>
      <c r="AX812">
        <f t="shared" si="758"/>
        <v>0</v>
      </c>
      <c r="AY812">
        <f t="shared" si="759"/>
        <v>0</v>
      </c>
      <c r="AZ812">
        <f t="shared" si="760"/>
        <v>0</v>
      </c>
      <c r="BA812">
        <f t="shared" si="761"/>
        <v>0</v>
      </c>
      <c r="BB812">
        <f t="shared" si="762"/>
        <v>0</v>
      </c>
      <c r="BC812">
        <f t="shared" si="763"/>
        <v>0</v>
      </c>
      <c r="BD812">
        <f t="shared" si="764"/>
        <v>0</v>
      </c>
      <c r="BF812">
        <f t="shared" si="765"/>
        <v>0</v>
      </c>
      <c r="BG812">
        <f t="shared" si="766"/>
        <v>0</v>
      </c>
      <c r="BH812">
        <f t="shared" si="767"/>
        <v>0</v>
      </c>
      <c r="BI812">
        <f t="shared" si="768"/>
        <v>0</v>
      </c>
      <c r="BJ812">
        <f t="shared" si="769"/>
        <v>0</v>
      </c>
      <c r="BK812">
        <f t="shared" si="770"/>
        <v>0</v>
      </c>
      <c r="BL812">
        <f t="shared" si="771"/>
        <v>0</v>
      </c>
      <c r="BM812">
        <f t="shared" si="772"/>
        <v>0</v>
      </c>
      <c r="BN812">
        <f t="shared" si="773"/>
        <v>0</v>
      </c>
      <c r="BO812">
        <f t="shared" si="774"/>
        <v>0</v>
      </c>
      <c r="BP812">
        <f t="shared" si="775"/>
        <v>0</v>
      </c>
      <c r="BQ812">
        <f t="shared" si="776"/>
        <v>0</v>
      </c>
      <c r="BR812">
        <f t="shared" si="777"/>
        <v>0</v>
      </c>
      <c r="BS812">
        <f t="shared" si="778"/>
        <v>0</v>
      </c>
      <c r="BT812">
        <f t="shared" si="779"/>
        <v>0</v>
      </c>
    </row>
    <row r="813" spans="1:72" x14ac:dyDescent="0.25">
      <c r="A813" t="str">
        <f>IF(TRIM(INDEX(games!$A:$A,ROW()))="","",TRIM(INDEX(games!$A:$A,ROW())))</f>
        <v>Star Survivor</v>
      </c>
      <c r="B813">
        <f>IF(OR($A813="",INDEX(games!$B:$B,ROW())=""),"",INDEX(games!$B:$B,ROW()))</f>
        <v>2023</v>
      </c>
      <c r="C813" t="str">
        <f>IF(OR($A813="",INDEX(games!$C:$C,ROW())=""),"",INDEX(games!$C:$C,ROW()))</f>
        <v>Action</v>
      </c>
      <c r="D813">
        <f t="shared" si="720"/>
        <v>10</v>
      </c>
      <c r="E813">
        <f t="shared" si="721"/>
        <v>1</v>
      </c>
      <c r="F813">
        <f t="shared" si="722"/>
        <v>31</v>
      </c>
      <c r="G813">
        <f t="shared" si="723"/>
        <v>2023</v>
      </c>
      <c r="H813">
        <f t="shared" si="724"/>
        <v>1.7130000000000001</v>
      </c>
      <c r="I813" t="e">
        <f t="shared" si="725"/>
        <v>#N/A</v>
      </c>
      <c r="J813" t="e">
        <f t="shared" si="726"/>
        <v>#N/A</v>
      </c>
      <c r="K813" t="e">
        <f t="shared" si="727"/>
        <v>#N/A</v>
      </c>
      <c r="L813" t="e">
        <f t="shared" si="728"/>
        <v>#N/A</v>
      </c>
      <c r="M813" t="e">
        <f t="shared" si="729"/>
        <v>#N/A</v>
      </c>
      <c r="N813" t="e">
        <f t="shared" si="730"/>
        <v>#N/A</v>
      </c>
      <c r="O813">
        <f t="shared" si="731"/>
        <v>10.000813000000001</v>
      </c>
      <c r="P813" t="str">
        <f>IF(OR($A813="",INDEX(games!$H:$H,ROW())=""),"",INDEX(games!$H:$H,ROW()))</f>
        <v>Yes</v>
      </c>
      <c r="Q813">
        <f t="shared" si="732"/>
        <v>10.000813000000001</v>
      </c>
      <c r="T813">
        <f t="shared" si="733"/>
        <v>2017</v>
      </c>
      <c r="U813">
        <f t="shared" si="734"/>
        <v>2024</v>
      </c>
      <c r="V813">
        <f t="shared" si="735"/>
        <v>7</v>
      </c>
      <c r="W813" t="str">
        <f>IF(TRIM(INDEX(connections!$A:$A,ROW()))="","",TRIM(INDEX(connections!$A:$A,ROW())))</f>
        <v>Slay the Spire</v>
      </c>
      <c r="X813" t="str">
        <f>IF($W813="","",TRIM(INDEX(connections!$B:$B,ROW())))</f>
        <v>Luck &amp; Loot</v>
      </c>
      <c r="Y813">
        <f t="shared" si="736"/>
        <v>772</v>
      </c>
      <c r="Z813">
        <f t="shared" si="737"/>
        <v>483</v>
      </c>
      <c r="AA813" t="str">
        <f t="shared" si="738"/>
        <v>Yes</v>
      </c>
      <c r="AB813" t="str">
        <f t="shared" si="739"/>
        <v>Yes</v>
      </c>
      <c r="AC813">
        <f t="shared" si="740"/>
        <v>1</v>
      </c>
      <c r="AD813">
        <f t="shared" si="741"/>
        <v>0</v>
      </c>
      <c r="AE813" t="str">
        <f t="shared" si="742"/>
        <v/>
      </c>
      <c r="AG813">
        <f t="shared" si="743"/>
        <v>10</v>
      </c>
      <c r="AH813" t="str">
        <f t="shared" si="744"/>
        <v>Yes</v>
      </c>
      <c r="AI813">
        <f t="shared" si="745"/>
        <v>10</v>
      </c>
      <c r="AJ813">
        <f t="shared" si="746"/>
        <v>10.000813000000001</v>
      </c>
      <c r="AK813" t="str">
        <f t="shared" si="747"/>
        <v/>
      </c>
      <c r="AL813" t="str">
        <f>IF($A813="","",INDEX(games!$J:$J,ROW())&amp;"")</f>
        <v>https://store.steampowered.com/app/2060750/Star_Survivor/</v>
      </c>
      <c r="AM813">
        <f>IF($A813="","",SUMPRODUCT($AO813:$BD813,'Map Analysis'!$AN$2^{0,1,2,3,4,5,6,7,8,9,10,11,12,13,14,15}))</f>
        <v>0</v>
      </c>
      <c r="AN813">
        <f t="shared" si="748"/>
        <v>8.1299999999999997E-5</v>
      </c>
      <c r="AO813">
        <f t="shared" si="749"/>
        <v>0</v>
      </c>
      <c r="AP813">
        <f t="shared" si="750"/>
        <v>0</v>
      </c>
      <c r="AQ813">
        <f t="shared" si="751"/>
        <v>0</v>
      </c>
      <c r="AR813">
        <f t="shared" si="752"/>
        <v>0</v>
      </c>
      <c r="AS813">
        <f t="shared" si="753"/>
        <v>0</v>
      </c>
      <c r="AT813">
        <f t="shared" si="754"/>
        <v>0</v>
      </c>
      <c r="AU813">
        <f t="shared" si="755"/>
        <v>0</v>
      </c>
      <c r="AV813">
        <f t="shared" si="756"/>
        <v>0</v>
      </c>
      <c r="AW813">
        <f t="shared" si="757"/>
        <v>0</v>
      </c>
      <c r="AX813">
        <f t="shared" si="758"/>
        <v>0</v>
      </c>
      <c r="AY813">
        <f t="shared" si="759"/>
        <v>0</v>
      </c>
      <c r="AZ813">
        <f t="shared" si="760"/>
        <v>0</v>
      </c>
      <c r="BA813">
        <f t="shared" si="761"/>
        <v>0</v>
      </c>
      <c r="BB813">
        <f t="shared" si="762"/>
        <v>0</v>
      </c>
      <c r="BC813">
        <f t="shared" si="763"/>
        <v>0</v>
      </c>
      <c r="BD813">
        <f t="shared" si="764"/>
        <v>0</v>
      </c>
      <c r="BF813">
        <f t="shared" si="765"/>
        <v>0</v>
      </c>
      <c r="BG813">
        <f t="shared" si="766"/>
        <v>0</v>
      </c>
      <c r="BH813">
        <f t="shared" si="767"/>
        <v>0</v>
      </c>
      <c r="BI813">
        <f t="shared" si="768"/>
        <v>0</v>
      </c>
      <c r="BJ813">
        <f t="shared" si="769"/>
        <v>0</v>
      </c>
      <c r="BK813">
        <f t="shared" si="770"/>
        <v>0</v>
      </c>
      <c r="BL813">
        <f t="shared" si="771"/>
        <v>0</v>
      </c>
      <c r="BM813">
        <f t="shared" si="772"/>
        <v>0</v>
      </c>
      <c r="BN813">
        <f t="shared" si="773"/>
        <v>0</v>
      </c>
      <c r="BO813">
        <f t="shared" si="774"/>
        <v>0</v>
      </c>
      <c r="BP813">
        <f t="shared" si="775"/>
        <v>0</v>
      </c>
      <c r="BQ813">
        <f t="shared" si="776"/>
        <v>0</v>
      </c>
      <c r="BR813">
        <f t="shared" si="777"/>
        <v>0</v>
      </c>
      <c r="BS813">
        <f t="shared" si="778"/>
        <v>0</v>
      </c>
      <c r="BT813">
        <f t="shared" si="779"/>
        <v>0</v>
      </c>
    </row>
    <row r="814" spans="1:72" x14ac:dyDescent="0.25">
      <c r="A814" t="str">
        <f>IF(TRIM(INDEX(games!$A:$A,ROW()))="","",TRIM(INDEX(games!$A:$A,ROW())))</f>
        <v>Star Wars: Galactic Racer</v>
      </c>
      <c r="B814">
        <f>IF(OR($A814="",INDEX(games!$B:$B,ROW())=""),"",INDEX(games!$B:$B,ROW()))</f>
        <v>2026</v>
      </c>
      <c r="C814" t="str">
        <f>IF(OR($A814="",INDEX(games!$C:$C,ROW())=""),"",INDEX(games!$C:$C,ROW()))</f>
        <v>Action</v>
      </c>
      <c r="D814">
        <f t="shared" si="720"/>
        <v>3</v>
      </c>
      <c r="E814">
        <f t="shared" si="721"/>
        <v>1</v>
      </c>
      <c r="F814">
        <f t="shared" si="722"/>
        <v>32</v>
      </c>
      <c r="G814">
        <f t="shared" si="723"/>
        <v>2026</v>
      </c>
      <c r="H814">
        <f t="shared" si="724"/>
        <v>1.736</v>
      </c>
      <c r="I814" t="e">
        <f t="shared" si="725"/>
        <v>#N/A</v>
      </c>
      <c r="J814" t="e">
        <f t="shared" si="726"/>
        <v>#N/A</v>
      </c>
      <c r="K814" t="e">
        <f t="shared" si="727"/>
        <v>#N/A</v>
      </c>
      <c r="L814" t="e">
        <f t="shared" si="728"/>
        <v>#N/A</v>
      </c>
      <c r="M814" t="e">
        <f t="shared" si="729"/>
        <v>#N/A</v>
      </c>
      <c r="N814" t="e">
        <f t="shared" si="730"/>
        <v>#N/A</v>
      </c>
      <c r="O814">
        <f t="shared" si="731"/>
        <v>3.0008140000000001</v>
      </c>
      <c r="P814" t="str">
        <f>IF(OR($A814="",INDEX(games!$H:$H,ROW())=""),"",INDEX(games!$H:$H,ROW()))</f>
        <v/>
      </c>
      <c r="Q814" t="str">
        <f t="shared" si="732"/>
        <v/>
      </c>
      <c r="T814">
        <f t="shared" si="733"/>
        <v>2018</v>
      </c>
      <c r="U814">
        <f t="shared" si="734"/>
        <v>2024</v>
      </c>
      <c r="V814">
        <f t="shared" si="735"/>
        <v>6</v>
      </c>
      <c r="W814" t="str">
        <f>IF(TRIM(INDEX(connections!$A:$A,ROW()))="","",TRIM(INDEX(connections!$A:$A,ROW())))</f>
        <v>Slice &amp; Dice</v>
      </c>
      <c r="X814" t="str">
        <f>IF($W814="","",TRIM(INDEX(connections!$B:$B,ROW())))</f>
        <v>Luck &amp; Loot</v>
      </c>
      <c r="Y814">
        <f t="shared" si="736"/>
        <v>775</v>
      </c>
      <c r="Z814">
        <f t="shared" si="737"/>
        <v>483</v>
      </c>
      <c r="AA814" t="str">
        <f t="shared" si="738"/>
        <v>Yes</v>
      </c>
      <c r="AB814" t="str">
        <f t="shared" si="739"/>
        <v>Yes</v>
      </c>
      <c r="AC814">
        <f t="shared" si="740"/>
        <v>1</v>
      </c>
      <c r="AD814">
        <f t="shared" si="741"/>
        <v>1</v>
      </c>
      <c r="AE814" t="str">
        <f t="shared" si="742"/>
        <v/>
      </c>
      <c r="AG814">
        <f t="shared" si="743"/>
        <v>3</v>
      </c>
      <c r="AH814" t="str">
        <f t="shared" si="744"/>
        <v/>
      </c>
      <c r="AI814" t="str">
        <f t="shared" si="745"/>
        <v/>
      </c>
      <c r="AJ814" t="str">
        <f t="shared" si="746"/>
        <v/>
      </c>
      <c r="AK814">
        <f t="shared" si="747"/>
        <v>3.0008140000000001</v>
      </c>
      <c r="AL814" t="str">
        <f>IF($A814="","",INDEX(games!$J:$J,ROW())&amp;"")</f>
        <v>https://store.steampowered.com/app/4078430/STAR_WARS_Galactic_Racer/</v>
      </c>
      <c r="AM814">
        <f>IF($A814="","",SUMPRODUCT($AO814:$BD814,'Map Analysis'!$AN$2^{0,1,2,3,4,5,6,7,8,9,10,11,12,13,14,15}))</f>
        <v>0</v>
      </c>
      <c r="AN814">
        <f t="shared" si="748"/>
        <v>8.14E-5</v>
      </c>
      <c r="AO814">
        <f t="shared" si="749"/>
        <v>0</v>
      </c>
      <c r="AP814">
        <f t="shared" si="750"/>
        <v>0</v>
      </c>
      <c r="AQ814">
        <f t="shared" si="751"/>
        <v>0</v>
      </c>
      <c r="AR814">
        <f t="shared" si="752"/>
        <v>0</v>
      </c>
      <c r="AS814">
        <f t="shared" si="753"/>
        <v>0</v>
      </c>
      <c r="AT814">
        <f t="shared" si="754"/>
        <v>0</v>
      </c>
      <c r="AU814">
        <f t="shared" si="755"/>
        <v>0</v>
      </c>
      <c r="AV814">
        <f t="shared" si="756"/>
        <v>0</v>
      </c>
      <c r="AW814">
        <f t="shared" si="757"/>
        <v>0</v>
      </c>
      <c r="AX814">
        <f t="shared" si="758"/>
        <v>0</v>
      </c>
      <c r="AY814">
        <f t="shared" si="759"/>
        <v>0</v>
      </c>
      <c r="AZ814">
        <f t="shared" si="760"/>
        <v>0</v>
      </c>
      <c r="BA814">
        <f t="shared" si="761"/>
        <v>0</v>
      </c>
      <c r="BB814">
        <f t="shared" si="762"/>
        <v>0</v>
      </c>
      <c r="BC814">
        <f t="shared" si="763"/>
        <v>0</v>
      </c>
      <c r="BD814">
        <f t="shared" si="764"/>
        <v>0</v>
      </c>
      <c r="BF814">
        <f t="shared" si="765"/>
        <v>0</v>
      </c>
      <c r="BG814">
        <f t="shared" si="766"/>
        <v>0</v>
      </c>
      <c r="BH814">
        <f t="shared" si="767"/>
        <v>0</v>
      </c>
      <c r="BI814">
        <f t="shared" si="768"/>
        <v>0</v>
      </c>
      <c r="BJ814">
        <f t="shared" si="769"/>
        <v>0</v>
      </c>
      <c r="BK814">
        <f t="shared" si="770"/>
        <v>0</v>
      </c>
      <c r="BL814">
        <f t="shared" si="771"/>
        <v>0</v>
      </c>
      <c r="BM814">
        <f t="shared" si="772"/>
        <v>0</v>
      </c>
      <c r="BN814">
        <f t="shared" si="773"/>
        <v>0</v>
      </c>
      <c r="BO814">
        <f t="shared" si="774"/>
        <v>0</v>
      </c>
      <c r="BP814">
        <f t="shared" si="775"/>
        <v>0</v>
      </c>
      <c r="BQ814">
        <f t="shared" si="776"/>
        <v>0</v>
      </c>
      <c r="BR814">
        <f t="shared" si="777"/>
        <v>0</v>
      </c>
      <c r="BS814">
        <f t="shared" si="778"/>
        <v>0</v>
      </c>
      <c r="BT814">
        <f t="shared" si="779"/>
        <v>0</v>
      </c>
    </row>
    <row r="815" spans="1:72" x14ac:dyDescent="0.25">
      <c r="A815" t="str">
        <f>IF(TRIM(INDEX(games!$A:$A,ROW()))="","",TRIM(INDEX(games!$A:$A,ROW())))</f>
        <v>Starlight Revolver</v>
      </c>
      <c r="B815">
        <f>IF(OR($A815="",INDEX(games!$B:$B,ROW())=""),"",INDEX(games!$B:$B,ROW()))</f>
        <v>2025</v>
      </c>
      <c r="C815" t="str">
        <f>IF(OR($A815="",INDEX(games!$C:$C,ROW())=""),"",INDEX(games!$C:$C,ROW()))</f>
        <v>Action</v>
      </c>
      <c r="D815">
        <f t="shared" si="720"/>
        <v>1</v>
      </c>
      <c r="E815">
        <f t="shared" si="721"/>
        <v>1</v>
      </c>
      <c r="F815">
        <f t="shared" si="722"/>
        <v>33</v>
      </c>
      <c r="G815">
        <f t="shared" si="723"/>
        <v>2025</v>
      </c>
      <c r="H815">
        <f t="shared" si="724"/>
        <v>1.7589999999999999</v>
      </c>
      <c r="I815" t="e">
        <f t="shared" si="725"/>
        <v>#N/A</v>
      </c>
      <c r="J815" t="e">
        <f t="shared" si="726"/>
        <v>#N/A</v>
      </c>
      <c r="K815" t="e">
        <f t="shared" si="727"/>
        <v>#N/A</v>
      </c>
      <c r="L815" t="e">
        <f t="shared" si="728"/>
        <v>#N/A</v>
      </c>
      <c r="M815" t="e">
        <f t="shared" si="729"/>
        <v>#N/A</v>
      </c>
      <c r="N815" t="e">
        <f t="shared" si="730"/>
        <v>#N/A</v>
      </c>
      <c r="O815">
        <f t="shared" si="731"/>
        <v>1.000815</v>
      </c>
      <c r="P815" t="str">
        <f>IF(OR($A815="",INDEX(games!$H:$H,ROW())=""),"",INDEX(games!$H:$H,ROW()))</f>
        <v>Yes</v>
      </c>
      <c r="Q815">
        <f t="shared" si="732"/>
        <v>1.000815</v>
      </c>
      <c r="T815">
        <f t="shared" si="733"/>
        <v>2017</v>
      </c>
      <c r="U815">
        <f t="shared" si="734"/>
        <v>2021</v>
      </c>
      <c r="V815">
        <f t="shared" si="735"/>
        <v>4</v>
      </c>
      <c r="W815" t="str">
        <f>IF(TRIM(INDEX(connections!$A:$A,ROW()))="","",TRIM(INDEX(connections!$A:$A,ROW())))</f>
        <v>Slay the Spire</v>
      </c>
      <c r="X815" t="str">
        <f>IF($W815="","",TRIM(INDEX(connections!$B:$B,ROW())))</f>
        <v>Luck be a Landlord</v>
      </c>
      <c r="Y815">
        <f t="shared" si="736"/>
        <v>772</v>
      </c>
      <c r="Z815">
        <f t="shared" si="737"/>
        <v>484</v>
      </c>
      <c r="AA815" t="str">
        <f t="shared" si="738"/>
        <v>Yes</v>
      </c>
      <c r="AB815" t="str">
        <f t="shared" si="739"/>
        <v>Yes</v>
      </c>
      <c r="AC815">
        <f t="shared" si="740"/>
        <v>1</v>
      </c>
      <c r="AD815">
        <f t="shared" si="741"/>
        <v>0</v>
      </c>
      <c r="AE815" t="str">
        <f t="shared" si="742"/>
        <v/>
      </c>
      <c r="AG815">
        <f t="shared" si="743"/>
        <v>1</v>
      </c>
      <c r="AH815" t="str">
        <f t="shared" si="744"/>
        <v>Yes</v>
      </c>
      <c r="AI815">
        <f t="shared" si="745"/>
        <v>1</v>
      </c>
      <c r="AJ815">
        <f t="shared" si="746"/>
        <v>1.000815</v>
      </c>
      <c r="AK815" t="str">
        <f t="shared" si="747"/>
        <v/>
      </c>
      <c r="AL815" t="str">
        <f>IF($A815="","",INDEX(games!$J:$J,ROW())&amp;"")</f>
        <v>https://store.steampowered.com/app/3201010/Starlight_Revolver/</v>
      </c>
      <c r="AM815">
        <f>IF($A815="","",SUMPRODUCT($AO815:$BD815,'Map Analysis'!$AN$2^{0,1,2,3,4,5,6,7,8,9,10,11,12,13,14,15}))</f>
        <v>0</v>
      </c>
      <c r="AN815">
        <f t="shared" si="748"/>
        <v>8.1500000000000002E-5</v>
      </c>
      <c r="AO815">
        <f t="shared" si="749"/>
        <v>0</v>
      </c>
      <c r="AP815">
        <f t="shared" si="750"/>
        <v>0</v>
      </c>
      <c r="AQ815">
        <f t="shared" si="751"/>
        <v>0</v>
      </c>
      <c r="AR815">
        <f t="shared" si="752"/>
        <v>0</v>
      </c>
      <c r="AS815">
        <f t="shared" si="753"/>
        <v>0</v>
      </c>
      <c r="AT815">
        <f t="shared" si="754"/>
        <v>0</v>
      </c>
      <c r="AU815">
        <f t="shared" si="755"/>
        <v>0</v>
      </c>
      <c r="AV815">
        <f t="shared" si="756"/>
        <v>0</v>
      </c>
      <c r="AW815">
        <f t="shared" si="757"/>
        <v>0</v>
      </c>
      <c r="AX815">
        <f t="shared" si="758"/>
        <v>0</v>
      </c>
      <c r="AY815">
        <f t="shared" si="759"/>
        <v>0</v>
      </c>
      <c r="AZ815">
        <f t="shared" si="760"/>
        <v>0</v>
      </c>
      <c r="BA815">
        <f t="shared" si="761"/>
        <v>0</v>
      </c>
      <c r="BB815">
        <f t="shared" si="762"/>
        <v>0</v>
      </c>
      <c r="BC815">
        <f t="shared" si="763"/>
        <v>0</v>
      </c>
      <c r="BD815">
        <f t="shared" si="764"/>
        <v>0</v>
      </c>
      <c r="BF815">
        <f t="shared" si="765"/>
        <v>30</v>
      </c>
      <c r="BG815">
        <f t="shared" si="766"/>
        <v>73</v>
      </c>
      <c r="BH815">
        <f t="shared" si="767"/>
        <v>11</v>
      </c>
      <c r="BI815">
        <f t="shared" si="768"/>
        <v>2</v>
      </c>
      <c r="BJ815">
        <f t="shared" si="769"/>
        <v>0</v>
      </c>
      <c r="BK815">
        <f t="shared" si="770"/>
        <v>0</v>
      </c>
      <c r="BL815">
        <f t="shared" si="771"/>
        <v>0</v>
      </c>
      <c r="BM815">
        <f t="shared" si="772"/>
        <v>0</v>
      </c>
      <c r="BN815">
        <f t="shared" si="773"/>
        <v>0</v>
      </c>
      <c r="BO815">
        <f t="shared" si="774"/>
        <v>0</v>
      </c>
      <c r="BP815">
        <f t="shared" si="775"/>
        <v>0</v>
      </c>
      <c r="BQ815">
        <f t="shared" si="776"/>
        <v>0</v>
      </c>
      <c r="BR815">
        <f t="shared" si="777"/>
        <v>0</v>
      </c>
      <c r="BS815">
        <f t="shared" si="778"/>
        <v>0</v>
      </c>
      <c r="BT815">
        <f t="shared" si="779"/>
        <v>0</v>
      </c>
    </row>
    <row r="816" spans="1:72" x14ac:dyDescent="0.25">
      <c r="A816" t="str">
        <f>IF(TRIM(INDEX(games!$A:$A,ROW()))="","",TRIM(INDEX(games!$A:$A,ROW())))</f>
        <v>StarVaders</v>
      </c>
      <c r="B816">
        <f>IF(OR($A816="",INDEX(games!$B:$B,ROW())=""),"",INDEX(games!$B:$B,ROW()))</f>
        <v>2025</v>
      </c>
      <c r="C816" t="str">
        <f>IF(OR($A816="",INDEX(games!$C:$C,ROW())=""),"",INDEX(games!$C:$C,ROW()))</f>
        <v>Deckbuilder</v>
      </c>
      <c r="D816">
        <f t="shared" si="720"/>
        <v>2</v>
      </c>
      <c r="E816">
        <f t="shared" si="721"/>
        <v>3</v>
      </c>
      <c r="F816">
        <f t="shared" si="722"/>
        <v>0</v>
      </c>
      <c r="G816" t="e">
        <f t="shared" si="723"/>
        <v>#N/A</v>
      </c>
      <c r="H816" t="e">
        <f t="shared" si="724"/>
        <v>#N/A</v>
      </c>
      <c r="I816" t="e">
        <f t="shared" si="725"/>
        <v>#N/A</v>
      </c>
      <c r="J816" t="e">
        <f t="shared" si="726"/>
        <v>#N/A</v>
      </c>
      <c r="K816">
        <f t="shared" si="727"/>
        <v>2025</v>
      </c>
      <c r="L816">
        <f t="shared" si="728"/>
        <v>3</v>
      </c>
      <c r="M816" t="e">
        <f t="shared" si="729"/>
        <v>#N/A</v>
      </c>
      <c r="N816" t="e">
        <f t="shared" si="730"/>
        <v>#N/A</v>
      </c>
      <c r="O816">
        <f t="shared" si="731"/>
        <v>2.0008159999999999</v>
      </c>
      <c r="P816" t="str">
        <f>IF(OR($A816="",INDEX(games!$H:$H,ROW())=""),"",INDEX(games!$H:$H,ROW()))</f>
        <v>Yes</v>
      </c>
      <c r="Q816">
        <f t="shared" si="732"/>
        <v>2.0008159999999999</v>
      </c>
      <c r="T816">
        <f t="shared" si="733"/>
        <v>2021</v>
      </c>
      <c r="U816">
        <f t="shared" si="734"/>
        <v>2023</v>
      </c>
      <c r="V816">
        <f t="shared" si="735"/>
        <v>2</v>
      </c>
      <c r="W816" t="str">
        <f>IF(TRIM(INDEX(connections!$A:$A,ROW()))="","",TRIM(INDEX(connections!$A:$A,ROW())))</f>
        <v>Luck be a Landlord</v>
      </c>
      <c r="X816" t="str">
        <f>IF($W816="","",TRIM(INDEX(connections!$B:$B,ROW())))</f>
        <v>Lucky Hero</v>
      </c>
      <c r="Y816">
        <f t="shared" si="736"/>
        <v>484</v>
      </c>
      <c r="Z816">
        <f t="shared" si="737"/>
        <v>485</v>
      </c>
      <c r="AA816" t="str">
        <f t="shared" si="738"/>
        <v>Yes</v>
      </c>
      <c r="AB816" t="str">
        <f t="shared" si="739"/>
        <v>Yes</v>
      </c>
      <c r="AC816">
        <f t="shared" si="740"/>
        <v>1</v>
      </c>
      <c r="AD816">
        <f t="shared" si="741"/>
        <v>0</v>
      </c>
      <c r="AE816" t="str">
        <f t="shared" si="742"/>
        <v/>
      </c>
      <c r="AG816">
        <f t="shared" si="743"/>
        <v>1</v>
      </c>
      <c r="AH816" t="str">
        <f t="shared" si="744"/>
        <v>Yes</v>
      </c>
      <c r="AI816">
        <f t="shared" si="745"/>
        <v>1</v>
      </c>
      <c r="AJ816">
        <f t="shared" si="746"/>
        <v>1.0008159999999999</v>
      </c>
      <c r="AK816" t="str">
        <f t="shared" si="747"/>
        <v/>
      </c>
      <c r="AL816" t="str">
        <f>IF($A816="","",INDEX(games!$J:$J,ROW())&amp;"")</f>
        <v>https://store.steampowered.com/app/2097570/StarVaders/</v>
      </c>
      <c r="AM816">
        <f>IF($A816="","",SUMPRODUCT($AO816:$BD816,'Map Analysis'!$AN$2^{0,1,2,3,4,5,6,7,8,9,10,11,12,13,14,15}))</f>
        <v>1</v>
      </c>
      <c r="AN816">
        <f t="shared" si="748"/>
        <v>1.0000815999999999</v>
      </c>
      <c r="AO816">
        <f t="shared" si="749"/>
        <v>1</v>
      </c>
      <c r="AP816">
        <f t="shared" si="750"/>
        <v>0</v>
      </c>
      <c r="AQ816">
        <f t="shared" si="751"/>
        <v>0</v>
      </c>
      <c r="AR816">
        <f t="shared" si="752"/>
        <v>0</v>
      </c>
      <c r="AS816">
        <f t="shared" si="753"/>
        <v>0</v>
      </c>
      <c r="AT816">
        <f t="shared" si="754"/>
        <v>0</v>
      </c>
      <c r="AU816">
        <f t="shared" si="755"/>
        <v>0</v>
      </c>
      <c r="AV816">
        <f t="shared" si="756"/>
        <v>0</v>
      </c>
      <c r="AW816">
        <f t="shared" si="757"/>
        <v>0</v>
      </c>
      <c r="AX816">
        <f t="shared" si="758"/>
        <v>0</v>
      </c>
      <c r="AY816">
        <f t="shared" si="759"/>
        <v>0</v>
      </c>
      <c r="AZ816">
        <f t="shared" si="760"/>
        <v>0</v>
      </c>
      <c r="BA816">
        <f t="shared" si="761"/>
        <v>0</v>
      </c>
      <c r="BB816">
        <f t="shared" si="762"/>
        <v>0</v>
      </c>
      <c r="BC816">
        <f t="shared" si="763"/>
        <v>0</v>
      </c>
      <c r="BD816">
        <f t="shared" si="764"/>
        <v>0</v>
      </c>
      <c r="BF816">
        <f t="shared" si="765"/>
        <v>0</v>
      </c>
      <c r="BG816">
        <f t="shared" si="766"/>
        <v>0</v>
      </c>
      <c r="BH816">
        <f t="shared" si="767"/>
        <v>0</v>
      </c>
      <c r="BI816">
        <f t="shared" si="768"/>
        <v>0</v>
      </c>
      <c r="BJ816">
        <f t="shared" si="769"/>
        <v>0</v>
      </c>
      <c r="BK816">
        <f t="shared" si="770"/>
        <v>0</v>
      </c>
      <c r="BL816">
        <f t="shared" si="771"/>
        <v>0</v>
      </c>
      <c r="BM816">
        <f t="shared" si="772"/>
        <v>0</v>
      </c>
      <c r="BN816">
        <f t="shared" si="773"/>
        <v>0</v>
      </c>
      <c r="BO816">
        <f t="shared" si="774"/>
        <v>0</v>
      </c>
      <c r="BP816">
        <f t="shared" si="775"/>
        <v>0</v>
      </c>
      <c r="BQ816">
        <f t="shared" si="776"/>
        <v>0</v>
      </c>
      <c r="BR816">
        <f t="shared" si="777"/>
        <v>0</v>
      </c>
      <c r="BS816">
        <f t="shared" si="778"/>
        <v>0</v>
      </c>
      <c r="BT816">
        <f t="shared" si="779"/>
        <v>0</v>
      </c>
    </row>
    <row r="817" spans="1:72" x14ac:dyDescent="0.25">
      <c r="A817" t="str">
        <f>IF(TRIM(INDEX(games!$A:$A,ROW()))="","",TRIM(INDEX(games!$A:$A,ROW())))</f>
        <v>Steve's Warehouse: Physics. Roguelike. Chaos.</v>
      </c>
      <c r="B817">
        <f>IF(OR($A817="",INDEX(games!$B:$B,ROW())=""),"",INDEX(games!$B:$B,ROW()))</f>
        <v>2025</v>
      </c>
      <c r="C817" t="str">
        <f>IF(OR($A817="",INDEX(games!$C:$C,ROW())=""),"",INDEX(games!$C:$C,ROW()))</f>
        <v>Deckbuilder</v>
      </c>
      <c r="D817">
        <f t="shared" si="720"/>
        <v>3</v>
      </c>
      <c r="E817">
        <f t="shared" si="721"/>
        <v>3</v>
      </c>
      <c r="F817">
        <f t="shared" si="722"/>
        <v>1</v>
      </c>
      <c r="G817" t="e">
        <f t="shared" si="723"/>
        <v>#N/A</v>
      </c>
      <c r="H817" t="e">
        <f t="shared" si="724"/>
        <v>#N/A</v>
      </c>
      <c r="I817" t="e">
        <f t="shared" si="725"/>
        <v>#N/A</v>
      </c>
      <c r="J817" t="e">
        <f t="shared" si="726"/>
        <v>#N/A</v>
      </c>
      <c r="K817">
        <f t="shared" si="727"/>
        <v>2025</v>
      </c>
      <c r="L817">
        <f t="shared" si="728"/>
        <v>3.0230000000000001</v>
      </c>
      <c r="M817" t="e">
        <f t="shared" si="729"/>
        <v>#N/A</v>
      </c>
      <c r="N817" t="e">
        <f t="shared" si="730"/>
        <v>#N/A</v>
      </c>
      <c r="O817">
        <f t="shared" si="731"/>
        <v>3.0008170000000001</v>
      </c>
      <c r="P817" t="str">
        <f>IF(OR($A817="",INDEX(games!$H:$H,ROW())=""),"",INDEX(games!$H:$H,ROW()))</f>
        <v/>
      </c>
      <c r="Q817" t="str">
        <f t="shared" si="732"/>
        <v/>
      </c>
      <c r="T817">
        <f t="shared" si="733"/>
        <v>2023</v>
      </c>
      <c r="U817">
        <f t="shared" si="734"/>
        <v>2026</v>
      </c>
      <c r="V817">
        <f t="shared" si="735"/>
        <v>3</v>
      </c>
      <c r="W817" t="str">
        <f>IF(TRIM(INDEX(connections!$A:$A,ROW()))="","",TRIM(INDEX(connections!$A:$A,ROW())))</f>
        <v>Balatro</v>
      </c>
      <c r="X817" t="str">
        <f>IF($W817="","",TRIM(INDEX(connections!$B:$B,ROW())))</f>
        <v>Lucky Shot</v>
      </c>
      <c r="Y817">
        <f t="shared" si="736"/>
        <v>56</v>
      </c>
      <c r="Z817">
        <f t="shared" si="737"/>
        <v>486</v>
      </c>
      <c r="AA817" t="str">
        <f t="shared" si="738"/>
        <v>Yes</v>
      </c>
      <c r="AB817" t="str">
        <f t="shared" si="739"/>
        <v/>
      </c>
      <c r="AC817" t="str">
        <f t="shared" si="740"/>
        <v/>
      </c>
      <c r="AD817">
        <f t="shared" si="741"/>
        <v>1</v>
      </c>
      <c r="AE817" t="str">
        <f t="shared" si="742"/>
        <v/>
      </c>
      <c r="AG817">
        <f t="shared" si="743"/>
        <v>3</v>
      </c>
      <c r="AH817" t="str">
        <f t="shared" si="744"/>
        <v/>
      </c>
      <c r="AI817" t="str">
        <f t="shared" si="745"/>
        <v/>
      </c>
      <c r="AJ817" t="str">
        <f t="shared" si="746"/>
        <v/>
      </c>
      <c r="AK817">
        <f t="shared" si="747"/>
        <v>3.0008170000000001</v>
      </c>
      <c r="AL817" t="str">
        <f>IF($A817="","",INDEX(games!$J:$J,ROW())&amp;"")</f>
        <v/>
      </c>
      <c r="AM817">
        <f>IF($A817="","",SUMPRODUCT($AO817:$BD817,'Map Analysis'!$AN$2^{0,1,2,3,4,5,6,7,8,9,10,11,12,13,14,15}))</f>
        <v>0</v>
      </c>
      <c r="AN817">
        <f t="shared" si="748"/>
        <v>8.1699999999999994E-5</v>
      </c>
      <c r="AO817">
        <f t="shared" si="749"/>
        <v>0</v>
      </c>
      <c r="AP817">
        <f t="shared" si="750"/>
        <v>0</v>
      </c>
      <c r="AQ817">
        <f t="shared" si="751"/>
        <v>0</v>
      </c>
      <c r="AR817">
        <f t="shared" si="752"/>
        <v>0</v>
      </c>
      <c r="AS817">
        <f t="shared" si="753"/>
        <v>0</v>
      </c>
      <c r="AT817">
        <f t="shared" si="754"/>
        <v>0</v>
      </c>
      <c r="AU817">
        <f t="shared" si="755"/>
        <v>0</v>
      </c>
      <c r="AV817">
        <f t="shared" si="756"/>
        <v>0</v>
      </c>
      <c r="AW817">
        <f t="shared" si="757"/>
        <v>0</v>
      </c>
      <c r="AX817">
        <f t="shared" si="758"/>
        <v>0</v>
      </c>
      <c r="AY817">
        <f t="shared" si="759"/>
        <v>0</v>
      </c>
      <c r="AZ817">
        <f t="shared" si="760"/>
        <v>0</v>
      </c>
      <c r="BA817">
        <f t="shared" si="761"/>
        <v>0</v>
      </c>
      <c r="BB817">
        <f t="shared" si="762"/>
        <v>0</v>
      </c>
      <c r="BC817">
        <f t="shared" si="763"/>
        <v>0</v>
      </c>
      <c r="BD817">
        <f t="shared" si="764"/>
        <v>0</v>
      </c>
      <c r="BF817">
        <f t="shared" si="765"/>
        <v>0</v>
      </c>
      <c r="BG817">
        <f t="shared" si="766"/>
        <v>0</v>
      </c>
      <c r="BH817">
        <f t="shared" si="767"/>
        <v>0</v>
      </c>
      <c r="BI817">
        <f t="shared" si="768"/>
        <v>0</v>
      </c>
      <c r="BJ817">
        <f t="shared" si="769"/>
        <v>0</v>
      </c>
      <c r="BK817">
        <f t="shared" si="770"/>
        <v>0</v>
      </c>
      <c r="BL817">
        <f t="shared" si="771"/>
        <v>0</v>
      </c>
      <c r="BM817">
        <f t="shared" si="772"/>
        <v>0</v>
      </c>
      <c r="BN817">
        <f t="shared" si="773"/>
        <v>0</v>
      </c>
      <c r="BO817">
        <f t="shared" si="774"/>
        <v>0</v>
      </c>
      <c r="BP817">
        <f t="shared" si="775"/>
        <v>0</v>
      </c>
      <c r="BQ817">
        <f t="shared" si="776"/>
        <v>0</v>
      </c>
      <c r="BR817">
        <f t="shared" si="777"/>
        <v>0</v>
      </c>
      <c r="BS817">
        <f t="shared" si="778"/>
        <v>0</v>
      </c>
      <c r="BT817">
        <f t="shared" si="779"/>
        <v>0</v>
      </c>
    </row>
    <row r="818" spans="1:72" x14ac:dyDescent="0.25">
      <c r="A818" t="str">
        <f>IF(TRIM(INDEX(games!$A:$A,ROW()))="","",TRIM(INDEX(games!$A:$A,ROW())))</f>
        <v>Stick It to the Stickman</v>
      </c>
      <c r="B818">
        <f>IF(OR($A818="",INDEX(games!$B:$B,ROW())=""),"",INDEX(games!$B:$B,ROW()))</f>
        <v>2025</v>
      </c>
      <c r="C818" t="str">
        <f>IF(OR($A818="",INDEX(games!$C:$C,ROW())=""),"",INDEX(games!$C:$C,ROW()))</f>
        <v>Action</v>
      </c>
      <c r="D818">
        <f t="shared" si="720"/>
        <v>0</v>
      </c>
      <c r="E818">
        <f t="shared" si="721"/>
        <v>1</v>
      </c>
      <c r="F818">
        <f t="shared" si="722"/>
        <v>2</v>
      </c>
      <c r="G818">
        <f t="shared" si="723"/>
        <v>2025</v>
      </c>
      <c r="H818">
        <f t="shared" si="724"/>
        <v>1.046</v>
      </c>
      <c r="I818" t="e">
        <f t="shared" si="725"/>
        <v>#N/A</v>
      </c>
      <c r="J818" t="e">
        <f t="shared" si="726"/>
        <v>#N/A</v>
      </c>
      <c r="K818" t="e">
        <f t="shared" si="727"/>
        <v>#N/A</v>
      </c>
      <c r="L818" t="e">
        <f t="shared" si="728"/>
        <v>#N/A</v>
      </c>
      <c r="M818" t="e">
        <f t="shared" si="729"/>
        <v>#N/A</v>
      </c>
      <c r="N818" t="e">
        <f t="shared" si="730"/>
        <v>#N/A</v>
      </c>
      <c r="O818">
        <f t="shared" si="731"/>
        <v>8.1800000000000004E-4</v>
      </c>
      <c r="P818" t="str">
        <f>IF(OR($A818="",INDEX(games!$H:$H,ROW())=""),"",INDEX(games!$H:$H,ROW()))</f>
        <v>Yes</v>
      </c>
      <c r="Q818">
        <f t="shared" si="732"/>
        <v>8.1800000000000004E-4</v>
      </c>
      <c r="T818">
        <f t="shared" si="733"/>
        <v>2019</v>
      </c>
      <c r="U818">
        <f t="shared" si="734"/>
        <v>2022</v>
      </c>
      <c r="V818">
        <f t="shared" si="735"/>
        <v>3</v>
      </c>
      <c r="W818" t="str">
        <f>IF(TRIM(INDEX(connections!$A:$A,ROW()))="","",TRIM(INDEX(connections!$A:$A,ROW())))</f>
        <v>Noita</v>
      </c>
      <c r="X818" t="str">
        <f>IF($W818="","",TRIM(INDEX(connections!$B:$B,ROW())))</f>
        <v>Lumencraft</v>
      </c>
      <c r="Y818">
        <f t="shared" si="736"/>
        <v>567</v>
      </c>
      <c r="Z818">
        <f t="shared" si="737"/>
        <v>487</v>
      </c>
      <c r="AA818" t="str">
        <f t="shared" si="738"/>
        <v>Yes</v>
      </c>
      <c r="AB818" t="str">
        <f t="shared" si="739"/>
        <v>Yes</v>
      </c>
      <c r="AC818">
        <f t="shared" si="740"/>
        <v>1</v>
      </c>
      <c r="AD818">
        <f t="shared" si="741"/>
        <v>0</v>
      </c>
      <c r="AE818" t="str">
        <f t="shared" si="742"/>
        <v/>
      </c>
      <c r="AG818">
        <f t="shared" si="743"/>
        <v>0</v>
      </c>
      <c r="AH818" t="str">
        <f t="shared" si="744"/>
        <v/>
      </c>
      <c r="AI818" t="str">
        <f t="shared" si="745"/>
        <v/>
      </c>
      <c r="AJ818" t="str">
        <f t="shared" si="746"/>
        <v/>
      </c>
      <c r="AK818" t="str">
        <f t="shared" si="747"/>
        <v/>
      </c>
      <c r="AL818" t="str">
        <f>IF($A818="","",INDEX(games!$J:$J,ROW())&amp;"")</f>
        <v>https://store.steampowered.com/app/2085540/Stick_It_to_the_Stickman/</v>
      </c>
      <c r="AM818">
        <f>IF($A818="","",SUMPRODUCT($AO818:$BD818,'Map Analysis'!$AN$2^{0,1,2,3,4,5,6,7,8,9,10,11,12,13,14,15}))</f>
        <v>0</v>
      </c>
      <c r="AN818">
        <f t="shared" si="748"/>
        <v>8.1799999999999996E-5</v>
      </c>
      <c r="AO818">
        <f t="shared" si="749"/>
        <v>0</v>
      </c>
      <c r="AP818">
        <f t="shared" si="750"/>
        <v>0</v>
      </c>
      <c r="AQ818">
        <f t="shared" si="751"/>
        <v>0</v>
      </c>
      <c r="AR818">
        <f t="shared" si="752"/>
        <v>0</v>
      </c>
      <c r="AS818">
        <f t="shared" si="753"/>
        <v>0</v>
      </c>
      <c r="AT818">
        <f t="shared" si="754"/>
        <v>0</v>
      </c>
      <c r="AU818">
        <f t="shared" si="755"/>
        <v>0</v>
      </c>
      <c r="AV818">
        <f t="shared" si="756"/>
        <v>0</v>
      </c>
      <c r="AW818">
        <f t="shared" si="757"/>
        <v>0</v>
      </c>
      <c r="AX818">
        <f t="shared" si="758"/>
        <v>0</v>
      </c>
      <c r="AY818">
        <f t="shared" si="759"/>
        <v>0</v>
      </c>
      <c r="AZ818">
        <f t="shared" si="760"/>
        <v>0</v>
      </c>
      <c r="BA818">
        <f t="shared" si="761"/>
        <v>0</v>
      </c>
      <c r="BB818">
        <f t="shared" si="762"/>
        <v>0</v>
      </c>
      <c r="BC818">
        <f t="shared" si="763"/>
        <v>0</v>
      </c>
      <c r="BD818">
        <f t="shared" si="764"/>
        <v>0</v>
      </c>
      <c r="BF818">
        <f t="shared" si="765"/>
        <v>0</v>
      </c>
      <c r="BG818">
        <f t="shared" si="766"/>
        <v>0</v>
      </c>
      <c r="BH818">
        <f t="shared" si="767"/>
        <v>0</v>
      </c>
      <c r="BI818">
        <f t="shared" si="768"/>
        <v>0</v>
      </c>
      <c r="BJ818">
        <f t="shared" si="769"/>
        <v>0</v>
      </c>
      <c r="BK818">
        <f t="shared" si="770"/>
        <v>0</v>
      </c>
      <c r="BL818">
        <f t="shared" si="771"/>
        <v>0</v>
      </c>
      <c r="BM818">
        <f t="shared" si="772"/>
        <v>0</v>
      </c>
      <c r="BN818">
        <f t="shared" si="773"/>
        <v>0</v>
      </c>
      <c r="BO818">
        <f t="shared" si="774"/>
        <v>0</v>
      </c>
      <c r="BP818">
        <f t="shared" si="775"/>
        <v>0</v>
      </c>
      <c r="BQ818">
        <f t="shared" si="776"/>
        <v>0</v>
      </c>
      <c r="BR818">
        <f t="shared" si="777"/>
        <v>0</v>
      </c>
      <c r="BS818">
        <f t="shared" si="778"/>
        <v>0</v>
      </c>
      <c r="BT818">
        <f t="shared" si="779"/>
        <v>0</v>
      </c>
    </row>
    <row r="819" spans="1:72" x14ac:dyDescent="0.25">
      <c r="A819" t="str">
        <f>IF(TRIM(INDEX(games!$A:$A,ROW()))="","",TRIM(INDEX(games!$A:$A,ROW())))</f>
        <v>Stolen Realm Survivors</v>
      </c>
      <c r="B819">
        <f>IF(OR($A819="",INDEX(games!$B:$B,ROW())=""),"",INDEX(games!$B:$B,ROW()))</f>
        <v>2026</v>
      </c>
      <c r="C819" t="str">
        <f>IF(OR($A819="",INDEX(games!$C:$C,ROW())=""),"",INDEX(games!$C:$C,ROW()))</f>
        <v>Action</v>
      </c>
      <c r="D819">
        <f t="shared" si="720"/>
        <v>3</v>
      </c>
      <c r="E819">
        <f t="shared" si="721"/>
        <v>1</v>
      </c>
      <c r="F819">
        <f t="shared" si="722"/>
        <v>3</v>
      </c>
      <c r="G819">
        <f t="shared" si="723"/>
        <v>2026</v>
      </c>
      <c r="H819">
        <f t="shared" si="724"/>
        <v>1.069</v>
      </c>
      <c r="I819" t="e">
        <f t="shared" si="725"/>
        <v>#N/A</v>
      </c>
      <c r="J819" t="e">
        <f t="shared" si="726"/>
        <v>#N/A</v>
      </c>
      <c r="K819" t="e">
        <f t="shared" si="727"/>
        <v>#N/A</v>
      </c>
      <c r="L819" t="e">
        <f t="shared" si="728"/>
        <v>#N/A</v>
      </c>
      <c r="M819" t="e">
        <f t="shared" si="729"/>
        <v>#N/A</v>
      </c>
      <c r="N819" t="e">
        <f t="shared" si="730"/>
        <v>#N/A</v>
      </c>
      <c r="O819">
        <f t="shared" si="731"/>
        <v>3.0008189999999999</v>
      </c>
      <c r="P819" t="str">
        <f>IF(OR($A819="",INDEX(games!$H:$H,ROW())=""),"",INDEX(games!$H:$H,ROW()))</f>
        <v/>
      </c>
      <c r="Q819" t="str">
        <f t="shared" si="732"/>
        <v/>
      </c>
      <c r="T819">
        <f t="shared" si="733"/>
        <v>2021</v>
      </c>
      <c r="U819">
        <f t="shared" si="734"/>
        <v>2026</v>
      </c>
      <c r="V819">
        <f t="shared" si="735"/>
        <v>5</v>
      </c>
      <c r="W819" t="str">
        <f>IF(TRIM(INDEX(connections!$A:$A,ROW()))="","",TRIM(INDEX(connections!$A:$A,ROW())))</f>
        <v>Super Auto Pets</v>
      </c>
      <c r="X819" t="str">
        <f>IF($W819="","",TRIM(INDEX(connections!$B:$B,ROW())))</f>
        <v>Lunchbreak Tactics</v>
      </c>
      <c r="Y819">
        <f t="shared" si="736"/>
        <v>829</v>
      </c>
      <c r="Z819">
        <f t="shared" si="737"/>
        <v>488</v>
      </c>
      <c r="AA819" t="str">
        <f t="shared" si="738"/>
        <v>Yes</v>
      </c>
      <c r="AB819" t="str">
        <f t="shared" si="739"/>
        <v/>
      </c>
      <c r="AC819" t="str">
        <f t="shared" si="740"/>
        <v/>
      </c>
      <c r="AD819">
        <f t="shared" si="741"/>
        <v>0</v>
      </c>
      <c r="AE819" t="str">
        <f t="shared" si="742"/>
        <v/>
      </c>
      <c r="AG819">
        <f t="shared" si="743"/>
        <v>3</v>
      </c>
      <c r="AH819" t="str">
        <f t="shared" si="744"/>
        <v/>
      </c>
      <c r="AI819" t="str">
        <f t="shared" si="745"/>
        <v/>
      </c>
      <c r="AJ819" t="str">
        <f t="shared" si="746"/>
        <v/>
      </c>
      <c r="AK819">
        <f t="shared" si="747"/>
        <v>3.0008189999999999</v>
      </c>
      <c r="AL819" t="str">
        <f>IF($A819="","",INDEX(games!$J:$J,ROW())&amp;"")</f>
        <v>https://store.steampowered.com/app/3228580/Stolen_Realm_Survivors/</v>
      </c>
      <c r="AM819">
        <f>IF($A819="","",SUMPRODUCT($AO819:$BD819,'Map Analysis'!$AN$2^{0,1,2,3,4,5,6,7,8,9,10,11,12,13,14,15}))</f>
        <v>0</v>
      </c>
      <c r="AN819">
        <f t="shared" si="748"/>
        <v>8.1899999999999999E-5</v>
      </c>
      <c r="AO819">
        <f t="shared" si="749"/>
        <v>0</v>
      </c>
      <c r="AP819">
        <f t="shared" si="750"/>
        <v>0</v>
      </c>
      <c r="AQ819">
        <f t="shared" si="751"/>
        <v>0</v>
      </c>
      <c r="AR819">
        <f t="shared" si="752"/>
        <v>0</v>
      </c>
      <c r="AS819">
        <f t="shared" si="753"/>
        <v>0</v>
      </c>
      <c r="AT819">
        <f t="shared" si="754"/>
        <v>0</v>
      </c>
      <c r="AU819">
        <f t="shared" si="755"/>
        <v>0</v>
      </c>
      <c r="AV819">
        <f t="shared" si="756"/>
        <v>0</v>
      </c>
      <c r="AW819">
        <f t="shared" si="757"/>
        <v>0</v>
      </c>
      <c r="AX819">
        <f t="shared" si="758"/>
        <v>0</v>
      </c>
      <c r="AY819">
        <f t="shared" si="759"/>
        <v>0</v>
      </c>
      <c r="AZ819">
        <f t="shared" si="760"/>
        <v>0</v>
      </c>
      <c r="BA819">
        <f t="shared" si="761"/>
        <v>0</v>
      </c>
      <c r="BB819">
        <f t="shared" si="762"/>
        <v>0</v>
      </c>
      <c r="BC819">
        <f t="shared" si="763"/>
        <v>0</v>
      </c>
      <c r="BD819">
        <f t="shared" si="764"/>
        <v>0</v>
      </c>
      <c r="BF819">
        <f t="shared" si="765"/>
        <v>0</v>
      </c>
      <c r="BG819">
        <f t="shared" si="766"/>
        <v>0</v>
      </c>
      <c r="BH819">
        <f t="shared" si="767"/>
        <v>0</v>
      </c>
      <c r="BI819">
        <f t="shared" si="768"/>
        <v>0</v>
      </c>
      <c r="BJ819">
        <f t="shared" si="769"/>
        <v>0</v>
      </c>
      <c r="BK819">
        <f t="shared" si="770"/>
        <v>0</v>
      </c>
      <c r="BL819">
        <f t="shared" si="771"/>
        <v>0</v>
      </c>
      <c r="BM819">
        <f t="shared" si="772"/>
        <v>0</v>
      </c>
      <c r="BN819">
        <f t="shared" si="773"/>
        <v>0</v>
      </c>
      <c r="BO819">
        <f t="shared" si="774"/>
        <v>0</v>
      </c>
      <c r="BP819">
        <f t="shared" si="775"/>
        <v>0</v>
      </c>
      <c r="BQ819">
        <f t="shared" si="776"/>
        <v>0</v>
      </c>
      <c r="BR819">
        <f t="shared" si="777"/>
        <v>0</v>
      </c>
      <c r="BS819">
        <f t="shared" si="778"/>
        <v>0</v>
      </c>
      <c r="BT819">
        <f t="shared" si="779"/>
        <v>0</v>
      </c>
    </row>
    <row r="820" spans="1:72" x14ac:dyDescent="0.25">
      <c r="A820" t="str">
        <f>IF(TRIM(INDEX(games!$A:$A,ROW()))="","",TRIM(INDEX(games!$A:$A,ROW())))</f>
        <v>Stoneshard</v>
      </c>
      <c r="B820">
        <f>IF(OR($A820="",INDEX(games!$B:$B,ROW())=""),"",INDEX(games!$B:$B,ROW()))</f>
        <v>2020</v>
      </c>
      <c r="C820" t="str">
        <f>IF(OR($A820="",INDEX(games!$C:$C,ROW())=""),"",INDEX(games!$C:$C,ROW()))</f>
        <v>Traditional</v>
      </c>
      <c r="D820">
        <f t="shared" si="720"/>
        <v>5</v>
      </c>
      <c r="E820">
        <f t="shared" si="721"/>
        <v>4</v>
      </c>
      <c r="F820">
        <f t="shared" si="722"/>
        <v>4</v>
      </c>
      <c r="G820" t="e">
        <f t="shared" si="723"/>
        <v>#N/A</v>
      </c>
      <c r="H820" t="e">
        <f t="shared" si="724"/>
        <v>#N/A</v>
      </c>
      <c r="I820" t="e">
        <f t="shared" si="725"/>
        <v>#N/A</v>
      </c>
      <c r="J820" t="e">
        <f t="shared" si="726"/>
        <v>#N/A</v>
      </c>
      <c r="K820" t="e">
        <f t="shared" si="727"/>
        <v>#N/A</v>
      </c>
      <c r="L820" t="e">
        <f t="shared" si="728"/>
        <v>#N/A</v>
      </c>
      <c r="M820">
        <f t="shared" si="729"/>
        <v>2020</v>
      </c>
      <c r="N820">
        <f t="shared" si="730"/>
        <v>4.0919999999999996</v>
      </c>
      <c r="O820">
        <f t="shared" si="731"/>
        <v>5.00082</v>
      </c>
      <c r="P820" t="str">
        <f>IF(OR($A820="",INDEX(games!$H:$H,ROW())=""),"",INDEX(games!$H:$H,ROW()))</f>
        <v/>
      </c>
      <c r="Q820" t="str">
        <f t="shared" si="732"/>
        <v/>
      </c>
      <c r="T820">
        <f t="shared" si="733"/>
        <v>2019</v>
      </c>
      <c r="U820">
        <f t="shared" si="734"/>
        <v>2023</v>
      </c>
      <c r="V820">
        <f t="shared" si="735"/>
        <v>4</v>
      </c>
      <c r="W820" t="str">
        <f>IF(TRIM(INDEX(connections!$A:$A,ROW()))="","",TRIM(INDEX(connections!$A:$A,ROW())))</f>
        <v>Noita</v>
      </c>
      <c r="X820" t="str">
        <f>IF($W820="","",TRIM(INDEX(connections!$B:$B,ROW())))</f>
        <v>Magicraft</v>
      </c>
      <c r="Y820">
        <f t="shared" si="736"/>
        <v>567</v>
      </c>
      <c r="Z820">
        <f t="shared" si="737"/>
        <v>491</v>
      </c>
      <c r="AA820" t="str">
        <f t="shared" si="738"/>
        <v>Yes</v>
      </c>
      <c r="AB820" t="str">
        <f t="shared" si="739"/>
        <v/>
      </c>
      <c r="AC820" t="str">
        <f t="shared" si="740"/>
        <v/>
      </c>
      <c r="AD820">
        <f t="shared" si="741"/>
        <v>0</v>
      </c>
      <c r="AE820" t="str">
        <f t="shared" si="742"/>
        <v/>
      </c>
      <c r="AG820">
        <f t="shared" si="743"/>
        <v>4</v>
      </c>
      <c r="AH820" t="str">
        <f t="shared" si="744"/>
        <v/>
      </c>
      <c r="AI820" t="str">
        <f t="shared" si="745"/>
        <v/>
      </c>
      <c r="AJ820" t="str">
        <f t="shared" si="746"/>
        <v/>
      </c>
      <c r="AK820">
        <f t="shared" si="747"/>
        <v>4.00082</v>
      </c>
      <c r="AL820" t="str">
        <f>IF($A820="","",INDEX(games!$J:$J,ROW())&amp;"")</f>
        <v/>
      </c>
      <c r="AM820">
        <f>IF($A820="","",SUMPRODUCT($AO820:$BD820,'Map Analysis'!$AN$2^{0,1,2,3,4,5,6,7,8,9,10,11,12,13,14,15}))</f>
        <v>2</v>
      </c>
      <c r="AN820">
        <f t="shared" si="748"/>
        <v>2.0000819999999999</v>
      </c>
      <c r="AO820">
        <f t="shared" si="749"/>
        <v>2</v>
      </c>
      <c r="AP820">
        <f t="shared" si="750"/>
        <v>0</v>
      </c>
      <c r="AQ820">
        <f t="shared" si="751"/>
        <v>0</v>
      </c>
      <c r="AR820">
        <f t="shared" si="752"/>
        <v>0</v>
      </c>
      <c r="AS820">
        <f t="shared" si="753"/>
        <v>0</v>
      </c>
      <c r="AT820">
        <f t="shared" si="754"/>
        <v>0</v>
      </c>
      <c r="AU820">
        <f t="shared" si="755"/>
        <v>0</v>
      </c>
      <c r="AV820">
        <f t="shared" si="756"/>
        <v>0</v>
      </c>
      <c r="AW820">
        <f t="shared" si="757"/>
        <v>0</v>
      </c>
      <c r="AX820">
        <f t="shared" si="758"/>
        <v>0</v>
      </c>
      <c r="AY820">
        <f t="shared" si="759"/>
        <v>0</v>
      </c>
      <c r="AZ820">
        <f t="shared" si="760"/>
        <v>0</v>
      </c>
      <c r="BA820">
        <f t="shared" si="761"/>
        <v>0</v>
      </c>
      <c r="BB820">
        <f t="shared" si="762"/>
        <v>0</v>
      </c>
      <c r="BC820">
        <f t="shared" si="763"/>
        <v>0</v>
      </c>
      <c r="BD820">
        <f t="shared" si="764"/>
        <v>0</v>
      </c>
      <c r="BF820">
        <f t="shared" si="765"/>
        <v>1</v>
      </c>
      <c r="BG820">
        <f t="shared" si="766"/>
        <v>0</v>
      </c>
      <c r="BH820">
        <f t="shared" si="767"/>
        <v>0</v>
      </c>
      <c r="BI820">
        <f t="shared" si="768"/>
        <v>0</v>
      </c>
      <c r="BJ820">
        <f t="shared" si="769"/>
        <v>0</v>
      </c>
      <c r="BK820">
        <f t="shared" si="770"/>
        <v>0</v>
      </c>
      <c r="BL820">
        <f t="shared" si="771"/>
        <v>0</v>
      </c>
      <c r="BM820">
        <f t="shared" si="772"/>
        <v>0</v>
      </c>
      <c r="BN820">
        <f t="shared" si="773"/>
        <v>0</v>
      </c>
      <c r="BO820">
        <f t="shared" si="774"/>
        <v>0</v>
      </c>
      <c r="BP820">
        <f t="shared" si="775"/>
        <v>0</v>
      </c>
      <c r="BQ820">
        <f t="shared" si="776"/>
        <v>0</v>
      </c>
      <c r="BR820">
        <f t="shared" si="777"/>
        <v>0</v>
      </c>
      <c r="BS820">
        <f t="shared" si="778"/>
        <v>0</v>
      </c>
      <c r="BT820">
        <f t="shared" si="779"/>
        <v>0</v>
      </c>
    </row>
    <row r="821" spans="1:72" x14ac:dyDescent="0.25">
      <c r="A821" t="str">
        <f>IF(TRIM(INDEX(games!$A:$A,ROW()))="","",TRIM(INDEX(games!$A:$A,ROW())))</f>
        <v>Stories from the Outbreak</v>
      </c>
      <c r="B821">
        <f>IF(OR($A821="",INDEX(games!$B:$B,ROW())=""),"",INDEX(games!$B:$B,ROW()))</f>
        <v>2023</v>
      </c>
      <c r="C821" t="str">
        <f>IF(OR($A821="",INDEX(games!$C:$C,ROW())=""),"",INDEX(games!$C:$C,ROW()))</f>
        <v>Strategy</v>
      </c>
      <c r="D821">
        <f t="shared" si="720"/>
        <v>0</v>
      </c>
      <c r="E821">
        <f t="shared" si="721"/>
        <v>2</v>
      </c>
      <c r="F821">
        <f t="shared" si="722"/>
        <v>5</v>
      </c>
      <c r="G821" t="e">
        <f t="shared" si="723"/>
        <v>#N/A</v>
      </c>
      <c r="H821" t="e">
        <f t="shared" si="724"/>
        <v>#N/A</v>
      </c>
      <c r="I821">
        <f t="shared" si="725"/>
        <v>2023</v>
      </c>
      <c r="J821">
        <f t="shared" si="726"/>
        <v>2.1150000000000002</v>
      </c>
      <c r="K821" t="e">
        <f t="shared" si="727"/>
        <v>#N/A</v>
      </c>
      <c r="L821" t="e">
        <f t="shared" si="728"/>
        <v>#N/A</v>
      </c>
      <c r="M821" t="e">
        <f t="shared" si="729"/>
        <v>#N/A</v>
      </c>
      <c r="N821" t="e">
        <f t="shared" si="730"/>
        <v>#N/A</v>
      </c>
      <c r="O821">
        <f t="shared" si="731"/>
        <v>8.2100000000000001E-4</v>
      </c>
      <c r="P821" t="str">
        <f>IF(OR($A821="",INDEX(games!$H:$H,ROW())=""),"",INDEX(games!$H:$H,ROW()))</f>
        <v>Yes</v>
      </c>
      <c r="Q821">
        <f t="shared" si="732"/>
        <v>8.2100000000000001E-4</v>
      </c>
      <c r="T821">
        <f t="shared" si="733"/>
        <v>2017</v>
      </c>
      <c r="U821">
        <f t="shared" si="734"/>
        <v>2023</v>
      </c>
      <c r="V821">
        <f t="shared" si="735"/>
        <v>6</v>
      </c>
      <c r="W821" t="str">
        <f>IF(TRIM(INDEX(connections!$A:$A,ROW()))="","",TRIM(INDEX(connections!$A:$A,ROW())))</f>
        <v>Slay the Spire</v>
      </c>
      <c r="X821" t="str">
        <f>IF($W821="","",TRIM(INDEX(connections!$B:$B,ROW())))</f>
        <v>Magicraft</v>
      </c>
      <c r="Y821">
        <f t="shared" si="736"/>
        <v>772</v>
      </c>
      <c r="Z821">
        <f t="shared" si="737"/>
        <v>491</v>
      </c>
      <c r="AA821" t="str">
        <f t="shared" si="738"/>
        <v>Yes</v>
      </c>
      <c r="AB821" t="str">
        <f t="shared" si="739"/>
        <v/>
      </c>
      <c r="AC821" t="str">
        <f t="shared" si="740"/>
        <v/>
      </c>
      <c r="AD821">
        <f t="shared" si="741"/>
        <v>1</v>
      </c>
      <c r="AE821" t="str">
        <f t="shared" si="742"/>
        <v/>
      </c>
      <c r="AG821">
        <f t="shared" si="743"/>
        <v>0</v>
      </c>
      <c r="AH821" t="str">
        <f t="shared" si="744"/>
        <v/>
      </c>
      <c r="AI821" t="str">
        <f t="shared" si="745"/>
        <v/>
      </c>
      <c r="AJ821" t="str">
        <f t="shared" si="746"/>
        <v/>
      </c>
      <c r="AK821" t="str">
        <f t="shared" si="747"/>
        <v/>
      </c>
      <c r="AL821" t="str">
        <f>IF($A821="","",INDEX(games!$J:$J,ROW())&amp;"")</f>
        <v>https://store.steampowered.com/app/1968630/Stories_from_the_Outbreak/</v>
      </c>
      <c r="AM821">
        <f>IF($A821="","",SUMPRODUCT($AO821:$BD821,'Map Analysis'!$AN$2^{0,1,2,3,4,5,6,7,8,9,10,11,12,13,14,15}))</f>
        <v>0</v>
      </c>
      <c r="AN821">
        <f t="shared" si="748"/>
        <v>8.2100000000000003E-5</v>
      </c>
      <c r="AO821">
        <f t="shared" si="749"/>
        <v>0</v>
      </c>
      <c r="AP821">
        <f t="shared" si="750"/>
        <v>0</v>
      </c>
      <c r="AQ821">
        <f t="shared" si="751"/>
        <v>0</v>
      </c>
      <c r="AR821">
        <f t="shared" si="752"/>
        <v>0</v>
      </c>
      <c r="AS821">
        <f t="shared" si="753"/>
        <v>0</v>
      </c>
      <c r="AT821">
        <f t="shared" si="754"/>
        <v>0</v>
      </c>
      <c r="AU821">
        <f t="shared" si="755"/>
        <v>0</v>
      </c>
      <c r="AV821">
        <f t="shared" si="756"/>
        <v>0</v>
      </c>
      <c r="AW821">
        <f t="shared" si="757"/>
        <v>0</v>
      </c>
      <c r="AX821">
        <f t="shared" si="758"/>
        <v>0</v>
      </c>
      <c r="AY821">
        <f t="shared" si="759"/>
        <v>0</v>
      </c>
      <c r="AZ821">
        <f t="shared" si="760"/>
        <v>0</v>
      </c>
      <c r="BA821">
        <f t="shared" si="761"/>
        <v>0</v>
      </c>
      <c r="BB821">
        <f t="shared" si="762"/>
        <v>0</v>
      </c>
      <c r="BC821">
        <f t="shared" si="763"/>
        <v>0</v>
      </c>
      <c r="BD821">
        <f t="shared" si="764"/>
        <v>0</v>
      </c>
      <c r="BF821">
        <f t="shared" si="765"/>
        <v>1</v>
      </c>
      <c r="BG821">
        <f t="shared" si="766"/>
        <v>0</v>
      </c>
      <c r="BH821">
        <f t="shared" si="767"/>
        <v>0</v>
      </c>
      <c r="BI821">
        <f t="shared" si="768"/>
        <v>0</v>
      </c>
      <c r="BJ821">
        <f t="shared" si="769"/>
        <v>0</v>
      </c>
      <c r="BK821">
        <f t="shared" si="770"/>
        <v>0</v>
      </c>
      <c r="BL821">
        <f t="shared" si="771"/>
        <v>0</v>
      </c>
      <c r="BM821">
        <f t="shared" si="772"/>
        <v>0</v>
      </c>
      <c r="BN821">
        <f t="shared" si="773"/>
        <v>0</v>
      </c>
      <c r="BO821">
        <f t="shared" si="774"/>
        <v>0</v>
      </c>
      <c r="BP821">
        <f t="shared" si="775"/>
        <v>0</v>
      </c>
      <c r="BQ821">
        <f t="shared" si="776"/>
        <v>0</v>
      </c>
      <c r="BR821">
        <f t="shared" si="777"/>
        <v>0</v>
      </c>
      <c r="BS821">
        <f t="shared" si="778"/>
        <v>0</v>
      </c>
      <c r="BT821">
        <f t="shared" si="779"/>
        <v>0</v>
      </c>
    </row>
    <row r="822" spans="1:72" x14ac:dyDescent="0.25">
      <c r="A822" t="str">
        <f>IF(TRIM(INDEX(games!$A:$A,ROW()))="","",TRIM(INDEX(games!$A:$A,ROW())))</f>
        <v>Strafe</v>
      </c>
      <c r="B822">
        <f>IF(OR($A822="",INDEX(games!$B:$B,ROW())=""),"",INDEX(games!$B:$B,ROW()))</f>
        <v>2017</v>
      </c>
      <c r="C822" t="str">
        <f>IF(OR($A822="",INDEX(games!$C:$C,ROW())=""),"",INDEX(games!$C:$C,ROW()))</f>
        <v>Action</v>
      </c>
      <c r="D822">
        <f t="shared" si="720"/>
        <v>1</v>
      </c>
      <c r="E822">
        <f t="shared" si="721"/>
        <v>1</v>
      </c>
      <c r="F822">
        <f t="shared" si="722"/>
        <v>6</v>
      </c>
      <c r="G822">
        <f t="shared" si="723"/>
        <v>2017</v>
      </c>
      <c r="H822">
        <f t="shared" si="724"/>
        <v>1.1379999999999999</v>
      </c>
      <c r="I822" t="e">
        <f t="shared" si="725"/>
        <v>#N/A</v>
      </c>
      <c r="J822" t="e">
        <f t="shared" si="726"/>
        <v>#N/A</v>
      </c>
      <c r="K822" t="e">
        <f t="shared" si="727"/>
        <v>#N/A</v>
      </c>
      <c r="L822" t="e">
        <f t="shared" si="728"/>
        <v>#N/A</v>
      </c>
      <c r="M822" t="e">
        <f t="shared" si="729"/>
        <v>#N/A</v>
      </c>
      <c r="N822" t="e">
        <f t="shared" si="730"/>
        <v>#N/A</v>
      </c>
      <c r="O822">
        <f t="shared" si="731"/>
        <v>1.0008220000000001</v>
      </c>
      <c r="P822" t="str">
        <f>IF(OR($A822="",INDEX(games!$H:$H,ROW())=""),"",INDEX(games!$H:$H,ROW()))</f>
        <v>Yes</v>
      </c>
      <c r="Q822">
        <f t="shared" si="732"/>
        <v>1.0008220000000001</v>
      </c>
      <c r="T822">
        <f t="shared" si="733"/>
        <v>2011</v>
      </c>
      <c r="U822">
        <f t="shared" si="734"/>
        <v>2023</v>
      </c>
      <c r="V822">
        <f t="shared" si="735"/>
        <v>12</v>
      </c>
      <c r="W822" t="str">
        <f>IF(TRIM(INDEX(connections!$A:$A,ROW()))="","",TRIM(INDEX(connections!$A:$A,ROW())))</f>
        <v>The Binding of Isaac</v>
      </c>
      <c r="X822" t="str">
        <f>IF($W822="","",TRIM(INDEX(connections!$B:$B,ROW())))</f>
        <v>Magicraft</v>
      </c>
      <c r="Y822">
        <f t="shared" si="736"/>
        <v>865</v>
      </c>
      <c r="Z822">
        <f t="shared" si="737"/>
        <v>491</v>
      </c>
      <c r="AA822" t="str">
        <f t="shared" si="738"/>
        <v>Yes</v>
      </c>
      <c r="AB822" t="str">
        <f t="shared" si="739"/>
        <v/>
      </c>
      <c r="AC822" t="str">
        <f t="shared" si="740"/>
        <v/>
      </c>
      <c r="AD822">
        <f t="shared" si="741"/>
        <v>0</v>
      </c>
      <c r="AE822" t="str">
        <f t="shared" si="742"/>
        <v/>
      </c>
      <c r="AG822">
        <f t="shared" si="743"/>
        <v>1</v>
      </c>
      <c r="AH822" t="str">
        <f t="shared" si="744"/>
        <v>Yes</v>
      </c>
      <c r="AI822">
        <f t="shared" si="745"/>
        <v>1</v>
      </c>
      <c r="AJ822">
        <f t="shared" si="746"/>
        <v>1.0008220000000001</v>
      </c>
      <c r="AK822" t="str">
        <f t="shared" si="747"/>
        <v/>
      </c>
      <c r="AL822" t="str">
        <f>IF($A822="","",INDEX(games!$J:$J,ROW())&amp;"")</f>
        <v>https://store.steampowered.com/app/442780/STRAFE_Gold_Edition/</v>
      </c>
      <c r="AM822">
        <f>IF($A822="","",SUMPRODUCT($AO822:$BD822,'Map Analysis'!$AN$2^{0,1,2,3,4,5,6,7,8,9,10,11,12,13,14,15}))</f>
        <v>0</v>
      </c>
      <c r="AN822">
        <f t="shared" si="748"/>
        <v>8.2200000000000006E-5</v>
      </c>
      <c r="AO822">
        <f t="shared" si="749"/>
        <v>0</v>
      </c>
      <c r="AP822">
        <f t="shared" si="750"/>
        <v>0</v>
      </c>
      <c r="AQ822">
        <f t="shared" si="751"/>
        <v>0</v>
      </c>
      <c r="AR822">
        <f t="shared" si="752"/>
        <v>0</v>
      </c>
      <c r="AS822">
        <f t="shared" si="753"/>
        <v>0</v>
      </c>
      <c r="AT822">
        <f t="shared" si="754"/>
        <v>0</v>
      </c>
      <c r="AU822">
        <f t="shared" si="755"/>
        <v>0</v>
      </c>
      <c r="AV822">
        <f t="shared" si="756"/>
        <v>0</v>
      </c>
      <c r="AW822">
        <f t="shared" si="757"/>
        <v>0</v>
      </c>
      <c r="AX822">
        <f t="shared" si="758"/>
        <v>0</v>
      </c>
      <c r="AY822">
        <f t="shared" si="759"/>
        <v>0</v>
      </c>
      <c r="AZ822">
        <f t="shared" si="760"/>
        <v>0</v>
      </c>
      <c r="BA822">
        <f t="shared" si="761"/>
        <v>0</v>
      </c>
      <c r="BB822">
        <f t="shared" si="762"/>
        <v>0</v>
      </c>
      <c r="BC822">
        <f t="shared" si="763"/>
        <v>0</v>
      </c>
      <c r="BD822">
        <f t="shared" si="764"/>
        <v>0</v>
      </c>
      <c r="BF822">
        <f t="shared" si="765"/>
        <v>1</v>
      </c>
      <c r="BG822">
        <f t="shared" si="766"/>
        <v>0</v>
      </c>
      <c r="BH822">
        <f t="shared" si="767"/>
        <v>0</v>
      </c>
      <c r="BI822">
        <f t="shared" si="768"/>
        <v>0</v>
      </c>
      <c r="BJ822">
        <f t="shared" si="769"/>
        <v>0</v>
      </c>
      <c r="BK822">
        <f t="shared" si="770"/>
        <v>0</v>
      </c>
      <c r="BL822">
        <f t="shared" si="771"/>
        <v>0</v>
      </c>
      <c r="BM822">
        <f t="shared" si="772"/>
        <v>0</v>
      </c>
      <c r="BN822">
        <f t="shared" si="773"/>
        <v>0</v>
      </c>
      <c r="BO822">
        <f t="shared" si="774"/>
        <v>0</v>
      </c>
      <c r="BP822">
        <f t="shared" si="775"/>
        <v>0</v>
      </c>
      <c r="BQ822">
        <f t="shared" si="776"/>
        <v>0</v>
      </c>
      <c r="BR822">
        <f t="shared" si="777"/>
        <v>0</v>
      </c>
      <c r="BS822">
        <f t="shared" si="778"/>
        <v>0</v>
      </c>
      <c r="BT822">
        <f t="shared" si="779"/>
        <v>0</v>
      </c>
    </row>
    <row r="823" spans="1:72" x14ac:dyDescent="0.25">
      <c r="A823" t="str">
        <f>IF(TRIM(INDEX(games!$A:$A,ROW()))="","",TRIM(INDEX(games!$A:$A,ROW())))</f>
        <v>Strange Adventures in Infinite Space</v>
      </c>
      <c r="B823">
        <f>IF(OR($A823="",INDEX(games!$B:$B,ROW())=""),"",INDEX(games!$B:$B,ROW()))</f>
        <v>2002</v>
      </c>
      <c r="C823" t="str">
        <f>IF(OR($A823="",INDEX(games!$C:$C,ROW())=""),"",INDEX(games!$C:$C,ROW()))</f>
        <v>Strategy</v>
      </c>
      <c r="D823">
        <f t="shared" si="720"/>
        <v>3</v>
      </c>
      <c r="E823">
        <f t="shared" si="721"/>
        <v>2</v>
      </c>
      <c r="F823">
        <f t="shared" si="722"/>
        <v>7</v>
      </c>
      <c r="G823" t="e">
        <f t="shared" si="723"/>
        <v>#N/A</v>
      </c>
      <c r="H823" t="e">
        <f t="shared" si="724"/>
        <v>#N/A</v>
      </c>
      <c r="I823">
        <f t="shared" si="725"/>
        <v>2002</v>
      </c>
      <c r="J823">
        <f t="shared" si="726"/>
        <v>2.161</v>
      </c>
      <c r="K823" t="e">
        <f t="shared" si="727"/>
        <v>#N/A</v>
      </c>
      <c r="L823" t="e">
        <f t="shared" si="728"/>
        <v>#N/A</v>
      </c>
      <c r="M823" t="e">
        <f t="shared" si="729"/>
        <v>#N/A</v>
      </c>
      <c r="N823" t="e">
        <f t="shared" si="730"/>
        <v>#N/A</v>
      </c>
      <c r="O823">
        <f t="shared" si="731"/>
        <v>3.000823</v>
      </c>
      <c r="P823" t="str">
        <f>IF(OR($A823="",INDEX(games!$H:$H,ROW())=""),"",INDEX(games!$H:$H,ROW()))</f>
        <v>Yes</v>
      </c>
      <c r="Q823">
        <f t="shared" si="732"/>
        <v>3.000823</v>
      </c>
      <c r="T823">
        <f t="shared" si="733"/>
        <v>2022</v>
      </c>
      <c r="U823">
        <f t="shared" si="734"/>
        <v>2025</v>
      </c>
      <c r="V823">
        <f t="shared" si="735"/>
        <v>3</v>
      </c>
      <c r="W823" t="str">
        <f>IF(TRIM(INDEX(connections!$A:$A,ROW()))="","",TRIM(INDEX(connections!$A:$A,ROW())))</f>
        <v>Brotato</v>
      </c>
      <c r="X823" t="str">
        <f>IF($W823="","",TRIM(INDEX(connections!$B:$B,ROW())))</f>
        <v>Maid Survivors: Little Angels</v>
      </c>
      <c r="Y823">
        <f t="shared" si="736"/>
        <v>105</v>
      </c>
      <c r="Z823">
        <f t="shared" si="737"/>
        <v>492</v>
      </c>
      <c r="AA823" t="str">
        <f t="shared" si="738"/>
        <v>Yes</v>
      </c>
      <c r="AB823" t="str">
        <f t="shared" si="739"/>
        <v/>
      </c>
      <c r="AC823" t="str">
        <f t="shared" si="740"/>
        <v/>
      </c>
      <c r="AD823">
        <f t="shared" si="741"/>
        <v>0</v>
      </c>
      <c r="AE823" t="str">
        <f t="shared" si="742"/>
        <v/>
      </c>
      <c r="AG823">
        <f t="shared" si="743"/>
        <v>3</v>
      </c>
      <c r="AH823" t="str">
        <f t="shared" si="744"/>
        <v>Yes</v>
      </c>
      <c r="AI823">
        <f t="shared" si="745"/>
        <v>3</v>
      </c>
      <c r="AJ823">
        <f t="shared" si="746"/>
        <v>3.000823</v>
      </c>
      <c r="AK823" t="str">
        <f t="shared" si="747"/>
        <v/>
      </c>
      <c r="AL823" t="str">
        <f>IF($A823="","",INDEX(games!$J:$J,ROW())&amp;"")</f>
        <v/>
      </c>
      <c r="AM823">
        <f>IF($A823="","",SUMPRODUCT($AO823:$BD823,'Map Analysis'!$AN$2^{0,1,2,3,4,5,6,7,8,9,10,11,12,13,14,15}))</f>
        <v>71.8984375</v>
      </c>
      <c r="AN823">
        <f t="shared" si="748"/>
        <v>71.898519800000003</v>
      </c>
      <c r="AO823">
        <f t="shared" si="749"/>
        <v>1</v>
      </c>
      <c r="AP823">
        <f t="shared" si="750"/>
        <v>2</v>
      </c>
      <c r="AQ823">
        <f t="shared" si="751"/>
        <v>46</v>
      </c>
      <c r="AR823">
        <f t="shared" si="752"/>
        <v>240</v>
      </c>
      <c r="AS823">
        <f t="shared" si="753"/>
        <v>309</v>
      </c>
      <c r="AT823">
        <f t="shared" si="754"/>
        <v>250</v>
      </c>
      <c r="AU823">
        <f t="shared" si="755"/>
        <v>72</v>
      </c>
      <c r="AV823">
        <f t="shared" si="756"/>
        <v>18</v>
      </c>
      <c r="AW823">
        <f t="shared" si="757"/>
        <v>2</v>
      </c>
      <c r="AX823">
        <f t="shared" si="758"/>
        <v>0</v>
      </c>
      <c r="AY823">
        <f t="shared" si="759"/>
        <v>0</v>
      </c>
      <c r="AZ823">
        <f t="shared" si="760"/>
        <v>0</v>
      </c>
      <c r="BA823">
        <f t="shared" si="761"/>
        <v>0</v>
      </c>
      <c r="BB823">
        <f t="shared" si="762"/>
        <v>0</v>
      </c>
      <c r="BC823">
        <f t="shared" si="763"/>
        <v>0</v>
      </c>
      <c r="BD823">
        <f t="shared" si="764"/>
        <v>0</v>
      </c>
      <c r="BF823">
        <f t="shared" si="765"/>
        <v>0</v>
      </c>
      <c r="BG823">
        <f t="shared" si="766"/>
        <v>0</v>
      </c>
      <c r="BH823">
        <f t="shared" si="767"/>
        <v>0</v>
      </c>
      <c r="BI823">
        <f t="shared" si="768"/>
        <v>0</v>
      </c>
      <c r="BJ823">
        <f t="shared" si="769"/>
        <v>0</v>
      </c>
      <c r="BK823">
        <f t="shared" si="770"/>
        <v>0</v>
      </c>
      <c r="BL823">
        <f t="shared" si="771"/>
        <v>0</v>
      </c>
      <c r="BM823">
        <f t="shared" si="772"/>
        <v>0</v>
      </c>
      <c r="BN823">
        <f t="shared" si="773"/>
        <v>0</v>
      </c>
      <c r="BO823">
        <f t="shared" si="774"/>
        <v>0</v>
      </c>
      <c r="BP823">
        <f t="shared" si="775"/>
        <v>0</v>
      </c>
      <c r="BQ823">
        <f t="shared" si="776"/>
        <v>0</v>
      </c>
      <c r="BR823">
        <f t="shared" si="777"/>
        <v>0</v>
      </c>
      <c r="BS823">
        <f t="shared" si="778"/>
        <v>0</v>
      </c>
      <c r="BT823">
        <f t="shared" si="779"/>
        <v>0</v>
      </c>
    </row>
    <row r="824" spans="1:72" x14ac:dyDescent="0.25">
      <c r="A824" t="str">
        <f>IF(TRIM(INDEX(games!$A:$A,ROW()))="","",TRIM(INDEX(games!$A:$A,ROW())))</f>
        <v>Stray Path</v>
      </c>
      <c r="B824">
        <f>IF(OR($A824="",INDEX(games!$B:$B,ROW())=""),"",INDEX(games!$B:$B,ROW()))</f>
        <v>2025</v>
      </c>
      <c r="C824" t="str">
        <f>IF(OR($A824="",INDEX(games!$C:$C,ROW())=""),"",INDEX(games!$C:$C,ROW()))</f>
        <v>Strategy</v>
      </c>
      <c r="D824">
        <f t="shared" si="720"/>
        <v>2</v>
      </c>
      <c r="E824">
        <f t="shared" si="721"/>
        <v>2</v>
      </c>
      <c r="F824">
        <f t="shared" si="722"/>
        <v>8</v>
      </c>
      <c r="G824" t="e">
        <f t="shared" si="723"/>
        <v>#N/A</v>
      </c>
      <c r="H824" t="e">
        <f t="shared" si="724"/>
        <v>#N/A</v>
      </c>
      <c r="I824">
        <f t="shared" si="725"/>
        <v>2025</v>
      </c>
      <c r="J824">
        <f t="shared" si="726"/>
        <v>2.1840000000000002</v>
      </c>
      <c r="K824" t="e">
        <f t="shared" si="727"/>
        <v>#N/A</v>
      </c>
      <c r="L824" t="e">
        <f t="shared" si="728"/>
        <v>#N/A</v>
      </c>
      <c r="M824" t="e">
        <f t="shared" si="729"/>
        <v>#N/A</v>
      </c>
      <c r="N824" t="e">
        <f t="shared" si="730"/>
        <v>#N/A</v>
      </c>
      <c r="O824">
        <f t="shared" si="731"/>
        <v>2.0008240000000002</v>
      </c>
      <c r="P824" t="str">
        <f>IF(OR($A824="",INDEX(games!$H:$H,ROW())=""),"",INDEX(games!$H:$H,ROW()))</f>
        <v>Yes</v>
      </c>
      <c r="Q824">
        <f t="shared" si="732"/>
        <v>2.0008240000000002</v>
      </c>
      <c r="T824">
        <f t="shared" si="733"/>
        <v>2017</v>
      </c>
      <c r="U824">
        <f t="shared" si="734"/>
        <v>2020</v>
      </c>
      <c r="V824">
        <f t="shared" si="735"/>
        <v>3</v>
      </c>
      <c r="W824" t="str">
        <f>IF(TRIM(INDEX(connections!$A:$A,ROW()))="","",TRIM(INDEX(connections!$A:$A,ROW())))</f>
        <v>Cogmind</v>
      </c>
      <c r="X824" t="str">
        <f>IF($W824="","",TRIM(INDEX(connections!$B:$B,ROW())))</f>
        <v>Mainframe Defenders</v>
      </c>
      <c r="Y824">
        <f t="shared" si="736"/>
        <v>147</v>
      </c>
      <c r="Z824">
        <f t="shared" si="737"/>
        <v>493</v>
      </c>
      <c r="AA824" t="str">
        <f t="shared" si="738"/>
        <v/>
      </c>
      <c r="AB824" t="str">
        <f t="shared" si="739"/>
        <v>Yes</v>
      </c>
      <c r="AC824" t="str">
        <f t="shared" si="740"/>
        <v/>
      </c>
      <c r="AD824">
        <f t="shared" si="741"/>
        <v>0</v>
      </c>
      <c r="AE824" t="str">
        <f t="shared" si="742"/>
        <v/>
      </c>
      <c r="AG824">
        <f t="shared" si="743"/>
        <v>2</v>
      </c>
      <c r="AH824" t="str">
        <f t="shared" si="744"/>
        <v>Yes</v>
      </c>
      <c r="AI824">
        <f t="shared" si="745"/>
        <v>2</v>
      </c>
      <c r="AJ824">
        <f t="shared" si="746"/>
        <v>2.0008240000000002</v>
      </c>
      <c r="AK824" t="str">
        <f t="shared" si="747"/>
        <v/>
      </c>
      <c r="AL824" t="str">
        <f>IF($A824="","",INDEX(games!$J:$J,ROW())&amp;"")</f>
        <v>https://store.steampowered.com/app/2531940/Stray_Path/</v>
      </c>
      <c r="AM824">
        <f>IF($A824="","",SUMPRODUCT($AO824:$BD824,'Map Analysis'!$AN$2^{0,1,2,3,4,5,6,7,8,9,10,11,12,13,14,15}))</f>
        <v>0</v>
      </c>
      <c r="AN824">
        <f t="shared" si="748"/>
        <v>8.2399999999999997E-5</v>
      </c>
      <c r="AO824">
        <f t="shared" si="749"/>
        <v>0</v>
      </c>
      <c r="AP824">
        <f t="shared" si="750"/>
        <v>0</v>
      </c>
      <c r="AQ824">
        <f t="shared" si="751"/>
        <v>0</v>
      </c>
      <c r="AR824">
        <f t="shared" si="752"/>
        <v>0</v>
      </c>
      <c r="AS824">
        <f t="shared" si="753"/>
        <v>0</v>
      </c>
      <c r="AT824">
        <f t="shared" si="754"/>
        <v>0</v>
      </c>
      <c r="AU824">
        <f t="shared" si="755"/>
        <v>0</v>
      </c>
      <c r="AV824">
        <f t="shared" si="756"/>
        <v>0</v>
      </c>
      <c r="AW824">
        <f t="shared" si="757"/>
        <v>0</v>
      </c>
      <c r="AX824">
        <f t="shared" si="758"/>
        <v>0</v>
      </c>
      <c r="AY824">
        <f t="shared" si="759"/>
        <v>0</v>
      </c>
      <c r="AZ824">
        <f t="shared" si="760"/>
        <v>0</v>
      </c>
      <c r="BA824">
        <f t="shared" si="761"/>
        <v>0</v>
      </c>
      <c r="BB824">
        <f t="shared" si="762"/>
        <v>0</v>
      </c>
      <c r="BC824">
        <f t="shared" si="763"/>
        <v>0</v>
      </c>
      <c r="BD824">
        <f t="shared" si="764"/>
        <v>0</v>
      </c>
      <c r="BF824">
        <f t="shared" si="765"/>
        <v>0</v>
      </c>
      <c r="BG824">
        <f t="shared" si="766"/>
        <v>0</v>
      </c>
      <c r="BH824">
        <f t="shared" si="767"/>
        <v>0</v>
      </c>
      <c r="BI824">
        <f t="shared" si="768"/>
        <v>0</v>
      </c>
      <c r="BJ824">
        <f t="shared" si="769"/>
        <v>0</v>
      </c>
      <c r="BK824">
        <f t="shared" si="770"/>
        <v>0</v>
      </c>
      <c r="BL824">
        <f t="shared" si="771"/>
        <v>0</v>
      </c>
      <c r="BM824">
        <f t="shared" si="772"/>
        <v>0</v>
      </c>
      <c r="BN824">
        <f t="shared" si="773"/>
        <v>0</v>
      </c>
      <c r="BO824">
        <f t="shared" si="774"/>
        <v>0</v>
      </c>
      <c r="BP824">
        <f t="shared" si="775"/>
        <v>0</v>
      </c>
      <c r="BQ824">
        <f t="shared" si="776"/>
        <v>0</v>
      </c>
      <c r="BR824">
        <f t="shared" si="777"/>
        <v>0</v>
      </c>
      <c r="BS824">
        <f t="shared" si="778"/>
        <v>0</v>
      </c>
      <c r="BT824">
        <f t="shared" si="779"/>
        <v>0</v>
      </c>
    </row>
    <row r="825" spans="1:72" x14ac:dyDescent="0.25">
      <c r="A825" t="str">
        <f>IF(TRIM(INDEX(games!$A:$A,ROW()))="","",TRIM(INDEX(games!$A:$A,ROW())))</f>
        <v>Streets of Rogue</v>
      </c>
      <c r="B825">
        <f>IF(OR($A825="",INDEX(games!$B:$B,ROW())=""),"",INDEX(games!$B:$B,ROW()))</f>
        <v>2019</v>
      </c>
      <c r="C825" t="str">
        <f>IF(OR($A825="",INDEX(games!$C:$C,ROW())=""),"",INDEX(games!$C:$C,ROW()))</f>
        <v>Action</v>
      </c>
      <c r="D825">
        <f t="shared" si="720"/>
        <v>3</v>
      </c>
      <c r="E825">
        <f t="shared" si="721"/>
        <v>1</v>
      </c>
      <c r="F825">
        <f t="shared" si="722"/>
        <v>9</v>
      </c>
      <c r="G825">
        <f t="shared" si="723"/>
        <v>2019</v>
      </c>
      <c r="H825">
        <f t="shared" si="724"/>
        <v>1.2070000000000001</v>
      </c>
      <c r="I825" t="e">
        <f t="shared" si="725"/>
        <v>#N/A</v>
      </c>
      <c r="J825" t="e">
        <f t="shared" si="726"/>
        <v>#N/A</v>
      </c>
      <c r="K825" t="e">
        <f t="shared" si="727"/>
        <v>#N/A</v>
      </c>
      <c r="L825" t="e">
        <f t="shared" si="728"/>
        <v>#N/A</v>
      </c>
      <c r="M825" t="e">
        <f t="shared" si="729"/>
        <v>#N/A</v>
      </c>
      <c r="N825" t="e">
        <f t="shared" si="730"/>
        <v>#N/A</v>
      </c>
      <c r="O825">
        <f t="shared" si="731"/>
        <v>3.0008249999999999</v>
      </c>
      <c r="P825" t="str">
        <f>IF(OR($A825="",INDEX(games!$H:$H,ROW())=""),"",INDEX(games!$H:$H,ROW()))</f>
        <v>Yes</v>
      </c>
      <c r="Q825">
        <f t="shared" si="732"/>
        <v>3.0008249999999999</v>
      </c>
      <c r="T825">
        <f t="shared" si="733"/>
        <v>2008</v>
      </c>
      <c r="U825">
        <f t="shared" si="734"/>
        <v>2018</v>
      </c>
      <c r="V825">
        <f t="shared" si="735"/>
        <v>10</v>
      </c>
      <c r="W825" t="str">
        <f>IF(TRIM(INDEX(connections!$A:$A,ROW()))="","",TRIM(INDEX(connections!$A:$A,ROW())))</f>
        <v>Spelunky Classic</v>
      </c>
      <c r="X825" t="str">
        <f>IF($W825="","",TRIM(INDEX(connections!$B:$B,ROW())))</f>
        <v>Mana Spark</v>
      </c>
      <c r="Y825">
        <f t="shared" si="736"/>
        <v>801</v>
      </c>
      <c r="Z825">
        <f t="shared" si="737"/>
        <v>494</v>
      </c>
      <c r="AA825" t="str">
        <f t="shared" si="738"/>
        <v>Yes</v>
      </c>
      <c r="AB825" t="str">
        <f t="shared" si="739"/>
        <v>Yes</v>
      </c>
      <c r="AC825">
        <f t="shared" si="740"/>
        <v>1</v>
      </c>
      <c r="AD825">
        <f t="shared" si="741"/>
        <v>0</v>
      </c>
      <c r="AE825" t="str">
        <f t="shared" si="742"/>
        <v/>
      </c>
      <c r="AG825">
        <f t="shared" si="743"/>
        <v>3</v>
      </c>
      <c r="AH825" t="str">
        <f t="shared" si="744"/>
        <v>Yes</v>
      </c>
      <c r="AI825">
        <f t="shared" si="745"/>
        <v>3</v>
      </c>
      <c r="AJ825">
        <f t="shared" si="746"/>
        <v>3.0008249999999999</v>
      </c>
      <c r="AK825" t="str">
        <f t="shared" si="747"/>
        <v/>
      </c>
      <c r="AL825" t="str">
        <f>IF($A825="","",INDEX(games!$J:$J,ROW())&amp;"")</f>
        <v>https://store.steampowered.com/app/512900/Streets_of_Rogue/</v>
      </c>
      <c r="AM825">
        <f>IF($A825="","",SUMPRODUCT($AO825:$BD825,'Map Analysis'!$AN$2^{0,1,2,3,4,5,6,7,8,9,10,11,12,13,14,15}))</f>
        <v>0</v>
      </c>
      <c r="AN825">
        <f t="shared" si="748"/>
        <v>8.25E-5</v>
      </c>
      <c r="AO825">
        <f t="shared" si="749"/>
        <v>0</v>
      </c>
      <c r="AP825">
        <f t="shared" si="750"/>
        <v>0</v>
      </c>
      <c r="AQ825">
        <f t="shared" si="751"/>
        <v>0</v>
      </c>
      <c r="AR825">
        <f t="shared" si="752"/>
        <v>0</v>
      </c>
      <c r="AS825">
        <f t="shared" si="753"/>
        <v>0</v>
      </c>
      <c r="AT825">
        <f t="shared" si="754"/>
        <v>0</v>
      </c>
      <c r="AU825">
        <f t="shared" si="755"/>
        <v>0</v>
      </c>
      <c r="AV825">
        <f t="shared" si="756"/>
        <v>0</v>
      </c>
      <c r="AW825">
        <f t="shared" si="757"/>
        <v>0</v>
      </c>
      <c r="AX825">
        <f t="shared" si="758"/>
        <v>0</v>
      </c>
      <c r="AY825">
        <f t="shared" si="759"/>
        <v>0</v>
      </c>
      <c r="AZ825">
        <f t="shared" si="760"/>
        <v>0</v>
      </c>
      <c r="BA825">
        <f t="shared" si="761"/>
        <v>0</v>
      </c>
      <c r="BB825">
        <f t="shared" si="762"/>
        <v>0</v>
      </c>
      <c r="BC825">
        <f t="shared" si="763"/>
        <v>0</v>
      </c>
      <c r="BD825">
        <f t="shared" si="764"/>
        <v>0</v>
      </c>
      <c r="BF825">
        <f t="shared" si="765"/>
        <v>0</v>
      </c>
      <c r="BG825">
        <f t="shared" si="766"/>
        <v>0</v>
      </c>
      <c r="BH825">
        <f t="shared" si="767"/>
        <v>0</v>
      </c>
      <c r="BI825">
        <f t="shared" si="768"/>
        <v>0</v>
      </c>
      <c r="BJ825">
        <f t="shared" si="769"/>
        <v>0</v>
      </c>
      <c r="BK825">
        <f t="shared" si="770"/>
        <v>0</v>
      </c>
      <c r="BL825">
        <f t="shared" si="771"/>
        <v>0</v>
      </c>
      <c r="BM825">
        <f t="shared" si="772"/>
        <v>0</v>
      </c>
      <c r="BN825">
        <f t="shared" si="773"/>
        <v>0</v>
      </c>
      <c r="BO825">
        <f t="shared" si="774"/>
        <v>0</v>
      </c>
      <c r="BP825">
        <f t="shared" si="775"/>
        <v>0</v>
      </c>
      <c r="BQ825">
        <f t="shared" si="776"/>
        <v>0</v>
      </c>
      <c r="BR825">
        <f t="shared" si="777"/>
        <v>0</v>
      </c>
      <c r="BS825">
        <f t="shared" si="778"/>
        <v>0</v>
      </c>
      <c r="BT825">
        <f t="shared" si="779"/>
        <v>0</v>
      </c>
    </row>
    <row r="826" spans="1:72" x14ac:dyDescent="0.25">
      <c r="A826" t="str">
        <f>IF(TRIM(INDEX(games!$A:$A,ROW()))="","",TRIM(INDEX(games!$A:$A,ROW())))</f>
        <v>SULFUR</v>
      </c>
      <c r="B826">
        <f>IF(OR($A826="",INDEX(games!$B:$B,ROW())=""),"",INDEX(games!$B:$B,ROW()))</f>
        <v>2024</v>
      </c>
      <c r="C826" t="str">
        <f>IF(OR($A826="",INDEX(games!$C:$C,ROW())=""),"",INDEX(games!$C:$C,ROW()))</f>
        <v>Action</v>
      </c>
      <c r="D826">
        <f t="shared" si="720"/>
        <v>3</v>
      </c>
      <c r="E826">
        <f t="shared" si="721"/>
        <v>1</v>
      </c>
      <c r="F826">
        <f t="shared" si="722"/>
        <v>10</v>
      </c>
      <c r="G826">
        <f t="shared" si="723"/>
        <v>2024</v>
      </c>
      <c r="H826">
        <f t="shared" si="724"/>
        <v>1.23</v>
      </c>
      <c r="I826" t="e">
        <f t="shared" si="725"/>
        <v>#N/A</v>
      </c>
      <c r="J826" t="e">
        <f t="shared" si="726"/>
        <v>#N/A</v>
      </c>
      <c r="K826" t="e">
        <f t="shared" si="727"/>
        <v>#N/A</v>
      </c>
      <c r="L826" t="e">
        <f t="shared" si="728"/>
        <v>#N/A</v>
      </c>
      <c r="M826" t="e">
        <f t="shared" si="729"/>
        <v>#N/A</v>
      </c>
      <c r="N826" t="e">
        <f t="shared" si="730"/>
        <v>#N/A</v>
      </c>
      <c r="O826">
        <f t="shared" si="731"/>
        <v>3.000826</v>
      </c>
      <c r="P826" t="str">
        <f>IF(OR($A826="",INDEX(games!$H:$H,ROW())=""),"",INDEX(games!$H:$H,ROW()))</f>
        <v>Yes</v>
      </c>
      <c r="Q826">
        <f t="shared" si="732"/>
        <v>3.000826</v>
      </c>
      <c r="T826">
        <f t="shared" si="733"/>
        <v>2011</v>
      </c>
      <c r="U826">
        <f t="shared" si="734"/>
        <v>2018</v>
      </c>
      <c r="V826">
        <f t="shared" si="735"/>
        <v>7</v>
      </c>
      <c r="W826" t="str">
        <f>IF(TRIM(INDEX(connections!$A:$A,ROW()))="","",TRIM(INDEX(connections!$A:$A,ROW())))</f>
        <v>The Binding of Isaac</v>
      </c>
      <c r="X826" t="str">
        <f>IF($W826="","",TRIM(INDEX(connections!$B:$B,ROW())))</f>
        <v>Mana Spark</v>
      </c>
      <c r="Y826">
        <f t="shared" si="736"/>
        <v>865</v>
      </c>
      <c r="Z826">
        <f t="shared" si="737"/>
        <v>494</v>
      </c>
      <c r="AA826" t="str">
        <f t="shared" si="738"/>
        <v>Yes</v>
      </c>
      <c r="AB826" t="str">
        <f t="shared" si="739"/>
        <v>Yes</v>
      </c>
      <c r="AC826">
        <f t="shared" si="740"/>
        <v>1</v>
      </c>
      <c r="AD826">
        <f t="shared" si="741"/>
        <v>0</v>
      </c>
      <c r="AE826" t="str">
        <f t="shared" si="742"/>
        <v/>
      </c>
      <c r="AG826">
        <f t="shared" si="743"/>
        <v>3</v>
      </c>
      <c r="AH826" t="str">
        <f t="shared" si="744"/>
        <v>Yes</v>
      </c>
      <c r="AI826">
        <f t="shared" si="745"/>
        <v>3</v>
      </c>
      <c r="AJ826">
        <f t="shared" si="746"/>
        <v>3.000826</v>
      </c>
      <c r="AK826" t="str">
        <f t="shared" si="747"/>
        <v/>
      </c>
      <c r="AL826" t="str">
        <f>IF($A826="","",INDEX(games!$J:$J,ROW())&amp;"")</f>
        <v>https://store.steampowered.com/app/2124120/SULFUR/</v>
      </c>
      <c r="AM826">
        <f>IF($A826="","",SUMPRODUCT($AO826:$BD826,'Map Analysis'!$AN$2^{0,1,2,3,4,5,6,7,8,9,10,11,12,13,14,15}))</f>
        <v>0</v>
      </c>
      <c r="AN826">
        <f t="shared" si="748"/>
        <v>8.2600000000000002E-5</v>
      </c>
      <c r="AO826">
        <f t="shared" si="749"/>
        <v>0</v>
      </c>
      <c r="AP826">
        <f t="shared" si="750"/>
        <v>0</v>
      </c>
      <c r="AQ826">
        <f t="shared" si="751"/>
        <v>0</v>
      </c>
      <c r="AR826">
        <f t="shared" si="752"/>
        <v>0</v>
      </c>
      <c r="AS826">
        <f t="shared" si="753"/>
        <v>0</v>
      </c>
      <c r="AT826">
        <f t="shared" si="754"/>
        <v>0</v>
      </c>
      <c r="AU826">
        <f t="shared" si="755"/>
        <v>0</v>
      </c>
      <c r="AV826">
        <f t="shared" si="756"/>
        <v>0</v>
      </c>
      <c r="AW826">
        <f t="shared" si="757"/>
        <v>0</v>
      </c>
      <c r="AX826">
        <f t="shared" si="758"/>
        <v>0</v>
      </c>
      <c r="AY826">
        <f t="shared" si="759"/>
        <v>0</v>
      </c>
      <c r="AZ826">
        <f t="shared" si="760"/>
        <v>0</v>
      </c>
      <c r="BA826">
        <f t="shared" si="761"/>
        <v>0</v>
      </c>
      <c r="BB826">
        <f t="shared" si="762"/>
        <v>0</v>
      </c>
      <c r="BC826">
        <f t="shared" si="763"/>
        <v>0</v>
      </c>
      <c r="BD826">
        <f t="shared" si="764"/>
        <v>0</v>
      </c>
      <c r="BF826">
        <f t="shared" si="765"/>
        <v>0</v>
      </c>
      <c r="BG826">
        <f t="shared" si="766"/>
        <v>0</v>
      </c>
      <c r="BH826">
        <f t="shared" si="767"/>
        <v>0</v>
      </c>
      <c r="BI826">
        <f t="shared" si="768"/>
        <v>0</v>
      </c>
      <c r="BJ826">
        <f t="shared" si="769"/>
        <v>0</v>
      </c>
      <c r="BK826">
        <f t="shared" si="770"/>
        <v>0</v>
      </c>
      <c r="BL826">
        <f t="shared" si="771"/>
        <v>0</v>
      </c>
      <c r="BM826">
        <f t="shared" si="772"/>
        <v>0</v>
      </c>
      <c r="BN826">
        <f t="shared" si="773"/>
        <v>0</v>
      </c>
      <c r="BO826">
        <f t="shared" si="774"/>
        <v>0</v>
      </c>
      <c r="BP826">
        <f t="shared" si="775"/>
        <v>0</v>
      </c>
      <c r="BQ826">
        <f t="shared" si="776"/>
        <v>0</v>
      </c>
      <c r="BR826">
        <f t="shared" si="777"/>
        <v>0</v>
      </c>
      <c r="BS826">
        <f t="shared" si="778"/>
        <v>0</v>
      </c>
      <c r="BT826">
        <f t="shared" si="779"/>
        <v>0</v>
      </c>
    </row>
    <row r="827" spans="1:72" x14ac:dyDescent="0.25">
      <c r="A827" t="str">
        <f>IF(TRIM(INDEX(games!$A:$A,ROW()))="","",TRIM(INDEX(games!$A:$A,ROW())))</f>
        <v>Sundered</v>
      </c>
      <c r="B827">
        <f>IF(OR($A827="",INDEX(games!$B:$B,ROW())=""),"",INDEX(games!$B:$B,ROW()))</f>
        <v>2017</v>
      </c>
      <c r="C827" t="str">
        <f>IF(OR($A827="",INDEX(games!$C:$C,ROW())=""),"",INDEX(games!$C:$C,ROW()))</f>
        <v>Action</v>
      </c>
      <c r="D827">
        <f t="shared" si="720"/>
        <v>2</v>
      </c>
      <c r="E827">
        <f t="shared" si="721"/>
        <v>1</v>
      </c>
      <c r="F827">
        <f t="shared" si="722"/>
        <v>11</v>
      </c>
      <c r="G827">
        <f t="shared" si="723"/>
        <v>2017</v>
      </c>
      <c r="H827">
        <f t="shared" si="724"/>
        <v>1.2530000000000001</v>
      </c>
      <c r="I827" t="e">
        <f t="shared" si="725"/>
        <v>#N/A</v>
      </c>
      <c r="J827" t="e">
        <f t="shared" si="726"/>
        <v>#N/A</v>
      </c>
      <c r="K827" t="e">
        <f t="shared" si="727"/>
        <v>#N/A</v>
      </c>
      <c r="L827" t="e">
        <f t="shared" si="728"/>
        <v>#N/A</v>
      </c>
      <c r="M827" t="e">
        <f t="shared" si="729"/>
        <v>#N/A</v>
      </c>
      <c r="N827" t="e">
        <f t="shared" si="730"/>
        <v>#N/A</v>
      </c>
      <c r="O827">
        <f t="shared" si="731"/>
        <v>2.0008270000000001</v>
      </c>
      <c r="P827" t="str">
        <f>IF(OR($A827="",INDEX(games!$H:$H,ROW())=""),"",INDEX(games!$H:$H,ROW()))</f>
        <v>Yes</v>
      </c>
      <c r="Q827">
        <f t="shared" si="732"/>
        <v>2.0008270000000001</v>
      </c>
      <c r="T827">
        <f t="shared" si="733"/>
        <v>2019</v>
      </c>
      <c r="U827">
        <f t="shared" si="734"/>
        <v>2025</v>
      </c>
      <c r="V827">
        <f t="shared" si="735"/>
        <v>6</v>
      </c>
      <c r="W827" t="str">
        <f>IF(TRIM(INDEX(connections!$A:$A,ROW()))="","",TRIM(INDEX(connections!$A:$A,ROW())))</f>
        <v>Hades</v>
      </c>
      <c r="X827" t="str">
        <f>IF($W827="","",TRIM(INDEX(connections!$B:$B,ROW())))</f>
        <v>Masks of the Void: Origins</v>
      </c>
      <c r="Y827">
        <f t="shared" si="736"/>
        <v>375</v>
      </c>
      <c r="Z827">
        <f t="shared" si="737"/>
        <v>495</v>
      </c>
      <c r="AA827" t="str">
        <f t="shared" si="738"/>
        <v>Yes</v>
      </c>
      <c r="AB827" t="str">
        <f t="shared" si="739"/>
        <v>Yes</v>
      </c>
      <c r="AC827">
        <f t="shared" si="740"/>
        <v>1</v>
      </c>
      <c r="AD827">
        <f t="shared" si="741"/>
        <v>0</v>
      </c>
      <c r="AE827" t="str">
        <f t="shared" si="742"/>
        <v/>
      </c>
      <c r="AG827">
        <f t="shared" si="743"/>
        <v>2</v>
      </c>
      <c r="AH827" t="str">
        <f t="shared" si="744"/>
        <v>Yes</v>
      </c>
      <c r="AI827">
        <f t="shared" si="745"/>
        <v>2</v>
      </c>
      <c r="AJ827">
        <f t="shared" si="746"/>
        <v>2.0008270000000001</v>
      </c>
      <c r="AK827" t="str">
        <f t="shared" si="747"/>
        <v/>
      </c>
      <c r="AL827" t="str">
        <f>IF($A827="","",INDEX(games!$J:$J,ROW())&amp;"")</f>
        <v>https://store.steampowered.com/app/535480/Sundered_Eldritch_Edition/</v>
      </c>
      <c r="AM827">
        <f>IF($A827="","",SUMPRODUCT($AO827:$BD827,'Map Analysis'!$AN$2^{0,1,2,3,4,5,6,7,8,9,10,11,12,13,14,15}))</f>
        <v>1</v>
      </c>
      <c r="AN827">
        <f t="shared" si="748"/>
        <v>1.0000827000000001</v>
      </c>
      <c r="AO827">
        <f t="shared" si="749"/>
        <v>1</v>
      </c>
      <c r="AP827">
        <f t="shared" si="750"/>
        <v>0</v>
      </c>
      <c r="AQ827">
        <f t="shared" si="751"/>
        <v>0</v>
      </c>
      <c r="AR827">
        <f t="shared" si="752"/>
        <v>0</v>
      </c>
      <c r="AS827">
        <f t="shared" si="753"/>
        <v>0</v>
      </c>
      <c r="AT827">
        <f t="shared" si="754"/>
        <v>0</v>
      </c>
      <c r="AU827">
        <f t="shared" si="755"/>
        <v>0</v>
      </c>
      <c r="AV827">
        <f t="shared" si="756"/>
        <v>0</v>
      </c>
      <c r="AW827">
        <f t="shared" si="757"/>
        <v>0</v>
      </c>
      <c r="AX827">
        <f t="shared" si="758"/>
        <v>0</v>
      </c>
      <c r="AY827">
        <f t="shared" si="759"/>
        <v>0</v>
      </c>
      <c r="AZ827">
        <f t="shared" si="760"/>
        <v>0</v>
      </c>
      <c r="BA827">
        <f t="shared" si="761"/>
        <v>0</v>
      </c>
      <c r="BB827">
        <f t="shared" si="762"/>
        <v>0</v>
      </c>
      <c r="BC827">
        <f t="shared" si="763"/>
        <v>0</v>
      </c>
      <c r="BD827">
        <f t="shared" si="764"/>
        <v>0</v>
      </c>
      <c r="BF827">
        <f t="shared" si="765"/>
        <v>0</v>
      </c>
      <c r="BG827">
        <f t="shared" si="766"/>
        <v>0</v>
      </c>
      <c r="BH827">
        <f t="shared" si="767"/>
        <v>0</v>
      </c>
      <c r="BI827">
        <f t="shared" si="768"/>
        <v>0</v>
      </c>
      <c r="BJ827">
        <f t="shared" si="769"/>
        <v>0</v>
      </c>
      <c r="BK827">
        <f t="shared" si="770"/>
        <v>0</v>
      </c>
      <c r="BL827">
        <f t="shared" si="771"/>
        <v>0</v>
      </c>
      <c r="BM827">
        <f t="shared" si="772"/>
        <v>0</v>
      </c>
      <c r="BN827">
        <f t="shared" si="773"/>
        <v>0</v>
      </c>
      <c r="BO827">
        <f t="shared" si="774"/>
        <v>0</v>
      </c>
      <c r="BP827">
        <f t="shared" si="775"/>
        <v>0</v>
      </c>
      <c r="BQ827">
        <f t="shared" si="776"/>
        <v>0</v>
      </c>
      <c r="BR827">
        <f t="shared" si="777"/>
        <v>0</v>
      </c>
      <c r="BS827">
        <f t="shared" si="778"/>
        <v>0</v>
      </c>
      <c r="BT827">
        <f t="shared" si="779"/>
        <v>0</v>
      </c>
    </row>
    <row r="828" spans="1:72" x14ac:dyDescent="0.25">
      <c r="A828" t="str">
        <f>IF(TRIM(INDEX(games!$A:$A,ROW()))="","",TRIM(INDEX(games!$A:$A,ROW())))</f>
        <v>Sunless Sea</v>
      </c>
      <c r="B828">
        <f>IF(OR($A828="",INDEX(games!$B:$B,ROW())=""),"",INDEX(games!$B:$B,ROW()))</f>
        <v>2015</v>
      </c>
      <c r="C828" t="str">
        <f>IF(OR($A828="",INDEX(games!$C:$C,ROW())=""),"",INDEX(games!$C:$C,ROW()))</f>
        <v>Strategy</v>
      </c>
      <c r="D828">
        <f t="shared" si="720"/>
        <v>3</v>
      </c>
      <c r="E828">
        <f t="shared" si="721"/>
        <v>2</v>
      </c>
      <c r="F828">
        <f t="shared" si="722"/>
        <v>12</v>
      </c>
      <c r="G828" t="e">
        <f t="shared" si="723"/>
        <v>#N/A</v>
      </c>
      <c r="H828" t="e">
        <f t="shared" si="724"/>
        <v>#N/A</v>
      </c>
      <c r="I828">
        <f t="shared" si="725"/>
        <v>2015</v>
      </c>
      <c r="J828">
        <f t="shared" si="726"/>
        <v>2.2759999999999998</v>
      </c>
      <c r="K828" t="e">
        <f t="shared" si="727"/>
        <v>#N/A</v>
      </c>
      <c r="L828" t="e">
        <f t="shared" si="728"/>
        <v>#N/A</v>
      </c>
      <c r="M828" t="e">
        <f t="shared" si="729"/>
        <v>#N/A</v>
      </c>
      <c r="N828" t="e">
        <f t="shared" si="730"/>
        <v>#N/A</v>
      </c>
      <c r="O828">
        <f t="shared" si="731"/>
        <v>3.0008279999999998</v>
      </c>
      <c r="P828" t="str">
        <f>IF(OR($A828="",INDEX(games!$H:$H,ROW())=""),"",INDEX(games!$H:$H,ROW()))</f>
        <v>Yes</v>
      </c>
      <c r="Q828">
        <f t="shared" si="732"/>
        <v>3.0008279999999998</v>
      </c>
      <c r="T828">
        <f t="shared" si="733"/>
        <v>2018</v>
      </c>
      <c r="U828">
        <f t="shared" si="734"/>
        <v>2025</v>
      </c>
      <c r="V828">
        <f t="shared" si="735"/>
        <v>7</v>
      </c>
      <c r="W828" t="str">
        <f>IF(TRIM(INDEX(connections!$A:$A,ROW()))="","",TRIM(INDEX(connections!$A:$A,ROW())))</f>
        <v>Moonlighter</v>
      </c>
      <c r="X828" t="str">
        <f>IF($W828="","",TRIM(INDEX(connections!$B:$B,ROW())))</f>
        <v>Masks of the Void: Origins</v>
      </c>
      <c r="Y828">
        <f t="shared" si="736"/>
        <v>529</v>
      </c>
      <c r="Z828">
        <f t="shared" si="737"/>
        <v>495</v>
      </c>
      <c r="AA828" t="str">
        <f t="shared" si="738"/>
        <v>Yes</v>
      </c>
      <c r="AB828" t="str">
        <f t="shared" si="739"/>
        <v>Yes</v>
      </c>
      <c r="AC828">
        <f t="shared" si="740"/>
        <v>1</v>
      </c>
      <c r="AD828">
        <f t="shared" si="741"/>
        <v>0</v>
      </c>
      <c r="AE828" t="str">
        <f t="shared" si="742"/>
        <v/>
      </c>
      <c r="AG828">
        <f t="shared" si="743"/>
        <v>3</v>
      </c>
      <c r="AH828" t="str">
        <f t="shared" si="744"/>
        <v>Yes</v>
      </c>
      <c r="AI828">
        <f t="shared" si="745"/>
        <v>3</v>
      </c>
      <c r="AJ828">
        <f t="shared" si="746"/>
        <v>3.0008279999999998</v>
      </c>
      <c r="AK828" t="str">
        <f t="shared" si="747"/>
        <v/>
      </c>
      <c r="AL828" t="str">
        <f>IF($A828="","",INDEX(games!$J:$J,ROW())&amp;"")</f>
        <v>https://store.steampowered.com/app/304650/SUNLESS_SEA/</v>
      </c>
      <c r="AM828">
        <f>IF($A828="","",SUMPRODUCT($AO828:$BD828,'Map Analysis'!$AN$2^{0,1,2,3,4,5,6,7,8,9,10,11,12,13,14,15}))</f>
        <v>1</v>
      </c>
      <c r="AN828">
        <f t="shared" si="748"/>
        <v>1.0000827999999999</v>
      </c>
      <c r="AO828">
        <f t="shared" si="749"/>
        <v>1</v>
      </c>
      <c r="AP828">
        <f t="shared" si="750"/>
        <v>0</v>
      </c>
      <c r="AQ828">
        <f t="shared" si="751"/>
        <v>0</v>
      </c>
      <c r="AR828">
        <f t="shared" si="752"/>
        <v>0</v>
      </c>
      <c r="AS828">
        <f t="shared" si="753"/>
        <v>0</v>
      </c>
      <c r="AT828">
        <f t="shared" si="754"/>
        <v>0</v>
      </c>
      <c r="AU828">
        <f t="shared" si="755"/>
        <v>0</v>
      </c>
      <c r="AV828">
        <f t="shared" si="756"/>
        <v>0</v>
      </c>
      <c r="AW828">
        <f t="shared" si="757"/>
        <v>0</v>
      </c>
      <c r="AX828">
        <f t="shared" si="758"/>
        <v>0</v>
      </c>
      <c r="AY828">
        <f t="shared" si="759"/>
        <v>0</v>
      </c>
      <c r="AZ828">
        <f t="shared" si="760"/>
        <v>0</v>
      </c>
      <c r="BA828">
        <f t="shared" si="761"/>
        <v>0</v>
      </c>
      <c r="BB828">
        <f t="shared" si="762"/>
        <v>0</v>
      </c>
      <c r="BC828">
        <f t="shared" si="763"/>
        <v>0</v>
      </c>
      <c r="BD828">
        <f t="shared" si="764"/>
        <v>0</v>
      </c>
      <c r="BF828">
        <f t="shared" si="765"/>
        <v>0</v>
      </c>
      <c r="BG828">
        <f t="shared" si="766"/>
        <v>0</v>
      </c>
      <c r="BH828">
        <f t="shared" si="767"/>
        <v>0</v>
      </c>
      <c r="BI828">
        <f t="shared" si="768"/>
        <v>0</v>
      </c>
      <c r="BJ828">
        <f t="shared" si="769"/>
        <v>0</v>
      </c>
      <c r="BK828">
        <f t="shared" si="770"/>
        <v>0</v>
      </c>
      <c r="BL828">
        <f t="shared" si="771"/>
        <v>0</v>
      </c>
      <c r="BM828">
        <f t="shared" si="772"/>
        <v>0</v>
      </c>
      <c r="BN828">
        <f t="shared" si="773"/>
        <v>0</v>
      </c>
      <c r="BO828">
        <f t="shared" si="774"/>
        <v>0</v>
      </c>
      <c r="BP828">
        <f t="shared" si="775"/>
        <v>0</v>
      </c>
      <c r="BQ828">
        <f t="shared" si="776"/>
        <v>0</v>
      </c>
      <c r="BR828">
        <f t="shared" si="777"/>
        <v>0</v>
      </c>
      <c r="BS828">
        <f t="shared" si="778"/>
        <v>0</v>
      </c>
      <c r="BT828">
        <f t="shared" si="779"/>
        <v>0</v>
      </c>
    </row>
    <row r="829" spans="1:72" x14ac:dyDescent="0.25">
      <c r="A829" t="str">
        <f>IF(TRIM(INDEX(games!$A:$A,ROW()))="","",TRIM(INDEX(games!$A:$A,ROW())))</f>
        <v>Super Alloy Crush</v>
      </c>
      <c r="B829">
        <f>IF(OR($A829="",INDEX(games!$B:$B,ROW())=""),"",INDEX(games!$B:$B,ROW()))</f>
        <v>2026</v>
      </c>
      <c r="C829" t="str">
        <f>IF(OR($A829="",INDEX(games!$C:$C,ROW())=""),"",INDEX(games!$C:$C,ROW()))</f>
        <v>Action</v>
      </c>
      <c r="D829">
        <f t="shared" si="720"/>
        <v>0</v>
      </c>
      <c r="E829">
        <f t="shared" si="721"/>
        <v>1</v>
      </c>
      <c r="F829">
        <f t="shared" si="722"/>
        <v>13</v>
      </c>
      <c r="G829">
        <f t="shared" si="723"/>
        <v>2026</v>
      </c>
      <c r="H829">
        <f t="shared" si="724"/>
        <v>1.2989999999999999</v>
      </c>
      <c r="I829" t="e">
        <f t="shared" si="725"/>
        <v>#N/A</v>
      </c>
      <c r="J829" t="e">
        <f t="shared" si="726"/>
        <v>#N/A</v>
      </c>
      <c r="K829" t="e">
        <f t="shared" si="727"/>
        <v>#N/A</v>
      </c>
      <c r="L829" t="e">
        <f t="shared" si="728"/>
        <v>#N/A</v>
      </c>
      <c r="M829" t="e">
        <f t="shared" si="729"/>
        <v>#N/A</v>
      </c>
      <c r="N829" t="e">
        <f t="shared" si="730"/>
        <v>#N/A</v>
      </c>
      <c r="O829">
        <f t="shared" si="731"/>
        <v>8.2899999999999998E-4</v>
      </c>
      <c r="P829" t="str">
        <f>IF(OR($A829="",INDEX(games!$H:$H,ROW())=""),"",INDEX(games!$H:$H,ROW()))</f>
        <v/>
      </c>
      <c r="Q829" t="str">
        <f t="shared" si="732"/>
        <v/>
      </c>
      <c r="T829">
        <f t="shared" si="733"/>
        <v>2011</v>
      </c>
      <c r="U829">
        <f t="shared" si="734"/>
        <v>2025</v>
      </c>
      <c r="V829">
        <f t="shared" si="735"/>
        <v>14</v>
      </c>
      <c r="W829" t="str">
        <f>IF(TRIM(INDEX(connections!$A:$A,ROW()))="","",TRIM(INDEX(connections!$A:$A,ROW())))</f>
        <v>The Binding of Isaac</v>
      </c>
      <c r="X829" t="str">
        <f>IF($W829="","",TRIM(INDEX(connections!$B:$B,ROW())))</f>
        <v>Masks of the Void: Origins</v>
      </c>
      <c r="Y829">
        <f t="shared" si="736"/>
        <v>865</v>
      </c>
      <c r="Z829">
        <f t="shared" si="737"/>
        <v>495</v>
      </c>
      <c r="AA829" t="str">
        <f t="shared" si="738"/>
        <v>Yes</v>
      </c>
      <c r="AB829" t="str">
        <f t="shared" si="739"/>
        <v>Yes</v>
      </c>
      <c r="AC829">
        <f t="shared" si="740"/>
        <v>1</v>
      </c>
      <c r="AD829">
        <f t="shared" si="741"/>
        <v>0</v>
      </c>
      <c r="AE829" t="str">
        <f t="shared" si="742"/>
        <v/>
      </c>
      <c r="AG829">
        <f t="shared" si="743"/>
        <v>0</v>
      </c>
      <c r="AH829" t="str">
        <f t="shared" si="744"/>
        <v/>
      </c>
      <c r="AI829" t="str">
        <f t="shared" si="745"/>
        <v/>
      </c>
      <c r="AJ829" t="str">
        <f t="shared" si="746"/>
        <v/>
      </c>
      <c r="AK829" t="str">
        <f t="shared" si="747"/>
        <v/>
      </c>
      <c r="AL829" t="str">
        <f>IF($A829="","",INDEX(games!$J:$J,ROW())&amp;"")</f>
        <v>https://store.steampowered.com/app/3092360/Super_Alloy_Crush/</v>
      </c>
      <c r="AM829">
        <f>IF($A829="","",SUMPRODUCT($AO829:$BD829,'Map Analysis'!$AN$2^{0,1,2,3,4,5,6,7,8,9,10,11,12,13,14,15}))</f>
        <v>0</v>
      </c>
      <c r="AN829">
        <f t="shared" si="748"/>
        <v>8.2899999999999996E-5</v>
      </c>
      <c r="AO829">
        <f t="shared" si="749"/>
        <v>0</v>
      </c>
      <c r="AP829">
        <f t="shared" si="750"/>
        <v>0</v>
      </c>
      <c r="AQ829">
        <f t="shared" si="751"/>
        <v>0</v>
      </c>
      <c r="AR829">
        <f t="shared" si="752"/>
        <v>0</v>
      </c>
      <c r="AS829">
        <f t="shared" si="753"/>
        <v>0</v>
      </c>
      <c r="AT829">
        <f t="shared" si="754"/>
        <v>0</v>
      </c>
      <c r="AU829">
        <f t="shared" si="755"/>
        <v>0</v>
      </c>
      <c r="AV829">
        <f t="shared" si="756"/>
        <v>0</v>
      </c>
      <c r="AW829">
        <f t="shared" si="757"/>
        <v>0</v>
      </c>
      <c r="AX829">
        <f t="shared" si="758"/>
        <v>0</v>
      </c>
      <c r="AY829">
        <f t="shared" si="759"/>
        <v>0</v>
      </c>
      <c r="AZ829">
        <f t="shared" si="760"/>
        <v>0</v>
      </c>
      <c r="BA829">
        <f t="shared" si="761"/>
        <v>0</v>
      </c>
      <c r="BB829">
        <f t="shared" si="762"/>
        <v>0</v>
      </c>
      <c r="BC829">
        <f t="shared" si="763"/>
        <v>0</v>
      </c>
      <c r="BD829">
        <f t="shared" si="764"/>
        <v>0</v>
      </c>
      <c r="BF829">
        <f t="shared" si="765"/>
        <v>0</v>
      </c>
      <c r="BG829">
        <f t="shared" si="766"/>
        <v>0</v>
      </c>
      <c r="BH829">
        <f t="shared" si="767"/>
        <v>0</v>
      </c>
      <c r="BI829">
        <f t="shared" si="768"/>
        <v>0</v>
      </c>
      <c r="BJ829">
        <f t="shared" si="769"/>
        <v>0</v>
      </c>
      <c r="BK829">
        <f t="shared" si="770"/>
        <v>0</v>
      </c>
      <c r="BL829">
        <f t="shared" si="771"/>
        <v>0</v>
      </c>
      <c r="BM829">
        <f t="shared" si="772"/>
        <v>0</v>
      </c>
      <c r="BN829">
        <f t="shared" si="773"/>
        <v>0</v>
      </c>
      <c r="BO829">
        <f t="shared" si="774"/>
        <v>0</v>
      </c>
      <c r="BP829">
        <f t="shared" si="775"/>
        <v>0</v>
      </c>
      <c r="BQ829">
        <f t="shared" si="776"/>
        <v>0</v>
      </c>
      <c r="BR829">
        <f t="shared" si="777"/>
        <v>0</v>
      </c>
      <c r="BS829">
        <f t="shared" si="778"/>
        <v>0</v>
      </c>
      <c r="BT829">
        <f t="shared" si="779"/>
        <v>0</v>
      </c>
    </row>
    <row r="830" spans="1:72" x14ac:dyDescent="0.25">
      <c r="A830" t="str">
        <f>IF(TRIM(INDEX(games!$A:$A,ROW()))="","",TRIM(INDEX(games!$A:$A,ROW())))</f>
        <v>Super Auto Pets</v>
      </c>
      <c r="B830">
        <f>IF(OR($A830="",INDEX(games!$B:$B,ROW())=""),"",INDEX(games!$B:$B,ROW()))</f>
        <v>2021</v>
      </c>
      <c r="C830" t="str">
        <f>IF(OR($A830="",INDEX(games!$C:$C,ROW())=""),"",INDEX(games!$C:$C,ROW()))</f>
        <v>Strategy</v>
      </c>
      <c r="D830">
        <f t="shared" si="720"/>
        <v>15</v>
      </c>
      <c r="E830">
        <f t="shared" si="721"/>
        <v>2</v>
      </c>
      <c r="F830">
        <f t="shared" si="722"/>
        <v>14</v>
      </c>
      <c r="G830" t="e">
        <f t="shared" si="723"/>
        <v>#N/A</v>
      </c>
      <c r="H830" t="e">
        <f t="shared" si="724"/>
        <v>#N/A</v>
      </c>
      <c r="I830">
        <f t="shared" si="725"/>
        <v>2021</v>
      </c>
      <c r="J830">
        <f t="shared" si="726"/>
        <v>2.3220000000000001</v>
      </c>
      <c r="K830" t="e">
        <f t="shared" si="727"/>
        <v>#N/A</v>
      </c>
      <c r="L830" t="e">
        <f t="shared" si="728"/>
        <v>#N/A</v>
      </c>
      <c r="M830" t="e">
        <f t="shared" si="729"/>
        <v>#N/A</v>
      </c>
      <c r="N830" t="e">
        <f t="shared" si="730"/>
        <v>#N/A</v>
      </c>
      <c r="O830">
        <f t="shared" si="731"/>
        <v>15.000830000000001</v>
      </c>
      <c r="P830" t="str">
        <f>IF(OR($A830="",INDEX(games!$H:$H,ROW())=""),"",INDEX(games!$H:$H,ROW()))</f>
        <v>Yes</v>
      </c>
      <c r="Q830">
        <f t="shared" si="732"/>
        <v>15.000830000000001</v>
      </c>
      <c r="T830">
        <f t="shared" si="733"/>
        <v>2021</v>
      </c>
      <c r="U830">
        <f t="shared" si="734"/>
        <v>2026</v>
      </c>
      <c r="V830">
        <f t="shared" si="735"/>
        <v>5</v>
      </c>
      <c r="W830" t="str">
        <f>IF(TRIM(INDEX(connections!$A:$A,ROW()))="","",TRIM(INDEX(connections!$A:$A,ROW())))</f>
        <v>Inscryption</v>
      </c>
      <c r="X830" t="str">
        <f>IF($W830="","",TRIM(INDEX(connections!$B:$B,ROW())))</f>
        <v>Master of Piece</v>
      </c>
      <c r="Y830">
        <f t="shared" si="736"/>
        <v>424</v>
      </c>
      <c r="Z830">
        <f t="shared" si="737"/>
        <v>496</v>
      </c>
      <c r="AA830" t="str">
        <f t="shared" si="738"/>
        <v>Yes</v>
      </c>
      <c r="AB830" t="str">
        <f t="shared" si="739"/>
        <v/>
      </c>
      <c r="AC830" t="str">
        <f t="shared" si="740"/>
        <v/>
      </c>
      <c r="AD830">
        <f t="shared" si="741"/>
        <v>0</v>
      </c>
      <c r="AE830" t="str">
        <f t="shared" si="742"/>
        <v/>
      </c>
      <c r="AG830">
        <f t="shared" si="743"/>
        <v>6</v>
      </c>
      <c r="AH830" t="str">
        <f t="shared" si="744"/>
        <v>Yes</v>
      </c>
      <c r="AI830">
        <f t="shared" si="745"/>
        <v>6</v>
      </c>
      <c r="AJ830">
        <f t="shared" si="746"/>
        <v>6.0008299999999997</v>
      </c>
      <c r="AK830" t="str">
        <f t="shared" si="747"/>
        <v/>
      </c>
      <c r="AL830" t="str">
        <f>IF($A830="","",INDEX(games!$J:$J,ROW())&amp;"")</f>
        <v>https://store.steampowered.com/app/1714040/Super_Auto_Pets/</v>
      </c>
      <c r="AM830">
        <f>IF($A830="","",SUMPRODUCT($AO830:$BD830,'Map Analysis'!$AN$2^{0,1,2,3,4,5,6,7,8,9,10,11,12,13,14,15}))</f>
        <v>21.5</v>
      </c>
      <c r="AN830">
        <f t="shared" si="748"/>
        <v>21.500083</v>
      </c>
      <c r="AO830">
        <f t="shared" si="749"/>
        <v>14</v>
      </c>
      <c r="AP830">
        <f t="shared" si="750"/>
        <v>14</v>
      </c>
      <c r="AQ830">
        <f t="shared" si="751"/>
        <v>2</v>
      </c>
      <c r="AR830">
        <f t="shared" si="752"/>
        <v>0</v>
      </c>
      <c r="AS830">
        <f t="shared" si="753"/>
        <v>0</v>
      </c>
      <c r="AT830">
        <f t="shared" si="754"/>
        <v>0</v>
      </c>
      <c r="AU830">
        <f t="shared" si="755"/>
        <v>0</v>
      </c>
      <c r="AV830">
        <f t="shared" si="756"/>
        <v>0</v>
      </c>
      <c r="AW830">
        <f t="shared" si="757"/>
        <v>0</v>
      </c>
      <c r="AX830">
        <f t="shared" si="758"/>
        <v>0</v>
      </c>
      <c r="AY830">
        <f t="shared" si="759"/>
        <v>0</v>
      </c>
      <c r="AZ830">
        <f t="shared" si="760"/>
        <v>0</v>
      </c>
      <c r="BA830">
        <f t="shared" si="761"/>
        <v>0</v>
      </c>
      <c r="BB830">
        <f t="shared" si="762"/>
        <v>0</v>
      </c>
      <c r="BC830">
        <f t="shared" si="763"/>
        <v>0</v>
      </c>
      <c r="BD830">
        <f t="shared" si="764"/>
        <v>0</v>
      </c>
      <c r="BF830">
        <f t="shared" si="765"/>
        <v>0</v>
      </c>
      <c r="BG830">
        <f t="shared" si="766"/>
        <v>0</v>
      </c>
      <c r="BH830">
        <f t="shared" si="767"/>
        <v>0</v>
      </c>
      <c r="BI830">
        <f t="shared" si="768"/>
        <v>0</v>
      </c>
      <c r="BJ830">
        <f t="shared" si="769"/>
        <v>0</v>
      </c>
      <c r="BK830">
        <f t="shared" si="770"/>
        <v>0</v>
      </c>
      <c r="BL830">
        <f t="shared" si="771"/>
        <v>0</v>
      </c>
      <c r="BM830">
        <f t="shared" si="772"/>
        <v>0</v>
      </c>
      <c r="BN830">
        <f t="shared" si="773"/>
        <v>0</v>
      </c>
      <c r="BO830">
        <f t="shared" si="774"/>
        <v>0</v>
      </c>
      <c r="BP830">
        <f t="shared" si="775"/>
        <v>0</v>
      </c>
      <c r="BQ830">
        <f t="shared" si="776"/>
        <v>0</v>
      </c>
      <c r="BR830">
        <f t="shared" si="777"/>
        <v>0</v>
      </c>
      <c r="BS830">
        <f t="shared" si="778"/>
        <v>0</v>
      </c>
      <c r="BT830">
        <f t="shared" si="779"/>
        <v>0</v>
      </c>
    </row>
    <row r="831" spans="1:72" x14ac:dyDescent="0.25">
      <c r="A831" t="str">
        <f>IF(TRIM(INDEX(games!$A:$A,ROW()))="","",TRIM(INDEX(games!$A:$A,ROW())))</f>
        <v>Super Bullet Break</v>
      </c>
      <c r="B831">
        <f>IF(OR($A831="",INDEX(games!$B:$B,ROW())=""),"",INDEX(games!$B:$B,ROW()))</f>
        <v>2022</v>
      </c>
      <c r="C831" t="str">
        <f>IF(OR($A831="",INDEX(games!$C:$C,ROW())=""),"",INDEX(games!$C:$C,ROW()))</f>
        <v>Deckbuilder</v>
      </c>
      <c r="D831">
        <f t="shared" si="720"/>
        <v>1</v>
      </c>
      <c r="E831">
        <f t="shared" si="721"/>
        <v>3</v>
      </c>
      <c r="F831">
        <f t="shared" si="722"/>
        <v>15</v>
      </c>
      <c r="G831" t="e">
        <f t="shared" si="723"/>
        <v>#N/A</v>
      </c>
      <c r="H831" t="e">
        <f t="shared" si="724"/>
        <v>#N/A</v>
      </c>
      <c r="I831" t="e">
        <f t="shared" si="725"/>
        <v>#N/A</v>
      </c>
      <c r="J831" t="e">
        <f t="shared" si="726"/>
        <v>#N/A</v>
      </c>
      <c r="K831">
        <f t="shared" si="727"/>
        <v>2022</v>
      </c>
      <c r="L831">
        <f t="shared" si="728"/>
        <v>3.3449999999999998</v>
      </c>
      <c r="M831" t="e">
        <f t="shared" si="729"/>
        <v>#N/A</v>
      </c>
      <c r="N831" t="e">
        <f t="shared" si="730"/>
        <v>#N/A</v>
      </c>
      <c r="O831">
        <f t="shared" si="731"/>
        <v>1.000831</v>
      </c>
      <c r="P831" t="str">
        <f>IF(OR($A831="",INDEX(games!$H:$H,ROW())=""),"",INDEX(games!$H:$H,ROW()))</f>
        <v>Yes</v>
      </c>
      <c r="Q831">
        <f t="shared" si="732"/>
        <v>1.000831</v>
      </c>
      <c r="T831">
        <f t="shared" si="733"/>
        <v>2018</v>
      </c>
      <c r="U831">
        <f t="shared" si="734"/>
        <v>2026</v>
      </c>
      <c r="V831">
        <f t="shared" si="735"/>
        <v>8</v>
      </c>
      <c r="W831" t="str">
        <f>IF(TRIM(INDEX(connections!$A:$A,ROW()))="","",TRIM(INDEX(connections!$A:$A,ROW())))</f>
        <v>Into the Breach</v>
      </c>
      <c r="X831" t="str">
        <f>IF($W831="","",TRIM(INDEX(connections!$B:$B,ROW())))</f>
        <v>Master of Piece</v>
      </c>
      <c r="Y831">
        <f t="shared" si="736"/>
        <v>428</v>
      </c>
      <c r="Z831">
        <f t="shared" si="737"/>
        <v>496</v>
      </c>
      <c r="AA831" t="str">
        <f t="shared" si="738"/>
        <v>Yes</v>
      </c>
      <c r="AB831" t="str">
        <f t="shared" si="739"/>
        <v/>
      </c>
      <c r="AC831" t="str">
        <f t="shared" si="740"/>
        <v/>
      </c>
      <c r="AD831">
        <f t="shared" si="741"/>
        <v>1</v>
      </c>
      <c r="AE831" t="str">
        <f t="shared" si="742"/>
        <v/>
      </c>
      <c r="AG831">
        <f t="shared" si="743"/>
        <v>1</v>
      </c>
      <c r="AH831" t="str">
        <f t="shared" si="744"/>
        <v>Yes</v>
      </c>
      <c r="AI831">
        <f t="shared" si="745"/>
        <v>1</v>
      </c>
      <c r="AJ831">
        <f t="shared" si="746"/>
        <v>1.000831</v>
      </c>
      <c r="AK831" t="str">
        <f t="shared" si="747"/>
        <v/>
      </c>
      <c r="AL831" t="str">
        <f>IF($A831="","",INDEX(games!$J:$J,ROW())&amp;"")</f>
        <v>https://store.steampowered.com/app/1767170/Super_Bullet_Break/</v>
      </c>
      <c r="AM831">
        <f>IF($A831="","",SUMPRODUCT($AO831:$BD831,'Map Analysis'!$AN$2^{0,1,2,3,4,5,6,7,8,9,10,11,12,13,14,15}))</f>
        <v>0</v>
      </c>
      <c r="AN831">
        <f t="shared" si="748"/>
        <v>8.3100000000000001E-5</v>
      </c>
      <c r="AO831">
        <f t="shared" si="749"/>
        <v>0</v>
      </c>
      <c r="AP831">
        <f t="shared" si="750"/>
        <v>0</v>
      </c>
      <c r="AQ831">
        <f t="shared" si="751"/>
        <v>0</v>
      </c>
      <c r="AR831">
        <f t="shared" si="752"/>
        <v>0</v>
      </c>
      <c r="AS831">
        <f t="shared" si="753"/>
        <v>0</v>
      </c>
      <c r="AT831">
        <f t="shared" si="754"/>
        <v>0</v>
      </c>
      <c r="AU831">
        <f t="shared" si="755"/>
        <v>0</v>
      </c>
      <c r="AV831">
        <f t="shared" si="756"/>
        <v>0</v>
      </c>
      <c r="AW831">
        <f t="shared" si="757"/>
        <v>0</v>
      </c>
      <c r="AX831">
        <f t="shared" si="758"/>
        <v>0</v>
      </c>
      <c r="AY831">
        <f t="shared" si="759"/>
        <v>0</v>
      </c>
      <c r="AZ831">
        <f t="shared" si="760"/>
        <v>0</v>
      </c>
      <c r="BA831">
        <f t="shared" si="761"/>
        <v>0</v>
      </c>
      <c r="BB831">
        <f t="shared" si="762"/>
        <v>0</v>
      </c>
      <c r="BC831">
        <f t="shared" si="763"/>
        <v>0</v>
      </c>
      <c r="BD831">
        <f t="shared" si="764"/>
        <v>0</v>
      </c>
      <c r="BF831">
        <f t="shared" si="765"/>
        <v>0</v>
      </c>
      <c r="BG831">
        <f t="shared" si="766"/>
        <v>0</v>
      </c>
      <c r="BH831">
        <f t="shared" si="767"/>
        <v>0</v>
      </c>
      <c r="BI831">
        <f t="shared" si="768"/>
        <v>0</v>
      </c>
      <c r="BJ831">
        <f t="shared" si="769"/>
        <v>0</v>
      </c>
      <c r="BK831">
        <f t="shared" si="770"/>
        <v>0</v>
      </c>
      <c r="BL831">
        <f t="shared" si="771"/>
        <v>0</v>
      </c>
      <c r="BM831">
        <f t="shared" si="772"/>
        <v>0</v>
      </c>
      <c r="BN831">
        <f t="shared" si="773"/>
        <v>0</v>
      </c>
      <c r="BO831">
        <f t="shared" si="774"/>
        <v>0</v>
      </c>
      <c r="BP831">
        <f t="shared" si="775"/>
        <v>0</v>
      </c>
      <c r="BQ831">
        <f t="shared" si="776"/>
        <v>0</v>
      </c>
      <c r="BR831">
        <f t="shared" si="777"/>
        <v>0</v>
      </c>
      <c r="BS831">
        <f t="shared" si="778"/>
        <v>0</v>
      </c>
      <c r="BT831">
        <f t="shared" si="779"/>
        <v>0</v>
      </c>
    </row>
    <row r="832" spans="1:72" x14ac:dyDescent="0.25">
      <c r="A832" t="str">
        <f>IF(TRIM(INDEX(games!$A:$A,ROW()))="","",TRIM(INDEX(games!$A:$A,ROW())))</f>
        <v>Super Fantasy Kingdom</v>
      </c>
      <c r="B832">
        <f>IF(OR($A832="",INDEX(games!$B:$B,ROW())=""),"",INDEX(games!$B:$B,ROW()))</f>
        <v>2025</v>
      </c>
      <c r="C832" t="str">
        <f>IF(OR($A832="",INDEX(games!$C:$C,ROW())=""),"",INDEX(games!$C:$C,ROW()))</f>
        <v>Strategy</v>
      </c>
      <c r="D832">
        <f t="shared" si="720"/>
        <v>3</v>
      </c>
      <c r="E832">
        <f t="shared" si="721"/>
        <v>2</v>
      </c>
      <c r="F832">
        <f t="shared" si="722"/>
        <v>16</v>
      </c>
      <c r="G832" t="e">
        <f t="shared" si="723"/>
        <v>#N/A</v>
      </c>
      <c r="H832" t="e">
        <f t="shared" si="724"/>
        <v>#N/A</v>
      </c>
      <c r="I832">
        <f t="shared" si="725"/>
        <v>2025</v>
      </c>
      <c r="J832">
        <f t="shared" si="726"/>
        <v>2.3679999999999999</v>
      </c>
      <c r="K832" t="e">
        <f t="shared" si="727"/>
        <v>#N/A</v>
      </c>
      <c r="L832" t="e">
        <f t="shared" si="728"/>
        <v>#N/A</v>
      </c>
      <c r="M832" t="e">
        <f t="shared" si="729"/>
        <v>#N/A</v>
      </c>
      <c r="N832" t="e">
        <f t="shared" si="730"/>
        <v>#N/A</v>
      </c>
      <c r="O832">
        <f t="shared" si="731"/>
        <v>3.0008319999999999</v>
      </c>
      <c r="P832" t="str">
        <f>IF(OR($A832="",INDEX(games!$H:$H,ROW())=""),"",INDEX(games!$H:$H,ROW()))</f>
        <v>Yes</v>
      </c>
      <c r="Q832">
        <f t="shared" si="732"/>
        <v>3.0008319999999999</v>
      </c>
      <c r="T832">
        <f t="shared" si="733"/>
        <v>2020</v>
      </c>
      <c r="U832">
        <f t="shared" si="734"/>
        <v>2026</v>
      </c>
      <c r="V832">
        <f t="shared" si="735"/>
        <v>6</v>
      </c>
      <c r="W832" t="str">
        <f>IF(TRIM(INDEX(connections!$A:$A,ROW()))="","",TRIM(INDEX(connections!$A:$A,ROW())))</f>
        <v>Monster Train</v>
      </c>
      <c r="X832" t="str">
        <f>IF($W832="","",TRIM(INDEX(connections!$B:$B,ROW())))</f>
        <v>Master of Piece</v>
      </c>
      <c r="Y832">
        <f t="shared" si="736"/>
        <v>522</v>
      </c>
      <c r="Z832">
        <f t="shared" si="737"/>
        <v>496</v>
      </c>
      <c r="AA832" t="str">
        <f t="shared" si="738"/>
        <v>Yes</v>
      </c>
      <c r="AB832" t="str">
        <f t="shared" si="739"/>
        <v/>
      </c>
      <c r="AC832" t="str">
        <f t="shared" si="740"/>
        <v/>
      </c>
      <c r="AD832">
        <f t="shared" si="741"/>
        <v>0</v>
      </c>
      <c r="AE832" t="str">
        <f t="shared" si="742"/>
        <v/>
      </c>
      <c r="AG832">
        <f t="shared" si="743"/>
        <v>3</v>
      </c>
      <c r="AH832" t="str">
        <f t="shared" si="744"/>
        <v>Yes</v>
      </c>
      <c r="AI832">
        <f t="shared" si="745"/>
        <v>3</v>
      </c>
      <c r="AJ832">
        <f t="shared" si="746"/>
        <v>3.0008319999999999</v>
      </c>
      <c r="AK832" t="str">
        <f t="shared" si="747"/>
        <v/>
      </c>
      <c r="AL832" t="str">
        <f>IF($A832="","",INDEX(games!$J:$J,ROW())&amp;"")</f>
        <v>https://store.steampowered.com/app/2289750/Super_Fantasy_Kingdom/</v>
      </c>
      <c r="AM832">
        <f>IF($A832="","",SUMPRODUCT($AO832:$BD832,'Map Analysis'!$AN$2^{0,1,2,3,4,5,6,7,8,9,10,11,12,13,14,15}))</f>
        <v>0</v>
      </c>
      <c r="AN832">
        <f t="shared" si="748"/>
        <v>8.3200000000000003E-5</v>
      </c>
      <c r="AO832">
        <f t="shared" si="749"/>
        <v>0</v>
      </c>
      <c r="AP832">
        <f t="shared" si="750"/>
        <v>0</v>
      </c>
      <c r="AQ832">
        <f t="shared" si="751"/>
        <v>0</v>
      </c>
      <c r="AR832">
        <f t="shared" si="752"/>
        <v>0</v>
      </c>
      <c r="AS832">
        <f t="shared" si="753"/>
        <v>0</v>
      </c>
      <c r="AT832">
        <f t="shared" si="754"/>
        <v>0</v>
      </c>
      <c r="AU832">
        <f t="shared" si="755"/>
        <v>0</v>
      </c>
      <c r="AV832">
        <f t="shared" si="756"/>
        <v>0</v>
      </c>
      <c r="AW832">
        <f t="shared" si="757"/>
        <v>0</v>
      </c>
      <c r="AX832">
        <f t="shared" si="758"/>
        <v>0</v>
      </c>
      <c r="AY832">
        <f t="shared" si="759"/>
        <v>0</v>
      </c>
      <c r="AZ832">
        <f t="shared" si="760"/>
        <v>0</v>
      </c>
      <c r="BA832">
        <f t="shared" si="761"/>
        <v>0</v>
      </c>
      <c r="BB832">
        <f t="shared" si="762"/>
        <v>0</v>
      </c>
      <c r="BC832">
        <f t="shared" si="763"/>
        <v>0</v>
      </c>
      <c r="BD832">
        <f t="shared" si="764"/>
        <v>0</v>
      </c>
      <c r="BF832">
        <f t="shared" si="765"/>
        <v>0</v>
      </c>
      <c r="BG832">
        <f t="shared" si="766"/>
        <v>0</v>
      </c>
      <c r="BH832">
        <f t="shared" si="767"/>
        <v>0</v>
      </c>
      <c r="BI832">
        <f t="shared" si="768"/>
        <v>0</v>
      </c>
      <c r="BJ832">
        <f t="shared" si="769"/>
        <v>0</v>
      </c>
      <c r="BK832">
        <f t="shared" si="770"/>
        <v>0</v>
      </c>
      <c r="BL832">
        <f t="shared" si="771"/>
        <v>0</v>
      </c>
      <c r="BM832">
        <f t="shared" si="772"/>
        <v>0</v>
      </c>
      <c r="BN832">
        <f t="shared" si="773"/>
        <v>0</v>
      </c>
      <c r="BO832">
        <f t="shared" si="774"/>
        <v>0</v>
      </c>
      <c r="BP832">
        <f t="shared" si="775"/>
        <v>0</v>
      </c>
      <c r="BQ832">
        <f t="shared" si="776"/>
        <v>0</v>
      </c>
      <c r="BR832">
        <f t="shared" si="777"/>
        <v>0</v>
      </c>
      <c r="BS832">
        <f t="shared" si="778"/>
        <v>0</v>
      </c>
      <c r="BT832">
        <f t="shared" si="779"/>
        <v>0</v>
      </c>
    </row>
    <row r="833" spans="1:72" x14ac:dyDescent="0.25">
      <c r="A833" t="str">
        <f>IF(TRIM(INDEX(games!$A:$A,ROW()))="","",TRIM(INDEX(games!$A:$A,ROW())))</f>
        <v>Super House of Dead Ninjas</v>
      </c>
      <c r="B833">
        <f>IF(OR($A833="",INDEX(games!$B:$B,ROW())=""),"",INDEX(games!$B:$B,ROW()))</f>
        <v>2013</v>
      </c>
      <c r="C833" t="str">
        <f>IF(OR($A833="",INDEX(games!$C:$C,ROW())=""),"",INDEX(games!$C:$C,ROW()))</f>
        <v>Action</v>
      </c>
      <c r="D833">
        <f t="shared" si="720"/>
        <v>1</v>
      </c>
      <c r="E833">
        <f t="shared" si="721"/>
        <v>1</v>
      </c>
      <c r="F833">
        <f t="shared" si="722"/>
        <v>17</v>
      </c>
      <c r="G833">
        <f t="shared" si="723"/>
        <v>2013</v>
      </c>
      <c r="H833">
        <f t="shared" si="724"/>
        <v>1.391</v>
      </c>
      <c r="I833" t="e">
        <f t="shared" si="725"/>
        <v>#N/A</v>
      </c>
      <c r="J833" t="e">
        <f t="shared" si="726"/>
        <v>#N/A</v>
      </c>
      <c r="K833" t="e">
        <f t="shared" si="727"/>
        <v>#N/A</v>
      </c>
      <c r="L833" t="e">
        <f t="shared" si="728"/>
        <v>#N/A</v>
      </c>
      <c r="M833" t="e">
        <f t="shared" si="729"/>
        <v>#N/A</v>
      </c>
      <c r="N833" t="e">
        <f t="shared" si="730"/>
        <v>#N/A</v>
      </c>
      <c r="O833">
        <f t="shared" si="731"/>
        <v>1.0008330000000001</v>
      </c>
      <c r="P833" t="str">
        <f>IF(OR($A833="",INDEX(games!$H:$H,ROW())=""),"",INDEX(games!$H:$H,ROW()))</f>
        <v>Yes</v>
      </c>
      <c r="Q833">
        <f t="shared" si="732"/>
        <v>1.0008330000000001</v>
      </c>
      <c r="T833">
        <f t="shared" si="733"/>
        <v>2017</v>
      </c>
      <c r="U833">
        <f t="shared" si="734"/>
        <v>2026</v>
      </c>
      <c r="V833">
        <f t="shared" si="735"/>
        <v>9</v>
      </c>
      <c r="W833" t="str">
        <f>IF(TRIM(INDEX(connections!$A:$A,ROW()))="","",TRIM(INDEX(connections!$A:$A,ROW())))</f>
        <v>Slay the Spire</v>
      </c>
      <c r="X833" t="str">
        <f>IF($W833="","",TRIM(INDEX(connections!$B:$B,ROW())))</f>
        <v>Master of Piece</v>
      </c>
      <c r="Y833">
        <f t="shared" si="736"/>
        <v>772</v>
      </c>
      <c r="Z833">
        <f t="shared" si="737"/>
        <v>496</v>
      </c>
      <c r="AA833" t="str">
        <f t="shared" si="738"/>
        <v>Yes</v>
      </c>
      <c r="AB833" t="str">
        <f t="shared" si="739"/>
        <v/>
      </c>
      <c r="AC833" t="str">
        <f t="shared" si="740"/>
        <v/>
      </c>
      <c r="AD833">
        <f t="shared" si="741"/>
        <v>0</v>
      </c>
      <c r="AE833" t="str">
        <f t="shared" si="742"/>
        <v/>
      </c>
      <c r="AG833">
        <f t="shared" si="743"/>
        <v>1</v>
      </c>
      <c r="AH833" t="str">
        <f t="shared" si="744"/>
        <v>Yes</v>
      </c>
      <c r="AI833">
        <f t="shared" si="745"/>
        <v>1</v>
      </c>
      <c r="AJ833">
        <f t="shared" si="746"/>
        <v>1.0008330000000001</v>
      </c>
      <c r="AK833" t="str">
        <f t="shared" si="747"/>
        <v/>
      </c>
      <c r="AL833" t="str">
        <f>IF($A833="","",INDEX(games!$J:$J,ROW())&amp;"")</f>
        <v>https://store.steampowered.com/app/224820/Super_House_of_Dead_Ninjas/</v>
      </c>
      <c r="AM833">
        <f>IF($A833="","",SUMPRODUCT($AO833:$BD833,'Map Analysis'!$AN$2^{0,1,2,3,4,5,6,7,8,9,10,11,12,13,14,15}))</f>
        <v>1.5</v>
      </c>
      <c r="AN833">
        <f t="shared" si="748"/>
        <v>1.5000833</v>
      </c>
      <c r="AO833">
        <f t="shared" si="749"/>
        <v>1</v>
      </c>
      <c r="AP833">
        <f t="shared" si="750"/>
        <v>1</v>
      </c>
      <c r="AQ833">
        <f t="shared" si="751"/>
        <v>0</v>
      </c>
      <c r="AR833">
        <f t="shared" si="752"/>
        <v>0</v>
      </c>
      <c r="AS833">
        <f t="shared" si="753"/>
        <v>0</v>
      </c>
      <c r="AT833">
        <f t="shared" si="754"/>
        <v>0</v>
      </c>
      <c r="AU833">
        <f t="shared" si="755"/>
        <v>0</v>
      </c>
      <c r="AV833">
        <f t="shared" si="756"/>
        <v>0</v>
      </c>
      <c r="AW833">
        <f t="shared" si="757"/>
        <v>0</v>
      </c>
      <c r="AX833">
        <f t="shared" si="758"/>
        <v>0</v>
      </c>
      <c r="AY833">
        <f t="shared" si="759"/>
        <v>0</v>
      </c>
      <c r="AZ833">
        <f t="shared" si="760"/>
        <v>0</v>
      </c>
      <c r="BA833">
        <f t="shared" si="761"/>
        <v>0</v>
      </c>
      <c r="BB833">
        <f t="shared" si="762"/>
        <v>0</v>
      </c>
      <c r="BC833">
        <f t="shared" si="763"/>
        <v>0</v>
      </c>
      <c r="BD833">
        <f t="shared" si="764"/>
        <v>0</v>
      </c>
      <c r="BF833">
        <f t="shared" si="765"/>
        <v>0</v>
      </c>
      <c r="BG833">
        <f t="shared" si="766"/>
        <v>0</v>
      </c>
      <c r="BH833">
        <f t="shared" si="767"/>
        <v>0</v>
      </c>
      <c r="BI833">
        <f t="shared" si="768"/>
        <v>0</v>
      </c>
      <c r="BJ833">
        <f t="shared" si="769"/>
        <v>0</v>
      </c>
      <c r="BK833">
        <f t="shared" si="770"/>
        <v>0</v>
      </c>
      <c r="BL833">
        <f t="shared" si="771"/>
        <v>0</v>
      </c>
      <c r="BM833">
        <f t="shared" si="772"/>
        <v>0</v>
      </c>
      <c r="BN833">
        <f t="shared" si="773"/>
        <v>0</v>
      </c>
      <c r="BO833">
        <f t="shared" si="774"/>
        <v>0</v>
      </c>
      <c r="BP833">
        <f t="shared" si="775"/>
        <v>0</v>
      </c>
      <c r="BQ833">
        <f t="shared" si="776"/>
        <v>0</v>
      </c>
      <c r="BR833">
        <f t="shared" si="777"/>
        <v>0</v>
      </c>
      <c r="BS833">
        <f t="shared" si="778"/>
        <v>0</v>
      </c>
      <c r="BT833">
        <f t="shared" si="779"/>
        <v>0</v>
      </c>
    </row>
    <row r="834" spans="1:72" x14ac:dyDescent="0.25">
      <c r="A834" t="str">
        <f>IF(TRIM(INDEX(games!$A:$A,ROW()))="","",TRIM(INDEX(games!$A:$A,ROW())))</f>
        <v>Super Tax City</v>
      </c>
      <c r="B834">
        <f>IF(OR($A834="",INDEX(games!$B:$B,ROW())=""),"",INDEX(games!$B:$B,ROW()))</f>
        <v>2025</v>
      </c>
      <c r="C834" t="str">
        <f>IF(OR($A834="",INDEX(games!$C:$C,ROW())=""),"",INDEX(games!$C:$C,ROW()))</f>
        <v>Deckbuilder</v>
      </c>
      <c r="D834">
        <f t="shared" ref="D834:D897" si="780">IF($A834="","",COUNTIF($W$2:$W$2500,$A834)+COUNTIF($X$2:$X$2500,$A834))</f>
        <v>2</v>
      </c>
      <c r="E834">
        <f t="shared" ref="E834:E897" si="781">IF($A834="","",IFERROR(MATCH($C834,$R$2:$R$5,0),0))</f>
        <v>3</v>
      </c>
      <c r="F834">
        <f t="shared" ref="F834:F897" si="782">IF($A834="","",MOD(ROW(),34))</f>
        <v>18</v>
      </c>
      <c r="G834" t="e">
        <f t="shared" ref="G834:G897" si="783">IF($A834="",NA(),IF($C834="Action",$B834,NA()))</f>
        <v>#N/A</v>
      </c>
      <c r="H834" t="e">
        <f t="shared" ref="H834:H897" si="784">IF($A834="",NA(),IF($C834="Action",1+$F834*0.023,NA()))</f>
        <v>#N/A</v>
      </c>
      <c r="I834" t="e">
        <f t="shared" ref="I834:I897" si="785">IF($A834="",NA(),IF($C834="Strategy",$B834,NA()))</f>
        <v>#N/A</v>
      </c>
      <c r="J834" t="e">
        <f t="shared" ref="J834:J897" si="786">IF($A834="",NA(),IF($C834="Strategy",2+$F834*0.023,NA()))</f>
        <v>#N/A</v>
      </c>
      <c r="K834">
        <f t="shared" ref="K834:K897" si="787">IF($A834="",NA(),IF($C834="Deckbuilder",$B834,NA()))</f>
        <v>2025</v>
      </c>
      <c r="L834">
        <f t="shared" ref="L834:L897" si="788">IF($A834="",NA(),IF($C834="Deckbuilder",3+$F834*0.023,NA()))</f>
        <v>3.4140000000000001</v>
      </c>
      <c r="M834" t="e">
        <f t="shared" ref="M834:M897" si="789">IF($A834="",NA(),IF($C834="Traditional",$B834,NA()))</f>
        <v>#N/A</v>
      </c>
      <c r="N834" t="e">
        <f t="shared" ref="N834:N897" si="790">IF($A834="",NA(),IF($C834="Traditional",4+$F834*0.023,NA()))</f>
        <v>#N/A</v>
      </c>
      <c r="O834">
        <f t="shared" ref="O834:O897" si="791">IF($A834="","",$D834+ROW()/1000000)</f>
        <v>2.0008339999999998</v>
      </c>
      <c r="P834" t="str">
        <f>IF(OR($A834="",INDEX(games!$H:$H,ROW())=""),"",INDEX(games!$H:$H,ROW()))</f>
        <v>Yes</v>
      </c>
      <c r="Q834">
        <f t="shared" ref="Q834:Q897" si="792">IF(OR($A834="",$P834&lt;&gt;"Yes"),"",$D834+ROW()/1000000)</f>
        <v>2.0008339999999998</v>
      </c>
      <c r="T834">
        <f t="shared" ref="T834:T897" si="793">IF($Y834="","",INDEX($B$2:$B$1500,$Y834))</f>
        <v>2021</v>
      </c>
      <c r="U834">
        <f t="shared" ref="U834:U897" si="794">IF($Z834="","",INDEX($B$2:$B$1500,$Z834))</f>
        <v>2025</v>
      </c>
      <c r="V834">
        <f t="shared" ref="V834:V897" si="795">IF(OR($T834="",$U834=""),"",$U834-$T834)</f>
        <v>4</v>
      </c>
      <c r="W834" t="str">
        <f>IF(TRIM(INDEX(connections!$A:$A,ROW()))="","",TRIM(INDEX(connections!$A:$A,ROW())))</f>
        <v>Luck be a Landlord</v>
      </c>
      <c r="X834" t="str">
        <f>IF($W834="","",TRIM(INDEX(connections!$B:$B,ROW())))</f>
        <v>Maze Mice</v>
      </c>
      <c r="Y834">
        <f t="shared" ref="Y834:Y897" si="796">IF($W834="","",IFERROR(MATCH($W834,$A$2:$A$1500,0),""))</f>
        <v>484</v>
      </c>
      <c r="Z834">
        <f t="shared" ref="Z834:Z897" si="797">IF($X834="","",IFERROR(MATCH($X834,$A$2:$A$1500,0),""))</f>
        <v>497</v>
      </c>
      <c r="AA834" t="str">
        <f t="shared" ref="AA834:AA897" si="798">IF($Y834="","",INDEX($P$2:$P$1500,$Y834))</f>
        <v>Yes</v>
      </c>
      <c r="AB834" t="str">
        <f t="shared" ref="AB834:AB897" si="799">IF($Z834="","",INDEX($P$2:$P$1500,$Z834))</f>
        <v>Yes</v>
      </c>
      <c r="AC834">
        <f t="shared" ref="AC834:AC897" si="800">IF(AND($AA834="Yes",$AB834="Yes"),1,"")</f>
        <v>1</v>
      </c>
      <c r="AD834">
        <f t="shared" ref="AD834:AD897" si="801">IF(OR($Y834="",$Z834=""),"",IF(INDEX($C$2:$C$1500,$Y834)=INDEX($C$2:$C$1500,$Z834),0,1))</f>
        <v>1</v>
      </c>
      <c r="AE834" t="str">
        <f t="shared" ref="AE834:AE897" si="802">IF($AC834&lt;&gt;1,"",IF(AND(INDEX($AG$2:$AG$1500,$Y834)=1,INDEX($AG$2:$AG$1500,$Z834)=1),1,""))</f>
        <v/>
      </c>
      <c r="AG834">
        <f t="shared" ref="AG834:AG897" si="803">IF($A834="","",COUNTIFS($W$2:$W$2500,$A834,$AB$2:$AB$2500,"Yes")+COUNTIFS($X$2:$X$2500,$A834,$AA$2:$AA$2500,"Yes"))</f>
        <v>1</v>
      </c>
      <c r="AH834" t="str">
        <f t="shared" ref="AH834:AH897" si="804">IF(OR($P834&lt;&gt;"Yes",N($AG834)=0),"",IF(AND($AG834=1,COUNTIFS($W$2:$W$2500,$A834,$AE$2:$AE$2500,1)+COUNTIFS($X$2:$X$2500,$A834,$AE$2:$AE$2500,1)&gt;0),"","Yes"))</f>
        <v>Yes</v>
      </c>
      <c r="AI834">
        <f t="shared" ref="AI834:AI897" si="805">IF($AH834="Yes",$AG834,"")</f>
        <v>1</v>
      </c>
      <c r="AJ834">
        <f t="shared" ref="AJ834:AJ897" si="806">IF($AI834="","",$AI834+ROW()/1000000)</f>
        <v>1.000834</v>
      </c>
      <c r="AK834" t="str">
        <f t="shared" ref="AK834:AK897" si="807">IF(OR($A834="",$P834="Yes",N($AG834)=0),"",$AG834+ROW()/1000000)</f>
        <v/>
      </c>
      <c r="AL834" t="str">
        <f>IF($A834="","",INDEX(games!$J:$J,ROW())&amp;"")</f>
        <v>https://store.steampowered.com/app/2881800/SuperTaxCity/</v>
      </c>
      <c r="AM834">
        <f>IF($A834="","",SUMPRODUCT($AO834:$BD834,'Map Analysis'!$AN$2^{0,1,2,3,4,5,6,7,8,9,10,11,12,13,14,15}))</f>
        <v>1</v>
      </c>
      <c r="AN834">
        <f t="shared" ref="AN834:AN897" si="808">IF($A834="","",$AM834+ROW()/10000000)</f>
        <v>1.0000834000000001</v>
      </c>
      <c r="AO834">
        <f t="shared" ref="AO834:AO897" si="809">IF($A834="","",COUNTIF($W$2:$W$2500,$A834))</f>
        <v>1</v>
      </c>
      <c r="AP834">
        <f t="shared" ref="AP834:AP897" si="810">IF($A834="","",SUMIFS($BF$2:$BF$2500,$W$2:$W$2500,$A834))</f>
        <v>0</v>
      </c>
      <c r="AQ834">
        <f t="shared" ref="AQ834:AQ897" si="811">IF($A834="","",SUMIFS($BG$2:$BG$2500,$W$2:$W$2500,$A834))</f>
        <v>0</v>
      </c>
      <c r="AR834">
        <f t="shared" ref="AR834:AR897" si="812">IF($A834="","",SUMIFS($BH$2:$BH$2500,$W$2:$W$2500,$A834))</f>
        <v>0</v>
      </c>
      <c r="AS834">
        <f t="shared" ref="AS834:AS897" si="813">IF($A834="","",SUMIFS($BI$2:$BI$2500,$W$2:$W$2500,$A834))</f>
        <v>0</v>
      </c>
      <c r="AT834">
        <f t="shared" ref="AT834:AT897" si="814">IF($A834="","",SUMIFS($BJ$2:$BJ$2500,$W$2:$W$2500,$A834))</f>
        <v>0</v>
      </c>
      <c r="AU834">
        <f t="shared" ref="AU834:AU897" si="815">IF($A834="","",SUMIFS($BK$2:$BK$2500,$W$2:$W$2500,$A834))</f>
        <v>0</v>
      </c>
      <c r="AV834">
        <f t="shared" ref="AV834:AV897" si="816">IF($A834="","",SUMIFS($BL$2:$BL$2500,$W$2:$W$2500,$A834))</f>
        <v>0</v>
      </c>
      <c r="AW834">
        <f t="shared" ref="AW834:AW897" si="817">IF($A834="","",SUMIFS($BM$2:$BM$2500,$W$2:$W$2500,$A834))</f>
        <v>0</v>
      </c>
      <c r="AX834">
        <f t="shared" ref="AX834:AX897" si="818">IF($A834="","",SUMIFS($BN$2:$BN$2500,$W$2:$W$2500,$A834))</f>
        <v>0</v>
      </c>
      <c r="AY834">
        <f t="shared" ref="AY834:AY897" si="819">IF($A834="","",SUMIFS($BO$2:$BO$2500,$W$2:$W$2500,$A834))</f>
        <v>0</v>
      </c>
      <c r="AZ834">
        <f t="shared" ref="AZ834:AZ897" si="820">IF($A834="","",SUMIFS($BP$2:$BP$2500,$W$2:$W$2500,$A834))</f>
        <v>0</v>
      </c>
      <c r="BA834">
        <f t="shared" ref="BA834:BA897" si="821">IF($A834="","",SUMIFS($BQ$2:$BQ$2500,$W$2:$W$2500,$A834))</f>
        <v>0</v>
      </c>
      <c r="BB834">
        <f t="shared" ref="BB834:BB897" si="822">IF($A834="","",SUMIFS($BR$2:$BR$2500,$W$2:$W$2500,$A834))</f>
        <v>0</v>
      </c>
      <c r="BC834">
        <f t="shared" ref="BC834:BC897" si="823">IF($A834="","",SUMIFS($BS$2:$BS$2500,$W$2:$W$2500,$A834))</f>
        <v>0</v>
      </c>
      <c r="BD834">
        <f t="shared" ref="BD834:BD897" si="824">IF($A834="","",SUMIFS($BT$2:$BT$2500,$W$2:$W$2500,$A834))</f>
        <v>0</v>
      </c>
      <c r="BF834">
        <f t="shared" ref="BF834:BF897" si="825">IF($Z834="","",INDEX($AO$2:$AO$1500,$Z834))</f>
        <v>0</v>
      </c>
      <c r="BG834">
        <f t="shared" ref="BG834:BG897" si="826">IF($Z834="","",INDEX($AP$2:$AP$1500,$Z834))</f>
        <v>0</v>
      </c>
      <c r="BH834">
        <f t="shared" ref="BH834:BH897" si="827">IF($Z834="","",INDEX($AQ$2:$AQ$1500,$Z834))</f>
        <v>0</v>
      </c>
      <c r="BI834">
        <f t="shared" ref="BI834:BI897" si="828">IF($Z834="","",INDEX($AR$2:$AR$1500,$Z834))</f>
        <v>0</v>
      </c>
      <c r="BJ834">
        <f t="shared" ref="BJ834:BJ897" si="829">IF($Z834="","",INDEX($AS$2:$AS$1500,$Z834))</f>
        <v>0</v>
      </c>
      <c r="BK834">
        <f t="shared" ref="BK834:BK897" si="830">IF($Z834="","",INDEX($AT$2:$AT$1500,$Z834))</f>
        <v>0</v>
      </c>
      <c r="BL834">
        <f t="shared" ref="BL834:BL897" si="831">IF($Z834="","",INDEX($AU$2:$AU$1500,$Z834))</f>
        <v>0</v>
      </c>
      <c r="BM834">
        <f t="shared" ref="BM834:BM897" si="832">IF($Z834="","",INDEX($AV$2:$AV$1500,$Z834))</f>
        <v>0</v>
      </c>
      <c r="BN834">
        <f t="shared" ref="BN834:BN897" si="833">IF($Z834="","",INDEX($AW$2:$AW$1500,$Z834))</f>
        <v>0</v>
      </c>
      <c r="BO834">
        <f t="shared" ref="BO834:BO897" si="834">IF($Z834="","",INDEX($AX$2:$AX$1500,$Z834))</f>
        <v>0</v>
      </c>
      <c r="BP834">
        <f t="shared" ref="BP834:BP897" si="835">IF($Z834="","",INDEX($AY$2:$AY$1500,$Z834))</f>
        <v>0</v>
      </c>
      <c r="BQ834">
        <f t="shared" ref="BQ834:BQ897" si="836">IF($Z834="","",INDEX($AZ$2:$AZ$1500,$Z834))</f>
        <v>0</v>
      </c>
      <c r="BR834">
        <f t="shared" ref="BR834:BR897" si="837">IF($Z834="","",INDEX($BA$2:$BA$1500,$Z834))</f>
        <v>0</v>
      </c>
      <c r="BS834">
        <f t="shared" ref="BS834:BS897" si="838">IF($Z834="","",INDEX($BB$2:$BB$1500,$Z834))</f>
        <v>0</v>
      </c>
      <c r="BT834">
        <f t="shared" ref="BT834:BT897" si="839">IF($Z834="","",INDEX($BC$2:$BC$1500,$Z834))</f>
        <v>0</v>
      </c>
    </row>
    <row r="835" spans="1:72" x14ac:dyDescent="0.25">
      <c r="A835" t="str">
        <f>IF(TRIM(INDEX(games!$A:$A,ROW()))="","",TRIM(INDEX(games!$A:$A,ROW())))</f>
        <v>Swapmeat</v>
      </c>
      <c r="B835">
        <f>IF(OR($A835="",INDEX(games!$B:$B,ROW())=""),"",INDEX(games!$B:$B,ROW()))</f>
        <v>2025</v>
      </c>
      <c r="C835" t="str">
        <f>IF(OR($A835="",INDEX(games!$C:$C,ROW())=""),"",INDEX(games!$C:$C,ROW()))</f>
        <v>Action</v>
      </c>
      <c r="D835">
        <f t="shared" si="780"/>
        <v>3</v>
      </c>
      <c r="E835">
        <f t="shared" si="781"/>
        <v>1</v>
      </c>
      <c r="F835">
        <f t="shared" si="782"/>
        <v>19</v>
      </c>
      <c r="G835">
        <f t="shared" si="783"/>
        <v>2025</v>
      </c>
      <c r="H835">
        <f t="shared" si="784"/>
        <v>1.4370000000000001</v>
      </c>
      <c r="I835" t="e">
        <f t="shared" si="785"/>
        <v>#N/A</v>
      </c>
      <c r="J835" t="e">
        <f t="shared" si="786"/>
        <v>#N/A</v>
      </c>
      <c r="K835" t="e">
        <f t="shared" si="787"/>
        <v>#N/A</v>
      </c>
      <c r="L835" t="e">
        <f t="shared" si="788"/>
        <v>#N/A</v>
      </c>
      <c r="M835" t="e">
        <f t="shared" si="789"/>
        <v>#N/A</v>
      </c>
      <c r="N835" t="e">
        <f t="shared" si="790"/>
        <v>#N/A</v>
      </c>
      <c r="O835">
        <f t="shared" si="791"/>
        <v>3.0008349999999999</v>
      </c>
      <c r="P835" t="str">
        <f>IF(OR($A835="",INDEX(games!$H:$H,ROW())=""),"",INDEX(games!$H:$H,ROW()))</f>
        <v/>
      </c>
      <c r="Q835" t="str">
        <f t="shared" si="792"/>
        <v/>
      </c>
      <c r="T835">
        <f t="shared" si="793"/>
        <v>2021</v>
      </c>
      <c r="U835">
        <f t="shared" si="794"/>
        <v>2025</v>
      </c>
      <c r="V835">
        <f t="shared" si="795"/>
        <v>4</v>
      </c>
      <c r="W835" t="str">
        <f>IF(TRIM(INDEX(connections!$A:$A,ROW()))="","",TRIM(INDEX(connections!$A:$A,ROW())))</f>
        <v>Vampire Survivors</v>
      </c>
      <c r="X835" t="str">
        <f>IF($W835="","",TRIM(INDEX(connections!$B:$B,ROW())))</f>
        <v>Maze Mice</v>
      </c>
      <c r="Y835">
        <f t="shared" si="796"/>
        <v>941</v>
      </c>
      <c r="Z835">
        <f t="shared" si="797"/>
        <v>497</v>
      </c>
      <c r="AA835" t="str">
        <f t="shared" si="798"/>
        <v>Yes</v>
      </c>
      <c r="AB835" t="str">
        <f t="shared" si="799"/>
        <v>Yes</v>
      </c>
      <c r="AC835">
        <f t="shared" si="800"/>
        <v>1</v>
      </c>
      <c r="AD835">
        <f t="shared" si="801"/>
        <v>0</v>
      </c>
      <c r="AE835" t="str">
        <f t="shared" si="802"/>
        <v/>
      </c>
      <c r="AG835">
        <f t="shared" si="803"/>
        <v>3</v>
      </c>
      <c r="AH835" t="str">
        <f t="shared" si="804"/>
        <v/>
      </c>
      <c r="AI835" t="str">
        <f t="shared" si="805"/>
        <v/>
      </c>
      <c r="AJ835" t="str">
        <f t="shared" si="806"/>
        <v/>
      </c>
      <c r="AK835">
        <f t="shared" si="807"/>
        <v>3.0008349999999999</v>
      </c>
      <c r="AL835" t="str">
        <f>IF($A835="","",INDEX(games!$J:$J,ROW())&amp;"")</f>
        <v/>
      </c>
      <c r="AM835">
        <f>IF($A835="","",SUMPRODUCT($AO835:$BD835,'Map Analysis'!$AN$2^{0,1,2,3,4,5,6,7,8,9,10,11,12,13,14,15}))</f>
        <v>0</v>
      </c>
      <c r="AN835">
        <f t="shared" si="808"/>
        <v>8.3499999999999997E-5</v>
      </c>
      <c r="AO835">
        <f t="shared" si="809"/>
        <v>0</v>
      </c>
      <c r="AP835">
        <f t="shared" si="810"/>
        <v>0</v>
      </c>
      <c r="AQ835">
        <f t="shared" si="811"/>
        <v>0</v>
      </c>
      <c r="AR835">
        <f t="shared" si="812"/>
        <v>0</v>
      </c>
      <c r="AS835">
        <f t="shared" si="813"/>
        <v>0</v>
      </c>
      <c r="AT835">
        <f t="shared" si="814"/>
        <v>0</v>
      </c>
      <c r="AU835">
        <f t="shared" si="815"/>
        <v>0</v>
      </c>
      <c r="AV835">
        <f t="shared" si="816"/>
        <v>0</v>
      </c>
      <c r="AW835">
        <f t="shared" si="817"/>
        <v>0</v>
      </c>
      <c r="AX835">
        <f t="shared" si="818"/>
        <v>0</v>
      </c>
      <c r="AY835">
        <f t="shared" si="819"/>
        <v>0</v>
      </c>
      <c r="AZ835">
        <f t="shared" si="820"/>
        <v>0</v>
      </c>
      <c r="BA835">
        <f t="shared" si="821"/>
        <v>0</v>
      </c>
      <c r="BB835">
        <f t="shared" si="822"/>
        <v>0</v>
      </c>
      <c r="BC835">
        <f t="shared" si="823"/>
        <v>0</v>
      </c>
      <c r="BD835">
        <f t="shared" si="824"/>
        <v>0</v>
      </c>
      <c r="BF835">
        <f t="shared" si="825"/>
        <v>0</v>
      </c>
      <c r="BG835">
        <f t="shared" si="826"/>
        <v>0</v>
      </c>
      <c r="BH835">
        <f t="shared" si="827"/>
        <v>0</v>
      </c>
      <c r="BI835">
        <f t="shared" si="828"/>
        <v>0</v>
      </c>
      <c r="BJ835">
        <f t="shared" si="829"/>
        <v>0</v>
      </c>
      <c r="BK835">
        <f t="shared" si="830"/>
        <v>0</v>
      </c>
      <c r="BL835">
        <f t="shared" si="831"/>
        <v>0</v>
      </c>
      <c r="BM835">
        <f t="shared" si="832"/>
        <v>0</v>
      </c>
      <c r="BN835">
        <f t="shared" si="833"/>
        <v>0</v>
      </c>
      <c r="BO835">
        <f t="shared" si="834"/>
        <v>0</v>
      </c>
      <c r="BP835">
        <f t="shared" si="835"/>
        <v>0</v>
      </c>
      <c r="BQ835">
        <f t="shared" si="836"/>
        <v>0</v>
      </c>
      <c r="BR835">
        <f t="shared" si="837"/>
        <v>0</v>
      </c>
      <c r="BS835">
        <f t="shared" si="838"/>
        <v>0</v>
      </c>
      <c r="BT835">
        <f t="shared" si="839"/>
        <v>0</v>
      </c>
    </row>
    <row r="836" spans="1:72" x14ac:dyDescent="0.25">
      <c r="A836" t="str">
        <f>IF(TRIM(INDEX(games!$A:$A,ROW()))="","",TRIM(INDEX(games!$A:$A,ROW())))</f>
        <v>Swarm Grinder</v>
      </c>
      <c r="B836">
        <f>IF(OR($A836="",INDEX(games!$B:$B,ROW())=""),"",INDEX(games!$B:$B,ROW()))</f>
        <v>2023</v>
      </c>
      <c r="C836" t="str">
        <f>IF(OR($A836="",INDEX(games!$C:$C,ROW())=""),"",INDEX(games!$C:$C,ROW()))</f>
        <v>Action</v>
      </c>
      <c r="D836">
        <f t="shared" si="780"/>
        <v>1</v>
      </c>
      <c r="E836">
        <f t="shared" si="781"/>
        <v>1</v>
      </c>
      <c r="F836">
        <f t="shared" si="782"/>
        <v>20</v>
      </c>
      <c r="G836">
        <f t="shared" si="783"/>
        <v>2023</v>
      </c>
      <c r="H836">
        <f t="shared" si="784"/>
        <v>1.46</v>
      </c>
      <c r="I836" t="e">
        <f t="shared" si="785"/>
        <v>#N/A</v>
      </c>
      <c r="J836" t="e">
        <f t="shared" si="786"/>
        <v>#N/A</v>
      </c>
      <c r="K836" t="e">
        <f t="shared" si="787"/>
        <v>#N/A</v>
      </c>
      <c r="L836" t="e">
        <f t="shared" si="788"/>
        <v>#N/A</v>
      </c>
      <c r="M836" t="e">
        <f t="shared" si="789"/>
        <v>#N/A</v>
      </c>
      <c r="N836" t="e">
        <f t="shared" si="790"/>
        <v>#N/A</v>
      </c>
      <c r="O836">
        <f t="shared" si="791"/>
        <v>1.0008360000000001</v>
      </c>
      <c r="P836" t="str">
        <f>IF(OR($A836="",INDEX(games!$H:$H,ROW())=""),"",INDEX(games!$H:$H,ROW()))</f>
        <v>Yes</v>
      </c>
      <c r="Q836">
        <f t="shared" si="792"/>
        <v>1.0008360000000001</v>
      </c>
      <c r="T836">
        <f t="shared" si="793"/>
        <v>2021</v>
      </c>
      <c r="U836">
        <f t="shared" si="794"/>
        <v>2025</v>
      </c>
      <c r="V836">
        <f t="shared" si="795"/>
        <v>4</v>
      </c>
      <c r="W836" t="str">
        <f>IF(TRIM(INDEX(connections!$A:$A,ROW()))="","",TRIM(INDEX(connections!$A:$A,ROW())))</f>
        <v>Muck</v>
      </c>
      <c r="X836" t="str">
        <f>IF($W836="","",TRIM(INDEX(connections!$B:$B,ROW())))</f>
        <v>Megabonk</v>
      </c>
      <c r="Y836">
        <f t="shared" si="796"/>
        <v>542</v>
      </c>
      <c r="Z836">
        <f t="shared" si="797"/>
        <v>499</v>
      </c>
      <c r="AA836" t="str">
        <f t="shared" si="798"/>
        <v>Yes</v>
      </c>
      <c r="AB836" t="str">
        <f t="shared" si="799"/>
        <v>Yes</v>
      </c>
      <c r="AC836">
        <f t="shared" si="800"/>
        <v>1</v>
      </c>
      <c r="AD836">
        <f t="shared" si="801"/>
        <v>0</v>
      </c>
      <c r="AE836" t="str">
        <f t="shared" si="802"/>
        <v/>
      </c>
      <c r="AG836">
        <f t="shared" si="803"/>
        <v>1</v>
      </c>
      <c r="AH836" t="str">
        <f t="shared" si="804"/>
        <v>Yes</v>
      </c>
      <c r="AI836">
        <f t="shared" si="805"/>
        <v>1</v>
      </c>
      <c r="AJ836">
        <f t="shared" si="806"/>
        <v>1.0008360000000001</v>
      </c>
      <c r="AK836" t="str">
        <f t="shared" si="807"/>
        <v/>
      </c>
      <c r="AL836" t="str">
        <f>IF($A836="","",INDEX(games!$J:$J,ROW())&amp;"")</f>
        <v>https://store.steampowered.com/app/1375900/Swarm_Grinder/</v>
      </c>
      <c r="AM836">
        <f>IF($A836="","",SUMPRODUCT($AO836:$BD836,'Map Analysis'!$AN$2^{0,1,2,3,4,5,6,7,8,9,10,11,12,13,14,15}))</f>
        <v>0</v>
      </c>
      <c r="AN836">
        <f t="shared" si="808"/>
        <v>8.3599999999999999E-5</v>
      </c>
      <c r="AO836">
        <f t="shared" si="809"/>
        <v>0</v>
      </c>
      <c r="AP836">
        <f t="shared" si="810"/>
        <v>0</v>
      </c>
      <c r="AQ836">
        <f t="shared" si="811"/>
        <v>0</v>
      </c>
      <c r="AR836">
        <f t="shared" si="812"/>
        <v>0</v>
      </c>
      <c r="AS836">
        <f t="shared" si="813"/>
        <v>0</v>
      </c>
      <c r="AT836">
        <f t="shared" si="814"/>
        <v>0</v>
      </c>
      <c r="AU836">
        <f t="shared" si="815"/>
        <v>0</v>
      </c>
      <c r="AV836">
        <f t="shared" si="816"/>
        <v>0</v>
      </c>
      <c r="AW836">
        <f t="shared" si="817"/>
        <v>0</v>
      </c>
      <c r="AX836">
        <f t="shared" si="818"/>
        <v>0</v>
      </c>
      <c r="AY836">
        <f t="shared" si="819"/>
        <v>0</v>
      </c>
      <c r="AZ836">
        <f t="shared" si="820"/>
        <v>0</v>
      </c>
      <c r="BA836">
        <f t="shared" si="821"/>
        <v>0</v>
      </c>
      <c r="BB836">
        <f t="shared" si="822"/>
        <v>0</v>
      </c>
      <c r="BC836">
        <f t="shared" si="823"/>
        <v>0</v>
      </c>
      <c r="BD836">
        <f t="shared" si="824"/>
        <v>0</v>
      </c>
      <c r="BF836">
        <f t="shared" si="825"/>
        <v>2</v>
      </c>
      <c r="BG836">
        <f t="shared" si="826"/>
        <v>0</v>
      </c>
      <c r="BH836">
        <f t="shared" si="827"/>
        <v>0</v>
      </c>
      <c r="BI836">
        <f t="shared" si="828"/>
        <v>0</v>
      </c>
      <c r="BJ836">
        <f t="shared" si="829"/>
        <v>0</v>
      </c>
      <c r="BK836">
        <f t="shared" si="830"/>
        <v>0</v>
      </c>
      <c r="BL836">
        <f t="shared" si="831"/>
        <v>0</v>
      </c>
      <c r="BM836">
        <f t="shared" si="832"/>
        <v>0</v>
      </c>
      <c r="BN836">
        <f t="shared" si="833"/>
        <v>0</v>
      </c>
      <c r="BO836">
        <f t="shared" si="834"/>
        <v>0</v>
      </c>
      <c r="BP836">
        <f t="shared" si="835"/>
        <v>0</v>
      </c>
      <c r="BQ836">
        <f t="shared" si="836"/>
        <v>0</v>
      </c>
      <c r="BR836">
        <f t="shared" si="837"/>
        <v>0</v>
      </c>
      <c r="BS836">
        <f t="shared" si="838"/>
        <v>0</v>
      </c>
      <c r="BT836">
        <f t="shared" si="839"/>
        <v>0</v>
      </c>
    </row>
    <row r="837" spans="1:72" x14ac:dyDescent="0.25">
      <c r="A837" t="str">
        <f>IF(TRIM(INDEX(games!$A:$A,ROW()))="","",TRIM(INDEX(games!$A:$A,ROW())))</f>
        <v>Switchcars</v>
      </c>
      <c r="B837">
        <f>IF(OR($A837="",INDEX(games!$B:$B,ROW())=""),"",INDEX(games!$B:$B,ROW()))</f>
        <v>2016</v>
      </c>
      <c r="C837" t="str">
        <f>IF(OR($A837="",INDEX(games!$C:$C,ROW())=""),"",INDEX(games!$C:$C,ROW()))</f>
        <v>Action</v>
      </c>
      <c r="D837">
        <f t="shared" si="780"/>
        <v>3</v>
      </c>
      <c r="E837">
        <f t="shared" si="781"/>
        <v>1</v>
      </c>
      <c r="F837">
        <f t="shared" si="782"/>
        <v>21</v>
      </c>
      <c r="G837">
        <f t="shared" si="783"/>
        <v>2016</v>
      </c>
      <c r="H837">
        <f t="shared" si="784"/>
        <v>1.4830000000000001</v>
      </c>
      <c r="I837" t="e">
        <f t="shared" si="785"/>
        <v>#N/A</v>
      </c>
      <c r="J837" t="e">
        <f t="shared" si="786"/>
        <v>#N/A</v>
      </c>
      <c r="K837" t="e">
        <f t="shared" si="787"/>
        <v>#N/A</v>
      </c>
      <c r="L837" t="e">
        <f t="shared" si="788"/>
        <v>#N/A</v>
      </c>
      <c r="M837" t="e">
        <f t="shared" si="789"/>
        <v>#N/A</v>
      </c>
      <c r="N837" t="e">
        <f t="shared" si="790"/>
        <v>#N/A</v>
      </c>
      <c r="O837">
        <f t="shared" si="791"/>
        <v>3.0008370000000002</v>
      </c>
      <c r="P837" t="str">
        <f>IF(OR($A837="",INDEX(games!$H:$H,ROW())=""),"",INDEX(games!$H:$H,ROW()))</f>
        <v>Yes</v>
      </c>
      <c r="Q837">
        <f t="shared" si="792"/>
        <v>3.0008370000000002</v>
      </c>
      <c r="T837">
        <f t="shared" si="793"/>
        <v>2020</v>
      </c>
      <c r="U837">
        <f t="shared" si="794"/>
        <v>2025</v>
      </c>
      <c r="V837">
        <f t="shared" si="795"/>
        <v>5</v>
      </c>
      <c r="W837" t="str">
        <f>IF(TRIM(INDEX(connections!$A:$A,ROW()))="","",TRIM(INDEX(connections!$A:$A,ROW())))</f>
        <v>Risk of Rain 2</v>
      </c>
      <c r="X837" t="str">
        <f>IF($W837="","",TRIM(INDEX(connections!$B:$B,ROW())))</f>
        <v>Megabonk</v>
      </c>
      <c r="Y837">
        <f t="shared" si="796"/>
        <v>688</v>
      </c>
      <c r="Z837">
        <f t="shared" si="797"/>
        <v>499</v>
      </c>
      <c r="AA837" t="str">
        <f t="shared" si="798"/>
        <v>Yes</v>
      </c>
      <c r="AB837" t="str">
        <f t="shared" si="799"/>
        <v>Yes</v>
      </c>
      <c r="AC837">
        <f t="shared" si="800"/>
        <v>1</v>
      </c>
      <c r="AD837">
        <f t="shared" si="801"/>
        <v>0</v>
      </c>
      <c r="AE837" t="str">
        <f t="shared" si="802"/>
        <v/>
      </c>
      <c r="AG837">
        <f t="shared" si="803"/>
        <v>3</v>
      </c>
      <c r="AH837" t="str">
        <f t="shared" si="804"/>
        <v>Yes</v>
      </c>
      <c r="AI837">
        <f t="shared" si="805"/>
        <v>3</v>
      </c>
      <c r="AJ837">
        <f t="shared" si="806"/>
        <v>3.0008370000000002</v>
      </c>
      <c r="AK837" t="str">
        <f t="shared" si="807"/>
        <v/>
      </c>
      <c r="AL837" t="str">
        <f>IF($A837="","",INDEX(games!$J:$J,ROW())&amp;"")</f>
        <v>https://store.steampowered.com/app/442210/Switchcars/</v>
      </c>
      <c r="AM837">
        <f>IF($A837="","",SUMPRODUCT($AO837:$BD837,'Map Analysis'!$AN$2^{0,1,2,3,4,5,6,7,8,9,10,11,12,13,14,15}))</f>
        <v>0</v>
      </c>
      <c r="AN837">
        <f t="shared" si="808"/>
        <v>8.3700000000000002E-5</v>
      </c>
      <c r="AO837">
        <f t="shared" si="809"/>
        <v>0</v>
      </c>
      <c r="AP837">
        <f t="shared" si="810"/>
        <v>0</v>
      </c>
      <c r="AQ837">
        <f t="shared" si="811"/>
        <v>0</v>
      </c>
      <c r="AR837">
        <f t="shared" si="812"/>
        <v>0</v>
      </c>
      <c r="AS837">
        <f t="shared" si="813"/>
        <v>0</v>
      </c>
      <c r="AT837">
        <f t="shared" si="814"/>
        <v>0</v>
      </c>
      <c r="AU837">
        <f t="shared" si="815"/>
        <v>0</v>
      </c>
      <c r="AV837">
        <f t="shared" si="816"/>
        <v>0</v>
      </c>
      <c r="AW837">
        <f t="shared" si="817"/>
        <v>0</v>
      </c>
      <c r="AX837">
        <f t="shared" si="818"/>
        <v>0</v>
      </c>
      <c r="AY837">
        <f t="shared" si="819"/>
        <v>0</v>
      </c>
      <c r="AZ837">
        <f t="shared" si="820"/>
        <v>0</v>
      </c>
      <c r="BA837">
        <f t="shared" si="821"/>
        <v>0</v>
      </c>
      <c r="BB837">
        <f t="shared" si="822"/>
        <v>0</v>
      </c>
      <c r="BC837">
        <f t="shared" si="823"/>
        <v>0</v>
      </c>
      <c r="BD837">
        <f t="shared" si="824"/>
        <v>0</v>
      </c>
      <c r="BF837">
        <f t="shared" si="825"/>
        <v>2</v>
      </c>
      <c r="BG837">
        <f t="shared" si="826"/>
        <v>0</v>
      </c>
      <c r="BH837">
        <f t="shared" si="827"/>
        <v>0</v>
      </c>
      <c r="BI837">
        <f t="shared" si="828"/>
        <v>0</v>
      </c>
      <c r="BJ837">
        <f t="shared" si="829"/>
        <v>0</v>
      </c>
      <c r="BK837">
        <f t="shared" si="830"/>
        <v>0</v>
      </c>
      <c r="BL837">
        <f t="shared" si="831"/>
        <v>0</v>
      </c>
      <c r="BM837">
        <f t="shared" si="832"/>
        <v>0</v>
      </c>
      <c r="BN837">
        <f t="shared" si="833"/>
        <v>0</v>
      </c>
      <c r="BO837">
        <f t="shared" si="834"/>
        <v>0</v>
      </c>
      <c r="BP837">
        <f t="shared" si="835"/>
        <v>0</v>
      </c>
      <c r="BQ837">
        <f t="shared" si="836"/>
        <v>0</v>
      </c>
      <c r="BR837">
        <f t="shared" si="837"/>
        <v>0</v>
      </c>
      <c r="BS837">
        <f t="shared" si="838"/>
        <v>0</v>
      </c>
      <c r="BT837">
        <f t="shared" si="839"/>
        <v>0</v>
      </c>
    </row>
    <row r="838" spans="1:72" x14ac:dyDescent="0.25">
      <c r="A838" t="str">
        <f>IF(TRIM(INDEX(games!$A:$A,ROW()))="","",TRIM(INDEX(games!$A:$A,ROW())))</f>
        <v>Sword of Fargoal</v>
      </c>
      <c r="B838">
        <f>IF(OR($A838="",INDEX(games!$B:$B,ROW())=""),"",INDEX(games!$B:$B,ROW()))</f>
        <v>1982</v>
      </c>
      <c r="C838" t="str">
        <f>IF(OR($A838="",INDEX(games!$C:$C,ROW())=""),"",INDEX(games!$C:$C,ROW()))</f>
        <v>Traditional</v>
      </c>
      <c r="D838">
        <f t="shared" si="780"/>
        <v>1</v>
      </c>
      <c r="E838">
        <f t="shared" si="781"/>
        <v>4</v>
      </c>
      <c r="F838">
        <f t="shared" si="782"/>
        <v>22</v>
      </c>
      <c r="G838" t="e">
        <f t="shared" si="783"/>
        <v>#N/A</v>
      </c>
      <c r="H838" t="e">
        <f t="shared" si="784"/>
        <v>#N/A</v>
      </c>
      <c r="I838" t="e">
        <f t="shared" si="785"/>
        <v>#N/A</v>
      </c>
      <c r="J838" t="e">
        <f t="shared" si="786"/>
        <v>#N/A</v>
      </c>
      <c r="K838" t="e">
        <f t="shared" si="787"/>
        <v>#N/A</v>
      </c>
      <c r="L838" t="e">
        <f t="shared" si="788"/>
        <v>#N/A</v>
      </c>
      <c r="M838">
        <f t="shared" si="789"/>
        <v>1982</v>
      </c>
      <c r="N838">
        <f t="shared" si="790"/>
        <v>4.5060000000000002</v>
      </c>
      <c r="O838">
        <f t="shared" si="791"/>
        <v>1.0008379999999999</v>
      </c>
      <c r="P838" t="str">
        <f>IF(OR($A838="",INDEX(games!$H:$H,ROW())=""),"",INDEX(games!$H:$H,ROW()))</f>
        <v/>
      </c>
      <c r="Q838" t="str">
        <f t="shared" si="792"/>
        <v/>
      </c>
      <c r="T838">
        <f t="shared" si="793"/>
        <v>2021</v>
      </c>
      <c r="U838">
        <f t="shared" si="794"/>
        <v>2025</v>
      </c>
      <c r="V838">
        <f t="shared" si="795"/>
        <v>4</v>
      </c>
      <c r="W838" t="str">
        <f>IF(TRIM(INDEX(connections!$A:$A,ROW()))="","",TRIM(INDEX(connections!$A:$A,ROW())))</f>
        <v>Vampire Survivors</v>
      </c>
      <c r="X838" t="str">
        <f>IF($W838="","",TRIM(INDEX(connections!$B:$B,ROW())))</f>
        <v>Megabonk</v>
      </c>
      <c r="Y838">
        <f t="shared" si="796"/>
        <v>941</v>
      </c>
      <c r="Z838">
        <f t="shared" si="797"/>
        <v>499</v>
      </c>
      <c r="AA838" t="str">
        <f t="shared" si="798"/>
        <v>Yes</v>
      </c>
      <c r="AB838" t="str">
        <f t="shared" si="799"/>
        <v>Yes</v>
      </c>
      <c r="AC838">
        <f t="shared" si="800"/>
        <v>1</v>
      </c>
      <c r="AD838">
        <f t="shared" si="801"/>
        <v>0</v>
      </c>
      <c r="AE838" t="str">
        <f t="shared" si="802"/>
        <v/>
      </c>
      <c r="AG838">
        <f t="shared" si="803"/>
        <v>0</v>
      </c>
      <c r="AH838" t="str">
        <f t="shared" si="804"/>
        <v/>
      </c>
      <c r="AI838" t="str">
        <f t="shared" si="805"/>
        <v/>
      </c>
      <c r="AJ838" t="str">
        <f t="shared" si="806"/>
        <v/>
      </c>
      <c r="AK838" t="str">
        <f t="shared" si="807"/>
        <v/>
      </c>
      <c r="AL838" t="str">
        <f>IF($A838="","",INDEX(games!$J:$J,ROW())&amp;"")</f>
        <v>https://store.steampowered.com/app/2231080/Sword_of_Fargoal/</v>
      </c>
      <c r="AM838">
        <f>IF($A838="","",SUMPRODUCT($AO838:$BD838,'Map Analysis'!$AN$2^{0,1,2,3,4,5,6,7,8,9,10,11,12,13,14,15}))</f>
        <v>1</v>
      </c>
      <c r="AN838">
        <f t="shared" si="808"/>
        <v>1.0000838000000001</v>
      </c>
      <c r="AO838">
        <f t="shared" si="809"/>
        <v>1</v>
      </c>
      <c r="AP838">
        <f t="shared" si="810"/>
        <v>0</v>
      </c>
      <c r="AQ838">
        <f t="shared" si="811"/>
        <v>0</v>
      </c>
      <c r="AR838">
        <f t="shared" si="812"/>
        <v>0</v>
      </c>
      <c r="AS838">
        <f t="shared" si="813"/>
        <v>0</v>
      </c>
      <c r="AT838">
        <f t="shared" si="814"/>
        <v>0</v>
      </c>
      <c r="AU838">
        <f t="shared" si="815"/>
        <v>0</v>
      </c>
      <c r="AV838">
        <f t="shared" si="816"/>
        <v>0</v>
      </c>
      <c r="AW838">
        <f t="shared" si="817"/>
        <v>0</v>
      </c>
      <c r="AX838">
        <f t="shared" si="818"/>
        <v>0</v>
      </c>
      <c r="AY838">
        <f t="shared" si="819"/>
        <v>0</v>
      </c>
      <c r="AZ838">
        <f t="shared" si="820"/>
        <v>0</v>
      </c>
      <c r="BA838">
        <f t="shared" si="821"/>
        <v>0</v>
      </c>
      <c r="BB838">
        <f t="shared" si="822"/>
        <v>0</v>
      </c>
      <c r="BC838">
        <f t="shared" si="823"/>
        <v>0</v>
      </c>
      <c r="BD838">
        <f t="shared" si="824"/>
        <v>0</v>
      </c>
      <c r="BF838">
        <f t="shared" si="825"/>
        <v>2</v>
      </c>
      <c r="BG838">
        <f t="shared" si="826"/>
        <v>0</v>
      </c>
      <c r="BH838">
        <f t="shared" si="827"/>
        <v>0</v>
      </c>
      <c r="BI838">
        <f t="shared" si="828"/>
        <v>0</v>
      </c>
      <c r="BJ838">
        <f t="shared" si="829"/>
        <v>0</v>
      </c>
      <c r="BK838">
        <f t="shared" si="830"/>
        <v>0</v>
      </c>
      <c r="BL838">
        <f t="shared" si="831"/>
        <v>0</v>
      </c>
      <c r="BM838">
        <f t="shared" si="832"/>
        <v>0</v>
      </c>
      <c r="BN838">
        <f t="shared" si="833"/>
        <v>0</v>
      </c>
      <c r="BO838">
        <f t="shared" si="834"/>
        <v>0</v>
      </c>
      <c r="BP838">
        <f t="shared" si="835"/>
        <v>0</v>
      </c>
      <c r="BQ838">
        <f t="shared" si="836"/>
        <v>0</v>
      </c>
      <c r="BR838">
        <f t="shared" si="837"/>
        <v>0</v>
      </c>
      <c r="BS838">
        <f t="shared" si="838"/>
        <v>0</v>
      </c>
      <c r="BT838">
        <f t="shared" si="839"/>
        <v>0</v>
      </c>
    </row>
    <row r="839" spans="1:72" x14ac:dyDescent="0.25">
      <c r="A839" t="str">
        <f>IF(TRIM(INDEX(games!$A:$A,ROW()))="","",TRIM(INDEX(games!$A:$A,ROW())))</f>
        <v>Sword of the Necromancer</v>
      </c>
      <c r="B839">
        <f>IF(OR($A839="",INDEX(games!$B:$B,ROW())=""),"",INDEX(games!$B:$B,ROW()))</f>
        <v>2021</v>
      </c>
      <c r="C839" t="str">
        <f>IF(OR($A839="",INDEX(games!$C:$C,ROW())=""),"",INDEX(games!$C:$C,ROW()))</f>
        <v>Action</v>
      </c>
      <c r="D839">
        <f t="shared" si="780"/>
        <v>3</v>
      </c>
      <c r="E839">
        <f t="shared" si="781"/>
        <v>1</v>
      </c>
      <c r="F839">
        <f t="shared" si="782"/>
        <v>23</v>
      </c>
      <c r="G839">
        <f t="shared" si="783"/>
        <v>2021</v>
      </c>
      <c r="H839">
        <f t="shared" si="784"/>
        <v>1.5289999999999999</v>
      </c>
      <c r="I839" t="e">
        <f t="shared" si="785"/>
        <v>#N/A</v>
      </c>
      <c r="J839" t="e">
        <f t="shared" si="786"/>
        <v>#N/A</v>
      </c>
      <c r="K839" t="e">
        <f t="shared" si="787"/>
        <v>#N/A</v>
      </c>
      <c r="L839" t="e">
        <f t="shared" si="788"/>
        <v>#N/A</v>
      </c>
      <c r="M839" t="e">
        <f t="shared" si="789"/>
        <v>#N/A</v>
      </c>
      <c r="N839" t="e">
        <f t="shared" si="790"/>
        <v>#N/A</v>
      </c>
      <c r="O839">
        <f t="shared" si="791"/>
        <v>3.000839</v>
      </c>
      <c r="P839" t="str">
        <f>IF(OR($A839="",INDEX(games!$H:$H,ROW())=""),"",INDEX(games!$H:$H,ROW()))</f>
        <v>Yes</v>
      </c>
      <c r="Q839">
        <f t="shared" si="792"/>
        <v>3.000839</v>
      </c>
      <c r="T839">
        <f t="shared" si="793"/>
        <v>2017</v>
      </c>
      <c r="U839">
        <f t="shared" si="794"/>
        <v>2024</v>
      </c>
      <c r="V839">
        <f t="shared" si="795"/>
        <v>7</v>
      </c>
      <c r="W839" t="str">
        <f>IF(TRIM(INDEX(connections!$A:$A,ROW()))="","",TRIM(INDEX(connections!$A:$A,ROW())))</f>
        <v>Slay the Spire</v>
      </c>
      <c r="X839" t="str">
        <f>IF($W839="","",TRIM(INDEX(connections!$B:$B,ROW())))</f>
        <v>Meme Mayhem</v>
      </c>
      <c r="Y839">
        <f t="shared" si="796"/>
        <v>772</v>
      </c>
      <c r="Z839">
        <f t="shared" si="797"/>
        <v>500</v>
      </c>
      <c r="AA839" t="str">
        <f t="shared" si="798"/>
        <v>Yes</v>
      </c>
      <c r="AB839" t="str">
        <f t="shared" si="799"/>
        <v/>
      </c>
      <c r="AC839" t="str">
        <f t="shared" si="800"/>
        <v/>
      </c>
      <c r="AD839">
        <f t="shared" si="801"/>
        <v>0</v>
      </c>
      <c r="AE839" t="str">
        <f t="shared" si="802"/>
        <v/>
      </c>
      <c r="AG839">
        <f t="shared" si="803"/>
        <v>2</v>
      </c>
      <c r="AH839" t="str">
        <f t="shared" si="804"/>
        <v>Yes</v>
      </c>
      <c r="AI839">
        <f t="shared" si="805"/>
        <v>2</v>
      </c>
      <c r="AJ839">
        <f t="shared" si="806"/>
        <v>2.000839</v>
      </c>
      <c r="AK839" t="str">
        <f t="shared" si="807"/>
        <v/>
      </c>
      <c r="AL839" t="str">
        <f>IF($A839="","",INDEX(games!$J:$J,ROW())&amp;"")</f>
        <v>https://store.steampowered.com/app/1243890/Sword_of_the_Necromancer/</v>
      </c>
      <c r="AM839">
        <f>IF($A839="","",SUMPRODUCT($AO839:$BD839,'Map Analysis'!$AN$2^{0,1,2,3,4,5,6,7,8,9,10,11,12,13,14,15}))</f>
        <v>1</v>
      </c>
      <c r="AN839">
        <f t="shared" si="808"/>
        <v>1.0000838999999999</v>
      </c>
      <c r="AO839">
        <f t="shared" si="809"/>
        <v>1</v>
      </c>
      <c r="AP839">
        <f t="shared" si="810"/>
        <v>0</v>
      </c>
      <c r="AQ839">
        <f t="shared" si="811"/>
        <v>0</v>
      </c>
      <c r="AR839">
        <f t="shared" si="812"/>
        <v>0</v>
      </c>
      <c r="AS839">
        <f t="shared" si="813"/>
        <v>0</v>
      </c>
      <c r="AT839">
        <f t="shared" si="814"/>
        <v>0</v>
      </c>
      <c r="AU839">
        <f t="shared" si="815"/>
        <v>0</v>
      </c>
      <c r="AV839">
        <f t="shared" si="816"/>
        <v>0</v>
      </c>
      <c r="AW839">
        <f t="shared" si="817"/>
        <v>0</v>
      </c>
      <c r="AX839">
        <f t="shared" si="818"/>
        <v>0</v>
      </c>
      <c r="AY839">
        <f t="shared" si="819"/>
        <v>0</v>
      </c>
      <c r="AZ839">
        <f t="shared" si="820"/>
        <v>0</v>
      </c>
      <c r="BA839">
        <f t="shared" si="821"/>
        <v>0</v>
      </c>
      <c r="BB839">
        <f t="shared" si="822"/>
        <v>0</v>
      </c>
      <c r="BC839">
        <f t="shared" si="823"/>
        <v>0</v>
      </c>
      <c r="BD839">
        <f t="shared" si="824"/>
        <v>0</v>
      </c>
      <c r="BF839">
        <f t="shared" si="825"/>
        <v>0</v>
      </c>
      <c r="BG839">
        <f t="shared" si="826"/>
        <v>0</v>
      </c>
      <c r="BH839">
        <f t="shared" si="827"/>
        <v>0</v>
      </c>
      <c r="BI839">
        <f t="shared" si="828"/>
        <v>0</v>
      </c>
      <c r="BJ839">
        <f t="shared" si="829"/>
        <v>0</v>
      </c>
      <c r="BK839">
        <f t="shared" si="830"/>
        <v>0</v>
      </c>
      <c r="BL839">
        <f t="shared" si="831"/>
        <v>0</v>
      </c>
      <c r="BM839">
        <f t="shared" si="832"/>
        <v>0</v>
      </c>
      <c r="BN839">
        <f t="shared" si="833"/>
        <v>0</v>
      </c>
      <c r="BO839">
        <f t="shared" si="834"/>
        <v>0</v>
      </c>
      <c r="BP839">
        <f t="shared" si="835"/>
        <v>0</v>
      </c>
      <c r="BQ839">
        <f t="shared" si="836"/>
        <v>0</v>
      </c>
      <c r="BR839">
        <f t="shared" si="837"/>
        <v>0</v>
      </c>
      <c r="BS839">
        <f t="shared" si="838"/>
        <v>0</v>
      </c>
      <c r="BT839">
        <f t="shared" si="839"/>
        <v>0</v>
      </c>
    </row>
    <row r="840" spans="1:72" x14ac:dyDescent="0.25">
      <c r="A840" t="str">
        <f>IF(TRIM(INDEX(games!$A:$A,ROW()))="","",TRIM(INDEX(games!$A:$A,ROW())))</f>
        <v>Sword of the Necromancer: Resurrection</v>
      </c>
      <c r="B840">
        <f>IF(OR($A840="",INDEX(games!$B:$B,ROW())=""),"",INDEX(games!$B:$B,ROW()))</f>
        <v>2025</v>
      </c>
      <c r="C840" t="str">
        <f>IF(OR($A840="",INDEX(games!$C:$C,ROW())=""),"",INDEX(games!$C:$C,ROW()))</f>
        <v>Action</v>
      </c>
      <c r="D840">
        <f t="shared" si="780"/>
        <v>1</v>
      </c>
      <c r="E840">
        <f t="shared" si="781"/>
        <v>1</v>
      </c>
      <c r="F840">
        <f t="shared" si="782"/>
        <v>24</v>
      </c>
      <c r="G840">
        <f t="shared" si="783"/>
        <v>2025</v>
      </c>
      <c r="H840">
        <f t="shared" si="784"/>
        <v>1.552</v>
      </c>
      <c r="I840" t="e">
        <f t="shared" si="785"/>
        <v>#N/A</v>
      </c>
      <c r="J840" t="e">
        <f t="shared" si="786"/>
        <v>#N/A</v>
      </c>
      <c r="K840" t="e">
        <f t="shared" si="787"/>
        <v>#N/A</v>
      </c>
      <c r="L840" t="e">
        <f t="shared" si="788"/>
        <v>#N/A</v>
      </c>
      <c r="M840" t="e">
        <f t="shared" si="789"/>
        <v>#N/A</v>
      </c>
      <c r="N840" t="e">
        <f t="shared" si="790"/>
        <v>#N/A</v>
      </c>
      <c r="O840">
        <f t="shared" si="791"/>
        <v>1.00084</v>
      </c>
      <c r="P840" t="str">
        <f>IF(OR($A840="",INDEX(games!$H:$H,ROW())=""),"",INDEX(games!$H:$H,ROW()))</f>
        <v/>
      </c>
      <c r="Q840" t="str">
        <f t="shared" si="792"/>
        <v/>
      </c>
      <c r="T840">
        <f t="shared" si="793"/>
        <v>2017</v>
      </c>
      <c r="U840">
        <f t="shared" si="794"/>
        <v>2024</v>
      </c>
      <c r="V840">
        <f t="shared" si="795"/>
        <v>7</v>
      </c>
      <c r="W840" t="str">
        <f>IF(TRIM(INDEX(connections!$A:$A,ROW()))="","",TRIM(INDEX(connections!$A:$A,ROW())))</f>
        <v>Slay the Spire</v>
      </c>
      <c r="X840" t="str">
        <f>IF($W840="","",TRIM(INDEX(connections!$B:$B,ROW())))</f>
        <v>Menace from the Deep</v>
      </c>
      <c r="Y840">
        <f t="shared" si="796"/>
        <v>772</v>
      </c>
      <c r="Z840">
        <f t="shared" si="797"/>
        <v>501</v>
      </c>
      <c r="AA840" t="str">
        <f t="shared" si="798"/>
        <v>Yes</v>
      </c>
      <c r="AB840" t="str">
        <f t="shared" si="799"/>
        <v>Yes</v>
      </c>
      <c r="AC840">
        <f t="shared" si="800"/>
        <v>1</v>
      </c>
      <c r="AD840">
        <f t="shared" si="801"/>
        <v>0</v>
      </c>
      <c r="AE840" t="str">
        <f t="shared" si="802"/>
        <v/>
      </c>
      <c r="AG840">
        <f t="shared" si="803"/>
        <v>1</v>
      </c>
      <c r="AH840" t="str">
        <f t="shared" si="804"/>
        <v/>
      </c>
      <c r="AI840" t="str">
        <f t="shared" si="805"/>
        <v/>
      </c>
      <c r="AJ840" t="str">
        <f t="shared" si="806"/>
        <v/>
      </c>
      <c r="AK840">
        <f t="shared" si="807"/>
        <v>1.00084</v>
      </c>
      <c r="AL840" t="str">
        <f>IF($A840="","",INDEX(games!$J:$J,ROW())&amp;"")</f>
        <v>https://store.steampowered.com/app/2782880/Sword_of_the_Necromancer_Resurrection/</v>
      </c>
      <c r="AM840">
        <f>IF($A840="","",SUMPRODUCT($AO840:$BD840,'Map Analysis'!$AN$2^{0,1,2,3,4,5,6,7,8,9,10,11,12,13,14,15}))</f>
        <v>0</v>
      </c>
      <c r="AN840">
        <f t="shared" si="808"/>
        <v>8.3999999999999995E-5</v>
      </c>
      <c r="AO840">
        <f t="shared" si="809"/>
        <v>0</v>
      </c>
      <c r="AP840">
        <f t="shared" si="810"/>
        <v>0</v>
      </c>
      <c r="AQ840">
        <f t="shared" si="811"/>
        <v>0</v>
      </c>
      <c r="AR840">
        <f t="shared" si="812"/>
        <v>0</v>
      </c>
      <c r="AS840">
        <f t="shared" si="813"/>
        <v>0</v>
      </c>
      <c r="AT840">
        <f t="shared" si="814"/>
        <v>0</v>
      </c>
      <c r="AU840">
        <f t="shared" si="815"/>
        <v>0</v>
      </c>
      <c r="AV840">
        <f t="shared" si="816"/>
        <v>0</v>
      </c>
      <c r="AW840">
        <f t="shared" si="817"/>
        <v>0</v>
      </c>
      <c r="AX840">
        <f t="shared" si="818"/>
        <v>0</v>
      </c>
      <c r="AY840">
        <f t="shared" si="819"/>
        <v>0</v>
      </c>
      <c r="AZ840">
        <f t="shared" si="820"/>
        <v>0</v>
      </c>
      <c r="BA840">
        <f t="shared" si="821"/>
        <v>0</v>
      </c>
      <c r="BB840">
        <f t="shared" si="822"/>
        <v>0</v>
      </c>
      <c r="BC840">
        <f t="shared" si="823"/>
        <v>0</v>
      </c>
      <c r="BD840">
        <f t="shared" si="824"/>
        <v>0</v>
      </c>
      <c r="BF840">
        <f t="shared" si="825"/>
        <v>1</v>
      </c>
      <c r="BG840">
        <f t="shared" si="826"/>
        <v>0</v>
      </c>
      <c r="BH840">
        <f t="shared" si="827"/>
        <v>0</v>
      </c>
      <c r="BI840">
        <f t="shared" si="828"/>
        <v>0</v>
      </c>
      <c r="BJ840">
        <f t="shared" si="829"/>
        <v>0</v>
      </c>
      <c r="BK840">
        <f t="shared" si="830"/>
        <v>0</v>
      </c>
      <c r="BL840">
        <f t="shared" si="831"/>
        <v>0</v>
      </c>
      <c r="BM840">
        <f t="shared" si="832"/>
        <v>0</v>
      </c>
      <c r="BN840">
        <f t="shared" si="833"/>
        <v>0</v>
      </c>
      <c r="BO840">
        <f t="shared" si="834"/>
        <v>0</v>
      </c>
      <c r="BP840">
        <f t="shared" si="835"/>
        <v>0</v>
      </c>
      <c r="BQ840">
        <f t="shared" si="836"/>
        <v>0</v>
      </c>
      <c r="BR840">
        <f t="shared" si="837"/>
        <v>0</v>
      </c>
      <c r="BS840">
        <f t="shared" si="838"/>
        <v>0</v>
      </c>
      <c r="BT840">
        <f t="shared" si="839"/>
        <v>0</v>
      </c>
    </row>
    <row r="841" spans="1:72" x14ac:dyDescent="0.25">
      <c r="A841" t="str">
        <f>IF(TRIM(INDEX(games!$A:$A,ROW()))="","",TRIM(INDEX(games!$A:$A,ROW())))</f>
        <v>Sword of the Stars: The Pit</v>
      </c>
      <c r="B841">
        <f>IF(OR($A841="",INDEX(games!$B:$B,ROW())=""),"",INDEX(games!$B:$B,ROW()))</f>
        <v>2013</v>
      </c>
      <c r="C841" t="str">
        <f>IF(OR($A841="",INDEX(games!$C:$C,ROW())=""),"",INDEX(games!$C:$C,ROW()))</f>
        <v>Traditional</v>
      </c>
      <c r="D841">
        <f t="shared" si="780"/>
        <v>3</v>
      </c>
      <c r="E841">
        <f t="shared" si="781"/>
        <v>4</v>
      </c>
      <c r="F841">
        <f t="shared" si="782"/>
        <v>25</v>
      </c>
      <c r="G841" t="e">
        <f t="shared" si="783"/>
        <v>#N/A</v>
      </c>
      <c r="H841" t="e">
        <f t="shared" si="784"/>
        <v>#N/A</v>
      </c>
      <c r="I841" t="e">
        <f t="shared" si="785"/>
        <v>#N/A</v>
      </c>
      <c r="J841" t="e">
        <f t="shared" si="786"/>
        <v>#N/A</v>
      </c>
      <c r="K841" t="e">
        <f t="shared" si="787"/>
        <v>#N/A</v>
      </c>
      <c r="L841" t="e">
        <f t="shared" si="788"/>
        <v>#N/A</v>
      </c>
      <c r="M841">
        <f t="shared" si="789"/>
        <v>2013</v>
      </c>
      <c r="N841">
        <f t="shared" si="790"/>
        <v>4.5750000000000002</v>
      </c>
      <c r="O841">
        <f t="shared" si="791"/>
        <v>3.0008409999999999</v>
      </c>
      <c r="P841" t="str">
        <f>IF(OR($A841="",INDEX(games!$H:$H,ROW())=""),"",INDEX(games!$H:$H,ROW()))</f>
        <v/>
      </c>
      <c r="Q841" t="str">
        <f t="shared" si="792"/>
        <v/>
      </c>
      <c r="T841">
        <f t="shared" si="793"/>
        <v>2023</v>
      </c>
      <c r="U841">
        <f t="shared" si="794"/>
        <v>2026</v>
      </c>
      <c r="V841">
        <f t="shared" si="795"/>
        <v>3</v>
      </c>
      <c r="W841" t="str">
        <f>IF(TRIM(INDEX(connections!$A:$A,ROW()))="","",TRIM(INDEX(connections!$A:$A,ROW())))</f>
        <v>Balatro</v>
      </c>
      <c r="X841" t="str">
        <f>IF($W841="","",TRIM(INDEX(connections!$B:$B,ROW())))</f>
        <v>Menherarium</v>
      </c>
      <c r="Y841">
        <f t="shared" si="796"/>
        <v>56</v>
      </c>
      <c r="Z841">
        <f t="shared" si="797"/>
        <v>502</v>
      </c>
      <c r="AA841" t="str">
        <f t="shared" si="798"/>
        <v>Yes</v>
      </c>
      <c r="AB841" t="str">
        <f t="shared" si="799"/>
        <v/>
      </c>
      <c r="AC841" t="str">
        <f t="shared" si="800"/>
        <v/>
      </c>
      <c r="AD841">
        <f t="shared" si="801"/>
        <v>0</v>
      </c>
      <c r="AE841" t="str">
        <f t="shared" si="802"/>
        <v/>
      </c>
      <c r="AG841">
        <f t="shared" si="803"/>
        <v>3</v>
      </c>
      <c r="AH841" t="str">
        <f t="shared" si="804"/>
        <v/>
      </c>
      <c r="AI841" t="str">
        <f t="shared" si="805"/>
        <v/>
      </c>
      <c r="AJ841" t="str">
        <f t="shared" si="806"/>
        <v/>
      </c>
      <c r="AK841">
        <f t="shared" si="807"/>
        <v>3.0008409999999999</v>
      </c>
      <c r="AL841" t="str">
        <f>IF($A841="","",INDEX(games!$J:$J,ROW())&amp;"")</f>
        <v>https://store.steampowered.com/app/233700/Sword_of_the_Stars_The_Pit/</v>
      </c>
      <c r="AM841">
        <f>IF($A841="","",SUMPRODUCT($AO841:$BD841,'Map Analysis'!$AN$2^{0,1,2,3,4,5,6,7,8,9,10,11,12,13,14,15}))</f>
        <v>0</v>
      </c>
      <c r="AN841">
        <f t="shared" si="808"/>
        <v>8.4099999999999998E-5</v>
      </c>
      <c r="AO841">
        <f t="shared" si="809"/>
        <v>0</v>
      </c>
      <c r="AP841">
        <f t="shared" si="810"/>
        <v>0</v>
      </c>
      <c r="AQ841">
        <f t="shared" si="811"/>
        <v>0</v>
      </c>
      <c r="AR841">
        <f t="shared" si="812"/>
        <v>0</v>
      </c>
      <c r="AS841">
        <f t="shared" si="813"/>
        <v>0</v>
      </c>
      <c r="AT841">
        <f t="shared" si="814"/>
        <v>0</v>
      </c>
      <c r="AU841">
        <f t="shared" si="815"/>
        <v>0</v>
      </c>
      <c r="AV841">
        <f t="shared" si="816"/>
        <v>0</v>
      </c>
      <c r="AW841">
        <f t="shared" si="817"/>
        <v>0</v>
      </c>
      <c r="AX841">
        <f t="shared" si="818"/>
        <v>0</v>
      </c>
      <c r="AY841">
        <f t="shared" si="819"/>
        <v>0</v>
      </c>
      <c r="AZ841">
        <f t="shared" si="820"/>
        <v>0</v>
      </c>
      <c r="BA841">
        <f t="shared" si="821"/>
        <v>0</v>
      </c>
      <c r="BB841">
        <f t="shared" si="822"/>
        <v>0</v>
      </c>
      <c r="BC841">
        <f t="shared" si="823"/>
        <v>0</v>
      </c>
      <c r="BD841">
        <f t="shared" si="824"/>
        <v>0</v>
      </c>
      <c r="BF841">
        <f t="shared" si="825"/>
        <v>0</v>
      </c>
      <c r="BG841">
        <f t="shared" si="826"/>
        <v>0</v>
      </c>
      <c r="BH841">
        <f t="shared" si="827"/>
        <v>0</v>
      </c>
      <c r="BI841">
        <f t="shared" si="828"/>
        <v>0</v>
      </c>
      <c r="BJ841">
        <f t="shared" si="829"/>
        <v>0</v>
      </c>
      <c r="BK841">
        <f t="shared" si="830"/>
        <v>0</v>
      </c>
      <c r="BL841">
        <f t="shared" si="831"/>
        <v>0</v>
      </c>
      <c r="BM841">
        <f t="shared" si="832"/>
        <v>0</v>
      </c>
      <c r="BN841">
        <f t="shared" si="833"/>
        <v>0</v>
      </c>
      <c r="BO841">
        <f t="shared" si="834"/>
        <v>0</v>
      </c>
      <c r="BP841">
        <f t="shared" si="835"/>
        <v>0</v>
      </c>
      <c r="BQ841">
        <f t="shared" si="836"/>
        <v>0</v>
      </c>
      <c r="BR841">
        <f t="shared" si="837"/>
        <v>0</v>
      </c>
      <c r="BS841">
        <f t="shared" si="838"/>
        <v>0</v>
      </c>
      <c r="BT841">
        <f t="shared" si="839"/>
        <v>0</v>
      </c>
    </row>
    <row r="842" spans="1:72" x14ac:dyDescent="0.25">
      <c r="A842" t="str">
        <f>IF(TRIM(INDEX(games!$A:$A,ROW()))="","",TRIM(INDEX(games!$A:$A,ROW())))</f>
        <v>Swordship</v>
      </c>
      <c r="B842">
        <f>IF(OR($A842="",INDEX(games!$B:$B,ROW())=""),"",INDEX(games!$B:$B,ROW()))</f>
        <v>2022</v>
      </c>
      <c r="C842" t="str">
        <f>IF(OR($A842="",INDEX(games!$C:$C,ROW())=""),"",INDEX(games!$C:$C,ROW()))</f>
        <v>Action</v>
      </c>
      <c r="D842">
        <f t="shared" si="780"/>
        <v>1</v>
      </c>
      <c r="E842">
        <f t="shared" si="781"/>
        <v>1</v>
      </c>
      <c r="F842">
        <f t="shared" si="782"/>
        <v>26</v>
      </c>
      <c r="G842">
        <f t="shared" si="783"/>
        <v>2022</v>
      </c>
      <c r="H842">
        <f t="shared" si="784"/>
        <v>1.5979999999999999</v>
      </c>
      <c r="I842" t="e">
        <f t="shared" si="785"/>
        <v>#N/A</v>
      </c>
      <c r="J842" t="e">
        <f t="shared" si="786"/>
        <v>#N/A</v>
      </c>
      <c r="K842" t="e">
        <f t="shared" si="787"/>
        <v>#N/A</v>
      </c>
      <c r="L842" t="e">
        <f t="shared" si="788"/>
        <v>#N/A</v>
      </c>
      <c r="M842" t="e">
        <f t="shared" si="789"/>
        <v>#N/A</v>
      </c>
      <c r="N842" t="e">
        <f t="shared" si="790"/>
        <v>#N/A</v>
      </c>
      <c r="O842">
        <f t="shared" si="791"/>
        <v>1.000842</v>
      </c>
      <c r="P842" t="str">
        <f>IF(OR($A842="",INDEX(games!$H:$H,ROW())=""),"",INDEX(games!$H:$H,ROW()))</f>
        <v>Yes</v>
      </c>
      <c r="Q842">
        <f t="shared" si="792"/>
        <v>1.000842</v>
      </c>
      <c r="T842">
        <f t="shared" si="793"/>
        <v>2024</v>
      </c>
      <c r="U842">
        <f t="shared" si="794"/>
        <v>2026</v>
      </c>
      <c r="V842">
        <f t="shared" si="795"/>
        <v>2</v>
      </c>
      <c r="W842" t="str">
        <f>IF(TRIM(INDEX(connections!$A:$A,ROW()))="","",TRIM(INDEX(connections!$A:$A,ROW())))</f>
        <v>Ballionaire</v>
      </c>
      <c r="X842" t="str">
        <f>IF($W842="","",TRIM(INDEX(connections!$B:$B,ROW())))</f>
        <v>Menherarium</v>
      </c>
      <c r="Y842">
        <f t="shared" si="796"/>
        <v>59</v>
      </c>
      <c r="Z842">
        <f t="shared" si="797"/>
        <v>502</v>
      </c>
      <c r="AA842" t="str">
        <f t="shared" si="798"/>
        <v>Yes</v>
      </c>
      <c r="AB842" t="str">
        <f t="shared" si="799"/>
        <v/>
      </c>
      <c r="AC842" t="str">
        <f t="shared" si="800"/>
        <v/>
      </c>
      <c r="AD842">
        <f t="shared" si="801"/>
        <v>0</v>
      </c>
      <c r="AE842" t="str">
        <f t="shared" si="802"/>
        <v/>
      </c>
      <c r="AG842">
        <f t="shared" si="803"/>
        <v>1</v>
      </c>
      <c r="AH842" t="str">
        <f t="shared" si="804"/>
        <v>Yes</v>
      </c>
      <c r="AI842">
        <f t="shared" si="805"/>
        <v>1</v>
      </c>
      <c r="AJ842">
        <f t="shared" si="806"/>
        <v>1.000842</v>
      </c>
      <c r="AK842" t="str">
        <f t="shared" si="807"/>
        <v/>
      </c>
      <c r="AL842" t="str">
        <f>IF($A842="","",INDEX(games!$J:$J,ROW())&amp;"")</f>
        <v>https://store.steampowered.com/app/1804270/Swordship/</v>
      </c>
      <c r="AM842">
        <f>IF($A842="","",SUMPRODUCT($AO842:$BD842,'Map Analysis'!$AN$2^{0,1,2,3,4,5,6,7,8,9,10,11,12,13,14,15}))</f>
        <v>0</v>
      </c>
      <c r="AN842">
        <f t="shared" si="808"/>
        <v>8.42E-5</v>
      </c>
      <c r="AO842">
        <f t="shared" si="809"/>
        <v>0</v>
      </c>
      <c r="AP842">
        <f t="shared" si="810"/>
        <v>0</v>
      </c>
      <c r="AQ842">
        <f t="shared" si="811"/>
        <v>0</v>
      </c>
      <c r="AR842">
        <f t="shared" si="812"/>
        <v>0</v>
      </c>
      <c r="AS842">
        <f t="shared" si="813"/>
        <v>0</v>
      </c>
      <c r="AT842">
        <f t="shared" si="814"/>
        <v>0</v>
      </c>
      <c r="AU842">
        <f t="shared" si="815"/>
        <v>0</v>
      </c>
      <c r="AV842">
        <f t="shared" si="816"/>
        <v>0</v>
      </c>
      <c r="AW842">
        <f t="shared" si="817"/>
        <v>0</v>
      </c>
      <c r="AX842">
        <f t="shared" si="818"/>
        <v>0</v>
      </c>
      <c r="AY842">
        <f t="shared" si="819"/>
        <v>0</v>
      </c>
      <c r="AZ842">
        <f t="shared" si="820"/>
        <v>0</v>
      </c>
      <c r="BA842">
        <f t="shared" si="821"/>
        <v>0</v>
      </c>
      <c r="BB842">
        <f t="shared" si="822"/>
        <v>0</v>
      </c>
      <c r="BC842">
        <f t="shared" si="823"/>
        <v>0</v>
      </c>
      <c r="BD842">
        <f t="shared" si="824"/>
        <v>0</v>
      </c>
      <c r="BF842">
        <f t="shared" si="825"/>
        <v>0</v>
      </c>
      <c r="BG842">
        <f t="shared" si="826"/>
        <v>0</v>
      </c>
      <c r="BH842">
        <f t="shared" si="827"/>
        <v>0</v>
      </c>
      <c r="BI842">
        <f t="shared" si="828"/>
        <v>0</v>
      </c>
      <c r="BJ842">
        <f t="shared" si="829"/>
        <v>0</v>
      </c>
      <c r="BK842">
        <f t="shared" si="830"/>
        <v>0</v>
      </c>
      <c r="BL842">
        <f t="shared" si="831"/>
        <v>0</v>
      </c>
      <c r="BM842">
        <f t="shared" si="832"/>
        <v>0</v>
      </c>
      <c r="BN842">
        <f t="shared" si="833"/>
        <v>0</v>
      </c>
      <c r="BO842">
        <f t="shared" si="834"/>
        <v>0</v>
      </c>
      <c r="BP842">
        <f t="shared" si="835"/>
        <v>0</v>
      </c>
      <c r="BQ842">
        <f t="shared" si="836"/>
        <v>0</v>
      </c>
      <c r="BR842">
        <f t="shared" si="837"/>
        <v>0</v>
      </c>
      <c r="BS842">
        <f t="shared" si="838"/>
        <v>0</v>
      </c>
      <c r="BT842">
        <f t="shared" si="839"/>
        <v>0</v>
      </c>
    </row>
    <row r="843" spans="1:72" x14ac:dyDescent="0.25">
      <c r="A843" t="str">
        <f>IF(TRIM(INDEX(games!$A:$A,ROW()))="","",TRIM(INDEX(games!$A:$A,ROW())))</f>
        <v>Sworn</v>
      </c>
      <c r="B843">
        <f>IF(OR($A843="",INDEX(games!$B:$B,ROW())=""),"",INDEX(games!$B:$B,ROW()))</f>
        <v>2025</v>
      </c>
      <c r="C843" t="str">
        <f>IF(OR($A843="",INDEX(games!$C:$C,ROW())=""),"",INDEX(games!$C:$C,ROW()))</f>
        <v>Action</v>
      </c>
      <c r="D843">
        <f t="shared" si="780"/>
        <v>1</v>
      </c>
      <c r="E843">
        <f t="shared" si="781"/>
        <v>1</v>
      </c>
      <c r="F843">
        <f t="shared" si="782"/>
        <v>27</v>
      </c>
      <c r="G843">
        <f t="shared" si="783"/>
        <v>2025</v>
      </c>
      <c r="H843">
        <f t="shared" si="784"/>
        <v>1.621</v>
      </c>
      <c r="I843" t="e">
        <f t="shared" si="785"/>
        <v>#N/A</v>
      </c>
      <c r="J843" t="e">
        <f t="shared" si="786"/>
        <v>#N/A</v>
      </c>
      <c r="K843" t="e">
        <f t="shared" si="787"/>
        <v>#N/A</v>
      </c>
      <c r="L843" t="e">
        <f t="shared" si="788"/>
        <v>#N/A</v>
      </c>
      <c r="M843" t="e">
        <f t="shared" si="789"/>
        <v>#N/A</v>
      </c>
      <c r="N843" t="e">
        <f t="shared" si="790"/>
        <v>#N/A</v>
      </c>
      <c r="O843">
        <f t="shared" si="791"/>
        <v>1.0008429999999999</v>
      </c>
      <c r="P843" t="str">
        <f>IF(OR($A843="",INDEX(games!$H:$H,ROW())=""),"",INDEX(games!$H:$H,ROW()))</f>
        <v>Yes</v>
      </c>
      <c r="Q843">
        <f t="shared" si="792"/>
        <v>1.0008429999999999</v>
      </c>
      <c r="T843">
        <f t="shared" si="793"/>
        <v>2021</v>
      </c>
      <c r="U843">
        <f t="shared" si="794"/>
        <v>2025</v>
      </c>
      <c r="V843">
        <f t="shared" si="795"/>
        <v>4</v>
      </c>
      <c r="W843" t="str">
        <f>IF(TRIM(INDEX(connections!$A:$A,ROW()))="","",TRIM(INDEX(connections!$A:$A,ROW())))</f>
        <v>Super Auto Pets</v>
      </c>
      <c r="X843" t="str">
        <f>IF($W843="","",TRIM(INDEX(connections!$B:$B,ROW())))</f>
        <v>Merge Maestro</v>
      </c>
      <c r="Y843">
        <f t="shared" si="796"/>
        <v>829</v>
      </c>
      <c r="Z843">
        <f t="shared" si="797"/>
        <v>503</v>
      </c>
      <c r="AA843" t="str">
        <f t="shared" si="798"/>
        <v>Yes</v>
      </c>
      <c r="AB843" t="str">
        <f t="shared" si="799"/>
        <v>Yes</v>
      </c>
      <c r="AC843">
        <f t="shared" si="800"/>
        <v>1</v>
      </c>
      <c r="AD843">
        <f t="shared" si="801"/>
        <v>1</v>
      </c>
      <c r="AE843" t="str">
        <f t="shared" si="802"/>
        <v/>
      </c>
      <c r="AG843">
        <f t="shared" si="803"/>
        <v>1</v>
      </c>
      <c r="AH843" t="str">
        <f t="shared" si="804"/>
        <v>Yes</v>
      </c>
      <c r="AI843">
        <f t="shared" si="805"/>
        <v>1</v>
      </c>
      <c r="AJ843">
        <f t="shared" si="806"/>
        <v>1.0008429999999999</v>
      </c>
      <c r="AK843" t="str">
        <f t="shared" si="807"/>
        <v/>
      </c>
      <c r="AL843" t="str">
        <f>IF($A843="","",INDEX(games!$J:$J,ROW())&amp;"")</f>
        <v>https://store.steampowered.com/app/1763250/SWORN/</v>
      </c>
      <c r="AM843">
        <f>IF($A843="","",SUMPRODUCT($AO843:$BD843,'Map Analysis'!$AN$2^{0,1,2,3,4,5,6,7,8,9,10,11,12,13,14,15}))</f>
        <v>0</v>
      </c>
      <c r="AN843">
        <f t="shared" si="808"/>
        <v>8.4300000000000003E-5</v>
      </c>
      <c r="AO843">
        <f t="shared" si="809"/>
        <v>0</v>
      </c>
      <c r="AP843">
        <f t="shared" si="810"/>
        <v>0</v>
      </c>
      <c r="AQ843">
        <f t="shared" si="811"/>
        <v>0</v>
      </c>
      <c r="AR843">
        <f t="shared" si="812"/>
        <v>0</v>
      </c>
      <c r="AS843">
        <f t="shared" si="813"/>
        <v>0</v>
      </c>
      <c r="AT843">
        <f t="shared" si="814"/>
        <v>0</v>
      </c>
      <c r="AU843">
        <f t="shared" si="815"/>
        <v>0</v>
      </c>
      <c r="AV843">
        <f t="shared" si="816"/>
        <v>0</v>
      </c>
      <c r="AW843">
        <f t="shared" si="817"/>
        <v>0</v>
      </c>
      <c r="AX843">
        <f t="shared" si="818"/>
        <v>0</v>
      </c>
      <c r="AY843">
        <f t="shared" si="819"/>
        <v>0</v>
      </c>
      <c r="AZ843">
        <f t="shared" si="820"/>
        <v>0</v>
      </c>
      <c r="BA843">
        <f t="shared" si="821"/>
        <v>0</v>
      </c>
      <c r="BB843">
        <f t="shared" si="822"/>
        <v>0</v>
      </c>
      <c r="BC843">
        <f t="shared" si="823"/>
        <v>0</v>
      </c>
      <c r="BD843">
        <f t="shared" si="824"/>
        <v>0</v>
      </c>
      <c r="BF843">
        <f t="shared" si="825"/>
        <v>0</v>
      </c>
      <c r="BG843">
        <f t="shared" si="826"/>
        <v>0</v>
      </c>
      <c r="BH843">
        <f t="shared" si="827"/>
        <v>0</v>
      </c>
      <c r="BI843">
        <f t="shared" si="828"/>
        <v>0</v>
      </c>
      <c r="BJ843">
        <f t="shared" si="829"/>
        <v>0</v>
      </c>
      <c r="BK843">
        <f t="shared" si="830"/>
        <v>0</v>
      </c>
      <c r="BL843">
        <f t="shared" si="831"/>
        <v>0</v>
      </c>
      <c r="BM843">
        <f t="shared" si="832"/>
        <v>0</v>
      </c>
      <c r="BN843">
        <f t="shared" si="833"/>
        <v>0</v>
      </c>
      <c r="BO843">
        <f t="shared" si="834"/>
        <v>0</v>
      </c>
      <c r="BP843">
        <f t="shared" si="835"/>
        <v>0</v>
      </c>
      <c r="BQ843">
        <f t="shared" si="836"/>
        <v>0</v>
      </c>
      <c r="BR843">
        <f t="shared" si="837"/>
        <v>0</v>
      </c>
      <c r="BS843">
        <f t="shared" si="838"/>
        <v>0</v>
      </c>
      <c r="BT843">
        <f t="shared" si="839"/>
        <v>0</v>
      </c>
    </row>
    <row r="844" spans="1:72" x14ac:dyDescent="0.25">
      <c r="A844" t="str">
        <f>IF(TRIM(INDEX(games!$A:$A,ROW()))="","",TRIM(INDEX(games!$A:$A,ROW())))</f>
        <v>Synthetik 2</v>
      </c>
      <c r="B844">
        <f>IF(OR($A844="",INDEX(games!$B:$B,ROW())=""),"",INDEX(games!$B:$B,ROW()))</f>
        <v>2021</v>
      </c>
      <c r="C844" t="str">
        <f>IF(OR($A844="",INDEX(games!$C:$C,ROW())=""),"",INDEX(games!$C:$C,ROW()))</f>
        <v>Action</v>
      </c>
      <c r="D844">
        <f t="shared" si="780"/>
        <v>1</v>
      </c>
      <c r="E844">
        <f t="shared" si="781"/>
        <v>1</v>
      </c>
      <c r="F844">
        <f t="shared" si="782"/>
        <v>28</v>
      </c>
      <c r="G844">
        <f t="shared" si="783"/>
        <v>2021</v>
      </c>
      <c r="H844">
        <f t="shared" si="784"/>
        <v>1.6440000000000001</v>
      </c>
      <c r="I844" t="e">
        <f t="shared" si="785"/>
        <v>#N/A</v>
      </c>
      <c r="J844" t="e">
        <f t="shared" si="786"/>
        <v>#N/A</v>
      </c>
      <c r="K844" t="e">
        <f t="shared" si="787"/>
        <v>#N/A</v>
      </c>
      <c r="L844" t="e">
        <f t="shared" si="788"/>
        <v>#N/A</v>
      </c>
      <c r="M844" t="e">
        <f t="shared" si="789"/>
        <v>#N/A</v>
      </c>
      <c r="N844" t="e">
        <f t="shared" si="790"/>
        <v>#N/A</v>
      </c>
      <c r="O844">
        <f t="shared" si="791"/>
        <v>1.0008440000000001</v>
      </c>
      <c r="P844" t="str">
        <f>IF(OR($A844="",INDEX(games!$H:$H,ROW())=""),"",INDEX(games!$H:$H,ROW()))</f>
        <v/>
      </c>
      <c r="Q844" t="str">
        <f t="shared" si="792"/>
        <v/>
      </c>
      <c r="T844">
        <f t="shared" si="793"/>
        <v>2022</v>
      </c>
      <c r="U844">
        <f t="shared" si="794"/>
        <v>2025</v>
      </c>
      <c r="V844">
        <f t="shared" si="795"/>
        <v>3</v>
      </c>
      <c r="W844" t="str">
        <f>IF(TRIM(INDEX(connections!$A:$A,ROW()))="","",TRIM(INDEX(connections!$A:$A,ROW())))</f>
        <v>Samurai Bringer</v>
      </c>
      <c r="X844" t="str">
        <f>IF($W844="","",TRIM(INDEX(connections!$B:$B,ROW())))</f>
        <v>Metal Bringer</v>
      </c>
      <c r="Y844">
        <f t="shared" si="796"/>
        <v>728</v>
      </c>
      <c r="Z844">
        <f t="shared" si="797"/>
        <v>504</v>
      </c>
      <c r="AA844" t="str">
        <f t="shared" si="798"/>
        <v/>
      </c>
      <c r="AB844" t="str">
        <f t="shared" si="799"/>
        <v/>
      </c>
      <c r="AC844" t="str">
        <f t="shared" si="800"/>
        <v/>
      </c>
      <c r="AD844">
        <f t="shared" si="801"/>
        <v>0</v>
      </c>
      <c r="AE844" t="str">
        <f t="shared" si="802"/>
        <v/>
      </c>
      <c r="AG844">
        <f t="shared" si="803"/>
        <v>1</v>
      </c>
      <c r="AH844" t="str">
        <f t="shared" si="804"/>
        <v/>
      </c>
      <c r="AI844" t="str">
        <f t="shared" si="805"/>
        <v/>
      </c>
      <c r="AJ844" t="str">
        <f t="shared" si="806"/>
        <v/>
      </c>
      <c r="AK844">
        <f t="shared" si="807"/>
        <v>1.0008440000000001</v>
      </c>
      <c r="AL844" t="str">
        <f>IF($A844="","",INDEX(games!$J:$J,ROW())&amp;"")</f>
        <v/>
      </c>
      <c r="AM844">
        <f>IF($A844="","",SUMPRODUCT($AO844:$BD844,'Map Analysis'!$AN$2^{0,1,2,3,4,5,6,7,8,9,10,11,12,13,14,15}))</f>
        <v>0</v>
      </c>
      <c r="AN844">
        <f t="shared" si="808"/>
        <v>8.4400000000000005E-5</v>
      </c>
      <c r="AO844">
        <f t="shared" si="809"/>
        <v>0</v>
      </c>
      <c r="AP844">
        <f t="shared" si="810"/>
        <v>0</v>
      </c>
      <c r="AQ844">
        <f t="shared" si="811"/>
        <v>0</v>
      </c>
      <c r="AR844">
        <f t="shared" si="812"/>
        <v>0</v>
      </c>
      <c r="AS844">
        <f t="shared" si="813"/>
        <v>0</v>
      </c>
      <c r="AT844">
        <f t="shared" si="814"/>
        <v>0</v>
      </c>
      <c r="AU844">
        <f t="shared" si="815"/>
        <v>0</v>
      </c>
      <c r="AV844">
        <f t="shared" si="816"/>
        <v>0</v>
      </c>
      <c r="AW844">
        <f t="shared" si="817"/>
        <v>0</v>
      </c>
      <c r="AX844">
        <f t="shared" si="818"/>
        <v>0</v>
      </c>
      <c r="AY844">
        <f t="shared" si="819"/>
        <v>0</v>
      </c>
      <c r="AZ844">
        <f t="shared" si="820"/>
        <v>0</v>
      </c>
      <c r="BA844">
        <f t="shared" si="821"/>
        <v>0</v>
      </c>
      <c r="BB844">
        <f t="shared" si="822"/>
        <v>0</v>
      </c>
      <c r="BC844">
        <f t="shared" si="823"/>
        <v>0</v>
      </c>
      <c r="BD844">
        <f t="shared" si="824"/>
        <v>0</v>
      </c>
      <c r="BF844">
        <f t="shared" si="825"/>
        <v>0</v>
      </c>
      <c r="BG844">
        <f t="shared" si="826"/>
        <v>0</v>
      </c>
      <c r="BH844">
        <f t="shared" si="827"/>
        <v>0</v>
      </c>
      <c r="BI844">
        <f t="shared" si="828"/>
        <v>0</v>
      </c>
      <c r="BJ844">
        <f t="shared" si="829"/>
        <v>0</v>
      </c>
      <c r="BK844">
        <f t="shared" si="830"/>
        <v>0</v>
      </c>
      <c r="BL844">
        <f t="shared" si="831"/>
        <v>0</v>
      </c>
      <c r="BM844">
        <f t="shared" si="832"/>
        <v>0</v>
      </c>
      <c r="BN844">
        <f t="shared" si="833"/>
        <v>0</v>
      </c>
      <c r="BO844">
        <f t="shared" si="834"/>
        <v>0</v>
      </c>
      <c r="BP844">
        <f t="shared" si="835"/>
        <v>0</v>
      </c>
      <c r="BQ844">
        <f t="shared" si="836"/>
        <v>0</v>
      </c>
      <c r="BR844">
        <f t="shared" si="837"/>
        <v>0</v>
      </c>
      <c r="BS844">
        <f t="shared" si="838"/>
        <v>0</v>
      </c>
      <c r="BT844">
        <f t="shared" si="839"/>
        <v>0</v>
      </c>
    </row>
    <row r="845" spans="1:72" x14ac:dyDescent="0.25">
      <c r="A845" t="str">
        <f>IF(TRIM(INDEX(games!$A:$A,ROW()))="","",TRIM(INDEX(games!$A:$A,ROW())))</f>
        <v>Synthetik: Legion Rising</v>
      </c>
      <c r="B845">
        <f>IF(OR($A845="",INDEX(games!$B:$B,ROW())=""),"",INDEX(games!$B:$B,ROW()))</f>
        <v>2018</v>
      </c>
      <c r="C845" t="str">
        <f>IF(OR($A845="",INDEX(games!$C:$C,ROW())=""),"",INDEX(games!$C:$C,ROW()))</f>
        <v>Action</v>
      </c>
      <c r="D845">
        <f t="shared" si="780"/>
        <v>2</v>
      </c>
      <c r="E845">
        <f t="shared" si="781"/>
        <v>1</v>
      </c>
      <c r="F845">
        <f t="shared" si="782"/>
        <v>29</v>
      </c>
      <c r="G845">
        <f t="shared" si="783"/>
        <v>2018</v>
      </c>
      <c r="H845">
        <f t="shared" si="784"/>
        <v>1.667</v>
      </c>
      <c r="I845" t="e">
        <f t="shared" si="785"/>
        <v>#N/A</v>
      </c>
      <c r="J845" t="e">
        <f t="shared" si="786"/>
        <v>#N/A</v>
      </c>
      <c r="K845" t="e">
        <f t="shared" si="787"/>
        <v>#N/A</v>
      </c>
      <c r="L845" t="e">
        <f t="shared" si="788"/>
        <v>#N/A</v>
      </c>
      <c r="M845" t="e">
        <f t="shared" si="789"/>
        <v>#N/A</v>
      </c>
      <c r="N845" t="e">
        <f t="shared" si="790"/>
        <v>#N/A</v>
      </c>
      <c r="O845">
        <f t="shared" si="791"/>
        <v>2.000845</v>
      </c>
      <c r="P845" t="str">
        <f>IF(OR($A845="",INDEX(games!$H:$H,ROW())=""),"",INDEX(games!$H:$H,ROW()))</f>
        <v>Yes</v>
      </c>
      <c r="Q845">
        <f t="shared" si="792"/>
        <v>2.000845</v>
      </c>
      <c r="T845">
        <f t="shared" si="793"/>
        <v>2018</v>
      </c>
      <c r="U845">
        <f t="shared" si="794"/>
        <v>2024</v>
      </c>
      <c r="V845">
        <f t="shared" si="795"/>
        <v>6</v>
      </c>
      <c r="W845" t="str">
        <f>IF(TRIM(INDEX(connections!$A:$A,ROW()))="","",TRIM(INDEX(connections!$A:$A,ROW())))</f>
        <v>Into the Breach</v>
      </c>
      <c r="X845" t="str">
        <f>IF($W845="","",TRIM(INDEX(connections!$B:$B,ROW())))</f>
        <v>Metal Slug Tactics</v>
      </c>
      <c r="Y845">
        <f t="shared" si="796"/>
        <v>428</v>
      </c>
      <c r="Z845">
        <f t="shared" si="797"/>
        <v>505</v>
      </c>
      <c r="AA845" t="str">
        <f t="shared" si="798"/>
        <v>Yes</v>
      </c>
      <c r="AB845" t="str">
        <f t="shared" si="799"/>
        <v>Yes</v>
      </c>
      <c r="AC845">
        <f t="shared" si="800"/>
        <v>1</v>
      </c>
      <c r="AD845">
        <f t="shared" si="801"/>
        <v>0</v>
      </c>
      <c r="AE845" t="str">
        <f t="shared" si="802"/>
        <v/>
      </c>
      <c r="AG845">
        <f t="shared" si="803"/>
        <v>1</v>
      </c>
      <c r="AH845" t="str">
        <f t="shared" si="804"/>
        <v>Yes</v>
      </c>
      <c r="AI845">
        <f t="shared" si="805"/>
        <v>1</v>
      </c>
      <c r="AJ845">
        <f t="shared" si="806"/>
        <v>1.000845</v>
      </c>
      <c r="AK845" t="str">
        <f t="shared" si="807"/>
        <v/>
      </c>
      <c r="AL845" t="str">
        <f>IF($A845="","",INDEX(games!$J:$J,ROW())&amp;"")</f>
        <v>https://store.steampowered.com/app/528230/SYNTHETIK_Legion_Rising/</v>
      </c>
      <c r="AM845">
        <f>IF($A845="","",SUMPRODUCT($AO845:$BD845,'Map Analysis'!$AN$2^{0,1,2,3,4,5,6,7,8,9,10,11,12,13,14,15}))</f>
        <v>1</v>
      </c>
      <c r="AN845">
        <f t="shared" si="808"/>
        <v>1.0000845</v>
      </c>
      <c r="AO845">
        <f t="shared" si="809"/>
        <v>1</v>
      </c>
      <c r="AP845">
        <f t="shared" si="810"/>
        <v>0</v>
      </c>
      <c r="AQ845">
        <f t="shared" si="811"/>
        <v>0</v>
      </c>
      <c r="AR845">
        <f t="shared" si="812"/>
        <v>0</v>
      </c>
      <c r="AS845">
        <f t="shared" si="813"/>
        <v>0</v>
      </c>
      <c r="AT845">
        <f t="shared" si="814"/>
        <v>0</v>
      </c>
      <c r="AU845">
        <f t="shared" si="815"/>
        <v>0</v>
      </c>
      <c r="AV845">
        <f t="shared" si="816"/>
        <v>0</v>
      </c>
      <c r="AW845">
        <f t="shared" si="817"/>
        <v>0</v>
      </c>
      <c r="AX845">
        <f t="shared" si="818"/>
        <v>0</v>
      </c>
      <c r="AY845">
        <f t="shared" si="819"/>
        <v>0</v>
      </c>
      <c r="AZ845">
        <f t="shared" si="820"/>
        <v>0</v>
      </c>
      <c r="BA845">
        <f t="shared" si="821"/>
        <v>0</v>
      </c>
      <c r="BB845">
        <f t="shared" si="822"/>
        <v>0</v>
      </c>
      <c r="BC845">
        <f t="shared" si="823"/>
        <v>0</v>
      </c>
      <c r="BD845">
        <f t="shared" si="824"/>
        <v>0</v>
      </c>
      <c r="BF845">
        <f t="shared" si="825"/>
        <v>0</v>
      </c>
      <c r="BG845">
        <f t="shared" si="826"/>
        <v>0</v>
      </c>
      <c r="BH845">
        <f t="shared" si="827"/>
        <v>0</v>
      </c>
      <c r="BI845">
        <f t="shared" si="828"/>
        <v>0</v>
      </c>
      <c r="BJ845">
        <f t="shared" si="829"/>
        <v>0</v>
      </c>
      <c r="BK845">
        <f t="shared" si="830"/>
        <v>0</v>
      </c>
      <c r="BL845">
        <f t="shared" si="831"/>
        <v>0</v>
      </c>
      <c r="BM845">
        <f t="shared" si="832"/>
        <v>0</v>
      </c>
      <c r="BN845">
        <f t="shared" si="833"/>
        <v>0</v>
      </c>
      <c r="BO845">
        <f t="shared" si="834"/>
        <v>0</v>
      </c>
      <c r="BP845">
        <f t="shared" si="835"/>
        <v>0</v>
      </c>
      <c r="BQ845">
        <f t="shared" si="836"/>
        <v>0</v>
      </c>
      <c r="BR845">
        <f t="shared" si="837"/>
        <v>0</v>
      </c>
      <c r="BS845">
        <f t="shared" si="838"/>
        <v>0</v>
      </c>
      <c r="BT845">
        <f t="shared" si="839"/>
        <v>0</v>
      </c>
    </row>
    <row r="846" spans="1:72" x14ac:dyDescent="0.25">
      <c r="A846" t="str">
        <f>IF(TRIM(INDEX(games!$A:$A,ROW()))="","",TRIM(INDEX(games!$A:$A,ROW())))</f>
        <v>Tabletop Tavern</v>
      </c>
      <c r="B846">
        <f>IF(OR($A846="",INDEX(games!$B:$B,ROW())=""),"",INDEX(games!$B:$B,ROW()))</f>
        <v>2026</v>
      </c>
      <c r="C846" t="str">
        <f>IF(OR($A846="",INDEX(games!$C:$C,ROW())=""),"",INDEX(games!$C:$C,ROW()))</f>
        <v>Strategy</v>
      </c>
      <c r="D846">
        <f t="shared" si="780"/>
        <v>5</v>
      </c>
      <c r="E846">
        <f t="shared" si="781"/>
        <v>2</v>
      </c>
      <c r="F846">
        <f t="shared" si="782"/>
        <v>30</v>
      </c>
      <c r="G846" t="e">
        <f t="shared" si="783"/>
        <v>#N/A</v>
      </c>
      <c r="H846" t="e">
        <f t="shared" si="784"/>
        <v>#N/A</v>
      </c>
      <c r="I846">
        <f t="shared" si="785"/>
        <v>2026</v>
      </c>
      <c r="J846">
        <f t="shared" si="786"/>
        <v>2.69</v>
      </c>
      <c r="K846" t="e">
        <f t="shared" si="787"/>
        <v>#N/A</v>
      </c>
      <c r="L846" t="e">
        <f t="shared" si="788"/>
        <v>#N/A</v>
      </c>
      <c r="M846" t="e">
        <f t="shared" si="789"/>
        <v>#N/A</v>
      </c>
      <c r="N846" t="e">
        <f t="shared" si="790"/>
        <v>#N/A</v>
      </c>
      <c r="O846">
        <f t="shared" si="791"/>
        <v>5.0008460000000001</v>
      </c>
      <c r="P846" t="str">
        <f>IF(OR($A846="",INDEX(games!$H:$H,ROW())=""),"",INDEX(games!$H:$H,ROW()))</f>
        <v/>
      </c>
      <c r="Q846" t="str">
        <f t="shared" si="792"/>
        <v/>
      </c>
      <c r="T846">
        <f t="shared" si="793"/>
        <v>2018</v>
      </c>
      <c r="U846">
        <f t="shared" si="794"/>
        <v>2020</v>
      </c>
      <c r="V846">
        <f t="shared" si="795"/>
        <v>2</v>
      </c>
      <c r="W846" t="str">
        <f>IF(TRIM(INDEX(connections!$A:$A,ROW()))="","",TRIM(INDEX(connections!$A:$A,ROW())))</f>
        <v>Dead Cells</v>
      </c>
      <c r="X846" t="str">
        <f>IF($W846="","",TRIM(INDEX(connections!$B:$B,ROW())))</f>
        <v>Metal Unit</v>
      </c>
      <c r="Y846">
        <f t="shared" si="796"/>
        <v>193</v>
      </c>
      <c r="Z846">
        <f t="shared" si="797"/>
        <v>506</v>
      </c>
      <c r="AA846" t="str">
        <f t="shared" si="798"/>
        <v>Yes</v>
      </c>
      <c r="AB846" t="str">
        <f t="shared" si="799"/>
        <v>Yes</v>
      </c>
      <c r="AC846">
        <f t="shared" si="800"/>
        <v>1</v>
      </c>
      <c r="AD846">
        <f t="shared" si="801"/>
        <v>0</v>
      </c>
      <c r="AE846" t="str">
        <f t="shared" si="802"/>
        <v/>
      </c>
      <c r="AG846">
        <f t="shared" si="803"/>
        <v>5</v>
      </c>
      <c r="AH846" t="str">
        <f t="shared" si="804"/>
        <v/>
      </c>
      <c r="AI846" t="str">
        <f t="shared" si="805"/>
        <v/>
      </c>
      <c r="AJ846" t="str">
        <f t="shared" si="806"/>
        <v/>
      </c>
      <c r="AK846">
        <f t="shared" si="807"/>
        <v>5.0008460000000001</v>
      </c>
      <c r="AL846" t="str">
        <f>IF($A846="","",INDEX(games!$J:$J,ROW())&amp;"")</f>
        <v>https://store.steampowered.com/app/3337380/Tabletop_Tavern/</v>
      </c>
      <c r="AM846">
        <f>IF($A846="","",SUMPRODUCT($AO846:$BD846,'Map Analysis'!$AN$2^{0,1,2,3,4,5,6,7,8,9,10,11,12,13,14,15}))</f>
        <v>0</v>
      </c>
      <c r="AN846">
        <f t="shared" si="808"/>
        <v>8.4599999999999996E-5</v>
      </c>
      <c r="AO846">
        <f t="shared" si="809"/>
        <v>0</v>
      </c>
      <c r="AP846">
        <f t="shared" si="810"/>
        <v>0</v>
      </c>
      <c r="AQ846">
        <f t="shared" si="811"/>
        <v>0</v>
      </c>
      <c r="AR846">
        <f t="shared" si="812"/>
        <v>0</v>
      </c>
      <c r="AS846">
        <f t="shared" si="813"/>
        <v>0</v>
      </c>
      <c r="AT846">
        <f t="shared" si="814"/>
        <v>0</v>
      </c>
      <c r="AU846">
        <f t="shared" si="815"/>
        <v>0</v>
      </c>
      <c r="AV846">
        <f t="shared" si="816"/>
        <v>0</v>
      </c>
      <c r="AW846">
        <f t="shared" si="817"/>
        <v>0</v>
      </c>
      <c r="AX846">
        <f t="shared" si="818"/>
        <v>0</v>
      </c>
      <c r="AY846">
        <f t="shared" si="819"/>
        <v>0</v>
      </c>
      <c r="AZ846">
        <f t="shared" si="820"/>
        <v>0</v>
      </c>
      <c r="BA846">
        <f t="shared" si="821"/>
        <v>0</v>
      </c>
      <c r="BB846">
        <f t="shared" si="822"/>
        <v>0</v>
      </c>
      <c r="BC846">
        <f t="shared" si="823"/>
        <v>0</v>
      </c>
      <c r="BD846">
        <f t="shared" si="824"/>
        <v>0</v>
      </c>
      <c r="BF846">
        <f t="shared" si="825"/>
        <v>0</v>
      </c>
      <c r="BG846">
        <f t="shared" si="826"/>
        <v>0</v>
      </c>
      <c r="BH846">
        <f t="shared" si="827"/>
        <v>0</v>
      </c>
      <c r="BI846">
        <f t="shared" si="828"/>
        <v>0</v>
      </c>
      <c r="BJ846">
        <f t="shared" si="829"/>
        <v>0</v>
      </c>
      <c r="BK846">
        <f t="shared" si="830"/>
        <v>0</v>
      </c>
      <c r="BL846">
        <f t="shared" si="831"/>
        <v>0</v>
      </c>
      <c r="BM846">
        <f t="shared" si="832"/>
        <v>0</v>
      </c>
      <c r="BN846">
        <f t="shared" si="833"/>
        <v>0</v>
      </c>
      <c r="BO846">
        <f t="shared" si="834"/>
        <v>0</v>
      </c>
      <c r="BP846">
        <f t="shared" si="835"/>
        <v>0</v>
      </c>
      <c r="BQ846">
        <f t="shared" si="836"/>
        <v>0</v>
      </c>
      <c r="BR846">
        <f t="shared" si="837"/>
        <v>0</v>
      </c>
      <c r="BS846">
        <f t="shared" si="838"/>
        <v>0</v>
      </c>
      <c r="BT846">
        <f t="shared" si="839"/>
        <v>0</v>
      </c>
    </row>
    <row r="847" spans="1:72" x14ac:dyDescent="0.25">
      <c r="A847" t="str">
        <f>IF(TRIM(INDEX(games!$A:$A,ROW()))="","",TRIM(INDEX(games!$A:$A,ROW())))</f>
        <v>Tainted Grail: Conquest</v>
      </c>
      <c r="B847">
        <f>IF(OR($A847="",INDEX(games!$B:$B,ROW())=""),"",INDEX(games!$B:$B,ROW()))</f>
        <v>2020</v>
      </c>
      <c r="C847" t="str">
        <f>IF(OR($A847="",INDEX(games!$C:$C,ROW())=""),"",INDEX(games!$C:$C,ROW()))</f>
        <v>Deckbuilder</v>
      </c>
      <c r="D847">
        <f t="shared" si="780"/>
        <v>1</v>
      </c>
      <c r="E847">
        <f t="shared" si="781"/>
        <v>3</v>
      </c>
      <c r="F847">
        <f t="shared" si="782"/>
        <v>31</v>
      </c>
      <c r="G847" t="e">
        <f t="shared" si="783"/>
        <v>#N/A</v>
      </c>
      <c r="H847" t="e">
        <f t="shared" si="784"/>
        <v>#N/A</v>
      </c>
      <c r="I847" t="e">
        <f t="shared" si="785"/>
        <v>#N/A</v>
      </c>
      <c r="J847" t="e">
        <f t="shared" si="786"/>
        <v>#N/A</v>
      </c>
      <c r="K847">
        <f t="shared" si="787"/>
        <v>2020</v>
      </c>
      <c r="L847">
        <f t="shared" si="788"/>
        <v>3.7130000000000001</v>
      </c>
      <c r="M847" t="e">
        <f t="shared" si="789"/>
        <v>#N/A</v>
      </c>
      <c r="N847" t="e">
        <f t="shared" si="790"/>
        <v>#N/A</v>
      </c>
      <c r="O847">
        <f t="shared" si="791"/>
        <v>1.000847</v>
      </c>
      <c r="P847" t="str">
        <f>IF(OR($A847="",INDEX(games!$H:$H,ROW())=""),"",INDEX(games!$H:$H,ROW()))</f>
        <v>Yes</v>
      </c>
      <c r="Q847">
        <f t="shared" si="792"/>
        <v>1.000847</v>
      </c>
      <c r="T847">
        <f t="shared" si="793"/>
        <v>2019</v>
      </c>
      <c r="U847">
        <f t="shared" si="794"/>
        <v>2021</v>
      </c>
      <c r="V847">
        <f t="shared" si="795"/>
        <v>2</v>
      </c>
      <c r="W847" t="str">
        <f>IF(TRIM(INDEX(connections!$A:$A,ROW()))="","",TRIM(INDEX(connections!$A:$A,ROW())))</f>
        <v>Hades</v>
      </c>
      <c r="X847" t="str">
        <f>IF($W847="","",TRIM(INDEX(connections!$B:$B,ROW())))</f>
        <v>Metallic Child</v>
      </c>
      <c r="Y847">
        <f t="shared" si="796"/>
        <v>375</v>
      </c>
      <c r="Z847">
        <f t="shared" si="797"/>
        <v>507</v>
      </c>
      <c r="AA847" t="str">
        <f t="shared" si="798"/>
        <v>Yes</v>
      </c>
      <c r="AB847" t="str">
        <f t="shared" si="799"/>
        <v>Yes</v>
      </c>
      <c r="AC847">
        <f t="shared" si="800"/>
        <v>1</v>
      </c>
      <c r="AD847">
        <f t="shared" si="801"/>
        <v>0</v>
      </c>
      <c r="AE847" t="str">
        <f t="shared" si="802"/>
        <v/>
      </c>
      <c r="AG847">
        <f t="shared" si="803"/>
        <v>1</v>
      </c>
      <c r="AH847" t="str">
        <f t="shared" si="804"/>
        <v>Yes</v>
      </c>
      <c r="AI847">
        <f t="shared" si="805"/>
        <v>1</v>
      </c>
      <c r="AJ847">
        <f t="shared" si="806"/>
        <v>1.000847</v>
      </c>
      <c r="AK847" t="str">
        <f t="shared" si="807"/>
        <v/>
      </c>
      <c r="AL847" t="str">
        <f>IF($A847="","",INDEX(games!$J:$J,ROW())&amp;"")</f>
        <v>https://store.steampowered.com/app/1199030/Tainted_Grail_Conquest/</v>
      </c>
      <c r="AM847">
        <f>IF($A847="","",SUMPRODUCT($AO847:$BD847,'Map Analysis'!$AN$2^{0,1,2,3,4,5,6,7,8,9,10,11,12,13,14,15}))</f>
        <v>0</v>
      </c>
      <c r="AN847">
        <f t="shared" si="808"/>
        <v>8.4699999999999999E-5</v>
      </c>
      <c r="AO847">
        <f t="shared" si="809"/>
        <v>0</v>
      </c>
      <c r="AP847">
        <f t="shared" si="810"/>
        <v>0</v>
      </c>
      <c r="AQ847">
        <f t="shared" si="811"/>
        <v>0</v>
      </c>
      <c r="AR847">
        <f t="shared" si="812"/>
        <v>0</v>
      </c>
      <c r="AS847">
        <f t="shared" si="813"/>
        <v>0</v>
      </c>
      <c r="AT847">
        <f t="shared" si="814"/>
        <v>0</v>
      </c>
      <c r="AU847">
        <f t="shared" si="815"/>
        <v>0</v>
      </c>
      <c r="AV847">
        <f t="shared" si="816"/>
        <v>0</v>
      </c>
      <c r="AW847">
        <f t="shared" si="817"/>
        <v>0</v>
      </c>
      <c r="AX847">
        <f t="shared" si="818"/>
        <v>0</v>
      </c>
      <c r="AY847">
        <f t="shared" si="819"/>
        <v>0</v>
      </c>
      <c r="AZ847">
        <f t="shared" si="820"/>
        <v>0</v>
      </c>
      <c r="BA847">
        <f t="shared" si="821"/>
        <v>0</v>
      </c>
      <c r="BB847">
        <f t="shared" si="822"/>
        <v>0</v>
      </c>
      <c r="BC847">
        <f t="shared" si="823"/>
        <v>0</v>
      </c>
      <c r="BD847">
        <f t="shared" si="824"/>
        <v>0</v>
      </c>
      <c r="BF847">
        <f t="shared" si="825"/>
        <v>0</v>
      </c>
      <c r="BG847">
        <f t="shared" si="826"/>
        <v>0</v>
      </c>
      <c r="BH847">
        <f t="shared" si="827"/>
        <v>0</v>
      </c>
      <c r="BI847">
        <f t="shared" si="828"/>
        <v>0</v>
      </c>
      <c r="BJ847">
        <f t="shared" si="829"/>
        <v>0</v>
      </c>
      <c r="BK847">
        <f t="shared" si="830"/>
        <v>0</v>
      </c>
      <c r="BL847">
        <f t="shared" si="831"/>
        <v>0</v>
      </c>
      <c r="BM847">
        <f t="shared" si="832"/>
        <v>0</v>
      </c>
      <c r="BN847">
        <f t="shared" si="833"/>
        <v>0</v>
      </c>
      <c r="BO847">
        <f t="shared" si="834"/>
        <v>0</v>
      </c>
      <c r="BP847">
        <f t="shared" si="835"/>
        <v>0</v>
      </c>
      <c r="BQ847">
        <f t="shared" si="836"/>
        <v>0</v>
      </c>
      <c r="BR847">
        <f t="shared" si="837"/>
        <v>0</v>
      </c>
      <c r="BS847">
        <f t="shared" si="838"/>
        <v>0</v>
      </c>
      <c r="BT847">
        <f t="shared" si="839"/>
        <v>0</v>
      </c>
    </row>
    <row r="848" spans="1:72" x14ac:dyDescent="0.25">
      <c r="A848" t="str">
        <f>IF(TRIM(INDEX(games!$A:$A,ROW()))="","",TRIM(INDEX(games!$A:$A,ROW())))</f>
        <v>Takara Cards</v>
      </c>
      <c r="B848">
        <f>IF(OR($A848="",INDEX(games!$B:$B,ROW())=""),"",INDEX(games!$B:$B,ROW()))</f>
        <v>2023</v>
      </c>
      <c r="C848" t="str">
        <f>IF(OR($A848="",INDEX(games!$C:$C,ROW())=""),"",INDEX(games!$C:$C,ROW()))</f>
        <v>Deckbuilder</v>
      </c>
      <c r="D848">
        <f t="shared" si="780"/>
        <v>1</v>
      </c>
      <c r="E848">
        <f t="shared" si="781"/>
        <v>3</v>
      </c>
      <c r="F848">
        <f t="shared" si="782"/>
        <v>32</v>
      </c>
      <c r="G848" t="e">
        <f t="shared" si="783"/>
        <v>#N/A</v>
      </c>
      <c r="H848" t="e">
        <f t="shared" si="784"/>
        <v>#N/A</v>
      </c>
      <c r="I848" t="e">
        <f t="shared" si="785"/>
        <v>#N/A</v>
      </c>
      <c r="J848" t="e">
        <f t="shared" si="786"/>
        <v>#N/A</v>
      </c>
      <c r="K848">
        <f t="shared" si="787"/>
        <v>2023</v>
      </c>
      <c r="L848">
        <f t="shared" si="788"/>
        <v>3.7359999999999998</v>
      </c>
      <c r="M848" t="e">
        <f t="shared" si="789"/>
        <v>#N/A</v>
      </c>
      <c r="N848" t="e">
        <f t="shared" si="790"/>
        <v>#N/A</v>
      </c>
      <c r="O848">
        <f t="shared" si="791"/>
        <v>1.000848</v>
      </c>
      <c r="P848" t="str">
        <f>IF(OR($A848="",INDEX(games!$H:$H,ROW())=""),"",INDEX(games!$H:$H,ROW()))</f>
        <v>Yes</v>
      </c>
      <c r="Q848">
        <f t="shared" si="792"/>
        <v>1.000848</v>
      </c>
      <c r="T848">
        <f t="shared" si="793"/>
        <v>1996</v>
      </c>
      <c r="U848">
        <f t="shared" si="794"/>
        <v>2026</v>
      </c>
      <c r="V848">
        <f t="shared" si="795"/>
        <v>30</v>
      </c>
      <c r="W848" t="str">
        <f>IF(TRIM(INDEX(connections!$A:$A,ROW()))="","",TRIM(INDEX(connections!$A:$A,ROW())))</f>
        <v>Diablo</v>
      </c>
      <c r="X848" t="str">
        <f>IF($W848="","",TRIM(INDEX(connections!$B:$B,ROW())))</f>
        <v>Mewgenics</v>
      </c>
      <c r="Y848">
        <f t="shared" si="796"/>
        <v>225</v>
      </c>
      <c r="Z848">
        <f t="shared" si="797"/>
        <v>508</v>
      </c>
      <c r="AA848" t="str">
        <f t="shared" si="798"/>
        <v>Yes</v>
      </c>
      <c r="AB848" t="str">
        <f t="shared" si="799"/>
        <v>Yes</v>
      </c>
      <c r="AC848">
        <f t="shared" si="800"/>
        <v>1</v>
      </c>
      <c r="AD848">
        <f t="shared" si="801"/>
        <v>1</v>
      </c>
      <c r="AE848" t="str">
        <f t="shared" si="802"/>
        <v/>
      </c>
      <c r="AG848">
        <f t="shared" si="803"/>
        <v>1</v>
      </c>
      <c r="AH848" t="str">
        <f t="shared" si="804"/>
        <v>Yes</v>
      </c>
      <c r="AI848">
        <f t="shared" si="805"/>
        <v>1</v>
      </c>
      <c r="AJ848">
        <f t="shared" si="806"/>
        <v>1.000848</v>
      </c>
      <c r="AK848" t="str">
        <f t="shared" si="807"/>
        <v/>
      </c>
      <c r="AL848" t="str">
        <f>IF($A848="","",INDEX(games!$J:$J,ROW())&amp;"")</f>
        <v>https://store.steampowered.com/app/1932210/Takara_Cards/</v>
      </c>
      <c r="AM848">
        <f>IF($A848="","",SUMPRODUCT($AO848:$BD848,'Map Analysis'!$AN$2^{0,1,2,3,4,5,6,7,8,9,10,11,12,13,14,15}))</f>
        <v>0</v>
      </c>
      <c r="AN848">
        <f t="shared" si="808"/>
        <v>8.4800000000000001E-5</v>
      </c>
      <c r="AO848">
        <f t="shared" si="809"/>
        <v>0</v>
      </c>
      <c r="AP848">
        <f t="shared" si="810"/>
        <v>0</v>
      </c>
      <c r="AQ848">
        <f t="shared" si="811"/>
        <v>0</v>
      </c>
      <c r="AR848">
        <f t="shared" si="812"/>
        <v>0</v>
      </c>
      <c r="AS848">
        <f t="shared" si="813"/>
        <v>0</v>
      </c>
      <c r="AT848">
        <f t="shared" si="814"/>
        <v>0</v>
      </c>
      <c r="AU848">
        <f t="shared" si="815"/>
        <v>0</v>
      </c>
      <c r="AV848">
        <f t="shared" si="816"/>
        <v>0</v>
      </c>
      <c r="AW848">
        <f t="shared" si="817"/>
        <v>0</v>
      </c>
      <c r="AX848">
        <f t="shared" si="818"/>
        <v>0</v>
      </c>
      <c r="AY848">
        <f t="shared" si="819"/>
        <v>0</v>
      </c>
      <c r="AZ848">
        <f t="shared" si="820"/>
        <v>0</v>
      </c>
      <c r="BA848">
        <f t="shared" si="821"/>
        <v>0</v>
      </c>
      <c r="BB848">
        <f t="shared" si="822"/>
        <v>0</v>
      </c>
      <c r="BC848">
        <f t="shared" si="823"/>
        <v>0</v>
      </c>
      <c r="BD848">
        <f t="shared" si="824"/>
        <v>0</v>
      </c>
      <c r="BF848">
        <f t="shared" si="825"/>
        <v>0</v>
      </c>
      <c r="BG848">
        <f t="shared" si="826"/>
        <v>0</v>
      </c>
      <c r="BH848">
        <f t="shared" si="827"/>
        <v>0</v>
      </c>
      <c r="BI848">
        <f t="shared" si="828"/>
        <v>0</v>
      </c>
      <c r="BJ848">
        <f t="shared" si="829"/>
        <v>0</v>
      </c>
      <c r="BK848">
        <f t="shared" si="830"/>
        <v>0</v>
      </c>
      <c r="BL848">
        <f t="shared" si="831"/>
        <v>0</v>
      </c>
      <c r="BM848">
        <f t="shared" si="832"/>
        <v>0</v>
      </c>
      <c r="BN848">
        <f t="shared" si="833"/>
        <v>0</v>
      </c>
      <c r="BO848">
        <f t="shared" si="834"/>
        <v>0</v>
      </c>
      <c r="BP848">
        <f t="shared" si="835"/>
        <v>0</v>
      </c>
      <c r="BQ848">
        <f t="shared" si="836"/>
        <v>0</v>
      </c>
      <c r="BR848">
        <f t="shared" si="837"/>
        <v>0</v>
      </c>
      <c r="BS848">
        <f t="shared" si="838"/>
        <v>0</v>
      </c>
      <c r="BT848">
        <f t="shared" si="839"/>
        <v>0</v>
      </c>
    </row>
    <row r="849" spans="1:72" x14ac:dyDescent="0.25">
      <c r="A849" t="str">
        <f>IF(TRIM(INDEX(games!$A:$A,ROW()))="","",TRIM(INDEX(games!$A:$A,ROW())))</f>
        <v>Talented</v>
      </c>
      <c r="B849">
        <f>IF(OR($A849="",INDEX(games!$B:$B,ROW())=""),"",INDEX(games!$B:$B,ROW()))</f>
        <v>2023</v>
      </c>
      <c r="C849" t="str">
        <f>IF(OR($A849="",INDEX(games!$C:$C,ROW())=""),"",INDEX(games!$C:$C,ROW()))</f>
        <v>Action</v>
      </c>
      <c r="D849">
        <f t="shared" si="780"/>
        <v>3</v>
      </c>
      <c r="E849">
        <f t="shared" si="781"/>
        <v>1</v>
      </c>
      <c r="F849">
        <f t="shared" si="782"/>
        <v>33</v>
      </c>
      <c r="G849">
        <f t="shared" si="783"/>
        <v>2023</v>
      </c>
      <c r="H849">
        <f t="shared" si="784"/>
        <v>1.7589999999999999</v>
      </c>
      <c r="I849" t="e">
        <f t="shared" si="785"/>
        <v>#N/A</v>
      </c>
      <c r="J849" t="e">
        <f t="shared" si="786"/>
        <v>#N/A</v>
      </c>
      <c r="K849" t="e">
        <f t="shared" si="787"/>
        <v>#N/A</v>
      </c>
      <c r="L849" t="e">
        <f t="shared" si="788"/>
        <v>#N/A</v>
      </c>
      <c r="M849" t="e">
        <f t="shared" si="789"/>
        <v>#N/A</v>
      </c>
      <c r="N849" t="e">
        <f t="shared" si="790"/>
        <v>#N/A</v>
      </c>
      <c r="O849">
        <f t="shared" si="791"/>
        <v>3.0008490000000001</v>
      </c>
      <c r="P849" t="str">
        <f>IF(OR($A849="",INDEX(games!$H:$H,ROW())=""),"",INDEX(games!$H:$H,ROW()))</f>
        <v>Yes</v>
      </c>
      <c r="Q849">
        <f t="shared" si="792"/>
        <v>3.0008490000000001</v>
      </c>
      <c r="T849">
        <f t="shared" si="793"/>
        <v>2011</v>
      </c>
      <c r="U849">
        <f t="shared" si="794"/>
        <v>2026</v>
      </c>
      <c r="V849">
        <f t="shared" si="795"/>
        <v>15</v>
      </c>
      <c r="W849" t="str">
        <f>IF(TRIM(INDEX(connections!$A:$A,ROW()))="","",TRIM(INDEX(connections!$A:$A,ROW())))</f>
        <v>The Binding of Isaac</v>
      </c>
      <c r="X849" t="str">
        <f>IF($W849="","",TRIM(INDEX(connections!$B:$B,ROW())))</f>
        <v>Mewgenics</v>
      </c>
      <c r="Y849">
        <f t="shared" si="796"/>
        <v>865</v>
      </c>
      <c r="Z849">
        <f t="shared" si="797"/>
        <v>508</v>
      </c>
      <c r="AA849" t="str">
        <f t="shared" si="798"/>
        <v>Yes</v>
      </c>
      <c r="AB849" t="str">
        <f t="shared" si="799"/>
        <v>Yes</v>
      </c>
      <c r="AC849">
        <f t="shared" si="800"/>
        <v>1</v>
      </c>
      <c r="AD849">
        <f t="shared" si="801"/>
        <v>1</v>
      </c>
      <c r="AE849" t="str">
        <f t="shared" si="802"/>
        <v/>
      </c>
      <c r="AG849">
        <f t="shared" si="803"/>
        <v>3</v>
      </c>
      <c r="AH849" t="str">
        <f t="shared" si="804"/>
        <v>Yes</v>
      </c>
      <c r="AI849">
        <f t="shared" si="805"/>
        <v>3</v>
      </c>
      <c r="AJ849">
        <f t="shared" si="806"/>
        <v>3.0008490000000001</v>
      </c>
      <c r="AK849" t="str">
        <f t="shared" si="807"/>
        <v/>
      </c>
      <c r="AL849" t="str">
        <f>IF($A849="","",INDEX(games!$J:$J,ROW())&amp;"")</f>
        <v>https://store.steampowered.com/app/2435090/Talented/</v>
      </c>
      <c r="AM849">
        <f>IF($A849="","",SUMPRODUCT($AO849:$BD849,'Map Analysis'!$AN$2^{0,1,2,3,4,5,6,7,8,9,10,11,12,13,14,15}))</f>
        <v>0</v>
      </c>
      <c r="AN849">
        <f t="shared" si="808"/>
        <v>8.4900000000000004E-5</v>
      </c>
      <c r="AO849">
        <f t="shared" si="809"/>
        <v>0</v>
      </c>
      <c r="AP849">
        <f t="shared" si="810"/>
        <v>0</v>
      </c>
      <c r="AQ849">
        <f t="shared" si="811"/>
        <v>0</v>
      </c>
      <c r="AR849">
        <f t="shared" si="812"/>
        <v>0</v>
      </c>
      <c r="AS849">
        <f t="shared" si="813"/>
        <v>0</v>
      </c>
      <c r="AT849">
        <f t="shared" si="814"/>
        <v>0</v>
      </c>
      <c r="AU849">
        <f t="shared" si="815"/>
        <v>0</v>
      </c>
      <c r="AV849">
        <f t="shared" si="816"/>
        <v>0</v>
      </c>
      <c r="AW849">
        <f t="shared" si="817"/>
        <v>0</v>
      </c>
      <c r="AX849">
        <f t="shared" si="818"/>
        <v>0</v>
      </c>
      <c r="AY849">
        <f t="shared" si="819"/>
        <v>0</v>
      </c>
      <c r="AZ849">
        <f t="shared" si="820"/>
        <v>0</v>
      </c>
      <c r="BA849">
        <f t="shared" si="821"/>
        <v>0</v>
      </c>
      <c r="BB849">
        <f t="shared" si="822"/>
        <v>0</v>
      </c>
      <c r="BC849">
        <f t="shared" si="823"/>
        <v>0</v>
      </c>
      <c r="BD849">
        <f t="shared" si="824"/>
        <v>0</v>
      </c>
      <c r="BF849">
        <f t="shared" si="825"/>
        <v>0</v>
      </c>
      <c r="BG849">
        <f t="shared" si="826"/>
        <v>0</v>
      </c>
      <c r="BH849">
        <f t="shared" si="827"/>
        <v>0</v>
      </c>
      <c r="BI849">
        <f t="shared" si="828"/>
        <v>0</v>
      </c>
      <c r="BJ849">
        <f t="shared" si="829"/>
        <v>0</v>
      </c>
      <c r="BK849">
        <f t="shared" si="830"/>
        <v>0</v>
      </c>
      <c r="BL849">
        <f t="shared" si="831"/>
        <v>0</v>
      </c>
      <c r="BM849">
        <f t="shared" si="832"/>
        <v>0</v>
      </c>
      <c r="BN849">
        <f t="shared" si="833"/>
        <v>0</v>
      </c>
      <c r="BO849">
        <f t="shared" si="834"/>
        <v>0</v>
      </c>
      <c r="BP849">
        <f t="shared" si="835"/>
        <v>0</v>
      </c>
      <c r="BQ849">
        <f t="shared" si="836"/>
        <v>0</v>
      </c>
      <c r="BR849">
        <f t="shared" si="837"/>
        <v>0</v>
      </c>
      <c r="BS849">
        <f t="shared" si="838"/>
        <v>0</v>
      </c>
      <c r="BT849">
        <f t="shared" si="839"/>
        <v>0</v>
      </c>
    </row>
    <row r="850" spans="1:72" x14ac:dyDescent="0.25">
      <c r="A850" t="str">
        <f>IF(TRIM(INDEX(games!$A:$A,ROW()))="","",TRIM(INDEX(games!$A:$A,ROW())))</f>
        <v>Tales &amp; Tactics</v>
      </c>
      <c r="B850">
        <f>IF(OR($A850="",INDEX(games!$B:$B,ROW())=""),"",INDEX(games!$B:$B,ROW()))</f>
        <v>2023</v>
      </c>
      <c r="C850" t="str">
        <f>IF(OR($A850="",INDEX(games!$C:$C,ROW())=""),"",INDEX(games!$C:$C,ROW()))</f>
        <v>Strategy</v>
      </c>
      <c r="D850">
        <f t="shared" si="780"/>
        <v>1</v>
      </c>
      <c r="E850">
        <f t="shared" si="781"/>
        <v>2</v>
      </c>
      <c r="F850">
        <f t="shared" si="782"/>
        <v>0</v>
      </c>
      <c r="G850" t="e">
        <f t="shared" si="783"/>
        <v>#N/A</v>
      </c>
      <c r="H850" t="e">
        <f t="shared" si="784"/>
        <v>#N/A</v>
      </c>
      <c r="I850">
        <f t="shared" si="785"/>
        <v>2023</v>
      </c>
      <c r="J850">
        <f t="shared" si="786"/>
        <v>2</v>
      </c>
      <c r="K850" t="e">
        <f t="shared" si="787"/>
        <v>#N/A</v>
      </c>
      <c r="L850" t="e">
        <f t="shared" si="788"/>
        <v>#N/A</v>
      </c>
      <c r="M850" t="e">
        <f t="shared" si="789"/>
        <v>#N/A</v>
      </c>
      <c r="N850" t="e">
        <f t="shared" si="790"/>
        <v>#N/A</v>
      </c>
      <c r="O850">
        <f t="shared" si="791"/>
        <v>1.00085</v>
      </c>
      <c r="P850" t="str">
        <f>IF(OR($A850="",INDEX(games!$H:$H,ROW())=""),"",INDEX(games!$H:$H,ROW()))</f>
        <v>Yes</v>
      </c>
      <c r="Q850">
        <f t="shared" si="792"/>
        <v>1.00085</v>
      </c>
      <c r="T850">
        <f t="shared" si="793"/>
        <v>1995</v>
      </c>
      <c r="U850">
        <f t="shared" si="794"/>
        <v>2025</v>
      </c>
      <c r="V850">
        <f t="shared" si="795"/>
        <v>30</v>
      </c>
      <c r="W850" t="str">
        <f>IF(TRIM(INDEX(connections!$A:$A,ROW()))="","",TRIM(INDEX(connections!$A:$A,ROW())))</f>
        <v>Mystery Dungeon 2: Shiren the Wanderer</v>
      </c>
      <c r="X850" t="str">
        <f>IF($W850="","",TRIM(INDEX(connections!$B:$B,ROW())))</f>
        <v>Million Depth</v>
      </c>
      <c r="Y850">
        <f t="shared" si="796"/>
        <v>546</v>
      </c>
      <c r="Z850">
        <f t="shared" si="797"/>
        <v>509</v>
      </c>
      <c r="AA850" t="str">
        <f t="shared" si="798"/>
        <v>Yes</v>
      </c>
      <c r="AB850" t="str">
        <f t="shared" si="799"/>
        <v/>
      </c>
      <c r="AC850" t="str">
        <f t="shared" si="800"/>
        <v/>
      </c>
      <c r="AD850">
        <f t="shared" si="801"/>
        <v>1</v>
      </c>
      <c r="AE850" t="str">
        <f t="shared" si="802"/>
        <v/>
      </c>
      <c r="AG850">
        <f t="shared" si="803"/>
        <v>0</v>
      </c>
      <c r="AH850" t="str">
        <f t="shared" si="804"/>
        <v/>
      </c>
      <c r="AI850" t="str">
        <f t="shared" si="805"/>
        <v/>
      </c>
      <c r="AJ850" t="str">
        <f t="shared" si="806"/>
        <v/>
      </c>
      <c r="AK850" t="str">
        <f t="shared" si="807"/>
        <v/>
      </c>
      <c r="AL850" t="str">
        <f>IF($A850="","",INDEX(games!$J:$J,ROW())&amp;"")</f>
        <v>https://store.steampowered.com/app/1652250/Tales_Tactics/</v>
      </c>
      <c r="AM850">
        <f>IF($A850="","",SUMPRODUCT($AO850:$BD850,'Map Analysis'!$AN$2^{0,1,2,3,4,5,6,7,8,9,10,11,12,13,14,15}))</f>
        <v>0</v>
      </c>
      <c r="AN850">
        <f t="shared" si="808"/>
        <v>8.5000000000000006E-5</v>
      </c>
      <c r="AO850">
        <f t="shared" si="809"/>
        <v>0</v>
      </c>
      <c r="AP850">
        <f t="shared" si="810"/>
        <v>0</v>
      </c>
      <c r="AQ850">
        <f t="shared" si="811"/>
        <v>0</v>
      </c>
      <c r="AR850">
        <f t="shared" si="812"/>
        <v>0</v>
      </c>
      <c r="AS850">
        <f t="shared" si="813"/>
        <v>0</v>
      </c>
      <c r="AT850">
        <f t="shared" si="814"/>
        <v>0</v>
      </c>
      <c r="AU850">
        <f t="shared" si="815"/>
        <v>0</v>
      </c>
      <c r="AV850">
        <f t="shared" si="816"/>
        <v>0</v>
      </c>
      <c r="AW850">
        <f t="shared" si="817"/>
        <v>0</v>
      </c>
      <c r="AX850">
        <f t="shared" si="818"/>
        <v>0</v>
      </c>
      <c r="AY850">
        <f t="shared" si="819"/>
        <v>0</v>
      </c>
      <c r="AZ850">
        <f t="shared" si="820"/>
        <v>0</v>
      </c>
      <c r="BA850">
        <f t="shared" si="821"/>
        <v>0</v>
      </c>
      <c r="BB850">
        <f t="shared" si="822"/>
        <v>0</v>
      </c>
      <c r="BC850">
        <f t="shared" si="823"/>
        <v>0</v>
      </c>
      <c r="BD850">
        <f t="shared" si="824"/>
        <v>0</v>
      </c>
      <c r="BF850">
        <f t="shared" si="825"/>
        <v>0</v>
      </c>
      <c r="BG850">
        <f t="shared" si="826"/>
        <v>0</v>
      </c>
      <c r="BH850">
        <f t="shared" si="827"/>
        <v>0</v>
      </c>
      <c r="BI850">
        <f t="shared" si="828"/>
        <v>0</v>
      </c>
      <c r="BJ850">
        <f t="shared" si="829"/>
        <v>0</v>
      </c>
      <c r="BK850">
        <f t="shared" si="830"/>
        <v>0</v>
      </c>
      <c r="BL850">
        <f t="shared" si="831"/>
        <v>0</v>
      </c>
      <c r="BM850">
        <f t="shared" si="832"/>
        <v>0</v>
      </c>
      <c r="BN850">
        <f t="shared" si="833"/>
        <v>0</v>
      </c>
      <c r="BO850">
        <f t="shared" si="834"/>
        <v>0</v>
      </c>
      <c r="BP850">
        <f t="shared" si="835"/>
        <v>0</v>
      </c>
      <c r="BQ850">
        <f t="shared" si="836"/>
        <v>0</v>
      </c>
      <c r="BR850">
        <f t="shared" si="837"/>
        <v>0</v>
      </c>
      <c r="BS850">
        <f t="shared" si="838"/>
        <v>0</v>
      </c>
      <c r="BT850">
        <f t="shared" si="839"/>
        <v>0</v>
      </c>
    </row>
    <row r="851" spans="1:72" x14ac:dyDescent="0.25">
      <c r="A851" t="str">
        <f>IF(TRIM(INDEX(games!$A:$A,ROW()))="","",TRIM(INDEX(games!$A:$A,ROW())))</f>
        <v>Tales of Maj'Eyal</v>
      </c>
      <c r="B851">
        <f>IF(OR($A851="",INDEX(games!$B:$B,ROW())=""),"",INDEX(games!$B:$B,ROW()))</f>
        <v>1998</v>
      </c>
      <c r="C851" t="str">
        <f>IF(OR($A851="",INDEX(games!$C:$C,ROW())=""),"",INDEX(games!$C:$C,ROW()))</f>
        <v>Traditional</v>
      </c>
      <c r="D851">
        <f t="shared" si="780"/>
        <v>9</v>
      </c>
      <c r="E851">
        <f t="shared" si="781"/>
        <v>4</v>
      </c>
      <c r="F851">
        <f t="shared" si="782"/>
        <v>1</v>
      </c>
      <c r="G851" t="e">
        <f t="shared" si="783"/>
        <v>#N/A</v>
      </c>
      <c r="H851" t="e">
        <f t="shared" si="784"/>
        <v>#N/A</v>
      </c>
      <c r="I851" t="e">
        <f t="shared" si="785"/>
        <v>#N/A</v>
      </c>
      <c r="J851" t="e">
        <f t="shared" si="786"/>
        <v>#N/A</v>
      </c>
      <c r="K851" t="e">
        <f t="shared" si="787"/>
        <v>#N/A</v>
      </c>
      <c r="L851" t="e">
        <f t="shared" si="788"/>
        <v>#N/A</v>
      </c>
      <c r="M851">
        <f t="shared" si="789"/>
        <v>1998</v>
      </c>
      <c r="N851">
        <f t="shared" si="790"/>
        <v>4.0229999999999997</v>
      </c>
      <c r="O851">
        <f t="shared" si="791"/>
        <v>9.0008510000000008</v>
      </c>
      <c r="P851" t="str">
        <f>IF(OR($A851="",INDEX(games!$H:$H,ROW())=""),"",INDEX(games!$H:$H,ROW()))</f>
        <v>Yes</v>
      </c>
      <c r="Q851">
        <f t="shared" si="792"/>
        <v>9.0008510000000008</v>
      </c>
      <c r="T851">
        <f t="shared" si="793"/>
        <v>2011</v>
      </c>
      <c r="U851">
        <f t="shared" si="794"/>
        <v>2012</v>
      </c>
      <c r="V851">
        <f t="shared" si="795"/>
        <v>1</v>
      </c>
      <c r="W851" t="str">
        <f>IF(TRIM(INDEX(connections!$A:$A,ROW()))="","",TRIM(INDEX(connections!$A:$A,ROW())))</f>
        <v>Miracle Party: Fushigi no Gensoukyou 2</v>
      </c>
      <c r="X851" t="str">
        <f>IF($W851="","",TRIM(INDEX(connections!$B:$B,ROW())))</f>
        <v>Miracle Chou Party: Sanae to Tenshi no Gensou Labyrinth</v>
      </c>
      <c r="Y851">
        <f t="shared" si="796"/>
        <v>512</v>
      </c>
      <c r="Z851">
        <f t="shared" si="797"/>
        <v>511</v>
      </c>
      <c r="AA851" t="str">
        <f t="shared" si="798"/>
        <v/>
      </c>
      <c r="AB851" t="str">
        <f t="shared" si="799"/>
        <v/>
      </c>
      <c r="AC851" t="str">
        <f t="shared" si="800"/>
        <v/>
      </c>
      <c r="AD851">
        <f t="shared" si="801"/>
        <v>0</v>
      </c>
      <c r="AE851" t="str">
        <f t="shared" si="802"/>
        <v/>
      </c>
      <c r="AG851">
        <f t="shared" si="803"/>
        <v>7</v>
      </c>
      <c r="AH851" t="str">
        <f t="shared" si="804"/>
        <v>Yes</v>
      </c>
      <c r="AI851">
        <f t="shared" si="805"/>
        <v>7</v>
      </c>
      <c r="AJ851">
        <f t="shared" si="806"/>
        <v>7.0008509999999999</v>
      </c>
      <c r="AK851" t="str">
        <f t="shared" si="807"/>
        <v/>
      </c>
      <c r="AL851" t="str">
        <f>IF($A851="","",INDEX(games!$J:$J,ROW())&amp;"")</f>
        <v>https://store.steampowered.com/app/259680/Tales_of_MajEyal/</v>
      </c>
      <c r="AM851">
        <f>IF($A851="","",SUMPRODUCT($AO851:$BD851,'Map Analysis'!$AN$2^{0,1,2,3,4,5,6,7,8,9,10,11,12,13,14,15}))</f>
        <v>12.25</v>
      </c>
      <c r="AN851">
        <f t="shared" si="808"/>
        <v>12.2500851</v>
      </c>
      <c r="AO851">
        <f t="shared" si="809"/>
        <v>8</v>
      </c>
      <c r="AP851">
        <f t="shared" si="810"/>
        <v>7</v>
      </c>
      <c r="AQ851">
        <f t="shared" si="811"/>
        <v>3</v>
      </c>
      <c r="AR851">
        <f t="shared" si="812"/>
        <v>0</v>
      </c>
      <c r="AS851">
        <f t="shared" si="813"/>
        <v>0</v>
      </c>
      <c r="AT851">
        <f t="shared" si="814"/>
        <v>0</v>
      </c>
      <c r="AU851">
        <f t="shared" si="815"/>
        <v>0</v>
      </c>
      <c r="AV851">
        <f t="shared" si="816"/>
        <v>0</v>
      </c>
      <c r="AW851">
        <f t="shared" si="817"/>
        <v>0</v>
      </c>
      <c r="AX851">
        <f t="shared" si="818"/>
        <v>0</v>
      </c>
      <c r="AY851">
        <f t="shared" si="819"/>
        <v>0</v>
      </c>
      <c r="AZ851">
        <f t="shared" si="820"/>
        <v>0</v>
      </c>
      <c r="BA851">
        <f t="shared" si="821"/>
        <v>0</v>
      </c>
      <c r="BB851">
        <f t="shared" si="822"/>
        <v>0</v>
      </c>
      <c r="BC851">
        <f t="shared" si="823"/>
        <v>0</v>
      </c>
      <c r="BD851">
        <f t="shared" si="824"/>
        <v>0</v>
      </c>
      <c r="BF851">
        <f t="shared" si="825"/>
        <v>1</v>
      </c>
      <c r="BG851">
        <f t="shared" si="826"/>
        <v>0</v>
      </c>
      <c r="BH851">
        <f t="shared" si="827"/>
        <v>0</v>
      </c>
      <c r="BI851">
        <f t="shared" si="828"/>
        <v>0</v>
      </c>
      <c r="BJ851">
        <f t="shared" si="829"/>
        <v>0</v>
      </c>
      <c r="BK851">
        <f t="shared" si="830"/>
        <v>0</v>
      </c>
      <c r="BL851">
        <f t="shared" si="831"/>
        <v>0</v>
      </c>
      <c r="BM851">
        <f t="shared" si="832"/>
        <v>0</v>
      </c>
      <c r="BN851">
        <f t="shared" si="833"/>
        <v>0</v>
      </c>
      <c r="BO851">
        <f t="shared" si="834"/>
        <v>0</v>
      </c>
      <c r="BP851">
        <f t="shared" si="835"/>
        <v>0</v>
      </c>
      <c r="BQ851">
        <f t="shared" si="836"/>
        <v>0</v>
      </c>
      <c r="BR851">
        <f t="shared" si="837"/>
        <v>0</v>
      </c>
      <c r="BS851">
        <f t="shared" si="838"/>
        <v>0</v>
      </c>
      <c r="BT851">
        <f t="shared" si="839"/>
        <v>0</v>
      </c>
    </row>
    <row r="852" spans="1:72" x14ac:dyDescent="0.25">
      <c r="A852" t="str">
        <f>IF(TRIM(INDEX(games!$A:$A,ROW()))="","",TRIM(INDEX(games!$A:$A,ROW())))</f>
        <v>Talespinner</v>
      </c>
      <c r="B852">
        <f>IF(OR($A852="",INDEX(games!$B:$B,ROW())=""),"",INDEX(games!$B:$B,ROW()))</f>
        <v>2026</v>
      </c>
      <c r="C852" t="str">
        <f>IF(OR($A852="",INDEX(games!$C:$C,ROW())=""),"",INDEX(games!$C:$C,ROW()))</f>
        <v>Deckbuilder</v>
      </c>
      <c r="D852">
        <f t="shared" si="780"/>
        <v>1</v>
      </c>
      <c r="E852">
        <f t="shared" si="781"/>
        <v>3</v>
      </c>
      <c r="F852">
        <f t="shared" si="782"/>
        <v>2</v>
      </c>
      <c r="G852" t="e">
        <f t="shared" si="783"/>
        <v>#N/A</v>
      </c>
      <c r="H852" t="e">
        <f t="shared" si="784"/>
        <v>#N/A</v>
      </c>
      <c r="I852" t="e">
        <f t="shared" si="785"/>
        <v>#N/A</v>
      </c>
      <c r="J852" t="e">
        <f t="shared" si="786"/>
        <v>#N/A</v>
      </c>
      <c r="K852">
        <f t="shared" si="787"/>
        <v>2026</v>
      </c>
      <c r="L852">
        <f t="shared" si="788"/>
        <v>3.0459999999999998</v>
      </c>
      <c r="M852" t="e">
        <f t="shared" si="789"/>
        <v>#N/A</v>
      </c>
      <c r="N852" t="e">
        <f t="shared" si="790"/>
        <v>#N/A</v>
      </c>
      <c r="O852">
        <f t="shared" si="791"/>
        <v>1.0008520000000001</v>
      </c>
      <c r="P852" t="str">
        <f>IF(OR($A852="",INDEX(games!$H:$H,ROW())=""),"",INDEX(games!$H:$H,ROW()))</f>
        <v/>
      </c>
      <c r="Q852" t="str">
        <f t="shared" si="792"/>
        <v/>
      </c>
      <c r="T852">
        <f t="shared" si="793"/>
        <v>2010</v>
      </c>
      <c r="U852">
        <f t="shared" si="794"/>
        <v>2011</v>
      </c>
      <c r="V852">
        <f t="shared" si="795"/>
        <v>1</v>
      </c>
      <c r="W852" t="str">
        <f>IF(TRIM(INDEX(connections!$A:$A,ROW()))="","",TRIM(INDEX(connections!$A:$A,ROW())))</f>
        <v>Fushigi no Gensoukyou</v>
      </c>
      <c r="X852" t="str">
        <f>IF($W852="","",TRIM(INDEX(connections!$B:$B,ROW())))</f>
        <v>Miracle Party: Fushigi no Gensoukyou 2</v>
      </c>
      <c r="Y852">
        <f t="shared" si="796"/>
        <v>330</v>
      </c>
      <c r="Z852">
        <f t="shared" si="797"/>
        <v>512</v>
      </c>
      <c r="AA852" t="str">
        <f t="shared" si="798"/>
        <v/>
      </c>
      <c r="AB852" t="str">
        <f t="shared" si="799"/>
        <v/>
      </c>
      <c r="AC852" t="str">
        <f t="shared" si="800"/>
        <v/>
      </c>
      <c r="AD852">
        <f t="shared" si="801"/>
        <v>0</v>
      </c>
      <c r="AE852" t="str">
        <f t="shared" si="802"/>
        <v/>
      </c>
      <c r="AG852">
        <f t="shared" si="803"/>
        <v>1</v>
      </c>
      <c r="AH852" t="str">
        <f t="shared" si="804"/>
        <v/>
      </c>
      <c r="AI852" t="str">
        <f t="shared" si="805"/>
        <v/>
      </c>
      <c r="AJ852" t="str">
        <f t="shared" si="806"/>
        <v/>
      </c>
      <c r="AK852">
        <f t="shared" si="807"/>
        <v>1.0008520000000001</v>
      </c>
      <c r="AL852" t="str">
        <f>IF($A852="","",INDEX(games!$J:$J,ROW())&amp;"")</f>
        <v>https://store.steampowered.com/app/1725410/Talespinner/</v>
      </c>
      <c r="AM852">
        <f>IF($A852="","",SUMPRODUCT($AO852:$BD852,'Map Analysis'!$AN$2^{0,1,2,3,4,5,6,7,8,9,10,11,12,13,14,15}))</f>
        <v>0</v>
      </c>
      <c r="AN852">
        <f t="shared" si="808"/>
        <v>8.5199999999999997E-5</v>
      </c>
      <c r="AO852">
        <f t="shared" si="809"/>
        <v>0</v>
      </c>
      <c r="AP852">
        <f t="shared" si="810"/>
        <v>0</v>
      </c>
      <c r="AQ852">
        <f t="shared" si="811"/>
        <v>0</v>
      </c>
      <c r="AR852">
        <f t="shared" si="812"/>
        <v>0</v>
      </c>
      <c r="AS852">
        <f t="shared" si="813"/>
        <v>0</v>
      </c>
      <c r="AT852">
        <f t="shared" si="814"/>
        <v>0</v>
      </c>
      <c r="AU852">
        <f t="shared" si="815"/>
        <v>0</v>
      </c>
      <c r="AV852">
        <f t="shared" si="816"/>
        <v>0</v>
      </c>
      <c r="AW852">
        <f t="shared" si="817"/>
        <v>0</v>
      </c>
      <c r="AX852">
        <f t="shared" si="818"/>
        <v>0</v>
      </c>
      <c r="AY852">
        <f t="shared" si="819"/>
        <v>0</v>
      </c>
      <c r="AZ852">
        <f t="shared" si="820"/>
        <v>0</v>
      </c>
      <c r="BA852">
        <f t="shared" si="821"/>
        <v>0</v>
      </c>
      <c r="BB852">
        <f t="shared" si="822"/>
        <v>0</v>
      </c>
      <c r="BC852">
        <f t="shared" si="823"/>
        <v>0</v>
      </c>
      <c r="BD852">
        <f t="shared" si="824"/>
        <v>0</v>
      </c>
      <c r="BF852">
        <f t="shared" si="825"/>
        <v>2</v>
      </c>
      <c r="BG852">
        <f t="shared" si="826"/>
        <v>2</v>
      </c>
      <c r="BH852">
        <f t="shared" si="827"/>
        <v>0</v>
      </c>
      <c r="BI852">
        <f t="shared" si="828"/>
        <v>0</v>
      </c>
      <c r="BJ852">
        <f t="shared" si="829"/>
        <v>0</v>
      </c>
      <c r="BK852">
        <f t="shared" si="830"/>
        <v>0</v>
      </c>
      <c r="BL852">
        <f t="shared" si="831"/>
        <v>0</v>
      </c>
      <c r="BM852">
        <f t="shared" si="832"/>
        <v>0</v>
      </c>
      <c r="BN852">
        <f t="shared" si="833"/>
        <v>0</v>
      </c>
      <c r="BO852">
        <f t="shared" si="834"/>
        <v>0</v>
      </c>
      <c r="BP852">
        <f t="shared" si="835"/>
        <v>0</v>
      </c>
      <c r="BQ852">
        <f t="shared" si="836"/>
        <v>0</v>
      </c>
      <c r="BR852">
        <f t="shared" si="837"/>
        <v>0</v>
      </c>
      <c r="BS852">
        <f t="shared" si="838"/>
        <v>0</v>
      </c>
      <c r="BT852">
        <f t="shared" si="839"/>
        <v>0</v>
      </c>
    </row>
    <row r="853" spans="1:72" x14ac:dyDescent="0.25">
      <c r="A853" t="str">
        <f>IF(TRIM(INDEX(games!$A:$A,ROW()))="","",TRIM(INDEX(games!$A:$A,ROW())))</f>
        <v>Tangledeep</v>
      </c>
      <c r="B853">
        <f>IF(OR($A853="",INDEX(games!$B:$B,ROW())=""),"",INDEX(games!$B:$B,ROW()))</f>
        <v>2017</v>
      </c>
      <c r="C853" t="str">
        <f>IF(OR($A853="",INDEX(games!$C:$C,ROW())=""),"",INDEX(games!$C:$C,ROW()))</f>
        <v>Traditional</v>
      </c>
      <c r="D853">
        <f t="shared" si="780"/>
        <v>4</v>
      </c>
      <c r="E853">
        <f t="shared" si="781"/>
        <v>4</v>
      </c>
      <c r="F853">
        <f t="shared" si="782"/>
        <v>3</v>
      </c>
      <c r="G853" t="e">
        <f t="shared" si="783"/>
        <v>#N/A</v>
      </c>
      <c r="H853" t="e">
        <f t="shared" si="784"/>
        <v>#N/A</v>
      </c>
      <c r="I853" t="e">
        <f t="shared" si="785"/>
        <v>#N/A</v>
      </c>
      <c r="J853" t="e">
        <f t="shared" si="786"/>
        <v>#N/A</v>
      </c>
      <c r="K853" t="e">
        <f t="shared" si="787"/>
        <v>#N/A</v>
      </c>
      <c r="L853" t="e">
        <f t="shared" si="788"/>
        <v>#N/A</v>
      </c>
      <c r="M853">
        <f t="shared" si="789"/>
        <v>2017</v>
      </c>
      <c r="N853">
        <f t="shared" si="790"/>
        <v>4.069</v>
      </c>
      <c r="O853">
        <f t="shared" si="791"/>
        <v>4.0008530000000002</v>
      </c>
      <c r="P853" t="str">
        <f>IF(OR($A853="",INDEX(games!$H:$H,ROW())=""),"",INDEX(games!$H:$H,ROW()))</f>
        <v>Yes</v>
      </c>
      <c r="Q853">
        <f t="shared" si="792"/>
        <v>4.0008530000000002</v>
      </c>
      <c r="T853">
        <f t="shared" si="793"/>
        <v>1980</v>
      </c>
      <c r="U853">
        <f t="shared" si="794"/>
        <v>1987</v>
      </c>
      <c r="V853">
        <f t="shared" si="795"/>
        <v>7</v>
      </c>
      <c r="W853" t="str">
        <f>IF(TRIM(INDEX(connections!$A:$A,ROW()))="","",TRIM(INDEX(connections!$A:$A,ROW())))</f>
        <v>Rogue</v>
      </c>
      <c r="X853" t="str">
        <f>IF($W853="","",TRIM(INDEX(connections!$B:$B,ROW())))</f>
        <v>Mission: Thunderbolt</v>
      </c>
      <c r="Y853">
        <f t="shared" si="796"/>
        <v>693</v>
      </c>
      <c r="Z853">
        <f t="shared" si="797"/>
        <v>513</v>
      </c>
      <c r="AA853" t="str">
        <f t="shared" si="798"/>
        <v>Yes</v>
      </c>
      <c r="AB853" t="str">
        <f t="shared" si="799"/>
        <v>Yes</v>
      </c>
      <c r="AC853">
        <f t="shared" si="800"/>
        <v>1</v>
      </c>
      <c r="AD853">
        <f t="shared" si="801"/>
        <v>0</v>
      </c>
      <c r="AE853" t="str">
        <f t="shared" si="802"/>
        <v/>
      </c>
      <c r="AG853">
        <f t="shared" si="803"/>
        <v>4</v>
      </c>
      <c r="AH853" t="str">
        <f t="shared" si="804"/>
        <v>Yes</v>
      </c>
      <c r="AI853">
        <f t="shared" si="805"/>
        <v>4</v>
      </c>
      <c r="AJ853">
        <f t="shared" si="806"/>
        <v>4.0008530000000002</v>
      </c>
      <c r="AK853" t="str">
        <f t="shared" si="807"/>
        <v/>
      </c>
      <c r="AL853" t="str">
        <f>IF($A853="","",INDEX(games!$J:$J,ROW())&amp;"")</f>
        <v>https://store.steampowered.com/app/628770/Tangledeep/</v>
      </c>
      <c r="AM853">
        <f>IF($A853="","",SUMPRODUCT($AO853:$BD853,'Map Analysis'!$AN$2^{0,1,2,3,4,5,6,7,8,9,10,11,12,13,14,15}))</f>
        <v>1</v>
      </c>
      <c r="AN853">
        <f t="shared" si="808"/>
        <v>1.0000853000000001</v>
      </c>
      <c r="AO853">
        <f t="shared" si="809"/>
        <v>1</v>
      </c>
      <c r="AP853">
        <f t="shared" si="810"/>
        <v>0</v>
      </c>
      <c r="AQ853">
        <f t="shared" si="811"/>
        <v>0</v>
      </c>
      <c r="AR853">
        <f t="shared" si="812"/>
        <v>0</v>
      </c>
      <c r="AS853">
        <f t="shared" si="813"/>
        <v>0</v>
      </c>
      <c r="AT853">
        <f t="shared" si="814"/>
        <v>0</v>
      </c>
      <c r="AU853">
        <f t="shared" si="815"/>
        <v>0</v>
      </c>
      <c r="AV853">
        <f t="shared" si="816"/>
        <v>0</v>
      </c>
      <c r="AW853">
        <f t="shared" si="817"/>
        <v>0</v>
      </c>
      <c r="AX853">
        <f t="shared" si="818"/>
        <v>0</v>
      </c>
      <c r="AY853">
        <f t="shared" si="819"/>
        <v>0</v>
      </c>
      <c r="AZ853">
        <f t="shared" si="820"/>
        <v>0</v>
      </c>
      <c r="BA853">
        <f t="shared" si="821"/>
        <v>0</v>
      </c>
      <c r="BB853">
        <f t="shared" si="822"/>
        <v>0</v>
      </c>
      <c r="BC853">
        <f t="shared" si="823"/>
        <v>0</v>
      </c>
      <c r="BD853">
        <f t="shared" si="824"/>
        <v>0</v>
      </c>
      <c r="BF853">
        <f t="shared" si="825"/>
        <v>0</v>
      </c>
      <c r="BG853">
        <f t="shared" si="826"/>
        <v>0</v>
      </c>
      <c r="BH853">
        <f t="shared" si="827"/>
        <v>0</v>
      </c>
      <c r="BI853">
        <f t="shared" si="828"/>
        <v>0</v>
      </c>
      <c r="BJ853">
        <f t="shared" si="829"/>
        <v>0</v>
      </c>
      <c r="BK853">
        <f t="shared" si="830"/>
        <v>0</v>
      </c>
      <c r="BL853">
        <f t="shared" si="831"/>
        <v>0</v>
      </c>
      <c r="BM853">
        <f t="shared" si="832"/>
        <v>0</v>
      </c>
      <c r="BN853">
        <f t="shared" si="833"/>
        <v>0</v>
      </c>
      <c r="BO853">
        <f t="shared" si="834"/>
        <v>0</v>
      </c>
      <c r="BP853">
        <f t="shared" si="835"/>
        <v>0</v>
      </c>
      <c r="BQ853">
        <f t="shared" si="836"/>
        <v>0</v>
      </c>
      <c r="BR853">
        <f t="shared" si="837"/>
        <v>0</v>
      </c>
      <c r="BS853">
        <f t="shared" si="838"/>
        <v>0</v>
      </c>
      <c r="BT853">
        <f t="shared" si="839"/>
        <v>0</v>
      </c>
    </row>
    <row r="854" spans="1:72" x14ac:dyDescent="0.25">
      <c r="A854" t="str">
        <f>IF(TRIM(INDEX(games!$A:$A,ROW()))="","",TRIM(INDEX(games!$A:$A,ROW())))</f>
        <v>Tangy TD</v>
      </c>
      <c r="B854">
        <f>IF(OR($A854="",INDEX(games!$B:$B,ROW())=""),"",INDEX(games!$B:$B,ROW()))</f>
        <v>2026</v>
      </c>
      <c r="C854" t="str">
        <f>IF(OR($A854="",INDEX(games!$C:$C,ROW())=""),"",INDEX(games!$C:$C,ROW()))</f>
        <v>Strategy</v>
      </c>
      <c r="D854">
        <f t="shared" si="780"/>
        <v>0</v>
      </c>
      <c r="E854">
        <f t="shared" si="781"/>
        <v>2</v>
      </c>
      <c r="F854">
        <f t="shared" si="782"/>
        <v>4</v>
      </c>
      <c r="G854" t="e">
        <f t="shared" si="783"/>
        <v>#N/A</v>
      </c>
      <c r="H854" t="e">
        <f t="shared" si="784"/>
        <v>#N/A</v>
      </c>
      <c r="I854">
        <f t="shared" si="785"/>
        <v>2026</v>
      </c>
      <c r="J854">
        <f t="shared" si="786"/>
        <v>2.0920000000000001</v>
      </c>
      <c r="K854" t="e">
        <f t="shared" si="787"/>
        <v>#N/A</v>
      </c>
      <c r="L854" t="e">
        <f t="shared" si="788"/>
        <v>#N/A</v>
      </c>
      <c r="M854" t="e">
        <f t="shared" si="789"/>
        <v>#N/A</v>
      </c>
      <c r="N854" t="e">
        <f t="shared" si="790"/>
        <v>#N/A</v>
      </c>
      <c r="O854">
        <f t="shared" si="791"/>
        <v>8.5400000000000005E-4</v>
      </c>
      <c r="P854" t="str">
        <f>IF(OR($A854="",INDEX(games!$H:$H,ROW())=""),"",INDEX(games!$H:$H,ROW()))</f>
        <v>Yes</v>
      </c>
      <c r="Q854">
        <f t="shared" si="792"/>
        <v>8.5400000000000005E-4</v>
      </c>
      <c r="T854">
        <f t="shared" si="793"/>
        <v>1993</v>
      </c>
      <c r="U854">
        <f t="shared" si="794"/>
        <v>2023</v>
      </c>
      <c r="V854">
        <f t="shared" si="795"/>
        <v>30</v>
      </c>
      <c r="W854" t="str">
        <f>IF(TRIM(INDEX(connections!$A:$A,ROW()))="","",TRIM(INDEX(connections!$A:$A,ROW())))</f>
        <v>Torneko's Great Adventure: Mystery Dungeon</v>
      </c>
      <c r="X854" t="str">
        <f>IF($W854="","",TRIM(INDEX(connections!$B:$B,ROW())))</f>
        <v>Mistrogue: Mist and the Living Dungeons</v>
      </c>
      <c r="Y854">
        <f t="shared" si="796"/>
        <v>905</v>
      </c>
      <c r="Z854">
        <f t="shared" si="797"/>
        <v>514</v>
      </c>
      <c r="AA854" t="str">
        <f t="shared" si="798"/>
        <v>Yes</v>
      </c>
      <c r="AB854" t="str">
        <f t="shared" si="799"/>
        <v>Yes</v>
      </c>
      <c r="AC854">
        <f t="shared" si="800"/>
        <v>1</v>
      </c>
      <c r="AD854">
        <f t="shared" si="801"/>
        <v>1</v>
      </c>
      <c r="AE854" t="str">
        <f t="shared" si="802"/>
        <v/>
      </c>
      <c r="AG854">
        <f t="shared" si="803"/>
        <v>0</v>
      </c>
      <c r="AH854" t="str">
        <f t="shared" si="804"/>
        <v/>
      </c>
      <c r="AI854" t="str">
        <f t="shared" si="805"/>
        <v/>
      </c>
      <c r="AJ854" t="str">
        <f t="shared" si="806"/>
        <v/>
      </c>
      <c r="AK854" t="str">
        <f t="shared" si="807"/>
        <v/>
      </c>
      <c r="AL854" t="str">
        <f>IF($A854="","",INDEX(games!$J:$J,ROW())&amp;"")</f>
        <v>https://store.steampowered.com/app/2245620/Tangy_TD/</v>
      </c>
      <c r="AM854">
        <f>IF($A854="","",SUMPRODUCT($AO854:$BD854,'Map Analysis'!$AN$2^{0,1,2,3,4,5,6,7,8,9,10,11,12,13,14,15}))</f>
        <v>0</v>
      </c>
      <c r="AN854">
        <f t="shared" si="808"/>
        <v>8.5400000000000002E-5</v>
      </c>
      <c r="AO854">
        <f t="shared" si="809"/>
        <v>0</v>
      </c>
      <c r="AP854">
        <f t="shared" si="810"/>
        <v>0</v>
      </c>
      <c r="AQ854">
        <f t="shared" si="811"/>
        <v>0</v>
      </c>
      <c r="AR854">
        <f t="shared" si="812"/>
        <v>0</v>
      </c>
      <c r="AS854">
        <f t="shared" si="813"/>
        <v>0</v>
      </c>
      <c r="AT854">
        <f t="shared" si="814"/>
        <v>0</v>
      </c>
      <c r="AU854">
        <f t="shared" si="815"/>
        <v>0</v>
      </c>
      <c r="AV854">
        <f t="shared" si="816"/>
        <v>0</v>
      </c>
      <c r="AW854">
        <f t="shared" si="817"/>
        <v>0</v>
      </c>
      <c r="AX854">
        <f t="shared" si="818"/>
        <v>0</v>
      </c>
      <c r="AY854">
        <f t="shared" si="819"/>
        <v>0</v>
      </c>
      <c r="AZ854">
        <f t="shared" si="820"/>
        <v>0</v>
      </c>
      <c r="BA854">
        <f t="shared" si="821"/>
        <v>0</v>
      </c>
      <c r="BB854">
        <f t="shared" si="822"/>
        <v>0</v>
      </c>
      <c r="BC854">
        <f t="shared" si="823"/>
        <v>0</v>
      </c>
      <c r="BD854">
        <f t="shared" si="824"/>
        <v>0</v>
      </c>
      <c r="BF854">
        <f t="shared" si="825"/>
        <v>0</v>
      </c>
      <c r="BG854">
        <f t="shared" si="826"/>
        <v>0</v>
      </c>
      <c r="BH854">
        <f t="shared" si="827"/>
        <v>0</v>
      </c>
      <c r="BI854">
        <f t="shared" si="828"/>
        <v>0</v>
      </c>
      <c r="BJ854">
        <f t="shared" si="829"/>
        <v>0</v>
      </c>
      <c r="BK854">
        <f t="shared" si="830"/>
        <v>0</v>
      </c>
      <c r="BL854">
        <f t="shared" si="831"/>
        <v>0</v>
      </c>
      <c r="BM854">
        <f t="shared" si="832"/>
        <v>0</v>
      </c>
      <c r="BN854">
        <f t="shared" si="833"/>
        <v>0</v>
      </c>
      <c r="BO854">
        <f t="shared" si="834"/>
        <v>0</v>
      </c>
      <c r="BP854">
        <f t="shared" si="835"/>
        <v>0</v>
      </c>
      <c r="BQ854">
        <f t="shared" si="836"/>
        <v>0</v>
      </c>
      <c r="BR854">
        <f t="shared" si="837"/>
        <v>0</v>
      </c>
      <c r="BS854">
        <f t="shared" si="838"/>
        <v>0</v>
      </c>
      <c r="BT854">
        <f t="shared" si="839"/>
        <v>0</v>
      </c>
    </row>
    <row r="855" spans="1:72" x14ac:dyDescent="0.25">
      <c r="A855" t="str">
        <f>IF(TRIM(INDEX(games!$A:$A,ROW()))="","",TRIM(INDEX(games!$A:$A,ROW())))</f>
        <v>Tao's Adventure: Curse of the Demon Seal</v>
      </c>
      <c r="B855">
        <f>IF(OR($A855="",INDEX(games!$B:$B,ROW())=""),"",INDEX(games!$B:$B,ROW()))</f>
        <v>2006</v>
      </c>
      <c r="C855" t="str">
        <f>IF(OR($A855="",INDEX(games!$C:$C,ROW())=""),"",INDEX(games!$C:$C,ROW()))</f>
        <v>Traditional</v>
      </c>
      <c r="D855">
        <f t="shared" si="780"/>
        <v>1</v>
      </c>
      <c r="E855">
        <f t="shared" si="781"/>
        <v>4</v>
      </c>
      <c r="F855">
        <f t="shared" si="782"/>
        <v>5</v>
      </c>
      <c r="G855" t="e">
        <f t="shared" si="783"/>
        <v>#N/A</v>
      </c>
      <c r="H855" t="e">
        <f t="shared" si="784"/>
        <v>#N/A</v>
      </c>
      <c r="I855" t="e">
        <f t="shared" si="785"/>
        <v>#N/A</v>
      </c>
      <c r="J855" t="e">
        <f t="shared" si="786"/>
        <v>#N/A</v>
      </c>
      <c r="K855" t="e">
        <f t="shared" si="787"/>
        <v>#N/A</v>
      </c>
      <c r="L855" t="e">
        <f t="shared" si="788"/>
        <v>#N/A</v>
      </c>
      <c r="M855">
        <f t="shared" si="789"/>
        <v>2006</v>
      </c>
      <c r="N855">
        <f t="shared" si="790"/>
        <v>4.1150000000000002</v>
      </c>
      <c r="O855">
        <f t="shared" si="791"/>
        <v>1.0008550000000001</v>
      </c>
      <c r="P855" t="str">
        <f>IF(OR($A855="",INDEX(games!$H:$H,ROW())=""),"",INDEX(games!$H:$H,ROW()))</f>
        <v>Yes</v>
      </c>
      <c r="Q855">
        <f t="shared" si="792"/>
        <v>1.0008550000000001</v>
      </c>
      <c r="T855">
        <f t="shared" si="793"/>
        <v>2021</v>
      </c>
      <c r="U855">
        <f t="shared" si="794"/>
        <v>2022</v>
      </c>
      <c r="V855">
        <f t="shared" si="795"/>
        <v>1</v>
      </c>
      <c r="W855" t="str">
        <f>IF(TRIM(INDEX(connections!$A:$A,ROW()))="","",TRIM(INDEX(connections!$A:$A,ROW())))</f>
        <v>Vampire Survivors</v>
      </c>
      <c r="X855" t="str">
        <f>IF($W855="","",TRIM(INDEX(connections!$B:$B,ROW())))</f>
        <v>Mobmania</v>
      </c>
      <c r="Y855">
        <f t="shared" si="796"/>
        <v>941</v>
      </c>
      <c r="Z855">
        <f t="shared" si="797"/>
        <v>515</v>
      </c>
      <c r="AA855" t="str">
        <f t="shared" si="798"/>
        <v>Yes</v>
      </c>
      <c r="AB855" t="str">
        <f t="shared" si="799"/>
        <v/>
      </c>
      <c r="AC855" t="str">
        <f t="shared" si="800"/>
        <v/>
      </c>
      <c r="AD855">
        <f t="shared" si="801"/>
        <v>0</v>
      </c>
      <c r="AE855" t="str">
        <f t="shared" si="802"/>
        <v/>
      </c>
      <c r="AG855">
        <f t="shared" si="803"/>
        <v>1</v>
      </c>
      <c r="AH855" t="str">
        <f t="shared" si="804"/>
        <v>Yes</v>
      </c>
      <c r="AI855">
        <f t="shared" si="805"/>
        <v>1</v>
      </c>
      <c r="AJ855">
        <f t="shared" si="806"/>
        <v>1.0008550000000001</v>
      </c>
      <c r="AK855" t="str">
        <f t="shared" si="807"/>
        <v/>
      </c>
      <c r="AL855" t="str">
        <f>IF($A855="","",INDEX(games!$J:$J,ROW())&amp;"")</f>
        <v/>
      </c>
      <c r="AM855">
        <f>IF($A855="","",SUMPRODUCT($AO855:$BD855,'Map Analysis'!$AN$2^{0,1,2,3,4,5,6,7,8,9,10,11,12,13,14,15}))</f>
        <v>0</v>
      </c>
      <c r="AN855">
        <f t="shared" si="808"/>
        <v>8.5500000000000005E-5</v>
      </c>
      <c r="AO855">
        <f t="shared" si="809"/>
        <v>0</v>
      </c>
      <c r="AP855">
        <f t="shared" si="810"/>
        <v>0</v>
      </c>
      <c r="AQ855">
        <f t="shared" si="811"/>
        <v>0</v>
      </c>
      <c r="AR855">
        <f t="shared" si="812"/>
        <v>0</v>
      </c>
      <c r="AS855">
        <f t="shared" si="813"/>
        <v>0</v>
      </c>
      <c r="AT855">
        <f t="shared" si="814"/>
        <v>0</v>
      </c>
      <c r="AU855">
        <f t="shared" si="815"/>
        <v>0</v>
      </c>
      <c r="AV855">
        <f t="shared" si="816"/>
        <v>0</v>
      </c>
      <c r="AW855">
        <f t="shared" si="817"/>
        <v>0</v>
      </c>
      <c r="AX855">
        <f t="shared" si="818"/>
        <v>0</v>
      </c>
      <c r="AY855">
        <f t="shared" si="819"/>
        <v>0</v>
      </c>
      <c r="AZ855">
        <f t="shared" si="820"/>
        <v>0</v>
      </c>
      <c r="BA855">
        <f t="shared" si="821"/>
        <v>0</v>
      </c>
      <c r="BB855">
        <f t="shared" si="822"/>
        <v>0</v>
      </c>
      <c r="BC855">
        <f t="shared" si="823"/>
        <v>0</v>
      </c>
      <c r="BD855">
        <f t="shared" si="824"/>
        <v>0</v>
      </c>
      <c r="BF855">
        <f t="shared" si="825"/>
        <v>0</v>
      </c>
      <c r="BG855">
        <f t="shared" si="826"/>
        <v>0</v>
      </c>
      <c r="BH855">
        <f t="shared" si="827"/>
        <v>0</v>
      </c>
      <c r="BI855">
        <f t="shared" si="828"/>
        <v>0</v>
      </c>
      <c r="BJ855">
        <f t="shared" si="829"/>
        <v>0</v>
      </c>
      <c r="BK855">
        <f t="shared" si="830"/>
        <v>0</v>
      </c>
      <c r="BL855">
        <f t="shared" si="831"/>
        <v>0</v>
      </c>
      <c r="BM855">
        <f t="shared" si="832"/>
        <v>0</v>
      </c>
      <c r="BN855">
        <f t="shared" si="833"/>
        <v>0</v>
      </c>
      <c r="BO855">
        <f t="shared" si="834"/>
        <v>0</v>
      </c>
      <c r="BP855">
        <f t="shared" si="835"/>
        <v>0</v>
      </c>
      <c r="BQ855">
        <f t="shared" si="836"/>
        <v>0</v>
      </c>
      <c r="BR855">
        <f t="shared" si="837"/>
        <v>0</v>
      </c>
      <c r="BS855">
        <f t="shared" si="838"/>
        <v>0</v>
      </c>
      <c r="BT855">
        <f t="shared" si="839"/>
        <v>0</v>
      </c>
    </row>
    <row r="856" spans="1:72" x14ac:dyDescent="0.25">
      <c r="A856" t="str">
        <f>IF(TRIM(INDEX(games!$A:$A,ROW()))="","",TRIM(INDEX(games!$A:$A,ROW())))</f>
        <v>Tape to Tape</v>
      </c>
      <c r="B856">
        <f>IF(OR($A856="",INDEX(games!$B:$B,ROW())=""),"",INDEX(games!$B:$B,ROW()))</f>
        <v>2023</v>
      </c>
      <c r="C856" t="str">
        <f>IF(OR($A856="",INDEX(games!$C:$C,ROW())=""),"",INDEX(games!$C:$C,ROW()))</f>
        <v>Action</v>
      </c>
      <c r="D856">
        <f t="shared" si="780"/>
        <v>3</v>
      </c>
      <c r="E856">
        <f t="shared" si="781"/>
        <v>1</v>
      </c>
      <c r="F856">
        <f t="shared" si="782"/>
        <v>6</v>
      </c>
      <c r="G856">
        <f t="shared" si="783"/>
        <v>2023</v>
      </c>
      <c r="H856">
        <f t="shared" si="784"/>
        <v>1.1379999999999999</v>
      </c>
      <c r="I856" t="e">
        <f t="shared" si="785"/>
        <v>#N/A</v>
      </c>
      <c r="J856" t="e">
        <f t="shared" si="786"/>
        <v>#N/A</v>
      </c>
      <c r="K856" t="e">
        <f t="shared" si="787"/>
        <v>#N/A</v>
      </c>
      <c r="L856" t="e">
        <f t="shared" si="788"/>
        <v>#N/A</v>
      </c>
      <c r="M856" t="e">
        <f t="shared" si="789"/>
        <v>#N/A</v>
      </c>
      <c r="N856" t="e">
        <f t="shared" si="790"/>
        <v>#N/A</v>
      </c>
      <c r="O856">
        <f t="shared" si="791"/>
        <v>3.0008560000000002</v>
      </c>
      <c r="P856" t="str">
        <f>IF(OR($A856="",INDEX(games!$H:$H,ROW())=""),"",INDEX(games!$H:$H,ROW()))</f>
        <v>Yes</v>
      </c>
      <c r="Q856">
        <f t="shared" si="792"/>
        <v>3.0008560000000002</v>
      </c>
      <c r="T856">
        <f t="shared" si="793"/>
        <v>2017</v>
      </c>
      <c r="U856">
        <f t="shared" si="794"/>
        <v>2021</v>
      </c>
      <c r="V856">
        <f t="shared" si="795"/>
        <v>4</v>
      </c>
      <c r="W856" t="str">
        <f>IF(TRIM(INDEX(connections!$A:$A,ROW()))="","",TRIM(INDEX(connections!$A:$A,ROW())))</f>
        <v>Slay the Spire</v>
      </c>
      <c r="X856" t="str">
        <f>IF($W856="","",TRIM(INDEX(connections!$B:$B,ROW())))</f>
        <v>Monmusu Gladiator</v>
      </c>
      <c r="Y856">
        <f t="shared" si="796"/>
        <v>772</v>
      </c>
      <c r="Z856">
        <f t="shared" si="797"/>
        <v>516</v>
      </c>
      <c r="AA856" t="str">
        <f t="shared" si="798"/>
        <v>Yes</v>
      </c>
      <c r="AB856" t="str">
        <f t="shared" si="799"/>
        <v>Yes</v>
      </c>
      <c r="AC856">
        <f t="shared" si="800"/>
        <v>1</v>
      </c>
      <c r="AD856">
        <f t="shared" si="801"/>
        <v>0</v>
      </c>
      <c r="AE856" t="str">
        <f t="shared" si="802"/>
        <v/>
      </c>
      <c r="AG856">
        <f t="shared" si="803"/>
        <v>3</v>
      </c>
      <c r="AH856" t="str">
        <f t="shared" si="804"/>
        <v>Yes</v>
      </c>
      <c r="AI856">
        <f t="shared" si="805"/>
        <v>3</v>
      </c>
      <c r="AJ856">
        <f t="shared" si="806"/>
        <v>3.0008560000000002</v>
      </c>
      <c r="AK856" t="str">
        <f t="shared" si="807"/>
        <v/>
      </c>
      <c r="AL856" t="str">
        <f>IF($A856="","",INDEX(games!$J:$J,ROW())&amp;"")</f>
        <v>https://store.steampowered.com/app/1566200/Tape_to_Tape/</v>
      </c>
      <c r="AM856">
        <f>IF($A856="","",SUMPRODUCT($AO856:$BD856,'Map Analysis'!$AN$2^{0,1,2,3,4,5,6,7,8,9,10,11,12,13,14,15}))</f>
        <v>0</v>
      </c>
      <c r="AN856">
        <f t="shared" si="808"/>
        <v>8.5599999999999994E-5</v>
      </c>
      <c r="AO856">
        <f t="shared" si="809"/>
        <v>0</v>
      </c>
      <c r="AP856">
        <f t="shared" si="810"/>
        <v>0</v>
      </c>
      <c r="AQ856">
        <f t="shared" si="811"/>
        <v>0</v>
      </c>
      <c r="AR856">
        <f t="shared" si="812"/>
        <v>0</v>
      </c>
      <c r="AS856">
        <f t="shared" si="813"/>
        <v>0</v>
      </c>
      <c r="AT856">
        <f t="shared" si="814"/>
        <v>0</v>
      </c>
      <c r="AU856">
        <f t="shared" si="815"/>
        <v>0</v>
      </c>
      <c r="AV856">
        <f t="shared" si="816"/>
        <v>0</v>
      </c>
      <c r="AW856">
        <f t="shared" si="817"/>
        <v>0</v>
      </c>
      <c r="AX856">
        <f t="shared" si="818"/>
        <v>0</v>
      </c>
      <c r="AY856">
        <f t="shared" si="819"/>
        <v>0</v>
      </c>
      <c r="AZ856">
        <f t="shared" si="820"/>
        <v>0</v>
      </c>
      <c r="BA856">
        <f t="shared" si="821"/>
        <v>0</v>
      </c>
      <c r="BB856">
        <f t="shared" si="822"/>
        <v>0</v>
      </c>
      <c r="BC856">
        <f t="shared" si="823"/>
        <v>0</v>
      </c>
      <c r="BD856">
        <f t="shared" si="824"/>
        <v>0</v>
      </c>
      <c r="BF856">
        <f t="shared" si="825"/>
        <v>0</v>
      </c>
      <c r="BG856">
        <f t="shared" si="826"/>
        <v>0</v>
      </c>
      <c r="BH856">
        <f t="shared" si="827"/>
        <v>0</v>
      </c>
      <c r="BI856">
        <f t="shared" si="828"/>
        <v>0</v>
      </c>
      <c r="BJ856">
        <f t="shared" si="829"/>
        <v>0</v>
      </c>
      <c r="BK856">
        <f t="shared" si="830"/>
        <v>0</v>
      </c>
      <c r="BL856">
        <f t="shared" si="831"/>
        <v>0</v>
      </c>
      <c r="BM856">
        <f t="shared" si="832"/>
        <v>0</v>
      </c>
      <c r="BN856">
        <f t="shared" si="833"/>
        <v>0</v>
      </c>
      <c r="BO856">
        <f t="shared" si="834"/>
        <v>0</v>
      </c>
      <c r="BP856">
        <f t="shared" si="835"/>
        <v>0</v>
      </c>
      <c r="BQ856">
        <f t="shared" si="836"/>
        <v>0</v>
      </c>
      <c r="BR856">
        <f t="shared" si="837"/>
        <v>0</v>
      </c>
      <c r="BS856">
        <f t="shared" si="838"/>
        <v>0</v>
      </c>
      <c r="BT856">
        <f t="shared" si="839"/>
        <v>0</v>
      </c>
    </row>
    <row r="857" spans="1:72" x14ac:dyDescent="0.25">
      <c r="A857" t="str">
        <f>IF(TRIM(INDEX(games!$A:$A,ROW()))="","",TRIM(INDEX(games!$A:$A,ROW())))</f>
        <v>Teamfight Tactics</v>
      </c>
      <c r="B857">
        <f>IF(OR($A857="",INDEX(games!$B:$B,ROW())=""),"",INDEX(games!$B:$B,ROW()))</f>
        <v>2019</v>
      </c>
      <c r="C857" t="str">
        <f>IF(OR($A857="",INDEX(games!$C:$C,ROW())=""),"",INDEX(games!$C:$C,ROW()))</f>
        <v>Strategy</v>
      </c>
      <c r="D857">
        <f t="shared" si="780"/>
        <v>8</v>
      </c>
      <c r="E857">
        <f t="shared" si="781"/>
        <v>2</v>
      </c>
      <c r="F857">
        <f t="shared" si="782"/>
        <v>7</v>
      </c>
      <c r="G857" t="e">
        <f t="shared" si="783"/>
        <v>#N/A</v>
      </c>
      <c r="H857" t="e">
        <f t="shared" si="784"/>
        <v>#N/A</v>
      </c>
      <c r="I857">
        <f t="shared" si="785"/>
        <v>2019</v>
      </c>
      <c r="J857">
        <f t="shared" si="786"/>
        <v>2.161</v>
      </c>
      <c r="K857" t="e">
        <f t="shared" si="787"/>
        <v>#N/A</v>
      </c>
      <c r="L857" t="e">
        <f t="shared" si="788"/>
        <v>#N/A</v>
      </c>
      <c r="M857" t="e">
        <f t="shared" si="789"/>
        <v>#N/A</v>
      </c>
      <c r="N857" t="e">
        <f t="shared" si="790"/>
        <v>#N/A</v>
      </c>
      <c r="O857">
        <f t="shared" si="791"/>
        <v>8.0008569999999999</v>
      </c>
      <c r="P857" t="str">
        <f>IF(OR($A857="",INDEX(games!$H:$H,ROW())=""),"",INDEX(games!$H:$H,ROW()))</f>
        <v/>
      </c>
      <c r="Q857" t="str">
        <f t="shared" si="792"/>
        <v/>
      </c>
      <c r="T857">
        <f t="shared" si="793"/>
        <v>1993</v>
      </c>
      <c r="U857">
        <f t="shared" si="794"/>
        <v>2002</v>
      </c>
      <c r="V857">
        <f t="shared" si="795"/>
        <v>9</v>
      </c>
      <c r="W857" t="str">
        <f>IF(TRIM(INDEX(connections!$A:$A,ROW()))="","",TRIM(INDEX(connections!$A:$A,ROW())))</f>
        <v>Torneko's Great Adventure: Mystery Dungeon</v>
      </c>
      <c r="X857" t="str">
        <f>IF($W857="","",TRIM(INDEX(connections!$B:$B,ROW())))</f>
        <v>Monster Gate</v>
      </c>
      <c r="Y857">
        <f t="shared" si="796"/>
        <v>905</v>
      </c>
      <c r="Z857">
        <f t="shared" si="797"/>
        <v>517</v>
      </c>
      <c r="AA857" t="str">
        <f t="shared" si="798"/>
        <v>Yes</v>
      </c>
      <c r="AB857" t="str">
        <f t="shared" si="799"/>
        <v>Yes</v>
      </c>
      <c r="AC857">
        <f t="shared" si="800"/>
        <v>1</v>
      </c>
      <c r="AD857">
        <f t="shared" si="801"/>
        <v>0</v>
      </c>
      <c r="AE857" t="str">
        <f t="shared" si="802"/>
        <v/>
      </c>
      <c r="AG857">
        <f t="shared" si="803"/>
        <v>3</v>
      </c>
      <c r="AH857" t="str">
        <f t="shared" si="804"/>
        <v/>
      </c>
      <c r="AI857" t="str">
        <f t="shared" si="805"/>
        <v/>
      </c>
      <c r="AJ857" t="str">
        <f t="shared" si="806"/>
        <v/>
      </c>
      <c r="AK857">
        <f t="shared" si="807"/>
        <v>3.0008569999999999</v>
      </c>
      <c r="AL857" t="str">
        <f>IF($A857="","",INDEX(games!$J:$J,ROW())&amp;"")</f>
        <v/>
      </c>
      <c r="AM857">
        <f>IF($A857="","",SUMPRODUCT($AO857:$BD857,'Map Analysis'!$AN$2^{0,1,2,3,4,5,6,7,8,9,10,11,12,13,14,15}))</f>
        <v>9.25</v>
      </c>
      <c r="AN857">
        <f t="shared" si="808"/>
        <v>9.2500856999999996</v>
      </c>
      <c r="AO857">
        <f t="shared" si="809"/>
        <v>7</v>
      </c>
      <c r="AP857">
        <f t="shared" si="810"/>
        <v>4</v>
      </c>
      <c r="AQ857">
        <f t="shared" si="811"/>
        <v>1</v>
      </c>
      <c r="AR857">
        <f t="shared" si="812"/>
        <v>0</v>
      </c>
      <c r="AS857">
        <f t="shared" si="813"/>
        <v>0</v>
      </c>
      <c r="AT857">
        <f t="shared" si="814"/>
        <v>0</v>
      </c>
      <c r="AU857">
        <f t="shared" si="815"/>
        <v>0</v>
      </c>
      <c r="AV857">
        <f t="shared" si="816"/>
        <v>0</v>
      </c>
      <c r="AW857">
        <f t="shared" si="817"/>
        <v>0</v>
      </c>
      <c r="AX857">
        <f t="shared" si="818"/>
        <v>0</v>
      </c>
      <c r="AY857">
        <f t="shared" si="819"/>
        <v>0</v>
      </c>
      <c r="AZ857">
        <f t="shared" si="820"/>
        <v>0</v>
      </c>
      <c r="BA857">
        <f t="shared" si="821"/>
        <v>0</v>
      </c>
      <c r="BB857">
        <f t="shared" si="822"/>
        <v>0</v>
      </c>
      <c r="BC857">
        <f t="shared" si="823"/>
        <v>0</v>
      </c>
      <c r="BD857">
        <f t="shared" si="824"/>
        <v>0</v>
      </c>
      <c r="BF857">
        <f t="shared" si="825"/>
        <v>2</v>
      </c>
      <c r="BG857">
        <f t="shared" si="826"/>
        <v>0</v>
      </c>
      <c r="BH857">
        <f t="shared" si="827"/>
        <v>0</v>
      </c>
      <c r="BI857">
        <f t="shared" si="828"/>
        <v>0</v>
      </c>
      <c r="BJ857">
        <f t="shared" si="829"/>
        <v>0</v>
      </c>
      <c r="BK857">
        <f t="shared" si="830"/>
        <v>0</v>
      </c>
      <c r="BL857">
        <f t="shared" si="831"/>
        <v>0</v>
      </c>
      <c r="BM857">
        <f t="shared" si="832"/>
        <v>0</v>
      </c>
      <c r="BN857">
        <f t="shared" si="833"/>
        <v>0</v>
      </c>
      <c r="BO857">
        <f t="shared" si="834"/>
        <v>0</v>
      </c>
      <c r="BP857">
        <f t="shared" si="835"/>
        <v>0</v>
      </c>
      <c r="BQ857">
        <f t="shared" si="836"/>
        <v>0</v>
      </c>
      <c r="BR857">
        <f t="shared" si="837"/>
        <v>0</v>
      </c>
      <c r="BS857">
        <f t="shared" si="838"/>
        <v>0</v>
      </c>
      <c r="BT857">
        <f t="shared" si="839"/>
        <v>0</v>
      </c>
    </row>
    <row r="858" spans="1:72" x14ac:dyDescent="0.25">
      <c r="A858" t="str">
        <f>IF(TRIM(INDEX(games!$A:$A,ROW()))="","",TRIM(INDEX(games!$A:$A,ROW())))</f>
        <v>Tears of Metal</v>
      </c>
      <c r="B858">
        <f>IF(OR($A858="",INDEX(games!$B:$B,ROW())=""),"",INDEX(games!$B:$B,ROW()))</f>
        <v>2026</v>
      </c>
      <c r="C858" t="str">
        <f>IF(OR($A858="",INDEX(games!$C:$C,ROW())=""),"",INDEX(games!$C:$C,ROW()))</f>
        <v>Action</v>
      </c>
      <c r="D858">
        <f t="shared" si="780"/>
        <v>1</v>
      </c>
      <c r="E858">
        <f t="shared" si="781"/>
        <v>1</v>
      </c>
      <c r="F858">
        <f t="shared" si="782"/>
        <v>8</v>
      </c>
      <c r="G858">
        <f t="shared" si="783"/>
        <v>2026</v>
      </c>
      <c r="H858">
        <f t="shared" si="784"/>
        <v>1.1839999999999999</v>
      </c>
      <c r="I858" t="e">
        <f t="shared" si="785"/>
        <v>#N/A</v>
      </c>
      <c r="J858" t="e">
        <f t="shared" si="786"/>
        <v>#N/A</v>
      </c>
      <c r="K858" t="e">
        <f t="shared" si="787"/>
        <v>#N/A</v>
      </c>
      <c r="L858" t="e">
        <f t="shared" si="788"/>
        <v>#N/A</v>
      </c>
      <c r="M858" t="e">
        <f t="shared" si="789"/>
        <v>#N/A</v>
      </c>
      <c r="N858" t="e">
        <f t="shared" si="790"/>
        <v>#N/A</v>
      </c>
      <c r="O858">
        <f t="shared" si="791"/>
        <v>1.000858</v>
      </c>
      <c r="P858" t="str">
        <f>IF(OR($A858="",INDEX(games!$H:$H,ROW())=""),"",INDEX(games!$H:$H,ROW()))</f>
        <v/>
      </c>
      <c r="Q858" t="str">
        <f t="shared" si="792"/>
        <v/>
      </c>
      <c r="T858">
        <f t="shared" si="793"/>
        <v>2002</v>
      </c>
      <c r="U858">
        <f t="shared" si="794"/>
        <v>2003</v>
      </c>
      <c r="V858">
        <f t="shared" si="795"/>
        <v>1</v>
      </c>
      <c r="W858" t="str">
        <f>IF(TRIM(INDEX(connections!$A:$A,ROW()))="","",TRIM(INDEX(connections!$A:$A,ROW())))</f>
        <v>Monster Gate</v>
      </c>
      <c r="X858" t="str">
        <f>IF($W858="","",TRIM(INDEX(connections!$B:$B,ROW())))</f>
        <v>Monster Gate: Ooinaru Dungeon - Fuuin no Orb</v>
      </c>
      <c r="Y858">
        <f t="shared" si="796"/>
        <v>517</v>
      </c>
      <c r="Z858">
        <f t="shared" si="797"/>
        <v>518</v>
      </c>
      <c r="AA858" t="str">
        <f t="shared" si="798"/>
        <v>Yes</v>
      </c>
      <c r="AB858" t="str">
        <f t="shared" si="799"/>
        <v>Yes</v>
      </c>
      <c r="AC858">
        <f t="shared" si="800"/>
        <v>1</v>
      </c>
      <c r="AD858">
        <f t="shared" si="801"/>
        <v>0</v>
      </c>
      <c r="AE858" t="str">
        <f t="shared" si="802"/>
        <v/>
      </c>
      <c r="AG858">
        <f t="shared" si="803"/>
        <v>1</v>
      </c>
      <c r="AH858" t="str">
        <f t="shared" si="804"/>
        <v/>
      </c>
      <c r="AI858" t="str">
        <f t="shared" si="805"/>
        <v/>
      </c>
      <c r="AJ858" t="str">
        <f t="shared" si="806"/>
        <v/>
      </c>
      <c r="AK858">
        <f t="shared" si="807"/>
        <v>1.000858</v>
      </c>
      <c r="AL858" t="str">
        <f>IF($A858="","",INDEX(games!$J:$J,ROW())&amp;"")</f>
        <v>https://store.steampowered.com/app/1913120/Tears_of_Metal/</v>
      </c>
      <c r="AM858">
        <f>IF($A858="","",SUMPRODUCT($AO858:$BD858,'Map Analysis'!$AN$2^{0,1,2,3,4,5,6,7,8,9,10,11,12,13,14,15}))</f>
        <v>0</v>
      </c>
      <c r="AN858">
        <f t="shared" si="808"/>
        <v>8.5799999999999998E-5</v>
      </c>
      <c r="AO858">
        <f t="shared" si="809"/>
        <v>0</v>
      </c>
      <c r="AP858">
        <f t="shared" si="810"/>
        <v>0</v>
      </c>
      <c r="AQ858">
        <f t="shared" si="811"/>
        <v>0</v>
      </c>
      <c r="AR858">
        <f t="shared" si="812"/>
        <v>0</v>
      </c>
      <c r="AS858">
        <f t="shared" si="813"/>
        <v>0</v>
      </c>
      <c r="AT858">
        <f t="shared" si="814"/>
        <v>0</v>
      </c>
      <c r="AU858">
        <f t="shared" si="815"/>
        <v>0</v>
      </c>
      <c r="AV858">
        <f t="shared" si="816"/>
        <v>0</v>
      </c>
      <c r="AW858">
        <f t="shared" si="817"/>
        <v>0</v>
      </c>
      <c r="AX858">
        <f t="shared" si="818"/>
        <v>0</v>
      </c>
      <c r="AY858">
        <f t="shared" si="819"/>
        <v>0</v>
      </c>
      <c r="AZ858">
        <f t="shared" si="820"/>
        <v>0</v>
      </c>
      <c r="BA858">
        <f t="shared" si="821"/>
        <v>0</v>
      </c>
      <c r="BB858">
        <f t="shared" si="822"/>
        <v>0</v>
      </c>
      <c r="BC858">
        <f t="shared" si="823"/>
        <v>0</v>
      </c>
      <c r="BD858">
        <f t="shared" si="824"/>
        <v>0</v>
      </c>
      <c r="BF858">
        <f t="shared" si="825"/>
        <v>0</v>
      </c>
      <c r="BG858">
        <f t="shared" si="826"/>
        <v>0</v>
      </c>
      <c r="BH858">
        <f t="shared" si="827"/>
        <v>0</v>
      </c>
      <c r="BI858">
        <f t="shared" si="828"/>
        <v>0</v>
      </c>
      <c r="BJ858">
        <f t="shared" si="829"/>
        <v>0</v>
      </c>
      <c r="BK858">
        <f t="shared" si="830"/>
        <v>0</v>
      </c>
      <c r="BL858">
        <f t="shared" si="831"/>
        <v>0</v>
      </c>
      <c r="BM858">
        <f t="shared" si="832"/>
        <v>0</v>
      </c>
      <c r="BN858">
        <f t="shared" si="833"/>
        <v>0</v>
      </c>
      <c r="BO858">
        <f t="shared" si="834"/>
        <v>0</v>
      </c>
      <c r="BP858">
        <f t="shared" si="835"/>
        <v>0</v>
      </c>
      <c r="BQ858">
        <f t="shared" si="836"/>
        <v>0</v>
      </c>
      <c r="BR858">
        <f t="shared" si="837"/>
        <v>0</v>
      </c>
      <c r="BS858">
        <f t="shared" si="838"/>
        <v>0</v>
      </c>
      <c r="BT858">
        <f t="shared" si="839"/>
        <v>0</v>
      </c>
    </row>
    <row r="859" spans="1:72" x14ac:dyDescent="0.25">
      <c r="A859" t="str">
        <f>IF(TRIM(INDEX(games!$A:$A,ROW()))="","",TRIM(INDEX(games!$A:$A,ROW())))</f>
        <v>Teenage Mutant Ninja Turtles: Splintered Fate</v>
      </c>
      <c r="B859">
        <f>IF(OR($A859="",INDEX(games!$B:$B,ROW())=""),"",INDEX(games!$B:$B,ROW()))</f>
        <v>2024</v>
      </c>
      <c r="C859" t="str">
        <f>IF(OR($A859="",INDEX(games!$C:$C,ROW())=""),"",INDEX(games!$C:$C,ROW()))</f>
        <v>Action</v>
      </c>
      <c r="D859">
        <f t="shared" si="780"/>
        <v>3</v>
      </c>
      <c r="E859">
        <f t="shared" si="781"/>
        <v>1</v>
      </c>
      <c r="F859">
        <f t="shared" si="782"/>
        <v>9</v>
      </c>
      <c r="G859">
        <f t="shared" si="783"/>
        <v>2024</v>
      </c>
      <c r="H859">
        <f t="shared" si="784"/>
        <v>1.2070000000000001</v>
      </c>
      <c r="I859" t="e">
        <f t="shared" si="785"/>
        <v>#N/A</v>
      </c>
      <c r="J859" t="e">
        <f t="shared" si="786"/>
        <v>#N/A</v>
      </c>
      <c r="K859" t="e">
        <f t="shared" si="787"/>
        <v>#N/A</v>
      </c>
      <c r="L859" t="e">
        <f t="shared" si="788"/>
        <v>#N/A</v>
      </c>
      <c r="M859" t="e">
        <f t="shared" si="789"/>
        <v>#N/A</v>
      </c>
      <c r="N859" t="e">
        <f t="shared" si="790"/>
        <v>#N/A</v>
      </c>
      <c r="O859">
        <f t="shared" si="791"/>
        <v>3.0008590000000002</v>
      </c>
      <c r="P859" t="str">
        <f>IF(OR($A859="",INDEX(games!$H:$H,ROW())=""),"",INDEX(games!$H:$H,ROW()))</f>
        <v>Yes</v>
      </c>
      <c r="Q859">
        <f t="shared" si="792"/>
        <v>3.0008590000000002</v>
      </c>
      <c r="T859">
        <f t="shared" si="793"/>
        <v>1993</v>
      </c>
      <c r="U859">
        <f t="shared" si="794"/>
        <v>2020</v>
      </c>
      <c r="V859">
        <f t="shared" si="795"/>
        <v>27</v>
      </c>
      <c r="W859" t="str">
        <f>IF(TRIM(INDEX(connections!$A:$A,ROW()))="","",TRIM(INDEX(connections!$A:$A,ROW())))</f>
        <v>Torneko's Great Adventure: Mystery Dungeon</v>
      </c>
      <c r="X859" t="str">
        <f>IF($W859="","",TRIM(INDEX(connections!$B:$B,ROW())))</f>
        <v>Monster Girls and the Mysterious Adventure</v>
      </c>
      <c r="Y859">
        <f t="shared" si="796"/>
        <v>905</v>
      </c>
      <c r="Z859">
        <f t="shared" si="797"/>
        <v>519</v>
      </c>
      <c r="AA859" t="str">
        <f t="shared" si="798"/>
        <v>Yes</v>
      </c>
      <c r="AB859" t="str">
        <f t="shared" si="799"/>
        <v/>
      </c>
      <c r="AC859" t="str">
        <f t="shared" si="800"/>
        <v/>
      </c>
      <c r="AD859">
        <f t="shared" si="801"/>
        <v>0</v>
      </c>
      <c r="AE859" t="str">
        <f t="shared" si="802"/>
        <v/>
      </c>
      <c r="AG859">
        <f t="shared" si="803"/>
        <v>3</v>
      </c>
      <c r="AH859" t="str">
        <f t="shared" si="804"/>
        <v>Yes</v>
      </c>
      <c r="AI859">
        <f t="shared" si="805"/>
        <v>3</v>
      </c>
      <c r="AJ859">
        <f t="shared" si="806"/>
        <v>3.0008590000000002</v>
      </c>
      <c r="AK859" t="str">
        <f t="shared" si="807"/>
        <v/>
      </c>
      <c r="AL859" t="str">
        <f>IF($A859="","",INDEX(games!$J:$J,ROW())&amp;"")</f>
        <v>https://store.steampowered.com/app/2996040/Teenage_Mutant_Ninja_Turtles_Splintered_Fate/</v>
      </c>
      <c r="AM859">
        <f>IF($A859="","",SUMPRODUCT($AO859:$BD859,'Map Analysis'!$AN$2^{0,1,2,3,4,5,6,7,8,9,10,11,12,13,14,15}))</f>
        <v>0</v>
      </c>
      <c r="AN859">
        <f t="shared" si="808"/>
        <v>8.5900000000000001E-5</v>
      </c>
      <c r="AO859">
        <f t="shared" si="809"/>
        <v>0</v>
      </c>
      <c r="AP859">
        <f t="shared" si="810"/>
        <v>0</v>
      </c>
      <c r="AQ859">
        <f t="shared" si="811"/>
        <v>0</v>
      </c>
      <c r="AR859">
        <f t="shared" si="812"/>
        <v>0</v>
      </c>
      <c r="AS859">
        <f t="shared" si="813"/>
        <v>0</v>
      </c>
      <c r="AT859">
        <f t="shared" si="814"/>
        <v>0</v>
      </c>
      <c r="AU859">
        <f t="shared" si="815"/>
        <v>0</v>
      </c>
      <c r="AV859">
        <f t="shared" si="816"/>
        <v>0</v>
      </c>
      <c r="AW859">
        <f t="shared" si="817"/>
        <v>0</v>
      </c>
      <c r="AX859">
        <f t="shared" si="818"/>
        <v>0</v>
      </c>
      <c r="AY859">
        <f t="shared" si="819"/>
        <v>0</v>
      </c>
      <c r="AZ859">
        <f t="shared" si="820"/>
        <v>0</v>
      </c>
      <c r="BA859">
        <f t="shared" si="821"/>
        <v>0</v>
      </c>
      <c r="BB859">
        <f t="shared" si="822"/>
        <v>0</v>
      </c>
      <c r="BC859">
        <f t="shared" si="823"/>
        <v>0</v>
      </c>
      <c r="BD859">
        <f t="shared" si="824"/>
        <v>0</v>
      </c>
      <c r="BF859">
        <f t="shared" si="825"/>
        <v>1</v>
      </c>
      <c r="BG859">
        <f t="shared" si="826"/>
        <v>0</v>
      </c>
      <c r="BH859">
        <f t="shared" si="827"/>
        <v>0</v>
      </c>
      <c r="BI859">
        <f t="shared" si="828"/>
        <v>0</v>
      </c>
      <c r="BJ859">
        <f t="shared" si="829"/>
        <v>0</v>
      </c>
      <c r="BK859">
        <f t="shared" si="830"/>
        <v>0</v>
      </c>
      <c r="BL859">
        <f t="shared" si="831"/>
        <v>0</v>
      </c>
      <c r="BM859">
        <f t="shared" si="832"/>
        <v>0</v>
      </c>
      <c r="BN859">
        <f t="shared" si="833"/>
        <v>0</v>
      </c>
      <c r="BO859">
        <f t="shared" si="834"/>
        <v>0</v>
      </c>
      <c r="BP859">
        <f t="shared" si="835"/>
        <v>0</v>
      </c>
      <c r="BQ859">
        <f t="shared" si="836"/>
        <v>0</v>
      </c>
      <c r="BR859">
        <f t="shared" si="837"/>
        <v>0</v>
      </c>
      <c r="BS859">
        <f t="shared" si="838"/>
        <v>0</v>
      </c>
      <c r="BT859">
        <f t="shared" si="839"/>
        <v>0</v>
      </c>
    </row>
    <row r="860" spans="1:72" x14ac:dyDescent="0.25">
      <c r="A860" t="str">
        <f>IF(TRIM(INDEX(games!$A:$A,ROW()))="","",TRIM(INDEX(games!$A:$A,ROW())))</f>
        <v>Teleglitch</v>
      </c>
      <c r="B860">
        <f>IF(OR($A860="",INDEX(games!$B:$B,ROW())=""),"",INDEX(games!$B:$B,ROW()))</f>
        <v>2012</v>
      </c>
      <c r="C860" t="str">
        <f>IF(OR($A860="",INDEX(games!$C:$C,ROW())=""),"",INDEX(games!$C:$C,ROW()))</f>
        <v>Action</v>
      </c>
      <c r="D860">
        <f t="shared" si="780"/>
        <v>1</v>
      </c>
      <c r="E860">
        <f t="shared" si="781"/>
        <v>1</v>
      </c>
      <c r="F860">
        <f t="shared" si="782"/>
        <v>10</v>
      </c>
      <c r="G860">
        <f t="shared" si="783"/>
        <v>2012</v>
      </c>
      <c r="H860">
        <f t="shared" si="784"/>
        <v>1.23</v>
      </c>
      <c r="I860" t="e">
        <f t="shared" si="785"/>
        <v>#N/A</v>
      </c>
      <c r="J860" t="e">
        <f t="shared" si="786"/>
        <v>#N/A</v>
      </c>
      <c r="K860" t="e">
        <f t="shared" si="787"/>
        <v>#N/A</v>
      </c>
      <c r="L860" t="e">
        <f t="shared" si="788"/>
        <v>#N/A</v>
      </c>
      <c r="M860" t="e">
        <f t="shared" si="789"/>
        <v>#N/A</v>
      </c>
      <c r="N860" t="e">
        <f t="shared" si="790"/>
        <v>#N/A</v>
      </c>
      <c r="O860">
        <f t="shared" si="791"/>
        <v>1.0008600000000001</v>
      </c>
      <c r="P860" t="str">
        <f>IF(OR($A860="",INDEX(games!$H:$H,ROW())=""),"",INDEX(games!$H:$H,ROW()))</f>
        <v/>
      </c>
      <c r="Q860" t="str">
        <f t="shared" si="792"/>
        <v/>
      </c>
      <c r="T860">
        <f t="shared" si="793"/>
        <v>2020</v>
      </c>
      <c r="U860">
        <f t="shared" si="794"/>
        <v>2022</v>
      </c>
      <c r="V860">
        <f t="shared" si="795"/>
        <v>2</v>
      </c>
      <c r="W860" t="str">
        <f>IF(TRIM(INDEX(connections!$A:$A,ROW()))="","",TRIM(INDEX(connections!$A:$A,ROW())))</f>
        <v>Monster Girls and the Mysterious Adventure</v>
      </c>
      <c r="X860" t="str">
        <f>IF($W860="","",TRIM(INDEX(connections!$B:$B,ROW())))</f>
        <v>Monster Girls and the Mysterious Adventure 2</v>
      </c>
      <c r="Y860">
        <f t="shared" si="796"/>
        <v>519</v>
      </c>
      <c r="Z860">
        <f t="shared" si="797"/>
        <v>520</v>
      </c>
      <c r="AA860" t="str">
        <f t="shared" si="798"/>
        <v/>
      </c>
      <c r="AB860" t="str">
        <f t="shared" si="799"/>
        <v/>
      </c>
      <c r="AC860" t="str">
        <f t="shared" si="800"/>
        <v/>
      </c>
      <c r="AD860">
        <f t="shared" si="801"/>
        <v>0</v>
      </c>
      <c r="AE860" t="str">
        <f t="shared" si="802"/>
        <v/>
      </c>
      <c r="AG860">
        <f t="shared" si="803"/>
        <v>1</v>
      </c>
      <c r="AH860" t="str">
        <f t="shared" si="804"/>
        <v/>
      </c>
      <c r="AI860" t="str">
        <f t="shared" si="805"/>
        <v/>
      </c>
      <c r="AJ860" t="str">
        <f t="shared" si="806"/>
        <v/>
      </c>
      <c r="AK860">
        <f t="shared" si="807"/>
        <v>1.0008600000000001</v>
      </c>
      <c r="AL860" t="str">
        <f>IF($A860="","",INDEX(games!$J:$J,ROW())&amp;"")</f>
        <v>https://store.steampowered.com/app/234390/Teleglitch_Die_More_Edition/</v>
      </c>
      <c r="AM860">
        <f>IF($A860="","",SUMPRODUCT($AO860:$BD860,'Map Analysis'!$AN$2^{0,1,2,3,4,5,6,7,8,9,10,11,12,13,14,15}))</f>
        <v>0</v>
      </c>
      <c r="AN860">
        <f t="shared" si="808"/>
        <v>8.6000000000000003E-5</v>
      </c>
      <c r="AO860">
        <f t="shared" si="809"/>
        <v>0</v>
      </c>
      <c r="AP860">
        <f t="shared" si="810"/>
        <v>0</v>
      </c>
      <c r="AQ860">
        <f t="shared" si="811"/>
        <v>0</v>
      </c>
      <c r="AR860">
        <f t="shared" si="812"/>
        <v>0</v>
      </c>
      <c r="AS860">
        <f t="shared" si="813"/>
        <v>0</v>
      </c>
      <c r="AT860">
        <f t="shared" si="814"/>
        <v>0</v>
      </c>
      <c r="AU860">
        <f t="shared" si="815"/>
        <v>0</v>
      </c>
      <c r="AV860">
        <f t="shared" si="816"/>
        <v>0</v>
      </c>
      <c r="AW860">
        <f t="shared" si="817"/>
        <v>0</v>
      </c>
      <c r="AX860">
        <f t="shared" si="818"/>
        <v>0</v>
      </c>
      <c r="AY860">
        <f t="shared" si="819"/>
        <v>0</v>
      </c>
      <c r="AZ860">
        <f t="shared" si="820"/>
        <v>0</v>
      </c>
      <c r="BA860">
        <f t="shared" si="821"/>
        <v>0</v>
      </c>
      <c r="BB860">
        <f t="shared" si="822"/>
        <v>0</v>
      </c>
      <c r="BC860">
        <f t="shared" si="823"/>
        <v>0</v>
      </c>
      <c r="BD860">
        <f t="shared" si="824"/>
        <v>0</v>
      </c>
      <c r="BF860">
        <f t="shared" si="825"/>
        <v>0</v>
      </c>
      <c r="BG860">
        <f t="shared" si="826"/>
        <v>0</v>
      </c>
      <c r="BH860">
        <f t="shared" si="827"/>
        <v>0</v>
      </c>
      <c r="BI860">
        <f t="shared" si="828"/>
        <v>0</v>
      </c>
      <c r="BJ860">
        <f t="shared" si="829"/>
        <v>0</v>
      </c>
      <c r="BK860">
        <f t="shared" si="830"/>
        <v>0</v>
      </c>
      <c r="BL860">
        <f t="shared" si="831"/>
        <v>0</v>
      </c>
      <c r="BM860">
        <f t="shared" si="832"/>
        <v>0</v>
      </c>
      <c r="BN860">
        <f t="shared" si="833"/>
        <v>0</v>
      </c>
      <c r="BO860">
        <f t="shared" si="834"/>
        <v>0</v>
      </c>
      <c r="BP860">
        <f t="shared" si="835"/>
        <v>0</v>
      </c>
      <c r="BQ860">
        <f t="shared" si="836"/>
        <v>0</v>
      </c>
      <c r="BR860">
        <f t="shared" si="837"/>
        <v>0</v>
      </c>
      <c r="BS860">
        <f t="shared" si="838"/>
        <v>0</v>
      </c>
      <c r="BT860">
        <f t="shared" si="839"/>
        <v>0</v>
      </c>
    </row>
    <row r="861" spans="1:72" x14ac:dyDescent="0.25">
      <c r="A861" t="str">
        <f>IF(TRIM(INDEX(games!$A:$A,ROW()))="","",TRIM(INDEX(games!$A:$A,ROW())))</f>
        <v>Temtem: Swarm</v>
      </c>
      <c r="B861">
        <f>IF(OR($A861="",INDEX(games!$B:$B,ROW())=""),"",INDEX(games!$B:$B,ROW()))</f>
        <v>2024</v>
      </c>
      <c r="C861" t="str">
        <f>IF(OR($A861="",INDEX(games!$C:$C,ROW())=""),"",INDEX(games!$C:$C,ROW()))</f>
        <v>Action</v>
      </c>
      <c r="D861">
        <f t="shared" si="780"/>
        <v>1</v>
      </c>
      <c r="E861">
        <f t="shared" si="781"/>
        <v>1</v>
      </c>
      <c r="F861">
        <f t="shared" si="782"/>
        <v>11</v>
      </c>
      <c r="G861">
        <f t="shared" si="783"/>
        <v>2024</v>
      </c>
      <c r="H861">
        <f t="shared" si="784"/>
        <v>1.2530000000000001</v>
      </c>
      <c r="I861" t="e">
        <f t="shared" si="785"/>
        <v>#N/A</v>
      </c>
      <c r="J861" t="e">
        <f t="shared" si="786"/>
        <v>#N/A</v>
      </c>
      <c r="K861" t="e">
        <f t="shared" si="787"/>
        <v>#N/A</v>
      </c>
      <c r="L861" t="e">
        <f t="shared" si="788"/>
        <v>#N/A</v>
      </c>
      <c r="M861" t="e">
        <f t="shared" si="789"/>
        <v>#N/A</v>
      </c>
      <c r="N861" t="e">
        <f t="shared" si="790"/>
        <v>#N/A</v>
      </c>
      <c r="O861">
        <f t="shared" si="791"/>
        <v>1.000861</v>
      </c>
      <c r="P861" t="str">
        <f>IF(OR($A861="",INDEX(games!$H:$H,ROW())=""),"",INDEX(games!$H:$H,ROW()))</f>
        <v/>
      </c>
      <c r="Q861" t="str">
        <f t="shared" si="792"/>
        <v/>
      </c>
      <c r="T861">
        <f t="shared" si="793"/>
        <v>2014</v>
      </c>
      <c r="U861">
        <f t="shared" si="794"/>
        <v>2017</v>
      </c>
      <c r="V861">
        <f t="shared" si="795"/>
        <v>3</v>
      </c>
      <c r="W861" t="str">
        <f>IF(TRIM(INDEX(connections!$A:$A,ROW()))="","",TRIM(INDEX(connections!$A:$A,ROW())))</f>
        <v>Dream Quest</v>
      </c>
      <c r="X861" t="str">
        <f>IF($W861="","",TRIM(INDEX(connections!$B:$B,ROW())))</f>
        <v>Monster Slayers</v>
      </c>
      <c r="Y861">
        <f t="shared" si="796"/>
        <v>258</v>
      </c>
      <c r="Z861">
        <f t="shared" si="797"/>
        <v>521</v>
      </c>
      <c r="AA861" t="str">
        <f t="shared" si="798"/>
        <v/>
      </c>
      <c r="AB861" t="str">
        <f t="shared" si="799"/>
        <v>Yes</v>
      </c>
      <c r="AC861" t="str">
        <f t="shared" si="800"/>
        <v/>
      </c>
      <c r="AD861">
        <f t="shared" si="801"/>
        <v>0</v>
      </c>
      <c r="AE861" t="str">
        <f t="shared" si="802"/>
        <v/>
      </c>
      <c r="AG861">
        <f t="shared" si="803"/>
        <v>1</v>
      </c>
      <c r="AH861" t="str">
        <f t="shared" si="804"/>
        <v/>
      </c>
      <c r="AI861" t="str">
        <f t="shared" si="805"/>
        <v/>
      </c>
      <c r="AJ861" t="str">
        <f t="shared" si="806"/>
        <v/>
      </c>
      <c r="AK861">
        <f t="shared" si="807"/>
        <v>1.000861</v>
      </c>
      <c r="AL861" t="str">
        <f>IF($A861="","",INDEX(games!$J:$J,ROW())&amp;"")</f>
        <v/>
      </c>
      <c r="AM861">
        <f>IF($A861="","",SUMPRODUCT($AO861:$BD861,'Map Analysis'!$AN$2^{0,1,2,3,4,5,6,7,8,9,10,11,12,13,14,15}))</f>
        <v>0</v>
      </c>
      <c r="AN861">
        <f t="shared" si="808"/>
        <v>8.6100000000000006E-5</v>
      </c>
      <c r="AO861">
        <f t="shared" si="809"/>
        <v>0</v>
      </c>
      <c r="AP861">
        <f t="shared" si="810"/>
        <v>0</v>
      </c>
      <c r="AQ861">
        <f t="shared" si="811"/>
        <v>0</v>
      </c>
      <c r="AR861">
        <f t="shared" si="812"/>
        <v>0</v>
      </c>
      <c r="AS861">
        <f t="shared" si="813"/>
        <v>0</v>
      </c>
      <c r="AT861">
        <f t="shared" si="814"/>
        <v>0</v>
      </c>
      <c r="AU861">
        <f t="shared" si="815"/>
        <v>0</v>
      </c>
      <c r="AV861">
        <f t="shared" si="816"/>
        <v>0</v>
      </c>
      <c r="AW861">
        <f t="shared" si="817"/>
        <v>0</v>
      </c>
      <c r="AX861">
        <f t="shared" si="818"/>
        <v>0</v>
      </c>
      <c r="AY861">
        <f t="shared" si="819"/>
        <v>0</v>
      </c>
      <c r="AZ861">
        <f t="shared" si="820"/>
        <v>0</v>
      </c>
      <c r="BA861">
        <f t="shared" si="821"/>
        <v>0</v>
      </c>
      <c r="BB861">
        <f t="shared" si="822"/>
        <v>0</v>
      </c>
      <c r="BC861">
        <f t="shared" si="823"/>
        <v>0</v>
      </c>
      <c r="BD861">
        <f t="shared" si="824"/>
        <v>0</v>
      </c>
      <c r="BF861">
        <f t="shared" si="825"/>
        <v>1</v>
      </c>
      <c r="BG861">
        <f t="shared" si="826"/>
        <v>0</v>
      </c>
      <c r="BH861">
        <f t="shared" si="827"/>
        <v>0</v>
      </c>
      <c r="BI861">
        <f t="shared" si="828"/>
        <v>0</v>
      </c>
      <c r="BJ861">
        <f t="shared" si="829"/>
        <v>0</v>
      </c>
      <c r="BK861">
        <f t="shared" si="830"/>
        <v>0</v>
      </c>
      <c r="BL861">
        <f t="shared" si="831"/>
        <v>0</v>
      </c>
      <c r="BM861">
        <f t="shared" si="832"/>
        <v>0</v>
      </c>
      <c r="BN861">
        <f t="shared" si="833"/>
        <v>0</v>
      </c>
      <c r="BO861">
        <f t="shared" si="834"/>
        <v>0</v>
      </c>
      <c r="BP861">
        <f t="shared" si="835"/>
        <v>0</v>
      </c>
      <c r="BQ861">
        <f t="shared" si="836"/>
        <v>0</v>
      </c>
      <c r="BR861">
        <f t="shared" si="837"/>
        <v>0</v>
      </c>
      <c r="BS861">
        <f t="shared" si="838"/>
        <v>0</v>
      </c>
      <c r="BT861">
        <f t="shared" si="839"/>
        <v>0</v>
      </c>
    </row>
    <row r="862" spans="1:72" x14ac:dyDescent="0.25">
      <c r="A862" t="str">
        <f>IF(TRIM(INDEX(games!$A:$A,ROW()))="","",TRIM(INDEX(games!$A:$A,ROW())))</f>
        <v>Terraformers</v>
      </c>
      <c r="B862">
        <f>IF(OR($A862="",INDEX(games!$B:$B,ROW())=""),"",INDEX(games!$B:$B,ROW()))</f>
        <v>2022</v>
      </c>
      <c r="C862" t="str">
        <f>IF(OR($A862="",INDEX(games!$C:$C,ROW())=""),"",INDEX(games!$C:$C,ROW()))</f>
        <v>Strategy</v>
      </c>
      <c r="D862">
        <f t="shared" si="780"/>
        <v>1</v>
      </c>
      <c r="E862">
        <f t="shared" si="781"/>
        <v>2</v>
      </c>
      <c r="F862">
        <f t="shared" si="782"/>
        <v>12</v>
      </c>
      <c r="G862" t="e">
        <f t="shared" si="783"/>
        <v>#N/A</v>
      </c>
      <c r="H862" t="e">
        <f t="shared" si="784"/>
        <v>#N/A</v>
      </c>
      <c r="I862">
        <f t="shared" si="785"/>
        <v>2022</v>
      </c>
      <c r="J862">
        <f t="shared" si="786"/>
        <v>2.2759999999999998</v>
      </c>
      <c r="K862" t="e">
        <f t="shared" si="787"/>
        <v>#N/A</v>
      </c>
      <c r="L862" t="e">
        <f t="shared" si="788"/>
        <v>#N/A</v>
      </c>
      <c r="M862" t="e">
        <f t="shared" si="789"/>
        <v>#N/A</v>
      </c>
      <c r="N862" t="e">
        <f t="shared" si="790"/>
        <v>#N/A</v>
      </c>
      <c r="O862">
        <f t="shared" si="791"/>
        <v>1.0008619999999999</v>
      </c>
      <c r="P862" t="str">
        <f>IF(OR($A862="",INDEX(games!$H:$H,ROW())=""),"",INDEX(games!$H:$H,ROW()))</f>
        <v>Yes</v>
      </c>
      <c r="Q862">
        <f t="shared" si="792"/>
        <v>1.0008619999999999</v>
      </c>
      <c r="T862">
        <f t="shared" si="793"/>
        <v>2017</v>
      </c>
      <c r="U862">
        <f t="shared" si="794"/>
        <v>2020</v>
      </c>
      <c r="V862">
        <f t="shared" si="795"/>
        <v>3</v>
      </c>
      <c r="W862" t="str">
        <f>IF(TRIM(INDEX(connections!$A:$A,ROW()))="","",TRIM(INDEX(connections!$A:$A,ROW())))</f>
        <v>Slay the Spire</v>
      </c>
      <c r="X862" t="str">
        <f>IF($W862="","",TRIM(INDEX(connections!$B:$B,ROW())))</f>
        <v>Monster Train</v>
      </c>
      <c r="Y862">
        <f t="shared" si="796"/>
        <v>772</v>
      </c>
      <c r="Z862">
        <f t="shared" si="797"/>
        <v>522</v>
      </c>
      <c r="AA862" t="str">
        <f t="shared" si="798"/>
        <v>Yes</v>
      </c>
      <c r="AB862" t="str">
        <f t="shared" si="799"/>
        <v>Yes</v>
      </c>
      <c r="AC862">
        <f t="shared" si="800"/>
        <v>1</v>
      </c>
      <c r="AD862">
        <f t="shared" si="801"/>
        <v>0</v>
      </c>
      <c r="AE862" t="str">
        <f t="shared" si="802"/>
        <v/>
      </c>
      <c r="AG862">
        <f t="shared" si="803"/>
        <v>1</v>
      </c>
      <c r="AH862" t="str">
        <f t="shared" si="804"/>
        <v>Yes</v>
      </c>
      <c r="AI862">
        <f t="shared" si="805"/>
        <v>1</v>
      </c>
      <c r="AJ862">
        <f t="shared" si="806"/>
        <v>1.0008619999999999</v>
      </c>
      <c r="AK862" t="str">
        <f t="shared" si="807"/>
        <v/>
      </c>
      <c r="AL862" t="str">
        <f>IF($A862="","",INDEX(games!$J:$J,ROW())&amp;"")</f>
        <v>https://store.steampowered.com/app/1244800/Terraformers/</v>
      </c>
      <c r="AM862">
        <f>IF($A862="","",SUMPRODUCT($AO862:$BD862,'Map Analysis'!$AN$2^{0,1,2,3,4,5,6,7,8,9,10,11,12,13,14,15}))</f>
        <v>0</v>
      </c>
      <c r="AN862">
        <f t="shared" si="808"/>
        <v>8.6199999999999995E-5</v>
      </c>
      <c r="AO862">
        <f t="shared" si="809"/>
        <v>0</v>
      </c>
      <c r="AP862">
        <f t="shared" si="810"/>
        <v>0</v>
      </c>
      <c r="AQ862">
        <f t="shared" si="811"/>
        <v>0</v>
      </c>
      <c r="AR862">
        <f t="shared" si="812"/>
        <v>0</v>
      </c>
      <c r="AS862">
        <f t="shared" si="813"/>
        <v>0</v>
      </c>
      <c r="AT862">
        <f t="shared" si="814"/>
        <v>0</v>
      </c>
      <c r="AU862">
        <f t="shared" si="815"/>
        <v>0</v>
      </c>
      <c r="AV862">
        <f t="shared" si="816"/>
        <v>0</v>
      </c>
      <c r="AW862">
        <f t="shared" si="817"/>
        <v>0</v>
      </c>
      <c r="AX862">
        <f t="shared" si="818"/>
        <v>0</v>
      </c>
      <c r="AY862">
        <f t="shared" si="819"/>
        <v>0</v>
      </c>
      <c r="AZ862">
        <f t="shared" si="820"/>
        <v>0</v>
      </c>
      <c r="BA862">
        <f t="shared" si="821"/>
        <v>0</v>
      </c>
      <c r="BB862">
        <f t="shared" si="822"/>
        <v>0</v>
      </c>
      <c r="BC862">
        <f t="shared" si="823"/>
        <v>0</v>
      </c>
      <c r="BD862">
        <f t="shared" si="824"/>
        <v>0</v>
      </c>
      <c r="BF862">
        <f t="shared" si="825"/>
        <v>14</v>
      </c>
      <c r="BG862">
        <f t="shared" si="826"/>
        <v>21</v>
      </c>
      <c r="BH862">
        <f t="shared" si="827"/>
        <v>8</v>
      </c>
      <c r="BI862">
        <f t="shared" si="828"/>
        <v>11</v>
      </c>
      <c r="BJ862">
        <f t="shared" si="829"/>
        <v>2</v>
      </c>
      <c r="BK862">
        <f t="shared" si="830"/>
        <v>0</v>
      </c>
      <c r="BL862">
        <f t="shared" si="831"/>
        <v>0</v>
      </c>
      <c r="BM862">
        <f t="shared" si="832"/>
        <v>0</v>
      </c>
      <c r="BN862">
        <f t="shared" si="833"/>
        <v>0</v>
      </c>
      <c r="BO862">
        <f t="shared" si="834"/>
        <v>0</v>
      </c>
      <c r="BP862">
        <f t="shared" si="835"/>
        <v>0</v>
      </c>
      <c r="BQ862">
        <f t="shared" si="836"/>
        <v>0</v>
      </c>
      <c r="BR862">
        <f t="shared" si="837"/>
        <v>0</v>
      </c>
      <c r="BS862">
        <f t="shared" si="838"/>
        <v>0</v>
      </c>
      <c r="BT862">
        <f t="shared" si="839"/>
        <v>0</v>
      </c>
    </row>
    <row r="863" spans="1:72" x14ac:dyDescent="0.25">
      <c r="A863" t="str">
        <f>IF(TRIM(INDEX(games!$A:$A,ROW()))="","",TRIM(INDEX(games!$A:$A,ROW())))</f>
        <v>TerraTech Legion</v>
      </c>
      <c r="B863">
        <f>IF(OR($A863="",INDEX(games!$B:$B,ROW())=""),"",INDEX(games!$B:$B,ROW()))</f>
        <v>2026</v>
      </c>
      <c r="C863" t="str">
        <f>IF(OR($A863="",INDEX(games!$C:$C,ROW())=""),"",INDEX(games!$C:$C,ROW()))</f>
        <v>Action</v>
      </c>
      <c r="D863">
        <f t="shared" si="780"/>
        <v>1</v>
      </c>
      <c r="E863">
        <f t="shared" si="781"/>
        <v>1</v>
      </c>
      <c r="F863">
        <f t="shared" si="782"/>
        <v>13</v>
      </c>
      <c r="G863">
        <f t="shared" si="783"/>
        <v>2026</v>
      </c>
      <c r="H863">
        <f t="shared" si="784"/>
        <v>1.2989999999999999</v>
      </c>
      <c r="I863" t="e">
        <f t="shared" si="785"/>
        <v>#N/A</v>
      </c>
      <c r="J863" t="e">
        <f t="shared" si="786"/>
        <v>#N/A</v>
      </c>
      <c r="K863" t="e">
        <f t="shared" si="787"/>
        <v>#N/A</v>
      </c>
      <c r="L863" t="e">
        <f t="shared" si="788"/>
        <v>#N/A</v>
      </c>
      <c r="M863" t="e">
        <f t="shared" si="789"/>
        <v>#N/A</v>
      </c>
      <c r="N863" t="e">
        <f t="shared" si="790"/>
        <v>#N/A</v>
      </c>
      <c r="O863">
        <f t="shared" si="791"/>
        <v>1.0008630000000001</v>
      </c>
      <c r="P863" t="str">
        <f>IF(OR($A863="",INDEX(games!$H:$H,ROW())=""),"",INDEX(games!$H:$H,ROW()))</f>
        <v/>
      </c>
      <c r="Q863" t="str">
        <f t="shared" si="792"/>
        <v/>
      </c>
      <c r="T863">
        <f t="shared" si="793"/>
        <v>2023</v>
      </c>
      <c r="U863">
        <f t="shared" si="794"/>
        <v>2025</v>
      </c>
      <c r="V863">
        <f t="shared" si="795"/>
        <v>2</v>
      </c>
      <c r="W863" t="str">
        <f>IF(TRIM(INDEX(connections!$A:$A,ROW()))="","",TRIM(INDEX(connections!$A:$A,ROW())))</f>
        <v>Inkbound</v>
      </c>
      <c r="X863" t="str">
        <f>IF($W863="","",TRIM(INDEX(connections!$B:$B,ROW())))</f>
        <v>Monster Train 2</v>
      </c>
      <c r="Y863">
        <f t="shared" si="796"/>
        <v>422</v>
      </c>
      <c r="Z863">
        <f t="shared" si="797"/>
        <v>523</v>
      </c>
      <c r="AA863" t="str">
        <f t="shared" si="798"/>
        <v>Yes</v>
      </c>
      <c r="AB863" t="str">
        <f t="shared" si="799"/>
        <v/>
      </c>
      <c r="AC863" t="str">
        <f t="shared" si="800"/>
        <v/>
      </c>
      <c r="AD863">
        <f t="shared" si="801"/>
        <v>1</v>
      </c>
      <c r="AE863" t="str">
        <f t="shared" si="802"/>
        <v/>
      </c>
      <c r="AG863">
        <f t="shared" si="803"/>
        <v>1</v>
      </c>
      <c r="AH863" t="str">
        <f t="shared" si="804"/>
        <v/>
      </c>
      <c r="AI863" t="str">
        <f t="shared" si="805"/>
        <v/>
      </c>
      <c r="AJ863" t="str">
        <f t="shared" si="806"/>
        <v/>
      </c>
      <c r="AK863">
        <f t="shared" si="807"/>
        <v>1.0008630000000001</v>
      </c>
      <c r="AL863" t="str">
        <f>IF($A863="","",INDEX(games!$J:$J,ROW())&amp;"")</f>
        <v>https://store.steampowered.com/app/3596700/TerraTech_Legion/</v>
      </c>
      <c r="AM863">
        <f>IF($A863="","",SUMPRODUCT($AO863:$BD863,'Map Analysis'!$AN$2^{0,1,2,3,4,5,6,7,8,9,10,11,12,13,14,15}))</f>
        <v>0</v>
      </c>
      <c r="AN863">
        <f t="shared" si="808"/>
        <v>8.6299999999999997E-5</v>
      </c>
      <c r="AO863">
        <f t="shared" si="809"/>
        <v>0</v>
      </c>
      <c r="AP863">
        <f t="shared" si="810"/>
        <v>0</v>
      </c>
      <c r="AQ863">
        <f t="shared" si="811"/>
        <v>0</v>
      </c>
      <c r="AR863">
        <f t="shared" si="812"/>
        <v>0</v>
      </c>
      <c r="AS863">
        <f t="shared" si="813"/>
        <v>0</v>
      </c>
      <c r="AT863">
        <f t="shared" si="814"/>
        <v>0</v>
      </c>
      <c r="AU863">
        <f t="shared" si="815"/>
        <v>0</v>
      </c>
      <c r="AV863">
        <f t="shared" si="816"/>
        <v>0</v>
      </c>
      <c r="AW863">
        <f t="shared" si="817"/>
        <v>0</v>
      </c>
      <c r="AX863">
        <f t="shared" si="818"/>
        <v>0</v>
      </c>
      <c r="AY863">
        <f t="shared" si="819"/>
        <v>0</v>
      </c>
      <c r="AZ863">
        <f t="shared" si="820"/>
        <v>0</v>
      </c>
      <c r="BA863">
        <f t="shared" si="821"/>
        <v>0</v>
      </c>
      <c r="BB863">
        <f t="shared" si="822"/>
        <v>0</v>
      </c>
      <c r="BC863">
        <f t="shared" si="823"/>
        <v>0</v>
      </c>
      <c r="BD863">
        <f t="shared" si="824"/>
        <v>0</v>
      </c>
      <c r="BF863">
        <f t="shared" si="825"/>
        <v>0</v>
      </c>
      <c r="BG863">
        <f t="shared" si="826"/>
        <v>0</v>
      </c>
      <c r="BH863">
        <f t="shared" si="827"/>
        <v>0</v>
      </c>
      <c r="BI863">
        <f t="shared" si="828"/>
        <v>0</v>
      </c>
      <c r="BJ863">
        <f t="shared" si="829"/>
        <v>0</v>
      </c>
      <c r="BK863">
        <f t="shared" si="830"/>
        <v>0</v>
      </c>
      <c r="BL863">
        <f t="shared" si="831"/>
        <v>0</v>
      </c>
      <c r="BM863">
        <f t="shared" si="832"/>
        <v>0</v>
      </c>
      <c r="BN863">
        <f t="shared" si="833"/>
        <v>0</v>
      </c>
      <c r="BO863">
        <f t="shared" si="834"/>
        <v>0</v>
      </c>
      <c r="BP863">
        <f t="shared" si="835"/>
        <v>0</v>
      </c>
      <c r="BQ863">
        <f t="shared" si="836"/>
        <v>0</v>
      </c>
      <c r="BR863">
        <f t="shared" si="837"/>
        <v>0</v>
      </c>
      <c r="BS863">
        <f t="shared" si="838"/>
        <v>0</v>
      </c>
      <c r="BT863">
        <f t="shared" si="839"/>
        <v>0</v>
      </c>
    </row>
    <row r="864" spans="1:72" x14ac:dyDescent="0.25">
      <c r="A864" t="str">
        <f>IF(TRIM(INDEX(games!$A:$A,ROW()))="","",TRIM(INDEX(games!$A:$A,ROW())))</f>
        <v>TerRoguelike</v>
      </c>
      <c r="B864">
        <f>IF(OR($A864="",INDEX(games!$B:$B,ROW())=""),"",INDEX(games!$B:$B,ROW()))</f>
        <v>2024</v>
      </c>
      <c r="C864" t="str">
        <f>IF(OR($A864="",INDEX(games!$C:$C,ROW())=""),"",INDEX(games!$C:$C,ROW()))</f>
        <v>Action</v>
      </c>
      <c r="D864">
        <f t="shared" si="780"/>
        <v>1</v>
      </c>
      <c r="E864">
        <f t="shared" si="781"/>
        <v>1</v>
      </c>
      <c r="F864">
        <f t="shared" si="782"/>
        <v>14</v>
      </c>
      <c r="G864">
        <f t="shared" si="783"/>
        <v>2024</v>
      </c>
      <c r="H864">
        <f t="shared" si="784"/>
        <v>1.3220000000000001</v>
      </c>
      <c r="I864" t="e">
        <f t="shared" si="785"/>
        <v>#N/A</v>
      </c>
      <c r="J864" t="e">
        <f t="shared" si="786"/>
        <v>#N/A</v>
      </c>
      <c r="K864" t="e">
        <f t="shared" si="787"/>
        <v>#N/A</v>
      </c>
      <c r="L864" t="e">
        <f t="shared" si="788"/>
        <v>#N/A</v>
      </c>
      <c r="M864" t="e">
        <f t="shared" si="789"/>
        <v>#N/A</v>
      </c>
      <c r="N864" t="e">
        <f t="shared" si="790"/>
        <v>#N/A</v>
      </c>
      <c r="O864">
        <f t="shared" si="791"/>
        <v>1.000864</v>
      </c>
      <c r="P864" t="str">
        <f>IF(OR($A864="",INDEX(games!$H:$H,ROW())=""),"",INDEX(games!$H:$H,ROW()))</f>
        <v/>
      </c>
      <c r="Q864" t="str">
        <f t="shared" si="792"/>
        <v/>
      </c>
      <c r="T864">
        <f t="shared" si="793"/>
        <v>2020</v>
      </c>
      <c r="U864">
        <f t="shared" si="794"/>
        <v>2025</v>
      </c>
      <c r="V864">
        <f t="shared" si="795"/>
        <v>5</v>
      </c>
      <c r="W864" t="str">
        <f>IF(TRIM(INDEX(connections!$A:$A,ROW()))="","",TRIM(INDEX(connections!$A:$A,ROW())))</f>
        <v>Monster Train</v>
      </c>
      <c r="X864" t="str">
        <f>IF($W864="","",TRIM(INDEX(connections!$B:$B,ROW())))</f>
        <v>Monster Train 2</v>
      </c>
      <c r="Y864">
        <f t="shared" si="796"/>
        <v>522</v>
      </c>
      <c r="Z864">
        <f t="shared" si="797"/>
        <v>523</v>
      </c>
      <c r="AA864" t="str">
        <f t="shared" si="798"/>
        <v>Yes</v>
      </c>
      <c r="AB864" t="str">
        <f t="shared" si="799"/>
        <v/>
      </c>
      <c r="AC864" t="str">
        <f t="shared" si="800"/>
        <v/>
      </c>
      <c r="AD864">
        <f t="shared" si="801"/>
        <v>0</v>
      </c>
      <c r="AE864" t="str">
        <f t="shared" si="802"/>
        <v/>
      </c>
      <c r="AG864">
        <f t="shared" si="803"/>
        <v>1</v>
      </c>
      <c r="AH864" t="str">
        <f t="shared" si="804"/>
        <v/>
      </c>
      <c r="AI864" t="str">
        <f t="shared" si="805"/>
        <v/>
      </c>
      <c r="AJ864" t="str">
        <f t="shared" si="806"/>
        <v/>
      </c>
      <c r="AK864">
        <f t="shared" si="807"/>
        <v>1.000864</v>
      </c>
      <c r="AL864" t="str">
        <f>IF($A864="","",INDEX(games!$J:$J,ROW())&amp;"")</f>
        <v/>
      </c>
      <c r="AM864">
        <f>IF($A864="","",SUMPRODUCT($AO864:$BD864,'Map Analysis'!$AN$2^{0,1,2,3,4,5,6,7,8,9,10,11,12,13,14,15}))</f>
        <v>0</v>
      </c>
      <c r="AN864">
        <f t="shared" si="808"/>
        <v>8.6399999999999999E-5</v>
      </c>
      <c r="AO864">
        <f t="shared" si="809"/>
        <v>0</v>
      </c>
      <c r="AP864">
        <f t="shared" si="810"/>
        <v>0</v>
      </c>
      <c r="AQ864">
        <f t="shared" si="811"/>
        <v>0</v>
      </c>
      <c r="AR864">
        <f t="shared" si="812"/>
        <v>0</v>
      </c>
      <c r="AS864">
        <f t="shared" si="813"/>
        <v>0</v>
      </c>
      <c r="AT864">
        <f t="shared" si="814"/>
        <v>0</v>
      </c>
      <c r="AU864">
        <f t="shared" si="815"/>
        <v>0</v>
      </c>
      <c r="AV864">
        <f t="shared" si="816"/>
        <v>0</v>
      </c>
      <c r="AW864">
        <f t="shared" si="817"/>
        <v>0</v>
      </c>
      <c r="AX864">
        <f t="shared" si="818"/>
        <v>0</v>
      </c>
      <c r="AY864">
        <f t="shared" si="819"/>
        <v>0</v>
      </c>
      <c r="AZ864">
        <f t="shared" si="820"/>
        <v>0</v>
      </c>
      <c r="BA864">
        <f t="shared" si="821"/>
        <v>0</v>
      </c>
      <c r="BB864">
        <f t="shared" si="822"/>
        <v>0</v>
      </c>
      <c r="BC864">
        <f t="shared" si="823"/>
        <v>0</v>
      </c>
      <c r="BD864">
        <f t="shared" si="824"/>
        <v>0</v>
      </c>
      <c r="BF864">
        <f t="shared" si="825"/>
        <v>0</v>
      </c>
      <c r="BG864">
        <f t="shared" si="826"/>
        <v>0</v>
      </c>
      <c r="BH864">
        <f t="shared" si="827"/>
        <v>0</v>
      </c>
      <c r="BI864">
        <f t="shared" si="828"/>
        <v>0</v>
      </c>
      <c r="BJ864">
        <f t="shared" si="829"/>
        <v>0</v>
      </c>
      <c r="BK864">
        <f t="shared" si="830"/>
        <v>0</v>
      </c>
      <c r="BL864">
        <f t="shared" si="831"/>
        <v>0</v>
      </c>
      <c r="BM864">
        <f t="shared" si="832"/>
        <v>0</v>
      </c>
      <c r="BN864">
        <f t="shared" si="833"/>
        <v>0</v>
      </c>
      <c r="BO864">
        <f t="shared" si="834"/>
        <v>0</v>
      </c>
      <c r="BP864">
        <f t="shared" si="835"/>
        <v>0</v>
      </c>
      <c r="BQ864">
        <f t="shared" si="836"/>
        <v>0</v>
      </c>
      <c r="BR864">
        <f t="shared" si="837"/>
        <v>0</v>
      </c>
      <c r="BS864">
        <f t="shared" si="838"/>
        <v>0</v>
      </c>
      <c r="BT864">
        <f t="shared" si="839"/>
        <v>0</v>
      </c>
    </row>
    <row r="865" spans="1:72" x14ac:dyDescent="0.25">
      <c r="A865" t="str">
        <f>IF(TRIM(INDEX(games!$A:$A,ROW()))="","",TRIM(INDEX(games!$A:$A,ROW())))</f>
        <v>The Bazaar</v>
      </c>
      <c r="B865">
        <f>IF(OR($A865="",INDEX(games!$B:$B,ROW())=""),"",INDEX(games!$B:$B,ROW()))</f>
        <v>2025</v>
      </c>
      <c r="C865" t="str">
        <f>IF(OR($A865="",INDEX(games!$C:$C,ROW())=""),"",INDEX(games!$C:$C,ROW()))</f>
        <v>Strategy</v>
      </c>
      <c r="D865">
        <f t="shared" si="780"/>
        <v>5</v>
      </c>
      <c r="E865">
        <f t="shared" si="781"/>
        <v>2</v>
      </c>
      <c r="F865">
        <f t="shared" si="782"/>
        <v>15</v>
      </c>
      <c r="G865" t="e">
        <f t="shared" si="783"/>
        <v>#N/A</v>
      </c>
      <c r="H865" t="e">
        <f t="shared" si="784"/>
        <v>#N/A</v>
      </c>
      <c r="I865">
        <f t="shared" si="785"/>
        <v>2025</v>
      </c>
      <c r="J865">
        <f t="shared" si="786"/>
        <v>2.3449999999999998</v>
      </c>
      <c r="K865" t="e">
        <f t="shared" si="787"/>
        <v>#N/A</v>
      </c>
      <c r="L865" t="e">
        <f t="shared" si="788"/>
        <v>#N/A</v>
      </c>
      <c r="M865" t="e">
        <f t="shared" si="789"/>
        <v>#N/A</v>
      </c>
      <c r="N865" t="e">
        <f t="shared" si="790"/>
        <v>#N/A</v>
      </c>
      <c r="O865">
        <f t="shared" si="791"/>
        <v>5.0008650000000001</v>
      </c>
      <c r="P865" t="str">
        <f>IF(OR($A865="",INDEX(games!$H:$H,ROW())=""),"",INDEX(games!$H:$H,ROW()))</f>
        <v/>
      </c>
      <c r="Q865" t="str">
        <f t="shared" si="792"/>
        <v/>
      </c>
      <c r="T865">
        <f t="shared" si="793"/>
        <v>2022</v>
      </c>
      <c r="U865">
        <f t="shared" si="794"/>
        <v>2025</v>
      </c>
      <c r="V865">
        <f t="shared" si="795"/>
        <v>3</v>
      </c>
      <c r="W865" t="str">
        <f>IF(TRIM(INDEX(connections!$A:$A,ROW()))="","",TRIM(INDEX(connections!$A:$A,ROW())))</f>
        <v>Dome Keeper</v>
      </c>
      <c r="X865" t="str">
        <f>IF($W865="","",TRIM(INDEX(connections!$B:$B,ROW())))</f>
        <v>Monsters are Coming!</v>
      </c>
      <c r="Y865">
        <f t="shared" si="796"/>
        <v>244</v>
      </c>
      <c r="Z865">
        <f t="shared" si="797"/>
        <v>524</v>
      </c>
      <c r="AA865" t="str">
        <f t="shared" si="798"/>
        <v>Yes</v>
      </c>
      <c r="AB865" t="str">
        <f t="shared" si="799"/>
        <v>Yes</v>
      </c>
      <c r="AC865">
        <f t="shared" si="800"/>
        <v>1</v>
      </c>
      <c r="AD865">
        <f t="shared" si="801"/>
        <v>1</v>
      </c>
      <c r="AE865" t="str">
        <f t="shared" si="802"/>
        <v/>
      </c>
      <c r="AG865">
        <f t="shared" si="803"/>
        <v>2</v>
      </c>
      <c r="AH865" t="str">
        <f t="shared" si="804"/>
        <v/>
      </c>
      <c r="AI865" t="str">
        <f t="shared" si="805"/>
        <v/>
      </c>
      <c r="AJ865" t="str">
        <f t="shared" si="806"/>
        <v/>
      </c>
      <c r="AK865">
        <f t="shared" si="807"/>
        <v>2.0008650000000001</v>
      </c>
      <c r="AL865" t="str">
        <f>IF($A865="","",INDEX(games!$J:$J,ROW())&amp;"")</f>
        <v/>
      </c>
      <c r="AM865">
        <f>IF($A865="","",SUMPRODUCT($AO865:$BD865,'Map Analysis'!$AN$2^{0,1,2,3,4,5,6,7,8,9,10,11,12,13,14,15}))</f>
        <v>3.5</v>
      </c>
      <c r="AN865">
        <f t="shared" si="808"/>
        <v>3.5000865000000001</v>
      </c>
      <c r="AO865">
        <f t="shared" si="809"/>
        <v>3</v>
      </c>
      <c r="AP865">
        <f t="shared" si="810"/>
        <v>1</v>
      </c>
      <c r="AQ865">
        <f t="shared" si="811"/>
        <v>0</v>
      </c>
      <c r="AR865">
        <f t="shared" si="812"/>
        <v>0</v>
      </c>
      <c r="AS865">
        <f t="shared" si="813"/>
        <v>0</v>
      </c>
      <c r="AT865">
        <f t="shared" si="814"/>
        <v>0</v>
      </c>
      <c r="AU865">
        <f t="shared" si="815"/>
        <v>0</v>
      </c>
      <c r="AV865">
        <f t="shared" si="816"/>
        <v>0</v>
      </c>
      <c r="AW865">
        <f t="shared" si="817"/>
        <v>0</v>
      </c>
      <c r="AX865">
        <f t="shared" si="818"/>
        <v>0</v>
      </c>
      <c r="AY865">
        <f t="shared" si="819"/>
        <v>0</v>
      </c>
      <c r="AZ865">
        <f t="shared" si="820"/>
        <v>0</v>
      </c>
      <c r="BA865">
        <f t="shared" si="821"/>
        <v>0</v>
      </c>
      <c r="BB865">
        <f t="shared" si="822"/>
        <v>0</v>
      </c>
      <c r="BC865">
        <f t="shared" si="823"/>
        <v>0</v>
      </c>
      <c r="BD865">
        <f t="shared" si="824"/>
        <v>0</v>
      </c>
      <c r="BF865">
        <f t="shared" si="825"/>
        <v>0</v>
      </c>
      <c r="BG865">
        <f t="shared" si="826"/>
        <v>0</v>
      </c>
      <c r="BH865">
        <f t="shared" si="827"/>
        <v>0</v>
      </c>
      <c r="BI865">
        <f t="shared" si="828"/>
        <v>0</v>
      </c>
      <c r="BJ865">
        <f t="shared" si="829"/>
        <v>0</v>
      </c>
      <c r="BK865">
        <f t="shared" si="830"/>
        <v>0</v>
      </c>
      <c r="BL865">
        <f t="shared" si="831"/>
        <v>0</v>
      </c>
      <c r="BM865">
        <f t="shared" si="832"/>
        <v>0</v>
      </c>
      <c r="BN865">
        <f t="shared" si="833"/>
        <v>0</v>
      </c>
      <c r="BO865">
        <f t="shared" si="834"/>
        <v>0</v>
      </c>
      <c r="BP865">
        <f t="shared" si="835"/>
        <v>0</v>
      </c>
      <c r="BQ865">
        <f t="shared" si="836"/>
        <v>0</v>
      </c>
      <c r="BR865">
        <f t="shared" si="837"/>
        <v>0</v>
      </c>
      <c r="BS865">
        <f t="shared" si="838"/>
        <v>0</v>
      </c>
      <c r="BT865">
        <f t="shared" si="839"/>
        <v>0</v>
      </c>
    </row>
    <row r="866" spans="1:72" x14ac:dyDescent="0.25">
      <c r="A866" t="str">
        <f>IF(TRIM(INDEX(games!$A:$A,ROW()))="","",TRIM(INDEX(games!$A:$A,ROW())))</f>
        <v>The Binding of Isaac</v>
      </c>
      <c r="B866">
        <f>IF(OR($A866="",INDEX(games!$B:$B,ROW())=""),"",INDEX(games!$B:$B,ROW()))</f>
        <v>2011</v>
      </c>
      <c r="C866" t="str">
        <f>IF(OR($A866="",INDEX(games!$C:$C,ROW())=""),"",INDEX(games!$C:$C,ROW()))</f>
        <v>Action</v>
      </c>
      <c r="D866">
        <f t="shared" si="780"/>
        <v>86</v>
      </c>
      <c r="E866">
        <f t="shared" si="781"/>
        <v>1</v>
      </c>
      <c r="F866">
        <f t="shared" si="782"/>
        <v>16</v>
      </c>
      <c r="G866">
        <f t="shared" si="783"/>
        <v>2011</v>
      </c>
      <c r="H866">
        <f t="shared" si="784"/>
        <v>1.3679999999999999</v>
      </c>
      <c r="I866" t="e">
        <f t="shared" si="785"/>
        <v>#N/A</v>
      </c>
      <c r="J866" t="e">
        <f t="shared" si="786"/>
        <v>#N/A</v>
      </c>
      <c r="K866" t="e">
        <f t="shared" si="787"/>
        <v>#N/A</v>
      </c>
      <c r="L866" t="e">
        <f t="shared" si="788"/>
        <v>#N/A</v>
      </c>
      <c r="M866" t="e">
        <f t="shared" si="789"/>
        <v>#N/A</v>
      </c>
      <c r="N866" t="e">
        <f t="shared" si="790"/>
        <v>#N/A</v>
      </c>
      <c r="O866">
        <f t="shared" si="791"/>
        <v>86.000866000000002</v>
      </c>
      <c r="P866" t="str">
        <f>IF(OR($A866="",INDEX(games!$H:$H,ROW())=""),"",INDEX(games!$H:$H,ROW()))</f>
        <v>Yes</v>
      </c>
      <c r="Q866">
        <f t="shared" si="792"/>
        <v>86.000866000000002</v>
      </c>
      <c r="T866">
        <f t="shared" si="793"/>
        <v>2021</v>
      </c>
      <c r="U866">
        <f t="shared" si="794"/>
        <v>2025</v>
      </c>
      <c r="V866">
        <f t="shared" si="795"/>
        <v>4</v>
      </c>
      <c r="W866" t="str">
        <f>IF(TRIM(INDEX(connections!$A:$A,ROW()))="","",TRIM(INDEX(connections!$A:$A,ROW())))</f>
        <v>Vampire Survivors</v>
      </c>
      <c r="X866" t="str">
        <f>IF($W866="","",TRIM(INDEX(connections!$B:$B,ROW())))</f>
        <v>Monsters are Coming!</v>
      </c>
      <c r="Y866">
        <f t="shared" si="796"/>
        <v>941</v>
      </c>
      <c r="Z866">
        <f t="shared" si="797"/>
        <v>524</v>
      </c>
      <c r="AA866" t="str">
        <f t="shared" si="798"/>
        <v>Yes</v>
      </c>
      <c r="AB866" t="str">
        <f t="shared" si="799"/>
        <v>Yes</v>
      </c>
      <c r="AC866">
        <f t="shared" si="800"/>
        <v>1</v>
      </c>
      <c r="AD866">
        <f t="shared" si="801"/>
        <v>0</v>
      </c>
      <c r="AE866" t="str">
        <f t="shared" si="802"/>
        <v/>
      </c>
      <c r="AG866">
        <f t="shared" si="803"/>
        <v>61</v>
      </c>
      <c r="AH866" t="str">
        <f t="shared" si="804"/>
        <v>Yes</v>
      </c>
      <c r="AI866">
        <f t="shared" si="805"/>
        <v>61</v>
      </c>
      <c r="AJ866">
        <f t="shared" si="806"/>
        <v>61.000866000000002</v>
      </c>
      <c r="AK866" t="str">
        <f t="shared" si="807"/>
        <v/>
      </c>
      <c r="AL866" t="str">
        <f>IF($A866="","",INDEX(games!$J:$J,ROW())&amp;"")</f>
        <v>https://store.steampowered.com/app/113200/The_Binding_of_Isaac/</v>
      </c>
      <c r="AM866">
        <f>IF($A866="","",SUMPRODUCT($AO866:$BD866,'Map Analysis'!$AN$2^{0,1,2,3,4,5,6,7,8,9,10,11,12,13,14,15}))</f>
        <v>511.5625</v>
      </c>
      <c r="AN866">
        <f t="shared" si="808"/>
        <v>511.56258659999997</v>
      </c>
      <c r="AO866">
        <f t="shared" si="809"/>
        <v>84</v>
      </c>
      <c r="AP866">
        <f t="shared" si="810"/>
        <v>394</v>
      </c>
      <c r="AQ866">
        <f t="shared" si="811"/>
        <v>653</v>
      </c>
      <c r="AR866">
        <f t="shared" si="812"/>
        <v>467</v>
      </c>
      <c r="AS866">
        <f t="shared" si="813"/>
        <v>131</v>
      </c>
      <c r="AT866">
        <f t="shared" si="814"/>
        <v>23</v>
      </c>
      <c r="AU866">
        <f t="shared" si="815"/>
        <v>2</v>
      </c>
      <c r="AV866">
        <f t="shared" si="816"/>
        <v>0</v>
      </c>
      <c r="AW866">
        <f t="shared" si="817"/>
        <v>0</v>
      </c>
      <c r="AX866">
        <f t="shared" si="818"/>
        <v>0</v>
      </c>
      <c r="AY866">
        <f t="shared" si="819"/>
        <v>0</v>
      </c>
      <c r="AZ866">
        <f t="shared" si="820"/>
        <v>0</v>
      </c>
      <c r="BA866">
        <f t="shared" si="821"/>
        <v>0</v>
      </c>
      <c r="BB866">
        <f t="shared" si="822"/>
        <v>0</v>
      </c>
      <c r="BC866">
        <f t="shared" si="823"/>
        <v>0</v>
      </c>
      <c r="BD866">
        <f t="shared" si="824"/>
        <v>0</v>
      </c>
      <c r="BF866">
        <f t="shared" si="825"/>
        <v>0</v>
      </c>
      <c r="BG866">
        <f t="shared" si="826"/>
        <v>0</v>
      </c>
      <c r="BH866">
        <f t="shared" si="827"/>
        <v>0</v>
      </c>
      <c r="BI866">
        <f t="shared" si="828"/>
        <v>0</v>
      </c>
      <c r="BJ866">
        <f t="shared" si="829"/>
        <v>0</v>
      </c>
      <c r="BK866">
        <f t="shared" si="830"/>
        <v>0</v>
      </c>
      <c r="BL866">
        <f t="shared" si="831"/>
        <v>0</v>
      </c>
      <c r="BM866">
        <f t="shared" si="832"/>
        <v>0</v>
      </c>
      <c r="BN866">
        <f t="shared" si="833"/>
        <v>0</v>
      </c>
      <c r="BO866">
        <f t="shared" si="834"/>
        <v>0</v>
      </c>
      <c r="BP866">
        <f t="shared" si="835"/>
        <v>0</v>
      </c>
      <c r="BQ866">
        <f t="shared" si="836"/>
        <v>0</v>
      </c>
      <c r="BR866">
        <f t="shared" si="837"/>
        <v>0</v>
      </c>
      <c r="BS866">
        <f t="shared" si="838"/>
        <v>0</v>
      </c>
      <c r="BT866">
        <f t="shared" si="839"/>
        <v>0</v>
      </c>
    </row>
    <row r="867" spans="1:72" x14ac:dyDescent="0.25">
      <c r="A867" t="str">
        <f>IF(TRIM(INDEX(games!$A:$A,ROW()))="","",TRIM(INDEX(games!$A:$A,ROW())))</f>
        <v>The Binding of Isaac: Rebirth</v>
      </c>
      <c r="B867">
        <f>IF(OR($A867="",INDEX(games!$B:$B,ROW())=""),"",INDEX(games!$B:$B,ROW()))</f>
        <v>2014</v>
      </c>
      <c r="C867" t="str">
        <f>IF(OR($A867="",INDEX(games!$C:$C,ROW())=""),"",INDEX(games!$C:$C,ROW()))</f>
        <v>Action</v>
      </c>
      <c r="D867">
        <f t="shared" si="780"/>
        <v>2</v>
      </c>
      <c r="E867">
        <f t="shared" si="781"/>
        <v>1</v>
      </c>
      <c r="F867">
        <f t="shared" si="782"/>
        <v>17</v>
      </c>
      <c r="G867">
        <f t="shared" si="783"/>
        <v>2014</v>
      </c>
      <c r="H867">
        <f t="shared" si="784"/>
        <v>1.391</v>
      </c>
      <c r="I867" t="e">
        <f t="shared" si="785"/>
        <v>#N/A</v>
      </c>
      <c r="J867" t="e">
        <f t="shared" si="786"/>
        <v>#N/A</v>
      </c>
      <c r="K867" t="e">
        <f t="shared" si="787"/>
        <v>#N/A</v>
      </c>
      <c r="L867" t="e">
        <f t="shared" si="788"/>
        <v>#N/A</v>
      </c>
      <c r="M867" t="e">
        <f t="shared" si="789"/>
        <v>#N/A</v>
      </c>
      <c r="N867" t="e">
        <f t="shared" si="790"/>
        <v>#N/A</v>
      </c>
      <c r="O867">
        <f t="shared" si="791"/>
        <v>2.000867</v>
      </c>
      <c r="P867" t="str">
        <f>IF(OR($A867="",INDEX(games!$H:$H,ROW())=""),"",INDEX(games!$H:$H,ROW()))</f>
        <v>Yes</v>
      </c>
      <c r="Q867">
        <f t="shared" si="792"/>
        <v>2.000867</v>
      </c>
      <c r="T867">
        <f t="shared" si="793"/>
        <v>2012</v>
      </c>
      <c r="U867">
        <f t="shared" si="794"/>
        <v>2015</v>
      </c>
      <c r="V867">
        <f t="shared" si="795"/>
        <v>3</v>
      </c>
      <c r="W867" t="str">
        <f>IF(TRIM(INDEX(connections!$A:$A,ROW()))="","",TRIM(INDEX(connections!$A:$A,ROW())))</f>
        <v>FTL</v>
      </c>
      <c r="X867" t="str">
        <f>IF($W867="","",TRIM(INDEX(connections!$B:$B,ROW())))</f>
        <v>Monstrum</v>
      </c>
      <c r="Y867">
        <f t="shared" si="796"/>
        <v>326</v>
      </c>
      <c r="Z867">
        <f t="shared" si="797"/>
        <v>525</v>
      </c>
      <c r="AA867" t="str">
        <f t="shared" si="798"/>
        <v>Yes</v>
      </c>
      <c r="AB867" t="str">
        <f t="shared" si="799"/>
        <v>Yes</v>
      </c>
      <c r="AC867">
        <f t="shared" si="800"/>
        <v>1</v>
      </c>
      <c r="AD867">
        <f t="shared" si="801"/>
        <v>1</v>
      </c>
      <c r="AE867" t="str">
        <f t="shared" si="802"/>
        <v/>
      </c>
      <c r="AG867">
        <f t="shared" si="803"/>
        <v>2</v>
      </c>
      <c r="AH867" t="str">
        <f t="shared" si="804"/>
        <v>Yes</v>
      </c>
      <c r="AI867">
        <f t="shared" si="805"/>
        <v>2</v>
      </c>
      <c r="AJ867">
        <f t="shared" si="806"/>
        <v>2.000867</v>
      </c>
      <c r="AK867" t="str">
        <f t="shared" si="807"/>
        <v/>
      </c>
      <c r="AL867" t="str">
        <f>IF($A867="","",INDEX(games!$J:$J,ROW())&amp;"")</f>
        <v>https://store.steampowered.com/app/250900/The_Binding_of_Isaac_Rebirth/</v>
      </c>
      <c r="AM867">
        <f>IF($A867="","",SUMPRODUCT($AO867:$BD867,'Map Analysis'!$AN$2^{0,1,2,3,4,5,6,7,8,9,10,11,12,13,14,15}))</f>
        <v>1</v>
      </c>
      <c r="AN867">
        <f t="shared" si="808"/>
        <v>1.0000867</v>
      </c>
      <c r="AO867">
        <f t="shared" si="809"/>
        <v>1</v>
      </c>
      <c r="AP867">
        <f t="shared" si="810"/>
        <v>0</v>
      </c>
      <c r="AQ867">
        <f t="shared" si="811"/>
        <v>0</v>
      </c>
      <c r="AR867">
        <f t="shared" si="812"/>
        <v>0</v>
      </c>
      <c r="AS867">
        <f t="shared" si="813"/>
        <v>0</v>
      </c>
      <c r="AT867">
        <f t="shared" si="814"/>
        <v>0</v>
      </c>
      <c r="AU867">
        <f t="shared" si="815"/>
        <v>0</v>
      </c>
      <c r="AV867">
        <f t="shared" si="816"/>
        <v>0</v>
      </c>
      <c r="AW867">
        <f t="shared" si="817"/>
        <v>0</v>
      </c>
      <c r="AX867">
        <f t="shared" si="818"/>
        <v>0</v>
      </c>
      <c r="AY867">
        <f t="shared" si="819"/>
        <v>0</v>
      </c>
      <c r="AZ867">
        <f t="shared" si="820"/>
        <v>0</v>
      </c>
      <c r="BA867">
        <f t="shared" si="821"/>
        <v>0</v>
      </c>
      <c r="BB867">
        <f t="shared" si="822"/>
        <v>0</v>
      </c>
      <c r="BC867">
        <f t="shared" si="823"/>
        <v>0</v>
      </c>
      <c r="BD867">
        <f t="shared" si="824"/>
        <v>0</v>
      </c>
      <c r="BF867">
        <f t="shared" si="825"/>
        <v>0</v>
      </c>
      <c r="BG867">
        <f t="shared" si="826"/>
        <v>0</v>
      </c>
      <c r="BH867">
        <f t="shared" si="827"/>
        <v>0</v>
      </c>
      <c r="BI867">
        <f t="shared" si="828"/>
        <v>0</v>
      </c>
      <c r="BJ867">
        <f t="shared" si="829"/>
        <v>0</v>
      </c>
      <c r="BK867">
        <f t="shared" si="830"/>
        <v>0</v>
      </c>
      <c r="BL867">
        <f t="shared" si="831"/>
        <v>0</v>
      </c>
      <c r="BM867">
        <f t="shared" si="832"/>
        <v>0</v>
      </c>
      <c r="BN867">
        <f t="shared" si="833"/>
        <v>0</v>
      </c>
      <c r="BO867">
        <f t="shared" si="834"/>
        <v>0</v>
      </c>
      <c r="BP867">
        <f t="shared" si="835"/>
        <v>0</v>
      </c>
      <c r="BQ867">
        <f t="shared" si="836"/>
        <v>0</v>
      </c>
      <c r="BR867">
        <f t="shared" si="837"/>
        <v>0</v>
      </c>
      <c r="BS867">
        <f t="shared" si="838"/>
        <v>0</v>
      </c>
      <c r="BT867">
        <f t="shared" si="839"/>
        <v>0</v>
      </c>
    </row>
    <row r="868" spans="1:72" x14ac:dyDescent="0.25">
      <c r="A868" t="str">
        <f>IF(TRIM(INDEX(games!$A:$A,ROW()))="","",TRIM(INDEX(games!$A:$A,ROW())))</f>
        <v>The Doors of Trithius</v>
      </c>
      <c r="B868">
        <f>IF(OR($A868="",INDEX(games!$B:$B,ROW())=""),"",INDEX(games!$B:$B,ROW()))</f>
        <v>2021</v>
      </c>
      <c r="C868" t="str">
        <f>IF(OR($A868="",INDEX(games!$C:$C,ROW())=""),"",INDEX(games!$C:$C,ROW()))</f>
        <v>Traditional</v>
      </c>
      <c r="D868">
        <f t="shared" si="780"/>
        <v>3</v>
      </c>
      <c r="E868">
        <f t="shared" si="781"/>
        <v>4</v>
      </c>
      <c r="F868">
        <f t="shared" si="782"/>
        <v>18</v>
      </c>
      <c r="G868" t="e">
        <f t="shared" si="783"/>
        <v>#N/A</v>
      </c>
      <c r="H868" t="e">
        <f t="shared" si="784"/>
        <v>#N/A</v>
      </c>
      <c r="I868" t="e">
        <f t="shared" si="785"/>
        <v>#N/A</v>
      </c>
      <c r="J868" t="e">
        <f t="shared" si="786"/>
        <v>#N/A</v>
      </c>
      <c r="K868" t="e">
        <f t="shared" si="787"/>
        <v>#N/A</v>
      </c>
      <c r="L868" t="e">
        <f t="shared" si="788"/>
        <v>#N/A</v>
      </c>
      <c r="M868">
        <f t="shared" si="789"/>
        <v>2021</v>
      </c>
      <c r="N868">
        <f t="shared" si="790"/>
        <v>4.4139999999999997</v>
      </c>
      <c r="O868">
        <f t="shared" si="791"/>
        <v>3.0008680000000001</v>
      </c>
      <c r="P868" t="str">
        <f>IF(OR($A868="",INDEX(games!$H:$H,ROW())=""),"",INDEX(games!$H:$H,ROW()))</f>
        <v/>
      </c>
      <c r="Q868" t="str">
        <f t="shared" si="792"/>
        <v/>
      </c>
      <c r="T868">
        <f t="shared" si="793"/>
        <v>2008</v>
      </c>
      <c r="U868">
        <f t="shared" si="794"/>
        <v>2015</v>
      </c>
      <c r="V868">
        <f t="shared" si="795"/>
        <v>7</v>
      </c>
      <c r="W868" t="str">
        <f>IF(TRIM(INDEX(connections!$A:$A,ROW()))="","",TRIM(INDEX(connections!$A:$A,ROW())))</f>
        <v>Spelunky Classic</v>
      </c>
      <c r="X868" t="str">
        <f>IF($W868="","",TRIM(INDEX(connections!$B:$B,ROW())))</f>
        <v>Monstrum</v>
      </c>
      <c r="Y868">
        <f t="shared" si="796"/>
        <v>801</v>
      </c>
      <c r="Z868">
        <f t="shared" si="797"/>
        <v>525</v>
      </c>
      <c r="AA868" t="str">
        <f t="shared" si="798"/>
        <v>Yes</v>
      </c>
      <c r="AB868" t="str">
        <f t="shared" si="799"/>
        <v>Yes</v>
      </c>
      <c r="AC868">
        <f t="shared" si="800"/>
        <v>1</v>
      </c>
      <c r="AD868">
        <f t="shared" si="801"/>
        <v>0</v>
      </c>
      <c r="AE868" t="str">
        <f t="shared" si="802"/>
        <v/>
      </c>
      <c r="AG868">
        <f t="shared" si="803"/>
        <v>2</v>
      </c>
      <c r="AH868" t="str">
        <f t="shared" si="804"/>
        <v/>
      </c>
      <c r="AI868" t="str">
        <f t="shared" si="805"/>
        <v/>
      </c>
      <c r="AJ868" t="str">
        <f t="shared" si="806"/>
        <v/>
      </c>
      <c r="AK868">
        <f t="shared" si="807"/>
        <v>2.0008680000000001</v>
      </c>
      <c r="AL868" t="str">
        <f>IF($A868="","",INDEX(games!$J:$J,ROW())&amp;"")</f>
        <v/>
      </c>
      <c r="AM868">
        <f>IF($A868="","",SUMPRODUCT($AO868:$BD868,'Map Analysis'!$AN$2^{0,1,2,3,4,5,6,7,8,9,10,11,12,13,14,15}))</f>
        <v>0</v>
      </c>
      <c r="AN868">
        <f t="shared" si="808"/>
        <v>8.6799999999999996E-5</v>
      </c>
      <c r="AO868">
        <f t="shared" si="809"/>
        <v>0</v>
      </c>
      <c r="AP868">
        <f t="shared" si="810"/>
        <v>0</v>
      </c>
      <c r="AQ868">
        <f t="shared" si="811"/>
        <v>0</v>
      </c>
      <c r="AR868">
        <f t="shared" si="812"/>
        <v>0</v>
      </c>
      <c r="AS868">
        <f t="shared" si="813"/>
        <v>0</v>
      </c>
      <c r="AT868">
        <f t="shared" si="814"/>
        <v>0</v>
      </c>
      <c r="AU868">
        <f t="shared" si="815"/>
        <v>0</v>
      </c>
      <c r="AV868">
        <f t="shared" si="816"/>
        <v>0</v>
      </c>
      <c r="AW868">
        <f t="shared" si="817"/>
        <v>0</v>
      </c>
      <c r="AX868">
        <f t="shared" si="818"/>
        <v>0</v>
      </c>
      <c r="AY868">
        <f t="shared" si="819"/>
        <v>0</v>
      </c>
      <c r="AZ868">
        <f t="shared" si="820"/>
        <v>0</v>
      </c>
      <c r="BA868">
        <f t="shared" si="821"/>
        <v>0</v>
      </c>
      <c r="BB868">
        <f t="shared" si="822"/>
        <v>0</v>
      </c>
      <c r="BC868">
        <f t="shared" si="823"/>
        <v>0</v>
      </c>
      <c r="BD868">
        <f t="shared" si="824"/>
        <v>0</v>
      </c>
      <c r="BF868">
        <f t="shared" si="825"/>
        <v>0</v>
      </c>
      <c r="BG868">
        <f t="shared" si="826"/>
        <v>0</v>
      </c>
      <c r="BH868">
        <f t="shared" si="827"/>
        <v>0</v>
      </c>
      <c r="BI868">
        <f t="shared" si="828"/>
        <v>0</v>
      </c>
      <c r="BJ868">
        <f t="shared" si="829"/>
        <v>0</v>
      </c>
      <c r="BK868">
        <f t="shared" si="830"/>
        <v>0</v>
      </c>
      <c r="BL868">
        <f t="shared" si="831"/>
        <v>0</v>
      </c>
      <c r="BM868">
        <f t="shared" si="832"/>
        <v>0</v>
      </c>
      <c r="BN868">
        <f t="shared" si="833"/>
        <v>0</v>
      </c>
      <c r="BO868">
        <f t="shared" si="834"/>
        <v>0</v>
      </c>
      <c r="BP868">
        <f t="shared" si="835"/>
        <v>0</v>
      </c>
      <c r="BQ868">
        <f t="shared" si="836"/>
        <v>0</v>
      </c>
      <c r="BR868">
        <f t="shared" si="837"/>
        <v>0</v>
      </c>
      <c r="BS868">
        <f t="shared" si="838"/>
        <v>0</v>
      </c>
      <c r="BT868">
        <f t="shared" si="839"/>
        <v>0</v>
      </c>
    </row>
    <row r="869" spans="1:72" x14ac:dyDescent="0.25">
      <c r="A869" t="str">
        <f>IF(TRIM(INDEX(games!$A:$A,ROW()))="","",TRIM(INDEX(games!$A:$A,ROW())))</f>
        <v>The Dungeon RPG</v>
      </c>
      <c r="B869">
        <f>IF(OR($A869="",INDEX(games!$B:$B,ROW())=""),"",INDEX(games!$B:$B,ROW()))</f>
        <v>2000</v>
      </c>
      <c r="C869" t="str">
        <f>IF(OR($A869="",INDEX(games!$C:$C,ROW())=""),"",INDEX(games!$C:$C,ROW()))</f>
        <v>Traditional</v>
      </c>
      <c r="D869">
        <f t="shared" si="780"/>
        <v>4</v>
      </c>
      <c r="E869">
        <f t="shared" si="781"/>
        <v>4</v>
      </c>
      <c r="F869">
        <f t="shared" si="782"/>
        <v>19</v>
      </c>
      <c r="G869" t="e">
        <f t="shared" si="783"/>
        <v>#N/A</v>
      </c>
      <c r="H869" t="e">
        <f t="shared" si="784"/>
        <v>#N/A</v>
      </c>
      <c r="I869" t="e">
        <f t="shared" si="785"/>
        <v>#N/A</v>
      </c>
      <c r="J869" t="e">
        <f t="shared" si="786"/>
        <v>#N/A</v>
      </c>
      <c r="K869" t="e">
        <f t="shared" si="787"/>
        <v>#N/A</v>
      </c>
      <c r="L869" t="e">
        <f t="shared" si="788"/>
        <v>#N/A</v>
      </c>
      <c r="M869">
        <f t="shared" si="789"/>
        <v>2000</v>
      </c>
      <c r="N869">
        <f t="shared" si="790"/>
        <v>4.4370000000000003</v>
      </c>
      <c r="O869">
        <f t="shared" si="791"/>
        <v>4.0008689999999998</v>
      </c>
      <c r="P869" t="str">
        <f>IF(OR($A869="",INDEX(games!$H:$H,ROW())=""),"",INDEX(games!$H:$H,ROW()))</f>
        <v>Yes</v>
      </c>
      <c r="Q869">
        <f t="shared" si="792"/>
        <v>4.0008689999999998</v>
      </c>
      <c r="T869">
        <f t="shared" si="793"/>
        <v>2011</v>
      </c>
      <c r="U869">
        <f t="shared" si="794"/>
        <v>2015</v>
      </c>
      <c r="V869">
        <f t="shared" si="795"/>
        <v>4</v>
      </c>
      <c r="W869" t="str">
        <f>IF(TRIM(INDEX(connections!$A:$A,ROW()))="","",TRIM(INDEX(connections!$A:$A,ROW())))</f>
        <v>The Binding of Isaac</v>
      </c>
      <c r="X869" t="str">
        <f>IF($W869="","",TRIM(INDEX(connections!$B:$B,ROW())))</f>
        <v>Monstrum</v>
      </c>
      <c r="Y869">
        <f t="shared" si="796"/>
        <v>865</v>
      </c>
      <c r="Z869">
        <f t="shared" si="797"/>
        <v>525</v>
      </c>
      <c r="AA869" t="str">
        <f t="shared" si="798"/>
        <v>Yes</v>
      </c>
      <c r="AB869" t="str">
        <f t="shared" si="799"/>
        <v>Yes</v>
      </c>
      <c r="AC869">
        <f t="shared" si="800"/>
        <v>1</v>
      </c>
      <c r="AD869">
        <f t="shared" si="801"/>
        <v>0</v>
      </c>
      <c r="AE869" t="str">
        <f t="shared" si="802"/>
        <v/>
      </c>
      <c r="AG869">
        <f t="shared" si="803"/>
        <v>4</v>
      </c>
      <c r="AH869" t="str">
        <f t="shared" si="804"/>
        <v>Yes</v>
      </c>
      <c r="AI869">
        <f t="shared" si="805"/>
        <v>4</v>
      </c>
      <c r="AJ869">
        <f t="shared" si="806"/>
        <v>4.0008689999999998</v>
      </c>
      <c r="AK869" t="str">
        <f t="shared" si="807"/>
        <v/>
      </c>
      <c r="AL869" t="str">
        <f>IF($A869="","",INDEX(games!$J:$J,ROW())&amp;"")</f>
        <v/>
      </c>
      <c r="AM869">
        <f>IF($A869="","",SUMPRODUCT($AO869:$BD869,'Map Analysis'!$AN$2^{0,1,2,3,4,5,6,7,8,9,10,11,12,13,14,15}))</f>
        <v>2</v>
      </c>
      <c r="AN869">
        <f t="shared" si="808"/>
        <v>2.0000868999999999</v>
      </c>
      <c r="AO869">
        <f t="shared" si="809"/>
        <v>2</v>
      </c>
      <c r="AP869">
        <f t="shared" si="810"/>
        <v>0</v>
      </c>
      <c r="AQ869">
        <f t="shared" si="811"/>
        <v>0</v>
      </c>
      <c r="AR869">
        <f t="shared" si="812"/>
        <v>0</v>
      </c>
      <c r="AS869">
        <f t="shared" si="813"/>
        <v>0</v>
      </c>
      <c r="AT869">
        <f t="shared" si="814"/>
        <v>0</v>
      </c>
      <c r="AU869">
        <f t="shared" si="815"/>
        <v>0</v>
      </c>
      <c r="AV869">
        <f t="shared" si="816"/>
        <v>0</v>
      </c>
      <c r="AW869">
        <f t="shared" si="817"/>
        <v>0</v>
      </c>
      <c r="AX869">
        <f t="shared" si="818"/>
        <v>0</v>
      </c>
      <c r="AY869">
        <f t="shared" si="819"/>
        <v>0</v>
      </c>
      <c r="AZ869">
        <f t="shared" si="820"/>
        <v>0</v>
      </c>
      <c r="BA869">
        <f t="shared" si="821"/>
        <v>0</v>
      </c>
      <c r="BB869">
        <f t="shared" si="822"/>
        <v>0</v>
      </c>
      <c r="BC869">
        <f t="shared" si="823"/>
        <v>0</v>
      </c>
      <c r="BD869">
        <f t="shared" si="824"/>
        <v>0</v>
      </c>
      <c r="BF869">
        <f t="shared" si="825"/>
        <v>0</v>
      </c>
      <c r="BG869">
        <f t="shared" si="826"/>
        <v>0</v>
      </c>
      <c r="BH869">
        <f t="shared" si="827"/>
        <v>0</v>
      </c>
      <c r="BI869">
        <f t="shared" si="828"/>
        <v>0</v>
      </c>
      <c r="BJ869">
        <f t="shared" si="829"/>
        <v>0</v>
      </c>
      <c r="BK869">
        <f t="shared" si="830"/>
        <v>0</v>
      </c>
      <c r="BL869">
        <f t="shared" si="831"/>
        <v>0</v>
      </c>
      <c r="BM869">
        <f t="shared" si="832"/>
        <v>0</v>
      </c>
      <c r="BN869">
        <f t="shared" si="833"/>
        <v>0</v>
      </c>
      <c r="BO869">
        <f t="shared" si="834"/>
        <v>0</v>
      </c>
      <c r="BP869">
        <f t="shared" si="835"/>
        <v>0</v>
      </c>
      <c r="BQ869">
        <f t="shared" si="836"/>
        <v>0</v>
      </c>
      <c r="BR869">
        <f t="shared" si="837"/>
        <v>0</v>
      </c>
      <c r="BS869">
        <f t="shared" si="838"/>
        <v>0</v>
      </c>
      <c r="BT869">
        <f t="shared" si="839"/>
        <v>0</v>
      </c>
    </row>
    <row r="870" spans="1:72" x14ac:dyDescent="0.25">
      <c r="A870" t="str">
        <f>IF(TRIM(INDEX(games!$A:$A,ROW()))="","",TRIM(INDEX(games!$A:$A,ROW())))</f>
        <v>The Fable: Manga Build Roguelike</v>
      </c>
      <c r="B870">
        <f>IF(OR($A870="",INDEX(games!$B:$B,ROW())=""),"",INDEX(games!$B:$B,ROW()))</f>
        <v>2025</v>
      </c>
      <c r="C870" t="str">
        <f>IF(OR($A870="",INDEX(games!$C:$C,ROW())=""),"",INDEX(games!$C:$C,ROW()))</f>
        <v>Deckbuilder</v>
      </c>
      <c r="D870">
        <f t="shared" si="780"/>
        <v>0</v>
      </c>
      <c r="E870">
        <f t="shared" si="781"/>
        <v>3</v>
      </c>
      <c r="F870">
        <f t="shared" si="782"/>
        <v>20</v>
      </c>
      <c r="G870" t="e">
        <f t="shared" si="783"/>
        <v>#N/A</v>
      </c>
      <c r="H870" t="e">
        <f t="shared" si="784"/>
        <v>#N/A</v>
      </c>
      <c r="I870" t="e">
        <f t="shared" si="785"/>
        <v>#N/A</v>
      </c>
      <c r="J870" t="e">
        <f t="shared" si="786"/>
        <v>#N/A</v>
      </c>
      <c r="K870">
        <f t="shared" si="787"/>
        <v>2025</v>
      </c>
      <c r="L870">
        <f t="shared" si="788"/>
        <v>3.46</v>
      </c>
      <c r="M870" t="e">
        <f t="shared" si="789"/>
        <v>#N/A</v>
      </c>
      <c r="N870" t="e">
        <f t="shared" si="790"/>
        <v>#N/A</v>
      </c>
      <c r="O870">
        <f t="shared" si="791"/>
        <v>8.7000000000000001E-4</v>
      </c>
      <c r="P870" t="str">
        <f>IF(OR($A870="",INDEX(games!$H:$H,ROW())=""),"",INDEX(games!$H:$H,ROW()))</f>
        <v/>
      </c>
      <c r="Q870" t="str">
        <f t="shared" si="792"/>
        <v/>
      </c>
      <c r="T870">
        <f t="shared" si="793"/>
        <v>2025</v>
      </c>
      <c r="U870">
        <f t="shared" si="794"/>
        <v>2026</v>
      </c>
      <c r="V870">
        <f t="shared" si="795"/>
        <v>1</v>
      </c>
      <c r="W870" t="str">
        <f>IF(TRIM(INDEX(connections!$A:$A,ROW()))="","",TRIM(INDEX(connections!$A:$A,ROW())))</f>
        <v>Aethermancer</v>
      </c>
      <c r="X870" t="str">
        <f>IF($W870="","",TRIM(INDEX(connections!$B:$B,ROW())))</f>
        <v>Montabi</v>
      </c>
      <c r="Y870">
        <f t="shared" si="796"/>
        <v>21</v>
      </c>
      <c r="Z870">
        <f t="shared" si="797"/>
        <v>526</v>
      </c>
      <c r="AA870" t="str">
        <f t="shared" si="798"/>
        <v>Yes</v>
      </c>
      <c r="AB870" t="str">
        <f t="shared" si="799"/>
        <v/>
      </c>
      <c r="AC870" t="str">
        <f t="shared" si="800"/>
        <v/>
      </c>
      <c r="AD870">
        <f t="shared" si="801"/>
        <v>1</v>
      </c>
      <c r="AE870" t="str">
        <f t="shared" si="802"/>
        <v/>
      </c>
      <c r="AG870">
        <f t="shared" si="803"/>
        <v>0</v>
      </c>
      <c r="AH870" t="str">
        <f t="shared" si="804"/>
        <v/>
      </c>
      <c r="AI870" t="str">
        <f t="shared" si="805"/>
        <v/>
      </c>
      <c r="AJ870" t="str">
        <f t="shared" si="806"/>
        <v/>
      </c>
      <c r="AK870" t="str">
        <f t="shared" si="807"/>
        <v/>
      </c>
      <c r="AL870" t="str">
        <f>IF($A870="","",INDEX(games!$J:$J,ROW())&amp;"")</f>
        <v/>
      </c>
      <c r="AM870">
        <f>IF($A870="","",SUMPRODUCT($AO870:$BD870,'Map Analysis'!$AN$2^{0,1,2,3,4,5,6,7,8,9,10,11,12,13,14,15}))</f>
        <v>0</v>
      </c>
      <c r="AN870">
        <f t="shared" si="808"/>
        <v>8.7000000000000001E-5</v>
      </c>
      <c r="AO870">
        <f t="shared" si="809"/>
        <v>0</v>
      </c>
      <c r="AP870">
        <f t="shared" si="810"/>
        <v>0</v>
      </c>
      <c r="AQ870">
        <f t="shared" si="811"/>
        <v>0</v>
      </c>
      <c r="AR870">
        <f t="shared" si="812"/>
        <v>0</v>
      </c>
      <c r="AS870">
        <f t="shared" si="813"/>
        <v>0</v>
      </c>
      <c r="AT870">
        <f t="shared" si="814"/>
        <v>0</v>
      </c>
      <c r="AU870">
        <f t="shared" si="815"/>
        <v>0</v>
      </c>
      <c r="AV870">
        <f t="shared" si="816"/>
        <v>0</v>
      </c>
      <c r="AW870">
        <f t="shared" si="817"/>
        <v>0</v>
      </c>
      <c r="AX870">
        <f t="shared" si="818"/>
        <v>0</v>
      </c>
      <c r="AY870">
        <f t="shared" si="819"/>
        <v>0</v>
      </c>
      <c r="AZ870">
        <f t="shared" si="820"/>
        <v>0</v>
      </c>
      <c r="BA870">
        <f t="shared" si="821"/>
        <v>0</v>
      </c>
      <c r="BB870">
        <f t="shared" si="822"/>
        <v>0</v>
      </c>
      <c r="BC870">
        <f t="shared" si="823"/>
        <v>0</v>
      </c>
      <c r="BD870">
        <f t="shared" si="824"/>
        <v>0</v>
      </c>
      <c r="BF870">
        <f t="shared" si="825"/>
        <v>0</v>
      </c>
      <c r="BG870">
        <f t="shared" si="826"/>
        <v>0</v>
      </c>
      <c r="BH870">
        <f t="shared" si="827"/>
        <v>0</v>
      </c>
      <c r="BI870">
        <f t="shared" si="828"/>
        <v>0</v>
      </c>
      <c r="BJ870">
        <f t="shared" si="829"/>
        <v>0</v>
      </c>
      <c r="BK870">
        <f t="shared" si="830"/>
        <v>0</v>
      </c>
      <c r="BL870">
        <f t="shared" si="831"/>
        <v>0</v>
      </c>
      <c r="BM870">
        <f t="shared" si="832"/>
        <v>0</v>
      </c>
      <c r="BN870">
        <f t="shared" si="833"/>
        <v>0</v>
      </c>
      <c r="BO870">
        <f t="shared" si="834"/>
        <v>0</v>
      </c>
      <c r="BP870">
        <f t="shared" si="835"/>
        <v>0</v>
      </c>
      <c r="BQ870">
        <f t="shared" si="836"/>
        <v>0</v>
      </c>
      <c r="BR870">
        <f t="shared" si="837"/>
        <v>0</v>
      </c>
      <c r="BS870">
        <f t="shared" si="838"/>
        <v>0</v>
      </c>
      <c r="BT870">
        <f t="shared" si="839"/>
        <v>0</v>
      </c>
    </row>
    <row r="871" spans="1:72" x14ac:dyDescent="0.25">
      <c r="A871" t="str">
        <f>IF(TRIM(INDEX(games!$A:$A,ROW()))="","",TRIM(INDEX(games!$A:$A,ROW())))</f>
        <v>The Flame in the Flood</v>
      </c>
      <c r="B871">
        <f>IF(OR($A871="",INDEX(games!$B:$B,ROW())=""),"",INDEX(games!$B:$B,ROW()))</f>
        <v>2016</v>
      </c>
      <c r="C871" t="str">
        <f>IF(OR($A871="",INDEX(games!$C:$C,ROW())=""),"",INDEX(games!$C:$C,ROW()))</f>
        <v>Action</v>
      </c>
      <c r="D871">
        <f t="shared" si="780"/>
        <v>1</v>
      </c>
      <c r="E871">
        <f t="shared" si="781"/>
        <v>1</v>
      </c>
      <c r="F871">
        <f t="shared" si="782"/>
        <v>21</v>
      </c>
      <c r="G871">
        <f t="shared" si="783"/>
        <v>2016</v>
      </c>
      <c r="H871">
        <f t="shared" si="784"/>
        <v>1.4830000000000001</v>
      </c>
      <c r="I871" t="e">
        <f t="shared" si="785"/>
        <v>#N/A</v>
      </c>
      <c r="J871" t="e">
        <f t="shared" si="786"/>
        <v>#N/A</v>
      </c>
      <c r="K871" t="e">
        <f t="shared" si="787"/>
        <v>#N/A</v>
      </c>
      <c r="L871" t="e">
        <f t="shared" si="788"/>
        <v>#N/A</v>
      </c>
      <c r="M871" t="e">
        <f t="shared" si="789"/>
        <v>#N/A</v>
      </c>
      <c r="N871" t="e">
        <f t="shared" si="790"/>
        <v>#N/A</v>
      </c>
      <c r="O871">
        <f t="shared" si="791"/>
        <v>1.0008710000000001</v>
      </c>
      <c r="P871" t="str">
        <f>IF(OR($A871="",INDEX(games!$H:$H,ROW())=""),"",INDEX(games!$H:$H,ROW()))</f>
        <v>Yes</v>
      </c>
      <c r="Q871">
        <f t="shared" si="792"/>
        <v>1.0008710000000001</v>
      </c>
      <c r="T871">
        <f t="shared" si="793"/>
        <v>2024</v>
      </c>
      <c r="U871">
        <f t="shared" si="794"/>
        <v>2026</v>
      </c>
      <c r="V871">
        <f t="shared" si="795"/>
        <v>2</v>
      </c>
      <c r="W871" t="str">
        <f>IF(TRIM(INDEX(connections!$A:$A,ROW()))="","",TRIM(INDEX(connections!$A:$A,ROW())))</f>
        <v>PokéRogue</v>
      </c>
      <c r="X871" t="str">
        <f>IF($W871="","",TRIM(INDEX(connections!$B:$B,ROW())))</f>
        <v>Montabi</v>
      </c>
      <c r="Y871">
        <f t="shared" si="796"/>
        <v>641</v>
      </c>
      <c r="Z871">
        <f t="shared" si="797"/>
        <v>526</v>
      </c>
      <c r="AA871" t="str">
        <f t="shared" si="798"/>
        <v/>
      </c>
      <c r="AB871" t="str">
        <f t="shared" si="799"/>
        <v/>
      </c>
      <c r="AC871" t="str">
        <f t="shared" si="800"/>
        <v/>
      </c>
      <c r="AD871">
        <f t="shared" si="801"/>
        <v>1</v>
      </c>
      <c r="AE871" t="str">
        <f t="shared" si="802"/>
        <v/>
      </c>
      <c r="AG871">
        <f t="shared" si="803"/>
        <v>1</v>
      </c>
      <c r="AH871" t="str">
        <f t="shared" si="804"/>
        <v>Yes</v>
      </c>
      <c r="AI871">
        <f t="shared" si="805"/>
        <v>1</v>
      </c>
      <c r="AJ871">
        <f t="shared" si="806"/>
        <v>1.0008710000000001</v>
      </c>
      <c r="AK871" t="str">
        <f t="shared" si="807"/>
        <v/>
      </c>
      <c r="AL871" t="str">
        <f>IF($A871="","",INDEX(games!$J:$J,ROW())&amp;"")</f>
        <v>https://store.steampowered.com/app/318600/The_Flame_in_the_Flood/</v>
      </c>
      <c r="AM871">
        <f>IF($A871="","",SUMPRODUCT($AO871:$BD871,'Map Analysis'!$AN$2^{0,1,2,3,4,5,6,7,8,9,10,11,12,13,14,15}))</f>
        <v>0</v>
      </c>
      <c r="AN871">
        <f t="shared" si="808"/>
        <v>8.7100000000000003E-5</v>
      </c>
      <c r="AO871">
        <f t="shared" si="809"/>
        <v>0</v>
      </c>
      <c r="AP871">
        <f t="shared" si="810"/>
        <v>0</v>
      </c>
      <c r="AQ871">
        <f t="shared" si="811"/>
        <v>0</v>
      </c>
      <c r="AR871">
        <f t="shared" si="812"/>
        <v>0</v>
      </c>
      <c r="AS871">
        <f t="shared" si="813"/>
        <v>0</v>
      </c>
      <c r="AT871">
        <f t="shared" si="814"/>
        <v>0</v>
      </c>
      <c r="AU871">
        <f t="shared" si="815"/>
        <v>0</v>
      </c>
      <c r="AV871">
        <f t="shared" si="816"/>
        <v>0</v>
      </c>
      <c r="AW871">
        <f t="shared" si="817"/>
        <v>0</v>
      </c>
      <c r="AX871">
        <f t="shared" si="818"/>
        <v>0</v>
      </c>
      <c r="AY871">
        <f t="shared" si="819"/>
        <v>0</v>
      </c>
      <c r="AZ871">
        <f t="shared" si="820"/>
        <v>0</v>
      </c>
      <c r="BA871">
        <f t="shared" si="821"/>
        <v>0</v>
      </c>
      <c r="BB871">
        <f t="shared" si="822"/>
        <v>0</v>
      </c>
      <c r="BC871">
        <f t="shared" si="823"/>
        <v>0</v>
      </c>
      <c r="BD871">
        <f t="shared" si="824"/>
        <v>0</v>
      </c>
      <c r="BF871">
        <f t="shared" si="825"/>
        <v>0</v>
      </c>
      <c r="BG871">
        <f t="shared" si="826"/>
        <v>0</v>
      </c>
      <c r="BH871">
        <f t="shared" si="827"/>
        <v>0</v>
      </c>
      <c r="BI871">
        <f t="shared" si="828"/>
        <v>0</v>
      </c>
      <c r="BJ871">
        <f t="shared" si="829"/>
        <v>0</v>
      </c>
      <c r="BK871">
        <f t="shared" si="830"/>
        <v>0</v>
      </c>
      <c r="BL871">
        <f t="shared" si="831"/>
        <v>0</v>
      </c>
      <c r="BM871">
        <f t="shared" si="832"/>
        <v>0</v>
      </c>
      <c r="BN871">
        <f t="shared" si="833"/>
        <v>0</v>
      </c>
      <c r="BO871">
        <f t="shared" si="834"/>
        <v>0</v>
      </c>
      <c r="BP871">
        <f t="shared" si="835"/>
        <v>0</v>
      </c>
      <c r="BQ871">
        <f t="shared" si="836"/>
        <v>0</v>
      </c>
      <c r="BR871">
        <f t="shared" si="837"/>
        <v>0</v>
      </c>
      <c r="BS871">
        <f t="shared" si="838"/>
        <v>0</v>
      </c>
      <c r="BT871">
        <f t="shared" si="839"/>
        <v>0</v>
      </c>
    </row>
    <row r="872" spans="1:72" x14ac:dyDescent="0.25">
      <c r="A872" t="str">
        <f>IF(TRIM(INDEX(games!$A:$A,ROW()))="","",TRIM(INDEX(games!$A:$A,ROW())))</f>
        <v>The Gate Must Stand</v>
      </c>
      <c r="B872">
        <f>IF(OR($A872="",INDEX(games!$B:$B,ROW())=""),"",INDEX(games!$B:$B,ROW()))</f>
        <v>2026</v>
      </c>
      <c r="C872" t="str">
        <f>IF(OR($A872="",INDEX(games!$C:$C,ROW())=""),"",INDEX(games!$C:$C,ROW()))</f>
        <v>Action</v>
      </c>
      <c r="D872">
        <f t="shared" si="780"/>
        <v>0</v>
      </c>
      <c r="E872">
        <f t="shared" si="781"/>
        <v>1</v>
      </c>
      <c r="F872">
        <f t="shared" si="782"/>
        <v>22</v>
      </c>
      <c r="G872">
        <f t="shared" si="783"/>
        <v>2026</v>
      </c>
      <c r="H872">
        <f t="shared" si="784"/>
        <v>1.506</v>
      </c>
      <c r="I872" t="e">
        <f t="shared" si="785"/>
        <v>#N/A</v>
      </c>
      <c r="J872" t="e">
        <f t="shared" si="786"/>
        <v>#N/A</v>
      </c>
      <c r="K872" t="e">
        <f t="shared" si="787"/>
        <v>#N/A</v>
      </c>
      <c r="L872" t="e">
        <f t="shared" si="788"/>
        <v>#N/A</v>
      </c>
      <c r="M872" t="e">
        <f t="shared" si="789"/>
        <v>#N/A</v>
      </c>
      <c r="N872" t="e">
        <f t="shared" si="790"/>
        <v>#N/A</v>
      </c>
      <c r="O872">
        <f t="shared" si="791"/>
        <v>8.7200000000000005E-4</v>
      </c>
      <c r="P872" t="str">
        <f>IF(OR($A872="",INDEX(games!$H:$H,ROW())=""),"",INDEX(games!$H:$H,ROW()))</f>
        <v/>
      </c>
      <c r="Q872" t="str">
        <f t="shared" si="792"/>
        <v/>
      </c>
      <c r="T872">
        <f t="shared" si="793"/>
        <v>2017</v>
      </c>
      <c r="U872">
        <f t="shared" si="794"/>
        <v>2026</v>
      </c>
      <c r="V872">
        <f t="shared" si="795"/>
        <v>9</v>
      </c>
      <c r="W872" t="str">
        <f>IF(TRIM(INDEX(connections!$A:$A,ROW()))="","",TRIM(INDEX(connections!$A:$A,ROW())))</f>
        <v>Slay the Spire</v>
      </c>
      <c r="X872" t="str">
        <f>IF($W872="","",TRIM(INDEX(connections!$B:$B,ROW())))</f>
        <v>Montabi</v>
      </c>
      <c r="Y872">
        <f t="shared" si="796"/>
        <v>772</v>
      </c>
      <c r="Z872">
        <f t="shared" si="797"/>
        <v>526</v>
      </c>
      <c r="AA872" t="str">
        <f t="shared" si="798"/>
        <v>Yes</v>
      </c>
      <c r="AB872" t="str">
        <f t="shared" si="799"/>
        <v/>
      </c>
      <c r="AC872" t="str">
        <f t="shared" si="800"/>
        <v/>
      </c>
      <c r="AD872">
        <f t="shared" si="801"/>
        <v>0</v>
      </c>
      <c r="AE872" t="str">
        <f t="shared" si="802"/>
        <v/>
      </c>
      <c r="AG872">
        <f t="shared" si="803"/>
        <v>0</v>
      </c>
      <c r="AH872" t="str">
        <f t="shared" si="804"/>
        <v/>
      </c>
      <c r="AI872" t="str">
        <f t="shared" si="805"/>
        <v/>
      </c>
      <c r="AJ872" t="str">
        <f t="shared" si="806"/>
        <v/>
      </c>
      <c r="AK872" t="str">
        <f t="shared" si="807"/>
        <v/>
      </c>
      <c r="AL872" t="str">
        <f>IF($A872="","",INDEX(games!$J:$J,ROW())&amp;"")</f>
        <v>https://store.steampowered.com/app/3975750/The_Gate_Must_Stand/</v>
      </c>
      <c r="AM872">
        <f>IF($A872="","",SUMPRODUCT($AO872:$BD872,'Map Analysis'!$AN$2^{0,1,2,3,4,5,6,7,8,9,10,11,12,13,14,15}))</f>
        <v>0</v>
      </c>
      <c r="AN872">
        <f t="shared" si="808"/>
        <v>8.7200000000000005E-5</v>
      </c>
      <c r="AO872">
        <f t="shared" si="809"/>
        <v>0</v>
      </c>
      <c r="AP872">
        <f t="shared" si="810"/>
        <v>0</v>
      </c>
      <c r="AQ872">
        <f t="shared" si="811"/>
        <v>0</v>
      </c>
      <c r="AR872">
        <f t="shared" si="812"/>
        <v>0</v>
      </c>
      <c r="AS872">
        <f t="shared" si="813"/>
        <v>0</v>
      </c>
      <c r="AT872">
        <f t="shared" si="814"/>
        <v>0</v>
      </c>
      <c r="AU872">
        <f t="shared" si="815"/>
        <v>0</v>
      </c>
      <c r="AV872">
        <f t="shared" si="816"/>
        <v>0</v>
      </c>
      <c r="AW872">
        <f t="shared" si="817"/>
        <v>0</v>
      </c>
      <c r="AX872">
        <f t="shared" si="818"/>
        <v>0</v>
      </c>
      <c r="AY872">
        <f t="shared" si="819"/>
        <v>0</v>
      </c>
      <c r="AZ872">
        <f t="shared" si="820"/>
        <v>0</v>
      </c>
      <c r="BA872">
        <f t="shared" si="821"/>
        <v>0</v>
      </c>
      <c r="BB872">
        <f t="shared" si="822"/>
        <v>0</v>
      </c>
      <c r="BC872">
        <f t="shared" si="823"/>
        <v>0</v>
      </c>
      <c r="BD872">
        <f t="shared" si="824"/>
        <v>0</v>
      </c>
      <c r="BF872">
        <f t="shared" si="825"/>
        <v>0</v>
      </c>
      <c r="BG872">
        <f t="shared" si="826"/>
        <v>0</v>
      </c>
      <c r="BH872">
        <f t="shared" si="827"/>
        <v>0</v>
      </c>
      <c r="BI872">
        <f t="shared" si="828"/>
        <v>0</v>
      </c>
      <c r="BJ872">
        <f t="shared" si="829"/>
        <v>0</v>
      </c>
      <c r="BK872">
        <f t="shared" si="830"/>
        <v>0</v>
      </c>
      <c r="BL872">
        <f t="shared" si="831"/>
        <v>0</v>
      </c>
      <c r="BM872">
        <f t="shared" si="832"/>
        <v>0</v>
      </c>
      <c r="BN872">
        <f t="shared" si="833"/>
        <v>0</v>
      </c>
      <c r="BO872">
        <f t="shared" si="834"/>
        <v>0</v>
      </c>
      <c r="BP872">
        <f t="shared" si="835"/>
        <v>0</v>
      </c>
      <c r="BQ872">
        <f t="shared" si="836"/>
        <v>0</v>
      </c>
      <c r="BR872">
        <f t="shared" si="837"/>
        <v>0</v>
      </c>
      <c r="BS872">
        <f t="shared" si="838"/>
        <v>0</v>
      </c>
      <c r="BT872">
        <f t="shared" si="839"/>
        <v>0</v>
      </c>
    </row>
    <row r="873" spans="1:72" x14ac:dyDescent="0.25">
      <c r="A873" t="str">
        <f>IF(TRIM(INDEX(games!$A:$A,ROW()))="","",TRIM(INDEX(games!$A:$A,ROW())))</f>
        <v>The Ground Gives Way</v>
      </c>
      <c r="B873">
        <f>IF(OR($A873="",INDEX(games!$B:$B,ROW())=""),"",INDEX(games!$B:$B,ROW()))</f>
        <v>2014</v>
      </c>
      <c r="C873" t="str">
        <f>IF(OR($A873="",INDEX(games!$C:$C,ROW())=""),"",INDEX(games!$C:$C,ROW()))</f>
        <v>Traditional</v>
      </c>
      <c r="D873">
        <f t="shared" si="780"/>
        <v>4</v>
      </c>
      <c r="E873">
        <f t="shared" si="781"/>
        <v>4</v>
      </c>
      <c r="F873">
        <f t="shared" si="782"/>
        <v>23</v>
      </c>
      <c r="G873" t="e">
        <f t="shared" si="783"/>
        <v>#N/A</v>
      </c>
      <c r="H873" t="e">
        <f t="shared" si="784"/>
        <v>#N/A</v>
      </c>
      <c r="I873" t="e">
        <f t="shared" si="785"/>
        <v>#N/A</v>
      </c>
      <c r="J873" t="e">
        <f t="shared" si="786"/>
        <v>#N/A</v>
      </c>
      <c r="K873" t="e">
        <f t="shared" si="787"/>
        <v>#N/A</v>
      </c>
      <c r="L873" t="e">
        <f t="shared" si="788"/>
        <v>#N/A</v>
      </c>
      <c r="M873">
        <f t="shared" si="789"/>
        <v>2014</v>
      </c>
      <c r="N873">
        <f t="shared" si="790"/>
        <v>4.5289999999999999</v>
      </c>
      <c r="O873">
        <f t="shared" si="791"/>
        <v>4.0008730000000003</v>
      </c>
      <c r="P873" t="str">
        <f>IF(OR($A873="",INDEX(games!$H:$H,ROW())=""),"",INDEX(games!$H:$H,ROW()))</f>
        <v>Yes</v>
      </c>
      <c r="Q873">
        <f t="shared" si="792"/>
        <v>4.0008730000000003</v>
      </c>
      <c r="T873">
        <f t="shared" si="793"/>
        <v>2022</v>
      </c>
      <c r="U873">
        <f t="shared" si="794"/>
        <v>2024</v>
      </c>
      <c r="V873">
        <f t="shared" si="795"/>
        <v>2</v>
      </c>
      <c r="W873" t="str">
        <f>IF(TRIM(INDEX(connections!$A:$A,ROW()))="","",TRIM(INDEX(connections!$A:$A,ROW())))</f>
        <v>Backpack Hero</v>
      </c>
      <c r="X873" t="str">
        <f>IF($W873="","",TRIM(INDEX(connections!$B:$B,ROW())))</f>
        <v>Moon Watch</v>
      </c>
      <c r="Y873">
        <f t="shared" si="796"/>
        <v>54</v>
      </c>
      <c r="Z873">
        <f t="shared" si="797"/>
        <v>528</v>
      </c>
      <c r="AA873" t="str">
        <f t="shared" si="798"/>
        <v>Yes</v>
      </c>
      <c r="AB873" t="str">
        <f t="shared" si="799"/>
        <v/>
      </c>
      <c r="AC873" t="str">
        <f t="shared" si="800"/>
        <v/>
      </c>
      <c r="AD873">
        <f t="shared" si="801"/>
        <v>1</v>
      </c>
      <c r="AE873" t="str">
        <f t="shared" si="802"/>
        <v/>
      </c>
      <c r="AG873">
        <f t="shared" si="803"/>
        <v>4</v>
      </c>
      <c r="AH873" t="str">
        <f t="shared" si="804"/>
        <v>Yes</v>
      </c>
      <c r="AI873">
        <f t="shared" si="805"/>
        <v>4</v>
      </c>
      <c r="AJ873">
        <f t="shared" si="806"/>
        <v>4.0008730000000003</v>
      </c>
      <c r="AK873" t="str">
        <f t="shared" si="807"/>
        <v/>
      </c>
      <c r="AL873" t="str">
        <f>IF($A873="","",INDEX(games!$J:$J,ROW())&amp;"")</f>
        <v/>
      </c>
      <c r="AM873">
        <f>IF($A873="","",SUMPRODUCT($AO873:$BD873,'Map Analysis'!$AN$2^{0,1,2,3,4,5,6,7,8,9,10,11,12,13,14,15}))</f>
        <v>1</v>
      </c>
      <c r="AN873">
        <f t="shared" si="808"/>
        <v>1.0000872999999999</v>
      </c>
      <c r="AO873">
        <f t="shared" si="809"/>
        <v>1</v>
      </c>
      <c r="AP873">
        <f t="shared" si="810"/>
        <v>0</v>
      </c>
      <c r="AQ873">
        <f t="shared" si="811"/>
        <v>0</v>
      </c>
      <c r="AR873">
        <f t="shared" si="812"/>
        <v>0</v>
      </c>
      <c r="AS873">
        <f t="shared" si="813"/>
        <v>0</v>
      </c>
      <c r="AT873">
        <f t="shared" si="814"/>
        <v>0</v>
      </c>
      <c r="AU873">
        <f t="shared" si="815"/>
        <v>0</v>
      </c>
      <c r="AV873">
        <f t="shared" si="816"/>
        <v>0</v>
      </c>
      <c r="AW873">
        <f t="shared" si="817"/>
        <v>0</v>
      </c>
      <c r="AX873">
        <f t="shared" si="818"/>
        <v>0</v>
      </c>
      <c r="AY873">
        <f t="shared" si="819"/>
        <v>0</v>
      </c>
      <c r="AZ873">
        <f t="shared" si="820"/>
        <v>0</v>
      </c>
      <c r="BA873">
        <f t="shared" si="821"/>
        <v>0</v>
      </c>
      <c r="BB873">
        <f t="shared" si="822"/>
        <v>0</v>
      </c>
      <c r="BC873">
        <f t="shared" si="823"/>
        <v>0</v>
      </c>
      <c r="BD873">
        <f t="shared" si="824"/>
        <v>0</v>
      </c>
      <c r="BF873">
        <f t="shared" si="825"/>
        <v>0</v>
      </c>
      <c r="BG873">
        <f t="shared" si="826"/>
        <v>0</v>
      </c>
      <c r="BH873">
        <f t="shared" si="827"/>
        <v>0</v>
      </c>
      <c r="BI873">
        <f t="shared" si="828"/>
        <v>0</v>
      </c>
      <c r="BJ873">
        <f t="shared" si="829"/>
        <v>0</v>
      </c>
      <c r="BK873">
        <f t="shared" si="830"/>
        <v>0</v>
      </c>
      <c r="BL873">
        <f t="shared" si="831"/>
        <v>0</v>
      </c>
      <c r="BM873">
        <f t="shared" si="832"/>
        <v>0</v>
      </c>
      <c r="BN873">
        <f t="shared" si="833"/>
        <v>0</v>
      </c>
      <c r="BO873">
        <f t="shared" si="834"/>
        <v>0</v>
      </c>
      <c r="BP873">
        <f t="shared" si="835"/>
        <v>0</v>
      </c>
      <c r="BQ873">
        <f t="shared" si="836"/>
        <v>0</v>
      </c>
      <c r="BR873">
        <f t="shared" si="837"/>
        <v>0</v>
      </c>
      <c r="BS873">
        <f t="shared" si="838"/>
        <v>0</v>
      </c>
      <c r="BT873">
        <f t="shared" si="839"/>
        <v>0</v>
      </c>
    </row>
    <row r="874" spans="1:72" x14ac:dyDescent="0.25">
      <c r="A874" t="str">
        <f>IF(TRIM(INDEX(games!$A:$A,ROW()))="","",TRIM(INDEX(games!$A:$A,ROW())))</f>
        <v>The Guided Fate Paradox</v>
      </c>
      <c r="B874">
        <f>IF(OR($A874="",INDEX(games!$B:$B,ROW())=""),"",INDEX(games!$B:$B,ROW()))</f>
        <v>2013</v>
      </c>
      <c r="C874" t="str">
        <f>IF(OR($A874="",INDEX(games!$C:$C,ROW())=""),"",INDEX(games!$C:$C,ROW()))</f>
        <v>Traditional</v>
      </c>
      <c r="D874">
        <f t="shared" si="780"/>
        <v>1</v>
      </c>
      <c r="E874">
        <f t="shared" si="781"/>
        <v>4</v>
      </c>
      <c r="F874">
        <f t="shared" si="782"/>
        <v>24</v>
      </c>
      <c r="G874" t="e">
        <f t="shared" si="783"/>
        <v>#N/A</v>
      </c>
      <c r="H874" t="e">
        <f t="shared" si="784"/>
        <v>#N/A</v>
      </c>
      <c r="I874" t="e">
        <f t="shared" si="785"/>
        <v>#N/A</v>
      </c>
      <c r="J874" t="e">
        <f t="shared" si="786"/>
        <v>#N/A</v>
      </c>
      <c r="K874" t="e">
        <f t="shared" si="787"/>
        <v>#N/A</v>
      </c>
      <c r="L874" t="e">
        <f t="shared" si="788"/>
        <v>#N/A</v>
      </c>
      <c r="M874">
        <f t="shared" si="789"/>
        <v>2013</v>
      </c>
      <c r="N874">
        <f t="shared" si="790"/>
        <v>4.5519999999999996</v>
      </c>
      <c r="O874">
        <f t="shared" si="791"/>
        <v>1.000874</v>
      </c>
      <c r="P874" t="str">
        <f>IF(OR($A874="",INDEX(games!$H:$H,ROW())=""),"",INDEX(games!$H:$H,ROW()))</f>
        <v/>
      </c>
      <c r="Q874" t="str">
        <f t="shared" si="792"/>
        <v/>
      </c>
      <c r="T874">
        <f t="shared" si="793"/>
        <v>2013</v>
      </c>
      <c r="U874">
        <f t="shared" si="794"/>
        <v>2018</v>
      </c>
      <c r="V874">
        <f t="shared" si="795"/>
        <v>5</v>
      </c>
      <c r="W874" t="str">
        <f>IF(TRIM(INDEX(connections!$A:$A,ROW()))="","",TRIM(INDEX(connections!$A:$A,ROW())))</f>
        <v>Rogue Legacy</v>
      </c>
      <c r="X874" t="str">
        <f>IF($W874="","",TRIM(INDEX(connections!$B:$B,ROW())))</f>
        <v>Moonlighter</v>
      </c>
      <c r="Y874">
        <f t="shared" si="796"/>
        <v>701</v>
      </c>
      <c r="Z874">
        <f t="shared" si="797"/>
        <v>529</v>
      </c>
      <c r="AA874" t="str">
        <f t="shared" si="798"/>
        <v>Yes</v>
      </c>
      <c r="AB874" t="str">
        <f t="shared" si="799"/>
        <v>Yes</v>
      </c>
      <c r="AC874">
        <f t="shared" si="800"/>
        <v>1</v>
      </c>
      <c r="AD874">
        <f t="shared" si="801"/>
        <v>0</v>
      </c>
      <c r="AE874" t="str">
        <f t="shared" si="802"/>
        <v/>
      </c>
      <c r="AG874">
        <f t="shared" si="803"/>
        <v>1</v>
      </c>
      <c r="AH874" t="str">
        <f t="shared" si="804"/>
        <v/>
      </c>
      <c r="AI874" t="str">
        <f t="shared" si="805"/>
        <v/>
      </c>
      <c r="AJ874" t="str">
        <f t="shared" si="806"/>
        <v/>
      </c>
      <c r="AK874">
        <f t="shared" si="807"/>
        <v>1.000874</v>
      </c>
      <c r="AL874" t="str">
        <f>IF($A874="","",INDEX(games!$J:$J,ROW())&amp;"")</f>
        <v/>
      </c>
      <c r="AM874">
        <f>IF($A874="","",SUMPRODUCT($AO874:$BD874,'Map Analysis'!$AN$2^{0,1,2,3,4,5,6,7,8,9,10,11,12,13,14,15}))</f>
        <v>0</v>
      </c>
      <c r="AN874">
        <f t="shared" si="808"/>
        <v>8.7399999999999997E-5</v>
      </c>
      <c r="AO874">
        <f t="shared" si="809"/>
        <v>0</v>
      </c>
      <c r="AP874">
        <f t="shared" si="810"/>
        <v>0</v>
      </c>
      <c r="AQ874">
        <f t="shared" si="811"/>
        <v>0</v>
      </c>
      <c r="AR874">
        <f t="shared" si="812"/>
        <v>0</v>
      </c>
      <c r="AS874">
        <f t="shared" si="813"/>
        <v>0</v>
      </c>
      <c r="AT874">
        <f t="shared" si="814"/>
        <v>0</v>
      </c>
      <c r="AU874">
        <f t="shared" si="815"/>
        <v>0</v>
      </c>
      <c r="AV874">
        <f t="shared" si="816"/>
        <v>0</v>
      </c>
      <c r="AW874">
        <f t="shared" si="817"/>
        <v>0</v>
      </c>
      <c r="AX874">
        <f t="shared" si="818"/>
        <v>0</v>
      </c>
      <c r="AY874">
        <f t="shared" si="819"/>
        <v>0</v>
      </c>
      <c r="AZ874">
        <f t="shared" si="820"/>
        <v>0</v>
      </c>
      <c r="BA874">
        <f t="shared" si="821"/>
        <v>0</v>
      </c>
      <c r="BB874">
        <f t="shared" si="822"/>
        <v>0</v>
      </c>
      <c r="BC874">
        <f t="shared" si="823"/>
        <v>0</v>
      </c>
      <c r="BD874">
        <f t="shared" si="824"/>
        <v>0</v>
      </c>
      <c r="BF874">
        <f t="shared" si="825"/>
        <v>3</v>
      </c>
      <c r="BG874">
        <f t="shared" si="826"/>
        <v>0</v>
      </c>
      <c r="BH874">
        <f t="shared" si="827"/>
        <v>0</v>
      </c>
      <c r="BI874">
        <f t="shared" si="828"/>
        <v>0</v>
      </c>
      <c r="BJ874">
        <f t="shared" si="829"/>
        <v>0</v>
      </c>
      <c r="BK874">
        <f t="shared" si="830"/>
        <v>0</v>
      </c>
      <c r="BL874">
        <f t="shared" si="831"/>
        <v>0</v>
      </c>
      <c r="BM874">
        <f t="shared" si="832"/>
        <v>0</v>
      </c>
      <c r="BN874">
        <f t="shared" si="833"/>
        <v>0</v>
      </c>
      <c r="BO874">
        <f t="shared" si="834"/>
        <v>0</v>
      </c>
      <c r="BP874">
        <f t="shared" si="835"/>
        <v>0</v>
      </c>
      <c r="BQ874">
        <f t="shared" si="836"/>
        <v>0</v>
      </c>
      <c r="BR874">
        <f t="shared" si="837"/>
        <v>0</v>
      </c>
      <c r="BS874">
        <f t="shared" si="838"/>
        <v>0</v>
      </c>
      <c r="BT874">
        <f t="shared" si="839"/>
        <v>0</v>
      </c>
    </row>
    <row r="875" spans="1:72" x14ac:dyDescent="0.25">
      <c r="A875" t="str">
        <f>IF(TRIM(INDEX(games!$A:$A,ROW()))="","",TRIM(INDEX(games!$A:$A,ROW())))</f>
        <v>The King is Watching</v>
      </c>
      <c r="B875">
        <f>IF(OR($A875="",INDEX(games!$B:$B,ROW())=""),"",INDEX(games!$B:$B,ROW()))</f>
        <v>2025</v>
      </c>
      <c r="C875" t="str">
        <f>IF(OR($A875="",INDEX(games!$C:$C,ROW())=""),"",INDEX(games!$C:$C,ROW()))</f>
        <v>Strategy</v>
      </c>
      <c r="D875">
        <f t="shared" si="780"/>
        <v>0</v>
      </c>
      <c r="E875">
        <f t="shared" si="781"/>
        <v>2</v>
      </c>
      <c r="F875">
        <f t="shared" si="782"/>
        <v>25</v>
      </c>
      <c r="G875" t="e">
        <f t="shared" si="783"/>
        <v>#N/A</v>
      </c>
      <c r="H875" t="e">
        <f t="shared" si="784"/>
        <v>#N/A</v>
      </c>
      <c r="I875">
        <f t="shared" si="785"/>
        <v>2025</v>
      </c>
      <c r="J875">
        <f t="shared" si="786"/>
        <v>2.5750000000000002</v>
      </c>
      <c r="K875" t="e">
        <f t="shared" si="787"/>
        <v>#N/A</v>
      </c>
      <c r="L875" t="e">
        <f t="shared" si="788"/>
        <v>#N/A</v>
      </c>
      <c r="M875" t="e">
        <f t="shared" si="789"/>
        <v>#N/A</v>
      </c>
      <c r="N875" t="e">
        <f t="shared" si="790"/>
        <v>#N/A</v>
      </c>
      <c r="O875">
        <f t="shared" si="791"/>
        <v>8.7500000000000002E-4</v>
      </c>
      <c r="P875" t="str">
        <f>IF(OR($A875="",INDEX(games!$H:$H,ROW())=""),"",INDEX(games!$H:$H,ROW()))</f>
        <v>Yes</v>
      </c>
      <c r="Q875">
        <f t="shared" si="792"/>
        <v>8.7500000000000002E-4</v>
      </c>
      <c r="T875">
        <f t="shared" si="793"/>
        <v>2011</v>
      </c>
      <c r="U875">
        <f t="shared" si="794"/>
        <v>2018</v>
      </c>
      <c r="V875">
        <f t="shared" si="795"/>
        <v>7</v>
      </c>
      <c r="W875" t="str">
        <f>IF(TRIM(INDEX(connections!$A:$A,ROW()))="","",TRIM(INDEX(connections!$A:$A,ROW())))</f>
        <v>The Binding of Isaac</v>
      </c>
      <c r="X875" t="str">
        <f>IF($W875="","",TRIM(INDEX(connections!$B:$B,ROW())))</f>
        <v>Moonlighter</v>
      </c>
      <c r="Y875">
        <f t="shared" si="796"/>
        <v>865</v>
      </c>
      <c r="Z875">
        <f t="shared" si="797"/>
        <v>529</v>
      </c>
      <c r="AA875" t="str">
        <f t="shared" si="798"/>
        <v>Yes</v>
      </c>
      <c r="AB875" t="str">
        <f t="shared" si="799"/>
        <v>Yes</v>
      </c>
      <c r="AC875">
        <f t="shared" si="800"/>
        <v>1</v>
      </c>
      <c r="AD875">
        <f t="shared" si="801"/>
        <v>0</v>
      </c>
      <c r="AE875" t="str">
        <f t="shared" si="802"/>
        <v/>
      </c>
      <c r="AG875">
        <f t="shared" si="803"/>
        <v>0</v>
      </c>
      <c r="AH875" t="str">
        <f t="shared" si="804"/>
        <v/>
      </c>
      <c r="AI875" t="str">
        <f t="shared" si="805"/>
        <v/>
      </c>
      <c r="AJ875" t="str">
        <f t="shared" si="806"/>
        <v/>
      </c>
      <c r="AK875" t="str">
        <f t="shared" si="807"/>
        <v/>
      </c>
      <c r="AL875" t="str">
        <f>IF($A875="","",INDEX(games!$J:$J,ROW())&amp;"")</f>
        <v>https://store.steampowered.com/app/2753900/The_King_is_Watching/</v>
      </c>
      <c r="AM875">
        <f>IF($A875="","",SUMPRODUCT($AO875:$BD875,'Map Analysis'!$AN$2^{0,1,2,3,4,5,6,7,8,9,10,11,12,13,14,15}))</f>
        <v>0</v>
      </c>
      <c r="AN875">
        <f t="shared" si="808"/>
        <v>8.7499999999999999E-5</v>
      </c>
      <c r="AO875">
        <f t="shared" si="809"/>
        <v>0</v>
      </c>
      <c r="AP875">
        <f t="shared" si="810"/>
        <v>0</v>
      </c>
      <c r="AQ875">
        <f t="shared" si="811"/>
        <v>0</v>
      </c>
      <c r="AR875">
        <f t="shared" si="812"/>
        <v>0</v>
      </c>
      <c r="AS875">
        <f t="shared" si="813"/>
        <v>0</v>
      </c>
      <c r="AT875">
        <f t="shared" si="814"/>
        <v>0</v>
      </c>
      <c r="AU875">
        <f t="shared" si="815"/>
        <v>0</v>
      </c>
      <c r="AV875">
        <f t="shared" si="816"/>
        <v>0</v>
      </c>
      <c r="AW875">
        <f t="shared" si="817"/>
        <v>0</v>
      </c>
      <c r="AX875">
        <f t="shared" si="818"/>
        <v>0</v>
      </c>
      <c r="AY875">
        <f t="shared" si="819"/>
        <v>0</v>
      </c>
      <c r="AZ875">
        <f t="shared" si="820"/>
        <v>0</v>
      </c>
      <c r="BA875">
        <f t="shared" si="821"/>
        <v>0</v>
      </c>
      <c r="BB875">
        <f t="shared" si="822"/>
        <v>0</v>
      </c>
      <c r="BC875">
        <f t="shared" si="823"/>
        <v>0</v>
      </c>
      <c r="BD875">
        <f t="shared" si="824"/>
        <v>0</v>
      </c>
      <c r="BF875">
        <f t="shared" si="825"/>
        <v>3</v>
      </c>
      <c r="BG875">
        <f t="shared" si="826"/>
        <v>0</v>
      </c>
      <c r="BH875">
        <f t="shared" si="827"/>
        <v>0</v>
      </c>
      <c r="BI875">
        <f t="shared" si="828"/>
        <v>0</v>
      </c>
      <c r="BJ875">
        <f t="shared" si="829"/>
        <v>0</v>
      </c>
      <c r="BK875">
        <f t="shared" si="830"/>
        <v>0</v>
      </c>
      <c r="BL875">
        <f t="shared" si="831"/>
        <v>0</v>
      </c>
      <c r="BM875">
        <f t="shared" si="832"/>
        <v>0</v>
      </c>
      <c r="BN875">
        <f t="shared" si="833"/>
        <v>0</v>
      </c>
      <c r="BO875">
        <f t="shared" si="834"/>
        <v>0</v>
      </c>
      <c r="BP875">
        <f t="shared" si="835"/>
        <v>0</v>
      </c>
      <c r="BQ875">
        <f t="shared" si="836"/>
        <v>0</v>
      </c>
      <c r="BR875">
        <f t="shared" si="837"/>
        <v>0</v>
      </c>
      <c r="BS875">
        <f t="shared" si="838"/>
        <v>0</v>
      </c>
      <c r="BT875">
        <f t="shared" si="839"/>
        <v>0</v>
      </c>
    </row>
    <row r="876" spans="1:72" x14ac:dyDescent="0.25">
      <c r="A876" t="str">
        <f>IF(TRIM(INDEX(games!$A:$A,ROW()))="","",TRIM(INDEX(games!$A:$A,ROW())))</f>
        <v>The Land Beneath Us</v>
      </c>
      <c r="B876">
        <f>IF(OR($A876="",INDEX(games!$B:$B,ROW())=""),"",INDEX(games!$B:$B,ROW()))</f>
        <v>2024</v>
      </c>
      <c r="C876" t="str">
        <f>IF(OR($A876="",INDEX(games!$C:$C,ROW())=""),"",INDEX(games!$C:$C,ROW()))</f>
        <v>Action</v>
      </c>
      <c r="D876">
        <f t="shared" si="780"/>
        <v>1</v>
      </c>
      <c r="E876">
        <f t="shared" si="781"/>
        <v>1</v>
      </c>
      <c r="F876">
        <f t="shared" si="782"/>
        <v>26</v>
      </c>
      <c r="G876">
        <f t="shared" si="783"/>
        <v>2024</v>
      </c>
      <c r="H876">
        <f t="shared" si="784"/>
        <v>1.5979999999999999</v>
      </c>
      <c r="I876" t="e">
        <f t="shared" si="785"/>
        <v>#N/A</v>
      </c>
      <c r="J876" t="e">
        <f t="shared" si="786"/>
        <v>#N/A</v>
      </c>
      <c r="K876" t="e">
        <f t="shared" si="787"/>
        <v>#N/A</v>
      </c>
      <c r="L876" t="e">
        <f t="shared" si="788"/>
        <v>#N/A</v>
      </c>
      <c r="M876" t="e">
        <f t="shared" si="789"/>
        <v>#N/A</v>
      </c>
      <c r="N876" t="e">
        <f t="shared" si="790"/>
        <v>#N/A</v>
      </c>
      <c r="O876">
        <f t="shared" si="791"/>
        <v>1.0008760000000001</v>
      </c>
      <c r="P876" t="str">
        <f>IF(OR($A876="",INDEX(games!$H:$H,ROW())=""),"",INDEX(games!$H:$H,ROW()))</f>
        <v>Yes</v>
      </c>
      <c r="Q876">
        <f t="shared" si="792"/>
        <v>1.0008760000000001</v>
      </c>
      <c r="T876">
        <f t="shared" si="793"/>
        <v>2018</v>
      </c>
      <c r="U876">
        <f t="shared" si="794"/>
        <v>2025</v>
      </c>
      <c r="V876">
        <f t="shared" si="795"/>
        <v>7</v>
      </c>
      <c r="W876" t="str">
        <f>IF(TRIM(INDEX(connections!$A:$A,ROW()))="","",TRIM(INDEX(connections!$A:$A,ROW())))</f>
        <v>Moonlighter</v>
      </c>
      <c r="X876" t="str">
        <f>IF($W876="","",TRIM(INDEX(connections!$B:$B,ROW())))</f>
        <v>Moonlighter 2: The Endless Vault</v>
      </c>
      <c r="Y876">
        <f t="shared" si="796"/>
        <v>529</v>
      </c>
      <c r="Z876">
        <f t="shared" si="797"/>
        <v>530</v>
      </c>
      <c r="AA876" t="str">
        <f t="shared" si="798"/>
        <v>Yes</v>
      </c>
      <c r="AB876" t="str">
        <f t="shared" si="799"/>
        <v/>
      </c>
      <c r="AC876" t="str">
        <f t="shared" si="800"/>
        <v/>
      </c>
      <c r="AD876">
        <f t="shared" si="801"/>
        <v>0</v>
      </c>
      <c r="AE876" t="str">
        <f t="shared" si="802"/>
        <v/>
      </c>
      <c r="AG876">
        <f t="shared" si="803"/>
        <v>1</v>
      </c>
      <c r="AH876" t="str">
        <f t="shared" si="804"/>
        <v>Yes</v>
      </c>
      <c r="AI876">
        <f t="shared" si="805"/>
        <v>1</v>
      </c>
      <c r="AJ876">
        <f t="shared" si="806"/>
        <v>1.0008760000000001</v>
      </c>
      <c r="AK876" t="str">
        <f t="shared" si="807"/>
        <v/>
      </c>
      <c r="AL876" t="str">
        <f>IF($A876="","",INDEX(games!$J:$J,ROW())&amp;"")</f>
        <v>https://store.steampowered.com/app/2131010/The_Land_Beneath_Us/</v>
      </c>
      <c r="AM876">
        <f>IF($A876="","",SUMPRODUCT($AO876:$BD876,'Map Analysis'!$AN$2^{0,1,2,3,4,5,6,7,8,9,10,11,12,13,14,15}))</f>
        <v>0</v>
      </c>
      <c r="AN876">
        <f t="shared" si="808"/>
        <v>8.7600000000000002E-5</v>
      </c>
      <c r="AO876">
        <f t="shared" si="809"/>
        <v>0</v>
      </c>
      <c r="AP876">
        <f t="shared" si="810"/>
        <v>0</v>
      </c>
      <c r="AQ876">
        <f t="shared" si="811"/>
        <v>0</v>
      </c>
      <c r="AR876">
        <f t="shared" si="812"/>
        <v>0</v>
      </c>
      <c r="AS876">
        <f t="shared" si="813"/>
        <v>0</v>
      </c>
      <c r="AT876">
        <f t="shared" si="814"/>
        <v>0</v>
      </c>
      <c r="AU876">
        <f t="shared" si="815"/>
        <v>0</v>
      </c>
      <c r="AV876">
        <f t="shared" si="816"/>
        <v>0</v>
      </c>
      <c r="AW876">
        <f t="shared" si="817"/>
        <v>0</v>
      </c>
      <c r="AX876">
        <f t="shared" si="818"/>
        <v>0</v>
      </c>
      <c r="AY876">
        <f t="shared" si="819"/>
        <v>0</v>
      </c>
      <c r="AZ876">
        <f t="shared" si="820"/>
        <v>0</v>
      </c>
      <c r="BA876">
        <f t="shared" si="821"/>
        <v>0</v>
      </c>
      <c r="BB876">
        <f t="shared" si="822"/>
        <v>0</v>
      </c>
      <c r="BC876">
        <f t="shared" si="823"/>
        <v>0</v>
      </c>
      <c r="BD876">
        <f t="shared" si="824"/>
        <v>0</v>
      </c>
      <c r="BF876">
        <f t="shared" si="825"/>
        <v>0</v>
      </c>
      <c r="BG876">
        <f t="shared" si="826"/>
        <v>0</v>
      </c>
      <c r="BH876">
        <f t="shared" si="827"/>
        <v>0</v>
      </c>
      <c r="BI876">
        <f t="shared" si="828"/>
        <v>0</v>
      </c>
      <c r="BJ876">
        <f t="shared" si="829"/>
        <v>0</v>
      </c>
      <c r="BK876">
        <f t="shared" si="830"/>
        <v>0</v>
      </c>
      <c r="BL876">
        <f t="shared" si="831"/>
        <v>0</v>
      </c>
      <c r="BM876">
        <f t="shared" si="832"/>
        <v>0</v>
      </c>
      <c r="BN876">
        <f t="shared" si="833"/>
        <v>0</v>
      </c>
      <c r="BO876">
        <f t="shared" si="834"/>
        <v>0</v>
      </c>
      <c r="BP876">
        <f t="shared" si="835"/>
        <v>0</v>
      </c>
      <c r="BQ876">
        <f t="shared" si="836"/>
        <v>0</v>
      </c>
      <c r="BR876">
        <f t="shared" si="837"/>
        <v>0</v>
      </c>
      <c r="BS876">
        <f t="shared" si="838"/>
        <v>0</v>
      </c>
      <c r="BT876">
        <f t="shared" si="839"/>
        <v>0</v>
      </c>
    </row>
    <row r="877" spans="1:72" x14ac:dyDescent="0.25">
      <c r="A877" t="str">
        <f>IF(TRIM(INDEX(games!$A:$A,ROW()))="","",TRIM(INDEX(games!$A:$A,ROW())))</f>
        <v>The Last Flame</v>
      </c>
      <c r="B877">
        <f>IF(OR($A877="",INDEX(games!$B:$B,ROW())=""),"",INDEX(games!$B:$B,ROW()))</f>
        <v>2024</v>
      </c>
      <c r="C877" t="str">
        <f>IF(OR($A877="",INDEX(games!$C:$C,ROW())=""),"",INDEX(games!$C:$C,ROW()))</f>
        <v>Strategy</v>
      </c>
      <c r="D877">
        <f t="shared" si="780"/>
        <v>2</v>
      </c>
      <c r="E877">
        <f t="shared" si="781"/>
        <v>2</v>
      </c>
      <c r="F877">
        <f t="shared" si="782"/>
        <v>27</v>
      </c>
      <c r="G877" t="e">
        <f t="shared" si="783"/>
        <v>#N/A</v>
      </c>
      <c r="H877" t="e">
        <f t="shared" si="784"/>
        <v>#N/A</v>
      </c>
      <c r="I877">
        <f t="shared" si="785"/>
        <v>2024</v>
      </c>
      <c r="J877">
        <f t="shared" si="786"/>
        <v>2.621</v>
      </c>
      <c r="K877" t="e">
        <f t="shared" si="787"/>
        <v>#N/A</v>
      </c>
      <c r="L877" t="e">
        <f t="shared" si="788"/>
        <v>#N/A</v>
      </c>
      <c r="M877" t="e">
        <f t="shared" si="789"/>
        <v>#N/A</v>
      </c>
      <c r="N877" t="e">
        <f t="shared" si="790"/>
        <v>#N/A</v>
      </c>
      <c r="O877">
        <f t="shared" si="791"/>
        <v>2.000877</v>
      </c>
      <c r="P877" t="str">
        <f>IF(OR($A877="",INDEX(games!$H:$H,ROW())=""),"",INDEX(games!$H:$H,ROW()))</f>
        <v/>
      </c>
      <c r="Q877" t="str">
        <f t="shared" si="792"/>
        <v/>
      </c>
      <c r="T877">
        <f t="shared" si="793"/>
        <v>2019</v>
      </c>
      <c r="U877">
        <f t="shared" si="794"/>
        <v>2025</v>
      </c>
      <c r="V877">
        <f t="shared" si="795"/>
        <v>6</v>
      </c>
      <c r="W877" t="str">
        <f>IF(TRIM(INDEX(connections!$A:$A,ROW()))="","",TRIM(INDEX(connections!$A:$A,ROW())))</f>
        <v>Hades</v>
      </c>
      <c r="X877" t="str">
        <f>IF($W877="","",TRIM(INDEX(connections!$B:$B,ROW())))</f>
        <v>Moonlighter 2: The Endless Vault</v>
      </c>
      <c r="Y877">
        <f t="shared" si="796"/>
        <v>375</v>
      </c>
      <c r="Z877">
        <f t="shared" si="797"/>
        <v>530</v>
      </c>
      <c r="AA877" t="str">
        <f t="shared" si="798"/>
        <v>Yes</v>
      </c>
      <c r="AB877" t="str">
        <f t="shared" si="799"/>
        <v/>
      </c>
      <c r="AC877" t="str">
        <f t="shared" si="800"/>
        <v/>
      </c>
      <c r="AD877">
        <f t="shared" si="801"/>
        <v>0</v>
      </c>
      <c r="AE877" t="str">
        <f t="shared" si="802"/>
        <v/>
      </c>
      <c r="AG877">
        <f t="shared" si="803"/>
        <v>2</v>
      </c>
      <c r="AH877" t="str">
        <f t="shared" si="804"/>
        <v/>
      </c>
      <c r="AI877" t="str">
        <f t="shared" si="805"/>
        <v/>
      </c>
      <c r="AJ877" t="str">
        <f t="shared" si="806"/>
        <v/>
      </c>
      <c r="AK877">
        <f t="shared" si="807"/>
        <v>2.000877</v>
      </c>
      <c r="AL877" t="str">
        <f>IF($A877="","",INDEX(games!$J:$J,ROW())&amp;"")</f>
        <v/>
      </c>
      <c r="AM877">
        <f>IF($A877="","",SUMPRODUCT($AO877:$BD877,'Map Analysis'!$AN$2^{0,1,2,3,4,5,6,7,8,9,10,11,12,13,14,15}))</f>
        <v>0</v>
      </c>
      <c r="AN877">
        <f t="shared" si="808"/>
        <v>8.7700000000000004E-5</v>
      </c>
      <c r="AO877">
        <f t="shared" si="809"/>
        <v>0</v>
      </c>
      <c r="AP877">
        <f t="shared" si="810"/>
        <v>0</v>
      </c>
      <c r="AQ877">
        <f t="shared" si="811"/>
        <v>0</v>
      </c>
      <c r="AR877">
        <f t="shared" si="812"/>
        <v>0</v>
      </c>
      <c r="AS877">
        <f t="shared" si="813"/>
        <v>0</v>
      </c>
      <c r="AT877">
        <f t="shared" si="814"/>
        <v>0</v>
      </c>
      <c r="AU877">
        <f t="shared" si="815"/>
        <v>0</v>
      </c>
      <c r="AV877">
        <f t="shared" si="816"/>
        <v>0</v>
      </c>
      <c r="AW877">
        <f t="shared" si="817"/>
        <v>0</v>
      </c>
      <c r="AX877">
        <f t="shared" si="818"/>
        <v>0</v>
      </c>
      <c r="AY877">
        <f t="shared" si="819"/>
        <v>0</v>
      </c>
      <c r="AZ877">
        <f t="shared" si="820"/>
        <v>0</v>
      </c>
      <c r="BA877">
        <f t="shared" si="821"/>
        <v>0</v>
      </c>
      <c r="BB877">
        <f t="shared" si="822"/>
        <v>0</v>
      </c>
      <c r="BC877">
        <f t="shared" si="823"/>
        <v>0</v>
      </c>
      <c r="BD877">
        <f t="shared" si="824"/>
        <v>0</v>
      </c>
      <c r="BF877">
        <f t="shared" si="825"/>
        <v>0</v>
      </c>
      <c r="BG877">
        <f t="shared" si="826"/>
        <v>0</v>
      </c>
      <c r="BH877">
        <f t="shared" si="827"/>
        <v>0</v>
      </c>
      <c r="BI877">
        <f t="shared" si="828"/>
        <v>0</v>
      </c>
      <c r="BJ877">
        <f t="shared" si="829"/>
        <v>0</v>
      </c>
      <c r="BK877">
        <f t="shared" si="830"/>
        <v>0</v>
      </c>
      <c r="BL877">
        <f t="shared" si="831"/>
        <v>0</v>
      </c>
      <c r="BM877">
        <f t="shared" si="832"/>
        <v>0</v>
      </c>
      <c r="BN877">
        <f t="shared" si="833"/>
        <v>0</v>
      </c>
      <c r="BO877">
        <f t="shared" si="834"/>
        <v>0</v>
      </c>
      <c r="BP877">
        <f t="shared" si="835"/>
        <v>0</v>
      </c>
      <c r="BQ877">
        <f t="shared" si="836"/>
        <v>0</v>
      </c>
      <c r="BR877">
        <f t="shared" si="837"/>
        <v>0</v>
      </c>
      <c r="BS877">
        <f t="shared" si="838"/>
        <v>0</v>
      </c>
      <c r="BT877">
        <f t="shared" si="839"/>
        <v>0</v>
      </c>
    </row>
    <row r="878" spans="1:72" x14ac:dyDescent="0.25">
      <c r="A878" t="str">
        <f>IF(TRIM(INDEX(games!$A:$A,ROW()))="","",TRIM(INDEX(games!$A:$A,ROW())))</f>
        <v>The Last Game</v>
      </c>
      <c r="B878">
        <f>IF(OR($A878="",INDEX(games!$B:$B,ROW())=""),"",INDEX(games!$B:$B,ROW()))</f>
        <v>2023</v>
      </c>
      <c r="C878" t="str">
        <f>IF(OR($A878="",INDEX(games!$C:$C,ROW())=""),"",INDEX(games!$C:$C,ROW()))</f>
        <v>Action</v>
      </c>
      <c r="D878">
        <f t="shared" si="780"/>
        <v>2</v>
      </c>
      <c r="E878">
        <f t="shared" si="781"/>
        <v>1</v>
      </c>
      <c r="F878">
        <f t="shared" si="782"/>
        <v>28</v>
      </c>
      <c r="G878">
        <f t="shared" si="783"/>
        <v>2023</v>
      </c>
      <c r="H878">
        <f t="shared" si="784"/>
        <v>1.6440000000000001</v>
      </c>
      <c r="I878" t="e">
        <f t="shared" si="785"/>
        <v>#N/A</v>
      </c>
      <c r="J878" t="e">
        <f t="shared" si="786"/>
        <v>#N/A</v>
      </c>
      <c r="K878" t="e">
        <f t="shared" si="787"/>
        <v>#N/A</v>
      </c>
      <c r="L878" t="e">
        <f t="shared" si="788"/>
        <v>#N/A</v>
      </c>
      <c r="M878" t="e">
        <f t="shared" si="789"/>
        <v>#N/A</v>
      </c>
      <c r="N878" t="e">
        <f t="shared" si="790"/>
        <v>#N/A</v>
      </c>
      <c r="O878">
        <f t="shared" si="791"/>
        <v>2.0008780000000002</v>
      </c>
      <c r="P878" t="str">
        <f>IF(OR($A878="",INDEX(games!$H:$H,ROW())=""),"",INDEX(games!$H:$H,ROW()))</f>
        <v>Yes</v>
      </c>
      <c r="Q878">
        <f t="shared" si="792"/>
        <v>2.0008780000000002</v>
      </c>
      <c r="T878">
        <f t="shared" si="793"/>
        <v>1994</v>
      </c>
      <c r="U878">
        <f t="shared" si="794"/>
        <v>2023</v>
      </c>
      <c r="V878">
        <f t="shared" si="795"/>
        <v>29</v>
      </c>
      <c r="W878" t="str">
        <f>IF(TRIM(INDEX(connections!$A:$A,ROW()))="","",TRIM(INDEX(connections!$A:$A,ROW())))</f>
        <v>Ancient Domains of Mystery</v>
      </c>
      <c r="X878" t="str">
        <f>IF($W878="","",TRIM(INDEX(connections!$B:$B,ROW())))</f>
        <v>Moonring</v>
      </c>
      <c r="Y878">
        <f t="shared" si="796"/>
        <v>25</v>
      </c>
      <c r="Z878">
        <f t="shared" si="797"/>
        <v>531</v>
      </c>
      <c r="AA878" t="str">
        <f t="shared" si="798"/>
        <v>Yes</v>
      </c>
      <c r="AB878" t="str">
        <f t="shared" si="799"/>
        <v>Yes</v>
      </c>
      <c r="AC878">
        <f t="shared" si="800"/>
        <v>1</v>
      </c>
      <c r="AD878">
        <f t="shared" si="801"/>
        <v>0</v>
      </c>
      <c r="AE878" t="str">
        <f t="shared" si="802"/>
        <v/>
      </c>
      <c r="AG878">
        <f t="shared" si="803"/>
        <v>2</v>
      </c>
      <c r="AH878" t="str">
        <f t="shared" si="804"/>
        <v>Yes</v>
      </c>
      <c r="AI878">
        <f t="shared" si="805"/>
        <v>2</v>
      </c>
      <c r="AJ878">
        <f t="shared" si="806"/>
        <v>2.0008780000000002</v>
      </c>
      <c r="AK878" t="str">
        <f t="shared" si="807"/>
        <v/>
      </c>
      <c r="AL878" t="str">
        <f>IF($A878="","",INDEX(games!$J:$J,ROW())&amp;"")</f>
        <v>https://store.steampowered.com/app/2563800/The_Last_Game/</v>
      </c>
      <c r="AM878">
        <f>IF($A878="","",SUMPRODUCT($AO878:$BD878,'Map Analysis'!$AN$2^{0,1,2,3,4,5,6,7,8,9,10,11,12,13,14,15}))</f>
        <v>0</v>
      </c>
      <c r="AN878">
        <f t="shared" si="808"/>
        <v>8.7800000000000006E-5</v>
      </c>
      <c r="AO878">
        <f t="shared" si="809"/>
        <v>0</v>
      </c>
      <c r="AP878">
        <f t="shared" si="810"/>
        <v>0</v>
      </c>
      <c r="AQ878">
        <f t="shared" si="811"/>
        <v>0</v>
      </c>
      <c r="AR878">
        <f t="shared" si="812"/>
        <v>0</v>
      </c>
      <c r="AS878">
        <f t="shared" si="813"/>
        <v>0</v>
      </c>
      <c r="AT878">
        <f t="shared" si="814"/>
        <v>0</v>
      </c>
      <c r="AU878">
        <f t="shared" si="815"/>
        <v>0</v>
      </c>
      <c r="AV878">
        <f t="shared" si="816"/>
        <v>0</v>
      </c>
      <c r="AW878">
        <f t="shared" si="817"/>
        <v>0</v>
      </c>
      <c r="AX878">
        <f t="shared" si="818"/>
        <v>0</v>
      </c>
      <c r="AY878">
        <f t="shared" si="819"/>
        <v>0</v>
      </c>
      <c r="AZ878">
        <f t="shared" si="820"/>
        <v>0</v>
      </c>
      <c r="BA878">
        <f t="shared" si="821"/>
        <v>0</v>
      </c>
      <c r="BB878">
        <f t="shared" si="822"/>
        <v>0</v>
      </c>
      <c r="BC878">
        <f t="shared" si="823"/>
        <v>0</v>
      </c>
      <c r="BD878">
        <f t="shared" si="824"/>
        <v>0</v>
      </c>
      <c r="BF878">
        <f t="shared" si="825"/>
        <v>0</v>
      </c>
      <c r="BG878">
        <f t="shared" si="826"/>
        <v>0</v>
      </c>
      <c r="BH878">
        <f t="shared" si="827"/>
        <v>0</v>
      </c>
      <c r="BI878">
        <f t="shared" si="828"/>
        <v>0</v>
      </c>
      <c r="BJ878">
        <f t="shared" si="829"/>
        <v>0</v>
      </c>
      <c r="BK878">
        <f t="shared" si="830"/>
        <v>0</v>
      </c>
      <c r="BL878">
        <f t="shared" si="831"/>
        <v>0</v>
      </c>
      <c r="BM878">
        <f t="shared" si="832"/>
        <v>0</v>
      </c>
      <c r="BN878">
        <f t="shared" si="833"/>
        <v>0</v>
      </c>
      <c r="BO878">
        <f t="shared" si="834"/>
        <v>0</v>
      </c>
      <c r="BP878">
        <f t="shared" si="835"/>
        <v>0</v>
      </c>
      <c r="BQ878">
        <f t="shared" si="836"/>
        <v>0</v>
      </c>
      <c r="BR878">
        <f t="shared" si="837"/>
        <v>0</v>
      </c>
      <c r="BS878">
        <f t="shared" si="838"/>
        <v>0</v>
      </c>
      <c r="BT878">
        <f t="shared" si="839"/>
        <v>0</v>
      </c>
    </row>
    <row r="879" spans="1:72" x14ac:dyDescent="0.25">
      <c r="A879" t="str">
        <f>IF(TRIM(INDEX(games!$A:$A,ROW()))="","",TRIM(INDEX(games!$A:$A,ROW())))</f>
        <v>The Last Spell</v>
      </c>
      <c r="B879">
        <f>IF(OR($A879="",INDEX(games!$B:$B,ROW())=""),"",INDEX(games!$B:$B,ROW()))</f>
        <v>2021</v>
      </c>
      <c r="C879" t="str">
        <f>IF(OR($A879="",INDEX(games!$C:$C,ROW())=""),"",INDEX(games!$C:$C,ROW()))</f>
        <v>Strategy</v>
      </c>
      <c r="D879">
        <f t="shared" si="780"/>
        <v>4</v>
      </c>
      <c r="E879">
        <f t="shared" si="781"/>
        <v>2</v>
      </c>
      <c r="F879">
        <f t="shared" si="782"/>
        <v>29</v>
      </c>
      <c r="G879" t="e">
        <f t="shared" si="783"/>
        <v>#N/A</v>
      </c>
      <c r="H879" t="e">
        <f t="shared" si="784"/>
        <v>#N/A</v>
      </c>
      <c r="I879">
        <f t="shared" si="785"/>
        <v>2021</v>
      </c>
      <c r="J879">
        <f t="shared" si="786"/>
        <v>2.6669999999999998</v>
      </c>
      <c r="K879" t="e">
        <f t="shared" si="787"/>
        <v>#N/A</v>
      </c>
      <c r="L879" t="e">
        <f t="shared" si="788"/>
        <v>#N/A</v>
      </c>
      <c r="M879" t="e">
        <f t="shared" si="789"/>
        <v>#N/A</v>
      </c>
      <c r="N879" t="e">
        <f t="shared" si="790"/>
        <v>#N/A</v>
      </c>
      <c r="O879">
        <f t="shared" si="791"/>
        <v>4.0008790000000003</v>
      </c>
      <c r="P879" t="str">
        <f>IF(OR($A879="",INDEX(games!$H:$H,ROW())=""),"",INDEX(games!$H:$H,ROW()))</f>
        <v>Yes</v>
      </c>
      <c r="Q879">
        <f t="shared" si="792"/>
        <v>4.0008790000000003</v>
      </c>
      <c r="T879">
        <f t="shared" si="793"/>
        <v>2009</v>
      </c>
      <c r="U879">
        <f t="shared" si="794"/>
        <v>2023</v>
      </c>
      <c r="V879">
        <f t="shared" si="795"/>
        <v>14</v>
      </c>
      <c r="W879" t="str">
        <f>IF(TRIM(INDEX(connections!$A:$A,ROW()))="","",TRIM(INDEX(connections!$A:$A,ROW())))</f>
        <v>Brogue</v>
      </c>
      <c r="X879" t="str">
        <f>IF($W879="","",TRIM(INDEX(connections!$B:$B,ROW())))</f>
        <v>Moonring</v>
      </c>
      <c r="Y879">
        <f t="shared" si="796"/>
        <v>103</v>
      </c>
      <c r="Z879">
        <f t="shared" si="797"/>
        <v>531</v>
      </c>
      <c r="AA879" t="str">
        <f t="shared" si="798"/>
        <v>Yes</v>
      </c>
      <c r="AB879" t="str">
        <f t="shared" si="799"/>
        <v>Yes</v>
      </c>
      <c r="AC879">
        <f t="shared" si="800"/>
        <v>1</v>
      </c>
      <c r="AD879">
        <f t="shared" si="801"/>
        <v>0</v>
      </c>
      <c r="AE879" t="str">
        <f t="shared" si="802"/>
        <v/>
      </c>
      <c r="AG879">
        <f t="shared" si="803"/>
        <v>3</v>
      </c>
      <c r="AH879" t="str">
        <f t="shared" si="804"/>
        <v>Yes</v>
      </c>
      <c r="AI879">
        <f t="shared" si="805"/>
        <v>3</v>
      </c>
      <c r="AJ879">
        <f t="shared" si="806"/>
        <v>3.0008789999999999</v>
      </c>
      <c r="AK879" t="str">
        <f t="shared" si="807"/>
        <v/>
      </c>
      <c r="AL879" t="str">
        <f>IF($A879="","",INDEX(games!$J:$J,ROW())&amp;"")</f>
        <v>https://store.steampowered.com/app/1105670/The_Last_Spell/</v>
      </c>
      <c r="AM879">
        <f>IF($A879="","",SUMPRODUCT($AO879:$BD879,'Map Analysis'!$AN$2^{0,1,2,3,4,5,6,7,8,9,10,11,12,13,14,15}))</f>
        <v>0</v>
      </c>
      <c r="AN879">
        <f t="shared" si="808"/>
        <v>8.7899999999999995E-5</v>
      </c>
      <c r="AO879">
        <f t="shared" si="809"/>
        <v>0</v>
      </c>
      <c r="AP879">
        <f t="shared" si="810"/>
        <v>0</v>
      </c>
      <c r="AQ879">
        <f t="shared" si="811"/>
        <v>0</v>
      </c>
      <c r="AR879">
        <f t="shared" si="812"/>
        <v>0</v>
      </c>
      <c r="AS879">
        <f t="shared" si="813"/>
        <v>0</v>
      </c>
      <c r="AT879">
        <f t="shared" si="814"/>
        <v>0</v>
      </c>
      <c r="AU879">
        <f t="shared" si="815"/>
        <v>0</v>
      </c>
      <c r="AV879">
        <f t="shared" si="816"/>
        <v>0</v>
      </c>
      <c r="AW879">
        <f t="shared" si="817"/>
        <v>0</v>
      </c>
      <c r="AX879">
        <f t="shared" si="818"/>
        <v>0</v>
      </c>
      <c r="AY879">
        <f t="shared" si="819"/>
        <v>0</v>
      </c>
      <c r="AZ879">
        <f t="shared" si="820"/>
        <v>0</v>
      </c>
      <c r="BA879">
        <f t="shared" si="821"/>
        <v>0</v>
      </c>
      <c r="BB879">
        <f t="shared" si="822"/>
        <v>0</v>
      </c>
      <c r="BC879">
        <f t="shared" si="823"/>
        <v>0</v>
      </c>
      <c r="BD879">
        <f t="shared" si="824"/>
        <v>0</v>
      </c>
      <c r="BF879">
        <f t="shared" si="825"/>
        <v>0</v>
      </c>
      <c r="BG879">
        <f t="shared" si="826"/>
        <v>0</v>
      </c>
      <c r="BH879">
        <f t="shared" si="827"/>
        <v>0</v>
      </c>
      <c r="BI879">
        <f t="shared" si="828"/>
        <v>0</v>
      </c>
      <c r="BJ879">
        <f t="shared" si="829"/>
        <v>0</v>
      </c>
      <c r="BK879">
        <f t="shared" si="830"/>
        <v>0</v>
      </c>
      <c r="BL879">
        <f t="shared" si="831"/>
        <v>0</v>
      </c>
      <c r="BM879">
        <f t="shared" si="832"/>
        <v>0</v>
      </c>
      <c r="BN879">
        <f t="shared" si="833"/>
        <v>0</v>
      </c>
      <c r="BO879">
        <f t="shared" si="834"/>
        <v>0</v>
      </c>
      <c r="BP879">
        <f t="shared" si="835"/>
        <v>0</v>
      </c>
      <c r="BQ879">
        <f t="shared" si="836"/>
        <v>0</v>
      </c>
      <c r="BR879">
        <f t="shared" si="837"/>
        <v>0</v>
      </c>
      <c r="BS879">
        <f t="shared" si="838"/>
        <v>0</v>
      </c>
      <c r="BT879">
        <f t="shared" si="839"/>
        <v>0</v>
      </c>
    </row>
    <row r="880" spans="1:72" x14ac:dyDescent="0.25">
      <c r="A880" t="str">
        <f>IF(TRIM(INDEX(games!$A:$A,ROW()))="","",TRIM(INDEX(games!$A:$A,ROW())))</f>
        <v>The Legend of Bum-Bo</v>
      </c>
      <c r="B880">
        <f>IF(OR($A880="",INDEX(games!$B:$B,ROW())=""),"",INDEX(games!$B:$B,ROW()))</f>
        <v>2019</v>
      </c>
      <c r="C880" t="str">
        <f>IF(OR($A880="",INDEX(games!$C:$C,ROW())=""),"",INDEX(games!$C:$C,ROW()))</f>
        <v>Strategy</v>
      </c>
      <c r="D880">
        <f t="shared" si="780"/>
        <v>3</v>
      </c>
      <c r="E880">
        <f t="shared" si="781"/>
        <v>2</v>
      </c>
      <c r="F880">
        <f t="shared" si="782"/>
        <v>30</v>
      </c>
      <c r="G880" t="e">
        <f t="shared" si="783"/>
        <v>#N/A</v>
      </c>
      <c r="H880" t="e">
        <f t="shared" si="784"/>
        <v>#N/A</v>
      </c>
      <c r="I880">
        <f t="shared" si="785"/>
        <v>2019</v>
      </c>
      <c r="J880">
        <f t="shared" si="786"/>
        <v>2.69</v>
      </c>
      <c r="K880" t="e">
        <f t="shared" si="787"/>
        <v>#N/A</v>
      </c>
      <c r="L880" t="e">
        <f t="shared" si="788"/>
        <v>#N/A</v>
      </c>
      <c r="M880" t="e">
        <f t="shared" si="789"/>
        <v>#N/A</v>
      </c>
      <c r="N880" t="e">
        <f t="shared" si="790"/>
        <v>#N/A</v>
      </c>
      <c r="O880">
        <f t="shared" si="791"/>
        <v>3.00088</v>
      </c>
      <c r="P880" t="str">
        <f>IF(OR($A880="",INDEX(games!$H:$H,ROW())=""),"",INDEX(games!$H:$H,ROW()))</f>
        <v>Yes</v>
      </c>
      <c r="Q880">
        <f t="shared" si="792"/>
        <v>3.00088</v>
      </c>
      <c r="T880">
        <f t="shared" si="793"/>
        <v>1987</v>
      </c>
      <c r="U880">
        <f t="shared" si="794"/>
        <v>2023</v>
      </c>
      <c r="V880">
        <f t="shared" si="795"/>
        <v>36</v>
      </c>
      <c r="W880" t="str">
        <f>IF(TRIM(INDEX(connections!$A:$A,ROW()))="","",TRIM(INDEX(connections!$A:$A,ROW())))</f>
        <v>NetHack</v>
      </c>
      <c r="X880" t="str">
        <f>IF($W880="","",TRIM(INDEX(connections!$B:$B,ROW())))</f>
        <v>Moonring</v>
      </c>
      <c r="Y880">
        <f t="shared" si="796"/>
        <v>558</v>
      </c>
      <c r="Z880">
        <f t="shared" si="797"/>
        <v>531</v>
      </c>
      <c r="AA880" t="str">
        <f t="shared" si="798"/>
        <v>Yes</v>
      </c>
      <c r="AB880" t="str">
        <f t="shared" si="799"/>
        <v>Yes</v>
      </c>
      <c r="AC880">
        <f t="shared" si="800"/>
        <v>1</v>
      </c>
      <c r="AD880">
        <f t="shared" si="801"/>
        <v>0</v>
      </c>
      <c r="AE880" t="str">
        <f t="shared" si="802"/>
        <v/>
      </c>
      <c r="AG880">
        <f t="shared" si="803"/>
        <v>2</v>
      </c>
      <c r="AH880" t="str">
        <f t="shared" si="804"/>
        <v>Yes</v>
      </c>
      <c r="AI880">
        <f t="shared" si="805"/>
        <v>2</v>
      </c>
      <c r="AJ880">
        <f t="shared" si="806"/>
        <v>2.00088</v>
      </c>
      <c r="AK880" t="str">
        <f t="shared" si="807"/>
        <v/>
      </c>
      <c r="AL880" t="str">
        <f>IF($A880="","",INDEX(games!$J:$J,ROW())&amp;"")</f>
        <v>https://store.steampowered.com/app/1148650/The_Legend_of_BumBo/</v>
      </c>
      <c r="AM880">
        <f>IF($A880="","",SUMPRODUCT($AO880:$BD880,'Map Analysis'!$AN$2^{0,1,2,3,4,5,6,7,8,9,10,11,12,13,14,15}))</f>
        <v>2</v>
      </c>
      <c r="AN880">
        <f t="shared" si="808"/>
        <v>2.0000879999999999</v>
      </c>
      <c r="AO880">
        <f t="shared" si="809"/>
        <v>2</v>
      </c>
      <c r="AP880">
        <f t="shared" si="810"/>
        <v>0</v>
      </c>
      <c r="AQ880">
        <f t="shared" si="811"/>
        <v>0</v>
      </c>
      <c r="AR880">
        <f t="shared" si="812"/>
        <v>0</v>
      </c>
      <c r="AS880">
        <f t="shared" si="813"/>
        <v>0</v>
      </c>
      <c r="AT880">
        <f t="shared" si="814"/>
        <v>0</v>
      </c>
      <c r="AU880">
        <f t="shared" si="815"/>
        <v>0</v>
      </c>
      <c r="AV880">
        <f t="shared" si="816"/>
        <v>0</v>
      </c>
      <c r="AW880">
        <f t="shared" si="817"/>
        <v>0</v>
      </c>
      <c r="AX880">
        <f t="shared" si="818"/>
        <v>0</v>
      </c>
      <c r="AY880">
        <f t="shared" si="819"/>
        <v>0</v>
      </c>
      <c r="AZ880">
        <f t="shared" si="820"/>
        <v>0</v>
      </c>
      <c r="BA880">
        <f t="shared" si="821"/>
        <v>0</v>
      </c>
      <c r="BB880">
        <f t="shared" si="822"/>
        <v>0</v>
      </c>
      <c r="BC880">
        <f t="shared" si="823"/>
        <v>0</v>
      </c>
      <c r="BD880">
        <f t="shared" si="824"/>
        <v>0</v>
      </c>
      <c r="BF880">
        <f t="shared" si="825"/>
        <v>0</v>
      </c>
      <c r="BG880">
        <f t="shared" si="826"/>
        <v>0</v>
      </c>
      <c r="BH880">
        <f t="shared" si="827"/>
        <v>0</v>
      </c>
      <c r="BI880">
        <f t="shared" si="828"/>
        <v>0</v>
      </c>
      <c r="BJ880">
        <f t="shared" si="829"/>
        <v>0</v>
      </c>
      <c r="BK880">
        <f t="shared" si="830"/>
        <v>0</v>
      </c>
      <c r="BL880">
        <f t="shared" si="831"/>
        <v>0</v>
      </c>
      <c r="BM880">
        <f t="shared" si="832"/>
        <v>0</v>
      </c>
      <c r="BN880">
        <f t="shared" si="833"/>
        <v>0</v>
      </c>
      <c r="BO880">
        <f t="shared" si="834"/>
        <v>0</v>
      </c>
      <c r="BP880">
        <f t="shared" si="835"/>
        <v>0</v>
      </c>
      <c r="BQ880">
        <f t="shared" si="836"/>
        <v>0</v>
      </c>
      <c r="BR880">
        <f t="shared" si="837"/>
        <v>0</v>
      </c>
      <c r="BS880">
        <f t="shared" si="838"/>
        <v>0</v>
      </c>
      <c r="BT880">
        <f t="shared" si="839"/>
        <v>0</v>
      </c>
    </row>
    <row r="881" spans="1:72" x14ac:dyDescent="0.25">
      <c r="A881" t="str">
        <f>IF(TRIM(INDEX(games!$A:$A,ROW()))="","",TRIM(INDEX(games!$A:$A,ROW())))</f>
        <v>The Loopler</v>
      </c>
      <c r="B881">
        <f>IF(OR($A881="",INDEX(games!$B:$B,ROW())=""),"",INDEX(games!$B:$B,ROW()))</f>
        <v>2026</v>
      </c>
      <c r="C881" t="str">
        <f>IF(OR($A881="",INDEX(games!$C:$C,ROW())=""),"",INDEX(games!$C:$C,ROW()))</f>
        <v>Deckbuilder</v>
      </c>
      <c r="D881">
        <f t="shared" si="780"/>
        <v>1</v>
      </c>
      <c r="E881">
        <f t="shared" si="781"/>
        <v>3</v>
      </c>
      <c r="F881">
        <f t="shared" si="782"/>
        <v>31</v>
      </c>
      <c r="G881" t="e">
        <f t="shared" si="783"/>
        <v>#N/A</v>
      </c>
      <c r="H881" t="e">
        <f t="shared" si="784"/>
        <v>#N/A</v>
      </c>
      <c r="I881" t="e">
        <f t="shared" si="785"/>
        <v>#N/A</v>
      </c>
      <c r="J881" t="e">
        <f t="shared" si="786"/>
        <v>#N/A</v>
      </c>
      <c r="K881">
        <f t="shared" si="787"/>
        <v>2026</v>
      </c>
      <c r="L881">
        <f t="shared" si="788"/>
        <v>3.7130000000000001</v>
      </c>
      <c r="M881" t="e">
        <f t="shared" si="789"/>
        <v>#N/A</v>
      </c>
      <c r="N881" t="e">
        <f t="shared" si="790"/>
        <v>#N/A</v>
      </c>
      <c r="O881">
        <f t="shared" si="791"/>
        <v>1.0008809999999999</v>
      </c>
      <c r="P881" t="str">
        <f>IF(OR($A881="",INDEX(games!$H:$H,ROW())=""),"",INDEX(games!$H:$H,ROW()))</f>
        <v/>
      </c>
      <c r="Q881" t="str">
        <f t="shared" si="792"/>
        <v/>
      </c>
      <c r="T881">
        <f t="shared" si="793"/>
        <v>2017</v>
      </c>
      <c r="U881">
        <f t="shared" si="794"/>
        <v>2023</v>
      </c>
      <c r="V881">
        <f t="shared" si="795"/>
        <v>6</v>
      </c>
      <c r="W881" t="str">
        <f>IF(TRIM(INDEX(connections!$A:$A,ROW()))="","",TRIM(INDEX(connections!$A:$A,ROW())))</f>
        <v>Unexplored</v>
      </c>
      <c r="X881" t="str">
        <f>IF($W881="","",TRIM(INDEX(connections!$B:$B,ROW())))</f>
        <v>Moonring</v>
      </c>
      <c r="Y881">
        <f t="shared" si="796"/>
        <v>935</v>
      </c>
      <c r="Z881">
        <f t="shared" si="797"/>
        <v>531</v>
      </c>
      <c r="AA881" t="str">
        <f t="shared" si="798"/>
        <v>Yes</v>
      </c>
      <c r="AB881" t="str">
        <f t="shared" si="799"/>
        <v>Yes</v>
      </c>
      <c r="AC881">
        <f t="shared" si="800"/>
        <v>1</v>
      </c>
      <c r="AD881">
        <f t="shared" si="801"/>
        <v>1</v>
      </c>
      <c r="AE881" t="str">
        <f t="shared" si="802"/>
        <v/>
      </c>
      <c r="AG881">
        <f t="shared" si="803"/>
        <v>1</v>
      </c>
      <c r="AH881" t="str">
        <f t="shared" si="804"/>
        <v/>
      </c>
      <c r="AI881" t="str">
        <f t="shared" si="805"/>
        <v/>
      </c>
      <c r="AJ881" t="str">
        <f t="shared" si="806"/>
        <v/>
      </c>
      <c r="AK881">
        <f t="shared" si="807"/>
        <v>1.0008809999999999</v>
      </c>
      <c r="AL881" t="str">
        <f>IF($A881="","",INDEX(games!$J:$J,ROW())&amp;"")</f>
        <v>https://store.steampowered.com/app/4150860/The_Loopler/</v>
      </c>
      <c r="AM881">
        <f>IF($A881="","",SUMPRODUCT($AO881:$BD881,'Map Analysis'!$AN$2^{0,1,2,3,4,5,6,7,8,9,10,11,12,13,14,15}))</f>
        <v>0</v>
      </c>
      <c r="AN881">
        <f t="shared" si="808"/>
        <v>8.81E-5</v>
      </c>
      <c r="AO881">
        <f t="shared" si="809"/>
        <v>0</v>
      </c>
      <c r="AP881">
        <f t="shared" si="810"/>
        <v>0</v>
      </c>
      <c r="AQ881">
        <f t="shared" si="811"/>
        <v>0</v>
      </c>
      <c r="AR881">
        <f t="shared" si="812"/>
        <v>0</v>
      </c>
      <c r="AS881">
        <f t="shared" si="813"/>
        <v>0</v>
      </c>
      <c r="AT881">
        <f t="shared" si="814"/>
        <v>0</v>
      </c>
      <c r="AU881">
        <f t="shared" si="815"/>
        <v>0</v>
      </c>
      <c r="AV881">
        <f t="shared" si="816"/>
        <v>0</v>
      </c>
      <c r="AW881">
        <f t="shared" si="817"/>
        <v>0</v>
      </c>
      <c r="AX881">
        <f t="shared" si="818"/>
        <v>0</v>
      </c>
      <c r="AY881">
        <f t="shared" si="819"/>
        <v>0</v>
      </c>
      <c r="AZ881">
        <f t="shared" si="820"/>
        <v>0</v>
      </c>
      <c r="BA881">
        <f t="shared" si="821"/>
        <v>0</v>
      </c>
      <c r="BB881">
        <f t="shared" si="822"/>
        <v>0</v>
      </c>
      <c r="BC881">
        <f t="shared" si="823"/>
        <v>0</v>
      </c>
      <c r="BD881">
        <f t="shared" si="824"/>
        <v>0</v>
      </c>
      <c r="BF881">
        <f t="shared" si="825"/>
        <v>0</v>
      </c>
      <c r="BG881">
        <f t="shared" si="826"/>
        <v>0</v>
      </c>
      <c r="BH881">
        <f t="shared" si="827"/>
        <v>0</v>
      </c>
      <c r="BI881">
        <f t="shared" si="828"/>
        <v>0</v>
      </c>
      <c r="BJ881">
        <f t="shared" si="829"/>
        <v>0</v>
      </c>
      <c r="BK881">
        <f t="shared" si="830"/>
        <v>0</v>
      </c>
      <c r="BL881">
        <f t="shared" si="831"/>
        <v>0</v>
      </c>
      <c r="BM881">
        <f t="shared" si="832"/>
        <v>0</v>
      </c>
      <c r="BN881">
        <f t="shared" si="833"/>
        <v>0</v>
      </c>
      <c r="BO881">
        <f t="shared" si="834"/>
        <v>0</v>
      </c>
      <c r="BP881">
        <f t="shared" si="835"/>
        <v>0</v>
      </c>
      <c r="BQ881">
        <f t="shared" si="836"/>
        <v>0</v>
      </c>
      <c r="BR881">
        <f t="shared" si="837"/>
        <v>0</v>
      </c>
      <c r="BS881">
        <f t="shared" si="838"/>
        <v>0</v>
      </c>
      <c r="BT881">
        <f t="shared" si="839"/>
        <v>0</v>
      </c>
    </row>
    <row r="882" spans="1:72" x14ac:dyDescent="0.25">
      <c r="A882" t="str">
        <f>IF(TRIM(INDEX(games!$A:$A,ROW()))="","",TRIM(INDEX(games!$A:$A,ROW())))</f>
        <v>The Magus Circle</v>
      </c>
      <c r="B882">
        <f>IF(OR($A882="",INDEX(games!$B:$B,ROW())=""),"",INDEX(games!$B:$B,ROW()))</f>
        <v>2026</v>
      </c>
      <c r="C882" t="str">
        <f>IF(OR($A882="",INDEX(games!$C:$C,ROW())=""),"",INDEX(games!$C:$C,ROW()))</f>
        <v>Action</v>
      </c>
      <c r="D882">
        <f t="shared" si="780"/>
        <v>1</v>
      </c>
      <c r="E882">
        <f t="shared" si="781"/>
        <v>1</v>
      </c>
      <c r="F882">
        <f t="shared" si="782"/>
        <v>32</v>
      </c>
      <c r="G882">
        <f t="shared" si="783"/>
        <v>2026</v>
      </c>
      <c r="H882">
        <f t="shared" si="784"/>
        <v>1.736</v>
      </c>
      <c r="I882" t="e">
        <f t="shared" si="785"/>
        <v>#N/A</v>
      </c>
      <c r="J882" t="e">
        <f t="shared" si="786"/>
        <v>#N/A</v>
      </c>
      <c r="K882" t="e">
        <f t="shared" si="787"/>
        <v>#N/A</v>
      </c>
      <c r="L882" t="e">
        <f t="shared" si="788"/>
        <v>#N/A</v>
      </c>
      <c r="M882" t="e">
        <f t="shared" si="789"/>
        <v>#N/A</v>
      </c>
      <c r="N882" t="e">
        <f t="shared" si="790"/>
        <v>#N/A</v>
      </c>
      <c r="O882">
        <f t="shared" si="791"/>
        <v>1.000882</v>
      </c>
      <c r="P882" t="str">
        <f>IF(OR($A882="",INDEX(games!$H:$H,ROW())=""),"",INDEX(games!$H:$H,ROW()))</f>
        <v/>
      </c>
      <c r="Q882" t="str">
        <f t="shared" si="792"/>
        <v/>
      </c>
      <c r="T882">
        <f t="shared" si="793"/>
        <v>2023</v>
      </c>
      <c r="U882">
        <f t="shared" si="794"/>
        <v>2026</v>
      </c>
      <c r="V882">
        <f t="shared" si="795"/>
        <v>3</v>
      </c>
      <c r="W882" t="str">
        <f>IF(TRIM(INDEX(connections!$A:$A,ROW()))="","",TRIM(INDEX(connections!$A:$A,ROW())))</f>
        <v>Returnal</v>
      </c>
      <c r="X882" t="str">
        <f>IF($W882="","",TRIM(INDEX(connections!$B:$B,ROW())))</f>
        <v>Morbid Metal</v>
      </c>
      <c r="Y882">
        <f t="shared" si="796"/>
        <v>676</v>
      </c>
      <c r="Z882">
        <f t="shared" si="797"/>
        <v>533</v>
      </c>
      <c r="AA882" t="str">
        <f t="shared" si="798"/>
        <v>Yes</v>
      </c>
      <c r="AB882" t="str">
        <f t="shared" si="799"/>
        <v/>
      </c>
      <c r="AC882" t="str">
        <f t="shared" si="800"/>
        <v/>
      </c>
      <c r="AD882">
        <f t="shared" si="801"/>
        <v>0</v>
      </c>
      <c r="AE882" t="str">
        <f t="shared" si="802"/>
        <v/>
      </c>
      <c r="AG882">
        <f t="shared" si="803"/>
        <v>1</v>
      </c>
      <c r="AH882" t="str">
        <f t="shared" si="804"/>
        <v/>
      </c>
      <c r="AI882" t="str">
        <f t="shared" si="805"/>
        <v/>
      </c>
      <c r="AJ882" t="str">
        <f t="shared" si="806"/>
        <v/>
      </c>
      <c r="AK882">
        <f t="shared" si="807"/>
        <v>1.000882</v>
      </c>
      <c r="AL882" t="str">
        <f>IF($A882="","",INDEX(games!$J:$J,ROW())&amp;"")</f>
        <v>https://store.steampowered.com/app/2796640/The_Magus_Circle/</v>
      </c>
      <c r="AM882">
        <f>IF($A882="","",SUMPRODUCT($AO882:$BD882,'Map Analysis'!$AN$2^{0,1,2,3,4,5,6,7,8,9,10,11,12,13,14,15}))</f>
        <v>0</v>
      </c>
      <c r="AN882">
        <f t="shared" si="808"/>
        <v>8.8200000000000003E-5</v>
      </c>
      <c r="AO882">
        <f t="shared" si="809"/>
        <v>0</v>
      </c>
      <c r="AP882">
        <f t="shared" si="810"/>
        <v>0</v>
      </c>
      <c r="AQ882">
        <f t="shared" si="811"/>
        <v>0</v>
      </c>
      <c r="AR882">
        <f t="shared" si="812"/>
        <v>0</v>
      </c>
      <c r="AS882">
        <f t="shared" si="813"/>
        <v>0</v>
      </c>
      <c r="AT882">
        <f t="shared" si="814"/>
        <v>0</v>
      </c>
      <c r="AU882">
        <f t="shared" si="815"/>
        <v>0</v>
      </c>
      <c r="AV882">
        <f t="shared" si="816"/>
        <v>0</v>
      </c>
      <c r="AW882">
        <f t="shared" si="817"/>
        <v>0</v>
      </c>
      <c r="AX882">
        <f t="shared" si="818"/>
        <v>0</v>
      </c>
      <c r="AY882">
        <f t="shared" si="819"/>
        <v>0</v>
      </c>
      <c r="AZ882">
        <f t="shared" si="820"/>
        <v>0</v>
      </c>
      <c r="BA882">
        <f t="shared" si="821"/>
        <v>0</v>
      </c>
      <c r="BB882">
        <f t="shared" si="822"/>
        <v>0</v>
      </c>
      <c r="BC882">
        <f t="shared" si="823"/>
        <v>0</v>
      </c>
      <c r="BD882">
        <f t="shared" si="824"/>
        <v>0</v>
      </c>
      <c r="BF882">
        <f t="shared" si="825"/>
        <v>0</v>
      </c>
      <c r="BG882">
        <f t="shared" si="826"/>
        <v>0</v>
      </c>
      <c r="BH882">
        <f t="shared" si="827"/>
        <v>0</v>
      </c>
      <c r="BI882">
        <f t="shared" si="828"/>
        <v>0</v>
      </c>
      <c r="BJ882">
        <f t="shared" si="829"/>
        <v>0</v>
      </c>
      <c r="BK882">
        <f t="shared" si="830"/>
        <v>0</v>
      </c>
      <c r="BL882">
        <f t="shared" si="831"/>
        <v>0</v>
      </c>
      <c r="BM882">
        <f t="shared" si="832"/>
        <v>0</v>
      </c>
      <c r="BN882">
        <f t="shared" si="833"/>
        <v>0</v>
      </c>
      <c r="BO882">
        <f t="shared" si="834"/>
        <v>0</v>
      </c>
      <c r="BP882">
        <f t="shared" si="835"/>
        <v>0</v>
      </c>
      <c r="BQ882">
        <f t="shared" si="836"/>
        <v>0</v>
      </c>
      <c r="BR882">
        <f t="shared" si="837"/>
        <v>0</v>
      </c>
      <c r="BS882">
        <f t="shared" si="838"/>
        <v>0</v>
      </c>
      <c r="BT882">
        <f t="shared" si="839"/>
        <v>0</v>
      </c>
    </row>
    <row r="883" spans="1:72" x14ac:dyDescent="0.25">
      <c r="A883" t="str">
        <f>IF(TRIM(INDEX(games!$A:$A,ROW()))="","",TRIM(INDEX(games!$A:$A,ROW())))</f>
        <v>The Nightmare of Druaga</v>
      </c>
      <c r="B883">
        <f>IF(OR($A883="",INDEX(games!$B:$B,ROW())=""),"",INDEX(games!$B:$B,ROW()))</f>
        <v>2004</v>
      </c>
      <c r="C883" t="str">
        <f>IF(OR($A883="",INDEX(games!$C:$C,ROW())=""),"",INDEX(games!$C:$C,ROW()))</f>
        <v>Traditional</v>
      </c>
      <c r="D883">
        <f t="shared" si="780"/>
        <v>1</v>
      </c>
      <c r="E883">
        <f t="shared" si="781"/>
        <v>4</v>
      </c>
      <c r="F883">
        <f t="shared" si="782"/>
        <v>33</v>
      </c>
      <c r="G883" t="e">
        <f t="shared" si="783"/>
        <v>#N/A</v>
      </c>
      <c r="H883" t="e">
        <f t="shared" si="784"/>
        <v>#N/A</v>
      </c>
      <c r="I883" t="e">
        <f t="shared" si="785"/>
        <v>#N/A</v>
      </c>
      <c r="J883" t="e">
        <f t="shared" si="786"/>
        <v>#N/A</v>
      </c>
      <c r="K883" t="e">
        <f t="shared" si="787"/>
        <v>#N/A</v>
      </c>
      <c r="L883" t="e">
        <f t="shared" si="788"/>
        <v>#N/A</v>
      </c>
      <c r="M883">
        <f t="shared" si="789"/>
        <v>2004</v>
      </c>
      <c r="N883">
        <f t="shared" si="790"/>
        <v>4.7590000000000003</v>
      </c>
      <c r="O883">
        <f t="shared" si="791"/>
        <v>1.000883</v>
      </c>
      <c r="P883" t="str">
        <f>IF(OR($A883="",INDEX(games!$H:$H,ROW())=""),"",INDEX(games!$H:$H,ROW()))</f>
        <v>Yes</v>
      </c>
      <c r="Q883">
        <f t="shared" si="792"/>
        <v>1.000883</v>
      </c>
      <c r="T883">
        <f t="shared" si="793"/>
        <v>2020</v>
      </c>
      <c r="U883">
        <f t="shared" si="794"/>
        <v>2026</v>
      </c>
      <c r="V883">
        <f t="shared" si="795"/>
        <v>6</v>
      </c>
      <c r="W883" t="str">
        <f>IF(TRIM(INDEX(connections!$A:$A,ROW()))="","",TRIM(INDEX(connections!$A:$A,ROW())))</f>
        <v>Risk of Rain 2</v>
      </c>
      <c r="X883" t="str">
        <f>IF($W883="","",TRIM(INDEX(connections!$B:$B,ROW())))</f>
        <v>Morbid Metal</v>
      </c>
      <c r="Y883">
        <f t="shared" si="796"/>
        <v>688</v>
      </c>
      <c r="Z883">
        <f t="shared" si="797"/>
        <v>533</v>
      </c>
      <c r="AA883" t="str">
        <f t="shared" si="798"/>
        <v>Yes</v>
      </c>
      <c r="AB883" t="str">
        <f t="shared" si="799"/>
        <v/>
      </c>
      <c r="AC883" t="str">
        <f t="shared" si="800"/>
        <v/>
      </c>
      <c r="AD883">
        <f t="shared" si="801"/>
        <v>0</v>
      </c>
      <c r="AE883" t="str">
        <f t="shared" si="802"/>
        <v/>
      </c>
      <c r="AG883">
        <f t="shared" si="803"/>
        <v>1</v>
      </c>
      <c r="AH883" t="str">
        <f t="shared" si="804"/>
        <v>Yes</v>
      </c>
      <c r="AI883">
        <f t="shared" si="805"/>
        <v>1</v>
      </c>
      <c r="AJ883">
        <f t="shared" si="806"/>
        <v>1.000883</v>
      </c>
      <c r="AK883" t="str">
        <f t="shared" si="807"/>
        <v/>
      </c>
      <c r="AL883" t="str">
        <f>IF($A883="","",INDEX(games!$J:$J,ROW())&amp;"")</f>
        <v/>
      </c>
      <c r="AM883">
        <f>IF($A883="","",SUMPRODUCT($AO883:$BD883,'Map Analysis'!$AN$2^{0,1,2,3,4,5,6,7,8,9,10,11,12,13,14,15}))</f>
        <v>0</v>
      </c>
      <c r="AN883">
        <f t="shared" si="808"/>
        <v>8.8300000000000005E-5</v>
      </c>
      <c r="AO883">
        <f t="shared" si="809"/>
        <v>0</v>
      </c>
      <c r="AP883">
        <f t="shared" si="810"/>
        <v>0</v>
      </c>
      <c r="AQ883">
        <f t="shared" si="811"/>
        <v>0</v>
      </c>
      <c r="AR883">
        <f t="shared" si="812"/>
        <v>0</v>
      </c>
      <c r="AS883">
        <f t="shared" si="813"/>
        <v>0</v>
      </c>
      <c r="AT883">
        <f t="shared" si="814"/>
        <v>0</v>
      </c>
      <c r="AU883">
        <f t="shared" si="815"/>
        <v>0</v>
      </c>
      <c r="AV883">
        <f t="shared" si="816"/>
        <v>0</v>
      </c>
      <c r="AW883">
        <f t="shared" si="817"/>
        <v>0</v>
      </c>
      <c r="AX883">
        <f t="shared" si="818"/>
        <v>0</v>
      </c>
      <c r="AY883">
        <f t="shared" si="819"/>
        <v>0</v>
      </c>
      <c r="AZ883">
        <f t="shared" si="820"/>
        <v>0</v>
      </c>
      <c r="BA883">
        <f t="shared" si="821"/>
        <v>0</v>
      </c>
      <c r="BB883">
        <f t="shared" si="822"/>
        <v>0</v>
      </c>
      <c r="BC883">
        <f t="shared" si="823"/>
        <v>0</v>
      </c>
      <c r="BD883">
        <f t="shared" si="824"/>
        <v>0</v>
      </c>
      <c r="BF883">
        <f t="shared" si="825"/>
        <v>0</v>
      </c>
      <c r="BG883">
        <f t="shared" si="826"/>
        <v>0</v>
      </c>
      <c r="BH883">
        <f t="shared" si="827"/>
        <v>0</v>
      </c>
      <c r="BI883">
        <f t="shared" si="828"/>
        <v>0</v>
      </c>
      <c r="BJ883">
        <f t="shared" si="829"/>
        <v>0</v>
      </c>
      <c r="BK883">
        <f t="shared" si="830"/>
        <v>0</v>
      </c>
      <c r="BL883">
        <f t="shared" si="831"/>
        <v>0</v>
      </c>
      <c r="BM883">
        <f t="shared" si="832"/>
        <v>0</v>
      </c>
      <c r="BN883">
        <f t="shared" si="833"/>
        <v>0</v>
      </c>
      <c r="BO883">
        <f t="shared" si="834"/>
        <v>0</v>
      </c>
      <c r="BP883">
        <f t="shared" si="835"/>
        <v>0</v>
      </c>
      <c r="BQ883">
        <f t="shared" si="836"/>
        <v>0</v>
      </c>
      <c r="BR883">
        <f t="shared" si="837"/>
        <v>0</v>
      </c>
      <c r="BS883">
        <f t="shared" si="838"/>
        <v>0</v>
      </c>
      <c r="BT883">
        <f t="shared" si="839"/>
        <v>0</v>
      </c>
    </row>
    <row r="884" spans="1:72" x14ac:dyDescent="0.25">
      <c r="A884" t="str">
        <f>IF(TRIM(INDEX(games!$A:$A,ROW()))="","",TRIM(INDEX(games!$A:$A,ROW())))</f>
        <v>The Ouroboros King</v>
      </c>
      <c r="B884">
        <f>IF(OR($A884="",INDEX(games!$B:$B,ROW())=""),"",INDEX(games!$B:$B,ROW()))</f>
        <v>2023</v>
      </c>
      <c r="C884" t="str">
        <f>IF(OR($A884="",INDEX(games!$C:$C,ROW())=""),"",INDEX(games!$C:$C,ROW()))</f>
        <v>Strategy</v>
      </c>
      <c r="D884">
        <f t="shared" si="780"/>
        <v>4</v>
      </c>
      <c r="E884">
        <f t="shared" si="781"/>
        <v>2</v>
      </c>
      <c r="F884">
        <f t="shared" si="782"/>
        <v>0</v>
      </c>
      <c r="G884" t="e">
        <f t="shared" si="783"/>
        <v>#N/A</v>
      </c>
      <c r="H884" t="e">
        <f t="shared" si="784"/>
        <v>#N/A</v>
      </c>
      <c r="I884">
        <f t="shared" si="785"/>
        <v>2023</v>
      </c>
      <c r="J884">
        <f t="shared" si="786"/>
        <v>2</v>
      </c>
      <c r="K884" t="e">
        <f t="shared" si="787"/>
        <v>#N/A</v>
      </c>
      <c r="L884" t="e">
        <f t="shared" si="788"/>
        <v>#N/A</v>
      </c>
      <c r="M884" t="e">
        <f t="shared" si="789"/>
        <v>#N/A</v>
      </c>
      <c r="N884" t="e">
        <f t="shared" si="790"/>
        <v>#N/A</v>
      </c>
      <c r="O884">
        <f t="shared" si="791"/>
        <v>4.0008840000000001</v>
      </c>
      <c r="P884" t="str">
        <f>IF(OR($A884="",INDEX(games!$H:$H,ROW())=""),"",INDEX(games!$H:$H,ROW()))</f>
        <v>Yes</v>
      </c>
      <c r="Q884">
        <f t="shared" si="792"/>
        <v>4.0008840000000001</v>
      </c>
      <c r="T884">
        <f t="shared" si="793"/>
        <v>1980</v>
      </c>
      <c r="U884">
        <f t="shared" si="794"/>
        <v>1983</v>
      </c>
      <c r="V884">
        <f t="shared" si="795"/>
        <v>3</v>
      </c>
      <c r="W884" t="str">
        <f>IF(TRIM(INDEX(connections!$A:$A,ROW()))="","",TRIM(INDEX(connections!$A:$A,ROW())))</f>
        <v>Rogue</v>
      </c>
      <c r="X884" t="str">
        <f>IF($W884="","",TRIM(INDEX(connections!$B:$B,ROW())))</f>
        <v>Moria</v>
      </c>
      <c r="Y884">
        <f t="shared" si="796"/>
        <v>693</v>
      </c>
      <c r="Z884">
        <f t="shared" si="797"/>
        <v>534</v>
      </c>
      <c r="AA884" t="str">
        <f t="shared" si="798"/>
        <v>Yes</v>
      </c>
      <c r="AB884" t="str">
        <f t="shared" si="799"/>
        <v>Yes</v>
      </c>
      <c r="AC884">
        <f t="shared" si="800"/>
        <v>1</v>
      </c>
      <c r="AD884">
        <f t="shared" si="801"/>
        <v>0</v>
      </c>
      <c r="AE884" t="str">
        <f t="shared" si="802"/>
        <v/>
      </c>
      <c r="AG884">
        <f t="shared" si="803"/>
        <v>4</v>
      </c>
      <c r="AH884" t="str">
        <f t="shared" si="804"/>
        <v>Yes</v>
      </c>
      <c r="AI884">
        <f t="shared" si="805"/>
        <v>4</v>
      </c>
      <c r="AJ884">
        <f t="shared" si="806"/>
        <v>4.0008840000000001</v>
      </c>
      <c r="AK884" t="str">
        <f t="shared" si="807"/>
        <v/>
      </c>
      <c r="AL884" t="str">
        <f>IF($A884="","",INDEX(games!$J:$J,ROW())&amp;"")</f>
        <v>https://store.steampowered.com/app/2096510/The_Ouroboros_King/</v>
      </c>
      <c r="AM884">
        <f>IF($A884="","",SUMPRODUCT($AO884:$BD884,'Map Analysis'!$AN$2^{0,1,2,3,4,5,6,7,8,9,10,11,12,13,14,15}))</f>
        <v>0</v>
      </c>
      <c r="AN884">
        <f t="shared" si="808"/>
        <v>8.8399999999999994E-5</v>
      </c>
      <c r="AO884">
        <f t="shared" si="809"/>
        <v>0</v>
      </c>
      <c r="AP884">
        <f t="shared" si="810"/>
        <v>0</v>
      </c>
      <c r="AQ884">
        <f t="shared" si="811"/>
        <v>0</v>
      </c>
      <c r="AR884">
        <f t="shared" si="812"/>
        <v>0</v>
      </c>
      <c r="AS884">
        <f t="shared" si="813"/>
        <v>0</v>
      </c>
      <c r="AT884">
        <f t="shared" si="814"/>
        <v>0</v>
      </c>
      <c r="AU884">
        <f t="shared" si="815"/>
        <v>0</v>
      </c>
      <c r="AV884">
        <f t="shared" si="816"/>
        <v>0</v>
      </c>
      <c r="AW884">
        <f t="shared" si="817"/>
        <v>0</v>
      </c>
      <c r="AX884">
        <f t="shared" si="818"/>
        <v>0</v>
      </c>
      <c r="AY884">
        <f t="shared" si="819"/>
        <v>0</v>
      </c>
      <c r="AZ884">
        <f t="shared" si="820"/>
        <v>0</v>
      </c>
      <c r="BA884">
        <f t="shared" si="821"/>
        <v>0</v>
      </c>
      <c r="BB884">
        <f t="shared" si="822"/>
        <v>0</v>
      </c>
      <c r="BC884">
        <f t="shared" si="823"/>
        <v>0</v>
      </c>
      <c r="BD884">
        <f t="shared" si="824"/>
        <v>0</v>
      </c>
      <c r="BF884">
        <f t="shared" si="825"/>
        <v>4</v>
      </c>
      <c r="BG884">
        <f t="shared" si="826"/>
        <v>54</v>
      </c>
      <c r="BH884">
        <f t="shared" si="827"/>
        <v>83</v>
      </c>
      <c r="BI884">
        <f t="shared" si="828"/>
        <v>55</v>
      </c>
      <c r="BJ884">
        <f t="shared" si="829"/>
        <v>19</v>
      </c>
      <c r="BK884">
        <f t="shared" si="830"/>
        <v>4</v>
      </c>
      <c r="BL884">
        <f t="shared" si="831"/>
        <v>0</v>
      </c>
      <c r="BM884">
        <f t="shared" si="832"/>
        <v>0</v>
      </c>
      <c r="BN884">
        <f t="shared" si="833"/>
        <v>0</v>
      </c>
      <c r="BO884">
        <f t="shared" si="834"/>
        <v>0</v>
      </c>
      <c r="BP884">
        <f t="shared" si="835"/>
        <v>0</v>
      </c>
      <c r="BQ884">
        <f t="shared" si="836"/>
        <v>0</v>
      </c>
      <c r="BR884">
        <f t="shared" si="837"/>
        <v>0</v>
      </c>
      <c r="BS884">
        <f t="shared" si="838"/>
        <v>0</v>
      </c>
      <c r="BT884">
        <f t="shared" si="839"/>
        <v>0</v>
      </c>
    </row>
    <row r="885" spans="1:72" x14ac:dyDescent="0.25">
      <c r="A885" t="str">
        <f>IF(TRIM(INDEX(games!$A:$A,ROW()))="","",TRIM(INDEX(games!$A:$A,ROW())))</f>
        <v>The Rogue Prince of Persia</v>
      </c>
      <c r="B885">
        <f>IF(OR($A885="",INDEX(games!$B:$B,ROW())=""),"",INDEX(games!$B:$B,ROW()))</f>
        <v>2024</v>
      </c>
      <c r="C885" t="str">
        <f>IF(OR($A885="",INDEX(games!$C:$C,ROW())=""),"",INDEX(games!$C:$C,ROW()))</f>
        <v>Action</v>
      </c>
      <c r="D885">
        <f t="shared" si="780"/>
        <v>1</v>
      </c>
      <c r="E885">
        <f t="shared" si="781"/>
        <v>1</v>
      </c>
      <c r="F885">
        <f t="shared" si="782"/>
        <v>1</v>
      </c>
      <c r="G885">
        <f t="shared" si="783"/>
        <v>2024</v>
      </c>
      <c r="H885">
        <f t="shared" si="784"/>
        <v>1.0229999999999999</v>
      </c>
      <c r="I885" t="e">
        <f t="shared" si="785"/>
        <v>#N/A</v>
      </c>
      <c r="J885" t="e">
        <f t="shared" si="786"/>
        <v>#N/A</v>
      </c>
      <c r="K885" t="e">
        <f t="shared" si="787"/>
        <v>#N/A</v>
      </c>
      <c r="L885" t="e">
        <f t="shared" si="788"/>
        <v>#N/A</v>
      </c>
      <c r="M885" t="e">
        <f t="shared" si="789"/>
        <v>#N/A</v>
      </c>
      <c r="N885" t="e">
        <f t="shared" si="790"/>
        <v>#N/A</v>
      </c>
      <c r="O885">
        <f t="shared" si="791"/>
        <v>1.000885</v>
      </c>
      <c r="P885" t="str">
        <f>IF(OR($A885="",INDEX(games!$H:$H,ROW())=""),"",INDEX(games!$H:$H,ROW()))</f>
        <v>Yes</v>
      </c>
      <c r="Q885">
        <f t="shared" si="792"/>
        <v>1.000885</v>
      </c>
      <c r="T885">
        <f t="shared" si="793"/>
        <v>2017</v>
      </c>
      <c r="U885">
        <f t="shared" si="794"/>
        <v>2024</v>
      </c>
      <c r="V885">
        <f t="shared" si="795"/>
        <v>7</v>
      </c>
      <c r="W885" t="str">
        <f>IF(TRIM(INDEX(connections!$A:$A,ROW()))="","",TRIM(INDEX(connections!$A:$A,ROW())))</f>
        <v>Slay the Spire</v>
      </c>
      <c r="X885" t="str">
        <f>IF($W885="","",TRIM(INDEX(connections!$B:$B,ROW())))</f>
        <v>Morimens</v>
      </c>
      <c r="Y885">
        <f t="shared" si="796"/>
        <v>772</v>
      </c>
      <c r="Z885">
        <f t="shared" si="797"/>
        <v>535</v>
      </c>
      <c r="AA885" t="str">
        <f t="shared" si="798"/>
        <v>Yes</v>
      </c>
      <c r="AB885" t="str">
        <f t="shared" si="799"/>
        <v>Yes</v>
      </c>
      <c r="AC885">
        <f t="shared" si="800"/>
        <v>1</v>
      </c>
      <c r="AD885">
        <f t="shared" si="801"/>
        <v>0</v>
      </c>
      <c r="AE885" t="str">
        <f t="shared" si="802"/>
        <v/>
      </c>
      <c r="AG885">
        <f t="shared" si="803"/>
        <v>1</v>
      </c>
      <c r="AH885" t="str">
        <f t="shared" si="804"/>
        <v>Yes</v>
      </c>
      <c r="AI885">
        <f t="shared" si="805"/>
        <v>1</v>
      </c>
      <c r="AJ885">
        <f t="shared" si="806"/>
        <v>1.000885</v>
      </c>
      <c r="AK885" t="str">
        <f t="shared" si="807"/>
        <v/>
      </c>
      <c r="AL885" t="str">
        <f>IF($A885="","",INDEX(games!$J:$J,ROW())&amp;"")</f>
        <v>https://store.steampowered.com/app/2717880/The_Rogue_Prince_of_Persia/</v>
      </c>
      <c r="AM885">
        <f>IF($A885="","",SUMPRODUCT($AO885:$BD885,'Map Analysis'!$AN$2^{0,1,2,3,4,5,6,7,8,9,10,11,12,13,14,15}))</f>
        <v>0</v>
      </c>
      <c r="AN885">
        <f t="shared" si="808"/>
        <v>8.8499999999999996E-5</v>
      </c>
      <c r="AO885">
        <f t="shared" si="809"/>
        <v>0</v>
      </c>
      <c r="AP885">
        <f t="shared" si="810"/>
        <v>0</v>
      </c>
      <c r="AQ885">
        <f t="shared" si="811"/>
        <v>0</v>
      </c>
      <c r="AR885">
        <f t="shared" si="812"/>
        <v>0</v>
      </c>
      <c r="AS885">
        <f t="shared" si="813"/>
        <v>0</v>
      </c>
      <c r="AT885">
        <f t="shared" si="814"/>
        <v>0</v>
      </c>
      <c r="AU885">
        <f t="shared" si="815"/>
        <v>0</v>
      </c>
      <c r="AV885">
        <f t="shared" si="816"/>
        <v>0</v>
      </c>
      <c r="AW885">
        <f t="shared" si="817"/>
        <v>0</v>
      </c>
      <c r="AX885">
        <f t="shared" si="818"/>
        <v>0</v>
      </c>
      <c r="AY885">
        <f t="shared" si="819"/>
        <v>0</v>
      </c>
      <c r="AZ885">
        <f t="shared" si="820"/>
        <v>0</v>
      </c>
      <c r="BA885">
        <f t="shared" si="821"/>
        <v>0</v>
      </c>
      <c r="BB885">
        <f t="shared" si="822"/>
        <v>0</v>
      </c>
      <c r="BC885">
        <f t="shared" si="823"/>
        <v>0</v>
      </c>
      <c r="BD885">
        <f t="shared" si="824"/>
        <v>0</v>
      </c>
      <c r="BF885">
        <f t="shared" si="825"/>
        <v>0</v>
      </c>
      <c r="BG885">
        <f t="shared" si="826"/>
        <v>0</v>
      </c>
      <c r="BH885">
        <f t="shared" si="827"/>
        <v>0</v>
      </c>
      <c r="BI885">
        <f t="shared" si="828"/>
        <v>0</v>
      </c>
      <c r="BJ885">
        <f t="shared" si="829"/>
        <v>0</v>
      </c>
      <c r="BK885">
        <f t="shared" si="830"/>
        <v>0</v>
      </c>
      <c r="BL885">
        <f t="shared" si="831"/>
        <v>0</v>
      </c>
      <c r="BM885">
        <f t="shared" si="832"/>
        <v>0</v>
      </c>
      <c r="BN885">
        <f t="shared" si="833"/>
        <v>0</v>
      </c>
      <c r="BO885">
        <f t="shared" si="834"/>
        <v>0</v>
      </c>
      <c r="BP885">
        <f t="shared" si="835"/>
        <v>0</v>
      </c>
      <c r="BQ885">
        <f t="shared" si="836"/>
        <v>0</v>
      </c>
      <c r="BR885">
        <f t="shared" si="837"/>
        <v>0</v>
      </c>
      <c r="BS885">
        <f t="shared" si="838"/>
        <v>0</v>
      </c>
      <c r="BT885">
        <f t="shared" si="839"/>
        <v>0</v>
      </c>
    </row>
    <row r="886" spans="1:72" x14ac:dyDescent="0.25">
      <c r="A886" t="str">
        <f>IF(TRIM(INDEX(games!$A:$A,ROW()))="","",TRIM(INDEX(games!$A:$A,ROW())))</f>
        <v>The Royal Writ</v>
      </c>
      <c r="B886">
        <f>IF(OR($A886="",INDEX(games!$B:$B,ROW())=""),"",INDEX(games!$B:$B,ROW()))</f>
        <v>2025</v>
      </c>
      <c r="C886" t="str">
        <f>IF(OR($A886="",INDEX(games!$C:$C,ROW())=""),"",INDEX(games!$C:$C,ROW()))</f>
        <v>Deckbuilder</v>
      </c>
      <c r="D886">
        <f t="shared" si="780"/>
        <v>5</v>
      </c>
      <c r="E886">
        <f t="shared" si="781"/>
        <v>3</v>
      </c>
      <c r="F886">
        <f t="shared" si="782"/>
        <v>2</v>
      </c>
      <c r="G886" t="e">
        <f t="shared" si="783"/>
        <v>#N/A</v>
      </c>
      <c r="H886" t="e">
        <f t="shared" si="784"/>
        <v>#N/A</v>
      </c>
      <c r="I886" t="e">
        <f t="shared" si="785"/>
        <v>#N/A</v>
      </c>
      <c r="J886" t="e">
        <f t="shared" si="786"/>
        <v>#N/A</v>
      </c>
      <c r="K886">
        <f t="shared" si="787"/>
        <v>2025</v>
      </c>
      <c r="L886">
        <f t="shared" si="788"/>
        <v>3.0459999999999998</v>
      </c>
      <c r="M886" t="e">
        <f t="shared" si="789"/>
        <v>#N/A</v>
      </c>
      <c r="N886" t="e">
        <f t="shared" si="790"/>
        <v>#N/A</v>
      </c>
      <c r="O886">
        <f t="shared" si="791"/>
        <v>5.0008860000000004</v>
      </c>
      <c r="P886" t="str">
        <f>IF(OR($A886="",INDEX(games!$H:$H,ROW())=""),"",INDEX(games!$H:$H,ROW()))</f>
        <v>Yes</v>
      </c>
      <c r="Q886">
        <f t="shared" si="792"/>
        <v>5.0008860000000004</v>
      </c>
      <c r="T886">
        <f t="shared" si="793"/>
        <v>2017</v>
      </c>
      <c r="U886">
        <f t="shared" si="794"/>
        <v>2023</v>
      </c>
      <c r="V886">
        <f t="shared" si="795"/>
        <v>6</v>
      </c>
      <c r="W886" t="str">
        <f>IF(TRIM(INDEX(connections!$A:$A,ROW()))="","",TRIM(INDEX(connections!$A:$A,ROW())))</f>
        <v>Slay the Spire</v>
      </c>
      <c r="X886" t="str">
        <f>IF($W886="","",TRIM(INDEX(connections!$B:$B,ROW())))</f>
        <v>Mortal Sin</v>
      </c>
      <c r="Y886">
        <f t="shared" si="796"/>
        <v>772</v>
      </c>
      <c r="Z886">
        <f t="shared" si="797"/>
        <v>537</v>
      </c>
      <c r="AA886" t="str">
        <f t="shared" si="798"/>
        <v>Yes</v>
      </c>
      <c r="AB886" t="str">
        <f t="shared" si="799"/>
        <v>Yes</v>
      </c>
      <c r="AC886">
        <f t="shared" si="800"/>
        <v>1</v>
      </c>
      <c r="AD886">
        <f t="shared" si="801"/>
        <v>1</v>
      </c>
      <c r="AE886" t="str">
        <f t="shared" si="802"/>
        <v/>
      </c>
      <c r="AG886">
        <f t="shared" si="803"/>
        <v>5</v>
      </c>
      <c r="AH886" t="str">
        <f t="shared" si="804"/>
        <v>Yes</v>
      </c>
      <c r="AI886">
        <f t="shared" si="805"/>
        <v>5</v>
      </c>
      <c r="AJ886">
        <f t="shared" si="806"/>
        <v>5.0008860000000004</v>
      </c>
      <c r="AK886" t="str">
        <f t="shared" si="807"/>
        <v/>
      </c>
      <c r="AL886" t="str">
        <f>IF($A886="","",INDEX(games!$J:$J,ROW())&amp;"")</f>
        <v>https://store.steampowered.com/app/3333700/The_Royal_Writ/</v>
      </c>
      <c r="AM886">
        <f>IF($A886="","",SUMPRODUCT($AO886:$BD886,'Map Analysis'!$AN$2^{0,1,2,3,4,5,6,7,8,9,10,11,12,13,14,15}))</f>
        <v>0</v>
      </c>
      <c r="AN886">
        <f t="shared" si="808"/>
        <v>8.8599999999999999E-5</v>
      </c>
      <c r="AO886">
        <f t="shared" si="809"/>
        <v>0</v>
      </c>
      <c r="AP886">
        <f t="shared" si="810"/>
        <v>0</v>
      </c>
      <c r="AQ886">
        <f t="shared" si="811"/>
        <v>0</v>
      </c>
      <c r="AR886">
        <f t="shared" si="812"/>
        <v>0</v>
      </c>
      <c r="AS886">
        <f t="shared" si="813"/>
        <v>0</v>
      </c>
      <c r="AT886">
        <f t="shared" si="814"/>
        <v>0</v>
      </c>
      <c r="AU886">
        <f t="shared" si="815"/>
        <v>0</v>
      </c>
      <c r="AV886">
        <f t="shared" si="816"/>
        <v>0</v>
      </c>
      <c r="AW886">
        <f t="shared" si="817"/>
        <v>0</v>
      </c>
      <c r="AX886">
        <f t="shared" si="818"/>
        <v>0</v>
      </c>
      <c r="AY886">
        <f t="shared" si="819"/>
        <v>0</v>
      </c>
      <c r="AZ886">
        <f t="shared" si="820"/>
        <v>0</v>
      </c>
      <c r="BA886">
        <f t="shared" si="821"/>
        <v>0</v>
      </c>
      <c r="BB886">
        <f t="shared" si="822"/>
        <v>0</v>
      </c>
      <c r="BC886">
        <f t="shared" si="823"/>
        <v>0</v>
      </c>
      <c r="BD886">
        <f t="shared" si="824"/>
        <v>0</v>
      </c>
      <c r="BF886">
        <f t="shared" si="825"/>
        <v>0</v>
      </c>
      <c r="BG886">
        <f t="shared" si="826"/>
        <v>0</v>
      </c>
      <c r="BH886">
        <f t="shared" si="827"/>
        <v>0</v>
      </c>
      <c r="BI886">
        <f t="shared" si="828"/>
        <v>0</v>
      </c>
      <c r="BJ886">
        <f t="shared" si="829"/>
        <v>0</v>
      </c>
      <c r="BK886">
        <f t="shared" si="830"/>
        <v>0</v>
      </c>
      <c r="BL886">
        <f t="shared" si="831"/>
        <v>0</v>
      </c>
      <c r="BM886">
        <f t="shared" si="832"/>
        <v>0</v>
      </c>
      <c r="BN886">
        <f t="shared" si="833"/>
        <v>0</v>
      </c>
      <c r="BO886">
        <f t="shared" si="834"/>
        <v>0</v>
      </c>
      <c r="BP886">
        <f t="shared" si="835"/>
        <v>0</v>
      </c>
      <c r="BQ886">
        <f t="shared" si="836"/>
        <v>0</v>
      </c>
      <c r="BR886">
        <f t="shared" si="837"/>
        <v>0</v>
      </c>
      <c r="BS886">
        <f t="shared" si="838"/>
        <v>0</v>
      </c>
      <c r="BT886">
        <f t="shared" si="839"/>
        <v>0</v>
      </c>
    </row>
    <row r="887" spans="1:72" x14ac:dyDescent="0.25">
      <c r="A887" t="str">
        <f>IF(TRIM(INDEX(games!$A:$A,ROW()))="","",TRIM(INDEX(games!$A:$A,ROW())))</f>
        <v>The Spell Brigade</v>
      </c>
      <c r="B887">
        <f>IF(OR($A887="",INDEX(games!$B:$B,ROW())=""),"",INDEX(games!$B:$B,ROW()))</f>
        <v>2024</v>
      </c>
      <c r="C887" t="str">
        <f>IF(OR($A887="",INDEX(games!$C:$C,ROW())=""),"",INDEX(games!$C:$C,ROW()))</f>
        <v>Action</v>
      </c>
      <c r="D887">
        <f t="shared" si="780"/>
        <v>3</v>
      </c>
      <c r="E887">
        <f t="shared" si="781"/>
        <v>1</v>
      </c>
      <c r="F887">
        <f t="shared" si="782"/>
        <v>3</v>
      </c>
      <c r="G887">
        <f t="shared" si="783"/>
        <v>2024</v>
      </c>
      <c r="H887">
        <f t="shared" si="784"/>
        <v>1.069</v>
      </c>
      <c r="I887" t="e">
        <f t="shared" si="785"/>
        <v>#N/A</v>
      </c>
      <c r="J887" t="e">
        <f t="shared" si="786"/>
        <v>#N/A</v>
      </c>
      <c r="K887" t="e">
        <f t="shared" si="787"/>
        <v>#N/A</v>
      </c>
      <c r="L887" t="e">
        <f t="shared" si="788"/>
        <v>#N/A</v>
      </c>
      <c r="M887" t="e">
        <f t="shared" si="789"/>
        <v>#N/A</v>
      </c>
      <c r="N887" t="e">
        <f t="shared" si="790"/>
        <v>#N/A</v>
      </c>
      <c r="O887">
        <f t="shared" si="791"/>
        <v>3.0008870000000001</v>
      </c>
      <c r="P887" t="str">
        <f>IF(OR($A887="",INDEX(games!$H:$H,ROW())=""),"",INDEX(games!$H:$H,ROW()))</f>
        <v/>
      </c>
      <c r="Q887" t="str">
        <f t="shared" si="792"/>
        <v/>
      </c>
      <c r="T887">
        <f t="shared" si="793"/>
        <v>2021</v>
      </c>
      <c r="U887">
        <f t="shared" si="794"/>
        <v>2023</v>
      </c>
      <c r="V887">
        <f t="shared" si="795"/>
        <v>2</v>
      </c>
      <c r="W887" t="str">
        <f>IF(TRIM(INDEX(connections!$A:$A,ROW()))="","",TRIM(INDEX(connections!$A:$A,ROW())))</f>
        <v>Vampire Survivors</v>
      </c>
      <c r="X887" t="str">
        <f>IF($W887="","",TRIM(INDEX(connections!$B:$B,ROW())))</f>
        <v>Mortal Sin</v>
      </c>
      <c r="Y887">
        <f t="shared" si="796"/>
        <v>941</v>
      </c>
      <c r="Z887">
        <f t="shared" si="797"/>
        <v>537</v>
      </c>
      <c r="AA887" t="str">
        <f t="shared" si="798"/>
        <v>Yes</v>
      </c>
      <c r="AB887" t="str">
        <f t="shared" si="799"/>
        <v>Yes</v>
      </c>
      <c r="AC887">
        <f t="shared" si="800"/>
        <v>1</v>
      </c>
      <c r="AD887">
        <f t="shared" si="801"/>
        <v>0</v>
      </c>
      <c r="AE887" t="str">
        <f t="shared" si="802"/>
        <v/>
      </c>
      <c r="AG887">
        <f t="shared" si="803"/>
        <v>3</v>
      </c>
      <c r="AH887" t="str">
        <f t="shared" si="804"/>
        <v/>
      </c>
      <c r="AI887" t="str">
        <f t="shared" si="805"/>
        <v/>
      </c>
      <c r="AJ887" t="str">
        <f t="shared" si="806"/>
        <v/>
      </c>
      <c r="AK887">
        <f t="shared" si="807"/>
        <v>3.0008870000000001</v>
      </c>
      <c r="AL887" t="str">
        <f>IF($A887="","",INDEX(games!$J:$J,ROW())&amp;"")</f>
        <v/>
      </c>
      <c r="AM887">
        <f>IF($A887="","",SUMPRODUCT($AO887:$BD887,'Map Analysis'!$AN$2^{0,1,2,3,4,5,6,7,8,9,10,11,12,13,14,15}))</f>
        <v>0</v>
      </c>
      <c r="AN887">
        <f t="shared" si="808"/>
        <v>8.8700000000000001E-5</v>
      </c>
      <c r="AO887">
        <f t="shared" si="809"/>
        <v>0</v>
      </c>
      <c r="AP887">
        <f t="shared" si="810"/>
        <v>0</v>
      </c>
      <c r="AQ887">
        <f t="shared" si="811"/>
        <v>0</v>
      </c>
      <c r="AR887">
        <f t="shared" si="812"/>
        <v>0</v>
      </c>
      <c r="AS887">
        <f t="shared" si="813"/>
        <v>0</v>
      </c>
      <c r="AT887">
        <f t="shared" si="814"/>
        <v>0</v>
      </c>
      <c r="AU887">
        <f t="shared" si="815"/>
        <v>0</v>
      </c>
      <c r="AV887">
        <f t="shared" si="816"/>
        <v>0</v>
      </c>
      <c r="AW887">
        <f t="shared" si="817"/>
        <v>0</v>
      </c>
      <c r="AX887">
        <f t="shared" si="818"/>
        <v>0</v>
      </c>
      <c r="AY887">
        <f t="shared" si="819"/>
        <v>0</v>
      </c>
      <c r="AZ887">
        <f t="shared" si="820"/>
        <v>0</v>
      </c>
      <c r="BA887">
        <f t="shared" si="821"/>
        <v>0</v>
      </c>
      <c r="BB887">
        <f t="shared" si="822"/>
        <v>0</v>
      </c>
      <c r="BC887">
        <f t="shared" si="823"/>
        <v>0</v>
      </c>
      <c r="BD887">
        <f t="shared" si="824"/>
        <v>0</v>
      </c>
      <c r="BF887">
        <f t="shared" si="825"/>
        <v>0</v>
      </c>
      <c r="BG887">
        <f t="shared" si="826"/>
        <v>0</v>
      </c>
      <c r="BH887">
        <f t="shared" si="827"/>
        <v>0</v>
      </c>
      <c r="BI887">
        <f t="shared" si="828"/>
        <v>0</v>
      </c>
      <c r="BJ887">
        <f t="shared" si="829"/>
        <v>0</v>
      </c>
      <c r="BK887">
        <f t="shared" si="830"/>
        <v>0</v>
      </c>
      <c r="BL887">
        <f t="shared" si="831"/>
        <v>0</v>
      </c>
      <c r="BM887">
        <f t="shared" si="832"/>
        <v>0</v>
      </c>
      <c r="BN887">
        <f t="shared" si="833"/>
        <v>0</v>
      </c>
      <c r="BO887">
        <f t="shared" si="834"/>
        <v>0</v>
      </c>
      <c r="BP887">
        <f t="shared" si="835"/>
        <v>0</v>
      </c>
      <c r="BQ887">
        <f t="shared" si="836"/>
        <v>0</v>
      </c>
      <c r="BR887">
        <f t="shared" si="837"/>
        <v>0</v>
      </c>
      <c r="BS887">
        <f t="shared" si="838"/>
        <v>0</v>
      </c>
      <c r="BT887">
        <f t="shared" si="839"/>
        <v>0</v>
      </c>
    </row>
    <row r="888" spans="1:72" x14ac:dyDescent="0.25">
      <c r="A888" t="str">
        <f>IF(TRIM(INDEX(games!$A:$A,ROW()))="","",TRIM(INDEX(games!$A:$A,ROW())))</f>
        <v>The Spirit Lift</v>
      </c>
      <c r="B888">
        <f>IF(OR($A888="",INDEX(games!$B:$B,ROW())=""),"",INDEX(games!$B:$B,ROW()))</f>
        <v>2026</v>
      </c>
      <c r="C888" t="str">
        <f>IF(OR($A888="",INDEX(games!$C:$C,ROW())=""),"",INDEX(games!$C:$C,ROW()))</f>
        <v>Deckbuilder</v>
      </c>
      <c r="D888">
        <f t="shared" si="780"/>
        <v>2</v>
      </c>
      <c r="E888">
        <f t="shared" si="781"/>
        <v>3</v>
      </c>
      <c r="F888">
        <f t="shared" si="782"/>
        <v>4</v>
      </c>
      <c r="G888" t="e">
        <f t="shared" si="783"/>
        <v>#N/A</v>
      </c>
      <c r="H888" t="e">
        <f t="shared" si="784"/>
        <v>#N/A</v>
      </c>
      <c r="I888" t="e">
        <f t="shared" si="785"/>
        <v>#N/A</v>
      </c>
      <c r="J888" t="e">
        <f t="shared" si="786"/>
        <v>#N/A</v>
      </c>
      <c r="K888">
        <f t="shared" si="787"/>
        <v>2026</v>
      </c>
      <c r="L888">
        <f t="shared" si="788"/>
        <v>3.0920000000000001</v>
      </c>
      <c r="M888" t="e">
        <f t="shared" si="789"/>
        <v>#N/A</v>
      </c>
      <c r="N888" t="e">
        <f t="shared" si="790"/>
        <v>#N/A</v>
      </c>
      <c r="O888">
        <f t="shared" si="791"/>
        <v>2.0008879999999998</v>
      </c>
      <c r="P888" t="str">
        <f>IF(OR($A888="",INDEX(games!$H:$H,ROW())=""),"",INDEX(games!$H:$H,ROW()))</f>
        <v>Yes</v>
      </c>
      <c r="Q888">
        <f t="shared" si="792"/>
        <v>2.0008879999999998</v>
      </c>
      <c r="T888">
        <f t="shared" si="793"/>
        <v>2014</v>
      </c>
      <c r="U888">
        <f t="shared" si="794"/>
        <v>2018</v>
      </c>
      <c r="V888">
        <f t="shared" si="795"/>
        <v>4</v>
      </c>
      <c r="W888" t="str">
        <f>IF(TRIM(INDEX(connections!$A:$A,ROW()))="","",TRIM(INDEX(connections!$A:$A,ROW())))</f>
        <v>Tower of Guns</v>
      </c>
      <c r="X888" t="str">
        <f>IF($W888="","",TRIM(INDEX(connections!$B:$B,ROW())))</f>
        <v>Mothergunship</v>
      </c>
      <c r="Y888">
        <f t="shared" si="796"/>
        <v>916</v>
      </c>
      <c r="Z888">
        <f t="shared" si="797"/>
        <v>538</v>
      </c>
      <c r="AA888" t="str">
        <f t="shared" si="798"/>
        <v>Yes</v>
      </c>
      <c r="AB888" t="str">
        <f t="shared" si="799"/>
        <v>Yes</v>
      </c>
      <c r="AC888">
        <f t="shared" si="800"/>
        <v>1</v>
      </c>
      <c r="AD888">
        <f t="shared" si="801"/>
        <v>0</v>
      </c>
      <c r="AE888" t="str">
        <f t="shared" si="802"/>
        <v/>
      </c>
      <c r="AG888">
        <f t="shared" si="803"/>
        <v>2</v>
      </c>
      <c r="AH888" t="str">
        <f t="shared" si="804"/>
        <v>Yes</v>
      </c>
      <c r="AI888">
        <f t="shared" si="805"/>
        <v>2</v>
      </c>
      <c r="AJ888">
        <f t="shared" si="806"/>
        <v>2.0008879999999998</v>
      </c>
      <c r="AK888" t="str">
        <f t="shared" si="807"/>
        <v/>
      </c>
      <c r="AL888" t="str">
        <f>IF($A888="","",INDEX(games!$J:$J,ROW())&amp;"")</f>
        <v>https://store.steampowered.com/app/1727590/THE_SPIRIT_LIFT/</v>
      </c>
      <c r="AM888">
        <f>IF($A888="","",SUMPRODUCT($AO888:$BD888,'Map Analysis'!$AN$2^{0,1,2,3,4,5,6,7,8,9,10,11,12,13,14,15}))</f>
        <v>0</v>
      </c>
      <c r="AN888">
        <f t="shared" si="808"/>
        <v>8.8800000000000004E-5</v>
      </c>
      <c r="AO888">
        <f t="shared" si="809"/>
        <v>0</v>
      </c>
      <c r="AP888">
        <f t="shared" si="810"/>
        <v>0</v>
      </c>
      <c r="AQ888">
        <f t="shared" si="811"/>
        <v>0</v>
      </c>
      <c r="AR888">
        <f t="shared" si="812"/>
        <v>0</v>
      </c>
      <c r="AS888">
        <f t="shared" si="813"/>
        <v>0</v>
      </c>
      <c r="AT888">
        <f t="shared" si="814"/>
        <v>0</v>
      </c>
      <c r="AU888">
        <f t="shared" si="815"/>
        <v>0</v>
      </c>
      <c r="AV888">
        <f t="shared" si="816"/>
        <v>0</v>
      </c>
      <c r="AW888">
        <f t="shared" si="817"/>
        <v>0</v>
      </c>
      <c r="AX888">
        <f t="shared" si="818"/>
        <v>0</v>
      </c>
      <c r="AY888">
        <f t="shared" si="819"/>
        <v>0</v>
      </c>
      <c r="AZ888">
        <f t="shared" si="820"/>
        <v>0</v>
      </c>
      <c r="BA888">
        <f t="shared" si="821"/>
        <v>0</v>
      </c>
      <c r="BB888">
        <f t="shared" si="822"/>
        <v>0</v>
      </c>
      <c r="BC888">
        <f t="shared" si="823"/>
        <v>0</v>
      </c>
      <c r="BD888">
        <f t="shared" si="824"/>
        <v>0</v>
      </c>
      <c r="BF888">
        <f t="shared" si="825"/>
        <v>1</v>
      </c>
      <c r="BG888">
        <f t="shared" si="826"/>
        <v>0</v>
      </c>
      <c r="BH888">
        <f t="shared" si="827"/>
        <v>0</v>
      </c>
      <c r="BI888">
        <f t="shared" si="828"/>
        <v>0</v>
      </c>
      <c r="BJ888">
        <f t="shared" si="829"/>
        <v>0</v>
      </c>
      <c r="BK888">
        <f t="shared" si="830"/>
        <v>0</v>
      </c>
      <c r="BL888">
        <f t="shared" si="831"/>
        <v>0</v>
      </c>
      <c r="BM888">
        <f t="shared" si="832"/>
        <v>0</v>
      </c>
      <c r="BN888">
        <f t="shared" si="833"/>
        <v>0</v>
      </c>
      <c r="BO888">
        <f t="shared" si="834"/>
        <v>0</v>
      </c>
      <c r="BP888">
        <f t="shared" si="835"/>
        <v>0</v>
      </c>
      <c r="BQ888">
        <f t="shared" si="836"/>
        <v>0</v>
      </c>
      <c r="BR888">
        <f t="shared" si="837"/>
        <v>0</v>
      </c>
      <c r="BS888">
        <f t="shared" si="838"/>
        <v>0</v>
      </c>
      <c r="BT888">
        <f t="shared" si="839"/>
        <v>0</v>
      </c>
    </row>
    <row r="889" spans="1:72" x14ac:dyDescent="0.25">
      <c r="A889" t="str">
        <f>IF(TRIM(INDEX(games!$A:$A,ROW()))="","",TRIM(INDEX(games!$A:$A,ROW())))</f>
        <v>The Unliving</v>
      </c>
      <c r="B889">
        <f>IF(OR($A889="",INDEX(games!$B:$B,ROW())=""),"",INDEX(games!$B:$B,ROW()))</f>
        <v>2022</v>
      </c>
      <c r="C889" t="str">
        <f>IF(OR($A889="",INDEX(games!$C:$C,ROW())=""),"",INDEX(games!$C:$C,ROW()))</f>
        <v>Action</v>
      </c>
      <c r="D889">
        <f t="shared" si="780"/>
        <v>3</v>
      </c>
      <c r="E889">
        <f t="shared" si="781"/>
        <v>1</v>
      </c>
      <c r="F889">
        <f t="shared" si="782"/>
        <v>5</v>
      </c>
      <c r="G889">
        <f t="shared" si="783"/>
        <v>2022</v>
      </c>
      <c r="H889">
        <f t="shared" si="784"/>
        <v>1.115</v>
      </c>
      <c r="I889" t="e">
        <f t="shared" si="785"/>
        <v>#N/A</v>
      </c>
      <c r="J889" t="e">
        <f t="shared" si="786"/>
        <v>#N/A</v>
      </c>
      <c r="K889" t="e">
        <f t="shared" si="787"/>
        <v>#N/A</v>
      </c>
      <c r="L889" t="e">
        <f t="shared" si="788"/>
        <v>#N/A</v>
      </c>
      <c r="M889" t="e">
        <f t="shared" si="789"/>
        <v>#N/A</v>
      </c>
      <c r="N889" t="e">
        <f t="shared" si="790"/>
        <v>#N/A</v>
      </c>
      <c r="O889">
        <f t="shared" si="791"/>
        <v>3.0008889999999999</v>
      </c>
      <c r="P889" t="str">
        <f>IF(OR($A889="",INDEX(games!$H:$H,ROW())=""),"",INDEX(games!$H:$H,ROW()))</f>
        <v>Yes</v>
      </c>
      <c r="Q889">
        <f t="shared" si="792"/>
        <v>3.0008889999999999</v>
      </c>
      <c r="T889">
        <f t="shared" si="793"/>
        <v>2018</v>
      </c>
      <c r="U889">
        <f t="shared" si="794"/>
        <v>2022</v>
      </c>
      <c r="V889">
        <f t="shared" si="795"/>
        <v>4</v>
      </c>
      <c r="W889" t="str">
        <f>IF(TRIM(INDEX(connections!$A:$A,ROW()))="","",TRIM(INDEX(connections!$A:$A,ROW())))</f>
        <v>Mothergunship</v>
      </c>
      <c r="X889" t="str">
        <f>IF($W889="","",TRIM(INDEX(connections!$B:$B,ROW())))</f>
        <v>Mothergunship: Forge</v>
      </c>
      <c r="Y889">
        <f t="shared" si="796"/>
        <v>538</v>
      </c>
      <c r="Z889">
        <f t="shared" si="797"/>
        <v>539</v>
      </c>
      <c r="AA889" t="str">
        <f t="shared" si="798"/>
        <v>Yes</v>
      </c>
      <c r="AB889" t="str">
        <f t="shared" si="799"/>
        <v>Yes</v>
      </c>
      <c r="AC889">
        <f t="shared" si="800"/>
        <v>1</v>
      </c>
      <c r="AD889">
        <f t="shared" si="801"/>
        <v>0</v>
      </c>
      <c r="AE889" t="str">
        <f t="shared" si="802"/>
        <v/>
      </c>
      <c r="AG889">
        <f t="shared" si="803"/>
        <v>3</v>
      </c>
      <c r="AH889" t="str">
        <f t="shared" si="804"/>
        <v>Yes</v>
      </c>
      <c r="AI889">
        <f t="shared" si="805"/>
        <v>3</v>
      </c>
      <c r="AJ889">
        <f t="shared" si="806"/>
        <v>3.0008889999999999</v>
      </c>
      <c r="AK889" t="str">
        <f t="shared" si="807"/>
        <v/>
      </c>
      <c r="AL889" t="str">
        <f>IF($A889="","",INDEX(games!$J:$J,ROW())&amp;"")</f>
        <v>https://store.steampowered.com/app/986040/The_Unliving/</v>
      </c>
      <c r="AM889">
        <f>IF($A889="","",SUMPRODUCT($AO889:$BD889,'Map Analysis'!$AN$2^{0,1,2,3,4,5,6,7,8,9,10,11,12,13,14,15}))</f>
        <v>1</v>
      </c>
      <c r="AN889">
        <f t="shared" si="808"/>
        <v>1.0000888999999999</v>
      </c>
      <c r="AO889">
        <f t="shared" si="809"/>
        <v>1</v>
      </c>
      <c r="AP889">
        <f t="shared" si="810"/>
        <v>0</v>
      </c>
      <c r="AQ889">
        <f t="shared" si="811"/>
        <v>0</v>
      </c>
      <c r="AR889">
        <f t="shared" si="812"/>
        <v>0</v>
      </c>
      <c r="AS889">
        <f t="shared" si="813"/>
        <v>0</v>
      </c>
      <c r="AT889">
        <f t="shared" si="814"/>
        <v>0</v>
      </c>
      <c r="AU889">
        <f t="shared" si="815"/>
        <v>0</v>
      </c>
      <c r="AV889">
        <f t="shared" si="816"/>
        <v>0</v>
      </c>
      <c r="AW889">
        <f t="shared" si="817"/>
        <v>0</v>
      </c>
      <c r="AX889">
        <f t="shared" si="818"/>
        <v>0</v>
      </c>
      <c r="AY889">
        <f t="shared" si="819"/>
        <v>0</v>
      </c>
      <c r="AZ889">
        <f t="shared" si="820"/>
        <v>0</v>
      </c>
      <c r="BA889">
        <f t="shared" si="821"/>
        <v>0</v>
      </c>
      <c r="BB889">
        <f t="shared" si="822"/>
        <v>0</v>
      </c>
      <c r="BC889">
        <f t="shared" si="823"/>
        <v>0</v>
      </c>
      <c r="BD889">
        <f t="shared" si="824"/>
        <v>0</v>
      </c>
      <c r="BF889">
        <f t="shared" si="825"/>
        <v>0</v>
      </c>
      <c r="BG889">
        <f t="shared" si="826"/>
        <v>0</v>
      </c>
      <c r="BH889">
        <f t="shared" si="827"/>
        <v>0</v>
      </c>
      <c r="BI889">
        <f t="shared" si="828"/>
        <v>0</v>
      </c>
      <c r="BJ889">
        <f t="shared" si="829"/>
        <v>0</v>
      </c>
      <c r="BK889">
        <f t="shared" si="830"/>
        <v>0</v>
      </c>
      <c r="BL889">
        <f t="shared" si="831"/>
        <v>0</v>
      </c>
      <c r="BM889">
        <f t="shared" si="832"/>
        <v>0</v>
      </c>
      <c r="BN889">
        <f t="shared" si="833"/>
        <v>0</v>
      </c>
      <c r="BO889">
        <f t="shared" si="834"/>
        <v>0</v>
      </c>
      <c r="BP889">
        <f t="shared" si="835"/>
        <v>0</v>
      </c>
      <c r="BQ889">
        <f t="shared" si="836"/>
        <v>0</v>
      </c>
      <c r="BR889">
        <f t="shared" si="837"/>
        <v>0</v>
      </c>
      <c r="BS889">
        <f t="shared" si="838"/>
        <v>0</v>
      </c>
      <c r="BT889">
        <f t="shared" si="839"/>
        <v>0</v>
      </c>
    </row>
    <row r="890" spans="1:72" x14ac:dyDescent="0.25">
      <c r="A890" t="str">
        <f>IF(TRIM(INDEX(games!$A:$A,ROW()))="","",TRIM(INDEX(games!$A:$A,ROW())))</f>
        <v>The Void Rains Upon Her Heart</v>
      </c>
      <c r="B890">
        <f>IF(OR($A890="",INDEX(games!$B:$B,ROW())=""),"",INDEX(games!$B:$B,ROW()))</f>
        <v>2018</v>
      </c>
      <c r="C890" t="str">
        <f>IF(OR($A890="",INDEX(games!$C:$C,ROW())=""),"",INDEX(games!$C:$C,ROW()))</f>
        <v>Action</v>
      </c>
      <c r="D890">
        <f t="shared" si="780"/>
        <v>1</v>
      </c>
      <c r="E890">
        <f t="shared" si="781"/>
        <v>1</v>
      </c>
      <c r="F890">
        <f t="shared" si="782"/>
        <v>6</v>
      </c>
      <c r="G890">
        <f t="shared" si="783"/>
        <v>2018</v>
      </c>
      <c r="H890">
        <f t="shared" si="784"/>
        <v>1.1379999999999999</v>
      </c>
      <c r="I890" t="e">
        <f t="shared" si="785"/>
        <v>#N/A</v>
      </c>
      <c r="J890" t="e">
        <f t="shared" si="786"/>
        <v>#N/A</v>
      </c>
      <c r="K890" t="e">
        <f t="shared" si="787"/>
        <v>#N/A</v>
      </c>
      <c r="L890" t="e">
        <f t="shared" si="788"/>
        <v>#N/A</v>
      </c>
      <c r="M890" t="e">
        <f t="shared" si="789"/>
        <v>#N/A</v>
      </c>
      <c r="N890" t="e">
        <f t="shared" si="790"/>
        <v>#N/A</v>
      </c>
      <c r="O890">
        <f t="shared" si="791"/>
        <v>1.0008900000000001</v>
      </c>
      <c r="P890" t="str">
        <f>IF(OR($A890="",INDEX(games!$H:$H,ROW())=""),"",INDEX(games!$H:$H,ROW()))</f>
        <v/>
      </c>
      <c r="Q890" t="str">
        <f t="shared" si="792"/>
        <v/>
      </c>
      <c r="T890">
        <f t="shared" si="793"/>
        <v>2010</v>
      </c>
      <c r="U890">
        <f t="shared" si="794"/>
        <v>2011</v>
      </c>
      <c r="V890">
        <f t="shared" si="795"/>
        <v>1</v>
      </c>
      <c r="W890" t="str">
        <f>IF(TRIM(INDEX(connections!$A:$A,ROW()))="","",TRIM(INDEX(connections!$A:$A,ROW())))</f>
        <v>Fushigi no Gensoukyou</v>
      </c>
      <c r="X890" t="str">
        <f>IF($W890="","",TRIM(INDEX(connections!$B:$B,ROW())))</f>
        <v>Motto!? Fushigi no Gensoukyou: Under the Moonlight</v>
      </c>
      <c r="Y890">
        <f t="shared" si="796"/>
        <v>330</v>
      </c>
      <c r="Z890">
        <f t="shared" si="797"/>
        <v>540</v>
      </c>
      <c r="AA890" t="str">
        <f t="shared" si="798"/>
        <v/>
      </c>
      <c r="AB890" t="str">
        <f t="shared" si="799"/>
        <v/>
      </c>
      <c r="AC890" t="str">
        <f t="shared" si="800"/>
        <v/>
      </c>
      <c r="AD890">
        <f t="shared" si="801"/>
        <v>0</v>
      </c>
      <c r="AE890" t="str">
        <f t="shared" si="802"/>
        <v/>
      </c>
      <c r="AG890">
        <f t="shared" si="803"/>
        <v>1</v>
      </c>
      <c r="AH890" t="str">
        <f t="shared" si="804"/>
        <v/>
      </c>
      <c r="AI890" t="str">
        <f t="shared" si="805"/>
        <v/>
      </c>
      <c r="AJ890" t="str">
        <f t="shared" si="806"/>
        <v/>
      </c>
      <c r="AK890">
        <f t="shared" si="807"/>
        <v>1.0008900000000001</v>
      </c>
      <c r="AL890" t="str">
        <f>IF($A890="","",INDEX(games!$J:$J,ROW())&amp;"")</f>
        <v/>
      </c>
      <c r="AM890">
        <f>IF($A890="","",SUMPRODUCT($AO890:$BD890,'Map Analysis'!$AN$2^{0,1,2,3,4,5,6,7,8,9,10,11,12,13,14,15}))</f>
        <v>0</v>
      </c>
      <c r="AN890">
        <f t="shared" si="808"/>
        <v>8.8999999999999995E-5</v>
      </c>
      <c r="AO890">
        <f t="shared" si="809"/>
        <v>0</v>
      </c>
      <c r="AP890">
        <f t="shared" si="810"/>
        <v>0</v>
      </c>
      <c r="AQ890">
        <f t="shared" si="811"/>
        <v>0</v>
      </c>
      <c r="AR890">
        <f t="shared" si="812"/>
        <v>0</v>
      </c>
      <c r="AS890">
        <f t="shared" si="813"/>
        <v>0</v>
      </c>
      <c r="AT890">
        <f t="shared" si="814"/>
        <v>0</v>
      </c>
      <c r="AU890">
        <f t="shared" si="815"/>
        <v>0</v>
      </c>
      <c r="AV890">
        <f t="shared" si="816"/>
        <v>0</v>
      </c>
      <c r="AW890">
        <f t="shared" si="817"/>
        <v>0</v>
      </c>
      <c r="AX890">
        <f t="shared" si="818"/>
        <v>0</v>
      </c>
      <c r="AY890">
        <f t="shared" si="819"/>
        <v>0</v>
      </c>
      <c r="AZ890">
        <f t="shared" si="820"/>
        <v>0</v>
      </c>
      <c r="BA890">
        <f t="shared" si="821"/>
        <v>0</v>
      </c>
      <c r="BB890">
        <f t="shared" si="822"/>
        <v>0</v>
      </c>
      <c r="BC890">
        <f t="shared" si="823"/>
        <v>0</v>
      </c>
      <c r="BD890">
        <f t="shared" si="824"/>
        <v>0</v>
      </c>
      <c r="BF890">
        <f t="shared" si="825"/>
        <v>1</v>
      </c>
      <c r="BG890">
        <f t="shared" si="826"/>
        <v>1</v>
      </c>
      <c r="BH890">
        <f t="shared" si="827"/>
        <v>0</v>
      </c>
      <c r="BI890">
        <f t="shared" si="828"/>
        <v>0</v>
      </c>
      <c r="BJ890">
        <f t="shared" si="829"/>
        <v>0</v>
      </c>
      <c r="BK890">
        <f t="shared" si="830"/>
        <v>0</v>
      </c>
      <c r="BL890">
        <f t="shared" si="831"/>
        <v>0</v>
      </c>
      <c r="BM890">
        <f t="shared" si="832"/>
        <v>0</v>
      </c>
      <c r="BN890">
        <f t="shared" si="833"/>
        <v>0</v>
      </c>
      <c r="BO890">
        <f t="shared" si="834"/>
        <v>0</v>
      </c>
      <c r="BP890">
        <f t="shared" si="835"/>
        <v>0</v>
      </c>
      <c r="BQ890">
        <f t="shared" si="836"/>
        <v>0</v>
      </c>
      <c r="BR890">
        <f t="shared" si="837"/>
        <v>0</v>
      </c>
      <c r="BS890">
        <f t="shared" si="838"/>
        <v>0</v>
      </c>
      <c r="BT890">
        <f t="shared" si="839"/>
        <v>0</v>
      </c>
    </row>
    <row r="891" spans="1:72" x14ac:dyDescent="0.25">
      <c r="A891" t="str">
        <f>IF(TRIM(INDEX(games!$A:$A,ROW()))="","",TRIM(INDEX(games!$A:$A,ROW())))</f>
        <v>The World is Your Weapon</v>
      </c>
      <c r="B891">
        <f>IF(OR($A891="",INDEX(games!$B:$B,ROW())=""),"",INDEX(games!$B:$B,ROW()))</f>
        <v>2014</v>
      </c>
      <c r="C891" t="str">
        <f>IF(OR($A891="",INDEX(games!$C:$C,ROW())=""),"",INDEX(games!$C:$C,ROW()))</f>
        <v>Traditional</v>
      </c>
      <c r="D891">
        <f t="shared" si="780"/>
        <v>1</v>
      </c>
      <c r="E891">
        <f t="shared" si="781"/>
        <v>4</v>
      </c>
      <c r="F891">
        <f t="shared" si="782"/>
        <v>7</v>
      </c>
      <c r="G891" t="e">
        <f t="shared" si="783"/>
        <v>#N/A</v>
      </c>
      <c r="H891" t="e">
        <f t="shared" si="784"/>
        <v>#N/A</v>
      </c>
      <c r="I891" t="e">
        <f t="shared" si="785"/>
        <v>#N/A</v>
      </c>
      <c r="J891" t="e">
        <f t="shared" si="786"/>
        <v>#N/A</v>
      </c>
      <c r="K891" t="e">
        <f t="shared" si="787"/>
        <v>#N/A</v>
      </c>
      <c r="L891" t="e">
        <f t="shared" si="788"/>
        <v>#N/A</v>
      </c>
      <c r="M891">
        <f t="shared" si="789"/>
        <v>2014</v>
      </c>
      <c r="N891">
        <f t="shared" si="790"/>
        <v>4.1609999999999996</v>
      </c>
      <c r="O891">
        <f t="shared" si="791"/>
        <v>1.000891</v>
      </c>
      <c r="P891" t="str">
        <f>IF(OR($A891="",INDEX(games!$H:$H,ROW())=""),"",INDEX(games!$H:$H,ROW()))</f>
        <v/>
      </c>
      <c r="Q891" t="str">
        <f t="shared" si="792"/>
        <v/>
      </c>
      <c r="T891">
        <f t="shared" si="793"/>
        <v>2008</v>
      </c>
      <c r="U891">
        <f t="shared" si="794"/>
        <v>2023</v>
      </c>
      <c r="V891">
        <f t="shared" si="795"/>
        <v>15</v>
      </c>
      <c r="W891" t="str">
        <f>IF(TRIM(INDEX(connections!$A:$A,ROW()))="","",TRIM(INDEX(connections!$A:$A,ROW())))</f>
        <v>Spelunky Classic</v>
      </c>
      <c r="X891" t="str">
        <f>IF($W891="","",TRIM(INDEX(connections!$B:$B,ROW())))</f>
        <v>Mr. Sun's Hatbox</v>
      </c>
      <c r="Y891">
        <f t="shared" si="796"/>
        <v>801</v>
      </c>
      <c r="Z891">
        <f t="shared" si="797"/>
        <v>541</v>
      </c>
      <c r="AA891" t="str">
        <f t="shared" si="798"/>
        <v>Yes</v>
      </c>
      <c r="AB891" t="str">
        <f t="shared" si="799"/>
        <v>Yes</v>
      </c>
      <c r="AC891">
        <f t="shared" si="800"/>
        <v>1</v>
      </c>
      <c r="AD891">
        <f t="shared" si="801"/>
        <v>0</v>
      </c>
      <c r="AE891" t="str">
        <f t="shared" si="802"/>
        <v/>
      </c>
      <c r="AG891">
        <f t="shared" si="803"/>
        <v>1</v>
      </c>
      <c r="AH891" t="str">
        <f t="shared" si="804"/>
        <v/>
      </c>
      <c r="AI891" t="str">
        <f t="shared" si="805"/>
        <v/>
      </c>
      <c r="AJ891" t="str">
        <f t="shared" si="806"/>
        <v/>
      </c>
      <c r="AK891">
        <f t="shared" si="807"/>
        <v>1.000891</v>
      </c>
      <c r="AL891" t="str">
        <f>IF($A891="","",INDEX(games!$J:$J,ROW())&amp;"")</f>
        <v>https://store.steampowered.com/app/1056490/The_World_is_Your_Weapon/</v>
      </c>
      <c r="AM891">
        <f>IF($A891="","",SUMPRODUCT($AO891:$BD891,'Map Analysis'!$AN$2^{0,1,2,3,4,5,6,7,8,9,10,11,12,13,14,15}))</f>
        <v>0</v>
      </c>
      <c r="AN891">
        <f t="shared" si="808"/>
        <v>8.9099999999999997E-5</v>
      </c>
      <c r="AO891">
        <f t="shared" si="809"/>
        <v>0</v>
      </c>
      <c r="AP891">
        <f t="shared" si="810"/>
        <v>0</v>
      </c>
      <c r="AQ891">
        <f t="shared" si="811"/>
        <v>0</v>
      </c>
      <c r="AR891">
        <f t="shared" si="812"/>
        <v>0</v>
      </c>
      <c r="AS891">
        <f t="shared" si="813"/>
        <v>0</v>
      </c>
      <c r="AT891">
        <f t="shared" si="814"/>
        <v>0</v>
      </c>
      <c r="AU891">
        <f t="shared" si="815"/>
        <v>0</v>
      </c>
      <c r="AV891">
        <f t="shared" si="816"/>
        <v>0</v>
      </c>
      <c r="AW891">
        <f t="shared" si="817"/>
        <v>0</v>
      </c>
      <c r="AX891">
        <f t="shared" si="818"/>
        <v>0</v>
      </c>
      <c r="AY891">
        <f t="shared" si="819"/>
        <v>0</v>
      </c>
      <c r="AZ891">
        <f t="shared" si="820"/>
        <v>0</v>
      </c>
      <c r="BA891">
        <f t="shared" si="821"/>
        <v>0</v>
      </c>
      <c r="BB891">
        <f t="shared" si="822"/>
        <v>0</v>
      </c>
      <c r="BC891">
        <f t="shared" si="823"/>
        <v>0</v>
      </c>
      <c r="BD891">
        <f t="shared" si="824"/>
        <v>0</v>
      </c>
      <c r="BF891">
        <f t="shared" si="825"/>
        <v>0</v>
      </c>
      <c r="BG891">
        <f t="shared" si="826"/>
        <v>0</v>
      </c>
      <c r="BH891">
        <f t="shared" si="827"/>
        <v>0</v>
      </c>
      <c r="BI891">
        <f t="shared" si="828"/>
        <v>0</v>
      </c>
      <c r="BJ891">
        <f t="shared" si="829"/>
        <v>0</v>
      </c>
      <c r="BK891">
        <f t="shared" si="830"/>
        <v>0</v>
      </c>
      <c r="BL891">
        <f t="shared" si="831"/>
        <v>0</v>
      </c>
      <c r="BM891">
        <f t="shared" si="832"/>
        <v>0</v>
      </c>
      <c r="BN891">
        <f t="shared" si="833"/>
        <v>0</v>
      </c>
      <c r="BO891">
        <f t="shared" si="834"/>
        <v>0</v>
      </c>
      <c r="BP891">
        <f t="shared" si="835"/>
        <v>0</v>
      </c>
      <c r="BQ891">
        <f t="shared" si="836"/>
        <v>0</v>
      </c>
      <c r="BR891">
        <f t="shared" si="837"/>
        <v>0</v>
      </c>
      <c r="BS891">
        <f t="shared" si="838"/>
        <v>0</v>
      </c>
      <c r="BT891">
        <f t="shared" si="839"/>
        <v>0</v>
      </c>
    </row>
    <row r="892" spans="1:72" x14ac:dyDescent="0.25">
      <c r="A892" t="str">
        <f>IF(TRIM(INDEX(games!$A:$A,ROW()))="","",TRIM(INDEX(games!$A:$A,ROW())))</f>
        <v>There Are No Orcs</v>
      </c>
      <c r="B892">
        <f>IF(OR($A892="",INDEX(games!$B:$B,ROW())=""),"",INDEX(games!$B:$B,ROW()))</f>
        <v>2025</v>
      </c>
      <c r="C892" t="str">
        <f>IF(OR($A892="",INDEX(games!$C:$C,ROW())=""),"",INDEX(games!$C:$C,ROW()))</f>
        <v>Strategy</v>
      </c>
      <c r="D892">
        <f t="shared" si="780"/>
        <v>0</v>
      </c>
      <c r="E892">
        <f t="shared" si="781"/>
        <v>2</v>
      </c>
      <c r="F892">
        <f t="shared" si="782"/>
        <v>8</v>
      </c>
      <c r="G892" t="e">
        <f t="shared" si="783"/>
        <v>#N/A</v>
      </c>
      <c r="H892" t="e">
        <f t="shared" si="784"/>
        <v>#N/A</v>
      </c>
      <c r="I892">
        <f t="shared" si="785"/>
        <v>2025</v>
      </c>
      <c r="J892">
        <f t="shared" si="786"/>
        <v>2.1840000000000002</v>
      </c>
      <c r="K892" t="e">
        <f t="shared" si="787"/>
        <v>#N/A</v>
      </c>
      <c r="L892" t="e">
        <f t="shared" si="788"/>
        <v>#N/A</v>
      </c>
      <c r="M892" t="e">
        <f t="shared" si="789"/>
        <v>#N/A</v>
      </c>
      <c r="N892" t="e">
        <f t="shared" si="790"/>
        <v>#N/A</v>
      </c>
      <c r="O892">
        <f t="shared" si="791"/>
        <v>8.92E-4</v>
      </c>
      <c r="P892" t="str">
        <f>IF(OR($A892="",INDEX(games!$H:$H,ROW())=""),"",INDEX(games!$H:$H,ROW()))</f>
        <v/>
      </c>
      <c r="Q892" t="str">
        <f t="shared" si="792"/>
        <v/>
      </c>
      <c r="T892">
        <f t="shared" si="793"/>
        <v>2020</v>
      </c>
      <c r="U892">
        <f t="shared" si="794"/>
        <v>2021</v>
      </c>
      <c r="V892">
        <f t="shared" si="795"/>
        <v>1</v>
      </c>
      <c r="W892" t="str">
        <f>IF(TRIM(INDEX(connections!$A:$A,ROW()))="","",TRIM(INDEX(connections!$A:$A,ROW())))</f>
        <v>Risk of Rain 2</v>
      </c>
      <c r="X892" t="str">
        <f>IF($W892="","",TRIM(INDEX(connections!$B:$B,ROW())))</f>
        <v>Muck</v>
      </c>
      <c r="Y892">
        <f t="shared" si="796"/>
        <v>688</v>
      </c>
      <c r="Z892">
        <f t="shared" si="797"/>
        <v>542</v>
      </c>
      <c r="AA892" t="str">
        <f t="shared" si="798"/>
        <v>Yes</v>
      </c>
      <c r="AB892" t="str">
        <f t="shared" si="799"/>
        <v>Yes</v>
      </c>
      <c r="AC892">
        <f t="shared" si="800"/>
        <v>1</v>
      </c>
      <c r="AD892">
        <f t="shared" si="801"/>
        <v>0</v>
      </c>
      <c r="AE892" t="str">
        <f t="shared" si="802"/>
        <v/>
      </c>
      <c r="AG892">
        <f t="shared" si="803"/>
        <v>0</v>
      </c>
      <c r="AH892" t="str">
        <f t="shared" si="804"/>
        <v/>
      </c>
      <c r="AI892" t="str">
        <f t="shared" si="805"/>
        <v/>
      </c>
      <c r="AJ892" t="str">
        <f t="shared" si="806"/>
        <v/>
      </c>
      <c r="AK892" t="str">
        <f t="shared" si="807"/>
        <v/>
      </c>
      <c r="AL892" t="str">
        <f>IF($A892="","",INDEX(games!$J:$J,ROW())&amp;"")</f>
        <v/>
      </c>
      <c r="AM892">
        <f>IF($A892="","",SUMPRODUCT($AO892:$BD892,'Map Analysis'!$AN$2^{0,1,2,3,4,5,6,7,8,9,10,11,12,13,14,15}))</f>
        <v>0</v>
      </c>
      <c r="AN892">
        <f t="shared" si="808"/>
        <v>8.92E-5</v>
      </c>
      <c r="AO892">
        <f t="shared" si="809"/>
        <v>0</v>
      </c>
      <c r="AP892">
        <f t="shared" si="810"/>
        <v>0</v>
      </c>
      <c r="AQ892">
        <f t="shared" si="811"/>
        <v>0</v>
      </c>
      <c r="AR892">
        <f t="shared" si="812"/>
        <v>0</v>
      </c>
      <c r="AS892">
        <f t="shared" si="813"/>
        <v>0</v>
      </c>
      <c r="AT892">
        <f t="shared" si="814"/>
        <v>0</v>
      </c>
      <c r="AU892">
        <f t="shared" si="815"/>
        <v>0</v>
      </c>
      <c r="AV892">
        <f t="shared" si="816"/>
        <v>0</v>
      </c>
      <c r="AW892">
        <f t="shared" si="817"/>
        <v>0</v>
      </c>
      <c r="AX892">
        <f t="shared" si="818"/>
        <v>0</v>
      </c>
      <c r="AY892">
        <f t="shared" si="819"/>
        <v>0</v>
      </c>
      <c r="AZ892">
        <f t="shared" si="820"/>
        <v>0</v>
      </c>
      <c r="BA892">
        <f t="shared" si="821"/>
        <v>0</v>
      </c>
      <c r="BB892">
        <f t="shared" si="822"/>
        <v>0</v>
      </c>
      <c r="BC892">
        <f t="shared" si="823"/>
        <v>0</v>
      </c>
      <c r="BD892">
        <f t="shared" si="824"/>
        <v>0</v>
      </c>
      <c r="BF892">
        <f t="shared" si="825"/>
        <v>2</v>
      </c>
      <c r="BG892">
        <f t="shared" si="826"/>
        <v>2</v>
      </c>
      <c r="BH892">
        <f t="shared" si="827"/>
        <v>0</v>
      </c>
      <c r="BI892">
        <f t="shared" si="828"/>
        <v>0</v>
      </c>
      <c r="BJ892">
        <f t="shared" si="829"/>
        <v>0</v>
      </c>
      <c r="BK892">
        <f t="shared" si="830"/>
        <v>0</v>
      </c>
      <c r="BL892">
        <f t="shared" si="831"/>
        <v>0</v>
      </c>
      <c r="BM892">
        <f t="shared" si="832"/>
        <v>0</v>
      </c>
      <c r="BN892">
        <f t="shared" si="833"/>
        <v>0</v>
      </c>
      <c r="BO892">
        <f t="shared" si="834"/>
        <v>0</v>
      </c>
      <c r="BP892">
        <f t="shared" si="835"/>
        <v>0</v>
      </c>
      <c r="BQ892">
        <f t="shared" si="836"/>
        <v>0</v>
      </c>
      <c r="BR892">
        <f t="shared" si="837"/>
        <v>0</v>
      </c>
      <c r="BS892">
        <f t="shared" si="838"/>
        <v>0</v>
      </c>
      <c r="BT892">
        <f t="shared" si="839"/>
        <v>0</v>
      </c>
    </row>
    <row r="893" spans="1:72" x14ac:dyDescent="0.25">
      <c r="A893" t="str">
        <f>IF(TRIM(INDEX(games!$A:$A,ROW()))="","",TRIM(INDEX(games!$A:$A,ROW())))</f>
        <v>Thysiastery</v>
      </c>
      <c r="B893">
        <f>IF(OR($A893="",INDEX(games!$B:$B,ROW())=""),"",INDEX(games!$B:$B,ROW()))</f>
        <v>2026</v>
      </c>
      <c r="C893" t="str">
        <f>IF(OR($A893="",INDEX(games!$C:$C,ROW())=""),"",INDEX(games!$C:$C,ROW()))</f>
        <v>Strategy</v>
      </c>
      <c r="D893">
        <f t="shared" si="780"/>
        <v>0</v>
      </c>
      <c r="E893">
        <f t="shared" si="781"/>
        <v>2</v>
      </c>
      <c r="F893">
        <f t="shared" si="782"/>
        <v>9</v>
      </c>
      <c r="G893" t="e">
        <f t="shared" si="783"/>
        <v>#N/A</v>
      </c>
      <c r="H893" t="e">
        <f t="shared" si="784"/>
        <v>#N/A</v>
      </c>
      <c r="I893">
        <f t="shared" si="785"/>
        <v>2026</v>
      </c>
      <c r="J893">
        <f t="shared" si="786"/>
        <v>2.2069999999999999</v>
      </c>
      <c r="K893" t="e">
        <f t="shared" si="787"/>
        <v>#N/A</v>
      </c>
      <c r="L893" t="e">
        <f t="shared" si="788"/>
        <v>#N/A</v>
      </c>
      <c r="M893" t="e">
        <f t="shared" si="789"/>
        <v>#N/A</v>
      </c>
      <c r="N893" t="e">
        <f t="shared" si="790"/>
        <v>#N/A</v>
      </c>
      <c r="O893">
        <f t="shared" si="791"/>
        <v>8.9300000000000002E-4</v>
      </c>
      <c r="P893" t="str">
        <f>IF(OR($A893="",INDEX(games!$H:$H,ROW())=""),"",INDEX(games!$H:$H,ROW()))</f>
        <v/>
      </c>
      <c r="Q893" t="str">
        <f t="shared" si="792"/>
        <v/>
      </c>
      <c r="T893">
        <f t="shared" si="793"/>
        <v>2020</v>
      </c>
      <c r="U893">
        <f t="shared" si="794"/>
        <v>2024</v>
      </c>
      <c r="V893">
        <f t="shared" si="795"/>
        <v>4</v>
      </c>
      <c r="W893" t="str">
        <f>IF(TRIM(INDEX(connections!$A:$A,ROW()))="","",TRIM(INDEX(connections!$A:$A,ROW())))</f>
        <v>Post Void</v>
      </c>
      <c r="X893" t="str">
        <f>IF($W893="","",TRIM(INDEX(connections!$B:$B,ROW())))</f>
        <v>Mullet Madjack</v>
      </c>
      <c r="Y893">
        <f t="shared" si="796"/>
        <v>645</v>
      </c>
      <c r="Z893">
        <f t="shared" si="797"/>
        <v>543</v>
      </c>
      <c r="AA893" t="str">
        <f t="shared" si="798"/>
        <v>Yes</v>
      </c>
      <c r="AB893" t="str">
        <f t="shared" si="799"/>
        <v/>
      </c>
      <c r="AC893" t="str">
        <f t="shared" si="800"/>
        <v/>
      </c>
      <c r="AD893">
        <f t="shared" si="801"/>
        <v>0</v>
      </c>
      <c r="AE893" t="str">
        <f t="shared" si="802"/>
        <v/>
      </c>
      <c r="AG893">
        <f t="shared" si="803"/>
        <v>0</v>
      </c>
      <c r="AH893" t="str">
        <f t="shared" si="804"/>
        <v/>
      </c>
      <c r="AI893" t="str">
        <f t="shared" si="805"/>
        <v/>
      </c>
      <c r="AJ893" t="str">
        <f t="shared" si="806"/>
        <v/>
      </c>
      <c r="AK893" t="str">
        <f t="shared" si="807"/>
        <v/>
      </c>
      <c r="AL893" t="str">
        <f>IF($A893="","",INDEX(games!$J:$J,ROW())&amp;"")</f>
        <v>https://store.steampowered.com/app/3140180/THYSIASTERY/</v>
      </c>
      <c r="AM893">
        <f>IF($A893="","",SUMPRODUCT($AO893:$BD893,'Map Analysis'!$AN$2^{0,1,2,3,4,5,6,7,8,9,10,11,12,13,14,15}))</f>
        <v>0</v>
      </c>
      <c r="AN893">
        <f t="shared" si="808"/>
        <v>8.9300000000000002E-5</v>
      </c>
      <c r="AO893">
        <f t="shared" si="809"/>
        <v>0</v>
      </c>
      <c r="AP893">
        <f t="shared" si="810"/>
        <v>0</v>
      </c>
      <c r="AQ893">
        <f t="shared" si="811"/>
        <v>0</v>
      </c>
      <c r="AR893">
        <f t="shared" si="812"/>
        <v>0</v>
      </c>
      <c r="AS893">
        <f t="shared" si="813"/>
        <v>0</v>
      </c>
      <c r="AT893">
        <f t="shared" si="814"/>
        <v>0</v>
      </c>
      <c r="AU893">
        <f t="shared" si="815"/>
        <v>0</v>
      </c>
      <c r="AV893">
        <f t="shared" si="816"/>
        <v>0</v>
      </c>
      <c r="AW893">
        <f t="shared" si="817"/>
        <v>0</v>
      </c>
      <c r="AX893">
        <f t="shared" si="818"/>
        <v>0</v>
      </c>
      <c r="AY893">
        <f t="shared" si="819"/>
        <v>0</v>
      </c>
      <c r="AZ893">
        <f t="shared" si="820"/>
        <v>0</v>
      </c>
      <c r="BA893">
        <f t="shared" si="821"/>
        <v>0</v>
      </c>
      <c r="BB893">
        <f t="shared" si="822"/>
        <v>0</v>
      </c>
      <c r="BC893">
        <f t="shared" si="823"/>
        <v>0</v>
      </c>
      <c r="BD893">
        <f t="shared" si="824"/>
        <v>0</v>
      </c>
      <c r="BF893">
        <f t="shared" si="825"/>
        <v>0</v>
      </c>
      <c r="BG893">
        <f t="shared" si="826"/>
        <v>0</v>
      </c>
      <c r="BH893">
        <f t="shared" si="827"/>
        <v>0</v>
      </c>
      <c r="BI893">
        <f t="shared" si="828"/>
        <v>0</v>
      </c>
      <c r="BJ893">
        <f t="shared" si="829"/>
        <v>0</v>
      </c>
      <c r="BK893">
        <f t="shared" si="830"/>
        <v>0</v>
      </c>
      <c r="BL893">
        <f t="shared" si="831"/>
        <v>0</v>
      </c>
      <c r="BM893">
        <f t="shared" si="832"/>
        <v>0</v>
      </c>
      <c r="BN893">
        <f t="shared" si="833"/>
        <v>0</v>
      </c>
      <c r="BO893">
        <f t="shared" si="834"/>
        <v>0</v>
      </c>
      <c r="BP893">
        <f t="shared" si="835"/>
        <v>0</v>
      </c>
      <c r="BQ893">
        <f t="shared" si="836"/>
        <v>0</v>
      </c>
      <c r="BR893">
        <f t="shared" si="837"/>
        <v>0</v>
      </c>
      <c r="BS893">
        <f t="shared" si="838"/>
        <v>0</v>
      </c>
      <c r="BT893">
        <f t="shared" si="839"/>
        <v>0</v>
      </c>
    </row>
    <row r="894" spans="1:72" x14ac:dyDescent="0.25">
      <c r="A894" t="str">
        <f>IF(TRIM(INDEX(games!$A:$A,ROW()))="","",TRIM(INDEX(games!$A:$A,ROW())))</f>
        <v>Tic Tactic</v>
      </c>
      <c r="B894">
        <f>IF(OR($A894="",INDEX(games!$B:$B,ROW())=""),"",INDEX(games!$B:$B,ROW()))</f>
        <v>2025</v>
      </c>
      <c r="C894" t="str">
        <f>IF(OR($A894="",INDEX(games!$C:$C,ROW())=""),"",INDEX(games!$C:$C,ROW()))</f>
        <v>Deckbuilder</v>
      </c>
      <c r="D894">
        <f t="shared" si="780"/>
        <v>3</v>
      </c>
      <c r="E894">
        <f t="shared" si="781"/>
        <v>3</v>
      </c>
      <c r="F894">
        <f t="shared" si="782"/>
        <v>10</v>
      </c>
      <c r="G894" t="e">
        <f t="shared" si="783"/>
        <v>#N/A</v>
      </c>
      <c r="H894" t="e">
        <f t="shared" si="784"/>
        <v>#N/A</v>
      </c>
      <c r="I894" t="e">
        <f t="shared" si="785"/>
        <v>#N/A</v>
      </c>
      <c r="J894" t="e">
        <f t="shared" si="786"/>
        <v>#N/A</v>
      </c>
      <c r="K894">
        <f t="shared" si="787"/>
        <v>2025</v>
      </c>
      <c r="L894">
        <f t="shared" si="788"/>
        <v>3.23</v>
      </c>
      <c r="M894" t="e">
        <f t="shared" si="789"/>
        <v>#N/A</v>
      </c>
      <c r="N894" t="e">
        <f t="shared" si="790"/>
        <v>#N/A</v>
      </c>
      <c r="O894">
        <f t="shared" si="791"/>
        <v>3.0008940000000002</v>
      </c>
      <c r="P894" t="str">
        <f>IF(OR($A894="",INDEX(games!$H:$H,ROW())=""),"",INDEX(games!$H:$H,ROW()))</f>
        <v/>
      </c>
      <c r="Q894" t="str">
        <f t="shared" si="792"/>
        <v/>
      </c>
      <c r="T894">
        <f t="shared" si="793"/>
        <v>2021</v>
      </c>
      <c r="U894">
        <f t="shared" si="794"/>
        <v>2025</v>
      </c>
      <c r="V894">
        <f t="shared" si="795"/>
        <v>4</v>
      </c>
      <c r="W894" t="str">
        <f>IF(TRIM(INDEX(connections!$A:$A,ROW()))="","",TRIM(INDEX(connections!$A:$A,ROW())))</f>
        <v>Inscryption</v>
      </c>
      <c r="X894" t="str">
        <f>IF($W894="","",TRIM(INDEX(connections!$B:$B,ROW())))</f>
        <v>My Card Is Better Than Your Card!</v>
      </c>
      <c r="Y894">
        <f t="shared" si="796"/>
        <v>424</v>
      </c>
      <c r="Z894">
        <f t="shared" si="797"/>
        <v>544</v>
      </c>
      <c r="AA894" t="str">
        <f t="shared" si="798"/>
        <v>Yes</v>
      </c>
      <c r="AB894" t="str">
        <f t="shared" si="799"/>
        <v/>
      </c>
      <c r="AC894" t="str">
        <f t="shared" si="800"/>
        <v/>
      </c>
      <c r="AD894">
        <f t="shared" si="801"/>
        <v>0</v>
      </c>
      <c r="AE894" t="str">
        <f t="shared" si="802"/>
        <v/>
      </c>
      <c r="AG894">
        <f t="shared" si="803"/>
        <v>3</v>
      </c>
      <c r="AH894" t="str">
        <f t="shared" si="804"/>
        <v/>
      </c>
      <c r="AI894" t="str">
        <f t="shared" si="805"/>
        <v/>
      </c>
      <c r="AJ894" t="str">
        <f t="shared" si="806"/>
        <v/>
      </c>
      <c r="AK894">
        <f t="shared" si="807"/>
        <v>3.0008940000000002</v>
      </c>
      <c r="AL894" t="str">
        <f>IF($A894="","",INDEX(games!$J:$J,ROW())&amp;"")</f>
        <v/>
      </c>
      <c r="AM894">
        <f>IF($A894="","",SUMPRODUCT($AO894:$BD894,'Map Analysis'!$AN$2^{0,1,2,3,4,5,6,7,8,9,10,11,12,13,14,15}))</f>
        <v>0</v>
      </c>
      <c r="AN894">
        <f t="shared" si="808"/>
        <v>8.9400000000000005E-5</v>
      </c>
      <c r="AO894">
        <f t="shared" si="809"/>
        <v>0</v>
      </c>
      <c r="AP894">
        <f t="shared" si="810"/>
        <v>0</v>
      </c>
      <c r="AQ894">
        <f t="shared" si="811"/>
        <v>0</v>
      </c>
      <c r="AR894">
        <f t="shared" si="812"/>
        <v>0</v>
      </c>
      <c r="AS894">
        <f t="shared" si="813"/>
        <v>0</v>
      </c>
      <c r="AT894">
        <f t="shared" si="814"/>
        <v>0</v>
      </c>
      <c r="AU894">
        <f t="shared" si="815"/>
        <v>0</v>
      </c>
      <c r="AV894">
        <f t="shared" si="816"/>
        <v>0</v>
      </c>
      <c r="AW894">
        <f t="shared" si="817"/>
        <v>0</v>
      </c>
      <c r="AX894">
        <f t="shared" si="818"/>
        <v>0</v>
      </c>
      <c r="AY894">
        <f t="shared" si="819"/>
        <v>0</v>
      </c>
      <c r="AZ894">
        <f t="shared" si="820"/>
        <v>0</v>
      </c>
      <c r="BA894">
        <f t="shared" si="821"/>
        <v>0</v>
      </c>
      <c r="BB894">
        <f t="shared" si="822"/>
        <v>0</v>
      </c>
      <c r="BC894">
        <f t="shared" si="823"/>
        <v>0</v>
      </c>
      <c r="BD894">
        <f t="shared" si="824"/>
        <v>0</v>
      </c>
      <c r="BF894">
        <f t="shared" si="825"/>
        <v>0</v>
      </c>
      <c r="BG894">
        <f t="shared" si="826"/>
        <v>0</v>
      </c>
      <c r="BH894">
        <f t="shared" si="827"/>
        <v>0</v>
      </c>
      <c r="BI894">
        <f t="shared" si="828"/>
        <v>0</v>
      </c>
      <c r="BJ894">
        <f t="shared" si="829"/>
        <v>0</v>
      </c>
      <c r="BK894">
        <f t="shared" si="830"/>
        <v>0</v>
      </c>
      <c r="BL894">
        <f t="shared" si="831"/>
        <v>0</v>
      </c>
      <c r="BM894">
        <f t="shared" si="832"/>
        <v>0</v>
      </c>
      <c r="BN894">
        <f t="shared" si="833"/>
        <v>0</v>
      </c>
      <c r="BO894">
        <f t="shared" si="834"/>
        <v>0</v>
      </c>
      <c r="BP894">
        <f t="shared" si="835"/>
        <v>0</v>
      </c>
      <c r="BQ894">
        <f t="shared" si="836"/>
        <v>0</v>
      </c>
      <c r="BR894">
        <f t="shared" si="837"/>
        <v>0</v>
      </c>
      <c r="BS894">
        <f t="shared" si="838"/>
        <v>0</v>
      </c>
      <c r="BT894">
        <f t="shared" si="839"/>
        <v>0</v>
      </c>
    </row>
    <row r="895" spans="1:72" x14ac:dyDescent="0.25">
      <c r="A895" t="str">
        <f>IF(TRIM(INDEX(games!$A:$A,ROW()))="","",TRIM(INDEX(games!$A:$A,ROW())))</f>
        <v>Time Survivors</v>
      </c>
      <c r="B895">
        <f>IF(OR($A895="",INDEX(games!$B:$B,ROW())=""),"",INDEX(games!$B:$B,ROW()))</f>
        <v>2023</v>
      </c>
      <c r="C895" t="str">
        <f>IF(OR($A895="",INDEX(games!$C:$C,ROW())=""),"",INDEX(games!$C:$C,ROW()))</f>
        <v>Action</v>
      </c>
      <c r="D895">
        <f t="shared" si="780"/>
        <v>1</v>
      </c>
      <c r="E895">
        <f t="shared" si="781"/>
        <v>1</v>
      </c>
      <c r="F895">
        <f t="shared" si="782"/>
        <v>11</v>
      </c>
      <c r="G895">
        <f t="shared" si="783"/>
        <v>2023</v>
      </c>
      <c r="H895">
        <f t="shared" si="784"/>
        <v>1.2530000000000001</v>
      </c>
      <c r="I895" t="e">
        <f t="shared" si="785"/>
        <v>#N/A</v>
      </c>
      <c r="J895" t="e">
        <f t="shared" si="786"/>
        <v>#N/A</v>
      </c>
      <c r="K895" t="e">
        <f t="shared" si="787"/>
        <v>#N/A</v>
      </c>
      <c r="L895" t="e">
        <f t="shared" si="788"/>
        <v>#N/A</v>
      </c>
      <c r="M895" t="e">
        <f t="shared" si="789"/>
        <v>#N/A</v>
      </c>
      <c r="N895" t="e">
        <f t="shared" si="790"/>
        <v>#N/A</v>
      </c>
      <c r="O895">
        <f t="shared" si="791"/>
        <v>1.0008950000000001</v>
      </c>
      <c r="P895" t="str">
        <f>IF(OR($A895="",INDEX(games!$H:$H,ROW())=""),"",INDEX(games!$H:$H,ROW()))</f>
        <v>Yes</v>
      </c>
      <c r="Q895">
        <f t="shared" si="792"/>
        <v>1.0008950000000001</v>
      </c>
      <c r="T895">
        <f t="shared" si="793"/>
        <v>2014</v>
      </c>
      <c r="U895">
        <f t="shared" si="794"/>
        <v>2016</v>
      </c>
      <c r="V895">
        <f t="shared" si="795"/>
        <v>2</v>
      </c>
      <c r="W895" t="str">
        <f>IF(TRIM(INDEX(connections!$A:$A,ROW()))="","",TRIM(INDEX(connections!$A:$A,ROW())))</f>
        <v>One Way Heroics</v>
      </c>
      <c r="X895" t="str">
        <f>IF($W895="","",TRIM(INDEX(connections!$B:$B,ROW())))</f>
        <v>Mystery Chronicle: One Way Heroics</v>
      </c>
      <c r="Y895">
        <f t="shared" si="796"/>
        <v>594</v>
      </c>
      <c r="Z895">
        <f t="shared" si="797"/>
        <v>545</v>
      </c>
      <c r="AA895" t="str">
        <f t="shared" si="798"/>
        <v>Yes</v>
      </c>
      <c r="AB895" t="str">
        <f t="shared" si="799"/>
        <v>Yes</v>
      </c>
      <c r="AC895">
        <f t="shared" si="800"/>
        <v>1</v>
      </c>
      <c r="AD895">
        <f t="shared" si="801"/>
        <v>0</v>
      </c>
      <c r="AE895" t="str">
        <f t="shared" si="802"/>
        <v/>
      </c>
      <c r="AG895">
        <f t="shared" si="803"/>
        <v>1</v>
      </c>
      <c r="AH895" t="str">
        <f t="shared" si="804"/>
        <v>Yes</v>
      </c>
      <c r="AI895">
        <f t="shared" si="805"/>
        <v>1</v>
      </c>
      <c r="AJ895">
        <f t="shared" si="806"/>
        <v>1.0008950000000001</v>
      </c>
      <c r="AK895" t="str">
        <f t="shared" si="807"/>
        <v/>
      </c>
      <c r="AL895" t="str">
        <f>IF($A895="","",INDEX(games!$J:$J,ROW())&amp;"")</f>
        <v>https://store.steampowered.com/app/2211390/Time_Survivors/</v>
      </c>
      <c r="AM895">
        <f>IF($A895="","",SUMPRODUCT($AO895:$BD895,'Map Analysis'!$AN$2^{0,1,2,3,4,5,6,7,8,9,10,11,12,13,14,15}))</f>
        <v>0</v>
      </c>
      <c r="AN895">
        <f t="shared" si="808"/>
        <v>8.9499999999999994E-5</v>
      </c>
      <c r="AO895">
        <f t="shared" si="809"/>
        <v>0</v>
      </c>
      <c r="AP895">
        <f t="shared" si="810"/>
        <v>0</v>
      </c>
      <c r="AQ895">
        <f t="shared" si="811"/>
        <v>0</v>
      </c>
      <c r="AR895">
        <f t="shared" si="812"/>
        <v>0</v>
      </c>
      <c r="AS895">
        <f t="shared" si="813"/>
        <v>0</v>
      </c>
      <c r="AT895">
        <f t="shared" si="814"/>
        <v>0</v>
      </c>
      <c r="AU895">
        <f t="shared" si="815"/>
        <v>0</v>
      </c>
      <c r="AV895">
        <f t="shared" si="816"/>
        <v>0</v>
      </c>
      <c r="AW895">
        <f t="shared" si="817"/>
        <v>0</v>
      </c>
      <c r="AX895">
        <f t="shared" si="818"/>
        <v>0</v>
      </c>
      <c r="AY895">
        <f t="shared" si="819"/>
        <v>0</v>
      </c>
      <c r="AZ895">
        <f t="shared" si="820"/>
        <v>0</v>
      </c>
      <c r="BA895">
        <f t="shared" si="821"/>
        <v>0</v>
      </c>
      <c r="BB895">
        <f t="shared" si="822"/>
        <v>0</v>
      </c>
      <c r="BC895">
        <f t="shared" si="823"/>
        <v>0</v>
      </c>
      <c r="BD895">
        <f t="shared" si="824"/>
        <v>0</v>
      </c>
      <c r="BF895">
        <f t="shared" si="825"/>
        <v>0</v>
      </c>
      <c r="BG895">
        <f t="shared" si="826"/>
        <v>0</v>
      </c>
      <c r="BH895">
        <f t="shared" si="827"/>
        <v>0</v>
      </c>
      <c r="BI895">
        <f t="shared" si="828"/>
        <v>0</v>
      </c>
      <c r="BJ895">
        <f t="shared" si="829"/>
        <v>0</v>
      </c>
      <c r="BK895">
        <f t="shared" si="830"/>
        <v>0</v>
      </c>
      <c r="BL895">
        <f t="shared" si="831"/>
        <v>0</v>
      </c>
      <c r="BM895">
        <f t="shared" si="832"/>
        <v>0</v>
      </c>
      <c r="BN895">
        <f t="shared" si="833"/>
        <v>0</v>
      </c>
      <c r="BO895">
        <f t="shared" si="834"/>
        <v>0</v>
      </c>
      <c r="BP895">
        <f t="shared" si="835"/>
        <v>0</v>
      </c>
      <c r="BQ895">
        <f t="shared" si="836"/>
        <v>0</v>
      </c>
      <c r="BR895">
        <f t="shared" si="837"/>
        <v>0</v>
      </c>
      <c r="BS895">
        <f t="shared" si="838"/>
        <v>0</v>
      </c>
      <c r="BT895">
        <f t="shared" si="839"/>
        <v>0</v>
      </c>
    </row>
    <row r="896" spans="1:72" x14ac:dyDescent="0.25">
      <c r="A896" t="str">
        <f>IF(TRIM(INDEX(games!$A:$A,ROW()))="","",TRIM(INDEX(games!$A:$A,ROW())))</f>
        <v>Time Wasters</v>
      </c>
      <c r="B896">
        <f>IF(OR($A896="",INDEX(games!$B:$B,ROW())=""),"",INDEX(games!$B:$B,ROW()))</f>
        <v>2023</v>
      </c>
      <c r="C896" t="str">
        <f>IF(OR($A896="",INDEX(games!$C:$C,ROW())=""),"",INDEX(games!$C:$C,ROW()))</f>
        <v>Action</v>
      </c>
      <c r="D896">
        <f t="shared" si="780"/>
        <v>1</v>
      </c>
      <c r="E896">
        <f t="shared" si="781"/>
        <v>1</v>
      </c>
      <c r="F896">
        <f t="shared" si="782"/>
        <v>12</v>
      </c>
      <c r="G896">
        <f t="shared" si="783"/>
        <v>2023</v>
      </c>
      <c r="H896">
        <f t="shared" si="784"/>
        <v>1.276</v>
      </c>
      <c r="I896" t="e">
        <f t="shared" si="785"/>
        <v>#N/A</v>
      </c>
      <c r="J896" t="e">
        <f t="shared" si="786"/>
        <v>#N/A</v>
      </c>
      <c r="K896" t="e">
        <f t="shared" si="787"/>
        <v>#N/A</v>
      </c>
      <c r="L896" t="e">
        <f t="shared" si="788"/>
        <v>#N/A</v>
      </c>
      <c r="M896" t="e">
        <f t="shared" si="789"/>
        <v>#N/A</v>
      </c>
      <c r="N896" t="e">
        <f t="shared" si="790"/>
        <v>#N/A</v>
      </c>
      <c r="O896">
        <f t="shared" si="791"/>
        <v>1.000896</v>
      </c>
      <c r="P896" t="str">
        <f>IF(OR($A896="",INDEX(games!$H:$H,ROW())=""),"",INDEX(games!$H:$H,ROW()))</f>
        <v>Yes</v>
      </c>
      <c r="Q896">
        <f t="shared" si="792"/>
        <v>1.000896</v>
      </c>
      <c r="T896">
        <f t="shared" si="793"/>
        <v>1987</v>
      </c>
      <c r="U896">
        <f t="shared" si="794"/>
        <v>1995</v>
      </c>
      <c r="V896">
        <f t="shared" si="795"/>
        <v>8</v>
      </c>
      <c r="W896" t="str">
        <f>IF(TRIM(INDEX(connections!$A:$A,ROW()))="","",TRIM(INDEX(connections!$A:$A,ROW())))</f>
        <v>NetHack</v>
      </c>
      <c r="X896" t="str">
        <f>IF($W896="","",TRIM(INDEX(connections!$B:$B,ROW())))</f>
        <v>Mystery Dungeon 2: Shiren the Wanderer</v>
      </c>
      <c r="Y896">
        <f t="shared" si="796"/>
        <v>558</v>
      </c>
      <c r="Z896">
        <f t="shared" si="797"/>
        <v>546</v>
      </c>
      <c r="AA896" t="str">
        <f t="shared" si="798"/>
        <v>Yes</v>
      </c>
      <c r="AB896" t="str">
        <f t="shared" si="799"/>
        <v>Yes</v>
      </c>
      <c r="AC896">
        <f t="shared" si="800"/>
        <v>1</v>
      </c>
      <c r="AD896">
        <f t="shared" si="801"/>
        <v>0</v>
      </c>
      <c r="AE896" t="str">
        <f t="shared" si="802"/>
        <v/>
      </c>
      <c r="AG896">
        <f t="shared" si="803"/>
        <v>1</v>
      </c>
      <c r="AH896" t="str">
        <f t="shared" si="804"/>
        <v>Yes</v>
      </c>
      <c r="AI896">
        <f t="shared" si="805"/>
        <v>1</v>
      </c>
      <c r="AJ896">
        <f t="shared" si="806"/>
        <v>1.000896</v>
      </c>
      <c r="AK896" t="str">
        <f t="shared" si="807"/>
        <v/>
      </c>
      <c r="AL896" t="str">
        <f>IF($A896="","",INDEX(games!$J:$J,ROW())&amp;"")</f>
        <v>https://store.steampowered.com/app/1290330/Time_Wasters/</v>
      </c>
      <c r="AM896">
        <f>IF($A896="","",SUMPRODUCT($AO896:$BD896,'Map Analysis'!$AN$2^{0,1,2,3,4,5,6,7,8,9,10,11,12,13,14,15}))</f>
        <v>0</v>
      </c>
      <c r="AN896">
        <f t="shared" si="808"/>
        <v>8.9599999999999996E-5</v>
      </c>
      <c r="AO896">
        <f t="shared" si="809"/>
        <v>0</v>
      </c>
      <c r="AP896">
        <f t="shared" si="810"/>
        <v>0</v>
      </c>
      <c r="AQ896">
        <f t="shared" si="811"/>
        <v>0</v>
      </c>
      <c r="AR896">
        <f t="shared" si="812"/>
        <v>0</v>
      </c>
      <c r="AS896">
        <f t="shared" si="813"/>
        <v>0</v>
      </c>
      <c r="AT896">
        <f t="shared" si="814"/>
        <v>0</v>
      </c>
      <c r="AU896">
        <f t="shared" si="815"/>
        <v>0</v>
      </c>
      <c r="AV896">
        <f t="shared" si="816"/>
        <v>0</v>
      </c>
      <c r="AW896">
        <f t="shared" si="817"/>
        <v>0</v>
      </c>
      <c r="AX896">
        <f t="shared" si="818"/>
        <v>0</v>
      </c>
      <c r="AY896">
        <f t="shared" si="819"/>
        <v>0</v>
      </c>
      <c r="AZ896">
        <f t="shared" si="820"/>
        <v>0</v>
      </c>
      <c r="BA896">
        <f t="shared" si="821"/>
        <v>0</v>
      </c>
      <c r="BB896">
        <f t="shared" si="822"/>
        <v>0</v>
      </c>
      <c r="BC896">
        <f t="shared" si="823"/>
        <v>0</v>
      </c>
      <c r="BD896">
        <f t="shared" si="824"/>
        <v>0</v>
      </c>
      <c r="BF896">
        <f t="shared" si="825"/>
        <v>11</v>
      </c>
      <c r="BG896">
        <f t="shared" si="826"/>
        <v>7</v>
      </c>
      <c r="BH896">
        <f t="shared" si="827"/>
        <v>2</v>
      </c>
      <c r="BI896">
        <f t="shared" si="828"/>
        <v>1</v>
      </c>
      <c r="BJ896">
        <f t="shared" si="829"/>
        <v>1</v>
      </c>
      <c r="BK896">
        <f t="shared" si="830"/>
        <v>0</v>
      </c>
      <c r="BL896">
        <f t="shared" si="831"/>
        <v>0</v>
      </c>
      <c r="BM896">
        <f t="shared" si="832"/>
        <v>0</v>
      </c>
      <c r="BN896">
        <f t="shared" si="833"/>
        <v>0</v>
      </c>
      <c r="BO896">
        <f t="shared" si="834"/>
        <v>0</v>
      </c>
      <c r="BP896">
        <f t="shared" si="835"/>
        <v>0</v>
      </c>
      <c r="BQ896">
        <f t="shared" si="836"/>
        <v>0</v>
      </c>
      <c r="BR896">
        <f t="shared" si="837"/>
        <v>0</v>
      </c>
      <c r="BS896">
        <f t="shared" si="838"/>
        <v>0</v>
      </c>
      <c r="BT896">
        <f t="shared" si="839"/>
        <v>0</v>
      </c>
    </row>
    <row r="897" spans="1:72" x14ac:dyDescent="0.25">
      <c r="A897" t="str">
        <f>IF(TRIM(INDEX(games!$A:$A,ROW()))="","",TRIM(INDEX(games!$A:$A,ROW())))</f>
        <v>Tinker Shot</v>
      </c>
      <c r="B897">
        <f>IF(OR($A897="",INDEX(games!$B:$B,ROW())=""),"",INDEX(games!$B:$B,ROW()))</f>
        <v>2026</v>
      </c>
      <c r="C897" t="str">
        <f>IF(OR($A897="",INDEX(games!$C:$C,ROW())=""),"",INDEX(games!$C:$C,ROW()))</f>
        <v>Deckbuilder</v>
      </c>
      <c r="D897">
        <f t="shared" si="780"/>
        <v>2</v>
      </c>
      <c r="E897">
        <f t="shared" si="781"/>
        <v>3</v>
      </c>
      <c r="F897">
        <f t="shared" si="782"/>
        <v>13</v>
      </c>
      <c r="G897" t="e">
        <f t="shared" si="783"/>
        <v>#N/A</v>
      </c>
      <c r="H897" t="e">
        <f t="shared" si="784"/>
        <v>#N/A</v>
      </c>
      <c r="I897" t="e">
        <f t="shared" si="785"/>
        <v>#N/A</v>
      </c>
      <c r="J897" t="e">
        <f t="shared" si="786"/>
        <v>#N/A</v>
      </c>
      <c r="K897">
        <f t="shared" si="787"/>
        <v>2026</v>
      </c>
      <c r="L897">
        <f t="shared" si="788"/>
        <v>3.2989999999999999</v>
      </c>
      <c r="M897" t="e">
        <f t="shared" si="789"/>
        <v>#N/A</v>
      </c>
      <c r="N897" t="e">
        <f t="shared" si="790"/>
        <v>#N/A</v>
      </c>
      <c r="O897">
        <f t="shared" si="791"/>
        <v>2.0008970000000001</v>
      </c>
      <c r="P897" t="str">
        <f>IF(OR($A897="",INDEX(games!$H:$H,ROW())=""),"",INDEX(games!$H:$H,ROW()))</f>
        <v/>
      </c>
      <c r="Q897" t="str">
        <f t="shared" si="792"/>
        <v/>
      </c>
      <c r="T897">
        <f t="shared" si="793"/>
        <v>1993</v>
      </c>
      <c r="U897">
        <f t="shared" si="794"/>
        <v>1995</v>
      </c>
      <c r="V897">
        <f t="shared" si="795"/>
        <v>2</v>
      </c>
      <c r="W897" t="str">
        <f>IF(TRIM(INDEX(connections!$A:$A,ROW()))="","",TRIM(INDEX(connections!$A:$A,ROW())))</f>
        <v>Torneko's Great Adventure: Mystery Dungeon</v>
      </c>
      <c r="X897" t="str">
        <f>IF($W897="","",TRIM(INDEX(connections!$B:$B,ROW())))</f>
        <v>Mystery Dungeon 2: Shiren the Wanderer</v>
      </c>
      <c r="Y897">
        <f t="shared" si="796"/>
        <v>905</v>
      </c>
      <c r="Z897">
        <f t="shared" si="797"/>
        <v>546</v>
      </c>
      <c r="AA897" t="str">
        <f t="shared" si="798"/>
        <v>Yes</v>
      </c>
      <c r="AB897" t="str">
        <f t="shared" si="799"/>
        <v>Yes</v>
      </c>
      <c r="AC897">
        <f t="shared" si="800"/>
        <v>1</v>
      </c>
      <c r="AD897">
        <f t="shared" si="801"/>
        <v>0</v>
      </c>
      <c r="AE897" t="str">
        <f t="shared" si="802"/>
        <v/>
      </c>
      <c r="AG897">
        <f t="shared" si="803"/>
        <v>2</v>
      </c>
      <c r="AH897" t="str">
        <f t="shared" si="804"/>
        <v/>
      </c>
      <c r="AI897" t="str">
        <f t="shared" si="805"/>
        <v/>
      </c>
      <c r="AJ897" t="str">
        <f t="shared" si="806"/>
        <v/>
      </c>
      <c r="AK897">
        <f t="shared" si="807"/>
        <v>2.0008970000000001</v>
      </c>
      <c r="AL897" t="str">
        <f>IF($A897="","",INDEX(games!$J:$J,ROW())&amp;"")</f>
        <v>https://store.steampowered.com/app/3351280/Tinker_Shot/</v>
      </c>
      <c r="AM897">
        <f>IF($A897="","",SUMPRODUCT($AO897:$BD897,'Map Analysis'!$AN$2^{0,1,2,3,4,5,6,7,8,9,10,11,12,13,14,15}))</f>
        <v>0</v>
      </c>
      <c r="AN897">
        <f t="shared" si="808"/>
        <v>8.9699999999999998E-5</v>
      </c>
      <c r="AO897">
        <f t="shared" si="809"/>
        <v>0</v>
      </c>
      <c r="AP897">
        <f t="shared" si="810"/>
        <v>0</v>
      </c>
      <c r="AQ897">
        <f t="shared" si="811"/>
        <v>0</v>
      </c>
      <c r="AR897">
        <f t="shared" si="812"/>
        <v>0</v>
      </c>
      <c r="AS897">
        <f t="shared" si="813"/>
        <v>0</v>
      </c>
      <c r="AT897">
        <f t="shared" si="814"/>
        <v>0</v>
      </c>
      <c r="AU897">
        <f t="shared" si="815"/>
        <v>0</v>
      </c>
      <c r="AV897">
        <f t="shared" si="816"/>
        <v>0</v>
      </c>
      <c r="AW897">
        <f t="shared" si="817"/>
        <v>0</v>
      </c>
      <c r="AX897">
        <f t="shared" si="818"/>
        <v>0</v>
      </c>
      <c r="AY897">
        <f t="shared" si="819"/>
        <v>0</v>
      </c>
      <c r="AZ897">
        <f t="shared" si="820"/>
        <v>0</v>
      </c>
      <c r="BA897">
        <f t="shared" si="821"/>
        <v>0</v>
      </c>
      <c r="BB897">
        <f t="shared" si="822"/>
        <v>0</v>
      </c>
      <c r="BC897">
        <f t="shared" si="823"/>
        <v>0</v>
      </c>
      <c r="BD897">
        <f t="shared" si="824"/>
        <v>0</v>
      </c>
      <c r="BF897">
        <f t="shared" si="825"/>
        <v>11</v>
      </c>
      <c r="BG897">
        <f t="shared" si="826"/>
        <v>7</v>
      </c>
      <c r="BH897">
        <f t="shared" si="827"/>
        <v>2</v>
      </c>
      <c r="BI897">
        <f t="shared" si="828"/>
        <v>1</v>
      </c>
      <c r="BJ897">
        <f t="shared" si="829"/>
        <v>1</v>
      </c>
      <c r="BK897">
        <f t="shared" si="830"/>
        <v>0</v>
      </c>
      <c r="BL897">
        <f t="shared" si="831"/>
        <v>0</v>
      </c>
      <c r="BM897">
        <f t="shared" si="832"/>
        <v>0</v>
      </c>
      <c r="BN897">
        <f t="shared" si="833"/>
        <v>0</v>
      </c>
      <c r="BO897">
        <f t="shared" si="834"/>
        <v>0</v>
      </c>
      <c r="BP897">
        <f t="shared" si="835"/>
        <v>0</v>
      </c>
      <c r="BQ897">
        <f t="shared" si="836"/>
        <v>0</v>
      </c>
      <c r="BR897">
        <f t="shared" si="837"/>
        <v>0</v>
      </c>
      <c r="BS897">
        <f t="shared" si="838"/>
        <v>0</v>
      </c>
      <c r="BT897">
        <f t="shared" si="839"/>
        <v>0</v>
      </c>
    </row>
    <row r="898" spans="1:72" x14ac:dyDescent="0.25">
      <c r="A898" t="str">
        <f>IF(TRIM(INDEX(games!$A:$A,ROW()))="","",TRIM(INDEX(games!$A:$A,ROW())))</f>
        <v>Tiny Auto Knights</v>
      </c>
      <c r="B898">
        <f>IF(OR($A898="",INDEX(games!$B:$B,ROW())=""),"",INDEX(games!$B:$B,ROW()))</f>
        <v>2025</v>
      </c>
      <c r="C898" t="str">
        <f>IF(OR($A898="",INDEX(games!$C:$C,ROW())=""),"",INDEX(games!$C:$C,ROW()))</f>
        <v>Deckbuilder</v>
      </c>
      <c r="D898">
        <f t="shared" ref="D898:D961" si="840">IF($A898="","",COUNTIF($W$2:$W$2500,$A898)+COUNTIF($X$2:$X$2500,$A898))</f>
        <v>5</v>
      </c>
      <c r="E898">
        <f t="shared" ref="E898:E961" si="841">IF($A898="","",IFERROR(MATCH($C898,$R$2:$R$5,0),0))</f>
        <v>3</v>
      </c>
      <c r="F898">
        <f t="shared" ref="F898:F961" si="842">IF($A898="","",MOD(ROW(),34))</f>
        <v>14</v>
      </c>
      <c r="G898" t="e">
        <f t="shared" ref="G898:G961" si="843">IF($A898="",NA(),IF($C898="Action",$B898,NA()))</f>
        <v>#N/A</v>
      </c>
      <c r="H898" t="e">
        <f t="shared" ref="H898:H961" si="844">IF($A898="",NA(),IF($C898="Action",1+$F898*0.023,NA()))</f>
        <v>#N/A</v>
      </c>
      <c r="I898" t="e">
        <f t="shared" ref="I898:I961" si="845">IF($A898="",NA(),IF($C898="Strategy",$B898,NA()))</f>
        <v>#N/A</v>
      </c>
      <c r="J898" t="e">
        <f t="shared" ref="J898:J961" si="846">IF($A898="",NA(),IF($C898="Strategy",2+$F898*0.023,NA()))</f>
        <v>#N/A</v>
      </c>
      <c r="K898">
        <f t="shared" ref="K898:K961" si="847">IF($A898="",NA(),IF($C898="Deckbuilder",$B898,NA()))</f>
        <v>2025</v>
      </c>
      <c r="L898">
        <f t="shared" ref="L898:L961" si="848">IF($A898="",NA(),IF($C898="Deckbuilder",3+$F898*0.023,NA()))</f>
        <v>3.3220000000000001</v>
      </c>
      <c r="M898" t="e">
        <f t="shared" ref="M898:M961" si="849">IF($A898="",NA(),IF($C898="Traditional",$B898,NA()))</f>
        <v>#N/A</v>
      </c>
      <c r="N898" t="e">
        <f t="shared" ref="N898:N961" si="850">IF($A898="",NA(),IF($C898="Traditional",4+$F898*0.023,NA()))</f>
        <v>#N/A</v>
      </c>
      <c r="O898">
        <f t="shared" ref="O898:O961" si="851">IF($A898="","",$D898+ROW()/1000000)</f>
        <v>5.0008980000000003</v>
      </c>
      <c r="P898" t="str">
        <f>IF(OR($A898="",INDEX(games!$H:$H,ROW())=""),"",INDEX(games!$H:$H,ROW()))</f>
        <v/>
      </c>
      <c r="Q898" t="str">
        <f t="shared" ref="Q898:Q961" si="852">IF(OR($A898="",$P898&lt;&gt;"Yes"),"",$D898+ROW()/1000000)</f>
        <v/>
      </c>
      <c r="T898">
        <f t="shared" ref="T898:T961" si="853">IF($Y898="","",INDEX($B$2:$B$1500,$Y898))</f>
        <v>2021</v>
      </c>
      <c r="U898">
        <f t="shared" ref="U898:U961" si="854">IF($Z898="","",INDEX($B$2:$B$1500,$Z898))</f>
        <v>2024</v>
      </c>
      <c r="V898">
        <f t="shared" ref="V898:V961" si="855">IF(OR($T898="",$U898=""),"",$U898-$T898)</f>
        <v>3</v>
      </c>
      <c r="W898" t="str">
        <f>IF(TRIM(INDEX(connections!$A:$A,ROW()))="","",TRIM(INDEX(connections!$A:$A,ROW())))</f>
        <v>Vampire Survivors</v>
      </c>
      <c r="X898" t="str">
        <f>IF($W898="","",TRIM(INDEX(connections!$B:$B,ROW())))</f>
        <v>Mythical Concept Starnaut</v>
      </c>
      <c r="Y898">
        <f t="shared" ref="Y898:Y961" si="856">IF($W898="","",IFERROR(MATCH($W898,$A$2:$A$1500,0),""))</f>
        <v>941</v>
      </c>
      <c r="Z898">
        <f t="shared" ref="Z898:Z961" si="857">IF($X898="","",IFERROR(MATCH($X898,$A$2:$A$1500,0),""))</f>
        <v>547</v>
      </c>
      <c r="AA898" t="str">
        <f t="shared" ref="AA898:AA961" si="858">IF($Y898="","",INDEX($P$2:$P$1500,$Y898))</f>
        <v>Yes</v>
      </c>
      <c r="AB898" t="str">
        <f t="shared" ref="AB898:AB961" si="859">IF($Z898="","",INDEX($P$2:$P$1500,$Z898))</f>
        <v>Yes</v>
      </c>
      <c r="AC898">
        <f t="shared" ref="AC898:AC961" si="860">IF(AND($AA898="Yes",$AB898="Yes"),1,"")</f>
        <v>1</v>
      </c>
      <c r="AD898">
        <f t="shared" ref="AD898:AD961" si="861">IF(OR($Y898="",$Z898=""),"",IF(INDEX($C$2:$C$1500,$Y898)=INDEX($C$2:$C$1500,$Z898),0,1))</f>
        <v>0</v>
      </c>
      <c r="AE898" t="str">
        <f t="shared" ref="AE898:AE961" si="862">IF($AC898&lt;&gt;1,"",IF(AND(INDEX($AG$2:$AG$1500,$Y898)=1,INDEX($AG$2:$AG$1500,$Z898)=1),1,""))</f>
        <v/>
      </c>
      <c r="AG898">
        <f t="shared" ref="AG898:AG961" si="863">IF($A898="","",COUNTIFS($W$2:$W$2500,$A898,$AB$2:$AB$2500,"Yes")+COUNTIFS($X$2:$X$2500,$A898,$AA$2:$AA$2500,"Yes"))</f>
        <v>3</v>
      </c>
      <c r="AH898" t="str">
        <f t="shared" ref="AH898:AH961" si="864">IF(OR($P898&lt;&gt;"Yes",N($AG898)=0),"",IF(AND($AG898=1,COUNTIFS($W$2:$W$2500,$A898,$AE$2:$AE$2500,1)+COUNTIFS($X$2:$X$2500,$A898,$AE$2:$AE$2500,1)&gt;0),"","Yes"))</f>
        <v/>
      </c>
      <c r="AI898" t="str">
        <f t="shared" ref="AI898:AI961" si="865">IF($AH898="Yes",$AG898,"")</f>
        <v/>
      </c>
      <c r="AJ898" t="str">
        <f t="shared" ref="AJ898:AJ961" si="866">IF($AI898="","",$AI898+ROW()/1000000)</f>
        <v/>
      </c>
      <c r="AK898">
        <f t="shared" ref="AK898:AK961" si="867">IF(OR($A898="",$P898="Yes",N($AG898)=0),"",$AG898+ROW()/1000000)</f>
        <v>3.0008979999999998</v>
      </c>
      <c r="AL898" t="str">
        <f>IF($A898="","",INDEX(games!$J:$J,ROW())&amp;"")</f>
        <v>https://store.steampowered.com/app/3405540/Tiny_Auto_Knights</v>
      </c>
      <c r="AM898">
        <f>IF($A898="","",SUMPRODUCT($AO898:$BD898,'Map Analysis'!$AN$2^{0,1,2,3,4,5,6,7,8,9,10,11,12,13,14,15}))</f>
        <v>1</v>
      </c>
      <c r="AN898">
        <f t="shared" ref="AN898:AN961" si="868">IF($A898="","",$AM898+ROW()/10000000)</f>
        <v>1.0000898</v>
      </c>
      <c r="AO898">
        <f t="shared" ref="AO898:AO961" si="869">IF($A898="","",COUNTIF($W$2:$W$2500,$A898))</f>
        <v>1</v>
      </c>
      <c r="AP898">
        <f t="shared" ref="AP898:AP961" si="870">IF($A898="","",SUMIFS($BF$2:$BF$2500,$W$2:$W$2500,$A898))</f>
        <v>0</v>
      </c>
      <c r="AQ898">
        <f t="shared" ref="AQ898:AQ961" si="871">IF($A898="","",SUMIFS($BG$2:$BG$2500,$W$2:$W$2500,$A898))</f>
        <v>0</v>
      </c>
      <c r="AR898">
        <f t="shared" ref="AR898:AR961" si="872">IF($A898="","",SUMIFS($BH$2:$BH$2500,$W$2:$W$2500,$A898))</f>
        <v>0</v>
      </c>
      <c r="AS898">
        <f t="shared" ref="AS898:AS961" si="873">IF($A898="","",SUMIFS($BI$2:$BI$2500,$W$2:$W$2500,$A898))</f>
        <v>0</v>
      </c>
      <c r="AT898">
        <f t="shared" ref="AT898:AT961" si="874">IF($A898="","",SUMIFS($BJ$2:$BJ$2500,$W$2:$W$2500,$A898))</f>
        <v>0</v>
      </c>
      <c r="AU898">
        <f t="shared" ref="AU898:AU961" si="875">IF($A898="","",SUMIFS($BK$2:$BK$2500,$W$2:$W$2500,$A898))</f>
        <v>0</v>
      </c>
      <c r="AV898">
        <f t="shared" ref="AV898:AV961" si="876">IF($A898="","",SUMIFS($BL$2:$BL$2500,$W$2:$W$2500,$A898))</f>
        <v>0</v>
      </c>
      <c r="AW898">
        <f t="shared" ref="AW898:AW961" si="877">IF($A898="","",SUMIFS($BM$2:$BM$2500,$W$2:$W$2500,$A898))</f>
        <v>0</v>
      </c>
      <c r="AX898">
        <f t="shared" ref="AX898:AX961" si="878">IF($A898="","",SUMIFS($BN$2:$BN$2500,$W$2:$W$2500,$A898))</f>
        <v>0</v>
      </c>
      <c r="AY898">
        <f t="shared" ref="AY898:AY961" si="879">IF($A898="","",SUMIFS($BO$2:$BO$2500,$W$2:$W$2500,$A898))</f>
        <v>0</v>
      </c>
      <c r="AZ898">
        <f t="shared" ref="AZ898:AZ961" si="880">IF($A898="","",SUMIFS($BP$2:$BP$2500,$W$2:$W$2500,$A898))</f>
        <v>0</v>
      </c>
      <c r="BA898">
        <f t="shared" ref="BA898:BA961" si="881">IF($A898="","",SUMIFS($BQ$2:$BQ$2500,$W$2:$W$2500,$A898))</f>
        <v>0</v>
      </c>
      <c r="BB898">
        <f t="shared" ref="BB898:BB961" si="882">IF($A898="","",SUMIFS($BR$2:$BR$2500,$W$2:$W$2500,$A898))</f>
        <v>0</v>
      </c>
      <c r="BC898">
        <f t="shared" ref="BC898:BC961" si="883">IF($A898="","",SUMIFS($BS$2:$BS$2500,$W$2:$W$2500,$A898))</f>
        <v>0</v>
      </c>
      <c r="BD898">
        <f t="shared" ref="BD898:BD961" si="884">IF($A898="","",SUMIFS($BT$2:$BT$2500,$W$2:$W$2500,$A898))</f>
        <v>0</v>
      </c>
      <c r="BF898">
        <f t="shared" ref="BF898:BF961" si="885">IF($Z898="","",INDEX($AO$2:$AO$1500,$Z898))</f>
        <v>0</v>
      </c>
      <c r="BG898">
        <f t="shared" ref="BG898:BG961" si="886">IF($Z898="","",INDEX($AP$2:$AP$1500,$Z898))</f>
        <v>0</v>
      </c>
      <c r="BH898">
        <f t="shared" ref="BH898:BH961" si="887">IF($Z898="","",INDEX($AQ$2:$AQ$1500,$Z898))</f>
        <v>0</v>
      </c>
      <c r="BI898">
        <f t="shared" ref="BI898:BI961" si="888">IF($Z898="","",INDEX($AR$2:$AR$1500,$Z898))</f>
        <v>0</v>
      </c>
      <c r="BJ898">
        <f t="shared" ref="BJ898:BJ961" si="889">IF($Z898="","",INDEX($AS$2:$AS$1500,$Z898))</f>
        <v>0</v>
      </c>
      <c r="BK898">
        <f t="shared" ref="BK898:BK961" si="890">IF($Z898="","",INDEX($AT$2:$AT$1500,$Z898))</f>
        <v>0</v>
      </c>
      <c r="BL898">
        <f t="shared" ref="BL898:BL961" si="891">IF($Z898="","",INDEX($AU$2:$AU$1500,$Z898))</f>
        <v>0</v>
      </c>
      <c r="BM898">
        <f t="shared" ref="BM898:BM961" si="892">IF($Z898="","",INDEX($AV$2:$AV$1500,$Z898))</f>
        <v>0</v>
      </c>
      <c r="BN898">
        <f t="shared" ref="BN898:BN961" si="893">IF($Z898="","",INDEX($AW$2:$AW$1500,$Z898))</f>
        <v>0</v>
      </c>
      <c r="BO898">
        <f t="shared" ref="BO898:BO961" si="894">IF($Z898="","",INDEX($AX$2:$AX$1500,$Z898))</f>
        <v>0</v>
      </c>
      <c r="BP898">
        <f t="shared" ref="BP898:BP961" si="895">IF($Z898="","",INDEX($AY$2:$AY$1500,$Z898))</f>
        <v>0</v>
      </c>
      <c r="BQ898">
        <f t="shared" ref="BQ898:BQ961" si="896">IF($Z898="","",INDEX($AZ$2:$AZ$1500,$Z898))</f>
        <v>0</v>
      </c>
      <c r="BR898">
        <f t="shared" ref="BR898:BR961" si="897">IF($Z898="","",INDEX($BA$2:$BA$1500,$Z898))</f>
        <v>0</v>
      </c>
      <c r="BS898">
        <f t="shared" ref="BS898:BS961" si="898">IF($Z898="","",INDEX($BB$2:$BB$1500,$Z898))</f>
        <v>0</v>
      </c>
      <c r="BT898">
        <f t="shared" ref="BT898:BT961" si="899">IF($Z898="","",INDEX($BC$2:$BC$1500,$Z898))</f>
        <v>0</v>
      </c>
    </row>
    <row r="899" spans="1:72" x14ac:dyDescent="0.25">
      <c r="A899" t="str">
        <f>IF(TRIM(INDEX(games!$A:$A,ROW()))="","",TRIM(INDEX(games!$A:$A,ROW())))</f>
        <v>Tiny Rogues</v>
      </c>
      <c r="B899">
        <f>IF(OR($A899="",INDEX(games!$B:$B,ROW())=""),"",INDEX(games!$B:$B,ROW()))</f>
        <v>2022</v>
      </c>
      <c r="C899" t="str">
        <f>IF(OR($A899="",INDEX(games!$C:$C,ROW())=""),"",INDEX(games!$C:$C,ROW()))</f>
        <v>Action</v>
      </c>
      <c r="D899">
        <f t="shared" si="840"/>
        <v>9</v>
      </c>
      <c r="E899">
        <f t="shared" si="841"/>
        <v>1</v>
      </c>
      <c r="F899">
        <f t="shared" si="842"/>
        <v>15</v>
      </c>
      <c r="G899">
        <f t="shared" si="843"/>
        <v>2022</v>
      </c>
      <c r="H899">
        <f t="shared" si="844"/>
        <v>1.345</v>
      </c>
      <c r="I899" t="e">
        <f t="shared" si="845"/>
        <v>#N/A</v>
      </c>
      <c r="J899" t="e">
        <f t="shared" si="846"/>
        <v>#N/A</v>
      </c>
      <c r="K899" t="e">
        <f t="shared" si="847"/>
        <v>#N/A</v>
      </c>
      <c r="L899" t="e">
        <f t="shared" si="848"/>
        <v>#N/A</v>
      </c>
      <c r="M899" t="e">
        <f t="shared" si="849"/>
        <v>#N/A</v>
      </c>
      <c r="N899" t="e">
        <f t="shared" si="850"/>
        <v>#N/A</v>
      </c>
      <c r="O899">
        <f t="shared" si="851"/>
        <v>9.0008990000000004</v>
      </c>
      <c r="P899" t="str">
        <f>IF(OR($A899="",INDEX(games!$H:$H,ROW())=""),"",INDEX(games!$H:$H,ROW()))</f>
        <v>Yes</v>
      </c>
      <c r="Q899">
        <f t="shared" si="852"/>
        <v>9.0008990000000004</v>
      </c>
      <c r="T899">
        <f t="shared" si="853"/>
        <v>2015</v>
      </c>
      <c r="U899">
        <f t="shared" si="854"/>
        <v>2022</v>
      </c>
      <c r="V899">
        <f t="shared" si="855"/>
        <v>7</v>
      </c>
      <c r="W899" t="str">
        <f>IF(TRIM(INDEX(connections!$A:$A,ROW()))="","",TRIM(INDEX(connections!$A:$A,ROW())))</f>
        <v>Darkest Dungeon</v>
      </c>
      <c r="X899" t="str">
        <f>IF($W899="","",TRIM(INDEX(connections!$B:$B,ROW())))</f>
        <v>Nadir</v>
      </c>
      <c r="Y899">
        <f t="shared" si="856"/>
        <v>190</v>
      </c>
      <c r="Z899">
        <f t="shared" si="857"/>
        <v>548</v>
      </c>
      <c r="AA899" t="str">
        <f t="shared" si="858"/>
        <v>Yes</v>
      </c>
      <c r="AB899" t="str">
        <f t="shared" si="859"/>
        <v/>
      </c>
      <c r="AC899" t="str">
        <f t="shared" si="860"/>
        <v/>
      </c>
      <c r="AD899">
        <f t="shared" si="861"/>
        <v>1</v>
      </c>
      <c r="AE899" t="str">
        <f t="shared" si="862"/>
        <v/>
      </c>
      <c r="AG899">
        <f t="shared" si="863"/>
        <v>9</v>
      </c>
      <c r="AH899" t="str">
        <f t="shared" si="864"/>
        <v>Yes</v>
      </c>
      <c r="AI899">
        <f t="shared" si="865"/>
        <v>9</v>
      </c>
      <c r="AJ899">
        <f t="shared" si="866"/>
        <v>9.0008990000000004</v>
      </c>
      <c r="AK899" t="str">
        <f t="shared" si="867"/>
        <v/>
      </c>
      <c r="AL899" t="str">
        <f>IF($A899="","",INDEX(games!$J:$J,ROW())&amp;"")</f>
        <v>https://store.steampowered.com/app/2088570/Tiny_Rogues/</v>
      </c>
      <c r="AM899">
        <f>IF($A899="","",SUMPRODUCT($AO899:$BD899,'Map Analysis'!$AN$2^{0,1,2,3,4,5,6,7,8,9,10,11,12,13,14,15}))</f>
        <v>2</v>
      </c>
      <c r="AN899">
        <f t="shared" si="868"/>
        <v>2.0000898999999999</v>
      </c>
      <c r="AO899">
        <f t="shared" si="869"/>
        <v>2</v>
      </c>
      <c r="AP899">
        <f t="shared" si="870"/>
        <v>0</v>
      </c>
      <c r="AQ899">
        <f t="shared" si="871"/>
        <v>0</v>
      </c>
      <c r="AR899">
        <f t="shared" si="872"/>
        <v>0</v>
      </c>
      <c r="AS899">
        <f t="shared" si="873"/>
        <v>0</v>
      </c>
      <c r="AT899">
        <f t="shared" si="874"/>
        <v>0</v>
      </c>
      <c r="AU899">
        <f t="shared" si="875"/>
        <v>0</v>
      </c>
      <c r="AV899">
        <f t="shared" si="876"/>
        <v>0</v>
      </c>
      <c r="AW899">
        <f t="shared" si="877"/>
        <v>0</v>
      </c>
      <c r="AX899">
        <f t="shared" si="878"/>
        <v>0</v>
      </c>
      <c r="AY899">
        <f t="shared" si="879"/>
        <v>0</v>
      </c>
      <c r="AZ899">
        <f t="shared" si="880"/>
        <v>0</v>
      </c>
      <c r="BA899">
        <f t="shared" si="881"/>
        <v>0</v>
      </c>
      <c r="BB899">
        <f t="shared" si="882"/>
        <v>0</v>
      </c>
      <c r="BC899">
        <f t="shared" si="883"/>
        <v>0</v>
      </c>
      <c r="BD899">
        <f t="shared" si="884"/>
        <v>0</v>
      </c>
      <c r="BF899">
        <f t="shared" si="885"/>
        <v>0</v>
      </c>
      <c r="BG899">
        <f t="shared" si="886"/>
        <v>0</v>
      </c>
      <c r="BH899">
        <f t="shared" si="887"/>
        <v>0</v>
      </c>
      <c r="BI899">
        <f t="shared" si="888"/>
        <v>0</v>
      </c>
      <c r="BJ899">
        <f t="shared" si="889"/>
        <v>0</v>
      </c>
      <c r="BK899">
        <f t="shared" si="890"/>
        <v>0</v>
      </c>
      <c r="BL899">
        <f t="shared" si="891"/>
        <v>0</v>
      </c>
      <c r="BM899">
        <f t="shared" si="892"/>
        <v>0</v>
      </c>
      <c r="BN899">
        <f t="shared" si="893"/>
        <v>0</v>
      </c>
      <c r="BO899">
        <f t="shared" si="894"/>
        <v>0</v>
      </c>
      <c r="BP899">
        <f t="shared" si="895"/>
        <v>0</v>
      </c>
      <c r="BQ899">
        <f t="shared" si="896"/>
        <v>0</v>
      </c>
      <c r="BR899">
        <f t="shared" si="897"/>
        <v>0</v>
      </c>
      <c r="BS899">
        <f t="shared" si="898"/>
        <v>0</v>
      </c>
      <c r="BT899">
        <f t="shared" si="899"/>
        <v>0</v>
      </c>
    </row>
    <row r="900" spans="1:72" x14ac:dyDescent="0.25">
      <c r="A900" t="str">
        <f>IF(TRIM(INDEX(games!$A:$A,ROW()))="","",TRIM(INDEX(games!$A:$A,ROW())))</f>
        <v>Tinyfolks</v>
      </c>
      <c r="B900">
        <f>IF(OR($A900="",INDEX(games!$B:$B,ROW())=""),"",INDEX(games!$B:$B,ROW()))</f>
        <v>2022</v>
      </c>
      <c r="C900" t="str">
        <f>IF(OR($A900="",INDEX(games!$C:$C,ROW())=""),"",INDEX(games!$C:$C,ROW()))</f>
        <v>Strategy</v>
      </c>
      <c r="D900">
        <f t="shared" si="840"/>
        <v>1</v>
      </c>
      <c r="E900">
        <f t="shared" si="841"/>
        <v>2</v>
      </c>
      <c r="F900">
        <f t="shared" si="842"/>
        <v>16</v>
      </c>
      <c r="G900" t="e">
        <f t="shared" si="843"/>
        <v>#N/A</v>
      </c>
      <c r="H900" t="e">
        <f t="shared" si="844"/>
        <v>#N/A</v>
      </c>
      <c r="I900">
        <f t="shared" si="845"/>
        <v>2022</v>
      </c>
      <c r="J900">
        <f t="shared" si="846"/>
        <v>2.3679999999999999</v>
      </c>
      <c r="K900" t="e">
        <f t="shared" si="847"/>
        <v>#N/A</v>
      </c>
      <c r="L900" t="e">
        <f t="shared" si="848"/>
        <v>#N/A</v>
      </c>
      <c r="M900" t="e">
        <f t="shared" si="849"/>
        <v>#N/A</v>
      </c>
      <c r="N900" t="e">
        <f t="shared" si="850"/>
        <v>#N/A</v>
      </c>
      <c r="O900">
        <f t="shared" si="851"/>
        <v>1.0008999999999999</v>
      </c>
      <c r="P900" t="str">
        <f>IF(OR($A900="",INDEX(games!$H:$H,ROW())=""),"",INDEX(games!$H:$H,ROW()))</f>
        <v>Yes</v>
      </c>
      <c r="Q900">
        <f t="shared" si="852"/>
        <v>1.0008999999999999</v>
      </c>
      <c r="T900">
        <f t="shared" si="853"/>
        <v>2017</v>
      </c>
      <c r="U900">
        <f t="shared" si="854"/>
        <v>2022</v>
      </c>
      <c r="V900">
        <f t="shared" si="855"/>
        <v>5</v>
      </c>
      <c r="W900" t="str">
        <f>IF(TRIM(INDEX(connections!$A:$A,ROW()))="","",TRIM(INDEX(connections!$A:$A,ROW())))</f>
        <v>Slay the Spire</v>
      </c>
      <c r="X900" t="str">
        <f>IF($W900="","",TRIM(INDEX(connections!$B:$B,ROW())))</f>
        <v>Nadir</v>
      </c>
      <c r="Y900">
        <f t="shared" si="856"/>
        <v>772</v>
      </c>
      <c r="Z900">
        <f t="shared" si="857"/>
        <v>548</v>
      </c>
      <c r="AA900" t="str">
        <f t="shared" si="858"/>
        <v>Yes</v>
      </c>
      <c r="AB900" t="str">
        <f t="shared" si="859"/>
        <v/>
      </c>
      <c r="AC900" t="str">
        <f t="shared" si="860"/>
        <v/>
      </c>
      <c r="AD900">
        <f t="shared" si="861"/>
        <v>0</v>
      </c>
      <c r="AE900" t="str">
        <f t="shared" si="862"/>
        <v/>
      </c>
      <c r="AG900">
        <f t="shared" si="863"/>
        <v>1</v>
      </c>
      <c r="AH900" t="str">
        <f t="shared" si="864"/>
        <v>Yes</v>
      </c>
      <c r="AI900">
        <f t="shared" si="865"/>
        <v>1</v>
      </c>
      <c r="AJ900">
        <f t="shared" si="866"/>
        <v>1.0008999999999999</v>
      </c>
      <c r="AK900" t="str">
        <f t="shared" si="867"/>
        <v/>
      </c>
      <c r="AL900" t="str">
        <f>IF($A900="","",INDEX(games!$J:$J,ROW())&amp;"")</f>
        <v>https://store.steampowered.com/app/1909420/Tinyfolks/</v>
      </c>
      <c r="AM900">
        <f>IF($A900="","",SUMPRODUCT($AO900:$BD900,'Map Analysis'!$AN$2^{0,1,2,3,4,5,6,7,8,9,10,11,12,13,14,15}))</f>
        <v>0</v>
      </c>
      <c r="AN900">
        <f t="shared" si="868"/>
        <v>9.0000000000000006E-5</v>
      </c>
      <c r="AO900">
        <f t="shared" si="869"/>
        <v>0</v>
      </c>
      <c r="AP900">
        <f t="shared" si="870"/>
        <v>0</v>
      </c>
      <c r="AQ900">
        <f t="shared" si="871"/>
        <v>0</v>
      </c>
      <c r="AR900">
        <f t="shared" si="872"/>
        <v>0</v>
      </c>
      <c r="AS900">
        <f t="shared" si="873"/>
        <v>0</v>
      </c>
      <c r="AT900">
        <f t="shared" si="874"/>
        <v>0</v>
      </c>
      <c r="AU900">
        <f t="shared" si="875"/>
        <v>0</v>
      </c>
      <c r="AV900">
        <f t="shared" si="876"/>
        <v>0</v>
      </c>
      <c r="AW900">
        <f t="shared" si="877"/>
        <v>0</v>
      </c>
      <c r="AX900">
        <f t="shared" si="878"/>
        <v>0</v>
      </c>
      <c r="AY900">
        <f t="shared" si="879"/>
        <v>0</v>
      </c>
      <c r="AZ900">
        <f t="shared" si="880"/>
        <v>0</v>
      </c>
      <c r="BA900">
        <f t="shared" si="881"/>
        <v>0</v>
      </c>
      <c r="BB900">
        <f t="shared" si="882"/>
        <v>0</v>
      </c>
      <c r="BC900">
        <f t="shared" si="883"/>
        <v>0</v>
      </c>
      <c r="BD900">
        <f t="shared" si="884"/>
        <v>0</v>
      </c>
      <c r="BF900">
        <f t="shared" si="885"/>
        <v>0</v>
      </c>
      <c r="BG900">
        <f t="shared" si="886"/>
        <v>0</v>
      </c>
      <c r="BH900">
        <f t="shared" si="887"/>
        <v>0</v>
      </c>
      <c r="BI900">
        <f t="shared" si="888"/>
        <v>0</v>
      </c>
      <c r="BJ900">
        <f t="shared" si="889"/>
        <v>0</v>
      </c>
      <c r="BK900">
        <f t="shared" si="890"/>
        <v>0</v>
      </c>
      <c r="BL900">
        <f t="shared" si="891"/>
        <v>0</v>
      </c>
      <c r="BM900">
        <f t="shared" si="892"/>
        <v>0</v>
      </c>
      <c r="BN900">
        <f t="shared" si="893"/>
        <v>0</v>
      </c>
      <c r="BO900">
        <f t="shared" si="894"/>
        <v>0</v>
      </c>
      <c r="BP900">
        <f t="shared" si="895"/>
        <v>0</v>
      </c>
      <c r="BQ900">
        <f t="shared" si="896"/>
        <v>0</v>
      </c>
      <c r="BR900">
        <f t="shared" si="897"/>
        <v>0</v>
      </c>
      <c r="BS900">
        <f t="shared" si="898"/>
        <v>0</v>
      </c>
      <c r="BT900">
        <f t="shared" si="899"/>
        <v>0</v>
      </c>
    </row>
    <row r="901" spans="1:72" x14ac:dyDescent="0.25">
      <c r="A901" t="str">
        <f>IF(TRIM(INDEX(games!$A:$A,ROW()))="","",TRIM(INDEX(games!$A:$A,ROW())))</f>
        <v>ToeJam &amp; Earl</v>
      </c>
      <c r="B901">
        <f>IF(OR($A901="",INDEX(games!$B:$B,ROW())=""),"",INDEX(games!$B:$B,ROW()))</f>
        <v>1991</v>
      </c>
      <c r="C901" t="str">
        <f>IF(OR($A901="",INDEX(games!$C:$C,ROW())=""),"",INDEX(games!$C:$C,ROW()))</f>
        <v>Action</v>
      </c>
      <c r="D901">
        <f t="shared" si="840"/>
        <v>3</v>
      </c>
      <c r="E901">
        <f t="shared" si="841"/>
        <v>1</v>
      </c>
      <c r="F901">
        <f t="shared" si="842"/>
        <v>17</v>
      </c>
      <c r="G901">
        <f t="shared" si="843"/>
        <v>1991</v>
      </c>
      <c r="H901">
        <f t="shared" si="844"/>
        <v>1.391</v>
      </c>
      <c r="I901" t="e">
        <f t="shared" si="845"/>
        <v>#N/A</v>
      </c>
      <c r="J901" t="e">
        <f t="shared" si="846"/>
        <v>#N/A</v>
      </c>
      <c r="K901" t="e">
        <f t="shared" si="847"/>
        <v>#N/A</v>
      </c>
      <c r="L901" t="e">
        <f t="shared" si="848"/>
        <v>#N/A</v>
      </c>
      <c r="M901" t="e">
        <f t="shared" si="849"/>
        <v>#N/A</v>
      </c>
      <c r="N901" t="e">
        <f t="shared" si="850"/>
        <v>#N/A</v>
      </c>
      <c r="O901">
        <f t="shared" si="851"/>
        <v>3.0009009999999998</v>
      </c>
      <c r="P901" t="str">
        <f>IF(OR($A901="",INDEX(games!$H:$H,ROW())=""),"",INDEX(games!$H:$H,ROW()))</f>
        <v>Yes</v>
      </c>
      <c r="Q901">
        <f t="shared" si="852"/>
        <v>3.0009009999999998</v>
      </c>
      <c r="T901">
        <f t="shared" si="853"/>
        <v>2016</v>
      </c>
      <c r="U901">
        <f t="shared" si="854"/>
        <v>2022</v>
      </c>
      <c r="V901">
        <f t="shared" si="855"/>
        <v>6</v>
      </c>
      <c r="W901" t="str">
        <f>IF(TRIM(INDEX(connections!$A:$A,ROW()))="","",TRIM(INDEX(connections!$A:$A,ROW())))</f>
        <v>Enter the Gungeon</v>
      </c>
      <c r="X901" t="str">
        <f>IF($W901="","",TRIM(INDEX(connections!$B:$B,ROW())))</f>
        <v>NecroBouncer</v>
      </c>
      <c r="Y901">
        <f t="shared" si="856"/>
        <v>292</v>
      </c>
      <c r="Z901">
        <f t="shared" si="857"/>
        <v>549</v>
      </c>
      <c r="AA901" t="str">
        <f t="shared" si="858"/>
        <v>Yes</v>
      </c>
      <c r="AB901" t="str">
        <f t="shared" si="859"/>
        <v>Yes</v>
      </c>
      <c r="AC901">
        <f t="shared" si="860"/>
        <v>1</v>
      </c>
      <c r="AD901">
        <f t="shared" si="861"/>
        <v>0</v>
      </c>
      <c r="AE901" t="str">
        <f t="shared" si="862"/>
        <v/>
      </c>
      <c r="AG901">
        <f t="shared" si="863"/>
        <v>1</v>
      </c>
      <c r="AH901" t="str">
        <f t="shared" si="864"/>
        <v>Yes</v>
      </c>
      <c r="AI901">
        <f t="shared" si="865"/>
        <v>1</v>
      </c>
      <c r="AJ901">
        <f t="shared" si="866"/>
        <v>1.000901</v>
      </c>
      <c r="AK901" t="str">
        <f t="shared" si="867"/>
        <v/>
      </c>
      <c r="AL901" t="str">
        <f>IF($A901="","",INDEX(games!$J:$J,ROW())&amp;"")</f>
        <v/>
      </c>
      <c r="AM901">
        <f>IF($A901="","",SUMPRODUCT($AO901:$BD901,'Map Analysis'!$AN$2^{0,1,2,3,4,5,6,7,8,9,10,11,12,13,14,15}))</f>
        <v>2</v>
      </c>
      <c r="AN901">
        <f t="shared" si="868"/>
        <v>2.0000901</v>
      </c>
      <c r="AO901">
        <f t="shared" si="869"/>
        <v>2</v>
      </c>
      <c r="AP901">
        <f t="shared" si="870"/>
        <v>0</v>
      </c>
      <c r="AQ901">
        <f t="shared" si="871"/>
        <v>0</v>
      </c>
      <c r="AR901">
        <f t="shared" si="872"/>
        <v>0</v>
      </c>
      <c r="AS901">
        <f t="shared" si="873"/>
        <v>0</v>
      </c>
      <c r="AT901">
        <f t="shared" si="874"/>
        <v>0</v>
      </c>
      <c r="AU901">
        <f t="shared" si="875"/>
        <v>0</v>
      </c>
      <c r="AV901">
        <f t="shared" si="876"/>
        <v>0</v>
      </c>
      <c r="AW901">
        <f t="shared" si="877"/>
        <v>0</v>
      </c>
      <c r="AX901">
        <f t="shared" si="878"/>
        <v>0</v>
      </c>
      <c r="AY901">
        <f t="shared" si="879"/>
        <v>0</v>
      </c>
      <c r="AZ901">
        <f t="shared" si="880"/>
        <v>0</v>
      </c>
      <c r="BA901">
        <f t="shared" si="881"/>
        <v>0</v>
      </c>
      <c r="BB901">
        <f t="shared" si="882"/>
        <v>0</v>
      </c>
      <c r="BC901">
        <f t="shared" si="883"/>
        <v>0</v>
      </c>
      <c r="BD901">
        <f t="shared" si="884"/>
        <v>0</v>
      </c>
      <c r="BF901">
        <f t="shared" si="885"/>
        <v>0</v>
      </c>
      <c r="BG901">
        <f t="shared" si="886"/>
        <v>0</v>
      </c>
      <c r="BH901">
        <f t="shared" si="887"/>
        <v>0</v>
      </c>
      <c r="BI901">
        <f t="shared" si="888"/>
        <v>0</v>
      </c>
      <c r="BJ901">
        <f t="shared" si="889"/>
        <v>0</v>
      </c>
      <c r="BK901">
        <f t="shared" si="890"/>
        <v>0</v>
      </c>
      <c r="BL901">
        <f t="shared" si="891"/>
        <v>0</v>
      </c>
      <c r="BM901">
        <f t="shared" si="892"/>
        <v>0</v>
      </c>
      <c r="BN901">
        <f t="shared" si="893"/>
        <v>0</v>
      </c>
      <c r="BO901">
        <f t="shared" si="894"/>
        <v>0</v>
      </c>
      <c r="BP901">
        <f t="shared" si="895"/>
        <v>0</v>
      </c>
      <c r="BQ901">
        <f t="shared" si="896"/>
        <v>0</v>
      </c>
      <c r="BR901">
        <f t="shared" si="897"/>
        <v>0</v>
      </c>
      <c r="BS901">
        <f t="shared" si="898"/>
        <v>0</v>
      </c>
      <c r="BT901">
        <f t="shared" si="899"/>
        <v>0</v>
      </c>
    </row>
    <row r="902" spans="1:72" x14ac:dyDescent="0.25">
      <c r="A902" t="str">
        <f>IF(TRIM(INDEX(games!$A:$A,ROW()))="","",TRIM(INDEX(games!$A:$A,ROW())))</f>
        <v>ToeJam &amp; Earl: Back in the Groove!</v>
      </c>
      <c r="B902">
        <f>IF(OR($A902="",INDEX(games!$B:$B,ROW())=""),"",INDEX(games!$B:$B,ROW()))</f>
        <v>2019</v>
      </c>
      <c r="C902" t="str">
        <f>IF(OR($A902="",INDEX(games!$C:$C,ROW())=""),"",INDEX(games!$C:$C,ROW()))</f>
        <v>Action</v>
      </c>
      <c r="D902">
        <f t="shared" si="840"/>
        <v>1</v>
      </c>
      <c r="E902">
        <f t="shared" si="841"/>
        <v>1</v>
      </c>
      <c r="F902">
        <f t="shared" si="842"/>
        <v>18</v>
      </c>
      <c r="G902">
        <f t="shared" si="843"/>
        <v>2019</v>
      </c>
      <c r="H902">
        <f t="shared" si="844"/>
        <v>1.4139999999999999</v>
      </c>
      <c r="I902" t="e">
        <f t="shared" si="845"/>
        <v>#N/A</v>
      </c>
      <c r="J902" t="e">
        <f t="shared" si="846"/>
        <v>#N/A</v>
      </c>
      <c r="K902" t="e">
        <f t="shared" si="847"/>
        <v>#N/A</v>
      </c>
      <c r="L902" t="e">
        <f t="shared" si="848"/>
        <v>#N/A</v>
      </c>
      <c r="M902" t="e">
        <f t="shared" si="849"/>
        <v>#N/A</v>
      </c>
      <c r="N902" t="e">
        <f t="shared" si="850"/>
        <v>#N/A</v>
      </c>
      <c r="O902">
        <f t="shared" si="851"/>
        <v>1.000902</v>
      </c>
      <c r="P902" t="str">
        <f>IF(OR($A902="",INDEX(games!$H:$H,ROW())=""),"",INDEX(games!$H:$H,ROW()))</f>
        <v/>
      </c>
      <c r="Q902" t="str">
        <f t="shared" si="852"/>
        <v/>
      </c>
      <c r="T902">
        <f t="shared" si="853"/>
        <v>2015</v>
      </c>
      <c r="U902">
        <f t="shared" si="854"/>
        <v>2022</v>
      </c>
      <c r="V902">
        <f t="shared" si="855"/>
        <v>7</v>
      </c>
      <c r="W902" t="str">
        <f>IF(TRIM(INDEX(connections!$A:$A,ROW()))="","",TRIM(INDEX(connections!$A:$A,ROW())))</f>
        <v>Nuclear Throne</v>
      </c>
      <c r="X902" t="str">
        <f>IF($W902="","",TRIM(INDEX(connections!$B:$B,ROW())))</f>
        <v>NecroBouncer</v>
      </c>
      <c r="Y902">
        <f t="shared" si="856"/>
        <v>578</v>
      </c>
      <c r="Z902">
        <f t="shared" si="857"/>
        <v>549</v>
      </c>
      <c r="AA902" t="str">
        <f t="shared" si="858"/>
        <v>Yes</v>
      </c>
      <c r="AB902" t="str">
        <f t="shared" si="859"/>
        <v>Yes</v>
      </c>
      <c r="AC902">
        <f t="shared" si="860"/>
        <v>1</v>
      </c>
      <c r="AD902">
        <f t="shared" si="861"/>
        <v>0</v>
      </c>
      <c r="AE902" t="str">
        <f t="shared" si="862"/>
        <v/>
      </c>
      <c r="AG902">
        <f t="shared" si="863"/>
        <v>1</v>
      </c>
      <c r="AH902" t="str">
        <f t="shared" si="864"/>
        <v/>
      </c>
      <c r="AI902" t="str">
        <f t="shared" si="865"/>
        <v/>
      </c>
      <c r="AJ902" t="str">
        <f t="shared" si="866"/>
        <v/>
      </c>
      <c r="AK902">
        <f t="shared" si="867"/>
        <v>1.000902</v>
      </c>
      <c r="AL902" t="str">
        <f>IF($A902="","",INDEX(games!$J:$J,ROW())&amp;"")</f>
        <v/>
      </c>
      <c r="AM902">
        <f>IF($A902="","",SUMPRODUCT($AO902:$BD902,'Map Analysis'!$AN$2^{0,1,2,3,4,5,6,7,8,9,10,11,12,13,14,15}))</f>
        <v>0</v>
      </c>
      <c r="AN902">
        <f t="shared" si="868"/>
        <v>9.0199999999999997E-5</v>
      </c>
      <c r="AO902">
        <f t="shared" si="869"/>
        <v>0</v>
      </c>
      <c r="AP902">
        <f t="shared" si="870"/>
        <v>0</v>
      </c>
      <c r="AQ902">
        <f t="shared" si="871"/>
        <v>0</v>
      </c>
      <c r="AR902">
        <f t="shared" si="872"/>
        <v>0</v>
      </c>
      <c r="AS902">
        <f t="shared" si="873"/>
        <v>0</v>
      </c>
      <c r="AT902">
        <f t="shared" si="874"/>
        <v>0</v>
      </c>
      <c r="AU902">
        <f t="shared" si="875"/>
        <v>0</v>
      </c>
      <c r="AV902">
        <f t="shared" si="876"/>
        <v>0</v>
      </c>
      <c r="AW902">
        <f t="shared" si="877"/>
        <v>0</v>
      </c>
      <c r="AX902">
        <f t="shared" si="878"/>
        <v>0</v>
      </c>
      <c r="AY902">
        <f t="shared" si="879"/>
        <v>0</v>
      </c>
      <c r="AZ902">
        <f t="shared" si="880"/>
        <v>0</v>
      </c>
      <c r="BA902">
        <f t="shared" si="881"/>
        <v>0</v>
      </c>
      <c r="BB902">
        <f t="shared" si="882"/>
        <v>0</v>
      </c>
      <c r="BC902">
        <f t="shared" si="883"/>
        <v>0</v>
      </c>
      <c r="BD902">
        <f t="shared" si="884"/>
        <v>0</v>
      </c>
      <c r="BF902">
        <f t="shared" si="885"/>
        <v>0</v>
      </c>
      <c r="BG902">
        <f t="shared" si="886"/>
        <v>0</v>
      </c>
      <c r="BH902">
        <f t="shared" si="887"/>
        <v>0</v>
      </c>
      <c r="BI902">
        <f t="shared" si="888"/>
        <v>0</v>
      </c>
      <c r="BJ902">
        <f t="shared" si="889"/>
        <v>0</v>
      </c>
      <c r="BK902">
        <f t="shared" si="890"/>
        <v>0</v>
      </c>
      <c r="BL902">
        <f t="shared" si="891"/>
        <v>0</v>
      </c>
      <c r="BM902">
        <f t="shared" si="892"/>
        <v>0</v>
      </c>
      <c r="BN902">
        <f t="shared" si="893"/>
        <v>0</v>
      </c>
      <c r="BO902">
        <f t="shared" si="894"/>
        <v>0</v>
      </c>
      <c r="BP902">
        <f t="shared" si="895"/>
        <v>0</v>
      </c>
      <c r="BQ902">
        <f t="shared" si="896"/>
        <v>0</v>
      </c>
      <c r="BR902">
        <f t="shared" si="897"/>
        <v>0</v>
      </c>
      <c r="BS902">
        <f t="shared" si="898"/>
        <v>0</v>
      </c>
      <c r="BT902">
        <f t="shared" si="899"/>
        <v>0</v>
      </c>
    </row>
    <row r="903" spans="1:72" x14ac:dyDescent="0.25">
      <c r="A903" t="str">
        <f>IF(TRIM(INDEX(games!$A:$A,ROW()))="","",TRIM(INDEX(games!$A:$A,ROW())))</f>
        <v>TombStar</v>
      </c>
      <c r="B903">
        <f>IF(OR($A903="",INDEX(games!$B:$B,ROW())=""),"",INDEX(games!$B:$B,ROW()))</f>
        <v>2022</v>
      </c>
      <c r="C903" t="str">
        <f>IF(OR($A903="",INDEX(games!$C:$C,ROW())=""),"",INDEX(games!$C:$C,ROW()))</f>
        <v>Action</v>
      </c>
      <c r="D903">
        <f t="shared" si="840"/>
        <v>2</v>
      </c>
      <c r="E903">
        <f t="shared" si="841"/>
        <v>1</v>
      </c>
      <c r="F903">
        <f t="shared" si="842"/>
        <v>19</v>
      </c>
      <c r="G903">
        <f t="shared" si="843"/>
        <v>2022</v>
      </c>
      <c r="H903">
        <f t="shared" si="844"/>
        <v>1.4370000000000001</v>
      </c>
      <c r="I903" t="e">
        <f t="shared" si="845"/>
        <v>#N/A</v>
      </c>
      <c r="J903" t="e">
        <f t="shared" si="846"/>
        <v>#N/A</v>
      </c>
      <c r="K903" t="e">
        <f t="shared" si="847"/>
        <v>#N/A</v>
      </c>
      <c r="L903" t="e">
        <f t="shared" si="848"/>
        <v>#N/A</v>
      </c>
      <c r="M903" t="e">
        <f t="shared" si="849"/>
        <v>#N/A</v>
      </c>
      <c r="N903" t="e">
        <f t="shared" si="850"/>
        <v>#N/A</v>
      </c>
      <c r="O903">
        <f t="shared" si="851"/>
        <v>2.0009030000000001</v>
      </c>
      <c r="P903" t="str">
        <f>IF(OR($A903="",INDEX(games!$H:$H,ROW())=""),"",INDEX(games!$H:$H,ROW()))</f>
        <v>Yes</v>
      </c>
      <c r="Q903">
        <f t="shared" si="852"/>
        <v>2.0009030000000001</v>
      </c>
      <c r="T903">
        <f t="shared" si="853"/>
        <v>2008</v>
      </c>
      <c r="U903">
        <f t="shared" si="854"/>
        <v>2016</v>
      </c>
      <c r="V903">
        <f t="shared" si="855"/>
        <v>8</v>
      </c>
      <c r="W903" t="str">
        <f>IF(TRIM(INDEX(connections!$A:$A,ROW()))="","",TRIM(INDEX(connections!$A:$A,ROW())))</f>
        <v>Spelunky Classic</v>
      </c>
      <c r="X903" t="str">
        <f>IF($W903="","",TRIM(INDEX(connections!$B:$B,ROW())))</f>
        <v>Necropolis</v>
      </c>
      <c r="Y903">
        <f t="shared" si="856"/>
        <v>801</v>
      </c>
      <c r="Z903">
        <f t="shared" si="857"/>
        <v>551</v>
      </c>
      <c r="AA903" t="str">
        <f t="shared" si="858"/>
        <v>Yes</v>
      </c>
      <c r="AB903" t="str">
        <f t="shared" si="859"/>
        <v/>
      </c>
      <c r="AC903" t="str">
        <f t="shared" si="860"/>
        <v/>
      </c>
      <c r="AD903">
        <f t="shared" si="861"/>
        <v>0</v>
      </c>
      <c r="AE903" t="str">
        <f t="shared" si="862"/>
        <v/>
      </c>
      <c r="AG903">
        <f t="shared" si="863"/>
        <v>2</v>
      </c>
      <c r="AH903" t="str">
        <f t="shared" si="864"/>
        <v>Yes</v>
      </c>
      <c r="AI903">
        <f t="shared" si="865"/>
        <v>2</v>
      </c>
      <c r="AJ903">
        <f t="shared" si="866"/>
        <v>2.0009030000000001</v>
      </c>
      <c r="AK903" t="str">
        <f t="shared" si="867"/>
        <v/>
      </c>
      <c r="AL903" t="str">
        <f>IF($A903="","",INDEX(games!$J:$J,ROW())&amp;"")</f>
        <v>https://store.steampowered.com/app/1165470/TombStar/</v>
      </c>
      <c r="AM903">
        <f>IF($A903="","",SUMPRODUCT($AO903:$BD903,'Map Analysis'!$AN$2^{0,1,2,3,4,5,6,7,8,9,10,11,12,13,14,15}))</f>
        <v>0</v>
      </c>
      <c r="AN903">
        <f t="shared" si="868"/>
        <v>9.0299999999999999E-5</v>
      </c>
      <c r="AO903">
        <f t="shared" si="869"/>
        <v>0</v>
      </c>
      <c r="AP903">
        <f t="shared" si="870"/>
        <v>0</v>
      </c>
      <c r="AQ903">
        <f t="shared" si="871"/>
        <v>0</v>
      </c>
      <c r="AR903">
        <f t="shared" si="872"/>
        <v>0</v>
      </c>
      <c r="AS903">
        <f t="shared" si="873"/>
        <v>0</v>
      </c>
      <c r="AT903">
        <f t="shared" si="874"/>
        <v>0</v>
      </c>
      <c r="AU903">
        <f t="shared" si="875"/>
        <v>0</v>
      </c>
      <c r="AV903">
        <f t="shared" si="876"/>
        <v>0</v>
      </c>
      <c r="AW903">
        <f t="shared" si="877"/>
        <v>0</v>
      </c>
      <c r="AX903">
        <f t="shared" si="878"/>
        <v>0</v>
      </c>
      <c r="AY903">
        <f t="shared" si="879"/>
        <v>0</v>
      </c>
      <c r="AZ903">
        <f t="shared" si="880"/>
        <v>0</v>
      </c>
      <c r="BA903">
        <f t="shared" si="881"/>
        <v>0</v>
      </c>
      <c r="BB903">
        <f t="shared" si="882"/>
        <v>0</v>
      </c>
      <c r="BC903">
        <f t="shared" si="883"/>
        <v>0</v>
      </c>
      <c r="BD903">
        <f t="shared" si="884"/>
        <v>0</v>
      </c>
      <c r="BF903">
        <f t="shared" si="885"/>
        <v>0</v>
      </c>
      <c r="BG903">
        <f t="shared" si="886"/>
        <v>0</v>
      </c>
      <c r="BH903">
        <f t="shared" si="887"/>
        <v>0</v>
      </c>
      <c r="BI903">
        <f t="shared" si="888"/>
        <v>0</v>
      </c>
      <c r="BJ903">
        <f t="shared" si="889"/>
        <v>0</v>
      </c>
      <c r="BK903">
        <f t="shared" si="890"/>
        <v>0</v>
      </c>
      <c r="BL903">
        <f t="shared" si="891"/>
        <v>0</v>
      </c>
      <c r="BM903">
        <f t="shared" si="892"/>
        <v>0</v>
      </c>
      <c r="BN903">
        <f t="shared" si="893"/>
        <v>0</v>
      </c>
      <c r="BO903">
        <f t="shared" si="894"/>
        <v>0</v>
      </c>
      <c r="BP903">
        <f t="shared" si="895"/>
        <v>0</v>
      </c>
      <c r="BQ903">
        <f t="shared" si="896"/>
        <v>0</v>
      </c>
      <c r="BR903">
        <f t="shared" si="897"/>
        <v>0</v>
      </c>
      <c r="BS903">
        <f t="shared" si="898"/>
        <v>0</v>
      </c>
      <c r="BT903">
        <f t="shared" si="899"/>
        <v>0</v>
      </c>
    </row>
    <row r="904" spans="1:72" x14ac:dyDescent="0.25">
      <c r="A904" t="str">
        <f>IF(TRIM(INDEX(games!$A:$A,ROW()))="","",TRIM(INDEX(games!$A:$A,ROW())))</f>
        <v>Torneko: The Last Hope</v>
      </c>
      <c r="B904">
        <f>IF(OR($A904="",INDEX(games!$B:$B,ROW())=""),"",INDEX(games!$B:$B,ROW()))</f>
        <v>1999</v>
      </c>
      <c r="C904" t="str">
        <f>IF(OR($A904="",INDEX(games!$C:$C,ROW())=""),"",INDEX(games!$C:$C,ROW()))</f>
        <v>Traditional</v>
      </c>
      <c r="D904">
        <f t="shared" si="840"/>
        <v>3</v>
      </c>
      <c r="E904">
        <f t="shared" si="841"/>
        <v>4</v>
      </c>
      <c r="F904">
        <f t="shared" si="842"/>
        <v>20</v>
      </c>
      <c r="G904" t="e">
        <f t="shared" si="843"/>
        <v>#N/A</v>
      </c>
      <c r="H904" t="e">
        <f t="shared" si="844"/>
        <v>#N/A</v>
      </c>
      <c r="I904" t="e">
        <f t="shared" si="845"/>
        <v>#N/A</v>
      </c>
      <c r="J904" t="e">
        <f t="shared" si="846"/>
        <v>#N/A</v>
      </c>
      <c r="K904" t="e">
        <f t="shared" si="847"/>
        <v>#N/A</v>
      </c>
      <c r="L904" t="e">
        <f t="shared" si="848"/>
        <v>#N/A</v>
      </c>
      <c r="M904">
        <f t="shared" si="849"/>
        <v>1999</v>
      </c>
      <c r="N904">
        <f t="shared" si="850"/>
        <v>4.46</v>
      </c>
      <c r="O904">
        <f t="shared" si="851"/>
        <v>3.0009039999999998</v>
      </c>
      <c r="P904" t="str">
        <f>IF(OR($A904="",INDEX(games!$H:$H,ROW())=""),"",INDEX(games!$H:$H,ROW()))</f>
        <v>Yes</v>
      </c>
      <c r="Q904">
        <f t="shared" si="852"/>
        <v>3.0009039999999998</v>
      </c>
      <c r="T904">
        <f t="shared" si="853"/>
        <v>2022</v>
      </c>
      <c r="U904">
        <f t="shared" si="854"/>
        <v>2024</v>
      </c>
      <c r="V904">
        <f t="shared" si="855"/>
        <v>2</v>
      </c>
      <c r="W904" t="str">
        <f>IF(TRIM(INDEX(connections!$A:$A,ROW()))="","",TRIM(INDEX(connections!$A:$A,ROW())))</f>
        <v>Necrosmith</v>
      </c>
      <c r="X904" t="str">
        <f>IF($W904="","",TRIM(INDEX(connections!$B:$B,ROW())))</f>
        <v>Necrosmith 2</v>
      </c>
      <c r="Y904">
        <f t="shared" si="856"/>
        <v>552</v>
      </c>
      <c r="Z904">
        <f t="shared" si="857"/>
        <v>553</v>
      </c>
      <c r="AA904" t="str">
        <f t="shared" si="858"/>
        <v>Yes</v>
      </c>
      <c r="AB904" t="str">
        <f t="shared" si="859"/>
        <v>Yes</v>
      </c>
      <c r="AC904">
        <f t="shared" si="860"/>
        <v>1</v>
      </c>
      <c r="AD904">
        <f t="shared" si="861"/>
        <v>0</v>
      </c>
      <c r="AE904" t="str">
        <f t="shared" si="862"/>
        <v/>
      </c>
      <c r="AG904">
        <f t="shared" si="863"/>
        <v>2</v>
      </c>
      <c r="AH904" t="str">
        <f t="shared" si="864"/>
        <v>Yes</v>
      </c>
      <c r="AI904">
        <f t="shared" si="865"/>
        <v>2</v>
      </c>
      <c r="AJ904">
        <f t="shared" si="866"/>
        <v>2.0009039999999998</v>
      </c>
      <c r="AK904" t="str">
        <f t="shared" si="867"/>
        <v/>
      </c>
      <c r="AL904" t="str">
        <f>IF($A904="","",INDEX(games!$J:$J,ROW())&amp;"")</f>
        <v/>
      </c>
      <c r="AM904">
        <f>IF($A904="","",SUMPRODUCT($AO904:$BD904,'Map Analysis'!$AN$2^{0,1,2,3,4,5,6,7,8,9,10,11,12,13,14,15}))</f>
        <v>5.125</v>
      </c>
      <c r="AN904">
        <f t="shared" si="868"/>
        <v>5.1250904000000004</v>
      </c>
      <c r="AO904">
        <f t="shared" si="869"/>
        <v>2</v>
      </c>
      <c r="AP904">
        <f t="shared" si="870"/>
        <v>4</v>
      </c>
      <c r="AQ904">
        <f t="shared" si="871"/>
        <v>3</v>
      </c>
      <c r="AR904">
        <f t="shared" si="872"/>
        <v>3</v>
      </c>
      <c r="AS904">
        <f t="shared" si="873"/>
        <v>0</v>
      </c>
      <c r="AT904">
        <f t="shared" si="874"/>
        <v>0</v>
      </c>
      <c r="AU904">
        <f t="shared" si="875"/>
        <v>0</v>
      </c>
      <c r="AV904">
        <f t="shared" si="876"/>
        <v>0</v>
      </c>
      <c r="AW904">
        <f t="shared" si="877"/>
        <v>0</v>
      </c>
      <c r="AX904">
        <f t="shared" si="878"/>
        <v>0</v>
      </c>
      <c r="AY904">
        <f t="shared" si="879"/>
        <v>0</v>
      </c>
      <c r="AZ904">
        <f t="shared" si="880"/>
        <v>0</v>
      </c>
      <c r="BA904">
        <f t="shared" si="881"/>
        <v>0</v>
      </c>
      <c r="BB904">
        <f t="shared" si="882"/>
        <v>0</v>
      </c>
      <c r="BC904">
        <f t="shared" si="883"/>
        <v>0</v>
      </c>
      <c r="BD904">
        <f t="shared" si="884"/>
        <v>0</v>
      </c>
      <c r="BF904">
        <f t="shared" si="885"/>
        <v>0</v>
      </c>
      <c r="BG904">
        <f t="shared" si="886"/>
        <v>0</v>
      </c>
      <c r="BH904">
        <f t="shared" si="887"/>
        <v>0</v>
      </c>
      <c r="BI904">
        <f t="shared" si="888"/>
        <v>0</v>
      </c>
      <c r="BJ904">
        <f t="shared" si="889"/>
        <v>0</v>
      </c>
      <c r="BK904">
        <f t="shared" si="890"/>
        <v>0</v>
      </c>
      <c r="BL904">
        <f t="shared" si="891"/>
        <v>0</v>
      </c>
      <c r="BM904">
        <f t="shared" si="892"/>
        <v>0</v>
      </c>
      <c r="BN904">
        <f t="shared" si="893"/>
        <v>0</v>
      </c>
      <c r="BO904">
        <f t="shared" si="894"/>
        <v>0</v>
      </c>
      <c r="BP904">
        <f t="shared" si="895"/>
        <v>0</v>
      </c>
      <c r="BQ904">
        <f t="shared" si="896"/>
        <v>0</v>
      </c>
      <c r="BR904">
        <f t="shared" si="897"/>
        <v>0</v>
      </c>
      <c r="BS904">
        <f t="shared" si="898"/>
        <v>0</v>
      </c>
      <c r="BT904">
        <f t="shared" si="899"/>
        <v>0</v>
      </c>
    </row>
    <row r="905" spans="1:72" x14ac:dyDescent="0.25">
      <c r="A905" t="str">
        <f>IF(TRIM(INDEX(games!$A:$A,ROW()))="","",TRIM(INDEX(games!$A:$A,ROW())))</f>
        <v>Torneko's Great Adventure 3</v>
      </c>
      <c r="B905">
        <f>IF(OR($A905="",INDEX(games!$B:$B,ROW())=""),"",INDEX(games!$B:$B,ROW()))</f>
        <v>2002</v>
      </c>
      <c r="C905" t="str">
        <f>IF(OR($A905="",INDEX(games!$C:$C,ROW())=""),"",INDEX(games!$C:$C,ROW()))</f>
        <v>Traditional</v>
      </c>
      <c r="D905">
        <f t="shared" si="840"/>
        <v>1</v>
      </c>
      <c r="E905">
        <f t="shared" si="841"/>
        <v>4</v>
      </c>
      <c r="F905">
        <f t="shared" si="842"/>
        <v>21</v>
      </c>
      <c r="G905" t="e">
        <f t="shared" si="843"/>
        <v>#N/A</v>
      </c>
      <c r="H905" t="e">
        <f t="shared" si="844"/>
        <v>#N/A</v>
      </c>
      <c r="I905" t="e">
        <f t="shared" si="845"/>
        <v>#N/A</v>
      </c>
      <c r="J905" t="e">
        <f t="shared" si="846"/>
        <v>#N/A</v>
      </c>
      <c r="K905" t="e">
        <f t="shared" si="847"/>
        <v>#N/A</v>
      </c>
      <c r="L905" t="e">
        <f t="shared" si="848"/>
        <v>#N/A</v>
      </c>
      <c r="M905">
        <f t="shared" si="849"/>
        <v>2002</v>
      </c>
      <c r="N905">
        <f t="shared" si="850"/>
        <v>4.4829999999999997</v>
      </c>
      <c r="O905">
        <f t="shared" si="851"/>
        <v>1.0009049999999999</v>
      </c>
      <c r="P905" t="str">
        <f>IF(OR($A905="",INDEX(games!$H:$H,ROW())=""),"",INDEX(games!$H:$H,ROW()))</f>
        <v>Yes</v>
      </c>
      <c r="Q905">
        <f t="shared" si="852"/>
        <v>1.0009049999999999</v>
      </c>
      <c r="T905">
        <f t="shared" si="853"/>
        <v>2018</v>
      </c>
      <c r="U905">
        <f t="shared" si="854"/>
        <v>2019</v>
      </c>
      <c r="V905">
        <f t="shared" si="855"/>
        <v>1</v>
      </c>
      <c r="W905" t="str">
        <f>IF(TRIM(INDEX(connections!$A:$A,ROW()))="","",TRIM(INDEX(connections!$A:$A,ROW())))</f>
        <v>Dead Cells</v>
      </c>
      <c r="X905" t="str">
        <f>IF($W905="","",TRIM(INDEX(connections!$B:$B,ROW())))</f>
        <v>Neon Abyss</v>
      </c>
      <c r="Y905">
        <f t="shared" si="856"/>
        <v>193</v>
      </c>
      <c r="Z905">
        <f t="shared" si="857"/>
        <v>554</v>
      </c>
      <c r="AA905" t="str">
        <f t="shared" si="858"/>
        <v>Yes</v>
      </c>
      <c r="AB905" t="str">
        <f t="shared" si="859"/>
        <v>Yes</v>
      </c>
      <c r="AC905">
        <f t="shared" si="860"/>
        <v>1</v>
      </c>
      <c r="AD905">
        <f t="shared" si="861"/>
        <v>0</v>
      </c>
      <c r="AE905" t="str">
        <f t="shared" si="862"/>
        <v/>
      </c>
      <c r="AG905">
        <f t="shared" si="863"/>
        <v>1</v>
      </c>
      <c r="AH905" t="str">
        <f t="shared" si="864"/>
        <v>Yes</v>
      </c>
      <c r="AI905">
        <f t="shared" si="865"/>
        <v>1</v>
      </c>
      <c r="AJ905">
        <f t="shared" si="866"/>
        <v>1.0009049999999999</v>
      </c>
      <c r="AK905" t="str">
        <f t="shared" si="867"/>
        <v/>
      </c>
      <c r="AL905" t="str">
        <f>IF($A905="","",INDEX(games!$J:$J,ROW())&amp;"")</f>
        <v/>
      </c>
      <c r="AM905">
        <f>IF($A905="","",SUMPRODUCT($AO905:$BD905,'Map Analysis'!$AN$2^{0,1,2,3,4,5,6,7,8,9,10,11,12,13,14,15}))</f>
        <v>0</v>
      </c>
      <c r="AN905">
        <f t="shared" si="868"/>
        <v>9.0500000000000004E-5</v>
      </c>
      <c r="AO905">
        <f t="shared" si="869"/>
        <v>0</v>
      </c>
      <c r="AP905">
        <f t="shared" si="870"/>
        <v>0</v>
      </c>
      <c r="AQ905">
        <f t="shared" si="871"/>
        <v>0</v>
      </c>
      <c r="AR905">
        <f t="shared" si="872"/>
        <v>0</v>
      </c>
      <c r="AS905">
        <f t="shared" si="873"/>
        <v>0</v>
      </c>
      <c r="AT905">
        <f t="shared" si="874"/>
        <v>0</v>
      </c>
      <c r="AU905">
        <f t="shared" si="875"/>
        <v>0</v>
      </c>
      <c r="AV905">
        <f t="shared" si="876"/>
        <v>0</v>
      </c>
      <c r="AW905">
        <f t="shared" si="877"/>
        <v>0</v>
      </c>
      <c r="AX905">
        <f t="shared" si="878"/>
        <v>0</v>
      </c>
      <c r="AY905">
        <f t="shared" si="879"/>
        <v>0</v>
      </c>
      <c r="AZ905">
        <f t="shared" si="880"/>
        <v>0</v>
      </c>
      <c r="BA905">
        <f t="shared" si="881"/>
        <v>0</v>
      </c>
      <c r="BB905">
        <f t="shared" si="882"/>
        <v>0</v>
      </c>
      <c r="BC905">
        <f t="shared" si="883"/>
        <v>0</v>
      </c>
      <c r="BD905">
        <f t="shared" si="884"/>
        <v>0</v>
      </c>
      <c r="BF905">
        <f t="shared" si="885"/>
        <v>1</v>
      </c>
      <c r="BG905">
        <f t="shared" si="886"/>
        <v>0</v>
      </c>
      <c r="BH905">
        <f t="shared" si="887"/>
        <v>0</v>
      </c>
      <c r="BI905">
        <f t="shared" si="888"/>
        <v>0</v>
      </c>
      <c r="BJ905">
        <f t="shared" si="889"/>
        <v>0</v>
      </c>
      <c r="BK905">
        <f t="shared" si="890"/>
        <v>0</v>
      </c>
      <c r="BL905">
        <f t="shared" si="891"/>
        <v>0</v>
      </c>
      <c r="BM905">
        <f t="shared" si="892"/>
        <v>0</v>
      </c>
      <c r="BN905">
        <f t="shared" si="893"/>
        <v>0</v>
      </c>
      <c r="BO905">
        <f t="shared" si="894"/>
        <v>0</v>
      </c>
      <c r="BP905">
        <f t="shared" si="895"/>
        <v>0</v>
      </c>
      <c r="BQ905">
        <f t="shared" si="896"/>
        <v>0</v>
      </c>
      <c r="BR905">
        <f t="shared" si="897"/>
        <v>0</v>
      </c>
      <c r="BS905">
        <f t="shared" si="898"/>
        <v>0</v>
      </c>
      <c r="BT905">
        <f t="shared" si="899"/>
        <v>0</v>
      </c>
    </row>
    <row r="906" spans="1:72" x14ac:dyDescent="0.25">
      <c r="A906" t="str">
        <f>IF(TRIM(INDEX(games!$A:$A,ROW()))="","",TRIM(INDEX(games!$A:$A,ROW())))</f>
        <v>Torneko's Great Adventure: Mystery Dungeon</v>
      </c>
      <c r="B906">
        <f>IF(OR($A906="",INDEX(games!$B:$B,ROW())=""),"",INDEX(games!$B:$B,ROW()))</f>
        <v>1993</v>
      </c>
      <c r="C906" t="str">
        <f>IF(OR($A906="",INDEX(games!$C:$C,ROW())=""),"",INDEX(games!$C:$C,ROW()))</f>
        <v>Traditional</v>
      </c>
      <c r="D906">
        <f t="shared" si="840"/>
        <v>28</v>
      </c>
      <c r="E906">
        <f t="shared" si="841"/>
        <v>4</v>
      </c>
      <c r="F906">
        <f t="shared" si="842"/>
        <v>22</v>
      </c>
      <c r="G906" t="e">
        <f t="shared" si="843"/>
        <v>#N/A</v>
      </c>
      <c r="H906" t="e">
        <f t="shared" si="844"/>
        <v>#N/A</v>
      </c>
      <c r="I906" t="e">
        <f t="shared" si="845"/>
        <v>#N/A</v>
      </c>
      <c r="J906" t="e">
        <f t="shared" si="846"/>
        <v>#N/A</v>
      </c>
      <c r="K906" t="e">
        <f t="shared" si="847"/>
        <v>#N/A</v>
      </c>
      <c r="L906" t="e">
        <f t="shared" si="848"/>
        <v>#N/A</v>
      </c>
      <c r="M906">
        <f t="shared" si="849"/>
        <v>1993</v>
      </c>
      <c r="N906">
        <f t="shared" si="850"/>
        <v>4.5060000000000002</v>
      </c>
      <c r="O906">
        <f t="shared" si="851"/>
        <v>28.000906000000001</v>
      </c>
      <c r="P906" t="str">
        <f>IF(OR($A906="",INDEX(games!$H:$H,ROW())=""),"",INDEX(games!$H:$H,ROW()))</f>
        <v>Yes</v>
      </c>
      <c r="Q906">
        <f t="shared" si="852"/>
        <v>28.000906000000001</v>
      </c>
      <c r="T906">
        <f t="shared" si="853"/>
        <v>2016</v>
      </c>
      <c r="U906">
        <f t="shared" si="854"/>
        <v>2019</v>
      </c>
      <c r="V906">
        <f t="shared" si="855"/>
        <v>3</v>
      </c>
      <c r="W906" t="str">
        <f>IF(TRIM(INDEX(connections!$A:$A,ROW()))="","",TRIM(INDEX(connections!$A:$A,ROW())))</f>
        <v>Enter the Gungeon</v>
      </c>
      <c r="X906" t="str">
        <f>IF($W906="","",TRIM(INDEX(connections!$B:$B,ROW())))</f>
        <v>Neon Abyss</v>
      </c>
      <c r="Y906">
        <f t="shared" si="856"/>
        <v>292</v>
      </c>
      <c r="Z906">
        <f t="shared" si="857"/>
        <v>554</v>
      </c>
      <c r="AA906" t="str">
        <f t="shared" si="858"/>
        <v>Yes</v>
      </c>
      <c r="AB906" t="str">
        <f t="shared" si="859"/>
        <v>Yes</v>
      </c>
      <c r="AC906">
        <f t="shared" si="860"/>
        <v>1</v>
      </c>
      <c r="AD906">
        <f t="shared" si="861"/>
        <v>0</v>
      </c>
      <c r="AE906" t="str">
        <f t="shared" si="862"/>
        <v/>
      </c>
      <c r="AG906">
        <f t="shared" si="863"/>
        <v>19</v>
      </c>
      <c r="AH906" t="str">
        <f t="shared" si="864"/>
        <v>Yes</v>
      </c>
      <c r="AI906">
        <f t="shared" si="865"/>
        <v>19</v>
      </c>
      <c r="AJ906">
        <f t="shared" si="866"/>
        <v>19.000906000000001</v>
      </c>
      <c r="AK906" t="str">
        <f t="shared" si="867"/>
        <v/>
      </c>
      <c r="AL906" t="str">
        <f>IF($A906="","",INDEX(games!$J:$J,ROW())&amp;"")</f>
        <v/>
      </c>
      <c r="AM906">
        <f>IF($A906="","",SUMPRODUCT($AO906:$BD906,'Map Analysis'!$AN$2^{0,1,2,3,4,5,6,7,8,9,10,11,12,13,14,15}))</f>
        <v>53.78125</v>
      </c>
      <c r="AN906">
        <f t="shared" si="868"/>
        <v>53.7813406</v>
      </c>
      <c r="AO906">
        <f t="shared" si="869"/>
        <v>27</v>
      </c>
      <c r="AP906">
        <f t="shared" si="870"/>
        <v>44</v>
      </c>
      <c r="AQ906">
        <f t="shared" si="871"/>
        <v>15</v>
      </c>
      <c r="AR906">
        <f t="shared" si="872"/>
        <v>6</v>
      </c>
      <c r="AS906">
        <f t="shared" si="873"/>
        <v>4</v>
      </c>
      <c r="AT906">
        <f t="shared" si="874"/>
        <v>1</v>
      </c>
      <c r="AU906">
        <f t="shared" si="875"/>
        <v>0</v>
      </c>
      <c r="AV906">
        <f t="shared" si="876"/>
        <v>0</v>
      </c>
      <c r="AW906">
        <f t="shared" si="877"/>
        <v>0</v>
      </c>
      <c r="AX906">
        <f t="shared" si="878"/>
        <v>0</v>
      </c>
      <c r="AY906">
        <f t="shared" si="879"/>
        <v>0</v>
      </c>
      <c r="AZ906">
        <f t="shared" si="880"/>
        <v>0</v>
      </c>
      <c r="BA906">
        <f t="shared" si="881"/>
        <v>0</v>
      </c>
      <c r="BB906">
        <f t="shared" si="882"/>
        <v>0</v>
      </c>
      <c r="BC906">
        <f t="shared" si="883"/>
        <v>0</v>
      </c>
      <c r="BD906">
        <f t="shared" si="884"/>
        <v>0</v>
      </c>
      <c r="BF906">
        <f t="shared" si="885"/>
        <v>1</v>
      </c>
      <c r="BG906">
        <f t="shared" si="886"/>
        <v>0</v>
      </c>
      <c r="BH906">
        <f t="shared" si="887"/>
        <v>0</v>
      </c>
      <c r="BI906">
        <f t="shared" si="888"/>
        <v>0</v>
      </c>
      <c r="BJ906">
        <f t="shared" si="889"/>
        <v>0</v>
      </c>
      <c r="BK906">
        <f t="shared" si="890"/>
        <v>0</v>
      </c>
      <c r="BL906">
        <f t="shared" si="891"/>
        <v>0</v>
      </c>
      <c r="BM906">
        <f t="shared" si="892"/>
        <v>0</v>
      </c>
      <c r="BN906">
        <f t="shared" si="893"/>
        <v>0</v>
      </c>
      <c r="BO906">
        <f t="shared" si="894"/>
        <v>0</v>
      </c>
      <c r="BP906">
        <f t="shared" si="895"/>
        <v>0</v>
      </c>
      <c r="BQ906">
        <f t="shared" si="896"/>
        <v>0</v>
      </c>
      <c r="BR906">
        <f t="shared" si="897"/>
        <v>0</v>
      </c>
      <c r="BS906">
        <f t="shared" si="898"/>
        <v>0</v>
      </c>
      <c r="BT906">
        <f t="shared" si="899"/>
        <v>0</v>
      </c>
    </row>
    <row r="907" spans="1:72" x14ac:dyDescent="0.25">
      <c r="A907" t="str">
        <f>IF(TRIM(INDEX(games!$A:$A,ROW()))="","",TRIM(INDEX(games!$A:$A,ROW())))</f>
        <v>Touhou Crawl</v>
      </c>
      <c r="B907">
        <f>IF(OR($A907="",INDEX(games!$B:$B,ROW())=""),"",INDEX(games!$B:$B,ROW()))</f>
        <v>2025</v>
      </c>
      <c r="C907" t="str">
        <f>IF(OR($A907="",INDEX(games!$C:$C,ROW())=""),"",INDEX(games!$C:$C,ROW()))</f>
        <v>Traditional</v>
      </c>
      <c r="D907">
        <f t="shared" si="840"/>
        <v>1</v>
      </c>
      <c r="E907">
        <f t="shared" si="841"/>
        <v>4</v>
      </c>
      <c r="F907">
        <f t="shared" si="842"/>
        <v>23</v>
      </c>
      <c r="G907" t="e">
        <f t="shared" si="843"/>
        <v>#N/A</v>
      </c>
      <c r="H907" t="e">
        <f t="shared" si="844"/>
        <v>#N/A</v>
      </c>
      <c r="I907" t="e">
        <f t="shared" si="845"/>
        <v>#N/A</v>
      </c>
      <c r="J907" t="e">
        <f t="shared" si="846"/>
        <v>#N/A</v>
      </c>
      <c r="K907" t="e">
        <f t="shared" si="847"/>
        <v>#N/A</v>
      </c>
      <c r="L907" t="e">
        <f t="shared" si="848"/>
        <v>#N/A</v>
      </c>
      <c r="M907">
        <f t="shared" si="849"/>
        <v>2025</v>
      </c>
      <c r="N907">
        <f t="shared" si="850"/>
        <v>4.5289999999999999</v>
      </c>
      <c r="O907">
        <f t="shared" si="851"/>
        <v>1.000907</v>
      </c>
      <c r="P907" t="str">
        <f>IF(OR($A907="",INDEX(games!$H:$H,ROW())=""),"",INDEX(games!$H:$H,ROW()))</f>
        <v>Yes</v>
      </c>
      <c r="Q907">
        <f t="shared" si="852"/>
        <v>1.000907</v>
      </c>
      <c r="T907">
        <f t="shared" si="853"/>
        <v>2011</v>
      </c>
      <c r="U907">
        <f t="shared" si="854"/>
        <v>2019</v>
      </c>
      <c r="V907">
        <f t="shared" si="855"/>
        <v>8</v>
      </c>
      <c r="W907" t="str">
        <f>IF(TRIM(INDEX(connections!$A:$A,ROW()))="","",TRIM(INDEX(connections!$A:$A,ROW())))</f>
        <v>The Binding of Isaac</v>
      </c>
      <c r="X907" t="str">
        <f>IF($W907="","",TRIM(INDEX(connections!$B:$B,ROW())))</f>
        <v>Neon Abyss</v>
      </c>
      <c r="Y907">
        <f t="shared" si="856"/>
        <v>865</v>
      </c>
      <c r="Z907">
        <f t="shared" si="857"/>
        <v>554</v>
      </c>
      <c r="AA907" t="str">
        <f t="shared" si="858"/>
        <v>Yes</v>
      </c>
      <c r="AB907" t="str">
        <f t="shared" si="859"/>
        <v>Yes</v>
      </c>
      <c r="AC907">
        <f t="shared" si="860"/>
        <v>1</v>
      </c>
      <c r="AD907">
        <f t="shared" si="861"/>
        <v>0</v>
      </c>
      <c r="AE907" t="str">
        <f t="shared" si="862"/>
        <v/>
      </c>
      <c r="AG907">
        <f t="shared" si="863"/>
        <v>1</v>
      </c>
      <c r="AH907" t="str">
        <f t="shared" si="864"/>
        <v>Yes</v>
      </c>
      <c r="AI907">
        <f t="shared" si="865"/>
        <v>1</v>
      </c>
      <c r="AJ907">
        <f t="shared" si="866"/>
        <v>1.000907</v>
      </c>
      <c r="AK907" t="str">
        <f t="shared" si="867"/>
        <v/>
      </c>
      <c r="AL907" t="str">
        <f>IF($A907="","",INDEX(games!$J:$J,ROW())&amp;"")</f>
        <v>https://store.steampowered.com/app/3601130/Touhou_Crawl/</v>
      </c>
      <c r="AM907">
        <f>IF($A907="","",SUMPRODUCT($AO907:$BD907,'Map Analysis'!$AN$2^{0,1,2,3,4,5,6,7,8,9,10,11,12,13,14,15}))</f>
        <v>0</v>
      </c>
      <c r="AN907">
        <f t="shared" si="868"/>
        <v>9.0699999999999996E-5</v>
      </c>
      <c r="AO907">
        <f t="shared" si="869"/>
        <v>0</v>
      </c>
      <c r="AP907">
        <f t="shared" si="870"/>
        <v>0</v>
      </c>
      <c r="AQ907">
        <f t="shared" si="871"/>
        <v>0</v>
      </c>
      <c r="AR907">
        <f t="shared" si="872"/>
        <v>0</v>
      </c>
      <c r="AS907">
        <f t="shared" si="873"/>
        <v>0</v>
      </c>
      <c r="AT907">
        <f t="shared" si="874"/>
        <v>0</v>
      </c>
      <c r="AU907">
        <f t="shared" si="875"/>
        <v>0</v>
      </c>
      <c r="AV907">
        <f t="shared" si="876"/>
        <v>0</v>
      </c>
      <c r="AW907">
        <f t="shared" si="877"/>
        <v>0</v>
      </c>
      <c r="AX907">
        <f t="shared" si="878"/>
        <v>0</v>
      </c>
      <c r="AY907">
        <f t="shared" si="879"/>
        <v>0</v>
      </c>
      <c r="AZ907">
        <f t="shared" si="880"/>
        <v>0</v>
      </c>
      <c r="BA907">
        <f t="shared" si="881"/>
        <v>0</v>
      </c>
      <c r="BB907">
        <f t="shared" si="882"/>
        <v>0</v>
      </c>
      <c r="BC907">
        <f t="shared" si="883"/>
        <v>0</v>
      </c>
      <c r="BD907">
        <f t="shared" si="884"/>
        <v>0</v>
      </c>
      <c r="BF907">
        <f t="shared" si="885"/>
        <v>1</v>
      </c>
      <c r="BG907">
        <f t="shared" si="886"/>
        <v>0</v>
      </c>
      <c r="BH907">
        <f t="shared" si="887"/>
        <v>0</v>
      </c>
      <c r="BI907">
        <f t="shared" si="888"/>
        <v>0</v>
      </c>
      <c r="BJ907">
        <f t="shared" si="889"/>
        <v>0</v>
      </c>
      <c r="BK907">
        <f t="shared" si="890"/>
        <v>0</v>
      </c>
      <c r="BL907">
        <f t="shared" si="891"/>
        <v>0</v>
      </c>
      <c r="BM907">
        <f t="shared" si="892"/>
        <v>0</v>
      </c>
      <c r="BN907">
        <f t="shared" si="893"/>
        <v>0</v>
      </c>
      <c r="BO907">
        <f t="shared" si="894"/>
        <v>0</v>
      </c>
      <c r="BP907">
        <f t="shared" si="895"/>
        <v>0</v>
      </c>
      <c r="BQ907">
        <f t="shared" si="896"/>
        <v>0</v>
      </c>
      <c r="BR907">
        <f t="shared" si="897"/>
        <v>0</v>
      </c>
      <c r="BS907">
        <f t="shared" si="898"/>
        <v>0</v>
      </c>
      <c r="BT907">
        <f t="shared" si="899"/>
        <v>0</v>
      </c>
    </row>
    <row r="908" spans="1:72" x14ac:dyDescent="0.25">
      <c r="A908" t="str">
        <f>IF(TRIM(INDEX(games!$A:$A,ROW()))="","",TRIM(INDEX(games!$A:$A,ROW())))</f>
        <v>Touhou Genso Wanderer: Foresight</v>
      </c>
      <c r="B908">
        <f>IF(OR($A908="",INDEX(games!$B:$B,ROW())=""),"",INDEX(games!$B:$B,ROW()))</f>
        <v>2024</v>
      </c>
      <c r="C908" t="str">
        <f>IF(OR($A908="",INDEX(games!$C:$C,ROW())=""),"",INDEX(games!$C:$C,ROW()))</f>
        <v>Traditional</v>
      </c>
      <c r="D908">
        <f t="shared" si="840"/>
        <v>1</v>
      </c>
      <c r="E908">
        <f t="shared" si="841"/>
        <v>4</v>
      </c>
      <c r="F908">
        <f t="shared" si="842"/>
        <v>24</v>
      </c>
      <c r="G908" t="e">
        <f t="shared" si="843"/>
        <v>#N/A</v>
      </c>
      <c r="H908" t="e">
        <f t="shared" si="844"/>
        <v>#N/A</v>
      </c>
      <c r="I908" t="e">
        <f t="shared" si="845"/>
        <v>#N/A</v>
      </c>
      <c r="J908" t="e">
        <f t="shared" si="846"/>
        <v>#N/A</v>
      </c>
      <c r="K908" t="e">
        <f t="shared" si="847"/>
        <v>#N/A</v>
      </c>
      <c r="L908" t="e">
        <f t="shared" si="848"/>
        <v>#N/A</v>
      </c>
      <c r="M908">
        <f t="shared" si="849"/>
        <v>2024</v>
      </c>
      <c r="N908">
        <f t="shared" si="850"/>
        <v>4.5519999999999996</v>
      </c>
      <c r="O908">
        <f t="shared" si="851"/>
        <v>1.0009079999999999</v>
      </c>
      <c r="P908" t="str">
        <f>IF(OR($A908="",INDEX(games!$H:$H,ROW())=""),"",INDEX(games!$H:$H,ROW()))</f>
        <v/>
      </c>
      <c r="Q908" t="str">
        <f t="shared" si="852"/>
        <v/>
      </c>
      <c r="T908">
        <f t="shared" si="853"/>
        <v>2019</v>
      </c>
      <c r="U908">
        <f t="shared" si="854"/>
        <v>2025</v>
      </c>
      <c r="V908">
        <f t="shared" si="855"/>
        <v>6</v>
      </c>
      <c r="W908" t="str">
        <f>IF(TRIM(INDEX(connections!$A:$A,ROW()))="","",TRIM(INDEX(connections!$A:$A,ROW())))</f>
        <v>Neon Abyss</v>
      </c>
      <c r="X908" t="str">
        <f>IF($W908="","",TRIM(INDEX(connections!$B:$B,ROW())))</f>
        <v>Neon Abyss 2</v>
      </c>
      <c r="Y908">
        <f t="shared" si="856"/>
        <v>554</v>
      </c>
      <c r="Z908">
        <f t="shared" si="857"/>
        <v>555</v>
      </c>
      <c r="AA908" t="str">
        <f t="shared" si="858"/>
        <v>Yes</v>
      </c>
      <c r="AB908" t="str">
        <f t="shared" si="859"/>
        <v/>
      </c>
      <c r="AC908" t="str">
        <f t="shared" si="860"/>
        <v/>
      </c>
      <c r="AD908">
        <f t="shared" si="861"/>
        <v>0</v>
      </c>
      <c r="AE908" t="str">
        <f t="shared" si="862"/>
        <v/>
      </c>
      <c r="AG908">
        <f t="shared" si="863"/>
        <v>0</v>
      </c>
      <c r="AH908" t="str">
        <f t="shared" si="864"/>
        <v/>
      </c>
      <c r="AI908" t="str">
        <f t="shared" si="865"/>
        <v/>
      </c>
      <c r="AJ908" t="str">
        <f t="shared" si="866"/>
        <v/>
      </c>
      <c r="AK908" t="str">
        <f t="shared" si="867"/>
        <v/>
      </c>
      <c r="AL908" t="str">
        <f>IF($A908="","",INDEX(games!$J:$J,ROW())&amp;"")</f>
        <v>https://store.steampowered.com/app/1847150/Touhou_Genso_Wanderer_FORESIGHT/</v>
      </c>
      <c r="AM908">
        <f>IF($A908="","",SUMPRODUCT($AO908:$BD908,'Map Analysis'!$AN$2^{0,1,2,3,4,5,6,7,8,9,10,11,12,13,14,15}))</f>
        <v>0</v>
      </c>
      <c r="AN908">
        <f t="shared" si="868"/>
        <v>9.0799999999999998E-5</v>
      </c>
      <c r="AO908">
        <f t="shared" si="869"/>
        <v>0</v>
      </c>
      <c r="AP908">
        <f t="shared" si="870"/>
        <v>0</v>
      </c>
      <c r="AQ908">
        <f t="shared" si="871"/>
        <v>0</v>
      </c>
      <c r="AR908">
        <f t="shared" si="872"/>
        <v>0</v>
      </c>
      <c r="AS908">
        <f t="shared" si="873"/>
        <v>0</v>
      </c>
      <c r="AT908">
        <f t="shared" si="874"/>
        <v>0</v>
      </c>
      <c r="AU908">
        <f t="shared" si="875"/>
        <v>0</v>
      </c>
      <c r="AV908">
        <f t="shared" si="876"/>
        <v>0</v>
      </c>
      <c r="AW908">
        <f t="shared" si="877"/>
        <v>0</v>
      </c>
      <c r="AX908">
        <f t="shared" si="878"/>
        <v>0</v>
      </c>
      <c r="AY908">
        <f t="shared" si="879"/>
        <v>0</v>
      </c>
      <c r="AZ908">
        <f t="shared" si="880"/>
        <v>0</v>
      </c>
      <c r="BA908">
        <f t="shared" si="881"/>
        <v>0</v>
      </c>
      <c r="BB908">
        <f t="shared" si="882"/>
        <v>0</v>
      </c>
      <c r="BC908">
        <f t="shared" si="883"/>
        <v>0</v>
      </c>
      <c r="BD908">
        <f t="shared" si="884"/>
        <v>0</v>
      </c>
      <c r="BF908">
        <f t="shared" si="885"/>
        <v>0</v>
      </c>
      <c r="BG908">
        <f t="shared" si="886"/>
        <v>0</v>
      </c>
      <c r="BH908">
        <f t="shared" si="887"/>
        <v>0</v>
      </c>
      <c r="BI908">
        <f t="shared" si="888"/>
        <v>0</v>
      </c>
      <c r="BJ908">
        <f t="shared" si="889"/>
        <v>0</v>
      </c>
      <c r="BK908">
        <f t="shared" si="890"/>
        <v>0</v>
      </c>
      <c r="BL908">
        <f t="shared" si="891"/>
        <v>0</v>
      </c>
      <c r="BM908">
        <f t="shared" si="892"/>
        <v>0</v>
      </c>
      <c r="BN908">
        <f t="shared" si="893"/>
        <v>0</v>
      </c>
      <c r="BO908">
        <f t="shared" si="894"/>
        <v>0</v>
      </c>
      <c r="BP908">
        <f t="shared" si="895"/>
        <v>0</v>
      </c>
      <c r="BQ908">
        <f t="shared" si="896"/>
        <v>0</v>
      </c>
      <c r="BR908">
        <f t="shared" si="897"/>
        <v>0</v>
      </c>
      <c r="BS908">
        <f t="shared" si="898"/>
        <v>0</v>
      </c>
      <c r="BT908">
        <f t="shared" si="899"/>
        <v>0</v>
      </c>
    </row>
    <row r="909" spans="1:72" x14ac:dyDescent="0.25">
      <c r="A909" t="str">
        <f>IF(TRIM(INDEX(games!$A:$A,ROW()))="","",TRIM(INDEX(games!$A:$A,ROW())))</f>
        <v>Touhou Genso Wanderer: Lotus Labyrinth R</v>
      </c>
      <c r="B909">
        <f>IF(OR($A909="",INDEX(games!$B:$B,ROW())=""),"",INDEX(games!$B:$B,ROW()))</f>
        <v>2021</v>
      </c>
      <c r="C909" t="str">
        <f>IF(OR($A909="",INDEX(games!$C:$C,ROW())=""),"",INDEX(games!$C:$C,ROW()))</f>
        <v>Traditional</v>
      </c>
      <c r="D909">
        <f t="shared" si="840"/>
        <v>1</v>
      </c>
      <c r="E909">
        <f t="shared" si="841"/>
        <v>4</v>
      </c>
      <c r="F909">
        <f t="shared" si="842"/>
        <v>25</v>
      </c>
      <c r="G909" t="e">
        <f t="shared" si="843"/>
        <v>#N/A</v>
      </c>
      <c r="H909" t="e">
        <f t="shared" si="844"/>
        <v>#N/A</v>
      </c>
      <c r="I909" t="e">
        <f t="shared" si="845"/>
        <v>#N/A</v>
      </c>
      <c r="J909" t="e">
        <f t="shared" si="846"/>
        <v>#N/A</v>
      </c>
      <c r="K909" t="e">
        <f t="shared" si="847"/>
        <v>#N/A</v>
      </c>
      <c r="L909" t="e">
        <f t="shared" si="848"/>
        <v>#N/A</v>
      </c>
      <c r="M909">
        <f t="shared" si="849"/>
        <v>2021</v>
      </c>
      <c r="N909">
        <f t="shared" si="850"/>
        <v>4.5750000000000002</v>
      </c>
      <c r="O909">
        <f t="shared" si="851"/>
        <v>1.000909</v>
      </c>
      <c r="P909" t="str">
        <f>IF(OR($A909="",INDEX(games!$H:$H,ROW())=""),"",INDEX(games!$H:$H,ROW()))</f>
        <v/>
      </c>
      <c r="Q909" t="str">
        <f t="shared" si="852"/>
        <v/>
      </c>
      <c r="T909">
        <f t="shared" si="853"/>
        <v>2021</v>
      </c>
      <c r="U909">
        <f t="shared" si="854"/>
        <v>2022</v>
      </c>
      <c r="V909">
        <f t="shared" si="855"/>
        <v>1</v>
      </c>
      <c r="W909" t="str">
        <f>IF(TRIM(INDEX(connections!$A:$A,ROW()))="","",TRIM(INDEX(connections!$A:$A,ROW())))</f>
        <v>Vampire Survivors</v>
      </c>
      <c r="X909" t="str">
        <f>IF($W909="","",TRIM(INDEX(connections!$B:$B,ROW())))</f>
        <v>Neophyte</v>
      </c>
      <c r="Y909">
        <f t="shared" si="856"/>
        <v>941</v>
      </c>
      <c r="Z909">
        <f t="shared" si="857"/>
        <v>557</v>
      </c>
      <c r="AA909" t="str">
        <f t="shared" si="858"/>
        <v>Yes</v>
      </c>
      <c r="AB909" t="str">
        <f t="shared" si="859"/>
        <v/>
      </c>
      <c r="AC909" t="str">
        <f t="shared" si="860"/>
        <v/>
      </c>
      <c r="AD909">
        <f t="shared" si="861"/>
        <v>0</v>
      </c>
      <c r="AE909" t="str">
        <f t="shared" si="862"/>
        <v/>
      </c>
      <c r="AG909">
        <f t="shared" si="863"/>
        <v>0</v>
      </c>
      <c r="AH909" t="str">
        <f t="shared" si="864"/>
        <v/>
      </c>
      <c r="AI909" t="str">
        <f t="shared" si="865"/>
        <v/>
      </c>
      <c r="AJ909" t="str">
        <f t="shared" si="866"/>
        <v/>
      </c>
      <c r="AK909" t="str">
        <f t="shared" si="867"/>
        <v/>
      </c>
      <c r="AL909" t="str">
        <f>IF($A909="","",INDEX(games!$J:$J,ROW())&amp;"")</f>
        <v>https://store.steampowered.com/app/1005120/Touhou_Genso_Wanderer_Lotus_Labyrinth_R/</v>
      </c>
      <c r="AM909">
        <f>IF($A909="","",SUMPRODUCT($AO909:$BD909,'Map Analysis'!$AN$2^{0,1,2,3,4,5,6,7,8,9,10,11,12,13,14,15}))</f>
        <v>0</v>
      </c>
      <c r="AN909">
        <f t="shared" si="868"/>
        <v>9.09E-5</v>
      </c>
      <c r="AO909">
        <f t="shared" si="869"/>
        <v>0</v>
      </c>
      <c r="AP909">
        <f t="shared" si="870"/>
        <v>0</v>
      </c>
      <c r="AQ909">
        <f t="shared" si="871"/>
        <v>0</v>
      </c>
      <c r="AR909">
        <f t="shared" si="872"/>
        <v>0</v>
      </c>
      <c r="AS909">
        <f t="shared" si="873"/>
        <v>0</v>
      </c>
      <c r="AT909">
        <f t="shared" si="874"/>
        <v>0</v>
      </c>
      <c r="AU909">
        <f t="shared" si="875"/>
        <v>0</v>
      </c>
      <c r="AV909">
        <f t="shared" si="876"/>
        <v>0</v>
      </c>
      <c r="AW909">
        <f t="shared" si="877"/>
        <v>0</v>
      </c>
      <c r="AX909">
        <f t="shared" si="878"/>
        <v>0</v>
      </c>
      <c r="AY909">
        <f t="shared" si="879"/>
        <v>0</v>
      </c>
      <c r="AZ909">
        <f t="shared" si="880"/>
        <v>0</v>
      </c>
      <c r="BA909">
        <f t="shared" si="881"/>
        <v>0</v>
      </c>
      <c r="BB909">
        <f t="shared" si="882"/>
        <v>0</v>
      </c>
      <c r="BC909">
        <f t="shared" si="883"/>
        <v>0</v>
      </c>
      <c r="BD909">
        <f t="shared" si="884"/>
        <v>0</v>
      </c>
      <c r="BF909">
        <f t="shared" si="885"/>
        <v>0</v>
      </c>
      <c r="BG909">
        <f t="shared" si="886"/>
        <v>0</v>
      </c>
      <c r="BH909">
        <f t="shared" si="887"/>
        <v>0</v>
      </c>
      <c r="BI909">
        <f t="shared" si="888"/>
        <v>0</v>
      </c>
      <c r="BJ909">
        <f t="shared" si="889"/>
        <v>0</v>
      </c>
      <c r="BK909">
        <f t="shared" si="890"/>
        <v>0</v>
      </c>
      <c r="BL909">
        <f t="shared" si="891"/>
        <v>0</v>
      </c>
      <c r="BM909">
        <f t="shared" si="892"/>
        <v>0</v>
      </c>
      <c r="BN909">
        <f t="shared" si="893"/>
        <v>0</v>
      </c>
      <c r="BO909">
        <f t="shared" si="894"/>
        <v>0</v>
      </c>
      <c r="BP909">
        <f t="shared" si="895"/>
        <v>0</v>
      </c>
      <c r="BQ909">
        <f t="shared" si="896"/>
        <v>0</v>
      </c>
      <c r="BR909">
        <f t="shared" si="897"/>
        <v>0</v>
      </c>
      <c r="BS909">
        <f t="shared" si="898"/>
        <v>0</v>
      </c>
      <c r="BT909">
        <f t="shared" si="899"/>
        <v>0</v>
      </c>
    </row>
    <row r="910" spans="1:72" x14ac:dyDescent="0.25">
      <c r="A910" t="str">
        <f>IF(TRIM(INDEX(games!$A:$A,ROW()))="","",TRIM(INDEX(games!$A:$A,ROW())))</f>
        <v>Touhou Hero of Ice Fairy</v>
      </c>
      <c r="B910">
        <f>IF(OR($A910="",INDEX(games!$B:$B,ROW())=""),"",INDEX(games!$B:$B,ROW()))</f>
        <v>2023</v>
      </c>
      <c r="C910" t="str">
        <f>IF(OR($A910="",INDEX(games!$C:$C,ROW())=""),"",INDEX(games!$C:$C,ROW()))</f>
        <v>Action</v>
      </c>
      <c r="D910">
        <f t="shared" si="840"/>
        <v>0</v>
      </c>
      <c r="E910">
        <f t="shared" si="841"/>
        <v>1</v>
      </c>
      <c r="F910">
        <f t="shared" si="842"/>
        <v>26</v>
      </c>
      <c r="G910">
        <f t="shared" si="843"/>
        <v>2023</v>
      </c>
      <c r="H910">
        <f t="shared" si="844"/>
        <v>1.5979999999999999</v>
      </c>
      <c r="I910" t="e">
        <f t="shared" si="845"/>
        <v>#N/A</v>
      </c>
      <c r="J910" t="e">
        <f t="shared" si="846"/>
        <v>#N/A</v>
      </c>
      <c r="K910" t="e">
        <f t="shared" si="847"/>
        <v>#N/A</v>
      </c>
      <c r="L910" t="e">
        <f t="shared" si="848"/>
        <v>#N/A</v>
      </c>
      <c r="M910" t="e">
        <f t="shared" si="849"/>
        <v>#N/A</v>
      </c>
      <c r="N910" t="e">
        <f t="shared" si="850"/>
        <v>#N/A</v>
      </c>
      <c r="O910">
        <f t="shared" si="851"/>
        <v>9.1E-4</v>
      </c>
      <c r="P910" t="str">
        <f>IF(OR($A910="",INDEX(games!$H:$H,ROW())=""),"",INDEX(games!$H:$H,ROW()))</f>
        <v/>
      </c>
      <c r="Q910" t="str">
        <f t="shared" si="852"/>
        <v/>
      </c>
      <c r="T910">
        <f t="shared" si="853"/>
        <v>1984</v>
      </c>
      <c r="U910">
        <f t="shared" si="854"/>
        <v>1987</v>
      </c>
      <c r="V910">
        <f t="shared" si="855"/>
        <v>3</v>
      </c>
      <c r="W910" t="str">
        <f>IF(TRIM(INDEX(connections!$A:$A,ROW()))="","",TRIM(INDEX(connections!$A:$A,ROW())))</f>
        <v>Hack</v>
      </c>
      <c r="X910" t="str">
        <f>IF($W910="","",TRIM(INDEX(connections!$B:$B,ROW())))</f>
        <v>NetHack</v>
      </c>
      <c r="Y910">
        <f t="shared" si="856"/>
        <v>372</v>
      </c>
      <c r="Z910">
        <f t="shared" si="857"/>
        <v>558</v>
      </c>
      <c r="AA910" t="str">
        <f t="shared" si="858"/>
        <v>Yes</v>
      </c>
      <c r="AB910" t="str">
        <f t="shared" si="859"/>
        <v>Yes</v>
      </c>
      <c r="AC910">
        <f t="shared" si="860"/>
        <v>1</v>
      </c>
      <c r="AD910">
        <f t="shared" si="861"/>
        <v>0</v>
      </c>
      <c r="AE910" t="str">
        <f t="shared" si="862"/>
        <v/>
      </c>
      <c r="AG910">
        <f t="shared" si="863"/>
        <v>0</v>
      </c>
      <c r="AH910" t="str">
        <f t="shared" si="864"/>
        <v/>
      </c>
      <c r="AI910" t="str">
        <f t="shared" si="865"/>
        <v/>
      </c>
      <c r="AJ910" t="str">
        <f t="shared" si="866"/>
        <v/>
      </c>
      <c r="AK910" t="str">
        <f t="shared" si="867"/>
        <v/>
      </c>
      <c r="AL910" t="str">
        <f>IF($A910="","",INDEX(games!$J:$J,ROW())&amp;"")</f>
        <v>https://store.steampowered.com/app/1955830/Touhou_Hero_of_Ice_Fairy/</v>
      </c>
      <c r="AM910">
        <f>IF($A910="","",SUMPRODUCT($AO910:$BD910,'Map Analysis'!$AN$2^{0,1,2,3,4,5,6,7,8,9,10,11,12,13,14,15}))</f>
        <v>0</v>
      </c>
      <c r="AN910">
        <f t="shared" si="868"/>
        <v>9.1000000000000003E-5</v>
      </c>
      <c r="AO910">
        <f t="shared" si="869"/>
        <v>0</v>
      </c>
      <c r="AP910">
        <f t="shared" si="870"/>
        <v>0</v>
      </c>
      <c r="AQ910">
        <f t="shared" si="871"/>
        <v>0</v>
      </c>
      <c r="AR910">
        <f t="shared" si="872"/>
        <v>0</v>
      </c>
      <c r="AS910">
        <f t="shared" si="873"/>
        <v>0</v>
      </c>
      <c r="AT910">
        <f t="shared" si="874"/>
        <v>0</v>
      </c>
      <c r="AU910">
        <f t="shared" si="875"/>
        <v>0</v>
      </c>
      <c r="AV910">
        <f t="shared" si="876"/>
        <v>0</v>
      </c>
      <c r="AW910">
        <f t="shared" si="877"/>
        <v>0</v>
      </c>
      <c r="AX910">
        <f t="shared" si="878"/>
        <v>0</v>
      </c>
      <c r="AY910">
        <f t="shared" si="879"/>
        <v>0</v>
      </c>
      <c r="AZ910">
        <f t="shared" si="880"/>
        <v>0</v>
      </c>
      <c r="BA910">
        <f t="shared" si="881"/>
        <v>0</v>
      </c>
      <c r="BB910">
        <f t="shared" si="882"/>
        <v>0</v>
      </c>
      <c r="BC910">
        <f t="shared" si="883"/>
        <v>0</v>
      </c>
      <c r="BD910">
        <f t="shared" si="884"/>
        <v>0</v>
      </c>
      <c r="BF910">
        <f t="shared" si="885"/>
        <v>36</v>
      </c>
      <c r="BG910">
        <f t="shared" si="886"/>
        <v>144</v>
      </c>
      <c r="BH910">
        <f t="shared" si="887"/>
        <v>412</v>
      </c>
      <c r="BI910">
        <f t="shared" si="888"/>
        <v>1030</v>
      </c>
      <c r="BJ910">
        <f t="shared" si="889"/>
        <v>1617</v>
      </c>
      <c r="BK910">
        <f t="shared" si="890"/>
        <v>1752</v>
      </c>
      <c r="BL910">
        <f t="shared" si="891"/>
        <v>1423</v>
      </c>
      <c r="BM910">
        <f t="shared" si="892"/>
        <v>830</v>
      </c>
      <c r="BN910">
        <f t="shared" si="893"/>
        <v>225</v>
      </c>
      <c r="BO910">
        <f t="shared" si="894"/>
        <v>43</v>
      </c>
      <c r="BP910">
        <f t="shared" si="895"/>
        <v>4</v>
      </c>
      <c r="BQ910">
        <f t="shared" si="896"/>
        <v>0</v>
      </c>
      <c r="BR910">
        <f t="shared" si="897"/>
        <v>0</v>
      </c>
      <c r="BS910">
        <f t="shared" si="898"/>
        <v>0</v>
      </c>
      <c r="BT910">
        <f t="shared" si="899"/>
        <v>0</v>
      </c>
    </row>
    <row r="911" spans="1:72" x14ac:dyDescent="0.25">
      <c r="A911" t="str">
        <f>IF(TRIM(INDEX(games!$A:$A,ROW()))="","",TRIM(INDEX(games!$A:$A,ROW())))</f>
        <v>Touhou: Lost Branch of Legend</v>
      </c>
      <c r="B911">
        <f>IF(OR($A911="",INDEX(games!$B:$B,ROW())=""),"",INDEX(games!$B:$B,ROW()))</f>
        <v>2022</v>
      </c>
      <c r="C911" t="str">
        <f>IF(OR($A911="",INDEX(games!$C:$C,ROW())=""),"",INDEX(games!$C:$C,ROW()))</f>
        <v>Deckbuilder</v>
      </c>
      <c r="D911">
        <f t="shared" si="840"/>
        <v>1</v>
      </c>
      <c r="E911">
        <f t="shared" si="841"/>
        <v>3</v>
      </c>
      <c r="F911">
        <f t="shared" si="842"/>
        <v>27</v>
      </c>
      <c r="G911" t="e">
        <f t="shared" si="843"/>
        <v>#N/A</v>
      </c>
      <c r="H911" t="e">
        <f t="shared" si="844"/>
        <v>#N/A</v>
      </c>
      <c r="I911" t="e">
        <f t="shared" si="845"/>
        <v>#N/A</v>
      </c>
      <c r="J911" t="e">
        <f t="shared" si="846"/>
        <v>#N/A</v>
      </c>
      <c r="K911">
        <f t="shared" si="847"/>
        <v>2022</v>
      </c>
      <c r="L911">
        <f t="shared" si="848"/>
        <v>3.621</v>
      </c>
      <c r="M911" t="e">
        <f t="shared" si="849"/>
        <v>#N/A</v>
      </c>
      <c r="N911" t="e">
        <f t="shared" si="850"/>
        <v>#N/A</v>
      </c>
      <c r="O911">
        <f t="shared" si="851"/>
        <v>1.0009110000000001</v>
      </c>
      <c r="P911" t="str">
        <f>IF(OR($A911="",INDEX(games!$H:$H,ROW())=""),"",INDEX(games!$H:$H,ROW()))</f>
        <v/>
      </c>
      <c r="Q911" t="str">
        <f t="shared" si="852"/>
        <v/>
      </c>
      <c r="T911">
        <f t="shared" si="853"/>
        <v>2020</v>
      </c>
      <c r="U911">
        <f t="shared" si="854"/>
        <v>2025</v>
      </c>
      <c r="V911">
        <f t="shared" si="855"/>
        <v>5</v>
      </c>
      <c r="W911" t="str">
        <f>IF(TRIM(INDEX(connections!$A:$A,ROW()))="","",TRIM(INDEX(connections!$A:$A,ROW())))</f>
        <v>Curse of the Dead Gods</v>
      </c>
      <c r="X911" t="str">
        <f>IF($W911="","",TRIM(INDEX(connections!$B:$B,ROW())))</f>
        <v>Netherworld Covenant</v>
      </c>
      <c r="Y911">
        <f t="shared" si="856"/>
        <v>182</v>
      </c>
      <c r="Z911">
        <f t="shared" si="857"/>
        <v>559</v>
      </c>
      <c r="AA911" t="str">
        <f t="shared" si="858"/>
        <v>Yes</v>
      </c>
      <c r="AB911" t="str">
        <f t="shared" si="859"/>
        <v/>
      </c>
      <c r="AC911" t="str">
        <f t="shared" si="860"/>
        <v/>
      </c>
      <c r="AD911">
        <f t="shared" si="861"/>
        <v>0</v>
      </c>
      <c r="AE911" t="str">
        <f t="shared" si="862"/>
        <v/>
      </c>
      <c r="AG911">
        <f t="shared" si="863"/>
        <v>1</v>
      </c>
      <c r="AH911" t="str">
        <f t="shared" si="864"/>
        <v/>
      </c>
      <c r="AI911" t="str">
        <f t="shared" si="865"/>
        <v/>
      </c>
      <c r="AJ911" t="str">
        <f t="shared" si="866"/>
        <v/>
      </c>
      <c r="AK911">
        <f t="shared" si="867"/>
        <v>1.0009110000000001</v>
      </c>
      <c r="AL911" t="str">
        <f>IF($A911="","",INDEX(games!$J:$J,ROW())&amp;"")</f>
        <v/>
      </c>
      <c r="AM911">
        <f>IF($A911="","",SUMPRODUCT($AO911:$BD911,'Map Analysis'!$AN$2^{0,1,2,3,4,5,6,7,8,9,10,11,12,13,14,15}))</f>
        <v>0</v>
      </c>
      <c r="AN911">
        <f t="shared" si="868"/>
        <v>9.1100000000000005E-5</v>
      </c>
      <c r="AO911">
        <f t="shared" si="869"/>
        <v>0</v>
      </c>
      <c r="AP911">
        <f t="shared" si="870"/>
        <v>0</v>
      </c>
      <c r="AQ911">
        <f t="shared" si="871"/>
        <v>0</v>
      </c>
      <c r="AR911">
        <f t="shared" si="872"/>
        <v>0</v>
      </c>
      <c r="AS911">
        <f t="shared" si="873"/>
        <v>0</v>
      </c>
      <c r="AT911">
        <f t="shared" si="874"/>
        <v>0</v>
      </c>
      <c r="AU911">
        <f t="shared" si="875"/>
        <v>0</v>
      </c>
      <c r="AV911">
        <f t="shared" si="876"/>
        <v>0</v>
      </c>
      <c r="AW911">
        <f t="shared" si="877"/>
        <v>0</v>
      </c>
      <c r="AX911">
        <f t="shared" si="878"/>
        <v>0</v>
      </c>
      <c r="AY911">
        <f t="shared" si="879"/>
        <v>0</v>
      </c>
      <c r="AZ911">
        <f t="shared" si="880"/>
        <v>0</v>
      </c>
      <c r="BA911">
        <f t="shared" si="881"/>
        <v>0</v>
      </c>
      <c r="BB911">
        <f t="shared" si="882"/>
        <v>0</v>
      </c>
      <c r="BC911">
        <f t="shared" si="883"/>
        <v>0</v>
      </c>
      <c r="BD911">
        <f t="shared" si="884"/>
        <v>0</v>
      </c>
      <c r="BF911">
        <f t="shared" si="885"/>
        <v>0</v>
      </c>
      <c r="BG911">
        <f t="shared" si="886"/>
        <v>0</v>
      </c>
      <c r="BH911">
        <f t="shared" si="887"/>
        <v>0</v>
      </c>
      <c r="BI911">
        <f t="shared" si="888"/>
        <v>0</v>
      </c>
      <c r="BJ911">
        <f t="shared" si="889"/>
        <v>0</v>
      </c>
      <c r="BK911">
        <f t="shared" si="890"/>
        <v>0</v>
      </c>
      <c r="BL911">
        <f t="shared" si="891"/>
        <v>0</v>
      </c>
      <c r="BM911">
        <f t="shared" si="892"/>
        <v>0</v>
      </c>
      <c r="BN911">
        <f t="shared" si="893"/>
        <v>0</v>
      </c>
      <c r="BO911">
        <f t="shared" si="894"/>
        <v>0</v>
      </c>
      <c r="BP911">
        <f t="shared" si="895"/>
        <v>0</v>
      </c>
      <c r="BQ911">
        <f t="shared" si="896"/>
        <v>0</v>
      </c>
      <c r="BR911">
        <f t="shared" si="897"/>
        <v>0</v>
      </c>
      <c r="BS911">
        <f t="shared" si="898"/>
        <v>0</v>
      </c>
      <c r="BT911">
        <f t="shared" si="899"/>
        <v>0</v>
      </c>
    </row>
    <row r="912" spans="1:72" x14ac:dyDescent="0.25">
      <c r="A912" t="str">
        <f>IF(TRIM(INDEX(games!$A:$A,ROW()))="","",TRIM(INDEX(games!$A:$A,ROW())))</f>
        <v>Touhou: Red Empress Devil</v>
      </c>
      <c r="B912">
        <f>IF(OR($A912="",INDEX(games!$B:$B,ROW())=""),"",INDEX(games!$B:$B,ROW()))</f>
        <v>2024</v>
      </c>
      <c r="C912" t="str">
        <f>IF(OR($A912="",INDEX(games!$C:$C,ROW())=""),"",INDEX(games!$C:$C,ROW()))</f>
        <v>Action</v>
      </c>
      <c r="D912">
        <f t="shared" si="840"/>
        <v>0</v>
      </c>
      <c r="E912">
        <f t="shared" si="841"/>
        <v>1</v>
      </c>
      <c r="F912">
        <f t="shared" si="842"/>
        <v>28</v>
      </c>
      <c r="G912">
        <f t="shared" si="843"/>
        <v>2024</v>
      </c>
      <c r="H912">
        <f t="shared" si="844"/>
        <v>1.6440000000000001</v>
      </c>
      <c r="I912" t="e">
        <f t="shared" si="845"/>
        <v>#N/A</v>
      </c>
      <c r="J912" t="e">
        <f t="shared" si="846"/>
        <v>#N/A</v>
      </c>
      <c r="K912" t="e">
        <f t="shared" si="847"/>
        <v>#N/A</v>
      </c>
      <c r="L912" t="e">
        <f t="shared" si="848"/>
        <v>#N/A</v>
      </c>
      <c r="M912" t="e">
        <f t="shared" si="849"/>
        <v>#N/A</v>
      </c>
      <c r="N912" t="e">
        <f t="shared" si="850"/>
        <v>#N/A</v>
      </c>
      <c r="O912">
        <f t="shared" si="851"/>
        <v>9.1200000000000005E-4</v>
      </c>
      <c r="P912" t="str">
        <f>IF(OR($A912="",INDEX(games!$H:$H,ROW())=""),"",INDEX(games!$H:$H,ROW()))</f>
        <v/>
      </c>
      <c r="Q912" t="str">
        <f t="shared" si="852"/>
        <v/>
      </c>
      <c r="T912">
        <f t="shared" si="853"/>
        <v>2019</v>
      </c>
      <c r="U912">
        <f t="shared" si="854"/>
        <v>2025</v>
      </c>
      <c r="V912">
        <f t="shared" si="855"/>
        <v>6</v>
      </c>
      <c r="W912" t="str">
        <f>IF(TRIM(INDEX(connections!$A:$A,ROW()))="","",TRIM(INDEX(connections!$A:$A,ROW())))</f>
        <v>Hades</v>
      </c>
      <c r="X912" t="str">
        <f>IF($W912="","",TRIM(INDEX(connections!$B:$B,ROW())))</f>
        <v>Netherworld Covenant</v>
      </c>
      <c r="Y912">
        <f t="shared" si="856"/>
        <v>375</v>
      </c>
      <c r="Z912">
        <f t="shared" si="857"/>
        <v>559</v>
      </c>
      <c r="AA912" t="str">
        <f t="shared" si="858"/>
        <v>Yes</v>
      </c>
      <c r="AB912" t="str">
        <f t="shared" si="859"/>
        <v/>
      </c>
      <c r="AC912" t="str">
        <f t="shared" si="860"/>
        <v/>
      </c>
      <c r="AD912">
        <f t="shared" si="861"/>
        <v>0</v>
      </c>
      <c r="AE912" t="str">
        <f t="shared" si="862"/>
        <v/>
      </c>
      <c r="AG912">
        <f t="shared" si="863"/>
        <v>0</v>
      </c>
      <c r="AH912" t="str">
        <f t="shared" si="864"/>
        <v/>
      </c>
      <c r="AI912" t="str">
        <f t="shared" si="865"/>
        <v/>
      </c>
      <c r="AJ912" t="str">
        <f t="shared" si="866"/>
        <v/>
      </c>
      <c r="AK912" t="str">
        <f t="shared" si="867"/>
        <v/>
      </c>
      <c r="AL912" t="str">
        <f>IF($A912="","",INDEX(games!$J:$J,ROW())&amp;"")</f>
        <v>https://store.steampowered.com/app/1734070/Touhou_Red_Empress_Devil/</v>
      </c>
      <c r="AM912">
        <f>IF($A912="","",SUMPRODUCT($AO912:$BD912,'Map Analysis'!$AN$2^{0,1,2,3,4,5,6,7,8,9,10,11,12,13,14,15}))</f>
        <v>0</v>
      </c>
      <c r="AN912">
        <f t="shared" si="868"/>
        <v>9.1199999999999994E-5</v>
      </c>
      <c r="AO912">
        <f t="shared" si="869"/>
        <v>0</v>
      </c>
      <c r="AP912">
        <f t="shared" si="870"/>
        <v>0</v>
      </c>
      <c r="AQ912">
        <f t="shared" si="871"/>
        <v>0</v>
      </c>
      <c r="AR912">
        <f t="shared" si="872"/>
        <v>0</v>
      </c>
      <c r="AS912">
        <f t="shared" si="873"/>
        <v>0</v>
      </c>
      <c r="AT912">
        <f t="shared" si="874"/>
        <v>0</v>
      </c>
      <c r="AU912">
        <f t="shared" si="875"/>
        <v>0</v>
      </c>
      <c r="AV912">
        <f t="shared" si="876"/>
        <v>0</v>
      </c>
      <c r="AW912">
        <f t="shared" si="877"/>
        <v>0</v>
      </c>
      <c r="AX912">
        <f t="shared" si="878"/>
        <v>0</v>
      </c>
      <c r="AY912">
        <f t="shared" si="879"/>
        <v>0</v>
      </c>
      <c r="AZ912">
        <f t="shared" si="880"/>
        <v>0</v>
      </c>
      <c r="BA912">
        <f t="shared" si="881"/>
        <v>0</v>
      </c>
      <c r="BB912">
        <f t="shared" si="882"/>
        <v>0</v>
      </c>
      <c r="BC912">
        <f t="shared" si="883"/>
        <v>0</v>
      </c>
      <c r="BD912">
        <f t="shared" si="884"/>
        <v>0</v>
      </c>
      <c r="BF912">
        <f t="shared" si="885"/>
        <v>0</v>
      </c>
      <c r="BG912">
        <f t="shared" si="886"/>
        <v>0</v>
      </c>
      <c r="BH912">
        <f t="shared" si="887"/>
        <v>0</v>
      </c>
      <c r="BI912">
        <f t="shared" si="888"/>
        <v>0</v>
      </c>
      <c r="BJ912">
        <f t="shared" si="889"/>
        <v>0</v>
      </c>
      <c r="BK912">
        <f t="shared" si="890"/>
        <v>0</v>
      </c>
      <c r="BL912">
        <f t="shared" si="891"/>
        <v>0</v>
      </c>
      <c r="BM912">
        <f t="shared" si="892"/>
        <v>0</v>
      </c>
      <c r="BN912">
        <f t="shared" si="893"/>
        <v>0</v>
      </c>
      <c r="BO912">
        <f t="shared" si="894"/>
        <v>0</v>
      </c>
      <c r="BP912">
        <f t="shared" si="895"/>
        <v>0</v>
      </c>
      <c r="BQ912">
        <f t="shared" si="896"/>
        <v>0</v>
      </c>
      <c r="BR912">
        <f t="shared" si="897"/>
        <v>0</v>
      </c>
      <c r="BS912">
        <f t="shared" si="898"/>
        <v>0</v>
      </c>
      <c r="BT912">
        <f t="shared" si="899"/>
        <v>0</v>
      </c>
    </row>
    <row r="913" spans="1:72" x14ac:dyDescent="0.25">
      <c r="A913" t="str">
        <f>IF(TRIM(INDEX(games!$A:$A,ROW()))="","",TRIM(INDEX(games!$A:$A,ROW())))</f>
        <v>Tower Dominion</v>
      </c>
      <c r="B913">
        <f>IF(OR($A913="",INDEX(games!$B:$B,ROW())=""),"",INDEX(games!$B:$B,ROW()))</f>
        <v>2025</v>
      </c>
      <c r="C913" t="str">
        <f>IF(OR($A913="",INDEX(games!$C:$C,ROW())=""),"",INDEX(games!$C:$C,ROW()))</f>
        <v>Strategy</v>
      </c>
      <c r="D913">
        <f t="shared" si="840"/>
        <v>1</v>
      </c>
      <c r="E913">
        <f t="shared" si="841"/>
        <v>2</v>
      </c>
      <c r="F913">
        <f t="shared" si="842"/>
        <v>29</v>
      </c>
      <c r="G913" t="e">
        <f t="shared" si="843"/>
        <v>#N/A</v>
      </c>
      <c r="H913" t="e">
        <f t="shared" si="844"/>
        <v>#N/A</v>
      </c>
      <c r="I913">
        <f t="shared" si="845"/>
        <v>2025</v>
      </c>
      <c r="J913">
        <f t="shared" si="846"/>
        <v>2.6669999999999998</v>
      </c>
      <c r="K913" t="e">
        <f t="shared" si="847"/>
        <v>#N/A</v>
      </c>
      <c r="L913" t="e">
        <f t="shared" si="848"/>
        <v>#N/A</v>
      </c>
      <c r="M913" t="e">
        <f t="shared" si="849"/>
        <v>#N/A</v>
      </c>
      <c r="N913" t="e">
        <f t="shared" si="850"/>
        <v>#N/A</v>
      </c>
      <c r="O913">
        <f t="shared" si="851"/>
        <v>1.0009129999999999</v>
      </c>
      <c r="P913" t="str">
        <f>IF(OR($A913="",INDEX(games!$H:$H,ROW())=""),"",INDEX(games!$H:$H,ROW()))</f>
        <v/>
      </c>
      <c r="Q913" t="str">
        <f t="shared" si="852"/>
        <v/>
      </c>
      <c r="T913">
        <f t="shared" si="853"/>
        <v>2015</v>
      </c>
      <c r="U913">
        <f t="shared" si="854"/>
        <v>2017</v>
      </c>
      <c r="V913">
        <f t="shared" si="855"/>
        <v>2</v>
      </c>
      <c r="W913" t="str">
        <f>IF(TRIM(INDEX(connections!$A:$A,ROW()))="","",TRIM(INDEX(connections!$A:$A,ROW())))</f>
        <v>Crypt of the NecroDancer</v>
      </c>
      <c r="X913" t="str">
        <f>IF($W913="","",TRIM(INDEX(connections!$B:$B,ROW())))</f>
        <v>Next Jump: Shmup Tactics</v>
      </c>
      <c r="Y913">
        <f t="shared" si="856"/>
        <v>169</v>
      </c>
      <c r="Z913">
        <f t="shared" si="857"/>
        <v>560</v>
      </c>
      <c r="AA913" t="str">
        <f t="shared" si="858"/>
        <v>Yes</v>
      </c>
      <c r="AB913" t="str">
        <f t="shared" si="859"/>
        <v>Yes</v>
      </c>
      <c r="AC913">
        <f t="shared" si="860"/>
        <v>1</v>
      </c>
      <c r="AD913">
        <f t="shared" si="861"/>
        <v>1</v>
      </c>
      <c r="AE913" t="str">
        <f t="shared" si="862"/>
        <v/>
      </c>
      <c r="AG913">
        <f t="shared" si="863"/>
        <v>0</v>
      </c>
      <c r="AH913" t="str">
        <f t="shared" si="864"/>
        <v/>
      </c>
      <c r="AI913" t="str">
        <f t="shared" si="865"/>
        <v/>
      </c>
      <c r="AJ913" t="str">
        <f t="shared" si="866"/>
        <v/>
      </c>
      <c r="AK913" t="str">
        <f t="shared" si="867"/>
        <v/>
      </c>
      <c r="AL913" t="str">
        <f>IF($A913="","",INDEX(games!$J:$J,ROW())&amp;"")</f>
        <v/>
      </c>
      <c r="AM913">
        <f>IF($A913="","",SUMPRODUCT($AO913:$BD913,'Map Analysis'!$AN$2^{0,1,2,3,4,5,6,7,8,9,10,11,12,13,14,15}))</f>
        <v>0</v>
      </c>
      <c r="AN913">
        <f t="shared" si="868"/>
        <v>9.1299999999999997E-5</v>
      </c>
      <c r="AO913">
        <f t="shared" si="869"/>
        <v>0</v>
      </c>
      <c r="AP913">
        <f t="shared" si="870"/>
        <v>0</v>
      </c>
      <c r="AQ913">
        <f t="shared" si="871"/>
        <v>0</v>
      </c>
      <c r="AR913">
        <f t="shared" si="872"/>
        <v>0</v>
      </c>
      <c r="AS913">
        <f t="shared" si="873"/>
        <v>0</v>
      </c>
      <c r="AT913">
        <f t="shared" si="874"/>
        <v>0</v>
      </c>
      <c r="AU913">
        <f t="shared" si="875"/>
        <v>0</v>
      </c>
      <c r="AV913">
        <f t="shared" si="876"/>
        <v>0</v>
      </c>
      <c r="AW913">
        <f t="shared" si="877"/>
        <v>0</v>
      </c>
      <c r="AX913">
        <f t="shared" si="878"/>
        <v>0</v>
      </c>
      <c r="AY913">
        <f t="shared" si="879"/>
        <v>0</v>
      </c>
      <c r="AZ913">
        <f t="shared" si="880"/>
        <v>0</v>
      </c>
      <c r="BA913">
        <f t="shared" si="881"/>
        <v>0</v>
      </c>
      <c r="BB913">
        <f t="shared" si="882"/>
        <v>0</v>
      </c>
      <c r="BC913">
        <f t="shared" si="883"/>
        <v>0</v>
      </c>
      <c r="BD913">
        <f t="shared" si="884"/>
        <v>0</v>
      </c>
      <c r="BF913">
        <f t="shared" si="885"/>
        <v>1</v>
      </c>
      <c r="BG913">
        <f t="shared" si="886"/>
        <v>0</v>
      </c>
      <c r="BH913">
        <f t="shared" si="887"/>
        <v>0</v>
      </c>
      <c r="BI913">
        <f t="shared" si="888"/>
        <v>0</v>
      </c>
      <c r="BJ913">
        <f t="shared" si="889"/>
        <v>0</v>
      </c>
      <c r="BK913">
        <f t="shared" si="890"/>
        <v>0</v>
      </c>
      <c r="BL913">
        <f t="shared" si="891"/>
        <v>0</v>
      </c>
      <c r="BM913">
        <f t="shared" si="892"/>
        <v>0</v>
      </c>
      <c r="BN913">
        <f t="shared" si="893"/>
        <v>0</v>
      </c>
      <c r="BO913">
        <f t="shared" si="894"/>
        <v>0</v>
      </c>
      <c r="BP913">
        <f t="shared" si="895"/>
        <v>0</v>
      </c>
      <c r="BQ913">
        <f t="shared" si="896"/>
        <v>0</v>
      </c>
      <c r="BR913">
        <f t="shared" si="897"/>
        <v>0</v>
      </c>
      <c r="BS913">
        <f t="shared" si="898"/>
        <v>0</v>
      </c>
      <c r="BT913">
        <f t="shared" si="899"/>
        <v>0</v>
      </c>
    </row>
    <row r="914" spans="1:72" x14ac:dyDescent="0.25">
      <c r="A914" t="str">
        <f>IF(TRIM(INDEX(games!$A:$A,ROW()))="","",TRIM(INDEX(games!$A:$A,ROW())))</f>
        <v>Tower Escape</v>
      </c>
      <c r="B914">
        <f>IF(OR($A914="",INDEX(games!$B:$B,ROW())=""),"",INDEX(games!$B:$B,ROW()))</f>
        <v>2023</v>
      </c>
      <c r="C914" t="str">
        <f>IF(OR($A914="",INDEX(games!$C:$C,ROW())=""),"",INDEX(games!$C:$C,ROW()))</f>
        <v>Deckbuilder</v>
      </c>
      <c r="D914">
        <f t="shared" si="840"/>
        <v>2</v>
      </c>
      <c r="E914">
        <f t="shared" si="841"/>
        <v>3</v>
      </c>
      <c r="F914">
        <f t="shared" si="842"/>
        <v>30</v>
      </c>
      <c r="G914" t="e">
        <f t="shared" si="843"/>
        <v>#N/A</v>
      </c>
      <c r="H914" t="e">
        <f t="shared" si="844"/>
        <v>#N/A</v>
      </c>
      <c r="I914" t="e">
        <f t="shared" si="845"/>
        <v>#N/A</v>
      </c>
      <c r="J914" t="e">
        <f t="shared" si="846"/>
        <v>#N/A</v>
      </c>
      <c r="K914">
        <f t="shared" si="847"/>
        <v>2023</v>
      </c>
      <c r="L914">
        <f t="shared" si="848"/>
        <v>3.69</v>
      </c>
      <c r="M914" t="e">
        <f t="shared" si="849"/>
        <v>#N/A</v>
      </c>
      <c r="N914" t="e">
        <f t="shared" si="850"/>
        <v>#N/A</v>
      </c>
      <c r="O914">
        <f t="shared" si="851"/>
        <v>2.0009139999999999</v>
      </c>
      <c r="P914" t="str">
        <f>IF(OR($A914="",INDEX(games!$H:$H,ROW())=""),"",INDEX(games!$H:$H,ROW()))</f>
        <v>Yes</v>
      </c>
      <c r="Q914">
        <f t="shared" si="852"/>
        <v>2.0009139999999999</v>
      </c>
      <c r="T914">
        <f t="shared" si="853"/>
        <v>2012</v>
      </c>
      <c r="U914">
        <f t="shared" si="854"/>
        <v>2017</v>
      </c>
      <c r="V914">
        <f t="shared" si="855"/>
        <v>5</v>
      </c>
      <c r="W914" t="str">
        <f>IF(TRIM(INDEX(connections!$A:$A,ROW()))="","",TRIM(INDEX(connections!$A:$A,ROW())))</f>
        <v>FTL</v>
      </c>
      <c r="X914" t="str">
        <f>IF($W914="","",TRIM(INDEX(connections!$B:$B,ROW())))</f>
        <v>Next Jump: Shmup Tactics</v>
      </c>
      <c r="Y914">
        <f t="shared" si="856"/>
        <v>326</v>
      </c>
      <c r="Z914">
        <f t="shared" si="857"/>
        <v>560</v>
      </c>
      <c r="AA914" t="str">
        <f t="shared" si="858"/>
        <v>Yes</v>
      </c>
      <c r="AB914" t="str">
        <f t="shared" si="859"/>
        <v>Yes</v>
      </c>
      <c r="AC914">
        <f t="shared" si="860"/>
        <v>1</v>
      </c>
      <c r="AD914">
        <f t="shared" si="861"/>
        <v>0</v>
      </c>
      <c r="AE914" t="str">
        <f t="shared" si="862"/>
        <v/>
      </c>
      <c r="AG914">
        <f t="shared" si="863"/>
        <v>2</v>
      </c>
      <c r="AH914" t="str">
        <f t="shared" si="864"/>
        <v>Yes</v>
      </c>
      <c r="AI914">
        <f t="shared" si="865"/>
        <v>2</v>
      </c>
      <c r="AJ914">
        <f t="shared" si="866"/>
        <v>2.0009139999999999</v>
      </c>
      <c r="AK914" t="str">
        <f t="shared" si="867"/>
        <v/>
      </c>
      <c r="AL914" t="str">
        <f>IF($A914="","",INDEX(games!$J:$J,ROW())&amp;"")</f>
        <v>https://store.steampowered.com/app/2009860/Tower_Escape/</v>
      </c>
      <c r="AM914">
        <f>IF($A914="","",SUMPRODUCT($AO914:$BD914,'Map Analysis'!$AN$2^{0,1,2,3,4,5,6,7,8,9,10,11,12,13,14,15}))</f>
        <v>0</v>
      </c>
      <c r="AN914">
        <f t="shared" si="868"/>
        <v>9.1399999999999999E-5</v>
      </c>
      <c r="AO914">
        <f t="shared" si="869"/>
        <v>0</v>
      </c>
      <c r="AP914">
        <f t="shared" si="870"/>
        <v>0</v>
      </c>
      <c r="AQ914">
        <f t="shared" si="871"/>
        <v>0</v>
      </c>
      <c r="AR914">
        <f t="shared" si="872"/>
        <v>0</v>
      </c>
      <c r="AS914">
        <f t="shared" si="873"/>
        <v>0</v>
      </c>
      <c r="AT914">
        <f t="shared" si="874"/>
        <v>0</v>
      </c>
      <c r="AU914">
        <f t="shared" si="875"/>
        <v>0</v>
      </c>
      <c r="AV914">
        <f t="shared" si="876"/>
        <v>0</v>
      </c>
      <c r="AW914">
        <f t="shared" si="877"/>
        <v>0</v>
      </c>
      <c r="AX914">
        <f t="shared" si="878"/>
        <v>0</v>
      </c>
      <c r="AY914">
        <f t="shared" si="879"/>
        <v>0</v>
      </c>
      <c r="AZ914">
        <f t="shared" si="880"/>
        <v>0</v>
      </c>
      <c r="BA914">
        <f t="shared" si="881"/>
        <v>0</v>
      </c>
      <c r="BB914">
        <f t="shared" si="882"/>
        <v>0</v>
      </c>
      <c r="BC914">
        <f t="shared" si="883"/>
        <v>0</v>
      </c>
      <c r="BD914">
        <f t="shared" si="884"/>
        <v>0</v>
      </c>
      <c r="BF914">
        <f t="shared" si="885"/>
        <v>1</v>
      </c>
      <c r="BG914">
        <f t="shared" si="886"/>
        <v>0</v>
      </c>
      <c r="BH914">
        <f t="shared" si="887"/>
        <v>0</v>
      </c>
      <c r="BI914">
        <f t="shared" si="888"/>
        <v>0</v>
      </c>
      <c r="BJ914">
        <f t="shared" si="889"/>
        <v>0</v>
      </c>
      <c r="BK914">
        <f t="shared" si="890"/>
        <v>0</v>
      </c>
      <c r="BL914">
        <f t="shared" si="891"/>
        <v>0</v>
      </c>
      <c r="BM914">
        <f t="shared" si="892"/>
        <v>0</v>
      </c>
      <c r="BN914">
        <f t="shared" si="893"/>
        <v>0</v>
      </c>
      <c r="BO914">
        <f t="shared" si="894"/>
        <v>0</v>
      </c>
      <c r="BP914">
        <f t="shared" si="895"/>
        <v>0</v>
      </c>
      <c r="BQ914">
        <f t="shared" si="896"/>
        <v>0</v>
      </c>
      <c r="BR914">
        <f t="shared" si="897"/>
        <v>0</v>
      </c>
      <c r="BS914">
        <f t="shared" si="898"/>
        <v>0</v>
      </c>
      <c r="BT914">
        <f t="shared" si="899"/>
        <v>0</v>
      </c>
    </row>
    <row r="915" spans="1:72" x14ac:dyDescent="0.25">
      <c r="A915" t="str">
        <f>IF(TRIM(INDEX(games!$A:$A,ROW()))="","",TRIM(INDEX(games!$A:$A,ROW())))</f>
        <v>Tower Factory</v>
      </c>
      <c r="B915">
        <f>IF(OR($A915="",INDEX(games!$B:$B,ROW())=""),"",INDEX(games!$B:$B,ROW()))</f>
        <v>2024</v>
      </c>
      <c r="C915" t="str">
        <f>IF(OR($A915="",INDEX(games!$C:$C,ROW())=""),"",INDEX(games!$C:$C,ROW()))</f>
        <v>Strategy</v>
      </c>
      <c r="D915">
        <f t="shared" si="840"/>
        <v>2</v>
      </c>
      <c r="E915">
        <f t="shared" si="841"/>
        <v>2</v>
      </c>
      <c r="F915">
        <f t="shared" si="842"/>
        <v>31</v>
      </c>
      <c r="G915" t="e">
        <f t="shared" si="843"/>
        <v>#N/A</v>
      </c>
      <c r="H915" t="e">
        <f t="shared" si="844"/>
        <v>#N/A</v>
      </c>
      <c r="I915">
        <f t="shared" si="845"/>
        <v>2024</v>
      </c>
      <c r="J915">
        <f t="shared" si="846"/>
        <v>2.7130000000000001</v>
      </c>
      <c r="K915" t="e">
        <f t="shared" si="847"/>
        <v>#N/A</v>
      </c>
      <c r="L915" t="e">
        <f t="shared" si="848"/>
        <v>#N/A</v>
      </c>
      <c r="M915" t="e">
        <f t="shared" si="849"/>
        <v>#N/A</v>
      </c>
      <c r="N915" t="e">
        <f t="shared" si="850"/>
        <v>#N/A</v>
      </c>
      <c r="O915">
        <f t="shared" si="851"/>
        <v>2.000915</v>
      </c>
      <c r="P915" t="str">
        <f>IF(OR($A915="",INDEX(games!$H:$H,ROW())=""),"",INDEX(games!$H:$H,ROW()))</f>
        <v/>
      </c>
      <c r="Q915" t="str">
        <f t="shared" si="852"/>
        <v/>
      </c>
      <c r="T915">
        <f t="shared" si="853"/>
        <v>2019</v>
      </c>
      <c r="U915">
        <f t="shared" si="854"/>
        <v>2021</v>
      </c>
      <c r="V915">
        <f t="shared" si="855"/>
        <v>2</v>
      </c>
      <c r="W915" t="str">
        <f>IF(TRIM(INDEX(connections!$A:$A,ROW()))="","",TRIM(INDEX(connections!$A:$A,ROW())))</f>
        <v>Hades</v>
      </c>
      <c r="X915" t="str">
        <f>IF($W915="","",TRIM(INDEX(connections!$B:$B,ROW())))</f>
        <v>Nigate Tale</v>
      </c>
      <c r="Y915">
        <f t="shared" si="856"/>
        <v>375</v>
      </c>
      <c r="Z915">
        <f t="shared" si="857"/>
        <v>561</v>
      </c>
      <c r="AA915" t="str">
        <f t="shared" si="858"/>
        <v>Yes</v>
      </c>
      <c r="AB915" t="str">
        <f t="shared" si="859"/>
        <v/>
      </c>
      <c r="AC915" t="str">
        <f t="shared" si="860"/>
        <v/>
      </c>
      <c r="AD915">
        <f t="shared" si="861"/>
        <v>0</v>
      </c>
      <c r="AE915" t="str">
        <f t="shared" si="862"/>
        <v/>
      </c>
      <c r="AG915">
        <f t="shared" si="863"/>
        <v>2</v>
      </c>
      <c r="AH915" t="str">
        <f t="shared" si="864"/>
        <v/>
      </c>
      <c r="AI915" t="str">
        <f t="shared" si="865"/>
        <v/>
      </c>
      <c r="AJ915" t="str">
        <f t="shared" si="866"/>
        <v/>
      </c>
      <c r="AK915">
        <f t="shared" si="867"/>
        <v>2.000915</v>
      </c>
      <c r="AL915" t="str">
        <f>IF($A915="","",INDEX(games!$J:$J,ROW())&amp;"")</f>
        <v/>
      </c>
      <c r="AM915">
        <f>IF($A915="","",SUMPRODUCT($AO915:$BD915,'Map Analysis'!$AN$2^{0,1,2,3,4,5,6,7,8,9,10,11,12,13,14,15}))</f>
        <v>0</v>
      </c>
      <c r="AN915">
        <f t="shared" si="868"/>
        <v>9.1500000000000001E-5</v>
      </c>
      <c r="AO915">
        <f t="shared" si="869"/>
        <v>0</v>
      </c>
      <c r="AP915">
        <f t="shared" si="870"/>
        <v>0</v>
      </c>
      <c r="AQ915">
        <f t="shared" si="871"/>
        <v>0</v>
      </c>
      <c r="AR915">
        <f t="shared" si="872"/>
        <v>0</v>
      </c>
      <c r="AS915">
        <f t="shared" si="873"/>
        <v>0</v>
      </c>
      <c r="AT915">
        <f t="shared" si="874"/>
        <v>0</v>
      </c>
      <c r="AU915">
        <f t="shared" si="875"/>
        <v>0</v>
      </c>
      <c r="AV915">
        <f t="shared" si="876"/>
        <v>0</v>
      </c>
      <c r="AW915">
        <f t="shared" si="877"/>
        <v>0</v>
      </c>
      <c r="AX915">
        <f t="shared" si="878"/>
        <v>0</v>
      </c>
      <c r="AY915">
        <f t="shared" si="879"/>
        <v>0</v>
      </c>
      <c r="AZ915">
        <f t="shared" si="880"/>
        <v>0</v>
      </c>
      <c r="BA915">
        <f t="shared" si="881"/>
        <v>0</v>
      </c>
      <c r="BB915">
        <f t="shared" si="882"/>
        <v>0</v>
      </c>
      <c r="BC915">
        <f t="shared" si="883"/>
        <v>0</v>
      </c>
      <c r="BD915">
        <f t="shared" si="884"/>
        <v>0</v>
      </c>
      <c r="BF915">
        <f t="shared" si="885"/>
        <v>0</v>
      </c>
      <c r="BG915">
        <f t="shared" si="886"/>
        <v>0</v>
      </c>
      <c r="BH915">
        <f t="shared" si="887"/>
        <v>0</v>
      </c>
      <c r="BI915">
        <f t="shared" si="888"/>
        <v>0</v>
      </c>
      <c r="BJ915">
        <f t="shared" si="889"/>
        <v>0</v>
      </c>
      <c r="BK915">
        <f t="shared" si="890"/>
        <v>0</v>
      </c>
      <c r="BL915">
        <f t="shared" si="891"/>
        <v>0</v>
      </c>
      <c r="BM915">
        <f t="shared" si="892"/>
        <v>0</v>
      </c>
      <c r="BN915">
        <f t="shared" si="893"/>
        <v>0</v>
      </c>
      <c r="BO915">
        <f t="shared" si="894"/>
        <v>0</v>
      </c>
      <c r="BP915">
        <f t="shared" si="895"/>
        <v>0</v>
      </c>
      <c r="BQ915">
        <f t="shared" si="896"/>
        <v>0</v>
      </c>
      <c r="BR915">
        <f t="shared" si="897"/>
        <v>0</v>
      </c>
      <c r="BS915">
        <f t="shared" si="898"/>
        <v>0</v>
      </c>
      <c r="BT915">
        <f t="shared" si="899"/>
        <v>0</v>
      </c>
    </row>
    <row r="916" spans="1:72" x14ac:dyDescent="0.25">
      <c r="A916" t="str">
        <f>IF(TRIM(INDEX(games!$A:$A,ROW()))="","",TRIM(INDEX(games!$A:$A,ROW())))</f>
        <v>Tower Fortress</v>
      </c>
      <c r="B916">
        <f>IF(OR($A916="",INDEX(games!$B:$B,ROW())=""),"",INDEX(games!$B:$B,ROW()))</f>
        <v>2017</v>
      </c>
      <c r="C916" t="str">
        <f>IF(OR($A916="",INDEX(games!$C:$C,ROW())=""),"",INDEX(games!$C:$C,ROW()))</f>
        <v>Action</v>
      </c>
      <c r="D916">
        <f t="shared" si="840"/>
        <v>1</v>
      </c>
      <c r="E916">
        <f t="shared" si="841"/>
        <v>1</v>
      </c>
      <c r="F916">
        <f t="shared" si="842"/>
        <v>32</v>
      </c>
      <c r="G916">
        <f t="shared" si="843"/>
        <v>2017</v>
      </c>
      <c r="H916">
        <f t="shared" si="844"/>
        <v>1.736</v>
      </c>
      <c r="I916" t="e">
        <f t="shared" si="845"/>
        <v>#N/A</v>
      </c>
      <c r="J916" t="e">
        <f t="shared" si="846"/>
        <v>#N/A</v>
      </c>
      <c r="K916" t="e">
        <f t="shared" si="847"/>
        <v>#N/A</v>
      </c>
      <c r="L916" t="e">
        <f t="shared" si="848"/>
        <v>#N/A</v>
      </c>
      <c r="M916" t="e">
        <f t="shared" si="849"/>
        <v>#N/A</v>
      </c>
      <c r="N916" t="e">
        <f t="shared" si="850"/>
        <v>#N/A</v>
      </c>
      <c r="O916">
        <f t="shared" si="851"/>
        <v>1.0009159999999999</v>
      </c>
      <c r="P916" t="str">
        <f>IF(OR($A916="",INDEX(games!$H:$H,ROW())=""),"",INDEX(games!$H:$H,ROW()))</f>
        <v>Yes</v>
      </c>
      <c r="Q916">
        <f t="shared" si="852"/>
        <v>1.0009159999999999</v>
      </c>
      <c r="T916">
        <f t="shared" si="853"/>
        <v>2021</v>
      </c>
      <c r="U916">
        <f t="shared" si="854"/>
        <v>2025</v>
      </c>
      <c r="V916">
        <f t="shared" si="855"/>
        <v>4</v>
      </c>
      <c r="W916" t="str">
        <f>IF(TRIM(INDEX(connections!$A:$A,ROW()))="","",TRIM(INDEX(connections!$A:$A,ROW())))</f>
        <v>Vampire Survivors</v>
      </c>
      <c r="X916" t="str">
        <f>IF($W916="","",TRIM(INDEX(connections!$B:$B,ROW())))</f>
        <v>Night Swarm</v>
      </c>
      <c r="Y916">
        <f t="shared" si="856"/>
        <v>941</v>
      </c>
      <c r="Z916">
        <f t="shared" si="857"/>
        <v>562</v>
      </c>
      <c r="AA916" t="str">
        <f t="shared" si="858"/>
        <v>Yes</v>
      </c>
      <c r="AB916" t="str">
        <f t="shared" si="859"/>
        <v>Yes</v>
      </c>
      <c r="AC916">
        <f t="shared" si="860"/>
        <v>1</v>
      </c>
      <c r="AD916">
        <f t="shared" si="861"/>
        <v>0</v>
      </c>
      <c r="AE916" t="str">
        <f t="shared" si="862"/>
        <v/>
      </c>
      <c r="AG916">
        <f t="shared" si="863"/>
        <v>1</v>
      </c>
      <c r="AH916" t="str">
        <f t="shared" si="864"/>
        <v>Yes</v>
      </c>
      <c r="AI916">
        <f t="shared" si="865"/>
        <v>1</v>
      </c>
      <c r="AJ916">
        <f t="shared" si="866"/>
        <v>1.0009159999999999</v>
      </c>
      <c r="AK916" t="str">
        <f t="shared" si="867"/>
        <v/>
      </c>
      <c r="AL916" t="str">
        <f>IF($A916="","",INDEX(games!$J:$J,ROW())&amp;"")</f>
        <v>https://store.steampowered.com/app/593700/Tower_Fortress/</v>
      </c>
      <c r="AM916">
        <f>IF($A916="","",SUMPRODUCT($AO916:$BD916,'Map Analysis'!$AN$2^{0,1,2,3,4,5,6,7,8,9,10,11,12,13,14,15}))</f>
        <v>0</v>
      </c>
      <c r="AN916">
        <f t="shared" si="868"/>
        <v>9.1600000000000004E-5</v>
      </c>
      <c r="AO916">
        <f t="shared" si="869"/>
        <v>0</v>
      </c>
      <c r="AP916">
        <f t="shared" si="870"/>
        <v>0</v>
      </c>
      <c r="AQ916">
        <f t="shared" si="871"/>
        <v>0</v>
      </c>
      <c r="AR916">
        <f t="shared" si="872"/>
        <v>0</v>
      </c>
      <c r="AS916">
        <f t="shared" si="873"/>
        <v>0</v>
      </c>
      <c r="AT916">
        <f t="shared" si="874"/>
        <v>0</v>
      </c>
      <c r="AU916">
        <f t="shared" si="875"/>
        <v>0</v>
      </c>
      <c r="AV916">
        <f t="shared" si="876"/>
        <v>0</v>
      </c>
      <c r="AW916">
        <f t="shared" si="877"/>
        <v>0</v>
      </c>
      <c r="AX916">
        <f t="shared" si="878"/>
        <v>0</v>
      </c>
      <c r="AY916">
        <f t="shared" si="879"/>
        <v>0</v>
      </c>
      <c r="AZ916">
        <f t="shared" si="880"/>
        <v>0</v>
      </c>
      <c r="BA916">
        <f t="shared" si="881"/>
        <v>0</v>
      </c>
      <c r="BB916">
        <f t="shared" si="882"/>
        <v>0</v>
      </c>
      <c r="BC916">
        <f t="shared" si="883"/>
        <v>0</v>
      </c>
      <c r="BD916">
        <f t="shared" si="884"/>
        <v>0</v>
      </c>
      <c r="BF916">
        <f t="shared" si="885"/>
        <v>0</v>
      </c>
      <c r="BG916">
        <f t="shared" si="886"/>
        <v>0</v>
      </c>
      <c r="BH916">
        <f t="shared" si="887"/>
        <v>0</v>
      </c>
      <c r="BI916">
        <f t="shared" si="888"/>
        <v>0</v>
      </c>
      <c r="BJ916">
        <f t="shared" si="889"/>
        <v>0</v>
      </c>
      <c r="BK916">
        <f t="shared" si="890"/>
        <v>0</v>
      </c>
      <c r="BL916">
        <f t="shared" si="891"/>
        <v>0</v>
      </c>
      <c r="BM916">
        <f t="shared" si="892"/>
        <v>0</v>
      </c>
      <c r="BN916">
        <f t="shared" si="893"/>
        <v>0</v>
      </c>
      <c r="BO916">
        <f t="shared" si="894"/>
        <v>0</v>
      </c>
      <c r="BP916">
        <f t="shared" si="895"/>
        <v>0</v>
      </c>
      <c r="BQ916">
        <f t="shared" si="896"/>
        <v>0</v>
      </c>
      <c r="BR916">
        <f t="shared" si="897"/>
        <v>0</v>
      </c>
      <c r="BS916">
        <f t="shared" si="898"/>
        <v>0</v>
      </c>
      <c r="BT916">
        <f t="shared" si="899"/>
        <v>0</v>
      </c>
    </row>
    <row r="917" spans="1:72" x14ac:dyDescent="0.25">
      <c r="A917" t="str">
        <f>IF(TRIM(INDEX(games!$A:$A,ROW()))="","",TRIM(INDEX(games!$A:$A,ROW())))</f>
        <v>Tower of Guns</v>
      </c>
      <c r="B917">
        <f>IF(OR($A917="",INDEX(games!$B:$B,ROW())=""),"",INDEX(games!$B:$B,ROW()))</f>
        <v>2014</v>
      </c>
      <c r="C917" t="str">
        <f>IF(OR($A917="",INDEX(games!$C:$C,ROW())=""),"",INDEX(games!$C:$C,ROW()))</f>
        <v>Action</v>
      </c>
      <c r="D917">
        <f t="shared" si="840"/>
        <v>3</v>
      </c>
      <c r="E917">
        <f t="shared" si="841"/>
        <v>1</v>
      </c>
      <c r="F917">
        <f t="shared" si="842"/>
        <v>33</v>
      </c>
      <c r="G917">
        <f t="shared" si="843"/>
        <v>2014</v>
      </c>
      <c r="H917">
        <f t="shared" si="844"/>
        <v>1.7589999999999999</v>
      </c>
      <c r="I917" t="e">
        <f t="shared" si="845"/>
        <v>#N/A</v>
      </c>
      <c r="J917" t="e">
        <f t="shared" si="846"/>
        <v>#N/A</v>
      </c>
      <c r="K917" t="e">
        <f t="shared" si="847"/>
        <v>#N/A</v>
      </c>
      <c r="L917" t="e">
        <f t="shared" si="848"/>
        <v>#N/A</v>
      </c>
      <c r="M917" t="e">
        <f t="shared" si="849"/>
        <v>#N/A</v>
      </c>
      <c r="N917" t="e">
        <f t="shared" si="850"/>
        <v>#N/A</v>
      </c>
      <c r="O917">
        <f t="shared" si="851"/>
        <v>3.0009169999999998</v>
      </c>
      <c r="P917" t="str">
        <f>IF(OR($A917="",INDEX(games!$H:$H,ROW())=""),"",INDEX(games!$H:$H,ROW()))</f>
        <v>Yes</v>
      </c>
      <c r="Q917">
        <f t="shared" si="852"/>
        <v>3.0009169999999998</v>
      </c>
      <c r="T917">
        <f t="shared" si="853"/>
        <v>2016</v>
      </c>
      <c r="U917">
        <f t="shared" si="854"/>
        <v>2024</v>
      </c>
      <c r="V917">
        <f t="shared" si="855"/>
        <v>8</v>
      </c>
      <c r="W917" t="str">
        <f>IF(TRIM(INDEX(connections!$A:$A,ROW()))="","",TRIM(INDEX(connections!$A:$A,ROW())))</f>
        <v>Enter the Gungeon</v>
      </c>
      <c r="X917" t="str">
        <f>IF($W917="","",TRIM(INDEX(connections!$B:$B,ROW())))</f>
        <v>Nimrods</v>
      </c>
      <c r="Y917">
        <f t="shared" si="856"/>
        <v>292</v>
      </c>
      <c r="Z917">
        <f t="shared" si="857"/>
        <v>563</v>
      </c>
      <c r="AA917" t="str">
        <f t="shared" si="858"/>
        <v>Yes</v>
      </c>
      <c r="AB917" t="str">
        <f t="shared" si="859"/>
        <v/>
      </c>
      <c r="AC917" t="str">
        <f t="shared" si="860"/>
        <v/>
      </c>
      <c r="AD917">
        <f t="shared" si="861"/>
        <v>0</v>
      </c>
      <c r="AE917" t="str">
        <f t="shared" si="862"/>
        <v/>
      </c>
      <c r="AG917">
        <f t="shared" si="863"/>
        <v>2</v>
      </c>
      <c r="AH917" t="str">
        <f t="shared" si="864"/>
        <v>Yes</v>
      </c>
      <c r="AI917">
        <f t="shared" si="865"/>
        <v>2</v>
      </c>
      <c r="AJ917">
        <f t="shared" si="866"/>
        <v>2.0009169999999998</v>
      </c>
      <c r="AK917" t="str">
        <f t="shared" si="867"/>
        <v/>
      </c>
      <c r="AL917" t="str">
        <f>IF($A917="","",INDEX(games!$J:$J,ROW())&amp;"")</f>
        <v>https://store.steampowered.com/app/266110/Tower_of_Guns/</v>
      </c>
      <c r="AM917">
        <f>IF($A917="","",SUMPRODUCT($AO917:$BD917,'Map Analysis'!$AN$2^{0,1,2,3,4,5,6,7,8,9,10,11,12,13,14,15}))</f>
        <v>2.5</v>
      </c>
      <c r="AN917">
        <f t="shared" si="868"/>
        <v>2.5000917</v>
      </c>
      <c r="AO917">
        <f t="shared" si="869"/>
        <v>2</v>
      </c>
      <c r="AP917">
        <f t="shared" si="870"/>
        <v>1</v>
      </c>
      <c r="AQ917">
        <f t="shared" si="871"/>
        <v>0</v>
      </c>
      <c r="AR917">
        <f t="shared" si="872"/>
        <v>0</v>
      </c>
      <c r="AS917">
        <f t="shared" si="873"/>
        <v>0</v>
      </c>
      <c r="AT917">
        <f t="shared" si="874"/>
        <v>0</v>
      </c>
      <c r="AU917">
        <f t="shared" si="875"/>
        <v>0</v>
      </c>
      <c r="AV917">
        <f t="shared" si="876"/>
        <v>0</v>
      </c>
      <c r="AW917">
        <f t="shared" si="877"/>
        <v>0</v>
      </c>
      <c r="AX917">
        <f t="shared" si="878"/>
        <v>0</v>
      </c>
      <c r="AY917">
        <f t="shared" si="879"/>
        <v>0</v>
      </c>
      <c r="AZ917">
        <f t="shared" si="880"/>
        <v>0</v>
      </c>
      <c r="BA917">
        <f t="shared" si="881"/>
        <v>0</v>
      </c>
      <c r="BB917">
        <f t="shared" si="882"/>
        <v>0</v>
      </c>
      <c r="BC917">
        <f t="shared" si="883"/>
        <v>0</v>
      </c>
      <c r="BD917">
        <f t="shared" si="884"/>
        <v>0</v>
      </c>
      <c r="BF917">
        <f t="shared" si="885"/>
        <v>0</v>
      </c>
      <c r="BG917">
        <f t="shared" si="886"/>
        <v>0</v>
      </c>
      <c r="BH917">
        <f t="shared" si="887"/>
        <v>0</v>
      </c>
      <c r="BI917">
        <f t="shared" si="888"/>
        <v>0</v>
      </c>
      <c r="BJ917">
        <f t="shared" si="889"/>
        <v>0</v>
      </c>
      <c r="BK917">
        <f t="shared" si="890"/>
        <v>0</v>
      </c>
      <c r="BL917">
        <f t="shared" si="891"/>
        <v>0</v>
      </c>
      <c r="BM917">
        <f t="shared" si="892"/>
        <v>0</v>
      </c>
      <c r="BN917">
        <f t="shared" si="893"/>
        <v>0</v>
      </c>
      <c r="BO917">
        <f t="shared" si="894"/>
        <v>0</v>
      </c>
      <c r="BP917">
        <f t="shared" si="895"/>
        <v>0</v>
      </c>
      <c r="BQ917">
        <f t="shared" si="896"/>
        <v>0</v>
      </c>
      <c r="BR917">
        <f t="shared" si="897"/>
        <v>0</v>
      </c>
      <c r="BS917">
        <f t="shared" si="898"/>
        <v>0</v>
      </c>
      <c r="BT917">
        <f t="shared" si="899"/>
        <v>0</v>
      </c>
    </row>
    <row r="918" spans="1:72" x14ac:dyDescent="0.25">
      <c r="A918" t="str">
        <f>IF(TRIM(INDEX(games!$A:$A,ROW()))="","",TRIM(INDEX(games!$A:$A,ROW())))</f>
        <v>Tower Tactics: Liberation</v>
      </c>
      <c r="B918">
        <f>IF(OR($A918="",INDEX(games!$B:$B,ROW())=""),"",INDEX(games!$B:$B,ROW()))</f>
        <v>2021</v>
      </c>
      <c r="C918" t="str">
        <f>IF(OR($A918="",INDEX(games!$C:$C,ROW())=""),"",INDEX(games!$C:$C,ROW()))</f>
        <v>Deckbuilder</v>
      </c>
      <c r="D918">
        <f t="shared" si="840"/>
        <v>3</v>
      </c>
      <c r="E918">
        <f t="shared" si="841"/>
        <v>3</v>
      </c>
      <c r="F918">
        <f t="shared" si="842"/>
        <v>0</v>
      </c>
      <c r="G918" t="e">
        <f t="shared" si="843"/>
        <v>#N/A</v>
      </c>
      <c r="H918" t="e">
        <f t="shared" si="844"/>
        <v>#N/A</v>
      </c>
      <c r="I918" t="e">
        <f t="shared" si="845"/>
        <v>#N/A</v>
      </c>
      <c r="J918" t="e">
        <f t="shared" si="846"/>
        <v>#N/A</v>
      </c>
      <c r="K918">
        <f t="shared" si="847"/>
        <v>2021</v>
      </c>
      <c r="L918">
        <f t="shared" si="848"/>
        <v>3</v>
      </c>
      <c r="M918" t="e">
        <f t="shared" si="849"/>
        <v>#N/A</v>
      </c>
      <c r="N918" t="e">
        <f t="shared" si="850"/>
        <v>#N/A</v>
      </c>
      <c r="O918">
        <f t="shared" si="851"/>
        <v>3.000918</v>
      </c>
      <c r="P918" t="str">
        <f>IF(OR($A918="",INDEX(games!$H:$H,ROW())=""),"",INDEX(games!$H:$H,ROW()))</f>
        <v>Yes</v>
      </c>
      <c r="Q918">
        <f t="shared" si="852"/>
        <v>3.000918</v>
      </c>
      <c r="T918">
        <f t="shared" si="853"/>
        <v>2021</v>
      </c>
      <c r="U918">
        <f t="shared" si="854"/>
        <v>2024</v>
      </c>
      <c r="V918">
        <f t="shared" si="855"/>
        <v>3</v>
      </c>
      <c r="W918" t="str">
        <f>IF(TRIM(INDEX(connections!$A:$A,ROW()))="","",TRIM(INDEX(connections!$A:$A,ROW())))</f>
        <v>Vampire Survivors</v>
      </c>
      <c r="X918" t="str">
        <f>IF($W918="","",TRIM(INDEX(connections!$B:$B,ROW())))</f>
        <v>Nimrods</v>
      </c>
      <c r="Y918">
        <f t="shared" si="856"/>
        <v>941</v>
      </c>
      <c r="Z918">
        <f t="shared" si="857"/>
        <v>563</v>
      </c>
      <c r="AA918" t="str">
        <f t="shared" si="858"/>
        <v>Yes</v>
      </c>
      <c r="AB918" t="str">
        <f t="shared" si="859"/>
        <v/>
      </c>
      <c r="AC918" t="str">
        <f t="shared" si="860"/>
        <v/>
      </c>
      <c r="AD918">
        <f t="shared" si="861"/>
        <v>0</v>
      </c>
      <c r="AE918" t="str">
        <f t="shared" si="862"/>
        <v/>
      </c>
      <c r="AG918">
        <f t="shared" si="863"/>
        <v>2</v>
      </c>
      <c r="AH918" t="str">
        <f t="shared" si="864"/>
        <v>Yes</v>
      </c>
      <c r="AI918">
        <f t="shared" si="865"/>
        <v>2</v>
      </c>
      <c r="AJ918">
        <f t="shared" si="866"/>
        <v>2.000918</v>
      </c>
      <c r="AK918" t="str">
        <f t="shared" si="867"/>
        <v/>
      </c>
      <c r="AL918" t="str">
        <f>IF($A918="","",INDEX(games!$J:$J,ROW())&amp;"")</f>
        <v>https://store.steampowered.com/app/1709900/Tower_Tactics_Liberation/</v>
      </c>
      <c r="AM918">
        <f>IF($A918="","",SUMPRODUCT($AO918:$BD918,'Map Analysis'!$AN$2^{0,1,2,3,4,5,6,7,8,9,10,11,12,13,14,15}))</f>
        <v>1</v>
      </c>
      <c r="AN918">
        <f t="shared" si="868"/>
        <v>1.0000918000000001</v>
      </c>
      <c r="AO918">
        <f t="shared" si="869"/>
        <v>1</v>
      </c>
      <c r="AP918">
        <f t="shared" si="870"/>
        <v>0</v>
      </c>
      <c r="AQ918">
        <f t="shared" si="871"/>
        <v>0</v>
      </c>
      <c r="AR918">
        <f t="shared" si="872"/>
        <v>0</v>
      </c>
      <c r="AS918">
        <f t="shared" si="873"/>
        <v>0</v>
      </c>
      <c r="AT918">
        <f t="shared" si="874"/>
        <v>0</v>
      </c>
      <c r="AU918">
        <f t="shared" si="875"/>
        <v>0</v>
      </c>
      <c r="AV918">
        <f t="shared" si="876"/>
        <v>0</v>
      </c>
      <c r="AW918">
        <f t="shared" si="877"/>
        <v>0</v>
      </c>
      <c r="AX918">
        <f t="shared" si="878"/>
        <v>0</v>
      </c>
      <c r="AY918">
        <f t="shared" si="879"/>
        <v>0</v>
      </c>
      <c r="AZ918">
        <f t="shared" si="880"/>
        <v>0</v>
      </c>
      <c r="BA918">
        <f t="shared" si="881"/>
        <v>0</v>
      </c>
      <c r="BB918">
        <f t="shared" si="882"/>
        <v>0</v>
      </c>
      <c r="BC918">
        <f t="shared" si="883"/>
        <v>0</v>
      </c>
      <c r="BD918">
        <f t="shared" si="884"/>
        <v>0</v>
      </c>
      <c r="BF918">
        <f t="shared" si="885"/>
        <v>0</v>
      </c>
      <c r="BG918">
        <f t="shared" si="886"/>
        <v>0</v>
      </c>
      <c r="BH918">
        <f t="shared" si="887"/>
        <v>0</v>
      </c>
      <c r="BI918">
        <f t="shared" si="888"/>
        <v>0</v>
      </c>
      <c r="BJ918">
        <f t="shared" si="889"/>
        <v>0</v>
      </c>
      <c r="BK918">
        <f t="shared" si="890"/>
        <v>0</v>
      </c>
      <c r="BL918">
        <f t="shared" si="891"/>
        <v>0</v>
      </c>
      <c r="BM918">
        <f t="shared" si="892"/>
        <v>0</v>
      </c>
      <c r="BN918">
        <f t="shared" si="893"/>
        <v>0</v>
      </c>
      <c r="BO918">
        <f t="shared" si="894"/>
        <v>0</v>
      </c>
      <c r="BP918">
        <f t="shared" si="895"/>
        <v>0</v>
      </c>
      <c r="BQ918">
        <f t="shared" si="896"/>
        <v>0</v>
      </c>
      <c r="BR918">
        <f t="shared" si="897"/>
        <v>0</v>
      </c>
      <c r="BS918">
        <f t="shared" si="898"/>
        <v>0</v>
      </c>
      <c r="BT918">
        <f t="shared" si="899"/>
        <v>0</v>
      </c>
    </row>
    <row r="919" spans="1:72" x14ac:dyDescent="0.25">
      <c r="A919" t="str">
        <f>IF(TRIM(INDEX(games!$A:$A,ROW()))="","",TRIM(INDEX(games!$A:$A,ROW())))</f>
        <v>Toy Smash Kaboom!</v>
      </c>
      <c r="B919">
        <f>IF(OR($A919="",INDEX(games!$B:$B,ROW())=""),"",INDEX(games!$B:$B,ROW()))</f>
        <v>2025</v>
      </c>
      <c r="C919" t="str">
        <f>IF(OR($A919="",INDEX(games!$C:$C,ROW())=""),"",INDEX(games!$C:$C,ROW()))</f>
        <v>Deckbuilder</v>
      </c>
      <c r="D919">
        <f t="shared" si="840"/>
        <v>1</v>
      </c>
      <c r="E919">
        <f t="shared" si="841"/>
        <v>3</v>
      </c>
      <c r="F919">
        <f t="shared" si="842"/>
        <v>1</v>
      </c>
      <c r="G919" t="e">
        <f t="shared" si="843"/>
        <v>#N/A</v>
      </c>
      <c r="H919" t="e">
        <f t="shared" si="844"/>
        <v>#N/A</v>
      </c>
      <c r="I919" t="e">
        <f t="shared" si="845"/>
        <v>#N/A</v>
      </c>
      <c r="J919" t="e">
        <f t="shared" si="846"/>
        <v>#N/A</v>
      </c>
      <c r="K919">
        <f t="shared" si="847"/>
        <v>2025</v>
      </c>
      <c r="L919">
        <f t="shared" si="848"/>
        <v>3.0230000000000001</v>
      </c>
      <c r="M919" t="e">
        <f t="shared" si="849"/>
        <v>#N/A</v>
      </c>
      <c r="N919" t="e">
        <f t="shared" si="850"/>
        <v>#N/A</v>
      </c>
      <c r="O919">
        <f t="shared" si="851"/>
        <v>1.0009189999999999</v>
      </c>
      <c r="P919" t="str">
        <f>IF(OR($A919="",INDEX(games!$H:$H,ROW())=""),"",INDEX(games!$H:$H,ROW()))</f>
        <v/>
      </c>
      <c r="Q919" t="str">
        <f t="shared" si="852"/>
        <v/>
      </c>
      <c r="T919">
        <f t="shared" si="853"/>
        <v>2018</v>
      </c>
      <c r="U919">
        <f t="shared" si="854"/>
        <v>2022</v>
      </c>
      <c r="V919">
        <f t="shared" si="855"/>
        <v>4</v>
      </c>
      <c r="W919" t="str">
        <f>IF(TRIM(INDEX(connections!$A:$A,ROW()))="","",TRIM(INDEX(connections!$A:$A,ROW())))</f>
        <v>Into the Breach</v>
      </c>
      <c r="X919" t="str">
        <f>IF($W919="","",TRIM(INDEX(connections!$B:$B,ROW())))</f>
        <v>Nitro Kid</v>
      </c>
      <c r="Y919">
        <f t="shared" si="856"/>
        <v>428</v>
      </c>
      <c r="Z919">
        <f t="shared" si="857"/>
        <v>564</v>
      </c>
      <c r="AA919" t="str">
        <f t="shared" si="858"/>
        <v>Yes</v>
      </c>
      <c r="AB919" t="str">
        <f t="shared" si="859"/>
        <v/>
      </c>
      <c r="AC919" t="str">
        <f t="shared" si="860"/>
        <v/>
      </c>
      <c r="AD919">
        <f t="shared" si="861"/>
        <v>1</v>
      </c>
      <c r="AE919" t="str">
        <f t="shared" si="862"/>
        <v/>
      </c>
      <c r="AG919">
        <f t="shared" si="863"/>
        <v>1</v>
      </c>
      <c r="AH919" t="str">
        <f t="shared" si="864"/>
        <v/>
      </c>
      <c r="AI919" t="str">
        <f t="shared" si="865"/>
        <v/>
      </c>
      <c r="AJ919" t="str">
        <f t="shared" si="866"/>
        <v/>
      </c>
      <c r="AK919">
        <f t="shared" si="867"/>
        <v>1.0009189999999999</v>
      </c>
      <c r="AL919" t="str">
        <f>IF($A919="","",INDEX(games!$J:$J,ROW())&amp;"")</f>
        <v/>
      </c>
      <c r="AM919">
        <f>IF($A919="","",SUMPRODUCT($AO919:$BD919,'Map Analysis'!$AN$2^{0,1,2,3,4,5,6,7,8,9,10,11,12,13,14,15}))</f>
        <v>0</v>
      </c>
      <c r="AN919">
        <f t="shared" si="868"/>
        <v>9.1899999999999998E-5</v>
      </c>
      <c r="AO919">
        <f t="shared" si="869"/>
        <v>0</v>
      </c>
      <c r="AP919">
        <f t="shared" si="870"/>
        <v>0</v>
      </c>
      <c r="AQ919">
        <f t="shared" si="871"/>
        <v>0</v>
      </c>
      <c r="AR919">
        <f t="shared" si="872"/>
        <v>0</v>
      </c>
      <c r="AS919">
        <f t="shared" si="873"/>
        <v>0</v>
      </c>
      <c r="AT919">
        <f t="shared" si="874"/>
        <v>0</v>
      </c>
      <c r="AU919">
        <f t="shared" si="875"/>
        <v>0</v>
      </c>
      <c r="AV919">
        <f t="shared" si="876"/>
        <v>0</v>
      </c>
      <c r="AW919">
        <f t="shared" si="877"/>
        <v>0</v>
      </c>
      <c r="AX919">
        <f t="shared" si="878"/>
        <v>0</v>
      </c>
      <c r="AY919">
        <f t="shared" si="879"/>
        <v>0</v>
      </c>
      <c r="AZ919">
        <f t="shared" si="880"/>
        <v>0</v>
      </c>
      <c r="BA919">
        <f t="shared" si="881"/>
        <v>0</v>
      </c>
      <c r="BB919">
        <f t="shared" si="882"/>
        <v>0</v>
      </c>
      <c r="BC919">
        <f t="shared" si="883"/>
        <v>0</v>
      </c>
      <c r="BD919">
        <f t="shared" si="884"/>
        <v>0</v>
      </c>
      <c r="BF919">
        <f t="shared" si="885"/>
        <v>0</v>
      </c>
      <c r="BG919">
        <f t="shared" si="886"/>
        <v>0</v>
      </c>
      <c r="BH919">
        <f t="shared" si="887"/>
        <v>0</v>
      </c>
      <c r="BI919">
        <f t="shared" si="888"/>
        <v>0</v>
      </c>
      <c r="BJ919">
        <f t="shared" si="889"/>
        <v>0</v>
      </c>
      <c r="BK919">
        <f t="shared" si="890"/>
        <v>0</v>
      </c>
      <c r="BL919">
        <f t="shared" si="891"/>
        <v>0</v>
      </c>
      <c r="BM919">
        <f t="shared" si="892"/>
        <v>0</v>
      </c>
      <c r="BN919">
        <f t="shared" si="893"/>
        <v>0</v>
      </c>
      <c r="BO919">
        <f t="shared" si="894"/>
        <v>0</v>
      </c>
      <c r="BP919">
        <f t="shared" si="895"/>
        <v>0</v>
      </c>
      <c r="BQ919">
        <f t="shared" si="896"/>
        <v>0</v>
      </c>
      <c r="BR919">
        <f t="shared" si="897"/>
        <v>0</v>
      </c>
      <c r="BS919">
        <f t="shared" si="898"/>
        <v>0</v>
      </c>
      <c r="BT919">
        <f t="shared" si="899"/>
        <v>0</v>
      </c>
    </row>
    <row r="920" spans="1:72" x14ac:dyDescent="0.25">
      <c r="A920" t="str">
        <f>IF(TRIM(INDEX(games!$A:$A,ROW()))="","",TRIM(INDEX(games!$A:$A,ROW())))</f>
        <v>Transcendence</v>
      </c>
      <c r="B920">
        <f>IF(OR($A920="",INDEX(games!$B:$B,ROW())=""),"",INDEX(games!$B:$B,ROW()))</f>
        <v>2003</v>
      </c>
      <c r="C920" t="str">
        <f>IF(OR($A920="",INDEX(games!$C:$C,ROW())=""),"",INDEX(games!$C:$C,ROW()))</f>
        <v>Action</v>
      </c>
      <c r="D920">
        <f t="shared" si="840"/>
        <v>1</v>
      </c>
      <c r="E920">
        <f t="shared" si="841"/>
        <v>1</v>
      </c>
      <c r="F920">
        <f t="shared" si="842"/>
        <v>2</v>
      </c>
      <c r="G920">
        <f t="shared" si="843"/>
        <v>2003</v>
      </c>
      <c r="H920">
        <f t="shared" si="844"/>
        <v>1.046</v>
      </c>
      <c r="I920" t="e">
        <f t="shared" si="845"/>
        <v>#N/A</v>
      </c>
      <c r="J920" t="e">
        <f t="shared" si="846"/>
        <v>#N/A</v>
      </c>
      <c r="K920" t="e">
        <f t="shared" si="847"/>
        <v>#N/A</v>
      </c>
      <c r="L920" t="e">
        <f t="shared" si="848"/>
        <v>#N/A</v>
      </c>
      <c r="M920" t="e">
        <f t="shared" si="849"/>
        <v>#N/A</v>
      </c>
      <c r="N920" t="e">
        <f t="shared" si="850"/>
        <v>#N/A</v>
      </c>
      <c r="O920">
        <f t="shared" si="851"/>
        <v>1.00092</v>
      </c>
      <c r="P920" t="str">
        <f>IF(OR($A920="",INDEX(games!$H:$H,ROW())=""),"",INDEX(games!$H:$H,ROW()))</f>
        <v>Yes</v>
      </c>
      <c r="Q920">
        <f t="shared" si="852"/>
        <v>1.00092</v>
      </c>
      <c r="T920">
        <f t="shared" si="853"/>
        <v>2017</v>
      </c>
      <c r="U920">
        <f t="shared" si="854"/>
        <v>2022</v>
      </c>
      <c r="V920">
        <f t="shared" si="855"/>
        <v>5</v>
      </c>
      <c r="W920" t="str">
        <f>IF(TRIM(INDEX(connections!$A:$A,ROW()))="","",TRIM(INDEX(connections!$A:$A,ROW())))</f>
        <v>Slay the Spire</v>
      </c>
      <c r="X920" t="str">
        <f>IF($W920="","",TRIM(INDEX(connections!$B:$B,ROW())))</f>
        <v>Nitro Kid</v>
      </c>
      <c r="Y920">
        <f t="shared" si="856"/>
        <v>772</v>
      </c>
      <c r="Z920">
        <f t="shared" si="857"/>
        <v>564</v>
      </c>
      <c r="AA920" t="str">
        <f t="shared" si="858"/>
        <v>Yes</v>
      </c>
      <c r="AB920" t="str">
        <f t="shared" si="859"/>
        <v/>
      </c>
      <c r="AC920" t="str">
        <f t="shared" si="860"/>
        <v/>
      </c>
      <c r="AD920">
        <f t="shared" si="861"/>
        <v>0</v>
      </c>
      <c r="AE920" t="str">
        <f t="shared" si="862"/>
        <v/>
      </c>
      <c r="AG920">
        <f t="shared" si="863"/>
        <v>1</v>
      </c>
      <c r="AH920" t="str">
        <f t="shared" si="864"/>
        <v>Yes</v>
      </c>
      <c r="AI920">
        <f t="shared" si="865"/>
        <v>1</v>
      </c>
      <c r="AJ920">
        <f t="shared" si="866"/>
        <v>1.00092</v>
      </c>
      <c r="AK920" t="str">
        <f t="shared" si="867"/>
        <v/>
      </c>
      <c r="AL920" t="str">
        <f>IF($A920="","",INDEX(games!$J:$J,ROW())&amp;"")</f>
        <v>https://store.steampowered.com/app/364510/Transcendence/</v>
      </c>
      <c r="AM920">
        <f>IF($A920="","",SUMPRODUCT($AO920:$BD920,'Map Analysis'!$AN$2^{0,1,2,3,4,5,6,7,8,9,10,11,12,13,14,15}))</f>
        <v>0</v>
      </c>
      <c r="AN920">
        <f t="shared" si="868"/>
        <v>9.2E-5</v>
      </c>
      <c r="AO920">
        <f t="shared" si="869"/>
        <v>0</v>
      </c>
      <c r="AP920">
        <f t="shared" si="870"/>
        <v>0</v>
      </c>
      <c r="AQ920">
        <f t="shared" si="871"/>
        <v>0</v>
      </c>
      <c r="AR920">
        <f t="shared" si="872"/>
        <v>0</v>
      </c>
      <c r="AS920">
        <f t="shared" si="873"/>
        <v>0</v>
      </c>
      <c r="AT920">
        <f t="shared" si="874"/>
        <v>0</v>
      </c>
      <c r="AU920">
        <f t="shared" si="875"/>
        <v>0</v>
      </c>
      <c r="AV920">
        <f t="shared" si="876"/>
        <v>0</v>
      </c>
      <c r="AW920">
        <f t="shared" si="877"/>
        <v>0</v>
      </c>
      <c r="AX920">
        <f t="shared" si="878"/>
        <v>0</v>
      </c>
      <c r="AY920">
        <f t="shared" si="879"/>
        <v>0</v>
      </c>
      <c r="AZ920">
        <f t="shared" si="880"/>
        <v>0</v>
      </c>
      <c r="BA920">
        <f t="shared" si="881"/>
        <v>0</v>
      </c>
      <c r="BB920">
        <f t="shared" si="882"/>
        <v>0</v>
      </c>
      <c r="BC920">
        <f t="shared" si="883"/>
        <v>0</v>
      </c>
      <c r="BD920">
        <f t="shared" si="884"/>
        <v>0</v>
      </c>
      <c r="BF920">
        <f t="shared" si="885"/>
        <v>0</v>
      </c>
      <c r="BG920">
        <f t="shared" si="886"/>
        <v>0</v>
      </c>
      <c r="BH920">
        <f t="shared" si="887"/>
        <v>0</v>
      </c>
      <c r="BI920">
        <f t="shared" si="888"/>
        <v>0</v>
      </c>
      <c r="BJ920">
        <f t="shared" si="889"/>
        <v>0</v>
      </c>
      <c r="BK920">
        <f t="shared" si="890"/>
        <v>0</v>
      </c>
      <c r="BL920">
        <f t="shared" si="891"/>
        <v>0</v>
      </c>
      <c r="BM920">
        <f t="shared" si="892"/>
        <v>0</v>
      </c>
      <c r="BN920">
        <f t="shared" si="893"/>
        <v>0</v>
      </c>
      <c r="BO920">
        <f t="shared" si="894"/>
        <v>0</v>
      </c>
      <c r="BP920">
        <f t="shared" si="895"/>
        <v>0</v>
      </c>
      <c r="BQ920">
        <f t="shared" si="896"/>
        <v>0</v>
      </c>
      <c r="BR920">
        <f t="shared" si="897"/>
        <v>0</v>
      </c>
      <c r="BS920">
        <f t="shared" si="898"/>
        <v>0</v>
      </c>
      <c r="BT920">
        <f t="shared" si="899"/>
        <v>0</v>
      </c>
    </row>
    <row r="921" spans="1:72" x14ac:dyDescent="0.25">
      <c r="A921" t="str">
        <f>IF(TRIM(INDEX(games!$A:$A,ROW()))="","",TRIM(INDEX(games!$A:$A,ROW())))</f>
        <v>Trash of the Titans</v>
      </c>
      <c r="B921">
        <f>IF(OR($A921="",INDEX(games!$B:$B,ROW())=""),"",INDEX(games!$B:$B,ROW()))</f>
        <v>2024</v>
      </c>
      <c r="C921" t="str">
        <f>IF(OR($A921="",INDEX(games!$C:$C,ROW())=""),"",INDEX(games!$C:$C,ROW()))</f>
        <v>Strategy</v>
      </c>
      <c r="D921">
        <f t="shared" si="840"/>
        <v>1</v>
      </c>
      <c r="E921">
        <f t="shared" si="841"/>
        <v>2</v>
      </c>
      <c r="F921">
        <f t="shared" si="842"/>
        <v>3</v>
      </c>
      <c r="G921" t="e">
        <f t="shared" si="843"/>
        <v>#N/A</v>
      </c>
      <c r="H921" t="e">
        <f t="shared" si="844"/>
        <v>#N/A</v>
      </c>
      <c r="I921">
        <f t="shared" si="845"/>
        <v>2024</v>
      </c>
      <c r="J921">
        <f t="shared" si="846"/>
        <v>2.069</v>
      </c>
      <c r="K921" t="e">
        <f t="shared" si="847"/>
        <v>#N/A</v>
      </c>
      <c r="L921" t="e">
        <f t="shared" si="848"/>
        <v>#N/A</v>
      </c>
      <c r="M921" t="e">
        <f t="shared" si="849"/>
        <v>#N/A</v>
      </c>
      <c r="N921" t="e">
        <f t="shared" si="850"/>
        <v>#N/A</v>
      </c>
      <c r="O921">
        <f t="shared" si="851"/>
        <v>1.0009209999999999</v>
      </c>
      <c r="P921" t="str">
        <f>IF(OR($A921="",INDEX(games!$H:$H,ROW())=""),"",INDEX(games!$H:$H,ROW()))</f>
        <v/>
      </c>
      <c r="Q921" t="str">
        <f t="shared" si="852"/>
        <v/>
      </c>
      <c r="T921">
        <f t="shared" si="853"/>
        <v>2021</v>
      </c>
      <c r="U921">
        <f t="shared" si="854"/>
        <v>2026</v>
      </c>
      <c r="V921">
        <f t="shared" si="855"/>
        <v>5</v>
      </c>
      <c r="W921" t="str">
        <f>IF(TRIM(INDEX(connections!$A:$A,ROW()))="","",TRIM(INDEX(connections!$A:$A,ROW())))</f>
        <v>Luck be a Landlord</v>
      </c>
      <c r="X921" t="str">
        <f>IF($W921="","",TRIM(INDEX(connections!$B:$B,ROW())))</f>
        <v>Node Crown</v>
      </c>
      <c r="Y921">
        <f t="shared" si="856"/>
        <v>484</v>
      </c>
      <c r="Z921">
        <f t="shared" si="857"/>
        <v>565</v>
      </c>
      <c r="AA921" t="str">
        <f t="shared" si="858"/>
        <v>Yes</v>
      </c>
      <c r="AB921" t="str">
        <f t="shared" si="859"/>
        <v/>
      </c>
      <c r="AC921" t="str">
        <f t="shared" si="860"/>
        <v/>
      </c>
      <c r="AD921">
        <f t="shared" si="861"/>
        <v>0</v>
      </c>
      <c r="AE921" t="str">
        <f t="shared" si="862"/>
        <v/>
      </c>
      <c r="AG921">
        <f t="shared" si="863"/>
        <v>1</v>
      </c>
      <c r="AH921" t="str">
        <f t="shared" si="864"/>
        <v/>
      </c>
      <c r="AI921" t="str">
        <f t="shared" si="865"/>
        <v/>
      </c>
      <c r="AJ921" t="str">
        <f t="shared" si="866"/>
        <v/>
      </c>
      <c r="AK921">
        <f t="shared" si="867"/>
        <v>1.0009209999999999</v>
      </c>
      <c r="AL921" t="str">
        <f>IF($A921="","",INDEX(games!$J:$J,ROW())&amp;"")</f>
        <v>https://store.steampowered.com/app/2450400/Trash_of_the_Titans/</v>
      </c>
      <c r="AM921">
        <f>IF($A921="","",SUMPRODUCT($AO921:$BD921,'Map Analysis'!$AN$2^{0,1,2,3,4,5,6,7,8,9,10,11,12,13,14,15}))</f>
        <v>0</v>
      </c>
      <c r="AN921">
        <f t="shared" si="868"/>
        <v>9.2100000000000003E-5</v>
      </c>
      <c r="AO921">
        <f t="shared" si="869"/>
        <v>0</v>
      </c>
      <c r="AP921">
        <f t="shared" si="870"/>
        <v>0</v>
      </c>
      <c r="AQ921">
        <f t="shared" si="871"/>
        <v>0</v>
      </c>
      <c r="AR921">
        <f t="shared" si="872"/>
        <v>0</v>
      </c>
      <c r="AS921">
        <f t="shared" si="873"/>
        <v>0</v>
      </c>
      <c r="AT921">
        <f t="shared" si="874"/>
        <v>0</v>
      </c>
      <c r="AU921">
        <f t="shared" si="875"/>
        <v>0</v>
      </c>
      <c r="AV921">
        <f t="shared" si="876"/>
        <v>0</v>
      </c>
      <c r="AW921">
        <f t="shared" si="877"/>
        <v>0</v>
      </c>
      <c r="AX921">
        <f t="shared" si="878"/>
        <v>0</v>
      </c>
      <c r="AY921">
        <f t="shared" si="879"/>
        <v>0</v>
      </c>
      <c r="AZ921">
        <f t="shared" si="880"/>
        <v>0</v>
      </c>
      <c r="BA921">
        <f t="shared" si="881"/>
        <v>0</v>
      </c>
      <c r="BB921">
        <f t="shared" si="882"/>
        <v>0</v>
      </c>
      <c r="BC921">
        <f t="shared" si="883"/>
        <v>0</v>
      </c>
      <c r="BD921">
        <f t="shared" si="884"/>
        <v>0</v>
      </c>
      <c r="BF921">
        <f t="shared" si="885"/>
        <v>0</v>
      </c>
      <c r="BG921">
        <f t="shared" si="886"/>
        <v>0</v>
      </c>
      <c r="BH921">
        <f t="shared" si="887"/>
        <v>0</v>
      </c>
      <c r="BI921">
        <f t="shared" si="888"/>
        <v>0</v>
      </c>
      <c r="BJ921">
        <f t="shared" si="889"/>
        <v>0</v>
      </c>
      <c r="BK921">
        <f t="shared" si="890"/>
        <v>0</v>
      </c>
      <c r="BL921">
        <f t="shared" si="891"/>
        <v>0</v>
      </c>
      <c r="BM921">
        <f t="shared" si="892"/>
        <v>0</v>
      </c>
      <c r="BN921">
        <f t="shared" si="893"/>
        <v>0</v>
      </c>
      <c r="BO921">
        <f t="shared" si="894"/>
        <v>0</v>
      </c>
      <c r="BP921">
        <f t="shared" si="895"/>
        <v>0</v>
      </c>
      <c r="BQ921">
        <f t="shared" si="896"/>
        <v>0</v>
      </c>
      <c r="BR921">
        <f t="shared" si="897"/>
        <v>0</v>
      </c>
      <c r="BS921">
        <f t="shared" si="898"/>
        <v>0</v>
      </c>
      <c r="BT921">
        <f t="shared" si="899"/>
        <v>0</v>
      </c>
    </row>
    <row r="922" spans="1:72" x14ac:dyDescent="0.25">
      <c r="A922" t="str">
        <f>IF(TRIM(INDEX(games!$A:$A,ROW()))="","",TRIM(INDEX(games!$A:$A,ROW())))</f>
        <v>Trials of Fire</v>
      </c>
      <c r="B922">
        <f>IF(OR($A922="",INDEX(games!$B:$B,ROW())=""),"",INDEX(games!$B:$B,ROW()))</f>
        <v>2019</v>
      </c>
      <c r="C922" t="str">
        <f>IF(OR($A922="",INDEX(games!$C:$C,ROW())=""),"",INDEX(games!$C:$C,ROW()))</f>
        <v>Deckbuilder</v>
      </c>
      <c r="D922">
        <f t="shared" si="840"/>
        <v>1</v>
      </c>
      <c r="E922">
        <f t="shared" si="841"/>
        <v>3</v>
      </c>
      <c r="F922">
        <f t="shared" si="842"/>
        <v>4</v>
      </c>
      <c r="G922" t="e">
        <f t="shared" si="843"/>
        <v>#N/A</v>
      </c>
      <c r="H922" t="e">
        <f t="shared" si="844"/>
        <v>#N/A</v>
      </c>
      <c r="I922" t="e">
        <f t="shared" si="845"/>
        <v>#N/A</v>
      </c>
      <c r="J922" t="e">
        <f t="shared" si="846"/>
        <v>#N/A</v>
      </c>
      <c r="K922">
        <f t="shared" si="847"/>
        <v>2019</v>
      </c>
      <c r="L922">
        <f t="shared" si="848"/>
        <v>3.0920000000000001</v>
      </c>
      <c r="M922" t="e">
        <f t="shared" si="849"/>
        <v>#N/A</v>
      </c>
      <c r="N922" t="e">
        <f t="shared" si="850"/>
        <v>#N/A</v>
      </c>
      <c r="O922">
        <f t="shared" si="851"/>
        <v>1.0009220000000001</v>
      </c>
      <c r="P922" t="str">
        <f>IF(OR($A922="",INDEX(games!$H:$H,ROW())=""),"",INDEX(games!$H:$H,ROW()))</f>
        <v>Yes</v>
      </c>
      <c r="Q922">
        <f t="shared" si="852"/>
        <v>1.0009220000000001</v>
      </c>
      <c r="T922">
        <f t="shared" si="853"/>
        <v>2024</v>
      </c>
      <c r="U922">
        <f t="shared" si="854"/>
        <v>2026</v>
      </c>
      <c r="V922">
        <f t="shared" si="855"/>
        <v>2</v>
      </c>
      <c r="W922" t="str">
        <f>IF(TRIM(INDEX(connections!$A:$A,ROW()))="","",TRIM(INDEX(connections!$A:$A,ROW())))</f>
        <v>Node Farm</v>
      </c>
      <c r="X922" t="str">
        <f>IF($W922="","",TRIM(INDEX(connections!$B:$B,ROW())))</f>
        <v>Node Crown</v>
      </c>
      <c r="Y922">
        <f t="shared" si="856"/>
        <v>566</v>
      </c>
      <c r="Z922">
        <f t="shared" si="857"/>
        <v>565</v>
      </c>
      <c r="AA922" t="str">
        <f t="shared" si="858"/>
        <v>Yes</v>
      </c>
      <c r="AB922" t="str">
        <f t="shared" si="859"/>
        <v/>
      </c>
      <c r="AC922" t="str">
        <f t="shared" si="860"/>
        <v/>
      </c>
      <c r="AD922">
        <f t="shared" si="861"/>
        <v>1</v>
      </c>
      <c r="AE922" t="str">
        <f t="shared" si="862"/>
        <v/>
      </c>
      <c r="AG922">
        <f t="shared" si="863"/>
        <v>1</v>
      </c>
      <c r="AH922" t="str">
        <f t="shared" si="864"/>
        <v>Yes</v>
      </c>
      <c r="AI922">
        <f t="shared" si="865"/>
        <v>1</v>
      </c>
      <c r="AJ922">
        <f t="shared" si="866"/>
        <v>1.0009220000000001</v>
      </c>
      <c r="AK922" t="str">
        <f t="shared" si="867"/>
        <v/>
      </c>
      <c r="AL922" t="str">
        <f>IF($A922="","",INDEX(games!$J:$J,ROW())&amp;"")</f>
        <v>https://store.steampowered.com/app/1038370/Trials_of_Fire/</v>
      </c>
      <c r="AM922">
        <f>IF($A922="","",SUMPRODUCT($AO922:$BD922,'Map Analysis'!$AN$2^{0,1,2,3,4,5,6,7,8,9,10,11,12,13,14,15}))</f>
        <v>0</v>
      </c>
      <c r="AN922">
        <f t="shared" si="868"/>
        <v>9.2200000000000005E-5</v>
      </c>
      <c r="AO922">
        <f t="shared" si="869"/>
        <v>0</v>
      </c>
      <c r="AP922">
        <f t="shared" si="870"/>
        <v>0</v>
      </c>
      <c r="AQ922">
        <f t="shared" si="871"/>
        <v>0</v>
      </c>
      <c r="AR922">
        <f t="shared" si="872"/>
        <v>0</v>
      </c>
      <c r="AS922">
        <f t="shared" si="873"/>
        <v>0</v>
      </c>
      <c r="AT922">
        <f t="shared" si="874"/>
        <v>0</v>
      </c>
      <c r="AU922">
        <f t="shared" si="875"/>
        <v>0</v>
      </c>
      <c r="AV922">
        <f t="shared" si="876"/>
        <v>0</v>
      </c>
      <c r="AW922">
        <f t="shared" si="877"/>
        <v>0</v>
      </c>
      <c r="AX922">
        <f t="shared" si="878"/>
        <v>0</v>
      </c>
      <c r="AY922">
        <f t="shared" si="879"/>
        <v>0</v>
      </c>
      <c r="AZ922">
        <f t="shared" si="880"/>
        <v>0</v>
      </c>
      <c r="BA922">
        <f t="shared" si="881"/>
        <v>0</v>
      </c>
      <c r="BB922">
        <f t="shared" si="882"/>
        <v>0</v>
      </c>
      <c r="BC922">
        <f t="shared" si="883"/>
        <v>0</v>
      </c>
      <c r="BD922">
        <f t="shared" si="884"/>
        <v>0</v>
      </c>
      <c r="BF922">
        <f t="shared" si="885"/>
        <v>0</v>
      </c>
      <c r="BG922">
        <f t="shared" si="886"/>
        <v>0</v>
      </c>
      <c r="BH922">
        <f t="shared" si="887"/>
        <v>0</v>
      </c>
      <c r="BI922">
        <f t="shared" si="888"/>
        <v>0</v>
      </c>
      <c r="BJ922">
        <f t="shared" si="889"/>
        <v>0</v>
      </c>
      <c r="BK922">
        <f t="shared" si="890"/>
        <v>0</v>
      </c>
      <c r="BL922">
        <f t="shared" si="891"/>
        <v>0</v>
      </c>
      <c r="BM922">
        <f t="shared" si="892"/>
        <v>0</v>
      </c>
      <c r="BN922">
        <f t="shared" si="893"/>
        <v>0</v>
      </c>
      <c r="BO922">
        <f t="shared" si="894"/>
        <v>0</v>
      </c>
      <c r="BP922">
        <f t="shared" si="895"/>
        <v>0</v>
      </c>
      <c r="BQ922">
        <f t="shared" si="896"/>
        <v>0</v>
      </c>
      <c r="BR922">
        <f t="shared" si="897"/>
        <v>0</v>
      </c>
      <c r="BS922">
        <f t="shared" si="898"/>
        <v>0</v>
      </c>
      <c r="BT922">
        <f t="shared" si="899"/>
        <v>0</v>
      </c>
    </row>
    <row r="923" spans="1:72" x14ac:dyDescent="0.25">
      <c r="A923" t="str">
        <f>IF(TRIM(INDEX(games!$A:$A,ROW()))="","",TRIM(INDEX(games!$A:$A,ROW())))</f>
        <v>Tribes of Midgard</v>
      </c>
      <c r="B923">
        <f>IF(OR($A923="",INDEX(games!$B:$B,ROW())=""),"",INDEX(games!$B:$B,ROW()))</f>
        <v>2021</v>
      </c>
      <c r="C923" t="str">
        <f>IF(OR($A923="",INDEX(games!$C:$C,ROW())=""),"",INDEX(games!$C:$C,ROW()))</f>
        <v>Action</v>
      </c>
      <c r="D923">
        <f t="shared" si="840"/>
        <v>2</v>
      </c>
      <c r="E923">
        <f t="shared" si="841"/>
        <v>1</v>
      </c>
      <c r="F923">
        <f t="shared" si="842"/>
        <v>5</v>
      </c>
      <c r="G923">
        <f t="shared" si="843"/>
        <v>2021</v>
      </c>
      <c r="H923">
        <f t="shared" si="844"/>
        <v>1.115</v>
      </c>
      <c r="I923" t="e">
        <f t="shared" si="845"/>
        <v>#N/A</v>
      </c>
      <c r="J923" t="e">
        <f t="shared" si="846"/>
        <v>#N/A</v>
      </c>
      <c r="K923" t="e">
        <f t="shared" si="847"/>
        <v>#N/A</v>
      </c>
      <c r="L923" t="e">
        <f t="shared" si="848"/>
        <v>#N/A</v>
      </c>
      <c r="M923" t="e">
        <f t="shared" si="849"/>
        <v>#N/A</v>
      </c>
      <c r="N923" t="e">
        <f t="shared" si="850"/>
        <v>#N/A</v>
      </c>
      <c r="O923">
        <f t="shared" si="851"/>
        <v>2.0009229999999998</v>
      </c>
      <c r="P923" t="str">
        <f>IF(OR($A923="",INDEX(games!$H:$H,ROW())=""),"",INDEX(games!$H:$H,ROW()))</f>
        <v>Yes</v>
      </c>
      <c r="Q923">
        <f t="shared" si="852"/>
        <v>2.0009229999999998</v>
      </c>
      <c r="T923">
        <f t="shared" si="853"/>
        <v>2017</v>
      </c>
      <c r="U923">
        <f t="shared" si="854"/>
        <v>2026</v>
      </c>
      <c r="V923">
        <f t="shared" si="855"/>
        <v>9</v>
      </c>
      <c r="W923" t="str">
        <f>IF(TRIM(INDEX(connections!$A:$A,ROW()))="","",TRIM(INDEX(connections!$A:$A,ROW())))</f>
        <v>Slay the Spire</v>
      </c>
      <c r="X923" t="str">
        <f>IF($W923="","",TRIM(INDEX(connections!$B:$B,ROW())))</f>
        <v>Node Crown</v>
      </c>
      <c r="Y923">
        <f t="shared" si="856"/>
        <v>772</v>
      </c>
      <c r="Z923">
        <f t="shared" si="857"/>
        <v>565</v>
      </c>
      <c r="AA923" t="str">
        <f t="shared" si="858"/>
        <v>Yes</v>
      </c>
      <c r="AB923" t="str">
        <f t="shared" si="859"/>
        <v/>
      </c>
      <c r="AC923" t="str">
        <f t="shared" si="860"/>
        <v/>
      </c>
      <c r="AD923">
        <f t="shared" si="861"/>
        <v>0</v>
      </c>
      <c r="AE923" t="str">
        <f t="shared" si="862"/>
        <v/>
      </c>
      <c r="AG923">
        <f t="shared" si="863"/>
        <v>2</v>
      </c>
      <c r="AH923" t="str">
        <f t="shared" si="864"/>
        <v>Yes</v>
      </c>
      <c r="AI923">
        <f t="shared" si="865"/>
        <v>2</v>
      </c>
      <c r="AJ923">
        <f t="shared" si="866"/>
        <v>2.0009229999999998</v>
      </c>
      <c r="AK923" t="str">
        <f t="shared" si="867"/>
        <v/>
      </c>
      <c r="AL923" t="str">
        <f>IF($A923="","",INDEX(games!$J:$J,ROW())&amp;"")</f>
        <v>https://store.steampowered.com/app/858820/Tribes_of_Midgard/</v>
      </c>
      <c r="AM923">
        <f>IF($A923="","",SUMPRODUCT($AO923:$BD923,'Map Analysis'!$AN$2^{0,1,2,3,4,5,6,7,8,9,10,11,12,13,14,15}))</f>
        <v>0</v>
      </c>
      <c r="AN923">
        <f t="shared" si="868"/>
        <v>9.2299999999999994E-5</v>
      </c>
      <c r="AO923">
        <f t="shared" si="869"/>
        <v>0</v>
      </c>
      <c r="AP923">
        <f t="shared" si="870"/>
        <v>0</v>
      </c>
      <c r="AQ923">
        <f t="shared" si="871"/>
        <v>0</v>
      </c>
      <c r="AR923">
        <f t="shared" si="872"/>
        <v>0</v>
      </c>
      <c r="AS923">
        <f t="shared" si="873"/>
        <v>0</v>
      </c>
      <c r="AT923">
        <f t="shared" si="874"/>
        <v>0</v>
      </c>
      <c r="AU923">
        <f t="shared" si="875"/>
        <v>0</v>
      </c>
      <c r="AV923">
        <f t="shared" si="876"/>
        <v>0</v>
      </c>
      <c r="AW923">
        <f t="shared" si="877"/>
        <v>0</v>
      </c>
      <c r="AX923">
        <f t="shared" si="878"/>
        <v>0</v>
      </c>
      <c r="AY923">
        <f t="shared" si="879"/>
        <v>0</v>
      </c>
      <c r="AZ923">
        <f t="shared" si="880"/>
        <v>0</v>
      </c>
      <c r="BA923">
        <f t="shared" si="881"/>
        <v>0</v>
      </c>
      <c r="BB923">
        <f t="shared" si="882"/>
        <v>0</v>
      </c>
      <c r="BC923">
        <f t="shared" si="883"/>
        <v>0</v>
      </c>
      <c r="BD923">
        <f t="shared" si="884"/>
        <v>0</v>
      </c>
      <c r="BF923">
        <f t="shared" si="885"/>
        <v>0</v>
      </c>
      <c r="BG923">
        <f t="shared" si="886"/>
        <v>0</v>
      </c>
      <c r="BH923">
        <f t="shared" si="887"/>
        <v>0</v>
      </c>
      <c r="BI923">
        <f t="shared" si="888"/>
        <v>0</v>
      </c>
      <c r="BJ923">
        <f t="shared" si="889"/>
        <v>0</v>
      </c>
      <c r="BK923">
        <f t="shared" si="890"/>
        <v>0</v>
      </c>
      <c r="BL923">
        <f t="shared" si="891"/>
        <v>0</v>
      </c>
      <c r="BM923">
        <f t="shared" si="892"/>
        <v>0</v>
      </c>
      <c r="BN923">
        <f t="shared" si="893"/>
        <v>0</v>
      </c>
      <c r="BO923">
        <f t="shared" si="894"/>
        <v>0</v>
      </c>
      <c r="BP923">
        <f t="shared" si="895"/>
        <v>0</v>
      </c>
      <c r="BQ923">
        <f t="shared" si="896"/>
        <v>0</v>
      </c>
      <c r="BR923">
        <f t="shared" si="897"/>
        <v>0</v>
      </c>
      <c r="BS923">
        <f t="shared" si="898"/>
        <v>0</v>
      </c>
      <c r="BT923">
        <f t="shared" si="899"/>
        <v>0</v>
      </c>
    </row>
    <row r="924" spans="1:72" x14ac:dyDescent="0.25">
      <c r="A924" t="str">
        <f>IF(TRIM(INDEX(games!$A:$A,ROW()))="","",TRIM(INDEX(games!$A:$A,ROW())))</f>
        <v>TumbleSeed</v>
      </c>
      <c r="B924">
        <f>IF(OR($A924="",INDEX(games!$B:$B,ROW())=""),"",INDEX(games!$B:$B,ROW()))</f>
        <v>2017</v>
      </c>
      <c r="C924" t="str">
        <f>IF(OR($A924="",INDEX(games!$C:$C,ROW())=""),"",INDEX(games!$C:$C,ROW()))</f>
        <v>Action</v>
      </c>
      <c r="D924">
        <f t="shared" si="840"/>
        <v>3</v>
      </c>
      <c r="E924">
        <f t="shared" si="841"/>
        <v>1</v>
      </c>
      <c r="F924">
        <f t="shared" si="842"/>
        <v>6</v>
      </c>
      <c r="G924">
        <f t="shared" si="843"/>
        <v>2017</v>
      </c>
      <c r="H924">
        <f t="shared" si="844"/>
        <v>1.1379999999999999</v>
      </c>
      <c r="I924" t="e">
        <f t="shared" si="845"/>
        <v>#N/A</v>
      </c>
      <c r="J924" t="e">
        <f t="shared" si="846"/>
        <v>#N/A</v>
      </c>
      <c r="K924" t="e">
        <f t="shared" si="847"/>
        <v>#N/A</v>
      </c>
      <c r="L924" t="e">
        <f t="shared" si="848"/>
        <v>#N/A</v>
      </c>
      <c r="M924" t="e">
        <f t="shared" si="849"/>
        <v>#N/A</v>
      </c>
      <c r="N924" t="e">
        <f t="shared" si="850"/>
        <v>#N/A</v>
      </c>
      <c r="O924">
        <f t="shared" si="851"/>
        <v>3.0009239999999999</v>
      </c>
      <c r="P924" t="str">
        <f>IF(OR($A924="",INDEX(games!$H:$H,ROW())=""),"",INDEX(games!$H:$H,ROW()))</f>
        <v/>
      </c>
      <c r="Q924" t="str">
        <f t="shared" si="852"/>
        <v/>
      </c>
      <c r="T924">
        <f t="shared" si="853"/>
        <v>2021</v>
      </c>
      <c r="U924">
        <f t="shared" si="854"/>
        <v>2026</v>
      </c>
      <c r="V924">
        <f t="shared" si="855"/>
        <v>5</v>
      </c>
      <c r="W924" t="str">
        <f>IF(TRIM(INDEX(connections!$A:$A,ROW()))="","",TRIM(INDEX(connections!$A:$A,ROW())))</f>
        <v>SNKRX</v>
      </c>
      <c r="X924" t="str">
        <f>IF($W924="","",TRIM(INDEX(connections!$B:$B,ROW())))</f>
        <v>Node Crown</v>
      </c>
      <c r="Y924">
        <f t="shared" si="856"/>
        <v>782</v>
      </c>
      <c r="Z924">
        <f t="shared" si="857"/>
        <v>565</v>
      </c>
      <c r="AA924" t="str">
        <f t="shared" si="858"/>
        <v>Yes</v>
      </c>
      <c r="AB924" t="str">
        <f t="shared" si="859"/>
        <v/>
      </c>
      <c r="AC924" t="str">
        <f t="shared" si="860"/>
        <v/>
      </c>
      <c r="AD924">
        <f t="shared" si="861"/>
        <v>1</v>
      </c>
      <c r="AE924" t="str">
        <f t="shared" si="862"/>
        <v/>
      </c>
      <c r="AG924">
        <f t="shared" si="863"/>
        <v>3</v>
      </c>
      <c r="AH924" t="str">
        <f t="shared" si="864"/>
        <v/>
      </c>
      <c r="AI924" t="str">
        <f t="shared" si="865"/>
        <v/>
      </c>
      <c r="AJ924" t="str">
        <f t="shared" si="866"/>
        <v/>
      </c>
      <c r="AK924">
        <f t="shared" si="867"/>
        <v>3.0009239999999999</v>
      </c>
      <c r="AL924" t="str">
        <f>IF($A924="","",INDEX(games!$J:$J,ROW())&amp;"")</f>
        <v>https://store.steampowered.com/app/457890/TumbleSeed/</v>
      </c>
      <c r="AM924">
        <f>IF($A924="","",SUMPRODUCT($AO924:$BD924,'Map Analysis'!$AN$2^{0,1,2,3,4,5,6,7,8,9,10,11,12,13,14,15}))</f>
        <v>0</v>
      </c>
      <c r="AN924">
        <f t="shared" si="868"/>
        <v>9.2399999999999996E-5</v>
      </c>
      <c r="AO924">
        <f t="shared" si="869"/>
        <v>0</v>
      </c>
      <c r="AP924">
        <f t="shared" si="870"/>
        <v>0</v>
      </c>
      <c r="AQ924">
        <f t="shared" si="871"/>
        <v>0</v>
      </c>
      <c r="AR924">
        <f t="shared" si="872"/>
        <v>0</v>
      </c>
      <c r="AS924">
        <f t="shared" si="873"/>
        <v>0</v>
      </c>
      <c r="AT924">
        <f t="shared" si="874"/>
        <v>0</v>
      </c>
      <c r="AU924">
        <f t="shared" si="875"/>
        <v>0</v>
      </c>
      <c r="AV924">
        <f t="shared" si="876"/>
        <v>0</v>
      </c>
      <c r="AW924">
        <f t="shared" si="877"/>
        <v>0</v>
      </c>
      <c r="AX924">
        <f t="shared" si="878"/>
        <v>0</v>
      </c>
      <c r="AY924">
        <f t="shared" si="879"/>
        <v>0</v>
      </c>
      <c r="AZ924">
        <f t="shared" si="880"/>
        <v>0</v>
      </c>
      <c r="BA924">
        <f t="shared" si="881"/>
        <v>0</v>
      </c>
      <c r="BB924">
        <f t="shared" si="882"/>
        <v>0</v>
      </c>
      <c r="BC924">
        <f t="shared" si="883"/>
        <v>0</v>
      </c>
      <c r="BD924">
        <f t="shared" si="884"/>
        <v>0</v>
      </c>
      <c r="BF924">
        <f t="shared" si="885"/>
        <v>0</v>
      </c>
      <c r="BG924">
        <f t="shared" si="886"/>
        <v>0</v>
      </c>
      <c r="BH924">
        <f t="shared" si="887"/>
        <v>0</v>
      </c>
      <c r="BI924">
        <f t="shared" si="888"/>
        <v>0</v>
      </c>
      <c r="BJ924">
        <f t="shared" si="889"/>
        <v>0</v>
      </c>
      <c r="BK924">
        <f t="shared" si="890"/>
        <v>0</v>
      </c>
      <c r="BL924">
        <f t="shared" si="891"/>
        <v>0</v>
      </c>
      <c r="BM924">
        <f t="shared" si="892"/>
        <v>0</v>
      </c>
      <c r="BN924">
        <f t="shared" si="893"/>
        <v>0</v>
      </c>
      <c r="BO924">
        <f t="shared" si="894"/>
        <v>0</v>
      </c>
      <c r="BP924">
        <f t="shared" si="895"/>
        <v>0</v>
      </c>
      <c r="BQ924">
        <f t="shared" si="896"/>
        <v>0</v>
      </c>
      <c r="BR924">
        <f t="shared" si="897"/>
        <v>0</v>
      </c>
      <c r="BS924">
        <f t="shared" si="898"/>
        <v>0</v>
      </c>
      <c r="BT924">
        <f t="shared" si="899"/>
        <v>0</v>
      </c>
    </row>
    <row r="925" spans="1:72" x14ac:dyDescent="0.25">
      <c r="A925" t="str">
        <f>IF(TRIM(INDEX(games!$A:$A,ROW()))="","",TRIM(INDEX(games!$A:$A,ROW())))</f>
        <v>Turnbound</v>
      </c>
      <c r="B925">
        <f>IF(OR($A925="",INDEX(games!$B:$B,ROW())=""),"",INDEX(games!$B:$B,ROW()))</f>
        <v>2026</v>
      </c>
      <c r="C925" t="str">
        <f>IF(OR($A925="",INDEX(games!$C:$C,ROW())=""),"",INDEX(games!$C:$C,ROW()))</f>
        <v>Deckbuilder</v>
      </c>
      <c r="D925">
        <f t="shared" si="840"/>
        <v>2</v>
      </c>
      <c r="E925">
        <f t="shared" si="841"/>
        <v>3</v>
      </c>
      <c r="F925">
        <f t="shared" si="842"/>
        <v>7</v>
      </c>
      <c r="G925" t="e">
        <f t="shared" si="843"/>
        <v>#N/A</v>
      </c>
      <c r="H925" t="e">
        <f t="shared" si="844"/>
        <v>#N/A</v>
      </c>
      <c r="I925" t="e">
        <f t="shared" si="845"/>
        <v>#N/A</v>
      </c>
      <c r="J925" t="e">
        <f t="shared" si="846"/>
        <v>#N/A</v>
      </c>
      <c r="K925">
        <f t="shared" si="847"/>
        <v>2026</v>
      </c>
      <c r="L925">
        <f t="shared" si="848"/>
        <v>3.161</v>
      </c>
      <c r="M925" t="e">
        <f t="shared" si="849"/>
        <v>#N/A</v>
      </c>
      <c r="N925" t="e">
        <f t="shared" si="850"/>
        <v>#N/A</v>
      </c>
      <c r="O925">
        <f t="shared" si="851"/>
        <v>2.0009250000000001</v>
      </c>
      <c r="P925" t="str">
        <f>IF(OR($A925="",INDEX(games!$H:$H,ROW())=""),"",INDEX(games!$H:$H,ROW()))</f>
        <v>Yes</v>
      </c>
      <c r="Q925">
        <f t="shared" si="852"/>
        <v>2.0009250000000001</v>
      </c>
      <c r="T925">
        <f t="shared" si="853"/>
        <v>2025</v>
      </c>
      <c r="U925">
        <f t="shared" si="854"/>
        <v>2026</v>
      </c>
      <c r="V925">
        <f t="shared" si="855"/>
        <v>1</v>
      </c>
      <c r="W925" t="str">
        <f>IF(TRIM(INDEX(connections!$A:$A,ROW()))="","",TRIM(INDEX(connections!$A:$A,ROW())))</f>
        <v>Super Tax City</v>
      </c>
      <c r="X925" t="str">
        <f>IF($W925="","",TRIM(INDEX(connections!$B:$B,ROW())))</f>
        <v>Node Crown</v>
      </c>
      <c r="Y925">
        <f t="shared" si="856"/>
        <v>833</v>
      </c>
      <c r="Z925">
        <f t="shared" si="857"/>
        <v>565</v>
      </c>
      <c r="AA925" t="str">
        <f t="shared" si="858"/>
        <v>Yes</v>
      </c>
      <c r="AB925" t="str">
        <f t="shared" si="859"/>
        <v/>
      </c>
      <c r="AC925" t="str">
        <f t="shared" si="860"/>
        <v/>
      </c>
      <c r="AD925">
        <f t="shared" si="861"/>
        <v>0</v>
      </c>
      <c r="AE925" t="str">
        <f t="shared" si="862"/>
        <v/>
      </c>
      <c r="AG925">
        <f t="shared" si="863"/>
        <v>1</v>
      </c>
      <c r="AH925" t="str">
        <f t="shared" si="864"/>
        <v>Yes</v>
      </c>
      <c r="AI925">
        <f t="shared" si="865"/>
        <v>1</v>
      </c>
      <c r="AJ925">
        <f t="shared" si="866"/>
        <v>1.0009250000000001</v>
      </c>
      <c r="AK925" t="str">
        <f t="shared" si="867"/>
        <v/>
      </c>
      <c r="AL925" t="str">
        <f>IF($A925="","",INDEX(games!$J:$J,ROW())&amp;"")</f>
        <v>https://store.steampowered.com/app/3802470/Turnbound/</v>
      </c>
      <c r="AM925">
        <f>IF($A925="","",SUMPRODUCT($AO925:$BD925,'Map Analysis'!$AN$2^{0,1,2,3,4,5,6,7,8,9,10,11,12,13,14,15}))</f>
        <v>0</v>
      </c>
      <c r="AN925">
        <f t="shared" si="868"/>
        <v>9.2499999999999999E-5</v>
      </c>
      <c r="AO925">
        <f t="shared" si="869"/>
        <v>0</v>
      </c>
      <c r="AP925">
        <f t="shared" si="870"/>
        <v>0</v>
      </c>
      <c r="AQ925">
        <f t="shared" si="871"/>
        <v>0</v>
      </c>
      <c r="AR925">
        <f t="shared" si="872"/>
        <v>0</v>
      </c>
      <c r="AS925">
        <f t="shared" si="873"/>
        <v>0</v>
      </c>
      <c r="AT925">
        <f t="shared" si="874"/>
        <v>0</v>
      </c>
      <c r="AU925">
        <f t="shared" si="875"/>
        <v>0</v>
      </c>
      <c r="AV925">
        <f t="shared" si="876"/>
        <v>0</v>
      </c>
      <c r="AW925">
        <f t="shared" si="877"/>
        <v>0</v>
      </c>
      <c r="AX925">
        <f t="shared" si="878"/>
        <v>0</v>
      </c>
      <c r="AY925">
        <f t="shared" si="879"/>
        <v>0</v>
      </c>
      <c r="AZ925">
        <f t="shared" si="880"/>
        <v>0</v>
      </c>
      <c r="BA925">
        <f t="shared" si="881"/>
        <v>0</v>
      </c>
      <c r="BB925">
        <f t="shared" si="882"/>
        <v>0</v>
      </c>
      <c r="BC925">
        <f t="shared" si="883"/>
        <v>0</v>
      </c>
      <c r="BD925">
        <f t="shared" si="884"/>
        <v>0</v>
      </c>
      <c r="BF925">
        <f t="shared" si="885"/>
        <v>0</v>
      </c>
      <c r="BG925">
        <f t="shared" si="886"/>
        <v>0</v>
      </c>
      <c r="BH925">
        <f t="shared" si="887"/>
        <v>0</v>
      </c>
      <c r="BI925">
        <f t="shared" si="888"/>
        <v>0</v>
      </c>
      <c r="BJ925">
        <f t="shared" si="889"/>
        <v>0</v>
      </c>
      <c r="BK925">
        <f t="shared" si="890"/>
        <v>0</v>
      </c>
      <c r="BL925">
        <f t="shared" si="891"/>
        <v>0</v>
      </c>
      <c r="BM925">
        <f t="shared" si="892"/>
        <v>0</v>
      </c>
      <c r="BN925">
        <f t="shared" si="893"/>
        <v>0</v>
      </c>
      <c r="BO925">
        <f t="shared" si="894"/>
        <v>0</v>
      </c>
      <c r="BP925">
        <f t="shared" si="895"/>
        <v>0</v>
      </c>
      <c r="BQ925">
        <f t="shared" si="896"/>
        <v>0</v>
      </c>
      <c r="BR925">
        <f t="shared" si="897"/>
        <v>0</v>
      </c>
      <c r="BS925">
        <f t="shared" si="898"/>
        <v>0</v>
      </c>
      <c r="BT925">
        <f t="shared" si="899"/>
        <v>0</v>
      </c>
    </row>
    <row r="926" spans="1:72" x14ac:dyDescent="0.25">
      <c r="A926" t="str">
        <f>IF(TRIM(INDEX(games!$A:$A,ROW()))="","",TRIM(INDEX(games!$A:$A,ROW())))</f>
        <v>Tyrant's Realm</v>
      </c>
      <c r="B926">
        <f>IF(OR($A926="",INDEX(games!$B:$B,ROW())=""),"",INDEX(games!$B:$B,ROW()))</f>
        <v>2025</v>
      </c>
      <c r="C926" t="str">
        <f>IF(OR($A926="",INDEX(games!$C:$C,ROW())=""),"",INDEX(games!$C:$C,ROW()))</f>
        <v>Action</v>
      </c>
      <c r="D926">
        <f t="shared" si="840"/>
        <v>1</v>
      </c>
      <c r="E926">
        <f t="shared" si="841"/>
        <v>1</v>
      </c>
      <c r="F926">
        <f t="shared" si="842"/>
        <v>8</v>
      </c>
      <c r="G926">
        <f t="shared" si="843"/>
        <v>2025</v>
      </c>
      <c r="H926">
        <f t="shared" si="844"/>
        <v>1.1839999999999999</v>
      </c>
      <c r="I926" t="e">
        <f t="shared" si="845"/>
        <v>#N/A</v>
      </c>
      <c r="J926" t="e">
        <f t="shared" si="846"/>
        <v>#N/A</v>
      </c>
      <c r="K926" t="e">
        <f t="shared" si="847"/>
        <v>#N/A</v>
      </c>
      <c r="L926" t="e">
        <f t="shared" si="848"/>
        <v>#N/A</v>
      </c>
      <c r="M926" t="e">
        <f t="shared" si="849"/>
        <v>#N/A</v>
      </c>
      <c r="N926" t="e">
        <f t="shared" si="850"/>
        <v>#N/A</v>
      </c>
      <c r="O926">
        <f t="shared" si="851"/>
        <v>1.000926</v>
      </c>
      <c r="P926" t="str">
        <f>IF(OR($A926="",INDEX(games!$H:$H,ROW())=""),"",INDEX(games!$H:$H,ROW()))</f>
        <v>Yes</v>
      </c>
      <c r="Q926">
        <f t="shared" si="852"/>
        <v>1.000926</v>
      </c>
      <c r="T926">
        <f t="shared" si="853"/>
        <v>2008</v>
      </c>
      <c r="U926">
        <f t="shared" si="854"/>
        <v>2019</v>
      </c>
      <c r="V926">
        <f t="shared" si="855"/>
        <v>11</v>
      </c>
      <c r="W926" t="str">
        <f>IF(TRIM(INDEX(connections!$A:$A,ROW()))="","",TRIM(INDEX(connections!$A:$A,ROW())))</f>
        <v>Spelunky Classic</v>
      </c>
      <c r="X926" t="str">
        <f>IF($W926="","",TRIM(INDEX(connections!$B:$B,ROW())))</f>
        <v>Noita</v>
      </c>
      <c r="Y926">
        <f t="shared" si="856"/>
        <v>801</v>
      </c>
      <c r="Z926">
        <f t="shared" si="857"/>
        <v>567</v>
      </c>
      <c r="AA926" t="str">
        <f t="shared" si="858"/>
        <v>Yes</v>
      </c>
      <c r="AB926" t="str">
        <f t="shared" si="859"/>
        <v>Yes</v>
      </c>
      <c r="AC926">
        <f t="shared" si="860"/>
        <v>1</v>
      </c>
      <c r="AD926">
        <f t="shared" si="861"/>
        <v>0</v>
      </c>
      <c r="AE926" t="str">
        <f t="shared" si="862"/>
        <v/>
      </c>
      <c r="AG926">
        <f t="shared" si="863"/>
        <v>1</v>
      </c>
      <c r="AH926" t="str">
        <f t="shared" si="864"/>
        <v>Yes</v>
      </c>
      <c r="AI926">
        <f t="shared" si="865"/>
        <v>1</v>
      </c>
      <c r="AJ926">
        <f t="shared" si="866"/>
        <v>1.000926</v>
      </c>
      <c r="AK926" t="str">
        <f t="shared" si="867"/>
        <v/>
      </c>
      <c r="AL926" t="str">
        <f>IF($A926="","",INDEX(games!$J:$J,ROW())&amp;"")</f>
        <v>https://store.steampowered.com/app/2259260/Tyrants_Realm/</v>
      </c>
      <c r="AM926">
        <f>IF($A926="","",SUMPRODUCT($AO926:$BD926,'Map Analysis'!$AN$2^{0,1,2,3,4,5,6,7,8,9,10,11,12,13,14,15}))</f>
        <v>0</v>
      </c>
      <c r="AN926">
        <f t="shared" si="868"/>
        <v>9.2600000000000001E-5</v>
      </c>
      <c r="AO926">
        <f t="shared" si="869"/>
        <v>0</v>
      </c>
      <c r="AP926">
        <f t="shared" si="870"/>
        <v>0</v>
      </c>
      <c r="AQ926">
        <f t="shared" si="871"/>
        <v>0</v>
      </c>
      <c r="AR926">
        <f t="shared" si="872"/>
        <v>0</v>
      </c>
      <c r="AS926">
        <f t="shared" si="873"/>
        <v>0</v>
      </c>
      <c r="AT926">
        <f t="shared" si="874"/>
        <v>0</v>
      </c>
      <c r="AU926">
        <f t="shared" si="875"/>
        <v>0</v>
      </c>
      <c r="AV926">
        <f t="shared" si="876"/>
        <v>0</v>
      </c>
      <c r="AW926">
        <f t="shared" si="877"/>
        <v>0</v>
      </c>
      <c r="AX926">
        <f t="shared" si="878"/>
        <v>0</v>
      </c>
      <c r="AY926">
        <f t="shared" si="879"/>
        <v>0</v>
      </c>
      <c r="AZ926">
        <f t="shared" si="880"/>
        <v>0</v>
      </c>
      <c r="BA926">
        <f t="shared" si="881"/>
        <v>0</v>
      </c>
      <c r="BB926">
        <f t="shared" si="882"/>
        <v>0</v>
      </c>
      <c r="BC926">
        <f t="shared" si="883"/>
        <v>0</v>
      </c>
      <c r="BD926">
        <f t="shared" si="884"/>
        <v>0</v>
      </c>
      <c r="BF926">
        <f t="shared" si="885"/>
        <v>10</v>
      </c>
      <c r="BG926">
        <f t="shared" si="886"/>
        <v>3</v>
      </c>
      <c r="BH926">
        <f t="shared" si="887"/>
        <v>0</v>
      </c>
      <c r="BI926">
        <f t="shared" si="888"/>
        <v>0</v>
      </c>
      <c r="BJ926">
        <f t="shared" si="889"/>
        <v>0</v>
      </c>
      <c r="BK926">
        <f t="shared" si="890"/>
        <v>0</v>
      </c>
      <c r="BL926">
        <f t="shared" si="891"/>
        <v>0</v>
      </c>
      <c r="BM926">
        <f t="shared" si="892"/>
        <v>0</v>
      </c>
      <c r="BN926">
        <f t="shared" si="893"/>
        <v>0</v>
      </c>
      <c r="BO926">
        <f t="shared" si="894"/>
        <v>0</v>
      </c>
      <c r="BP926">
        <f t="shared" si="895"/>
        <v>0</v>
      </c>
      <c r="BQ926">
        <f t="shared" si="896"/>
        <v>0</v>
      </c>
      <c r="BR926">
        <f t="shared" si="897"/>
        <v>0</v>
      </c>
      <c r="BS926">
        <f t="shared" si="898"/>
        <v>0</v>
      </c>
      <c r="BT926">
        <f t="shared" si="899"/>
        <v>0</v>
      </c>
    </row>
    <row r="927" spans="1:72" x14ac:dyDescent="0.25">
      <c r="A927" t="str">
        <f>IF(TRIM(INDEX(games!$A:$A,ROW()))="","",TRIM(INDEX(games!$A:$A,ROW())))</f>
        <v>Ultima Ratio Regum</v>
      </c>
      <c r="B927">
        <f>IF(OR($A927="",INDEX(games!$B:$B,ROW())=""),"",INDEX(games!$B:$B,ROW()))</f>
        <v>2012</v>
      </c>
      <c r="C927" t="str">
        <f>IF(OR($A927="",INDEX(games!$C:$C,ROW())=""),"",INDEX(games!$C:$C,ROW()))</f>
        <v>Traditional</v>
      </c>
      <c r="D927">
        <f t="shared" si="840"/>
        <v>3</v>
      </c>
      <c r="E927">
        <f t="shared" si="841"/>
        <v>4</v>
      </c>
      <c r="F927">
        <f t="shared" si="842"/>
        <v>9</v>
      </c>
      <c r="G927" t="e">
        <f t="shared" si="843"/>
        <v>#N/A</v>
      </c>
      <c r="H927" t="e">
        <f t="shared" si="844"/>
        <v>#N/A</v>
      </c>
      <c r="I927" t="e">
        <f t="shared" si="845"/>
        <v>#N/A</v>
      </c>
      <c r="J927" t="e">
        <f t="shared" si="846"/>
        <v>#N/A</v>
      </c>
      <c r="K927" t="e">
        <f t="shared" si="847"/>
        <v>#N/A</v>
      </c>
      <c r="L927" t="e">
        <f t="shared" si="848"/>
        <v>#N/A</v>
      </c>
      <c r="M927">
        <f t="shared" si="849"/>
        <v>2012</v>
      </c>
      <c r="N927">
        <f t="shared" si="850"/>
        <v>4.2069999999999999</v>
      </c>
      <c r="O927">
        <f t="shared" si="851"/>
        <v>3.0009269999999999</v>
      </c>
      <c r="P927" t="str">
        <f>IF(OR($A927="",INDEX(games!$H:$H,ROW())=""),"",INDEX(games!$H:$H,ROW()))</f>
        <v/>
      </c>
      <c r="Q927" t="str">
        <f t="shared" si="852"/>
        <v/>
      </c>
      <c r="T927">
        <f t="shared" si="853"/>
        <v>2021</v>
      </c>
      <c r="U927">
        <f t="shared" si="854"/>
        <v>2022</v>
      </c>
      <c r="V927">
        <f t="shared" si="855"/>
        <v>1</v>
      </c>
      <c r="W927" t="str">
        <f>IF(TRIM(INDEX(connections!$A:$A,ROW()))="","",TRIM(INDEX(connections!$A:$A,ROW())))</f>
        <v>Vampire Survivors</v>
      </c>
      <c r="X927" t="str">
        <f>IF($W927="","",TRIM(INDEX(connections!$B:$B,ROW())))</f>
        <v>Nomad Survival</v>
      </c>
      <c r="Y927">
        <f t="shared" si="856"/>
        <v>941</v>
      </c>
      <c r="Z927">
        <f t="shared" si="857"/>
        <v>568</v>
      </c>
      <c r="AA927" t="str">
        <f t="shared" si="858"/>
        <v>Yes</v>
      </c>
      <c r="AB927" t="str">
        <f t="shared" si="859"/>
        <v>Yes</v>
      </c>
      <c r="AC927">
        <f t="shared" si="860"/>
        <v>1</v>
      </c>
      <c r="AD927">
        <f t="shared" si="861"/>
        <v>0</v>
      </c>
      <c r="AE927" t="str">
        <f t="shared" si="862"/>
        <v/>
      </c>
      <c r="AG927">
        <f t="shared" si="863"/>
        <v>2</v>
      </c>
      <c r="AH927" t="str">
        <f t="shared" si="864"/>
        <v/>
      </c>
      <c r="AI927" t="str">
        <f t="shared" si="865"/>
        <v/>
      </c>
      <c r="AJ927" t="str">
        <f t="shared" si="866"/>
        <v/>
      </c>
      <c r="AK927">
        <f t="shared" si="867"/>
        <v>2.0009269999999999</v>
      </c>
      <c r="AL927" t="str">
        <f>IF($A927="","",INDEX(games!$J:$J,ROW())&amp;"")</f>
        <v/>
      </c>
      <c r="AM927">
        <f>IF($A927="","",SUMPRODUCT($AO927:$BD927,'Map Analysis'!$AN$2^{0,1,2,3,4,5,6,7,8,9,10,11,12,13,14,15}))</f>
        <v>1</v>
      </c>
      <c r="AN927">
        <f t="shared" si="868"/>
        <v>1.0000926999999999</v>
      </c>
      <c r="AO927">
        <f t="shared" si="869"/>
        <v>1</v>
      </c>
      <c r="AP927">
        <f t="shared" si="870"/>
        <v>0</v>
      </c>
      <c r="AQ927">
        <f t="shared" si="871"/>
        <v>0</v>
      </c>
      <c r="AR927">
        <f t="shared" si="872"/>
        <v>0</v>
      </c>
      <c r="AS927">
        <f t="shared" si="873"/>
        <v>0</v>
      </c>
      <c r="AT927">
        <f t="shared" si="874"/>
        <v>0</v>
      </c>
      <c r="AU927">
        <f t="shared" si="875"/>
        <v>0</v>
      </c>
      <c r="AV927">
        <f t="shared" si="876"/>
        <v>0</v>
      </c>
      <c r="AW927">
        <f t="shared" si="877"/>
        <v>0</v>
      </c>
      <c r="AX927">
        <f t="shared" si="878"/>
        <v>0</v>
      </c>
      <c r="AY927">
        <f t="shared" si="879"/>
        <v>0</v>
      </c>
      <c r="AZ927">
        <f t="shared" si="880"/>
        <v>0</v>
      </c>
      <c r="BA927">
        <f t="shared" si="881"/>
        <v>0</v>
      </c>
      <c r="BB927">
        <f t="shared" si="882"/>
        <v>0</v>
      </c>
      <c r="BC927">
        <f t="shared" si="883"/>
        <v>0</v>
      </c>
      <c r="BD927">
        <f t="shared" si="884"/>
        <v>0</v>
      </c>
      <c r="BF927">
        <f t="shared" si="885"/>
        <v>0</v>
      </c>
      <c r="BG927">
        <f t="shared" si="886"/>
        <v>0</v>
      </c>
      <c r="BH927">
        <f t="shared" si="887"/>
        <v>0</v>
      </c>
      <c r="BI927">
        <f t="shared" si="888"/>
        <v>0</v>
      </c>
      <c r="BJ927">
        <f t="shared" si="889"/>
        <v>0</v>
      </c>
      <c r="BK927">
        <f t="shared" si="890"/>
        <v>0</v>
      </c>
      <c r="BL927">
        <f t="shared" si="891"/>
        <v>0</v>
      </c>
      <c r="BM927">
        <f t="shared" si="892"/>
        <v>0</v>
      </c>
      <c r="BN927">
        <f t="shared" si="893"/>
        <v>0</v>
      </c>
      <c r="BO927">
        <f t="shared" si="894"/>
        <v>0</v>
      </c>
      <c r="BP927">
        <f t="shared" si="895"/>
        <v>0</v>
      </c>
      <c r="BQ927">
        <f t="shared" si="896"/>
        <v>0</v>
      </c>
      <c r="BR927">
        <f t="shared" si="897"/>
        <v>0</v>
      </c>
      <c r="BS927">
        <f t="shared" si="898"/>
        <v>0</v>
      </c>
      <c r="BT927">
        <f t="shared" si="899"/>
        <v>0</v>
      </c>
    </row>
    <row r="928" spans="1:72" x14ac:dyDescent="0.25">
      <c r="A928" t="str">
        <f>IF(TRIM(INDEX(games!$A:$A,ROW()))="","",TRIM(INDEX(games!$A:$A,ROW())))</f>
        <v>Ultimate ADOM</v>
      </c>
      <c r="B928">
        <f>IF(OR($A928="",INDEX(games!$B:$B,ROW())=""),"",INDEX(games!$B:$B,ROW()))</f>
        <v>2021</v>
      </c>
      <c r="C928" t="str">
        <f>IF(OR($A928="",INDEX(games!$C:$C,ROW())=""),"",INDEX(games!$C:$C,ROW()))</f>
        <v>Traditional</v>
      </c>
      <c r="D928">
        <f t="shared" si="840"/>
        <v>1</v>
      </c>
      <c r="E928">
        <f t="shared" si="841"/>
        <v>4</v>
      </c>
      <c r="F928">
        <f t="shared" si="842"/>
        <v>10</v>
      </c>
      <c r="G928" t="e">
        <f t="shared" si="843"/>
        <v>#N/A</v>
      </c>
      <c r="H928" t="e">
        <f t="shared" si="844"/>
        <v>#N/A</v>
      </c>
      <c r="I928" t="e">
        <f t="shared" si="845"/>
        <v>#N/A</v>
      </c>
      <c r="J928" t="e">
        <f t="shared" si="846"/>
        <v>#N/A</v>
      </c>
      <c r="K928" t="e">
        <f t="shared" si="847"/>
        <v>#N/A</v>
      </c>
      <c r="L928" t="e">
        <f t="shared" si="848"/>
        <v>#N/A</v>
      </c>
      <c r="M928">
        <f t="shared" si="849"/>
        <v>2021</v>
      </c>
      <c r="N928">
        <f t="shared" si="850"/>
        <v>4.2300000000000004</v>
      </c>
      <c r="O928">
        <f t="shared" si="851"/>
        <v>1.000928</v>
      </c>
      <c r="P928" t="str">
        <f>IF(OR($A928="",INDEX(games!$H:$H,ROW())=""),"",INDEX(games!$H:$H,ROW()))</f>
        <v>Yes</v>
      </c>
      <c r="Q928">
        <f t="shared" si="852"/>
        <v>1.000928</v>
      </c>
      <c r="T928">
        <f t="shared" si="853"/>
        <v>2022</v>
      </c>
      <c r="U928">
        <f t="shared" si="854"/>
        <v>2024</v>
      </c>
      <c r="V928">
        <f t="shared" si="855"/>
        <v>2</v>
      </c>
      <c r="W928" t="str">
        <f>IF(TRIM(INDEX(connections!$A:$A,ROW()))="","",TRIM(INDEX(connections!$A:$A,ROW())))</f>
        <v>Few Nights More</v>
      </c>
      <c r="X928" t="str">
        <f>IF($W928="","",TRIM(INDEX(connections!$B:$B,ROW())))</f>
        <v>None Shall Intrude</v>
      </c>
      <c r="Y928">
        <f t="shared" si="856"/>
        <v>306</v>
      </c>
      <c r="Z928">
        <f t="shared" si="857"/>
        <v>569</v>
      </c>
      <c r="AA928" t="str">
        <f t="shared" si="858"/>
        <v>Yes</v>
      </c>
      <c r="AB928" t="str">
        <f t="shared" si="859"/>
        <v>Yes</v>
      </c>
      <c r="AC928">
        <f t="shared" si="860"/>
        <v>1</v>
      </c>
      <c r="AD928">
        <f t="shared" si="861"/>
        <v>1</v>
      </c>
      <c r="AE928" t="str">
        <f t="shared" si="862"/>
        <v/>
      </c>
      <c r="AG928">
        <f t="shared" si="863"/>
        <v>1</v>
      </c>
      <c r="AH928" t="str">
        <f t="shared" si="864"/>
        <v>Yes</v>
      </c>
      <c r="AI928">
        <f t="shared" si="865"/>
        <v>1</v>
      </c>
      <c r="AJ928">
        <f t="shared" si="866"/>
        <v>1.000928</v>
      </c>
      <c r="AK928" t="str">
        <f t="shared" si="867"/>
        <v/>
      </c>
      <c r="AL928" t="str">
        <f>IF($A928="","",INDEX(games!$J:$J,ROW())&amp;"")</f>
        <v>https://store.steampowered.com/app/1266820/Ultimate_ADOM__Caverns_of_Chaos/</v>
      </c>
      <c r="AM928">
        <f>IF($A928="","",SUMPRODUCT($AO928:$BD928,'Map Analysis'!$AN$2^{0,1,2,3,4,5,6,7,8,9,10,11,12,13,14,15}))</f>
        <v>0</v>
      </c>
      <c r="AN928">
        <f t="shared" si="868"/>
        <v>9.2800000000000006E-5</v>
      </c>
      <c r="AO928">
        <f t="shared" si="869"/>
        <v>0</v>
      </c>
      <c r="AP928">
        <f t="shared" si="870"/>
        <v>0</v>
      </c>
      <c r="AQ928">
        <f t="shared" si="871"/>
        <v>0</v>
      </c>
      <c r="AR928">
        <f t="shared" si="872"/>
        <v>0</v>
      </c>
      <c r="AS928">
        <f t="shared" si="873"/>
        <v>0</v>
      </c>
      <c r="AT928">
        <f t="shared" si="874"/>
        <v>0</v>
      </c>
      <c r="AU928">
        <f t="shared" si="875"/>
        <v>0</v>
      </c>
      <c r="AV928">
        <f t="shared" si="876"/>
        <v>0</v>
      </c>
      <c r="AW928">
        <f t="shared" si="877"/>
        <v>0</v>
      </c>
      <c r="AX928">
        <f t="shared" si="878"/>
        <v>0</v>
      </c>
      <c r="AY928">
        <f t="shared" si="879"/>
        <v>0</v>
      </c>
      <c r="AZ928">
        <f t="shared" si="880"/>
        <v>0</v>
      </c>
      <c r="BA928">
        <f t="shared" si="881"/>
        <v>0</v>
      </c>
      <c r="BB928">
        <f t="shared" si="882"/>
        <v>0</v>
      </c>
      <c r="BC928">
        <f t="shared" si="883"/>
        <v>0</v>
      </c>
      <c r="BD928">
        <f t="shared" si="884"/>
        <v>0</v>
      </c>
      <c r="BF928">
        <f t="shared" si="885"/>
        <v>1</v>
      </c>
      <c r="BG928">
        <f t="shared" si="886"/>
        <v>0</v>
      </c>
      <c r="BH928">
        <f t="shared" si="887"/>
        <v>0</v>
      </c>
      <c r="BI928">
        <f t="shared" si="888"/>
        <v>0</v>
      </c>
      <c r="BJ928">
        <f t="shared" si="889"/>
        <v>0</v>
      </c>
      <c r="BK928">
        <f t="shared" si="890"/>
        <v>0</v>
      </c>
      <c r="BL928">
        <f t="shared" si="891"/>
        <v>0</v>
      </c>
      <c r="BM928">
        <f t="shared" si="892"/>
        <v>0</v>
      </c>
      <c r="BN928">
        <f t="shared" si="893"/>
        <v>0</v>
      </c>
      <c r="BO928">
        <f t="shared" si="894"/>
        <v>0</v>
      </c>
      <c r="BP928">
        <f t="shared" si="895"/>
        <v>0</v>
      </c>
      <c r="BQ928">
        <f t="shared" si="896"/>
        <v>0</v>
      </c>
      <c r="BR928">
        <f t="shared" si="897"/>
        <v>0</v>
      </c>
      <c r="BS928">
        <f t="shared" si="898"/>
        <v>0</v>
      </c>
      <c r="BT928">
        <f t="shared" si="899"/>
        <v>0</v>
      </c>
    </row>
    <row r="929" spans="1:72" x14ac:dyDescent="0.25">
      <c r="A929" t="str">
        <f>IF(TRIM(INDEX(games!$A:$A,ROW()))="","",TRIM(INDEX(games!$A:$A,ROW())))</f>
        <v>Ultra Mega Cats</v>
      </c>
      <c r="B929">
        <f>IF(OR($A929="",INDEX(games!$B:$B,ROW())=""),"",INDEX(games!$B:$B,ROW()))</f>
        <v>2025</v>
      </c>
      <c r="C929" t="str">
        <f>IF(OR($A929="",INDEX(games!$C:$C,ROW())=""),"",INDEX(games!$C:$C,ROW()))</f>
        <v>Action</v>
      </c>
      <c r="D929">
        <f t="shared" si="840"/>
        <v>1</v>
      </c>
      <c r="E929">
        <f t="shared" si="841"/>
        <v>1</v>
      </c>
      <c r="F929">
        <f t="shared" si="842"/>
        <v>11</v>
      </c>
      <c r="G929">
        <f t="shared" si="843"/>
        <v>2025</v>
      </c>
      <c r="H929">
        <f t="shared" si="844"/>
        <v>1.2530000000000001</v>
      </c>
      <c r="I929" t="e">
        <f t="shared" si="845"/>
        <v>#N/A</v>
      </c>
      <c r="J929" t="e">
        <f t="shared" si="846"/>
        <v>#N/A</v>
      </c>
      <c r="K929" t="e">
        <f t="shared" si="847"/>
        <v>#N/A</v>
      </c>
      <c r="L929" t="e">
        <f t="shared" si="848"/>
        <v>#N/A</v>
      </c>
      <c r="M929" t="e">
        <f t="shared" si="849"/>
        <v>#N/A</v>
      </c>
      <c r="N929" t="e">
        <f t="shared" si="850"/>
        <v>#N/A</v>
      </c>
      <c r="O929">
        <f t="shared" si="851"/>
        <v>1.000929</v>
      </c>
      <c r="P929" t="str">
        <f>IF(OR($A929="",INDEX(games!$H:$H,ROW())=""),"",INDEX(games!$H:$H,ROW()))</f>
        <v/>
      </c>
      <c r="Q929" t="str">
        <f t="shared" si="852"/>
        <v/>
      </c>
      <c r="T929">
        <f t="shared" si="853"/>
        <v>2022</v>
      </c>
      <c r="U929">
        <f t="shared" si="854"/>
        <v>2025</v>
      </c>
      <c r="V929">
        <f t="shared" si="855"/>
        <v>3</v>
      </c>
      <c r="W929" t="str">
        <f>IF(TRIM(INDEX(connections!$A:$A,ROW()))="","",TRIM(INDEX(connections!$A:$A,ROW())))</f>
        <v>Brotato</v>
      </c>
      <c r="X929" t="str">
        <f>IF($W929="","",TRIM(INDEX(connections!$B:$B,ROW())))</f>
        <v>Noobs Are Coming</v>
      </c>
      <c r="Y929">
        <f t="shared" si="856"/>
        <v>105</v>
      </c>
      <c r="Z929">
        <f t="shared" si="857"/>
        <v>570</v>
      </c>
      <c r="AA929" t="str">
        <f t="shared" si="858"/>
        <v>Yes</v>
      </c>
      <c r="AB929" t="str">
        <f t="shared" si="859"/>
        <v>Yes</v>
      </c>
      <c r="AC929">
        <f t="shared" si="860"/>
        <v>1</v>
      </c>
      <c r="AD929">
        <f t="shared" si="861"/>
        <v>0</v>
      </c>
      <c r="AE929" t="str">
        <f t="shared" si="862"/>
        <v/>
      </c>
      <c r="AG929">
        <f t="shared" si="863"/>
        <v>1</v>
      </c>
      <c r="AH929" t="str">
        <f t="shared" si="864"/>
        <v/>
      </c>
      <c r="AI929" t="str">
        <f t="shared" si="865"/>
        <v/>
      </c>
      <c r="AJ929" t="str">
        <f t="shared" si="866"/>
        <v/>
      </c>
      <c r="AK929">
        <f t="shared" si="867"/>
        <v>1.000929</v>
      </c>
      <c r="AL929" t="str">
        <f>IF($A929="","",INDEX(games!$J:$J,ROW())&amp;"")</f>
        <v>https://store.steampowered.com/app/1882130/Ultra_Mega_Cats/</v>
      </c>
      <c r="AM929">
        <f>IF($A929="","",SUMPRODUCT($AO929:$BD929,'Map Analysis'!$AN$2^{0,1,2,3,4,5,6,7,8,9,10,11,12,13,14,15}))</f>
        <v>0</v>
      </c>
      <c r="AN929">
        <f t="shared" si="868"/>
        <v>9.2899999999999995E-5</v>
      </c>
      <c r="AO929">
        <f t="shared" si="869"/>
        <v>0</v>
      </c>
      <c r="AP929">
        <f t="shared" si="870"/>
        <v>0</v>
      </c>
      <c r="AQ929">
        <f t="shared" si="871"/>
        <v>0</v>
      </c>
      <c r="AR929">
        <f t="shared" si="872"/>
        <v>0</v>
      </c>
      <c r="AS929">
        <f t="shared" si="873"/>
        <v>0</v>
      </c>
      <c r="AT929">
        <f t="shared" si="874"/>
        <v>0</v>
      </c>
      <c r="AU929">
        <f t="shared" si="875"/>
        <v>0</v>
      </c>
      <c r="AV929">
        <f t="shared" si="876"/>
        <v>0</v>
      </c>
      <c r="AW929">
        <f t="shared" si="877"/>
        <v>0</v>
      </c>
      <c r="AX929">
        <f t="shared" si="878"/>
        <v>0</v>
      </c>
      <c r="AY929">
        <f t="shared" si="879"/>
        <v>0</v>
      </c>
      <c r="AZ929">
        <f t="shared" si="880"/>
        <v>0</v>
      </c>
      <c r="BA929">
        <f t="shared" si="881"/>
        <v>0</v>
      </c>
      <c r="BB929">
        <f t="shared" si="882"/>
        <v>0</v>
      </c>
      <c r="BC929">
        <f t="shared" si="883"/>
        <v>0</v>
      </c>
      <c r="BD929">
        <f t="shared" si="884"/>
        <v>0</v>
      </c>
      <c r="BF929">
        <f t="shared" si="885"/>
        <v>0</v>
      </c>
      <c r="BG929">
        <f t="shared" si="886"/>
        <v>0</v>
      </c>
      <c r="BH929">
        <f t="shared" si="887"/>
        <v>0</v>
      </c>
      <c r="BI929">
        <f t="shared" si="888"/>
        <v>0</v>
      </c>
      <c r="BJ929">
        <f t="shared" si="889"/>
        <v>0</v>
      </c>
      <c r="BK929">
        <f t="shared" si="890"/>
        <v>0</v>
      </c>
      <c r="BL929">
        <f t="shared" si="891"/>
        <v>0</v>
      </c>
      <c r="BM929">
        <f t="shared" si="892"/>
        <v>0</v>
      </c>
      <c r="BN929">
        <f t="shared" si="893"/>
        <v>0</v>
      </c>
      <c r="BO929">
        <f t="shared" si="894"/>
        <v>0</v>
      </c>
      <c r="BP929">
        <f t="shared" si="895"/>
        <v>0</v>
      </c>
      <c r="BQ929">
        <f t="shared" si="896"/>
        <v>0</v>
      </c>
      <c r="BR929">
        <f t="shared" si="897"/>
        <v>0</v>
      </c>
      <c r="BS929">
        <f t="shared" si="898"/>
        <v>0</v>
      </c>
      <c r="BT929">
        <f t="shared" si="899"/>
        <v>0</v>
      </c>
    </row>
    <row r="930" spans="1:72" x14ac:dyDescent="0.25">
      <c r="A930" t="str">
        <f>IF(TRIM(INDEX(games!$A:$A,ROW()))="","",TRIM(INDEX(games!$A:$A,ROW())))</f>
        <v>Ultrapool</v>
      </c>
      <c r="B930">
        <f>IF(OR($A930="",INDEX(games!$B:$B,ROW())=""),"",INDEX(games!$B:$B,ROW()))</f>
        <v>2026</v>
      </c>
      <c r="C930" t="str">
        <f>IF(OR($A930="",INDEX(games!$C:$C,ROW())=""),"",INDEX(games!$C:$C,ROW()))</f>
        <v>Deckbuilder</v>
      </c>
      <c r="D930">
        <f t="shared" si="840"/>
        <v>2</v>
      </c>
      <c r="E930">
        <f t="shared" si="841"/>
        <v>3</v>
      </c>
      <c r="F930">
        <f t="shared" si="842"/>
        <v>12</v>
      </c>
      <c r="G930" t="e">
        <f t="shared" si="843"/>
        <v>#N/A</v>
      </c>
      <c r="H930" t="e">
        <f t="shared" si="844"/>
        <v>#N/A</v>
      </c>
      <c r="I930" t="e">
        <f t="shared" si="845"/>
        <v>#N/A</v>
      </c>
      <c r="J930" t="e">
        <f t="shared" si="846"/>
        <v>#N/A</v>
      </c>
      <c r="K930">
        <f t="shared" si="847"/>
        <v>2026</v>
      </c>
      <c r="L930">
        <f t="shared" si="848"/>
        <v>3.2759999999999998</v>
      </c>
      <c r="M930" t="e">
        <f t="shared" si="849"/>
        <v>#N/A</v>
      </c>
      <c r="N930" t="e">
        <f t="shared" si="850"/>
        <v>#N/A</v>
      </c>
      <c r="O930">
        <f t="shared" si="851"/>
        <v>2.0009299999999999</v>
      </c>
      <c r="P930" t="str">
        <f>IF(OR($A930="",INDEX(games!$H:$H,ROW())=""),"",INDEX(games!$H:$H,ROW()))</f>
        <v/>
      </c>
      <c r="Q930" t="str">
        <f t="shared" si="852"/>
        <v/>
      </c>
      <c r="T930">
        <f t="shared" si="853"/>
        <v>2011</v>
      </c>
      <c r="U930">
        <f t="shared" si="854"/>
        <v>2025</v>
      </c>
      <c r="V930">
        <f t="shared" si="855"/>
        <v>14</v>
      </c>
      <c r="W930" t="str">
        <f>IF(TRIM(INDEX(connections!$A:$A,ROW()))="","",TRIM(INDEX(connections!$A:$A,ROW())))</f>
        <v>The Binding of Isaac</v>
      </c>
      <c r="X930" t="str">
        <f>IF($W930="","",TRIM(INDEX(connections!$B:$B,ROW())))</f>
        <v>Noobs Are Coming</v>
      </c>
      <c r="Y930">
        <f t="shared" si="856"/>
        <v>865</v>
      </c>
      <c r="Z930">
        <f t="shared" si="857"/>
        <v>570</v>
      </c>
      <c r="AA930" t="str">
        <f t="shared" si="858"/>
        <v>Yes</v>
      </c>
      <c r="AB930" t="str">
        <f t="shared" si="859"/>
        <v>Yes</v>
      </c>
      <c r="AC930">
        <f t="shared" si="860"/>
        <v>1</v>
      </c>
      <c r="AD930">
        <f t="shared" si="861"/>
        <v>0</v>
      </c>
      <c r="AE930" t="str">
        <f t="shared" si="862"/>
        <v/>
      </c>
      <c r="AG930">
        <f t="shared" si="863"/>
        <v>2</v>
      </c>
      <c r="AH930" t="str">
        <f t="shared" si="864"/>
        <v/>
      </c>
      <c r="AI930" t="str">
        <f t="shared" si="865"/>
        <v/>
      </c>
      <c r="AJ930" t="str">
        <f t="shared" si="866"/>
        <v/>
      </c>
      <c r="AK930">
        <f t="shared" si="867"/>
        <v>2.0009299999999999</v>
      </c>
      <c r="AL930" t="str">
        <f>IF($A930="","",INDEX(games!$J:$J,ROW())&amp;"")</f>
        <v>https://store.steampowered.com/app/4195110/Ultrapool/</v>
      </c>
      <c r="AM930">
        <f>IF($A930="","",SUMPRODUCT($AO930:$BD930,'Map Analysis'!$AN$2^{0,1,2,3,4,5,6,7,8,9,10,11,12,13,14,15}))</f>
        <v>0</v>
      </c>
      <c r="AN930">
        <f t="shared" si="868"/>
        <v>9.2999999999999997E-5</v>
      </c>
      <c r="AO930">
        <f t="shared" si="869"/>
        <v>0</v>
      </c>
      <c r="AP930">
        <f t="shared" si="870"/>
        <v>0</v>
      </c>
      <c r="AQ930">
        <f t="shared" si="871"/>
        <v>0</v>
      </c>
      <c r="AR930">
        <f t="shared" si="872"/>
        <v>0</v>
      </c>
      <c r="AS930">
        <f t="shared" si="873"/>
        <v>0</v>
      </c>
      <c r="AT930">
        <f t="shared" si="874"/>
        <v>0</v>
      </c>
      <c r="AU930">
        <f t="shared" si="875"/>
        <v>0</v>
      </c>
      <c r="AV930">
        <f t="shared" si="876"/>
        <v>0</v>
      </c>
      <c r="AW930">
        <f t="shared" si="877"/>
        <v>0</v>
      </c>
      <c r="AX930">
        <f t="shared" si="878"/>
        <v>0</v>
      </c>
      <c r="AY930">
        <f t="shared" si="879"/>
        <v>0</v>
      </c>
      <c r="AZ930">
        <f t="shared" si="880"/>
        <v>0</v>
      </c>
      <c r="BA930">
        <f t="shared" si="881"/>
        <v>0</v>
      </c>
      <c r="BB930">
        <f t="shared" si="882"/>
        <v>0</v>
      </c>
      <c r="BC930">
        <f t="shared" si="883"/>
        <v>0</v>
      </c>
      <c r="BD930">
        <f t="shared" si="884"/>
        <v>0</v>
      </c>
      <c r="BF930">
        <f t="shared" si="885"/>
        <v>0</v>
      </c>
      <c r="BG930">
        <f t="shared" si="886"/>
        <v>0</v>
      </c>
      <c r="BH930">
        <f t="shared" si="887"/>
        <v>0</v>
      </c>
      <c r="BI930">
        <f t="shared" si="888"/>
        <v>0</v>
      </c>
      <c r="BJ930">
        <f t="shared" si="889"/>
        <v>0</v>
      </c>
      <c r="BK930">
        <f t="shared" si="890"/>
        <v>0</v>
      </c>
      <c r="BL930">
        <f t="shared" si="891"/>
        <v>0</v>
      </c>
      <c r="BM930">
        <f t="shared" si="892"/>
        <v>0</v>
      </c>
      <c r="BN930">
        <f t="shared" si="893"/>
        <v>0</v>
      </c>
      <c r="BO930">
        <f t="shared" si="894"/>
        <v>0</v>
      </c>
      <c r="BP930">
        <f t="shared" si="895"/>
        <v>0</v>
      </c>
      <c r="BQ930">
        <f t="shared" si="896"/>
        <v>0</v>
      </c>
      <c r="BR930">
        <f t="shared" si="897"/>
        <v>0</v>
      </c>
      <c r="BS930">
        <f t="shared" si="898"/>
        <v>0</v>
      </c>
      <c r="BT930">
        <f t="shared" si="899"/>
        <v>0</v>
      </c>
    </row>
    <row r="931" spans="1:72" x14ac:dyDescent="0.25">
      <c r="A931" t="str">
        <f>IF(TRIM(INDEX(games!$A:$A,ROW()))="","",TRIM(INDEX(games!$A:$A,ROW())))</f>
        <v>Uma Musume: Pretty Derby</v>
      </c>
      <c r="B931">
        <f>IF(OR($A931="",INDEX(games!$B:$B,ROW())=""),"",INDEX(games!$B:$B,ROW()))</f>
        <v>2021</v>
      </c>
      <c r="C931" t="str">
        <f>IF(OR($A931="",INDEX(games!$C:$C,ROW())=""),"",INDEX(games!$C:$C,ROW()))</f>
        <v>Strategy</v>
      </c>
      <c r="D931">
        <f t="shared" si="840"/>
        <v>1</v>
      </c>
      <c r="E931">
        <f t="shared" si="841"/>
        <v>2</v>
      </c>
      <c r="F931">
        <f t="shared" si="842"/>
        <v>13</v>
      </c>
      <c r="G931" t="e">
        <f t="shared" si="843"/>
        <v>#N/A</v>
      </c>
      <c r="H931" t="e">
        <f t="shared" si="844"/>
        <v>#N/A</v>
      </c>
      <c r="I931">
        <f t="shared" si="845"/>
        <v>2021</v>
      </c>
      <c r="J931">
        <f t="shared" si="846"/>
        <v>2.2989999999999999</v>
      </c>
      <c r="K931" t="e">
        <f t="shared" si="847"/>
        <v>#N/A</v>
      </c>
      <c r="L931" t="e">
        <f t="shared" si="848"/>
        <v>#N/A</v>
      </c>
      <c r="M931" t="e">
        <f t="shared" si="849"/>
        <v>#N/A</v>
      </c>
      <c r="N931" t="e">
        <f t="shared" si="850"/>
        <v>#N/A</v>
      </c>
      <c r="O931">
        <f t="shared" si="851"/>
        <v>1.000931</v>
      </c>
      <c r="P931" t="str">
        <f>IF(OR($A931="",INDEX(games!$H:$H,ROW())=""),"",INDEX(games!$H:$H,ROW()))</f>
        <v>Yes</v>
      </c>
      <c r="Q931">
        <f t="shared" si="852"/>
        <v>1.000931</v>
      </c>
      <c r="T931">
        <f t="shared" si="853"/>
        <v>2021</v>
      </c>
      <c r="U931">
        <f t="shared" si="854"/>
        <v>2023</v>
      </c>
      <c r="V931">
        <f t="shared" si="855"/>
        <v>2</v>
      </c>
      <c r="W931" t="str">
        <f>IF(TRIM(INDEX(connections!$A:$A,ROW()))="","",TRIM(INDEX(connections!$A:$A,ROW())))</f>
        <v>Vampire Survivors</v>
      </c>
      <c r="X931" t="str">
        <f>IF($W931="","",TRIM(INDEX(connections!$B:$B,ROW())))</f>
        <v>Noobs Want to Live</v>
      </c>
      <c r="Y931">
        <f t="shared" si="856"/>
        <v>941</v>
      </c>
      <c r="Z931">
        <f t="shared" si="857"/>
        <v>571</v>
      </c>
      <c r="AA931" t="str">
        <f t="shared" si="858"/>
        <v>Yes</v>
      </c>
      <c r="AB931" t="str">
        <f t="shared" si="859"/>
        <v>Yes</v>
      </c>
      <c r="AC931">
        <f t="shared" si="860"/>
        <v>1</v>
      </c>
      <c r="AD931">
        <f t="shared" si="861"/>
        <v>0</v>
      </c>
      <c r="AE931" t="str">
        <f t="shared" si="862"/>
        <v/>
      </c>
      <c r="AG931">
        <f t="shared" si="863"/>
        <v>1</v>
      </c>
      <c r="AH931" t="str">
        <f t="shared" si="864"/>
        <v/>
      </c>
      <c r="AI931" t="str">
        <f t="shared" si="865"/>
        <v/>
      </c>
      <c r="AJ931" t="str">
        <f t="shared" si="866"/>
        <v/>
      </c>
      <c r="AK931" t="str">
        <f t="shared" si="867"/>
        <v/>
      </c>
      <c r="AL931" t="str">
        <f>IF($A931="","",INDEX(games!$J:$J,ROW())&amp;"")</f>
        <v>https://store.steampowered.com/app/3224770/Umamusume_Pretty_Derby/</v>
      </c>
      <c r="AM931">
        <f>IF($A931="","",SUMPRODUCT($AO931:$BD931,'Map Analysis'!$AN$2^{0,1,2,3,4,5,6,7,8,9,10,11,12,13,14,15}))</f>
        <v>1</v>
      </c>
      <c r="AN931">
        <f t="shared" si="868"/>
        <v>1.0000931</v>
      </c>
      <c r="AO931">
        <f t="shared" si="869"/>
        <v>1</v>
      </c>
      <c r="AP931">
        <f t="shared" si="870"/>
        <v>0</v>
      </c>
      <c r="AQ931">
        <f t="shared" si="871"/>
        <v>0</v>
      </c>
      <c r="AR931">
        <f t="shared" si="872"/>
        <v>0</v>
      </c>
      <c r="AS931">
        <f t="shared" si="873"/>
        <v>0</v>
      </c>
      <c r="AT931">
        <f t="shared" si="874"/>
        <v>0</v>
      </c>
      <c r="AU931">
        <f t="shared" si="875"/>
        <v>0</v>
      </c>
      <c r="AV931">
        <f t="shared" si="876"/>
        <v>0</v>
      </c>
      <c r="AW931">
        <f t="shared" si="877"/>
        <v>0</v>
      </c>
      <c r="AX931">
        <f t="shared" si="878"/>
        <v>0</v>
      </c>
      <c r="AY931">
        <f t="shared" si="879"/>
        <v>0</v>
      </c>
      <c r="AZ931">
        <f t="shared" si="880"/>
        <v>0</v>
      </c>
      <c r="BA931">
        <f t="shared" si="881"/>
        <v>0</v>
      </c>
      <c r="BB931">
        <f t="shared" si="882"/>
        <v>0</v>
      </c>
      <c r="BC931">
        <f t="shared" si="883"/>
        <v>0</v>
      </c>
      <c r="BD931">
        <f t="shared" si="884"/>
        <v>0</v>
      </c>
      <c r="BF931">
        <f t="shared" si="885"/>
        <v>0</v>
      </c>
      <c r="BG931">
        <f t="shared" si="886"/>
        <v>0</v>
      </c>
      <c r="BH931">
        <f t="shared" si="887"/>
        <v>0</v>
      </c>
      <c r="BI931">
        <f t="shared" si="888"/>
        <v>0</v>
      </c>
      <c r="BJ931">
        <f t="shared" si="889"/>
        <v>0</v>
      </c>
      <c r="BK931">
        <f t="shared" si="890"/>
        <v>0</v>
      </c>
      <c r="BL931">
        <f t="shared" si="891"/>
        <v>0</v>
      </c>
      <c r="BM931">
        <f t="shared" si="892"/>
        <v>0</v>
      </c>
      <c r="BN931">
        <f t="shared" si="893"/>
        <v>0</v>
      </c>
      <c r="BO931">
        <f t="shared" si="894"/>
        <v>0</v>
      </c>
      <c r="BP931">
        <f t="shared" si="895"/>
        <v>0</v>
      </c>
      <c r="BQ931">
        <f t="shared" si="896"/>
        <v>0</v>
      </c>
      <c r="BR931">
        <f t="shared" si="897"/>
        <v>0</v>
      </c>
      <c r="BS931">
        <f t="shared" si="898"/>
        <v>0</v>
      </c>
      <c r="BT931">
        <f t="shared" si="899"/>
        <v>0</v>
      </c>
    </row>
    <row r="932" spans="1:72" x14ac:dyDescent="0.25">
      <c r="A932" t="str">
        <f>IF(TRIM(INDEX(games!$A:$A,ROW()))="","",TRIM(INDEX(games!$A:$A,ROW())))</f>
        <v>Uncle Chop's Rocket Shop</v>
      </c>
      <c r="B932">
        <f>IF(OR($A932="",INDEX(games!$B:$B,ROW())=""),"",INDEX(games!$B:$B,ROW()))</f>
        <v>2024</v>
      </c>
      <c r="C932" t="str">
        <f>IF(OR($A932="",INDEX(games!$C:$C,ROW())=""),"",INDEX(games!$C:$C,ROW()))</f>
        <v>Strategy</v>
      </c>
      <c r="D932">
        <f t="shared" si="840"/>
        <v>0</v>
      </c>
      <c r="E932">
        <f t="shared" si="841"/>
        <v>2</v>
      </c>
      <c r="F932">
        <f t="shared" si="842"/>
        <v>14</v>
      </c>
      <c r="G932" t="e">
        <f t="shared" si="843"/>
        <v>#N/A</v>
      </c>
      <c r="H932" t="e">
        <f t="shared" si="844"/>
        <v>#N/A</v>
      </c>
      <c r="I932">
        <f t="shared" si="845"/>
        <v>2024</v>
      </c>
      <c r="J932">
        <f t="shared" si="846"/>
        <v>2.3220000000000001</v>
      </c>
      <c r="K932" t="e">
        <f t="shared" si="847"/>
        <v>#N/A</v>
      </c>
      <c r="L932" t="e">
        <f t="shared" si="848"/>
        <v>#N/A</v>
      </c>
      <c r="M932" t="e">
        <f t="shared" si="849"/>
        <v>#N/A</v>
      </c>
      <c r="N932" t="e">
        <f t="shared" si="850"/>
        <v>#N/A</v>
      </c>
      <c r="O932">
        <f t="shared" si="851"/>
        <v>9.3199999999999999E-4</v>
      </c>
      <c r="P932" t="str">
        <f>IF(OR($A932="",INDEX(games!$H:$H,ROW())=""),"",INDEX(games!$H:$H,ROW()))</f>
        <v/>
      </c>
      <c r="Q932" t="str">
        <f t="shared" si="852"/>
        <v/>
      </c>
      <c r="T932">
        <f t="shared" si="853"/>
        <v>2022</v>
      </c>
      <c r="U932">
        <f t="shared" si="854"/>
        <v>2025</v>
      </c>
      <c r="V932">
        <f t="shared" si="855"/>
        <v>3</v>
      </c>
      <c r="W932" t="str">
        <f>IF(TRIM(INDEX(connections!$A:$A,ROW()))="","",TRIM(INDEX(connections!$A:$A,ROW())))</f>
        <v>Rogue Tower</v>
      </c>
      <c r="X932" t="str">
        <f>IF($W932="","",TRIM(INDEX(connections!$B:$B,ROW())))</f>
        <v>Nordhold</v>
      </c>
      <c r="Y932">
        <f t="shared" si="856"/>
        <v>705</v>
      </c>
      <c r="Z932">
        <f t="shared" si="857"/>
        <v>572</v>
      </c>
      <c r="AA932" t="str">
        <f t="shared" si="858"/>
        <v/>
      </c>
      <c r="AB932" t="str">
        <f t="shared" si="859"/>
        <v>Yes</v>
      </c>
      <c r="AC932" t="str">
        <f t="shared" si="860"/>
        <v/>
      </c>
      <c r="AD932">
        <f t="shared" si="861"/>
        <v>0</v>
      </c>
      <c r="AE932" t="str">
        <f t="shared" si="862"/>
        <v/>
      </c>
      <c r="AG932">
        <f t="shared" si="863"/>
        <v>0</v>
      </c>
      <c r="AH932" t="str">
        <f t="shared" si="864"/>
        <v/>
      </c>
      <c r="AI932" t="str">
        <f t="shared" si="865"/>
        <v/>
      </c>
      <c r="AJ932" t="str">
        <f t="shared" si="866"/>
        <v/>
      </c>
      <c r="AK932" t="str">
        <f t="shared" si="867"/>
        <v/>
      </c>
      <c r="AL932" t="str">
        <f>IF($A932="","",INDEX(games!$J:$J,ROW())&amp;"")</f>
        <v>https://store.steampowered.com/app/1849790/Uncle_Chops_Rocket_Shop/</v>
      </c>
      <c r="AM932">
        <f>IF($A932="","",SUMPRODUCT($AO932:$BD932,'Map Analysis'!$AN$2^{0,1,2,3,4,5,6,7,8,9,10,11,12,13,14,15}))</f>
        <v>0</v>
      </c>
      <c r="AN932">
        <f t="shared" si="868"/>
        <v>9.3200000000000002E-5</v>
      </c>
      <c r="AO932">
        <f t="shared" si="869"/>
        <v>0</v>
      </c>
      <c r="AP932">
        <f t="shared" si="870"/>
        <v>0</v>
      </c>
      <c r="AQ932">
        <f t="shared" si="871"/>
        <v>0</v>
      </c>
      <c r="AR932">
        <f t="shared" si="872"/>
        <v>0</v>
      </c>
      <c r="AS932">
        <f t="shared" si="873"/>
        <v>0</v>
      </c>
      <c r="AT932">
        <f t="shared" si="874"/>
        <v>0</v>
      </c>
      <c r="AU932">
        <f t="shared" si="875"/>
        <v>0</v>
      </c>
      <c r="AV932">
        <f t="shared" si="876"/>
        <v>0</v>
      </c>
      <c r="AW932">
        <f t="shared" si="877"/>
        <v>0</v>
      </c>
      <c r="AX932">
        <f t="shared" si="878"/>
        <v>0</v>
      </c>
      <c r="AY932">
        <f t="shared" si="879"/>
        <v>0</v>
      </c>
      <c r="AZ932">
        <f t="shared" si="880"/>
        <v>0</v>
      </c>
      <c r="BA932">
        <f t="shared" si="881"/>
        <v>0</v>
      </c>
      <c r="BB932">
        <f t="shared" si="882"/>
        <v>0</v>
      </c>
      <c r="BC932">
        <f t="shared" si="883"/>
        <v>0</v>
      </c>
      <c r="BD932">
        <f t="shared" si="884"/>
        <v>0</v>
      </c>
      <c r="BF932">
        <f t="shared" si="885"/>
        <v>0</v>
      </c>
      <c r="BG932">
        <f t="shared" si="886"/>
        <v>0</v>
      </c>
      <c r="BH932">
        <f t="shared" si="887"/>
        <v>0</v>
      </c>
      <c r="BI932">
        <f t="shared" si="888"/>
        <v>0</v>
      </c>
      <c r="BJ932">
        <f t="shared" si="889"/>
        <v>0</v>
      </c>
      <c r="BK932">
        <f t="shared" si="890"/>
        <v>0</v>
      </c>
      <c r="BL932">
        <f t="shared" si="891"/>
        <v>0</v>
      </c>
      <c r="BM932">
        <f t="shared" si="892"/>
        <v>0</v>
      </c>
      <c r="BN932">
        <f t="shared" si="893"/>
        <v>0</v>
      </c>
      <c r="BO932">
        <f t="shared" si="894"/>
        <v>0</v>
      </c>
      <c r="BP932">
        <f t="shared" si="895"/>
        <v>0</v>
      </c>
      <c r="BQ932">
        <f t="shared" si="896"/>
        <v>0</v>
      </c>
      <c r="BR932">
        <f t="shared" si="897"/>
        <v>0</v>
      </c>
      <c r="BS932">
        <f t="shared" si="898"/>
        <v>0</v>
      </c>
      <c r="BT932">
        <f t="shared" si="899"/>
        <v>0</v>
      </c>
    </row>
    <row r="933" spans="1:72" x14ac:dyDescent="0.25">
      <c r="A933" t="str">
        <f>IF(TRIM(INDEX(games!$A:$A,ROW()))="","",TRIM(INDEX(games!$A:$A,ROW())))</f>
        <v>Underdogs</v>
      </c>
      <c r="B933">
        <f>IF(OR($A933="",INDEX(games!$B:$B,ROW())=""),"",INDEX(games!$B:$B,ROW()))</f>
        <v>2024</v>
      </c>
      <c r="C933" t="str">
        <f>IF(OR($A933="",INDEX(games!$C:$C,ROW())=""),"",INDEX(games!$C:$C,ROW()))</f>
        <v>Action</v>
      </c>
      <c r="D933">
        <f t="shared" si="840"/>
        <v>0</v>
      </c>
      <c r="E933">
        <f t="shared" si="841"/>
        <v>1</v>
      </c>
      <c r="F933">
        <f t="shared" si="842"/>
        <v>15</v>
      </c>
      <c r="G933">
        <f t="shared" si="843"/>
        <v>2024</v>
      </c>
      <c r="H933">
        <f t="shared" si="844"/>
        <v>1.345</v>
      </c>
      <c r="I933" t="e">
        <f t="shared" si="845"/>
        <v>#N/A</v>
      </c>
      <c r="J933" t="e">
        <f t="shared" si="846"/>
        <v>#N/A</v>
      </c>
      <c r="K933" t="e">
        <f t="shared" si="847"/>
        <v>#N/A</v>
      </c>
      <c r="L933" t="e">
        <f t="shared" si="848"/>
        <v>#N/A</v>
      </c>
      <c r="M933" t="e">
        <f t="shared" si="849"/>
        <v>#N/A</v>
      </c>
      <c r="N933" t="e">
        <f t="shared" si="850"/>
        <v>#N/A</v>
      </c>
      <c r="O933">
        <f t="shared" si="851"/>
        <v>9.3300000000000002E-4</v>
      </c>
      <c r="P933" t="str">
        <f>IF(OR($A933="",INDEX(games!$H:$H,ROW())=""),"",INDEX(games!$H:$H,ROW()))</f>
        <v/>
      </c>
      <c r="Q933" t="str">
        <f t="shared" si="852"/>
        <v/>
      </c>
      <c r="T933">
        <f t="shared" si="853"/>
        <v>2017</v>
      </c>
      <c r="U933">
        <f t="shared" si="854"/>
        <v>2025</v>
      </c>
      <c r="V933">
        <f t="shared" si="855"/>
        <v>8</v>
      </c>
      <c r="W933" t="str">
        <f>IF(TRIM(INDEX(connections!$A:$A,ROW()))="","",TRIM(INDEX(connections!$A:$A,ROW())))</f>
        <v>Slay the Spire</v>
      </c>
      <c r="X933" t="str">
        <f>IF($W933="","",TRIM(INDEX(connections!$B:$B,ROW())))</f>
        <v>Nordhold</v>
      </c>
      <c r="Y933">
        <f t="shared" si="856"/>
        <v>772</v>
      </c>
      <c r="Z933">
        <f t="shared" si="857"/>
        <v>572</v>
      </c>
      <c r="AA933" t="str">
        <f t="shared" si="858"/>
        <v>Yes</v>
      </c>
      <c r="AB933" t="str">
        <f t="shared" si="859"/>
        <v>Yes</v>
      </c>
      <c r="AC933">
        <f t="shared" si="860"/>
        <v>1</v>
      </c>
      <c r="AD933">
        <f t="shared" si="861"/>
        <v>1</v>
      </c>
      <c r="AE933" t="str">
        <f t="shared" si="862"/>
        <v/>
      </c>
      <c r="AG933">
        <f t="shared" si="863"/>
        <v>0</v>
      </c>
      <c r="AH933" t="str">
        <f t="shared" si="864"/>
        <v/>
      </c>
      <c r="AI933" t="str">
        <f t="shared" si="865"/>
        <v/>
      </c>
      <c r="AJ933" t="str">
        <f t="shared" si="866"/>
        <v/>
      </c>
      <c r="AK933" t="str">
        <f t="shared" si="867"/>
        <v/>
      </c>
      <c r="AL933" t="str">
        <f>IF($A933="","",INDEX(games!$J:$J,ROW())&amp;"")</f>
        <v/>
      </c>
      <c r="AM933">
        <f>IF($A933="","",SUMPRODUCT($AO933:$BD933,'Map Analysis'!$AN$2^{0,1,2,3,4,5,6,7,8,9,10,11,12,13,14,15}))</f>
        <v>0</v>
      </c>
      <c r="AN933">
        <f t="shared" si="868"/>
        <v>9.3300000000000005E-5</v>
      </c>
      <c r="AO933">
        <f t="shared" si="869"/>
        <v>0</v>
      </c>
      <c r="AP933">
        <f t="shared" si="870"/>
        <v>0</v>
      </c>
      <c r="AQ933">
        <f t="shared" si="871"/>
        <v>0</v>
      </c>
      <c r="AR933">
        <f t="shared" si="872"/>
        <v>0</v>
      </c>
      <c r="AS933">
        <f t="shared" si="873"/>
        <v>0</v>
      </c>
      <c r="AT933">
        <f t="shared" si="874"/>
        <v>0</v>
      </c>
      <c r="AU933">
        <f t="shared" si="875"/>
        <v>0</v>
      </c>
      <c r="AV933">
        <f t="shared" si="876"/>
        <v>0</v>
      </c>
      <c r="AW933">
        <f t="shared" si="877"/>
        <v>0</v>
      </c>
      <c r="AX933">
        <f t="shared" si="878"/>
        <v>0</v>
      </c>
      <c r="AY933">
        <f t="shared" si="879"/>
        <v>0</v>
      </c>
      <c r="AZ933">
        <f t="shared" si="880"/>
        <v>0</v>
      </c>
      <c r="BA933">
        <f t="shared" si="881"/>
        <v>0</v>
      </c>
      <c r="BB933">
        <f t="shared" si="882"/>
        <v>0</v>
      </c>
      <c r="BC933">
        <f t="shared" si="883"/>
        <v>0</v>
      </c>
      <c r="BD933">
        <f t="shared" si="884"/>
        <v>0</v>
      </c>
      <c r="BF933">
        <f t="shared" si="885"/>
        <v>0</v>
      </c>
      <c r="BG933">
        <f t="shared" si="886"/>
        <v>0</v>
      </c>
      <c r="BH933">
        <f t="shared" si="887"/>
        <v>0</v>
      </c>
      <c r="BI933">
        <f t="shared" si="888"/>
        <v>0</v>
      </c>
      <c r="BJ933">
        <f t="shared" si="889"/>
        <v>0</v>
      </c>
      <c r="BK933">
        <f t="shared" si="890"/>
        <v>0</v>
      </c>
      <c r="BL933">
        <f t="shared" si="891"/>
        <v>0</v>
      </c>
      <c r="BM933">
        <f t="shared" si="892"/>
        <v>0</v>
      </c>
      <c r="BN933">
        <f t="shared" si="893"/>
        <v>0</v>
      </c>
      <c r="BO933">
        <f t="shared" si="894"/>
        <v>0</v>
      </c>
      <c r="BP933">
        <f t="shared" si="895"/>
        <v>0</v>
      </c>
      <c r="BQ933">
        <f t="shared" si="896"/>
        <v>0</v>
      </c>
      <c r="BR933">
        <f t="shared" si="897"/>
        <v>0</v>
      </c>
      <c r="BS933">
        <f t="shared" si="898"/>
        <v>0</v>
      </c>
      <c r="BT933">
        <f t="shared" si="899"/>
        <v>0</v>
      </c>
    </row>
    <row r="934" spans="1:72" x14ac:dyDescent="0.25">
      <c r="A934" t="str">
        <f>IF(TRIM(INDEX(games!$A:$A,ROW()))="","",TRIM(INDEX(games!$A:$A,ROW())))</f>
        <v>UnderMine</v>
      </c>
      <c r="B934">
        <f>IF(OR($A934="",INDEX(games!$B:$B,ROW())=""),"",INDEX(games!$B:$B,ROW()))</f>
        <v>2019</v>
      </c>
      <c r="C934" t="str">
        <f>IF(OR($A934="",INDEX(games!$C:$C,ROW())=""),"",INDEX(games!$C:$C,ROW()))</f>
        <v>Action</v>
      </c>
      <c r="D934">
        <f t="shared" si="840"/>
        <v>6</v>
      </c>
      <c r="E934">
        <f t="shared" si="841"/>
        <v>1</v>
      </c>
      <c r="F934">
        <f t="shared" si="842"/>
        <v>16</v>
      </c>
      <c r="G934">
        <f t="shared" si="843"/>
        <v>2019</v>
      </c>
      <c r="H934">
        <f t="shared" si="844"/>
        <v>1.3679999999999999</v>
      </c>
      <c r="I934" t="e">
        <f t="shared" si="845"/>
        <v>#N/A</v>
      </c>
      <c r="J934" t="e">
        <f t="shared" si="846"/>
        <v>#N/A</v>
      </c>
      <c r="K934" t="e">
        <f t="shared" si="847"/>
        <v>#N/A</v>
      </c>
      <c r="L934" t="e">
        <f t="shared" si="848"/>
        <v>#N/A</v>
      </c>
      <c r="M934" t="e">
        <f t="shared" si="849"/>
        <v>#N/A</v>
      </c>
      <c r="N934" t="e">
        <f t="shared" si="850"/>
        <v>#N/A</v>
      </c>
      <c r="O934">
        <f t="shared" si="851"/>
        <v>6.000934</v>
      </c>
      <c r="P934" t="str">
        <f>IF(OR($A934="",INDEX(games!$H:$H,ROW())=""),"",INDEX(games!$H:$H,ROW()))</f>
        <v>Yes</v>
      </c>
      <c r="Q934">
        <f t="shared" si="852"/>
        <v>6.000934</v>
      </c>
      <c r="T934">
        <f t="shared" si="853"/>
        <v>2013</v>
      </c>
      <c r="U934">
        <f t="shared" si="854"/>
        <v>2022</v>
      </c>
      <c r="V934">
        <f t="shared" si="855"/>
        <v>9</v>
      </c>
      <c r="W934" t="str">
        <f>IF(TRIM(INDEX(connections!$A:$A,ROW()))="","",TRIM(INDEX(connections!$A:$A,ROW())))</f>
        <v>Rogue Legacy</v>
      </c>
      <c r="X934" t="str">
        <f>IF($W934="","",TRIM(INDEX(connections!$B:$B,ROW())))</f>
        <v>Nordic Ashes: Survivors of Ragnarok</v>
      </c>
      <c r="Y934">
        <f t="shared" si="856"/>
        <v>701</v>
      </c>
      <c r="Z934">
        <f t="shared" si="857"/>
        <v>573</v>
      </c>
      <c r="AA934" t="str">
        <f t="shared" si="858"/>
        <v>Yes</v>
      </c>
      <c r="AB934" t="str">
        <f t="shared" si="859"/>
        <v>Yes</v>
      </c>
      <c r="AC934">
        <f t="shared" si="860"/>
        <v>1</v>
      </c>
      <c r="AD934">
        <f t="shared" si="861"/>
        <v>0</v>
      </c>
      <c r="AE934" t="str">
        <f t="shared" si="862"/>
        <v/>
      </c>
      <c r="AG934">
        <f t="shared" si="863"/>
        <v>5</v>
      </c>
      <c r="AH934" t="str">
        <f t="shared" si="864"/>
        <v>Yes</v>
      </c>
      <c r="AI934">
        <f t="shared" si="865"/>
        <v>5</v>
      </c>
      <c r="AJ934">
        <f t="shared" si="866"/>
        <v>5.000934</v>
      </c>
      <c r="AK934" t="str">
        <f t="shared" si="867"/>
        <v/>
      </c>
      <c r="AL934" t="str">
        <f>IF($A934="","",INDEX(games!$J:$J,ROW())&amp;"")</f>
        <v>https://store.steampowered.com/app/656350/UnderMine/</v>
      </c>
      <c r="AM934">
        <f>IF($A934="","",SUMPRODUCT($AO934:$BD934,'Map Analysis'!$AN$2^{0,1,2,3,4,5,6,7,8,9,10,11,12,13,14,15}))</f>
        <v>1</v>
      </c>
      <c r="AN934">
        <f t="shared" si="868"/>
        <v>1.0000933999999999</v>
      </c>
      <c r="AO934">
        <f t="shared" si="869"/>
        <v>1</v>
      </c>
      <c r="AP934">
        <f t="shared" si="870"/>
        <v>0</v>
      </c>
      <c r="AQ934">
        <f t="shared" si="871"/>
        <v>0</v>
      </c>
      <c r="AR934">
        <f t="shared" si="872"/>
        <v>0</v>
      </c>
      <c r="AS934">
        <f t="shared" si="873"/>
        <v>0</v>
      </c>
      <c r="AT934">
        <f t="shared" si="874"/>
        <v>0</v>
      </c>
      <c r="AU934">
        <f t="shared" si="875"/>
        <v>0</v>
      </c>
      <c r="AV934">
        <f t="shared" si="876"/>
        <v>0</v>
      </c>
      <c r="AW934">
        <f t="shared" si="877"/>
        <v>0</v>
      </c>
      <c r="AX934">
        <f t="shared" si="878"/>
        <v>0</v>
      </c>
      <c r="AY934">
        <f t="shared" si="879"/>
        <v>0</v>
      </c>
      <c r="AZ934">
        <f t="shared" si="880"/>
        <v>0</v>
      </c>
      <c r="BA934">
        <f t="shared" si="881"/>
        <v>0</v>
      </c>
      <c r="BB934">
        <f t="shared" si="882"/>
        <v>0</v>
      </c>
      <c r="BC934">
        <f t="shared" si="883"/>
        <v>0</v>
      </c>
      <c r="BD934">
        <f t="shared" si="884"/>
        <v>0</v>
      </c>
      <c r="BF934">
        <f t="shared" si="885"/>
        <v>0</v>
      </c>
      <c r="BG934">
        <f t="shared" si="886"/>
        <v>0</v>
      </c>
      <c r="BH934">
        <f t="shared" si="887"/>
        <v>0</v>
      </c>
      <c r="BI934">
        <f t="shared" si="888"/>
        <v>0</v>
      </c>
      <c r="BJ934">
        <f t="shared" si="889"/>
        <v>0</v>
      </c>
      <c r="BK934">
        <f t="shared" si="890"/>
        <v>0</v>
      </c>
      <c r="BL934">
        <f t="shared" si="891"/>
        <v>0</v>
      </c>
      <c r="BM934">
        <f t="shared" si="892"/>
        <v>0</v>
      </c>
      <c r="BN934">
        <f t="shared" si="893"/>
        <v>0</v>
      </c>
      <c r="BO934">
        <f t="shared" si="894"/>
        <v>0</v>
      </c>
      <c r="BP934">
        <f t="shared" si="895"/>
        <v>0</v>
      </c>
      <c r="BQ934">
        <f t="shared" si="896"/>
        <v>0</v>
      </c>
      <c r="BR934">
        <f t="shared" si="897"/>
        <v>0</v>
      </c>
      <c r="BS934">
        <f t="shared" si="898"/>
        <v>0</v>
      </c>
      <c r="BT934">
        <f t="shared" si="899"/>
        <v>0</v>
      </c>
    </row>
    <row r="935" spans="1:72" x14ac:dyDescent="0.25">
      <c r="A935" t="str">
        <f>IF(TRIM(INDEX(games!$A:$A,ROW()))="","",TRIM(INDEX(games!$A:$A,ROW())))</f>
        <v>UnderMine 2</v>
      </c>
      <c r="B935">
        <f>IF(OR($A935="",INDEX(games!$B:$B,ROW())=""),"",INDEX(games!$B:$B,ROW()))</f>
        <v>2025</v>
      </c>
      <c r="C935" t="str">
        <f>IF(OR($A935="",INDEX(games!$C:$C,ROW())=""),"",INDEX(games!$C:$C,ROW()))</f>
        <v>Action</v>
      </c>
      <c r="D935">
        <f t="shared" si="840"/>
        <v>2</v>
      </c>
      <c r="E935">
        <f t="shared" si="841"/>
        <v>1</v>
      </c>
      <c r="F935">
        <f t="shared" si="842"/>
        <v>17</v>
      </c>
      <c r="G935">
        <f t="shared" si="843"/>
        <v>2025</v>
      </c>
      <c r="H935">
        <f t="shared" si="844"/>
        <v>1.391</v>
      </c>
      <c r="I935" t="e">
        <f t="shared" si="845"/>
        <v>#N/A</v>
      </c>
      <c r="J935" t="e">
        <f t="shared" si="846"/>
        <v>#N/A</v>
      </c>
      <c r="K935" t="e">
        <f t="shared" si="847"/>
        <v>#N/A</v>
      </c>
      <c r="L935" t="e">
        <f t="shared" si="848"/>
        <v>#N/A</v>
      </c>
      <c r="M935" t="e">
        <f t="shared" si="849"/>
        <v>#N/A</v>
      </c>
      <c r="N935" t="e">
        <f t="shared" si="850"/>
        <v>#N/A</v>
      </c>
      <c r="O935">
        <f t="shared" si="851"/>
        <v>2.0009350000000001</v>
      </c>
      <c r="P935" t="str">
        <f>IF(OR($A935="",INDEX(games!$H:$H,ROW())=""),"",INDEX(games!$H:$H,ROW()))</f>
        <v/>
      </c>
      <c r="Q935" t="str">
        <f t="shared" si="852"/>
        <v/>
      </c>
      <c r="T935">
        <f t="shared" si="853"/>
        <v>2011</v>
      </c>
      <c r="U935">
        <f t="shared" si="854"/>
        <v>2022</v>
      </c>
      <c r="V935">
        <f t="shared" si="855"/>
        <v>11</v>
      </c>
      <c r="W935" t="str">
        <f>IF(TRIM(INDEX(connections!$A:$A,ROW()))="","",TRIM(INDEX(connections!$A:$A,ROW())))</f>
        <v>The Binding of Isaac</v>
      </c>
      <c r="X935" t="str">
        <f>IF($W935="","",TRIM(INDEX(connections!$B:$B,ROW())))</f>
        <v>Nordic Ashes: Survivors of Ragnarok</v>
      </c>
      <c r="Y935">
        <f t="shared" si="856"/>
        <v>865</v>
      </c>
      <c r="Z935">
        <f t="shared" si="857"/>
        <v>573</v>
      </c>
      <c r="AA935" t="str">
        <f t="shared" si="858"/>
        <v>Yes</v>
      </c>
      <c r="AB935" t="str">
        <f t="shared" si="859"/>
        <v>Yes</v>
      </c>
      <c r="AC935">
        <f t="shared" si="860"/>
        <v>1</v>
      </c>
      <c r="AD935">
        <f t="shared" si="861"/>
        <v>0</v>
      </c>
      <c r="AE935" t="str">
        <f t="shared" si="862"/>
        <v/>
      </c>
      <c r="AG935">
        <f t="shared" si="863"/>
        <v>2</v>
      </c>
      <c r="AH935" t="str">
        <f t="shared" si="864"/>
        <v/>
      </c>
      <c r="AI935" t="str">
        <f t="shared" si="865"/>
        <v/>
      </c>
      <c r="AJ935" t="str">
        <f t="shared" si="866"/>
        <v/>
      </c>
      <c r="AK935">
        <f t="shared" si="867"/>
        <v>2.0009350000000001</v>
      </c>
      <c r="AL935" t="str">
        <f>IF($A935="","",INDEX(games!$J:$J,ROW())&amp;"")</f>
        <v/>
      </c>
      <c r="AM935">
        <f>IF($A935="","",SUMPRODUCT($AO935:$BD935,'Map Analysis'!$AN$2^{0,1,2,3,4,5,6,7,8,9,10,11,12,13,14,15}))</f>
        <v>0</v>
      </c>
      <c r="AN935">
        <f t="shared" si="868"/>
        <v>9.3499999999999996E-5</v>
      </c>
      <c r="AO935">
        <f t="shared" si="869"/>
        <v>0</v>
      </c>
      <c r="AP935">
        <f t="shared" si="870"/>
        <v>0</v>
      </c>
      <c r="AQ935">
        <f t="shared" si="871"/>
        <v>0</v>
      </c>
      <c r="AR935">
        <f t="shared" si="872"/>
        <v>0</v>
      </c>
      <c r="AS935">
        <f t="shared" si="873"/>
        <v>0</v>
      </c>
      <c r="AT935">
        <f t="shared" si="874"/>
        <v>0</v>
      </c>
      <c r="AU935">
        <f t="shared" si="875"/>
        <v>0</v>
      </c>
      <c r="AV935">
        <f t="shared" si="876"/>
        <v>0</v>
      </c>
      <c r="AW935">
        <f t="shared" si="877"/>
        <v>0</v>
      </c>
      <c r="AX935">
        <f t="shared" si="878"/>
        <v>0</v>
      </c>
      <c r="AY935">
        <f t="shared" si="879"/>
        <v>0</v>
      </c>
      <c r="AZ935">
        <f t="shared" si="880"/>
        <v>0</v>
      </c>
      <c r="BA935">
        <f t="shared" si="881"/>
        <v>0</v>
      </c>
      <c r="BB935">
        <f t="shared" si="882"/>
        <v>0</v>
      </c>
      <c r="BC935">
        <f t="shared" si="883"/>
        <v>0</v>
      </c>
      <c r="BD935">
        <f t="shared" si="884"/>
        <v>0</v>
      </c>
      <c r="BF935">
        <f t="shared" si="885"/>
        <v>0</v>
      </c>
      <c r="BG935">
        <f t="shared" si="886"/>
        <v>0</v>
      </c>
      <c r="BH935">
        <f t="shared" si="887"/>
        <v>0</v>
      </c>
      <c r="BI935">
        <f t="shared" si="888"/>
        <v>0</v>
      </c>
      <c r="BJ935">
        <f t="shared" si="889"/>
        <v>0</v>
      </c>
      <c r="BK935">
        <f t="shared" si="890"/>
        <v>0</v>
      </c>
      <c r="BL935">
        <f t="shared" si="891"/>
        <v>0</v>
      </c>
      <c r="BM935">
        <f t="shared" si="892"/>
        <v>0</v>
      </c>
      <c r="BN935">
        <f t="shared" si="893"/>
        <v>0</v>
      </c>
      <c r="BO935">
        <f t="shared" si="894"/>
        <v>0</v>
      </c>
      <c r="BP935">
        <f t="shared" si="895"/>
        <v>0</v>
      </c>
      <c r="BQ935">
        <f t="shared" si="896"/>
        <v>0</v>
      </c>
      <c r="BR935">
        <f t="shared" si="897"/>
        <v>0</v>
      </c>
      <c r="BS935">
        <f t="shared" si="898"/>
        <v>0</v>
      </c>
      <c r="BT935">
        <f t="shared" si="899"/>
        <v>0</v>
      </c>
    </row>
    <row r="936" spans="1:72" x14ac:dyDescent="0.25">
      <c r="A936" t="str">
        <f>IF(TRIM(INDEX(games!$A:$A,ROW()))="","",TRIM(INDEX(games!$A:$A,ROW())))</f>
        <v>Unexplored</v>
      </c>
      <c r="B936">
        <f>IF(OR($A936="",INDEX(games!$B:$B,ROW())=""),"",INDEX(games!$B:$B,ROW()))</f>
        <v>2017</v>
      </c>
      <c r="C936" t="str">
        <f>IF(OR($A936="",INDEX(games!$C:$C,ROW())=""),"",INDEX(games!$C:$C,ROW()))</f>
        <v>Action</v>
      </c>
      <c r="D936">
        <f t="shared" si="840"/>
        <v>5</v>
      </c>
      <c r="E936">
        <f t="shared" si="841"/>
        <v>1</v>
      </c>
      <c r="F936">
        <f t="shared" si="842"/>
        <v>18</v>
      </c>
      <c r="G936">
        <f t="shared" si="843"/>
        <v>2017</v>
      </c>
      <c r="H936">
        <f t="shared" si="844"/>
        <v>1.4139999999999999</v>
      </c>
      <c r="I936" t="e">
        <f t="shared" si="845"/>
        <v>#N/A</v>
      </c>
      <c r="J936" t="e">
        <f t="shared" si="846"/>
        <v>#N/A</v>
      </c>
      <c r="K936" t="e">
        <f t="shared" si="847"/>
        <v>#N/A</v>
      </c>
      <c r="L936" t="e">
        <f t="shared" si="848"/>
        <v>#N/A</v>
      </c>
      <c r="M936" t="e">
        <f t="shared" si="849"/>
        <v>#N/A</v>
      </c>
      <c r="N936" t="e">
        <f t="shared" si="850"/>
        <v>#N/A</v>
      </c>
      <c r="O936">
        <f t="shared" si="851"/>
        <v>5.0009360000000003</v>
      </c>
      <c r="P936" t="str">
        <f>IF(OR($A936="",INDEX(games!$H:$H,ROW())=""),"",INDEX(games!$H:$H,ROW()))</f>
        <v>Yes</v>
      </c>
      <c r="Q936">
        <f t="shared" si="852"/>
        <v>5.0009360000000003</v>
      </c>
      <c r="T936">
        <f t="shared" si="853"/>
        <v>2021</v>
      </c>
      <c r="U936">
        <f t="shared" si="854"/>
        <v>2022</v>
      </c>
      <c r="V936">
        <f t="shared" si="855"/>
        <v>1</v>
      </c>
      <c r="W936" t="str">
        <f>IF(TRIM(INDEX(connections!$A:$A,ROW()))="","",TRIM(INDEX(connections!$A:$A,ROW())))</f>
        <v>Vampire Survivors</v>
      </c>
      <c r="X936" t="str">
        <f>IF($W936="","",TRIM(INDEX(connections!$B:$B,ROW())))</f>
        <v>Nordic Ashes: Survivors of Ragnarok</v>
      </c>
      <c r="Y936">
        <f t="shared" si="856"/>
        <v>941</v>
      </c>
      <c r="Z936">
        <f t="shared" si="857"/>
        <v>573</v>
      </c>
      <c r="AA936" t="str">
        <f t="shared" si="858"/>
        <v>Yes</v>
      </c>
      <c r="AB936" t="str">
        <f t="shared" si="859"/>
        <v>Yes</v>
      </c>
      <c r="AC936">
        <f t="shared" si="860"/>
        <v>1</v>
      </c>
      <c r="AD936">
        <f t="shared" si="861"/>
        <v>0</v>
      </c>
      <c r="AE936" t="str">
        <f t="shared" si="862"/>
        <v/>
      </c>
      <c r="AG936">
        <f t="shared" si="863"/>
        <v>4</v>
      </c>
      <c r="AH936" t="str">
        <f t="shared" si="864"/>
        <v>Yes</v>
      </c>
      <c r="AI936">
        <f t="shared" si="865"/>
        <v>4</v>
      </c>
      <c r="AJ936">
        <f t="shared" si="866"/>
        <v>4.0009360000000003</v>
      </c>
      <c r="AK936" t="str">
        <f t="shared" si="867"/>
        <v/>
      </c>
      <c r="AL936" t="str">
        <f>IF($A936="","",INDEX(games!$J:$J,ROW())&amp;"")</f>
        <v>https://store.steampowered.com/app/506870/Unexplored/</v>
      </c>
      <c r="AM936">
        <f>IF($A936="","",SUMPRODUCT($AO936:$BD936,'Map Analysis'!$AN$2^{0,1,2,3,4,5,6,7,8,9,10,11,12,13,14,15}))</f>
        <v>2</v>
      </c>
      <c r="AN936">
        <f t="shared" si="868"/>
        <v>2.0000936</v>
      </c>
      <c r="AO936">
        <f t="shared" si="869"/>
        <v>2</v>
      </c>
      <c r="AP936">
        <f t="shared" si="870"/>
        <v>0</v>
      </c>
      <c r="AQ936">
        <f t="shared" si="871"/>
        <v>0</v>
      </c>
      <c r="AR936">
        <f t="shared" si="872"/>
        <v>0</v>
      </c>
      <c r="AS936">
        <f t="shared" si="873"/>
        <v>0</v>
      </c>
      <c r="AT936">
        <f t="shared" si="874"/>
        <v>0</v>
      </c>
      <c r="AU936">
        <f t="shared" si="875"/>
        <v>0</v>
      </c>
      <c r="AV936">
        <f t="shared" si="876"/>
        <v>0</v>
      </c>
      <c r="AW936">
        <f t="shared" si="877"/>
        <v>0</v>
      </c>
      <c r="AX936">
        <f t="shared" si="878"/>
        <v>0</v>
      </c>
      <c r="AY936">
        <f t="shared" si="879"/>
        <v>0</v>
      </c>
      <c r="AZ936">
        <f t="shared" si="880"/>
        <v>0</v>
      </c>
      <c r="BA936">
        <f t="shared" si="881"/>
        <v>0</v>
      </c>
      <c r="BB936">
        <f t="shared" si="882"/>
        <v>0</v>
      </c>
      <c r="BC936">
        <f t="shared" si="883"/>
        <v>0</v>
      </c>
      <c r="BD936">
        <f t="shared" si="884"/>
        <v>0</v>
      </c>
      <c r="BF936">
        <f t="shared" si="885"/>
        <v>0</v>
      </c>
      <c r="BG936">
        <f t="shared" si="886"/>
        <v>0</v>
      </c>
      <c r="BH936">
        <f t="shared" si="887"/>
        <v>0</v>
      </c>
      <c r="BI936">
        <f t="shared" si="888"/>
        <v>0</v>
      </c>
      <c r="BJ936">
        <f t="shared" si="889"/>
        <v>0</v>
      </c>
      <c r="BK936">
        <f t="shared" si="890"/>
        <v>0</v>
      </c>
      <c r="BL936">
        <f t="shared" si="891"/>
        <v>0</v>
      </c>
      <c r="BM936">
        <f t="shared" si="892"/>
        <v>0</v>
      </c>
      <c r="BN936">
        <f t="shared" si="893"/>
        <v>0</v>
      </c>
      <c r="BO936">
        <f t="shared" si="894"/>
        <v>0</v>
      </c>
      <c r="BP936">
        <f t="shared" si="895"/>
        <v>0</v>
      </c>
      <c r="BQ936">
        <f t="shared" si="896"/>
        <v>0</v>
      </c>
      <c r="BR936">
        <f t="shared" si="897"/>
        <v>0</v>
      </c>
      <c r="BS936">
        <f t="shared" si="898"/>
        <v>0</v>
      </c>
      <c r="BT936">
        <f t="shared" si="899"/>
        <v>0</v>
      </c>
    </row>
    <row r="937" spans="1:72" x14ac:dyDescent="0.25">
      <c r="A937" t="str">
        <f>IF(TRIM(INDEX(games!$A:$A,ROW()))="","",TRIM(INDEX(games!$A:$A,ROW())))</f>
        <v>Unexplored 2: The Wayfarer's Legacy</v>
      </c>
      <c r="B937">
        <f>IF(OR($A937="",INDEX(games!$B:$B,ROW())=""),"",INDEX(games!$B:$B,ROW()))</f>
        <v>2022</v>
      </c>
      <c r="C937" t="str">
        <f>IF(OR($A937="",INDEX(games!$C:$C,ROW())=""),"",INDEX(games!$C:$C,ROW()))</f>
        <v>Action</v>
      </c>
      <c r="D937">
        <f t="shared" si="840"/>
        <v>1</v>
      </c>
      <c r="E937">
        <f t="shared" si="841"/>
        <v>1</v>
      </c>
      <c r="F937">
        <f t="shared" si="842"/>
        <v>19</v>
      </c>
      <c r="G937">
        <f t="shared" si="843"/>
        <v>2022</v>
      </c>
      <c r="H937">
        <f t="shared" si="844"/>
        <v>1.4370000000000001</v>
      </c>
      <c r="I937" t="e">
        <f t="shared" si="845"/>
        <v>#N/A</v>
      </c>
      <c r="J937" t="e">
        <f t="shared" si="846"/>
        <v>#N/A</v>
      </c>
      <c r="K937" t="e">
        <f t="shared" si="847"/>
        <v>#N/A</v>
      </c>
      <c r="L937" t="e">
        <f t="shared" si="848"/>
        <v>#N/A</v>
      </c>
      <c r="M937" t="e">
        <f t="shared" si="849"/>
        <v>#N/A</v>
      </c>
      <c r="N937" t="e">
        <f t="shared" si="850"/>
        <v>#N/A</v>
      </c>
      <c r="O937">
        <f t="shared" si="851"/>
        <v>1.000937</v>
      </c>
      <c r="P937" t="str">
        <f>IF(OR($A937="",INDEX(games!$H:$H,ROW())=""),"",INDEX(games!$H:$H,ROW()))</f>
        <v/>
      </c>
      <c r="Q937" t="str">
        <f t="shared" si="852"/>
        <v/>
      </c>
      <c r="T937">
        <f t="shared" si="853"/>
        <v>2011</v>
      </c>
      <c r="U937">
        <f t="shared" si="854"/>
        <v>2019</v>
      </c>
      <c r="V937">
        <f t="shared" si="855"/>
        <v>8</v>
      </c>
      <c r="W937" t="str">
        <f>IF(TRIM(INDEX(connections!$A:$A,ROW()))="","",TRIM(INDEX(connections!$A:$A,ROW())))</f>
        <v>The Binding of Isaac</v>
      </c>
      <c r="X937" t="str">
        <f>IF($W937="","",TRIM(INDEX(connections!$B:$B,ROW())))</f>
        <v>Nova Drift</v>
      </c>
      <c r="Y937">
        <f t="shared" si="856"/>
        <v>865</v>
      </c>
      <c r="Z937">
        <f t="shared" si="857"/>
        <v>575</v>
      </c>
      <c r="AA937" t="str">
        <f t="shared" si="858"/>
        <v>Yes</v>
      </c>
      <c r="AB937" t="str">
        <f t="shared" si="859"/>
        <v>Yes</v>
      </c>
      <c r="AC937">
        <f t="shared" si="860"/>
        <v>1</v>
      </c>
      <c r="AD937">
        <f t="shared" si="861"/>
        <v>0</v>
      </c>
      <c r="AE937" t="str">
        <f t="shared" si="862"/>
        <v/>
      </c>
      <c r="AG937">
        <f t="shared" si="863"/>
        <v>1</v>
      </c>
      <c r="AH937" t="str">
        <f t="shared" si="864"/>
        <v/>
      </c>
      <c r="AI937" t="str">
        <f t="shared" si="865"/>
        <v/>
      </c>
      <c r="AJ937" t="str">
        <f t="shared" si="866"/>
        <v/>
      </c>
      <c r="AK937">
        <f t="shared" si="867"/>
        <v>1.000937</v>
      </c>
      <c r="AL937" t="str">
        <f>IF($A937="","",INDEX(games!$J:$J,ROW())&amp;"")</f>
        <v/>
      </c>
      <c r="AM937">
        <f>IF($A937="","",SUMPRODUCT($AO937:$BD937,'Map Analysis'!$AN$2^{0,1,2,3,4,5,6,7,8,9,10,11,12,13,14,15}))</f>
        <v>0</v>
      </c>
      <c r="AN937">
        <f t="shared" si="868"/>
        <v>9.3700000000000001E-5</v>
      </c>
      <c r="AO937">
        <f t="shared" si="869"/>
        <v>0</v>
      </c>
      <c r="AP937">
        <f t="shared" si="870"/>
        <v>0</v>
      </c>
      <c r="AQ937">
        <f t="shared" si="871"/>
        <v>0</v>
      </c>
      <c r="AR937">
        <f t="shared" si="872"/>
        <v>0</v>
      </c>
      <c r="AS937">
        <f t="shared" si="873"/>
        <v>0</v>
      </c>
      <c r="AT937">
        <f t="shared" si="874"/>
        <v>0</v>
      </c>
      <c r="AU937">
        <f t="shared" si="875"/>
        <v>0</v>
      </c>
      <c r="AV937">
        <f t="shared" si="876"/>
        <v>0</v>
      </c>
      <c r="AW937">
        <f t="shared" si="877"/>
        <v>0</v>
      </c>
      <c r="AX937">
        <f t="shared" si="878"/>
        <v>0</v>
      </c>
      <c r="AY937">
        <f t="shared" si="879"/>
        <v>0</v>
      </c>
      <c r="AZ937">
        <f t="shared" si="880"/>
        <v>0</v>
      </c>
      <c r="BA937">
        <f t="shared" si="881"/>
        <v>0</v>
      </c>
      <c r="BB937">
        <f t="shared" si="882"/>
        <v>0</v>
      </c>
      <c r="BC937">
        <f t="shared" si="883"/>
        <v>0</v>
      </c>
      <c r="BD937">
        <f t="shared" si="884"/>
        <v>0</v>
      </c>
      <c r="BF937">
        <f t="shared" si="885"/>
        <v>2</v>
      </c>
      <c r="BG937">
        <f t="shared" si="886"/>
        <v>6</v>
      </c>
      <c r="BH937">
        <f t="shared" si="887"/>
        <v>2</v>
      </c>
      <c r="BI937">
        <f t="shared" si="888"/>
        <v>0</v>
      </c>
      <c r="BJ937">
        <f t="shared" si="889"/>
        <v>0</v>
      </c>
      <c r="BK937">
        <f t="shared" si="890"/>
        <v>0</v>
      </c>
      <c r="BL937">
        <f t="shared" si="891"/>
        <v>0</v>
      </c>
      <c r="BM937">
        <f t="shared" si="892"/>
        <v>0</v>
      </c>
      <c r="BN937">
        <f t="shared" si="893"/>
        <v>0</v>
      </c>
      <c r="BO937">
        <f t="shared" si="894"/>
        <v>0</v>
      </c>
      <c r="BP937">
        <f t="shared" si="895"/>
        <v>0</v>
      </c>
      <c r="BQ937">
        <f t="shared" si="896"/>
        <v>0</v>
      </c>
      <c r="BR937">
        <f t="shared" si="897"/>
        <v>0</v>
      </c>
      <c r="BS937">
        <f t="shared" si="898"/>
        <v>0</v>
      </c>
      <c r="BT937">
        <f t="shared" si="899"/>
        <v>0</v>
      </c>
    </row>
    <row r="938" spans="1:72" x14ac:dyDescent="0.25">
      <c r="A938" t="str">
        <f>IF(TRIM(INDEX(games!$A:$A,ROW()))="","",TRIM(INDEX(games!$A:$A,ROW())))</f>
        <v>UnReal World</v>
      </c>
      <c r="B938">
        <f>IF(OR($A938="",INDEX(games!$B:$B,ROW())=""),"",INDEX(games!$B:$B,ROW()))</f>
        <v>1992</v>
      </c>
      <c r="C938" t="str">
        <f>IF(OR($A938="",INDEX(games!$C:$C,ROW())=""),"",INDEX(games!$C:$C,ROW()))</f>
        <v>Traditional</v>
      </c>
      <c r="D938">
        <f t="shared" si="840"/>
        <v>4</v>
      </c>
      <c r="E938">
        <f t="shared" si="841"/>
        <v>4</v>
      </c>
      <c r="F938">
        <f t="shared" si="842"/>
        <v>20</v>
      </c>
      <c r="G938" t="e">
        <f t="shared" si="843"/>
        <v>#N/A</v>
      </c>
      <c r="H938" t="e">
        <f t="shared" si="844"/>
        <v>#N/A</v>
      </c>
      <c r="I938" t="e">
        <f t="shared" si="845"/>
        <v>#N/A</v>
      </c>
      <c r="J938" t="e">
        <f t="shared" si="846"/>
        <v>#N/A</v>
      </c>
      <c r="K938" t="e">
        <f t="shared" si="847"/>
        <v>#N/A</v>
      </c>
      <c r="L938" t="e">
        <f t="shared" si="848"/>
        <v>#N/A</v>
      </c>
      <c r="M938">
        <f t="shared" si="849"/>
        <v>1992</v>
      </c>
      <c r="N938">
        <f t="shared" si="850"/>
        <v>4.46</v>
      </c>
      <c r="O938">
        <f t="shared" si="851"/>
        <v>4.0009379999999997</v>
      </c>
      <c r="P938" t="str">
        <f>IF(OR($A938="",INDEX(games!$H:$H,ROW())=""),"",INDEX(games!$H:$H,ROW()))</f>
        <v>Yes</v>
      </c>
      <c r="Q938">
        <f t="shared" si="852"/>
        <v>4.0009379999999997</v>
      </c>
      <c r="T938">
        <f t="shared" si="853"/>
        <v>2014</v>
      </c>
      <c r="U938">
        <f t="shared" si="854"/>
        <v>2019</v>
      </c>
      <c r="V938">
        <f t="shared" si="855"/>
        <v>5</v>
      </c>
      <c r="W938" t="str">
        <f>IF(TRIM(INDEX(connections!$A:$A,ROW()))="","",TRIM(INDEX(connections!$A:$A,ROW())))</f>
        <v>Dream Quest</v>
      </c>
      <c r="X938" t="str">
        <f>IF($W938="","",TRIM(INDEX(connections!$B:$B,ROW())))</f>
        <v>Nowhere Prophet</v>
      </c>
      <c r="Y938">
        <f t="shared" si="856"/>
        <v>258</v>
      </c>
      <c r="Z938">
        <f t="shared" si="857"/>
        <v>576</v>
      </c>
      <c r="AA938" t="str">
        <f t="shared" si="858"/>
        <v/>
      </c>
      <c r="AB938" t="str">
        <f t="shared" si="859"/>
        <v>Yes</v>
      </c>
      <c r="AC938" t="str">
        <f t="shared" si="860"/>
        <v/>
      </c>
      <c r="AD938">
        <f t="shared" si="861"/>
        <v>0</v>
      </c>
      <c r="AE938" t="str">
        <f t="shared" si="862"/>
        <v/>
      </c>
      <c r="AG938">
        <f t="shared" si="863"/>
        <v>2</v>
      </c>
      <c r="AH938" t="str">
        <f t="shared" si="864"/>
        <v>Yes</v>
      </c>
      <c r="AI938">
        <f t="shared" si="865"/>
        <v>2</v>
      </c>
      <c r="AJ938">
        <f t="shared" si="866"/>
        <v>2.0009380000000001</v>
      </c>
      <c r="AK938" t="str">
        <f t="shared" si="867"/>
        <v/>
      </c>
      <c r="AL938" t="str">
        <f>IF($A938="","",INDEX(games!$J:$J,ROW())&amp;"")</f>
        <v>https://store.steampowered.com/app/351700/UnReal_World/</v>
      </c>
      <c r="AM938">
        <f>IF($A938="","",SUMPRODUCT($AO938:$BD938,'Map Analysis'!$AN$2^{0,1,2,3,4,5,6,7,8,9,10,11,12,13,14,15}))</f>
        <v>2.5</v>
      </c>
      <c r="AN938">
        <f t="shared" si="868"/>
        <v>2.5000938000000001</v>
      </c>
      <c r="AO938">
        <f t="shared" si="869"/>
        <v>2</v>
      </c>
      <c r="AP938">
        <f t="shared" si="870"/>
        <v>1</v>
      </c>
      <c r="AQ938">
        <f t="shared" si="871"/>
        <v>0</v>
      </c>
      <c r="AR938">
        <f t="shared" si="872"/>
        <v>0</v>
      </c>
      <c r="AS938">
        <f t="shared" si="873"/>
        <v>0</v>
      </c>
      <c r="AT938">
        <f t="shared" si="874"/>
        <v>0</v>
      </c>
      <c r="AU938">
        <f t="shared" si="875"/>
        <v>0</v>
      </c>
      <c r="AV938">
        <f t="shared" si="876"/>
        <v>0</v>
      </c>
      <c r="AW938">
        <f t="shared" si="877"/>
        <v>0</v>
      </c>
      <c r="AX938">
        <f t="shared" si="878"/>
        <v>0</v>
      </c>
      <c r="AY938">
        <f t="shared" si="879"/>
        <v>0</v>
      </c>
      <c r="AZ938">
        <f t="shared" si="880"/>
        <v>0</v>
      </c>
      <c r="BA938">
        <f t="shared" si="881"/>
        <v>0</v>
      </c>
      <c r="BB938">
        <f t="shared" si="882"/>
        <v>0</v>
      </c>
      <c r="BC938">
        <f t="shared" si="883"/>
        <v>0</v>
      </c>
      <c r="BD938">
        <f t="shared" si="884"/>
        <v>0</v>
      </c>
      <c r="BF938">
        <f t="shared" si="885"/>
        <v>0</v>
      </c>
      <c r="BG938">
        <f t="shared" si="886"/>
        <v>0</v>
      </c>
      <c r="BH938">
        <f t="shared" si="887"/>
        <v>0</v>
      </c>
      <c r="BI938">
        <f t="shared" si="888"/>
        <v>0</v>
      </c>
      <c r="BJ938">
        <f t="shared" si="889"/>
        <v>0</v>
      </c>
      <c r="BK938">
        <f t="shared" si="890"/>
        <v>0</v>
      </c>
      <c r="BL938">
        <f t="shared" si="891"/>
        <v>0</v>
      </c>
      <c r="BM938">
        <f t="shared" si="892"/>
        <v>0</v>
      </c>
      <c r="BN938">
        <f t="shared" si="893"/>
        <v>0</v>
      </c>
      <c r="BO938">
        <f t="shared" si="894"/>
        <v>0</v>
      </c>
      <c r="BP938">
        <f t="shared" si="895"/>
        <v>0</v>
      </c>
      <c r="BQ938">
        <f t="shared" si="896"/>
        <v>0</v>
      </c>
      <c r="BR938">
        <f t="shared" si="897"/>
        <v>0</v>
      </c>
      <c r="BS938">
        <f t="shared" si="898"/>
        <v>0</v>
      </c>
      <c r="BT938">
        <f t="shared" si="899"/>
        <v>0</v>
      </c>
    </row>
    <row r="939" spans="1:72" x14ac:dyDescent="0.25">
      <c r="A939" t="str">
        <f>IF(TRIM(INDEX(games!$A:$A,ROW()))="","",TRIM(INDEX(games!$A:$A,ROW())))</f>
        <v>Vagante</v>
      </c>
      <c r="B939">
        <f>IF(OR($A939="",INDEX(games!$B:$B,ROW())=""),"",INDEX(games!$B:$B,ROW()))</f>
        <v>2018</v>
      </c>
      <c r="C939" t="str">
        <f>IF(OR($A939="",INDEX(games!$C:$C,ROW())=""),"",INDEX(games!$C:$C,ROW()))</f>
        <v>Action</v>
      </c>
      <c r="D939">
        <f t="shared" si="840"/>
        <v>3</v>
      </c>
      <c r="E939">
        <f t="shared" si="841"/>
        <v>1</v>
      </c>
      <c r="F939">
        <f t="shared" si="842"/>
        <v>21</v>
      </c>
      <c r="G939">
        <f t="shared" si="843"/>
        <v>2018</v>
      </c>
      <c r="H939">
        <f t="shared" si="844"/>
        <v>1.4830000000000001</v>
      </c>
      <c r="I939" t="e">
        <f t="shared" si="845"/>
        <v>#N/A</v>
      </c>
      <c r="J939" t="e">
        <f t="shared" si="846"/>
        <v>#N/A</v>
      </c>
      <c r="K939" t="e">
        <f t="shared" si="847"/>
        <v>#N/A</v>
      </c>
      <c r="L939" t="e">
        <f t="shared" si="848"/>
        <v>#N/A</v>
      </c>
      <c r="M939" t="e">
        <f t="shared" si="849"/>
        <v>#N/A</v>
      </c>
      <c r="N939" t="e">
        <f t="shared" si="850"/>
        <v>#N/A</v>
      </c>
      <c r="O939">
        <f t="shared" si="851"/>
        <v>3.0009389999999998</v>
      </c>
      <c r="P939" t="str">
        <f>IF(OR($A939="",INDEX(games!$H:$H,ROW())=""),"",INDEX(games!$H:$H,ROW()))</f>
        <v/>
      </c>
      <c r="Q939" t="str">
        <f t="shared" si="852"/>
        <v/>
      </c>
      <c r="T939">
        <f t="shared" si="853"/>
        <v>2012</v>
      </c>
      <c r="U939">
        <f t="shared" si="854"/>
        <v>2019</v>
      </c>
      <c r="V939">
        <f t="shared" si="855"/>
        <v>7</v>
      </c>
      <c r="W939" t="str">
        <f>IF(TRIM(INDEX(connections!$A:$A,ROW()))="","",TRIM(INDEX(connections!$A:$A,ROW())))</f>
        <v>FTL</v>
      </c>
      <c r="X939" t="str">
        <f>IF($W939="","",TRIM(INDEX(connections!$B:$B,ROW())))</f>
        <v>Nowhere Prophet</v>
      </c>
      <c r="Y939">
        <f t="shared" si="856"/>
        <v>326</v>
      </c>
      <c r="Z939">
        <f t="shared" si="857"/>
        <v>576</v>
      </c>
      <c r="AA939" t="str">
        <f t="shared" si="858"/>
        <v>Yes</v>
      </c>
      <c r="AB939" t="str">
        <f t="shared" si="859"/>
        <v>Yes</v>
      </c>
      <c r="AC939">
        <f t="shared" si="860"/>
        <v>1</v>
      </c>
      <c r="AD939">
        <f t="shared" si="861"/>
        <v>1</v>
      </c>
      <c r="AE939" t="str">
        <f t="shared" si="862"/>
        <v/>
      </c>
      <c r="AG939">
        <f t="shared" si="863"/>
        <v>3</v>
      </c>
      <c r="AH939" t="str">
        <f t="shared" si="864"/>
        <v/>
      </c>
      <c r="AI939" t="str">
        <f t="shared" si="865"/>
        <v/>
      </c>
      <c r="AJ939" t="str">
        <f t="shared" si="866"/>
        <v/>
      </c>
      <c r="AK939">
        <f t="shared" si="867"/>
        <v>3.0009389999999998</v>
      </c>
      <c r="AL939" t="str">
        <f>IF($A939="","",INDEX(games!$J:$J,ROW())&amp;"")</f>
        <v/>
      </c>
      <c r="AM939">
        <f>IF($A939="","",SUMPRODUCT($AO939:$BD939,'Map Analysis'!$AN$2^{0,1,2,3,4,5,6,7,8,9,10,11,12,13,14,15}))</f>
        <v>0</v>
      </c>
      <c r="AN939">
        <f t="shared" si="868"/>
        <v>9.3900000000000006E-5</v>
      </c>
      <c r="AO939">
        <f t="shared" si="869"/>
        <v>0</v>
      </c>
      <c r="AP939">
        <f t="shared" si="870"/>
        <v>0</v>
      </c>
      <c r="AQ939">
        <f t="shared" si="871"/>
        <v>0</v>
      </c>
      <c r="AR939">
        <f t="shared" si="872"/>
        <v>0</v>
      </c>
      <c r="AS939">
        <f t="shared" si="873"/>
        <v>0</v>
      </c>
      <c r="AT939">
        <f t="shared" si="874"/>
        <v>0</v>
      </c>
      <c r="AU939">
        <f t="shared" si="875"/>
        <v>0</v>
      </c>
      <c r="AV939">
        <f t="shared" si="876"/>
        <v>0</v>
      </c>
      <c r="AW939">
        <f t="shared" si="877"/>
        <v>0</v>
      </c>
      <c r="AX939">
        <f t="shared" si="878"/>
        <v>0</v>
      </c>
      <c r="AY939">
        <f t="shared" si="879"/>
        <v>0</v>
      </c>
      <c r="AZ939">
        <f t="shared" si="880"/>
        <v>0</v>
      </c>
      <c r="BA939">
        <f t="shared" si="881"/>
        <v>0</v>
      </c>
      <c r="BB939">
        <f t="shared" si="882"/>
        <v>0</v>
      </c>
      <c r="BC939">
        <f t="shared" si="883"/>
        <v>0</v>
      </c>
      <c r="BD939">
        <f t="shared" si="884"/>
        <v>0</v>
      </c>
      <c r="BF939">
        <f t="shared" si="885"/>
        <v>0</v>
      </c>
      <c r="BG939">
        <f t="shared" si="886"/>
        <v>0</v>
      </c>
      <c r="BH939">
        <f t="shared" si="887"/>
        <v>0</v>
      </c>
      <c r="BI939">
        <f t="shared" si="888"/>
        <v>0</v>
      </c>
      <c r="BJ939">
        <f t="shared" si="889"/>
        <v>0</v>
      </c>
      <c r="BK939">
        <f t="shared" si="890"/>
        <v>0</v>
      </c>
      <c r="BL939">
        <f t="shared" si="891"/>
        <v>0</v>
      </c>
      <c r="BM939">
        <f t="shared" si="892"/>
        <v>0</v>
      </c>
      <c r="BN939">
        <f t="shared" si="893"/>
        <v>0</v>
      </c>
      <c r="BO939">
        <f t="shared" si="894"/>
        <v>0</v>
      </c>
      <c r="BP939">
        <f t="shared" si="895"/>
        <v>0</v>
      </c>
      <c r="BQ939">
        <f t="shared" si="896"/>
        <v>0</v>
      </c>
      <c r="BR939">
        <f t="shared" si="897"/>
        <v>0</v>
      </c>
      <c r="BS939">
        <f t="shared" si="898"/>
        <v>0</v>
      </c>
      <c r="BT939">
        <f t="shared" si="899"/>
        <v>0</v>
      </c>
    </row>
    <row r="940" spans="1:72" x14ac:dyDescent="0.25">
      <c r="A940" t="str">
        <f>IF(TRIM(INDEX(games!$A:$A,ROW()))="","",TRIM(INDEX(games!$A:$A,ROW())))</f>
        <v>Vampire Crawlers</v>
      </c>
      <c r="B940">
        <f>IF(OR($A940="",INDEX(games!$B:$B,ROW())=""),"",INDEX(games!$B:$B,ROW()))</f>
        <v>2026</v>
      </c>
      <c r="C940" t="str">
        <f>IF(OR($A940="",INDEX(games!$C:$C,ROW())=""),"",INDEX(games!$C:$C,ROW()))</f>
        <v>Deckbuilder</v>
      </c>
      <c r="D940">
        <f t="shared" si="840"/>
        <v>1</v>
      </c>
      <c r="E940">
        <f t="shared" si="841"/>
        <v>3</v>
      </c>
      <c r="F940">
        <f t="shared" si="842"/>
        <v>22</v>
      </c>
      <c r="G940" t="e">
        <f t="shared" si="843"/>
        <v>#N/A</v>
      </c>
      <c r="H940" t="e">
        <f t="shared" si="844"/>
        <v>#N/A</v>
      </c>
      <c r="I940" t="e">
        <f t="shared" si="845"/>
        <v>#N/A</v>
      </c>
      <c r="J940" t="e">
        <f t="shared" si="846"/>
        <v>#N/A</v>
      </c>
      <c r="K940">
        <f t="shared" si="847"/>
        <v>2026</v>
      </c>
      <c r="L940">
        <f t="shared" si="848"/>
        <v>3.5060000000000002</v>
      </c>
      <c r="M940" t="e">
        <f t="shared" si="849"/>
        <v>#N/A</v>
      </c>
      <c r="N940" t="e">
        <f t="shared" si="850"/>
        <v>#N/A</v>
      </c>
      <c r="O940">
        <f t="shared" si="851"/>
        <v>1.0009399999999999</v>
      </c>
      <c r="P940" t="str">
        <f>IF(OR($A940="",INDEX(games!$H:$H,ROW())=""),"",INDEX(games!$H:$H,ROW()))</f>
        <v/>
      </c>
      <c r="Q940" t="str">
        <f t="shared" si="852"/>
        <v/>
      </c>
      <c r="T940">
        <f t="shared" si="853"/>
        <v>2021</v>
      </c>
      <c r="U940">
        <f t="shared" si="854"/>
        <v>2024</v>
      </c>
      <c r="V940">
        <f t="shared" si="855"/>
        <v>3</v>
      </c>
      <c r="W940" t="str">
        <f>IF(TRIM(INDEX(connections!$A:$A,ROW()))="","",TRIM(INDEX(connections!$A:$A,ROW())))</f>
        <v>Super Auto Pets</v>
      </c>
      <c r="X940" t="str">
        <f>IF($W940="","",TRIM(INDEX(connections!$B:$B,ROW())))</f>
        <v>Nubby's Number Factory</v>
      </c>
      <c r="Y940">
        <f t="shared" si="856"/>
        <v>829</v>
      </c>
      <c r="Z940">
        <f t="shared" si="857"/>
        <v>577</v>
      </c>
      <c r="AA940" t="str">
        <f t="shared" si="858"/>
        <v>Yes</v>
      </c>
      <c r="AB940" t="str">
        <f t="shared" si="859"/>
        <v>Yes</v>
      </c>
      <c r="AC940">
        <f t="shared" si="860"/>
        <v>1</v>
      </c>
      <c r="AD940">
        <f t="shared" si="861"/>
        <v>0</v>
      </c>
      <c r="AE940" t="str">
        <f t="shared" si="862"/>
        <v/>
      </c>
      <c r="AG940">
        <f t="shared" si="863"/>
        <v>1</v>
      </c>
      <c r="AH940" t="str">
        <f t="shared" si="864"/>
        <v/>
      </c>
      <c r="AI940" t="str">
        <f t="shared" si="865"/>
        <v/>
      </c>
      <c r="AJ940" t="str">
        <f t="shared" si="866"/>
        <v/>
      </c>
      <c r="AK940">
        <f t="shared" si="867"/>
        <v>1.0009399999999999</v>
      </c>
      <c r="AL940" t="str">
        <f>IF($A940="","",INDEX(games!$J:$J,ROW())&amp;"")</f>
        <v/>
      </c>
      <c r="AM940">
        <f>IF($A940="","",SUMPRODUCT($AO940:$BD940,'Map Analysis'!$AN$2^{0,1,2,3,4,5,6,7,8,9,10,11,12,13,14,15}))</f>
        <v>0</v>
      </c>
      <c r="AN940">
        <f t="shared" si="868"/>
        <v>9.3999999999999994E-5</v>
      </c>
      <c r="AO940">
        <f t="shared" si="869"/>
        <v>0</v>
      </c>
      <c r="AP940">
        <f t="shared" si="870"/>
        <v>0</v>
      </c>
      <c r="AQ940">
        <f t="shared" si="871"/>
        <v>0</v>
      </c>
      <c r="AR940">
        <f t="shared" si="872"/>
        <v>0</v>
      </c>
      <c r="AS940">
        <f t="shared" si="873"/>
        <v>0</v>
      </c>
      <c r="AT940">
        <f t="shared" si="874"/>
        <v>0</v>
      </c>
      <c r="AU940">
        <f t="shared" si="875"/>
        <v>0</v>
      </c>
      <c r="AV940">
        <f t="shared" si="876"/>
        <v>0</v>
      </c>
      <c r="AW940">
        <f t="shared" si="877"/>
        <v>0</v>
      </c>
      <c r="AX940">
        <f t="shared" si="878"/>
        <v>0</v>
      </c>
      <c r="AY940">
        <f t="shared" si="879"/>
        <v>0</v>
      </c>
      <c r="AZ940">
        <f t="shared" si="880"/>
        <v>0</v>
      </c>
      <c r="BA940">
        <f t="shared" si="881"/>
        <v>0</v>
      </c>
      <c r="BB940">
        <f t="shared" si="882"/>
        <v>0</v>
      </c>
      <c r="BC940">
        <f t="shared" si="883"/>
        <v>0</v>
      </c>
      <c r="BD940">
        <f t="shared" si="884"/>
        <v>0</v>
      </c>
      <c r="BF940">
        <f t="shared" si="885"/>
        <v>3</v>
      </c>
      <c r="BG940">
        <f t="shared" si="886"/>
        <v>0</v>
      </c>
      <c r="BH940">
        <f t="shared" si="887"/>
        <v>0</v>
      </c>
      <c r="BI940">
        <f t="shared" si="888"/>
        <v>0</v>
      </c>
      <c r="BJ940">
        <f t="shared" si="889"/>
        <v>0</v>
      </c>
      <c r="BK940">
        <f t="shared" si="890"/>
        <v>0</v>
      </c>
      <c r="BL940">
        <f t="shared" si="891"/>
        <v>0</v>
      </c>
      <c r="BM940">
        <f t="shared" si="892"/>
        <v>0</v>
      </c>
      <c r="BN940">
        <f t="shared" si="893"/>
        <v>0</v>
      </c>
      <c r="BO940">
        <f t="shared" si="894"/>
        <v>0</v>
      </c>
      <c r="BP940">
        <f t="shared" si="895"/>
        <v>0</v>
      </c>
      <c r="BQ940">
        <f t="shared" si="896"/>
        <v>0</v>
      </c>
      <c r="BR940">
        <f t="shared" si="897"/>
        <v>0</v>
      </c>
      <c r="BS940">
        <f t="shared" si="898"/>
        <v>0</v>
      </c>
      <c r="BT940">
        <f t="shared" si="899"/>
        <v>0</v>
      </c>
    </row>
    <row r="941" spans="1:72" x14ac:dyDescent="0.25">
      <c r="A941" t="str">
        <f>IF(TRIM(INDEX(games!$A:$A,ROW()))="","",TRIM(INDEX(games!$A:$A,ROW())))</f>
        <v>Vampire Hunters</v>
      </c>
      <c r="B941">
        <f>IF(OR($A941="",INDEX(games!$B:$B,ROW())=""),"",INDEX(games!$B:$B,ROW()))</f>
        <v>2023</v>
      </c>
      <c r="C941" t="str">
        <f>IF(OR($A941="",INDEX(games!$C:$C,ROW())=""),"",INDEX(games!$C:$C,ROW()))</f>
        <v>Action</v>
      </c>
      <c r="D941">
        <f t="shared" si="840"/>
        <v>3</v>
      </c>
      <c r="E941">
        <f t="shared" si="841"/>
        <v>1</v>
      </c>
      <c r="F941">
        <f t="shared" si="842"/>
        <v>23</v>
      </c>
      <c r="G941">
        <f t="shared" si="843"/>
        <v>2023</v>
      </c>
      <c r="H941">
        <f t="shared" si="844"/>
        <v>1.5289999999999999</v>
      </c>
      <c r="I941" t="e">
        <f t="shared" si="845"/>
        <v>#N/A</v>
      </c>
      <c r="J941" t="e">
        <f t="shared" si="846"/>
        <v>#N/A</v>
      </c>
      <c r="K941" t="e">
        <f t="shared" si="847"/>
        <v>#N/A</v>
      </c>
      <c r="L941" t="e">
        <f t="shared" si="848"/>
        <v>#N/A</v>
      </c>
      <c r="M941" t="e">
        <f t="shared" si="849"/>
        <v>#N/A</v>
      </c>
      <c r="N941" t="e">
        <f t="shared" si="850"/>
        <v>#N/A</v>
      </c>
      <c r="O941">
        <f t="shared" si="851"/>
        <v>3.0009410000000001</v>
      </c>
      <c r="P941" t="str">
        <f>IF(OR($A941="",INDEX(games!$H:$H,ROW())=""),"",INDEX(games!$H:$H,ROW()))</f>
        <v>Yes</v>
      </c>
      <c r="Q941">
        <f t="shared" si="852"/>
        <v>3.0009410000000001</v>
      </c>
      <c r="T941">
        <f t="shared" si="853"/>
        <v>2011</v>
      </c>
      <c r="U941">
        <f t="shared" si="854"/>
        <v>2024</v>
      </c>
      <c r="V941">
        <f t="shared" si="855"/>
        <v>13</v>
      </c>
      <c r="W941" t="str">
        <f>IF(TRIM(INDEX(connections!$A:$A,ROW()))="","",TRIM(INDEX(connections!$A:$A,ROW())))</f>
        <v>The Binding of Isaac</v>
      </c>
      <c r="X941" t="str">
        <f>IF($W941="","",TRIM(INDEX(connections!$B:$B,ROW())))</f>
        <v>Nubby's Number Factory</v>
      </c>
      <c r="Y941">
        <f t="shared" si="856"/>
        <v>865</v>
      </c>
      <c r="Z941">
        <f t="shared" si="857"/>
        <v>577</v>
      </c>
      <c r="AA941" t="str">
        <f t="shared" si="858"/>
        <v>Yes</v>
      </c>
      <c r="AB941" t="str">
        <f t="shared" si="859"/>
        <v>Yes</v>
      </c>
      <c r="AC941">
        <f t="shared" si="860"/>
        <v>1</v>
      </c>
      <c r="AD941">
        <f t="shared" si="861"/>
        <v>1</v>
      </c>
      <c r="AE941" t="str">
        <f t="shared" si="862"/>
        <v/>
      </c>
      <c r="AG941">
        <f t="shared" si="863"/>
        <v>3</v>
      </c>
      <c r="AH941" t="str">
        <f t="shared" si="864"/>
        <v>Yes</v>
      </c>
      <c r="AI941">
        <f t="shared" si="865"/>
        <v>3</v>
      </c>
      <c r="AJ941">
        <f t="shared" si="866"/>
        <v>3.0009410000000001</v>
      </c>
      <c r="AK941" t="str">
        <f t="shared" si="867"/>
        <v/>
      </c>
      <c r="AL941" t="str">
        <f>IF($A941="","",INDEX(games!$J:$J,ROW())&amp;"")</f>
        <v>https://store.steampowered.com/app/2206270/Vampire_Hunters/</v>
      </c>
      <c r="AM941">
        <f>IF($A941="","",SUMPRODUCT($AO941:$BD941,'Map Analysis'!$AN$2^{0,1,2,3,4,5,6,7,8,9,10,11,12,13,14,15}))</f>
        <v>0</v>
      </c>
      <c r="AN941">
        <f t="shared" si="868"/>
        <v>9.4099999999999997E-5</v>
      </c>
      <c r="AO941">
        <f t="shared" si="869"/>
        <v>0</v>
      </c>
      <c r="AP941">
        <f t="shared" si="870"/>
        <v>0</v>
      </c>
      <c r="AQ941">
        <f t="shared" si="871"/>
        <v>0</v>
      </c>
      <c r="AR941">
        <f t="shared" si="872"/>
        <v>0</v>
      </c>
      <c r="AS941">
        <f t="shared" si="873"/>
        <v>0</v>
      </c>
      <c r="AT941">
        <f t="shared" si="874"/>
        <v>0</v>
      </c>
      <c r="AU941">
        <f t="shared" si="875"/>
        <v>0</v>
      </c>
      <c r="AV941">
        <f t="shared" si="876"/>
        <v>0</v>
      </c>
      <c r="AW941">
        <f t="shared" si="877"/>
        <v>0</v>
      </c>
      <c r="AX941">
        <f t="shared" si="878"/>
        <v>0</v>
      </c>
      <c r="AY941">
        <f t="shared" si="879"/>
        <v>0</v>
      </c>
      <c r="AZ941">
        <f t="shared" si="880"/>
        <v>0</v>
      </c>
      <c r="BA941">
        <f t="shared" si="881"/>
        <v>0</v>
      </c>
      <c r="BB941">
        <f t="shared" si="882"/>
        <v>0</v>
      </c>
      <c r="BC941">
        <f t="shared" si="883"/>
        <v>0</v>
      </c>
      <c r="BD941">
        <f t="shared" si="884"/>
        <v>0</v>
      </c>
      <c r="BF941">
        <f t="shared" si="885"/>
        <v>3</v>
      </c>
      <c r="BG941">
        <f t="shared" si="886"/>
        <v>0</v>
      </c>
      <c r="BH941">
        <f t="shared" si="887"/>
        <v>0</v>
      </c>
      <c r="BI941">
        <f t="shared" si="888"/>
        <v>0</v>
      </c>
      <c r="BJ941">
        <f t="shared" si="889"/>
        <v>0</v>
      </c>
      <c r="BK941">
        <f t="shared" si="890"/>
        <v>0</v>
      </c>
      <c r="BL941">
        <f t="shared" si="891"/>
        <v>0</v>
      </c>
      <c r="BM941">
        <f t="shared" si="892"/>
        <v>0</v>
      </c>
      <c r="BN941">
        <f t="shared" si="893"/>
        <v>0</v>
      </c>
      <c r="BO941">
        <f t="shared" si="894"/>
        <v>0</v>
      </c>
      <c r="BP941">
        <f t="shared" si="895"/>
        <v>0</v>
      </c>
      <c r="BQ941">
        <f t="shared" si="896"/>
        <v>0</v>
      </c>
      <c r="BR941">
        <f t="shared" si="897"/>
        <v>0</v>
      </c>
      <c r="BS941">
        <f t="shared" si="898"/>
        <v>0</v>
      </c>
      <c r="BT941">
        <f t="shared" si="899"/>
        <v>0</v>
      </c>
    </row>
    <row r="942" spans="1:72" x14ac:dyDescent="0.25">
      <c r="A942" t="str">
        <f>IF(TRIM(INDEX(games!$A:$A,ROW()))="","",TRIM(INDEX(games!$A:$A,ROW())))</f>
        <v>Vampire Survivors</v>
      </c>
      <c r="B942">
        <f>IF(OR($A942="",INDEX(games!$B:$B,ROW())=""),"",INDEX(games!$B:$B,ROW()))</f>
        <v>2021</v>
      </c>
      <c r="C942" t="str">
        <f>IF(OR($A942="",INDEX(games!$C:$C,ROW())=""),"",INDEX(games!$C:$C,ROW()))</f>
        <v>Action</v>
      </c>
      <c r="D942">
        <f t="shared" si="840"/>
        <v>102</v>
      </c>
      <c r="E942">
        <f t="shared" si="841"/>
        <v>1</v>
      </c>
      <c r="F942">
        <f t="shared" si="842"/>
        <v>24</v>
      </c>
      <c r="G942">
        <f t="shared" si="843"/>
        <v>2021</v>
      </c>
      <c r="H942">
        <f t="shared" si="844"/>
        <v>1.552</v>
      </c>
      <c r="I942" t="e">
        <f t="shared" si="845"/>
        <v>#N/A</v>
      </c>
      <c r="J942" t="e">
        <f t="shared" si="846"/>
        <v>#N/A</v>
      </c>
      <c r="K942" t="e">
        <f t="shared" si="847"/>
        <v>#N/A</v>
      </c>
      <c r="L942" t="e">
        <f t="shared" si="848"/>
        <v>#N/A</v>
      </c>
      <c r="M942" t="e">
        <f t="shared" si="849"/>
        <v>#N/A</v>
      </c>
      <c r="N942" t="e">
        <f t="shared" si="850"/>
        <v>#N/A</v>
      </c>
      <c r="O942">
        <f t="shared" si="851"/>
        <v>102.00094199999999</v>
      </c>
      <c r="P942" t="str">
        <f>IF(OR($A942="",INDEX(games!$H:$H,ROW())=""),"",INDEX(games!$H:$H,ROW()))</f>
        <v>Yes</v>
      </c>
      <c r="Q942">
        <f t="shared" si="852"/>
        <v>102.00094199999999</v>
      </c>
      <c r="T942">
        <f t="shared" si="853"/>
        <v>2021</v>
      </c>
      <c r="U942">
        <f t="shared" si="854"/>
        <v>2024</v>
      </c>
      <c r="V942">
        <f t="shared" si="855"/>
        <v>3</v>
      </c>
      <c r="W942" t="str">
        <f>IF(TRIM(INDEX(connections!$A:$A,ROW()))="","",TRIM(INDEX(connections!$A:$A,ROW())))</f>
        <v>Vampire Survivors</v>
      </c>
      <c r="X942" t="str">
        <f>IF($W942="","",TRIM(INDEX(connections!$B:$B,ROW())))</f>
        <v>Nubby's Number Factory</v>
      </c>
      <c r="Y942">
        <f t="shared" si="856"/>
        <v>941</v>
      </c>
      <c r="Z942">
        <f t="shared" si="857"/>
        <v>577</v>
      </c>
      <c r="AA942" t="str">
        <f t="shared" si="858"/>
        <v>Yes</v>
      </c>
      <c r="AB942" t="str">
        <f t="shared" si="859"/>
        <v>Yes</v>
      </c>
      <c r="AC942">
        <f t="shared" si="860"/>
        <v>1</v>
      </c>
      <c r="AD942">
        <f t="shared" si="861"/>
        <v>1</v>
      </c>
      <c r="AE942" t="str">
        <f t="shared" si="862"/>
        <v/>
      </c>
      <c r="AG942">
        <f t="shared" si="863"/>
        <v>71</v>
      </c>
      <c r="AH942" t="str">
        <f t="shared" si="864"/>
        <v>Yes</v>
      </c>
      <c r="AI942">
        <f t="shared" si="865"/>
        <v>71</v>
      </c>
      <c r="AJ942">
        <f t="shared" si="866"/>
        <v>71.000941999999995</v>
      </c>
      <c r="AK942" t="str">
        <f t="shared" si="867"/>
        <v/>
      </c>
      <c r="AL942" t="str">
        <f>IF($A942="","",INDEX(games!$J:$J,ROW())&amp;"")</f>
        <v>https://store.steampowered.com/app/1794680/Vampire_Survivors/</v>
      </c>
      <c r="AM942">
        <f>IF($A942="","",SUMPRODUCT($AO942:$BD942,'Map Analysis'!$AN$2^{0,1,2,3,4,5,6,7,8,9,10,11,12,13,14,15}))</f>
        <v>138.5</v>
      </c>
      <c r="AN942">
        <f t="shared" si="868"/>
        <v>138.50009420000001</v>
      </c>
      <c r="AO942">
        <f t="shared" si="869"/>
        <v>101</v>
      </c>
      <c r="AP942">
        <f t="shared" si="870"/>
        <v>70</v>
      </c>
      <c r="AQ942">
        <f t="shared" si="871"/>
        <v>10</v>
      </c>
      <c r="AR942">
        <f t="shared" si="872"/>
        <v>0</v>
      </c>
      <c r="AS942">
        <f t="shared" si="873"/>
        <v>0</v>
      </c>
      <c r="AT942">
        <f t="shared" si="874"/>
        <v>0</v>
      </c>
      <c r="AU942">
        <f t="shared" si="875"/>
        <v>0</v>
      </c>
      <c r="AV942">
        <f t="shared" si="876"/>
        <v>0</v>
      </c>
      <c r="AW942">
        <f t="shared" si="877"/>
        <v>0</v>
      </c>
      <c r="AX942">
        <f t="shared" si="878"/>
        <v>0</v>
      </c>
      <c r="AY942">
        <f t="shared" si="879"/>
        <v>0</v>
      </c>
      <c r="AZ942">
        <f t="shared" si="880"/>
        <v>0</v>
      </c>
      <c r="BA942">
        <f t="shared" si="881"/>
        <v>0</v>
      </c>
      <c r="BB942">
        <f t="shared" si="882"/>
        <v>0</v>
      </c>
      <c r="BC942">
        <f t="shared" si="883"/>
        <v>0</v>
      </c>
      <c r="BD942">
        <f t="shared" si="884"/>
        <v>0</v>
      </c>
      <c r="BF942">
        <f t="shared" si="885"/>
        <v>3</v>
      </c>
      <c r="BG942">
        <f t="shared" si="886"/>
        <v>0</v>
      </c>
      <c r="BH942">
        <f t="shared" si="887"/>
        <v>0</v>
      </c>
      <c r="BI942">
        <f t="shared" si="888"/>
        <v>0</v>
      </c>
      <c r="BJ942">
        <f t="shared" si="889"/>
        <v>0</v>
      </c>
      <c r="BK942">
        <f t="shared" si="890"/>
        <v>0</v>
      </c>
      <c r="BL942">
        <f t="shared" si="891"/>
        <v>0</v>
      </c>
      <c r="BM942">
        <f t="shared" si="892"/>
        <v>0</v>
      </c>
      <c r="BN942">
        <f t="shared" si="893"/>
        <v>0</v>
      </c>
      <c r="BO942">
        <f t="shared" si="894"/>
        <v>0</v>
      </c>
      <c r="BP942">
        <f t="shared" si="895"/>
        <v>0</v>
      </c>
      <c r="BQ942">
        <f t="shared" si="896"/>
        <v>0</v>
      </c>
      <c r="BR942">
        <f t="shared" si="897"/>
        <v>0</v>
      </c>
      <c r="BS942">
        <f t="shared" si="898"/>
        <v>0</v>
      </c>
      <c r="BT942">
        <f t="shared" si="899"/>
        <v>0</v>
      </c>
    </row>
    <row r="943" spans="1:72" x14ac:dyDescent="0.25">
      <c r="A943" t="str">
        <f>IF(TRIM(INDEX(games!$A:$A,ROW()))="","",TRIM(INDEX(games!$A:$A,ROW())))</f>
        <v>Vault of the Void</v>
      </c>
      <c r="B943">
        <f>IF(OR($A943="",INDEX(games!$B:$B,ROW())=""),"",INDEX(games!$B:$B,ROW()))</f>
        <v>2020</v>
      </c>
      <c r="C943" t="str">
        <f>IF(OR($A943="",INDEX(games!$C:$C,ROW())=""),"",INDEX(games!$C:$C,ROW()))</f>
        <v>Deckbuilder</v>
      </c>
      <c r="D943">
        <f t="shared" si="840"/>
        <v>1</v>
      </c>
      <c r="E943">
        <f t="shared" si="841"/>
        <v>3</v>
      </c>
      <c r="F943">
        <f t="shared" si="842"/>
        <v>25</v>
      </c>
      <c r="G943" t="e">
        <f t="shared" si="843"/>
        <v>#N/A</v>
      </c>
      <c r="H943" t="e">
        <f t="shared" si="844"/>
        <v>#N/A</v>
      </c>
      <c r="I943" t="e">
        <f t="shared" si="845"/>
        <v>#N/A</v>
      </c>
      <c r="J943" t="e">
        <f t="shared" si="846"/>
        <v>#N/A</v>
      </c>
      <c r="K943">
        <f t="shared" si="847"/>
        <v>2020</v>
      </c>
      <c r="L943">
        <f t="shared" si="848"/>
        <v>3.5750000000000002</v>
      </c>
      <c r="M943" t="e">
        <f t="shared" si="849"/>
        <v>#N/A</v>
      </c>
      <c r="N943" t="e">
        <f t="shared" si="850"/>
        <v>#N/A</v>
      </c>
      <c r="O943">
        <f t="shared" si="851"/>
        <v>1.0009429999999999</v>
      </c>
      <c r="P943" t="str">
        <f>IF(OR($A943="",INDEX(games!$H:$H,ROW())=""),"",INDEX(games!$H:$H,ROW()))</f>
        <v>Yes</v>
      </c>
      <c r="Q943">
        <f t="shared" si="852"/>
        <v>1.0009429999999999</v>
      </c>
      <c r="T943">
        <f t="shared" si="853"/>
        <v>2012</v>
      </c>
      <c r="U943">
        <f t="shared" si="854"/>
        <v>2015</v>
      </c>
      <c r="V943">
        <f t="shared" si="855"/>
        <v>3</v>
      </c>
      <c r="W943" t="str">
        <f>IF(TRIM(INDEX(connections!$A:$A,ROW()))="","",TRIM(INDEX(connections!$A:$A,ROW())))</f>
        <v>FTL</v>
      </c>
      <c r="X943" t="str">
        <f>IF($W943="","",TRIM(INDEX(connections!$B:$B,ROW())))</f>
        <v>Nuclear Throne</v>
      </c>
      <c r="Y943">
        <f t="shared" si="856"/>
        <v>326</v>
      </c>
      <c r="Z943">
        <f t="shared" si="857"/>
        <v>578</v>
      </c>
      <c r="AA943" t="str">
        <f t="shared" si="858"/>
        <v>Yes</v>
      </c>
      <c r="AB943" t="str">
        <f t="shared" si="859"/>
        <v>Yes</v>
      </c>
      <c r="AC943">
        <f t="shared" si="860"/>
        <v>1</v>
      </c>
      <c r="AD943">
        <f t="shared" si="861"/>
        <v>1</v>
      </c>
      <c r="AE943" t="str">
        <f t="shared" si="862"/>
        <v/>
      </c>
      <c r="AG943">
        <f t="shared" si="863"/>
        <v>1</v>
      </c>
      <c r="AH943" t="str">
        <f t="shared" si="864"/>
        <v>Yes</v>
      </c>
      <c r="AI943">
        <f t="shared" si="865"/>
        <v>1</v>
      </c>
      <c r="AJ943">
        <f t="shared" si="866"/>
        <v>1.0009429999999999</v>
      </c>
      <c r="AK943" t="str">
        <f t="shared" si="867"/>
        <v/>
      </c>
      <c r="AL943" t="str">
        <f>IF($A943="","",INDEX(games!$J:$J,ROW())&amp;"")</f>
        <v>https://store.steampowered.com/app/1135810/Vault_of_the_Void/</v>
      </c>
      <c r="AM943">
        <f>IF($A943="","",SUMPRODUCT($AO943:$BD943,'Map Analysis'!$AN$2^{0,1,2,3,4,5,6,7,8,9,10,11,12,13,14,15}))</f>
        <v>0</v>
      </c>
      <c r="AN943">
        <f t="shared" si="868"/>
        <v>9.4300000000000002E-5</v>
      </c>
      <c r="AO943">
        <f t="shared" si="869"/>
        <v>0</v>
      </c>
      <c r="AP943">
        <f t="shared" si="870"/>
        <v>0</v>
      </c>
      <c r="AQ943">
        <f t="shared" si="871"/>
        <v>0</v>
      </c>
      <c r="AR943">
        <f t="shared" si="872"/>
        <v>0</v>
      </c>
      <c r="AS943">
        <f t="shared" si="873"/>
        <v>0</v>
      </c>
      <c r="AT943">
        <f t="shared" si="874"/>
        <v>0</v>
      </c>
      <c r="AU943">
        <f t="shared" si="875"/>
        <v>0</v>
      </c>
      <c r="AV943">
        <f t="shared" si="876"/>
        <v>0</v>
      </c>
      <c r="AW943">
        <f t="shared" si="877"/>
        <v>0</v>
      </c>
      <c r="AX943">
        <f t="shared" si="878"/>
        <v>0</v>
      </c>
      <c r="AY943">
        <f t="shared" si="879"/>
        <v>0</v>
      </c>
      <c r="AZ943">
        <f t="shared" si="880"/>
        <v>0</v>
      </c>
      <c r="BA943">
        <f t="shared" si="881"/>
        <v>0</v>
      </c>
      <c r="BB943">
        <f t="shared" si="882"/>
        <v>0</v>
      </c>
      <c r="BC943">
        <f t="shared" si="883"/>
        <v>0</v>
      </c>
      <c r="BD943">
        <f t="shared" si="884"/>
        <v>0</v>
      </c>
      <c r="BF943">
        <f t="shared" si="885"/>
        <v>27</v>
      </c>
      <c r="BG943">
        <f t="shared" si="886"/>
        <v>44</v>
      </c>
      <c r="BH943">
        <f t="shared" si="887"/>
        <v>95</v>
      </c>
      <c r="BI943">
        <f t="shared" si="888"/>
        <v>35</v>
      </c>
      <c r="BJ943">
        <f t="shared" si="889"/>
        <v>3</v>
      </c>
      <c r="BK943">
        <f t="shared" si="890"/>
        <v>0</v>
      </c>
      <c r="BL943">
        <f t="shared" si="891"/>
        <v>0</v>
      </c>
      <c r="BM943">
        <f t="shared" si="892"/>
        <v>0</v>
      </c>
      <c r="BN943">
        <f t="shared" si="893"/>
        <v>0</v>
      </c>
      <c r="BO943">
        <f t="shared" si="894"/>
        <v>0</v>
      </c>
      <c r="BP943">
        <f t="shared" si="895"/>
        <v>0</v>
      </c>
      <c r="BQ943">
        <f t="shared" si="896"/>
        <v>0</v>
      </c>
      <c r="BR943">
        <f t="shared" si="897"/>
        <v>0</v>
      </c>
      <c r="BS943">
        <f t="shared" si="898"/>
        <v>0</v>
      </c>
      <c r="BT943">
        <f t="shared" si="899"/>
        <v>0</v>
      </c>
    </row>
    <row r="944" spans="1:72" x14ac:dyDescent="0.25">
      <c r="A944" t="str">
        <f>IF(TRIM(INDEX(games!$A:$A,ROW()))="","",TRIM(INDEX(games!$A:$A,ROW())))</f>
        <v>Vellum</v>
      </c>
      <c r="B944">
        <f>IF(OR($A944="",INDEX(games!$B:$B,ROW())=""),"",INDEX(games!$B:$B,ROW()))</f>
        <v>2024</v>
      </c>
      <c r="C944" t="str">
        <f>IF(OR($A944="",INDEX(games!$C:$C,ROW())=""),"",INDEX(games!$C:$C,ROW()))</f>
        <v>Action</v>
      </c>
      <c r="D944">
        <f t="shared" si="840"/>
        <v>6</v>
      </c>
      <c r="E944">
        <f t="shared" si="841"/>
        <v>1</v>
      </c>
      <c r="F944">
        <f t="shared" si="842"/>
        <v>26</v>
      </c>
      <c r="G944">
        <f t="shared" si="843"/>
        <v>2024</v>
      </c>
      <c r="H944">
        <f t="shared" si="844"/>
        <v>1.5979999999999999</v>
      </c>
      <c r="I944" t="e">
        <f t="shared" si="845"/>
        <v>#N/A</v>
      </c>
      <c r="J944" t="e">
        <f t="shared" si="846"/>
        <v>#N/A</v>
      </c>
      <c r="K944" t="e">
        <f t="shared" si="847"/>
        <v>#N/A</v>
      </c>
      <c r="L944" t="e">
        <f t="shared" si="848"/>
        <v>#N/A</v>
      </c>
      <c r="M944" t="e">
        <f t="shared" si="849"/>
        <v>#N/A</v>
      </c>
      <c r="N944" t="e">
        <f t="shared" si="850"/>
        <v>#N/A</v>
      </c>
      <c r="O944">
        <f t="shared" si="851"/>
        <v>6.0009439999999996</v>
      </c>
      <c r="P944" t="str">
        <f>IF(OR($A944="",INDEX(games!$H:$H,ROW())=""),"",INDEX(games!$H:$H,ROW()))</f>
        <v/>
      </c>
      <c r="Q944" t="str">
        <f t="shared" si="852"/>
        <v/>
      </c>
      <c r="T944">
        <f t="shared" si="853"/>
        <v>2010</v>
      </c>
      <c r="U944">
        <f t="shared" si="854"/>
        <v>2015</v>
      </c>
      <c r="V944">
        <f t="shared" si="855"/>
        <v>5</v>
      </c>
      <c r="W944" t="str">
        <f>IF(TRIM(INDEX(connections!$A:$A,ROW()))="","",TRIM(INDEX(connections!$A:$A,ROW())))</f>
        <v>Shoot First</v>
      </c>
      <c r="X944" t="str">
        <f>IF($W944="","",TRIM(INDEX(connections!$B:$B,ROW())))</f>
        <v>Nuclear Throne</v>
      </c>
      <c r="Y944">
        <f t="shared" si="856"/>
        <v>759</v>
      </c>
      <c r="Z944">
        <f t="shared" si="857"/>
        <v>578</v>
      </c>
      <c r="AA944" t="str">
        <f t="shared" si="858"/>
        <v/>
      </c>
      <c r="AB944" t="str">
        <f t="shared" si="859"/>
        <v>Yes</v>
      </c>
      <c r="AC944" t="str">
        <f t="shared" si="860"/>
        <v/>
      </c>
      <c r="AD944">
        <f t="shared" si="861"/>
        <v>0</v>
      </c>
      <c r="AE944" t="str">
        <f t="shared" si="862"/>
        <v/>
      </c>
      <c r="AG944">
        <f t="shared" si="863"/>
        <v>6</v>
      </c>
      <c r="AH944" t="str">
        <f t="shared" si="864"/>
        <v/>
      </c>
      <c r="AI944" t="str">
        <f t="shared" si="865"/>
        <v/>
      </c>
      <c r="AJ944" t="str">
        <f t="shared" si="866"/>
        <v/>
      </c>
      <c r="AK944">
        <f t="shared" si="867"/>
        <v>6.0009439999999996</v>
      </c>
      <c r="AL944" t="str">
        <f>IF($A944="","",INDEX(games!$J:$J,ROW())&amp;"")</f>
        <v/>
      </c>
      <c r="AM944">
        <f>IF($A944="","",SUMPRODUCT($AO944:$BD944,'Map Analysis'!$AN$2^{0,1,2,3,4,5,6,7,8,9,10,11,12,13,14,15}))</f>
        <v>0</v>
      </c>
      <c r="AN944">
        <f t="shared" si="868"/>
        <v>9.4400000000000004E-5</v>
      </c>
      <c r="AO944">
        <f t="shared" si="869"/>
        <v>0</v>
      </c>
      <c r="AP944">
        <f t="shared" si="870"/>
        <v>0</v>
      </c>
      <c r="AQ944">
        <f t="shared" si="871"/>
        <v>0</v>
      </c>
      <c r="AR944">
        <f t="shared" si="872"/>
        <v>0</v>
      </c>
      <c r="AS944">
        <f t="shared" si="873"/>
        <v>0</v>
      </c>
      <c r="AT944">
        <f t="shared" si="874"/>
        <v>0</v>
      </c>
      <c r="AU944">
        <f t="shared" si="875"/>
        <v>0</v>
      </c>
      <c r="AV944">
        <f t="shared" si="876"/>
        <v>0</v>
      </c>
      <c r="AW944">
        <f t="shared" si="877"/>
        <v>0</v>
      </c>
      <c r="AX944">
        <f t="shared" si="878"/>
        <v>0</v>
      </c>
      <c r="AY944">
        <f t="shared" si="879"/>
        <v>0</v>
      </c>
      <c r="AZ944">
        <f t="shared" si="880"/>
        <v>0</v>
      </c>
      <c r="BA944">
        <f t="shared" si="881"/>
        <v>0</v>
      </c>
      <c r="BB944">
        <f t="shared" si="882"/>
        <v>0</v>
      </c>
      <c r="BC944">
        <f t="shared" si="883"/>
        <v>0</v>
      </c>
      <c r="BD944">
        <f t="shared" si="884"/>
        <v>0</v>
      </c>
      <c r="BF944">
        <f t="shared" si="885"/>
        <v>27</v>
      </c>
      <c r="BG944">
        <f t="shared" si="886"/>
        <v>44</v>
      </c>
      <c r="BH944">
        <f t="shared" si="887"/>
        <v>95</v>
      </c>
      <c r="BI944">
        <f t="shared" si="888"/>
        <v>35</v>
      </c>
      <c r="BJ944">
        <f t="shared" si="889"/>
        <v>3</v>
      </c>
      <c r="BK944">
        <f t="shared" si="890"/>
        <v>0</v>
      </c>
      <c r="BL944">
        <f t="shared" si="891"/>
        <v>0</v>
      </c>
      <c r="BM944">
        <f t="shared" si="892"/>
        <v>0</v>
      </c>
      <c r="BN944">
        <f t="shared" si="893"/>
        <v>0</v>
      </c>
      <c r="BO944">
        <f t="shared" si="894"/>
        <v>0</v>
      </c>
      <c r="BP944">
        <f t="shared" si="895"/>
        <v>0</v>
      </c>
      <c r="BQ944">
        <f t="shared" si="896"/>
        <v>0</v>
      </c>
      <c r="BR944">
        <f t="shared" si="897"/>
        <v>0</v>
      </c>
      <c r="BS944">
        <f t="shared" si="898"/>
        <v>0</v>
      </c>
      <c r="BT944">
        <f t="shared" si="899"/>
        <v>0</v>
      </c>
    </row>
    <row r="945" spans="1:72" x14ac:dyDescent="0.25">
      <c r="A945" t="str">
        <f>IF(TRIM(INDEX(games!$A:$A,ROW()))="","",TRIM(INDEX(games!$A:$A,ROW())))</f>
        <v>Vital Shell</v>
      </c>
      <c r="B945">
        <f>IF(OR($A945="",INDEX(games!$B:$B,ROW())=""),"",INDEX(games!$B:$B,ROW()))</f>
        <v>2026</v>
      </c>
      <c r="C945" t="str">
        <f>IF(OR($A945="",INDEX(games!$C:$C,ROW())=""),"",INDEX(games!$C:$C,ROW()))</f>
        <v>Action</v>
      </c>
      <c r="D945">
        <f t="shared" si="840"/>
        <v>1</v>
      </c>
      <c r="E945">
        <f t="shared" si="841"/>
        <v>1</v>
      </c>
      <c r="F945">
        <f t="shared" si="842"/>
        <v>27</v>
      </c>
      <c r="G945">
        <f t="shared" si="843"/>
        <v>2026</v>
      </c>
      <c r="H945">
        <f t="shared" si="844"/>
        <v>1.621</v>
      </c>
      <c r="I945" t="e">
        <f t="shared" si="845"/>
        <v>#N/A</v>
      </c>
      <c r="J945" t="e">
        <f t="shared" si="846"/>
        <v>#N/A</v>
      </c>
      <c r="K945" t="e">
        <f t="shared" si="847"/>
        <v>#N/A</v>
      </c>
      <c r="L945" t="e">
        <f t="shared" si="848"/>
        <v>#N/A</v>
      </c>
      <c r="M945" t="e">
        <f t="shared" si="849"/>
        <v>#N/A</v>
      </c>
      <c r="N945" t="e">
        <f t="shared" si="850"/>
        <v>#N/A</v>
      </c>
      <c r="O945">
        <f t="shared" si="851"/>
        <v>1.000945</v>
      </c>
      <c r="P945" t="str">
        <f>IF(OR($A945="",INDEX(games!$H:$H,ROW())=""),"",INDEX(games!$H:$H,ROW()))</f>
        <v>Yes</v>
      </c>
      <c r="Q945">
        <f t="shared" si="852"/>
        <v>1.000945</v>
      </c>
      <c r="T945">
        <f t="shared" si="853"/>
        <v>2008</v>
      </c>
      <c r="U945">
        <f t="shared" si="854"/>
        <v>2015</v>
      </c>
      <c r="V945">
        <f t="shared" si="855"/>
        <v>7</v>
      </c>
      <c r="W945" t="str">
        <f>IF(TRIM(INDEX(connections!$A:$A,ROW()))="","",TRIM(INDEX(connections!$A:$A,ROW())))</f>
        <v>Spelunky Classic</v>
      </c>
      <c r="X945" t="str">
        <f>IF($W945="","",TRIM(INDEX(connections!$B:$B,ROW())))</f>
        <v>Nuclear Throne</v>
      </c>
      <c r="Y945">
        <f t="shared" si="856"/>
        <v>801</v>
      </c>
      <c r="Z945">
        <f t="shared" si="857"/>
        <v>578</v>
      </c>
      <c r="AA945" t="str">
        <f t="shared" si="858"/>
        <v>Yes</v>
      </c>
      <c r="AB945" t="str">
        <f t="shared" si="859"/>
        <v>Yes</v>
      </c>
      <c r="AC945">
        <f t="shared" si="860"/>
        <v>1</v>
      </c>
      <c r="AD945">
        <f t="shared" si="861"/>
        <v>0</v>
      </c>
      <c r="AE945" t="str">
        <f t="shared" si="862"/>
        <v/>
      </c>
      <c r="AG945">
        <f t="shared" si="863"/>
        <v>1</v>
      </c>
      <c r="AH945" t="str">
        <f t="shared" si="864"/>
        <v>Yes</v>
      </c>
      <c r="AI945">
        <f t="shared" si="865"/>
        <v>1</v>
      </c>
      <c r="AJ945">
        <f t="shared" si="866"/>
        <v>1.000945</v>
      </c>
      <c r="AK945" t="str">
        <f t="shared" si="867"/>
        <v/>
      </c>
      <c r="AL945" t="str">
        <f>IF($A945="","",INDEX(games!$J:$J,ROW())&amp;"")</f>
        <v>https://store.steampowered.com/app/3741860/Vital_Shell/</v>
      </c>
      <c r="AM945">
        <f>IF($A945="","",SUMPRODUCT($AO945:$BD945,'Map Analysis'!$AN$2^{0,1,2,3,4,5,6,7,8,9,10,11,12,13,14,15}))</f>
        <v>0</v>
      </c>
      <c r="AN945">
        <f t="shared" si="868"/>
        <v>9.4500000000000007E-5</v>
      </c>
      <c r="AO945">
        <f t="shared" si="869"/>
        <v>0</v>
      </c>
      <c r="AP945">
        <f t="shared" si="870"/>
        <v>0</v>
      </c>
      <c r="AQ945">
        <f t="shared" si="871"/>
        <v>0</v>
      </c>
      <c r="AR945">
        <f t="shared" si="872"/>
        <v>0</v>
      </c>
      <c r="AS945">
        <f t="shared" si="873"/>
        <v>0</v>
      </c>
      <c r="AT945">
        <f t="shared" si="874"/>
        <v>0</v>
      </c>
      <c r="AU945">
        <f t="shared" si="875"/>
        <v>0</v>
      </c>
      <c r="AV945">
        <f t="shared" si="876"/>
        <v>0</v>
      </c>
      <c r="AW945">
        <f t="shared" si="877"/>
        <v>0</v>
      </c>
      <c r="AX945">
        <f t="shared" si="878"/>
        <v>0</v>
      </c>
      <c r="AY945">
        <f t="shared" si="879"/>
        <v>0</v>
      </c>
      <c r="AZ945">
        <f t="shared" si="880"/>
        <v>0</v>
      </c>
      <c r="BA945">
        <f t="shared" si="881"/>
        <v>0</v>
      </c>
      <c r="BB945">
        <f t="shared" si="882"/>
        <v>0</v>
      </c>
      <c r="BC945">
        <f t="shared" si="883"/>
        <v>0</v>
      </c>
      <c r="BD945">
        <f t="shared" si="884"/>
        <v>0</v>
      </c>
      <c r="BF945">
        <f t="shared" si="885"/>
        <v>27</v>
      </c>
      <c r="BG945">
        <f t="shared" si="886"/>
        <v>44</v>
      </c>
      <c r="BH945">
        <f t="shared" si="887"/>
        <v>95</v>
      </c>
      <c r="BI945">
        <f t="shared" si="888"/>
        <v>35</v>
      </c>
      <c r="BJ945">
        <f t="shared" si="889"/>
        <v>3</v>
      </c>
      <c r="BK945">
        <f t="shared" si="890"/>
        <v>0</v>
      </c>
      <c r="BL945">
        <f t="shared" si="891"/>
        <v>0</v>
      </c>
      <c r="BM945">
        <f t="shared" si="892"/>
        <v>0</v>
      </c>
      <c r="BN945">
        <f t="shared" si="893"/>
        <v>0</v>
      </c>
      <c r="BO945">
        <f t="shared" si="894"/>
        <v>0</v>
      </c>
      <c r="BP945">
        <f t="shared" si="895"/>
        <v>0</v>
      </c>
      <c r="BQ945">
        <f t="shared" si="896"/>
        <v>0</v>
      </c>
      <c r="BR945">
        <f t="shared" si="897"/>
        <v>0</v>
      </c>
      <c r="BS945">
        <f t="shared" si="898"/>
        <v>0</v>
      </c>
      <c r="BT945">
        <f t="shared" si="899"/>
        <v>0</v>
      </c>
    </row>
    <row r="946" spans="1:72" x14ac:dyDescent="0.25">
      <c r="A946" t="str">
        <f>IF(TRIM(INDEX(games!$A:$A,ROW()))="","",TRIM(INDEX(games!$A:$A,ROW())))</f>
        <v>Vivid Knight</v>
      </c>
      <c r="B946">
        <f>IF(OR($A946="",INDEX(games!$B:$B,ROW())=""),"",INDEX(games!$B:$B,ROW()))</f>
        <v>2021</v>
      </c>
      <c r="C946" t="str">
        <f>IF(OR($A946="",INDEX(games!$C:$C,ROW())=""),"",INDEX(games!$C:$C,ROW()))</f>
        <v>Deckbuilder</v>
      </c>
      <c r="D946">
        <f t="shared" si="840"/>
        <v>4</v>
      </c>
      <c r="E946">
        <f t="shared" si="841"/>
        <v>3</v>
      </c>
      <c r="F946">
        <f t="shared" si="842"/>
        <v>28</v>
      </c>
      <c r="G946" t="e">
        <f t="shared" si="843"/>
        <v>#N/A</v>
      </c>
      <c r="H946" t="e">
        <f t="shared" si="844"/>
        <v>#N/A</v>
      </c>
      <c r="I946" t="e">
        <f t="shared" si="845"/>
        <v>#N/A</v>
      </c>
      <c r="J946" t="e">
        <f t="shared" si="846"/>
        <v>#N/A</v>
      </c>
      <c r="K946">
        <f t="shared" si="847"/>
        <v>2021</v>
      </c>
      <c r="L946">
        <f t="shared" si="848"/>
        <v>3.6440000000000001</v>
      </c>
      <c r="M946" t="e">
        <f t="shared" si="849"/>
        <v>#N/A</v>
      </c>
      <c r="N946" t="e">
        <f t="shared" si="850"/>
        <v>#N/A</v>
      </c>
      <c r="O946">
        <f t="shared" si="851"/>
        <v>4.0009459999999999</v>
      </c>
      <c r="P946" t="str">
        <f>IF(OR($A946="",INDEX(games!$H:$H,ROW())=""),"",INDEX(games!$H:$H,ROW()))</f>
        <v/>
      </c>
      <c r="Q946" t="str">
        <f t="shared" si="852"/>
        <v/>
      </c>
      <c r="T946">
        <f t="shared" si="853"/>
        <v>2011</v>
      </c>
      <c r="U946">
        <f t="shared" si="854"/>
        <v>2015</v>
      </c>
      <c r="V946">
        <f t="shared" si="855"/>
        <v>4</v>
      </c>
      <c r="W946" t="str">
        <f>IF(TRIM(INDEX(connections!$A:$A,ROW()))="","",TRIM(INDEX(connections!$A:$A,ROW())))</f>
        <v>The Binding of Isaac</v>
      </c>
      <c r="X946" t="str">
        <f>IF($W946="","",TRIM(INDEX(connections!$B:$B,ROW())))</f>
        <v>Nuclear Throne</v>
      </c>
      <c r="Y946">
        <f t="shared" si="856"/>
        <v>865</v>
      </c>
      <c r="Z946">
        <f t="shared" si="857"/>
        <v>578</v>
      </c>
      <c r="AA946" t="str">
        <f t="shared" si="858"/>
        <v>Yes</v>
      </c>
      <c r="AB946" t="str">
        <f t="shared" si="859"/>
        <v>Yes</v>
      </c>
      <c r="AC946">
        <f t="shared" si="860"/>
        <v>1</v>
      </c>
      <c r="AD946">
        <f t="shared" si="861"/>
        <v>0</v>
      </c>
      <c r="AE946" t="str">
        <f t="shared" si="862"/>
        <v/>
      </c>
      <c r="AG946">
        <f t="shared" si="863"/>
        <v>2</v>
      </c>
      <c r="AH946" t="str">
        <f t="shared" si="864"/>
        <v/>
      </c>
      <c r="AI946" t="str">
        <f t="shared" si="865"/>
        <v/>
      </c>
      <c r="AJ946" t="str">
        <f t="shared" si="866"/>
        <v/>
      </c>
      <c r="AK946">
        <f t="shared" si="867"/>
        <v>2.0009459999999999</v>
      </c>
      <c r="AL946" t="str">
        <f>IF($A946="","",INDEX(games!$J:$J,ROW())&amp;"")</f>
        <v/>
      </c>
      <c r="AM946">
        <f>IF($A946="","",SUMPRODUCT($AO946:$BD946,'Map Analysis'!$AN$2^{0,1,2,3,4,5,6,7,8,9,10,11,12,13,14,15}))</f>
        <v>1</v>
      </c>
      <c r="AN946">
        <f t="shared" si="868"/>
        <v>1.0000945999999999</v>
      </c>
      <c r="AO946">
        <f t="shared" si="869"/>
        <v>1</v>
      </c>
      <c r="AP946">
        <f t="shared" si="870"/>
        <v>0</v>
      </c>
      <c r="AQ946">
        <f t="shared" si="871"/>
        <v>0</v>
      </c>
      <c r="AR946">
        <f t="shared" si="872"/>
        <v>0</v>
      </c>
      <c r="AS946">
        <f t="shared" si="873"/>
        <v>0</v>
      </c>
      <c r="AT946">
        <f t="shared" si="874"/>
        <v>0</v>
      </c>
      <c r="AU946">
        <f t="shared" si="875"/>
        <v>0</v>
      </c>
      <c r="AV946">
        <f t="shared" si="876"/>
        <v>0</v>
      </c>
      <c r="AW946">
        <f t="shared" si="877"/>
        <v>0</v>
      </c>
      <c r="AX946">
        <f t="shared" si="878"/>
        <v>0</v>
      </c>
      <c r="AY946">
        <f t="shared" si="879"/>
        <v>0</v>
      </c>
      <c r="AZ946">
        <f t="shared" si="880"/>
        <v>0</v>
      </c>
      <c r="BA946">
        <f t="shared" si="881"/>
        <v>0</v>
      </c>
      <c r="BB946">
        <f t="shared" si="882"/>
        <v>0</v>
      </c>
      <c r="BC946">
        <f t="shared" si="883"/>
        <v>0</v>
      </c>
      <c r="BD946">
        <f t="shared" si="884"/>
        <v>0</v>
      </c>
      <c r="BF946">
        <f t="shared" si="885"/>
        <v>27</v>
      </c>
      <c r="BG946">
        <f t="shared" si="886"/>
        <v>44</v>
      </c>
      <c r="BH946">
        <f t="shared" si="887"/>
        <v>95</v>
      </c>
      <c r="BI946">
        <f t="shared" si="888"/>
        <v>35</v>
      </c>
      <c r="BJ946">
        <f t="shared" si="889"/>
        <v>3</v>
      </c>
      <c r="BK946">
        <f t="shared" si="890"/>
        <v>0</v>
      </c>
      <c r="BL946">
        <f t="shared" si="891"/>
        <v>0</v>
      </c>
      <c r="BM946">
        <f t="shared" si="892"/>
        <v>0</v>
      </c>
      <c r="BN946">
        <f t="shared" si="893"/>
        <v>0</v>
      </c>
      <c r="BO946">
        <f t="shared" si="894"/>
        <v>0</v>
      </c>
      <c r="BP946">
        <f t="shared" si="895"/>
        <v>0</v>
      </c>
      <c r="BQ946">
        <f t="shared" si="896"/>
        <v>0</v>
      </c>
      <c r="BR946">
        <f t="shared" si="897"/>
        <v>0</v>
      </c>
      <c r="BS946">
        <f t="shared" si="898"/>
        <v>0</v>
      </c>
      <c r="BT946">
        <f t="shared" si="899"/>
        <v>0</v>
      </c>
    </row>
    <row r="947" spans="1:72" x14ac:dyDescent="0.25">
      <c r="A947" t="str">
        <f>IF(TRIM(INDEX(games!$A:$A,ROW()))="","",TRIM(INDEX(games!$A:$A,ROW())))</f>
        <v>Vivid World</v>
      </c>
      <c r="B947">
        <f>IF(OR($A947="",INDEX(games!$B:$B,ROW())=""),"",INDEX(games!$B:$B,ROW()))</f>
        <v>2025</v>
      </c>
      <c r="C947" t="str">
        <f>IF(OR($A947="",INDEX(games!$C:$C,ROW())=""),"",INDEX(games!$C:$C,ROW()))</f>
        <v>Deckbuilder</v>
      </c>
      <c r="D947">
        <f t="shared" si="840"/>
        <v>1</v>
      </c>
      <c r="E947">
        <f t="shared" si="841"/>
        <v>3</v>
      </c>
      <c r="F947">
        <f t="shared" si="842"/>
        <v>29</v>
      </c>
      <c r="G947" t="e">
        <f t="shared" si="843"/>
        <v>#N/A</v>
      </c>
      <c r="H947" t="e">
        <f t="shared" si="844"/>
        <v>#N/A</v>
      </c>
      <c r="I947" t="e">
        <f t="shared" si="845"/>
        <v>#N/A</v>
      </c>
      <c r="J947" t="e">
        <f t="shared" si="846"/>
        <v>#N/A</v>
      </c>
      <c r="K947">
        <f t="shared" si="847"/>
        <v>2025</v>
      </c>
      <c r="L947">
        <f t="shared" si="848"/>
        <v>3.6669999999999998</v>
      </c>
      <c r="M947" t="e">
        <f t="shared" si="849"/>
        <v>#N/A</v>
      </c>
      <c r="N947" t="e">
        <f t="shared" si="850"/>
        <v>#N/A</v>
      </c>
      <c r="O947">
        <f t="shared" si="851"/>
        <v>1.000947</v>
      </c>
      <c r="P947" t="str">
        <f>IF(OR($A947="",INDEX(games!$H:$H,ROW())=""),"",INDEX(games!$H:$H,ROW()))</f>
        <v/>
      </c>
      <c r="Q947" t="str">
        <f t="shared" si="852"/>
        <v/>
      </c>
      <c r="T947">
        <f t="shared" si="853"/>
        <v>2024</v>
      </c>
      <c r="U947">
        <f t="shared" si="854"/>
        <v>2026</v>
      </c>
      <c r="V947">
        <f t="shared" si="855"/>
        <v>2</v>
      </c>
      <c r="W947" t="str">
        <f>IF(TRIM(INDEX(connections!$A:$A,ROW()))="","",TRIM(INDEX(connections!$A:$A,ROW())))</f>
        <v>Rabbit and Steel</v>
      </c>
      <c r="X947" t="str">
        <f>IF($W947="","",TRIM(INDEX(connections!$B:$B,ROW())))</f>
        <v>Nullpoint Protocol</v>
      </c>
      <c r="Y947">
        <f t="shared" si="856"/>
        <v>655</v>
      </c>
      <c r="Z947">
        <f t="shared" si="857"/>
        <v>579</v>
      </c>
      <c r="AA947" t="str">
        <f t="shared" si="858"/>
        <v>Yes</v>
      </c>
      <c r="AB947" t="str">
        <f t="shared" si="859"/>
        <v/>
      </c>
      <c r="AC947" t="str">
        <f t="shared" si="860"/>
        <v/>
      </c>
      <c r="AD947">
        <f t="shared" si="861"/>
        <v>0</v>
      </c>
      <c r="AE947" t="str">
        <f t="shared" si="862"/>
        <v/>
      </c>
      <c r="AG947">
        <f t="shared" si="863"/>
        <v>0</v>
      </c>
      <c r="AH947" t="str">
        <f t="shared" si="864"/>
        <v/>
      </c>
      <c r="AI947" t="str">
        <f t="shared" si="865"/>
        <v/>
      </c>
      <c r="AJ947" t="str">
        <f t="shared" si="866"/>
        <v/>
      </c>
      <c r="AK947" t="str">
        <f t="shared" si="867"/>
        <v/>
      </c>
      <c r="AL947" t="str">
        <f>IF($A947="","",INDEX(games!$J:$J,ROW())&amp;"")</f>
        <v/>
      </c>
      <c r="AM947">
        <f>IF($A947="","",SUMPRODUCT($AO947:$BD947,'Map Analysis'!$AN$2^{0,1,2,3,4,5,6,7,8,9,10,11,12,13,14,15}))</f>
        <v>0</v>
      </c>
      <c r="AN947">
        <f t="shared" si="868"/>
        <v>9.4699999999999998E-5</v>
      </c>
      <c r="AO947">
        <f t="shared" si="869"/>
        <v>0</v>
      </c>
      <c r="AP947">
        <f t="shared" si="870"/>
        <v>0</v>
      </c>
      <c r="AQ947">
        <f t="shared" si="871"/>
        <v>0</v>
      </c>
      <c r="AR947">
        <f t="shared" si="872"/>
        <v>0</v>
      </c>
      <c r="AS947">
        <f t="shared" si="873"/>
        <v>0</v>
      </c>
      <c r="AT947">
        <f t="shared" si="874"/>
        <v>0</v>
      </c>
      <c r="AU947">
        <f t="shared" si="875"/>
        <v>0</v>
      </c>
      <c r="AV947">
        <f t="shared" si="876"/>
        <v>0</v>
      </c>
      <c r="AW947">
        <f t="shared" si="877"/>
        <v>0</v>
      </c>
      <c r="AX947">
        <f t="shared" si="878"/>
        <v>0</v>
      </c>
      <c r="AY947">
        <f t="shared" si="879"/>
        <v>0</v>
      </c>
      <c r="AZ947">
        <f t="shared" si="880"/>
        <v>0</v>
      </c>
      <c r="BA947">
        <f t="shared" si="881"/>
        <v>0</v>
      </c>
      <c r="BB947">
        <f t="shared" si="882"/>
        <v>0</v>
      </c>
      <c r="BC947">
        <f t="shared" si="883"/>
        <v>0</v>
      </c>
      <c r="BD947">
        <f t="shared" si="884"/>
        <v>0</v>
      </c>
      <c r="BF947">
        <f t="shared" si="885"/>
        <v>0</v>
      </c>
      <c r="BG947">
        <f t="shared" si="886"/>
        <v>0</v>
      </c>
      <c r="BH947">
        <f t="shared" si="887"/>
        <v>0</v>
      </c>
      <c r="BI947">
        <f t="shared" si="888"/>
        <v>0</v>
      </c>
      <c r="BJ947">
        <f t="shared" si="889"/>
        <v>0</v>
      </c>
      <c r="BK947">
        <f t="shared" si="890"/>
        <v>0</v>
      </c>
      <c r="BL947">
        <f t="shared" si="891"/>
        <v>0</v>
      </c>
      <c r="BM947">
        <f t="shared" si="892"/>
        <v>0</v>
      </c>
      <c r="BN947">
        <f t="shared" si="893"/>
        <v>0</v>
      </c>
      <c r="BO947">
        <f t="shared" si="894"/>
        <v>0</v>
      </c>
      <c r="BP947">
        <f t="shared" si="895"/>
        <v>0</v>
      </c>
      <c r="BQ947">
        <f t="shared" si="896"/>
        <v>0</v>
      </c>
      <c r="BR947">
        <f t="shared" si="897"/>
        <v>0</v>
      </c>
      <c r="BS947">
        <f t="shared" si="898"/>
        <v>0</v>
      </c>
      <c r="BT947">
        <f t="shared" si="899"/>
        <v>0</v>
      </c>
    </row>
    <row r="948" spans="1:72" x14ac:dyDescent="0.25">
      <c r="A948" t="str">
        <f>IF(TRIM(INDEX(games!$A:$A,ROW()))="","",TRIM(INDEX(games!$A:$A,ROW())))</f>
        <v>Voice of Belldona</v>
      </c>
      <c r="B948">
        <f>IF(OR($A948="",INDEX(games!$B:$B,ROW())=""),"",INDEX(games!$B:$B,ROW()))</f>
        <v>2026</v>
      </c>
      <c r="C948" t="str">
        <f>IF(OR($A948="",INDEX(games!$C:$C,ROW())=""),"",INDEX(games!$C:$C,ROW()))</f>
        <v>Deckbuilder</v>
      </c>
      <c r="D948">
        <f t="shared" si="840"/>
        <v>2</v>
      </c>
      <c r="E948">
        <f t="shared" si="841"/>
        <v>3</v>
      </c>
      <c r="F948">
        <f t="shared" si="842"/>
        <v>30</v>
      </c>
      <c r="G948" t="e">
        <f t="shared" si="843"/>
        <v>#N/A</v>
      </c>
      <c r="H948" t="e">
        <f t="shared" si="844"/>
        <v>#N/A</v>
      </c>
      <c r="I948" t="e">
        <f t="shared" si="845"/>
        <v>#N/A</v>
      </c>
      <c r="J948" t="e">
        <f t="shared" si="846"/>
        <v>#N/A</v>
      </c>
      <c r="K948">
        <f t="shared" si="847"/>
        <v>2026</v>
      </c>
      <c r="L948">
        <f t="shared" si="848"/>
        <v>3.69</v>
      </c>
      <c r="M948" t="e">
        <f t="shared" si="849"/>
        <v>#N/A</v>
      </c>
      <c r="N948" t="e">
        <f t="shared" si="850"/>
        <v>#N/A</v>
      </c>
      <c r="O948">
        <f t="shared" si="851"/>
        <v>2.0009480000000002</v>
      </c>
      <c r="P948" t="str">
        <f>IF(OR($A948="",INDEX(games!$H:$H,ROW())=""),"",INDEX(games!$H:$H,ROW()))</f>
        <v/>
      </c>
      <c r="Q948" t="str">
        <f t="shared" si="852"/>
        <v/>
      </c>
      <c r="T948">
        <f t="shared" si="853"/>
        <v>2019</v>
      </c>
      <c r="U948">
        <f t="shared" si="854"/>
        <v>2025</v>
      </c>
      <c r="V948">
        <f t="shared" si="855"/>
        <v>6</v>
      </c>
      <c r="W948" t="str">
        <f>IF(TRIM(INDEX(connections!$A:$A,ROW()))="","",TRIM(INDEX(connections!$A:$A,ROW())))</f>
        <v>Hades</v>
      </c>
      <c r="X948" t="str">
        <f>IF($W948="","",TRIM(INDEX(connections!$B:$B,ROW())))</f>
        <v>Nunholy</v>
      </c>
      <c r="Y948">
        <f t="shared" si="856"/>
        <v>375</v>
      </c>
      <c r="Z948">
        <f t="shared" si="857"/>
        <v>580</v>
      </c>
      <c r="AA948" t="str">
        <f t="shared" si="858"/>
        <v>Yes</v>
      </c>
      <c r="AB948" t="str">
        <f t="shared" si="859"/>
        <v>Yes</v>
      </c>
      <c r="AC948">
        <f t="shared" si="860"/>
        <v>1</v>
      </c>
      <c r="AD948">
        <f t="shared" si="861"/>
        <v>0</v>
      </c>
      <c r="AE948" t="str">
        <f t="shared" si="862"/>
        <v/>
      </c>
      <c r="AG948">
        <f t="shared" si="863"/>
        <v>2</v>
      </c>
      <c r="AH948" t="str">
        <f t="shared" si="864"/>
        <v/>
      </c>
      <c r="AI948" t="str">
        <f t="shared" si="865"/>
        <v/>
      </c>
      <c r="AJ948" t="str">
        <f t="shared" si="866"/>
        <v/>
      </c>
      <c r="AK948">
        <f t="shared" si="867"/>
        <v>2.0009480000000002</v>
      </c>
      <c r="AL948" t="str">
        <f>IF($A948="","",INDEX(games!$J:$J,ROW())&amp;"")</f>
        <v/>
      </c>
      <c r="AM948">
        <f>IF($A948="","",SUMPRODUCT($AO948:$BD948,'Map Analysis'!$AN$2^{0,1,2,3,4,5,6,7,8,9,10,11,12,13,14,15}))</f>
        <v>0</v>
      </c>
      <c r="AN948">
        <f t="shared" si="868"/>
        <v>9.48E-5</v>
      </c>
      <c r="AO948">
        <f t="shared" si="869"/>
        <v>0</v>
      </c>
      <c r="AP948">
        <f t="shared" si="870"/>
        <v>0</v>
      </c>
      <c r="AQ948">
        <f t="shared" si="871"/>
        <v>0</v>
      </c>
      <c r="AR948">
        <f t="shared" si="872"/>
        <v>0</v>
      </c>
      <c r="AS948">
        <f t="shared" si="873"/>
        <v>0</v>
      </c>
      <c r="AT948">
        <f t="shared" si="874"/>
        <v>0</v>
      </c>
      <c r="AU948">
        <f t="shared" si="875"/>
        <v>0</v>
      </c>
      <c r="AV948">
        <f t="shared" si="876"/>
        <v>0</v>
      </c>
      <c r="AW948">
        <f t="shared" si="877"/>
        <v>0</v>
      </c>
      <c r="AX948">
        <f t="shared" si="878"/>
        <v>0</v>
      </c>
      <c r="AY948">
        <f t="shared" si="879"/>
        <v>0</v>
      </c>
      <c r="AZ948">
        <f t="shared" si="880"/>
        <v>0</v>
      </c>
      <c r="BA948">
        <f t="shared" si="881"/>
        <v>0</v>
      </c>
      <c r="BB948">
        <f t="shared" si="882"/>
        <v>0</v>
      </c>
      <c r="BC948">
        <f t="shared" si="883"/>
        <v>0</v>
      </c>
      <c r="BD948">
        <f t="shared" si="884"/>
        <v>0</v>
      </c>
      <c r="BF948">
        <f t="shared" si="885"/>
        <v>0</v>
      </c>
      <c r="BG948">
        <f t="shared" si="886"/>
        <v>0</v>
      </c>
      <c r="BH948">
        <f t="shared" si="887"/>
        <v>0</v>
      </c>
      <c r="BI948">
        <f t="shared" si="888"/>
        <v>0</v>
      </c>
      <c r="BJ948">
        <f t="shared" si="889"/>
        <v>0</v>
      </c>
      <c r="BK948">
        <f t="shared" si="890"/>
        <v>0</v>
      </c>
      <c r="BL948">
        <f t="shared" si="891"/>
        <v>0</v>
      </c>
      <c r="BM948">
        <f t="shared" si="892"/>
        <v>0</v>
      </c>
      <c r="BN948">
        <f t="shared" si="893"/>
        <v>0</v>
      </c>
      <c r="BO948">
        <f t="shared" si="894"/>
        <v>0</v>
      </c>
      <c r="BP948">
        <f t="shared" si="895"/>
        <v>0</v>
      </c>
      <c r="BQ948">
        <f t="shared" si="896"/>
        <v>0</v>
      </c>
      <c r="BR948">
        <f t="shared" si="897"/>
        <v>0</v>
      </c>
      <c r="BS948">
        <f t="shared" si="898"/>
        <v>0</v>
      </c>
      <c r="BT948">
        <f t="shared" si="899"/>
        <v>0</v>
      </c>
    </row>
    <row r="949" spans="1:72" x14ac:dyDescent="0.25">
      <c r="A949" t="str">
        <f>IF(TRIM(INDEX(games!$A:$A,ROW()))="","",TRIM(INDEX(games!$A:$A,ROW())))</f>
        <v>Void Bastards</v>
      </c>
      <c r="B949">
        <f>IF(OR($A949="",INDEX(games!$B:$B,ROW())=""),"",INDEX(games!$B:$B,ROW()))</f>
        <v>2019</v>
      </c>
      <c r="C949" t="str">
        <f>IF(OR($A949="",INDEX(games!$C:$C,ROW())=""),"",INDEX(games!$C:$C,ROW()))</f>
        <v>Action</v>
      </c>
      <c r="D949">
        <f t="shared" si="840"/>
        <v>2</v>
      </c>
      <c r="E949">
        <f t="shared" si="841"/>
        <v>1</v>
      </c>
      <c r="F949">
        <f t="shared" si="842"/>
        <v>31</v>
      </c>
      <c r="G949">
        <f t="shared" si="843"/>
        <v>2019</v>
      </c>
      <c r="H949">
        <f t="shared" si="844"/>
        <v>1.7130000000000001</v>
      </c>
      <c r="I949" t="e">
        <f t="shared" si="845"/>
        <v>#N/A</v>
      </c>
      <c r="J949" t="e">
        <f t="shared" si="846"/>
        <v>#N/A</v>
      </c>
      <c r="K949" t="e">
        <f t="shared" si="847"/>
        <v>#N/A</v>
      </c>
      <c r="L949" t="e">
        <f t="shared" si="848"/>
        <v>#N/A</v>
      </c>
      <c r="M949" t="e">
        <f t="shared" si="849"/>
        <v>#N/A</v>
      </c>
      <c r="N949" t="e">
        <f t="shared" si="850"/>
        <v>#N/A</v>
      </c>
      <c r="O949">
        <f t="shared" si="851"/>
        <v>2.0009489999999999</v>
      </c>
      <c r="P949" t="str">
        <f>IF(OR($A949="",INDEX(games!$H:$H,ROW())=""),"",INDEX(games!$H:$H,ROW()))</f>
        <v>Yes</v>
      </c>
      <c r="Q949">
        <f t="shared" si="852"/>
        <v>2.0009489999999999</v>
      </c>
      <c r="T949">
        <f t="shared" si="853"/>
        <v>2023</v>
      </c>
      <c r="U949">
        <f t="shared" si="854"/>
        <v>2026</v>
      </c>
      <c r="V949">
        <f t="shared" si="855"/>
        <v>3</v>
      </c>
      <c r="W949" t="str">
        <f>IF(TRIM(INDEX(connections!$A:$A,ROW()))="","",TRIM(INDEX(connections!$A:$A,ROW())))</f>
        <v>Backpack Battles</v>
      </c>
      <c r="X949" t="str">
        <f>IF($W949="","",TRIM(INDEX(connections!$B:$B,ROW())))</f>
        <v>Oaken Tower</v>
      </c>
      <c r="Y949">
        <f t="shared" si="856"/>
        <v>53</v>
      </c>
      <c r="Z949">
        <f t="shared" si="857"/>
        <v>581</v>
      </c>
      <c r="AA949" t="str">
        <f t="shared" si="858"/>
        <v>Yes</v>
      </c>
      <c r="AB949" t="str">
        <f t="shared" si="859"/>
        <v/>
      </c>
      <c r="AC949" t="str">
        <f t="shared" si="860"/>
        <v/>
      </c>
      <c r="AD949">
        <f t="shared" si="861"/>
        <v>0</v>
      </c>
      <c r="AE949" t="str">
        <f t="shared" si="862"/>
        <v/>
      </c>
      <c r="AG949">
        <f t="shared" si="863"/>
        <v>1</v>
      </c>
      <c r="AH949" t="str">
        <f t="shared" si="864"/>
        <v>Yes</v>
      </c>
      <c r="AI949">
        <f t="shared" si="865"/>
        <v>1</v>
      </c>
      <c r="AJ949">
        <f t="shared" si="866"/>
        <v>1.0009490000000001</v>
      </c>
      <c r="AK949" t="str">
        <f t="shared" si="867"/>
        <v/>
      </c>
      <c r="AL949" t="str">
        <f>IF($A949="","",INDEX(games!$J:$J,ROW())&amp;"")</f>
        <v>https://store.steampowered.com/app/857980/Void_Bastards/</v>
      </c>
      <c r="AM949">
        <f>IF($A949="","",SUMPRODUCT($AO949:$BD949,'Map Analysis'!$AN$2^{0,1,2,3,4,5,6,7,8,9,10,11,12,13,14,15}))</f>
        <v>1</v>
      </c>
      <c r="AN949">
        <f t="shared" si="868"/>
        <v>1.0000948999999999</v>
      </c>
      <c r="AO949">
        <f t="shared" si="869"/>
        <v>1</v>
      </c>
      <c r="AP949">
        <f t="shared" si="870"/>
        <v>0</v>
      </c>
      <c r="AQ949">
        <f t="shared" si="871"/>
        <v>0</v>
      </c>
      <c r="AR949">
        <f t="shared" si="872"/>
        <v>0</v>
      </c>
      <c r="AS949">
        <f t="shared" si="873"/>
        <v>0</v>
      </c>
      <c r="AT949">
        <f t="shared" si="874"/>
        <v>0</v>
      </c>
      <c r="AU949">
        <f t="shared" si="875"/>
        <v>0</v>
      </c>
      <c r="AV949">
        <f t="shared" si="876"/>
        <v>0</v>
      </c>
      <c r="AW949">
        <f t="shared" si="877"/>
        <v>0</v>
      </c>
      <c r="AX949">
        <f t="shared" si="878"/>
        <v>0</v>
      </c>
      <c r="AY949">
        <f t="shared" si="879"/>
        <v>0</v>
      </c>
      <c r="AZ949">
        <f t="shared" si="880"/>
        <v>0</v>
      </c>
      <c r="BA949">
        <f t="shared" si="881"/>
        <v>0</v>
      </c>
      <c r="BB949">
        <f t="shared" si="882"/>
        <v>0</v>
      </c>
      <c r="BC949">
        <f t="shared" si="883"/>
        <v>0</v>
      </c>
      <c r="BD949">
        <f t="shared" si="884"/>
        <v>0</v>
      </c>
      <c r="BF949">
        <f t="shared" si="885"/>
        <v>1</v>
      </c>
      <c r="BG949">
        <f t="shared" si="886"/>
        <v>0</v>
      </c>
      <c r="BH949">
        <f t="shared" si="887"/>
        <v>0</v>
      </c>
      <c r="BI949">
        <f t="shared" si="888"/>
        <v>0</v>
      </c>
      <c r="BJ949">
        <f t="shared" si="889"/>
        <v>0</v>
      </c>
      <c r="BK949">
        <f t="shared" si="890"/>
        <v>0</v>
      </c>
      <c r="BL949">
        <f t="shared" si="891"/>
        <v>0</v>
      </c>
      <c r="BM949">
        <f t="shared" si="892"/>
        <v>0</v>
      </c>
      <c r="BN949">
        <f t="shared" si="893"/>
        <v>0</v>
      </c>
      <c r="BO949">
        <f t="shared" si="894"/>
        <v>0</v>
      </c>
      <c r="BP949">
        <f t="shared" si="895"/>
        <v>0</v>
      </c>
      <c r="BQ949">
        <f t="shared" si="896"/>
        <v>0</v>
      </c>
      <c r="BR949">
        <f t="shared" si="897"/>
        <v>0</v>
      </c>
      <c r="BS949">
        <f t="shared" si="898"/>
        <v>0</v>
      </c>
      <c r="BT949">
        <f t="shared" si="899"/>
        <v>0</v>
      </c>
    </row>
    <row r="950" spans="1:72" x14ac:dyDescent="0.25">
      <c r="A950" t="str">
        <f>IF(TRIM(INDEX(games!$A:$A,ROW()))="","",TRIM(INDEX(games!$A:$A,ROW())))</f>
        <v>Void Scrappers</v>
      </c>
      <c r="B950">
        <f>IF(OR($A950="",INDEX(games!$B:$B,ROW())=""),"",INDEX(games!$B:$B,ROW()))</f>
        <v>2022</v>
      </c>
      <c r="C950" t="str">
        <f>IF(OR($A950="",INDEX(games!$C:$C,ROW())=""),"",INDEX(games!$C:$C,ROW()))</f>
        <v>Action</v>
      </c>
      <c r="D950">
        <f t="shared" si="840"/>
        <v>3</v>
      </c>
      <c r="E950">
        <f t="shared" si="841"/>
        <v>1</v>
      </c>
      <c r="F950">
        <f t="shared" si="842"/>
        <v>32</v>
      </c>
      <c r="G950">
        <f t="shared" si="843"/>
        <v>2022</v>
      </c>
      <c r="H950">
        <f t="shared" si="844"/>
        <v>1.736</v>
      </c>
      <c r="I950" t="e">
        <f t="shared" si="845"/>
        <v>#N/A</v>
      </c>
      <c r="J950" t="e">
        <f t="shared" si="846"/>
        <v>#N/A</v>
      </c>
      <c r="K950" t="e">
        <f t="shared" si="847"/>
        <v>#N/A</v>
      </c>
      <c r="L950" t="e">
        <f t="shared" si="848"/>
        <v>#N/A</v>
      </c>
      <c r="M950" t="e">
        <f t="shared" si="849"/>
        <v>#N/A</v>
      </c>
      <c r="N950" t="e">
        <f t="shared" si="850"/>
        <v>#N/A</v>
      </c>
      <c r="O950">
        <f t="shared" si="851"/>
        <v>3.00095</v>
      </c>
      <c r="P950" t="str">
        <f>IF(OR($A950="",INDEX(games!$H:$H,ROW())=""),"",INDEX(games!$H:$H,ROW()))</f>
        <v>Yes</v>
      </c>
      <c r="Q950">
        <f t="shared" si="852"/>
        <v>3.00095</v>
      </c>
      <c r="T950">
        <f t="shared" si="853"/>
        <v>2021</v>
      </c>
      <c r="U950">
        <f t="shared" si="854"/>
        <v>2026</v>
      </c>
      <c r="V950">
        <f t="shared" si="855"/>
        <v>5</v>
      </c>
      <c r="W950" t="str">
        <f>IF(TRIM(INDEX(connections!$A:$A,ROW()))="","",TRIM(INDEX(connections!$A:$A,ROW())))</f>
        <v>Super Auto Pets</v>
      </c>
      <c r="X950" t="str">
        <f>IF($W950="","",TRIM(INDEX(connections!$B:$B,ROW())))</f>
        <v>Oaken Tower</v>
      </c>
      <c r="Y950">
        <f t="shared" si="856"/>
        <v>829</v>
      </c>
      <c r="Z950">
        <f t="shared" si="857"/>
        <v>581</v>
      </c>
      <c r="AA950" t="str">
        <f t="shared" si="858"/>
        <v>Yes</v>
      </c>
      <c r="AB950" t="str">
        <f t="shared" si="859"/>
        <v/>
      </c>
      <c r="AC950" t="str">
        <f t="shared" si="860"/>
        <v/>
      </c>
      <c r="AD950">
        <f t="shared" si="861"/>
        <v>0</v>
      </c>
      <c r="AE950" t="str">
        <f t="shared" si="862"/>
        <v/>
      </c>
      <c r="AG950">
        <f t="shared" si="863"/>
        <v>3</v>
      </c>
      <c r="AH950" t="str">
        <f t="shared" si="864"/>
        <v>Yes</v>
      </c>
      <c r="AI950">
        <f t="shared" si="865"/>
        <v>3</v>
      </c>
      <c r="AJ950">
        <f t="shared" si="866"/>
        <v>3.00095</v>
      </c>
      <c r="AK950" t="str">
        <f t="shared" si="867"/>
        <v/>
      </c>
      <c r="AL950" t="str">
        <f>IF($A950="","",INDEX(games!$J:$J,ROW())&amp;"")</f>
        <v>https://store.steampowered.com/app/2005210/Void_Scrappers/</v>
      </c>
      <c r="AM950">
        <f>IF($A950="","",SUMPRODUCT($AO950:$BD950,'Map Analysis'!$AN$2^{0,1,2,3,4,5,6,7,8,9,10,11,12,13,14,15}))</f>
        <v>2</v>
      </c>
      <c r="AN950">
        <f t="shared" si="868"/>
        <v>2.000095</v>
      </c>
      <c r="AO950">
        <f t="shared" si="869"/>
        <v>2</v>
      </c>
      <c r="AP950">
        <f t="shared" si="870"/>
        <v>0</v>
      </c>
      <c r="AQ950">
        <f t="shared" si="871"/>
        <v>0</v>
      </c>
      <c r="AR950">
        <f t="shared" si="872"/>
        <v>0</v>
      </c>
      <c r="AS950">
        <f t="shared" si="873"/>
        <v>0</v>
      </c>
      <c r="AT950">
        <f t="shared" si="874"/>
        <v>0</v>
      </c>
      <c r="AU950">
        <f t="shared" si="875"/>
        <v>0</v>
      </c>
      <c r="AV950">
        <f t="shared" si="876"/>
        <v>0</v>
      </c>
      <c r="AW950">
        <f t="shared" si="877"/>
        <v>0</v>
      </c>
      <c r="AX950">
        <f t="shared" si="878"/>
        <v>0</v>
      </c>
      <c r="AY950">
        <f t="shared" si="879"/>
        <v>0</v>
      </c>
      <c r="AZ950">
        <f t="shared" si="880"/>
        <v>0</v>
      </c>
      <c r="BA950">
        <f t="shared" si="881"/>
        <v>0</v>
      </c>
      <c r="BB950">
        <f t="shared" si="882"/>
        <v>0</v>
      </c>
      <c r="BC950">
        <f t="shared" si="883"/>
        <v>0</v>
      </c>
      <c r="BD950">
        <f t="shared" si="884"/>
        <v>0</v>
      </c>
      <c r="BF950">
        <f t="shared" si="885"/>
        <v>1</v>
      </c>
      <c r="BG950">
        <f t="shared" si="886"/>
        <v>0</v>
      </c>
      <c r="BH950">
        <f t="shared" si="887"/>
        <v>0</v>
      </c>
      <c r="BI950">
        <f t="shared" si="888"/>
        <v>0</v>
      </c>
      <c r="BJ950">
        <f t="shared" si="889"/>
        <v>0</v>
      </c>
      <c r="BK950">
        <f t="shared" si="890"/>
        <v>0</v>
      </c>
      <c r="BL950">
        <f t="shared" si="891"/>
        <v>0</v>
      </c>
      <c r="BM950">
        <f t="shared" si="892"/>
        <v>0</v>
      </c>
      <c r="BN950">
        <f t="shared" si="893"/>
        <v>0</v>
      </c>
      <c r="BO950">
        <f t="shared" si="894"/>
        <v>0</v>
      </c>
      <c r="BP950">
        <f t="shared" si="895"/>
        <v>0</v>
      </c>
      <c r="BQ950">
        <f t="shared" si="896"/>
        <v>0</v>
      </c>
      <c r="BR950">
        <f t="shared" si="897"/>
        <v>0</v>
      </c>
      <c r="BS950">
        <f t="shared" si="898"/>
        <v>0</v>
      </c>
      <c r="BT950">
        <f t="shared" si="899"/>
        <v>0</v>
      </c>
    </row>
    <row r="951" spans="1:72" x14ac:dyDescent="0.25">
      <c r="A951" t="str">
        <f>IF(TRIM(INDEX(games!$A:$A,ROW()))="","",TRIM(INDEX(games!$A:$A,ROW())))</f>
        <v>Void War</v>
      </c>
      <c r="B951">
        <f>IF(OR($A951="",INDEX(games!$B:$B,ROW())=""),"",INDEX(games!$B:$B,ROW()))</f>
        <v>2024</v>
      </c>
      <c r="C951" t="str">
        <f>IF(OR($A951="",INDEX(games!$C:$C,ROW())=""),"",INDEX(games!$C:$C,ROW()))</f>
        <v>Strategy</v>
      </c>
      <c r="D951">
        <f t="shared" si="840"/>
        <v>2</v>
      </c>
      <c r="E951">
        <f t="shared" si="841"/>
        <v>2</v>
      </c>
      <c r="F951">
        <f t="shared" si="842"/>
        <v>33</v>
      </c>
      <c r="G951" t="e">
        <f t="shared" si="843"/>
        <v>#N/A</v>
      </c>
      <c r="H951" t="e">
        <f t="shared" si="844"/>
        <v>#N/A</v>
      </c>
      <c r="I951">
        <f t="shared" si="845"/>
        <v>2024</v>
      </c>
      <c r="J951">
        <f t="shared" si="846"/>
        <v>2.7589999999999999</v>
      </c>
      <c r="K951" t="e">
        <f t="shared" si="847"/>
        <v>#N/A</v>
      </c>
      <c r="L951" t="e">
        <f t="shared" si="848"/>
        <v>#N/A</v>
      </c>
      <c r="M951" t="e">
        <f t="shared" si="849"/>
        <v>#N/A</v>
      </c>
      <c r="N951" t="e">
        <f t="shared" si="850"/>
        <v>#N/A</v>
      </c>
      <c r="O951">
        <f t="shared" si="851"/>
        <v>2.0009510000000001</v>
      </c>
      <c r="P951" t="str">
        <f>IF(OR($A951="",INDEX(games!$H:$H,ROW())=""),"",INDEX(games!$H:$H,ROW()))</f>
        <v/>
      </c>
      <c r="Q951" t="str">
        <f t="shared" si="852"/>
        <v/>
      </c>
      <c r="T951">
        <f t="shared" si="853"/>
        <v>2025</v>
      </c>
      <c r="U951">
        <f t="shared" si="854"/>
        <v>2026</v>
      </c>
      <c r="V951">
        <f t="shared" si="855"/>
        <v>1</v>
      </c>
      <c r="W951" t="str">
        <f>IF(TRIM(INDEX(connections!$A:$A,ROW()))="","",TRIM(INDEX(connections!$A:$A,ROW())))</f>
        <v>The Bazaar</v>
      </c>
      <c r="X951" t="str">
        <f>IF($W951="","",TRIM(INDEX(connections!$B:$B,ROW())))</f>
        <v>Oaken Tower</v>
      </c>
      <c r="Y951">
        <f t="shared" si="856"/>
        <v>864</v>
      </c>
      <c r="Z951">
        <f t="shared" si="857"/>
        <v>581</v>
      </c>
      <c r="AA951" t="str">
        <f t="shared" si="858"/>
        <v/>
      </c>
      <c r="AB951" t="str">
        <f t="shared" si="859"/>
        <v/>
      </c>
      <c r="AC951" t="str">
        <f t="shared" si="860"/>
        <v/>
      </c>
      <c r="AD951">
        <f t="shared" si="861"/>
        <v>0</v>
      </c>
      <c r="AE951" t="str">
        <f t="shared" si="862"/>
        <v/>
      </c>
      <c r="AG951">
        <f t="shared" si="863"/>
        <v>2</v>
      </c>
      <c r="AH951" t="str">
        <f t="shared" si="864"/>
        <v/>
      </c>
      <c r="AI951" t="str">
        <f t="shared" si="865"/>
        <v/>
      </c>
      <c r="AJ951" t="str">
        <f t="shared" si="866"/>
        <v/>
      </c>
      <c r="AK951">
        <f t="shared" si="867"/>
        <v>2.0009510000000001</v>
      </c>
      <c r="AL951" t="str">
        <f>IF($A951="","",INDEX(games!$J:$J,ROW())&amp;"")</f>
        <v/>
      </c>
      <c r="AM951">
        <f>IF($A951="","",SUMPRODUCT($AO951:$BD951,'Map Analysis'!$AN$2^{0,1,2,3,4,5,6,7,8,9,10,11,12,13,14,15}))</f>
        <v>0</v>
      </c>
      <c r="AN951">
        <f t="shared" si="868"/>
        <v>9.5099999999999994E-5</v>
      </c>
      <c r="AO951">
        <f t="shared" si="869"/>
        <v>0</v>
      </c>
      <c r="AP951">
        <f t="shared" si="870"/>
        <v>0</v>
      </c>
      <c r="AQ951">
        <f t="shared" si="871"/>
        <v>0</v>
      </c>
      <c r="AR951">
        <f t="shared" si="872"/>
        <v>0</v>
      </c>
      <c r="AS951">
        <f t="shared" si="873"/>
        <v>0</v>
      </c>
      <c r="AT951">
        <f t="shared" si="874"/>
        <v>0</v>
      </c>
      <c r="AU951">
        <f t="shared" si="875"/>
        <v>0</v>
      </c>
      <c r="AV951">
        <f t="shared" si="876"/>
        <v>0</v>
      </c>
      <c r="AW951">
        <f t="shared" si="877"/>
        <v>0</v>
      </c>
      <c r="AX951">
        <f t="shared" si="878"/>
        <v>0</v>
      </c>
      <c r="AY951">
        <f t="shared" si="879"/>
        <v>0</v>
      </c>
      <c r="AZ951">
        <f t="shared" si="880"/>
        <v>0</v>
      </c>
      <c r="BA951">
        <f t="shared" si="881"/>
        <v>0</v>
      </c>
      <c r="BB951">
        <f t="shared" si="882"/>
        <v>0</v>
      </c>
      <c r="BC951">
        <f t="shared" si="883"/>
        <v>0</v>
      </c>
      <c r="BD951">
        <f t="shared" si="884"/>
        <v>0</v>
      </c>
      <c r="BF951">
        <f t="shared" si="885"/>
        <v>1</v>
      </c>
      <c r="BG951">
        <f t="shared" si="886"/>
        <v>0</v>
      </c>
      <c r="BH951">
        <f t="shared" si="887"/>
        <v>0</v>
      </c>
      <c r="BI951">
        <f t="shared" si="888"/>
        <v>0</v>
      </c>
      <c r="BJ951">
        <f t="shared" si="889"/>
        <v>0</v>
      </c>
      <c r="BK951">
        <f t="shared" si="890"/>
        <v>0</v>
      </c>
      <c r="BL951">
        <f t="shared" si="891"/>
        <v>0</v>
      </c>
      <c r="BM951">
        <f t="shared" si="892"/>
        <v>0</v>
      </c>
      <c r="BN951">
        <f t="shared" si="893"/>
        <v>0</v>
      </c>
      <c r="BO951">
        <f t="shared" si="894"/>
        <v>0</v>
      </c>
      <c r="BP951">
        <f t="shared" si="895"/>
        <v>0</v>
      </c>
      <c r="BQ951">
        <f t="shared" si="896"/>
        <v>0</v>
      </c>
      <c r="BR951">
        <f t="shared" si="897"/>
        <v>0</v>
      </c>
      <c r="BS951">
        <f t="shared" si="898"/>
        <v>0</v>
      </c>
      <c r="BT951">
        <f t="shared" si="899"/>
        <v>0</v>
      </c>
    </row>
    <row r="952" spans="1:72" x14ac:dyDescent="0.25">
      <c r="A952" t="str">
        <f>IF(TRIM(INDEX(games!$A:$A,ROW()))="","",TRIM(INDEX(games!$A:$A,ROW())))</f>
        <v>Voidigo</v>
      </c>
      <c r="B952">
        <f>IF(OR($A952="",INDEX(games!$B:$B,ROW())=""),"",INDEX(games!$B:$B,ROW()))</f>
        <v>2023</v>
      </c>
      <c r="C952" t="str">
        <f>IF(OR($A952="",INDEX(games!$C:$C,ROW())=""),"",INDEX(games!$C:$C,ROW()))</f>
        <v>Action</v>
      </c>
      <c r="D952">
        <f t="shared" si="840"/>
        <v>1</v>
      </c>
      <c r="E952">
        <f t="shared" si="841"/>
        <v>1</v>
      </c>
      <c r="F952">
        <f t="shared" si="842"/>
        <v>0</v>
      </c>
      <c r="G952">
        <f t="shared" si="843"/>
        <v>2023</v>
      </c>
      <c r="H952">
        <f t="shared" si="844"/>
        <v>1</v>
      </c>
      <c r="I952" t="e">
        <f t="shared" si="845"/>
        <v>#N/A</v>
      </c>
      <c r="J952" t="e">
        <f t="shared" si="846"/>
        <v>#N/A</v>
      </c>
      <c r="K952" t="e">
        <f t="shared" si="847"/>
        <v>#N/A</v>
      </c>
      <c r="L952" t="e">
        <f t="shared" si="848"/>
        <v>#N/A</v>
      </c>
      <c r="M952" t="e">
        <f t="shared" si="849"/>
        <v>#N/A</v>
      </c>
      <c r="N952" t="e">
        <f t="shared" si="850"/>
        <v>#N/A</v>
      </c>
      <c r="O952">
        <f t="shared" si="851"/>
        <v>1.0009520000000001</v>
      </c>
      <c r="P952" t="str">
        <f>IF(OR($A952="",INDEX(games!$H:$H,ROW())=""),"",INDEX(games!$H:$H,ROW()))</f>
        <v>Yes</v>
      </c>
      <c r="Q952">
        <f t="shared" si="852"/>
        <v>1.0009520000000001</v>
      </c>
      <c r="T952">
        <f t="shared" si="853"/>
        <v>2018</v>
      </c>
      <c r="U952">
        <f t="shared" si="854"/>
        <v>2023</v>
      </c>
      <c r="V952">
        <f t="shared" si="855"/>
        <v>5</v>
      </c>
      <c r="W952" t="str">
        <f>IF(TRIM(INDEX(connections!$A:$A,ROW()))="","",TRIM(INDEX(connections!$A:$A,ROW())))</f>
        <v>Dead Cells</v>
      </c>
      <c r="X952" t="str">
        <f>IF($W952="","",TRIM(INDEX(connections!$B:$B,ROW())))</f>
        <v>Oblivion Override</v>
      </c>
      <c r="Y952">
        <f t="shared" si="856"/>
        <v>193</v>
      </c>
      <c r="Z952">
        <f t="shared" si="857"/>
        <v>582</v>
      </c>
      <c r="AA952" t="str">
        <f t="shared" si="858"/>
        <v>Yes</v>
      </c>
      <c r="AB952" t="str">
        <f t="shared" si="859"/>
        <v/>
      </c>
      <c r="AC952" t="str">
        <f t="shared" si="860"/>
        <v/>
      </c>
      <c r="AD952">
        <f t="shared" si="861"/>
        <v>0</v>
      </c>
      <c r="AE952" t="str">
        <f t="shared" si="862"/>
        <v/>
      </c>
      <c r="AG952">
        <f t="shared" si="863"/>
        <v>1</v>
      </c>
      <c r="AH952" t="str">
        <f t="shared" si="864"/>
        <v>Yes</v>
      </c>
      <c r="AI952">
        <f t="shared" si="865"/>
        <v>1</v>
      </c>
      <c r="AJ952">
        <f t="shared" si="866"/>
        <v>1.0009520000000001</v>
      </c>
      <c r="AK952" t="str">
        <f t="shared" si="867"/>
        <v/>
      </c>
      <c r="AL952" t="str">
        <f>IF($A952="","",INDEX(games!$J:$J,ROW())&amp;"")</f>
        <v>https://store.steampowered.com/app/1304680/Voidigo/</v>
      </c>
      <c r="AM952">
        <f>IF($A952="","",SUMPRODUCT($AO952:$BD952,'Map Analysis'!$AN$2^{0,1,2,3,4,5,6,7,8,9,10,11,12,13,14,15}))</f>
        <v>0</v>
      </c>
      <c r="AN952">
        <f t="shared" si="868"/>
        <v>9.5199999999999997E-5</v>
      </c>
      <c r="AO952">
        <f t="shared" si="869"/>
        <v>0</v>
      </c>
      <c r="AP952">
        <f t="shared" si="870"/>
        <v>0</v>
      </c>
      <c r="AQ952">
        <f t="shared" si="871"/>
        <v>0</v>
      </c>
      <c r="AR952">
        <f t="shared" si="872"/>
        <v>0</v>
      </c>
      <c r="AS952">
        <f t="shared" si="873"/>
        <v>0</v>
      </c>
      <c r="AT952">
        <f t="shared" si="874"/>
        <v>0</v>
      </c>
      <c r="AU952">
        <f t="shared" si="875"/>
        <v>0</v>
      </c>
      <c r="AV952">
        <f t="shared" si="876"/>
        <v>0</v>
      </c>
      <c r="AW952">
        <f t="shared" si="877"/>
        <v>0</v>
      </c>
      <c r="AX952">
        <f t="shared" si="878"/>
        <v>0</v>
      </c>
      <c r="AY952">
        <f t="shared" si="879"/>
        <v>0</v>
      </c>
      <c r="AZ952">
        <f t="shared" si="880"/>
        <v>0</v>
      </c>
      <c r="BA952">
        <f t="shared" si="881"/>
        <v>0</v>
      </c>
      <c r="BB952">
        <f t="shared" si="882"/>
        <v>0</v>
      </c>
      <c r="BC952">
        <f t="shared" si="883"/>
        <v>0</v>
      </c>
      <c r="BD952">
        <f t="shared" si="884"/>
        <v>0</v>
      </c>
      <c r="BF952">
        <f t="shared" si="885"/>
        <v>0</v>
      </c>
      <c r="BG952">
        <f t="shared" si="886"/>
        <v>0</v>
      </c>
      <c r="BH952">
        <f t="shared" si="887"/>
        <v>0</v>
      </c>
      <c r="BI952">
        <f t="shared" si="888"/>
        <v>0</v>
      </c>
      <c r="BJ952">
        <f t="shared" si="889"/>
        <v>0</v>
      </c>
      <c r="BK952">
        <f t="shared" si="890"/>
        <v>0</v>
      </c>
      <c r="BL952">
        <f t="shared" si="891"/>
        <v>0</v>
      </c>
      <c r="BM952">
        <f t="shared" si="892"/>
        <v>0</v>
      </c>
      <c r="BN952">
        <f t="shared" si="893"/>
        <v>0</v>
      </c>
      <c r="BO952">
        <f t="shared" si="894"/>
        <v>0</v>
      </c>
      <c r="BP952">
        <f t="shared" si="895"/>
        <v>0</v>
      </c>
      <c r="BQ952">
        <f t="shared" si="896"/>
        <v>0</v>
      </c>
      <c r="BR952">
        <f t="shared" si="897"/>
        <v>0</v>
      </c>
      <c r="BS952">
        <f t="shared" si="898"/>
        <v>0</v>
      </c>
      <c r="BT952">
        <f t="shared" si="899"/>
        <v>0</v>
      </c>
    </row>
    <row r="953" spans="1:72" x14ac:dyDescent="0.25">
      <c r="A953" t="str">
        <f>IF(TRIM(INDEX(games!$A:$A,ROW()))="","",TRIM(INDEX(games!$A:$A,ROW())))</f>
        <v>Voids Vigil</v>
      </c>
      <c r="B953">
        <f>IF(OR($A953="",INDEX(games!$B:$B,ROW())=""),"",INDEX(games!$B:$B,ROW()))</f>
        <v>2024</v>
      </c>
      <c r="C953" t="str">
        <f>IF(OR($A953="",INDEX(games!$C:$C,ROW())=""),"",INDEX(games!$C:$C,ROW()))</f>
        <v>Action</v>
      </c>
      <c r="D953">
        <f t="shared" si="840"/>
        <v>2</v>
      </c>
      <c r="E953">
        <f t="shared" si="841"/>
        <v>1</v>
      </c>
      <c r="F953">
        <f t="shared" si="842"/>
        <v>1</v>
      </c>
      <c r="G953">
        <f t="shared" si="843"/>
        <v>2024</v>
      </c>
      <c r="H953">
        <f t="shared" si="844"/>
        <v>1.0229999999999999</v>
      </c>
      <c r="I953" t="e">
        <f t="shared" si="845"/>
        <v>#N/A</v>
      </c>
      <c r="J953" t="e">
        <f t="shared" si="846"/>
        <v>#N/A</v>
      </c>
      <c r="K953" t="e">
        <f t="shared" si="847"/>
        <v>#N/A</v>
      </c>
      <c r="L953" t="e">
        <f t="shared" si="848"/>
        <v>#N/A</v>
      </c>
      <c r="M953" t="e">
        <f t="shared" si="849"/>
        <v>#N/A</v>
      </c>
      <c r="N953" t="e">
        <f t="shared" si="850"/>
        <v>#N/A</v>
      </c>
      <c r="O953">
        <f t="shared" si="851"/>
        <v>2.000953</v>
      </c>
      <c r="P953" t="str">
        <f>IF(OR($A953="",INDEX(games!$H:$H,ROW())=""),"",INDEX(games!$H:$H,ROW()))</f>
        <v/>
      </c>
      <c r="Q953" t="str">
        <f t="shared" si="852"/>
        <v/>
      </c>
      <c r="T953">
        <f t="shared" si="853"/>
        <v>2017</v>
      </c>
      <c r="U953">
        <f t="shared" si="854"/>
        <v>2021</v>
      </c>
      <c r="V953">
        <f t="shared" si="855"/>
        <v>4</v>
      </c>
      <c r="W953" t="str">
        <f>IF(TRIM(INDEX(connections!$A:$A,ROW()))="","",TRIM(INDEX(connections!$A:$A,ROW())))</f>
        <v>Slay the Spire</v>
      </c>
      <c r="X953" t="str">
        <f>IF($W953="","",TRIM(INDEX(connections!$B:$B,ROW())))</f>
        <v>Obsidian Prince</v>
      </c>
      <c r="Y953">
        <f t="shared" si="856"/>
        <v>772</v>
      </c>
      <c r="Z953">
        <f t="shared" si="857"/>
        <v>583</v>
      </c>
      <c r="AA953" t="str">
        <f t="shared" si="858"/>
        <v>Yes</v>
      </c>
      <c r="AB953" t="str">
        <f t="shared" si="859"/>
        <v>Yes</v>
      </c>
      <c r="AC953">
        <f t="shared" si="860"/>
        <v>1</v>
      </c>
      <c r="AD953">
        <f t="shared" si="861"/>
        <v>0</v>
      </c>
      <c r="AE953" t="str">
        <f t="shared" si="862"/>
        <v/>
      </c>
      <c r="AG953">
        <f t="shared" si="863"/>
        <v>2</v>
      </c>
      <c r="AH953" t="str">
        <f t="shared" si="864"/>
        <v/>
      </c>
      <c r="AI953" t="str">
        <f t="shared" si="865"/>
        <v/>
      </c>
      <c r="AJ953" t="str">
        <f t="shared" si="866"/>
        <v/>
      </c>
      <c r="AK953">
        <f t="shared" si="867"/>
        <v>2.000953</v>
      </c>
      <c r="AL953" t="str">
        <f>IF($A953="","",INDEX(games!$J:$J,ROW())&amp;"")</f>
        <v/>
      </c>
      <c r="AM953">
        <f>IF($A953="","",SUMPRODUCT($AO953:$BD953,'Map Analysis'!$AN$2^{0,1,2,3,4,5,6,7,8,9,10,11,12,13,14,15}))</f>
        <v>0</v>
      </c>
      <c r="AN953">
        <f t="shared" si="868"/>
        <v>9.5299999999999999E-5</v>
      </c>
      <c r="AO953">
        <f t="shared" si="869"/>
        <v>0</v>
      </c>
      <c r="AP953">
        <f t="shared" si="870"/>
        <v>0</v>
      </c>
      <c r="AQ953">
        <f t="shared" si="871"/>
        <v>0</v>
      </c>
      <c r="AR953">
        <f t="shared" si="872"/>
        <v>0</v>
      </c>
      <c r="AS953">
        <f t="shared" si="873"/>
        <v>0</v>
      </c>
      <c r="AT953">
        <f t="shared" si="874"/>
        <v>0</v>
      </c>
      <c r="AU953">
        <f t="shared" si="875"/>
        <v>0</v>
      </c>
      <c r="AV953">
        <f t="shared" si="876"/>
        <v>0</v>
      </c>
      <c r="AW953">
        <f t="shared" si="877"/>
        <v>0</v>
      </c>
      <c r="AX953">
        <f t="shared" si="878"/>
        <v>0</v>
      </c>
      <c r="AY953">
        <f t="shared" si="879"/>
        <v>0</v>
      </c>
      <c r="AZ953">
        <f t="shared" si="880"/>
        <v>0</v>
      </c>
      <c r="BA953">
        <f t="shared" si="881"/>
        <v>0</v>
      </c>
      <c r="BB953">
        <f t="shared" si="882"/>
        <v>0</v>
      </c>
      <c r="BC953">
        <f t="shared" si="883"/>
        <v>0</v>
      </c>
      <c r="BD953">
        <f t="shared" si="884"/>
        <v>0</v>
      </c>
      <c r="BF953">
        <f t="shared" si="885"/>
        <v>0</v>
      </c>
      <c r="BG953">
        <f t="shared" si="886"/>
        <v>0</v>
      </c>
      <c r="BH953">
        <f t="shared" si="887"/>
        <v>0</v>
      </c>
      <c r="BI953">
        <f t="shared" si="888"/>
        <v>0</v>
      </c>
      <c r="BJ953">
        <f t="shared" si="889"/>
        <v>0</v>
      </c>
      <c r="BK953">
        <f t="shared" si="890"/>
        <v>0</v>
      </c>
      <c r="BL953">
        <f t="shared" si="891"/>
        <v>0</v>
      </c>
      <c r="BM953">
        <f t="shared" si="892"/>
        <v>0</v>
      </c>
      <c r="BN953">
        <f t="shared" si="893"/>
        <v>0</v>
      </c>
      <c r="BO953">
        <f t="shared" si="894"/>
        <v>0</v>
      </c>
      <c r="BP953">
        <f t="shared" si="895"/>
        <v>0</v>
      </c>
      <c r="BQ953">
        <f t="shared" si="896"/>
        <v>0</v>
      </c>
      <c r="BR953">
        <f t="shared" si="897"/>
        <v>0</v>
      </c>
      <c r="BS953">
        <f t="shared" si="898"/>
        <v>0</v>
      </c>
      <c r="BT953">
        <f t="shared" si="899"/>
        <v>0</v>
      </c>
    </row>
    <row r="954" spans="1:72" x14ac:dyDescent="0.25">
      <c r="A954" t="str">
        <f>IF(TRIM(INDEX(games!$A:$A,ROW()))="","",TRIM(INDEX(games!$A:$A,ROW())))</f>
        <v>Voin</v>
      </c>
      <c r="B954">
        <f>IF(OR($A954="",INDEX(games!$B:$B,ROW())=""),"",INDEX(games!$B:$B,ROW()))</f>
        <v>2024</v>
      </c>
      <c r="C954" t="str">
        <f>IF(OR($A954="",INDEX(games!$C:$C,ROW())=""),"",INDEX(games!$C:$C,ROW()))</f>
        <v>Action</v>
      </c>
      <c r="D954">
        <f t="shared" si="840"/>
        <v>2</v>
      </c>
      <c r="E954">
        <f t="shared" si="841"/>
        <v>1</v>
      </c>
      <c r="F954">
        <f t="shared" si="842"/>
        <v>2</v>
      </c>
      <c r="G954">
        <f t="shared" si="843"/>
        <v>2024</v>
      </c>
      <c r="H954">
        <f t="shared" si="844"/>
        <v>1.046</v>
      </c>
      <c r="I954" t="e">
        <f t="shared" si="845"/>
        <v>#N/A</v>
      </c>
      <c r="J954" t="e">
        <f t="shared" si="846"/>
        <v>#N/A</v>
      </c>
      <c r="K954" t="e">
        <f t="shared" si="847"/>
        <v>#N/A</v>
      </c>
      <c r="L954" t="e">
        <f t="shared" si="848"/>
        <v>#N/A</v>
      </c>
      <c r="M954" t="e">
        <f t="shared" si="849"/>
        <v>#N/A</v>
      </c>
      <c r="N954" t="e">
        <f t="shared" si="850"/>
        <v>#N/A</v>
      </c>
      <c r="O954">
        <f t="shared" si="851"/>
        <v>2.0009540000000001</v>
      </c>
      <c r="P954" t="str">
        <f>IF(OR($A954="",INDEX(games!$H:$H,ROW())=""),"",INDEX(games!$H:$H,ROW()))</f>
        <v/>
      </c>
      <c r="Q954" t="str">
        <f t="shared" si="852"/>
        <v/>
      </c>
      <c r="T954">
        <f t="shared" si="853"/>
        <v>2011</v>
      </c>
      <c r="U954">
        <f t="shared" si="854"/>
        <v>2021</v>
      </c>
      <c r="V954">
        <f t="shared" si="855"/>
        <v>10</v>
      </c>
      <c r="W954" t="str">
        <f>IF(TRIM(INDEX(connections!$A:$A,ROW()))="","",TRIM(INDEX(connections!$A:$A,ROW())))</f>
        <v>The Binding of Isaac</v>
      </c>
      <c r="X954" t="str">
        <f>IF($W954="","",TRIM(INDEX(connections!$B:$B,ROW())))</f>
        <v>Obsidian Prince</v>
      </c>
      <c r="Y954">
        <f t="shared" si="856"/>
        <v>865</v>
      </c>
      <c r="Z954">
        <f t="shared" si="857"/>
        <v>583</v>
      </c>
      <c r="AA954" t="str">
        <f t="shared" si="858"/>
        <v>Yes</v>
      </c>
      <c r="AB954" t="str">
        <f t="shared" si="859"/>
        <v>Yes</v>
      </c>
      <c r="AC954">
        <f t="shared" si="860"/>
        <v>1</v>
      </c>
      <c r="AD954">
        <f t="shared" si="861"/>
        <v>1</v>
      </c>
      <c r="AE954" t="str">
        <f t="shared" si="862"/>
        <v/>
      </c>
      <c r="AG954">
        <f t="shared" si="863"/>
        <v>1</v>
      </c>
      <c r="AH954" t="str">
        <f t="shared" si="864"/>
        <v/>
      </c>
      <c r="AI954" t="str">
        <f t="shared" si="865"/>
        <v/>
      </c>
      <c r="AJ954" t="str">
        <f t="shared" si="866"/>
        <v/>
      </c>
      <c r="AK954">
        <f t="shared" si="867"/>
        <v>1.0009539999999999</v>
      </c>
      <c r="AL954" t="str">
        <f>IF($A954="","",INDEX(games!$J:$J,ROW())&amp;"")</f>
        <v>https://store.steampowered.com/app/2464530/VOIN/</v>
      </c>
      <c r="AM954">
        <f>IF($A954="","",SUMPRODUCT($AO954:$BD954,'Map Analysis'!$AN$2^{0,1,2,3,4,5,6,7,8,9,10,11,12,13,14,15}))</f>
        <v>0</v>
      </c>
      <c r="AN954">
        <f t="shared" si="868"/>
        <v>9.5400000000000001E-5</v>
      </c>
      <c r="AO954">
        <f t="shared" si="869"/>
        <v>0</v>
      </c>
      <c r="AP954">
        <f t="shared" si="870"/>
        <v>0</v>
      </c>
      <c r="AQ954">
        <f t="shared" si="871"/>
        <v>0</v>
      </c>
      <c r="AR954">
        <f t="shared" si="872"/>
        <v>0</v>
      </c>
      <c r="AS954">
        <f t="shared" si="873"/>
        <v>0</v>
      </c>
      <c r="AT954">
        <f t="shared" si="874"/>
        <v>0</v>
      </c>
      <c r="AU954">
        <f t="shared" si="875"/>
        <v>0</v>
      </c>
      <c r="AV954">
        <f t="shared" si="876"/>
        <v>0</v>
      </c>
      <c r="AW954">
        <f t="shared" si="877"/>
        <v>0</v>
      </c>
      <c r="AX954">
        <f t="shared" si="878"/>
        <v>0</v>
      </c>
      <c r="AY954">
        <f t="shared" si="879"/>
        <v>0</v>
      </c>
      <c r="AZ954">
        <f t="shared" si="880"/>
        <v>0</v>
      </c>
      <c r="BA954">
        <f t="shared" si="881"/>
        <v>0</v>
      </c>
      <c r="BB954">
        <f t="shared" si="882"/>
        <v>0</v>
      </c>
      <c r="BC954">
        <f t="shared" si="883"/>
        <v>0</v>
      </c>
      <c r="BD954">
        <f t="shared" si="884"/>
        <v>0</v>
      </c>
      <c r="BF954">
        <f t="shared" si="885"/>
        <v>0</v>
      </c>
      <c r="BG954">
        <f t="shared" si="886"/>
        <v>0</v>
      </c>
      <c r="BH954">
        <f t="shared" si="887"/>
        <v>0</v>
      </c>
      <c r="BI954">
        <f t="shared" si="888"/>
        <v>0</v>
      </c>
      <c r="BJ954">
        <f t="shared" si="889"/>
        <v>0</v>
      </c>
      <c r="BK954">
        <f t="shared" si="890"/>
        <v>0</v>
      </c>
      <c r="BL954">
        <f t="shared" si="891"/>
        <v>0</v>
      </c>
      <c r="BM954">
        <f t="shared" si="892"/>
        <v>0</v>
      </c>
      <c r="BN954">
        <f t="shared" si="893"/>
        <v>0</v>
      </c>
      <c r="BO954">
        <f t="shared" si="894"/>
        <v>0</v>
      </c>
      <c r="BP954">
        <f t="shared" si="895"/>
        <v>0</v>
      </c>
      <c r="BQ954">
        <f t="shared" si="896"/>
        <v>0</v>
      </c>
      <c r="BR954">
        <f t="shared" si="897"/>
        <v>0</v>
      </c>
      <c r="BS954">
        <f t="shared" si="898"/>
        <v>0</v>
      </c>
      <c r="BT954">
        <f t="shared" si="899"/>
        <v>0</v>
      </c>
    </row>
    <row r="955" spans="1:72" x14ac:dyDescent="0.25">
      <c r="A955" t="str">
        <f>IF(TRIM(INDEX(games!$A:$A,ROW()))="","",TRIM(INDEX(games!$A:$A,ROW())))</f>
        <v>Waku Waku Puyo Puyo Dungeon</v>
      </c>
      <c r="B955">
        <f>IF(OR($A955="",INDEX(games!$B:$B,ROW())=""),"",INDEX(games!$B:$B,ROW()))</f>
        <v>1998</v>
      </c>
      <c r="C955" t="str">
        <f>IF(OR($A955="",INDEX(games!$C:$C,ROW())=""),"",INDEX(games!$C:$C,ROW()))</f>
        <v>Traditional</v>
      </c>
      <c r="D955">
        <f t="shared" si="840"/>
        <v>1</v>
      </c>
      <c r="E955">
        <f t="shared" si="841"/>
        <v>4</v>
      </c>
      <c r="F955">
        <f t="shared" si="842"/>
        <v>3</v>
      </c>
      <c r="G955" t="e">
        <f t="shared" si="843"/>
        <v>#N/A</v>
      </c>
      <c r="H955" t="e">
        <f t="shared" si="844"/>
        <v>#N/A</v>
      </c>
      <c r="I955" t="e">
        <f t="shared" si="845"/>
        <v>#N/A</v>
      </c>
      <c r="J955" t="e">
        <f t="shared" si="846"/>
        <v>#N/A</v>
      </c>
      <c r="K955" t="e">
        <f t="shared" si="847"/>
        <v>#N/A</v>
      </c>
      <c r="L955" t="e">
        <f t="shared" si="848"/>
        <v>#N/A</v>
      </c>
      <c r="M955">
        <f t="shared" si="849"/>
        <v>1998</v>
      </c>
      <c r="N955">
        <f t="shared" si="850"/>
        <v>4.069</v>
      </c>
      <c r="O955">
        <f t="shared" si="851"/>
        <v>1.000955</v>
      </c>
      <c r="P955" t="str">
        <f>IF(OR($A955="",INDEX(games!$H:$H,ROW())=""),"",INDEX(games!$H:$H,ROW()))</f>
        <v>Yes</v>
      </c>
      <c r="Q955">
        <f t="shared" si="852"/>
        <v>1.000955</v>
      </c>
      <c r="T955">
        <f t="shared" si="853"/>
        <v>2023</v>
      </c>
      <c r="U955">
        <f t="shared" si="854"/>
        <v>2026</v>
      </c>
      <c r="V955">
        <f t="shared" si="855"/>
        <v>3</v>
      </c>
      <c r="W955" t="str">
        <f>IF(TRIM(INDEX(connections!$A:$A,ROW()))="","",TRIM(INDEX(connections!$A:$A,ROW())))</f>
        <v>Crab Champions</v>
      </c>
      <c r="X955" t="str">
        <f>IF($W955="","",TRIM(INDEX(connections!$B:$B,ROW())))</f>
        <v>Oddcore</v>
      </c>
      <c r="Y955">
        <f t="shared" si="856"/>
        <v>158</v>
      </c>
      <c r="Z955">
        <f t="shared" si="857"/>
        <v>585</v>
      </c>
      <c r="AA955" t="str">
        <f t="shared" si="858"/>
        <v>Yes</v>
      </c>
      <c r="AB955" t="str">
        <f t="shared" si="859"/>
        <v/>
      </c>
      <c r="AC955" t="str">
        <f t="shared" si="860"/>
        <v/>
      </c>
      <c r="AD955">
        <f t="shared" si="861"/>
        <v>0</v>
      </c>
      <c r="AE955" t="str">
        <f t="shared" si="862"/>
        <v/>
      </c>
      <c r="AG955">
        <f t="shared" si="863"/>
        <v>1</v>
      </c>
      <c r="AH955" t="str">
        <f t="shared" si="864"/>
        <v>Yes</v>
      </c>
      <c r="AI955">
        <f t="shared" si="865"/>
        <v>1</v>
      </c>
      <c r="AJ955">
        <f t="shared" si="866"/>
        <v>1.000955</v>
      </c>
      <c r="AK955" t="str">
        <f t="shared" si="867"/>
        <v/>
      </c>
      <c r="AL955" t="str">
        <f>IF($A955="","",INDEX(games!$J:$J,ROW())&amp;"")</f>
        <v/>
      </c>
      <c r="AM955">
        <f>IF($A955="","",SUMPRODUCT($AO955:$BD955,'Map Analysis'!$AN$2^{0,1,2,3,4,5,6,7,8,9,10,11,12,13,14,15}))</f>
        <v>0</v>
      </c>
      <c r="AN955">
        <f t="shared" si="868"/>
        <v>9.5500000000000004E-5</v>
      </c>
      <c r="AO955">
        <f t="shared" si="869"/>
        <v>0</v>
      </c>
      <c r="AP955">
        <f t="shared" si="870"/>
        <v>0</v>
      </c>
      <c r="AQ955">
        <f t="shared" si="871"/>
        <v>0</v>
      </c>
      <c r="AR955">
        <f t="shared" si="872"/>
        <v>0</v>
      </c>
      <c r="AS955">
        <f t="shared" si="873"/>
        <v>0</v>
      </c>
      <c r="AT955">
        <f t="shared" si="874"/>
        <v>0</v>
      </c>
      <c r="AU955">
        <f t="shared" si="875"/>
        <v>0</v>
      </c>
      <c r="AV955">
        <f t="shared" si="876"/>
        <v>0</v>
      </c>
      <c r="AW955">
        <f t="shared" si="877"/>
        <v>0</v>
      </c>
      <c r="AX955">
        <f t="shared" si="878"/>
        <v>0</v>
      </c>
      <c r="AY955">
        <f t="shared" si="879"/>
        <v>0</v>
      </c>
      <c r="AZ955">
        <f t="shared" si="880"/>
        <v>0</v>
      </c>
      <c r="BA955">
        <f t="shared" si="881"/>
        <v>0</v>
      </c>
      <c r="BB955">
        <f t="shared" si="882"/>
        <v>0</v>
      </c>
      <c r="BC955">
        <f t="shared" si="883"/>
        <v>0</v>
      </c>
      <c r="BD955">
        <f t="shared" si="884"/>
        <v>0</v>
      </c>
      <c r="BF955">
        <f t="shared" si="885"/>
        <v>0</v>
      </c>
      <c r="BG955">
        <f t="shared" si="886"/>
        <v>0</v>
      </c>
      <c r="BH955">
        <f t="shared" si="887"/>
        <v>0</v>
      </c>
      <c r="BI955">
        <f t="shared" si="888"/>
        <v>0</v>
      </c>
      <c r="BJ955">
        <f t="shared" si="889"/>
        <v>0</v>
      </c>
      <c r="BK955">
        <f t="shared" si="890"/>
        <v>0</v>
      </c>
      <c r="BL955">
        <f t="shared" si="891"/>
        <v>0</v>
      </c>
      <c r="BM955">
        <f t="shared" si="892"/>
        <v>0</v>
      </c>
      <c r="BN955">
        <f t="shared" si="893"/>
        <v>0</v>
      </c>
      <c r="BO955">
        <f t="shared" si="894"/>
        <v>0</v>
      </c>
      <c r="BP955">
        <f t="shared" si="895"/>
        <v>0</v>
      </c>
      <c r="BQ955">
        <f t="shared" si="896"/>
        <v>0</v>
      </c>
      <c r="BR955">
        <f t="shared" si="897"/>
        <v>0</v>
      </c>
      <c r="BS955">
        <f t="shared" si="898"/>
        <v>0</v>
      </c>
      <c r="BT955">
        <f t="shared" si="899"/>
        <v>0</v>
      </c>
    </row>
    <row r="956" spans="1:72" x14ac:dyDescent="0.25">
      <c r="A956" t="str">
        <f>IF(TRIM(INDEX(games!$A:$A,ROW()))="","",TRIM(INDEX(games!$A:$A,ROW())))</f>
        <v>Wall World</v>
      </c>
      <c r="B956">
        <f>IF(OR($A956="",INDEX(games!$B:$B,ROW())=""),"",INDEX(games!$B:$B,ROW()))</f>
        <v>2023</v>
      </c>
      <c r="C956" t="str">
        <f>IF(OR($A956="",INDEX(games!$C:$C,ROW())=""),"",INDEX(games!$C:$C,ROW()))</f>
        <v>Strategy</v>
      </c>
      <c r="D956">
        <f t="shared" si="840"/>
        <v>2</v>
      </c>
      <c r="E956">
        <f t="shared" si="841"/>
        <v>2</v>
      </c>
      <c r="F956">
        <f t="shared" si="842"/>
        <v>4</v>
      </c>
      <c r="G956" t="e">
        <f t="shared" si="843"/>
        <v>#N/A</v>
      </c>
      <c r="H956" t="e">
        <f t="shared" si="844"/>
        <v>#N/A</v>
      </c>
      <c r="I956">
        <f t="shared" si="845"/>
        <v>2023</v>
      </c>
      <c r="J956">
        <f t="shared" si="846"/>
        <v>2.0920000000000001</v>
      </c>
      <c r="K956" t="e">
        <f t="shared" si="847"/>
        <v>#N/A</v>
      </c>
      <c r="L956" t="e">
        <f t="shared" si="848"/>
        <v>#N/A</v>
      </c>
      <c r="M956" t="e">
        <f t="shared" si="849"/>
        <v>#N/A</v>
      </c>
      <c r="N956" t="e">
        <f t="shared" si="850"/>
        <v>#N/A</v>
      </c>
      <c r="O956">
        <f t="shared" si="851"/>
        <v>2.000956</v>
      </c>
      <c r="P956" t="str">
        <f>IF(OR($A956="",INDEX(games!$H:$H,ROW())=""),"",INDEX(games!$H:$H,ROW()))</f>
        <v>Yes</v>
      </c>
      <c r="Q956">
        <f t="shared" si="852"/>
        <v>2.000956</v>
      </c>
      <c r="T956">
        <f t="shared" si="853"/>
        <v>2016</v>
      </c>
      <c r="U956">
        <f t="shared" si="854"/>
        <v>2025</v>
      </c>
      <c r="V956">
        <f t="shared" si="855"/>
        <v>9</v>
      </c>
      <c r="W956" t="str">
        <f>IF(TRIM(INDEX(connections!$A:$A,ROW()))="","",TRIM(INDEX(connections!$A:$A,ROW())))</f>
        <v>Enter the Gungeon</v>
      </c>
      <c r="X956" t="str">
        <f>IF($W956="","",TRIM(INDEX(connections!$B:$B,ROW())))</f>
        <v>Odinfall</v>
      </c>
      <c r="Y956">
        <f t="shared" si="856"/>
        <v>292</v>
      </c>
      <c r="Z956">
        <f t="shared" si="857"/>
        <v>586</v>
      </c>
      <c r="AA956" t="str">
        <f t="shared" si="858"/>
        <v>Yes</v>
      </c>
      <c r="AB956" t="str">
        <f t="shared" si="859"/>
        <v/>
      </c>
      <c r="AC956" t="str">
        <f t="shared" si="860"/>
        <v/>
      </c>
      <c r="AD956">
        <f t="shared" si="861"/>
        <v>0</v>
      </c>
      <c r="AE956" t="str">
        <f t="shared" si="862"/>
        <v/>
      </c>
      <c r="AG956">
        <f t="shared" si="863"/>
        <v>1</v>
      </c>
      <c r="AH956" t="str">
        <f t="shared" si="864"/>
        <v>Yes</v>
      </c>
      <c r="AI956">
        <f t="shared" si="865"/>
        <v>1</v>
      </c>
      <c r="AJ956">
        <f t="shared" si="866"/>
        <v>1.000956</v>
      </c>
      <c r="AK956" t="str">
        <f t="shared" si="867"/>
        <v/>
      </c>
      <c r="AL956" t="str">
        <f>IF($A956="","",INDEX(games!$J:$J,ROW())&amp;"")</f>
        <v>https://store.steampowered.com/app/2187290/Wall_World/</v>
      </c>
      <c r="AM956">
        <f>IF($A956="","",SUMPRODUCT($AO956:$BD956,'Map Analysis'!$AN$2^{0,1,2,3,4,5,6,7,8,9,10,11,12,13,14,15}))</f>
        <v>1</v>
      </c>
      <c r="AN956">
        <f t="shared" si="868"/>
        <v>1.0000956000000001</v>
      </c>
      <c r="AO956">
        <f t="shared" si="869"/>
        <v>1</v>
      </c>
      <c r="AP956">
        <f t="shared" si="870"/>
        <v>0</v>
      </c>
      <c r="AQ956">
        <f t="shared" si="871"/>
        <v>0</v>
      </c>
      <c r="AR956">
        <f t="shared" si="872"/>
        <v>0</v>
      </c>
      <c r="AS956">
        <f t="shared" si="873"/>
        <v>0</v>
      </c>
      <c r="AT956">
        <f t="shared" si="874"/>
        <v>0</v>
      </c>
      <c r="AU956">
        <f t="shared" si="875"/>
        <v>0</v>
      </c>
      <c r="AV956">
        <f t="shared" si="876"/>
        <v>0</v>
      </c>
      <c r="AW956">
        <f t="shared" si="877"/>
        <v>0</v>
      </c>
      <c r="AX956">
        <f t="shared" si="878"/>
        <v>0</v>
      </c>
      <c r="AY956">
        <f t="shared" si="879"/>
        <v>0</v>
      </c>
      <c r="AZ956">
        <f t="shared" si="880"/>
        <v>0</v>
      </c>
      <c r="BA956">
        <f t="shared" si="881"/>
        <v>0</v>
      </c>
      <c r="BB956">
        <f t="shared" si="882"/>
        <v>0</v>
      </c>
      <c r="BC956">
        <f t="shared" si="883"/>
        <v>0</v>
      </c>
      <c r="BD956">
        <f t="shared" si="884"/>
        <v>0</v>
      </c>
      <c r="BF956">
        <f t="shared" si="885"/>
        <v>0</v>
      </c>
      <c r="BG956">
        <f t="shared" si="886"/>
        <v>0</v>
      </c>
      <c r="BH956">
        <f t="shared" si="887"/>
        <v>0</v>
      </c>
      <c r="BI956">
        <f t="shared" si="888"/>
        <v>0</v>
      </c>
      <c r="BJ956">
        <f t="shared" si="889"/>
        <v>0</v>
      </c>
      <c r="BK956">
        <f t="shared" si="890"/>
        <v>0</v>
      </c>
      <c r="BL956">
        <f t="shared" si="891"/>
        <v>0</v>
      </c>
      <c r="BM956">
        <f t="shared" si="892"/>
        <v>0</v>
      </c>
      <c r="BN956">
        <f t="shared" si="893"/>
        <v>0</v>
      </c>
      <c r="BO956">
        <f t="shared" si="894"/>
        <v>0</v>
      </c>
      <c r="BP956">
        <f t="shared" si="895"/>
        <v>0</v>
      </c>
      <c r="BQ956">
        <f t="shared" si="896"/>
        <v>0</v>
      </c>
      <c r="BR956">
        <f t="shared" si="897"/>
        <v>0</v>
      </c>
      <c r="BS956">
        <f t="shared" si="898"/>
        <v>0</v>
      </c>
      <c r="BT956">
        <f t="shared" si="899"/>
        <v>0</v>
      </c>
    </row>
    <row r="957" spans="1:72" x14ac:dyDescent="0.25">
      <c r="A957" t="str">
        <f>IF(TRIM(INDEX(games!$A:$A,ROW()))="","",TRIM(INDEX(games!$A:$A,ROW())))</f>
        <v>Wall World 2</v>
      </c>
      <c r="B957">
        <f>IF(OR($A957="",INDEX(games!$B:$B,ROW())=""),"",INDEX(games!$B:$B,ROW()))</f>
        <v>2025</v>
      </c>
      <c r="C957" t="str">
        <f>IF(OR($A957="",INDEX(games!$C:$C,ROW())=""),"",INDEX(games!$C:$C,ROW()))</f>
        <v>Strategy</v>
      </c>
      <c r="D957">
        <f t="shared" si="840"/>
        <v>1</v>
      </c>
      <c r="E957">
        <f t="shared" si="841"/>
        <v>2</v>
      </c>
      <c r="F957">
        <f t="shared" si="842"/>
        <v>5</v>
      </c>
      <c r="G957" t="e">
        <f t="shared" si="843"/>
        <v>#N/A</v>
      </c>
      <c r="H957" t="e">
        <f t="shared" si="844"/>
        <v>#N/A</v>
      </c>
      <c r="I957">
        <f t="shared" si="845"/>
        <v>2025</v>
      </c>
      <c r="J957">
        <f t="shared" si="846"/>
        <v>2.1150000000000002</v>
      </c>
      <c r="K957" t="e">
        <f t="shared" si="847"/>
        <v>#N/A</v>
      </c>
      <c r="L957" t="e">
        <f t="shared" si="848"/>
        <v>#N/A</v>
      </c>
      <c r="M957" t="e">
        <f t="shared" si="849"/>
        <v>#N/A</v>
      </c>
      <c r="N957" t="e">
        <f t="shared" si="850"/>
        <v>#N/A</v>
      </c>
      <c r="O957">
        <f t="shared" si="851"/>
        <v>1.0009570000000001</v>
      </c>
      <c r="P957" t="str">
        <f>IF(OR($A957="",INDEX(games!$H:$H,ROW())=""),"",INDEX(games!$H:$H,ROW()))</f>
        <v/>
      </c>
      <c r="Q957" t="str">
        <f t="shared" si="852"/>
        <v/>
      </c>
      <c r="T957">
        <f t="shared" si="853"/>
        <v>2015</v>
      </c>
      <c r="U957">
        <f t="shared" si="854"/>
        <v>2025</v>
      </c>
      <c r="V957">
        <f t="shared" si="855"/>
        <v>10</v>
      </c>
      <c r="W957" t="str">
        <f>IF(TRIM(INDEX(connections!$A:$A,ROW()))="","",TRIM(INDEX(connections!$A:$A,ROW())))</f>
        <v>Nuclear Throne</v>
      </c>
      <c r="X957" t="str">
        <f>IF($W957="","",TRIM(INDEX(connections!$B:$B,ROW())))</f>
        <v>Odinfall</v>
      </c>
      <c r="Y957">
        <f t="shared" si="856"/>
        <v>578</v>
      </c>
      <c r="Z957">
        <f t="shared" si="857"/>
        <v>586</v>
      </c>
      <c r="AA957" t="str">
        <f t="shared" si="858"/>
        <v>Yes</v>
      </c>
      <c r="AB957" t="str">
        <f t="shared" si="859"/>
        <v/>
      </c>
      <c r="AC957" t="str">
        <f t="shared" si="860"/>
        <v/>
      </c>
      <c r="AD957">
        <f t="shared" si="861"/>
        <v>0</v>
      </c>
      <c r="AE957" t="str">
        <f t="shared" si="862"/>
        <v/>
      </c>
      <c r="AG957">
        <f t="shared" si="863"/>
        <v>1</v>
      </c>
      <c r="AH957" t="str">
        <f t="shared" si="864"/>
        <v/>
      </c>
      <c r="AI957" t="str">
        <f t="shared" si="865"/>
        <v/>
      </c>
      <c r="AJ957" t="str">
        <f t="shared" si="866"/>
        <v/>
      </c>
      <c r="AK957">
        <f t="shared" si="867"/>
        <v>1.0009570000000001</v>
      </c>
      <c r="AL957" t="str">
        <f>IF($A957="","",INDEX(games!$J:$J,ROW())&amp;"")</f>
        <v/>
      </c>
      <c r="AM957">
        <f>IF($A957="","",SUMPRODUCT($AO957:$BD957,'Map Analysis'!$AN$2^{0,1,2,3,4,5,6,7,8,9,10,11,12,13,14,15}))</f>
        <v>0</v>
      </c>
      <c r="AN957">
        <f t="shared" si="868"/>
        <v>9.5699999999999995E-5</v>
      </c>
      <c r="AO957">
        <f t="shared" si="869"/>
        <v>0</v>
      </c>
      <c r="AP957">
        <f t="shared" si="870"/>
        <v>0</v>
      </c>
      <c r="AQ957">
        <f t="shared" si="871"/>
        <v>0</v>
      </c>
      <c r="AR957">
        <f t="shared" si="872"/>
        <v>0</v>
      </c>
      <c r="AS957">
        <f t="shared" si="873"/>
        <v>0</v>
      </c>
      <c r="AT957">
        <f t="shared" si="874"/>
        <v>0</v>
      </c>
      <c r="AU957">
        <f t="shared" si="875"/>
        <v>0</v>
      </c>
      <c r="AV957">
        <f t="shared" si="876"/>
        <v>0</v>
      </c>
      <c r="AW957">
        <f t="shared" si="877"/>
        <v>0</v>
      </c>
      <c r="AX957">
        <f t="shared" si="878"/>
        <v>0</v>
      </c>
      <c r="AY957">
        <f t="shared" si="879"/>
        <v>0</v>
      </c>
      <c r="AZ957">
        <f t="shared" si="880"/>
        <v>0</v>
      </c>
      <c r="BA957">
        <f t="shared" si="881"/>
        <v>0</v>
      </c>
      <c r="BB957">
        <f t="shared" si="882"/>
        <v>0</v>
      </c>
      <c r="BC957">
        <f t="shared" si="883"/>
        <v>0</v>
      </c>
      <c r="BD957">
        <f t="shared" si="884"/>
        <v>0</v>
      </c>
      <c r="BF957">
        <f t="shared" si="885"/>
        <v>0</v>
      </c>
      <c r="BG957">
        <f t="shared" si="886"/>
        <v>0</v>
      </c>
      <c r="BH957">
        <f t="shared" si="887"/>
        <v>0</v>
      </c>
      <c r="BI957">
        <f t="shared" si="888"/>
        <v>0</v>
      </c>
      <c r="BJ957">
        <f t="shared" si="889"/>
        <v>0</v>
      </c>
      <c r="BK957">
        <f t="shared" si="890"/>
        <v>0</v>
      </c>
      <c r="BL957">
        <f t="shared" si="891"/>
        <v>0</v>
      </c>
      <c r="BM957">
        <f t="shared" si="892"/>
        <v>0</v>
      </c>
      <c r="BN957">
        <f t="shared" si="893"/>
        <v>0</v>
      </c>
      <c r="BO957">
        <f t="shared" si="894"/>
        <v>0</v>
      </c>
      <c r="BP957">
        <f t="shared" si="895"/>
        <v>0</v>
      </c>
      <c r="BQ957">
        <f t="shared" si="896"/>
        <v>0</v>
      </c>
      <c r="BR957">
        <f t="shared" si="897"/>
        <v>0</v>
      </c>
      <c r="BS957">
        <f t="shared" si="898"/>
        <v>0</v>
      </c>
      <c r="BT957">
        <f t="shared" si="899"/>
        <v>0</v>
      </c>
    </row>
    <row r="958" spans="1:72" x14ac:dyDescent="0.25">
      <c r="A958" t="str">
        <f>IF(TRIM(INDEX(games!$A:$A,ROW()))="","",TRIM(INDEX(games!$A:$A,ROW())))</f>
        <v>Wanderburg</v>
      </c>
      <c r="B958">
        <f>IF(OR($A958="",INDEX(games!$B:$B,ROW())=""),"",INDEX(games!$B:$B,ROW()))</f>
        <v>2026</v>
      </c>
      <c r="C958" t="str">
        <f>IF(OR($A958="",INDEX(games!$C:$C,ROW())=""),"",INDEX(games!$C:$C,ROW()))</f>
        <v>Action</v>
      </c>
      <c r="D958">
        <f t="shared" si="840"/>
        <v>2</v>
      </c>
      <c r="E958">
        <f t="shared" si="841"/>
        <v>1</v>
      </c>
      <c r="F958">
        <f t="shared" si="842"/>
        <v>6</v>
      </c>
      <c r="G958">
        <f t="shared" si="843"/>
        <v>2026</v>
      </c>
      <c r="H958">
        <f t="shared" si="844"/>
        <v>1.1379999999999999</v>
      </c>
      <c r="I958" t="e">
        <f t="shared" si="845"/>
        <v>#N/A</v>
      </c>
      <c r="J958" t="e">
        <f t="shared" si="846"/>
        <v>#N/A</v>
      </c>
      <c r="K958" t="e">
        <f t="shared" si="847"/>
        <v>#N/A</v>
      </c>
      <c r="L958" t="e">
        <f t="shared" si="848"/>
        <v>#N/A</v>
      </c>
      <c r="M958" t="e">
        <f t="shared" si="849"/>
        <v>#N/A</v>
      </c>
      <c r="N958" t="e">
        <f t="shared" si="850"/>
        <v>#N/A</v>
      </c>
      <c r="O958">
        <f t="shared" si="851"/>
        <v>2.0009579999999998</v>
      </c>
      <c r="P958" t="str">
        <f>IF(OR($A958="",INDEX(games!$H:$H,ROW())=""),"",INDEX(games!$H:$H,ROW()))</f>
        <v/>
      </c>
      <c r="Q958" t="str">
        <f t="shared" si="852"/>
        <v/>
      </c>
      <c r="T958">
        <f t="shared" si="853"/>
        <v>2024</v>
      </c>
      <c r="U958">
        <f t="shared" si="854"/>
        <v>2026</v>
      </c>
      <c r="V958">
        <f t="shared" si="855"/>
        <v>2</v>
      </c>
      <c r="W958" t="str">
        <f>IF(TRIM(INDEX(connections!$A:$A,ROW()))="","",TRIM(INDEX(connections!$A:$A,ROW())))</f>
        <v>Lake of Creatures</v>
      </c>
      <c r="X958" t="str">
        <f>IF($W958="","",TRIM(INDEX(connections!$B:$B,ROW())))</f>
        <v>Ogre Chambers 2222</v>
      </c>
      <c r="Y958">
        <f t="shared" si="856"/>
        <v>457</v>
      </c>
      <c r="Z958">
        <f t="shared" si="857"/>
        <v>587</v>
      </c>
      <c r="AA958" t="str">
        <f t="shared" si="858"/>
        <v>Yes</v>
      </c>
      <c r="AB958" t="str">
        <f t="shared" si="859"/>
        <v/>
      </c>
      <c r="AC958" t="str">
        <f t="shared" si="860"/>
        <v/>
      </c>
      <c r="AD958">
        <f t="shared" si="861"/>
        <v>0</v>
      </c>
      <c r="AE958" t="str">
        <f t="shared" si="862"/>
        <v/>
      </c>
      <c r="AG958">
        <f t="shared" si="863"/>
        <v>2</v>
      </c>
      <c r="AH958" t="str">
        <f t="shared" si="864"/>
        <v/>
      </c>
      <c r="AI958" t="str">
        <f t="shared" si="865"/>
        <v/>
      </c>
      <c r="AJ958" t="str">
        <f t="shared" si="866"/>
        <v/>
      </c>
      <c r="AK958">
        <f t="shared" si="867"/>
        <v>2.0009579999999998</v>
      </c>
      <c r="AL958" t="str">
        <f>IF($A958="","",INDEX(games!$J:$J,ROW())&amp;"")</f>
        <v>https://store.steampowered.com/app/3624140/Wanderburg/</v>
      </c>
      <c r="AM958">
        <f>IF($A958="","",SUMPRODUCT($AO958:$BD958,'Map Analysis'!$AN$2^{0,1,2,3,4,5,6,7,8,9,10,11,12,13,14,15}))</f>
        <v>0</v>
      </c>
      <c r="AN958">
        <f t="shared" si="868"/>
        <v>9.5799999999999998E-5</v>
      </c>
      <c r="AO958">
        <f t="shared" si="869"/>
        <v>0</v>
      </c>
      <c r="AP958">
        <f t="shared" si="870"/>
        <v>0</v>
      </c>
      <c r="AQ958">
        <f t="shared" si="871"/>
        <v>0</v>
      </c>
      <c r="AR958">
        <f t="shared" si="872"/>
        <v>0</v>
      </c>
      <c r="AS958">
        <f t="shared" si="873"/>
        <v>0</v>
      </c>
      <c r="AT958">
        <f t="shared" si="874"/>
        <v>0</v>
      </c>
      <c r="AU958">
        <f t="shared" si="875"/>
        <v>0</v>
      </c>
      <c r="AV958">
        <f t="shared" si="876"/>
        <v>0</v>
      </c>
      <c r="AW958">
        <f t="shared" si="877"/>
        <v>0</v>
      </c>
      <c r="AX958">
        <f t="shared" si="878"/>
        <v>0</v>
      </c>
      <c r="AY958">
        <f t="shared" si="879"/>
        <v>0</v>
      </c>
      <c r="AZ958">
        <f t="shared" si="880"/>
        <v>0</v>
      </c>
      <c r="BA958">
        <f t="shared" si="881"/>
        <v>0</v>
      </c>
      <c r="BB958">
        <f t="shared" si="882"/>
        <v>0</v>
      </c>
      <c r="BC958">
        <f t="shared" si="883"/>
        <v>0</v>
      </c>
      <c r="BD958">
        <f t="shared" si="884"/>
        <v>0</v>
      </c>
      <c r="BF958">
        <f t="shared" si="885"/>
        <v>0</v>
      </c>
      <c r="BG958">
        <f t="shared" si="886"/>
        <v>0</v>
      </c>
      <c r="BH958">
        <f t="shared" si="887"/>
        <v>0</v>
      </c>
      <c r="BI958">
        <f t="shared" si="888"/>
        <v>0</v>
      </c>
      <c r="BJ958">
        <f t="shared" si="889"/>
        <v>0</v>
      </c>
      <c r="BK958">
        <f t="shared" si="890"/>
        <v>0</v>
      </c>
      <c r="BL958">
        <f t="shared" si="891"/>
        <v>0</v>
      </c>
      <c r="BM958">
        <f t="shared" si="892"/>
        <v>0</v>
      </c>
      <c r="BN958">
        <f t="shared" si="893"/>
        <v>0</v>
      </c>
      <c r="BO958">
        <f t="shared" si="894"/>
        <v>0</v>
      </c>
      <c r="BP958">
        <f t="shared" si="895"/>
        <v>0</v>
      </c>
      <c r="BQ958">
        <f t="shared" si="896"/>
        <v>0</v>
      </c>
      <c r="BR958">
        <f t="shared" si="897"/>
        <v>0</v>
      </c>
      <c r="BS958">
        <f t="shared" si="898"/>
        <v>0</v>
      </c>
      <c r="BT958">
        <f t="shared" si="899"/>
        <v>0</v>
      </c>
    </row>
    <row r="959" spans="1:72" x14ac:dyDescent="0.25">
      <c r="A959" t="str">
        <f>IF(TRIM(INDEX(games!$A:$A,ROW()))="","",TRIM(INDEX(games!$A:$A,ROW())))</f>
        <v>Warhammer Survivors</v>
      </c>
      <c r="B959">
        <f>IF(OR($A959="",INDEX(games!$B:$B,ROW())=""),"",INDEX(games!$B:$B,ROW()))</f>
        <v>2026</v>
      </c>
      <c r="C959" t="str">
        <f>IF(OR($A959="",INDEX(games!$C:$C,ROW())=""),"",INDEX(games!$C:$C,ROW()))</f>
        <v>Action</v>
      </c>
      <c r="D959">
        <f t="shared" si="840"/>
        <v>1</v>
      </c>
      <c r="E959">
        <f t="shared" si="841"/>
        <v>1</v>
      </c>
      <c r="F959">
        <f t="shared" si="842"/>
        <v>7</v>
      </c>
      <c r="G959">
        <f t="shared" si="843"/>
        <v>2026</v>
      </c>
      <c r="H959">
        <f t="shared" si="844"/>
        <v>1.161</v>
      </c>
      <c r="I959" t="e">
        <f t="shared" si="845"/>
        <v>#N/A</v>
      </c>
      <c r="J959" t="e">
        <f t="shared" si="846"/>
        <v>#N/A</v>
      </c>
      <c r="K959" t="e">
        <f t="shared" si="847"/>
        <v>#N/A</v>
      </c>
      <c r="L959" t="e">
        <f t="shared" si="848"/>
        <v>#N/A</v>
      </c>
      <c r="M959" t="e">
        <f t="shared" si="849"/>
        <v>#N/A</v>
      </c>
      <c r="N959" t="e">
        <f t="shared" si="850"/>
        <v>#N/A</v>
      </c>
      <c r="O959">
        <f t="shared" si="851"/>
        <v>1.0009589999999999</v>
      </c>
      <c r="P959" t="str">
        <f>IF(OR($A959="",INDEX(games!$H:$H,ROW())=""),"",INDEX(games!$H:$H,ROW()))</f>
        <v/>
      </c>
      <c r="Q959" t="str">
        <f t="shared" si="852"/>
        <v/>
      </c>
      <c r="T959">
        <f t="shared" si="853"/>
        <v>2015</v>
      </c>
      <c r="U959">
        <f t="shared" si="854"/>
        <v>2026</v>
      </c>
      <c r="V959">
        <f t="shared" si="855"/>
        <v>11</v>
      </c>
      <c r="W959" t="str">
        <f>IF(TRIM(INDEX(connections!$A:$A,ROW()))="","",TRIM(INDEX(connections!$A:$A,ROW())))</f>
        <v>Nuclear Throne</v>
      </c>
      <c r="X959" t="str">
        <f>IF($W959="","",TRIM(INDEX(connections!$B:$B,ROW())))</f>
        <v>Ogre Chambers 2222</v>
      </c>
      <c r="Y959">
        <f t="shared" si="856"/>
        <v>578</v>
      </c>
      <c r="Z959">
        <f t="shared" si="857"/>
        <v>587</v>
      </c>
      <c r="AA959" t="str">
        <f t="shared" si="858"/>
        <v>Yes</v>
      </c>
      <c r="AB959" t="str">
        <f t="shared" si="859"/>
        <v/>
      </c>
      <c r="AC959" t="str">
        <f t="shared" si="860"/>
        <v/>
      </c>
      <c r="AD959">
        <f t="shared" si="861"/>
        <v>0</v>
      </c>
      <c r="AE959" t="str">
        <f t="shared" si="862"/>
        <v/>
      </c>
      <c r="AG959">
        <f t="shared" si="863"/>
        <v>1</v>
      </c>
      <c r="AH959" t="str">
        <f t="shared" si="864"/>
        <v/>
      </c>
      <c r="AI959" t="str">
        <f t="shared" si="865"/>
        <v/>
      </c>
      <c r="AJ959" t="str">
        <f t="shared" si="866"/>
        <v/>
      </c>
      <c r="AK959">
        <f t="shared" si="867"/>
        <v>1.0009589999999999</v>
      </c>
      <c r="AL959" t="str">
        <f>IF($A959="","",INDEX(games!$J:$J,ROW())&amp;"")</f>
        <v/>
      </c>
      <c r="AM959">
        <f>IF($A959="","",SUMPRODUCT($AO959:$BD959,'Map Analysis'!$AN$2^{0,1,2,3,4,5,6,7,8,9,10,11,12,13,14,15}))</f>
        <v>0</v>
      </c>
      <c r="AN959">
        <f t="shared" si="868"/>
        <v>9.59E-5</v>
      </c>
      <c r="AO959">
        <f t="shared" si="869"/>
        <v>0</v>
      </c>
      <c r="AP959">
        <f t="shared" si="870"/>
        <v>0</v>
      </c>
      <c r="AQ959">
        <f t="shared" si="871"/>
        <v>0</v>
      </c>
      <c r="AR959">
        <f t="shared" si="872"/>
        <v>0</v>
      </c>
      <c r="AS959">
        <f t="shared" si="873"/>
        <v>0</v>
      </c>
      <c r="AT959">
        <f t="shared" si="874"/>
        <v>0</v>
      </c>
      <c r="AU959">
        <f t="shared" si="875"/>
        <v>0</v>
      </c>
      <c r="AV959">
        <f t="shared" si="876"/>
        <v>0</v>
      </c>
      <c r="AW959">
        <f t="shared" si="877"/>
        <v>0</v>
      </c>
      <c r="AX959">
        <f t="shared" si="878"/>
        <v>0</v>
      </c>
      <c r="AY959">
        <f t="shared" si="879"/>
        <v>0</v>
      </c>
      <c r="AZ959">
        <f t="shared" si="880"/>
        <v>0</v>
      </c>
      <c r="BA959">
        <f t="shared" si="881"/>
        <v>0</v>
      </c>
      <c r="BB959">
        <f t="shared" si="882"/>
        <v>0</v>
      </c>
      <c r="BC959">
        <f t="shared" si="883"/>
        <v>0</v>
      </c>
      <c r="BD959">
        <f t="shared" si="884"/>
        <v>0</v>
      </c>
      <c r="BF959">
        <f t="shared" si="885"/>
        <v>0</v>
      </c>
      <c r="BG959">
        <f t="shared" si="886"/>
        <v>0</v>
      </c>
      <c r="BH959">
        <f t="shared" si="887"/>
        <v>0</v>
      </c>
      <c r="BI959">
        <f t="shared" si="888"/>
        <v>0</v>
      </c>
      <c r="BJ959">
        <f t="shared" si="889"/>
        <v>0</v>
      </c>
      <c r="BK959">
        <f t="shared" si="890"/>
        <v>0</v>
      </c>
      <c r="BL959">
        <f t="shared" si="891"/>
        <v>0</v>
      </c>
      <c r="BM959">
        <f t="shared" si="892"/>
        <v>0</v>
      </c>
      <c r="BN959">
        <f t="shared" si="893"/>
        <v>0</v>
      </c>
      <c r="BO959">
        <f t="shared" si="894"/>
        <v>0</v>
      </c>
      <c r="BP959">
        <f t="shared" si="895"/>
        <v>0</v>
      </c>
      <c r="BQ959">
        <f t="shared" si="896"/>
        <v>0</v>
      </c>
      <c r="BR959">
        <f t="shared" si="897"/>
        <v>0</v>
      </c>
      <c r="BS959">
        <f t="shared" si="898"/>
        <v>0</v>
      </c>
      <c r="BT959">
        <f t="shared" si="899"/>
        <v>0</v>
      </c>
    </row>
    <row r="960" spans="1:72" x14ac:dyDescent="0.25">
      <c r="A960" t="str">
        <f>IF(TRIM(INDEX(games!$A:$A,ROW()))="","",TRIM(INDEX(games!$A:$A,ROW())))</f>
        <v>WarpVector</v>
      </c>
      <c r="B960">
        <f>IF(OR($A960="",INDEX(games!$B:$B,ROW())=""),"",INDEX(games!$B:$B,ROW()))</f>
        <v>2023</v>
      </c>
      <c r="C960" t="str">
        <f>IF(OR($A960="",INDEX(games!$C:$C,ROW())=""),"",INDEX(games!$C:$C,ROW()))</f>
        <v>Traditional</v>
      </c>
      <c r="D960">
        <f t="shared" si="840"/>
        <v>2</v>
      </c>
      <c r="E960">
        <f t="shared" si="841"/>
        <v>4</v>
      </c>
      <c r="F960">
        <f t="shared" si="842"/>
        <v>8</v>
      </c>
      <c r="G960" t="e">
        <f t="shared" si="843"/>
        <v>#N/A</v>
      </c>
      <c r="H960" t="e">
        <f t="shared" si="844"/>
        <v>#N/A</v>
      </c>
      <c r="I960" t="e">
        <f t="shared" si="845"/>
        <v>#N/A</v>
      </c>
      <c r="J960" t="e">
        <f t="shared" si="846"/>
        <v>#N/A</v>
      </c>
      <c r="K960" t="e">
        <f t="shared" si="847"/>
        <v>#N/A</v>
      </c>
      <c r="L960" t="e">
        <f t="shared" si="848"/>
        <v>#N/A</v>
      </c>
      <c r="M960">
        <f t="shared" si="849"/>
        <v>2023</v>
      </c>
      <c r="N960">
        <f t="shared" si="850"/>
        <v>4.1840000000000002</v>
      </c>
      <c r="O960">
        <f t="shared" si="851"/>
        <v>2.0009600000000001</v>
      </c>
      <c r="P960" t="str">
        <f>IF(OR($A960="",INDEX(games!$H:$H,ROW())=""),"",INDEX(games!$H:$H,ROW()))</f>
        <v>Yes</v>
      </c>
      <c r="Q960">
        <f t="shared" si="852"/>
        <v>2.0009600000000001</v>
      </c>
      <c r="T960">
        <f t="shared" si="853"/>
        <v>2020</v>
      </c>
      <c r="U960">
        <f t="shared" si="854"/>
        <v>2026</v>
      </c>
      <c r="V960">
        <f t="shared" si="855"/>
        <v>6</v>
      </c>
      <c r="W960" t="str">
        <f>IF(TRIM(INDEX(connections!$A:$A,ROW()))="","",TRIM(INDEX(connections!$A:$A,ROW())))</f>
        <v>Scourgebringer</v>
      </c>
      <c r="X960" t="str">
        <f>IF($W960="","",TRIM(INDEX(connections!$B:$B,ROW())))</f>
        <v>Ogre Chambers 2222</v>
      </c>
      <c r="Y960">
        <f t="shared" si="856"/>
        <v>735</v>
      </c>
      <c r="Z960">
        <f t="shared" si="857"/>
        <v>587</v>
      </c>
      <c r="AA960" t="str">
        <f t="shared" si="858"/>
        <v>Yes</v>
      </c>
      <c r="AB960" t="str">
        <f t="shared" si="859"/>
        <v/>
      </c>
      <c r="AC960" t="str">
        <f t="shared" si="860"/>
        <v/>
      </c>
      <c r="AD960">
        <f t="shared" si="861"/>
        <v>0</v>
      </c>
      <c r="AE960" t="str">
        <f t="shared" si="862"/>
        <v/>
      </c>
      <c r="AG960">
        <f t="shared" si="863"/>
        <v>2</v>
      </c>
      <c r="AH960" t="str">
        <f t="shared" si="864"/>
        <v>Yes</v>
      </c>
      <c r="AI960">
        <f t="shared" si="865"/>
        <v>2</v>
      </c>
      <c r="AJ960">
        <f t="shared" si="866"/>
        <v>2.0009600000000001</v>
      </c>
      <c r="AK960" t="str">
        <f t="shared" si="867"/>
        <v/>
      </c>
      <c r="AL960" t="str">
        <f>IF($A960="","",INDEX(games!$J:$J,ROW())&amp;"")</f>
        <v>https://store.steampowered.com/app/2135870/WarpVector/</v>
      </c>
      <c r="AM960">
        <f>IF($A960="","",SUMPRODUCT($AO960:$BD960,'Map Analysis'!$AN$2^{0,1,2,3,4,5,6,7,8,9,10,11,12,13,14,15}))</f>
        <v>0</v>
      </c>
      <c r="AN960">
        <f t="shared" si="868"/>
        <v>9.6000000000000002E-5</v>
      </c>
      <c r="AO960">
        <f t="shared" si="869"/>
        <v>0</v>
      </c>
      <c r="AP960">
        <f t="shared" si="870"/>
        <v>0</v>
      </c>
      <c r="AQ960">
        <f t="shared" si="871"/>
        <v>0</v>
      </c>
      <c r="AR960">
        <f t="shared" si="872"/>
        <v>0</v>
      </c>
      <c r="AS960">
        <f t="shared" si="873"/>
        <v>0</v>
      </c>
      <c r="AT960">
        <f t="shared" si="874"/>
        <v>0</v>
      </c>
      <c r="AU960">
        <f t="shared" si="875"/>
        <v>0</v>
      </c>
      <c r="AV960">
        <f t="shared" si="876"/>
        <v>0</v>
      </c>
      <c r="AW960">
        <f t="shared" si="877"/>
        <v>0</v>
      </c>
      <c r="AX960">
        <f t="shared" si="878"/>
        <v>0</v>
      </c>
      <c r="AY960">
        <f t="shared" si="879"/>
        <v>0</v>
      </c>
      <c r="AZ960">
        <f t="shared" si="880"/>
        <v>0</v>
      </c>
      <c r="BA960">
        <f t="shared" si="881"/>
        <v>0</v>
      </c>
      <c r="BB960">
        <f t="shared" si="882"/>
        <v>0</v>
      </c>
      <c r="BC960">
        <f t="shared" si="883"/>
        <v>0</v>
      </c>
      <c r="BD960">
        <f t="shared" si="884"/>
        <v>0</v>
      </c>
      <c r="BF960">
        <f t="shared" si="885"/>
        <v>0</v>
      </c>
      <c r="BG960">
        <f t="shared" si="886"/>
        <v>0</v>
      </c>
      <c r="BH960">
        <f t="shared" si="887"/>
        <v>0</v>
      </c>
      <c r="BI960">
        <f t="shared" si="888"/>
        <v>0</v>
      </c>
      <c r="BJ960">
        <f t="shared" si="889"/>
        <v>0</v>
      </c>
      <c r="BK960">
        <f t="shared" si="890"/>
        <v>0</v>
      </c>
      <c r="BL960">
        <f t="shared" si="891"/>
        <v>0</v>
      </c>
      <c r="BM960">
        <f t="shared" si="892"/>
        <v>0</v>
      </c>
      <c r="BN960">
        <f t="shared" si="893"/>
        <v>0</v>
      </c>
      <c r="BO960">
        <f t="shared" si="894"/>
        <v>0</v>
      </c>
      <c r="BP960">
        <f t="shared" si="895"/>
        <v>0</v>
      </c>
      <c r="BQ960">
        <f t="shared" si="896"/>
        <v>0</v>
      </c>
      <c r="BR960">
        <f t="shared" si="897"/>
        <v>0</v>
      </c>
      <c r="BS960">
        <f t="shared" si="898"/>
        <v>0</v>
      </c>
      <c r="BT960">
        <f t="shared" si="899"/>
        <v>0</v>
      </c>
    </row>
    <row r="961" spans="1:72" x14ac:dyDescent="0.25">
      <c r="A961" t="str">
        <f>IF(TRIM(INDEX(games!$A:$A,ROW()))="","",TRIM(INDEX(games!$A:$A,ROW())))</f>
        <v>Warriors: Abyss</v>
      </c>
      <c r="B961">
        <f>IF(OR($A961="",INDEX(games!$B:$B,ROW())=""),"",INDEX(games!$B:$B,ROW()))</f>
        <v>2025</v>
      </c>
      <c r="C961" t="str">
        <f>IF(OR($A961="",INDEX(games!$C:$C,ROW())=""),"",INDEX(games!$C:$C,ROW()))</f>
        <v>Action</v>
      </c>
      <c r="D961">
        <f t="shared" si="840"/>
        <v>1</v>
      </c>
      <c r="E961">
        <f t="shared" si="841"/>
        <v>1</v>
      </c>
      <c r="F961">
        <f t="shared" si="842"/>
        <v>9</v>
      </c>
      <c r="G961">
        <f t="shared" si="843"/>
        <v>2025</v>
      </c>
      <c r="H961">
        <f t="shared" si="844"/>
        <v>1.2070000000000001</v>
      </c>
      <c r="I961" t="e">
        <f t="shared" si="845"/>
        <v>#N/A</v>
      </c>
      <c r="J961" t="e">
        <f t="shared" si="846"/>
        <v>#N/A</v>
      </c>
      <c r="K961" t="e">
        <f t="shared" si="847"/>
        <v>#N/A</v>
      </c>
      <c r="L961" t="e">
        <f t="shared" si="848"/>
        <v>#N/A</v>
      </c>
      <c r="M961" t="e">
        <f t="shared" si="849"/>
        <v>#N/A</v>
      </c>
      <c r="N961" t="e">
        <f t="shared" si="850"/>
        <v>#N/A</v>
      </c>
      <c r="O961">
        <f t="shared" si="851"/>
        <v>1.000961</v>
      </c>
      <c r="P961" t="str">
        <f>IF(OR($A961="",INDEX(games!$H:$H,ROW())=""),"",INDEX(games!$H:$H,ROW()))</f>
        <v>Yes</v>
      </c>
      <c r="Q961">
        <f t="shared" si="852"/>
        <v>1.000961</v>
      </c>
      <c r="T961">
        <f t="shared" si="853"/>
        <v>1980</v>
      </c>
      <c r="U961">
        <f t="shared" si="854"/>
        <v>1987</v>
      </c>
      <c r="V961">
        <f t="shared" si="855"/>
        <v>7</v>
      </c>
      <c r="W961" t="str">
        <f>IF(TRIM(INDEX(connections!$A:$A,ROW()))="","",TRIM(INDEX(connections!$A:$A,ROW())))</f>
        <v>Rogue</v>
      </c>
      <c r="X961" t="str">
        <f>IF($W961="","",TRIM(INDEX(connections!$B:$B,ROW())))</f>
        <v>Omega</v>
      </c>
      <c r="Y961">
        <f t="shared" si="856"/>
        <v>693</v>
      </c>
      <c r="Z961">
        <f t="shared" si="857"/>
        <v>588</v>
      </c>
      <c r="AA961" t="str">
        <f t="shared" si="858"/>
        <v>Yes</v>
      </c>
      <c r="AB961" t="str">
        <f t="shared" si="859"/>
        <v>Yes</v>
      </c>
      <c r="AC961">
        <f t="shared" si="860"/>
        <v>1</v>
      </c>
      <c r="AD961">
        <f t="shared" si="861"/>
        <v>0</v>
      </c>
      <c r="AE961" t="str">
        <f t="shared" si="862"/>
        <v/>
      </c>
      <c r="AG961">
        <f t="shared" si="863"/>
        <v>1</v>
      </c>
      <c r="AH961" t="str">
        <f t="shared" si="864"/>
        <v>Yes</v>
      </c>
      <c r="AI961">
        <f t="shared" si="865"/>
        <v>1</v>
      </c>
      <c r="AJ961">
        <f t="shared" si="866"/>
        <v>1.000961</v>
      </c>
      <c r="AK961" t="str">
        <f t="shared" si="867"/>
        <v/>
      </c>
      <c r="AL961" t="str">
        <f>IF($A961="","",INDEX(games!$J:$J,ROW())&amp;"")</f>
        <v>https://store.steampowered.com/app/3178350/WARRIORS_Abyss/</v>
      </c>
      <c r="AM961">
        <f>IF($A961="","",SUMPRODUCT($AO961:$BD961,'Map Analysis'!$AN$2^{0,1,2,3,4,5,6,7,8,9,10,11,12,13,14,15}))</f>
        <v>0</v>
      </c>
      <c r="AN961">
        <f t="shared" si="868"/>
        <v>9.6100000000000005E-5</v>
      </c>
      <c r="AO961">
        <f t="shared" si="869"/>
        <v>0</v>
      </c>
      <c r="AP961">
        <f t="shared" si="870"/>
        <v>0</v>
      </c>
      <c r="AQ961">
        <f t="shared" si="871"/>
        <v>0</v>
      </c>
      <c r="AR961">
        <f t="shared" si="872"/>
        <v>0</v>
      </c>
      <c r="AS961">
        <f t="shared" si="873"/>
        <v>0</v>
      </c>
      <c r="AT961">
        <f t="shared" si="874"/>
        <v>0</v>
      </c>
      <c r="AU961">
        <f t="shared" si="875"/>
        <v>0</v>
      </c>
      <c r="AV961">
        <f t="shared" si="876"/>
        <v>0</v>
      </c>
      <c r="AW961">
        <f t="shared" si="877"/>
        <v>0</v>
      </c>
      <c r="AX961">
        <f t="shared" si="878"/>
        <v>0</v>
      </c>
      <c r="AY961">
        <f t="shared" si="879"/>
        <v>0</v>
      </c>
      <c r="AZ961">
        <f t="shared" si="880"/>
        <v>0</v>
      </c>
      <c r="BA961">
        <f t="shared" si="881"/>
        <v>0</v>
      </c>
      <c r="BB961">
        <f t="shared" si="882"/>
        <v>0</v>
      </c>
      <c r="BC961">
        <f t="shared" si="883"/>
        <v>0</v>
      </c>
      <c r="BD961">
        <f t="shared" si="884"/>
        <v>0</v>
      </c>
      <c r="BF961">
        <f t="shared" si="885"/>
        <v>5</v>
      </c>
      <c r="BG961">
        <f t="shared" si="886"/>
        <v>7</v>
      </c>
      <c r="BH961">
        <f t="shared" si="887"/>
        <v>4</v>
      </c>
      <c r="BI961">
        <f t="shared" si="888"/>
        <v>1</v>
      </c>
      <c r="BJ961">
        <f t="shared" si="889"/>
        <v>0</v>
      </c>
      <c r="BK961">
        <f t="shared" si="890"/>
        <v>0</v>
      </c>
      <c r="BL961">
        <f t="shared" si="891"/>
        <v>0</v>
      </c>
      <c r="BM961">
        <f t="shared" si="892"/>
        <v>0</v>
      </c>
      <c r="BN961">
        <f t="shared" si="893"/>
        <v>0</v>
      </c>
      <c r="BO961">
        <f t="shared" si="894"/>
        <v>0</v>
      </c>
      <c r="BP961">
        <f t="shared" si="895"/>
        <v>0</v>
      </c>
      <c r="BQ961">
        <f t="shared" si="896"/>
        <v>0</v>
      </c>
      <c r="BR961">
        <f t="shared" si="897"/>
        <v>0</v>
      </c>
      <c r="BS961">
        <f t="shared" si="898"/>
        <v>0</v>
      </c>
      <c r="BT961">
        <f t="shared" si="899"/>
        <v>0</v>
      </c>
    </row>
    <row r="962" spans="1:72" x14ac:dyDescent="0.25">
      <c r="A962" t="str">
        <f>IF(TRIM(INDEX(games!$A:$A,ROW()))="","",TRIM(INDEX(games!$A:$A,ROW())))</f>
        <v>Warsim: The Realm of Aslona</v>
      </c>
      <c r="B962">
        <f>IF(OR($A962="",INDEX(games!$B:$B,ROW())=""),"",INDEX(games!$B:$B,ROW()))</f>
        <v>2017</v>
      </c>
      <c r="C962" t="str">
        <f>IF(OR($A962="",INDEX(games!$C:$C,ROW())=""),"",INDEX(games!$C:$C,ROW()))</f>
        <v>Strategy</v>
      </c>
      <c r="D962">
        <f t="shared" ref="D962:D1025" si="900">IF($A962="","",COUNTIF($W$2:$W$2500,$A962)+COUNTIF($X$2:$X$2500,$A962))</f>
        <v>1</v>
      </c>
      <c r="E962">
        <f t="shared" ref="E962:E1025" si="901">IF($A962="","",IFERROR(MATCH($C962,$R$2:$R$5,0),0))</f>
        <v>2</v>
      </c>
      <c r="F962">
        <f t="shared" ref="F962:F1025" si="902">IF($A962="","",MOD(ROW(),34))</f>
        <v>10</v>
      </c>
      <c r="G962" t="e">
        <f t="shared" ref="G962:G1025" si="903">IF($A962="",NA(),IF($C962="Action",$B962,NA()))</f>
        <v>#N/A</v>
      </c>
      <c r="H962" t="e">
        <f t="shared" ref="H962:H1025" si="904">IF($A962="",NA(),IF($C962="Action",1+$F962*0.023,NA()))</f>
        <v>#N/A</v>
      </c>
      <c r="I962">
        <f t="shared" ref="I962:I1025" si="905">IF($A962="",NA(),IF($C962="Strategy",$B962,NA()))</f>
        <v>2017</v>
      </c>
      <c r="J962">
        <f t="shared" ref="J962:J1025" si="906">IF($A962="",NA(),IF($C962="Strategy",2+$F962*0.023,NA()))</f>
        <v>2.23</v>
      </c>
      <c r="K962" t="e">
        <f t="shared" ref="K962:K1025" si="907">IF($A962="",NA(),IF($C962="Deckbuilder",$B962,NA()))</f>
        <v>#N/A</v>
      </c>
      <c r="L962" t="e">
        <f t="shared" ref="L962:L1025" si="908">IF($A962="",NA(),IF($C962="Deckbuilder",3+$F962*0.023,NA()))</f>
        <v>#N/A</v>
      </c>
      <c r="M962" t="e">
        <f t="shared" ref="M962:M1025" si="909">IF($A962="",NA(),IF($C962="Traditional",$B962,NA()))</f>
        <v>#N/A</v>
      </c>
      <c r="N962" t="e">
        <f t="shared" ref="N962:N1025" si="910">IF($A962="",NA(),IF($C962="Traditional",4+$F962*0.023,NA()))</f>
        <v>#N/A</v>
      </c>
      <c r="O962">
        <f t="shared" ref="O962:O1025" si="911">IF($A962="","",$D962+ROW()/1000000)</f>
        <v>1.0009619999999999</v>
      </c>
      <c r="P962" t="str">
        <f>IF(OR($A962="",INDEX(games!$H:$H,ROW())=""),"",INDEX(games!$H:$H,ROW()))</f>
        <v>Yes</v>
      </c>
      <c r="Q962">
        <f t="shared" ref="Q962:Q1025" si="912">IF(OR($A962="",$P962&lt;&gt;"Yes"),"",$D962+ROW()/1000000)</f>
        <v>1.0009619999999999</v>
      </c>
      <c r="T962">
        <f t="shared" ref="T962:T1025" si="913">IF($Y962="","",INDEX($B$2:$B$1500,$Y962))</f>
        <v>1993</v>
      </c>
      <c r="U962">
        <f t="shared" ref="U962:U1025" si="914">IF($Z962="","",INDEX($B$2:$B$1500,$Z962))</f>
        <v>2015</v>
      </c>
      <c r="V962">
        <f t="shared" ref="V962:V1025" si="915">IF(OR($T962="",$U962=""),"",$U962-$T962)</f>
        <v>22</v>
      </c>
      <c r="W962" t="str">
        <f>IF(TRIM(INDEX(connections!$A:$A,ROW()))="","",TRIM(INDEX(connections!$A:$A,ROW())))</f>
        <v>Torneko's Great Adventure: Mystery Dungeon</v>
      </c>
      <c r="X962" t="str">
        <f>IF($W962="","",TRIM(INDEX(connections!$B:$B,ROW())))</f>
        <v>Omega Labyrinth</v>
      </c>
      <c r="Y962">
        <f t="shared" ref="Y962:Y1025" si="916">IF($W962="","",IFERROR(MATCH($W962,$A$2:$A$1500,0),""))</f>
        <v>905</v>
      </c>
      <c r="Z962">
        <f t="shared" ref="Z962:Z1025" si="917">IF($X962="","",IFERROR(MATCH($X962,$A$2:$A$1500,0),""))</f>
        <v>589</v>
      </c>
      <c r="AA962" t="str">
        <f t="shared" ref="AA962:AA1025" si="918">IF($Y962="","",INDEX($P$2:$P$1500,$Y962))</f>
        <v>Yes</v>
      </c>
      <c r="AB962" t="str">
        <f t="shared" ref="AB962:AB1025" si="919">IF($Z962="","",INDEX($P$2:$P$1500,$Z962))</f>
        <v/>
      </c>
      <c r="AC962" t="str">
        <f t="shared" ref="AC962:AC1025" si="920">IF(AND($AA962="Yes",$AB962="Yes"),1,"")</f>
        <v/>
      </c>
      <c r="AD962">
        <f t="shared" ref="AD962:AD1025" si="921">IF(OR($Y962="",$Z962=""),"",IF(INDEX($C$2:$C$1500,$Y962)=INDEX($C$2:$C$1500,$Z962),0,1))</f>
        <v>0</v>
      </c>
      <c r="AE962" t="str">
        <f t="shared" ref="AE962:AE1025" si="922">IF($AC962&lt;&gt;1,"",IF(AND(INDEX($AG$2:$AG$1500,$Y962)=1,INDEX($AG$2:$AG$1500,$Z962)=1),1,""))</f>
        <v/>
      </c>
      <c r="AG962">
        <f t="shared" ref="AG962:AG1025" si="923">IF($A962="","",COUNTIFS($W$2:$W$2500,$A962,$AB$2:$AB$2500,"Yes")+COUNTIFS($X$2:$X$2500,$A962,$AA$2:$AA$2500,"Yes"))</f>
        <v>1</v>
      </c>
      <c r="AH962" t="str">
        <f t="shared" ref="AH962:AH1025" si="924">IF(OR($P962&lt;&gt;"Yes",N($AG962)=0),"",IF(AND($AG962=1,COUNTIFS($W$2:$W$2500,$A962,$AE$2:$AE$2500,1)+COUNTIFS($X$2:$X$2500,$A962,$AE$2:$AE$2500,1)&gt;0),"","Yes"))</f>
        <v>Yes</v>
      </c>
      <c r="AI962">
        <f t="shared" ref="AI962:AI1025" si="925">IF($AH962="Yes",$AG962,"")</f>
        <v>1</v>
      </c>
      <c r="AJ962">
        <f t="shared" ref="AJ962:AJ1025" si="926">IF($AI962="","",$AI962+ROW()/1000000)</f>
        <v>1.0009619999999999</v>
      </c>
      <c r="AK962" t="str">
        <f t="shared" ref="AK962:AK1025" si="927">IF(OR($A962="",$P962="Yes",N($AG962)=0),"",$AG962+ROW()/1000000)</f>
        <v/>
      </c>
      <c r="AL962" t="str">
        <f>IF($A962="","",INDEX(games!$J:$J,ROW())&amp;"")</f>
        <v>https://store.steampowered.com/app/659540/Warsim_The_Realm_of_Aslona/</v>
      </c>
      <c r="AM962">
        <f>IF($A962="","",SUMPRODUCT($AO962:$BD962,'Map Analysis'!$AN$2^{0,1,2,3,4,5,6,7,8,9,10,11,12,13,14,15}))</f>
        <v>0</v>
      </c>
      <c r="AN962">
        <f t="shared" ref="AN962:AN1025" si="928">IF($A962="","",$AM962+ROW()/10000000)</f>
        <v>9.6199999999999994E-5</v>
      </c>
      <c r="AO962">
        <f t="shared" ref="AO962:AO1025" si="929">IF($A962="","",COUNTIF($W$2:$W$2500,$A962))</f>
        <v>0</v>
      </c>
      <c r="AP962">
        <f t="shared" ref="AP962:AP1025" si="930">IF($A962="","",SUMIFS($BF$2:$BF$2500,$W$2:$W$2500,$A962))</f>
        <v>0</v>
      </c>
      <c r="AQ962">
        <f t="shared" ref="AQ962:AQ1025" si="931">IF($A962="","",SUMIFS($BG$2:$BG$2500,$W$2:$W$2500,$A962))</f>
        <v>0</v>
      </c>
      <c r="AR962">
        <f t="shared" ref="AR962:AR1025" si="932">IF($A962="","",SUMIFS($BH$2:$BH$2500,$W$2:$W$2500,$A962))</f>
        <v>0</v>
      </c>
      <c r="AS962">
        <f t="shared" ref="AS962:AS1025" si="933">IF($A962="","",SUMIFS($BI$2:$BI$2500,$W$2:$W$2500,$A962))</f>
        <v>0</v>
      </c>
      <c r="AT962">
        <f t="shared" ref="AT962:AT1025" si="934">IF($A962="","",SUMIFS($BJ$2:$BJ$2500,$W$2:$W$2500,$A962))</f>
        <v>0</v>
      </c>
      <c r="AU962">
        <f t="shared" ref="AU962:AU1025" si="935">IF($A962="","",SUMIFS($BK$2:$BK$2500,$W$2:$W$2500,$A962))</f>
        <v>0</v>
      </c>
      <c r="AV962">
        <f t="shared" ref="AV962:AV1025" si="936">IF($A962="","",SUMIFS($BL$2:$BL$2500,$W$2:$W$2500,$A962))</f>
        <v>0</v>
      </c>
      <c r="AW962">
        <f t="shared" ref="AW962:AW1025" si="937">IF($A962="","",SUMIFS($BM$2:$BM$2500,$W$2:$W$2500,$A962))</f>
        <v>0</v>
      </c>
      <c r="AX962">
        <f t="shared" ref="AX962:AX1025" si="938">IF($A962="","",SUMIFS($BN$2:$BN$2500,$W$2:$W$2500,$A962))</f>
        <v>0</v>
      </c>
      <c r="AY962">
        <f t="shared" ref="AY962:AY1025" si="939">IF($A962="","",SUMIFS($BO$2:$BO$2500,$W$2:$W$2500,$A962))</f>
        <v>0</v>
      </c>
      <c r="AZ962">
        <f t="shared" ref="AZ962:AZ1025" si="940">IF($A962="","",SUMIFS($BP$2:$BP$2500,$W$2:$W$2500,$A962))</f>
        <v>0</v>
      </c>
      <c r="BA962">
        <f t="shared" ref="BA962:BA1025" si="941">IF($A962="","",SUMIFS($BQ$2:$BQ$2500,$W$2:$W$2500,$A962))</f>
        <v>0</v>
      </c>
      <c r="BB962">
        <f t="shared" ref="BB962:BB1025" si="942">IF($A962="","",SUMIFS($BR$2:$BR$2500,$W$2:$W$2500,$A962))</f>
        <v>0</v>
      </c>
      <c r="BC962">
        <f t="shared" ref="BC962:BC1025" si="943">IF($A962="","",SUMIFS($BS$2:$BS$2500,$W$2:$W$2500,$A962))</f>
        <v>0</v>
      </c>
      <c r="BD962">
        <f t="shared" ref="BD962:BD1025" si="944">IF($A962="","",SUMIFS($BT$2:$BT$2500,$W$2:$W$2500,$A962))</f>
        <v>0</v>
      </c>
      <c r="BF962">
        <f t="shared" ref="BF962:BF1025" si="945">IF($Z962="","",INDEX($AO$2:$AO$1500,$Z962))</f>
        <v>1</v>
      </c>
      <c r="BG962">
        <f t="shared" ref="BG962:BG1025" si="946">IF($Z962="","",INDEX($AP$2:$AP$1500,$Z962))</f>
        <v>1</v>
      </c>
      <c r="BH962">
        <f t="shared" ref="BH962:BH1025" si="947">IF($Z962="","",INDEX($AQ$2:$AQ$1500,$Z962))</f>
        <v>0</v>
      </c>
      <c r="BI962">
        <f t="shared" ref="BI962:BI1025" si="948">IF($Z962="","",INDEX($AR$2:$AR$1500,$Z962))</f>
        <v>0</v>
      </c>
      <c r="BJ962">
        <f t="shared" ref="BJ962:BJ1025" si="949">IF($Z962="","",INDEX($AS$2:$AS$1500,$Z962))</f>
        <v>0</v>
      </c>
      <c r="BK962">
        <f t="shared" ref="BK962:BK1025" si="950">IF($Z962="","",INDEX($AT$2:$AT$1500,$Z962))</f>
        <v>0</v>
      </c>
      <c r="BL962">
        <f t="shared" ref="BL962:BL1025" si="951">IF($Z962="","",INDEX($AU$2:$AU$1500,$Z962))</f>
        <v>0</v>
      </c>
      <c r="BM962">
        <f t="shared" ref="BM962:BM1025" si="952">IF($Z962="","",INDEX($AV$2:$AV$1500,$Z962))</f>
        <v>0</v>
      </c>
      <c r="BN962">
        <f t="shared" ref="BN962:BN1025" si="953">IF($Z962="","",INDEX($AW$2:$AW$1500,$Z962))</f>
        <v>0</v>
      </c>
      <c r="BO962">
        <f t="shared" ref="BO962:BO1025" si="954">IF($Z962="","",INDEX($AX$2:$AX$1500,$Z962))</f>
        <v>0</v>
      </c>
      <c r="BP962">
        <f t="shared" ref="BP962:BP1025" si="955">IF($Z962="","",INDEX($AY$2:$AY$1500,$Z962))</f>
        <v>0</v>
      </c>
      <c r="BQ962">
        <f t="shared" ref="BQ962:BQ1025" si="956">IF($Z962="","",INDEX($AZ$2:$AZ$1500,$Z962))</f>
        <v>0</v>
      </c>
      <c r="BR962">
        <f t="shared" ref="BR962:BR1025" si="957">IF($Z962="","",INDEX($BA$2:$BA$1500,$Z962))</f>
        <v>0</v>
      </c>
      <c r="BS962">
        <f t="shared" ref="BS962:BS1025" si="958">IF($Z962="","",INDEX($BB$2:$BB$1500,$Z962))</f>
        <v>0</v>
      </c>
      <c r="BT962">
        <f t="shared" ref="BT962:BT1025" si="959">IF($Z962="","",INDEX($BC$2:$BC$1500,$Z962))</f>
        <v>0</v>
      </c>
    </row>
    <row r="963" spans="1:72" x14ac:dyDescent="0.25">
      <c r="A963" t="str">
        <f>IF(TRIM(INDEX(games!$A:$A,ROW()))="","",TRIM(INDEX(games!$A:$A,ROW())))</f>
        <v>Wayward</v>
      </c>
      <c r="B963">
        <f>IF(OR($A963="",INDEX(games!$B:$B,ROW())=""),"",INDEX(games!$B:$B,ROW()))</f>
        <v>2011</v>
      </c>
      <c r="C963" t="str">
        <f>IF(OR($A963="",INDEX(games!$C:$C,ROW())=""),"",INDEX(games!$C:$C,ROW()))</f>
        <v>Traditional</v>
      </c>
      <c r="D963">
        <f t="shared" si="900"/>
        <v>3</v>
      </c>
      <c r="E963">
        <f t="shared" si="901"/>
        <v>4</v>
      </c>
      <c r="F963">
        <f t="shared" si="902"/>
        <v>11</v>
      </c>
      <c r="G963" t="e">
        <f t="shared" si="903"/>
        <v>#N/A</v>
      </c>
      <c r="H963" t="e">
        <f t="shared" si="904"/>
        <v>#N/A</v>
      </c>
      <c r="I963" t="e">
        <f t="shared" si="905"/>
        <v>#N/A</v>
      </c>
      <c r="J963" t="e">
        <f t="shared" si="906"/>
        <v>#N/A</v>
      </c>
      <c r="K963" t="e">
        <f t="shared" si="907"/>
        <v>#N/A</v>
      </c>
      <c r="L963" t="e">
        <f t="shared" si="908"/>
        <v>#N/A</v>
      </c>
      <c r="M963">
        <f t="shared" si="909"/>
        <v>2011</v>
      </c>
      <c r="N963">
        <f t="shared" si="910"/>
        <v>4.2530000000000001</v>
      </c>
      <c r="O963">
        <f t="shared" si="911"/>
        <v>3.000963</v>
      </c>
      <c r="P963" t="str">
        <f>IF(OR($A963="",INDEX(games!$H:$H,ROW())=""),"",INDEX(games!$H:$H,ROW()))</f>
        <v/>
      </c>
      <c r="Q963" t="str">
        <f t="shared" si="912"/>
        <v/>
      </c>
      <c r="T963">
        <f t="shared" si="913"/>
        <v>2017</v>
      </c>
      <c r="U963">
        <f t="shared" si="914"/>
        <v>2019</v>
      </c>
      <c r="V963">
        <f t="shared" si="915"/>
        <v>2</v>
      </c>
      <c r="W963" t="str">
        <f>IF(TRIM(INDEX(connections!$A:$A,ROW()))="","",TRIM(INDEX(connections!$A:$A,ROW())))</f>
        <v>Omega Labyrinth Z</v>
      </c>
      <c r="X963" t="str">
        <f>IF($W963="","",TRIM(INDEX(connections!$B:$B,ROW())))</f>
        <v>Omega Labyrinth Life</v>
      </c>
      <c r="Y963">
        <f t="shared" si="916"/>
        <v>591</v>
      </c>
      <c r="Z963">
        <f t="shared" si="917"/>
        <v>590</v>
      </c>
      <c r="AA963" t="str">
        <f t="shared" si="918"/>
        <v/>
      </c>
      <c r="AB963" t="str">
        <f t="shared" si="919"/>
        <v>Yes</v>
      </c>
      <c r="AC963" t="str">
        <f t="shared" si="920"/>
        <v/>
      </c>
      <c r="AD963">
        <f t="shared" si="921"/>
        <v>0</v>
      </c>
      <c r="AE963" t="str">
        <f t="shared" si="922"/>
        <v/>
      </c>
      <c r="AG963">
        <f t="shared" si="923"/>
        <v>2</v>
      </c>
      <c r="AH963" t="str">
        <f t="shared" si="924"/>
        <v/>
      </c>
      <c r="AI963" t="str">
        <f t="shared" si="925"/>
        <v/>
      </c>
      <c r="AJ963" t="str">
        <f t="shared" si="926"/>
        <v/>
      </c>
      <c r="AK963">
        <f t="shared" si="927"/>
        <v>2.000963</v>
      </c>
      <c r="AL963" t="str">
        <f>IF($A963="","",INDEX(games!$J:$J,ROW())&amp;"")</f>
        <v/>
      </c>
      <c r="AM963">
        <f>IF($A963="","",SUMPRODUCT($AO963:$BD963,'Map Analysis'!$AN$2^{0,1,2,3,4,5,6,7,8,9,10,11,12,13,14,15}))</f>
        <v>0</v>
      </c>
      <c r="AN963">
        <f t="shared" si="928"/>
        <v>9.6299999999999996E-5</v>
      </c>
      <c r="AO963">
        <f t="shared" si="929"/>
        <v>0</v>
      </c>
      <c r="AP963">
        <f t="shared" si="930"/>
        <v>0</v>
      </c>
      <c r="AQ963">
        <f t="shared" si="931"/>
        <v>0</v>
      </c>
      <c r="AR963">
        <f t="shared" si="932"/>
        <v>0</v>
      </c>
      <c r="AS963">
        <f t="shared" si="933"/>
        <v>0</v>
      </c>
      <c r="AT963">
        <f t="shared" si="934"/>
        <v>0</v>
      </c>
      <c r="AU963">
        <f t="shared" si="935"/>
        <v>0</v>
      </c>
      <c r="AV963">
        <f t="shared" si="936"/>
        <v>0</v>
      </c>
      <c r="AW963">
        <f t="shared" si="937"/>
        <v>0</v>
      </c>
      <c r="AX963">
        <f t="shared" si="938"/>
        <v>0</v>
      </c>
      <c r="AY963">
        <f t="shared" si="939"/>
        <v>0</v>
      </c>
      <c r="AZ963">
        <f t="shared" si="940"/>
        <v>0</v>
      </c>
      <c r="BA963">
        <f t="shared" si="941"/>
        <v>0</v>
      </c>
      <c r="BB963">
        <f t="shared" si="942"/>
        <v>0</v>
      </c>
      <c r="BC963">
        <f t="shared" si="943"/>
        <v>0</v>
      </c>
      <c r="BD963">
        <f t="shared" si="944"/>
        <v>0</v>
      </c>
      <c r="BF963">
        <f t="shared" si="945"/>
        <v>0</v>
      </c>
      <c r="BG963">
        <f t="shared" si="946"/>
        <v>0</v>
      </c>
      <c r="BH963">
        <f t="shared" si="947"/>
        <v>0</v>
      </c>
      <c r="BI963">
        <f t="shared" si="948"/>
        <v>0</v>
      </c>
      <c r="BJ963">
        <f t="shared" si="949"/>
        <v>0</v>
      </c>
      <c r="BK963">
        <f t="shared" si="950"/>
        <v>0</v>
      </c>
      <c r="BL963">
        <f t="shared" si="951"/>
        <v>0</v>
      </c>
      <c r="BM963">
        <f t="shared" si="952"/>
        <v>0</v>
      </c>
      <c r="BN963">
        <f t="shared" si="953"/>
        <v>0</v>
      </c>
      <c r="BO963">
        <f t="shared" si="954"/>
        <v>0</v>
      </c>
      <c r="BP963">
        <f t="shared" si="955"/>
        <v>0</v>
      </c>
      <c r="BQ963">
        <f t="shared" si="956"/>
        <v>0</v>
      </c>
      <c r="BR963">
        <f t="shared" si="957"/>
        <v>0</v>
      </c>
      <c r="BS963">
        <f t="shared" si="958"/>
        <v>0</v>
      </c>
      <c r="BT963">
        <f t="shared" si="959"/>
        <v>0</v>
      </c>
    </row>
    <row r="964" spans="1:72" x14ac:dyDescent="0.25">
      <c r="A964" t="str">
        <f>IF(TRIM(INDEX(games!$A:$A,ROW()))="","",TRIM(INDEX(games!$A:$A,ROW())))</f>
        <v>WazHack</v>
      </c>
      <c r="B964">
        <f>IF(OR($A964="",INDEX(games!$B:$B,ROW())=""),"",INDEX(games!$B:$B,ROW()))</f>
        <v>2012</v>
      </c>
      <c r="C964" t="str">
        <f>IF(OR($A964="",INDEX(games!$C:$C,ROW())=""),"",INDEX(games!$C:$C,ROW()))</f>
        <v>Strategy</v>
      </c>
      <c r="D964">
        <f t="shared" si="900"/>
        <v>1</v>
      </c>
      <c r="E964">
        <f t="shared" si="901"/>
        <v>2</v>
      </c>
      <c r="F964">
        <f t="shared" si="902"/>
        <v>12</v>
      </c>
      <c r="G964" t="e">
        <f t="shared" si="903"/>
        <v>#N/A</v>
      </c>
      <c r="H964" t="e">
        <f t="shared" si="904"/>
        <v>#N/A</v>
      </c>
      <c r="I964">
        <f t="shared" si="905"/>
        <v>2012</v>
      </c>
      <c r="J964">
        <f t="shared" si="906"/>
        <v>2.2759999999999998</v>
      </c>
      <c r="K964" t="e">
        <f t="shared" si="907"/>
        <v>#N/A</v>
      </c>
      <c r="L964" t="e">
        <f t="shared" si="908"/>
        <v>#N/A</v>
      </c>
      <c r="M964" t="e">
        <f t="shared" si="909"/>
        <v>#N/A</v>
      </c>
      <c r="N964" t="e">
        <f t="shared" si="910"/>
        <v>#N/A</v>
      </c>
      <c r="O964">
        <f t="shared" si="911"/>
        <v>1.000964</v>
      </c>
      <c r="P964" t="str">
        <f>IF(OR($A964="",INDEX(games!$H:$H,ROW())=""),"",INDEX(games!$H:$H,ROW()))</f>
        <v>Yes</v>
      </c>
      <c r="Q964">
        <f t="shared" si="912"/>
        <v>1.000964</v>
      </c>
      <c r="T964">
        <f t="shared" si="913"/>
        <v>2015</v>
      </c>
      <c r="U964">
        <f t="shared" si="914"/>
        <v>2017</v>
      </c>
      <c r="V964">
        <f t="shared" si="915"/>
        <v>2</v>
      </c>
      <c r="W964" t="str">
        <f>IF(TRIM(INDEX(connections!$A:$A,ROW()))="","",TRIM(INDEX(connections!$A:$A,ROW())))</f>
        <v>Omega Labyrinth</v>
      </c>
      <c r="X964" t="str">
        <f>IF($W964="","",TRIM(INDEX(connections!$B:$B,ROW())))</f>
        <v>Omega Labyrinth Z</v>
      </c>
      <c r="Y964">
        <f t="shared" si="916"/>
        <v>589</v>
      </c>
      <c r="Z964">
        <f t="shared" si="917"/>
        <v>591</v>
      </c>
      <c r="AA964" t="str">
        <f t="shared" si="918"/>
        <v/>
      </c>
      <c r="AB964" t="str">
        <f t="shared" si="919"/>
        <v/>
      </c>
      <c r="AC964" t="str">
        <f t="shared" si="920"/>
        <v/>
      </c>
      <c r="AD964">
        <f t="shared" si="921"/>
        <v>0</v>
      </c>
      <c r="AE964" t="str">
        <f t="shared" si="922"/>
        <v/>
      </c>
      <c r="AG964">
        <f t="shared" si="923"/>
        <v>1</v>
      </c>
      <c r="AH964" t="str">
        <f t="shared" si="924"/>
        <v>Yes</v>
      </c>
      <c r="AI964">
        <f t="shared" si="925"/>
        <v>1</v>
      </c>
      <c r="AJ964">
        <f t="shared" si="926"/>
        <v>1.000964</v>
      </c>
      <c r="AK964" t="str">
        <f t="shared" si="927"/>
        <v/>
      </c>
      <c r="AL964" t="str">
        <f>IF($A964="","",INDEX(games!$J:$J,ROW())&amp;"")</f>
        <v>https://store.steampowered.com/app/264160/WazHack/</v>
      </c>
      <c r="AM964">
        <f>IF($A964="","",SUMPRODUCT($AO964:$BD964,'Map Analysis'!$AN$2^{0,1,2,3,4,5,6,7,8,9,10,11,12,13,14,15}))</f>
        <v>0</v>
      </c>
      <c r="AN964">
        <f t="shared" si="928"/>
        <v>9.6399999999999999E-5</v>
      </c>
      <c r="AO964">
        <f t="shared" si="929"/>
        <v>0</v>
      </c>
      <c r="AP964">
        <f t="shared" si="930"/>
        <v>0</v>
      </c>
      <c r="AQ964">
        <f t="shared" si="931"/>
        <v>0</v>
      </c>
      <c r="AR964">
        <f t="shared" si="932"/>
        <v>0</v>
      </c>
      <c r="AS964">
        <f t="shared" si="933"/>
        <v>0</v>
      </c>
      <c r="AT964">
        <f t="shared" si="934"/>
        <v>0</v>
      </c>
      <c r="AU964">
        <f t="shared" si="935"/>
        <v>0</v>
      </c>
      <c r="AV964">
        <f t="shared" si="936"/>
        <v>0</v>
      </c>
      <c r="AW964">
        <f t="shared" si="937"/>
        <v>0</v>
      </c>
      <c r="AX964">
        <f t="shared" si="938"/>
        <v>0</v>
      </c>
      <c r="AY964">
        <f t="shared" si="939"/>
        <v>0</v>
      </c>
      <c r="AZ964">
        <f t="shared" si="940"/>
        <v>0</v>
      </c>
      <c r="BA964">
        <f t="shared" si="941"/>
        <v>0</v>
      </c>
      <c r="BB964">
        <f t="shared" si="942"/>
        <v>0</v>
      </c>
      <c r="BC964">
        <f t="shared" si="943"/>
        <v>0</v>
      </c>
      <c r="BD964">
        <f t="shared" si="944"/>
        <v>0</v>
      </c>
      <c r="BF964">
        <f t="shared" si="945"/>
        <v>1</v>
      </c>
      <c r="BG964">
        <f t="shared" si="946"/>
        <v>0</v>
      </c>
      <c r="BH964">
        <f t="shared" si="947"/>
        <v>0</v>
      </c>
      <c r="BI964">
        <f t="shared" si="948"/>
        <v>0</v>
      </c>
      <c r="BJ964">
        <f t="shared" si="949"/>
        <v>0</v>
      </c>
      <c r="BK964">
        <f t="shared" si="950"/>
        <v>0</v>
      </c>
      <c r="BL964">
        <f t="shared" si="951"/>
        <v>0</v>
      </c>
      <c r="BM964">
        <f t="shared" si="952"/>
        <v>0</v>
      </c>
      <c r="BN964">
        <f t="shared" si="953"/>
        <v>0</v>
      </c>
      <c r="BO964">
        <f t="shared" si="954"/>
        <v>0</v>
      </c>
      <c r="BP964">
        <f t="shared" si="955"/>
        <v>0</v>
      </c>
      <c r="BQ964">
        <f t="shared" si="956"/>
        <v>0</v>
      </c>
      <c r="BR964">
        <f t="shared" si="957"/>
        <v>0</v>
      </c>
      <c r="BS964">
        <f t="shared" si="958"/>
        <v>0</v>
      </c>
      <c r="BT964">
        <f t="shared" si="959"/>
        <v>0</v>
      </c>
    </row>
    <row r="965" spans="1:72" x14ac:dyDescent="0.25">
      <c r="A965" t="str">
        <f>IF(TRIM(INDEX(games!$A:$A,ROW()))="","",TRIM(INDEX(games!$A:$A,ROW())))</f>
        <v>We Need To Go Deeper</v>
      </c>
      <c r="B965">
        <f>IF(OR($A965="",INDEX(games!$B:$B,ROW())=""),"",INDEX(games!$B:$B,ROW()))</f>
        <v>2017</v>
      </c>
      <c r="C965" t="str">
        <f>IF(OR($A965="",INDEX(games!$C:$C,ROW())=""),"",INDEX(games!$C:$C,ROW()))</f>
        <v>Action</v>
      </c>
      <c r="D965">
        <f t="shared" si="900"/>
        <v>0</v>
      </c>
      <c r="E965">
        <f t="shared" si="901"/>
        <v>1</v>
      </c>
      <c r="F965">
        <f t="shared" si="902"/>
        <v>13</v>
      </c>
      <c r="G965">
        <f t="shared" si="903"/>
        <v>2017</v>
      </c>
      <c r="H965">
        <f t="shared" si="904"/>
        <v>1.2989999999999999</v>
      </c>
      <c r="I965" t="e">
        <f t="shared" si="905"/>
        <v>#N/A</v>
      </c>
      <c r="J965" t="e">
        <f t="shared" si="906"/>
        <v>#N/A</v>
      </c>
      <c r="K965" t="e">
        <f t="shared" si="907"/>
        <v>#N/A</v>
      </c>
      <c r="L965" t="e">
        <f t="shared" si="908"/>
        <v>#N/A</v>
      </c>
      <c r="M965" t="e">
        <f t="shared" si="909"/>
        <v>#N/A</v>
      </c>
      <c r="N965" t="e">
        <f t="shared" si="910"/>
        <v>#N/A</v>
      </c>
      <c r="O965">
        <f t="shared" si="911"/>
        <v>9.6500000000000004E-4</v>
      </c>
      <c r="P965" t="str">
        <f>IF(OR($A965="",INDEX(games!$H:$H,ROW())=""),"",INDEX(games!$H:$H,ROW()))</f>
        <v>Yes</v>
      </c>
      <c r="Q965">
        <f t="shared" si="912"/>
        <v>9.6500000000000004E-4</v>
      </c>
      <c r="T965">
        <f t="shared" si="913"/>
        <v>2023</v>
      </c>
      <c r="U965">
        <f t="shared" si="914"/>
        <v>2025</v>
      </c>
      <c r="V965">
        <f t="shared" si="915"/>
        <v>2</v>
      </c>
      <c r="W965" t="str">
        <f>IF(TRIM(INDEX(connections!$A:$A,ROW()))="","",TRIM(INDEX(connections!$A:$A,ROW())))</f>
        <v>Balatro</v>
      </c>
      <c r="X965" t="str">
        <f>IF($W965="","",TRIM(INDEX(connections!$B:$B,ROW())))</f>
        <v>Omelet You Cook</v>
      </c>
      <c r="Y965">
        <f t="shared" si="916"/>
        <v>56</v>
      </c>
      <c r="Z965">
        <f t="shared" si="917"/>
        <v>592</v>
      </c>
      <c r="AA965" t="str">
        <f t="shared" si="918"/>
        <v>Yes</v>
      </c>
      <c r="AB965" t="str">
        <f t="shared" si="919"/>
        <v/>
      </c>
      <c r="AC965" t="str">
        <f t="shared" si="920"/>
        <v/>
      </c>
      <c r="AD965">
        <f t="shared" si="921"/>
        <v>0</v>
      </c>
      <c r="AE965" t="str">
        <f t="shared" si="922"/>
        <v/>
      </c>
      <c r="AG965">
        <f t="shared" si="923"/>
        <v>0</v>
      </c>
      <c r="AH965" t="str">
        <f t="shared" si="924"/>
        <v/>
      </c>
      <c r="AI965" t="str">
        <f t="shared" si="925"/>
        <v/>
      </c>
      <c r="AJ965" t="str">
        <f t="shared" si="926"/>
        <v/>
      </c>
      <c r="AK965" t="str">
        <f t="shared" si="927"/>
        <v/>
      </c>
      <c r="AL965" t="str">
        <f>IF($A965="","",INDEX(games!$J:$J,ROW())&amp;"")</f>
        <v>https://store.steampowered.com/app/307110/We_Need_To_Go_Deeper/</v>
      </c>
      <c r="AM965">
        <f>IF($A965="","",SUMPRODUCT($AO965:$BD965,'Map Analysis'!$AN$2^{0,1,2,3,4,5,6,7,8,9,10,11,12,13,14,15}))</f>
        <v>0</v>
      </c>
      <c r="AN965">
        <f t="shared" si="928"/>
        <v>9.6500000000000001E-5</v>
      </c>
      <c r="AO965">
        <f t="shared" si="929"/>
        <v>0</v>
      </c>
      <c r="AP965">
        <f t="shared" si="930"/>
        <v>0</v>
      </c>
      <c r="AQ965">
        <f t="shared" si="931"/>
        <v>0</v>
      </c>
      <c r="AR965">
        <f t="shared" si="932"/>
        <v>0</v>
      </c>
      <c r="AS965">
        <f t="shared" si="933"/>
        <v>0</v>
      </c>
      <c r="AT965">
        <f t="shared" si="934"/>
        <v>0</v>
      </c>
      <c r="AU965">
        <f t="shared" si="935"/>
        <v>0</v>
      </c>
      <c r="AV965">
        <f t="shared" si="936"/>
        <v>0</v>
      </c>
      <c r="AW965">
        <f t="shared" si="937"/>
        <v>0</v>
      </c>
      <c r="AX965">
        <f t="shared" si="938"/>
        <v>0</v>
      </c>
      <c r="AY965">
        <f t="shared" si="939"/>
        <v>0</v>
      </c>
      <c r="AZ965">
        <f t="shared" si="940"/>
        <v>0</v>
      </c>
      <c r="BA965">
        <f t="shared" si="941"/>
        <v>0</v>
      </c>
      <c r="BB965">
        <f t="shared" si="942"/>
        <v>0</v>
      </c>
      <c r="BC965">
        <f t="shared" si="943"/>
        <v>0</v>
      </c>
      <c r="BD965">
        <f t="shared" si="944"/>
        <v>0</v>
      </c>
      <c r="BF965">
        <f t="shared" si="945"/>
        <v>0</v>
      </c>
      <c r="BG965">
        <f t="shared" si="946"/>
        <v>0</v>
      </c>
      <c r="BH965">
        <f t="shared" si="947"/>
        <v>0</v>
      </c>
      <c r="BI965">
        <f t="shared" si="948"/>
        <v>0</v>
      </c>
      <c r="BJ965">
        <f t="shared" si="949"/>
        <v>0</v>
      </c>
      <c r="BK965">
        <f t="shared" si="950"/>
        <v>0</v>
      </c>
      <c r="BL965">
        <f t="shared" si="951"/>
        <v>0</v>
      </c>
      <c r="BM965">
        <f t="shared" si="952"/>
        <v>0</v>
      </c>
      <c r="BN965">
        <f t="shared" si="953"/>
        <v>0</v>
      </c>
      <c r="BO965">
        <f t="shared" si="954"/>
        <v>0</v>
      </c>
      <c r="BP965">
        <f t="shared" si="955"/>
        <v>0</v>
      </c>
      <c r="BQ965">
        <f t="shared" si="956"/>
        <v>0</v>
      </c>
      <c r="BR965">
        <f t="shared" si="957"/>
        <v>0</v>
      </c>
      <c r="BS965">
        <f t="shared" si="958"/>
        <v>0</v>
      </c>
      <c r="BT965">
        <f t="shared" si="959"/>
        <v>0</v>
      </c>
    </row>
    <row r="966" spans="1:72" x14ac:dyDescent="0.25">
      <c r="A966" t="str">
        <f>IF(TRIM(INDEX(games!$A:$A,ROW()))="","",TRIM(INDEX(games!$A:$A,ROW())))</f>
        <v>Weird Worlds: Return to Infinite Space</v>
      </c>
      <c r="B966">
        <f>IF(OR($A966="",INDEX(games!$B:$B,ROW())=""),"",INDEX(games!$B:$B,ROW()))</f>
        <v>2005</v>
      </c>
      <c r="C966" t="str">
        <f>IF(OR($A966="",INDEX(games!$C:$C,ROW())=""),"",INDEX(games!$C:$C,ROW()))</f>
        <v>Strategy</v>
      </c>
      <c r="D966">
        <f t="shared" si="900"/>
        <v>3</v>
      </c>
      <c r="E966">
        <f t="shared" si="901"/>
        <v>2</v>
      </c>
      <c r="F966">
        <f t="shared" si="902"/>
        <v>14</v>
      </c>
      <c r="G966" t="e">
        <f t="shared" si="903"/>
        <v>#N/A</v>
      </c>
      <c r="H966" t="e">
        <f t="shared" si="904"/>
        <v>#N/A</v>
      </c>
      <c r="I966">
        <f t="shared" si="905"/>
        <v>2005</v>
      </c>
      <c r="J966">
        <f t="shared" si="906"/>
        <v>2.3220000000000001</v>
      </c>
      <c r="K966" t="e">
        <f t="shared" si="907"/>
        <v>#N/A</v>
      </c>
      <c r="L966" t="e">
        <f t="shared" si="908"/>
        <v>#N/A</v>
      </c>
      <c r="M966" t="e">
        <f t="shared" si="909"/>
        <v>#N/A</v>
      </c>
      <c r="N966" t="e">
        <f t="shared" si="910"/>
        <v>#N/A</v>
      </c>
      <c r="O966">
        <f t="shared" si="911"/>
        <v>3.000966</v>
      </c>
      <c r="P966" t="str">
        <f>IF(OR($A966="",INDEX(games!$H:$H,ROW())=""),"",INDEX(games!$H:$H,ROW()))</f>
        <v>Yes</v>
      </c>
      <c r="Q966">
        <f t="shared" si="912"/>
        <v>3.000966</v>
      </c>
      <c r="T966">
        <f t="shared" si="913"/>
        <v>2024</v>
      </c>
      <c r="U966">
        <f t="shared" si="914"/>
        <v>2025</v>
      </c>
      <c r="V966">
        <f t="shared" si="915"/>
        <v>1</v>
      </c>
      <c r="W966" t="str">
        <f>IF(TRIM(INDEX(connections!$A:$A,ROW()))="","",TRIM(INDEX(connections!$A:$A,ROW())))</f>
        <v>Ballionaire</v>
      </c>
      <c r="X966" t="str">
        <f>IF($W966="","",TRIM(INDEX(connections!$B:$B,ROW())))</f>
        <v>Omelet You Cook</v>
      </c>
      <c r="Y966">
        <f t="shared" si="916"/>
        <v>59</v>
      </c>
      <c r="Z966">
        <f t="shared" si="917"/>
        <v>592</v>
      </c>
      <c r="AA966" t="str">
        <f t="shared" si="918"/>
        <v>Yes</v>
      </c>
      <c r="AB966" t="str">
        <f t="shared" si="919"/>
        <v/>
      </c>
      <c r="AC966" t="str">
        <f t="shared" si="920"/>
        <v/>
      </c>
      <c r="AD966">
        <f t="shared" si="921"/>
        <v>0</v>
      </c>
      <c r="AE966" t="str">
        <f t="shared" si="922"/>
        <v/>
      </c>
      <c r="AG966">
        <f t="shared" si="923"/>
        <v>3</v>
      </c>
      <c r="AH966" t="str">
        <f t="shared" si="924"/>
        <v>Yes</v>
      </c>
      <c r="AI966">
        <f t="shared" si="925"/>
        <v>3</v>
      </c>
      <c r="AJ966">
        <f t="shared" si="926"/>
        <v>3.000966</v>
      </c>
      <c r="AK966" t="str">
        <f t="shared" si="927"/>
        <v/>
      </c>
      <c r="AL966" t="str">
        <f>IF($A966="","",INDEX(games!$J:$J,ROW())&amp;"")</f>
        <v>https://store.steampowered.com/app/226120/Weird_Worlds_Return_to_Infinite_Space/</v>
      </c>
      <c r="AM966">
        <f>IF($A966="","",SUMPRODUCT($AO966:$BD966,'Map Analysis'!$AN$2^{0,1,2,3,4,5,6,7,8,9,10,11,12,13,14,15}))</f>
        <v>141.796875</v>
      </c>
      <c r="AN966">
        <f t="shared" si="928"/>
        <v>141.79697160000001</v>
      </c>
      <c r="AO966">
        <f t="shared" si="929"/>
        <v>2</v>
      </c>
      <c r="AP966">
        <f t="shared" si="930"/>
        <v>46</v>
      </c>
      <c r="AQ966">
        <f t="shared" si="931"/>
        <v>240</v>
      </c>
      <c r="AR966">
        <f t="shared" si="932"/>
        <v>309</v>
      </c>
      <c r="AS966">
        <f t="shared" si="933"/>
        <v>250</v>
      </c>
      <c r="AT966">
        <f t="shared" si="934"/>
        <v>72</v>
      </c>
      <c r="AU966">
        <f t="shared" si="935"/>
        <v>18</v>
      </c>
      <c r="AV966">
        <f t="shared" si="936"/>
        <v>2</v>
      </c>
      <c r="AW966">
        <f t="shared" si="937"/>
        <v>0</v>
      </c>
      <c r="AX966">
        <f t="shared" si="938"/>
        <v>0</v>
      </c>
      <c r="AY966">
        <f t="shared" si="939"/>
        <v>0</v>
      </c>
      <c r="AZ966">
        <f t="shared" si="940"/>
        <v>0</v>
      </c>
      <c r="BA966">
        <f t="shared" si="941"/>
        <v>0</v>
      </c>
      <c r="BB966">
        <f t="shared" si="942"/>
        <v>0</v>
      </c>
      <c r="BC966">
        <f t="shared" si="943"/>
        <v>0</v>
      </c>
      <c r="BD966">
        <f t="shared" si="944"/>
        <v>0</v>
      </c>
      <c r="BF966">
        <f t="shared" si="945"/>
        <v>0</v>
      </c>
      <c r="BG966">
        <f t="shared" si="946"/>
        <v>0</v>
      </c>
      <c r="BH966">
        <f t="shared" si="947"/>
        <v>0</v>
      </c>
      <c r="BI966">
        <f t="shared" si="948"/>
        <v>0</v>
      </c>
      <c r="BJ966">
        <f t="shared" si="949"/>
        <v>0</v>
      </c>
      <c r="BK966">
        <f t="shared" si="950"/>
        <v>0</v>
      </c>
      <c r="BL966">
        <f t="shared" si="951"/>
        <v>0</v>
      </c>
      <c r="BM966">
        <f t="shared" si="952"/>
        <v>0</v>
      </c>
      <c r="BN966">
        <f t="shared" si="953"/>
        <v>0</v>
      </c>
      <c r="BO966">
        <f t="shared" si="954"/>
        <v>0</v>
      </c>
      <c r="BP966">
        <f t="shared" si="955"/>
        <v>0</v>
      </c>
      <c r="BQ966">
        <f t="shared" si="956"/>
        <v>0</v>
      </c>
      <c r="BR966">
        <f t="shared" si="957"/>
        <v>0</v>
      </c>
      <c r="BS966">
        <f t="shared" si="958"/>
        <v>0</v>
      </c>
      <c r="BT966">
        <f t="shared" si="959"/>
        <v>0</v>
      </c>
    </row>
    <row r="967" spans="1:72" x14ac:dyDescent="0.25">
      <c r="A967" t="str">
        <f>IF(TRIM(INDEX(games!$A:$A,ROW()))="","",TRIM(INDEX(games!$A:$A,ROW())))</f>
        <v>West of Dead</v>
      </c>
      <c r="B967">
        <f>IF(OR($A967="",INDEX(games!$B:$B,ROW())=""),"",INDEX(games!$B:$B,ROW()))</f>
        <v>2020</v>
      </c>
      <c r="C967" t="str">
        <f>IF(OR($A967="",INDEX(games!$C:$C,ROW())=""),"",INDEX(games!$C:$C,ROW()))</f>
        <v>Action</v>
      </c>
      <c r="D967">
        <f t="shared" si="900"/>
        <v>1</v>
      </c>
      <c r="E967">
        <f t="shared" si="901"/>
        <v>1</v>
      </c>
      <c r="F967">
        <f t="shared" si="902"/>
        <v>15</v>
      </c>
      <c r="G967">
        <f t="shared" si="903"/>
        <v>2020</v>
      </c>
      <c r="H967">
        <f t="shared" si="904"/>
        <v>1.345</v>
      </c>
      <c r="I967" t="e">
        <f t="shared" si="905"/>
        <v>#N/A</v>
      </c>
      <c r="J967" t="e">
        <f t="shared" si="906"/>
        <v>#N/A</v>
      </c>
      <c r="K967" t="e">
        <f t="shared" si="907"/>
        <v>#N/A</v>
      </c>
      <c r="L967" t="e">
        <f t="shared" si="908"/>
        <v>#N/A</v>
      </c>
      <c r="M967" t="e">
        <f t="shared" si="909"/>
        <v>#N/A</v>
      </c>
      <c r="N967" t="e">
        <f t="shared" si="910"/>
        <v>#N/A</v>
      </c>
      <c r="O967">
        <f t="shared" si="911"/>
        <v>1.0009669999999999</v>
      </c>
      <c r="P967" t="str">
        <f>IF(OR($A967="",INDEX(games!$H:$H,ROW())=""),"",INDEX(games!$H:$H,ROW()))</f>
        <v>Yes</v>
      </c>
      <c r="Q967">
        <f t="shared" si="912"/>
        <v>1.0009669999999999</v>
      </c>
      <c r="T967">
        <f t="shared" si="913"/>
        <v>2021</v>
      </c>
      <c r="U967">
        <f t="shared" si="914"/>
        <v>2025</v>
      </c>
      <c r="V967">
        <f t="shared" si="915"/>
        <v>4</v>
      </c>
      <c r="W967" t="str">
        <f>IF(TRIM(INDEX(connections!$A:$A,ROW()))="","",TRIM(INDEX(connections!$A:$A,ROW())))</f>
        <v>Luck be a Landlord</v>
      </c>
      <c r="X967" t="str">
        <f>IF($W967="","",TRIM(INDEX(connections!$B:$B,ROW())))</f>
        <v>Omelet You Cook</v>
      </c>
      <c r="Y967">
        <f t="shared" si="916"/>
        <v>484</v>
      </c>
      <c r="Z967">
        <f t="shared" si="917"/>
        <v>592</v>
      </c>
      <c r="AA967" t="str">
        <f t="shared" si="918"/>
        <v>Yes</v>
      </c>
      <c r="AB967" t="str">
        <f t="shared" si="919"/>
        <v/>
      </c>
      <c r="AC967" t="str">
        <f t="shared" si="920"/>
        <v/>
      </c>
      <c r="AD967">
        <f t="shared" si="921"/>
        <v>0</v>
      </c>
      <c r="AE967" t="str">
        <f t="shared" si="922"/>
        <v/>
      </c>
      <c r="AG967">
        <f t="shared" si="923"/>
        <v>0</v>
      </c>
      <c r="AH967" t="str">
        <f t="shared" si="924"/>
        <v/>
      </c>
      <c r="AI967" t="str">
        <f t="shared" si="925"/>
        <v/>
      </c>
      <c r="AJ967" t="str">
        <f t="shared" si="926"/>
        <v/>
      </c>
      <c r="AK967" t="str">
        <f t="shared" si="927"/>
        <v/>
      </c>
      <c r="AL967" t="str">
        <f>IF($A967="","",INDEX(games!$J:$J,ROW())&amp;"")</f>
        <v>https://store.steampowered.com/app/1016790/West_of_Dead/</v>
      </c>
      <c r="AM967">
        <f>IF($A967="","",SUMPRODUCT($AO967:$BD967,'Map Analysis'!$AN$2^{0,1,2,3,4,5,6,7,8,9,10,11,12,13,14,15}))</f>
        <v>1</v>
      </c>
      <c r="AN967">
        <f t="shared" si="928"/>
        <v>1.0000967000000001</v>
      </c>
      <c r="AO967">
        <f t="shared" si="929"/>
        <v>1</v>
      </c>
      <c r="AP967">
        <f t="shared" si="930"/>
        <v>0</v>
      </c>
      <c r="AQ967">
        <f t="shared" si="931"/>
        <v>0</v>
      </c>
      <c r="AR967">
        <f t="shared" si="932"/>
        <v>0</v>
      </c>
      <c r="AS967">
        <f t="shared" si="933"/>
        <v>0</v>
      </c>
      <c r="AT967">
        <f t="shared" si="934"/>
        <v>0</v>
      </c>
      <c r="AU967">
        <f t="shared" si="935"/>
        <v>0</v>
      </c>
      <c r="AV967">
        <f t="shared" si="936"/>
        <v>0</v>
      </c>
      <c r="AW967">
        <f t="shared" si="937"/>
        <v>0</v>
      </c>
      <c r="AX967">
        <f t="shared" si="938"/>
        <v>0</v>
      </c>
      <c r="AY967">
        <f t="shared" si="939"/>
        <v>0</v>
      </c>
      <c r="AZ967">
        <f t="shared" si="940"/>
        <v>0</v>
      </c>
      <c r="BA967">
        <f t="shared" si="941"/>
        <v>0</v>
      </c>
      <c r="BB967">
        <f t="shared" si="942"/>
        <v>0</v>
      </c>
      <c r="BC967">
        <f t="shared" si="943"/>
        <v>0</v>
      </c>
      <c r="BD967">
        <f t="shared" si="944"/>
        <v>0</v>
      </c>
      <c r="BF967">
        <f t="shared" si="945"/>
        <v>0</v>
      </c>
      <c r="BG967">
        <f t="shared" si="946"/>
        <v>0</v>
      </c>
      <c r="BH967">
        <f t="shared" si="947"/>
        <v>0</v>
      </c>
      <c r="BI967">
        <f t="shared" si="948"/>
        <v>0</v>
      </c>
      <c r="BJ967">
        <f t="shared" si="949"/>
        <v>0</v>
      </c>
      <c r="BK967">
        <f t="shared" si="950"/>
        <v>0</v>
      </c>
      <c r="BL967">
        <f t="shared" si="951"/>
        <v>0</v>
      </c>
      <c r="BM967">
        <f t="shared" si="952"/>
        <v>0</v>
      </c>
      <c r="BN967">
        <f t="shared" si="953"/>
        <v>0</v>
      </c>
      <c r="BO967">
        <f t="shared" si="954"/>
        <v>0</v>
      </c>
      <c r="BP967">
        <f t="shared" si="955"/>
        <v>0</v>
      </c>
      <c r="BQ967">
        <f t="shared" si="956"/>
        <v>0</v>
      </c>
      <c r="BR967">
        <f t="shared" si="957"/>
        <v>0</v>
      </c>
      <c r="BS967">
        <f t="shared" si="958"/>
        <v>0</v>
      </c>
      <c r="BT967">
        <f t="shared" si="959"/>
        <v>0</v>
      </c>
    </row>
    <row r="968" spans="1:72" x14ac:dyDescent="0.25">
      <c r="A968" t="str">
        <f>IF(TRIM(INDEX(games!$A:$A,ROW()))="","",TRIM(INDEX(games!$A:$A,ROW())))</f>
        <v>Whisker Squadron: Survivor</v>
      </c>
      <c r="B968">
        <f>IF(OR($A968="",INDEX(games!$B:$B,ROW())=""),"",INDEX(games!$B:$B,ROW()))</f>
        <v>2025</v>
      </c>
      <c r="C968" t="str">
        <f>IF(OR($A968="",INDEX(games!$C:$C,ROW())=""),"",INDEX(games!$C:$C,ROW()))</f>
        <v>Action</v>
      </c>
      <c r="D968">
        <f t="shared" si="900"/>
        <v>1</v>
      </c>
      <c r="E968">
        <f t="shared" si="901"/>
        <v>1</v>
      </c>
      <c r="F968">
        <f t="shared" si="902"/>
        <v>16</v>
      </c>
      <c r="G968">
        <f t="shared" si="903"/>
        <v>2025</v>
      </c>
      <c r="H968">
        <f t="shared" si="904"/>
        <v>1.3679999999999999</v>
      </c>
      <c r="I968" t="e">
        <f t="shared" si="905"/>
        <v>#N/A</v>
      </c>
      <c r="J968" t="e">
        <f t="shared" si="906"/>
        <v>#N/A</v>
      </c>
      <c r="K968" t="e">
        <f t="shared" si="907"/>
        <v>#N/A</v>
      </c>
      <c r="L968" t="e">
        <f t="shared" si="908"/>
        <v>#N/A</v>
      </c>
      <c r="M968" t="e">
        <f t="shared" si="909"/>
        <v>#N/A</v>
      </c>
      <c r="N968" t="e">
        <f t="shared" si="910"/>
        <v>#N/A</v>
      </c>
      <c r="O968">
        <f t="shared" si="911"/>
        <v>1.0009680000000001</v>
      </c>
      <c r="P968" t="str">
        <f>IF(OR($A968="",INDEX(games!$H:$H,ROW())=""),"",INDEX(games!$H:$H,ROW()))</f>
        <v/>
      </c>
      <c r="Q968" t="str">
        <f t="shared" si="912"/>
        <v/>
      </c>
      <c r="T968">
        <f t="shared" si="913"/>
        <v>2012</v>
      </c>
      <c r="U968">
        <f t="shared" si="914"/>
        <v>2020</v>
      </c>
      <c r="V968">
        <f t="shared" si="915"/>
        <v>8</v>
      </c>
      <c r="W968" t="str">
        <f>IF(TRIM(INDEX(connections!$A:$A,ROW()))="","",TRIM(INDEX(connections!$A:$A,ROW())))</f>
        <v>FTL</v>
      </c>
      <c r="X968" t="str">
        <f>IF($W968="","",TRIM(INDEX(connections!$B:$B,ROW())))</f>
        <v>One Step From Eden</v>
      </c>
      <c r="Y968">
        <f t="shared" si="916"/>
        <v>326</v>
      </c>
      <c r="Z968">
        <f t="shared" si="917"/>
        <v>593</v>
      </c>
      <c r="AA968" t="str">
        <f t="shared" si="918"/>
        <v>Yes</v>
      </c>
      <c r="AB968" t="str">
        <f t="shared" si="919"/>
        <v>Yes</v>
      </c>
      <c r="AC968">
        <f t="shared" si="920"/>
        <v>1</v>
      </c>
      <c r="AD968">
        <f t="shared" si="921"/>
        <v>1</v>
      </c>
      <c r="AE968" t="str">
        <f t="shared" si="922"/>
        <v/>
      </c>
      <c r="AG968">
        <f t="shared" si="923"/>
        <v>1</v>
      </c>
      <c r="AH968" t="str">
        <f t="shared" si="924"/>
        <v/>
      </c>
      <c r="AI968" t="str">
        <f t="shared" si="925"/>
        <v/>
      </c>
      <c r="AJ968" t="str">
        <f t="shared" si="926"/>
        <v/>
      </c>
      <c r="AK968">
        <f t="shared" si="927"/>
        <v>1.0009680000000001</v>
      </c>
      <c r="AL968" t="str">
        <f>IF($A968="","",INDEX(games!$J:$J,ROW())&amp;"")</f>
        <v/>
      </c>
      <c r="AM968">
        <f>IF($A968="","",SUMPRODUCT($AO968:$BD968,'Map Analysis'!$AN$2^{0,1,2,3,4,5,6,7,8,9,10,11,12,13,14,15}))</f>
        <v>0</v>
      </c>
      <c r="AN968">
        <f t="shared" si="928"/>
        <v>9.6799999999999995E-5</v>
      </c>
      <c r="AO968">
        <f t="shared" si="929"/>
        <v>0</v>
      </c>
      <c r="AP968">
        <f t="shared" si="930"/>
        <v>0</v>
      </c>
      <c r="AQ968">
        <f t="shared" si="931"/>
        <v>0</v>
      </c>
      <c r="AR968">
        <f t="shared" si="932"/>
        <v>0</v>
      </c>
      <c r="AS968">
        <f t="shared" si="933"/>
        <v>0</v>
      </c>
      <c r="AT968">
        <f t="shared" si="934"/>
        <v>0</v>
      </c>
      <c r="AU968">
        <f t="shared" si="935"/>
        <v>0</v>
      </c>
      <c r="AV968">
        <f t="shared" si="936"/>
        <v>0</v>
      </c>
      <c r="AW968">
        <f t="shared" si="937"/>
        <v>0</v>
      </c>
      <c r="AX968">
        <f t="shared" si="938"/>
        <v>0</v>
      </c>
      <c r="AY968">
        <f t="shared" si="939"/>
        <v>0</v>
      </c>
      <c r="AZ968">
        <f t="shared" si="940"/>
        <v>0</v>
      </c>
      <c r="BA968">
        <f t="shared" si="941"/>
        <v>0</v>
      </c>
      <c r="BB968">
        <f t="shared" si="942"/>
        <v>0</v>
      </c>
      <c r="BC968">
        <f t="shared" si="943"/>
        <v>0</v>
      </c>
      <c r="BD968">
        <f t="shared" si="944"/>
        <v>0</v>
      </c>
      <c r="BF968">
        <f t="shared" si="945"/>
        <v>0</v>
      </c>
      <c r="BG968">
        <f t="shared" si="946"/>
        <v>0</v>
      </c>
      <c r="BH968">
        <f t="shared" si="947"/>
        <v>0</v>
      </c>
      <c r="BI968">
        <f t="shared" si="948"/>
        <v>0</v>
      </c>
      <c r="BJ968">
        <f t="shared" si="949"/>
        <v>0</v>
      </c>
      <c r="BK968">
        <f t="shared" si="950"/>
        <v>0</v>
      </c>
      <c r="BL968">
        <f t="shared" si="951"/>
        <v>0</v>
      </c>
      <c r="BM968">
        <f t="shared" si="952"/>
        <v>0</v>
      </c>
      <c r="BN968">
        <f t="shared" si="953"/>
        <v>0</v>
      </c>
      <c r="BO968">
        <f t="shared" si="954"/>
        <v>0</v>
      </c>
      <c r="BP968">
        <f t="shared" si="955"/>
        <v>0</v>
      </c>
      <c r="BQ968">
        <f t="shared" si="956"/>
        <v>0</v>
      </c>
      <c r="BR968">
        <f t="shared" si="957"/>
        <v>0</v>
      </c>
      <c r="BS968">
        <f t="shared" si="958"/>
        <v>0</v>
      </c>
      <c r="BT968">
        <f t="shared" si="959"/>
        <v>0</v>
      </c>
    </row>
    <row r="969" spans="1:72" x14ac:dyDescent="0.25">
      <c r="A969" t="str">
        <f>IF(TRIM(INDEX(games!$A:$A,ROW()))="","",TRIM(INDEX(games!$A:$A,ROW())))</f>
        <v>White Knuckle</v>
      </c>
      <c r="B969">
        <f>IF(OR($A969="",INDEX(games!$B:$B,ROW())=""),"",INDEX(games!$B:$B,ROW()))</f>
        <v>2025</v>
      </c>
      <c r="C969" t="str">
        <f>IF(OR($A969="",INDEX(games!$C:$C,ROW())=""),"",INDEX(games!$C:$C,ROW()))</f>
        <v>Action</v>
      </c>
      <c r="D969">
        <f t="shared" si="900"/>
        <v>0</v>
      </c>
      <c r="E969">
        <f t="shared" si="901"/>
        <v>1</v>
      </c>
      <c r="F969">
        <f t="shared" si="902"/>
        <v>17</v>
      </c>
      <c r="G969">
        <f t="shared" si="903"/>
        <v>2025</v>
      </c>
      <c r="H969">
        <f t="shared" si="904"/>
        <v>1.391</v>
      </c>
      <c r="I969" t="e">
        <f t="shared" si="905"/>
        <v>#N/A</v>
      </c>
      <c r="J969" t="e">
        <f t="shared" si="906"/>
        <v>#N/A</v>
      </c>
      <c r="K969" t="e">
        <f t="shared" si="907"/>
        <v>#N/A</v>
      </c>
      <c r="L969" t="e">
        <f t="shared" si="908"/>
        <v>#N/A</v>
      </c>
      <c r="M969" t="e">
        <f t="shared" si="909"/>
        <v>#N/A</v>
      </c>
      <c r="N969" t="e">
        <f t="shared" si="910"/>
        <v>#N/A</v>
      </c>
      <c r="O969">
        <f t="shared" si="911"/>
        <v>9.6900000000000003E-4</v>
      </c>
      <c r="P969" t="str">
        <f>IF(OR($A969="",INDEX(games!$H:$H,ROW())=""),"",INDEX(games!$H:$H,ROW()))</f>
        <v/>
      </c>
      <c r="Q969" t="str">
        <f t="shared" si="912"/>
        <v/>
      </c>
      <c r="T969">
        <f t="shared" si="913"/>
        <v>2015</v>
      </c>
      <c r="U969">
        <f t="shared" si="914"/>
        <v>2020</v>
      </c>
      <c r="V969">
        <f t="shared" si="915"/>
        <v>5</v>
      </c>
      <c r="W969" t="str">
        <f>IF(TRIM(INDEX(connections!$A:$A,ROW()))="","",TRIM(INDEX(connections!$A:$A,ROW())))</f>
        <v>Nuclear Throne</v>
      </c>
      <c r="X969" t="str">
        <f>IF($W969="","",TRIM(INDEX(connections!$B:$B,ROW())))</f>
        <v>One Step From Eden</v>
      </c>
      <c r="Y969">
        <f t="shared" si="916"/>
        <v>578</v>
      </c>
      <c r="Z969">
        <f t="shared" si="917"/>
        <v>593</v>
      </c>
      <c r="AA969" t="str">
        <f t="shared" si="918"/>
        <v>Yes</v>
      </c>
      <c r="AB969" t="str">
        <f t="shared" si="919"/>
        <v>Yes</v>
      </c>
      <c r="AC969">
        <f t="shared" si="920"/>
        <v>1</v>
      </c>
      <c r="AD969">
        <f t="shared" si="921"/>
        <v>0</v>
      </c>
      <c r="AE969" t="str">
        <f t="shared" si="922"/>
        <v/>
      </c>
      <c r="AG969">
        <f t="shared" si="923"/>
        <v>0</v>
      </c>
      <c r="AH969" t="str">
        <f t="shared" si="924"/>
        <v/>
      </c>
      <c r="AI969" t="str">
        <f t="shared" si="925"/>
        <v/>
      </c>
      <c r="AJ969" t="str">
        <f t="shared" si="926"/>
        <v/>
      </c>
      <c r="AK969" t="str">
        <f t="shared" si="927"/>
        <v/>
      </c>
      <c r="AL969" t="str">
        <f>IF($A969="","",INDEX(games!$J:$J,ROW())&amp;"")</f>
        <v/>
      </c>
      <c r="AM969">
        <f>IF($A969="","",SUMPRODUCT($AO969:$BD969,'Map Analysis'!$AN$2^{0,1,2,3,4,5,6,7,8,9,10,11,12,13,14,15}))</f>
        <v>0</v>
      </c>
      <c r="AN969">
        <f t="shared" si="928"/>
        <v>9.6899999999999997E-5</v>
      </c>
      <c r="AO969">
        <f t="shared" si="929"/>
        <v>0</v>
      </c>
      <c r="AP969">
        <f t="shared" si="930"/>
        <v>0</v>
      </c>
      <c r="AQ969">
        <f t="shared" si="931"/>
        <v>0</v>
      </c>
      <c r="AR969">
        <f t="shared" si="932"/>
        <v>0</v>
      </c>
      <c r="AS969">
        <f t="shared" si="933"/>
        <v>0</v>
      </c>
      <c r="AT969">
        <f t="shared" si="934"/>
        <v>0</v>
      </c>
      <c r="AU969">
        <f t="shared" si="935"/>
        <v>0</v>
      </c>
      <c r="AV969">
        <f t="shared" si="936"/>
        <v>0</v>
      </c>
      <c r="AW969">
        <f t="shared" si="937"/>
        <v>0</v>
      </c>
      <c r="AX969">
        <f t="shared" si="938"/>
        <v>0</v>
      </c>
      <c r="AY969">
        <f t="shared" si="939"/>
        <v>0</v>
      </c>
      <c r="AZ969">
        <f t="shared" si="940"/>
        <v>0</v>
      </c>
      <c r="BA969">
        <f t="shared" si="941"/>
        <v>0</v>
      </c>
      <c r="BB969">
        <f t="shared" si="942"/>
        <v>0</v>
      </c>
      <c r="BC969">
        <f t="shared" si="943"/>
        <v>0</v>
      </c>
      <c r="BD969">
        <f t="shared" si="944"/>
        <v>0</v>
      </c>
      <c r="BF969">
        <f t="shared" si="945"/>
        <v>0</v>
      </c>
      <c r="BG969">
        <f t="shared" si="946"/>
        <v>0</v>
      </c>
      <c r="BH969">
        <f t="shared" si="947"/>
        <v>0</v>
      </c>
      <c r="BI969">
        <f t="shared" si="948"/>
        <v>0</v>
      </c>
      <c r="BJ969">
        <f t="shared" si="949"/>
        <v>0</v>
      </c>
      <c r="BK969">
        <f t="shared" si="950"/>
        <v>0</v>
      </c>
      <c r="BL969">
        <f t="shared" si="951"/>
        <v>0</v>
      </c>
      <c r="BM969">
        <f t="shared" si="952"/>
        <v>0</v>
      </c>
      <c r="BN969">
        <f t="shared" si="953"/>
        <v>0</v>
      </c>
      <c r="BO969">
        <f t="shared" si="954"/>
        <v>0</v>
      </c>
      <c r="BP969">
        <f t="shared" si="955"/>
        <v>0</v>
      </c>
      <c r="BQ969">
        <f t="shared" si="956"/>
        <v>0</v>
      </c>
      <c r="BR969">
        <f t="shared" si="957"/>
        <v>0</v>
      </c>
      <c r="BS969">
        <f t="shared" si="958"/>
        <v>0</v>
      </c>
      <c r="BT969">
        <f t="shared" si="959"/>
        <v>0</v>
      </c>
    </row>
    <row r="970" spans="1:72" x14ac:dyDescent="0.25">
      <c r="A970" t="str">
        <f>IF(TRIM(INDEX(games!$A:$A,ROW()))="","",TRIM(INDEX(games!$A:$A,ROW())))</f>
        <v>Wild Bastards</v>
      </c>
      <c r="B970">
        <f>IF(OR($A970="",INDEX(games!$B:$B,ROW())=""),"",INDEX(games!$B:$B,ROW()))</f>
        <v>2024</v>
      </c>
      <c r="C970" t="str">
        <f>IF(OR($A970="",INDEX(games!$C:$C,ROW())=""),"",INDEX(games!$C:$C,ROW()))</f>
        <v>Action</v>
      </c>
      <c r="D970">
        <f t="shared" si="900"/>
        <v>1</v>
      </c>
      <c r="E970">
        <f t="shared" si="901"/>
        <v>1</v>
      </c>
      <c r="F970">
        <f t="shared" si="902"/>
        <v>18</v>
      </c>
      <c r="G970">
        <f t="shared" si="903"/>
        <v>2024</v>
      </c>
      <c r="H970">
        <f t="shared" si="904"/>
        <v>1.4139999999999999</v>
      </c>
      <c r="I970" t="e">
        <f t="shared" si="905"/>
        <v>#N/A</v>
      </c>
      <c r="J970" t="e">
        <f t="shared" si="906"/>
        <v>#N/A</v>
      </c>
      <c r="K970" t="e">
        <f t="shared" si="907"/>
        <v>#N/A</v>
      </c>
      <c r="L970" t="e">
        <f t="shared" si="908"/>
        <v>#N/A</v>
      </c>
      <c r="M970" t="e">
        <f t="shared" si="909"/>
        <v>#N/A</v>
      </c>
      <c r="N970" t="e">
        <f t="shared" si="910"/>
        <v>#N/A</v>
      </c>
      <c r="O970">
        <f t="shared" si="911"/>
        <v>1.0009699999999999</v>
      </c>
      <c r="P970" t="str">
        <f>IF(OR($A970="",INDEX(games!$H:$H,ROW())=""),"",INDEX(games!$H:$H,ROW()))</f>
        <v/>
      </c>
      <c r="Q970" t="str">
        <f t="shared" si="912"/>
        <v/>
      </c>
      <c r="T970">
        <f t="shared" si="913"/>
        <v>2017</v>
      </c>
      <c r="U970">
        <f t="shared" si="914"/>
        <v>2020</v>
      </c>
      <c r="V970">
        <f t="shared" si="915"/>
        <v>3</v>
      </c>
      <c r="W970" t="str">
        <f>IF(TRIM(INDEX(connections!$A:$A,ROW()))="","",TRIM(INDEX(connections!$A:$A,ROW())))</f>
        <v>Slay the Spire</v>
      </c>
      <c r="X970" t="str">
        <f>IF($W970="","",TRIM(INDEX(connections!$B:$B,ROW())))</f>
        <v>One Step From Eden</v>
      </c>
      <c r="Y970">
        <f t="shared" si="916"/>
        <v>772</v>
      </c>
      <c r="Z970">
        <f t="shared" si="917"/>
        <v>593</v>
      </c>
      <c r="AA970" t="str">
        <f t="shared" si="918"/>
        <v>Yes</v>
      </c>
      <c r="AB970" t="str">
        <f t="shared" si="919"/>
        <v>Yes</v>
      </c>
      <c r="AC970">
        <f t="shared" si="920"/>
        <v>1</v>
      </c>
      <c r="AD970">
        <f t="shared" si="921"/>
        <v>1</v>
      </c>
      <c r="AE970" t="str">
        <f t="shared" si="922"/>
        <v/>
      </c>
      <c r="AG970">
        <f t="shared" si="923"/>
        <v>1</v>
      </c>
      <c r="AH970" t="str">
        <f t="shared" si="924"/>
        <v/>
      </c>
      <c r="AI970" t="str">
        <f t="shared" si="925"/>
        <v/>
      </c>
      <c r="AJ970" t="str">
        <f t="shared" si="926"/>
        <v/>
      </c>
      <c r="AK970">
        <f t="shared" si="927"/>
        <v>1.0009699999999999</v>
      </c>
      <c r="AL970" t="str">
        <f>IF($A970="","",INDEX(games!$J:$J,ROW())&amp;"")</f>
        <v/>
      </c>
      <c r="AM970">
        <f>IF($A970="","",SUMPRODUCT($AO970:$BD970,'Map Analysis'!$AN$2^{0,1,2,3,4,5,6,7,8,9,10,11,12,13,14,15}))</f>
        <v>0</v>
      </c>
      <c r="AN970">
        <f t="shared" si="928"/>
        <v>9.7E-5</v>
      </c>
      <c r="AO970">
        <f t="shared" si="929"/>
        <v>0</v>
      </c>
      <c r="AP970">
        <f t="shared" si="930"/>
        <v>0</v>
      </c>
      <c r="AQ970">
        <f t="shared" si="931"/>
        <v>0</v>
      </c>
      <c r="AR970">
        <f t="shared" si="932"/>
        <v>0</v>
      </c>
      <c r="AS970">
        <f t="shared" si="933"/>
        <v>0</v>
      </c>
      <c r="AT970">
        <f t="shared" si="934"/>
        <v>0</v>
      </c>
      <c r="AU970">
        <f t="shared" si="935"/>
        <v>0</v>
      </c>
      <c r="AV970">
        <f t="shared" si="936"/>
        <v>0</v>
      </c>
      <c r="AW970">
        <f t="shared" si="937"/>
        <v>0</v>
      </c>
      <c r="AX970">
        <f t="shared" si="938"/>
        <v>0</v>
      </c>
      <c r="AY970">
        <f t="shared" si="939"/>
        <v>0</v>
      </c>
      <c r="AZ970">
        <f t="shared" si="940"/>
        <v>0</v>
      </c>
      <c r="BA970">
        <f t="shared" si="941"/>
        <v>0</v>
      </c>
      <c r="BB970">
        <f t="shared" si="942"/>
        <v>0</v>
      </c>
      <c r="BC970">
        <f t="shared" si="943"/>
        <v>0</v>
      </c>
      <c r="BD970">
        <f t="shared" si="944"/>
        <v>0</v>
      </c>
      <c r="BF970">
        <f t="shared" si="945"/>
        <v>0</v>
      </c>
      <c r="BG970">
        <f t="shared" si="946"/>
        <v>0</v>
      </c>
      <c r="BH970">
        <f t="shared" si="947"/>
        <v>0</v>
      </c>
      <c r="BI970">
        <f t="shared" si="948"/>
        <v>0</v>
      </c>
      <c r="BJ970">
        <f t="shared" si="949"/>
        <v>0</v>
      </c>
      <c r="BK970">
        <f t="shared" si="950"/>
        <v>0</v>
      </c>
      <c r="BL970">
        <f t="shared" si="951"/>
        <v>0</v>
      </c>
      <c r="BM970">
        <f t="shared" si="952"/>
        <v>0</v>
      </c>
      <c r="BN970">
        <f t="shared" si="953"/>
        <v>0</v>
      </c>
      <c r="BO970">
        <f t="shared" si="954"/>
        <v>0</v>
      </c>
      <c r="BP970">
        <f t="shared" si="955"/>
        <v>0</v>
      </c>
      <c r="BQ970">
        <f t="shared" si="956"/>
        <v>0</v>
      </c>
      <c r="BR970">
        <f t="shared" si="957"/>
        <v>0</v>
      </c>
      <c r="BS970">
        <f t="shared" si="958"/>
        <v>0</v>
      </c>
      <c r="BT970">
        <f t="shared" si="959"/>
        <v>0</v>
      </c>
    </row>
    <row r="971" spans="1:72" x14ac:dyDescent="0.25">
      <c r="A971" t="str">
        <f>IF(TRIM(INDEX(games!$A:$A,ROW()))="","",TRIM(INDEX(games!$A:$A,ROW())))</f>
        <v>Wildermyth</v>
      </c>
      <c r="B971">
        <f>IF(OR($A971="",INDEX(games!$B:$B,ROW())=""),"",INDEX(games!$B:$B,ROW()))</f>
        <v>2019</v>
      </c>
      <c r="C971" t="str">
        <f>IF(OR($A971="",INDEX(games!$C:$C,ROW())=""),"",INDEX(games!$C:$C,ROW()))</f>
        <v>Strategy</v>
      </c>
      <c r="D971">
        <f t="shared" si="900"/>
        <v>0</v>
      </c>
      <c r="E971">
        <f t="shared" si="901"/>
        <v>2</v>
      </c>
      <c r="F971">
        <f t="shared" si="902"/>
        <v>19</v>
      </c>
      <c r="G971" t="e">
        <f t="shared" si="903"/>
        <v>#N/A</v>
      </c>
      <c r="H971" t="e">
        <f t="shared" si="904"/>
        <v>#N/A</v>
      </c>
      <c r="I971">
        <f t="shared" si="905"/>
        <v>2019</v>
      </c>
      <c r="J971">
        <f t="shared" si="906"/>
        <v>2.4369999999999998</v>
      </c>
      <c r="K971" t="e">
        <f t="shared" si="907"/>
        <v>#N/A</v>
      </c>
      <c r="L971" t="e">
        <f t="shared" si="908"/>
        <v>#N/A</v>
      </c>
      <c r="M971" t="e">
        <f t="shared" si="909"/>
        <v>#N/A</v>
      </c>
      <c r="N971" t="e">
        <f t="shared" si="910"/>
        <v>#N/A</v>
      </c>
      <c r="O971">
        <f t="shared" si="911"/>
        <v>9.7099999999999997E-4</v>
      </c>
      <c r="P971" t="str">
        <f>IF(OR($A971="",INDEX(games!$H:$H,ROW())=""),"",INDEX(games!$H:$H,ROW()))</f>
        <v/>
      </c>
      <c r="Q971" t="str">
        <f t="shared" si="912"/>
        <v/>
      </c>
      <c r="T971">
        <f t="shared" si="913"/>
        <v>1995</v>
      </c>
      <c r="U971">
        <f t="shared" si="914"/>
        <v>2014</v>
      </c>
      <c r="V971">
        <f t="shared" si="915"/>
        <v>19</v>
      </c>
      <c r="W971" t="str">
        <f>IF(TRIM(INDEX(connections!$A:$A,ROW()))="","",TRIM(INDEX(connections!$A:$A,ROW())))</f>
        <v>Mystery Dungeon 2: Shiren the Wanderer</v>
      </c>
      <c r="X971" t="str">
        <f>IF($W971="","",TRIM(INDEX(connections!$B:$B,ROW())))</f>
        <v>One Way Heroics</v>
      </c>
      <c r="Y971">
        <f t="shared" si="916"/>
        <v>546</v>
      </c>
      <c r="Z971">
        <f t="shared" si="917"/>
        <v>594</v>
      </c>
      <c r="AA971" t="str">
        <f t="shared" si="918"/>
        <v>Yes</v>
      </c>
      <c r="AB971" t="str">
        <f t="shared" si="919"/>
        <v>Yes</v>
      </c>
      <c r="AC971">
        <f t="shared" si="920"/>
        <v>1</v>
      </c>
      <c r="AD971">
        <f t="shared" si="921"/>
        <v>0</v>
      </c>
      <c r="AE971" t="str">
        <f t="shared" si="922"/>
        <v/>
      </c>
      <c r="AG971">
        <f t="shared" si="923"/>
        <v>0</v>
      </c>
      <c r="AH971" t="str">
        <f t="shared" si="924"/>
        <v/>
      </c>
      <c r="AI971" t="str">
        <f t="shared" si="925"/>
        <v/>
      </c>
      <c r="AJ971" t="str">
        <f t="shared" si="926"/>
        <v/>
      </c>
      <c r="AK971" t="str">
        <f t="shared" si="927"/>
        <v/>
      </c>
      <c r="AL971" t="str">
        <f>IF($A971="","",INDEX(games!$J:$J,ROW())&amp;"")</f>
        <v/>
      </c>
      <c r="AM971">
        <f>IF($A971="","",SUMPRODUCT($AO971:$BD971,'Map Analysis'!$AN$2^{0,1,2,3,4,5,6,7,8,9,10,11,12,13,14,15}))</f>
        <v>0</v>
      </c>
      <c r="AN971">
        <f t="shared" si="928"/>
        <v>9.7100000000000002E-5</v>
      </c>
      <c r="AO971">
        <f t="shared" si="929"/>
        <v>0</v>
      </c>
      <c r="AP971">
        <f t="shared" si="930"/>
        <v>0</v>
      </c>
      <c r="AQ971">
        <f t="shared" si="931"/>
        <v>0</v>
      </c>
      <c r="AR971">
        <f t="shared" si="932"/>
        <v>0</v>
      </c>
      <c r="AS971">
        <f t="shared" si="933"/>
        <v>0</v>
      </c>
      <c r="AT971">
        <f t="shared" si="934"/>
        <v>0</v>
      </c>
      <c r="AU971">
        <f t="shared" si="935"/>
        <v>0</v>
      </c>
      <c r="AV971">
        <f t="shared" si="936"/>
        <v>0</v>
      </c>
      <c r="AW971">
        <f t="shared" si="937"/>
        <v>0</v>
      </c>
      <c r="AX971">
        <f t="shared" si="938"/>
        <v>0</v>
      </c>
      <c r="AY971">
        <f t="shared" si="939"/>
        <v>0</v>
      </c>
      <c r="AZ971">
        <f t="shared" si="940"/>
        <v>0</v>
      </c>
      <c r="BA971">
        <f t="shared" si="941"/>
        <v>0</v>
      </c>
      <c r="BB971">
        <f t="shared" si="942"/>
        <v>0</v>
      </c>
      <c r="BC971">
        <f t="shared" si="943"/>
        <v>0</v>
      </c>
      <c r="BD971">
        <f t="shared" si="944"/>
        <v>0</v>
      </c>
      <c r="BF971">
        <f t="shared" si="945"/>
        <v>1</v>
      </c>
      <c r="BG971">
        <f t="shared" si="946"/>
        <v>0</v>
      </c>
      <c r="BH971">
        <f t="shared" si="947"/>
        <v>0</v>
      </c>
      <c r="BI971">
        <f t="shared" si="948"/>
        <v>0</v>
      </c>
      <c r="BJ971">
        <f t="shared" si="949"/>
        <v>0</v>
      </c>
      <c r="BK971">
        <f t="shared" si="950"/>
        <v>0</v>
      </c>
      <c r="BL971">
        <f t="shared" si="951"/>
        <v>0</v>
      </c>
      <c r="BM971">
        <f t="shared" si="952"/>
        <v>0</v>
      </c>
      <c r="BN971">
        <f t="shared" si="953"/>
        <v>0</v>
      </c>
      <c r="BO971">
        <f t="shared" si="954"/>
        <v>0</v>
      </c>
      <c r="BP971">
        <f t="shared" si="955"/>
        <v>0</v>
      </c>
      <c r="BQ971">
        <f t="shared" si="956"/>
        <v>0</v>
      </c>
      <c r="BR971">
        <f t="shared" si="957"/>
        <v>0</v>
      </c>
      <c r="BS971">
        <f t="shared" si="958"/>
        <v>0</v>
      </c>
      <c r="BT971">
        <f t="shared" si="959"/>
        <v>0</v>
      </c>
    </row>
    <row r="972" spans="1:72" x14ac:dyDescent="0.25">
      <c r="A972" t="str">
        <f>IF(TRIM(INDEX(games!$A:$A,ROW()))="","",TRIM(INDEX(games!$A:$A,ROW())))</f>
        <v>Wildfrost</v>
      </c>
      <c r="B972">
        <f>IF(OR($A972="",INDEX(games!$B:$B,ROW())=""),"",INDEX(games!$B:$B,ROW()))</f>
        <v>2023</v>
      </c>
      <c r="C972" t="str">
        <f>IF(OR($A972="",INDEX(games!$C:$C,ROW())=""),"",INDEX(games!$C:$C,ROW()))</f>
        <v>Deckbuilder</v>
      </c>
      <c r="D972">
        <f t="shared" si="900"/>
        <v>8</v>
      </c>
      <c r="E972">
        <f t="shared" si="901"/>
        <v>3</v>
      </c>
      <c r="F972">
        <f t="shared" si="902"/>
        <v>20</v>
      </c>
      <c r="G972" t="e">
        <f t="shared" si="903"/>
        <v>#N/A</v>
      </c>
      <c r="H972" t="e">
        <f t="shared" si="904"/>
        <v>#N/A</v>
      </c>
      <c r="I972" t="e">
        <f t="shared" si="905"/>
        <v>#N/A</v>
      </c>
      <c r="J972" t="e">
        <f t="shared" si="906"/>
        <v>#N/A</v>
      </c>
      <c r="K972">
        <f t="shared" si="907"/>
        <v>2023</v>
      </c>
      <c r="L972">
        <f t="shared" si="908"/>
        <v>3.46</v>
      </c>
      <c r="M972" t="e">
        <f t="shared" si="909"/>
        <v>#N/A</v>
      </c>
      <c r="N972" t="e">
        <f t="shared" si="910"/>
        <v>#N/A</v>
      </c>
      <c r="O972">
        <f t="shared" si="911"/>
        <v>8.0009720000000009</v>
      </c>
      <c r="P972" t="str">
        <f>IF(OR($A972="",INDEX(games!$H:$H,ROW())=""),"",INDEX(games!$H:$H,ROW()))</f>
        <v>Yes</v>
      </c>
      <c r="Q972">
        <f t="shared" si="912"/>
        <v>8.0009720000000009</v>
      </c>
      <c r="T972">
        <f t="shared" si="913"/>
        <v>1993</v>
      </c>
      <c r="U972">
        <f t="shared" si="914"/>
        <v>2014</v>
      </c>
      <c r="V972">
        <f t="shared" si="915"/>
        <v>21</v>
      </c>
      <c r="W972" t="str">
        <f>IF(TRIM(INDEX(connections!$A:$A,ROW()))="","",TRIM(INDEX(connections!$A:$A,ROW())))</f>
        <v>Torneko's Great Adventure: Mystery Dungeon</v>
      </c>
      <c r="X972" t="str">
        <f>IF($W972="","",TRIM(INDEX(connections!$B:$B,ROW())))</f>
        <v>One Way Heroics</v>
      </c>
      <c r="Y972">
        <f t="shared" si="916"/>
        <v>905</v>
      </c>
      <c r="Z972">
        <f t="shared" si="917"/>
        <v>594</v>
      </c>
      <c r="AA972" t="str">
        <f t="shared" si="918"/>
        <v>Yes</v>
      </c>
      <c r="AB972" t="str">
        <f t="shared" si="919"/>
        <v>Yes</v>
      </c>
      <c r="AC972">
        <f t="shared" si="920"/>
        <v>1</v>
      </c>
      <c r="AD972">
        <f t="shared" si="921"/>
        <v>0</v>
      </c>
      <c r="AE972" t="str">
        <f t="shared" si="922"/>
        <v/>
      </c>
      <c r="AG972">
        <f t="shared" si="923"/>
        <v>7</v>
      </c>
      <c r="AH972" t="str">
        <f t="shared" si="924"/>
        <v>Yes</v>
      </c>
      <c r="AI972">
        <f t="shared" si="925"/>
        <v>7</v>
      </c>
      <c r="AJ972">
        <f t="shared" si="926"/>
        <v>7.000972</v>
      </c>
      <c r="AK972" t="str">
        <f t="shared" si="927"/>
        <v/>
      </c>
      <c r="AL972" t="str">
        <f>IF($A972="","",INDEX(games!$J:$J,ROW())&amp;"")</f>
        <v>https://store.steampowered.com/app/1811990/Wildfrost/</v>
      </c>
      <c r="AM972">
        <f>IF($A972="","",SUMPRODUCT($AO972:$BD972,'Map Analysis'!$AN$2^{0,1,2,3,4,5,6,7,8,9,10,11,12,13,14,15}))</f>
        <v>2</v>
      </c>
      <c r="AN972">
        <f t="shared" si="928"/>
        <v>2.0000971999999999</v>
      </c>
      <c r="AO972">
        <f t="shared" si="929"/>
        <v>2</v>
      </c>
      <c r="AP972">
        <f t="shared" si="930"/>
        <v>0</v>
      </c>
      <c r="AQ972">
        <f t="shared" si="931"/>
        <v>0</v>
      </c>
      <c r="AR972">
        <f t="shared" si="932"/>
        <v>0</v>
      </c>
      <c r="AS972">
        <f t="shared" si="933"/>
        <v>0</v>
      </c>
      <c r="AT972">
        <f t="shared" si="934"/>
        <v>0</v>
      </c>
      <c r="AU972">
        <f t="shared" si="935"/>
        <v>0</v>
      </c>
      <c r="AV972">
        <f t="shared" si="936"/>
        <v>0</v>
      </c>
      <c r="AW972">
        <f t="shared" si="937"/>
        <v>0</v>
      </c>
      <c r="AX972">
        <f t="shared" si="938"/>
        <v>0</v>
      </c>
      <c r="AY972">
        <f t="shared" si="939"/>
        <v>0</v>
      </c>
      <c r="AZ972">
        <f t="shared" si="940"/>
        <v>0</v>
      </c>
      <c r="BA972">
        <f t="shared" si="941"/>
        <v>0</v>
      </c>
      <c r="BB972">
        <f t="shared" si="942"/>
        <v>0</v>
      </c>
      <c r="BC972">
        <f t="shared" si="943"/>
        <v>0</v>
      </c>
      <c r="BD972">
        <f t="shared" si="944"/>
        <v>0</v>
      </c>
      <c r="BF972">
        <f t="shared" si="945"/>
        <v>1</v>
      </c>
      <c r="BG972">
        <f t="shared" si="946"/>
        <v>0</v>
      </c>
      <c r="BH972">
        <f t="shared" si="947"/>
        <v>0</v>
      </c>
      <c r="BI972">
        <f t="shared" si="948"/>
        <v>0</v>
      </c>
      <c r="BJ972">
        <f t="shared" si="949"/>
        <v>0</v>
      </c>
      <c r="BK972">
        <f t="shared" si="950"/>
        <v>0</v>
      </c>
      <c r="BL972">
        <f t="shared" si="951"/>
        <v>0</v>
      </c>
      <c r="BM972">
        <f t="shared" si="952"/>
        <v>0</v>
      </c>
      <c r="BN972">
        <f t="shared" si="953"/>
        <v>0</v>
      </c>
      <c r="BO972">
        <f t="shared" si="954"/>
        <v>0</v>
      </c>
      <c r="BP972">
        <f t="shared" si="955"/>
        <v>0</v>
      </c>
      <c r="BQ972">
        <f t="shared" si="956"/>
        <v>0</v>
      </c>
      <c r="BR972">
        <f t="shared" si="957"/>
        <v>0</v>
      </c>
      <c r="BS972">
        <f t="shared" si="958"/>
        <v>0</v>
      </c>
      <c r="BT972">
        <f t="shared" si="959"/>
        <v>0</v>
      </c>
    </row>
    <row r="973" spans="1:72" x14ac:dyDescent="0.25">
      <c r="A973" t="str">
        <f>IF(TRIM(INDEX(games!$A:$A,ROW()))="","",TRIM(INDEX(games!$A:$A,ROW())))</f>
        <v>Windblown</v>
      </c>
      <c r="B973">
        <f>IF(OR($A973="",INDEX(games!$B:$B,ROW())=""),"",INDEX(games!$B:$B,ROW()))</f>
        <v>2024</v>
      </c>
      <c r="C973" t="str">
        <f>IF(OR($A973="",INDEX(games!$C:$C,ROW())=""),"",INDEX(games!$C:$C,ROW()))</f>
        <v>Action</v>
      </c>
      <c r="D973">
        <f t="shared" si="900"/>
        <v>1</v>
      </c>
      <c r="E973">
        <f t="shared" si="901"/>
        <v>1</v>
      </c>
      <c r="F973">
        <f t="shared" si="902"/>
        <v>21</v>
      </c>
      <c r="G973">
        <f t="shared" si="903"/>
        <v>2024</v>
      </c>
      <c r="H973">
        <f t="shared" si="904"/>
        <v>1.4830000000000001</v>
      </c>
      <c r="I973" t="e">
        <f t="shared" si="905"/>
        <v>#N/A</v>
      </c>
      <c r="J973" t="e">
        <f t="shared" si="906"/>
        <v>#N/A</v>
      </c>
      <c r="K973" t="e">
        <f t="shared" si="907"/>
        <v>#N/A</v>
      </c>
      <c r="L973" t="e">
        <f t="shared" si="908"/>
        <v>#N/A</v>
      </c>
      <c r="M973" t="e">
        <f t="shared" si="909"/>
        <v>#N/A</v>
      </c>
      <c r="N973" t="e">
        <f t="shared" si="910"/>
        <v>#N/A</v>
      </c>
      <c r="O973">
        <f t="shared" si="911"/>
        <v>1.0009729999999999</v>
      </c>
      <c r="P973" t="str">
        <f>IF(OR($A973="",INDEX(games!$H:$H,ROW())=""),"",INDEX(games!$H:$H,ROW()))</f>
        <v/>
      </c>
      <c r="Q973" t="str">
        <f t="shared" si="912"/>
        <v/>
      </c>
      <c r="T973">
        <f t="shared" si="913"/>
        <v>2012</v>
      </c>
      <c r="U973">
        <f t="shared" si="914"/>
        <v>2019</v>
      </c>
      <c r="V973">
        <f t="shared" si="915"/>
        <v>7</v>
      </c>
      <c r="W973" t="str">
        <f>IF(TRIM(INDEX(connections!$A:$A,ROW()))="","",TRIM(INDEX(connections!$A:$A,ROW())))</f>
        <v>Pixel Dungeon</v>
      </c>
      <c r="X973" t="str">
        <f>IF($W973="","",TRIM(INDEX(connections!$B:$B,ROW())))</f>
        <v>OneBit Adventure</v>
      </c>
      <c r="Y973">
        <f t="shared" si="916"/>
        <v>624</v>
      </c>
      <c r="Z973">
        <f t="shared" si="917"/>
        <v>595</v>
      </c>
      <c r="AA973" t="str">
        <f t="shared" si="918"/>
        <v>Yes</v>
      </c>
      <c r="AB973" t="str">
        <f t="shared" si="919"/>
        <v>Yes</v>
      </c>
      <c r="AC973">
        <f t="shared" si="920"/>
        <v>1</v>
      </c>
      <c r="AD973">
        <f t="shared" si="921"/>
        <v>0</v>
      </c>
      <c r="AE973" t="str">
        <f t="shared" si="922"/>
        <v/>
      </c>
      <c r="AG973">
        <f t="shared" si="923"/>
        <v>1</v>
      </c>
      <c r="AH973" t="str">
        <f t="shared" si="924"/>
        <v/>
      </c>
      <c r="AI973" t="str">
        <f t="shared" si="925"/>
        <v/>
      </c>
      <c r="AJ973" t="str">
        <f t="shared" si="926"/>
        <v/>
      </c>
      <c r="AK973">
        <f t="shared" si="927"/>
        <v>1.0009729999999999</v>
      </c>
      <c r="AL973" t="str">
        <f>IF($A973="","",INDEX(games!$J:$J,ROW())&amp;"")</f>
        <v/>
      </c>
      <c r="AM973">
        <f>IF($A973="","",SUMPRODUCT($AO973:$BD973,'Map Analysis'!$AN$2^{0,1,2,3,4,5,6,7,8,9,10,11,12,13,14,15}))</f>
        <v>0</v>
      </c>
      <c r="AN973">
        <f t="shared" si="928"/>
        <v>9.7299999999999993E-5</v>
      </c>
      <c r="AO973">
        <f t="shared" si="929"/>
        <v>0</v>
      </c>
      <c r="AP973">
        <f t="shared" si="930"/>
        <v>0</v>
      </c>
      <c r="AQ973">
        <f t="shared" si="931"/>
        <v>0</v>
      </c>
      <c r="AR973">
        <f t="shared" si="932"/>
        <v>0</v>
      </c>
      <c r="AS973">
        <f t="shared" si="933"/>
        <v>0</v>
      </c>
      <c r="AT973">
        <f t="shared" si="934"/>
        <v>0</v>
      </c>
      <c r="AU973">
        <f t="shared" si="935"/>
        <v>0</v>
      </c>
      <c r="AV973">
        <f t="shared" si="936"/>
        <v>0</v>
      </c>
      <c r="AW973">
        <f t="shared" si="937"/>
        <v>0</v>
      </c>
      <c r="AX973">
        <f t="shared" si="938"/>
        <v>0</v>
      </c>
      <c r="AY973">
        <f t="shared" si="939"/>
        <v>0</v>
      </c>
      <c r="AZ973">
        <f t="shared" si="940"/>
        <v>0</v>
      </c>
      <c r="BA973">
        <f t="shared" si="941"/>
        <v>0</v>
      </c>
      <c r="BB973">
        <f t="shared" si="942"/>
        <v>0</v>
      </c>
      <c r="BC973">
        <f t="shared" si="943"/>
        <v>0</v>
      </c>
      <c r="BD973">
        <f t="shared" si="944"/>
        <v>0</v>
      </c>
      <c r="BF973">
        <f t="shared" si="945"/>
        <v>0</v>
      </c>
      <c r="BG973">
        <f t="shared" si="946"/>
        <v>0</v>
      </c>
      <c r="BH973">
        <f t="shared" si="947"/>
        <v>0</v>
      </c>
      <c r="BI973">
        <f t="shared" si="948"/>
        <v>0</v>
      </c>
      <c r="BJ973">
        <f t="shared" si="949"/>
        <v>0</v>
      </c>
      <c r="BK973">
        <f t="shared" si="950"/>
        <v>0</v>
      </c>
      <c r="BL973">
        <f t="shared" si="951"/>
        <v>0</v>
      </c>
      <c r="BM973">
        <f t="shared" si="952"/>
        <v>0</v>
      </c>
      <c r="BN973">
        <f t="shared" si="953"/>
        <v>0</v>
      </c>
      <c r="BO973">
        <f t="shared" si="954"/>
        <v>0</v>
      </c>
      <c r="BP973">
        <f t="shared" si="955"/>
        <v>0</v>
      </c>
      <c r="BQ973">
        <f t="shared" si="956"/>
        <v>0</v>
      </c>
      <c r="BR973">
        <f t="shared" si="957"/>
        <v>0</v>
      </c>
      <c r="BS973">
        <f t="shared" si="958"/>
        <v>0</v>
      </c>
      <c r="BT973">
        <f t="shared" si="959"/>
        <v>0</v>
      </c>
    </row>
    <row r="974" spans="1:72" x14ac:dyDescent="0.25">
      <c r="A974" t="str">
        <f>IF(TRIM(INDEX(games!$A:$A,ROW()))="","",TRIM(INDEX(games!$A:$A,ROW())))</f>
        <v>Winnie's Hole</v>
      </c>
      <c r="B974">
        <f>IF(OR($A974="",INDEX(games!$B:$B,ROW())=""),"",INDEX(games!$B:$B,ROW()))</f>
        <v>2026</v>
      </c>
      <c r="C974" t="str">
        <f>IF(OR($A974="",INDEX(games!$C:$C,ROW())=""),"",INDEX(games!$C:$C,ROW()))</f>
        <v>Deckbuilder</v>
      </c>
      <c r="D974">
        <f t="shared" si="900"/>
        <v>4</v>
      </c>
      <c r="E974">
        <f t="shared" si="901"/>
        <v>3</v>
      </c>
      <c r="F974">
        <f t="shared" si="902"/>
        <v>22</v>
      </c>
      <c r="G974" t="e">
        <f t="shared" si="903"/>
        <v>#N/A</v>
      </c>
      <c r="H974" t="e">
        <f t="shared" si="904"/>
        <v>#N/A</v>
      </c>
      <c r="I974" t="e">
        <f t="shared" si="905"/>
        <v>#N/A</v>
      </c>
      <c r="J974" t="e">
        <f t="shared" si="906"/>
        <v>#N/A</v>
      </c>
      <c r="K974">
        <f t="shared" si="907"/>
        <v>2026</v>
      </c>
      <c r="L974">
        <f t="shared" si="908"/>
        <v>3.5060000000000002</v>
      </c>
      <c r="M974" t="e">
        <f t="shared" si="909"/>
        <v>#N/A</v>
      </c>
      <c r="N974" t="e">
        <f t="shared" si="910"/>
        <v>#N/A</v>
      </c>
      <c r="O974">
        <f t="shared" si="911"/>
        <v>4.0009740000000003</v>
      </c>
      <c r="P974" t="str">
        <f>IF(OR($A974="",INDEX(games!$H:$H,ROW())=""),"",INDEX(games!$H:$H,ROW()))</f>
        <v/>
      </c>
      <c r="Q974" t="str">
        <f t="shared" si="912"/>
        <v/>
      </c>
      <c r="T974">
        <f t="shared" si="913"/>
        <v>2015</v>
      </c>
      <c r="U974">
        <f t="shared" si="914"/>
        <v>2026</v>
      </c>
      <c r="V974">
        <f t="shared" si="915"/>
        <v>11</v>
      </c>
      <c r="W974" t="str">
        <f>IF(TRIM(INDEX(connections!$A:$A,ROW()))="","",TRIM(INDEX(connections!$A:$A,ROW())))</f>
        <v>868-Hack</v>
      </c>
      <c r="X974" t="str">
        <f>IF($W974="","",TRIM(INDEX(connections!$B:$B,ROW())))</f>
        <v>Order Automatica</v>
      </c>
      <c r="Y974">
        <f t="shared" si="916"/>
        <v>9</v>
      </c>
      <c r="Z974">
        <f t="shared" si="917"/>
        <v>597</v>
      </c>
      <c r="AA974" t="str">
        <f t="shared" si="918"/>
        <v>Yes</v>
      </c>
      <c r="AB974" t="str">
        <f t="shared" si="919"/>
        <v/>
      </c>
      <c r="AC974" t="str">
        <f t="shared" si="920"/>
        <v/>
      </c>
      <c r="AD974">
        <f t="shared" si="921"/>
        <v>1</v>
      </c>
      <c r="AE974" t="str">
        <f t="shared" si="922"/>
        <v/>
      </c>
      <c r="AG974">
        <f t="shared" si="923"/>
        <v>4</v>
      </c>
      <c r="AH974" t="str">
        <f t="shared" si="924"/>
        <v/>
      </c>
      <c r="AI974" t="str">
        <f t="shared" si="925"/>
        <v/>
      </c>
      <c r="AJ974" t="str">
        <f t="shared" si="926"/>
        <v/>
      </c>
      <c r="AK974">
        <f t="shared" si="927"/>
        <v>4.0009740000000003</v>
      </c>
      <c r="AL974" t="str">
        <f>IF($A974="","",INDEX(games!$J:$J,ROW())&amp;"")</f>
        <v/>
      </c>
      <c r="AM974">
        <f>IF($A974="","",SUMPRODUCT($AO974:$BD974,'Map Analysis'!$AN$2^{0,1,2,3,4,5,6,7,8,9,10,11,12,13,14,15}))</f>
        <v>0</v>
      </c>
      <c r="AN974">
        <f t="shared" si="928"/>
        <v>9.7399999999999996E-5</v>
      </c>
      <c r="AO974">
        <f t="shared" si="929"/>
        <v>0</v>
      </c>
      <c r="AP974">
        <f t="shared" si="930"/>
        <v>0</v>
      </c>
      <c r="AQ974">
        <f t="shared" si="931"/>
        <v>0</v>
      </c>
      <c r="AR974">
        <f t="shared" si="932"/>
        <v>0</v>
      </c>
      <c r="AS974">
        <f t="shared" si="933"/>
        <v>0</v>
      </c>
      <c r="AT974">
        <f t="shared" si="934"/>
        <v>0</v>
      </c>
      <c r="AU974">
        <f t="shared" si="935"/>
        <v>0</v>
      </c>
      <c r="AV974">
        <f t="shared" si="936"/>
        <v>0</v>
      </c>
      <c r="AW974">
        <f t="shared" si="937"/>
        <v>0</v>
      </c>
      <c r="AX974">
        <f t="shared" si="938"/>
        <v>0</v>
      </c>
      <c r="AY974">
        <f t="shared" si="939"/>
        <v>0</v>
      </c>
      <c r="AZ974">
        <f t="shared" si="940"/>
        <v>0</v>
      </c>
      <c r="BA974">
        <f t="shared" si="941"/>
        <v>0</v>
      </c>
      <c r="BB974">
        <f t="shared" si="942"/>
        <v>0</v>
      </c>
      <c r="BC974">
        <f t="shared" si="943"/>
        <v>0</v>
      </c>
      <c r="BD974">
        <f t="shared" si="944"/>
        <v>0</v>
      </c>
      <c r="BF974">
        <f t="shared" si="945"/>
        <v>0</v>
      </c>
      <c r="BG974">
        <f t="shared" si="946"/>
        <v>0</v>
      </c>
      <c r="BH974">
        <f t="shared" si="947"/>
        <v>0</v>
      </c>
      <c r="BI974">
        <f t="shared" si="948"/>
        <v>0</v>
      </c>
      <c r="BJ974">
        <f t="shared" si="949"/>
        <v>0</v>
      </c>
      <c r="BK974">
        <f t="shared" si="950"/>
        <v>0</v>
      </c>
      <c r="BL974">
        <f t="shared" si="951"/>
        <v>0</v>
      </c>
      <c r="BM974">
        <f t="shared" si="952"/>
        <v>0</v>
      </c>
      <c r="BN974">
        <f t="shared" si="953"/>
        <v>0</v>
      </c>
      <c r="BO974">
        <f t="shared" si="954"/>
        <v>0</v>
      </c>
      <c r="BP974">
        <f t="shared" si="955"/>
        <v>0</v>
      </c>
      <c r="BQ974">
        <f t="shared" si="956"/>
        <v>0</v>
      </c>
      <c r="BR974">
        <f t="shared" si="957"/>
        <v>0</v>
      </c>
      <c r="BS974">
        <f t="shared" si="958"/>
        <v>0</v>
      </c>
      <c r="BT974">
        <f t="shared" si="959"/>
        <v>0</v>
      </c>
    </row>
    <row r="975" spans="1:72" x14ac:dyDescent="0.25">
      <c r="A975" t="str">
        <f>IF(TRIM(INDEX(games!$A:$A,ROW()))="","",TRIM(INDEX(games!$A:$A,ROW())))</f>
        <v>Wireworks</v>
      </c>
      <c r="B975">
        <f>IF(OR($A975="",INDEX(games!$B:$B,ROW())=""),"",INDEX(games!$B:$B,ROW()))</f>
        <v>2026</v>
      </c>
      <c r="C975" t="str">
        <f>IF(OR($A975="",INDEX(games!$C:$C,ROW())=""),"",INDEX(games!$C:$C,ROW()))</f>
        <v>Strategy</v>
      </c>
      <c r="D975">
        <f t="shared" si="900"/>
        <v>1</v>
      </c>
      <c r="E975">
        <f t="shared" si="901"/>
        <v>2</v>
      </c>
      <c r="F975">
        <f t="shared" si="902"/>
        <v>23</v>
      </c>
      <c r="G975" t="e">
        <f t="shared" si="903"/>
        <v>#N/A</v>
      </c>
      <c r="H975" t="e">
        <f t="shared" si="904"/>
        <v>#N/A</v>
      </c>
      <c r="I975">
        <f t="shared" si="905"/>
        <v>2026</v>
      </c>
      <c r="J975">
        <f t="shared" si="906"/>
        <v>2.5289999999999999</v>
      </c>
      <c r="K975" t="e">
        <f t="shared" si="907"/>
        <v>#N/A</v>
      </c>
      <c r="L975" t="e">
        <f t="shared" si="908"/>
        <v>#N/A</v>
      </c>
      <c r="M975" t="e">
        <f t="shared" si="909"/>
        <v>#N/A</v>
      </c>
      <c r="N975" t="e">
        <f t="shared" si="910"/>
        <v>#N/A</v>
      </c>
      <c r="O975">
        <f t="shared" si="911"/>
        <v>1.0009749999999999</v>
      </c>
      <c r="P975" t="str">
        <f>IF(OR($A975="",INDEX(games!$H:$H,ROW())=""),"",INDEX(games!$H:$H,ROW()))</f>
        <v/>
      </c>
      <c r="Q975" t="str">
        <f t="shared" si="912"/>
        <v/>
      </c>
      <c r="T975">
        <f t="shared" si="913"/>
        <v>2017</v>
      </c>
      <c r="U975">
        <f t="shared" si="914"/>
        <v>2026</v>
      </c>
      <c r="V975">
        <f t="shared" si="915"/>
        <v>9</v>
      </c>
      <c r="W975" t="str">
        <f>IF(TRIM(INDEX(connections!$A:$A,ROW()))="","",TRIM(INDEX(connections!$A:$A,ROW())))</f>
        <v>Loot Rascals</v>
      </c>
      <c r="X975" t="str">
        <f>IF($W975="","",TRIM(INDEX(connections!$B:$B,ROW())))</f>
        <v>Order Automatica</v>
      </c>
      <c r="Y975">
        <f t="shared" si="916"/>
        <v>472</v>
      </c>
      <c r="Z975">
        <f t="shared" si="917"/>
        <v>597</v>
      </c>
      <c r="AA975" t="str">
        <f t="shared" si="918"/>
        <v/>
      </c>
      <c r="AB975" t="str">
        <f t="shared" si="919"/>
        <v/>
      </c>
      <c r="AC975" t="str">
        <f t="shared" si="920"/>
        <v/>
      </c>
      <c r="AD975">
        <f t="shared" si="921"/>
        <v>1</v>
      </c>
      <c r="AE975" t="str">
        <f t="shared" si="922"/>
        <v/>
      </c>
      <c r="AG975">
        <f t="shared" si="923"/>
        <v>0</v>
      </c>
      <c r="AH975" t="str">
        <f t="shared" si="924"/>
        <v/>
      </c>
      <c r="AI975" t="str">
        <f t="shared" si="925"/>
        <v/>
      </c>
      <c r="AJ975" t="str">
        <f t="shared" si="926"/>
        <v/>
      </c>
      <c r="AK975" t="str">
        <f t="shared" si="927"/>
        <v/>
      </c>
      <c r="AL975" t="str">
        <f>IF($A975="","",INDEX(games!$J:$J,ROW())&amp;"")</f>
        <v>https://store.steampowered.com/app/4206270/Wireworks/</v>
      </c>
      <c r="AM975">
        <f>IF($A975="","",SUMPRODUCT($AO975:$BD975,'Map Analysis'!$AN$2^{0,1,2,3,4,5,6,7,8,9,10,11,12,13,14,15}))</f>
        <v>0</v>
      </c>
      <c r="AN975">
        <f t="shared" si="928"/>
        <v>9.7499999999999998E-5</v>
      </c>
      <c r="AO975">
        <f t="shared" si="929"/>
        <v>0</v>
      </c>
      <c r="AP975">
        <f t="shared" si="930"/>
        <v>0</v>
      </c>
      <c r="AQ975">
        <f t="shared" si="931"/>
        <v>0</v>
      </c>
      <c r="AR975">
        <f t="shared" si="932"/>
        <v>0</v>
      </c>
      <c r="AS975">
        <f t="shared" si="933"/>
        <v>0</v>
      </c>
      <c r="AT975">
        <f t="shared" si="934"/>
        <v>0</v>
      </c>
      <c r="AU975">
        <f t="shared" si="935"/>
        <v>0</v>
      </c>
      <c r="AV975">
        <f t="shared" si="936"/>
        <v>0</v>
      </c>
      <c r="AW975">
        <f t="shared" si="937"/>
        <v>0</v>
      </c>
      <c r="AX975">
        <f t="shared" si="938"/>
        <v>0</v>
      </c>
      <c r="AY975">
        <f t="shared" si="939"/>
        <v>0</v>
      </c>
      <c r="AZ975">
        <f t="shared" si="940"/>
        <v>0</v>
      </c>
      <c r="BA975">
        <f t="shared" si="941"/>
        <v>0</v>
      </c>
      <c r="BB975">
        <f t="shared" si="942"/>
        <v>0</v>
      </c>
      <c r="BC975">
        <f t="shared" si="943"/>
        <v>0</v>
      </c>
      <c r="BD975">
        <f t="shared" si="944"/>
        <v>0</v>
      </c>
      <c r="BF975">
        <f t="shared" si="945"/>
        <v>0</v>
      </c>
      <c r="BG975">
        <f t="shared" si="946"/>
        <v>0</v>
      </c>
      <c r="BH975">
        <f t="shared" si="947"/>
        <v>0</v>
      </c>
      <c r="BI975">
        <f t="shared" si="948"/>
        <v>0</v>
      </c>
      <c r="BJ975">
        <f t="shared" si="949"/>
        <v>0</v>
      </c>
      <c r="BK975">
        <f t="shared" si="950"/>
        <v>0</v>
      </c>
      <c r="BL975">
        <f t="shared" si="951"/>
        <v>0</v>
      </c>
      <c r="BM975">
        <f t="shared" si="952"/>
        <v>0</v>
      </c>
      <c r="BN975">
        <f t="shared" si="953"/>
        <v>0</v>
      </c>
      <c r="BO975">
        <f t="shared" si="954"/>
        <v>0</v>
      </c>
      <c r="BP975">
        <f t="shared" si="955"/>
        <v>0</v>
      </c>
      <c r="BQ975">
        <f t="shared" si="956"/>
        <v>0</v>
      </c>
      <c r="BR975">
        <f t="shared" si="957"/>
        <v>0</v>
      </c>
      <c r="BS975">
        <f t="shared" si="958"/>
        <v>0</v>
      </c>
      <c r="BT975">
        <f t="shared" si="959"/>
        <v>0</v>
      </c>
    </row>
    <row r="976" spans="1:72" x14ac:dyDescent="0.25">
      <c r="A976" t="str">
        <f>IF(TRIM(INDEX(games!$A:$A,ROW()))="","",TRIM(INDEX(games!$A:$A,ROW())))</f>
        <v>Witchfire</v>
      </c>
      <c r="B976">
        <f>IF(OR($A976="",INDEX(games!$B:$B,ROW())=""),"",INDEX(games!$B:$B,ROW()))</f>
        <v>2023</v>
      </c>
      <c r="C976" t="str">
        <f>IF(OR($A976="",INDEX(games!$C:$C,ROW())=""),"",INDEX(games!$C:$C,ROW()))</f>
        <v>Action</v>
      </c>
      <c r="D976">
        <f t="shared" si="900"/>
        <v>3</v>
      </c>
      <c r="E976">
        <f t="shared" si="901"/>
        <v>1</v>
      </c>
      <c r="F976">
        <f t="shared" si="902"/>
        <v>24</v>
      </c>
      <c r="G976">
        <f t="shared" si="903"/>
        <v>2023</v>
      </c>
      <c r="H976">
        <f t="shared" si="904"/>
        <v>1.552</v>
      </c>
      <c r="I976" t="e">
        <f t="shared" si="905"/>
        <v>#N/A</v>
      </c>
      <c r="J976" t="e">
        <f t="shared" si="906"/>
        <v>#N/A</v>
      </c>
      <c r="K976" t="e">
        <f t="shared" si="907"/>
        <v>#N/A</v>
      </c>
      <c r="L976" t="e">
        <f t="shared" si="908"/>
        <v>#N/A</v>
      </c>
      <c r="M976" t="e">
        <f t="shared" si="909"/>
        <v>#N/A</v>
      </c>
      <c r="N976" t="e">
        <f t="shared" si="910"/>
        <v>#N/A</v>
      </c>
      <c r="O976">
        <f t="shared" si="911"/>
        <v>3.0009760000000001</v>
      </c>
      <c r="P976" t="str">
        <f>IF(OR($A976="",INDEX(games!$H:$H,ROW())=""),"",INDEX(games!$H:$H,ROW()))</f>
        <v/>
      </c>
      <c r="Q976" t="str">
        <f t="shared" si="912"/>
        <v/>
      </c>
      <c r="T976">
        <f t="shared" si="913"/>
        <v>2022</v>
      </c>
      <c r="U976">
        <f t="shared" si="914"/>
        <v>2026</v>
      </c>
      <c r="V976">
        <f t="shared" si="915"/>
        <v>4</v>
      </c>
      <c r="W976" t="str">
        <f>IF(TRIM(INDEX(connections!$A:$A,ROW()))="","",TRIM(INDEX(connections!$A:$A,ROW())))</f>
        <v>Shotgun King: The Final Checkmate</v>
      </c>
      <c r="X976" t="str">
        <f>IF($W976="","",TRIM(INDEX(connections!$B:$B,ROW())))</f>
        <v>Order Automatica</v>
      </c>
      <c r="Y976">
        <f t="shared" si="916"/>
        <v>761</v>
      </c>
      <c r="Z976">
        <f t="shared" si="917"/>
        <v>597</v>
      </c>
      <c r="AA976" t="str">
        <f t="shared" si="918"/>
        <v>Yes</v>
      </c>
      <c r="AB976" t="str">
        <f t="shared" si="919"/>
        <v/>
      </c>
      <c r="AC976" t="str">
        <f t="shared" si="920"/>
        <v/>
      </c>
      <c r="AD976">
        <f t="shared" si="921"/>
        <v>1</v>
      </c>
      <c r="AE976" t="str">
        <f t="shared" si="922"/>
        <v/>
      </c>
      <c r="AG976">
        <f t="shared" si="923"/>
        <v>1</v>
      </c>
      <c r="AH976" t="str">
        <f t="shared" si="924"/>
        <v/>
      </c>
      <c r="AI976" t="str">
        <f t="shared" si="925"/>
        <v/>
      </c>
      <c r="AJ976" t="str">
        <f t="shared" si="926"/>
        <v/>
      </c>
      <c r="AK976">
        <f t="shared" si="927"/>
        <v>1.0009760000000001</v>
      </c>
      <c r="AL976" t="str">
        <f>IF($A976="","",INDEX(games!$J:$J,ROW())&amp;"")</f>
        <v>https://store.steampowered.com/app/3156770/Witchfire/</v>
      </c>
      <c r="AM976">
        <f>IF($A976="","",SUMPRODUCT($AO976:$BD976,'Map Analysis'!$AN$2^{0,1,2,3,4,5,6,7,8,9,10,11,12,13,14,15}))</f>
        <v>2</v>
      </c>
      <c r="AN976">
        <f t="shared" si="928"/>
        <v>2.0000976000000001</v>
      </c>
      <c r="AO976">
        <f t="shared" si="929"/>
        <v>2</v>
      </c>
      <c r="AP976">
        <f t="shared" si="930"/>
        <v>0</v>
      </c>
      <c r="AQ976">
        <f t="shared" si="931"/>
        <v>0</v>
      </c>
      <c r="AR976">
        <f t="shared" si="932"/>
        <v>0</v>
      </c>
      <c r="AS976">
        <f t="shared" si="933"/>
        <v>0</v>
      </c>
      <c r="AT976">
        <f t="shared" si="934"/>
        <v>0</v>
      </c>
      <c r="AU976">
        <f t="shared" si="935"/>
        <v>0</v>
      </c>
      <c r="AV976">
        <f t="shared" si="936"/>
        <v>0</v>
      </c>
      <c r="AW976">
        <f t="shared" si="937"/>
        <v>0</v>
      </c>
      <c r="AX976">
        <f t="shared" si="938"/>
        <v>0</v>
      </c>
      <c r="AY976">
        <f t="shared" si="939"/>
        <v>0</v>
      </c>
      <c r="AZ976">
        <f t="shared" si="940"/>
        <v>0</v>
      </c>
      <c r="BA976">
        <f t="shared" si="941"/>
        <v>0</v>
      </c>
      <c r="BB976">
        <f t="shared" si="942"/>
        <v>0</v>
      </c>
      <c r="BC976">
        <f t="shared" si="943"/>
        <v>0</v>
      </c>
      <c r="BD976">
        <f t="shared" si="944"/>
        <v>0</v>
      </c>
      <c r="BF976">
        <f t="shared" si="945"/>
        <v>0</v>
      </c>
      <c r="BG976">
        <f t="shared" si="946"/>
        <v>0</v>
      </c>
      <c r="BH976">
        <f t="shared" si="947"/>
        <v>0</v>
      </c>
      <c r="BI976">
        <f t="shared" si="948"/>
        <v>0</v>
      </c>
      <c r="BJ976">
        <f t="shared" si="949"/>
        <v>0</v>
      </c>
      <c r="BK976">
        <f t="shared" si="950"/>
        <v>0</v>
      </c>
      <c r="BL976">
        <f t="shared" si="951"/>
        <v>0</v>
      </c>
      <c r="BM976">
        <f t="shared" si="952"/>
        <v>0</v>
      </c>
      <c r="BN976">
        <f t="shared" si="953"/>
        <v>0</v>
      </c>
      <c r="BO976">
        <f t="shared" si="954"/>
        <v>0</v>
      </c>
      <c r="BP976">
        <f t="shared" si="955"/>
        <v>0</v>
      </c>
      <c r="BQ976">
        <f t="shared" si="956"/>
        <v>0</v>
      </c>
      <c r="BR976">
        <f t="shared" si="957"/>
        <v>0</v>
      </c>
      <c r="BS976">
        <f t="shared" si="958"/>
        <v>0</v>
      </c>
      <c r="BT976">
        <f t="shared" si="959"/>
        <v>0</v>
      </c>
    </row>
    <row r="977" spans="1:72" x14ac:dyDescent="0.25">
      <c r="A977" t="str">
        <f>IF(TRIM(INDEX(games!$A:$A,ROW()))="","",TRIM(INDEX(games!$A:$A,ROW())))</f>
        <v>Witch's Apocalyptic Journey</v>
      </c>
      <c r="B977">
        <f>IF(OR($A977="",INDEX(games!$B:$B,ROW())=""),"",INDEX(games!$B:$B,ROW()))</f>
        <v>2026</v>
      </c>
      <c r="C977" t="str">
        <f>IF(OR($A977="",INDEX(games!$C:$C,ROW())=""),"",INDEX(games!$C:$C,ROW()))</f>
        <v>Deckbuilder</v>
      </c>
      <c r="D977">
        <f t="shared" si="900"/>
        <v>1</v>
      </c>
      <c r="E977">
        <f t="shared" si="901"/>
        <v>3</v>
      </c>
      <c r="F977">
        <f t="shared" si="902"/>
        <v>25</v>
      </c>
      <c r="G977" t="e">
        <f t="shared" si="903"/>
        <v>#N/A</v>
      </c>
      <c r="H977" t="e">
        <f t="shared" si="904"/>
        <v>#N/A</v>
      </c>
      <c r="I977" t="e">
        <f t="shared" si="905"/>
        <v>#N/A</v>
      </c>
      <c r="J977" t="e">
        <f t="shared" si="906"/>
        <v>#N/A</v>
      </c>
      <c r="K977">
        <f t="shared" si="907"/>
        <v>2026</v>
      </c>
      <c r="L977">
        <f t="shared" si="908"/>
        <v>3.5750000000000002</v>
      </c>
      <c r="M977" t="e">
        <f t="shared" si="909"/>
        <v>#N/A</v>
      </c>
      <c r="N977" t="e">
        <f t="shared" si="910"/>
        <v>#N/A</v>
      </c>
      <c r="O977">
        <f t="shared" si="911"/>
        <v>1.000977</v>
      </c>
      <c r="P977" t="str">
        <f>IF(OR($A977="",INDEX(games!$H:$H,ROW())=""),"",INDEX(games!$H:$H,ROW()))</f>
        <v/>
      </c>
      <c r="Q977" t="str">
        <f t="shared" si="912"/>
        <v/>
      </c>
      <c r="T977">
        <f t="shared" si="913"/>
        <v>2018</v>
      </c>
      <c r="U977">
        <f t="shared" si="914"/>
        <v>2026</v>
      </c>
      <c r="V977">
        <f t="shared" si="915"/>
        <v>8</v>
      </c>
      <c r="W977" t="str">
        <f>IF(TRIM(INDEX(connections!$A:$A,ROW()))="","",TRIM(INDEX(connections!$A:$A,ROW())))</f>
        <v>Slice &amp; Dice</v>
      </c>
      <c r="X977" t="str">
        <f>IF($W977="","",TRIM(INDEX(connections!$B:$B,ROW())))</f>
        <v>Order Automatica</v>
      </c>
      <c r="Y977">
        <f t="shared" si="916"/>
        <v>775</v>
      </c>
      <c r="Z977">
        <f t="shared" si="917"/>
        <v>597</v>
      </c>
      <c r="AA977" t="str">
        <f t="shared" si="918"/>
        <v>Yes</v>
      </c>
      <c r="AB977" t="str">
        <f t="shared" si="919"/>
        <v/>
      </c>
      <c r="AC977" t="str">
        <f t="shared" si="920"/>
        <v/>
      </c>
      <c r="AD977">
        <f t="shared" si="921"/>
        <v>1</v>
      </c>
      <c r="AE977" t="str">
        <f t="shared" si="922"/>
        <v/>
      </c>
      <c r="AG977">
        <f t="shared" si="923"/>
        <v>1</v>
      </c>
      <c r="AH977" t="str">
        <f t="shared" si="924"/>
        <v/>
      </c>
      <c r="AI977" t="str">
        <f t="shared" si="925"/>
        <v/>
      </c>
      <c r="AJ977" t="str">
        <f t="shared" si="926"/>
        <v/>
      </c>
      <c r="AK977">
        <f t="shared" si="927"/>
        <v>1.000977</v>
      </c>
      <c r="AL977" t="str">
        <f>IF($A977="","",INDEX(games!$J:$J,ROW())&amp;"")</f>
        <v/>
      </c>
      <c r="AM977">
        <f>IF($A977="","",SUMPRODUCT($AO977:$BD977,'Map Analysis'!$AN$2^{0,1,2,3,4,5,6,7,8,9,10,11,12,13,14,15}))</f>
        <v>0</v>
      </c>
      <c r="AN977">
        <f t="shared" si="928"/>
        <v>9.7700000000000003E-5</v>
      </c>
      <c r="AO977">
        <f t="shared" si="929"/>
        <v>0</v>
      </c>
      <c r="AP977">
        <f t="shared" si="930"/>
        <v>0</v>
      </c>
      <c r="AQ977">
        <f t="shared" si="931"/>
        <v>0</v>
      </c>
      <c r="AR977">
        <f t="shared" si="932"/>
        <v>0</v>
      </c>
      <c r="AS977">
        <f t="shared" si="933"/>
        <v>0</v>
      </c>
      <c r="AT977">
        <f t="shared" si="934"/>
        <v>0</v>
      </c>
      <c r="AU977">
        <f t="shared" si="935"/>
        <v>0</v>
      </c>
      <c r="AV977">
        <f t="shared" si="936"/>
        <v>0</v>
      </c>
      <c r="AW977">
        <f t="shared" si="937"/>
        <v>0</v>
      </c>
      <c r="AX977">
        <f t="shared" si="938"/>
        <v>0</v>
      </c>
      <c r="AY977">
        <f t="shared" si="939"/>
        <v>0</v>
      </c>
      <c r="AZ977">
        <f t="shared" si="940"/>
        <v>0</v>
      </c>
      <c r="BA977">
        <f t="shared" si="941"/>
        <v>0</v>
      </c>
      <c r="BB977">
        <f t="shared" si="942"/>
        <v>0</v>
      </c>
      <c r="BC977">
        <f t="shared" si="943"/>
        <v>0</v>
      </c>
      <c r="BD977">
        <f t="shared" si="944"/>
        <v>0</v>
      </c>
      <c r="BF977">
        <f t="shared" si="945"/>
        <v>0</v>
      </c>
      <c r="BG977">
        <f t="shared" si="946"/>
        <v>0</v>
      </c>
      <c r="BH977">
        <f t="shared" si="947"/>
        <v>0</v>
      </c>
      <c r="BI977">
        <f t="shared" si="948"/>
        <v>0</v>
      </c>
      <c r="BJ977">
        <f t="shared" si="949"/>
        <v>0</v>
      </c>
      <c r="BK977">
        <f t="shared" si="950"/>
        <v>0</v>
      </c>
      <c r="BL977">
        <f t="shared" si="951"/>
        <v>0</v>
      </c>
      <c r="BM977">
        <f t="shared" si="952"/>
        <v>0</v>
      </c>
      <c r="BN977">
        <f t="shared" si="953"/>
        <v>0</v>
      </c>
      <c r="BO977">
        <f t="shared" si="954"/>
        <v>0</v>
      </c>
      <c r="BP977">
        <f t="shared" si="955"/>
        <v>0</v>
      </c>
      <c r="BQ977">
        <f t="shared" si="956"/>
        <v>0</v>
      </c>
      <c r="BR977">
        <f t="shared" si="957"/>
        <v>0</v>
      </c>
      <c r="BS977">
        <f t="shared" si="958"/>
        <v>0</v>
      </c>
      <c r="BT977">
        <f t="shared" si="959"/>
        <v>0</v>
      </c>
    </row>
    <row r="978" spans="1:72" x14ac:dyDescent="0.25">
      <c r="A978" t="str">
        <f>IF(TRIM(INDEX(games!$A:$A,ROW()))="","",TRIM(INDEX(games!$A:$A,ROW())))</f>
        <v>Wizard of Legend</v>
      </c>
      <c r="B978">
        <f>IF(OR($A978="",INDEX(games!$B:$B,ROW())=""),"",INDEX(games!$B:$B,ROW()))</f>
        <v>2018</v>
      </c>
      <c r="C978" t="str">
        <f>IF(OR($A978="",INDEX(games!$C:$C,ROW())=""),"",INDEX(games!$C:$C,ROW()))</f>
        <v>Action</v>
      </c>
      <c r="D978">
        <f t="shared" si="900"/>
        <v>5</v>
      </c>
      <c r="E978">
        <f t="shared" si="901"/>
        <v>1</v>
      </c>
      <c r="F978">
        <f t="shared" si="902"/>
        <v>26</v>
      </c>
      <c r="G978">
        <f t="shared" si="903"/>
        <v>2018</v>
      </c>
      <c r="H978">
        <f t="shared" si="904"/>
        <v>1.5979999999999999</v>
      </c>
      <c r="I978" t="e">
        <f t="shared" si="905"/>
        <v>#N/A</v>
      </c>
      <c r="J978" t="e">
        <f t="shared" si="906"/>
        <v>#N/A</v>
      </c>
      <c r="K978" t="e">
        <f t="shared" si="907"/>
        <v>#N/A</v>
      </c>
      <c r="L978" t="e">
        <f t="shared" si="908"/>
        <v>#N/A</v>
      </c>
      <c r="M978" t="e">
        <f t="shared" si="909"/>
        <v>#N/A</v>
      </c>
      <c r="N978" t="e">
        <f t="shared" si="910"/>
        <v>#N/A</v>
      </c>
      <c r="O978">
        <f t="shared" si="911"/>
        <v>5.0009779999999999</v>
      </c>
      <c r="P978" t="str">
        <f>IF(OR($A978="",INDEX(games!$H:$H,ROW())=""),"",INDEX(games!$H:$H,ROW()))</f>
        <v>Yes</v>
      </c>
      <c r="Q978">
        <f t="shared" si="912"/>
        <v>5.0009779999999999</v>
      </c>
      <c r="T978">
        <f t="shared" si="913"/>
        <v>2021</v>
      </c>
      <c r="U978">
        <f t="shared" si="914"/>
        <v>2026</v>
      </c>
      <c r="V978">
        <f t="shared" si="915"/>
        <v>5</v>
      </c>
      <c r="W978" t="str">
        <f>IF(TRIM(INDEX(connections!$A:$A,ROW()))="","",TRIM(INDEX(connections!$A:$A,ROW())))</f>
        <v>Super Auto Pets</v>
      </c>
      <c r="X978" t="str">
        <f>IF($W978="","",TRIM(INDEX(connections!$B:$B,ROW())))</f>
        <v>Order Automatica</v>
      </c>
      <c r="Y978">
        <f t="shared" si="916"/>
        <v>829</v>
      </c>
      <c r="Z978">
        <f t="shared" si="917"/>
        <v>597</v>
      </c>
      <c r="AA978" t="str">
        <f t="shared" si="918"/>
        <v>Yes</v>
      </c>
      <c r="AB978" t="str">
        <f t="shared" si="919"/>
        <v/>
      </c>
      <c r="AC978" t="str">
        <f t="shared" si="920"/>
        <v/>
      </c>
      <c r="AD978">
        <f t="shared" si="921"/>
        <v>1</v>
      </c>
      <c r="AE978" t="str">
        <f t="shared" si="922"/>
        <v/>
      </c>
      <c r="AG978">
        <f t="shared" si="923"/>
        <v>4</v>
      </c>
      <c r="AH978" t="str">
        <f t="shared" si="924"/>
        <v>Yes</v>
      </c>
      <c r="AI978">
        <f t="shared" si="925"/>
        <v>4</v>
      </c>
      <c r="AJ978">
        <f t="shared" si="926"/>
        <v>4.0009779999999999</v>
      </c>
      <c r="AK978" t="str">
        <f t="shared" si="927"/>
        <v/>
      </c>
      <c r="AL978" t="str">
        <f>IF($A978="","",INDEX(games!$J:$J,ROW())&amp;"")</f>
        <v>https://store.steampowered.com/app/445980/Wizard_of_Legend/</v>
      </c>
      <c r="AM978">
        <f>IF($A978="","",SUMPRODUCT($AO978:$BD978,'Map Analysis'!$AN$2^{0,1,2,3,4,5,6,7,8,9,10,11,12,13,14,15}))</f>
        <v>45.875</v>
      </c>
      <c r="AN978">
        <f t="shared" si="928"/>
        <v>45.875097799999999</v>
      </c>
      <c r="AO978">
        <f t="shared" si="929"/>
        <v>5</v>
      </c>
      <c r="AP978">
        <f t="shared" si="930"/>
        <v>67</v>
      </c>
      <c r="AQ978">
        <f t="shared" si="931"/>
        <v>28</v>
      </c>
      <c r="AR978">
        <f t="shared" si="932"/>
        <v>3</v>
      </c>
      <c r="AS978">
        <f t="shared" si="933"/>
        <v>0</v>
      </c>
      <c r="AT978">
        <f t="shared" si="934"/>
        <v>0</v>
      </c>
      <c r="AU978">
        <f t="shared" si="935"/>
        <v>0</v>
      </c>
      <c r="AV978">
        <f t="shared" si="936"/>
        <v>0</v>
      </c>
      <c r="AW978">
        <f t="shared" si="937"/>
        <v>0</v>
      </c>
      <c r="AX978">
        <f t="shared" si="938"/>
        <v>0</v>
      </c>
      <c r="AY978">
        <f t="shared" si="939"/>
        <v>0</v>
      </c>
      <c r="AZ978">
        <f t="shared" si="940"/>
        <v>0</v>
      </c>
      <c r="BA978">
        <f t="shared" si="941"/>
        <v>0</v>
      </c>
      <c r="BB978">
        <f t="shared" si="942"/>
        <v>0</v>
      </c>
      <c r="BC978">
        <f t="shared" si="943"/>
        <v>0</v>
      </c>
      <c r="BD978">
        <f t="shared" si="944"/>
        <v>0</v>
      </c>
      <c r="BF978">
        <f t="shared" si="945"/>
        <v>0</v>
      </c>
      <c r="BG978">
        <f t="shared" si="946"/>
        <v>0</v>
      </c>
      <c r="BH978">
        <f t="shared" si="947"/>
        <v>0</v>
      </c>
      <c r="BI978">
        <f t="shared" si="948"/>
        <v>0</v>
      </c>
      <c r="BJ978">
        <f t="shared" si="949"/>
        <v>0</v>
      </c>
      <c r="BK978">
        <f t="shared" si="950"/>
        <v>0</v>
      </c>
      <c r="BL978">
        <f t="shared" si="951"/>
        <v>0</v>
      </c>
      <c r="BM978">
        <f t="shared" si="952"/>
        <v>0</v>
      </c>
      <c r="BN978">
        <f t="shared" si="953"/>
        <v>0</v>
      </c>
      <c r="BO978">
        <f t="shared" si="954"/>
        <v>0</v>
      </c>
      <c r="BP978">
        <f t="shared" si="955"/>
        <v>0</v>
      </c>
      <c r="BQ978">
        <f t="shared" si="956"/>
        <v>0</v>
      </c>
      <c r="BR978">
        <f t="shared" si="957"/>
        <v>0</v>
      </c>
      <c r="BS978">
        <f t="shared" si="958"/>
        <v>0</v>
      </c>
      <c r="BT978">
        <f t="shared" si="959"/>
        <v>0</v>
      </c>
    </row>
    <row r="979" spans="1:72" x14ac:dyDescent="0.25">
      <c r="A979" t="str">
        <f>IF(TRIM(INDEX(games!$A:$A,ROW()))="","",TRIM(INDEX(games!$A:$A,ROW())))</f>
        <v>Wizard of Legend 2</v>
      </c>
      <c r="B979">
        <f>IF(OR($A979="",INDEX(games!$B:$B,ROW())=""),"",INDEX(games!$B:$B,ROW()))</f>
        <v>2024</v>
      </c>
      <c r="C979" t="str">
        <f>IF(OR($A979="",INDEX(games!$C:$C,ROW())=""),"",INDEX(games!$C:$C,ROW()))</f>
        <v>Action</v>
      </c>
      <c r="D979">
        <f t="shared" si="900"/>
        <v>1</v>
      </c>
      <c r="E979">
        <f t="shared" si="901"/>
        <v>1</v>
      </c>
      <c r="F979">
        <f t="shared" si="902"/>
        <v>27</v>
      </c>
      <c r="G979">
        <f t="shared" si="903"/>
        <v>2024</v>
      </c>
      <c r="H979">
        <f t="shared" si="904"/>
        <v>1.621</v>
      </c>
      <c r="I979" t="e">
        <f t="shared" si="905"/>
        <v>#N/A</v>
      </c>
      <c r="J979" t="e">
        <f t="shared" si="906"/>
        <v>#N/A</v>
      </c>
      <c r="K979" t="e">
        <f t="shared" si="907"/>
        <v>#N/A</v>
      </c>
      <c r="L979" t="e">
        <f t="shared" si="908"/>
        <v>#N/A</v>
      </c>
      <c r="M979" t="e">
        <f t="shared" si="909"/>
        <v>#N/A</v>
      </c>
      <c r="N979" t="e">
        <f t="shared" si="910"/>
        <v>#N/A</v>
      </c>
      <c r="O979">
        <f t="shared" si="911"/>
        <v>1.0009790000000001</v>
      </c>
      <c r="P979" t="str">
        <f>IF(OR($A979="",INDEX(games!$H:$H,ROW())=""),"",INDEX(games!$H:$H,ROW()))</f>
        <v>Yes</v>
      </c>
      <c r="Q979">
        <f t="shared" si="912"/>
        <v>1.0009790000000001</v>
      </c>
      <c r="T979">
        <f t="shared" si="913"/>
        <v>1996</v>
      </c>
      <c r="U979">
        <f t="shared" si="914"/>
        <v>2014</v>
      </c>
      <c r="V979">
        <f t="shared" si="915"/>
        <v>18</v>
      </c>
      <c r="W979" t="str">
        <f>IF(TRIM(INDEX(connections!$A:$A,ROW()))="","",TRIM(INDEX(connections!$A:$A,ROW())))</f>
        <v>Diablo</v>
      </c>
      <c r="X979" t="str">
        <f>IF($W979="","",TRIM(INDEX(connections!$B:$B,ROW())))</f>
        <v>Our Darker Purpose</v>
      </c>
      <c r="Y979">
        <f t="shared" si="916"/>
        <v>225</v>
      </c>
      <c r="Z979">
        <f t="shared" si="917"/>
        <v>599</v>
      </c>
      <c r="AA979" t="str">
        <f t="shared" si="918"/>
        <v>Yes</v>
      </c>
      <c r="AB979" t="str">
        <f t="shared" si="919"/>
        <v/>
      </c>
      <c r="AC979" t="str">
        <f t="shared" si="920"/>
        <v/>
      </c>
      <c r="AD979">
        <f t="shared" si="921"/>
        <v>0</v>
      </c>
      <c r="AE979" t="str">
        <f t="shared" si="922"/>
        <v/>
      </c>
      <c r="AG979">
        <f t="shared" si="923"/>
        <v>1</v>
      </c>
      <c r="AH979" t="str">
        <f t="shared" si="924"/>
        <v>Yes</v>
      </c>
      <c r="AI979">
        <f t="shared" si="925"/>
        <v>1</v>
      </c>
      <c r="AJ979">
        <f t="shared" si="926"/>
        <v>1.0009790000000001</v>
      </c>
      <c r="AK979" t="str">
        <f t="shared" si="927"/>
        <v/>
      </c>
      <c r="AL979" t="str">
        <f>IF($A979="","",INDEX(games!$J:$J,ROW())&amp;"")</f>
        <v>https://store.steampowered.com/app/2193540/Wizard_of_Legend_2/</v>
      </c>
      <c r="AM979">
        <f>IF($A979="","",SUMPRODUCT($AO979:$BD979,'Map Analysis'!$AN$2^{0,1,2,3,4,5,6,7,8,9,10,11,12,13,14,15}))</f>
        <v>0</v>
      </c>
      <c r="AN979">
        <f t="shared" si="928"/>
        <v>9.7899999999999994E-5</v>
      </c>
      <c r="AO979">
        <f t="shared" si="929"/>
        <v>0</v>
      </c>
      <c r="AP979">
        <f t="shared" si="930"/>
        <v>0</v>
      </c>
      <c r="AQ979">
        <f t="shared" si="931"/>
        <v>0</v>
      </c>
      <c r="AR979">
        <f t="shared" si="932"/>
        <v>0</v>
      </c>
      <c r="AS979">
        <f t="shared" si="933"/>
        <v>0</v>
      </c>
      <c r="AT979">
        <f t="shared" si="934"/>
        <v>0</v>
      </c>
      <c r="AU979">
        <f t="shared" si="935"/>
        <v>0</v>
      </c>
      <c r="AV979">
        <f t="shared" si="936"/>
        <v>0</v>
      </c>
      <c r="AW979">
        <f t="shared" si="937"/>
        <v>0</v>
      </c>
      <c r="AX979">
        <f t="shared" si="938"/>
        <v>0</v>
      </c>
      <c r="AY979">
        <f t="shared" si="939"/>
        <v>0</v>
      </c>
      <c r="AZ979">
        <f t="shared" si="940"/>
        <v>0</v>
      </c>
      <c r="BA979">
        <f t="shared" si="941"/>
        <v>0</v>
      </c>
      <c r="BB979">
        <f t="shared" si="942"/>
        <v>0</v>
      </c>
      <c r="BC979">
        <f t="shared" si="943"/>
        <v>0</v>
      </c>
      <c r="BD979">
        <f t="shared" si="944"/>
        <v>0</v>
      </c>
      <c r="BF979">
        <f t="shared" si="945"/>
        <v>0</v>
      </c>
      <c r="BG979">
        <f t="shared" si="946"/>
        <v>0</v>
      </c>
      <c r="BH979">
        <f t="shared" si="947"/>
        <v>0</v>
      </c>
      <c r="BI979">
        <f t="shared" si="948"/>
        <v>0</v>
      </c>
      <c r="BJ979">
        <f t="shared" si="949"/>
        <v>0</v>
      </c>
      <c r="BK979">
        <f t="shared" si="950"/>
        <v>0</v>
      </c>
      <c r="BL979">
        <f t="shared" si="951"/>
        <v>0</v>
      </c>
      <c r="BM979">
        <f t="shared" si="952"/>
        <v>0</v>
      </c>
      <c r="BN979">
        <f t="shared" si="953"/>
        <v>0</v>
      </c>
      <c r="BO979">
        <f t="shared" si="954"/>
        <v>0</v>
      </c>
      <c r="BP979">
        <f t="shared" si="955"/>
        <v>0</v>
      </c>
      <c r="BQ979">
        <f t="shared" si="956"/>
        <v>0</v>
      </c>
      <c r="BR979">
        <f t="shared" si="957"/>
        <v>0</v>
      </c>
      <c r="BS979">
        <f t="shared" si="958"/>
        <v>0</v>
      </c>
      <c r="BT979">
        <f t="shared" si="959"/>
        <v>0</v>
      </c>
    </row>
    <row r="980" spans="1:72" x14ac:dyDescent="0.25">
      <c r="A980" t="str">
        <f>IF(TRIM(INDEX(games!$A:$A,ROW()))="","",TRIM(INDEX(games!$A:$A,ROW())))</f>
        <v>WizardChess</v>
      </c>
      <c r="B980">
        <f>IF(OR($A980="",INDEX(games!$B:$B,ROW())=""),"",INDEX(games!$B:$B,ROW()))</f>
        <v>2021</v>
      </c>
      <c r="C980" t="str">
        <f>IF(OR($A980="",INDEX(games!$C:$C,ROW())=""),"",INDEX(games!$C:$C,ROW()))</f>
        <v>Strategy</v>
      </c>
      <c r="D980">
        <f t="shared" si="900"/>
        <v>1</v>
      </c>
      <c r="E980">
        <f t="shared" si="901"/>
        <v>2</v>
      </c>
      <c r="F980">
        <f t="shared" si="902"/>
        <v>28</v>
      </c>
      <c r="G980" t="e">
        <f t="shared" si="903"/>
        <v>#N/A</v>
      </c>
      <c r="H980" t="e">
        <f t="shared" si="904"/>
        <v>#N/A</v>
      </c>
      <c r="I980">
        <f t="shared" si="905"/>
        <v>2021</v>
      </c>
      <c r="J980">
        <f t="shared" si="906"/>
        <v>2.6440000000000001</v>
      </c>
      <c r="K980" t="e">
        <f t="shared" si="907"/>
        <v>#N/A</v>
      </c>
      <c r="L980" t="e">
        <f t="shared" si="908"/>
        <v>#N/A</v>
      </c>
      <c r="M980" t="e">
        <f t="shared" si="909"/>
        <v>#N/A</v>
      </c>
      <c r="N980" t="e">
        <f t="shared" si="910"/>
        <v>#N/A</v>
      </c>
      <c r="O980">
        <f t="shared" si="911"/>
        <v>1.00098</v>
      </c>
      <c r="P980" t="str">
        <f>IF(OR($A980="",INDEX(games!$H:$H,ROW())=""),"",INDEX(games!$H:$H,ROW()))</f>
        <v>Yes</v>
      </c>
      <c r="Q980">
        <f t="shared" si="912"/>
        <v>1.00098</v>
      </c>
      <c r="T980">
        <f t="shared" si="913"/>
        <v>2013</v>
      </c>
      <c r="U980">
        <f t="shared" si="914"/>
        <v>2014</v>
      </c>
      <c r="V980">
        <f t="shared" si="915"/>
        <v>1</v>
      </c>
      <c r="W980" t="str">
        <f>IF(TRIM(INDEX(connections!$A:$A,ROW()))="","",TRIM(INDEX(connections!$A:$A,ROW())))</f>
        <v>Don't Starve</v>
      </c>
      <c r="X980" t="str">
        <f>IF($W980="","",TRIM(INDEX(connections!$B:$B,ROW())))</f>
        <v>Our Darker Purpose</v>
      </c>
      <c r="Y980">
        <f t="shared" si="916"/>
        <v>247</v>
      </c>
      <c r="Z980">
        <f t="shared" si="917"/>
        <v>599</v>
      </c>
      <c r="AA980" t="str">
        <f t="shared" si="918"/>
        <v>Yes</v>
      </c>
      <c r="AB980" t="str">
        <f t="shared" si="919"/>
        <v/>
      </c>
      <c r="AC980" t="str">
        <f t="shared" si="920"/>
        <v/>
      </c>
      <c r="AD980">
        <f t="shared" si="921"/>
        <v>0</v>
      </c>
      <c r="AE980" t="str">
        <f t="shared" si="922"/>
        <v/>
      </c>
      <c r="AG980">
        <f t="shared" si="923"/>
        <v>1</v>
      </c>
      <c r="AH980" t="str">
        <f t="shared" si="924"/>
        <v>Yes</v>
      </c>
      <c r="AI980">
        <f t="shared" si="925"/>
        <v>1</v>
      </c>
      <c r="AJ980">
        <f t="shared" si="926"/>
        <v>1.00098</v>
      </c>
      <c r="AK980" t="str">
        <f t="shared" si="927"/>
        <v/>
      </c>
      <c r="AL980" t="str">
        <f>IF($A980="","",INDEX(games!$J:$J,ROW())&amp;"")</f>
        <v>https://store.steampowered.com/app/1274210/WizardChess/</v>
      </c>
      <c r="AM980">
        <f>IF($A980="","",SUMPRODUCT($AO980:$BD980,'Map Analysis'!$AN$2^{0,1,2,3,4,5,6,7,8,9,10,11,12,13,14,15}))</f>
        <v>0</v>
      </c>
      <c r="AN980">
        <f t="shared" si="928"/>
        <v>9.7999999999999997E-5</v>
      </c>
      <c r="AO980">
        <f t="shared" si="929"/>
        <v>0</v>
      </c>
      <c r="AP980">
        <f t="shared" si="930"/>
        <v>0</v>
      </c>
      <c r="AQ980">
        <f t="shared" si="931"/>
        <v>0</v>
      </c>
      <c r="AR980">
        <f t="shared" si="932"/>
        <v>0</v>
      </c>
      <c r="AS980">
        <f t="shared" si="933"/>
        <v>0</v>
      </c>
      <c r="AT980">
        <f t="shared" si="934"/>
        <v>0</v>
      </c>
      <c r="AU980">
        <f t="shared" si="935"/>
        <v>0</v>
      </c>
      <c r="AV980">
        <f t="shared" si="936"/>
        <v>0</v>
      </c>
      <c r="AW980">
        <f t="shared" si="937"/>
        <v>0</v>
      </c>
      <c r="AX980">
        <f t="shared" si="938"/>
        <v>0</v>
      </c>
      <c r="AY980">
        <f t="shared" si="939"/>
        <v>0</v>
      </c>
      <c r="AZ980">
        <f t="shared" si="940"/>
        <v>0</v>
      </c>
      <c r="BA980">
        <f t="shared" si="941"/>
        <v>0</v>
      </c>
      <c r="BB980">
        <f t="shared" si="942"/>
        <v>0</v>
      </c>
      <c r="BC980">
        <f t="shared" si="943"/>
        <v>0</v>
      </c>
      <c r="BD980">
        <f t="shared" si="944"/>
        <v>0</v>
      </c>
      <c r="BF980">
        <f t="shared" si="945"/>
        <v>0</v>
      </c>
      <c r="BG980">
        <f t="shared" si="946"/>
        <v>0</v>
      </c>
      <c r="BH980">
        <f t="shared" si="947"/>
        <v>0</v>
      </c>
      <c r="BI980">
        <f t="shared" si="948"/>
        <v>0</v>
      </c>
      <c r="BJ980">
        <f t="shared" si="949"/>
        <v>0</v>
      </c>
      <c r="BK980">
        <f t="shared" si="950"/>
        <v>0</v>
      </c>
      <c r="BL980">
        <f t="shared" si="951"/>
        <v>0</v>
      </c>
      <c r="BM980">
        <f t="shared" si="952"/>
        <v>0</v>
      </c>
      <c r="BN980">
        <f t="shared" si="953"/>
        <v>0</v>
      </c>
      <c r="BO980">
        <f t="shared" si="954"/>
        <v>0</v>
      </c>
      <c r="BP980">
        <f t="shared" si="955"/>
        <v>0</v>
      </c>
      <c r="BQ980">
        <f t="shared" si="956"/>
        <v>0</v>
      </c>
      <c r="BR980">
        <f t="shared" si="957"/>
        <v>0</v>
      </c>
      <c r="BS980">
        <f t="shared" si="958"/>
        <v>0</v>
      </c>
      <c r="BT980">
        <f t="shared" si="959"/>
        <v>0</v>
      </c>
    </row>
    <row r="981" spans="1:72" x14ac:dyDescent="0.25">
      <c r="A981" t="str">
        <f>IF(TRIM(INDEX(games!$A:$A,ROW()))="","",TRIM(INDEX(games!$A:$A,ROW())))</f>
        <v>Word Play</v>
      </c>
      <c r="B981">
        <f>IF(OR($A981="",INDEX(games!$B:$B,ROW())=""),"",INDEX(games!$B:$B,ROW()))</f>
        <v>2025</v>
      </c>
      <c r="C981" t="str">
        <f>IF(OR($A981="",INDEX(games!$C:$C,ROW())=""),"",INDEX(games!$C:$C,ROW()))</f>
        <v>Deckbuilder</v>
      </c>
      <c r="D981">
        <f t="shared" si="900"/>
        <v>1</v>
      </c>
      <c r="E981">
        <f t="shared" si="901"/>
        <v>3</v>
      </c>
      <c r="F981">
        <f t="shared" si="902"/>
        <v>29</v>
      </c>
      <c r="G981" t="e">
        <f t="shared" si="903"/>
        <v>#N/A</v>
      </c>
      <c r="H981" t="e">
        <f t="shared" si="904"/>
        <v>#N/A</v>
      </c>
      <c r="I981" t="e">
        <f t="shared" si="905"/>
        <v>#N/A</v>
      </c>
      <c r="J981" t="e">
        <f t="shared" si="906"/>
        <v>#N/A</v>
      </c>
      <c r="K981">
        <f t="shared" si="907"/>
        <v>2025</v>
      </c>
      <c r="L981">
        <f t="shared" si="908"/>
        <v>3.6669999999999998</v>
      </c>
      <c r="M981" t="e">
        <f t="shared" si="909"/>
        <v>#N/A</v>
      </c>
      <c r="N981" t="e">
        <f t="shared" si="910"/>
        <v>#N/A</v>
      </c>
      <c r="O981">
        <f t="shared" si="911"/>
        <v>1.0009809999999999</v>
      </c>
      <c r="P981" t="str">
        <f>IF(OR($A981="",INDEX(games!$H:$H,ROW())=""),"",INDEX(games!$H:$H,ROW()))</f>
        <v>Yes</v>
      </c>
      <c r="Q981">
        <f t="shared" si="912"/>
        <v>1.0009809999999999</v>
      </c>
      <c r="T981">
        <f t="shared" si="913"/>
        <v>2012</v>
      </c>
      <c r="U981">
        <f t="shared" si="914"/>
        <v>2014</v>
      </c>
      <c r="V981">
        <f t="shared" si="915"/>
        <v>2</v>
      </c>
      <c r="W981" t="str">
        <f>IF(TRIM(INDEX(connections!$A:$A,ROW()))="","",TRIM(INDEX(connections!$A:$A,ROW())))</f>
        <v>FTL</v>
      </c>
      <c r="X981" t="str">
        <f>IF($W981="","",TRIM(INDEX(connections!$B:$B,ROW())))</f>
        <v>Our Darker Purpose</v>
      </c>
      <c r="Y981">
        <f t="shared" si="916"/>
        <v>326</v>
      </c>
      <c r="Z981">
        <f t="shared" si="917"/>
        <v>599</v>
      </c>
      <c r="AA981" t="str">
        <f t="shared" si="918"/>
        <v>Yes</v>
      </c>
      <c r="AB981" t="str">
        <f t="shared" si="919"/>
        <v/>
      </c>
      <c r="AC981" t="str">
        <f t="shared" si="920"/>
        <v/>
      </c>
      <c r="AD981">
        <f t="shared" si="921"/>
        <v>1</v>
      </c>
      <c r="AE981" t="str">
        <f t="shared" si="922"/>
        <v/>
      </c>
      <c r="AG981">
        <f t="shared" si="923"/>
        <v>1</v>
      </c>
      <c r="AH981" t="str">
        <f t="shared" si="924"/>
        <v>Yes</v>
      </c>
      <c r="AI981">
        <f t="shared" si="925"/>
        <v>1</v>
      </c>
      <c r="AJ981">
        <f t="shared" si="926"/>
        <v>1.0009809999999999</v>
      </c>
      <c r="AK981" t="str">
        <f t="shared" si="927"/>
        <v/>
      </c>
      <c r="AL981" t="str">
        <f>IF($A981="","",INDEX(games!$J:$J,ROW())&amp;"")</f>
        <v>https://store.steampowered.com/app/3586660/Word_Play/</v>
      </c>
      <c r="AM981">
        <f>IF($A981="","",SUMPRODUCT($AO981:$BD981,'Map Analysis'!$AN$2^{0,1,2,3,4,5,6,7,8,9,10,11,12,13,14,15}))</f>
        <v>0</v>
      </c>
      <c r="AN981">
        <f t="shared" si="928"/>
        <v>9.8099999999999999E-5</v>
      </c>
      <c r="AO981">
        <f t="shared" si="929"/>
        <v>0</v>
      </c>
      <c r="AP981">
        <f t="shared" si="930"/>
        <v>0</v>
      </c>
      <c r="AQ981">
        <f t="shared" si="931"/>
        <v>0</v>
      </c>
      <c r="AR981">
        <f t="shared" si="932"/>
        <v>0</v>
      </c>
      <c r="AS981">
        <f t="shared" si="933"/>
        <v>0</v>
      </c>
      <c r="AT981">
        <f t="shared" si="934"/>
        <v>0</v>
      </c>
      <c r="AU981">
        <f t="shared" si="935"/>
        <v>0</v>
      </c>
      <c r="AV981">
        <f t="shared" si="936"/>
        <v>0</v>
      </c>
      <c r="AW981">
        <f t="shared" si="937"/>
        <v>0</v>
      </c>
      <c r="AX981">
        <f t="shared" si="938"/>
        <v>0</v>
      </c>
      <c r="AY981">
        <f t="shared" si="939"/>
        <v>0</v>
      </c>
      <c r="AZ981">
        <f t="shared" si="940"/>
        <v>0</v>
      </c>
      <c r="BA981">
        <f t="shared" si="941"/>
        <v>0</v>
      </c>
      <c r="BB981">
        <f t="shared" si="942"/>
        <v>0</v>
      </c>
      <c r="BC981">
        <f t="shared" si="943"/>
        <v>0</v>
      </c>
      <c r="BD981">
        <f t="shared" si="944"/>
        <v>0</v>
      </c>
      <c r="BF981">
        <f t="shared" si="945"/>
        <v>0</v>
      </c>
      <c r="BG981">
        <f t="shared" si="946"/>
        <v>0</v>
      </c>
      <c r="BH981">
        <f t="shared" si="947"/>
        <v>0</v>
      </c>
      <c r="BI981">
        <f t="shared" si="948"/>
        <v>0</v>
      </c>
      <c r="BJ981">
        <f t="shared" si="949"/>
        <v>0</v>
      </c>
      <c r="BK981">
        <f t="shared" si="950"/>
        <v>0</v>
      </c>
      <c r="BL981">
        <f t="shared" si="951"/>
        <v>0</v>
      </c>
      <c r="BM981">
        <f t="shared" si="952"/>
        <v>0</v>
      </c>
      <c r="BN981">
        <f t="shared" si="953"/>
        <v>0</v>
      </c>
      <c r="BO981">
        <f t="shared" si="954"/>
        <v>0</v>
      </c>
      <c r="BP981">
        <f t="shared" si="955"/>
        <v>0</v>
      </c>
      <c r="BQ981">
        <f t="shared" si="956"/>
        <v>0</v>
      </c>
      <c r="BR981">
        <f t="shared" si="957"/>
        <v>0</v>
      </c>
      <c r="BS981">
        <f t="shared" si="958"/>
        <v>0</v>
      </c>
      <c r="BT981">
        <f t="shared" si="959"/>
        <v>0</v>
      </c>
    </row>
    <row r="982" spans="1:72" x14ac:dyDescent="0.25">
      <c r="A982" t="str">
        <f>IF(TRIM(INDEX(games!$A:$A,ROW()))="","",TRIM(INDEX(games!$A:$A,ROW())))</f>
        <v>Wordatro!</v>
      </c>
      <c r="B982">
        <f>IF(OR($A982="",INDEX(games!$B:$B,ROW())=""),"",INDEX(games!$B:$B,ROW()))</f>
        <v>2025</v>
      </c>
      <c r="C982" t="str">
        <f>IF(OR($A982="",INDEX(games!$C:$C,ROW())=""),"",INDEX(games!$C:$C,ROW()))</f>
        <v>Deckbuilder</v>
      </c>
      <c r="D982">
        <f t="shared" si="900"/>
        <v>1</v>
      </c>
      <c r="E982">
        <f t="shared" si="901"/>
        <v>3</v>
      </c>
      <c r="F982">
        <f t="shared" si="902"/>
        <v>30</v>
      </c>
      <c r="G982" t="e">
        <f t="shared" si="903"/>
        <v>#N/A</v>
      </c>
      <c r="H982" t="e">
        <f t="shared" si="904"/>
        <v>#N/A</v>
      </c>
      <c r="I982" t="e">
        <f t="shared" si="905"/>
        <v>#N/A</v>
      </c>
      <c r="J982" t="e">
        <f t="shared" si="906"/>
        <v>#N/A</v>
      </c>
      <c r="K982">
        <f t="shared" si="907"/>
        <v>2025</v>
      </c>
      <c r="L982">
        <f t="shared" si="908"/>
        <v>3.69</v>
      </c>
      <c r="M982" t="e">
        <f t="shared" si="909"/>
        <v>#N/A</v>
      </c>
      <c r="N982" t="e">
        <f t="shared" si="910"/>
        <v>#N/A</v>
      </c>
      <c r="O982">
        <f t="shared" si="911"/>
        <v>1.000982</v>
      </c>
      <c r="P982" t="str">
        <f>IF(OR($A982="",INDEX(games!$H:$H,ROW())=""),"",INDEX(games!$H:$H,ROW()))</f>
        <v>Yes</v>
      </c>
      <c r="Q982">
        <f t="shared" si="912"/>
        <v>1.000982</v>
      </c>
      <c r="T982">
        <f t="shared" si="913"/>
        <v>2011</v>
      </c>
      <c r="U982">
        <f t="shared" si="914"/>
        <v>2014</v>
      </c>
      <c r="V982">
        <f t="shared" si="915"/>
        <v>3</v>
      </c>
      <c r="W982" t="str">
        <f>IF(TRIM(INDEX(connections!$A:$A,ROW()))="","",TRIM(INDEX(connections!$A:$A,ROW())))</f>
        <v>The Binding of Isaac</v>
      </c>
      <c r="X982" t="str">
        <f>IF($W982="","",TRIM(INDEX(connections!$B:$B,ROW())))</f>
        <v>Our Darker Purpose</v>
      </c>
      <c r="Y982">
        <f t="shared" si="916"/>
        <v>865</v>
      </c>
      <c r="Z982">
        <f t="shared" si="917"/>
        <v>599</v>
      </c>
      <c r="AA982" t="str">
        <f t="shared" si="918"/>
        <v>Yes</v>
      </c>
      <c r="AB982" t="str">
        <f t="shared" si="919"/>
        <v/>
      </c>
      <c r="AC982" t="str">
        <f t="shared" si="920"/>
        <v/>
      </c>
      <c r="AD982">
        <f t="shared" si="921"/>
        <v>0</v>
      </c>
      <c r="AE982" t="str">
        <f t="shared" si="922"/>
        <v/>
      </c>
      <c r="AG982">
        <f t="shared" si="923"/>
        <v>1</v>
      </c>
      <c r="AH982" t="str">
        <f t="shared" si="924"/>
        <v>Yes</v>
      </c>
      <c r="AI982">
        <f t="shared" si="925"/>
        <v>1</v>
      </c>
      <c r="AJ982">
        <f t="shared" si="926"/>
        <v>1.000982</v>
      </c>
      <c r="AK982" t="str">
        <f t="shared" si="927"/>
        <v/>
      </c>
      <c r="AL982" t="str">
        <f>IF($A982="","",INDEX(games!$J:$J,ROW())&amp;"")</f>
        <v>https://store.steampowered.com/app/3140120/Wordatro/</v>
      </c>
      <c r="AM982">
        <f>IF($A982="","",SUMPRODUCT($AO982:$BD982,'Map Analysis'!$AN$2^{0,1,2,3,4,5,6,7,8,9,10,11,12,13,14,15}))</f>
        <v>0</v>
      </c>
      <c r="AN982">
        <f t="shared" si="928"/>
        <v>9.8200000000000002E-5</v>
      </c>
      <c r="AO982">
        <f t="shared" si="929"/>
        <v>0</v>
      </c>
      <c r="AP982">
        <f t="shared" si="930"/>
        <v>0</v>
      </c>
      <c r="AQ982">
        <f t="shared" si="931"/>
        <v>0</v>
      </c>
      <c r="AR982">
        <f t="shared" si="932"/>
        <v>0</v>
      </c>
      <c r="AS982">
        <f t="shared" si="933"/>
        <v>0</v>
      </c>
      <c r="AT982">
        <f t="shared" si="934"/>
        <v>0</v>
      </c>
      <c r="AU982">
        <f t="shared" si="935"/>
        <v>0</v>
      </c>
      <c r="AV982">
        <f t="shared" si="936"/>
        <v>0</v>
      </c>
      <c r="AW982">
        <f t="shared" si="937"/>
        <v>0</v>
      </c>
      <c r="AX982">
        <f t="shared" si="938"/>
        <v>0</v>
      </c>
      <c r="AY982">
        <f t="shared" si="939"/>
        <v>0</v>
      </c>
      <c r="AZ982">
        <f t="shared" si="940"/>
        <v>0</v>
      </c>
      <c r="BA982">
        <f t="shared" si="941"/>
        <v>0</v>
      </c>
      <c r="BB982">
        <f t="shared" si="942"/>
        <v>0</v>
      </c>
      <c r="BC982">
        <f t="shared" si="943"/>
        <v>0</v>
      </c>
      <c r="BD982">
        <f t="shared" si="944"/>
        <v>0</v>
      </c>
      <c r="BF982">
        <f t="shared" si="945"/>
        <v>0</v>
      </c>
      <c r="BG982">
        <f t="shared" si="946"/>
        <v>0</v>
      </c>
      <c r="BH982">
        <f t="shared" si="947"/>
        <v>0</v>
      </c>
      <c r="BI982">
        <f t="shared" si="948"/>
        <v>0</v>
      </c>
      <c r="BJ982">
        <f t="shared" si="949"/>
        <v>0</v>
      </c>
      <c r="BK982">
        <f t="shared" si="950"/>
        <v>0</v>
      </c>
      <c r="BL982">
        <f t="shared" si="951"/>
        <v>0</v>
      </c>
      <c r="BM982">
        <f t="shared" si="952"/>
        <v>0</v>
      </c>
      <c r="BN982">
        <f t="shared" si="953"/>
        <v>0</v>
      </c>
      <c r="BO982">
        <f t="shared" si="954"/>
        <v>0</v>
      </c>
      <c r="BP982">
        <f t="shared" si="955"/>
        <v>0</v>
      </c>
      <c r="BQ982">
        <f t="shared" si="956"/>
        <v>0</v>
      </c>
      <c r="BR982">
        <f t="shared" si="957"/>
        <v>0</v>
      </c>
      <c r="BS982">
        <f t="shared" si="958"/>
        <v>0</v>
      </c>
      <c r="BT982">
        <f t="shared" si="959"/>
        <v>0</v>
      </c>
    </row>
    <row r="983" spans="1:72" x14ac:dyDescent="0.25">
      <c r="A983" t="str">
        <f>IF(TRIM(INDEX(games!$A:$A,ROW()))="","",TRIM(INDEX(games!$A:$A,ROW())))</f>
        <v>Words Can Kill</v>
      </c>
      <c r="B983">
        <f>IF(OR($A983="",INDEX(games!$B:$B,ROW())=""),"",INDEX(games!$B:$B,ROW()))</f>
        <v>2022</v>
      </c>
      <c r="C983" t="str">
        <f>IF(OR($A983="",INDEX(games!$C:$C,ROW())=""),"",INDEX(games!$C:$C,ROW()))</f>
        <v>Deckbuilder</v>
      </c>
      <c r="D983">
        <f t="shared" si="900"/>
        <v>3</v>
      </c>
      <c r="E983">
        <f t="shared" si="901"/>
        <v>3</v>
      </c>
      <c r="F983">
        <f t="shared" si="902"/>
        <v>31</v>
      </c>
      <c r="G983" t="e">
        <f t="shared" si="903"/>
        <v>#N/A</v>
      </c>
      <c r="H983" t="e">
        <f t="shared" si="904"/>
        <v>#N/A</v>
      </c>
      <c r="I983" t="e">
        <f t="shared" si="905"/>
        <v>#N/A</v>
      </c>
      <c r="J983" t="e">
        <f t="shared" si="906"/>
        <v>#N/A</v>
      </c>
      <c r="K983">
        <f t="shared" si="907"/>
        <v>2022</v>
      </c>
      <c r="L983">
        <f t="shared" si="908"/>
        <v>3.7130000000000001</v>
      </c>
      <c r="M983" t="e">
        <f t="shared" si="909"/>
        <v>#N/A</v>
      </c>
      <c r="N983" t="e">
        <f t="shared" si="910"/>
        <v>#N/A</v>
      </c>
      <c r="O983">
        <f t="shared" si="911"/>
        <v>3.0009830000000002</v>
      </c>
      <c r="P983" t="str">
        <f>IF(OR($A983="",INDEX(games!$H:$H,ROW())=""),"",INDEX(games!$H:$H,ROW()))</f>
        <v>Yes</v>
      </c>
      <c r="Q983">
        <f t="shared" si="912"/>
        <v>3.0009830000000002</v>
      </c>
      <c r="T983">
        <f t="shared" si="913"/>
        <v>1996</v>
      </c>
      <c r="U983">
        <f t="shared" si="914"/>
        <v>2015</v>
      </c>
      <c r="V983">
        <f t="shared" si="915"/>
        <v>19</v>
      </c>
      <c r="W983" t="str">
        <f>IF(TRIM(INDEX(connections!$A:$A,ROW()))="","",TRIM(INDEX(connections!$A:$A,ROW())))</f>
        <v>Diablo</v>
      </c>
      <c r="X983" t="str">
        <f>IF($W983="","",TRIM(INDEX(connections!$B:$B,ROW())))</f>
        <v>Overture</v>
      </c>
      <c r="Y983">
        <f t="shared" si="916"/>
        <v>225</v>
      </c>
      <c r="Z983">
        <f t="shared" si="917"/>
        <v>602</v>
      </c>
      <c r="AA983" t="str">
        <f t="shared" si="918"/>
        <v>Yes</v>
      </c>
      <c r="AB983" t="str">
        <f t="shared" si="919"/>
        <v/>
      </c>
      <c r="AC983" t="str">
        <f t="shared" si="920"/>
        <v/>
      </c>
      <c r="AD983">
        <f t="shared" si="921"/>
        <v>0</v>
      </c>
      <c r="AE983" t="str">
        <f t="shared" si="922"/>
        <v/>
      </c>
      <c r="AG983">
        <f t="shared" si="923"/>
        <v>2</v>
      </c>
      <c r="AH983" t="str">
        <f t="shared" si="924"/>
        <v>Yes</v>
      </c>
      <c r="AI983">
        <f t="shared" si="925"/>
        <v>2</v>
      </c>
      <c r="AJ983">
        <f t="shared" si="926"/>
        <v>2.0009830000000002</v>
      </c>
      <c r="AK983" t="str">
        <f t="shared" si="927"/>
        <v/>
      </c>
      <c r="AL983" t="str">
        <f>IF($A983="","",INDEX(games!$J:$J,ROW())&amp;"")</f>
        <v>https://store.steampowered.com/app/1732090/Words_Can_Kill/</v>
      </c>
      <c r="AM983">
        <f>IF($A983="","",SUMPRODUCT($AO983:$BD983,'Map Analysis'!$AN$2^{0,1,2,3,4,5,6,7,8,9,10,11,12,13,14,15}))</f>
        <v>1</v>
      </c>
      <c r="AN983">
        <f t="shared" si="928"/>
        <v>1.0000983000000001</v>
      </c>
      <c r="AO983">
        <f t="shared" si="929"/>
        <v>1</v>
      </c>
      <c r="AP983">
        <f t="shared" si="930"/>
        <v>0</v>
      </c>
      <c r="AQ983">
        <f t="shared" si="931"/>
        <v>0</v>
      </c>
      <c r="AR983">
        <f t="shared" si="932"/>
        <v>0</v>
      </c>
      <c r="AS983">
        <f t="shared" si="933"/>
        <v>0</v>
      </c>
      <c r="AT983">
        <f t="shared" si="934"/>
        <v>0</v>
      </c>
      <c r="AU983">
        <f t="shared" si="935"/>
        <v>0</v>
      </c>
      <c r="AV983">
        <f t="shared" si="936"/>
        <v>0</v>
      </c>
      <c r="AW983">
        <f t="shared" si="937"/>
        <v>0</v>
      </c>
      <c r="AX983">
        <f t="shared" si="938"/>
        <v>0</v>
      </c>
      <c r="AY983">
        <f t="shared" si="939"/>
        <v>0</v>
      </c>
      <c r="AZ983">
        <f t="shared" si="940"/>
        <v>0</v>
      </c>
      <c r="BA983">
        <f t="shared" si="941"/>
        <v>0</v>
      </c>
      <c r="BB983">
        <f t="shared" si="942"/>
        <v>0</v>
      </c>
      <c r="BC983">
        <f t="shared" si="943"/>
        <v>0</v>
      </c>
      <c r="BD983">
        <f t="shared" si="944"/>
        <v>0</v>
      </c>
      <c r="BF983">
        <f t="shared" si="945"/>
        <v>1</v>
      </c>
      <c r="BG983">
        <f t="shared" si="946"/>
        <v>0</v>
      </c>
      <c r="BH983">
        <f t="shared" si="947"/>
        <v>0</v>
      </c>
      <c r="BI983">
        <f t="shared" si="948"/>
        <v>0</v>
      </c>
      <c r="BJ983">
        <f t="shared" si="949"/>
        <v>0</v>
      </c>
      <c r="BK983">
        <f t="shared" si="950"/>
        <v>0</v>
      </c>
      <c r="BL983">
        <f t="shared" si="951"/>
        <v>0</v>
      </c>
      <c r="BM983">
        <f t="shared" si="952"/>
        <v>0</v>
      </c>
      <c r="BN983">
        <f t="shared" si="953"/>
        <v>0</v>
      </c>
      <c r="BO983">
        <f t="shared" si="954"/>
        <v>0</v>
      </c>
      <c r="BP983">
        <f t="shared" si="955"/>
        <v>0</v>
      </c>
      <c r="BQ983">
        <f t="shared" si="956"/>
        <v>0</v>
      </c>
      <c r="BR983">
        <f t="shared" si="957"/>
        <v>0</v>
      </c>
      <c r="BS983">
        <f t="shared" si="958"/>
        <v>0</v>
      </c>
      <c r="BT983">
        <f t="shared" si="959"/>
        <v>0</v>
      </c>
    </row>
    <row r="984" spans="1:72" x14ac:dyDescent="0.25">
      <c r="A984" t="str">
        <f>IF(TRIM(INDEX(games!$A:$A,ROW()))="","",TRIM(INDEX(games!$A:$A,ROW())))</f>
        <v>Worlds Upon The Wind</v>
      </c>
      <c r="B984">
        <f>IF(OR($A984="",INDEX(games!$B:$B,ROW())=""),"",INDEX(games!$B:$B,ROW()))</f>
        <v>2026</v>
      </c>
      <c r="C984" t="str">
        <f>IF(OR($A984="",INDEX(games!$C:$C,ROW())=""),"",INDEX(games!$C:$C,ROW()))</f>
        <v>Deckbuilder</v>
      </c>
      <c r="D984">
        <f t="shared" si="900"/>
        <v>1</v>
      </c>
      <c r="E984">
        <f t="shared" si="901"/>
        <v>3</v>
      </c>
      <c r="F984">
        <f t="shared" si="902"/>
        <v>32</v>
      </c>
      <c r="G984" t="e">
        <f t="shared" si="903"/>
        <v>#N/A</v>
      </c>
      <c r="H984" t="e">
        <f t="shared" si="904"/>
        <v>#N/A</v>
      </c>
      <c r="I984" t="e">
        <f t="shared" si="905"/>
        <v>#N/A</v>
      </c>
      <c r="J984" t="e">
        <f t="shared" si="906"/>
        <v>#N/A</v>
      </c>
      <c r="K984">
        <f t="shared" si="907"/>
        <v>2026</v>
      </c>
      <c r="L984">
        <f t="shared" si="908"/>
        <v>3.7359999999999998</v>
      </c>
      <c r="M984" t="e">
        <f t="shared" si="909"/>
        <v>#N/A</v>
      </c>
      <c r="N984" t="e">
        <f t="shared" si="910"/>
        <v>#N/A</v>
      </c>
      <c r="O984">
        <f t="shared" si="911"/>
        <v>1.0009840000000001</v>
      </c>
      <c r="P984" t="str">
        <f>IF(OR($A984="",INDEX(games!$H:$H,ROW())=""),"",INDEX(games!$H:$H,ROW()))</f>
        <v>Yes</v>
      </c>
      <c r="Q984">
        <f t="shared" si="912"/>
        <v>1.0009840000000001</v>
      </c>
      <c r="T984">
        <f t="shared" si="913"/>
        <v>2010</v>
      </c>
      <c r="U984">
        <f t="shared" si="914"/>
        <v>2015</v>
      </c>
      <c r="V984">
        <f t="shared" si="915"/>
        <v>5</v>
      </c>
      <c r="W984" t="str">
        <f>IF(TRIM(INDEX(connections!$A:$A,ROW()))="","",TRIM(INDEX(connections!$A:$A,ROW())))</f>
        <v>Realm of the Mad God</v>
      </c>
      <c r="X984" t="str">
        <f>IF($W984="","",TRIM(INDEX(connections!$B:$B,ROW())))</f>
        <v>Overture</v>
      </c>
      <c r="Y984">
        <f t="shared" si="916"/>
        <v>668</v>
      </c>
      <c r="Z984">
        <f t="shared" si="917"/>
        <v>602</v>
      </c>
      <c r="AA984" t="str">
        <f t="shared" si="918"/>
        <v>Yes</v>
      </c>
      <c r="AB984" t="str">
        <f t="shared" si="919"/>
        <v/>
      </c>
      <c r="AC984" t="str">
        <f t="shared" si="920"/>
        <v/>
      </c>
      <c r="AD984">
        <f t="shared" si="921"/>
        <v>0</v>
      </c>
      <c r="AE984" t="str">
        <f t="shared" si="922"/>
        <v/>
      </c>
      <c r="AG984">
        <f t="shared" si="923"/>
        <v>1</v>
      </c>
      <c r="AH984" t="str">
        <f t="shared" si="924"/>
        <v>Yes</v>
      </c>
      <c r="AI984">
        <f t="shared" si="925"/>
        <v>1</v>
      </c>
      <c r="AJ984">
        <f t="shared" si="926"/>
        <v>1.0009840000000001</v>
      </c>
      <c r="AK984" t="str">
        <f t="shared" si="927"/>
        <v/>
      </c>
      <c r="AL984" t="str">
        <f>IF($A984="","",INDEX(games!$J:$J,ROW())&amp;"")</f>
        <v>https://store.steampowered.com/app/3640430/Worlds_Upon_The_Wind/</v>
      </c>
      <c r="AM984">
        <f>IF($A984="","",SUMPRODUCT($AO984:$BD984,'Map Analysis'!$AN$2^{0,1,2,3,4,5,6,7,8,9,10,11,12,13,14,15}))</f>
        <v>0</v>
      </c>
      <c r="AN984">
        <f t="shared" si="928"/>
        <v>9.8400000000000007E-5</v>
      </c>
      <c r="AO984">
        <f t="shared" si="929"/>
        <v>0</v>
      </c>
      <c r="AP984">
        <f t="shared" si="930"/>
        <v>0</v>
      </c>
      <c r="AQ984">
        <f t="shared" si="931"/>
        <v>0</v>
      </c>
      <c r="AR984">
        <f t="shared" si="932"/>
        <v>0</v>
      </c>
      <c r="AS984">
        <f t="shared" si="933"/>
        <v>0</v>
      </c>
      <c r="AT984">
        <f t="shared" si="934"/>
        <v>0</v>
      </c>
      <c r="AU984">
        <f t="shared" si="935"/>
        <v>0</v>
      </c>
      <c r="AV984">
        <f t="shared" si="936"/>
        <v>0</v>
      </c>
      <c r="AW984">
        <f t="shared" si="937"/>
        <v>0</v>
      </c>
      <c r="AX984">
        <f t="shared" si="938"/>
        <v>0</v>
      </c>
      <c r="AY984">
        <f t="shared" si="939"/>
        <v>0</v>
      </c>
      <c r="AZ984">
        <f t="shared" si="940"/>
        <v>0</v>
      </c>
      <c r="BA984">
        <f t="shared" si="941"/>
        <v>0</v>
      </c>
      <c r="BB984">
        <f t="shared" si="942"/>
        <v>0</v>
      </c>
      <c r="BC984">
        <f t="shared" si="943"/>
        <v>0</v>
      </c>
      <c r="BD984">
        <f t="shared" si="944"/>
        <v>0</v>
      </c>
      <c r="BF984">
        <f t="shared" si="945"/>
        <v>1</v>
      </c>
      <c r="BG984">
        <f t="shared" si="946"/>
        <v>0</v>
      </c>
      <c r="BH984">
        <f t="shared" si="947"/>
        <v>0</v>
      </c>
      <c r="BI984">
        <f t="shared" si="948"/>
        <v>0</v>
      </c>
      <c r="BJ984">
        <f t="shared" si="949"/>
        <v>0</v>
      </c>
      <c r="BK984">
        <f t="shared" si="950"/>
        <v>0</v>
      </c>
      <c r="BL984">
        <f t="shared" si="951"/>
        <v>0</v>
      </c>
      <c r="BM984">
        <f t="shared" si="952"/>
        <v>0</v>
      </c>
      <c r="BN984">
        <f t="shared" si="953"/>
        <v>0</v>
      </c>
      <c r="BO984">
        <f t="shared" si="954"/>
        <v>0</v>
      </c>
      <c r="BP984">
        <f t="shared" si="955"/>
        <v>0</v>
      </c>
      <c r="BQ984">
        <f t="shared" si="956"/>
        <v>0</v>
      </c>
      <c r="BR984">
        <f t="shared" si="957"/>
        <v>0</v>
      </c>
      <c r="BS984">
        <f t="shared" si="958"/>
        <v>0</v>
      </c>
      <c r="BT984">
        <f t="shared" si="959"/>
        <v>0</v>
      </c>
    </row>
    <row r="985" spans="1:72" x14ac:dyDescent="0.25">
      <c r="A985" t="str">
        <f>IF(TRIM(INDEX(games!$A:$A,ROW()))="","",TRIM(INDEX(games!$A:$A,ROW())))</f>
        <v>Yasha: Legends of the Demon Blade</v>
      </c>
      <c r="B985">
        <f>IF(OR($A985="",INDEX(games!$B:$B,ROW())=""),"",INDEX(games!$B:$B,ROW()))</f>
        <v>2025</v>
      </c>
      <c r="C985" t="str">
        <f>IF(OR($A985="",INDEX(games!$C:$C,ROW())=""),"",INDEX(games!$C:$C,ROW()))</f>
        <v>Action</v>
      </c>
      <c r="D985">
        <f t="shared" si="900"/>
        <v>1</v>
      </c>
      <c r="E985">
        <f t="shared" si="901"/>
        <v>1</v>
      </c>
      <c r="F985">
        <f t="shared" si="902"/>
        <v>33</v>
      </c>
      <c r="G985">
        <f t="shared" si="903"/>
        <v>2025</v>
      </c>
      <c r="H985">
        <f t="shared" si="904"/>
        <v>1.7589999999999999</v>
      </c>
      <c r="I985" t="e">
        <f t="shared" si="905"/>
        <v>#N/A</v>
      </c>
      <c r="J985" t="e">
        <f t="shared" si="906"/>
        <v>#N/A</v>
      </c>
      <c r="K985" t="e">
        <f t="shared" si="907"/>
        <v>#N/A</v>
      </c>
      <c r="L985" t="e">
        <f t="shared" si="908"/>
        <v>#N/A</v>
      </c>
      <c r="M985" t="e">
        <f t="shared" si="909"/>
        <v>#N/A</v>
      </c>
      <c r="N985" t="e">
        <f t="shared" si="910"/>
        <v>#N/A</v>
      </c>
      <c r="O985">
        <f t="shared" si="911"/>
        <v>1.000985</v>
      </c>
      <c r="P985" t="str">
        <f>IF(OR($A985="",INDEX(games!$H:$H,ROW())=""),"",INDEX(games!$H:$H,ROW()))</f>
        <v/>
      </c>
      <c r="Q985" t="str">
        <f t="shared" si="912"/>
        <v/>
      </c>
      <c r="T985">
        <f t="shared" si="913"/>
        <v>2011</v>
      </c>
      <c r="U985">
        <f t="shared" si="914"/>
        <v>2015</v>
      </c>
      <c r="V985">
        <f t="shared" si="915"/>
        <v>4</v>
      </c>
      <c r="W985" t="str">
        <f>IF(TRIM(INDEX(connections!$A:$A,ROW()))="","",TRIM(INDEX(connections!$A:$A,ROW())))</f>
        <v>The Binding of Isaac</v>
      </c>
      <c r="X985" t="str">
        <f>IF($W985="","",TRIM(INDEX(connections!$B:$B,ROW())))</f>
        <v>Overture</v>
      </c>
      <c r="Y985">
        <f t="shared" si="916"/>
        <v>865</v>
      </c>
      <c r="Z985">
        <f t="shared" si="917"/>
        <v>602</v>
      </c>
      <c r="AA985" t="str">
        <f t="shared" si="918"/>
        <v>Yes</v>
      </c>
      <c r="AB985" t="str">
        <f t="shared" si="919"/>
        <v/>
      </c>
      <c r="AC985" t="str">
        <f t="shared" si="920"/>
        <v/>
      </c>
      <c r="AD985">
        <f t="shared" si="921"/>
        <v>0</v>
      </c>
      <c r="AE985" t="str">
        <f t="shared" si="922"/>
        <v/>
      </c>
      <c r="AG985">
        <f t="shared" si="923"/>
        <v>1</v>
      </c>
      <c r="AH985" t="str">
        <f t="shared" si="924"/>
        <v/>
      </c>
      <c r="AI985" t="str">
        <f t="shared" si="925"/>
        <v/>
      </c>
      <c r="AJ985" t="str">
        <f t="shared" si="926"/>
        <v/>
      </c>
      <c r="AK985">
        <f t="shared" si="927"/>
        <v>1.000985</v>
      </c>
      <c r="AL985" t="str">
        <f>IF($A985="","",INDEX(games!$J:$J,ROW())&amp;"")</f>
        <v/>
      </c>
      <c r="AM985">
        <f>IF($A985="","",SUMPRODUCT($AO985:$BD985,'Map Analysis'!$AN$2^{0,1,2,3,4,5,6,7,8,9,10,11,12,13,14,15}))</f>
        <v>0</v>
      </c>
      <c r="AN985">
        <f t="shared" si="928"/>
        <v>9.8499999999999995E-5</v>
      </c>
      <c r="AO985">
        <f t="shared" si="929"/>
        <v>0</v>
      </c>
      <c r="AP985">
        <f t="shared" si="930"/>
        <v>0</v>
      </c>
      <c r="AQ985">
        <f t="shared" si="931"/>
        <v>0</v>
      </c>
      <c r="AR985">
        <f t="shared" si="932"/>
        <v>0</v>
      </c>
      <c r="AS985">
        <f t="shared" si="933"/>
        <v>0</v>
      </c>
      <c r="AT985">
        <f t="shared" si="934"/>
        <v>0</v>
      </c>
      <c r="AU985">
        <f t="shared" si="935"/>
        <v>0</v>
      </c>
      <c r="AV985">
        <f t="shared" si="936"/>
        <v>0</v>
      </c>
      <c r="AW985">
        <f t="shared" si="937"/>
        <v>0</v>
      </c>
      <c r="AX985">
        <f t="shared" si="938"/>
        <v>0</v>
      </c>
      <c r="AY985">
        <f t="shared" si="939"/>
        <v>0</v>
      </c>
      <c r="AZ985">
        <f t="shared" si="940"/>
        <v>0</v>
      </c>
      <c r="BA985">
        <f t="shared" si="941"/>
        <v>0</v>
      </c>
      <c r="BB985">
        <f t="shared" si="942"/>
        <v>0</v>
      </c>
      <c r="BC985">
        <f t="shared" si="943"/>
        <v>0</v>
      </c>
      <c r="BD985">
        <f t="shared" si="944"/>
        <v>0</v>
      </c>
      <c r="BF985">
        <f t="shared" si="945"/>
        <v>1</v>
      </c>
      <c r="BG985">
        <f t="shared" si="946"/>
        <v>0</v>
      </c>
      <c r="BH985">
        <f t="shared" si="947"/>
        <v>0</v>
      </c>
      <c r="BI985">
        <f t="shared" si="948"/>
        <v>0</v>
      </c>
      <c r="BJ985">
        <f t="shared" si="949"/>
        <v>0</v>
      </c>
      <c r="BK985">
        <f t="shared" si="950"/>
        <v>0</v>
      </c>
      <c r="BL985">
        <f t="shared" si="951"/>
        <v>0</v>
      </c>
      <c r="BM985">
        <f t="shared" si="952"/>
        <v>0</v>
      </c>
      <c r="BN985">
        <f t="shared" si="953"/>
        <v>0</v>
      </c>
      <c r="BO985">
        <f t="shared" si="954"/>
        <v>0</v>
      </c>
      <c r="BP985">
        <f t="shared" si="955"/>
        <v>0</v>
      </c>
      <c r="BQ985">
        <f t="shared" si="956"/>
        <v>0</v>
      </c>
      <c r="BR985">
        <f t="shared" si="957"/>
        <v>0</v>
      </c>
      <c r="BS985">
        <f t="shared" si="958"/>
        <v>0</v>
      </c>
      <c r="BT985">
        <f t="shared" si="959"/>
        <v>0</v>
      </c>
    </row>
    <row r="986" spans="1:72" x14ac:dyDescent="0.25">
      <c r="A986" t="str">
        <f>IF(TRIM(INDEX(games!$A:$A,ROW()))="","",TRIM(INDEX(games!$A:$A,ROW())))</f>
        <v>Yet Another Zombie Survivors</v>
      </c>
      <c r="B986">
        <f>IF(OR($A986="",INDEX(games!$B:$B,ROW())=""),"",INDEX(games!$B:$B,ROW()))</f>
        <v>2023</v>
      </c>
      <c r="C986" t="str">
        <f>IF(OR($A986="",INDEX(games!$C:$C,ROW())=""),"",INDEX(games!$C:$C,ROW()))</f>
        <v>Action</v>
      </c>
      <c r="D986">
        <f t="shared" si="900"/>
        <v>1</v>
      </c>
      <c r="E986">
        <f t="shared" si="901"/>
        <v>1</v>
      </c>
      <c r="F986">
        <f t="shared" si="902"/>
        <v>0</v>
      </c>
      <c r="G986">
        <f t="shared" si="903"/>
        <v>2023</v>
      </c>
      <c r="H986">
        <f t="shared" si="904"/>
        <v>1</v>
      </c>
      <c r="I986" t="e">
        <f t="shared" si="905"/>
        <v>#N/A</v>
      </c>
      <c r="J986" t="e">
        <f t="shared" si="906"/>
        <v>#N/A</v>
      </c>
      <c r="K986" t="e">
        <f t="shared" si="907"/>
        <v>#N/A</v>
      </c>
      <c r="L986" t="e">
        <f t="shared" si="908"/>
        <v>#N/A</v>
      </c>
      <c r="M986" t="e">
        <f t="shared" si="909"/>
        <v>#N/A</v>
      </c>
      <c r="N986" t="e">
        <f t="shared" si="910"/>
        <v>#N/A</v>
      </c>
      <c r="O986">
        <f t="shared" si="911"/>
        <v>1.0009859999999999</v>
      </c>
      <c r="P986" t="str">
        <f>IF(OR($A986="",INDEX(games!$H:$H,ROW())=""),"",INDEX(games!$H:$H,ROW()))</f>
        <v>Yes</v>
      </c>
      <c r="Q986">
        <f t="shared" si="912"/>
        <v>1.0009859999999999</v>
      </c>
      <c r="T986">
        <f t="shared" si="913"/>
        <v>1987</v>
      </c>
      <c r="U986">
        <f t="shared" si="914"/>
        <v>2022</v>
      </c>
      <c r="V986">
        <f t="shared" si="915"/>
        <v>35</v>
      </c>
      <c r="W986" t="str">
        <f>IF(TRIM(INDEX(connections!$A:$A,ROW()))="","",TRIM(INDEX(connections!$A:$A,ROW())))</f>
        <v>NetHack</v>
      </c>
      <c r="X986" t="str">
        <f>IF($W986="","",TRIM(INDEX(connections!$B:$B,ROW())))</f>
        <v>Overworld</v>
      </c>
      <c r="Y986">
        <f t="shared" si="916"/>
        <v>558</v>
      </c>
      <c r="Z986">
        <f t="shared" si="917"/>
        <v>603</v>
      </c>
      <c r="AA986" t="str">
        <f t="shared" si="918"/>
        <v>Yes</v>
      </c>
      <c r="AB986" t="str">
        <f t="shared" si="919"/>
        <v>Yes</v>
      </c>
      <c r="AC986">
        <f t="shared" si="920"/>
        <v>1</v>
      </c>
      <c r="AD986">
        <f t="shared" si="921"/>
        <v>0</v>
      </c>
      <c r="AE986" t="str">
        <f t="shared" si="922"/>
        <v/>
      </c>
      <c r="AG986">
        <f t="shared" si="923"/>
        <v>1</v>
      </c>
      <c r="AH986" t="str">
        <f t="shared" si="924"/>
        <v>Yes</v>
      </c>
      <c r="AI986">
        <f t="shared" si="925"/>
        <v>1</v>
      </c>
      <c r="AJ986">
        <f t="shared" si="926"/>
        <v>1.0009859999999999</v>
      </c>
      <c r="AK986" t="str">
        <f t="shared" si="927"/>
        <v/>
      </c>
      <c r="AL986" t="str">
        <f>IF($A986="","",INDEX(games!$J:$J,ROW())&amp;"")</f>
        <v>https://store.steampowered.com/app/2163330/Yet_Another_Zombie_Survivors/</v>
      </c>
      <c r="AM986">
        <f>IF($A986="","",SUMPRODUCT($AO986:$BD986,'Map Analysis'!$AN$2^{0,1,2,3,4,5,6,7,8,9,10,11,12,13,14,15}))</f>
        <v>0</v>
      </c>
      <c r="AN986">
        <f t="shared" si="928"/>
        <v>9.8599999999999998E-5</v>
      </c>
      <c r="AO986">
        <f t="shared" si="929"/>
        <v>0</v>
      </c>
      <c r="AP986">
        <f t="shared" si="930"/>
        <v>0</v>
      </c>
      <c r="AQ986">
        <f t="shared" si="931"/>
        <v>0</v>
      </c>
      <c r="AR986">
        <f t="shared" si="932"/>
        <v>0</v>
      </c>
      <c r="AS986">
        <f t="shared" si="933"/>
        <v>0</v>
      </c>
      <c r="AT986">
        <f t="shared" si="934"/>
        <v>0</v>
      </c>
      <c r="AU986">
        <f t="shared" si="935"/>
        <v>0</v>
      </c>
      <c r="AV986">
        <f t="shared" si="936"/>
        <v>0</v>
      </c>
      <c r="AW986">
        <f t="shared" si="937"/>
        <v>0</v>
      </c>
      <c r="AX986">
        <f t="shared" si="938"/>
        <v>0</v>
      </c>
      <c r="AY986">
        <f t="shared" si="939"/>
        <v>0</v>
      </c>
      <c r="AZ986">
        <f t="shared" si="940"/>
        <v>0</v>
      </c>
      <c r="BA986">
        <f t="shared" si="941"/>
        <v>0</v>
      </c>
      <c r="BB986">
        <f t="shared" si="942"/>
        <v>0</v>
      </c>
      <c r="BC986">
        <f t="shared" si="943"/>
        <v>0</v>
      </c>
      <c r="BD986">
        <f t="shared" si="944"/>
        <v>0</v>
      </c>
      <c r="BF986">
        <f t="shared" si="945"/>
        <v>0</v>
      </c>
      <c r="BG986">
        <f t="shared" si="946"/>
        <v>0</v>
      </c>
      <c r="BH986">
        <f t="shared" si="947"/>
        <v>0</v>
      </c>
      <c r="BI986">
        <f t="shared" si="948"/>
        <v>0</v>
      </c>
      <c r="BJ986">
        <f t="shared" si="949"/>
        <v>0</v>
      </c>
      <c r="BK986">
        <f t="shared" si="950"/>
        <v>0</v>
      </c>
      <c r="BL986">
        <f t="shared" si="951"/>
        <v>0</v>
      </c>
      <c r="BM986">
        <f t="shared" si="952"/>
        <v>0</v>
      </c>
      <c r="BN986">
        <f t="shared" si="953"/>
        <v>0</v>
      </c>
      <c r="BO986">
        <f t="shared" si="954"/>
        <v>0</v>
      </c>
      <c r="BP986">
        <f t="shared" si="955"/>
        <v>0</v>
      </c>
      <c r="BQ986">
        <f t="shared" si="956"/>
        <v>0</v>
      </c>
      <c r="BR986">
        <f t="shared" si="957"/>
        <v>0</v>
      </c>
      <c r="BS986">
        <f t="shared" si="958"/>
        <v>0</v>
      </c>
      <c r="BT986">
        <f t="shared" si="959"/>
        <v>0</v>
      </c>
    </row>
    <row r="987" spans="1:72" x14ac:dyDescent="0.25">
      <c r="A987" t="str">
        <f>IF(TRIM(INDEX(games!$A:$A,ROW()))="","",TRIM(INDEX(games!$A:$A,ROW())))</f>
        <v>Yohane the Parhelion: Numazu in the Mirage</v>
      </c>
      <c r="B987">
        <f>IF(OR($A987="",INDEX(games!$B:$B,ROW())=""),"",INDEX(games!$B:$B,ROW()))</f>
        <v>2024</v>
      </c>
      <c r="C987" t="str">
        <f>IF(OR($A987="",INDEX(games!$C:$C,ROW())=""),"",INDEX(games!$C:$C,ROW()))</f>
        <v>Deckbuilder</v>
      </c>
      <c r="D987">
        <f t="shared" si="900"/>
        <v>1</v>
      </c>
      <c r="E987">
        <f t="shared" si="901"/>
        <v>3</v>
      </c>
      <c r="F987">
        <f t="shared" si="902"/>
        <v>1</v>
      </c>
      <c r="G987" t="e">
        <f t="shared" si="903"/>
        <v>#N/A</v>
      </c>
      <c r="H987" t="e">
        <f t="shared" si="904"/>
        <v>#N/A</v>
      </c>
      <c r="I987" t="e">
        <f t="shared" si="905"/>
        <v>#N/A</v>
      </c>
      <c r="J987" t="e">
        <f t="shared" si="906"/>
        <v>#N/A</v>
      </c>
      <c r="K987">
        <f t="shared" si="907"/>
        <v>2024</v>
      </c>
      <c r="L987">
        <f t="shared" si="908"/>
        <v>3.0230000000000001</v>
      </c>
      <c r="M987" t="e">
        <f t="shared" si="909"/>
        <v>#N/A</v>
      </c>
      <c r="N987" t="e">
        <f t="shared" si="910"/>
        <v>#N/A</v>
      </c>
      <c r="O987">
        <f t="shared" si="911"/>
        <v>1.0009870000000001</v>
      </c>
      <c r="P987" t="str">
        <f>IF(OR($A987="",INDEX(games!$H:$H,ROW())=""),"",INDEX(games!$H:$H,ROW()))</f>
        <v>Yes</v>
      </c>
      <c r="Q987">
        <f t="shared" si="912"/>
        <v>1.0009870000000001</v>
      </c>
      <c r="T987">
        <f t="shared" si="913"/>
        <v>2017</v>
      </c>
      <c r="U987">
        <f t="shared" si="914"/>
        <v>2025</v>
      </c>
      <c r="V987">
        <f t="shared" si="915"/>
        <v>8</v>
      </c>
      <c r="W987" t="str">
        <f>IF(TRIM(INDEX(connections!$A:$A,ROW()))="","",TRIM(INDEX(connections!$A:$A,ROW())))</f>
        <v>Slay the Spire</v>
      </c>
      <c r="X987" t="str">
        <f>IF($W987="","",TRIM(INDEX(connections!$B:$B,ROW())))</f>
        <v>Pairs &amp; Perils</v>
      </c>
      <c r="Y987">
        <f t="shared" si="916"/>
        <v>772</v>
      </c>
      <c r="Z987">
        <f t="shared" si="917"/>
        <v>604</v>
      </c>
      <c r="AA987" t="str">
        <f t="shared" si="918"/>
        <v>Yes</v>
      </c>
      <c r="AB987" t="str">
        <f t="shared" si="919"/>
        <v>Yes</v>
      </c>
      <c r="AC987">
        <f t="shared" si="920"/>
        <v>1</v>
      </c>
      <c r="AD987">
        <f t="shared" si="921"/>
        <v>0</v>
      </c>
      <c r="AE987" t="str">
        <f t="shared" si="922"/>
        <v/>
      </c>
      <c r="AG987">
        <f t="shared" si="923"/>
        <v>1</v>
      </c>
      <c r="AH987" t="str">
        <f t="shared" si="924"/>
        <v>Yes</v>
      </c>
      <c r="AI987">
        <f t="shared" si="925"/>
        <v>1</v>
      </c>
      <c r="AJ987">
        <f t="shared" si="926"/>
        <v>1.0009870000000001</v>
      </c>
      <c r="AK987" t="str">
        <f t="shared" si="927"/>
        <v/>
      </c>
      <c r="AL987" t="str">
        <f>IF($A987="","",INDEX(games!$J:$J,ROW())&amp;"")</f>
        <v>https://store.steampowered.com/app/2459750/Yohane_the_Parhelion__NUMAZU_in_the_MIRAGE/</v>
      </c>
      <c r="AM987">
        <f>IF($A987="","",SUMPRODUCT($AO987:$BD987,'Map Analysis'!$AN$2^{0,1,2,3,4,5,6,7,8,9,10,11,12,13,14,15}))</f>
        <v>0</v>
      </c>
      <c r="AN987">
        <f t="shared" si="928"/>
        <v>9.87E-5</v>
      </c>
      <c r="AO987">
        <f t="shared" si="929"/>
        <v>0</v>
      </c>
      <c r="AP987">
        <f t="shared" si="930"/>
        <v>0</v>
      </c>
      <c r="AQ987">
        <f t="shared" si="931"/>
        <v>0</v>
      </c>
      <c r="AR987">
        <f t="shared" si="932"/>
        <v>0</v>
      </c>
      <c r="AS987">
        <f t="shared" si="933"/>
        <v>0</v>
      </c>
      <c r="AT987">
        <f t="shared" si="934"/>
        <v>0</v>
      </c>
      <c r="AU987">
        <f t="shared" si="935"/>
        <v>0</v>
      </c>
      <c r="AV987">
        <f t="shared" si="936"/>
        <v>0</v>
      </c>
      <c r="AW987">
        <f t="shared" si="937"/>
        <v>0</v>
      </c>
      <c r="AX987">
        <f t="shared" si="938"/>
        <v>0</v>
      </c>
      <c r="AY987">
        <f t="shared" si="939"/>
        <v>0</v>
      </c>
      <c r="AZ987">
        <f t="shared" si="940"/>
        <v>0</v>
      </c>
      <c r="BA987">
        <f t="shared" si="941"/>
        <v>0</v>
      </c>
      <c r="BB987">
        <f t="shared" si="942"/>
        <v>0</v>
      </c>
      <c r="BC987">
        <f t="shared" si="943"/>
        <v>0</v>
      </c>
      <c r="BD987">
        <f t="shared" si="944"/>
        <v>0</v>
      </c>
      <c r="BF987">
        <f t="shared" si="945"/>
        <v>0</v>
      </c>
      <c r="BG987">
        <f t="shared" si="946"/>
        <v>0</v>
      </c>
      <c r="BH987">
        <f t="shared" si="947"/>
        <v>0</v>
      </c>
      <c r="BI987">
        <f t="shared" si="948"/>
        <v>0</v>
      </c>
      <c r="BJ987">
        <f t="shared" si="949"/>
        <v>0</v>
      </c>
      <c r="BK987">
        <f t="shared" si="950"/>
        <v>0</v>
      </c>
      <c r="BL987">
        <f t="shared" si="951"/>
        <v>0</v>
      </c>
      <c r="BM987">
        <f t="shared" si="952"/>
        <v>0</v>
      </c>
      <c r="BN987">
        <f t="shared" si="953"/>
        <v>0</v>
      </c>
      <c r="BO987">
        <f t="shared" si="954"/>
        <v>0</v>
      </c>
      <c r="BP987">
        <f t="shared" si="955"/>
        <v>0</v>
      </c>
      <c r="BQ987">
        <f t="shared" si="956"/>
        <v>0</v>
      </c>
      <c r="BR987">
        <f t="shared" si="957"/>
        <v>0</v>
      </c>
      <c r="BS987">
        <f t="shared" si="958"/>
        <v>0</v>
      </c>
      <c r="BT987">
        <f t="shared" si="959"/>
        <v>0</v>
      </c>
    </row>
    <row r="988" spans="1:72" x14ac:dyDescent="0.25">
      <c r="A988" t="str">
        <f>IF(TRIM(INDEX(games!$A:$A,ROW()))="","",TRIM(INDEX(games!$A:$A,ROW())))</f>
        <v>Youdanji</v>
      </c>
      <c r="B988">
        <f>IF(OR($A988="",INDEX(games!$B:$B,ROW())=""),"",INDEX(games!$B:$B,ROW()))</f>
        <v>2017</v>
      </c>
      <c r="C988" t="str">
        <f>IF(OR($A988="",INDEX(games!$C:$C,ROW())=""),"",INDEX(games!$C:$C,ROW()))</f>
        <v>Traditional</v>
      </c>
      <c r="D988">
        <f t="shared" si="900"/>
        <v>1</v>
      </c>
      <c r="E988">
        <f t="shared" si="901"/>
        <v>4</v>
      </c>
      <c r="F988">
        <f t="shared" si="902"/>
        <v>2</v>
      </c>
      <c r="G988" t="e">
        <f t="shared" si="903"/>
        <v>#N/A</v>
      </c>
      <c r="H988" t="e">
        <f t="shared" si="904"/>
        <v>#N/A</v>
      </c>
      <c r="I988" t="e">
        <f t="shared" si="905"/>
        <v>#N/A</v>
      </c>
      <c r="J988" t="e">
        <f t="shared" si="906"/>
        <v>#N/A</v>
      </c>
      <c r="K988" t="e">
        <f t="shared" si="907"/>
        <v>#N/A</v>
      </c>
      <c r="L988" t="e">
        <f t="shared" si="908"/>
        <v>#N/A</v>
      </c>
      <c r="M988">
        <f t="shared" si="909"/>
        <v>2017</v>
      </c>
      <c r="N988">
        <f t="shared" si="910"/>
        <v>4.0460000000000003</v>
      </c>
      <c r="O988">
        <f t="shared" si="911"/>
        <v>1.000988</v>
      </c>
      <c r="P988" t="str">
        <f>IF(OR($A988="",INDEX(games!$H:$H,ROW())=""),"",INDEX(games!$H:$H,ROW()))</f>
        <v/>
      </c>
      <c r="Q988" t="str">
        <f t="shared" si="912"/>
        <v/>
      </c>
      <c r="T988">
        <f t="shared" si="913"/>
        <v>2005</v>
      </c>
      <c r="U988">
        <f t="shared" si="914"/>
        <v>2025</v>
      </c>
      <c r="V988">
        <f t="shared" si="915"/>
        <v>20</v>
      </c>
      <c r="W988" t="str">
        <f>IF(TRIM(INDEX(connections!$A:$A,ROW()))="","",TRIM(INDEX(connections!$A:$A,ROW())))</f>
        <v>Pokémon Mystery Dungeon: Red and Blue Rescue Team</v>
      </c>
      <c r="X988" t="str">
        <f>IF($W988="","",TRIM(INDEX(connections!$B:$B,ROW())))</f>
        <v>Paper Animal Adventure</v>
      </c>
      <c r="Y988">
        <f t="shared" si="916"/>
        <v>637</v>
      </c>
      <c r="Z988">
        <f t="shared" si="917"/>
        <v>605</v>
      </c>
      <c r="AA988" t="str">
        <f t="shared" si="918"/>
        <v>Yes</v>
      </c>
      <c r="AB988" t="str">
        <f t="shared" si="919"/>
        <v/>
      </c>
      <c r="AC988" t="str">
        <f t="shared" si="920"/>
        <v/>
      </c>
      <c r="AD988">
        <f t="shared" si="921"/>
        <v>0</v>
      </c>
      <c r="AE988" t="str">
        <f t="shared" si="922"/>
        <v/>
      </c>
      <c r="AG988">
        <f t="shared" si="923"/>
        <v>1</v>
      </c>
      <c r="AH988" t="str">
        <f t="shared" si="924"/>
        <v/>
      </c>
      <c r="AI988" t="str">
        <f t="shared" si="925"/>
        <v/>
      </c>
      <c r="AJ988" t="str">
        <f t="shared" si="926"/>
        <v/>
      </c>
      <c r="AK988">
        <f t="shared" si="927"/>
        <v>1.000988</v>
      </c>
      <c r="AL988" t="str">
        <f>IF($A988="","",INDEX(games!$J:$J,ROW())&amp;"")</f>
        <v/>
      </c>
      <c r="AM988">
        <f>IF($A988="","",SUMPRODUCT($AO988:$BD988,'Map Analysis'!$AN$2^{0,1,2,3,4,5,6,7,8,9,10,11,12,13,14,15}))</f>
        <v>0</v>
      </c>
      <c r="AN988">
        <f t="shared" si="928"/>
        <v>9.8800000000000003E-5</v>
      </c>
      <c r="AO988">
        <f t="shared" si="929"/>
        <v>0</v>
      </c>
      <c r="AP988">
        <f t="shared" si="930"/>
        <v>0</v>
      </c>
      <c r="AQ988">
        <f t="shared" si="931"/>
        <v>0</v>
      </c>
      <c r="AR988">
        <f t="shared" si="932"/>
        <v>0</v>
      </c>
      <c r="AS988">
        <f t="shared" si="933"/>
        <v>0</v>
      </c>
      <c r="AT988">
        <f t="shared" si="934"/>
        <v>0</v>
      </c>
      <c r="AU988">
        <f t="shared" si="935"/>
        <v>0</v>
      </c>
      <c r="AV988">
        <f t="shared" si="936"/>
        <v>0</v>
      </c>
      <c r="AW988">
        <f t="shared" si="937"/>
        <v>0</v>
      </c>
      <c r="AX988">
        <f t="shared" si="938"/>
        <v>0</v>
      </c>
      <c r="AY988">
        <f t="shared" si="939"/>
        <v>0</v>
      </c>
      <c r="AZ988">
        <f t="shared" si="940"/>
        <v>0</v>
      </c>
      <c r="BA988">
        <f t="shared" si="941"/>
        <v>0</v>
      </c>
      <c r="BB988">
        <f t="shared" si="942"/>
        <v>0</v>
      </c>
      <c r="BC988">
        <f t="shared" si="943"/>
        <v>0</v>
      </c>
      <c r="BD988">
        <f t="shared" si="944"/>
        <v>0</v>
      </c>
      <c r="BF988">
        <f t="shared" si="945"/>
        <v>0</v>
      </c>
      <c r="BG988">
        <f t="shared" si="946"/>
        <v>0</v>
      </c>
      <c r="BH988">
        <f t="shared" si="947"/>
        <v>0</v>
      </c>
      <c r="BI988">
        <f t="shared" si="948"/>
        <v>0</v>
      </c>
      <c r="BJ988">
        <f t="shared" si="949"/>
        <v>0</v>
      </c>
      <c r="BK988">
        <f t="shared" si="950"/>
        <v>0</v>
      </c>
      <c r="BL988">
        <f t="shared" si="951"/>
        <v>0</v>
      </c>
      <c r="BM988">
        <f t="shared" si="952"/>
        <v>0</v>
      </c>
      <c r="BN988">
        <f t="shared" si="953"/>
        <v>0</v>
      </c>
      <c r="BO988">
        <f t="shared" si="954"/>
        <v>0</v>
      </c>
      <c r="BP988">
        <f t="shared" si="955"/>
        <v>0</v>
      </c>
      <c r="BQ988">
        <f t="shared" si="956"/>
        <v>0</v>
      </c>
      <c r="BR988">
        <f t="shared" si="957"/>
        <v>0</v>
      </c>
      <c r="BS988">
        <f t="shared" si="958"/>
        <v>0</v>
      </c>
      <c r="BT988">
        <f t="shared" si="959"/>
        <v>0</v>
      </c>
    </row>
    <row r="989" spans="1:72" x14ac:dyDescent="0.25">
      <c r="A989" t="str">
        <f>IF(TRIM(INDEX(games!$A:$A,ROW()))="","",TRIM(INDEX(games!$A:$A,ROW())))</f>
        <v>Z.H.P. Unlosing Ranger VS Darkdeath Evilman</v>
      </c>
      <c r="B989">
        <f>IF(OR($A989="",INDEX(games!$B:$B,ROW())=""),"",INDEX(games!$B:$B,ROW()))</f>
        <v>2010</v>
      </c>
      <c r="C989" t="str">
        <f>IF(OR($A989="",INDEX(games!$C:$C,ROW())=""),"",INDEX(games!$C:$C,ROW()))</f>
        <v>Traditional</v>
      </c>
      <c r="D989">
        <f t="shared" si="900"/>
        <v>2</v>
      </c>
      <c r="E989">
        <f t="shared" si="901"/>
        <v>4</v>
      </c>
      <c r="F989">
        <f t="shared" si="902"/>
        <v>3</v>
      </c>
      <c r="G989" t="e">
        <f t="shared" si="903"/>
        <v>#N/A</v>
      </c>
      <c r="H989" t="e">
        <f t="shared" si="904"/>
        <v>#N/A</v>
      </c>
      <c r="I989" t="e">
        <f t="shared" si="905"/>
        <v>#N/A</v>
      </c>
      <c r="J989" t="e">
        <f t="shared" si="906"/>
        <v>#N/A</v>
      </c>
      <c r="K989" t="e">
        <f t="shared" si="907"/>
        <v>#N/A</v>
      </c>
      <c r="L989" t="e">
        <f t="shared" si="908"/>
        <v>#N/A</v>
      </c>
      <c r="M989">
        <f t="shared" si="909"/>
        <v>2010</v>
      </c>
      <c r="N989">
        <f t="shared" si="910"/>
        <v>4.069</v>
      </c>
      <c r="O989">
        <f t="shared" si="911"/>
        <v>2.0009890000000001</v>
      </c>
      <c r="P989" t="str">
        <f>IF(OR($A989="",INDEX(games!$H:$H,ROW())=""),"",INDEX(games!$H:$H,ROW()))</f>
        <v>Yes</v>
      </c>
      <c r="Q989">
        <f t="shared" si="912"/>
        <v>2.0009890000000001</v>
      </c>
      <c r="T989">
        <f t="shared" si="913"/>
        <v>2011</v>
      </c>
      <c r="U989">
        <f t="shared" si="914"/>
        <v>2023</v>
      </c>
      <c r="V989">
        <f t="shared" si="915"/>
        <v>12</v>
      </c>
      <c r="W989" t="str">
        <f>IF(TRIM(INDEX(connections!$A:$A,ROW()))="","",TRIM(INDEX(connections!$A:$A,ROW())))</f>
        <v>The Binding of Isaac</v>
      </c>
      <c r="X989" t="str">
        <f>IF($W989="","",TRIM(INDEX(connections!$B:$B,ROW())))</f>
        <v>Paper Planet</v>
      </c>
      <c r="Y989">
        <f t="shared" si="916"/>
        <v>865</v>
      </c>
      <c r="Z989">
        <f t="shared" si="917"/>
        <v>606</v>
      </c>
      <c r="AA989" t="str">
        <f t="shared" si="918"/>
        <v>Yes</v>
      </c>
      <c r="AB989" t="str">
        <f t="shared" si="919"/>
        <v>Yes</v>
      </c>
      <c r="AC989">
        <f t="shared" si="920"/>
        <v>1</v>
      </c>
      <c r="AD989">
        <f t="shared" si="921"/>
        <v>0</v>
      </c>
      <c r="AE989" t="str">
        <f t="shared" si="922"/>
        <v/>
      </c>
      <c r="AG989">
        <f t="shared" si="923"/>
        <v>1</v>
      </c>
      <c r="AH989" t="str">
        <f t="shared" si="924"/>
        <v>Yes</v>
      </c>
      <c r="AI989">
        <f t="shared" si="925"/>
        <v>1</v>
      </c>
      <c r="AJ989">
        <f t="shared" si="926"/>
        <v>1.0009889999999999</v>
      </c>
      <c r="AK989" t="str">
        <f t="shared" si="927"/>
        <v/>
      </c>
      <c r="AL989" t="str">
        <f>IF($A989="","",INDEX(games!$J:$J,ROW())&amp;"")</f>
        <v>https://store.steampowered.com/app/1732070/ZHP_Unlosing_Ranger_vs_Darkdeath_Evilman/</v>
      </c>
      <c r="AM989">
        <f>IF($A989="","",SUMPRODUCT($AO989:$BD989,'Map Analysis'!$AN$2^{0,1,2,3,4,5,6,7,8,9,10,11,12,13,14,15}))</f>
        <v>1</v>
      </c>
      <c r="AN989">
        <f t="shared" si="928"/>
        <v>1.0000989</v>
      </c>
      <c r="AO989">
        <f t="shared" si="929"/>
        <v>1</v>
      </c>
      <c r="AP989">
        <f t="shared" si="930"/>
        <v>0</v>
      </c>
      <c r="AQ989">
        <f t="shared" si="931"/>
        <v>0</v>
      </c>
      <c r="AR989">
        <f t="shared" si="932"/>
        <v>0</v>
      </c>
      <c r="AS989">
        <f t="shared" si="933"/>
        <v>0</v>
      </c>
      <c r="AT989">
        <f t="shared" si="934"/>
        <v>0</v>
      </c>
      <c r="AU989">
        <f t="shared" si="935"/>
        <v>0</v>
      </c>
      <c r="AV989">
        <f t="shared" si="936"/>
        <v>0</v>
      </c>
      <c r="AW989">
        <f t="shared" si="937"/>
        <v>0</v>
      </c>
      <c r="AX989">
        <f t="shared" si="938"/>
        <v>0</v>
      </c>
      <c r="AY989">
        <f t="shared" si="939"/>
        <v>0</v>
      </c>
      <c r="AZ989">
        <f t="shared" si="940"/>
        <v>0</v>
      </c>
      <c r="BA989">
        <f t="shared" si="941"/>
        <v>0</v>
      </c>
      <c r="BB989">
        <f t="shared" si="942"/>
        <v>0</v>
      </c>
      <c r="BC989">
        <f t="shared" si="943"/>
        <v>0</v>
      </c>
      <c r="BD989">
        <f t="shared" si="944"/>
        <v>0</v>
      </c>
      <c r="BF989">
        <f t="shared" si="945"/>
        <v>0</v>
      </c>
      <c r="BG989">
        <f t="shared" si="946"/>
        <v>0</v>
      </c>
      <c r="BH989">
        <f t="shared" si="947"/>
        <v>0</v>
      </c>
      <c r="BI989">
        <f t="shared" si="948"/>
        <v>0</v>
      </c>
      <c r="BJ989">
        <f t="shared" si="949"/>
        <v>0</v>
      </c>
      <c r="BK989">
        <f t="shared" si="950"/>
        <v>0</v>
      </c>
      <c r="BL989">
        <f t="shared" si="951"/>
        <v>0</v>
      </c>
      <c r="BM989">
        <f t="shared" si="952"/>
        <v>0</v>
      </c>
      <c r="BN989">
        <f t="shared" si="953"/>
        <v>0</v>
      </c>
      <c r="BO989">
        <f t="shared" si="954"/>
        <v>0</v>
      </c>
      <c r="BP989">
        <f t="shared" si="955"/>
        <v>0</v>
      </c>
      <c r="BQ989">
        <f t="shared" si="956"/>
        <v>0</v>
      </c>
      <c r="BR989">
        <f t="shared" si="957"/>
        <v>0</v>
      </c>
      <c r="BS989">
        <f t="shared" si="958"/>
        <v>0</v>
      </c>
      <c r="BT989">
        <f t="shared" si="959"/>
        <v>0</v>
      </c>
    </row>
    <row r="990" spans="1:72" x14ac:dyDescent="0.25">
      <c r="A990" t="str">
        <f>IF(TRIM(INDEX(games!$A:$A,ROW()))="","",TRIM(INDEX(games!$A:$A,ROW())))</f>
        <v>Zangband</v>
      </c>
      <c r="B990">
        <f>IF(OR($A990="",INDEX(games!$B:$B,ROW())=""),"",INDEX(games!$B:$B,ROW()))</f>
        <v>1994</v>
      </c>
      <c r="C990" t="str">
        <f>IF(OR($A990="",INDEX(games!$C:$C,ROW())=""),"",INDEX(games!$C:$C,ROW()))</f>
        <v>Traditional</v>
      </c>
      <c r="D990">
        <f t="shared" si="900"/>
        <v>4</v>
      </c>
      <c r="E990">
        <f t="shared" si="901"/>
        <v>4</v>
      </c>
      <c r="F990">
        <f t="shared" si="902"/>
        <v>4</v>
      </c>
      <c r="G990" t="e">
        <f t="shared" si="903"/>
        <v>#N/A</v>
      </c>
      <c r="H990" t="e">
        <f t="shared" si="904"/>
        <v>#N/A</v>
      </c>
      <c r="I990" t="e">
        <f t="shared" si="905"/>
        <v>#N/A</v>
      </c>
      <c r="J990" t="e">
        <f t="shared" si="906"/>
        <v>#N/A</v>
      </c>
      <c r="K990" t="e">
        <f t="shared" si="907"/>
        <v>#N/A</v>
      </c>
      <c r="L990" t="e">
        <f t="shared" si="908"/>
        <v>#N/A</v>
      </c>
      <c r="M990">
        <f t="shared" si="909"/>
        <v>1994</v>
      </c>
      <c r="N990">
        <f t="shared" si="910"/>
        <v>4.0919999999999996</v>
      </c>
      <c r="O990">
        <f t="shared" si="911"/>
        <v>4.0009899999999998</v>
      </c>
      <c r="P990" t="str">
        <f>IF(OR($A990="",INDEX(games!$H:$H,ROW())=""),"",INDEX(games!$H:$H,ROW()))</f>
        <v>Yes</v>
      </c>
      <c r="Q990">
        <f t="shared" si="912"/>
        <v>4.0009899999999998</v>
      </c>
      <c r="T990">
        <f t="shared" si="913"/>
        <v>2008</v>
      </c>
      <c r="U990">
        <f t="shared" si="914"/>
        <v>2013</v>
      </c>
      <c r="V990">
        <f t="shared" si="915"/>
        <v>5</v>
      </c>
      <c r="W990" t="str">
        <f>IF(TRIM(INDEX(connections!$A:$A,ROW()))="","",TRIM(INDEX(connections!$A:$A,ROW())))</f>
        <v>Spelunky Classic</v>
      </c>
      <c r="X990" t="str">
        <f>IF($W990="","",TRIM(INDEX(connections!$B:$B,ROW())))</f>
        <v>Paranautical Activity</v>
      </c>
      <c r="Y990">
        <f t="shared" si="916"/>
        <v>801</v>
      </c>
      <c r="Z990">
        <f t="shared" si="917"/>
        <v>607</v>
      </c>
      <c r="AA990" t="str">
        <f t="shared" si="918"/>
        <v>Yes</v>
      </c>
      <c r="AB990" t="str">
        <f t="shared" si="919"/>
        <v/>
      </c>
      <c r="AC990" t="str">
        <f t="shared" si="920"/>
        <v/>
      </c>
      <c r="AD990">
        <f t="shared" si="921"/>
        <v>0</v>
      </c>
      <c r="AE990" t="str">
        <f t="shared" si="922"/>
        <v/>
      </c>
      <c r="AG990">
        <f t="shared" si="923"/>
        <v>4</v>
      </c>
      <c r="AH990" t="str">
        <f t="shared" si="924"/>
        <v>Yes</v>
      </c>
      <c r="AI990">
        <f t="shared" si="925"/>
        <v>4</v>
      </c>
      <c r="AJ990">
        <f t="shared" si="926"/>
        <v>4.0009899999999998</v>
      </c>
      <c r="AK990" t="str">
        <f t="shared" si="927"/>
        <v/>
      </c>
      <c r="AL990" t="str">
        <f>IF($A990="","",INDEX(games!$J:$J,ROW())&amp;"")</f>
        <v/>
      </c>
      <c r="AM990">
        <f>IF($A990="","",SUMPRODUCT($AO990:$BD990,'Map Analysis'!$AN$2^{0,1,2,3,4,5,6,7,8,9,10,11,12,13,14,15}))</f>
        <v>9.125</v>
      </c>
      <c r="AN990">
        <f t="shared" si="928"/>
        <v>9.1250990000000005</v>
      </c>
      <c r="AO990">
        <f t="shared" si="929"/>
        <v>3</v>
      </c>
      <c r="AP990">
        <f t="shared" si="930"/>
        <v>8</v>
      </c>
      <c r="AQ990">
        <f t="shared" si="931"/>
        <v>7</v>
      </c>
      <c r="AR990">
        <f t="shared" si="932"/>
        <v>3</v>
      </c>
      <c r="AS990">
        <f t="shared" si="933"/>
        <v>0</v>
      </c>
      <c r="AT990">
        <f t="shared" si="934"/>
        <v>0</v>
      </c>
      <c r="AU990">
        <f t="shared" si="935"/>
        <v>0</v>
      </c>
      <c r="AV990">
        <f t="shared" si="936"/>
        <v>0</v>
      </c>
      <c r="AW990">
        <f t="shared" si="937"/>
        <v>0</v>
      </c>
      <c r="AX990">
        <f t="shared" si="938"/>
        <v>0</v>
      </c>
      <c r="AY990">
        <f t="shared" si="939"/>
        <v>0</v>
      </c>
      <c r="AZ990">
        <f t="shared" si="940"/>
        <v>0</v>
      </c>
      <c r="BA990">
        <f t="shared" si="941"/>
        <v>0</v>
      </c>
      <c r="BB990">
        <f t="shared" si="942"/>
        <v>0</v>
      </c>
      <c r="BC990">
        <f t="shared" si="943"/>
        <v>0</v>
      </c>
      <c r="BD990">
        <f t="shared" si="944"/>
        <v>0</v>
      </c>
      <c r="BF990">
        <f t="shared" si="945"/>
        <v>0</v>
      </c>
      <c r="BG990">
        <f t="shared" si="946"/>
        <v>0</v>
      </c>
      <c r="BH990">
        <f t="shared" si="947"/>
        <v>0</v>
      </c>
      <c r="BI990">
        <f t="shared" si="948"/>
        <v>0</v>
      </c>
      <c r="BJ990">
        <f t="shared" si="949"/>
        <v>0</v>
      </c>
      <c r="BK990">
        <f t="shared" si="950"/>
        <v>0</v>
      </c>
      <c r="BL990">
        <f t="shared" si="951"/>
        <v>0</v>
      </c>
      <c r="BM990">
        <f t="shared" si="952"/>
        <v>0</v>
      </c>
      <c r="BN990">
        <f t="shared" si="953"/>
        <v>0</v>
      </c>
      <c r="BO990">
        <f t="shared" si="954"/>
        <v>0</v>
      </c>
      <c r="BP990">
        <f t="shared" si="955"/>
        <v>0</v>
      </c>
      <c r="BQ990">
        <f t="shared" si="956"/>
        <v>0</v>
      </c>
      <c r="BR990">
        <f t="shared" si="957"/>
        <v>0</v>
      </c>
      <c r="BS990">
        <f t="shared" si="958"/>
        <v>0</v>
      </c>
      <c r="BT990">
        <f t="shared" si="959"/>
        <v>0</v>
      </c>
    </row>
    <row r="991" spans="1:72" x14ac:dyDescent="0.25">
      <c r="A991" t="str">
        <f>IF(TRIM(INDEX(games!$A:$A,ROW()))="","",TRIM(INDEX(games!$A:$A,ROW())))</f>
        <v>Zet Zillions</v>
      </c>
      <c r="B991">
        <f>IF(OR($A991="",INDEX(games!$B:$B,ROW())=""),"",INDEX(games!$B:$B,ROW()))</f>
        <v>2024</v>
      </c>
      <c r="C991" t="str">
        <f>IF(OR($A991="",INDEX(games!$C:$C,ROW())=""),"",INDEX(games!$C:$C,ROW()))</f>
        <v>Deckbuilder</v>
      </c>
      <c r="D991">
        <f t="shared" si="900"/>
        <v>2</v>
      </c>
      <c r="E991">
        <f t="shared" si="901"/>
        <v>3</v>
      </c>
      <c r="F991">
        <f t="shared" si="902"/>
        <v>5</v>
      </c>
      <c r="G991" t="e">
        <f t="shared" si="903"/>
        <v>#N/A</v>
      </c>
      <c r="H991" t="e">
        <f t="shared" si="904"/>
        <v>#N/A</v>
      </c>
      <c r="I991" t="e">
        <f t="shared" si="905"/>
        <v>#N/A</v>
      </c>
      <c r="J991" t="e">
        <f t="shared" si="906"/>
        <v>#N/A</v>
      </c>
      <c r="K991">
        <f t="shared" si="907"/>
        <v>2024</v>
      </c>
      <c r="L991">
        <f t="shared" si="908"/>
        <v>3.1150000000000002</v>
      </c>
      <c r="M991" t="e">
        <f t="shared" si="909"/>
        <v>#N/A</v>
      </c>
      <c r="N991" t="e">
        <f t="shared" si="910"/>
        <v>#N/A</v>
      </c>
      <c r="O991">
        <f t="shared" si="911"/>
        <v>2.000991</v>
      </c>
      <c r="P991" t="str">
        <f>IF(OR($A991="",INDEX(games!$H:$H,ROW())=""),"",INDEX(games!$H:$H,ROW()))</f>
        <v>Yes</v>
      </c>
      <c r="Q991">
        <f t="shared" si="912"/>
        <v>2.000991</v>
      </c>
      <c r="T991">
        <f t="shared" si="913"/>
        <v>2011</v>
      </c>
      <c r="U991">
        <f t="shared" si="914"/>
        <v>2013</v>
      </c>
      <c r="V991">
        <f t="shared" si="915"/>
        <v>2</v>
      </c>
      <c r="W991" t="str">
        <f>IF(TRIM(INDEX(connections!$A:$A,ROW()))="","",TRIM(INDEX(connections!$A:$A,ROW())))</f>
        <v>The Binding of Isaac</v>
      </c>
      <c r="X991" t="str">
        <f>IF($W991="","",TRIM(INDEX(connections!$B:$B,ROW())))</f>
        <v>Paranautical Activity</v>
      </c>
      <c r="Y991">
        <f t="shared" si="916"/>
        <v>865</v>
      </c>
      <c r="Z991">
        <f t="shared" si="917"/>
        <v>607</v>
      </c>
      <c r="AA991" t="str">
        <f t="shared" si="918"/>
        <v>Yes</v>
      </c>
      <c r="AB991" t="str">
        <f t="shared" si="919"/>
        <v/>
      </c>
      <c r="AC991" t="str">
        <f t="shared" si="920"/>
        <v/>
      </c>
      <c r="AD991">
        <f t="shared" si="921"/>
        <v>0</v>
      </c>
      <c r="AE991" t="str">
        <f t="shared" si="922"/>
        <v/>
      </c>
      <c r="AG991">
        <f t="shared" si="923"/>
        <v>2</v>
      </c>
      <c r="AH991" t="str">
        <f t="shared" si="924"/>
        <v>Yes</v>
      </c>
      <c r="AI991">
        <f t="shared" si="925"/>
        <v>2</v>
      </c>
      <c r="AJ991">
        <f t="shared" si="926"/>
        <v>2.000991</v>
      </c>
      <c r="AK991" t="str">
        <f t="shared" si="927"/>
        <v/>
      </c>
      <c r="AL991" t="str">
        <f>IF($A991="","",INDEX(games!$J:$J,ROW())&amp;"")</f>
        <v>https://store.steampowered.com/app/2229560/Zet_Zillions/</v>
      </c>
      <c r="AM991">
        <f>IF($A991="","",SUMPRODUCT($AO991:$BD991,'Map Analysis'!$AN$2^{0,1,2,3,4,5,6,7,8,9,10,11,12,13,14,15}))</f>
        <v>0</v>
      </c>
      <c r="AN991">
        <f t="shared" si="928"/>
        <v>9.9099999999999996E-5</v>
      </c>
      <c r="AO991">
        <f t="shared" si="929"/>
        <v>0</v>
      </c>
      <c r="AP991">
        <f t="shared" si="930"/>
        <v>0</v>
      </c>
      <c r="AQ991">
        <f t="shared" si="931"/>
        <v>0</v>
      </c>
      <c r="AR991">
        <f t="shared" si="932"/>
        <v>0</v>
      </c>
      <c r="AS991">
        <f t="shared" si="933"/>
        <v>0</v>
      </c>
      <c r="AT991">
        <f t="shared" si="934"/>
        <v>0</v>
      </c>
      <c r="AU991">
        <f t="shared" si="935"/>
        <v>0</v>
      </c>
      <c r="AV991">
        <f t="shared" si="936"/>
        <v>0</v>
      </c>
      <c r="AW991">
        <f t="shared" si="937"/>
        <v>0</v>
      </c>
      <c r="AX991">
        <f t="shared" si="938"/>
        <v>0</v>
      </c>
      <c r="AY991">
        <f t="shared" si="939"/>
        <v>0</v>
      </c>
      <c r="AZ991">
        <f t="shared" si="940"/>
        <v>0</v>
      </c>
      <c r="BA991">
        <f t="shared" si="941"/>
        <v>0</v>
      </c>
      <c r="BB991">
        <f t="shared" si="942"/>
        <v>0</v>
      </c>
      <c r="BC991">
        <f t="shared" si="943"/>
        <v>0</v>
      </c>
      <c r="BD991">
        <f t="shared" si="944"/>
        <v>0</v>
      </c>
      <c r="BF991">
        <f t="shared" si="945"/>
        <v>0</v>
      </c>
      <c r="BG991">
        <f t="shared" si="946"/>
        <v>0</v>
      </c>
      <c r="BH991">
        <f t="shared" si="947"/>
        <v>0</v>
      </c>
      <c r="BI991">
        <f t="shared" si="948"/>
        <v>0</v>
      </c>
      <c r="BJ991">
        <f t="shared" si="949"/>
        <v>0</v>
      </c>
      <c r="BK991">
        <f t="shared" si="950"/>
        <v>0</v>
      </c>
      <c r="BL991">
        <f t="shared" si="951"/>
        <v>0</v>
      </c>
      <c r="BM991">
        <f t="shared" si="952"/>
        <v>0</v>
      </c>
      <c r="BN991">
        <f t="shared" si="953"/>
        <v>0</v>
      </c>
      <c r="BO991">
        <f t="shared" si="954"/>
        <v>0</v>
      </c>
      <c r="BP991">
        <f t="shared" si="955"/>
        <v>0</v>
      </c>
      <c r="BQ991">
        <f t="shared" si="956"/>
        <v>0</v>
      </c>
      <c r="BR991">
        <f t="shared" si="957"/>
        <v>0</v>
      </c>
      <c r="BS991">
        <f t="shared" si="958"/>
        <v>0</v>
      </c>
      <c r="BT991">
        <f t="shared" si="959"/>
        <v>0</v>
      </c>
    </row>
    <row r="992" spans="1:72" x14ac:dyDescent="0.25">
      <c r="A992" t="str">
        <f>IF(TRIM(INDEX(games!$A:$A,ROW()))="","",TRIM(INDEX(games!$A:$A,ROW())))</f>
        <v>Ziggurat</v>
      </c>
      <c r="B992">
        <f>IF(OR($A992="",INDEX(games!$B:$B,ROW())=""),"",INDEX(games!$B:$B,ROW()))</f>
        <v>2014</v>
      </c>
      <c r="C992" t="str">
        <f>IF(OR($A992="",INDEX(games!$C:$C,ROW())=""),"",INDEX(games!$C:$C,ROW()))</f>
        <v>Action</v>
      </c>
      <c r="D992">
        <f t="shared" si="900"/>
        <v>4</v>
      </c>
      <c r="E992">
        <f t="shared" si="901"/>
        <v>1</v>
      </c>
      <c r="F992">
        <f t="shared" si="902"/>
        <v>6</v>
      </c>
      <c r="G992">
        <f t="shared" si="903"/>
        <v>2014</v>
      </c>
      <c r="H992">
        <f t="shared" si="904"/>
        <v>1.1379999999999999</v>
      </c>
      <c r="I992" t="e">
        <f t="shared" si="905"/>
        <v>#N/A</v>
      </c>
      <c r="J992" t="e">
        <f t="shared" si="906"/>
        <v>#N/A</v>
      </c>
      <c r="K992" t="e">
        <f t="shared" si="907"/>
        <v>#N/A</v>
      </c>
      <c r="L992" t="e">
        <f t="shared" si="908"/>
        <v>#N/A</v>
      </c>
      <c r="M992" t="e">
        <f t="shared" si="909"/>
        <v>#N/A</v>
      </c>
      <c r="N992" t="e">
        <f t="shared" si="910"/>
        <v>#N/A</v>
      </c>
      <c r="O992">
        <f t="shared" si="911"/>
        <v>4.0009920000000001</v>
      </c>
      <c r="P992" t="str">
        <f>IF(OR($A992="",INDEX(games!$H:$H,ROW())=""),"",INDEX(games!$H:$H,ROW()))</f>
        <v>Yes</v>
      </c>
      <c r="Q992">
        <f t="shared" si="912"/>
        <v>4.0009920000000001</v>
      </c>
      <c r="T992">
        <f t="shared" si="913"/>
        <v>2016</v>
      </c>
      <c r="U992">
        <f t="shared" si="914"/>
        <v>2026</v>
      </c>
      <c r="V992">
        <f t="shared" si="915"/>
        <v>10</v>
      </c>
      <c r="W992" t="str">
        <f>IF(TRIM(INDEX(connections!$A:$A,ROW()))="","",TRIM(INDEX(connections!$A:$A,ROW())))</f>
        <v>Enter the Gungeon</v>
      </c>
      <c r="X992" t="str">
        <f>IF($W992="","",TRIM(INDEX(connections!$B:$B,ROW())))</f>
        <v>Pass the Fear</v>
      </c>
      <c r="Y992">
        <f t="shared" si="916"/>
        <v>292</v>
      </c>
      <c r="Z992">
        <f t="shared" si="917"/>
        <v>608</v>
      </c>
      <c r="AA992" t="str">
        <f t="shared" si="918"/>
        <v>Yes</v>
      </c>
      <c r="AB992" t="str">
        <f t="shared" si="919"/>
        <v/>
      </c>
      <c r="AC992" t="str">
        <f t="shared" si="920"/>
        <v/>
      </c>
      <c r="AD992">
        <f t="shared" si="921"/>
        <v>0</v>
      </c>
      <c r="AE992" t="str">
        <f t="shared" si="922"/>
        <v/>
      </c>
      <c r="AG992">
        <f t="shared" si="923"/>
        <v>2</v>
      </c>
      <c r="AH992" t="str">
        <f t="shared" si="924"/>
        <v>Yes</v>
      </c>
      <c r="AI992">
        <f t="shared" si="925"/>
        <v>2</v>
      </c>
      <c r="AJ992">
        <f t="shared" si="926"/>
        <v>2.0009920000000001</v>
      </c>
      <c r="AK992" t="str">
        <f t="shared" si="927"/>
        <v/>
      </c>
      <c r="AL992" t="str">
        <f>IF($A992="","",INDEX(games!$J:$J,ROW())&amp;"")</f>
        <v>https://store.steampowered.com/app/308420/Ziggurat/</v>
      </c>
      <c r="AM992">
        <f>IF($A992="","",SUMPRODUCT($AO992:$BD992,'Map Analysis'!$AN$2^{0,1,2,3,4,5,6,7,8,9,10,11,12,13,14,15}))</f>
        <v>4</v>
      </c>
      <c r="AN992">
        <f t="shared" si="928"/>
        <v>4.0000992000000002</v>
      </c>
      <c r="AO992">
        <f t="shared" si="929"/>
        <v>4</v>
      </c>
      <c r="AP992">
        <f t="shared" si="930"/>
        <v>0</v>
      </c>
      <c r="AQ992">
        <f t="shared" si="931"/>
        <v>0</v>
      </c>
      <c r="AR992">
        <f t="shared" si="932"/>
        <v>0</v>
      </c>
      <c r="AS992">
        <f t="shared" si="933"/>
        <v>0</v>
      </c>
      <c r="AT992">
        <f t="shared" si="934"/>
        <v>0</v>
      </c>
      <c r="AU992">
        <f t="shared" si="935"/>
        <v>0</v>
      </c>
      <c r="AV992">
        <f t="shared" si="936"/>
        <v>0</v>
      </c>
      <c r="AW992">
        <f t="shared" si="937"/>
        <v>0</v>
      </c>
      <c r="AX992">
        <f t="shared" si="938"/>
        <v>0</v>
      </c>
      <c r="AY992">
        <f t="shared" si="939"/>
        <v>0</v>
      </c>
      <c r="AZ992">
        <f t="shared" si="940"/>
        <v>0</v>
      </c>
      <c r="BA992">
        <f t="shared" si="941"/>
        <v>0</v>
      </c>
      <c r="BB992">
        <f t="shared" si="942"/>
        <v>0</v>
      </c>
      <c r="BC992">
        <f t="shared" si="943"/>
        <v>0</v>
      </c>
      <c r="BD992">
        <f t="shared" si="944"/>
        <v>0</v>
      </c>
      <c r="BF992">
        <f t="shared" si="945"/>
        <v>0</v>
      </c>
      <c r="BG992">
        <f t="shared" si="946"/>
        <v>0</v>
      </c>
      <c r="BH992">
        <f t="shared" si="947"/>
        <v>0</v>
      </c>
      <c r="BI992">
        <f t="shared" si="948"/>
        <v>0</v>
      </c>
      <c r="BJ992">
        <f t="shared" si="949"/>
        <v>0</v>
      </c>
      <c r="BK992">
        <f t="shared" si="950"/>
        <v>0</v>
      </c>
      <c r="BL992">
        <f t="shared" si="951"/>
        <v>0</v>
      </c>
      <c r="BM992">
        <f t="shared" si="952"/>
        <v>0</v>
      </c>
      <c r="BN992">
        <f t="shared" si="953"/>
        <v>0</v>
      </c>
      <c r="BO992">
        <f t="shared" si="954"/>
        <v>0</v>
      </c>
      <c r="BP992">
        <f t="shared" si="955"/>
        <v>0</v>
      </c>
      <c r="BQ992">
        <f t="shared" si="956"/>
        <v>0</v>
      </c>
      <c r="BR992">
        <f t="shared" si="957"/>
        <v>0</v>
      </c>
      <c r="BS992">
        <f t="shared" si="958"/>
        <v>0</v>
      </c>
      <c r="BT992">
        <f t="shared" si="959"/>
        <v>0</v>
      </c>
    </row>
    <row r="993" spans="1:72" x14ac:dyDescent="0.25">
      <c r="A993" t="str">
        <f>IF(TRIM(INDEX(games!$A:$A,ROW()))="","",TRIM(INDEX(games!$A:$A,ROW())))</f>
        <v>Ziggurat 2</v>
      </c>
      <c r="B993">
        <f>IF(OR($A993="",INDEX(games!$B:$B,ROW())=""),"",INDEX(games!$B:$B,ROW()))</f>
        <v>2020</v>
      </c>
      <c r="C993" t="str">
        <f>IF(OR($A993="",INDEX(games!$C:$C,ROW())=""),"",INDEX(games!$C:$C,ROW()))</f>
        <v>Action</v>
      </c>
      <c r="D993">
        <f t="shared" si="900"/>
        <v>1</v>
      </c>
      <c r="E993">
        <f t="shared" si="901"/>
        <v>1</v>
      </c>
      <c r="F993">
        <f t="shared" si="902"/>
        <v>7</v>
      </c>
      <c r="G993">
        <f t="shared" si="903"/>
        <v>2020</v>
      </c>
      <c r="H993">
        <f t="shared" si="904"/>
        <v>1.161</v>
      </c>
      <c r="I993" t="e">
        <f t="shared" si="905"/>
        <v>#N/A</v>
      </c>
      <c r="J993" t="e">
        <f t="shared" si="906"/>
        <v>#N/A</v>
      </c>
      <c r="K993" t="e">
        <f t="shared" si="907"/>
        <v>#N/A</v>
      </c>
      <c r="L993" t="e">
        <f t="shared" si="908"/>
        <v>#N/A</v>
      </c>
      <c r="M993" t="e">
        <f t="shared" si="909"/>
        <v>#N/A</v>
      </c>
      <c r="N993" t="e">
        <f t="shared" si="910"/>
        <v>#N/A</v>
      </c>
      <c r="O993">
        <f t="shared" si="911"/>
        <v>1.000993</v>
      </c>
      <c r="P993" t="str">
        <f>IF(OR($A993="",INDEX(games!$H:$H,ROW())=""),"",INDEX(games!$H:$H,ROW()))</f>
        <v>Yes</v>
      </c>
      <c r="Q993">
        <f t="shared" si="912"/>
        <v>1.000993</v>
      </c>
      <c r="T993">
        <f t="shared" si="913"/>
        <v>2023</v>
      </c>
      <c r="U993">
        <f t="shared" si="914"/>
        <v>2025</v>
      </c>
      <c r="V993">
        <f t="shared" si="915"/>
        <v>2</v>
      </c>
      <c r="W993" t="str">
        <f>IF(TRIM(INDEX(connections!$A:$A,ROW()))="","",TRIM(INDEX(connections!$A:$A,ROW())))</f>
        <v>Balatro</v>
      </c>
      <c r="X993" t="str">
        <f>IF($W993="","",TRIM(INDEX(connections!$B:$B,ROW())))</f>
        <v>Passant: A Chess Roguelike</v>
      </c>
      <c r="Y993">
        <f t="shared" si="916"/>
        <v>56</v>
      </c>
      <c r="Z993">
        <f t="shared" si="917"/>
        <v>609</v>
      </c>
      <c r="AA993" t="str">
        <f t="shared" si="918"/>
        <v>Yes</v>
      </c>
      <c r="AB993" t="str">
        <f t="shared" si="919"/>
        <v/>
      </c>
      <c r="AC993" t="str">
        <f t="shared" si="920"/>
        <v/>
      </c>
      <c r="AD993">
        <f t="shared" si="921"/>
        <v>1</v>
      </c>
      <c r="AE993" t="str">
        <f t="shared" si="922"/>
        <v/>
      </c>
      <c r="AG993">
        <f t="shared" si="923"/>
        <v>1</v>
      </c>
      <c r="AH993" t="str">
        <f t="shared" si="924"/>
        <v>Yes</v>
      </c>
      <c r="AI993">
        <f t="shared" si="925"/>
        <v>1</v>
      </c>
      <c r="AJ993">
        <f t="shared" si="926"/>
        <v>1.000993</v>
      </c>
      <c r="AK993" t="str">
        <f t="shared" si="927"/>
        <v/>
      </c>
      <c r="AL993" t="str">
        <f>IF($A993="","",INDEX(games!$J:$J,ROW())&amp;"")</f>
        <v>https://store.steampowered.com/app/1159560/Ziggurat_2/</v>
      </c>
      <c r="AM993">
        <f>IF($A993="","",SUMPRODUCT($AO993:$BD993,'Map Analysis'!$AN$2^{0,1,2,3,4,5,6,7,8,9,10,11,12,13,14,15}))</f>
        <v>0</v>
      </c>
      <c r="AN993">
        <f t="shared" si="928"/>
        <v>9.9300000000000001E-5</v>
      </c>
      <c r="AO993">
        <f t="shared" si="929"/>
        <v>0</v>
      </c>
      <c r="AP993">
        <f t="shared" si="930"/>
        <v>0</v>
      </c>
      <c r="AQ993">
        <f t="shared" si="931"/>
        <v>0</v>
      </c>
      <c r="AR993">
        <f t="shared" si="932"/>
        <v>0</v>
      </c>
      <c r="AS993">
        <f t="shared" si="933"/>
        <v>0</v>
      </c>
      <c r="AT993">
        <f t="shared" si="934"/>
        <v>0</v>
      </c>
      <c r="AU993">
        <f t="shared" si="935"/>
        <v>0</v>
      </c>
      <c r="AV993">
        <f t="shared" si="936"/>
        <v>0</v>
      </c>
      <c r="AW993">
        <f t="shared" si="937"/>
        <v>0</v>
      </c>
      <c r="AX993">
        <f t="shared" si="938"/>
        <v>0</v>
      </c>
      <c r="AY993">
        <f t="shared" si="939"/>
        <v>0</v>
      </c>
      <c r="AZ993">
        <f t="shared" si="940"/>
        <v>0</v>
      </c>
      <c r="BA993">
        <f t="shared" si="941"/>
        <v>0</v>
      </c>
      <c r="BB993">
        <f t="shared" si="942"/>
        <v>0</v>
      </c>
      <c r="BC993">
        <f t="shared" si="943"/>
        <v>0</v>
      </c>
      <c r="BD993">
        <f t="shared" si="944"/>
        <v>0</v>
      </c>
      <c r="BF993">
        <f t="shared" si="945"/>
        <v>0</v>
      </c>
      <c r="BG993">
        <f t="shared" si="946"/>
        <v>0</v>
      </c>
      <c r="BH993">
        <f t="shared" si="947"/>
        <v>0</v>
      </c>
      <c r="BI993">
        <f t="shared" si="948"/>
        <v>0</v>
      </c>
      <c r="BJ993">
        <f t="shared" si="949"/>
        <v>0</v>
      </c>
      <c r="BK993">
        <f t="shared" si="950"/>
        <v>0</v>
      </c>
      <c r="BL993">
        <f t="shared" si="951"/>
        <v>0</v>
      </c>
      <c r="BM993">
        <f t="shared" si="952"/>
        <v>0</v>
      </c>
      <c r="BN993">
        <f t="shared" si="953"/>
        <v>0</v>
      </c>
      <c r="BO993">
        <f t="shared" si="954"/>
        <v>0</v>
      </c>
      <c r="BP993">
        <f t="shared" si="955"/>
        <v>0</v>
      </c>
      <c r="BQ993">
        <f t="shared" si="956"/>
        <v>0</v>
      </c>
      <c r="BR993">
        <f t="shared" si="957"/>
        <v>0</v>
      </c>
      <c r="BS993">
        <f t="shared" si="958"/>
        <v>0</v>
      </c>
      <c r="BT993">
        <f t="shared" si="959"/>
        <v>0</v>
      </c>
    </row>
    <row r="994" spans="1:72" x14ac:dyDescent="0.25">
      <c r="A994" t="str">
        <f>IF(TRIM(INDEX(games!$A:$A,ROW()))="","",TRIM(INDEX(games!$A:$A,ROW())))</f>
        <v>ZMAngband</v>
      </c>
      <c r="B994">
        <f>IF(OR($A994="",INDEX(games!$B:$B,ROW())=""),"",INDEX(games!$B:$B,ROW()))</f>
        <v>2025</v>
      </c>
      <c r="C994" t="str">
        <f>IF(OR($A994="",INDEX(games!$C:$C,ROW())=""),"",INDEX(games!$C:$C,ROW()))</f>
        <v>Traditional</v>
      </c>
      <c r="D994">
        <f t="shared" si="900"/>
        <v>6</v>
      </c>
      <c r="E994">
        <f t="shared" si="901"/>
        <v>4</v>
      </c>
      <c r="F994">
        <f t="shared" si="902"/>
        <v>8</v>
      </c>
      <c r="G994" t="e">
        <f t="shared" si="903"/>
        <v>#N/A</v>
      </c>
      <c r="H994" t="e">
        <f t="shared" si="904"/>
        <v>#N/A</v>
      </c>
      <c r="I994" t="e">
        <f t="shared" si="905"/>
        <v>#N/A</v>
      </c>
      <c r="J994" t="e">
        <f t="shared" si="906"/>
        <v>#N/A</v>
      </c>
      <c r="K994" t="e">
        <f t="shared" si="907"/>
        <v>#N/A</v>
      </c>
      <c r="L994" t="e">
        <f t="shared" si="908"/>
        <v>#N/A</v>
      </c>
      <c r="M994">
        <f t="shared" si="909"/>
        <v>2025</v>
      </c>
      <c r="N994">
        <f t="shared" si="910"/>
        <v>4.1840000000000002</v>
      </c>
      <c r="O994">
        <f t="shared" si="911"/>
        <v>6.0009940000000004</v>
      </c>
      <c r="P994" t="str">
        <f>IF(OR($A994="",INDEX(games!$H:$H,ROW())=""),"",INDEX(games!$H:$H,ROW()))</f>
        <v>Yes</v>
      </c>
      <c r="Q994">
        <f t="shared" si="912"/>
        <v>6.0009940000000004</v>
      </c>
      <c r="T994">
        <f t="shared" si="913"/>
        <v>2016</v>
      </c>
      <c r="U994">
        <f t="shared" si="914"/>
        <v>2021</v>
      </c>
      <c r="V994">
        <f t="shared" si="915"/>
        <v>5</v>
      </c>
      <c r="W994" t="str">
        <f>IF(TRIM(INDEX(connections!$A:$A,ROW()))="","",TRIM(INDEX(connections!$A:$A,ROW())))</f>
        <v>Enter the Gungeon</v>
      </c>
      <c r="X994" t="str">
        <f>IF($W994="","",TRIM(INDEX(connections!$B:$B,ROW())))</f>
        <v>Patch Quest</v>
      </c>
      <c r="Y994">
        <f t="shared" si="916"/>
        <v>292</v>
      </c>
      <c r="Z994">
        <f t="shared" si="917"/>
        <v>610</v>
      </c>
      <c r="AA994" t="str">
        <f t="shared" si="918"/>
        <v>Yes</v>
      </c>
      <c r="AB994" t="str">
        <f t="shared" si="919"/>
        <v>Yes</v>
      </c>
      <c r="AC994">
        <f t="shared" si="920"/>
        <v>1</v>
      </c>
      <c r="AD994">
        <f t="shared" si="921"/>
        <v>0</v>
      </c>
      <c r="AE994" t="str">
        <f t="shared" si="922"/>
        <v/>
      </c>
      <c r="AG994">
        <f t="shared" si="923"/>
        <v>6</v>
      </c>
      <c r="AH994" t="str">
        <f t="shared" si="924"/>
        <v>Yes</v>
      </c>
      <c r="AI994">
        <f t="shared" si="925"/>
        <v>6</v>
      </c>
      <c r="AJ994">
        <f t="shared" si="926"/>
        <v>6.0009940000000004</v>
      </c>
      <c r="AK994" t="str">
        <f t="shared" si="927"/>
        <v/>
      </c>
      <c r="AL994" t="str">
        <f>IF($A994="","",INDEX(games!$J:$J,ROW())&amp;"")</f>
        <v/>
      </c>
      <c r="AM994">
        <f>IF($A994="","",SUMPRODUCT($AO994:$BD994,'Map Analysis'!$AN$2^{0,1,2,3,4,5,6,7,8,9,10,11,12,13,14,15}))</f>
        <v>0</v>
      </c>
      <c r="AN994">
        <f t="shared" si="928"/>
        <v>9.9400000000000004E-5</v>
      </c>
      <c r="AO994">
        <f t="shared" si="929"/>
        <v>0</v>
      </c>
      <c r="AP994">
        <f t="shared" si="930"/>
        <v>0</v>
      </c>
      <c r="AQ994">
        <f t="shared" si="931"/>
        <v>0</v>
      </c>
      <c r="AR994">
        <f t="shared" si="932"/>
        <v>0</v>
      </c>
      <c r="AS994">
        <f t="shared" si="933"/>
        <v>0</v>
      </c>
      <c r="AT994">
        <f t="shared" si="934"/>
        <v>0</v>
      </c>
      <c r="AU994">
        <f t="shared" si="935"/>
        <v>0</v>
      </c>
      <c r="AV994">
        <f t="shared" si="936"/>
        <v>0</v>
      </c>
      <c r="AW994">
        <f t="shared" si="937"/>
        <v>0</v>
      </c>
      <c r="AX994">
        <f t="shared" si="938"/>
        <v>0</v>
      </c>
      <c r="AY994">
        <f t="shared" si="939"/>
        <v>0</v>
      </c>
      <c r="AZ994">
        <f t="shared" si="940"/>
        <v>0</v>
      </c>
      <c r="BA994">
        <f t="shared" si="941"/>
        <v>0</v>
      </c>
      <c r="BB994">
        <f t="shared" si="942"/>
        <v>0</v>
      </c>
      <c r="BC994">
        <f t="shared" si="943"/>
        <v>0</v>
      </c>
      <c r="BD994">
        <f t="shared" si="944"/>
        <v>0</v>
      </c>
      <c r="BF994">
        <f t="shared" si="945"/>
        <v>1</v>
      </c>
      <c r="BG994">
        <f t="shared" si="946"/>
        <v>0</v>
      </c>
      <c r="BH994">
        <f t="shared" si="947"/>
        <v>0</v>
      </c>
      <c r="BI994">
        <f t="shared" si="948"/>
        <v>0</v>
      </c>
      <c r="BJ994">
        <f t="shared" si="949"/>
        <v>0</v>
      </c>
      <c r="BK994">
        <f t="shared" si="950"/>
        <v>0</v>
      </c>
      <c r="BL994">
        <f t="shared" si="951"/>
        <v>0</v>
      </c>
      <c r="BM994">
        <f t="shared" si="952"/>
        <v>0</v>
      </c>
      <c r="BN994">
        <f t="shared" si="953"/>
        <v>0</v>
      </c>
      <c r="BO994">
        <f t="shared" si="954"/>
        <v>0</v>
      </c>
      <c r="BP994">
        <f t="shared" si="955"/>
        <v>0</v>
      </c>
      <c r="BQ994">
        <f t="shared" si="956"/>
        <v>0</v>
      </c>
      <c r="BR994">
        <f t="shared" si="957"/>
        <v>0</v>
      </c>
      <c r="BS994">
        <f t="shared" si="958"/>
        <v>0</v>
      </c>
      <c r="BT994">
        <f t="shared" si="959"/>
        <v>0</v>
      </c>
    </row>
    <row r="995" spans="1:72" x14ac:dyDescent="0.25">
      <c r="A995" t="str">
        <f>IF(TRIM(INDEX(games!$A:$A,ROW()))="","",TRIM(INDEX(games!$A:$A,ROW())))</f>
        <v>Zoeti</v>
      </c>
      <c r="B995">
        <f>IF(OR($A995="",INDEX(games!$B:$B,ROW())=""),"",INDEX(games!$B:$B,ROW()))</f>
        <v>2023</v>
      </c>
      <c r="C995" t="str">
        <f>IF(OR($A995="",INDEX(games!$C:$C,ROW())=""),"",INDEX(games!$C:$C,ROW()))</f>
        <v>Deckbuilder</v>
      </c>
      <c r="D995">
        <f t="shared" si="900"/>
        <v>3</v>
      </c>
      <c r="E995">
        <f t="shared" si="901"/>
        <v>3</v>
      </c>
      <c r="F995">
        <f t="shared" si="902"/>
        <v>9</v>
      </c>
      <c r="G995" t="e">
        <f t="shared" si="903"/>
        <v>#N/A</v>
      </c>
      <c r="H995" t="e">
        <f t="shared" si="904"/>
        <v>#N/A</v>
      </c>
      <c r="I995" t="e">
        <f t="shared" si="905"/>
        <v>#N/A</v>
      </c>
      <c r="J995" t="e">
        <f t="shared" si="906"/>
        <v>#N/A</v>
      </c>
      <c r="K995">
        <f t="shared" si="907"/>
        <v>2023</v>
      </c>
      <c r="L995">
        <f t="shared" si="908"/>
        <v>3.2069999999999999</v>
      </c>
      <c r="M995" t="e">
        <f t="shared" si="909"/>
        <v>#N/A</v>
      </c>
      <c r="N995" t="e">
        <f t="shared" si="910"/>
        <v>#N/A</v>
      </c>
      <c r="O995">
        <f t="shared" si="911"/>
        <v>3.0009950000000001</v>
      </c>
      <c r="P995" t="str">
        <f>IF(OR($A995="",INDEX(games!$H:$H,ROW())=""),"",INDEX(games!$H:$H,ROW()))</f>
        <v>Yes</v>
      </c>
      <c r="Q995">
        <f t="shared" si="912"/>
        <v>3.0009950000000001</v>
      </c>
      <c r="T995">
        <f t="shared" si="913"/>
        <v>2011</v>
      </c>
      <c r="U995">
        <f t="shared" si="914"/>
        <v>2021</v>
      </c>
      <c r="V995">
        <f t="shared" si="915"/>
        <v>10</v>
      </c>
      <c r="W995" t="str">
        <f>IF(TRIM(INDEX(connections!$A:$A,ROW()))="","",TRIM(INDEX(connections!$A:$A,ROW())))</f>
        <v>The Binding of Isaac</v>
      </c>
      <c r="X995" t="str">
        <f>IF($W995="","",TRIM(INDEX(connections!$B:$B,ROW())))</f>
        <v>Patch Quest</v>
      </c>
      <c r="Y995">
        <f t="shared" si="916"/>
        <v>865</v>
      </c>
      <c r="Z995">
        <f t="shared" si="917"/>
        <v>610</v>
      </c>
      <c r="AA995" t="str">
        <f t="shared" si="918"/>
        <v>Yes</v>
      </c>
      <c r="AB995" t="str">
        <f t="shared" si="919"/>
        <v>Yes</v>
      </c>
      <c r="AC995">
        <f t="shared" si="920"/>
        <v>1</v>
      </c>
      <c r="AD995">
        <f t="shared" si="921"/>
        <v>0</v>
      </c>
      <c r="AE995" t="str">
        <f t="shared" si="922"/>
        <v/>
      </c>
      <c r="AG995">
        <f t="shared" si="923"/>
        <v>3</v>
      </c>
      <c r="AH995" t="str">
        <f t="shared" si="924"/>
        <v>Yes</v>
      </c>
      <c r="AI995">
        <f t="shared" si="925"/>
        <v>3</v>
      </c>
      <c r="AJ995">
        <f t="shared" si="926"/>
        <v>3.0009950000000001</v>
      </c>
      <c r="AK995" t="str">
        <f t="shared" si="927"/>
        <v/>
      </c>
      <c r="AL995" t="str">
        <f>IF($A995="","",INDEX(games!$J:$J,ROW())&amp;"")</f>
        <v>https://store.steampowered.com/app/1434540/Zoeti/</v>
      </c>
      <c r="AM995">
        <f>IF($A995="","",SUMPRODUCT($AO995:$BD995,'Map Analysis'!$AN$2^{0,1,2,3,4,5,6,7,8,9,10,11,12,13,14,15}))</f>
        <v>1</v>
      </c>
      <c r="AN995">
        <f t="shared" si="928"/>
        <v>1.0000994999999999</v>
      </c>
      <c r="AO995">
        <f t="shared" si="929"/>
        <v>1</v>
      </c>
      <c r="AP995">
        <f t="shared" si="930"/>
        <v>0</v>
      </c>
      <c r="AQ995">
        <f t="shared" si="931"/>
        <v>0</v>
      </c>
      <c r="AR995">
        <f t="shared" si="932"/>
        <v>0</v>
      </c>
      <c r="AS995">
        <f t="shared" si="933"/>
        <v>0</v>
      </c>
      <c r="AT995">
        <f t="shared" si="934"/>
        <v>0</v>
      </c>
      <c r="AU995">
        <f t="shared" si="935"/>
        <v>0</v>
      </c>
      <c r="AV995">
        <f t="shared" si="936"/>
        <v>0</v>
      </c>
      <c r="AW995">
        <f t="shared" si="937"/>
        <v>0</v>
      </c>
      <c r="AX995">
        <f t="shared" si="938"/>
        <v>0</v>
      </c>
      <c r="AY995">
        <f t="shared" si="939"/>
        <v>0</v>
      </c>
      <c r="AZ995">
        <f t="shared" si="940"/>
        <v>0</v>
      </c>
      <c r="BA995">
        <f t="shared" si="941"/>
        <v>0</v>
      </c>
      <c r="BB995">
        <f t="shared" si="942"/>
        <v>0</v>
      </c>
      <c r="BC995">
        <f t="shared" si="943"/>
        <v>0</v>
      </c>
      <c r="BD995">
        <f t="shared" si="944"/>
        <v>0</v>
      </c>
      <c r="BF995">
        <f t="shared" si="945"/>
        <v>1</v>
      </c>
      <c r="BG995">
        <f t="shared" si="946"/>
        <v>0</v>
      </c>
      <c r="BH995">
        <f t="shared" si="947"/>
        <v>0</v>
      </c>
      <c r="BI995">
        <f t="shared" si="948"/>
        <v>0</v>
      </c>
      <c r="BJ995">
        <f t="shared" si="949"/>
        <v>0</v>
      </c>
      <c r="BK995">
        <f t="shared" si="950"/>
        <v>0</v>
      </c>
      <c r="BL995">
        <f t="shared" si="951"/>
        <v>0</v>
      </c>
      <c r="BM995">
        <f t="shared" si="952"/>
        <v>0</v>
      </c>
      <c r="BN995">
        <f t="shared" si="953"/>
        <v>0</v>
      </c>
      <c r="BO995">
        <f t="shared" si="954"/>
        <v>0</v>
      </c>
      <c r="BP995">
        <f t="shared" si="955"/>
        <v>0</v>
      </c>
      <c r="BQ995">
        <f t="shared" si="956"/>
        <v>0</v>
      </c>
      <c r="BR995">
        <f t="shared" si="957"/>
        <v>0</v>
      </c>
      <c r="BS995">
        <f t="shared" si="958"/>
        <v>0</v>
      </c>
      <c r="BT995">
        <f t="shared" si="959"/>
        <v>0</v>
      </c>
    </row>
    <row r="996" spans="1:72" x14ac:dyDescent="0.25">
      <c r="A996" t="str">
        <f>IF(TRIM(INDEX(games!$A:$A,ROW()))="","",TRIM(INDEX(games!$A:$A,ROW())))</f>
        <v>Zoominoes</v>
      </c>
      <c r="B996">
        <f>IF(OR($A996="",INDEX(games!$B:$B,ROW())=""),"",INDEX(games!$B:$B,ROW()))</f>
        <v>2026</v>
      </c>
      <c r="C996" t="str">
        <f>IF(OR($A996="",INDEX(games!$C:$C,ROW())=""),"",INDEX(games!$C:$C,ROW()))</f>
        <v>Deckbuilder</v>
      </c>
      <c r="D996">
        <f t="shared" si="900"/>
        <v>1</v>
      </c>
      <c r="E996">
        <f t="shared" si="901"/>
        <v>3</v>
      </c>
      <c r="F996">
        <f t="shared" si="902"/>
        <v>10</v>
      </c>
      <c r="G996" t="e">
        <f t="shared" si="903"/>
        <v>#N/A</v>
      </c>
      <c r="H996" t="e">
        <f t="shared" si="904"/>
        <v>#N/A</v>
      </c>
      <c r="I996" t="e">
        <f t="shared" si="905"/>
        <v>#N/A</v>
      </c>
      <c r="J996" t="e">
        <f t="shared" si="906"/>
        <v>#N/A</v>
      </c>
      <c r="K996">
        <f t="shared" si="907"/>
        <v>2026</v>
      </c>
      <c r="L996">
        <f t="shared" si="908"/>
        <v>3.23</v>
      </c>
      <c r="M996" t="e">
        <f t="shared" si="909"/>
        <v>#N/A</v>
      </c>
      <c r="N996" t="e">
        <f t="shared" si="910"/>
        <v>#N/A</v>
      </c>
      <c r="O996">
        <f t="shared" si="911"/>
        <v>1.000996</v>
      </c>
      <c r="P996" t="str">
        <f>IF(OR($A996="",INDEX(games!$H:$H,ROW())=""),"",INDEX(games!$H:$H,ROW()))</f>
        <v/>
      </c>
      <c r="Q996" t="str">
        <f t="shared" si="912"/>
        <v/>
      </c>
      <c r="T996">
        <f t="shared" si="913"/>
        <v>2006</v>
      </c>
      <c r="U996">
        <f t="shared" si="914"/>
        <v>2023</v>
      </c>
      <c r="V996">
        <f t="shared" si="915"/>
        <v>17</v>
      </c>
      <c r="W996" t="str">
        <f>IF(TRIM(INDEX(connections!$A:$A,ROW()))="","",TRIM(INDEX(connections!$A:$A,ROW())))</f>
        <v>Dungeon Crawl Stone Soup</v>
      </c>
      <c r="X996" t="str">
        <f>IF($W996="","",TRIM(INDEX(connections!$B:$B,ROW())))</f>
        <v>Path of Achra</v>
      </c>
      <c r="Y996">
        <f t="shared" si="916"/>
        <v>265</v>
      </c>
      <c r="Z996">
        <f t="shared" si="917"/>
        <v>611</v>
      </c>
      <c r="AA996" t="str">
        <f t="shared" si="918"/>
        <v>Yes</v>
      </c>
      <c r="AB996" t="str">
        <f t="shared" si="919"/>
        <v>Yes</v>
      </c>
      <c r="AC996">
        <f t="shared" si="920"/>
        <v>1</v>
      </c>
      <c r="AD996">
        <f t="shared" si="921"/>
        <v>0</v>
      </c>
      <c r="AE996" t="str">
        <f t="shared" si="922"/>
        <v/>
      </c>
      <c r="AG996">
        <f t="shared" si="923"/>
        <v>1</v>
      </c>
      <c r="AH996" t="str">
        <f t="shared" si="924"/>
        <v/>
      </c>
      <c r="AI996" t="str">
        <f t="shared" si="925"/>
        <v/>
      </c>
      <c r="AJ996" t="str">
        <f t="shared" si="926"/>
        <v/>
      </c>
      <c r="AK996">
        <f t="shared" si="927"/>
        <v>1.000996</v>
      </c>
      <c r="AL996" t="str">
        <f>IF($A996="","",INDEX(games!$J:$J,ROW())&amp;"")</f>
        <v>https://store.steampowered.com/app/3282420/Zoominoes/</v>
      </c>
      <c r="AM996">
        <f>IF($A996="","",SUMPRODUCT($AO996:$BD996,'Map Analysis'!$AN$2^{0,1,2,3,4,5,6,7,8,9,10,11,12,13,14,15}))</f>
        <v>0</v>
      </c>
      <c r="AN996">
        <f t="shared" si="928"/>
        <v>9.9599999999999995E-5</v>
      </c>
      <c r="AO996">
        <f t="shared" si="929"/>
        <v>0</v>
      </c>
      <c r="AP996">
        <f t="shared" si="930"/>
        <v>0</v>
      </c>
      <c r="AQ996">
        <f t="shared" si="931"/>
        <v>0</v>
      </c>
      <c r="AR996">
        <f t="shared" si="932"/>
        <v>0</v>
      </c>
      <c r="AS996">
        <f t="shared" si="933"/>
        <v>0</v>
      </c>
      <c r="AT996">
        <f t="shared" si="934"/>
        <v>0</v>
      </c>
      <c r="AU996">
        <f t="shared" si="935"/>
        <v>0</v>
      </c>
      <c r="AV996">
        <f t="shared" si="936"/>
        <v>0</v>
      </c>
      <c r="AW996">
        <f t="shared" si="937"/>
        <v>0</v>
      </c>
      <c r="AX996">
        <f t="shared" si="938"/>
        <v>0</v>
      </c>
      <c r="AY996">
        <f t="shared" si="939"/>
        <v>0</v>
      </c>
      <c r="AZ996">
        <f t="shared" si="940"/>
        <v>0</v>
      </c>
      <c r="BA996">
        <f t="shared" si="941"/>
        <v>0</v>
      </c>
      <c r="BB996">
        <f t="shared" si="942"/>
        <v>0</v>
      </c>
      <c r="BC996">
        <f t="shared" si="943"/>
        <v>0</v>
      </c>
      <c r="BD996">
        <f t="shared" si="944"/>
        <v>0</v>
      </c>
      <c r="BF996">
        <f t="shared" si="945"/>
        <v>0</v>
      </c>
      <c r="BG996">
        <f t="shared" si="946"/>
        <v>0</v>
      </c>
      <c r="BH996">
        <f t="shared" si="947"/>
        <v>0</v>
      </c>
      <c r="BI996">
        <f t="shared" si="948"/>
        <v>0</v>
      </c>
      <c r="BJ996">
        <f t="shared" si="949"/>
        <v>0</v>
      </c>
      <c r="BK996">
        <f t="shared" si="950"/>
        <v>0</v>
      </c>
      <c r="BL996">
        <f t="shared" si="951"/>
        <v>0</v>
      </c>
      <c r="BM996">
        <f t="shared" si="952"/>
        <v>0</v>
      </c>
      <c r="BN996">
        <f t="shared" si="953"/>
        <v>0</v>
      </c>
      <c r="BO996">
        <f t="shared" si="954"/>
        <v>0</v>
      </c>
      <c r="BP996">
        <f t="shared" si="955"/>
        <v>0</v>
      </c>
      <c r="BQ996">
        <f t="shared" si="956"/>
        <v>0</v>
      </c>
      <c r="BR996">
        <f t="shared" si="957"/>
        <v>0</v>
      </c>
      <c r="BS996">
        <f t="shared" si="958"/>
        <v>0</v>
      </c>
      <c r="BT996">
        <f t="shared" si="959"/>
        <v>0</v>
      </c>
    </row>
    <row r="997" spans="1:72" x14ac:dyDescent="0.25">
      <c r="A997" t="str">
        <f>IF(TRIM(INDEX(games!$A:$A,ROW()))="","",TRIM(INDEX(games!$A:$A,ROW())))</f>
        <v>Zorbus</v>
      </c>
      <c r="B997">
        <f>IF(OR($A997="",INDEX(games!$B:$B,ROW())=""),"",INDEX(games!$B:$B,ROW()))</f>
        <v>2022</v>
      </c>
      <c r="C997" t="str">
        <f>IF(OR($A997="",INDEX(games!$C:$C,ROW())=""),"",INDEX(games!$C:$C,ROW()))</f>
        <v>Traditional</v>
      </c>
      <c r="D997">
        <f t="shared" si="900"/>
        <v>1</v>
      </c>
      <c r="E997">
        <f t="shared" si="901"/>
        <v>4</v>
      </c>
      <c r="F997">
        <f t="shared" si="902"/>
        <v>11</v>
      </c>
      <c r="G997" t="e">
        <f t="shared" si="903"/>
        <v>#N/A</v>
      </c>
      <c r="H997" t="e">
        <f t="shared" si="904"/>
        <v>#N/A</v>
      </c>
      <c r="I997" t="e">
        <f t="shared" si="905"/>
        <v>#N/A</v>
      </c>
      <c r="J997" t="e">
        <f t="shared" si="906"/>
        <v>#N/A</v>
      </c>
      <c r="K997" t="e">
        <f t="shared" si="907"/>
        <v>#N/A</v>
      </c>
      <c r="L997" t="e">
        <f t="shared" si="908"/>
        <v>#N/A</v>
      </c>
      <c r="M997">
        <f t="shared" si="909"/>
        <v>2022</v>
      </c>
      <c r="N997">
        <f t="shared" si="910"/>
        <v>4.2530000000000001</v>
      </c>
      <c r="O997">
        <f t="shared" si="911"/>
        <v>1.0009969999999999</v>
      </c>
      <c r="P997" t="str">
        <f>IF(OR($A997="",INDEX(games!$H:$H,ROW())=""),"",INDEX(games!$H:$H,ROW()))</f>
        <v>Yes</v>
      </c>
      <c r="Q997">
        <f t="shared" si="912"/>
        <v>1.0009969999999999</v>
      </c>
      <c r="T997">
        <f t="shared" si="913"/>
        <v>2020</v>
      </c>
      <c r="U997">
        <f t="shared" si="914"/>
        <v>2023</v>
      </c>
      <c r="V997">
        <f t="shared" si="915"/>
        <v>3</v>
      </c>
      <c r="W997" t="str">
        <f>IF(TRIM(INDEX(connections!$A:$A,ROW()))="","",TRIM(INDEX(connections!$A:$A,ROW())))</f>
        <v>Rift Wizard</v>
      </c>
      <c r="X997" t="str">
        <f>IF($W997="","",TRIM(INDEX(connections!$B:$B,ROW())))</f>
        <v>Path of Achra</v>
      </c>
      <c r="Y997">
        <f t="shared" si="916"/>
        <v>679</v>
      </c>
      <c r="Z997">
        <f t="shared" si="917"/>
        <v>611</v>
      </c>
      <c r="AA997" t="str">
        <f t="shared" si="918"/>
        <v>Yes</v>
      </c>
      <c r="AB997" t="str">
        <f t="shared" si="919"/>
        <v>Yes</v>
      </c>
      <c r="AC997">
        <f t="shared" si="920"/>
        <v>1</v>
      </c>
      <c r="AD997">
        <f t="shared" si="921"/>
        <v>0</v>
      </c>
      <c r="AE997" t="str">
        <f t="shared" si="922"/>
        <v/>
      </c>
      <c r="AG997">
        <f t="shared" si="923"/>
        <v>1</v>
      </c>
      <c r="AH997" t="str">
        <f t="shared" si="924"/>
        <v>Yes</v>
      </c>
      <c r="AI997">
        <f t="shared" si="925"/>
        <v>1</v>
      </c>
      <c r="AJ997">
        <f t="shared" si="926"/>
        <v>1.0009969999999999</v>
      </c>
      <c r="AK997" t="str">
        <f t="shared" si="927"/>
        <v/>
      </c>
      <c r="AL997" t="str">
        <f>IF($A997="","",INDEX(games!$J:$J,ROW())&amp;"")</f>
        <v>https://store.steampowered.com/app/2125420/Zorbus/</v>
      </c>
      <c r="AM997">
        <f>IF($A997="","",SUMPRODUCT($AO997:$BD997,'Map Analysis'!$AN$2^{0,1,2,3,4,5,6,7,8,9,10,11,12,13,14,15}))</f>
        <v>0</v>
      </c>
      <c r="AN997">
        <f t="shared" si="928"/>
        <v>9.9699999999999998E-5</v>
      </c>
      <c r="AO997">
        <f t="shared" si="929"/>
        <v>0</v>
      </c>
      <c r="AP997">
        <f t="shared" si="930"/>
        <v>0</v>
      </c>
      <c r="AQ997">
        <f t="shared" si="931"/>
        <v>0</v>
      </c>
      <c r="AR997">
        <f t="shared" si="932"/>
        <v>0</v>
      </c>
      <c r="AS997">
        <f t="shared" si="933"/>
        <v>0</v>
      </c>
      <c r="AT997">
        <f t="shared" si="934"/>
        <v>0</v>
      </c>
      <c r="AU997">
        <f t="shared" si="935"/>
        <v>0</v>
      </c>
      <c r="AV997">
        <f t="shared" si="936"/>
        <v>0</v>
      </c>
      <c r="AW997">
        <f t="shared" si="937"/>
        <v>0</v>
      </c>
      <c r="AX997">
        <f t="shared" si="938"/>
        <v>0</v>
      </c>
      <c r="AY997">
        <f t="shared" si="939"/>
        <v>0</v>
      </c>
      <c r="AZ997">
        <f t="shared" si="940"/>
        <v>0</v>
      </c>
      <c r="BA997">
        <f t="shared" si="941"/>
        <v>0</v>
      </c>
      <c r="BB997">
        <f t="shared" si="942"/>
        <v>0</v>
      </c>
      <c r="BC997">
        <f t="shared" si="943"/>
        <v>0</v>
      </c>
      <c r="BD997">
        <f t="shared" si="944"/>
        <v>0</v>
      </c>
      <c r="BF997">
        <f t="shared" si="945"/>
        <v>0</v>
      </c>
      <c r="BG997">
        <f t="shared" si="946"/>
        <v>0</v>
      </c>
      <c r="BH997">
        <f t="shared" si="947"/>
        <v>0</v>
      </c>
      <c r="BI997">
        <f t="shared" si="948"/>
        <v>0</v>
      </c>
      <c r="BJ997">
        <f t="shared" si="949"/>
        <v>0</v>
      </c>
      <c r="BK997">
        <f t="shared" si="950"/>
        <v>0</v>
      </c>
      <c r="BL997">
        <f t="shared" si="951"/>
        <v>0</v>
      </c>
      <c r="BM997">
        <f t="shared" si="952"/>
        <v>0</v>
      </c>
      <c r="BN997">
        <f t="shared" si="953"/>
        <v>0</v>
      </c>
      <c r="BO997">
        <f t="shared" si="954"/>
        <v>0</v>
      </c>
      <c r="BP997">
        <f t="shared" si="955"/>
        <v>0</v>
      </c>
      <c r="BQ997">
        <f t="shared" si="956"/>
        <v>0</v>
      </c>
      <c r="BR997">
        <f t="shared" si="957"/>
        <v>0</v>
      </c>
      <c r="BS997">
        <f t="shared" si="958"/>
        <v>0</v>
      </c>
      <c r="BT997">
        <f t="shared" si="959"/>
        <v>0</v>
      </c>
    </row>
    <row r="998" spans="1:72" x14ac:dyDescent="0.25">
      <c r="A998" t="str">
        <f>IF(TRIM(INDEX(games!$A:$A,ROW()))="","",TRIM(INDEX(games!$A:$A,ROW())))</f>
        <v/>
      </c>
      <c r="B998" t="str">
        <f>IF(OR($A998="",INDEX(games!$B:$B,ROW())=""),"",INDEX(games!$B:$B,ROW()))</f>
        <v/>
      </c>
      <c r="C998" t="str">
        <f>IF(OR($A998="",INDEX(games!$C:$C,ROW())=""),"",INDEX(games!$C:$C,ROW()))</f>
        <v/>
      </c>
      <c r="D998" t="str">
        <f t="shared" si="900"/>
        <v/>
      </c>
      <c r="E998" t="str">
        <f t="shared" si="901"/>
        <v/>
      </c>
      <c r="F998" t="str">
        <f t="shared" si="902"/>
        <v/>
      </c>
      <c r="G998" t="e">
        <f t="shared" si="903"/>
        <v>#N/A</v>
      </c>
      <c r="H998" t="e">
        <f t="shared" si="904"/>
        <v>#N/A</v>
      </c>
      <c r="I998" t="e">
        <f t="shared" si="905"/>
        <v>#N/A</v>
      </c>
      <c r="J998" t="e">
        <f t="shared" si="906"/>
        <v>#N/A</v>
      </c>
      <c r="K998" t="e">
        <f t="shared" si="907"/>
        <v>#N/A</v>
      </c>
      <c r="L998" t="e">
        <f t="shared" si="908"/>
        <v>#N/A</v>
      </c>
      <c r="M998" t="e">
        <f t="shared" si="909"/>
        <v>#N/A</v>
      </c>
      <c r="N998" t="e">
        <f t="shared" si="910"/>
        <v>#N/A</v>
      </c>
      <c r="O998" t="str">
        <f t="shared" si="911"/>
        <v/>
      </c>
      <c r="P998" t="str">
        <f>IF(OR($A998="",INDEX(games!$H:$H,ROW())=""),"",INDEX(games!$H:$H,ROW()))</f>
        <v/>
      </c>
      <c r="Q998" t="str">
        <f t="shared" si="912"/>
        <v/>
      </c>
      <c r="T998">
        <f t="shared" si="913"/>
        <v>1998</v>
      </c>
      <c r="U998">
        <f t="shared" si="914"/>
        <v>2023</v>
      </c>
      <c r="V998">
        <f t="shared" si="915"/>
        <v>25</v>
      </c>
      <c r="W998" t="str">
        <f>IF(TRIM(INDEX(connections!$A:$A,ROW()))="","",TRIM(INDEX(connections!$A:$A,ROW())))</f>
        <v>Tales of Maj'Eyal</v>
      </c>
      <c r="X998" t="str">
        <f>IF($W998="","",TRIM(INDEX(connections!$B:$B,ROW())))</f>
        <v>Path of Achra</v>
      </c>
      <c r="Y998">
        <f t="shared" si="916"/>
        <v>850</v>
      </c>
      <c r="Z998">
        <f t="shared" si="917"/>
        <v>611</v>
      </c>
      <c r="AA998" t="str">
        <f t="shared" si="918"/>
        <v>Yes</v>
      </c>
      <c r="AB998" t="str">
        <f t="shared" si="919"/>
        <v>Yes</v>
      </c>
      <c r="AC998">
        <f t="shared" si="920"/>
        <v>1</v>
      </c>
      <c r="AD998">
        <f t="shared" si="921"/>
        <v>0</v>
      </c>
      <c r="AE998" t="str">
        <f t="shared" si="922"/>
        <v/>
      </c>
      <c r="AG998" t="str">
        <f t="shared" si="923"/>
        <v/>
      </c>
      <c r="AH998" t="str">
        <f t="shared" si="924"/>
        <v/>
      </c>
      <c r="AI998" t="str">
        <f t="shared" si="925"/>
        <v/>
      </c>
      <c r="AJ998" t="str">
        <f t="shared" si="926"/>
        <v/>
      </c>
      <c r="AK998" t="str">
        <f t="shared" si="927"/>
        <v/>
      </c>
      <c r="AL998" t="str">
        <f>IF($A998="","",INDEX(games!$J:$J,ROW())&amp;"")</f>
        <v/>
      </c>
      <c r="AM998" t="str">
        <f>IF($A998="","",SUMPRODUCT($AO998:$BD998,'Map Analysis'!$AN$2^{0,1,2,3,4,5,6,7,8,9,10,11,12,13,14,15}))</f>
        <v/>
      </c>
      <c r="AN998" t="str">
        <f t="shared" si="928"/>
        <v/>
      </c>
      <c r="AO998" t="str">
        <f t="shared" si="929"/>
        <v/>
      </c>
      <c r="AP998" t="str">
        <f t="shared" si="930"/>
        <v/>
      </c>
      <c r="AQ998" t="str">
        <f t="shared" si="931"/>
        <v/>
      </c>
      <c r="AR998" t="str">
        <f t="shared" si="932"/>
        <v/>
      </c>
      <c r="AS998" t="str">
        <f t="shared" si="933"/>
        <v/>
      </c>
      <c r="AT998" t="str">
        <f t="shared" si="934"/>
        <v/>
      </c>
      <c r="AU998" t="str">
        <f t="shared" si="935"/>
        <v/>
      </c>
      <c r="AV998" t="str">
        <f t="shared" si="936"/>
        <v/>
      </c>
      <c r="AW998" t="str">
        <f t="shared" si="937"/>
        <v/>
      </c>
      <c r="AX998" t="str">
        <f t="shared" si="938"/>
        <v/>
      </c>
      <c r="AY998" t="str">
        <f t="shared" si="939"/>
        <v/>
      </c>
      <c r="AZ998" t="str">
        <f t="shared" si="940"/>
        <v/>
      </c>
      <c r="BA998" t="str">
        <f t="shared" si="941"/>
        <v/>
      </c>
      <c r="BB998" t="str">
        <f t="shared" si="942"/>
        <v/>
      </c>
      <c r="BC998" t="str">
        <f t="shared" si="943"/>
        <v/>
      </c>
      <c r="BD998" t="str">
        <f t="shared" si="944"/>
        <v/>
      </c>
      <c r="BF998">
        <f t="shared" si="945"/>
        <v>0</v>
      </c>
      <c r="BG998">
        <f t="shared" si="946"/>
        <v>0</v>
      </c>
      <c r="BH998">
        <f t="shared" si="947"/>
        <v>0</v>
      </c>
      <c r="BI998">
        <f t="shared" si="948"/>
        <v>0</v>
      </c>
      <c r="BJ998">
        <f t="shared" si="949"/>
        <v>0</v>
      </c>
      <c r="BK998">
        <f t="shared" si="950"/>
        <v>0</v>
      </c>
      <c r="BL998">
        <f t="shared" si="951"/>
        <v>0</v>
      </c>
      <c r="BM998">
        <f t="shared" si="952"/>
        <v>0</v>
      </c>
      <c r="BN998">
        <f t="shared" si="953"/>
        <v>0</v>
      </c>
      <c r="BO998">
        <f t="shared" si="954"/>
        <v>0</v>
      </c>
      <c r="BP998">
        <f t="shared" si="955"/>
        <v>0</v>
      </c>
      <c r="BQ998">
        <f t="shared" si="956"/>
        <v>0</v>
      </c>
      <c r="BR998">
        <f t="shared" si="957"/>
        <v>0</v>
      </c>
      <c r="BS998">
        <f t="shared" si="958"/>
        <v>0</v>
      </c>
      <c r="BT998">
        <f t="shared" si="959"/>
        <v>0</v>
      </c>
    </row>
    <row r="999" spans="1:72" x14ac:dyDescent="0.25">
      <c r="A999" t="str">
        <f>IF(TRIM(INDEX(games!$A:$A,ROW()))="","",TRIM(INDEX(games!$A:$A,ROW())))</f>
        <v/>
      </c>
      <c r="B999" t="str">
        <f>IF(OR($A999="",INDEX(games!$B:$B,ROW())=""),"",INDEX(games!$B:$B,ROW()))</f>
        <v/>
      </c>
      <c r="C999" t="str">
        <f>IF(OR($A999="",INDEX(games!$C:$C,ROW())=""),"",INDEX(games!$C:$C,ROW()))</f>
        <v/>
      </c>
      <c r="D999" t="str">
        <f t="shared" si="900"/>
        <v/>
      </c>
      <c r="E999" t="str">
        <f t="shared" si="901"/>
        <v/>
      </c>
      <c r="F999" t="str">
        <f t="shared" si="902"/>
        <v/>
      </c>
      <c r="G999" t="e">
        <f t="shared" si="903"/>
        <v>#N/A</v>
      </c>
      <c r="H999" t="e">
        <f t="shared" si="904"/>
        <v>#N/A</v>
      </c>
      <c r="I999" t="e">
        <f t="shared" si="905"/>
        <v>#N/A</v>
      </c>
      <c r="J999" t="e">
        <f t="shared" si="906"/>
        <v>#N/A</v>
      </c>
      <c r="K999" t="e">
        <f t="shared" si="907"/>
        <v>#N/A</v>
      </c>
      <c r="L999" t="e">
        <f t="shared" si="908"/>
        <v>#N/A</v>
      </c>
      <c r="M999" t="e">
        <f t="shared" si="909"/>
        <v>#N/A</v>
      </c>
      <c r="N999" t="e">
        <f t="shared" si="910"/>
        <v>#N/A</v>
      </c>
      <c r="O999" t="str">
        <f t="shared" si="911"/>
        <v/>
      </c>
      <c r="P999" t="str">
        <f>IF(OR($A999="",INDEX(games!$H:$H,ROW())=""),"",INDEX(games!$H:$H,ROW()))</f>
        <v/>
      </c>
      <c r="Q999" t="str">
        <f t="shared" si="912"/>
        <v/>
      </c>
      <c r="T999">
        <f t="shared" si="913"/>
        <v>2016</v>
      </c>
      <c r="U999">
        <f t="shared" si="914"/>
        <v>2026</v>
      </c>
      <c r="V999">
        <f t="shared" si="915"/>
        <v>10</v>
      </c>
      <c r="W999" t="str">
        <f>IF(TRIM(INDEX(connections!$A:$A,ROW()))="","",TRIM(INDEX(connections!$A:$A,ROW())))</f>
        <v>Enter the Gungeon</v>
      </c>
      <c r="X999" t="str">
        <f>IF($W999="","",TRIM(INDEX(connections!$B:$B,ROW())))</f>
        <v>Pathogenic</v>
      </c>
      <c r="Y999">
        <f t="shared" si="916"/>
        <v>292</v>
      </c>
      <c r="Z999">
        <f t="shared" si="917"/>
        <v>612</v>
      </c>
      <c r="AA999" t="str">
        <f t="shared" si="918"/>
        <v>Yes</v>
      </c>
      <c r="AB999" t="str">
        <f t="shared" si="919"/>
        <v/>
      </c>
      <c r="AC999" t="str">
        <f t="shared" si="920"/>
        <v/>
      </c>
      <c r="AD999">
        <f t="shared" si="921"/>
        <v>0</v>
      </c>
      <c r="AE999" t="str">
        <f t="shared" si="922"/>
        <v/>
      </c>
      <c r="AG999" t="str">
        <f t="shared" si="923"/>
        <v/>
      </c>
      <c r="AH999" t="str">
        <f t="shared" si="924"/>
        <v/>
      </c>
      <c r="AI999" t="str">
        <f t="shared" si="925"/>
        <v/>
      </c>
      <c r="AJ999" t="str">
        <f t="shared" si="926"/>
        <v/>
      </c>
      <c r="AK999" t="str">
        <f t="shared" si="927"/>
        <v/>
      </c>
      <c r="AL999" t="str">
        <f>IF($A999="","",INDEX(games!$J:$J,ROW())&amp;"")</f>
        <v/>
      </c>
      <c r="AM999" t="str">
        <f>IF($A999="","",SUMPRODUCT($AO999:$BD999,'Map Analysis'!$AN$2^{0,1,2,3,4,5,6,7,8,9,10,11,12,13,14,15}))</f>
        <v/>
      </c>
      <c r="AN999" t="str">
        <f t="shared" si="928"/>
        <v/>
      </c>
      <c r="AO999" t="str">
        <f t="shared" si="929"/>
        <v/>
      </c>
      <c r="AP999" t="str">
        <f t="shared" si="930"/>
        <v/>
      </c>
      <c r="AQ999" t="str">
        <f t="shared" si="931"/>
        <v/>
      </c>
      <c r="AR999" t="str">
        <f t="shared" si="932"/>
        <v/>
      </c>
      <c r="AS999" t="str">
        <f t="shared" si="933"/>
        <v/>
      </c>
      <c r="AT999" t="str">
        <f t="shared" si="934"/>
        <v/>
      </c>
      <c r="AU999" t="str">
        <f t="shared" si="935"/>
        <v/>
      </c>
      <c r="AV999" t="str">
        <f t="shared" si="936"/>
        <v/>
      </c>
      <c r="AW999" t="str">
        <f t="shared" si="937"/>
        <v/>
      </c>
      <c r="AX999" t="str">
        <f t="shared" si="938"/>
        <v/>
      </c>
      <c r="AY999" t="str">
        <f t="shared" si="939"/>
        <v/>
      </c>
      <c r="AZ999" t="str">
        <f t="shared" si="940"/>
        <v/>
      </c>
      <c r="BA999" t="str">
        <f t="shared" si="941"/>
        <v/>
      </c>
      <c r="BB999" t="str">
        <f t="shared" si="942"/>
        <v/>
      </c>
      <c r="BC999" t="str">
        <f t="shared" si="943"/>
        <v/>
      </c>
      <c r="BD999" t="str">
        <f t="shared" si="944"/>
        <v/>
      </c>
      <c r="BF999">
        <f t="shared" si="945"/>
        <v>0</v>
      </c>
      <c r="BG999">
        <f t="shared" si="946"/>
        <v>0</v>
      </c>
      <c r="BH999">
        <f t="shared" si="947"/>
        <v>0</v>
      </c>
      <c r="BI999">
        <f t="shared" si="948"/>
        <v>0</v>
      </c>
      <c r="BJ999">
        <f t="shared" si="949"/>
        <v>0</v>
      </c>
      <c r="BK999">
        <f t="shared" si="950"/>
        <v>0</v>
      </c>
      <c r="BL999">
        <f t="shared" si="951"/>
        <v>0</v>
      </c>
      <c r="BM999">
        <f t="shared" si="952"/>
        <v>0</v>
      </c>
      <c r="BN999">
        <f t="shared" si="953"/>
        <v>0</v>
      </c>
      <c r="BO999">
        <f t="shared" si="954"/>
        <v>0</v>
      </c>
      <c r="BP999">
        <f t="shared" si="955"/>
        <v>0</v>
      </c>
      <c r="BQ999">
        <f t="shared" si="956"/>
        <v>0</v>
      </c>
      <c r="BR999">
        <f t="shared" si="957"/>
        <v>0</v>
      </c>
      <c r="BS999">
        <f t="shared" si="958"/>
        <v>0</v>
      </c>
      <c r="BT999">
        <f t="shared" si="959"/>
        <v>0</v>
      </c>
    </row>
    <row r="1000" spans="1:72" x14ac:dyDescent="0.25">
      <c r="A1000" t="str">
        <f>IF(TRIM(INDEX(games!$A:$A,ROW()))="","",TRIM(INDEX(games!$A:$A,ROW())))</f>
        <v/>
      </c>
      <c r="B1000" t="str">
        <f>IF(OR($A1000="",INDEX(games!$B:$B,ROW())=""),"",INDEX(games!$B:$B,ROW()))</f>
        <v/>
      </c>
      <c r="C1000" t="str">
        <f>IF(OR($A1000="",INDEX(games!$C:$C,ROW())=""),"",INDEX(games!$C:$C,ROW()))</f>
        <v/>
      </c>
      <c r="D1000" t="str">
        <f t="shared" si="900"/>
        <v/>
      </c>
      <c r="E1000" t="str">
        <f t="shared" si="901"/>
        <v/>
      </c>
      <c r="F1000" t="str">
        <f t="shared" si="902"/>
        <v/>
      </c>
      <c r="G1000" t="e">
        <f t="shared" si="903"/>
        <v>#N/A</v>
      </c>
      <c r="H1000" t="e">
        <f t="shared" si="904"/>
        <v>#N/A</v>
      </c>
      <c r="I1000" t="e">
        <f t="shared" si="905"/>
        <v>#N/A</v>
      </c>
      <c r="J1000" t="e">
        <f t="shared" si="906"/>
        <v>#N/A</v>
      </c>
      <c r="K1000" t="e">
        <f t="shared" si="907"/>
        <v>#N/A</v>
      </c>
      <c r="L1000" t="e">
        <f t="shared" si="908"/>
        <v>#N/A</v>
      </c>
      <c r="M1000" t="e">
        <f t="shared" si="909"/>
        <v>#N/A</v>
      </c>
      <c r="N1000" t="e">
        <f t="shared" si="910"/>
        <v>#N/A</v>
      </c>
      <c r="O1000" t="str">
        <f t="shared" si="911"/>
        <v/>
      </c>
      <c r="P1000" t="str">
        <f>IF(OR($A1000="",INDEX(games!$H:$H,ROW())=""),"",INDEX(games!$H:$H,ROW()))</f>
        <v/>
      </c>
      <c r="Q1000" t="str">
        <f t="shared" si="912"/>
        <v/>
      </c>
      <c r="T1000">
        <f t="shared" si="913"/>
        <v>2019</v>
      </c>
      <c r="U1000">
        <f t="shared" si="914"/>
        <v>2026</v>
      </c>
      <c r="V1000">
        <f t="shared" si="915"/>
        <v>7</v>
      </c>
      <c r="W1000" t="str">
        <f>IF(TRIM(INDEX(connections!$A:$A,ROW()))="","",TRIM(INDEX(connections!$A:$A,ROW())))</f>
        <v>Noita</v>
      </c>
      <c r="X1000" t="str">
        <f>IF($W1000="","",TRIM(INDEX(connections!$B:$B,ROW())))</f>
        <v>Pathogenic</v>
      </c>
      <c r="Y1000">
        <f t="shared" si="916"/>
        <v>567</v>
      </c>
      <c r="Z1000">
        <f t="shared" si="917"/>
        <v>612</v>
      </c>
      <c r="AA1000" t="str">
        <f t="shared" si="918"/>
        <v>Yes</v>
      </c>
      <c r="AB1000" t="str">
        <f t="shared" si="919"/>
        <v/>
      </c>
      <c r="AC1000" t="str">
        <f t="shared" si="920"/>
        <v/>
      </c>
      <c r="AD1000">
        <f t="shared" si="921"/>
        <v>0</v>
      </c>
      <c r="AE1000" t="str">
        <f t="shared" si="922"/>
        <v/>
      </c>
      <c r="AG1000" t="str">
        <f t="shared" si="923"/>
        <v/>
      </c>
      <c r="AH1000" t="str">
        <f t="shared" si="924"/>
        <v/>
      </c>
      <c r="AI1000" t="str">
        <f t="shared" si="925"/>
        <v/>
      </c>
      <c r="AJ1000" t="str">
        <f t="shared" si="926"/>
        <v/>
      </c>
      <c r="AK1000" t="str">
        <f t="shared" si="927"/>
        <v/>
      </c>
      <c r="AL1000" t="str">
        <f>IF($A1000="","",INDEX(games!$J:$J,ROW())&amp;"")</f>
        <v/>
      </c>
      <c r="AM1000" t="str">
        <f>IF($A1000="","",SUMPRODUCT($AO1000:$BD1000,'Map Analysis'!$AN$2^{0,1,2,3,4,5,6,7,8,9,10,11,12,13,14,15}))</f>
        <v/>
      </c>
      <c r="AN1000" t="str">
        <f t="shared" si="928"/>
        <v/>
      </c>
      <c r="AO1000" t="str">
        <f t="shared" si="929"/>
        <v/>
      </c>
      <c r="AP1000" t="str">
        <f t="shared" si="930"/>
        <v/>
      </c>
      <c r="AQ1000" t="str">
        <f t="shared" si="931"/>
        <v/>
      </c>
      <c r="AR1000" t="str">
        <f t="shared" si="932"/>
        <v/>
      </c>
      <c r="AS1000" t="str">
        <f t="shared" si="933"/>
        <v/>
      </c>
      <c r="AT1000" t="str">
        <f t="shared" si="934"/>
        <v/>
      </c>
      <c r="AU1000" t="str">
        <f t="shared" si="935"/>
        <v/>
      </c>
      <c r="AV1000" t="str">
        <f t="shared" si="936"/>
        <v/>
      </c>
      <c r="AW1000" t="str">
        <f t="shared" si="937"/>
        <v/>
      </c>
      <c r="AX1000" t="str">
        <f t="shared" si="938"/>
        <v/>
      </c>
      <c r="AY1000" t="str">
        <f t="shared" si="939"/>
        <v/>
      </c>
      <c r="AZ1000" t="str">
        <f t="shared" si="940"/>
        <v/>
      </c>
      <c r="BA1000" t="str">
        <f t="shared" si="941"/>
        <v/>
      </c>
      <c r="BB1000" t="str">
        <f t="shared" si="942"/>
        <v/>
      </c>
      <c r="BC1000" t="str">
        <f t="shared" si="943"/>
        <v/>
      </c>
      <c r="BD1000" t="str">
        <f t="shared" si="944"/>
        <v/>
      </c>
      <c r="BF1000">
        <f t="shared" si="945"/>
        <v>0</v>
      </c>
      <c r="BG1000">
        <f t="shared" si="946"/>
        <v>0</v>
      </c>
      <c r="BH1000">
        <f t="shared" si="947"/>
        <v>0</v>
      </c>
      <c r="BI1000">
        <f t="shared" si="948"/>
        <v>0</v>
      </c>
      <c r="BJ1000">
        <f t="shared" si="949"/>
        <v>0</v>
      </c>
      <c r="BK1000">
        <f t="shared" si="950"/>
        <v>0</v>
      </c>
      <c r="BL1000">
        <f t="shared" si="951"/>
        <v>0</v>
      </c>
      <c r="BM1000">
        <f t="shared" si="952"/>
        <v>0</v>
      </c>
      <c r="BN1000">
        <f t="shared" si="953"/>
        <v>0</v>
      </c>
      <c r="BO1000">
        <f t="shared" si="954"/>
        <v>0</v>
      </c>
      <c r="BP1000">
        <f t="shared" si="955"/>
        <v>0</v>
      </c>
      <c r="BQ1000">
        <f t="shared" si="956"/>
        <v>0</v>
      </c>
      <c r="BR1000">
        <f t="shared" si="957"/>
        <v>0</v>
      </c>
      <c r="BS1000">
        <f t="shared" si="958"/>
        <v>0</v>
      </c>
      <c r="BT1000">
        <f t="shared" si="959"/>
        <v>0</v>
      </c>
    </row>
    <row r="1001" spans="1:72" x14ac:dyDescent="0.25">
      <c r="A1001" t="str">
        <f>IF(TRIM(INDEX(games!$A:$A,ROW()))="","",TRIM(INDEX(games!$A:$A,ROW())))</f>
        <v/>
      </c>
      <c r="B1001" t="str">
        <f>IF(OR($A1001="",INDEX(games!$B:$B,ROW())=""),"",INDEX(games!$B:$B,ROW()))</f>
        <v/>
      </c>
      <c r="C1001" t="str">
        <f>IF(OR($A1001="",INDEX(games!$C:$C,ROW())=""),"",INDEX(games!$C:$C,ROW()))</f>
        <v/>
      </c>
      <c r="D1001" t="str">
        <f t="shared" si="900"/>
        <v/>
      </c>
      <c r="E1001" t="str">
        <f t="shared" si="901"/>
        <v/>
      </c>
      <c r="F1001" t="str">
        <f t="shared" si="902"/>
        <v/>
      </c>
      <c r="G1001" t="e">
        <f t="shared" si="903"/>
        <v>#N/A</v>
      </c>
      <c r="H1001" t="e">
        <f t="shared" si="904"/>
        <v>#N/A</v>
      </c>
      <c r="I1001" t="e">
        <f t="shared" si="905"/>
        <v>#N/A</v>
      </c>
      <c r="J1001" t="e">
        <f t="shared" si="906"/>
        <v>#N/A</v>
      </c>
      <c r="K1001" t="e">
        <f t="shared" si="907"/>
        <v>#N/A</v>
      </c>
      <c r="L1001" t="e">
        <f t="shared" si="908"/>
        <v>#N/A</v>
      </c>
      <c r="M1001" t="e">
        <f t="shared" si="909"/>
        <v>#N/A</v>
      </c>
      <c r="N1001" t="e">
        <f t="shared" si="910"/>
        <v>#N/A</v>
      </c>
      <c r="O1001" t="str">
        <f t="shared" si="911"/>
        <v/>
      </c>
      <c r="P1001" t="str">
        <f>IF(OR($A1001="",INDEX(games!$H:$H,ROW())=""),"",INDEX(games!$H:$H,ROW()))</f>
        <v/>
      </c>
      <c r="Q1001" t="str">
        <f t="shared" si="912"/>
        <v/>
      </c>
      <c r="T1001">
        <f t="shared" si="913"/>
        <v>2011</v>
      </c>
      <c r="U1001">
        <f t="shared" si="914"/>
        <v>2026</v>
      </c>
      <c r="V1001">
        <f t="shared" si="915"/>
        <v>15</v>
      </c>
      <c r="W1001" t="str">
        <f>IF(TRIM(INDEX(connections!$A:$A,ROW()))="","",TRIM(INDEX(connections!$A:$A,ROW())))</f>
        <v>The Binding of Isaac</v>
      </c>
      <c r="X1001" t="str">
        <f>IF($W1001="","",TRIM(INDEX(connections!$B:$B,ROW())))</f>
        <v>Pathogenic</v>
      </c>
      <c r="Y1001">
        <f t="shared" si="916"/>
        <v>865</v>
      </c>
      <c r="Z1001">
        <f t="shared" si="917"/>
        <v>612</v>
      </c>
      <c r="AA1001" t="str">
        <f t="shared" si="918"/>
        <v>Yes</v>
      </c>
      <c r="AB1001" t="str">
        <f t="shared" si="919"/>
        <v/>
      </c>
      <c r="AC1001" t="str">
        <f t="shared" si="920"/>
        <v/>
      </c>
      <c r="AD1001">
        <f t="shared" si="921"/>
        <v>0</v>
      </c>
      <c r="AE1001" t="str">
        <f t="shared" si="922"/>
        <v/>
      </c>
      <c r="AG1001" t="str">
        <f t="shared" si="923"/>
        <v/>
      </c>
      <c r="AH1001" t="str">
        <f t="shared" si="924"/>
        <v/>
      </c>
      <c r="AI1001" t="str">
        <f t="shared" si="925"/>
        <v/>
      </c>
      <c r="AJ1001" t="str">
        <f t="shared" si="926"/>
        <v/>
      </c>
      <c r="AK1001" t="str">
        <f t="shared" si="927"/>
        <v/>
      </c>
      <c r="AL1001" t="str">
        <f>IF($A1001="","",INDEX(games!$J:$J,ROW())&amp;"")</f>
        <v/>
      </c>
      <c r="AM1001" t="str">
        <f>IF($A1001="","",SUMPRODUCT($AO1001:$BD1001,'Map Analysis'!$AN$2^{0,1,2,3,4,5,6,7,8,9,10,11,12,13,14,15}))</f>
        <v/>
      </c>
      <c r="AN1001" t="str">
        <f t="shared" si="928"/>
        <v/>
      </c>
      <c r="AO1001" t="str">
        <f t="shared" si="929"/>
        <v/>
      </c>
      <c r="AP1001" t="str">
        <f t="shared" si="930"/>
        <v/>
      </c>
      <c r="AQ1001" t="str">
        <f t="shared" si="931"/>
        <v/>
      </c>
      <c r="AR1001" t="str">
        <f t="shared" si="932"/>
        <v/>
      </c>
      <c r="AS1001" t="str">
        <f t="shared" si="933"/>
        <v/>
      </c>
      <c r="AT1001" t="str">
        <f t="shared" si="934"/>
        <v/>
      </c>
      <c r="AU1001" t="str">
        <f t="shared" si="935"/>
        <v/>
      </c>
      <c r="AV1001" t="str">
        <f t="shared" si="936"/>
        <v/>
      </c>
      <c r="AW1001" t="str">
        <f t="shared" si="937"/>
        <v/>
      </c>
      <c r="AX1001" t="str">
        <f t="shared" si="938"/>
        <v/>
      </c>
      <c r="AY1001" t="str">
        <f t="shared" si="939"/>
        <v/>
      </c>
      <c r="AZ1001" t="str">
        <f t="shared" si="940"/>
        <v/>
      </c>
      <c r="BA1001" t="str">
        <f t="shared" si="941"/>
        <v/>
      </c>
      <c r="BB1001" t="str">
        <f t="shared" si="942"/>
        <v/>
      </c>
      <c r="BC1001" t="str">
        <f t="shared" si="943"/>
        <v/>
      </c>
      <c r="BD1001" t="str">
        <f t="shared" si="944"/>
        <v/>
      </c>
      <c r="BF1001">
        <f t="shared" si="945"/>
        <v>0</v>
      </c>
      <c r="BG1001">
        <f t="shared" si="946"/>
        <v>0</v>
      </c>
      <c r="BH1001">
        <f t="shared" si="947"/>
        <v>0</v>
      </c>
      <c r="BI1001">
        <f t="shared" si="948"/>
        <v>0</v>
      </c>
      <c r="BJ1001">
        <f t="shared" si="949"/>
        <v>0</v>
      </c>
      <c r="BK1001">
        <f t="shared" si="950"/>
        <v>0</v>
      </c>
      <c r="BL1001">
        <f t="shared" si="951"/>
        <v>0</v>
      </c>
      <c r="BM1001">
        <f t="shared" si="952"/>
        <v>0</v>
      </c>
      <c r="BN1001">
        <f t="shared" si="953"/>
        <v>0</v>
      </c>
      <c r="BO1001">
        <f t="shared" si="954"/>
        <v>0</v>
      </c>
      <c r="BP1001">
        <f t="shared" si="955"/>
        <v>0</v>
      </c>
      <c r="BQ1001">
        <f t="shared" si="956"/>
        <v>0</v>
      </c>
      <c r="BR1001">
        <f t="shared" si="957"/>
        <v>0</v>
      </c>
      <c r="BS1001">
        <f t="shared" si="958"/>
        <v>0</v>
      </c>
      <c r="BT1001">
        <f t="shared" si="959"/>
        <v>0</v>
      </c>
    </row>
    <row r="1002" spans="1:72" x14ac:dyDescent="0.25">
      <c r="A1002" t="str">
        <f>IF(TRIM(INDEX(games!$A:$A,ROW()))="","",TRIM(INDEX(games!$A:$A,ROW())))</f>
        <v/>
      </c>
      <c r="B1002" t="str">
        <f>IF(OR($A1002="",INDEX(games!$B:$B,ROW())=""),"",INDEX(games!$B:$B,ROW()))</f>
        <v/>
      </c>
      <c r="C1002" t="str">
        <f>IF(OR($A1002="",INDEX(games!$C:$C,ROW())=""),"",INDEX(games!$C:$C,ROW()))</f>
        <v/>
      </c>
      <c r="D1002" t="str">
        <f t="shared" si="900"/>
        <v/>
      </c>
      <c r="E1002" t="str">
        <f t="shared" si="901"/>
        <v/>
      </c>
      <c r="F1002" t="str">
        <f t="shared" si="902"/>
        <v/>
      </c>
      <c r="G1002" t="e">
        <f t="shared" si="903"/>
        <v>#N/A</v>
      </c>
      <c r="H1002" t="e">
        <f t="shared" si="904"/>
        <v>#N/A</v>
      </c>
      <c r="I1002" t="e">
        <f t="shared" si="905"/>
        <v>#N/A</v>
      </c>
      <c r="J1002" t="e">
        <f t="shared" si="906"/>
        <v>#N/A</v>
      </c>
      <c r="K1002" t="e">
        <f t="shared" si="907"/>
        <v>#N/A</v>
      </c>
      <c r="L1002" t="e">
        <f t="shared" si="908"/>
        <v>#N/A</v>
      </c>
      <c r="M1002" t="e">
        <f t="shared" si="909"/>
        <v>#N/A</v>
      </c>
      <c r="N1002" t="e">
        <f t="shared" si="910"/>
        <v>#N/A</v>
      </c>
      <c r="O1002" t="str">
        <f t="shared" si="911"/>
        <v/>
      </c>
      <c r="P1002" t="str">
        <f>IF(OR($A1002="",INDEX(games!$H:$H,ROW())=""),"",INDEX(games!$H:$H,ROW()))</f>
        <v/>
      </c>
      <c r="Q1002" t="str">
        <f t="shared" si="912"/>
        <v/>
      </c>
      <c r="T1002">
        <f t="shared" si="913"/>
        <v>1987</v>
      </c>
      <c r="U1002">
        <f t="shared" si="914"/>
        <v>2015</v>
      </c>
      <c r="V1002">
        <f t="shared" si="915"/>
        <v>28</v>
      </c>
      <c r="W1002" t="str">
        <f>IF(TRIM(INDEX(connections!$A:$A,ROW()))="","",TRIM(INDEX(connections!$A:$A,ROW())))</f>
        <v>NetHack</v>
      </c>
      <c r="X1002" t="str">
        <f>IF($W1002="","",TRIM(INDEX(connections!$B:$B,ROW())))</f>
        <v>Pathos: Nethack Codex</v>
      </c>
      <c r="Y1002">
        <f t="shared" si="916"/>
        <v>558</v>
      </c>
      <c r="Z1002">
        <f t="shared" si="917"/>
        <v>613</v>
      </c>
      <c r="AA1002" t="str">
        <f t="shared" si="918"/>
        <v>Yes</v>
      </c>
      <c r="AB1002" t="str">
        <f t="shared" si="919"/>
        <v>Yes</v>
      </c>
      <c r="AC1002">
        <f t="shared" si="920"/>
        <v>1</v>
      </c>
      <c r="AD1002">
        <f t="shared" si="921"/>
        <v>0</v>
      </c>
      <c r="AE1002" t="str">
        <f t="shared" si="922"/>
        <v/>
      </c>
      <c r="AG1002" t="str">
        <f t="shared" si="923"/>
        <v/>
      </c>
      <c r="AH1002" t="str">
        <f t="shared" si="924"/>
        <v/>
      </c>
      <c r="AI1002" t="str">
        <f t="shared" si="925"/>
        <v/>
      </c>
      <c r="AJ1002" t="str">
        <f t="shared" si="926"/>
        <v/>
      </c>
      <c r="AK1002" t="str">
        <f t="shared" si="927"/>
        <v/>
      </c>
      <c r="AL1002" t="str">
        <f>IF($A1002="","",INDEX(games!$J:$J,ROW())&amp;"")</f>
        <v/>
      </c>
      <c r="AM1002" t="str">
        <f>IF($A1002="","",SUMPRODUCT($AO1002:$BD1002,'Map Analysis'!$AN$2^{0,1,2,3,4,5,6,7,8,9,10,11,12,13,14,15}))</f>
        <v/>
      </c>
      <c r="AN1002" t="str">
        <f t="shared" si="928"/>
        <v/>
      </c>
      <c r="AO1002" t="str">
        <f t="shared" si="929"/>
        <v/>
      </c>
      <c r="AP1002" t="str">
        <f t="shared" si="930"/>
        <v/>
      </c>
      <c r="AQ1002" t="str">
        <f t="shared" si="931"/>
        <v/>
      </c>
      <c r="AR1002" t="str">
        <f t="shared" si="932"/>
        <v/>
      </c>
      <c r="AS1002" t="str">
        <f t="shared" si="933"/>
        <v/>
      </c>
      <c r="AT1002" t="str">
        <f t="shared" si="934"/>
        <v/>
      </c>
      <c r="AU1002" t="str">
        <f t="shared" si="935"/>
        <v/>
      </c>
      <c r="AV1002" t="str">
        <f t="shared" si="936"/>
        <v/>
      </c>
      <c r="AW1002" t="str">
        <f t="shared" si="937"/>
        <v/>
      </c>
      <c r="AX1002" t="str">
        <f t="shared" si="938"/>
        <v/>
      </c>
      <c r="AY1002" t="str">
        <f t="shared" si="939"/>
        <v/>
      </c>
      <c r="AZ1002" t="str">
        <f t="shared" si="940"/>
        <v/>
      </c>
      <c r="BA1002" t="str">
        <f t="shared" si="941"/>
        <v/>
      </c>
      <c r="BB1002" t="str">
        <f t="shared" si="942"/>
        <v/>
      </c>
      <c r="BC1002" t="str">
        <f t="shared" si="943"/>
        <v/>
      </c>
      <c r="BD1002" t="str">
        <f t="shared" si="944"/>
        <v/>
      </c>
      <c r="BF1002">
        <f t="shared" si="945"/>
        <v>0</v>
      </c>
      <c r="BG1002">
        <f t="shared" si="946"/>
        <v>0</v>
      </c>
      <c r="BH1002">
        <f t="shared" si="947"/>
        <v>0</v>
      </c>
      <c r="BI1002">
        <f t="shared" si="948"/>
        <v>0</v>
      </c>
      <c r="BJ1002">
        <f t="shared" si="949"/>
        <v>0</v>
      </c>
      <c r="BK1002">
        <f t="shared" si="950"/>
        <v>0</v>
      </c>
      <c r="BL1002">
        <f t="shared" si="951"/>
        <v>0</v>
      </c>
      <c r="BM1002">
        <f t="shared" si="952"/>
        <v>0</v>
      </c>
      <c r="BN1002">
        <f t="shared" si="953"/>
        <v>0</v>
      </c>
      <c r="BO1002">
        <f t="shared" si="954"/>
        <v>0</v>
      </c>
      <c r="BP1002">
        <f t="shared" si="955"/>
        <v>0</v>
      </c>
      <c r="BQ1002">
        <f t="shared" si="956"/>
        <v>0</v>
      </c>
      <c r="BR1002">
        <f t="shared" si="957"/>
        <v>0</v>
      </c>
      <c r="BS1002">
        <f t="shared" si="958"/>
        <v>0</v>
      </c>
      <c r="BT1002">
        <f t="shared" si="959"/>
        <v>0</v>
      </c>
    </row>
    <row r="1003" spans="1:72" x14ac:dyDescent="0.25">
      <c r="A1003" t="str">
        <f>IF(TRIM(INDEX(games!$A:$A,ROW()))="","",TRIM(INDEX(games!$A:$A,ROW())))</f>
        <v/>
      </c>
      <c r="B1003" t="str">
        <f>IF(OR($A1003="",INDEX(games!$B:$B,ROW())=""),"",INDEX(games!$B:$B,ROW()))</f>
        <v/>
      </c>
      <c r="C1003" t="str">
        <f>IF(OR($A1003="",INDEX(games!$C:$C,ROW())=""),"",INDEX(games!$C:$C,ROW()))</f>
        <v/>
      </c>
      <c r="D1003" t="str">
        <f t="shared" si="900"/>
        <v/>
      </c>
      <c r="E1003" t="str">
        <f t="shared" si="901"/>
        <v/>
      </c>
      <c r="F1003" t="str">
        <f t="shared" si="902"/>
        <v/>
      </c>
      <c r="G1003" t="e">
        <f t="shared" si="903"/>
        <v>#N/A</v>
      </c>
      <c r="H1003" t="e">
        <f t="shared" si="904"/>
        <v>#N/A</v>
      </c>
      <c r="I1003" t="e">
        <f t="shared" si="905"/>
        <v>#N/A</v>
      </c>
      <c r="J1003" t="e">
        <f t="shared" si="906"/>
        <v>#N/A</v>
      </c>
      <c r="K1003" t="e">
        <f t="shared" si="907"/>
        <v>#N/A</v>
      </c>
      <c r="L1003" t="e">
        <f t="shared" si="908"/>
        <v>#N/A</v>
      </c>
      <c r="M1003" t="e">
        <f t="shared" si="909"/>
        <v>#N/A</v>
      </c>
      <c r="N1003" t="e">
        <f t="shared" si="910"/>
        <v>#N/A</v>
      </c>
      <c r="O1003" t="str">
        <f t="shared" si="911"/>
        <v/>
      </c>
      <c r="P1003" t="str">
        <f>IF(OR($A1003="",INDEX(games!$H:$H,ROW())=""),"",INDEX(games!$H:$H,ROW()))</f>
        <v/>
      </c>
      <c r="Q1003" t="str">
        <f t="shared" si="912"/>
        <v/>
      </c>
      <c r="T1003">
        <f t="shared" si="913"/>
        <v>2018</v>
      </c>
      <c r="U1003">
        <f t="shared" si="914"/>
        <v>2021</v>
      </c>
      <c r="V1003">
        <f t="shared" si="915"/>
        <v>3</v>
      </c>
      <c r="W1003" t="str">
        <f>IF(TRIM(INDEX(connections!$A:$A,ROW()))="","",TRIM(INDEX(connections!$A:$A,ROW())))</f>
        <v>Into the Breach</v>
      </c>
      <c r="X1003" t="str">
        <f>IF($W1003="","",TRIM(INDEX(connections!$B:$B,ROW())))</f>
        <v>Pawnbarian</v>
      </c>
      <c r="Y1003">
        <f t="shared" si="916"/>
        <v>428</v>
      </c>
      <c r="Z1003">
        <f t="shared" si="917"/>
        <v>614</v>
      </c>
      <c r="AA1003" t="str">
        <f t="shared" si="918"/>
        <v>Yes</v>
      </c>
      <c r="AB1003" t="str">
        <f t="shared" si="919"/>
        <v>Yes</v>
      </c>
      <c r="AC1003">
        <f t="shared" si="920"/>
        <v>1</v>
      </c>
      <c r="AD1003">
        <f t="shared" si="921"/>
        <v>0</v>
      </c>
      <c r="AE1003" t="str">
        <f t="shared" si="922"/>
        <v/>
      </c>
      <c r="AG1003" t="str">
        <f t="shared" si="923"/>
        <v/>
      </c>
      <c r="AH1003" t="str">
        <f t="shared" si="924"/>
        <v/>
      </c>
      <c r="AI1003" t="str">
        <f t="shared" si="925"/>
        <v/>
      </c>
      <c r="AJ1003" t="str">
        <f t="shared" si="926"/>
        <v/>
      </c>
      <c r="AK1003" t="str">
        <f t="shared" si="927"/>
        <v/>
      </c>
      <c r="AL1003" t="str">
        <f>IF($A1003="","",INDEX(games!$J:$J,ROW())&amp;"")</f>
        <v/>
      </c>
      <c r="AM1003" t="str">
        <f>IF($A1003="","",SUMPRODUCT($AO1003:$BD1003,'Map Analysis'!$AN$2^{0,1,2,3,4,5,6,7,8,9,10,11,12,13,14,15}))</f>
        <v/>
      </c>
      <c r="AN1003" t="str">
        <f t="shared" si="928"/>
        <v/>
      </c>
      <c r="AO1003" t="str">
        <f t="shared" si="929"/>
        <v/>
      </c>
      <c r="AP1003" t="str">
        <f t="shared" si="930"/>
        <v/>
      </c>
      <c r="AQ1003" t="str">
        <f t="shared" si="931"/>
        <v/>
      </c>
      <c r="AR1003" t="str">
        <f t="shared" si="932"/>
        <v/>
      </c>
      <c r="AS1003" t="str">
        <f t="shared" si="933"/>
        <v/>
      </c>
      <c r="AT1003" t="str">
        <f t="shared" si="934"/>
        <v/>
      </c>
      <c r="AU1003" t="str">
        <f t="shared" si="935"/>
        <v/>
      </c>
      <c r="AV1003" t="str">
        <f t="shared" si="936"/>
        <v/>
      </c>
      <c r="AW1003" t="str">
        <f t="shared" si="937"/>
        <v/>
      </c>
      <c r="AX1003" t="str">
        <f t="shared" si="938"/>
        <v/>
      </c>
      <c r="AY1003" t="str">
        <f t="shared" si="939"/>
        <v/>
      </c>
      <c r="AZ1003" t="str">
        <f t="shared" si="940"/>
        <v/>
      </c>
      <c r="BA1003" t="str">
        <f t="shared" si="941"/>
        <v/>
      </c>
      <c r="BB1003" t="str">
        <f t="shared" si="942"/>
        <v/>
      </c>
      <c r="BC1003" t="str">
        <f t="shared" si="943"/>
        <v/>
      </c>
      <c r="BD1003" t="str">
        <f t="shared" si="944"/>
        <v/>
      </c>
      <c r="BF1003">
        <f t="shared" si="945"/>
        <v>1</v>
      </c>
      <c r="BG1003">
        <f t="shared" si="946"/>
        <v>0</v>
      </c>
      <c r="BH1003">
        <f t="shared" si="947"/>
        <v>0</v>
      </c>
      <c r="BI1003">
        <f t="shared" si="948"/>
        <v>0</v>
      </c>
      <c r="BJ1003">
        <f t="shared" si="949"/>
        <v>0</v>
      </c>
      <c r="BK1003">
        <f t="shared" si="950"/>
        <v>0</v>
      </c>
      <c r="BL1003">
        <f t="shared" si="951"/>
        <v>0</v>
      </c>
      <c r="BM1003">
        <f t="shared" si="952"/>
        <v>0</v>
      </c>
      <c r="BN1003">
        <f t="shared" si="953"/>
        <v>0</v>
      </c>
      <c r="BO1003">
        <f t="shared" si="954"/>
        <v>0</v>
      </c>
      <c r="BP1003">
        <f t="shared" si="955"/>
        <v>0</v>
      </c>
      <c r="BQ1003">
        <f t="shared" si="956"/>
        <v>0</v>
      </c>
      <c r="BR1003">
        <f t="shared" si="957"/>
        <v>0</v>
      </c>
      <c r="BS1003">
        <f t="shared" si="958"/>
        <v>0</v>
      </c>
      <c r="BT1003">
        <f t="shared" si="959"/>
        <v>0</v>
      </c>
    </row>
    <row r="1004" spans="1:72" x14ac:dyDescent="0.25">
      <c r="A1004" t="str">
        <f>IF(TRIM(INDEX(games!$A:$A,ROW()))="","",TRIM(INDEX(games!$A:$A,ROW())))</f>
        <v/>
      </c>
      <c r="B1004" t="str">
        <f>IF(OR($A1004="",INDEX(games!$B:$B,ROW())=""),"",INDEX(games!$B:$B,ROW()))</f>
        <v/>
      </c>
      <c r="C1004" t="str">
        <f>IF(OR($A1004="",INDEX(games!$C:$C,ROW())=""),"",INDEX(games!$C:$C,ROW()))</f>
        <v/>
      </c>
      <c r="D1004" t="str">
        <f t="shared" si="900"/>
        <v/>
      </c>
      <c r="E1004" t="str">
        <f t="shared" si="901"/>
        <v/>
      </c>
      <c r="F1004" t="str">
        <f t="shared" si="902"/>
        <v/>
      </c>
      <c r="G1004" t="e">
        <f t="shared" si="903"/>
        <v>#N/A</v>
      </c>
      <c r="H1004" t="e">
        <f t="shared" si="904"/>
        <v>#N/A</v>
      </c>
      <c r="I1004" t="e">
        <f t="shared" si="905"/>
        <v>#N/A</v>
      </c>
      <c r="J1004" t="e">
        <f t="shared" si="906"/>
        <v>#N/A</v>
      </c>
      <c r="K1004" t="e">
        <f t="shared" si="907"/>
        <v>#N/A</v>
      </c>
      <c r="L1004" t="e">
        <f t="shared" si="908"/>
        <v>#N/A</v>
      </c>
      <c r="M1004" t="e">
        <f t="shared" si="909"/>
        <v>#N/A</v>
      </c>
      <c r="N1004" t="e">
        <f t="shared" si="910"/>
        <v>#N/A</v>
      </c>
      <c r="O1004" t="str">
        <f t="shared" si="911"/>
        <v/>
      </c>
      <c r="P1004" t="str">
        <f>IF(OR($A1004="",INDEX(games!$H:$H,ROW())=""),"",INDEX(games!$H:$H,ROW()))</f>
        <v/>
      </c>
      <c r="Q1004" t="str">
        <f t="shared" si="912"/>
        <v/>
      </c>
      <c r="T1004">
        <f t="shared" si="913"/>
        <v>2017</v>
      </c>
      <c r="U1004">
        <f t="shared" si="914"/>
        <v>2021</v>
      </c>
      <c r="V1004">
        <f t="shared" si="915"/>
        <v>4</v>
      </c>
      <c r="W1004" t="str">
        <f>IF(TRIM(INDEX(connections!$A:$A,ROW()))="","",TRIM(INDEX(connections!$A:$A,ROW())))</f>
        <v>Slay the Spire</v>
      </c>
      <c r="X1004" t="str">
        <f>IF($W1004="","",TRIM(INDEX(connections!$B:$B,ROW())))</f>
        <v>Pawnbarian</v>
      </c>
      <c r="Y1004">
        <f t="shared" si="916"/>
        <v>772</v>
      </c>
      <c r="Z1004">
        <f t="shared" si="917"/>
        <v>614</v>
      </c>
      <c r="AA1004" t="str">
        <f t="shared" si="918"/>
        <v>Yes</v>
      </c>
      <c r="AB1004" t="str">
        <f t="shared" si="919"/>
        <v>Yes</v>
      </c>
      <c r="AC1004">
        <f t="shared" si="920"/>
        <v>1</v>
      </c>
      <c r="AD1004">
        <f t="shared" si="921"/>
        <v>1</v>
      </c>
      <c r="AE1004" t="str">
        <f t="shared" si="922"/>
        <v/>
      </c>
      <c r="AG1004" t="str">
        <f t="shared" si="923"/>
        <v/>
      </c>
      <c r="AH1004" t="str">
        <f t="shared" si="924"/>
        <v/>
      </c>
      <c r="AI1004" t="str">
        <f t="shared" si="925"/>
        <v/>
      </c>
      <c r="AJ1004" t="str">
        <f t="shared" si="926"/>
        <v/>
      </c>
      <c r="AK1004" t="str">
        <f t="shared" si="927"/>
        <v/>
      </c>
      <c r="AL1004" t="str">
        <f>IF($A1004="","",INDEX(games!$J:$J,ROW())&amp;"")</f>
        <v/>
      </c>
      <c r="AM1004" t="str">
        <f>IF($A1004="","",SUMPRODUCT($AO1004:$BD1004,'Map Analysis'!$AN$2^{0,1,2,3,4,5,6,7,8,9,10,11,12,13,14,15}))</f>
        <v/>
      </c>
      <c r="AN1004" t="str">
        <f t="shared" si="928"/>
        <v/>
      </c>
      <c r="AO1004" t="str">
        <f t="shared" si="929"/>
        <v/>
      </c>
      <c r="AP1004" t="str">
        <f t="shared" si="930"/>
        <v/>
      </c>
      <c r="AQ1004" t="str">
        <f t="shared" si="931"/>
        <v/>
      </c>
      <c r="AR1004" t="str">
        <f t="shared" si="932"/>
        <v/>
      </c>
      <c r="AS1004" t="str">
        <f t="shared" si="933"/>
        <v/>
      </c>
      <c r="AT1004" t="str">
        <f t="shared" si="934"/>
        <v/>
      </c>
      <c r="AU1004" t="str">
        <f t="shared" si="935"/>
        <v/>
      </c>
      <c r="AV1004" t="str">
        <f t="shared" si="936"/>
        <v/>
      </c>
      <c r="AW1004" t="str">
        <f t="shared" si="937"/>
        <v/>
      </c>
      <c r="AX1004" t="str">
        <f t="shared" si="938"/>
        <v/>
      </c>
      <c r="AY1004" t="str">
        <f t="shared" si="939"/>
        <v/>
      </c>
      <c r="AZ1004" t="str">
        <f t="shared" si="940"/>
        <v/>
      </c>
      <c r="BA1004" t="str">
        <f t="shared" si="941"/>
        <v/>
      </c>
      <c r="BB1004" t="str">
        <f t="shared" si="942"/>
        <v/>
      </c>
      <c r="BC1004" t="str">
        <f t="shared" si="943"/>
        <v/>
      </c>
      <c r="BD1004" t="str">
        <f t="shared" si="944"/>
        <v/>
      </c>
      <c r="BF1004">
        <f t="shared" si="945"/>
        <v>1</v>
      </c>
      <c r="BG1004">
        <f t="shared" si="946"/>
        <v>0</v>
      </c>
      <c r="BH1004">
        <f t="shared" si="947"/>
        <v>0</v>
      </c>
      <c r="BI1004">
        <f t="shared" si="948"/>
        <v>0</v>
      </c>
      <c r="BJ1004">
        <f t="shared" si="949"/>
        <v>0</v>
      </c>
      <c r="BK1004">
        <f t="shared" si="950"/>
        <v>0</v>
      </c>
      <c r="BL1004">
        <f t="shared" si="951"/>
        <v>0</v>
      </c>
      <c r="BM1004">
        <f t="shared" si="952"/>
        <v>0</v>
      </c>
      <c r="BN1004">
        <f t="shared" si="953"/>
        <v>0</v>
      </c>
      <c r="BO1004">
        <f t="shared" si="954"/>
        <v>0</v>
      </c>
      <c r="BP1004">
        <f t="shared" si="955"/>
        <v>0</v>
      </c>
      <c r="BQ1004">
        <f t="shared" si="956"/>
        <v>0</v>
      </c>
      <c r="BR1004">
        <f t="shared" si="957"/>
        <v>0</v>
      </c>
      <c r="BS1004">
        <f t="shared" si="958"/>
        <v>0</v>
      </c>
      <c r="BT1004">
        <f t="shared" si="959"/>
        <v>0</v>
      </c>
    </row>
    <row r="1005" spans="1:72" x14ac:dyDescent="0.25">
      <c r="A1005" t="str">
        <f>IF(TRIM(INDEX(games!$A:$A,ROW()))="","",TRIM(INDEX(games!$A:$A,ROW())))</f>
        <v/>
      </c>
      <c r="B1005" t="str">
        <f>IF(OR($A1005="",INDEX(games!$B:$B,ROW())=""),"",INDEX(games!$B:$B,ROW()))</f>
        <v/>
      </c>
      <c r="C1005" t="str">
        <f>IF(OR($A1005="",INDEX(games!$C:$C,ROW())=""),"",INDEX(games!$C:$C,ROW()))</f>
        <v/>
      </c>
      <c r="D1005" t="str">
        <f t="shared" si="900"/>
        <v/>
      </c>
      <c r="E1005" t="str">
        <f t="shared" si="901"/>
        <v/>
      </c>
      <c r="F1005" t="str">
        <f t="shared" si="902"/>
        <v/>
      </c>
      <c r="G1005" t="e">
        <f t="shared" si="903"/>
        <v>#N/A</v>
      </c>
      <c r="H1005" t="e">
        <f t="shared" si="904"/>
        <v>#N/A</v>
      </c>
      <c r="I1005" t="e">
        <f t="shared" si="905"/>
        <v>#N/A</v>
      </c>
      <c r="J1005" t="e">
        <f t="shared" si="906"/>
        <v>#N/A</v>
      </c>
      <c r="K1005" t="e">
        <f t="shared" si="907"/>
        <v>#N/A</v>
      </c>
      <c r="L1005" t="e">
        <f t="shared" si="908"/>
        <v>#N/A</v>
      </c>
      <c r="M1005" t="e">
        <f t="shared" si="909"/>
        <v>#N/A</v>
      </c>
      <c r="N1005" t="e">
        <f t="shared" si="910"/>
        <v>#N/A</v>
      </c>
      <c r="O1005" t="str">
        <f t="shared" si="911"/>
        <v/>
      </c>
      <c r="P1005" t="str">
        <f>IF(OR($A1005="",INDEX(games!$H:$H,ROW())=""),"",INDEX(games!$H:$H,ROW()))</f>
        <v/>
      </c>
      <c r="Q1005" t="str">
        <f t="shared" si="912"/>
        <v/>
      </c>
      <c r="T1005">
        <f t="shared" si="913"/>
        <v>2022</v>
      </c>
      <c r="U1005">
        <f t="shared" si="914"/>
        <v>2026</v>
      </c>
      <c r="V1005">
        <f t="shared" si="915"/>
        <v>4</v>
      </c>
      <c r="W1005" t="str">
        <f>IF(TRIM(INDEX(connections!$A:$A,ROW()))="","",TRIM(INDEX(connections!$A:$A,ROW())))</f>
        <v>Cult of the Lamb</v>
      </c>
      <c r="X1005" t="str">
        <f>IF($W1005="","",TRIM(INDEX(connections!$B:$B,ROW())))</f>
        <v>Pax Autocratica</v>
      </c>
      <c r="Y1005">
        <f t="shared" si="916"/>
        <v>176</v>
      </c>
      <c r="Z1005">
        <f t="shared" si="917"/>
        <v>615</v>
      </c>
      <c r="AA1005" t="str">
        <f t="shared" si="918"/>
        <v>Yes</v>
      </c>
      <c r="AB1005" t="str">
        <f t="shared" si="919"/>
        <v/>
      </c>
      <c r="AC1005" t="str">
        <f t="shared" si="920"/>
        <v/>
      </c>
      <c r="AD1005">
        <f t="shared" si="921"/>
        <v>0</v>
      </c>
      <c r="AE1005" t="str">
        <f t="shared" si="922"/>
        <v/>
      </c>
      <c r="AG1005" t="str">
        <f t="shared" si="923"/>
        <v/>
      </c>
      <c r="AH1005" t="str">
        <f t="shared" si="924"/>
        <v/>
      </c>
      <c r="AI1005" t="str">
        <f t="shared" si="925"/>
        <v/>
      </c>
      <c r="AJ1005" t="str">
        <f t="shared" si="926"/>
        <v/>
      </c>
      <c r="AK1005" t="str">
        <f t="shared" si="927"/>
        <v/>
      </c>
      <c r="AL1005" t="str">
        <f>IF($A1005="","",INDEX(games!$J:$J,ROW())&amp;"")</f>
        <v/>
      </c>
      <c r="AM1005" t="str">
        <f>IF($A1005="","",SUMPRODUCT($AO1005:$BD1005,'Map Analysis'!$AN$2^{0,1,2,3,4,5,6,7,8,9,10,11,12,13,14,15}))</f>
        <v/>
      </c>
      <c r="AN1005" t="str">
        <f t="shared" si="928"/>
        <v/>
      </c>
      <c r="AO1005" t="str">
        <f t="shared" si="929"/>
        <v/>
      </c>
      <c r="AP1005" t="str">
        <f t="shared" si="930"/>
        <v/>
      </c>
      <c r="AQ1005" t="str">
        <f t="shared" si="931"/>
        <v/>
      </c>
      <c r="AR1005" t="str">
        <f t="shared" si="932"/>
        <v/>
      </c>
      <c r="AS1005" t="str">
        <f t="shared" si="933"/>
        <v/>
      </c>
      <c r="AT1005" t="str">
        <f t="shared" si="934"/>
        <v/>
      </c>
      <c r="AU1005" t="str">
        <f t="shared" si="935"/>
        <v/>
      </c>
      <c r="AV1005" t="str">
        <f t="shared" si="936"/>
        <v/>
      </c>
      <c r="AW1005" t="str">
        <f t="shared" si="937"/>
        <v/>
      </c>
      <c r="AX1005" t="str">
        <f t="shared" si="938"/>
        <v/>
      </c>
      <c r="AY1005" t="str">
        <f t="shared" si="939"/>
        <v/>
      </c>
      <c r="AZ1005" t="str">
        <f t="shared" si="940"/>
        <v/>
      </c>
      <c r="BA1005" t="str">
        <f t="shared" si="941"/>
        <v/>
      </c>
      <c r="BB1005" t="str">
        <f t="shared" si="942"/>
        <v/>
      </c>
      <c r="BC1005" t="str">
        <f t="shared" si="943"/>
        <v/>
      </c>
      <c r="BD1005" t="str">
        <f t="shared" si="944"/>
        <v/>
      </c>
      <c r="BF1005">
        <f t="shared" si="945"/>
        <v>0</v>
      </c>
      <c r="BG1005">
        <f t="shared" si="946"/>
        <v>0</v>
      </c>
      <c r="BH1005">
        <f t="shared" si="947"/>
        <v>0</v>
      </c>
      <c r="BI1005">
        <f t="shared" si="948"/>
        <v>0</v>
      </c>
      <c r="BJ1005">
        <f t="shared" si="949"/>
        <v>0</v>
      </c>
      <c r="BK1005">
        <f t="shared" si="950"/>
        <v>0</v>
      </c>
      <c r="BL1005">
        <f t="shared" si="951"/>
        <v>0</v>
      </c>
      <c r="BM1005">
        <f t="shared" si="952"/>
        <v>0</v>
      </c>
      <c r="BN1005">
        <f t="shared" si="953"/>
        <v>0</v>
      </c>
      <c r="BO1005">
        <f t="shared" si="954"/>
        <v>0</v>
      </c>
      <c r="BP1005">
        <f t="shared" si="955"/>
        <v>0</v>
      </c>
      <c r="BQ1005">
        <f t="shared" si="956"/>
        <v>0</v>
      </c>
      <c r="BR1005">
        <f t="shared" si="957"/>
        <v>0</v>
      </c>
      <c r="BS1005">
        <f t="shared" si="958"/>
        <v>0</v>
      </c>
      <c r="BT1005">
        <f t="shared" si="959"/>
        <v>0</v>
      </c>
    </row>
    <row r="1006" spans="1:72" x14ac:dyDescent="0.25">
      <c r="A1006" t="str">
        <f>IF(TRIM(INDEX(games!$A:$A,ROW()))="","",TRIM(INDEX(games!$A:$A,ROW())))</f>
        <v/>
      </c>
      <c r="B1006" t="str">
        <f>IF(OR($A1006="",INDEX(games!$B:$B,ROW())=""),"",INDEX(games!$B:$B,ROW()))</f>
        <v/>
      </c>
      <c r="C1006" t="str">
        <f>IF(OR($A1006="",INDEX(games!$C:$C,ROW())=""),"",INDEX(games!$C:$C,ROW()))</f>
        <v/>
      </c>
      <c r="D1006" t="str">
        <f t="shared" si="900"/>
        <v/>
      </c>
      <c r="E1006" t="str">
        <f t="shared" si="901"/>
        <v/>
      </c>
      <c r="F1006" t="str">
        <f t="shared" si="902"/>
        <v/>
      </c>
      <c r="G1006" t="e">
        <f t="shared" si="903"/>
        <v>#N/A</v>
      </c>
      <c r="H1006" t="e">
        <f t="shared" si="904"/>
        <v>#N/A</v>
      </c>
      <c r="I1006" t="e">
        <f t="shared" si="905"/>
        <v>#N/A</v>
      </c>
      <c r="J1006" t="e">
        <f t="shared" si="906"/>
        <v>#N/A</v>
      </c>
      <c r="K1006" t="e">
        <f t="shared" si="907"/>
        <v>#N/A</v>
      </c>
      <c r="L1006" t="e">
        <f t="shared" si="908"/>
        <v>#N/A</v>
      </c>
      <c r="M1006" t="e">
        <f t="shared" si="909"/>
        <v>#N/A</v>
      </c>
      <c r="N1006" t="e">
        <f t="shared" si="910"/>
        <v>#N/A</v>
      </c>
      <c r="O1006" t="str">
        <f t="shared" si="911"/>
        <v/>
      </c>
      <c r="P1006" t="str">
        <f>IF(OR($A1006="",INDEX(games!$H:$H,ROW())=""),"",INDEX(games!$H:$H,ROW()))</f>
        <v/>
      </c>
      <c r="Q1006" t="str">
        <f t="shared" si="912"/>
        <v/>
      </c>
      <c r="T1006">
        <f t="shared" si="913"/>
        <v>2020</v>
      </c>
      <c r="U1006">
        <f t="shared" si="914"/>
        <v>2026</v>
      </c>
      <c r="V1006">
        <f t="shared" si="915"/>
        <v>6</v>
      </c>
      <c r="W1006" t="str">
        <f>IF(TRIM(INDEX(connections!$A:$A,ROW()))="","",TRIM(INDEX(connections!$A:$A,ROW())))</f>
        <v>Risk of Rain 2</v>
      </c>
      <c r="X1006" t="str">
        <f>IF($W1006="","",TRIM(INDEX(connections!$B:$B,ROW())))</f>
        <v>Pax Autocratica</v>
      </c>
      <c r="Y1006">
        <f t="shared" si="916"/>
        <v>688</v>
      </c>
      <c r="Z1006">
        <f t="shared" si="917"/>
        <v>615</v>
      </c>
      <c r="AA1006" t="str">
        <f t="shared" si="918"/>
        <v>Yes</v>
      </c>
      <c r="AB1006" t="str">
        <f t="shared" si="919"/>
        <v/>
      </c>
      <c r="AC1006" t="str">
        <f t="shared" si="920"/>
        <v/>
      </c>
      <c r="AD1006">
        <f t="shared" si="921"/>
        <v>0</v>
      </c>
      <c r="AE1006" t="str">
        <f t="shared" si="922"/>
        <v/>
      </c>
      <c r="AG1006" t="str">
        <f t="shared" si="923"/>
        <v/>
      </c>
      <c r="AH1006" t="str">
        <f t="shared" si="924"/>
        <v/>
      </c>
      <c r="AI1006" t="str">
        <f t="shared" si="925"/>
        <v/>
      </c>
      <c r="AJ1006" t="str">
        <f t="shared" si="926"/>
        <v/>
      </c>
      <c r="AK1006" t="str">
        <f t="shared" si="927"/>
        <v/>
      </c>
      <c r="AL1006" t="str">
        <f>IF($A1006="","",INDEX(games!$J:$J,ROW())&amp;"")</f>
        <v/>
      </c>
      <c r="AM1006" t="str">
        <f>IF($A1006="","",SUMPRODUCT($AO1006:$BD1006,'Map Analysis'!$AN$2^{0,1,2,3,4,5,6,7,8,9,10,11,12,13,14,15}))</f>
        <v/>
      </c>
      <c r="AN1006" t="str">
        <f t="shared" si="928"/>
        <v/>
      </c>
      <c r="AO1006" t="str">
        <f t="shared" si="929"/>
        <v/>
      </c>
      <c r="AP1006" t="str">
        <f t="shared" si="930"/>
        <v/>
      </c>
      <c r="AQ1006" t="str">
        <f t="shared" si="931"/>
        <v/>
      </c>
      <c r="AR1006" t="str">
        <f t="shared" si="932"/>
        <v/>
      </c>
      <c r="AS1006" t="str">
        <f t="shared" si="933"/>
        <v/>
      </c>
      <c r="AT1006" t="str">
        <f t="shared" si="934"/>
        <v/>
      </c>
      <c r="AU1006" t="str">
        <f t="shared" si="935"/>
        <v/>
      </c>
      <c r="AV1006" t="str">
        <f t="shared" si="936"/>
        <v/>
      </c>
      <c r="AW1006" t="str">
        <f t="shared" si="937"/>
        <v/>
      </c>
      <c r="AX1006" t="str">
        <f t="shared" si="938"/>
        <v/>
      </c>
      <c r="AY1006" t="str">
        <f t="shared" si="939"/>
        <v/>
      </c>
      <c r="AZ1006" t="str">
        <f t="shared" si="940"/>
        <v/>
      </c>
      <c r="BA1006" t="str">
        <f t="shared" si="941"/>
        <v/>
      </c>
      <c r="BB1006" t="str">
        <f t="shared" si="942"/>
        <v/>
      </c>
      <c r="BC1006" t="str">
        <f t="shared" si="943"/>
        <v/>
      </c>
      <c r="BD1006" t="str">
        <f t="shared" si="944"/>
        <v/>
      </c>
      <c r="BF1006">
        <f t="shared" si="945"/>
        <v>0</v>
      </c>
      <c r="BG1006">
        <f t="shared" si="946"/>
        <v>0</v>
      </c>
      <c r="BH1006">
        <f t="shared" si="947"/>
        <v>0</v>
      </c>
      <c r="BI1006">
        <f t="shared" si="948"/>
        <v>0</v>
      </c>
      <c r="BJ1006">
        <f t="shared" si="949"/>
        <v>0</v>
      </c>
      <c r="BK1006">
        <f t="shared" si="950"/>
        <v>0</v>
      </c>
      <c r="BL1006">
        <f t="shared" si="951"/>
        <v>0</v>
      </c>
      <c r="BM1006">
        <f t="shared" si="952"/>
        <v>0</v>
      </c>
      <c r="BN1006">
        <f t="shared" si="953"/>
        <v>0</v>
      </c>
      <c r="BO1006">
        <f t="shared" si="954"/>
        <v>0</v>
      </c>
      <c r="BP1006">
        <f t="shared" si="955"/>
        <v>0</v>
      </c>
      <c r="BQ1006">
        <f t="shared" si="956"/>
        <v>0</v>
      </c>
      <c r="BR1006">
        <f t="shared" si="957"/>
        <v>0</v>
      </c>
      <c r="BS1006">
        <f t="shared" si="958"/>
        <v>0</v>
      </c>
      <c r="BT1006">
        <f t="shared" si="959"/>
        <v>0</v>
      </c>
    </row>
    <row r="1007" spans="1:72" x14ac:dyDescent="0.25">
      <c r="A1007" t="str">
        <f>IF(TRIM(INDEX(games!$A:$A,ROW()))="","",TRIM(INDEX(games!$A:$A,ROW())))</f>
        <v/>
      </c>
      <c r="B1007" t="str">
        <f>IF(OR($A1007="",INDEX(games!$B:$B,ROW())=""),"",INDEX(games!$B:$B,ROW()))</f>
        <v/>
      </c>
      <c r="C1007" t="str">
        <f>IF(OR($A1007="",INDEX(games!$C:$C,ROW())=""),"",INDEX(games!$C:$C,ROW()))</f>
        <v/>
      </c>
      <c r="D1007" t="str">
        <f t="shared" si="900"/>
        <v/>
      </c>
      <c r="E1007" t="str">
        <f t="shared" si="901"/>
        <v/>
      </c>
      <c r="F1007" t="str">
        <f t="shared" si="902"/>
        <v/>
      </c>
      <c r="G1007" t="e">
        <f t="shared" si="903"/>
        <v>#N/A</v>
      </c>
      <c r="H1007" t="e">
        <f t="shared" si="904"/>
        <v>#N/A</v>
      </c>
      <c r="I1007" t="e">
        <f t="shared" si="905"/>
        <v>#N/A</v>
      </c>
      <c r="J1007" t="e">
        <f t="shared" si="906"/>
        <v>#N/A</v>
      </c>
      <c r="K1007" t="e">
        <f t="shared" si="907"/>
        <v>#N/A</v>
      </c>
      <c r="L1007" t="e">
        <f t="shared" si="908"/>
        <v>#N/A</v>
      </c>
      <c r="M1007" t="e">
        <f t="shared" si="909"/>
        <v>#N/A</v>
      </c>
      <c r="N1007" t="e">
        <f t="shared" si="910"/>
        <v>#N/A</v>
      </c>
      <c r="O1007" t="str">
        <f t="shared" si="911"/>
        <v/>
      </c>
      <c r="P1007" t="str">
        <f>IF(OR($A1007="",INDEX(games!$H:$H,ROW())=""),"",INDEX(games!$H:$H,ROW()))</f>
        <v/>
      </c>
      <c r="Q1007" t="str">
        <f t="shared" si="912"/>
        <v/>
      </c>
      <c r="T1007">
        <f t="shared" si="913"/>
        <v>2022</v>
      </c>
      <c r="U1007">
        <f t="shared" si="914"/>
        <v>2026</v>
      </c>
      <c r="V1007">
        <f t="shared" si="915"/>
        <v>4</v>
      </c>
      <c r="W1007" t="str">
        <f>IF(TRIM(INDEX(connections!$A:$A,ROW()))="","",TRIM(INDEX(connections!$A:$A,ROW())))</f>
        <v>Brotato</v>
      </c>
      <c r="X1007" t="str">
        <f>IF($W1007="","",TRIM(INDEX(connections!$B:$B,ROW())))</f>
        <v>Pebble Knights</v>
      </c>
      <c r="Y1007">
        <f t="shared" si="916"/>
        <v>105</v>
      </c>
      <c r="Z1007">
        <f t="shared" si="917"/>
        <v>616</v>
      </c>
      <c r="AA1007" t="str">
        <f t="shared" si="918"/>
        <v>Yes</v>
      </c>
      <c r="AB1007" t="str">
        <f t="shared" si="919"/>
        <v/>
      </c>
      <c r="AC1007" t="str">
        <f t="shared" si="920"/>
        <v/>
      </c>
      <c r="AD1007">
        <f t="shared" si="921"/>
        <v>0</v>
      </c>
      <c r="AE1007" t="str">
        <f t="shared" si="922"/>
        <v/>
      </c>
      <c r="AG1007" t="str">
        <f t="shared" si="923"/>
        <v/>
      </c>
      <c r="AH1007" t="str">
        <f t="shared" si="924"/>
        <v/>
      </c>
      <c r="AI1007" t="str">
        <f t="shared" si="925"/>
        <v/>
      </c>
      <c r="AJ1007" t="str">
        <f t="shared" si="926"/>
        <v/>
      </c>
      <c r="AK1007" t="str">
        <f t="shared" si="927"/>
        <v/>
      </c>
      <c r="AL1007" t="str">
        <f>IF($A1007="","",INDEX(games!$J:$J,ROW())&amp;"")</f>
        <v/>
      </c>
      <c r="AM1007" t="str">
        <f>IF($A1007="","",SUMPRODUCT($AO1007:$BD1007,'Map Analysis'!$AN$2^{0,1,2,3,4,5,6,7,8,9,10,11,12,13,14,15}))</f>
        <v/>
      </c>
      <c r="AN1007" t="str">
        <f t="shared" si="928"/>
        <v/>
      </c>
      <c r="AO1007" t="str">
        <f t="shared" si="929"/>
        <v/>
      </c>
      <c r="AP1007" t="str">
        <f t="shared" si="930"/>
        <v/>
      </c>
      <c r="AQ1007" t="str">
        <f t="shared" si="931"/>
        <v/>
      </c>
      <c r="AR1007" t="str">
        <f t="shared" si="932"/>
        <v/>
      </c>
      <c r="AS1007" t="str">
        <f t="shared" si="933"/>
        <v/>
      </c>
      <c r="AT1007" t="str">
        <f t="shared" si="934"/>
        <v/>
      </c>
      <c r="AU1007" t="str">
        <f t="shared" si="935"/>
        <v/>
      </c>
      <c r="AV1007" t="str">
        <f t="shared" si="936"/>
        <v/>
      </c>
      <c r="AW1007" t="str">
        <f t="shared" si="937"/>
        <v/>
      </c>
      <c r="AX1007" t="str">
        <f t="shared" si="938"/>
        <v/>
      </c>
      <c r="AY1007" t="str">
        <f t="shared" si="939"/>
        <v/>
      </c>
      <c r="AZ1007" t="str">
        <f t="shared" si="940"/>
        <v/>
      </c>
      <c r="BA1007" t="str">
        <f t="shared" si="941"/>
        <v/>
      </c>
      <c r="BB1007" t="str">
        <f t="shared" si="942"/>
        <v/>
      </c>
      <c r="BC1007" t="str">
        <f t="shared" si="943"/>
        <v/>
      </c>
      <c r="BD1007" t="str">
        <f t="shared" si="944"/>
        <v/>
      </c>
      <c r="BF1007">
        <f t="shared" si="945"/>
        <v>0</v>
      </c>
      <c r="BG1007">
        <f t="shared" si="946"/>
        <v>0</v>
      </c>
      <c r="BH1007">
        <f t="shared" si="947"/>
        <v>0</v>
      </c>
      <c r="BI1007">
        <f t="shared" si="948"/>
        <v>0</v>
      </c>
      <c r="BJ1007">
        <f t="shared" si="949"/>
        <v>0</v>
      </c>
      <c r="BK1007">
        <f t="shared" si="950"/>
        <v>0</v>
      </c>
      <c r="BL1007">
        <f t="shared" si="951"/>
        <v>0</v>
      </c>
      <c r="BM1007">
        <f t="shared" si="952"/>
        <v>0</v>
      </c>
      <c r="BN1007">
        <f t="shared" si="953"/>
        <v>0</v>
      </c>
      <c r="BO1007">
        <f t="shared" si="954"/>
        <v>0</v>
      </c>
      <c r="BP1007">
        <f t="shared" si="955"/>
        <v>0</v>
      </c>
      <c r="BQ1007">
        <f t="shared" si="956"/>
        <v>0</v>
      </c>
      <c r="BR1007">
        <f t="shared" si="957"/>
        <v>0</v>
      </c>
      <c r="BS1007">
        <f t="shared" si="958"/>
        <v>0</v>
      </c>
      <c r="BT1007">
        <f t="shared" si="959"/>
        <v>0</v>
      </c>
    </row>
    <row r="1008" spans="1:72" x14ac:dyDescent="0.25">
      <c r="A1008" t="str">
        <f>IF(TRIM(INDEX(games!$A:$A,ROW()))="","",TRIM(INDEX(games!$A:$A,ROW())))</f>
        <v/>
      </c>
      <c r="B1008" t="str">
        <f>IF(OR($A1008="",INDEX(games!$B:$B,ROW())=""),"",INDEX(games!$B:$B,ROW()))</f>
        <v/>
      </c>
      <c r="C1008" t="str">
        <f>IF(OR($A1008="",INDEX(games!$C:$C,ROW())=""),"",INDEX(games!$C:$C,ROW()))</f>
        <v/>
      </c>
      <c r="D1008" t="str">
        <f t="shared" si="900"/>
        <v/>
      </c>
      <c r="E1008" t="str">
        <f t="shared" si="901"/>
        <v/>
      </c>
      <c r="F1008" t="str">
        <f t="shared" si="902"/>
        <v/>
      </c>
      <c r="G1008" t="e">
        <f t="shared" si="903"/>
        <v>#N/A</v>
      </c>
      <c r="H1008" t="e">
        <f t="shared" si="904"/>
        <v>#N/A</v>
      </c>
      <c r="I1008" t="e">
        <f t="shared" si="905"/>
        <v>#N/A</v>
      </c>
      <c r="J1008" t="e">
        <f t="shared" si="906"/>
        <v>#N/A</v>
      </c>
      <c r="K1008" t="e">
        <f t="shared" si="907"/>
        <v>#N/A</v>
      </c>
      <c r="L1008" t="e">
        <f t="shared" si="908"/>
        <v>#N/A</v>
      </c>
      <c r="M1008" t="e">
        <f t="shared" si="909"/>
        <v>#N/A</v>
      </c>
      <c r="N1008" t="e">
        <f t="shared" si="910"/>
        <v>#N/A</v>
      </c>
      <c r="O1008" t="str">
        <f t="shared" si="911"/>
        <v/>
      </c>
      <c r="P1008" t="str">
        <f>IF(OR($A1008="",INDEX(games!$H:$H,ROW())=""),"",INDEX(games!$H:$H,ROW()))</f>
        <v/>
      </c>
      <c r="Q1008" t="str">
        <f t="shared" si="912"/>
        <v/>
      </c>
      <c r="T1008">
        <f t="shared" si="913"/>
        <v>2021</v>
      </c>
      <c r="U1008">
        <f t="shared" si="914"/>
        <v>2026</v>
      </c>
      <c r="V1008">
        <f t="shared" si="915"/>
        <v>5</v>
      </c>
      <c r="W1008" t="str">
        <f>IF(TRIM(INDEX(connections!$A:$A,ROW()))="","",TRIM(INDEX(connections!$A:$A,ROW())))</f>
        <v>SNKRX</v>
      </c>
      <c r="X1008" t="str">
        <f>IF($W1008="","",TRIM(INDEX(connections!$B:$B,ROW())))</f>
        <v>Pebble Knights</v>
      </c>
      <c r="Y1008">
        <f t="shared" si="916"/>
        <v>782</v>
      </c>
      <c r="Z1008">
        <f t="shared" si="917"/>
        <v>616</v>
      </c>
      <c r="AA1008" t="str">
        <f t="shared" si="918"/>
        <v>Yes</v>
      </c>
      <c r="AB1008" t="str">
        <f t="shared" si="919"/>
        <v/>
      </c>
      <c r="AC1008" t="str">
        <f t="shared" si="920"/>
        <v/>
      </c>
      <c r="AD1008">
        <f t="shared" si="921"/>
        <v>0</v>
      </c>
      <c r="AE1008" t="str">
        <f t="shared" si="922"/>
        <v/>
      </c>
      <c r="AG1008" t="str">
        <f t="shared" si="923"/>
        <v/>
      </c>
      <c r="AH1008" t="str">
        <f t="shared" si="924"/>
        <v/>
      </c>
      <c r="AI1008" t="str">
        <f t="shared" si="925"/>
        <v/>
      </c>
      <c r="AJ1008" t="str">
        <f t="shared" si="926"/>
        <v/>
      </c>
      <c r="AK1008" t="str">
        <f t="shared" si="927"/>
        <v/>
      </c>
      <c r="AL1008" t="str">
        <f>IF($A1008="","",INDEX(games!$J:$J,ROW())&amp;"")</f>
        <v/>
      </c>
      <c r="AM1008" t="str">
        <f>IF($A1008="","",SUMPRODUCT($AO1008:$BD1008,'Map Analysis'!$AN$2^{0,1,2,3,4,5,6,7,8,9,10,11,12,13,14,15}))</f>
        <v/>
      </c>
      <c r="AN1008" t="str">
        <f t="shared" si="928"/>
        <v/>
      </c>
      <c r="AO1008" t="str">
        <f t="shared" si="929"/>
        <v/>
      </c>
      <c r="AP1008" t="str">
        <f t="shared" si="930"/>
        <v/>
      </c>
      <c r="AQ1008" t="str">
        <f t="shared" si="931"/>
        <v/>
      </c>
      <c r="AR1008" t="str">
        <f t="shared" si="932"/>
        <v/>
      </c>
      <c r="AS1008" t="str">
        <f t="shared" si="933"/>
        <v/>
      </c>
      <c r="AT1008" t="str">
        <f t="shared" si="934"/>
        <v/>
      </c>
      <c r="AU1008" t="str">
        <f t="shared" si="935"/>
        <v/>
      </c>
      <c r="AV1008" t="str">
        <f t="shared" si="936"/>
        <v/>
      </c>
      <c r="AW1008" t="str">
        <f t="shared" si="937"/>
        <v/>
      </c>
      <c r="AX1008" t="str">
        <f t="shared" si="938"/>
        <v/>
      </c>
      <c r="AY1008" t="str">
        <f t="shared" si="939"/>
        <v/>
      </c>
      <c r="AZ1008" t="str">
        <f t="shared" si="940"/>
        <v/>
      </c>
      <c r="BA1008" t="str">
        <f t="shared" si="941"/>
        <v/>
      </c>
      <c r="BB1008" t="str">
        <f t="shared" si="942"/>
        <v/>
      </c>
      <c r="BC1008" t="str">
        <f t="shared" si="943"/>
        <v/>
      </c>
      <c r="BD1008" t="str">
        <f t="shared" si="944"/>
        <v/>
      </c>
      <c r="BF1008">
        <f t="shared" si="945"/>
        <v>0</v>
      </c>
      <c r="BG1008">
        <f t="shared" si="946"/>
        <v>0</v>
      </c>
      <c r="BH1008">
        <f t="shared" si="947"/>
        <v>0</v>
      </c>
      <c r="BI1008">
        <f t="shared" si="948"/>
        <v>0</v>
      </c>
      <c r="BJ1008">
        <f t="shared" si="949"/>
        <v>0</v>
      </c>
      <c r="BK1008">
        <f t="shared" si="950"/>
        <v>0</v>
      </c>
      <c r="BL1008">
        <f t="shared" si="951"/>
        <v>0</v>
      </c>
      <c r="BM1008">
        <f t="shared" si="952"/>
        <v>0</v>
      </c>
      <c r="BN1008">
        <f t="shared" si="953"/>
        <v>0</v>
      </c>
      <c r="BO1008">
        <f t="shared" si="954"/>
        <v>0</v>
      </c>
      <c r="BP1008">
        <f t="shared" si="955"/>
        <v>0</v>
      </c>
      <c r="BQ1008">
        <f t="shared" si="956"/>
        <v>0</v>
      </c>
      <c r="BR1008">
        <f t="shared" si="957"/>
        <v>0</v>
      </c>
      <c r="BS1008">
        <f t="shared" si="958"/>
        <v>0</v>
      </c>
      <c r="BT1008">
        <f t="shared" si="959"/>
        <v>0</v>
      </c>
    </row>
    <row r="1009" spans="1:72" x14ac:dyDescent="0.25">
      <c r="A1009" t="str">
        <f>IF(TRIM(INDEX(games!$A:$A,ROW()))="","",TRIM(INDEX(games!$A:$A,ROW())))</f>
        <v/>
      </c>
      <c r="B1009" t="str">
        <f>IF(OR($A1009="",INDEX(games!$B:$B,ROW())=""),"",INDEX(games!$B:$B,ROW()))</f>
        <v/>
      </c>
      <c r="C1009" t="str">
        <f>IF(OR($A1009="",INDEX(games!$C:$C,ROW())=""),"",INDEX(games!$C:$C,ROW()))</f>
        <v/>
      </c>
      <c r="D1009" t="str">
        <f t="shared" si="900"/>
        <v/>
      </c>
      <c r="E1009" t="str">
        <f t="shared" si="901"/>
        <v/>
      </c>
      <c r="F1009" t="str">
        <f t="shared" si="902"/>
        <v/>
      </c>
      <c r="G1009" t="e">
        <f t="shared" si="903"/>
        <v>#N/A</v>
      </c>
      <c r="H1009" t="e">
        <f t="shared" si="904"/>
        <v>#N/A</v>
      </c>
      <c r="I1009" t="e">
        <f t="shared" si="905"/>
        <v>#N/A</v>
      </c>
      <c r="J1009" t="e">
        <f t="shared" si="906"/>
        <v>#N/A</v>
      </c>
      <c r="K1009" t="e">
        <f t="shared" si="907"/>
        <v>#N/A</v>
      </c>
      <c r="L1009" t="e">
        <f t="shared" si="908"/>
        <v>#N/A</v>
      </c>
      <c r="M1009" t="e">
        <f t="shared" si="909"/>
        <v>#N/A</v>
      </c>
      <c r="N1009" t="e">
        <f t="shared" si="910"/>
        <v>#N/A</v>
      </c>
      <c r="O1009" t="str">
        <f t="shared" si="911"/>
        <v/>
      </c>
      <c r="P1009" t="str">
        <f>IF(OR($A1009="",INDEX(games!$H:$H,ROW())=""),"",INDEX(games!$H:$H,ROW()))</f>
        <v/>
      </c>
      <c r="Q1009" t="str">
        <f t="shared" si="912"/>
        <v/>
      </c>
      <c r="T1009">
        <f t="shared" si="913"/>
        <v>2017</v>
      </c>
      <c r="U1009">
        <f t="shared" si="914"/>
        <v>2022</v>
      </c>
      <c r="V1009">
        <f t="shared" si="915"/>
        <v>5</v>
      </c>
      <c r="W1009" t="str">
        <f>IF(TRIM(INDEX(connections!$A:$A,ROW()))="","",TRIM(INDEX(connections!$A:$A,ROW())))</f>
        <v>Slay the Spire</v>
      </c>
      <c r="X1009" t="str">
        <f>IF($W1009="","",TRIM(INDEX(connections!$B:$B,ROW())))</f>
        <v>Peglin</v>
      </c>
      <c r="Y1009">
        <f t="shared" si="916"/>
        <v>772</v>
      </c>
      <c r="Z1009">
        <f t="shared" si="917"/>
        <v>617</v>
      </c>
      <c r="AA1009" t="str">
        <f t="shared" si="918"/>
        <v>Yes</v>
      </c>
      <c r="AB1009" t="str">
        <f t="shared" si="919"/>
        <v>Yes</v>
      </c>
      <c r="AC1009">
        <f t="shared" si="920"/>
        <v>1</v>
      </c>
      <c r="AD1009">
        <f t="shared" si="921"/>
        <v>0</v>
      </c>
      <c r="AE1009" t="str">
        <f t="shared" si="922"/>
        <v/>
      </c>
      <c r="AG1009" t="str">
        <f t="shared" si="923"/>
        <v/>
      </c>
      <c r="AH1009" t="str">
        <f t="shared" si="924"/>
        <v/>
      </c>
      <c r="AI1009" t="str">
        <f t="shared" si="925"/>
        <v/>
      </c>
      <c r="AJ1009" t="str">
        <f t="shared" si="926"/>
        <v/>
      </c>
      <c r="AK1009" t="str">
        <f t="shared" si="927"/>
        <v/>
      </c>
      <c r="AL1009" t="str">
        <f>IF($A1009="","",INDEX(games!$J:$J,ROW())&amp;"")</f>
        <v/>
      </c>
      <c r="AM1009" t="str">
        <f>IF($A1009="","",SUMPRODUCT($AO1009:$BD1009,'Map Analysis'!$AN$2^{0,1,2,3,4,5,6,7,8,9,10,11,12,13,14,15}))</f>
        <v/>
      </c>
      <c r="AN1009" t="str">
        <f t="shared" si="928"/>
        <v/>
      </c>
      <c r="AO1009" t="str">
        <f t="shared" si="929"/>
        <v/>
      </c>
      <c r="AP1009" t="str">
        <f t="shared" si="930"/>
        <v/>
      </c>
      <c r="AQ1009" t="str">
        <f t="shared" si="931"/>
        <v/>
      </c>
      <c r="AR1009" t="str">
        <f t="shared" si="932"/>
        <v/>
      </c>
      <c r="AS1009" t="str">
        <f t="shared" si="933"/>
        <v/>
      </c>
      <c r="AT1009" t="str">
        <f t="shared" si="934"/>
        <v/>
      </c>
      <c r="AU1009" t="str">
        <f t="shared" si="935"/>
        <v/>
      </c>
      <c r="AV1009" t="str">
        <f t="shared" si="936"/>
        <v/>
      </c>
      <c r="AW1009" t="str">
        <f t="shared" si="937"/>
        <v/>
      </c>
      <c r="AX1009" t="str">
        <f t="shared" si="938"/>
        <v/>
      </c>
      <c r="AY1009" t="str">
        <f t="shared" si="939"/>
        <v/>
      </c>
      <c r="AZ1009" t="str">
        <f t="shared" si="940"/>
        <v/>
      </c>
      <c r="BA1009" t="str">
        <f t="shared" si="941"/>
        <v/>
      </c>
      <c r="BB1009" t="str">
        <f t="shared" si="942"/>
        <v/>
      </c>
      <c r="BC1009" t="str">
        <f t="shared" si="943"/>
        <v/>
      </c>
      <c r="BD1009" t="str">
        <f t="shared" si="944"/>
        <v/>
      </c>
      <c r="BF1009">
        <f t="shared" si="945"/>
        <v>9</v>
      </c>
      <c r="BG1009">
        <f t="shared" si="946"/>
        <v>1</v>
      </c>
      <c r="BH1009">
        <f t="shared" si="947"/>
        <v>0</v>
      </c>
      <c r="BI1009">
        <f t="shared" si="948"/>
        <v>0</v>
      </c>
      <c r="BJ1009">
        <f t="shared" si="949"/>
        <v>0</v>
      </c>
      <c r="BK1009">
        <f t="shared" si="950"/>
        <v>0</v>
      </c>
      <c r="BL1009">
        <f t="shared" si="951"/>
        <v>0</v>
      </c>
      <c r="BM1009">
        <f t="shared" si="952"/>
        <v>0</v>
      </c>
      <c r="BN1009">
        <f t="shared" si="953"/>
        <v>0</v>
      </c>
      <c r="BO1009">
        <f t="shared" si="954"/>
        <v>0</v>
      </c>
      <c r="BP1009">
        <f t="shared" si="955"/>
        <v>0</v>
      </c>
      <c r="BQ1009">
        <f t="shared" si="956"/>
        <v>0</v>
      </c>
      <c r="BR1009">
        <f t="shared" si="957"/>
        <v>0</v>
      </c>
      <c r="BS1009">
        <f t="shared" si="958"/>
        <v>0</v>
      </c>
      <c r="BT1009">
        <f t="shared" si="959"/>
        <v>0</v>
      </c>
    </row>
    <row r="1010" spans="1:72" x14ac:dyDescent="0.25">
      <c r="A1010" t="str">
        <f>IF(TRIM(INDEX(games!$A:$A,ROW()))="","",TRIM(INDEX(games!$A:$A,ROW())))</f>
        <v/>
      </c>
      <c r="B1010" t="str">
        <f>IF(OR($A1010="",INDEX(games!$B:$B,ROW())=""),"",INDEX(games!$B:$B,ROW()))</f>
        <v/>
      </c>
      <c r="C1010" t="str">
        <f>IF(OR($A1010="",INDEX(games!$C:$C,ROW())=""),"",INDEX(games!$C:$C,ROW()))</f>
        <v/>
      </c>
      <c r="D1010" t="str">
        <f t="shared" si="900"/>
        <v/>
      </c>
      <c r="E1010" t="str">
        <f t="shared" si="901"/>
        <v/>
      </c>
      <c r="F1010" t="str">
        <f t="shared" si="902"/>
        <v/>
      </c>
      <c r="G1010" t="e">
        <f t="shared" si="903"/>
        <v>#N/A</v>
      </c>
      <c r="H1010" t="e">
        <f t="shared" si="904"/>
        <v>#N/A</v>
      </c>
      <c r="I1010" t="e">
        <f t="shared" si="905"/>
        <v>#N/A</v>
      </c>
      <c r="J1010" t="e">
        <f t="shared" si="906"/>
        <v>#N/A</v>
      </c>
      <c r="K1010" t="e">
        <f t="shared" si="907"/>
        <v>#N/A</v>
      </c>
      <c r="L1010" t="e">
        <f t="shared" si="908"/>
        <v>#N/A</v>
      </c>
      <c r="M1010" t="e">
        <f t="shared" si="909"/>
        <v>#N/A</v>
      </c>
      <c r="N1010" t="e">
        <f t="shared" si="910"/>
        <v>#N/A</v>
      </c>
      <c r="O1010" t="str">
        <f t="shared" si="911"/>
        <v/>
      </c>
      <c r="P1010" t="str">
        <f>IF(OR($A1010="",INDEX(games!$H:$H,ROW())=""),"",INDEX(games!$H:$H,ROW()))</f>
        <v/>
      </c>
      <c r="Q1010" t="str">
        <f t="shared" si="912"/>
        <v/>
      </c>
      <c r="T1010">
        <f t="shared" si="913"/>
        <v>2023</v>
      </c>
      <c r="U1010">
        <f t="shared" si="914"/>
        <v>2026</v>
      </c>
      <c r="V1010">
        <f t="shared" si="915"/>
        <v>3</v>
      </c>
      <c r="W1010" t="str">
        <f>IF(TRIM(INDEX(connections!$A:$A,ROW()))="","",TRIM(INDEX(connections!$A:$A,ROW())))</f>
        <v>Balatro</v>
      </c>
      <c r="X1010" t="str">
        <f>IF($W1010="","",TRIM(INDEX(connections!$B:$B,ROW())))</f>
        <v>Pegs X Stickers</v>
      </c>
      <c r="Y1010">
        <f t="shared" si="916"/>
        <v>56</v>
      </c>
      <c r="Z1010">
        <f t="shared" si="917"/>
        <v>618</v>
      </c>
      <c r="AA1010" t="str">
        <f t="shared" si="918"/>
        <v>Yes</v>
      </c>
      <c r="AB1010" t="str">
        <f t="shared" si="919"/>
        <v/>
      </c>
      <c r="AC1010" t="str">
        <f t="shared" si="920"/>
        <v/>
      </c>
      <c r="AD1010">
        <f t="shared" si="921"/>
        <v>0</v>
      </c>
      <c r="AE1010" t="str">
        <f t="shared" si="922"/>
        <v/>
      </c>
      <c r="AG1010" t="str">
        <f t="shared" si="923"/>
        <v/>
      </c>
      <c r="AH1010" t="str">
        <f t="shared" si="924"/>
        <v/>
      </c>
      <c r="AI1010" t="str">
        <f t="shared" si="925"/>
        <v/>
      </c>
      <c r="AJ1010" t="str">
        <f t="shared" si="926"/>
        <v/>
      </c>
      <c r="AK1010" t="str">
        <f t="shared" si="927"/>
        <v/>
      </c>
      <c r="AL1010" t="str">
        <f>IF($A1010="","",INDEX(games!$J:$J,ROW())&amp;"")</f>
        <v/>
      </c>
      <c r="AM1010" t="str">
        <f>IF($A1010="","",SUMPRODUCT($AO1010:$BD1010,'Map Analysis'!$AN$2^{0,1,2,3,4,5,6,7,8,9,10,11,12,13,14,15}))</f>
        <v/>
      </c>
      <c r="AN1010" t="str">
        <f t="shared" si="928"/>
        <v/>
      </c>
      <c r="AO1010" t="str">
        <f t="shared" si="929"/>
        <v/>
      </c>
      <c r="AP1010" t="str">
        <f t="shared" si="930"/>
        <v/>
      </c>
      <c r="AQ1010" t="str">
        <f t="shared" si="931"/>
        <v/>
      </c>
      <c r="AR1010" t="str">
        <f t="shared" si="932"/>
        <v/>
      </c>
      <c r="AS1010" t="str">
        <f t="shared" si="933"/>
        <v/>
      </c>
      <c r="AT1010" t="str">
        <f t="shared" si="934"/>
        <v/>
      </c>
      <c r="AU1010" t="str">
        <f t="shared" si="935"/>
        <v/>
      </c>
      <c r="AV1010" t="str">
        <f t="shared" si="936"/>
        <v/>
      </c>
      <c r="AW1010" t="str">
        <f t="shared" si="937"/>
        <v/>
      </c>
      <c r="AX1010" t="str">
        <f t="shared" si="938"/>
        <v/>
      </c>
      <c r="AY1010" t="str">
        <f t="shared" si="939"/>
        <v/>
      </c>
      <c r="AZ1010" t="str">
        <f t="shared" si="940"/>
        <v/>
      </c>
      <c r="BA1010" t="str">
        <f t="shared" si="941"/>
        <v/>
      </c>
      <c r="BB1010" t="str">
        <f t="shared" si="942"/>
        <v/>
      </c>
      <c r="BC1010" t="str">
        <f t="shared" si="943"/>
        <v/>
      </c>
      <c r="BD1010" t="str">
        <f t="shared" si="944"/>
        <v/>
      </c>
      <c r="BF1010">
        <f t="shared" si="945"/>
        <v>0</v>
      </c>
      <c r="BG1010">
        <f t="shared" si="946"/>
        <v>0</v>
      </c>
      <c r="BH1010">
        <f t="shared" si="947"/>
        <v>0</v>
      </c>
      <c r="BI1010">
        <f t="shared" si="948"/>
        <v>0</v>
      </c>
      <c r="BJ1010">
        <f t="shared" si="949"/>
        <v>0</v>
      </c>
      <c r="BK1010">
        <f t="shared" si="950"/>
        <v>0</v>
      </c>
      <c r="BL1010">
        <f t="shared" si="951"/>
        <v>0</v>
      </c>
      <c r="BM1010">
        <f t="shared" si="952"/>
        <v>0</v>
      </c>
      <c r="BN1010">
        <f t="shared" si="953"/>
        <v>0</v>
      </c>
      <c r="BO1010">
        <f t="shared" si="954"/>
        <v>0</v>
      </c>
      <c r="BP1010">
        <f t="shared" si="955"/>
        <v>0</v>
      </c>
      <c r="BQ1010">
        <f t="shared" si="956"/>
        <v>0</v>
      </c>
      <c r="BR1010">
        <f t="shared" si="957"/>
        <v>0</v>
      </c>
      <c r="BS1010">
        <f t="shared" si="958"/>
        <v>0</v>
      </c>
      <c r="BT1010">
        <f t="shared" si="959"/>
        <v>0</v>
      </c>
    </row>
    <row r="1011" spans="1:72" x14ac:dyDescent="0.25">
      <c r="A1011" t="str">
        <f>IF(TRIM(INDEX(games!$A:$A,ROW()))="","",TRIM(INDEX(games!$A:$A,ROW())))</f>
        <v/>
      </c>
      <c r="B1011" t="str">
        <f>IF(OR($A1011="",INDEX(games!$B:$B,ROW())=""),"",INDEX(games!$B:$B,ROW()))</f>
        <v/>
      </c>
      <c r="C1011" t="str">
        <f>IF(OR($A1011="",INDEX(games!$C:$C,ROW())=""),"",INDEX(games!$C:$C,ROW()))</f>
        <v/>
      </c>
      <c r="D1011" t="str">
        <f t="shared" si="900"/>
        <v/>
      </c>
      <c r="E1011" t="str">
        <f t="shared" si="901"/>
        <v/>
      </c>
      <c r="F1011" t="str">
        <f t="shared" si="902"/>
        <v/>
      </c>
      <c r="G1011" t="e">
        <f t="shared" si="903"/>
        <v>#N/A</v>
      </c>
      <c r="H1011" t="e">
        <f t="shared" si="904"/>
        <v>#N/A</v>
      </c>
      <c r="I1011" t="e">
        <f t="shared" si="905"/>
        <v>#N/A</v>
      </c>
      <c r="J1011" t="e">
        <f t="shared" si="906"/>
        <v>#N/A</v>
      </c>
      <c r="K1011" t="e">
        <f t="shared" si="907"/>
        <v>#N/A</v>
      </c>
      <c r="L1011" t="e">
        <f t="shared" si="908"/>
        <v>#N/A</v>
      </c>
      <c r="M1011" t="e">
        <f t="shared" si="909"/>
        <v>#N/A</v>
      </c>
      <c r="N1011" t="e">
        <f t="shared" si="910"/>
        <v>#N/A</v>
      </c>
      <c r="O1011" t="str">
        <f t="shared" si="911"/>
        <v/>
      </c>
      <c r="P1011" t="str">
        <f>IF(OR($A1011="",INDEX(games!$H:$H,ROW())=""),"",INDEX(games!$H:$H,ROW()))</f>
        <v/>
      </c>
      <c r="Q1011" t="str">
        <f t="shared" si="912"/>
        <v/>
      </c>
      <c r="T1011">
        <f t="shared" si="913"/>
        <v>2024</v>
      </c>
      <c r="U1011">
        <f t="shared" si="914"/>
        <v>2026</v>
      </c>
      <c r="V1011">
        <f t="shared" si="915"/>
        <v>2</v>
      </c>
      <c r="W1011" t="str">
        <f>IF(TRIM(INDEX(connections!$A:$A,ROW()))="","",TRIM(INDEX(connections!$A:$A,ROW())))</f>
        <v>Nubby's Number Factory</v>
      </c>
      <c r="X1011" t="str">
        <f>IF($W1011="","",TRIM(INDEX(connections!$B:$B,ROW())))</f>
        <v>Pegs X Stickers</v>
      </c>
      <c r="Y1011">
        <f t="shared" si="916"/>
        <v>577</v>
      </c>
      <c r="Z1011">
        <f t="shared" si="917"/>
        <v>618</v>
      </c>
      <c r="AA1011" t="str">
        <f t="shared" si="918"/>
        <v>Yes</v>
      </c>
      <c r="AB1011" t="str">
        <f t="shared" si="919"/>
        <v/>
      </c>
      <c r="AC1011" t="str">
        <f t="shared" si="920"/>
        <v/>
      </c>
      <c r="AD1011">
        <f t="shared" si="921"/>
        <v>1</v>
      </c>
      <c r="AE1011" t="str">
        <f t="shared" si="922"/>
        <v/>
      </c>
      <c r="AG1011" t="str">
        <f t="shared" si="923"/>
        <v/>
      </c>
      <c r="AH1011" t="str">
        <f t="shared" si="924"/>
        <v/>
      </c>
      <c r="AI1011" t="str">
        <f t="shared" si="925"/>
        <v/>
      </c>
      <c r="AJ1011" t="str">
        <f t="shared" si="926"/>
        <v/>
      </c>
      <c r="AK1011" t="str">
        <f t="shared" si="927"/>
        <v/>
      </c>
      <c r="AL1011" t="str">
        <f>IF($A1011="","",INDEX(games!$J:$J,ROW())&amp;"")</f>
        <v/>
      </c>
      <c r="AM1011" t="str">
        <f>IF($A1011="","",SUMPRODUCT($AO1011:$BD1011,'Map Analysis'!$AN$2^{0,1,2,3,4,5,6,7,8,9,10,11,12,13,14,15}))</f>
        <v/>
      </c>
      <c r="AN1011" t="str">
        <f t="shared" si="928"/>
        <v/>
      </c>
      <c r="AO1011" t="str">
        <f t="shared" si="929"/>
        <v/>
      </c>
      <c r="AP1011" t="str">
        <f t="shared" si="930"/>
        <v/>
      </c>
      <c r="AQ1011" t="str">
        <f t="shared" si="931"/>
        <v/>
      </c>
      <c r="AR1011" t="str">
        <f t="shared" si="932"/>
        <v/>
      </c>
      <c r="AS1011" t="str">
        <f t="shared" si="933"/>
        <v/>
      </c>
      <c r="AT1011" t="str">
        <f t="shared" si="934"/>
        <v/>
      </c>
      <c r="AU1011" t="str">
        <f t="shared" si="935"/>
        <v/>
      </c>
      <c r="AV1011" t="str">
        <f t="shared" si="936"/>
        <v/>
      </c>
      <c r="AW1011" t="str">
        <f t="shared" si="937"/>
        <v/>
      </c>
      <c r="AX1011" t="str">
        <f t="shared" si="938"/>
        <v/>
      </c>
      <c r="AY1011" t="str">
        <f t="shared" si="939"/>
        <v/>
      </c>
      <c r="AZ1011" t="str">
        <f t="shared" si="940"/>
        <v/>
      </c>
      <c r="BA1011" t="str">
        <f t="shared" si="941"/>
        <v/>
      </c>
      <c r="BB1011" t="str">
        <f t="shared" si="942"/>
        <v/>
      </c>
      <c r="BC1011" t="str">
        <f t="shared" si="943"/>
        <v/>
      </c>
      <c r="BD1011" t="str">
        <f t="shared" si="944"/>
        <v/>
      </c>
      <c r="BF1011">
        <f t="shared" si="945"/>
        <v>0</v>
      </c>
      <c r="BG1011">
        <f t="shared" si="946"/>
        <v>0</v>
      </c>
      <c r="BH1011">
        <f t="shared" si="947"/>
        <v>0</v>
      </c>
      <c r="BI1011">
        <f t="shared" si="948"/>
        <v>0</v>
      </c>
      <c r="BJ1011">
        <f t="shared" si="949"/>
        <v>0</v>
      </c>
      <c r="BK1011">
        <f t="shared" si="950"/>
        <v>0</v>
      </c>
      <c r="BL1011">
        <f t="shared" si="951"/>
        <v>0</v>
      </c>
      <c r="BM1011">
        <f t="shared" si="952"/>
        <v>0</v>
      </c>
      <c r="BN1011">
        <f t="shared" si="953"/>
        <v>0</v>
      </c>
      <c r="BO1011">
        <f t="shared" si="954"/>
        <v>0</v>
      </c>
      <c r="BP1011">
        <f t="shared" si="955"/>
        <v>0</v>
      </c>
      <c r="BQ1011">
        <f t="shared" si="956"/>
        <v>0</v>
      </c>
      <c r="BR1011">
        <f t="shared" si="957"/>
        <v>0</v>
      </c>
      <c r="BS1011">
        <f t="shared" si="958"/>
        <v>0</v>
      </c>
      <c r="BT1011">
        <f t="shared" si="959"/>
        <v>0</v>
      </c>
    </row>
    <row r="1012" spans="1:72" x14ac:dyDescent="0.25">
      <c r="A1012" t="str">
        <f>IF(TRIM(INDEX(games!$A:$A,ROW()))="","",TRIM(INDEX(games!$A:$A,ROW())))</f>
        <v/>
      </c>
      <c r="B1012" t="str">
        <f>IF(OR($A1012="",INDEX(games!$B:$B,ROW())=""),"",INDEX(games!$B:$B,ROW()))</f>
        <v/>
      </c>
      <c r="C1012" t="str">
        <f>IF(OR($A1012="",INDEX(games!$C:$C,ROW())=""),"",INDEX(games!$C:$C,ROW()))</f>
        <v/>
      </c>
      <c r="D1012" t="str">
        <f t="shared" si="900"/>
        <v/>
      </c>
      <c r="E1012" t="str">
        <f t="shared" si="901"/>
        <v/>
      </c>
      <c r="F1012" t="str">
        <f t="shared" si="902"/>
        <v/>
      </c>
      <c r="G1012" t="e">
        <f t="shared" si="903"/>
        <v>#N/A</v>
      </c>
      <c r="H1012" t="e">
        <f t="shared" si="904"/>
        <v>#N/A</v>
      </c>
      <c r="I1012" t="e">
        <f t="shared" si="905"/>
        <v>#N/A</v>
      </c>
      <c r="J1012" t="e">
        <f t="shared" si="906"/>
        <v>#N/A</v>
      </c>
      <c r="K1012" t="e">
        <f t="shared" si="907"/>
        <v>#N/A</v>
      </c>
      <c r="L1012" t="e">
        <f t="shared" si="908"/>
        <v>#N/A</v>
      </c>
      <c r="M1012" t="e">
        <f t="shared" si="909"/>
        <v>#N/A</v>
      </c>
      <c r="N1012" t="e">
        <f t="shared" si="910"/>
        <v>#N/A</v>
      </c>
      <c r="O1012" t="str">
        <f t="shared" si="911"/>
        <v/>
      </c>
      <c r="P1012" t="str">
        <f>IF(OR($A1012="",INDEX(games!$H:$H,ROW())=""),"",INDEX(games!$H:$H,ROW()))</f>
        <v/>
      </c>
      <c r="Q1012" t="str">
        <f t="shared" si="912"/>
        <v/>
      </c>
      <c r="T1012">
        <f t="shared" si="913"/>
        <v>2022</v>
      </c>
      <c r="U1012">
        <f t="shared" si="914"/>
        <v>2026</v>
      </c>
      <c r="V1012">
        <f t="shared" si="915"/>
        <v>4</v>
      </c>
      <c r="W1012" t="str">
        <f>IF(TRIM(INDEX(connections!$A:$A,ROW()))="","",TRIM(INDEX(connections!$A:$A,ROW())))</f>
        <v>Peglin</v>
      </c>
      <c r="X1012" t="str">
        <f>IF($W1012="","",TRIM(INDEX(connections!$B:$B,ROW())))</f>
        <v>Pegs X Stickers</v>
      </c>
      <c r="Y1012">
        <f t="shared" si="916"/>
        <v>617</v>
      </c>
      <c r="Z1012">
        <f t="shared" si="917"/>
        <v>618</v>
      </c>
      <c r="AA1012" t="str">
        <f t="shared" si="918"/>
        <v>Yes</v>
      </c>
      <c r="AB1012" t="str">
        <f t="shared" si="919"/>
        <v/>
      </c>
      <c r="AC1012" t="str">
        <f t="shared" si="920"/>
        <v/>
      </c>
      <c r="AD1012">
        <f t="shared" si="921"/>
        <v>0</v>
      </c>
      <c r="AE1012" t="str">
        <f t="shared" si="922"/>
        <v/>
      </c>
      <c r="AG1012" t="str">
        <f t="shared" si="923"/>
        <v/>
      </c>
      <c r="AH1012" t="str">
        <f t="shared" si="924"/>
        <v/>
      </c>
      <c r="AI1012" t="str">
        <f t="shared" si="925"/>
        <v/>
      </c>
      <c r="AJ1012" t="str">
        <f t="shared" si="926"/>
        <v/>
      </c>
      <c r="AK1012" t="str">
        <f t="shared" si="927"/>
        <v/>
      </c>
      <c r="AL1012" t="str">
        <f>IF($A1012="","",INDEX(games!$J:$J,ROW())&amp;"")</f>
        <v/>
      </c>
      <c r="AM1012" t="str">
        <f>IF($A1012="","",SUMPRODUCT($AO1012:$BD1012,'Map Analysis'!$AN$2^{0,1,2,3,4,5,6,7,8,9,10,11,12,13,14,15}))</f>
        <v/>
      </c>
      <c r="AN1012" t="str">
        <f t="shared" si="928"/>
        <v/>
      </c>
      <c r="AO1012" t="str">
        <f t="shared" si="929"/>
        <v/>
      </c>
      <c r="AP1012" t="str">
        <f t="shared" si="930"/>
        <v/>
      </c>
      <c r="AQ1012" t="str">
        <f t="shared" si="931"/>
        <v/>
      </c>
      <c r="AR1012" t="str">
        <f t="shared" si="932"/>
        <v/>
      </c>
      <c r="AS1012" t="str">
        <f t="shared" si="933"/>
        <v/>
      </c>
      <c r="AT1012" t="str">
        <f t="shared" si="934"/>
        <v/>
      </c>
      <c r="AU1012" t="str">
        <f t="shared" si="935"/>
        <v/>
      </c>
      <c r="AV1012" t="str">
        <f t="shared" si="936"/>
        <v/>
      </c>
      <c r="AW1012" t="str">
        <f t="shared" si="937"/>
        <v/>
      </c>
      <c r="AX1012" t="str">
        <f t="shared" si="938"/>
        <v/>
      </c>
      <c r="AY1012" t="str">
        <f t="shared" si="939"/>
        <v/>
      </c>
      <c r="AZ1012" t="str">
        <f t="shared" si="940"/>
        <v/>
      </c>
      <c r="BA1012" t="str">
        <f t="shared" si="941"/>
        <v/>
      </c>
      <c r="BB1012" t="str">
        <f t="shared" si="942"/>
        <v/>
      </c>
      <c r="BC1012" t="str">
        <f t="shared" si="943"/>
        <v/>
      </c>
      <c r="BD1012" t="str">
        <f t="shared" si="944"/>
        <v/>
      </c>
      <c r="BF1012">
        <f t="shared" si="945"/>
        <v>0</v>
      </c>
      <c r="BG1012">
        <f t="shared" si="946"/>
        <v>0</v>
      </c>
      <c r="BH1012">
        <f t="shared" si="947"/>
        <v>0</v>
      </c>
      <c r="BI1012">
        <f t="shared" si="948"/>
        <v>0</v>
      </c>
      <c r="BJ1012">
        <f t="shared" si="949"/>
        <v>0</v>
      </c>
      <c r="BK1012">
        <f t="shared" si="950"/>
        <v>0</v>
      </c>
      <c r="BL1012">
        <f t="shared" si="951"/>
        <v>0</v>
      </c>
      <c r="BM1012">
        <f t="shared" si="952"/>
        <v>0</v>
      </c>
      <c r="BN1012">
        <f t="shared" si="953"/>
        <v>0</v>
      </c>
      <c r="BO1012">
        <f t="shared" si="954"/>
        <v>0</v>
      </c>
      <c r="BP1012">
        <f t="shared" si="955"/>
        <v>0</v>
      </c>
      <c r="BQ1012">
        <f t="shared" si="956"/>
        <v>0</v>
      </c>
      <c r="BR1012">
        <f t="shared" si="957"/>
        <v>0</v>
      </c>
      <c r="BS1012">
        <f t="shared" si="958"/>
        <v>0</v>
      </c>
      <c r="BT1012">
        <f t="shared" si="959"/>
        <v>0</v>
      </c>
    </row>
    <row r="1013" spans="1:72" x14ac:dyDescent="0.25">
      <c r="A1013" t="str">
        <f>IF(TRIM(INDEX(games!$A:$A,ROW()))="","",TRIM(INDEX(games!$A:$A,ROW())))</f>
        <v/>
      </c>
      <c r="B1013" t="str">
        <f>IF(OR($A1013="",INDEX(games!$B:$B,ROW())=""),"",INDEX(games!$B:$B,ROW()))</f>
        <v/>
      </c>
      <c r="C1013" t="str">
        <f>IF(OR($A1013="",INDEX(games!$C:$C,ROW())=""),"",INDEX(games!$C:$C,ROW()))</f>
        <v/>
      </c>
      <c r="D1013" t="str">
        <f t="shared" si="900"/>
        <v/>
      </c>
      <c r="E1013" t="str">
        <f t="shared" si="901"/>
        <v/>
      </c>
      <c r="F1013" t="str">
        <f t="shared" si="902"/>
        <v/>
      </c>
      <c r="G1013" t="e">
        <f t="shared" si="903"/>
        <v>#N/A</v>
      </c>
      <c r="H1013" t="e">
        <f t="shared" si="904"/>
        <v>#N/A</v>
      </c>
      <c r="I1013" t="e">
        <f t="shared" si="905"/>
        <v>#N/A</v>
      </c>
      <c r="J1013" t="e">
        <f t="shared" si="906"/>
        <v>#N/A</v>
      </c>
      <c r="K1013" t="e">
        <f t="shared" si="907"/>
        <v>#N/A</v>
      </c>
      <c r="L1013" t="e">
        <f t="shared" si="908"/>
        <v>#N/A</v>
      </c>
      <c r="M1013" t="e">
        <f t="shared" si="909"/>
        <v>#N/A</v>
      </c>
      <c r="N1013" t="e">
        <f t="shared" si="910"/>
        <v>#N/A</v>
      </c>
      <c r="O1013" t="str">
        <f t="shared" si="911"/>
        <v/>
      </c>
      <c r="P1013" t="str">
        <f>IF(OR($A1013="",INDEX(games!$H:$H,ROW())=""),"",INDEX(games!$H:$H,ROW()))</f>
        <v/>
      </c>
      <c r="Q1013" t="str">
        <f t="shared" si="912"/>
        <v/>
      </c>
      <c r="T1013">
        <f t="shared" si="913"/>
        <v>2022</v>
      </c>
      <c r="U1013">
        <f t="shared" si="914"/>
        <v>2026</v>
      </c>
      <c r="V1013">
        <f t="shared" si="915"/>
        <v>4</v>
      </c>
      <c r="W1013" t="str">
        <f>IF(TRIM(INDEX(connections!$A:$A,ROW()))="","",TRIM(INDEX(connections!$A:$A,ROW())))</f>
        <v>20 Minutes Till Dawn</v>
      </c>
      <c r="X1013" t="str">
        <f>IF($W1013="","",TRIM(INDEX(connections!$B:$B,ROW())))</f>
        <v>PengPong</v>
      </c>
      <c r="Y1013">
        <f t="shared" si="916"/>
        <v>4</v>
      </c>
      <c r="Z1013">
        <f t="shared" si="917"/>
        <v>619</v>
      </c>
      <c r="AA1013" t="str">
        <f t="shared" si="918"/>
        <v>Yes</v>
      </c>
      <c r="AB1013" t="str">
        <f t="shared" si="919"/>
        <v/>
      </c>
      <c r="AC1013" t="str">
        <f t="shared" si="920"/>
        <v/>
      </c>
      <c r="AD1013">
        <f t="shared" si="921"/>
        <v>0</v>
      </c>
      <c r="AE1013" t="str">
        <f t="shared" si="922"/>
        <v/>
      </c>
      <c r="AG1013" t="str">
        <f t="shared" si="923"/>
        <v/>
      </c>
      <c r="AH1013" t="str">
        <f t="shared" si="924"/>
        <v/>
      </c>
      <c r="AI1013" t="str">
        <f t="shared" si="925"/>
        <v/>
      </c>
      <c r="AJ1013" t="str">
        <f t="shared" si="926"/>
        <v/>
      </c>
      <c r="AK1013" t="str">
        <f t="shared" si="927"/>
        <v/>
      </c>
      <c r="AL1013" t="str">
        <f>IF($A1013="","",INDEX(games!$J:$J,ROW())&amp;"")</f>
        <v/>
      </c>
      <c r="AM1013" t="str">
        <f>IF($A1013="","",SUMPRODUCT($AO1013:$BD1013,'Map Analysis'!$AN$2^{0,1,2,3,4,5,6,7,8,9,10,11,12,13,14,15}))</f>
        <v/>
      </c>
      <c r="AN1013" t="str">
        <f t="shared" si="928"/>
        <v/>
      </c>
      <c r="AO1013" t="str">
        <f t="shared" si="929"/>
        <v/>
      </c>
      <c r="AP1013" t="str">
        <f t="shared" si="930"/>
        <v/>
      </c>
      <c r="AQ1013" t="str">
        <f t="shared" si="931"/>
        <v/>
      </c>
      <c r="AR1013" t="str">
        <f t="shared" si="932"/>
        <v/>
      </c>
      <c r="AS1013" t="str">
        <f t="shared" si="933"/>
        <v/>
      </c>
      <c r="AT1013" t="str">
        <f t="shared" si="934"/>
        <v/>
      </c>
      <c r="AU1013" t="str">
        <f t="shared" si="935"/>
        <v/>
      </c>
      <c r="AV1013" t="str">
        <f t="shared" si="936"/>
        <v/>
      </c>
      <c r="AW1013" t="str">
        <f t="shared" si="937"/>
        <v/>
      </c>
      <c r="AX1013" t="str">
        <f t="shared" si="938"/>
        <v/>
      </c>
      <c r="AY1013" t="str">
        <f t="shared" si="939"/>
        <v/>
      </c>
      <c r="AZ1013" t="str">
        <f t="shared" si="940"/>
        <v/>
      </c>
      <c r="BA1013" t="str">
        <f t="shared" si="941"/>
        <v/>
      </c>
      <c r="BB1013" t="str">
        <f t="shared" si="942"/>
        <v/>
      </c>
      <c r="BC1013" t="str">
        <f t="shared" si="943"/>
        <v/>
      </c>
      <c r="BD1013" t="str">
        <f t="shared" si="944"/>
        <v/>
      </c>
      <c r="BF1013">
        <f t="shared" si="945"/>
        <v>0</v>
      </c>
      <c r="BG1013">
        <f t="shared" si="946"/>
        <v>0</v>
      </c>
      <c r="BH1013">
        <f t="shared" si="947"/>
        <v>0</v>
      </c>
      <c r="BI1013">
        <f t="shared" si="948"/>
        <v>0</v>
      </c>
      <c r="BJ1013">
        <f t="shared" si="949"/>
        <v>0</v>
      </c>
      <c r="BK1013">
        <f t="shared" si="950"/>
        <v>0</v>
      </c>
      <c r="BL1013">
        <f t="shared" si="951"/>
        <v>0</v>
      </c>
      <c r="BM1013">
        <f t="shared" si="952"/>
        <v>0</v>
      </c>
      <c r="BN1013">
        <f t="shared" si="953"/>
        <v>0</v>
      </c>
      <c r="BO1013">
        <f t="shared" si="954"/>
        <v>0</v>
      </c>
      <c r="BP1013">
        <f t="shared" si="955"/>
        <v>0</v>
      </c>
      <c r="BQ1013">
        <f t="shared" si="956"/>
        <v>0</v>
      </c>
      <c r="BR1013">
        <f t="shared" si="957"/>
        <v>0</v>
      </c>
      <c r="BS1013">
        <f t="shared" si="958"/>
        <v>0</v>
      </c>
      <c r="BT1013">
        <f t="shared" si="959"/>
        <v>0</v>
      </c>
    </row>
    <row r="1014" spans="1:72" x14ac:dyDescent="0.25">
      <c r="A1014" t="str">
        <f>IF(TRIM(INDEX(games!$A:$A,ROW()))="","",TRIM(INDEX(games!$A:$A,ROW())))</f>
        <v/>
      </c>
      <c r="B1014" t="str">
        <f>IF(OR($A1014="",INDEX(games!$B:$B,ROW())=""),"",INDEX(games!$B:$B,ROW()))</f>
        <v/>
      </c>
      <c r="C1014" t="str">
        <f>IF(OR($A1014="",INDEX(games!$C:$C,ROW())=""),"",INDEX(games!$C:$C,ROW()))</f>
        <v/>
      </c>
      <c r="D1014" t="str">
        <f t="shared" si="900"/>
        <v/>
      </c>
      <c r="E1014" t="str">
        <f t="shared" si="901"/>
        <v/>
      </c>
      <c r="F1014" t="str">
        <f t="shared" si="902"/>
        <v/>
      </c>
      <c r="G1014" t="e">
        <f t="shared" si="903"/>
        <v>#N/A</v>
      </c>
      <c r="H1014" t="e">
        <f t="shared" si="904"/>
        <v>#N/A</v>
      </c>
      <c r="I1014" t="e">
        <f t="shared" si="905"/>
        <v>#N/A</v>
      </c>
      <c r="J1014" t="e">
        <f t="shared" si="906"/>
        <v>#N/A</v>
      </c>
      <c r="K1014" t="e">
        <f t="shared" si="907"/>
        <v>#N/A</v>
      </c>
      <c r="L1014" t="e">
        <f t="shared" si="908"/>
        <v>#N/A</v>
      </c>
      <c r="M1014" t="e">
        <f t="shared" si="909"/>
        <v>#N/A</v>
      </c>
      <c r="N1014" t="e">
        <f t="shared" si="910"/>
        <v>#N/A</v>
      </c>
      <c r="O1014" t="str">
        <f t="shared" si="911"/>
        <v/>
      </c>
      <c r="P1014" t="str">
        <f>IF(OR($A1014="",INDEX(games!$H:$H,ROW())=""),"",INDEX(games!$H:$H,ROW()))</f>
        <v/>
      </c>
      <c r="Q1014" t="str">
        <f t="shared" si="912"/>
        <v/>
      </c>
      <c r="T1014">
        <f t="shared" si="913"/>
        <v>2025</v>
      </c>
      <c r="U1014">
        <f t="shared" si="914"/>
        <v>2026</v>
      </c>
      <c r="V1014">
        <f t="shared" si="915"/>
        <v>1</v>
      </c>
      <c r="W1014" t="str">
        <f>IF(TRIM(INDEX(connections!$A:$A,ROW()))="","",TRIM(INDEX(connections!$A:$A,ROW())))</f>
        <v>Ball x Pit</v>
      </c>
      <c r="X1014" t="str">
        <f>IF($W1014="","",TRIM(INDEX(connections!$B:$B,ROW())))</f>
        <v>PengPong</v>
      </c>
      <c r="Y1014">
        <f t="shared" si="916"/>
        <v>58</v>
      </c>
      <c r="Z1014">
        <f t="shared" si="917"/>
        <v>619</v>
      </c>
      <c r="AA1014" t="str">
        <f t="shared" si="918"/>
        <v>Yes</v>
      </c>
      <c r="AB1014" t="str">
        <f t="shared" si="919"/>
        <v/>
      </c>
      <c r="AC1014" t="str">
        <f t="shared" si="920"/>
        <v/>
      </c>
      <c r="AD1014">
        <f t="shared" si="921"/>
        <v>0</v>
      </c>
      <c r="AE1014" t="str">
        <f t="shared" si="922"/>
        <v/>
      </c>
      <c r="AG1014" t="str">
        <f t="shared" si="923"/>
        <v/>
      </c>
      <c r="AH1014" t="str">
        <f t="shared" si="924"/>
        <v/>
      </c>
      <c r="AI1014" t="str">
        <f t="shared" si="925"/>
        <v/>
      </c>
      <c r="AJ1014" t="str">
        <f t="shared" si="926"/>
        <v/>
      </c>
      <c r="AK1014" t="str">
        <f t="shared" si="927"/>
        <v/>
      </c>
      <c r="AL1014" t="str">
        <f>IF($A1014="","",INDEX(games!$J:$J,ROW())&amp;"")</f>
        <v/>
      </c>
      <c r="AM1014" t="str">
        <f>IF($A1014="","",SUMPRODUCT($AO1014:$BD1014,'Map Analysis'!$AN$2^{0,1,2,3,4,5,6,7,8,9,10,11,12,13,14,15}))</f>
        <v/>
      </c>
      <c r="AN1014" t="str">
        <f t="shared" si="928"/>
        <v/>
      </c>
      <c r="AO1014" t="str">
        <f t="shared" si="929"/>
        <v/>
      </c>
      <c r="AP1014" t="str">
        <f t="shared" si="930"/>
        <v/>
      </c>
      <c r="AQ1014" t="str">
        <f t="shared" si="931"/>
        <v/>
      </c>
      <c r="AR1014" t="str">
        <f t="shared" si="932"/>
        <v/>
      </c>
      <c r="AS1014" t="str">
        <f t="shared" si="933"/>
        <v/>
      </c>
      <c r="AT1014" t="str">
        <f t="shared" si="934"/>
        <v/>
      </c>
      <c r="AU1014" t="str">
        <f t="shared" si="935"/>
        <v/>
      </c>
      <c r="AV1014" t="str">
        <f t="shared" si="936"/>
        <v/>
      </c>
      <c r="AW1014" t="str">
        <f t="shared" si="937"/>
        <v/>
      </c>
      <c r="AX1014" t="str">
        <f t="shared" si="938"/>
        <v/>
      </c>
      <c r="AY1014" t="str">
        <f t="shared" si="939"/>
        <v/>
      </c>
      <c r="AZ1014" t="str">
        <f t="shared" si="940"/>
        <v/>
      </c>
      <c r="BA1014" t="str">
        <f t="shared" si="941"/>
        <v/>
      </c>
      <c r="BB1014" t="str">
        <f t="shared" si="942"/>
        <v/>
      </c>
      <c r="BC1014" t="str">
        <f t="shared" si="943"/>
        <v/>
      </c>
      <c r="BD1014" t="str">
        <f t="shared" si="944"/>
        <v/>
      </c>
      <c r="BF1014">
        <f t="shared" si="945"/>
        <v>0</v>
      </c>
      <c r="BG1014">
        <f t="shared" si="946"/>
        <v>0</v>
      </c>
      <c r="BH1014">
        <f t="shared" si="947"/>
        <v>0</v>
      </c>
      <c r="BI1014">
        <f t="shared" si="948"/>
        <v>0</v>
      </c>
      <c r="BJ1014">
        <f t="shared" si="949"/>
        <v>0</v>
      </c>
      <c r="BK1014">
        <f t="shared" si="950"/>
        <v>0</v>
      </c>
      <c r="BL1014">
        <f t="shared" si="951"/>
        <v>0</v>
      </c>
      <c r="BM1014">
        <f t="shared" si="952"/>
        <v>0</v>
      </c>
      <c r="BN1014">
        <f t="shared" si="953"/>
        <v>0</v>
      </c>
      <c r="BO1014">
        <f t="shared" si="954"/>
        <v>0</v>
      </c>
      <c r="BP1014">
        <f t="shared" si="955"/>
        <v>0</v>
      </c>
      <c r="BQ1014">
        <f t="shared" si="956"/>
        <v>0</v>
      </c>
      <c r="BR1014">
        <f t="shared" si="957"/>
        <v>0</v>
      </c>
      <c r="BS1014">
        <f t="shared" si="958"/>
        <v>0</v>
      </c>
      <c r="BT1014">
        <f t="shared" si="959"/>
        <v>0</v>
      </c>
    </row>
    <row r="1015" spans="1:72" x14ac:dyDescent="0.25">
      <c r="A1015" t="str">
        <f>IF(TRIM(INDEX(games!$A:$A,ROW()))="","",TRIM(INDEX(games!$A:$A,ROW())))</f>
        <v/>
      </c>
      <c r="B1015" t="str">
        <f>IF(OR($A1015="",INDEX(games!$B:$B,ROW())=""),"",INDEX(games!$B:$B,ROW()))</f>
        <v/>
      </c>
      <c r="C1015" t="str">
        <f>IF(OR($A1015="",INDEX(games!$C:$C,ROW())=""),"",INDEX(games!$C:$C,ROW()))</f>
        <v/>
      </c>
      <c r="D1015" t="str">
        <f t="shared" si="900"/>
        <v/>
      </c>
      <c r="E1015" t="str">
        <f t="shared" si="901"/>
        <v/>
      </c>
      <c r="F1015" t="str">
        <f t="shared" si="902"/>
        <v/>
      </c>
      <c r="G1015" t="e">
        <f t="shared" si="903"/>
        <v>#N/A</v>
      </c>
      <c r="H1015" t="e">
        <f t="shared" si="904"/>
        <v>#N/A</v>
      </c>
      <c r="I1015" t="e">
        <f t="shared" si="905"/>
        <v>#N/A</v>
      </c>
      <c r="J1015" t="e">
        <f t="shared" si="906"/>
        <v>#N/A</v>
      </c>
      <c r="K1015" t="e">
        <f t="shared" si="907"/>
        <v>#N/A</v>
      </c>
      <c r="L1015" t="e">
        <f t="shared" si="908"/>
        <v>#N/A</v>
      </c>
      <c r="M1015" t="e">
        <f t="shared" si="909"/>
        <v>#N/A</v>
      </c>
      <c r="N1015" t="e">
        <f t="shared" si="910"/>
        <v>#N/A</v>
      </c>
      <c r="O1015" t="str">
        <f t="shared" si="911"/>
        <v/>
      </c>
      <c r="P1015" t="str">
        <f>IF(OR($A1015="",INDEX(games!$H:$H,ROW())=""),"",INDEX(games!$H:$H,ROW()))</f>
        <v/>
      </c>
      <c r="Q1015" t="str">
        <f t="shared" si="912"/>
        <v/>
      </c>
      <c r="T1015">
        <f t="shared" si="913"/>
        <v>2022</v>
      </c>
      <c r="U1015">
        <f t="shared" si="914"/>
        <v>2026</v>
      </c>
      <c r="V1015">
        <f t="shared" si="915"/>
        <v>4</v>
      </c>
      <c r="W1015" t="str">
        <f>IF(TRIM(INDEX(connections!$A:$A,ROW()))="","",TRIM(INDEX(connections!$A:$A,ROW())))</f>
        <v>Brotato</v>
      </c>
      <c r="X1015" t="str">
        <f>IF($W1015="","",TRIM(INDEX(connections!$B:$B,ROW())))</f>
        <v>PengPong</v>
      </c>
      <c r="Y1015">
        <f t="shared" si="916"/>
        <v>105</v>
      </c>
      <c r="Z1015">
        <f t="shared" si="917"/>
        <v>619</v>
      </c>
      <c r="AA1015" t="str">
        <f t="shared" si="918"/>
        <v>Yes</v>
      </c>
      <c r="AB1015" t="str">
        <f t="shared" si="919"/>
        <v/>
      </c>
      <c r="AC1015" t="str">
        <f t="shared" si="920"/>
        <v/>
      </c>
      <c r="AD1015">
        <f t="shared" si="921"/>
        <v>0</v>
      </c>
      <c r="AE1015" t="str">
        <f t="shared" si="922"/>
        <v/>
      </c>
      <c r="AG1015" t="str">
        <f t="shared" si="923"/>
        <v/>
      </c>
      <c r="AH1015" t="str">
        <f t="shared" si="924"/>
        <v/>
      </c>
      <c r="AI1015" t="str">
        <f t="shared" si="925"/>
        <v/>
      </c>
      <c r="AJ1015" t="str">
        <f t="shared" si="926"/>
        <v/>
      </c>
      <c r="AK1015" t="str">
        <f t="shared" si="927"/>
        <v/>
      </c>
      <c r="AL1015" t="str">
        <f>IF($A1015="","",INDEX(games!$J:$J,ROW())&amp;"")</f>
        <v/>
      </c>
      <c r="AM1015" t="str">
        <f>IF($A1015="","",SUMPRODUCT($AO1015:$BD1015,'Map Analysis'!$AN$2^{0,1,2,3,4,5,6,7,8,9,10,11,12,13,14,15}))</f>
        <v/>
      </c>
      <c r="AN1015" t="str">
        <f t="shared" si="928"/>
        <v/>
      </c>
      <c r="AO1015" t="str">
        <f t="shared" si="929"/>
        <v/>
      </c>
      <c r="AP1015" t="str">
        <f t="shared" si="930"/>
        <v/>
      </c>
      <c r="AQ1015" t="str">
        <f t="shared" si="931"/>
        <v/>
      </c>
      <c r="AR1015" t="str">
        <f t="shared" si="932"/>
        <v/>
      </c>
      <c r="AS1015" t="str">
        <f t="shared" si="933"/>
        <v/>
      </c>
      <c r="AT1015" t="str">
        <f t="shared" si="934"/>
        <v/>
      </c>
      <c r="AU1015" t="str">
        <f t="shared" si="935"/>
        <v/>
      </c>
      <c r="AV1015" t="str">
        <f t="shared" si="936"/>
        <v/>
      </c>
      <c r="AW1015" t="str">
        <f t="shared" si="937"/>
        <v/>
      </c>
      <c r="AX1015" t="str">
        <f t="shared" si="938"/>
        <v/>
      </c>
      <c r="AY1015" t="str">
        <f t="shared" si="939"/>
        <v/>
      </c>
      <c r="AZ1015" t="str">
        <f t="shared" si="940"/>
        <v/>
      </c>
      <c r="BA1015" t="str">
        <f t="shared" si="941"/>
        <v/>
      </c>
      <c r="BB1015" t="str">
        <f t="shared" si="942"/>
        <v/>
      </c>
      <c r="BC1015" t="str">
        <f t="shared" si="943"/>
        <v/>
      </c>
      <c r="BD1015" t="str">
        <f t="shared" si="944"/>
        <v/>
      </c>
      <c r="BF1015">
        <f t="shared" si="945"/>
        <v>0</v>
      </c>
      <c r="BG1015">
        <f t="shared" si="946"/>
        <v>0</v>
      </c>
      <c r="BH1015">
        <f t="shared" si="947"/>
        <v>0</v>
      </c>
      <c r="BI1015">
        <f t="shared" si="948"/>
        <v>0</v>
      </c>
      <c r="BJ1015">
        <f t="shared" si="949"/>
        <v>0</v>
      </c>
      <c r="BK1015">
        <f t="shared" si="950"/>
        <v>0</v>
      </c>
      <c r="BL1015">
        <f t="shared" si="951"/>
        <v>0</v>
      </c>
      <c r="BM1015">
        <f t="shared" si="952"/>
        <v>0</v>
      </c>
      <c r="BN1015">
        <f t="shared" si="953"/>
        <v>0</v>
      </c>
      <c r="BO1015">
        <f t="shared" si="954"/>
        <v>0</v>
      </c>
      <c r="BP1015">
        <f t="shared" si="955"/>
        <v>0</v>
      </c>
      <c r="BQ1015">
        <f t="shared" si="956"/>
        <v>0</v>
      </c>
      <c r="BR1015">
        <f t="shared" si="957"/>
        <v>0</v>
      </c>
      <c r="BS1015">
        <f t="shared" si="958"/>
        <v>0</v>
      </c>
      <c r="BT1015">
        <f t="shared" si="959"/>
        <v>0</v>
      </c>
    </row>
    <row r="1016" spans="1:72" x14ac:dyDescent="0.25">
      <c r="A1016" t="str">
        <f>IF(TRIM(INDEX(games!$A:$A,ROW()))="","",TRIM(INDEX(games!$A:$A,ROW())))</f>
        <v/>
      </c>
      <c r="B1016" t="str">
        <f>IF(OR($A1016="",INDEX(games!$B:$B,ROW())=""),"",INDEX(games!$B:$B,ROW()))</f>
        <v/>
      </c>
      <c r="C1016" t="str">
        <f>IF(OR($A1016="",INDEX(games!$C:$C,ROW())=""),"",INDEX(games!$C:$C,ROW()))</f>
        <v/>
      </c>
      <c r="D1016" t="str">
        <f t="shared" si="900"/>
        <v/>
      </c>
      <c r="E1016" t="str">
        <f t="shared" si="901"/>
        <v/>
      </c>
      <c r="F1016" t="str">
        <f t="shared" si="902"/>
        <v/>
      </c>
      <c r="G1016" t="e">
        <f t="shared" si="903"/>
        <v>#N/A</v>
      </c>
      <c r="H1016" t="e">
        <f t="shared" si="904"/>
        <v>#N/A</v>
      </c>
      <c r="I1016" t="e">
        <f t="shared" si="905"/>
        <v>#N/A</v>
      </c>
      <c r="J1016" t="e">
        <f t="shared" si="906"/>
        <v>#N/A</v>
      </c>
      <c r="K1016" t="e">
        <f t="shared" si="907"/>
        <v>#N/A</v>
      </c>
      <c r="L1016" t="e">
        <f t="shared" si="908"/>
        <v>#N/A</v>
      </c>
      <c r="M1016" t="e">
        <f t="shared" si="909"/>
        <v>#N/A</v>
      </c>
      <c r="N1016" t="e">
        <f t="shared" si="910"/>
        <v>#N/A</v>
      </c>
      <c r="O1016" t="str">
        <f t="shared" si="911"/>
        <v/>
      </c>
      <c r="P1016" t="str">
        <f>IF(OR($A1016="",INDEX(games!$H:$H,ROW())=""),"",INDEX(games!$H:$H,ROW()))</f>
        <v/>
      </c>
      <c r="Q1016" t="str">
        <f t="shared" si="912"/>
        <v/>
      </c>
      <c r="T1016">
        <f t="shared" si="913"/>
        <v>2025</v>
      </c>
      <c r="U1016">
        <f t="shared" si="914"/>
        <v>2026</v>
      </c>
      <c r="V1016">
        <f t="shared" si="915"/>
        <v>1</v>
      </c>
      <c r="W1016" t="str">
        <f>IF(TRIM(INDEX(connections!$A:$A,ROW()))="","",TRIM(INDEX(connections!$A:$A,ROW())))</f>
        <v>CloverPit</v>
      </c>
      <c r="X1016" t="str">
        <f>IF($W1016="","",TRIM(INDEX(connections!$B:$B,ROW())))</f>
        <v>PengPong</v>
      </c>
      <c r="Y1016">
        <f t="shared" si="916"/>
        <v>142</v>
      </c>
      <c r="Z1016">
        <f t="shared" si="917"/>
        <v>619</v>
      </c>
      <c r="AA1016" t="str">
        <f t="shared" si="918"/>
        <v>Yes</v>
      </c>
      <c r="AB1016" t="str">
        <f t="shared" si="919"/>
        <v/>
      </c>
      <c r="AC1016" t="str">
        <f t="shared" si="920"/>
        <v/>
      </c>
      <c r="AD1016">
        <f t="shared" si="921"/>
        <v>1</v>
      </c>
      <c r="AE1016" t="str">
        <f t="shared" si="922"/>
        <v/>
      </c>
      <c r="AG1016" t="str">
        <f t="shared" si="923"/>
        <v/>
      </c>
      <c r="AH1016" t="str">
        <f t="shared" si="924"/>
        <v/>
      </c>
      <c r="AI1016" t="str">
        <f t="shared" si="925"/>
        <v/>
      </c>
      <c r="AJ1016" t="str">
        <f t="shared" si="926"/>
        <v/>
      </c>
      <c r="AK1016" t="str">
        <f t="shared" si="927"/>
        <v/>
      </c>
      <c r="AL1016" t="str">
        <f>IF($A1016="","",INDEX(games!$J:$J,ROW())&amp;"")</f>
        <v/>
      </c>
      <c r="AM1016" t="str">
        <f>IF($A1016="","",SUMPRODUCT($AO1016:$BD1016,'Map Analysis'!$AN$2^{0,1,2,3,4,5,6,7,8,9,10,11,12,13,14,15}))</f>
        <v/>
      </c>
      <c r="AN1016" t="str">
        <f t="shared" si="928"/>
        <v/>
      </c>
      <c r="AO1016" t="str">
        <f t="shared" si="929"/>
        <v/>
      </c>
      <c r="AP1016" t="str">
        <f t="shared" si="930"/>
        <v/>
      </c>
      <c r="AQ1016" t="str">
        <f t="shared" si="931"/>
        <v/>
      </c>
      <c r="AR1016" t="str">
        <f t="shared" si="932"/>
        <v/>
      </c>
      <c r="AS1016" t="str">
        <f t="shared" si="933"/>
        <v/>
      </c>
      <c r="AT1016" t="str">
        <f t="shared" si="934"/>
        <v/>
      </c>
      <c r="AU1016" t="str">
        <f t="shared" si="935"/>
        <v/>
      </c>
      <c r="AV1016" t="str">
        <f t="shared" si="936"/>
        <v/>
      </c>
      <c r="AW1016" t="str">
        <f t="shared" si="937"/>
        <v/>
      </c>
      <c r="AX1016" t="str">
        <f t="shared" si="938"/>
        <v/>
      </c>
      <c r="AY1016" t="str">
        <f t="shared" si="939"/>
        <v/>
      </c>
      <c r="AZ1016" t="str">
        <f t="shared" si="940"/>
        <v/>
      </c>
      <c r="BA1016" t="str">
        <f t="shared" si="941"/>
        <v/>
      </c>
      <c r="BB1016" t="str">
        <f t="shared" si="942"/>
        <v/>
      </c>
      <c r="BC1016" t="str">
        <f t="shared" si="943"/>
        <v/>
      </c>
      <c r="BD1016" t="str">
        <f t="shared" si="944"/>
        <v/>
      </c>
      <c r="BF1016">
        <f t="shared" si="945"/>
        <v>0</v>
      </c>
      <c r="BG1016">
        <f t="shared" si="946"/>
        <v>0</v>
      </c>
      <c r="BH1016">
        <f t="shared" si="947"/>
        <v>0</v>
      </c>
      <c r="BI1016">
        <f t="shared" si="948"/>
        <v>0</v>
      </c>
      <c r="BJ1016">
        <f t="shared" si="949"/>
        <v>0</v>
      </c>
      <c r="BK1016">
        <f t="shared" si="950"/>
        <v>0</v>
      </c>
      <c r="BL1016">
        <f t="shared" si="951"/>
        <v>0</v>
      </c>
      <c r="BM1016">
        <f t="shared" si="952"/>
        <v>0</v>
      </c>
      <c r="BN1016">
        <f t="shared" si="953"/>
        <v>0</v>
      </c>
      <c r="BO1016">
        <f t="shared" si="954"/>
        <v>0</v>
      </c>
      <c r="BP1016">
        <f t="shared" si="955"/>
        <v>0</v>
      </c>
      <c r="BQ1016">
        <f t="shared" si="956"/>
        <v>0</v>
      </c>
      <c r="BR1016">
        <f t="shared" si="957"/>
        <v>0</v>
      </c>
      <c r="BS1016">
        <f t="shared" si="958"/>
        <v>0</v>
      </c>
      <c r="BT1016">
        <f t="shared" si="959"/>
        <v>0</v>
      </c>
    </row>
    <row r="1017" spans="1:72" x14ac:dyDescent="0.25">
      <c r="A1017" t="str">
        <f>IF(TRIM(INDEX(games!$A:$A,ROW()))="","",TRIM(INDEX(games!$A:$A,ROW())))</f>
        <v/>
      </c>
      <c r="B1017" t="str">
        <f>IF(OR($A1017="",INDEX(games!$B:$B,ROW())=""),"",INDEX(games!$B:$B,ROW()))</f>
        <v/>
      </c>
      <c r="C1017" t="str">
        <f>IF(OR($A1017="",INDEX(games!$C:$C,ROW())=""),"",INDEX(games!$C:$C,ROW()))</f>
        <v/>
      </c>
      <c r="D1017" t="str">
        <f t="shared" si="900"/>
        <v/>
      </c>
      <c r="E1017" t="str">
        <f t="shared" si="901"/>
        <v/>
      </c>
      <c r="F1017" t="str">
        <f t="shared" si="902"/>
        <v/>
      </c>
      <c r="G1017" t="e">
        <f t="shared" si="903"/>
        <v>#N/A</v>
      </c>
      <c r="H1017" t="e">
        <f t="shared" si="904"/>
        <v>#N/A</v>
      </c>
      <c r="I1017" t="e">
        <f t="shared" si="905"/>
        <v>#N/A</v>
      </c>
      <c r="J1017" t="e">
        <f t="shared" si="906"/>
        <v>#N/A</v>
      </c>
      <c r="K1017" t="e">
        <f t="shared" si="907"/>
        <v>#N/A</v>
      </c>
      <c r="L1017" t="e">
        <f t="shared" si="908"/>
        <v>#N/A</v>
      </c>
      <c r="M1017" t="e">
        <f t="shared" si="909"/>
        <v>#N/A</v>
      </c>
      <c r="N1017" t="e">
        <f t="shared" si="910"/>
        <v>#N/A</v>
      </c>
      <c r="O1017" t="str">
        <f t="shared" si="911"/>
        <v/>
      </c>
      <c r="P1017" t="str">
        <f>IF(OR($A1017="",INDEX(games!$H:$H,ROW())=""),"",INDEX(games!$H:$H,ROW()))</f>
        <v/>
      </c>
      <c r="Q1017" t="str">
        <f t="shared" si="912"/>
        <v/>
      </c>
      <c r="T1017">
        <f t="shared" si="913"/>
        <v>2024</v>
      </c>
      <c r="U1017">
        <f t="shared" si="914"/>
        <v>2026</v>
      </c>
      <c r="V1017">
        <f t="shared" si="915"/>
        <v>2</v>
      </c>
      <c r="W1017" t="str">
        <f>IF(TRIM(INDEX(connections!$A:$A,ROW()))="","",TRIM(INDEX(connections!$A:$A,ROW())))</f>
        <v>Deep Rock Galactic: Survivor</v>
      </c>
      <c r="X1017" t="str">
        <f>IF($W1017="","",TRIM(INDEX(connections!$B:$B,ROW())))</f>
        <v>PengPong</v>
      </c>
      <c r="Y1017">
        <f t="shared" si="916"/>
        <v>208</v>
      </c>
      <c r="Z1017">
        <f t="shared" si="917"/>
        <v>619</v>
      </c>
      <c r="AA1017" t="str">
        <f t="shared" si="918"/>
        <v>Yes</v>
      </c>
      <c r="AB1017" t="str">
        <f t="shared" si="919"/>
        <v/>
      </c>
      <c r="AC1017" t="str">
        <f t="shared" si="920"/>
        <v/>
      </c>
      <c r="AD1017">
        <f t="shared" si="921"/>
        <v>0</v>
      </c>
      <c r="AE1017" t="str">
        <f t="shared" si="922"/>
        <v/>
      </c>
      <c r="AG1017" t="str">
        <f t="shared" si="923"/>
        <v/>
      </c>
      <c r="AH1017" t="str">
        <f t="shared" si="924"/>
        <v/>
      </c>
      <c r="AI1017" t="str">
        <f t="shared" si="925"/>
        <v/>
      </c>
      <c r="AJ1017" t="str">
        <f t="shared" si="926"/>
        <v/>
      </c>
      <c r="AK1017" t="str">
        <f t="shared" si="927"/>
        <v/>
      </c>
      <c r="AL1017" t="str">
        <f>IF($A1017="","",INDEX(games!$J:$J,ROW())&amp;"")</f>
        <v/>
      </c>
      <c r="AM1017" t="str">
        <f>IF($A1017="","",SUMPRODUCT($AO1017:$BD1017,'Map Analysis'!$AN$2^{0,1,2,3,4,5,6,7,8,9,10,11,12,13,14,15}))</f>
        <v/>
      </c>
      <c r="AN1017" t="str">
        <f t="shared" si="928"/>
        <v/>
      </c>
      <c r="AO1017" t="str">
        <f t="shared" si="929"/>
        <v/>
      </c>
      <c r="AP1017" t="str">
        <f t="shared" si="930"/>
        <v/>
      </c>
      <c r="AQ1017" t="str">
        <f t="shared" si="931"/>
        <v/>
      </c>
      <c r="AR1017" t="str">
        <f t="shared" si="932"/>
        <v/>
      </c>
      <c r="AS1017" t="str">
        <f t="shared" si="933"/>
        <v/>
      </c>
      <c r="AT1017" t="str">
        <f t="shared" si="934"/>
        <v/>
      </c>
      <c r="AU1017" t="str">
        <f t="shared" si="935"/>
        <v/>
      </c>
      <c r="AV1017" t="str">
        <f t="shared" si="936"/>
        <v/>
      </c>
      <c r="AW1017" t="str">
        <f t="shared" si="937"/>
        <v/>
      </c>
      <c r="AX1017" t="str">
        <f t="shared" si="938"/>
        <v/>
      </c>
      <c r="AY1017" t="str">
        <f t="shared" si="939"/>
        <v/>
      </c>
      <c r="AZ1017" t="str">
        <f t="shared" si="940"/>
        <v/>
      </c>
      <c r="BA1017" t="str">
        <f t="shared" si="941"/>
        <v/>
      </c>
      <c r="BB1017" t="str">
        <f t="shared" si="942"/>
        <v/>
      </c>
      <c r="BC1017" t="str">
        <f t="shared" si="943"/>
        <v/>
      </c>
      <c r="BD1017" t="str">
        <f t="shared" si="944"/>
        <v/>
      </c>
      <c r="BF1017">
        <f t="shared" si="945"/>
        <v>0</v>
      </c>
      <c r="BG1017">
        <f t="shared" si="946"/>
        <v>0</v>
      </c>
      <c r="BH1017">
        <f t="shared" si="947"/>
        <v>0</v>
      </c>
      <c r="BI1017">
        <f t="shared" si="948"/>
        <v>0</v>
      </c>
      <c r="BJ1017">
        <f t="shared" si="949"/>
        <v>0</v>
      </c>
      <c r="BK1017">
        <f t="shared" si="950"/>
        <v>0</v>
      </c>
      <c r="BL1017">
        <f t="shared" si="951"/>
        <v>0</v>
      </c>
      <c r="BM1017">
        <f t="shared" si="952"/>
        <v>0</v>
      </c>
      <c r="BN1017">
        <f t="shared" si="953"/>
        <v>0</v>
      </c>
      <c r="BO1017">
        <f t="shared" si="954"/>
        <v>0</v>
      </c>
      <c r="BP1017">
        <f t="shared" si="955"/>
        <v>0</v>
      </c>
      <c r="BQ1017">
        <f t="shared" si="956"/>
        <v>0</v>
      </c>
      <c r="BR1017">
        <f t="shared" si="957"/>
        <v>0</v>
      </c>
      <c r="BS1017">
        <f t="shared" si="958"/>
        <v>0</v>
      </c>
      <c r="BT1017">
        <f t="shared" si="959"/>
        <v>0</v>
      </c>
    </row>
    <row r="1018" spans="1:72" x14ac:dyDescent="0.25">
      <c r="A1018" t="str">
        <f>IF(TRIM(INDEX(games!$A:$A,ROW()))="","",TRIM(INDEX(games!$A:$A,ROW())))</f>
        <v/>
      </c>
      <c r="B1018" t="str">
        <f>IF(OR($A1018="",INDEX(games!$B:$B,ROW())=""),"",INDEX(games!$B:$B,ROW()))</f>
        <v/>
      </c>
      <c r="C1018" t="str">
        <f>IF(OR($A1018="",INDEX(games!$C:$C,ROW())=""),"",INDEX(games!$C:$C,ROW()))</f>
        <v/>
      </c>
      <c r="D1018" t="str">
        <f t="shared" si="900"/>
        <v/>
      </c>
      <c r="E1018" t="str">
        <f t="shared" si="901"/>
        <v/>
      </c>
      <c r="F1018" t="str">
        <f t="shared" si="902"/>
        <v/>
      </c>
      <c r="G1018" t="e">
        <f t="shared" si="903"/>
        <v>#N/A</v>
      </c>
      <c r="H1018" t="e">
        <f t="shared" si="904"/>
        <v>#N/A</v>
      </c>
      <c r="I1018" t="e">
        <f t="shared" si="905"/>
        <v>#N/A</v>
      </c>
      <c r="J1018" t="e">
        <f t="shared" si="906"/>
        <v>#N/A</v>
      </c>
      <c r="K1018" t="e">
        <f t="shared" si="907"/>
        <v>#N/A</v>
      </c>
      <c r="L1018" t="e">
        <f t="shared" si="908"/>
        <v>#N/A</v>
      </c>
      <c r="M1018" t="e">
        <f t="shared" si="909"/>
        <v>#N/A</v>
      </c>
      <c r="N1018" t="e">
        <f t="shared" si="910"/>
        <v>#N/A</v>
      </c>
      <c r="O1018" t="str">
        <f t="shared" si="911"/>
        <v/>
      </c>
      <c r="P1018" t="str">
        <f>IF(OR($A1018="",INDEX(games!$H:$H,ROW())=""),"",INDEX(games!$H:$H,ROW()))</f>
        <v/>
      </c>
      <c r="Q1018" t="str">
        <f t="shared" si="912"/>
        <v/>
      </c>
      <c r="T1018">
        <f t="shared" si="913"/>
        <v>2025</v>
      </c>
      <c r="U1018">
        <f t="shared" si="914"/>
        <v>2026</v>
      </c>
      <c r="V1018">
        <f t="shared" si="915"/>
        <v>1</v>
      </c>
      <c r="W1018" t="str">
        <f>IF(TRIM(INDEX(connections!$A:$A,ROW()))="","",TRIM(INDEX(connections!$A:$A,ROW())))</f>
        <v>Megabonk</v>
      </c>
      <c r="X1018" t="str">
        <f>IF($W1018="","",TRIM(INDEX(connections!$B:$B,ROW())))</f>
        <v>PengPong</v>
      </c>
      <c r="Y1018">
        <f t="shared" si="916"/>
        <v>499</v>
      </c>
      <c r="Z1018">
        <f t="shared" si="917"/>
        <v>619</v>
      </c>
      <c r="AA1018" t="str">
        <f t="shared" si="918"/>
        <v>Yes</v>
      </c>
      <c r="AB1018" t="str">
        <f t="shared" si="919"/>
        <v/>
      </c>
      <c r="AC1018" t="str">
        <f t="shared" si="920"/>
        <v/>
      </c>
      <c r="AD1018">
        <f t="shared" si="921"/>
        <v>0</v>
      </c>
      <c r="AE1018" t="str">
        <f t="shared" si="922"/>
        <v/>
      </c>
      <c r="AG1018" t="str">
        <f t="shared" si="923"/>
        <v/>
      </c>
      <c r="AH1018" t="str">
        <f t="shared" si="924"/>
        <v/>
      </c>
      <c r="AI1018" t="str">
        <f t="shared" si="925"/>
        <v/>
      </c>
      <c r="AJ1018" t="str">
        <f t="shared" si="926"/>
        <v/>
      </c>
      <c r="AK1018" t="str">
        <f t="shared" si="927"/>
        <v/>
      </c>
      <c r="AL1018" t="str">
        <f>IF($A1018="","",INDEX(games!$J:$J,ROW())&amp;"")</f>
        <v/>
      </c>
      <c r="AM1018" t="str">
        <f>IF($A1018="","",SUMPRODUCT($AO1018:$BD1018,'Map Analysis'!$AN$2^{0,1,2,3,4,5,6,7,8,9,10,11,12,13,14,15}))</f>
        <v/>
      </c>
      <c r="AN1018" t="str">
        <f t="shared" si="928"/>
        <v/>
      </c>
      <c r="AO1018" t="str">
        <f t="shared" si="929"/>
        <v/>
      </c>
      <c r="AP1018" t="str">
        <f t="shared" si="930"/>
        <v/>
      </c>
      <c r="AQ1018" t="str">
        <f t="shared" si="931"/>
        <v/>
      </c>
      <c r="AR1018" t="str">
        <f t="shared" si="932"/>
        <v/>
      </c>
      <c r="AS1018" t="str">
        <f t="shared" si="933"/>
        <v/>
      </c>
      <c r="AT1018" t="str">
        <f t="shared" si="934"/>
        <v/>
      </c>
      <c r="AU1018" t="str">
        <f t="shared" si="935"/>
        <v/>
      </c>
      <c r="AV1018" t="str">
        <f t="shared" si="936"/>
        <v/>
      </c>
      <c r="AW1018" t="str">
        <f t="shared" si="937"/>
        <v/>
      </c>
      <c r="AX1018" t="str">
        <f t="shared" si="938"/>
        <v/>
      </c>
      <c r="AY1018" t="str">
        <f t="shared" si="939"/>
        <v/>
      </c>
      <c r="AZ1018" t="str">
        <f t="shared" si="940"/>
        <v/>
      </c>
      <c r="BA1018" t="str">
        <f t="shared" si="941"/>
        <v/>
      </c>
      <c r="BB1018" t="str">
        <f t="shared" si="942"/>
        <v/>
      </c>
      <c r="BC1018" t="str">
        <f t="shared" si="943"/>
        <v/>
      </c>
      <c r="BD1018" t="str">
        <f t="shared" si="944"/>
        <v/>
      </c>
      <c r="BF1018">
        <f t="shared" si="945"/>
        <v>0</v>
      </c>
      <c r="BG1018">
        <f t="shared" si="946"/>
        <v>0</v>
      </c>
      <c r="BH1018">
        <f t="shared" si="947"/>
        <v>0</v>
      </c>
      <c r="BI1018">
        <f t="shared" si="948"/>
        <v>0</v>
      </c>
      <c r="BJ1018">
        <f t="shared" si="949"/>
        <v>0</v>
      </c>
      <c r="BK1018">
        <f t="shared" si="950"/>
        <v>0</v>
      </c>
      <c r="BL1018">
        <f t="shared" si="951"/>
        <v>0</v>
      </c>
      <c r="BM1018">
        <f t="shared" si="952"/>
        <v>0</v>
      </c>
      <c r="BN1018">
        <f t="shared" si="953"/>
        <v>0</v>
      </c>
      <c r="BO1018">
        <f t="shared" si="954"/>
        <v>0</v>
      </c>
      <c r="BP1018">
        <f t="shared" si="955"/>
        <v>0</v>
      </c>
      <c r="BQ1018">
        <f t="shared" si="956"/>
        <v>0</v>
      </c>
      <c r="BR1018">
        <f t="shared" si="957"/>
        <v>0</v>
      </c>
      <c r="BS1018">
        <f t="shared" si="958"/>
        <v>0</v>
      </c>
      <c r="BT1018">
        <f t="shared" si="959"/>
        <v>0</v>
      </c>
    </row>
    <row r="1019" spans="1:72" x14ac:dyDescent="0.25">
      <c r="A1019" t="str">
        <f>IF(TRIM(INDEX(games!$A:$A,ROW()))="","",TRIM(INDEX(games!$A:$A,ROW())))</f>
        <v/>
      </c>
      <c r="B1019" t="str">
        <f>IF(OR($A1019="",INDEX(games!$B:$B,ROW())=""),"",INDEX(games!$B:$B,ROW()))</f>
        <v/>
      </c>
      <c r="C1019" t="str">
        <f>IF(OR($A1019="",INDEX(games!$C:$C,ROW())=""),"",INDEX(games!$C:$C,ROW()))</f>
        <v/>
      </c>
      <c r="D1019" t="str">
        <f t="shared" si="900"/>
        <v/>
      </c>
      <c r="E1019" t="str">
        <f t="shared" si="901"/>
        <v/>
      </c>
      <c r="F1019" t="str">
        <f t="shared" si="902"/>
        <v/>
      </c>
      <c r="G1019" t="e">
        <f t="shared" si="903"/>
        <v>#N/A</v>
      </c>
      <c r="H1019" t="e">
        <f t="shared" si="904"/>
        <v>#N/A</v>
      </c>
      <c r="I1019" t="e">
        <f t="shared" si="905"/>
        <v>#N/A</v>
      </c>
      <c r="J1019" t="e">
        <f t="shared" si="906"/>
        <v>#N/A</v>
      </c>
      <c r="K1019" t="e">
        <f t="shared" si="907"/>
        <v>#N/A</v>
      </c>
      <c r="L1019" t="e">
        <f t="shared" si="908"/>
        <v>#N/A</v>
      </c>
      <c r="M1019" t="e">
        <f t="shared" si="909"/>
        <v>#N/A</v>
      </c>
      <c r="N1019" t="e">
        <f t="shared" si="910"/>
        <v>#N/A</v>
      </c>
      <c r="O1019" t="str">
        <f t="shared" si="911"/>
        <v/>
      </c>
      <c r="P1019" t="str">
        <f>IF(OR($A1019="",INDEX(games!$H:$H,ROW())=""),"",INDEX(games!$H:$H,ROW()))</f>
        <v/>
      </c>
      <c r="Q1019" t="str">
        <f t="shared" si="912"/>
        <v/>
      </c>
      <c r="T1019">
        <f t="shared" si="913"/>
        <v>2011</v>
      </c>
      <c r="U1019">
        <f t="shared" si="914"/>
        <v>2026</v>
      </c>
      <c r="V1019">
        <f t="shared" si="915"/>
        <v>15</v>
      </c>
      <c r="W1019" t="str">
        <f>IF(TRIM(INDEX(connections!$A:$A,ROW()))="","",TRIM(INDEX(connections!$A:$A,ROW())))</f>
        <v>The Binding of Isaac</v>
      </c>
      <c r="X1019" t="str">
        <f>IF($W1019="","",TRIM(INDEX(connections!$B:$B,ROW())))</f>
        <v>PengPong</v>
      </c>
      <c r="Y1019">
        <f t="shared" si="916"/>
        <v>865</v>
      </c>
      <c r="Z1019">
        <f t="shared" si="917"/>
        <v>619</v>
      </c>
      <c r="AA1019" t="str">
        <f t="shared" si="918"/>
        <v>Yes</v>
      </c>
      <c r="AB1019" t="str">
        <f t="shared" si="919"/>
        <v/>
      </c>
      <c r="AC1019" t="str">
        <f t="shared" si="920"/>
        <v/>
      </c>
      <c r="AD1019">
        <f t="shared" si="921"/>
        <v>0</v>
      </c>
      <c r="AE1019" t="str">
        <f t="shared" si="922"/>
        <v/>
      </c>
      <c r="AG1019" t="str">
        <f t="shared" si="923"/>
        <v/>
      </c>
      <c r="AH1019" t="str">
        <f t="shared" si="924"/>
        <v/>
      </c>
      <c r="AI1019" t="str">
        <f t="shared" si="925"/>
        <v/>
      </c>
      <c r="AJ1019" t="str">
        <f t="shared" si="926"/>
        <v/>
      </c>
      <c r="AK1019" t="str">
        <f t="shared" si="927"/>
        <v/>
      </c>
      <c r="AL1019" t="str">
        <f>IF($A1019="","",INDEX(games!$J:$J,ROW())&amp;"")</f>
        <v/>
      </c>
      <c r="AM1019" t="str">
        <f>IF($A1019="","",SUMPRODUCT($AO1019:$BD1019,'Map Analysis'!$AN$2^{0,1,2,3,4,5,6,7,8,9,10,11,12,13,14,15}))</f>
        <v/>
      </c>
      <c r="AN1019" t="str">
        <f t="shared" si="928"/>
        <v/>
      </c>
      <c r="AO1019" t="str">
        <f t="shared" si="929"/>
        <v/>
      </c>
      <c r="AP1019" t="str">
        <f t="shared" si="930"/>
        <v/>
      </c>
      <c r="AQ1019" t="str">
        <f t="shared" si="931"/>
        <v/>
      </c>
      <c r="AR1019" t="str">
        <f t="shared" si="932"/>
        <v/>
      </c>
      <c r="AS1019" t="str">
        <f t="shared" si="933"/>
        <v/>
      </c>
      <c r="AT1019" t="str">
        <f t="shared" si="934"/>
        <v/>
      </c>
      <c r="AU1019" t="str">
        <f t="shared" si="935"/>
        <v/>
      </c>
      <c r="AV1019" t="str">
        <f t="shared" si="936"/>
        <v/>
      </c>
      <c r="AW1019" t="str">
        <f t="shared" si="937"/>
        <v/>
      </c>
      <c r="AX1019" t="str">
        <f t="shared" si="938"/>
        <v/>
      </c>
      <c r="AY1019" t="str">
        <f t="shared" si="939"/>
        <v/>
      </c>
      <c r="AZ1019" t="str">
        <f t="shared" si="940"/>
        <v/>
      </c>
      <c r="BA1019" t="str">
        <f t="shared" si="941"/>
        <v/>
      </c>
      <c r="BB1019" t="str">
        <f t="shared" si="942"/>
        <v/>
      </c>
      <c r="BC1019" t="str">
        <f t="shared" si="943"/>
        <v/>
      </c>
      <c r="BD1019" t="str">
        <f t="shared" si="944"/>
        <v/>
      </c>
      <c r="BF1019">
        <f t="shared" si="945"/>
        <v>0</v>
      </c>
      <c r="BG1019">
        <f t="shared" si="946"/>
        <v>0</v>
      </c>
      <c r="BH1019">
        <f t="shared" si="947"/>
        <v>0</v>
      </c>
      <c r="BI1019">
        <f t="shared" si="948"/>
        <v>0</v>
      </c>
      <c r="BJ1019">
        <f t="shared" si="949"/>
        <v>0</v>
      </c>
      <c r="BK1019">
        <f t="shared" si="950"/>
        <v>0</v>
      </c>
      <c r="BL1019">
        <f t="shared" si="951"/>
        <v>0</v>
      </c>
      <c r="BM1019">
        <f t="shared" si="952"/>
        <v>0</v>
      </c>
      <c r="BN1019">
        <f t="shared" si="953"/>
        <v>0</v>
      </c>
      <c r="BO1019">
        <f t="shared" si="954"/>
        <v>0</v>
      </c>
      <c r="BP1019">
        <f t="shared" si="955"/>
        <v>0</v>
      </c>
      <c r="BQ1019">
        <f t="shared" si="956"/>
        <v>0</v>
      </c>
      <c r="BR1019">
        <f t="shared" si="957"/>
        <v>0</v>
      </c>
      <c r="BS1019">
        <f t="shared" si="958"/>
        <v>0</v>
      </c>
      <c r="BT1019">
        <f t="shared" si="959"/>
        <v>0</v>
      </c>
    </row>
    <row r="1020" spans="1:72" x14ac:dyDescent="0.25">
      <c r="A1020" t="str">
        <f>IF(TRIM(INDEX(games!$A:$A,ROW()))="","",TRIM(INDEX(games!$A:$A,ROW())))</f>
        <v/>
      </c>
      <c r="B1020" t="str">
        <f>IF(OR($A1020="",INDEX(games!$B:$B,ROW())=""),"",INDEX(games!$B:$B,ROW()))</f>
        <v/>
      </c>
      <c r="C1020" t="str">
        <f>IF(OR($A1020="",INDEX(games!$C:$C,ROW())=""),"",INDEX(games!$C:$C,ROW()))</f>
        <v/>
      </c>
      <c r="D1020" t="str">
        <f t="shared" si="900"/>
        <v/>
      </c>
      <c r="E1020" t="str">
        <f t="shared" si="901"/>
        <v/>
      </c>
      <c r="F1020" t="str">
        <f t="shared" si="902"/>
        <v/>
      </c>
      <c r="G1020" t="e">
        <f t="shared" si="903"/>
        <v>#N/A</v>
      </c>
      <c r="H1020" t="e">
        <f t="shared" si="904"/>
        <v>#N/A</v>
      </c>
      <c r="I1020" t="e">
        <f t="shared" si="905"/>
        <v>#N/A</v>
      </c>
      <c r="J1020" t="e">
        <f t="shared" si="906"/>
        <v>#N/A</v>
      </c>
      <c r="K1020" t="e">
        <f t="shared" si="907"/>
        <v>#N/A</v>
      </c>
      <c r="L1020" t="e">
        <f t="shared" si="908"/>
        <v>#N/A</v>
      </c>
      <c r="M1020" t="e">
        <f t="shared" si="909"/>
        <v>#N/A</v>
      </c>
      <c r="N1020" t="e">
        <f t="shared" si="910"/>
        <v>#N/A</v>
      </c>
      <c r="O1020" t="str">
        <f t="shared" si="911"/>
        <v/>
      </c>
      <c r="P1020" t="str">
        <f>IF(OR($A1020="",INDEX(games!$H:$H,ROW())=""),"",INDEX(games!$H:$H,ROW()))</f>
        <v/>
      </c>
      <c r="Q1020" t="str">
        <f t="shared" si="912"/>
        <v/>
      </c>
      <c r="T1020">
        <f t="shared" si="913"/>
        <v>2020</v>
      </c>
      <c r="U1020">
        <f t="shared" si="914"/>
        <v>2024</v>
      </c>
      <c r="V1020">
        <f t="shared" si="915"/>
        <v>4</v>
      </c>
      <c r="W1020" t="str">
        <f>IF(TRIM(INDEX(connections!$A:$A,ROW()))="","",TRIM(INDEX(connections!$A:$A,ROW())))</f>
        <v>Atomicrops</v>
      </c>
      <c r="X1020" t="str">
        <f>IF($W1020="","",TRIM(INDEX(connections!$B:$B,ROW())))</f>
        <v>Pesticide Not Required</v>
      </c>
      <c r="Y1020">
        <f t="shared" si="916"/>
        <v>49</v>
      </c>
      <c r="Z1020">
        <f t="shared" si="917"/>
        <v>620</v>
      </c>
      <c r="AA1020" t="str">
        <f t="shared" si="918"/>
        <v>Yes</v>
      </c>
      <c r="AB1020" t="str">
        <f t="shared" si="919"/>
        <v>Yes</v>
      </c>
      <c r="AC1020">
        <f t="shared" si="920"/>
        <v>1</v>
      </c>
      <c r="AD1020">
        <f t="shared" si="921"/>
        <v>0</v>
      </c>
      <c r="AE1020" t="str">
        <f t="shared" si="922"/>
        <v/>
      </c>
      <c r="AG1020" t="str">
        <f t="shared" si="923"/>
        <v/>
      </c>
      <c r="AH1020" t="str">
        <f t="shared" si="924"/>
        <v/>
      </c>
      <c r="AI1020" t="str">
        <f t="shared" si="925"/>
        <v/>
      </c>
      <c r="AJ1020" t="str">
        <f t="shared" si="926"/>
        <v/>
      </c>
      <c r="AK1020" t="str">
        <f t="shared" si="927"/>
        <v/>
      </c>
      <c r="AL1020" t="str">
        <f>IF($A1020="","",INDEX(games!$J:$J,ROW())&amp;"")</f>
        <v/>
      </c>
      <c r="AM1020" t="str">
        <f>IF($A1020="","",SUMPRODUCT($AO1020:$BD1020,'Map Analysis'!$AN$2^{0,1,2,3,4,5,6,7,8,9,10,11,12,13,14,15}))</f>
        <v/>
      </c>
      <c r="AN1020" t="str">
        <f t="shared" si="928"/>
        <v/>
      </c>
      <c r="AO1020" t="str">
        <f t="shared" si="929"/>
        <v/>
      </c>
      <c r="AP1020" t="str">
        <f t="shared" si="930"/>
        <v/>
      </c>
      <c r="AQ1020" t="str">
        <f t="shared" si="931"/>
        <v/>
      </c>
      <c r="AR1020" t="str">
        <f t="shared" si="932"/>
        <v/>
      </c>
      <c r="AS1020" t="str">
        <f t="shared" si="933"/>
        <v/>
      </c>
      <c r="AT1020" t="str">
        <f t="shared" si="934"/>
        <v/>
      </c>
      <c r="AU1020" t="str">
        <f t="shared" si="935"/>
        <v/>
      </c>
      <c r="AV1020" t="str">
        <f t="shared" si="936"/>
        <v/>
      </c>
      <c r="AW1020" t="str">
        <f t="shared" si="937"/>
        <v/>
      </c>
      <c r="AX1020" t="str">
        <f t="shared" si="938"/>
        <v/>
      </c>
      <c r="AY1020" t="str">
        <f t="shared" si="939"/>
        <v/>
      </c>
      <c r="AZ1020" t="str">
        <f t="shared" si="940"/>
        <v/>
      </c>
      <c r="BA1020" t="str">
        <f t="shared" si="941"/>
        <v/>
      </c>
      <c r="BB1020" t="str">
        <f t="shared" si="942"/>
        <v/>
      </c>
      <c r="BC1020" t="str">
        <f t="shared" si="943"/>
        <v/>
      </c>
      <c r="BD1020" t="str">
        <f t="shared" si="944"/>
        <v/>
      </c>
      <c r="BF1020">
        <f t="shared" si="945"/>
        <v>0</v>
      </c>
      <c r="BG1020">
        <f t="shared" si="946"/>
        <v>0</v>
      </c>
      <c r="BH1020">
        <f t="shared" si="947"/>
        <v>0</v>
      </c>
      <c r="BI1020">
        <f t="shared" si="948"/>
        <v>0</v>
      </c>
      <c r="BJ1020">
        <f t="shared" si="949"/>
        <v>0</v>
      </c>
      <c r="BK1020">
        <f t="shared" si="950"/>
        <v>0</v>
      </c>
      <c r="BL1020">
        <f t="shared" si="951"/>
        <v>0</v>
      </c>
      <c r="BM1020">
        <f t="shared" si="952"/>
        <v>0</v>
      </c>
      <c r="BN1020">
        <f t="shared" si="953"/>
        <v>0</v>
      </c>
      <c r="BO1020">
        <f t="shared" si="954"/>
        <v>0</v>
      </c>
      <c r="BP1020">
        <f t="shared" si="955"/>
        <v>0</v>
      </c>
      <c r="BQ1020">
        <f t="shared" si="956"/>
        <v>0</v>
      </c>
      <c r="BR1020">
        <f t="shared" si="957"/>
        <v>0</v>
      </c>
      <c r="BS1020">
        <f t="shared" si="958"/>
        <v>0</v>
      </c>
      <c r="BT1020">
        <f t="shared" si="959"/>
        <v>0</v>
      </c>
    </row>
    <row r="1021" spans="1:72" x14ac:dyDescent="0.25">
      <c r="A1021" t="str">
        <f>IF(TRIM(INDEX(games!$A:$A,ROW()))="","",TRIM(INDEX(games!$A:$A,ROW())))</f>
        <v/>
      </c>
      <c r="B1021" t="str">
        <f>IF(OR($A1021="",INDEX(games!$B:$B,ROW())=""),"",INDEX(games!$B:$B,ROW()))</f>
        <v/>
      </c>
      <c r="C1021" t="str">
        <f>IF(OR($A1021="",INDEX(games!$C:$C,ROW())=""),"",INDEX(games!$C:$C,ROW()))</f>
        <v/>
      </c>
      <c r="D1021" t="str">
        <f t="shared" si="900"/>
        <v/>
      </c>
      <c r="E1021" t="str">
        <f t="shared" si="901"/>
        <v/>
      </c>
      <c r="F1021" t="str">
        <f t="shared" si="902"/>
        <v/>
      </c>
      <c r="G1021" t="e">
        <f t="shared" si="903"/>
        <v>#N/A</v>
      </c>
      <c r="H1021" t="e">
        <f t="shared" si="904"/>
        <v>#N/A</v>
      </c>
      <c r="I1021" t="e">
        <f t="shared" si="905"/>
        <v>#N/A</v>
      </c>
      <c r="J1021" t="e">
        <f t="shared" si="906"/>
        <v>#N/A</v>
      </c>
      <c r="K1021" t="e">
        <f t="shared" si="907"/>
        <v>#N/A</v>
      </c>
      <c r="L1021" t="e">
        <f t="shared" si="908"/>
        <v>#N/A</v>
      </c>
      <c r="M1021" t="e">
        <f t="shared" si="909"/>
        <v>#N/A</v>
      </c>
      <c r="N1021" t="e">
        <f t="shared" si="910"/>
        <v>#N/A</v>
      </c>
      <c r="O1021" t="str">
        <f t="shared" si="911"/>
        <v/>
      </c>
      <c r="P1021" t="str">
        <f>IF(OR($A1021="",INDEX(games!$H:$H,ROW())=""),"",INDEX(games!$H:$H,ROW()))</f>
        <v/>
      </c>
      <c r="Q1021" t="str">
        <f t="shared" si="912"/>
        <v/>
      </c>
      <c r="T1021">
        <f t="shared" si="913"/>
        <v>2022</v>
      </c>
      <c r="U1021">
        <f t="shared" si="914"/>
        <v>2024</v>
      </c>
      <c r="V1021">
        <f t="shared" si="915"/>
        <v>2</v>
      </c>
      <c r="W1021" t="str">
        <f>IF(TRIM(INDEX(connections!$A:$A,ROW()))="","",TRIM(INDEX(connections!$A:$A,ROW())))</f>
        <v>Brotato</v>
      </c>
      <c r="X1021" t="str">
        <f>IF($W1021="","",TRIM(INDEX(connections!$B:$B,ROW())))</f>
        <v>Pesticide Not Required</v>
      </c>
      <c r="Y1021">
        <f t="shared" si="916"/>
        <v>105</v>
      </c>
      <c r="Z1021">
        <f t="shared" si="917"/>
        <v>620</v>
      </c>
      <c r="AA1021" t="str">
        <f t="shared" si="918"/>
        <v>Yes</v>
      </c>
      <c r="AB1021" t="str">
        <f t="shared" si="919"/>
        <v>Yes</v>
      </c>
      <c r="AC1021">
        <f t="shared" si="920"/>
        <v>1</v>
      </c>
      <c r="AD1021">
        <f t="shared" si="921"/>
        <v>0</v>
      </c>
      <c r="AE1021" t="str">
        <f t="shared" si="922"/>
        <v/>
      </c>
      <c r="AG1021" t="str">
        <f t="shared" si="923"/>
        <v/>
      </c>
      <c r="AH1021" t="str">
        <f t="shared" si="924"/>
        <v/>
      </c>
      <c r="AI1021" t="str">
        <f t="shared" si="925"/>
        <v/>
      </c>
      <c r="AJ1021" t="str">
        <f t="shared" si="926"/>
        <v/>
      </c>
      <c r="AK1021" t="str">
        <f t="shared" si="927"/>
        <v/>
      </c>
      <c r="AL1021" t="str">
        <f>IF($A1021="","",INDEX(games!$J:$J,ROW())&amp;"")</f>
        <v/>
      </c>
      <c r="AM1021" t="str">
        <f>IF($A1021="","",SUMPRODUCT($AO1021:$BD1021,'Map Analysis'!$AN$2^{0,1,2,3,4,5,6,7,8,9,10,11,12,13,14,15}))</f>
        <v/>
      </c>
      <c r="AN1021" t="str">
        <f t="shared" si="928"/>
        <v/>
      </c>
      <c r="AO1021" t="str">
        <f t="shared" si="929"/>
        <v/>
      </c>
      <c r="AP1021" t="str">
        <f t="shared" si="930"/>
        <v/>
      </c>
      <c r="AQ1021" t="str">
        <f t="shared" si="931"/>
        <v/>
      </c>
      <c r="AR1021" t="str">
        <f t="shared" si="932"/>
        <v/>
      </c>
      <c r="AS1021" t="str">
        <f t="shared" si="933"/>
        <v/>
      </c>
      <c r="AT1021" t="str">
        <f t="shared" si="934"/>
        <v/>
      </c>
      <c r="AU1021" t="str">
        <f t="shared" si="935"/>
        <v/>
      </c>
      <c r="AV1021" t="str">
        <f t="shared" si="936"/>
        <v/>
      </c>
      <c r="AW1021" t="str">
        <f t="shared" si="937"/>
        <v/>
      </c>
      <c r="AX1021" t="str">
        <f t="shared" si="938"/>
        <v/>
      </c>
      <c r="AY1021" t="str">
        <f t="shared" si="939"/>
        <v/>
      </c>
      <c r="AZ1021" t="str">
        <f t="shared" si="940"/>
        <v/>
      </c>
      <c r="BA1021" t="str">
        <f t="shared" si="941"/>
        <v/>
      </c>
      <c r="BB1021" t="str">
        <f t="shared" si="942"/>
        <v/>
      </c>
      <c r="BC1021" t="str">
        <f t="shared" si="943"/>
        <v/>
      </c>
      <c r="BD1021" t="str">
        <f t="shared" si="944"/>
        <v/>
      </c>
      <c r="BF1021">
        <f t="shared" si="945"/>
        <v>0</v>
      </c>
      <c r="BG1021">
        <f t="shared" si="946"/>
        <v>0</v>
      </c>
      <c r="BH1021">
        <f t="shared" si="947"/>
        <v>0</v>
      </c>
      <c r="BI1021">
        <f t="shared" si="948"/>
        <v>0</v>
      </c>
      <c r="BJ1021">
        <f t="shared" si="949"/>
        <v>0</v>
      </c>
      <c r="BK1021">
        <f t="shared" si="950"/>
        <v>0</v>
      </c>
      <c r="BL1021">
        <f t="shared" si="951"/>
        <v>0</v>
      </c>
      <c r="BM1021">
        <f t="shared" si="952"/>
        <v>0</v>
      </c>
      <c r="BN1021">
        <f t="shared" si="953"/>
        <v>0</v>
      </c>
      <c r="BO1021">
        <f t="shared" si="954"/>
        <v>0</v>
      </c>
      <c r="BP1021">
        <f t="shared" si="955"/>
        <v>0</v>
      </c>
      <c r="BQ1021">
        <f t="shared" si="956"/>
        <v>0</v>
      </c>
      <c r="BR1021">
        <f t="shared" si="957"/>
        <v>0</v>
      </c>
      <c r="BS1021">
        <f t="shared" si="958"/>
        <v>0</v>
      </c>
      <c r="BT1021">
        <f t="shared" si="959"/>
        <v>0</v>
      </c>
    </row>
    <row r="1022" spans="1:72" x14ac:dyDescent="0.25">
      <c r="A1022" t="str">
        <f>IF(TRIM(INDEX(games!$A:$A,ROW()))="","",TRIM(INDEX(games!$A:$A,ROW())))</f>
        <v/>
      </c>
      <c r="B1022" t="str">
        <f>IF(OR($A1022="",INDEX(games!$B:$B,ROW())=""),"",INDEX(games!$B:$B,ROW()))</f>
        <v/>
      </c>
      <c r="C1022" t="str">
        <f>IF(OR($A1022="",INDEX(games!$C:$C,ROW())=""),"",INDEX(games!$C:$C,ROW()))</f>
        <v/>
      </c>
      <c r="D1022" t="str">
        <f t="shared" si="900"/>
        <v/>
      </c>
      <c r="E1022" t="str">
        <f t="shared" si="901"/>
        <v/>
      </c>
      <c r="F1022" t="str">
        <f t="shared" si="902"/>
        <v/>
      </c>
      <c r="G1022" t="e">
        <f t="shared" si="903"/>
        <v>#N/A</v>
      </c>
      <c r="H1022" t="e">
        <f t="shared" si="904"/>
        <v>#N/A</v>
      </c>
      <c r="I1022" t="e">
        <f t="shared" si="905"/>
        <v>#N/A</v>
      </c>
      <c r="J1022" t="e">
        <f t="shared" si="906"/>
        <v>#N/A</v>
      </c>
      <c r="K1022" t="e">
        <f t="shared" si="907"/>
        <v>#N/A</v>
      </c>
      <c r="L1022" t="e">
        <f t="shared" si="908"/>
        <v>#N/A</v>
      </c>
      <c r="M1022" t="e">
        <f t="shared" si="909"/>
        <v>#N/A</v>
      </c>
      <c r="N1022" t="e">
        <f t="shared" si="910"/>
        <v>#N/A</v>
      </c>
      <c r="O1022" t="str">
        <f t="shared" si="911"/>
        <v/>
      </c>
      <c r="P1022" t="str">
        <f>IF(OR($A1022="",INDEX(games!$H:$H,ROW())=""),"",INDEX(games!$H:$H,ROW()))</f>
        <v/>
      </c>
      <c r="Q1022" t="str">
        <f t="shared" si="912"/>
        <v/>
      </c>
      <c r="T1022">
        <f t="shared" si="913"/>
        <v>2021</v>
      </c>
      <c r="U1022">
        <f t="shared" si="914"/>
        <v>2024</v>
      </c>
      <c r="V1022">
        <f t="shared" si="915"/>
        <v>3</v>
      </c>
      <c r="W1022" t="str">
        <f>IF(TRIM(INDEX(connections!$A:$A,ROW()))="","",TRIM(INDEX(connections!$A:$A,ROW())))</f>
        <v>Vampire Survivors</v>
      </c>
      <c r="X1022" t="str">
        <f>IF($W1022="","",TRIM(INDEX(connections!$B:$B,ROW())))</f>
        <v>Pesticide Not Required</v>
      </c>
      <c r="Y1022">
        <f t="shared" si="916"/>
        <v>941</v>
      </c>
      <c r="Z1022">
        <f t="shared" si="917"/>
        <v>620</v>
      </c>
      <c r="AA1022" t="str">
        <f t="shared" si="918"/>
        <v>Yes</v>
      </c>
      <c r="AB1022" t="str">
        <f t="shared" si="919"/>
        <v>Yes</v>
      </c>
      <c r="AC1022">
        <f t="shared" si="920"/>
        <v>1</v>
      </c>
      <c r="AD1022">
        <f t="shared" si="921"/>
        <v>0</v>
      </c>
      <c r="AE1022" t="str">
        <f t="shared" si="922"/>
        <v/>
      </c>
      <c r="AG1022" t="str">
        <f t="shared" si="923"/>
        <v/>
      </c>
      <c r="AH1022" t="str">
        <f t="shared" si="924"/>
        <v/>
      </c>
      <c r="AI1022" t="str">
        <f t="shared" si="925"/>
        <v/>
      </c>
      <c r="AJ1022" t="str">
        <f t="shared" si="926"/>
        <v/>
      </c>
      <c r="AK1022" t="str">
        <f t="shared" si="927"/>
        <v/>
      </c>
      <c r="AL1022" t="str">
        <f>IF($A1022="","",INDEX(games!$J:$J,ROW())&amp;"")</f>
        <v/>
      </c>
      <c r="AM1022" t="str">
        <f>IF($A1022="","",SUMPRODUCT($AO1022:$BD1022,'Map Analysis'!$AN$2^{0,1,2,3,4,5,6,7,8,9,10,11,12,13,14,15}))</f>
        <v/>
      </c>
      <c r="AN1022" t="str">
        <f t="shared" si="928"/>
        <v/>
      </c>
      <c r="AO1022" t="str">
        <f t="shared" si="929"/>
        <v/>
      </c>
      <c r="AP1022" t="str">
        <f t="shared" si="930"/>
        <v/>
      </c>
      <c r="AQ1022" t="str">
        <f t="shared" si="931"/>
        <v/>
      </c>
      <c r="AR1022" t="str">
        <f t="shared" si="932"/>
        <v/>
      </c>
      <c r="AS1022" t="str">
        <f t="shared" si="933"/>
        <v/>
      </c>
      <c r="AT1022" t="str">
        <f t="shared" si="934"/>
        <v/>
      </c>
      <c r="AU1022" t="str">
        <f t="shared" si="935"/>
        <v/>
      </c>
      <c r="AV1022" t="str">
        <f t="shared" si="936"/>
        <v/>
      </c>
      <c r="AW1022" t="str">
        <f t="shared" si="937"/>
        <v/>
      </c>
      <c r="AX1022" t="str">
        <f t="shared" si="938"/>
        <v/>
      </c>
      <c r="AY1022" t="str">
        <f t="shared" si="939"/>
        <v/>
      </c>
      <c r="AZ1022" t="str">
        <f t="shared" si="940"/>
        <v/>
      </c>
      <c r="BA1022" t="str">
        <f t="shared" si="941"/>
        <v/>
      </c>
      <c r="BB1022" t="str">
        <f t="shared" si="942"/>
        <v/>
      </c>
      <c r="BC1022" t="str">
        <f t="shared" si="943"/>
        <v/>
      </c>
      <c r="BD1022" t="str">
        <f t="shared" si="944"/>
        <v/>
      </c>
      <c r="BF1022">
        <f t="shared" si="945"/>
        <v>0</v>
      </c>
      <c r="BG1022">
        <f t="shared" si="946"/>
        <v>0</v>
      </c>
      <c r="BH1022">
        <f t="shared" si="947"/>
        <v>0</v>
      </c>
      <c r="BI1022">
        <f t="shared" si="948"/>
        <v>0</v>
      </c>
      <c r="BJ1022">
        <f t="shared" si="949"/>
        <v>0</v>
      </c>
      <c r="BK1022">
        <f t="shared" si="950"/>
        <v>0</v>
      </c>
      <c r="BL1022">
        <f t="shared" si="951"/>
        <v>0</v>
      </c>
      <c r="BM1022">
        <f t="shared" si="952"/>
        <v>0</v>
      </c>
      <c r="BN1022">
        <f t="shared" si="953"/>
        <v>0</v>
      </c>
      <c r="BO1022">
        <f t="shared" si="954"/>
        <v>0</v>
      </c>
      <c r="BP1022">
        <f t="shared" si="955"/>
        <v>0</v>
      </c>
      <c r="BQ1022">
        <f t="shared" si="956"/>
        <v>0</v>
      </c>
      <c r="BR1022">
        <f t="shared" si="957"/>
        <v>0</v>
      </c>
      <c r="BS1022">
        <f t="shared" si="958"/>
        <v>0</v>
      </c>
      <c r="BT1022">
        <f t="shared" si="959"/>
        <v>0</v>
      </c>
    </row>
    <row r="1023" spans="1:72" x14ac:dyDescent="0.25">
      <c r="A1023" t="str">
        <f>IF(TRIM(INDEX(games!$A:$A,ROW()))="","",TRIM(INDEX(games!$A:$A,ROW())))</f>
        <v/>
      </c>
      <c r="B1023" t="str">
        <f>IF(OR($A1023="",INDEX(games!$B:$B,ROW())=""),"",INDEX(games!$B:$B,ROW()))</f>
        <v/>
      </c>
      <c r="C1023" t="str">
        <f>IF(OR($A1023="",INDEX(games!$C:$C,ROW())=""),"",INDEX(games!$C:$C,ROW()))</f>
        <v/>
      </c>
      <c r="D1023" t="str">
        <f t="shared" si="900"/>
        <v/>
      </c>
      <c r="E1023" t="str">
        <f t="shared" si="901"/>
        <v/>
      </c>
      <c r="F1023" t="str">
        <f t="shared" si="902"/>
        <v/>
      </c>
      <c r="G1023" t="e">
        <f t="shared" si="903"/>
        <v>#N/A</v>
      </c>
      <c r="H1023" t="e">
        <f t="shared" si="904"/>
        <v>#N/A</v>
      </c>
      <c r="I1023" t="e">
        <f t="shared" si="905"/>
        <v>#N/A</v>
      </c>
      <c r="J1023" t="e">
        <f t="shared" si="906"/>
        <v>#N/A</v>
      </c>
      <c r="K1023" t="e">
        <f t="shared" si="907"/>
        <v>#N/A</v>
      </c>
      <c r="L1023" t="e">
        <f t="shared" si="908"/>
        <v>#N/A</v>
      </c>
      <c r="M1023" t="e">
        <f t="shared" si="909"/>
        <v>#N/A</v>
      </c>
      <c r="N1023" t="e">
        <f t="shared" si="910"/>
        <v>#N/A</v>
      </c>
      <c r="O1023" t="str">
        <f t="shared" si="911"/>
        <v/>
      </c>
      <c r="P1023" t="str">
        <f>IF(OR($A1023="",INDEX(games!$H:$H,ROW())=""),"",INDEX(games!$H:$H,ROW()))</f>
        <v/>
      </c>
      <c r="Q1023" t="str">
        <f t="shared" si="912"/>
        <v/>
      </c>
      <c r="T1023">
        <f t="shared" si="913"/>
        <v>1996</v>
      </c>
      <c r="U1023">
        <f t="shared" si="914"/>
        <v>2023</v>
      </c>
      <c r="V1023">
        <f t="shared" si="915"/>
        <v>27</v>
      </c>
      <c r="W1023" t="str">
        <f>IF(TRIM(INDEX(connections!$A:$A,ROW()))="","",TRIM(INDEX(connections!$A:$A,ROW())))</f>
        <v>Diablo</v>
      </c>
      <c r="X1023" t="str">
        <f>IF($W1023="","",TRIM(INDEX(connections!$B:$B,ROW())))</f>
        <v>Picayune Dreams</v>
      </c>
      <c r="Y1023">
        <f t="shared" si="916"/>
        <v>225</v>
      </c>
      <c r="Z1023">
        <f t="shared" si="917"/>
        <v>621</v>
      </c>
      <c r="AA1023" t="str">
        <f t="shared" si="918"/>
        <v>Yes</v>
      </c>
      <c r="AB1023" t="str">
        <f t="shared" si="919"/>
        <v>Yes</v>
      </c>
      <c r="AC1023">
        <f t="shared" si="920"/>
        <v>1</v>
      </c>
      <c r="AD1023">
        <f t="shared" si="921"/>
        <v>0</v>
      </c>
      <c r="AE1023" t="str">
        <f t="shared" si="922"/>
        <v/>
      </c>
      <c r="AG1023" t="str">
        <f t="shared" si="923"/>
        <v/>
      </c>
      <c r="AH1023" t="str">
        <f t="shared" si="924"/>
        <v/>
      </c>
      <c r="AI1023" t="str">
        <f t="shared" si="925"/>
        <v/>
      </c>
      <c r="AJ1023" t="str">
        <f t="shared" si="926"/>
        <v/>
      </c>
      <c r="AK1023" t="str">
        <f t="shared" si="927"/>
        <v/>
      </c>
      <c r="AL1023" t="str">
        <f>IF($A1023="","",INDEX(games!$J:$J,ROW())&amp;"")</f>
        <v/>
      </c>
      <c r="AM1023" t="str">
        <f>IF($A1023="","",SUMPRODUCT($AO1023:$BD1023,'Map Analysis'!$AN$2^{0,1,2,3,4,5,6,7,8,9,10,11,12,13,14,15}))</f>
        <v/>
      </c>
      <c r="AN1023" t="str">
        <f t="shared" si="928"/>
        <v/>
      </c>
      <c r="AO1023" t="str">
        <f t="shared" si="929"/>
        <v/>
      </c>
      <c r="AP1023" t="str">
        <f t="shared" si="930"/>
        <v/>
      </c>
      <c r="AQ1023" t="str">
        <f t="shared" si="931"/>
        <v/>
      </c>
      <c r="AR1023" t="str">
        <f t="shared" si="932"/>
        <v/>
      </c>
      <c r="AS1023" t="str">
        <f t="shared" si="933"/>
        <v/>
      </c>
      <c r="AT1023" t="str">
        <f t="shared" si="934"/>
        <v/>
      </c>
      <c r="AU1023" t="str">
        <f t="shared" si="935"/>
        <v/>
      </c>
      <c r="AV1023" t="str">
        <f t="shared" si="936"/>
        <v/>
      </c>
      <c r="AW1023" t="str">
        <f t="shared" si="937"/>
        <v/>
      </c>
      <c r="AX1023" t="str">
        <f t="shared" si="938"/>
        <v/>
      </c>
      <c r="AY1023" t="str">
        <f t="shared" si="939"/>
        <v/>
      </c>
      <c r="AZ1023" t="str">
        <f t="shared" si="940"/>
        <v/>
      </c>
      <c r="BA1023" t="str">
        <f t="shared" si="941"/>
        <v/>
      </c>
      <c r="BB1023" t="str">
        <f t="shared" si="942"/>
        <v/>
      </c>
      <c r="BC1023" t="str">
        <f t="shared" si="943"/>
        <v/>
      </c>
      <c r="BD1023" t="str">
        <f t="shared" si="944"/>
        <v/>
      </c>
      <c r="BF1023">
        <f t="shared" si="945"/>
        <v>0</v>
      </c>
      <c r="BG1023">
        <f t="shared" si="946"/>
        <v>0</v>
      </c>
      <c r="BH1023">
        <f t="shared" si="947"/>
        <v>0</v>
      </c>
      <c r="BI1023">
        <f t="shared" si="948"/>
        <v>0</v>
      </c>
      <c r="BJ1023">
        <f t="shared" si="949"/>
        <v>0</v>
      </c>
      <c r="BK1023">
        <f t="shared" si="950"/>
        <v>0</v>
      </c>
      <c r="BL1023">
        <f t="shared" si="951"/>
        <v>0</v>
      </c>
      <c r="BM1023">
        <f t="shared" si="952"/>
        <v>0</v>
      </c>
      <c r="BN1023">
        <f t="shared" si="953"/>
        <v>0</v>
      </c>
      <c r="BO1023">
        <f t="shared" si="954"/>
        <v>0</v>
      </c>
      <c r="BP1023">
        <f t="shared" si="955"/>
        <v>0</v>
      </c>
      <c r="BQ1023">
        <f t="shared" si="956"/>
        <v>0</v>
      </c>
      <c r="BR1023">
        <f t="shared" si="957"/>
        <v>0</v>
      </c>
      <c r="BS1023">
        <f t="shared" si="958"/>
        <v>0</v>
      </c>
      <c r="BT1023">
        <f t="shared" si="959"/>
        <v>0</v>
      </c>
    </row>
    <row r="1024" spans="1:72" x14ac:dyDescent="0.25">
      <c r="A1024" t="str">
        <f>IF(TRIM(INDEX(games!$A:$A,ROW()))="","",TRIM(INDEX(games!$A:$A,ROW())))</f>
        <v/>
      </c>
      <c r="B1024" t="str">
        <f>IF(OR($A1024="",INDEX(games!$B:$B,ROW())=""),"",INDEX(games!$B:$B,ROW()))</f>
        <v/>
      </c>
      <c r="C1024" t="str">
        <f>IF(OR($A1024="",INDEX(games!$C:$C,ROW())=""),"",INDEX(games!$C:$C,ROW()))</f>
        <v/>
      </c>
      <c r="D1024" t="str">
        <f t="shared" si="900"/>
        <v/>
      </c>
      <c r="E1024" t="str">
        <f t="shared" si="901"/>
        <v/>
      </c>
      <c r="F1024" t="str">
        <f t="shared" si="902"/>
        <v/>
      </c>
      <c r="G1024" t="e">
        <f t="shared" si="903"/>
        <v>#N/A</v>
      </c>
      <c r="H1024" t="e">
        <f t="shared" si="904"/>
        <v>#N/A</v>
      </c>
      <c r="I1024" t="e">
        <f t="shared" si="905"/>
        <v>#N/A</v>
      </c>
      <c r="J1024" t="e">
        <f t="shared" si="906"/>
        <v>#N/A</v>
      </c>
      <c r="K1024" t="e">
        <f t="shared" si="907"/>
        <v>#N/A</v>
      </c>
      <c r="L1024" t="e">
        <f t="shared" si="908"/>
        <v>#N/A</v>
      </c>
      <c r="M1024" t="e">
        <f t="shared" si="909"/>
        <v>#N/A</v>
      </c>
      <c r="N1024" t="e">
        <f t="shared" si="910"/>
        <v>#N/A</v>
      </c>
      <c r="O1024" t="str">
        <f t="shared" si="911"/>
        <v/>
      </c>
      <c r="P1024" t="str">
        <f>IF(OR($A1024="",INDEX(games!$H:$H,ROW())=""),"",INDEX(games!$H:$H,ROW()))</f>
        <v/>
      </c>
      <c r="Q1024" t="str">
        <f t="shared" si="912"/>
        <v/>
      </c>
      <c r="T1024">
        <f t="shared" si="913"/>
        <v>2021</v>
      </c>
      <c r="U1024">
        <f t="shared" si="914"/>
        <v>2023</v>
      </c>
      <c r="V1024">
        <f t="shared" si="915"/>
        <v>2</v>
      </c>
      <c r="W1024" t="str">
        <f>IF(TRIM(INDEX(connections!$A:$A,ROW()))="","",TRIM(INDEX(connections!$A:$A,ROW())))</f>
        <v>Vampire Survivors</v>
      </c>
      <c r="X1024" t="str">
        <f>IF($W1024="","",TRIM(INDEX(connections!$B:$B,ROW())))</f>
        <v>Picayune Dreams</v>
      </c>
      <c r="Y1024">
        <f t="shared" si="916"/>
        <v>941</v>
      </c>
      <c r="Z1024">
        <f t="shared" si="917"/>
        <v>621</v>
      </c>
      <c r="AA1024" t="str">
        <f t="shared" si="918"/>
        <v>Yes</v>
      </c>
      <c r="AB1024" t="str">
        <f t="shared" si="919"/>
        <v>Yes</v>
      </c>
      <c r="AC1024">
        <f t="shared" si="920"/>
        <v>1</v>
      </c>
      <c r="AD1024">
        <f t="shared" si="921"/>
        <v>0</v>
      </c>
      <c r="AE1024" t="str">
        <f t="shared" si="922"/>
        <v/>
      </c>
      <c r="AG1024" t="str">
        <f t="shared" si="923"/>
        <v/>
      </c>
      <c r="AH1024" t="str">
        <f t="shared" si="924"/>
        <v/>
      </c>
      <c r="AI1024" t="str">
        <f t="shared" si="925"/>
        <v/>
      </c>
      <c r="AJ1024" t="str">
        <f t="shared" si="926"/>
        <v/>
      </c>
      <c r="AK1024" t="str">
        <f t="shared" si="927"/>
        <v/>
      </c>
      <c r="AL1024" t="str">
        <f>IF($A1024="","",INDEX(games!$J:$J,ROW())&amp;"")</f>
        <v/>
      </c>
      <c r="AM1024" t="str">
        <f>IF($A1024="","",SUMPRODUCT($AO1024:$BD1024,'Map Analysis'!$AN$2^{0,1,2,3,4,5,6,7,8,9,10,11,12,13,14,15}))</f>
        <v/>
      </c>
      <c r="AN1024" t="str">
        <f t="shared" si="928"/>
        <v/>
      </c>
      <c r="AO1024" t="str">
        <f t="shared" si="929"/>
        <v/>
      </c>
      <c r="AP1024" t="str">
        <f t="shared" si="930"/>
        <v/>
      </c>
      <c r="AQ1024" t="str">
        <f t="shared" si="931"/>
        <v/>
      </c>
      <c r="AR1024" t="str">
        <f t="shared" si="932"/>
        <v/>
      </c>
      <c r="AS1024" t="str">
        <f t="shared" si="933"/>
        <v/>
      </c>
      <c r="AT1024" t="str">
        <f t="shared" si="934"/>
        <v/>
      </c>
      <c r="AU1024" t="str">
        <f t="shared" si="935"/>
        <v/>
      </c>
      <c r="AV1024" t="str">
        <f t="shared" si="936"/>
        <v/>
      </c>
      <c r="AW1024" t="str">
        <f t="shared" si="937"/>
        <v/>
      </c>
      <c r="AX1024" t="str">
        <f t="shared" si="938"/>
        <v/>
      </c>
      <c r="AY1024" t="str">
        <f t="shared" si="939"/>
        <v/>
      </c>
      <c r="AZ1024" t="str">
        <f t="shared" si="940"/>
        <v/>
      </c>
      <c r="BA1024" t="str">
        <f t="shared" si="941"/>
        <v/>
      </c>
      <c r="BB1024" t="str">
        <f t="shared" si="942"/>
        <v/>
      </c>
      <c r="BC1024" t="str">
        <f t="shared" si="943"/>
        <v/>
      </c>
      <c r="BD1024" t="str">
        <f t="shared" si="944"/>
        <v/>
      </c>
      <c r="BF1024">
        <f t="shared" si="945"/>
        <v>0</v>
      </c>
      <c r="BG1024">
        <f t="shared" si="946"/>
        <v>0</v>
      </c>
      <c r="BH1024">
        <f t="shared" si="947"/>
        <v>0</v>
      </c>
      <c r="BI1024">
        <f t="shared" si="948"/>
        <v>0</v>
      </c>
      <c r="BJ1024">
        <f t="shared" si="949"/>
        <v>0</v>
      </c>
      <c r="BK1024">
        <f t="shared" si="950"/>
        <v>0</v>
      </c>
      <c r="BL1024">
        <f t="shared" si="951"/>
        <v>0</v>
      </c>
      <c r="BM1024">
        <f t="shared" si="952"/>
        <v>0</v>
      </c>
      <c r="BN1024">
        <f t="shared" si="953"/>
        <v>0</v>
      </c>
      <c r="BO1024">
        <f t="shared" si="954"/>
        <v>0</v>
      </c>
      <c r="BP1024">
        <f t="shared" si="955"/>
        <v>0</v>
      </c>
      <c r="BQ1024">
        <f t="shared" si="956"/>
        <v>0</v>
      </c>
      <c r="BR1024">
        <f t="shared" si="957"/>
        <v>0</v>
      </c>
      <c r="BS1024">
        <f t="shared" si="958"/>
        <v>0</v>
      </c>
      <c r="BT1024">
        <f t="shared" si="959"/>
        <v>0</v>
      </c>
    </row>
    <row r="1025" spans="1:72" x14ac:dyDescent="0.25">
      <c r="A1025" t="str">
        <f>IF(TRIM(INDEX(games!$A:$A,ROW()))="","",TRIM(INDEX(games!$A:$A,ROW())))</f>
        <v/>
      </c>
      <c r="B1025" t="str">
        <f>IF(OR($A1025="",INDEX(games!$B:$B,ROW())=""),"",INDEX(games!$B:$B,ROW()))</f>
        <v/>
      </c>
      <c r="C1025" t="str">
        <f>IF(OR($A1025="",INDEX(games!$C:$C,ROW())=""),"",INDEX(games!$C:$C,ROW()))</f>
        <v/>
      </c>
      <c r="D1025" t="str">
        <f t="shared" si="900"/>
        <v/>
      </c>
      <c r="E1025" t="str">
        <f t="shared" si="901"/>
        <v/>
      </c>
      <c r="F1025" t="str">
        <f t="shared" si="902"/>
        <v/>
      </c>
      <c r="G1025" t="e">
        <f t="shared" si="903"/>
        <v>#N/A</v>
      </c>
      <c r="H1025" t="e">
        <f t="shared" si="904"/>
        <v>#N/A</v>
      </c>
      <c r="I1025" t="e">
        <f t="shared" si="905"/>
        <v>#N/A</v>
      </c>
      <c r="J1025" t="e">
        <f t="shared" si="906"/>
        <v>#N/A</v>
      </c>
      <c r="K1025" t="e">
        <f t="shared" si="907"/>
        <v>#N/A</v>
      </c>
      <c r="L1025" t="e">
        <f t="shared" si="908"/>
        <v>#N/A</v>
      </c>
      <c r="M1025" t="e">
        <f t="shared" si="909"/>
        <v>#N/A</v>
      </c>
      <c r="N1025" t="e">
        <f t="shared" si="910"/>
        <v>#N/A</v>
      </c>
      <c r="O1025" t="str">
        <f t="shared" si="911"/>
        <v/>
      </c>
      <c r="P1025" t="str">
        <f>IF(OR($A1025="",INDEX(games!$H:$H,ROW())=""),"",INDEX(games!$H:$H,ROW()))</f>
        <v/>
      </c>
      <c r="Q1025" t="str">
        <f t="shared" si="912"/>
        <v/>
      </c>
      <c r="T1025">
        <f t="shared" si="913"/>
        <v>2021</v>
      </c>
      <c r="U1025">
        <f t="shared" si="914"/>
        <v>2025</v>
      </c>
      <c r="V1025">
        <f t="shared" si="915"/>
        <v>4</v>
      </c>
      <c r="W1025" t="str">
        <f>IF(TRIM(INDEX(connections!$A:$A,ROW()))="","",TRIM(INDEX(connections!$A:$A,ROW())))</f>
        <v>Vampire Survivors</v>
      </c>
      <c r="X1025" t="str">
        <f>IF($W1025="","",TRIM(INDEX(connections!$B:$B,ROW())))</f>
        <v>Pinball Storm: Lokanta</v>
      </c>
      <c r="Y1025">
        <f t="shared" si="916"/>
        <v>941</v>
      </c>
      <c r="Z1025">
        <f t="shared" si="917"/>
        <v>622</v>
      </c>
      <c r="AA1025" t="str">
        <f t="shared" si="918"/>
        <v>Yes</v>
      </c>
      <c r="AB1025" t="str">
        <f t="shared" si="919"/>
        <v>Yes</v>
      </c>
      <c r="AC1025">
        <f t="shared" si="920"/>
        <v>1</v>
      </c>
      <c r="AD1025">
        <f t="shared" si="921"/>
        <v>0</v>
      </c>
      <c r="AE1025" t="str">
        <f t="shared" si="922"/>
        <v/>
      </c>
      <c r="AG1025" t="str">
        <f t="shared" si="923"/>
        <v/>
      </c>
      <c r="AH1025" t="str">
        <f t="shared" si="924"/>
        <v/>
      </c>
      <c r="AI1025" t="str">
        <f t="shared" si="925"/>
        <v/>
      </c>
      <c r="AJ1025" t="str">
        <f t="shared" si="926"/>
        <v/>
      </c>
      <c r="AK1025" t="str">
        <f t="shared" si="927"/>
        <v/>
      </c>
      <c r="AL1025" t="str">
        <f>IF($A1025="","",INDEX(games!$J:$J,ROW())&amp;"")</f>
        <v/>
      </c>
      <c r="AM1025" t="str">
        <f>IF($A1025="","",SUMPRODUCT($AO1025:$BD1025,'Map Analysis'!$AN$2^{0,1,2,3,4,5,6,7,8,9,10,11,12,13,14,15}))</f>
        <v/>
      </c>
      <c r="AN1025" t="str">
        <f t="shared" si="928"/>
        <v/>
      </c>
      <c r="AO1025" t="str">
        <f t="shared" si="929"/>
        <v/>
      </c>
      <c r="AP1025" t="str">
        <f t="shared" si="930"/>
        <v/>
      </c>
      <c r="AQ1025" t="str">
        <f t="shared" si="931"/>
        <v/>
      </c>
      <c r="AR1025" t="str">
        <f t="shared" si="932"/>
        <v/>
      </c>
      <c r="AS1025" t="str">
        <f t="shared" si="933"/>
        <v/>
      </c>
      <c r="AT1025" t="str">
        <f t="shared" si="934"/>
        <v/>
      </c>
      <c r="AU1025" t="str">
        <f t="shared" si="935"/>
        <v/>
      </c>
      <c r="AV1025" t="str">
        <f t="shared" si="936"/>
        <v/>
      </c>
      <c r="AW1025" t="str">
        <f t="shared" si="937"/>
        <v/>
      </c>
      <c r="AX1025" t="str">
        <f t="shared" si="938"/>
        <v/>
      </c>
      <c r="AY1025" t="str">
        <f t="shared" si="939"/>
        <v/>
      </c>
      <c r="AZ1025" t="str">
        <f t="shared" si="940"/>
        <v/>
      </c>
      <c r="BA1025" t="str">
        <f t="shared" si="941"/>
        <v/>
      </c>
      <c r="BB1025" t="str">
        <f t="shared" si="942"/>
        <v/>
      </c>
      <c r="BC1025" t="str">
        <f t="shared" si="943"/>
        <v/>
      </c>
      <c r="BD1025" t="str">
        <f t="shared" si="944"/>
        <v/>
      </c>
      <c r="BF1025">
        <f t="shared" si="945"/>
        <v>0</v>
      </c>
      <c r="BG1025">
        <f t="shared" si="946"/>
        <v>0</v>
      </c>
      <c r="BH1025">
        <f t="shared" si="947"/>
        <v>0</v>
      </c>
      <c r="BI1025">
        <f t="shared" si="948"/>
        <v>0</v>
      </c>
      <c r="BJ1025">
        <f t="shared" si="949"/>
        <v>0</v>
      </c>
      <c r="BK1025">
        <f t="shared" si="950"/>
        <v>0</v>
      </c>
      <c r="BL1025">
        <f t="shared" si="951"/>
        <v>0</v>
      </c>
      <c r="BM1025">
        <f t="shared" si="952"/>
        <v>0</v>
      </c>
      <c r="BN1025">
        <f t="shared" si="953"/>
        <v>0</v>
      </c>
      <c r="BO1025">
        <f t="shared" si="954"/>
        <v>0</v>
      </c>
      <c r="BP1025">
        <f t="shared" si="955"/>
        <v>0</v>
      </c>
      <c r="BQ1025">
        <f t="shared" si="956"/>
        <v>0</v>
      </c>
      <c r="BR1025">
        <f t="shared" si="957"/>
        <v>0</v>
      </c>
      <c r="BS1025">
        <f t="shared" si="958"/>
        <v>0</v>
      </c>
      <c r="BT1025">
        <f t="shared" si="959"/>
        <v>0</v>
      </c>
    </row>
    <row r="1026" spans="1:72" x14ac:dyDescent="0.25">
      <c r="A1026" t="str">
        <f>IF(TRIM(INDEX(games!$A:$A,ROW()))="","",TRIM(INDEX(games!$A:$A,ROW())))</f>
        <v/>
      </c>
      <c r="B1026" t="str">
        <f>IF(OR($A1026="",INDEX(games!$B:$B,ROW())=""),"",INDEX(games!$B:$B,ROW()))</f>
        <v/>
      </c>
      <c r="C1026" t="str">
        <f>IF(OR($A1026="",INDEX(games!$C:$C,ROW())=""),"",INDEX(games!$C:$C,ROW()))</f>
        <v/>
      </c>
      <c r="D1026" t="str">
        <f t="shared" ref="D1026:D1089" si="960">IF($A1026="","",COUNTIF($W$2:$W$2500,$A1026)+COUNTIF($X$2:$X$2500,$A1026))</f>
        <v/>
      </c>
      <c r="E1026" t="str">
        <f t="shared" ref="E1026:E1089" si="961">IF($A1026="","",IFERROR(MATCH($C1026,$R$2:$R$5,0),0))</f>
        <v/>
      </c>
      <c r="F1026" t="str">
        <f t="shared" ref="F1026:F1089" si="962">IF($A1026="","",MOD(ROW(),34))</f>
        <v/>
      </c>
      <c r="G1026" t="e">
        <f t="shared" ref="G1026:G1089" si="963">IF($A1026="",NA(),IF($C1026="Action",$B1026,NA()))</f>
        <v>#N/A</v>
      </c>
      <c r="H1026" t="e">
        <f t="shared" ref="H1026:H1089" si="964">IF($A1026="",NA(),IF($C1026="Action",1+$F1026*0.023,NA()))</f>
        <v>#N/A</v>
      </c>
      <c r="I1026" t="e">
        <f t="shared" ref="I1026:I1089" si="965">IF($A1026="",NA(),IF($C1026="Strategy",$B1026,NA()))</f>
        <v>#N/A</v>
      </c>
      <c r="J1026" t="e">
        <f t="shared" ref="J1026:J1089" si="966">IF($A1026="",NA(),IF($C1026="Strategy",2+$F1026*0.023,NA()))</f>
        <v>#N/A</v>
      </c>
      <c r="K1026" t="e">
        <f t="shared" ref="K1026:K1089" si="967">IF($A1026="",NA(),IF($C1026="Deckbuilder",$B1026,NA()))</f>
        <v>#N/A</v>
      </c>
      <c r="L1026" t="e">
        <f t="shared" ref="L1026:L1089" si="968">IF($A1026="",NA(),IF($C1026="Deckbuilder",3+$F1026*0.023,NA()))</f>
        <v>#N/A</v>
      </c>
      <c r="M1026" t="e">
        <f t="shared" ref="M1026:M1089" si="969">IF($A1026="",NA(),IF($C1026="Traditional",$B1026,NA()))</f>
        <v>#N/A</v>
      </c>
      <c r="N1026" t="e">
        <f t="shared" ref="N1026:N1089" si="970">IF($A1026="",NA(),IF($C1026="Traditional",4+$F1026*0.023,NA()))</f>
        <v>#N/A</v>
      </c>
      <c r="O1026" t="str">
        <f t="shared" ref="O1026:O1089" si="971">IF($A1026="","",$D1026+ROW()/1000000)</f>
        <v/>
      </c>
      <c r="P1026" t="str">
        <f>IF(OR($A1026="",INDEX(games!$H:$H,ROW())=""),"",INDEX(games!$H:$H,ROW()))</f>
        <v/>
      </c>
      <c r="Q1026" t="str">
        <f t="shared" ref="Q1026:Q1089" si="972">IF(OR($A1026="",$P1026&lt;&gt;"Yes"),"",$D1026+ROW()/1000000)</f>
        <v/>
      </c>
      <c r="T1026">
        <f t="shared" ref="T1026:T1089" si="973">IF($Y1026="","",INDEX($B$2:$B$1500,$Y1026))</f>
        <v>2023</v>
      </c>
      <c r="U1026">
        <f t="shared" ref="U1026:U1089" si="974">IF($Z1026="","",INDEX($B$2:$B$1500,$Z1026))</f>
        <v>2025</v>
      </c>
      <c r="V1026">
        <f t="shared" ref="V1026:V1089" si="975">IF(OR($T1026="",$U1026=""),"",$U1026-$T1026)</f>
        <v>2</v>
      </c>
      <c r="W1026" t="str">
        <f>IF(TRIM(INDEX(connections!$A:$A,ROW()))="","",TRIM(INDEX(connections!$A:$A,ROW())))</f>
        <v>Balatro</v>
      </c>
      <c r="X1026" t="str">
        <f>IF($W1026="","",TRIM(INDEX(connections!$B:$B,ROW())))</f>
        <v>Pip My Dice</v>
      </c>
      <c r="Y1026">
        <f t="shared" ref="Y1026:Y1089" si="976">IF($W1026="","",IFERROR(MATCH($W1026,$A$2:$A$1500,0),""))</f>
        <v>56</v>
      </c>
      <c r="Z1026">
        <f t="shared" ref="Z1026:Z1089" si="977">IF($X1026="","",IFERROR(MATCH($X1026,$A$2:$A$1500,0),""))</f>
        <v>623</v>
      </c>
      <c r="AA1026" t="str">
        <f t="shared" ref="AA1026:AA1089" si="978">IF($Y1026="","",INDEX($P$2:$P$1500,$Y1026))</f>
        <v>Yes</v>
      </c>
      <c r="AB1026" t="str">
        <f t="shared" ref="AB1026:AB1089" si="979">IF($Z1026="","",INDEX($P$2:$P$1500,$Z1026))</f>
        <v>Yes</v>
      </c>
      <c r="AC1026">
        <f t="shared" ref="AC1026:AC1089" si="980">IF(AND($AA1026="Yes",$AB1026="Yes"),1,"")</f>
        <v>1</v>
      </c>
      <c r="AD1026">
        <f t="shared" ref="AD1026:AD1089" si="981">IF(OR($Y1026="",$Z1026=""),"",IF(INDEX($C$2:$C$1500,$Y1026)=INDEX($C$2:$C$1500,$Z1026),0,1))</f>
        <v>0</v>
      </c>
      <c r="AE1026" t="str">
        <f t="shared" ref="AE1026:AE1089" si="982">IF($AC1026&lt;&gt;1,"",IF(AND(INDEX($AG$2:$AG$1500,$Y1026)=1,INDEX($AG$2:$AG$1500,$Z1026)=1),1,""))</f>
        <v/>
      </c>
      <c r="AG1026" t="str">
        <f t="shared" ref="AG1026:AG1089" si="983">IF($A1026="","",COUNTIFS($W$2:$W$2500,$A1026,$AB$2:$AB$2500,"Yes")+COUNTIFS($X$2:$X$2500,$A1026,$AA$2:$AA$2500,"Yes"))</f>
        <v/>
      </c>
      <c r="AH1026" t="str">
        <f t="shared" ref="AH1026:AH1089" si="984">IF(OR($P1026&lt;&gt;"Yes",N($AG1026)=0),"",IF(AND($AG1026=1,COUNTIFS($W$2:$W$2500,$A1026,$AE$2:$AE$2500,1)+COUNTIFS($X$2:$X$2500,$A1026,$AE$2:$AE$2500,1)&gt;0),"","Yes"))</f>
        <v/>
      </c>
      <c r="AI1026" t="str">
        <f t="shared" ref="AI1026:AI1089" si="985">IF($AH1026="Yes",$AG1026,"")</f>
        <v/>
      </c>
      <c r="AJ1026" t="str">
        <f t="shared" ref="AJ1026:AJ1089" si="986">IF($AI1026="","",$AI1026+ROW()/1000000)</f>
        <v/>
      </c>
      <c r="AK1026" t="str">
        <f t="shared" ref="AK1026:AK1089" si="987">IF(OR($A1026="",$P1026="Yes",N($AG1026)=0),"",$AG1026+ROW()/1000000)</f>
        <v/>
      </c>
      <c r="AL1026" t="str">
        <f>IF($A1026="","",INDEX(games!$J:$J,ROW())&amp;"")</f>
        <v/>
      </c>
      <c r="AM1026" t="str">
        <f>IF($A1026="","",SUMPRODUCT($AO1026:$BD1026,'Map Analysis'!$AN$2^{0,1,2,3,4,5,6,7,8,9,10,11,12,13,14,15}))</f>
        <v/>
      </c>
      <c r="AN1026" t="str">
        <f t="shared" ref="AN1026:AN1089" si="988">IF($A1026="","",$AM1026+ROW()/10000000)</f>
        <v/>
      </c>
      <c r="AO1026" t="str">
        <f t="shared" ref="AO1026:AO1089" si="989">IF($A1026="","",COUNTIF($W$2:$W$2500,$A1026))</f>
        <v/>
      </c>
      <c r="AP1026" t="str">
        <f t="shared" ref="AP1026:AP1089" si="990">IF($A1026="","",SUMIFS($BF$2:$BF$2500,$W$2:$W$2500,$A1026))</f>
        <v/>
      </c>
      <c r="AQ1026" t="str">
        <f t="shared" ref="AQ1026:AQ1089" si="991">IF($A1026="","",SUMIFS($BG$2:$BG$2500,$W$2:$W$2500,$A1026))</f>
        <v/>
      </c>
      <c r="AR1026" t="str">
        <f t="shared" ref="AR1026:AR1089" si="992">IF($A1026="","",SUMIFS($BH$2:$BH$2500,$W$2:$W$2500,$A1026))</f>
        <v/>
      </c>
      <c r="AS1026" t="str">
        <f t="shared" ref="AS1026:AS1089" si="993">IF($A1026="","",SUMIFS($BI$2:$BI$2500,$W$2:$W$2500,$A1026))</f>
        <v/>
      </c>
      <c r="AT1026" t="str">
        <f t="shared" ref="AT1026:AT1089" si="994">IF($A1026="","",SUMIFS($BJ$2:$BJ$2500,$W$2:$W$2500,$A1026))</f>
        <v/>
      </c>
      <c r="AU1026" t="str">
        <f t="shared" ref="AU1026:AU1089" si="995">IF($A1026="","",SUMIFS($BK$2:$BK$2500,$W$2:$W$2500,$A1026))</f>
        <v/>
      </c>
      <c r="AV1026" t="str">
        <f t="shared" ref="AV1026:AV1089" si="996">IF($A1026="","",SUMIFS($BL$2:$BL$2500,$W$2:$W$2500,$A1026))</f>
        <v/>
      </c>
      <c r="AW1026" t="str">
        <f t="shared" ref="AW1026:AW1089" si="997">IF($A1026="","",SUMIFS($BM$2:$BM$2500,$W$2:$W$2500,$A1026))</f>
        <v/>
      </c>
      <c r="AX1026" t="str">
        <f t="shared" ref="AX1026:AX1089" si="998">IF($A1026="","",SUMIFS($BN$2:$BN$2500,$W$2:$W$2500,$A1026))</f>
        <v/>
      </c>
      <c r="AY1026" t="str">
        <f t="shared" ref="AY1026:AY1089" si="999">IF($A1026="","",SUMIFS($BO$2:$BO$2500,$W$2:$W$2500,$A1026))</f>
        <v/>
      </c>
      <c r="AZ1026" t="str">
        <f t="shared" ref="AZ1026:AZ1089" si="1000">IF($A1026="","",SUMIFS($BP$2:$BP$2500,$W$2:$W$2500,$A1026))</f>
        <v/>
      </c>
      <c r="BA1026" t="str">
        <f t="shared" ref="BA1026:BA1089" si="1001">IF($A1026="","",SUMIFS($BQ$2:$BQ$2500,$W$2:$W$2500,$A1026))</f>
        <v/>
      </c>
      <c r="BB1026" t="str">
        <f t="shared" ref="BB1026:BB1089" si="1002">IF($A1026="","",SUMIFS($BR$2:$BR$2500,$W$2:$W$2500,$A1026))</f>
        <v/>
      </c>
      <c r="BC1026" t="str">
        <f t="shared" ref="BC1026:BC1089" si="1003">IF($A1026="","",SUMIFS($BS$2:$BS$2500,$W$2:$W$2500,$A1026))</f>
        <v/>
      </c>
      <c r="BD1026" t="str">
        <f t="shared" ref="BD1026:BD1089" si="1004">IF($A1026="","",SUMIFS($BT$2:$BT$2500,$W$2:$W$2500,$A1026))</f>
        <v/>
      </c>
      <c r="BF1026">
        <f t="shared" ref="BF1026:BF1089" si="1005">IF($Z1026="","",INDEX($AO$2:$AO$1500,$Z1026))</f>
        <v>0</v>
      </c>
      <c r="BG1026">
        <f t="shared" ref="BG1026:BG1089" si="1006">IF($Z1026="","",INDEX($AP$2:$AP$1500,$Z1026))</f>
        <v>0</v>
      </c>
      <c r="BH1026">
        <f t="shared" ref="BH1026:BH1089" si="1007">IF($Z1026="","",INDEX($AQ$2:$AQ$1500,$Z1026))</f>
        <v>0</v>
      </c>
      <c r="BI1026">
        <f t="shared" ref="BI1026:BI1089" si="1008">IF($Z1026="","",INDEX($AR$2:$AR$1500,$Z1026))</f>
        <v>0</v>
      </c>
      <c r="BJ1026">
        <f t="shared" ref="BJ1026:BJ1089" si="1009">IF($Z1026="","",INDEX($AS$2:$AS$1500,$Z1026))</f>
        <v>0</v>
      </c>
      <c r="BK1026">
        <f t="shared" ref="BK1026:BK1089" si="1010">IF($Z1026="","",INDEX($AT$2:$AT$1500,$Z1026))</f>
        <v>0</v>
      </c>
      <c r="BL1026">
        <f t="shared" ref="BL1026:BL1089" si="1011">IF($Z1026="","",INDEX($AU$2:$AU$1500,$Z1026))</f>
        <v>0</v>
      </c>
      <c r="BM1026">
        <f t="shared" ref="BM1026:BM1089" si="1012">IF($Z1026="","",INDEX($AV$2:$AV$1500,$Z1026))</f>
        <v>0</v>
      </c>
      <c r="BN1026">
        <f t="shared" ref="BN1026:BN1089" si="1013">IF($Z1026="","",INDEX($AW$2:$AW$1500,$Z1026))</f>
        <v>0</v>
      </c>
      <c r="BO1026">
        <f t="shared" ref="BO1026:BO1089" si="1014">IF($Z1026="","",INDEX($AX$2:$AX$1500,$Z1026))</f>
        <v>0</v>
      </c>
      <c r="BP1026">
        <f t="shared" ref="BP1026:BP1089" si="1015">IF($Z1026="","",INDEX($AY$2:$AY$1500,$Z1026))</f>
        <v>0</v>
      </c>
      <c r="BQ1026">
        <f t="shared" ref="BQ1026:BQ1089" si="1016">IF($Z1026="","",INDEX($AZ$2:$AZ$1500,$Z1026))</f>
        <v>0</v>
      </c>
      <c r="BR1026">
        <f t="shared" ref="BR1026:BR1089" si="1017">IF($Z1026="","",INDEX($BA$2:$BA$1500,$Z1026))</f>
        <v>0</v>
      </c>
      <c r="BS1026">
        <f t="shared" ref="BS1026:BS1089" si="1018">IF($Z1026="","",INDEX($BB$2:$BB$1500,$Z1026))</f>
        <v>0</v>
      </c>
      <c r="BT1026">
        <f t="shared" ref="BT1026:BT1089" si="1019">IF($Z1026="","",INDEX($BC$2:$BC$1500,$Z1026))</f>
        <v>0</v>
      </c>
    </row>
    <row r="1027" spans="1:72" x14ac:dyDescent="0.25">
      <c r="A1027" t="str">
        <f>IF(TRIM(INDEX(games!$A:$A,ROW()))="","",TRIM(INDEX(games!$A:$A,ROW())))</f>
        <v/>
      </c>
      <c r="B1027" t="str">
        <f>IF(OR($A1027="",INDEX(games!$B:$B,ROW())=""),"",INDEX(games!$B:$B,ROW()))</f>
        <v/>
      </c>
      <c r="C1027" t="str">
        <f>IF(OR($A1027="",INDEX(games!$C:$C,ROW())=""),"",INDEX(games!$C:$C,ROW()))</f>
        <v/>
      </c>
      <c r="D1027" t="str">
        <f t="shared" si="960"/>
        <v/>
      </c>
      <c r="E1027" t="str">
        <f t="shared" si="961"/>
        <v/>
      </c>
      <c r="F1027" t="str">
        <f t="shared" si="962"/>
        <v/>
      </c>
      <c r="G1027" t="e">
        <f t="shared" si="963"/>
        <v>#N/A</v>
      </c>
      <c r="H1027" t="e">
        <f t="shared" si="964"/>
        <v>#N/A</v>
      </c>
      <c r="I1027" t="e">
        <f t="shared" si="965"/>
        <v>#N/A</v>
      </c>
      <c r="J1027" t="e">
        <f t="shared" si="966"/>
        <v>#N/A</v>
      </c>
      <c r="K1027" t="e">
        <f t="shared" si="967"/>
        <v>#N/A</v>
      </c>
      <c r="L1027" t="e">
        <f t="shared" si="968"/>
        <v>#N/A</v>
      </c>
      <c r="M1027" t="e">
        <f t="shared" si="969"/>
        <v>#N/A</v>
      </c>
      <c r="N1027" t="e">
        <f t="shared" si="970"/>
        <v>#N/A</v>
      </c>
      <c r="O1027" t="str">
        <f t="shared" si="971"/>
        <v/>
      </c>
      <c r="P1027" t="str">
        <f>IF(OR($A1027="",INDEX(games!$H:$H,ROW())=""),"",INDEX(games!$H:$H,ROW()))</f>
        <v/>
      </c>
      <c r="Q1027" t="str">
        <f t="shared" si="972"/>
        <v/>
      </c>
      <c r="T1027">
        <f t="shared" si="973"/>
        <v>2009</v>
      </c>
      <c r="U1027">
        <f t="shared" si="974"/>
        <v>2012</v>
      </c>
      <c r="V1027">
        <f t="shared" si="975"/>
        <v>3</v>
      </c>
      <c r="W1027" t="str">
        <f>IF(TRIM(INDEX(connections!$A:$A,ROW()))="","",TRIM(INDEX(connections!$A:$A,ROW())))</f>
        <v>Brogue</v>
      </c>
      <c r="X1027" t="str">
        <f>IF($W1027="","",TRIM(INDEX(connections!$B:$B,ROW())))</f>
        <v>Pixel Dungeon</v>
      </c>
      <c r="Y1027">
        <f t="shared" si="976"/>
        <v>103</v>
      </c>
      <c r="Z1027">
        <f t="shared" si="977"/>
        <v>624</v>
      </c>
      <c r="AA1027" t="str">
        <f t="shared" si="978"/>
        <v>Yes</v>
      </c>
      <c r="AB1027" t="str">
        <f t="shared" si="979"/>
        <v>Yes</v>
      </c>
      <c r="AC1027">
        <f t="shared" si="980"/>
        <v>1</v>
      </c>
      <c r="AD1027">
        <f t="shared" si="981"/>
        <v>0</v>
      </c>
      <c r="AE1027" t="str">
        <f t="shared" si="982"/>
        <v/>
      </c>
      <c r="AG1027" t="str">
        <f t="shared" si="983"/>
        <v/>
      </c>
      <c r="AH1027" t="str">
        <f t="shared" si="984"/>
        <v/>
      </c>
      <c r="AI1027" t="str">
        <f t="shared" si="985"/>
        <v/>
      </c>
      <c r="AJ1027" t="str">
        <f t="shared" si="986"/>
        <v/>
      </c>
      <c r="AK1027" t="str">
        <f t="shared" si="987"/>
        <v/>
      </c>
      <c r="AL1027" t="str">
        <f>IF($A1027="","",INDEX(games!$J:$J,ROW())&amp;"")</f>
        <v/>
      </c>
      <c r="AM1027" t="str">
        <f>IF($A1027="","",SUMPRODUCT($AO1027:$BD1027,'Map Analysis'!$AN$2^{0,1,2,3,4,5,6,7,8,9,10,11,12,13,14,15}))</f>
        <v/>
      </c>
      <c r="AN1027" t="str">
        <f t="shared" si="988"/>
        <v/>
      </c>
      <c r="AO1027" t="str">
        <f t="shared" si="989"/>
        <v/>
      </c>
      <c r="AP1027" t="str">
        <f t="shared" si="990"/>
        <v/>
      </c>
      <c r="AQ1027" t="str">
        <f t="shared" si="991"/>
        <v/>
      </c>
      <c r="AR1027" t="str">
        <f t="shared" si="992"/>
        <v/>
      </c>
      <c r="AS1027" t="str">
        <f t="shared" si="993"/>
        <v/>
      </c>
      <c r="AT1027" t="str">
        <f t="shared" si="994"/>
        <v/>
      </c>
      <c r="AU1027" t="str">
        <f t="shared" si="995"/>
        <v/>
      </c>
      <c r="AV1027" t="str">
        <f t="shared" si="996"/>
        <v/>
      </c>
      <c r="AW1027" t="str">
        <f t="shared" si="997"/>
        <v/>
      </c>
      <c r="AX1027" t="str">
        <f t="shared" si="998"/>
        <v/>
      </c>
      <c r="AY1027" t="str">
        <f t="shared" si="999"/>
        <v/>
      </c>
      <c r="AZ1027" t="str">
        <f t="shared" si="1000"/>
        <v/>
      </c>
      <c r="BA1027" t="str">
        <f t="shared" si="1001"/>
        <v/>
      </c>
      <c r="BB1027" t="str">
        <f t="shared" si="1002"/>
        <v/>
      </c>
      <c r="BC1027" t="str">
        <f t="shared" si="1003"/>
        <v/>
      </c>
      <c r="BD1027" t="str">
        <f t="shared" si="1004"/>
        <v/>
      </c>
      <c r="BF1027">
        <f t="shared" si="1005"/>
        <v>3</v>
      </c>
      <c r="BG1027">
        <f t="shared" si="1006"/>
        <v>2</v>
      </c>
      <c r="BH1027">
        <f t="shared" si="1007"/>
        <v>1</v>
      </c>
      <c r="BI1027">
        <f t="shared" si="1008"/>
        <v>0</v>
      </c>
      <c r="BJ1027">
        <f t="shared" si="1009"/>
        <v>0</v>
      </c>
      <c r="BK1027">
        <f t="shared" si="1010"/>
        <v>0</v>
      </c>
      <c r="BL1027">
        <f t="shared" si="1011"/>
        <v>0</v>
      </c>
      <c r="BM1027">
        <f t="shared" si="1012"/>
        <v>0</v>
      </c>
      <c r="BN1027">
        <f t="shared" si="1013"/>
        <v>0</v>
      </c>
      <c r="BO1027">
        <f t="shared" si="1014"/>
        <v>0</v>
      </c>
      <c r="BP1027">
        <f t="shared" si="1015"/>
        <v>0</v>
      </c>
      <c r="BQ1027">
        <f t="shared" si="1016"/>
        <v>0</v>
      </c>
      <c r="BR1027">
        <f t="shared" si="1017"/>
        <v>0</v>
      </c>
      <c r="BS1027">
        <f t="shared" si="1018"/>
        <v>0</v>
      </c>
      <c r="BT1027">
        <f t="shared" si="1019"/>
        <v>0</v>
      </c>
    </row>
    <row r="1028" spans="1:72" x14ac:dyDescent="0.25">
      <c r="A1028" t="str">
        <f>IF(TRIM(INDEX(games!$A:$A,ROW()))="","",TRIM(INDEX(games!$A:$A,ROW())))</f>
        <v/>
      </c>
      <c r="B1028" t="str">
        <f>IF(OR($A1028="",INDEX(games!$B:$B,ROW())=""),"",INDEX(games!$B:$B,ROW()))</f>
        <v/>
      </c>
      <c r="C1028" t="str">
        <f>IF(OR($A1028="",INDEX(games!$C:$C,ROW())=""),"",INDEX(games!$C:$C,ROW()))</f>
        <v/>
      </c>
      <c r="D1028" t="str">
        <f t="shared" si="960"/>
        <v/>
      </c>
      <c r="E1028" t="str">
        <f t="shared" si="961"/>
        <v/>
      </c>
      <c r="F1028" t="str">
        <f t="shared" si="962"/>
        <v/>
      </c>
      <c r="G1028" t="e">
        <f t="shared" si="963"/>
        <v>#N/A</v>
      </c>
      <c r="H1028" t="e">
        <f t="shared" si="964"/>
        <v>#N/A</v>
      </c>
      <c r="I1028" t="e">
        <f t="shared" si="965"/>
        <v>#N/A</v>
      </c>
      <c r="J1028" t="e">
        <f t="shared" si="966"/>
        <v>#N/A</v>
      </c>
      <c r="K1028" t="e">
        <f t="shared" si="967"/>
        <v>#N/A</v>
      </c>
      <c r="L1028" t="e">
        <f t="shared" si="968"/>
        <v>#N/A</v>
      </c>
      <c r="M1028" t="e">
        <f t="shared" si="969"/>
        <v>#N/A</v>
      </c>
      <c r="N1028" t="e">
        <f t="shared" si="970"/>
        <v>#N/A</v>
      </c>
      <c r="O1028" t="str">
        <f t="shared" si="971"/>
        <v/>
      </c>
      <c r="P1028" t="str">
        <f>IF(OR($A1028="",INDEX(games!$H:$H,ROW())=""),"",INDEX(games!$H:$H,ROW()))</f>
        <v/>
      </c>
      <c r="Q1028" t="str">
        <f t="shared" si="972"/>
        <v/>
      </c>
      <c r="T1028">
        <f t="shared" si="973"/>
        <v>2023</v>
      </c>
      <c r="U1028">
        <f t="shared" si="974"/>
        <v>2026</v>
      </c>
      <c r="V1028">
        <f t="shared" si="975"/>
        <v>3</v>
      </c>
      <c r="W1028" t="str">
        <f>IF(TRIM(INDEX(connections!$A:$A,ROW()))="","",TRIM(INDEX(connections!$A:$A,ROW())))</f>
        <v>Balatro</v>
      </c>
      <c r="X1028" t="str">
        <f>IF($W1028="","",TRIM(INDEX(connections!$B:$B,ROW())))</f>
        <v>Plinbo</v>
      </c>
      <c r="Y1028">
        <f t="shared" si="976"/>
        <v>56</v>
      </c>
      <c r="Z1028">
        <f t="shared" si="977"/>
        <v>626</v>
      </c>
      <c r="AA1028" t="str">
        <f t="shared" si="978"/>
        <v>Yes</v>
      </c>
      <c r="AB1028" t="str">
        <f t="shared" si="979"/>
        <v>Yes</v>
      </c>
      <c r="AC1028">
        <f t="shared" si="980"/>
        <v>1</v>
      </c>
      <c r="AD1028">
        <f t="shared" si="981"/>
        <v>0</v>
      </c>
      <c r="AE1028" t="str">
        <f t="shared" si="982"/>
        <v/>
      </c>
      <c r="AG1028" t="str">
        <f t="shared" si="983"/>
        <v/>
      </c>
      <c r="AH1028" t="str">
        <f t="shared" si="984"/>
        <v/>
      </c>
      <c r="AI1028" t="str">
        <f t="shared" si="985"/>
        <v/>
      </c>
      <c r="AJ1028" t="str">
        <f t="shared" si="986"/>
        <v/>
      </c>
      <c r="AK1028" t="str">
        <f t="shared" si="987"/>
        <v/>
      </c>
      <c r="AL1028" t="str">
        <f>IF($A1028="","",INDEX(games!$J:$J,ROW())&amp;"")</f>
        <v/>
      </c>
      <c r="AM1028" t="str">
        <f>IF($A1028="","",SUMPRODUCT($AO1028:$BD1028,'Map Analysis'!$AN$2^{0,1,2,3,4,5,6,7,8,9,10,11,12,13,14,15}))</f>
        <v/>
      </c>
      <c r="AN1028" t="str">
        <f t="shared" si="988"/>
        <v/>
      </c>
      <c r="AO1028" t="str">
        <f t="shared" si="989"/>
        <v/>
      </c>
      <c r="AP1028" t="str">
        <f t="shared" si="990"/>
        <v/>
      </c>
      <c r="AQ1028" t="str">
        <f t="shared" si="991"/>
        <v/>
      </c>
      <c r="AR1028" t="str">
        <f t="shared" si="992"/>
        <v/>
      </c>
      <c r="AS1028" t="str">
        <f t="shared" si="993"/>
        <v/>
      </c>
      <c r="AT1028" t="str">
        <f t="shared" si="994"/>
        <v/>
      </c>
      <c r="AU1028" t="str">
        <f t="shared" si="995"/>
        <v/>
      </c>
      <c r="AV1028" t="str">
        <f t="shared" si="996"/>
        <v/>
      </c>
      <c r="AW1028" t="str">
        <f t="shared" si="997"/>
        <v/>
      </c>
      <c r="AX1028" t="str">
        <f t="shared" si="998"/>
        <v/>
      </c>
      <c r="AY1028" t="str">
        <f t="shared" si="999"/>
        <v/>
      </c>
      <c r="AZ1028" t="str">
        <f t="shared" si="1000"/>
        <v/>
      </c>
      <c r="BA1028" t="str">
        <f t="shared" si="1001"/>
        <v/>
      </c>
      <c r="BB1028" t="str">
        <f t="shared" si="1002"/>
        <v/>
      </c>
      <c r="BC1028" t="str">
        <f t="shared" si="1003"/>
        <v/>
      </c>
      <c r="BD1028" t="str">
        <f t="shared" si="1004"/>
        <v/>
      </c>
      <c r="BF1028">
        <f t="shared" si="1005"/>
        <v>0</v>
      </c>
      <c r="BG1028">
        <f t="shared" si="1006"/>
        <v>0</v>
      </c>
      <c r="BH1028">
        <f t="shared" si="1007"/>
        <v>0</v>
      </c>
      <c r="BI1028">
        <f t="shared" si="1008"/>
        <v>0</v>
      </c>
      <c r="BJ1028">
        <f t="shared" si="1009"/>
        <v>0</v>
      </c>
      <c r="BK1028">
        <f t="shared" si="1010"/>
        <v>0</v>
      </c>
      <c r="BL1028">
        <f t="shared" si="1011"/>
        <v>0</v>
      </c>
      <c r="BM1028">
        <f t="shared" si="1012"/>
        <v>0</v>
      </c>
      <c r="BN1028">
        <f t="shared" si="1013"/>
        <v>0</v>
      </c>
      <c r="BO1028">
        <f t="shared" si="1014"/>
        <v>0</v>
      </c>
      <c r="BP1028">
        <f t="shared" si="1015"/>
        <v>0</v>
      </c>
      <c r="BQ1028">
        <f t="shared" si="1016"/>
        <v>0</v>
      </c>
      <c r="BR1028">
        <f t="shared" si="1017"/>
        <v>0</v>
      </c>
      <c r="BS1028">
        <f t="shared" si="1018"/>
        <v>0</v>
      </c>
      <c r="BT1028">
        <f t="shared" si="1019"/>
        <v>0</v>
      </c>
    </row>
    <row r="1029" spans="1:72" x14ac:dyDescent="0.25">
      <c r="A1029" t="str">
        <f>IF(TRIM(INDEX(games!$A:$A,ROW()))="","",TRIM(INDEX(games!$A:$A,ROW())))</f>
        <v/>
      </c>
      <c r="B1029" t="str">
        <f>IF(OR($A1029="",INDEX(games!$B:$B,ROW())=""),"",INDEX(games!$B:$B,ROW()))</f>
        <v/>
      </c>
      <c r="C1029" t="str">
        <f>IF(OR($A1029="",INDEX(games!$C:$C,ROW())=""),"",INDEX(games!$C:$C,ROW()))</f>
        <v/>
      </c>
      <c r="D1029" t="str">
        <f t="shared" si="960"/>
        <v/>
      </c>
      <c r="E1029" t="str">
        <f t="shared" si="961"/>
        <v/>
      </c>
      <c r="F1029" t="str">
        <f t="shared" si="962"/>
        <v/>
      </c>
      <c r="G1029" t="e">
        <f t="shared" si="963"/>
        <v>#N/A</v>
      </c>
      <c r="H1029" t="e">
        <f t="shared" si="964"/>
        <v>#N/A</v>
      </c>
      <c r="I1029" t="e">
        <f t="shared" si="965"/>
        <v>#N/A</v>
      </c>
      <c r="J1029" t="e">
        <f t="shared" si="966"/>
        <v>#N/A</v>
      </c>
      <c r="K1029" t="e">
        <f t="shared" si="967"/>
        <v>#N/A</v>
      </c>
      <c r="L1029" t="e">
        <f t="shared" si="968"/>
        <v>#N/A</v>
      </c>
      <c r="M1029" t="e">
        <f t="shared" si="969"/>
        <v>#N/A</v>
      </c>
      <c r="N1029" t="e">
        <f t="shared" si="970"/>
        <v>#N/A</v>
      </c>
      <c r="O1029" t="str">
        <f t="shared" si="971"/>
        <v/>
      </c>
      <c r="P1029" t="str">
        <f>IF(OR($A1029="",INDEX(games!$H:$H,ROW())=""),"",INDEX(games!$H:$H,ROW()))</f>
        <v/>
      </c>
      <c r="Q1029" t="str">
        <f t="shared" si="972"/>
        <v/>
      </c>
      <c r="T1029">
        <f t="shared" si="973"/>
        <v>2021</v>
      </c>
      <c r="U1029">
        <f t="shared" si="974"/>
        <v>2021</v>
      </c>
      <c r="V1029">
        <f t="shared" si="975"/>
        <v>0</v>
      </c>
      <c r="W1029" t="str">
        <f>IF(TRIM(INDEX(connections!$A:$A,ROW()))="","",TRIM(INDEX(connections!$A:$A,ROW())))</f>
        <v>Luck be a Landlord</v>
      </c>
      <c r="X1029" t="str">
        <f>IF($W1029="","",TRIM(INDEX(connections!$B:$B,ROW())))</f>
        <v>Plinko Panic!</v>
      </c>
      <c r="Y1029">
        <f t="shared" si="976"/>
        <v>484</v>
      </c>
      <c r="Z1029">
        <f t="shared" si="977"/>
        <v>627</v>
      </c>
      <c r="AA1029" t="str">
        <f t="shared" si="978"/>
        <v>Yes</v>
      </c>
      <c r="AB1029" t="str">
        <f t="shared" si="979"/>
        <v/>
      </c>
      <c r="AC1029" t="str">
        <f t="shared" si="980"/>
        <v/>
      </c>
      <c r="AD1029">
        <f t="shared" si="981"/>
        <v>0</v>
      </c>
      <c r="AE1029" t="str">
        <f t="shared" si="982"/>
        <v/>
      </c>
      <c r="AG1029" t="str">
        <f t="shared" si="983"/>
        <v/>
      </c>
      <c r="AH1029" t="str">
        <f t="shared" si="984"/>
        <v/>
      </c>
      <c r="AI1029" t="str">
        <f t="shared" si="985"/>
        <v/>
      </c>
      <c r="AJ1029" t="str">
        <f t="shared" si="986"/>
        <v/>
      </c>
      <c r="AK1029" t="str">
        <f t="shared" si="987"/>
        <v/>
      </c>
      <c r="AL1029" t="str">
        <f>IF($A1029="","",INDEX(games!$J:$J,ROW())&amp;"")</f>
        <v/>
      </c>
      <c r="AM1029" t="str">
        <f>IF($A1029="","",SUMPRODUCT($AO1029:$BD1029,'Map Analysis'!$AN$2^{0,1,2,3,4,5,6,7,8,9,10,11,12,13,14,15}))</f>
        <v/>
      </c>
      <c r="AN1029" t="str">
        <f t="shared" si="988"/>
        <v/>
      </c>
      <c r="AO1029" t="str">
        <f t="shared" si="989"/>
        <v/>
      </c>
      <c r="AP1029" t="str">
        <f t="shared" si="990"/>
        <v/>
      </c>
      <c r="AQ1029" t="str">
        <f t="shared" si="991"/>
        <v/>
      </c>
      <c r="AR1029" t="str">
        <f t="shared" si="992"/>
        <v/>
      </c>
      <c r="AS1029" t="str">
        <f t="shared" si="993"/>
        <v/>
      </c>
      <c r="AT1029" t="str">
        <f t="shared" si="994"/>
        <v/>
      </c>
      <c r="AU1029" t="str">
        <f t="shared" si="995"/>
        <v/>
      </c>
      <c r="AV1029" t="str">
        <f t="shared" si="996"/>
        <v/>
      </c>
      <c r="AW1029" t="str">
        <f t="shared" si="997"/>
        <v/>
      </c>
      <c r="AX1029" t="str">
        <f t="shared" si="998"/>
        <v/>
      </c>
      <c r="AY1029" t="str">
        <f t="shared" si="999"/>
        <v/>
      </c>
      <c r="AZ1029" t="str">
        <f t="shared" si="1000"/>
        <v/>
      </c>
      <c r="BA1029" t="str">
        <f t="shared" si="1001"/>
        <v/>
      </c>
      <c r="BB1029" t="str">
        <f t="shared" si="1002"/>
        <v/>
      </c>
      <c r="BC1029" t="str">
        <f t="shared" si="1003"/>
        <v/>
      </c>
      <c r="BD1029" t="str">
        <f t="shared" si="1004"/>
        <v/>
      </c>
      <c r="BF1029">
        <f t="shared" si="1005"/>
        <v>0</v>
      </c>
      <c r="BG1029">
        <f t="shared" si="1006"/>
        <v>0</v>
      </c>
      <c r="BH1029">
        <f t="shared" si="1007"/>
        <v>0</v>
      </c>
      <c r="BI1029">
        <f t="shared" si="1008"/>
        <v>0</v>
      </c>
      <c r="BJ1029">
        <f t="shared" si="1009"/>
        <v>0</v>
      </c>
      <c r="BK1029">
        <f t="shared" si="1010"/>
        <v>0</v>
      </c>
      <c r="BL1029">
        <f t="shared" si="1011"/>
        <v>0</v>
      </c>
      <c r="BM1029">
        <f t="shared" si="1012"/>
        <v>0</v>
      </c>
      <c r="BN1029">
        <f t="shared" si="1013"/>
        <v>0</v>
      </c>
      <c r="BO1029">
        <f t="shared" si="1014"/>
        <v>0</v>
      </c>
      <c r="BP1029">
        <f t="shared" si="1015"/>
        <v>0</v>
      </c>
      <c r="BQ1029">
        <f t="shared" si="1016"/>
        <v>0</v>
      </c>
      <c r="BR1029">
        <f t="shared" si="1017"/>
        <v>0</v>
      </c>
      <c r="BS1029">
        <f t="shared" si="1018"/>
        <v>0</v>
      </c>
      <c r="BT1029">
        <f t="shared" si="1019"/>
        <v>0</v>
      </c>
    </row>
    <row r="1030" spans="1:72" x14ac:dyDescent="0.25">
      <c r="A1030" t="str">
        <f>IF(TRIM(INDEX(games!$A:$A,ROW()))="","",TRIM(INDEX(games!$A:$A,ROW())))</f>
        <v/>
      </c>
      <c r="B1030" t="str">
        <f>IF(OR($A1030="",INDEX(games!$B:$B,ROW())=""),"",INDEX(games!$B:$B,ROW()))</f>
        <v/>
      </c>
      <c r="C1030" t="str">
        <f>IF(OR($A1030="",INDEX(games!$C:$C,ROW())=""),"",INDEX(games!$C:$C,ROW()))</f>
        <v/>
      </c>
      <c r="D1030" t="str">
        <f t="shared" si="960"/>
        <v/>
      </c>
      <c r="E1030" t="str">
        <f t="shared" si="961"/>
        <v/>
      </c>
      <c r="F1030" t="str">
        <f t="shared" si="962"/>
        <v/>
      </c>
      <c r="G1030" t="e">
        <f t="shared" si="963"/>
        <v>#N/A</v>
      </c>
      <c r="H1030" t="e">
        <f t="shared" si="964"/>
        <v>#N/A</v>
      </c>
      <c r="I1030" t="e">
        <f t="shared" si="965"/>
        <v>#N/A</v>
      </c>
      <c r="J1030" t="e">
        <f t="shared" si="966"/>
        <v>#N/A</v>
      </c>
      <c r="K1030" t="e">
        <f t="shared" si="967"/>
        <v>#N/A</v>
      </c>
      <c r="L1030" t="e">
        <f t="shared" si="968"/>
        <v>#N/A</v>
      </c>
      <c r="M1030" t="e">
        <f t="shared" si="969"/>
        <v>#N/A</v>
      </c>
      <c r="N1030" t="e">
        <f t="shared" si="970"/>
        <v>#N/A</v>
      </c>
      <c r="O1030" t="str">
        <f t="shared" si="971"/>
        <v/>
      </c>
      <c r="P1030" t="str">
        <f>IF(OR($A1030="",INDEX(games!$H:$H,ROW())=""),"",INDEX(games!$H:$H,ROW()))</f>
        <v/>
      </c>
      <c r="Q1030" t="str">
        <f t="shared" si="972"/>
        <v/>
      </c>
      <c r="T1030">
        <f t="shared" si="973"/>
        <v>2017</v>
      </c>
      <c r="U1030">
        <f t="shared" si="974"/>
        <v>2026</v>
      </c>
      <c r="V1030">
        <f t="shared" si="975"/>
        <v>9</v>
      </c>
      <c r="W1030" t="str">
        <f>IF(TRIM(INDEX(connections!$A:$A,ROW()))="","",TRIM(INDEX(connections!$A:$A,ROW())))</f>
        <v>Slay the Spire</v>
      </c>
      <c r="X1030" t="str">
        <f>IF($W1030="","",TRIM(INDEX(connections!$B:$B,ROW())))</f>
        <v>Pluto</v>
      </c>
      <c r="Y1030">
        <f t="shared" si="976"/>
        <v>772</v>
      </c>
      <c r="Z1030">
        <f t="shared" si="977"/>
        <v>628</v>
      </c>
      <c r="AA1030" t="str">
        <f t="shared" si="978"/>
        <v>Yes</v>
      </c>
      <c r="AB1030" t="str">
        <f t="shared" si="979"/>
        <v/>
      </c>
      <c r="AC1030" t="str">
        <f t="shared" si="980"/>
        <v/>
      </c>
      <c r="AD1030">
        <f t="shared" si="981"/>
        <v>0</v>
      </c>
      <c r="AE1030" t="str">
        <f t="shared" si="982"/>
        <v/>
      </c>
      <c r="AG1030" t="str">
        <f t="shared" si="983"/>
        <v/>
      </c>
      <c r="AH1030" t="str">
        <f t="shared" si="984"/>
        <v/>
      </c>
      <c r="AI1030" t="str">
        <f t="shared" si="985"/>
        <v/>
      </c>
      <c r="AJ1030" t="str">
        <f t="shared" si="986"/>
        <v/>
      </c>
      <c r="AK1030" t="str">
        <f t="shared" si="987"/>
        <v/>
      </c>
      <c r="AL1030" t="str">
        <f>IF($A1030="","",INDEX(games!$J:$J,ROW())&amp;"")</f>
        <v/>
      </c>
      <c r="AM1030" t="str">
        <f>IF($A1030="","",SUMPRODUCT($AO1030:$BD1030,'Map Analysis'!$AN$2^{0,1,2,3,4,5,6,7,8,9,10,11,12,13,14,15}))</f>
        <v/>
      </c>
      <c r="AN1030" t="str">
        <f t="shared" si="988"/>
        <v/>
      </c>
      <c r="AO1030" t="str">
        <f t="shared" si="989"/>
        <v/>
      </c>
      <c r="AP1030" t="str">
        <f t="shared" si="990"/>
        <v/>
      </c>
      <c r="AQ1030" t="str">
        <f t="shared" si="991"/>
        <v/>
      </c>
      <c r="AR1030" t="str">
        <f t="shared" si="992"/>
        <v/>
      </c>
      <c r="AS1030" t="str">
        <f t="shared" si="993"/>
        <v/>
      </c>
      <c r="AT1030" t="str">
        <f t="shared" si="994"/>
        <v/>
      </c>
      <c r="AU1030" t="str">
        <f t="shared" si="995"/>
        <v/>
      </c>
      <c r="AV1030" t="str">
        <f t="shared" si="996"/>
        <v/>
      </c>
      <c r="AW1030" t="str">
        <f t="shared" si="997"/>
        <v/>
      </c>
      <c r="AX1030" t="str">
        <f t="shared" si="998"/>
        <v/>
      </c>
      <c r="AY1030" t="str">
        <f t="shared" si="999"/>
        <v/>
      </c>
      <c r="AZ1030" t="str">
        <f t="shared" si="1000"/>
        <v/>
      </c>
      <c r="BA1030" t="str">
        <f t="shared" si="1001"/>
        <v/>
      </c>
      <c r="BB1030" t="str">
        <f t="shared" si="1002"/>
        <v/>
      </c>
      <c r="BC1030" t="str">
        <f t="shared" si="1003"/>
        <v/>
      </c>
      <c r="BD1030" t="str">
        <f t="shared" si="1004"/>
        <v/>
      </c>
      <c r="BF1030">
        <f t="shared" si="1005"/>
        <v>0</v>
      </c>
      <c r="BG1030">
        <f t="shared" si="1006"/>
        <v>0</v>
      </c>
      <c r="BH1030">
        <f t="shared" si="1007"/>
        <v>0</v>
      </c>
      <c r="BI1030">
        <f t="shared" si="1008"/>
        <v>0</v>
      </c>
      <c r="BJ1030">
        <f t="shared" si="1009"/>
        <v>0</v>
      </c>
      <c r="BK1030">
        <f t="shared" si="1010"/>
        <v>0</v>
      </c>
      <c r="BL1030">
        <f t="shared" si="1011"/>
        <v>0</v>
      </c>
      <c r="BM1030">
        <f t="shared" si="1012"/>
        <v>0</v>
      </c>
      <c r="BN1030">
        <f t="shared" si="1013"/>
        <v>0</v>
      </c>
      <c r="BO1030">
        <f t="shared" si="1014"/>
        <v>0</v>
      </c>
      <c r="BP1030">
        <f t="shared" si="1015"/>
        <v>0</v>
      </c>
      <c r="BQ1030">
        <f t="shared" si="1016"/>
        <v>0</v>
      </c>
      <c r="BR1030">
        <f t="shared" si="1017"/>
        <v>0</v>
      </c>
      <c r="BS1030">
        <f t="shared" si="1018"/>
        <v>0</v>
      </c>
      <c r="BT1030">
        <f t="shared" si="1019"/>
        <v>0</v>
      </c>
    </row>
    <row r="1031" spans="1:72" x14ac:dyDescent="0.25">
      <c r="A1031" t="str">
        <f>IF(TRIM(INDEX(games!$A:$A,ROW()))="","",TRIM(INDEX(games!$A:$A,ROW())))</f>
        <v/>
      </c>
      <c r="B1031" t="str">
        <f>IF(OR($A1031="",INDEX(games!$B:$B,ROW())=""),"",INDEX(games!$B:$B,ROW()))</f>
        <v/>
      </c>
      <c r="C1031" t="str">
        <f>IF(OR($A1031="",INDEX(games!$C:$C,ROW())=""),"",INDEX(games!$C:$C,ROW()))</f>
        <v/>
      </c>
      <c r="D1031" t="str">
        <f t="shared" si="960"/>
        <v/>
      </c>
      <c r="E1031" t="str">
        <f t="shared" si="961"/>
        <v/>
      </c>
      <c r="F1031" t="str">
        <f t="shared" si="962"/>
        <v/>
      </c>
      <c r="G1031" t="e">
        <f t="shared" si="963"/>
        <v>#N/A</v>
      </c>
      <c r="H1031" t="e">
        <f t="shared" si="964"/>
        <v>#N/A</v>
      </c>
      <c r="I1031" t="e">
        <f t="shared" si="965"/>
        <v>#N/A</v>
      </c>
      <c r="J1031" t="e">
        <f t="shared" si="966"/>
        <v>#N/A</v>
      </c>
      <c r="K1031" t="e">
        <f t="shared" si="967"/>
        <v>#N/A</v>
      </c>
      <c r="L1031" t="e">
        <f t="shared" si="968"/>
        <v>#N/A</v>
      </c>
      <c r="M1031" t="e">
        <f t="shared" si="969"/>
        <v>#N/A</v>
      </c>
      <c r="N1031" t="e">
        <f t="shared" si="970"/>
        <v>#N/A</v>
      </c>
      <c r="O1031" t="str">
        <f t="shared" si="971"/>
        <v/>
      </c>
      <c r="P1031" t="str">
        <f>IF(OR($A1031="",INDEX(games!$H:$H,ROW())=""),"",INDEX(games!$H:$H,ROW()))</f>
        <v/>
      </c>
      <c r="Q1031" t="str">
        <f t="shared" si="972"/>
        <v/>
      </c>
      <c r="T1031">
        <f t="shared" si="973"/>
        <v>2021</v>
      </c>
      <c r="U1031">
        <f t="shared" si="974"/>
        <v>2022</v>
      </c>
      <c r="V1031">
        <f t="shared" si="975"/>
        <v>1</v>
      </c>
      <c r="W1031" t="str">
        <f>IF(TRIM(INDEX(connections!$A:$A,ROW()))="","",TRIM(INDEX(connections!$A:$A,ROW())))</f>
        <v>Inscryption</v>
      </c>
      <c r="X1031" t="str">
        <f>IF($W1031="","",TRIM(INDEX(connections!$B:$B,ROW())))</f>
        <v>Pocket Crystal League</v>
      </c>
      <c r="Y1031">
        <f t="shared" si="976"/>
        <v>424</v>
      </c>
      <c r="Z1031">
        <f t="shared" si="977"/>
        <v>629</v>
      </c>
      <c r="AA1031" t="str">
        <f t="shared" si="978"/>
        <v>Yes</v>
      </c>
      <c r="AB1031" t="str">
        <f t="shared" si="979"/>
        <v>Yes</v>
      </c>
      <c r="AC1031">
        <f t="shared" si="980"/>
        <v>1</v>
      </c>
      <c r="AD1031">
        <f t="shared" si="981"/>
        <v>0</v>
      </c>
      <c r="AE1031" t="str">
        <f t="shared" si="982"/>
        <v/>
      </c>
      <c r="AG1031" t="str">
        <f t="shared" si="983"/>
        <v/>
      </c>
      <c r="AH1031" t="str">
        <f t="shared" si="984"/>
        <v/>
      </c>
      <c r="AI1031" t="str">
        <f t="shared" si="985"/>
        <v/>
      </c>
      <c r="AJ1031" t="str">
        <f t="shared" si="986"/>
        <v/>
      </c>
      <c r="AK1031" t="str">
        <f t="shared" si="987"/>
        <v/>
      </c>
      <c r="AL1031" t="str">
        <f>IF($A1031="","",INDEX(games!$J:$J,ROW())&amp;"")</f>
        <v/>
      </c>
      <c r="AM1031" t="str">
        <f>IF($A1031="","",SUMPRODUCT($AO1031:$BD1031,'Map Analysis'!$AN$2^{0,1,2,3,4,5,6,7,8,9,10,11,12,13,14,15}))</f>
        <v/>
      </c>
      <c r="AN1031" t="str">
        <f t="shared" si="988"/>
        <v/>
      </c>
      <c r="AO1031" t="str">
        <f t="shared" si="989"/>
        <v/>
      </c>
      <c r="AP1031" t="str">
        <f t="shared" si="990"/>
        <v/>
      </c>
      <c r="AQ1031" t="str">
        <f t="shared" si="991"/>
        <v/>
      </c>
      <c r="AR1031" t="str">
        <f t="shared" si="992"/>
        <v/>
      </c>
      <c r="AS1031" t="str">
        <f t="shared" si="993"/>
        <v/>
      </c>
      <c r="AT1031" t="str">
        <f t="shared" si="994"/>
        <v/>
      </c>
      <c r="AU1031" t="str">
        <f t="shared" si="995"/>
        <v/>
      </c>
      <c r="AV1031" t="str">
        <f t="shared" si="996"/>
        <v/>
      </c>
      <c r="AW1031" t="str">
        <f t="shared" si="997"/>
        <v/>
      </c>
      <c r="AX1031" t="str">
        <f t="shared" si="998"/>
        <v/>
      </c>
      <c r="AY1031" t="str">
        <f t="shared" si="999"/>
        <v/>
      </c>
      <c r="AZ1031" t="str">
        <f t="shared" si="1000"/>
        <v/>
      </c>
      <c r="BA1031" t="str">
        <f t="shared" si="1001"/>
        <v/>
      </c>
      <c r="BB1031" t="str">
        <f t="shared" si="1002"/>
        <v/>
      </c>
      <c r="BC1031" t="str">
        <f t="shared" si="1003"/>
        <v/>
      </c>
      <c r="BD1031" t="str">
        <f t="shared" si="1004"/>
        <v/>
      </c>
      <c r="BF1031">
        <f t="shared" si="1005"/>
        <v>0</v>
      </c>
      <c r="BG1031">
        <f t="shared" si="1006"/>
        <v>0</v>
      </c>
      <c r="BH1031">
        <f t="shared" si="1007"/>
        <v>0</v>
      </c>
      <c r="BI1031">
        <f t="shared" si="1008"/>
        <v>0</v>
      </c>
      <c r="BJ1031">
        <f t="shared" si="1009"/>
        <v>0</v>
      </c>
      <c r="BK1031">
        <f t="shared" si="1010"/>
        <v>0</v>
      </c>
      <c r="BL1031">
        <f t="shared" si="1011"/>
        <v>0</v>
      </c>
      <c r="BM1031">
        <f t="shared" si="1012"/>
        <v>0</v>
      </c>
      <c r="BN1031">
        <f t="shared" si="1013"/>
        <v>0</v>
      </c>
      <c r="BO1031">
        <f t="shared" si="1014"/>
        <v>0</v>
      </c>
      <c r="BP1031">
        <f t="shared" si="1015"/>
        <v>0</v>
      </c>
      <c r="BQ1031">
        <f t="shared" si="1016"/>
        <v>0</v>
      </c>
      <c r="BR1031">
        <f t="shared" si="1017"/>
        <v>0</v>
      </c>
      <c r="BS1031">
        <f t="shared" si="1018"/>
        <v>0</v>
      </c>
      <c r="BT1031">
        <f t="shared" si="1019"/>
        <v>0</v>
      </c>
    </row>
    <row r="1032" spans="1:72" x14ac:dyDescent="0.25">
      <c r="A1032" t="str">
        <f>IF(TRIM(INDEX(games!$A:$A,ROW()))="","",TRIM(INDEX(games!$A:$A,ROW())))</f>
        <v/>
      </c>
      <c r="B1032" t="str">
        <f>IF(OR($A1032="",INDEX(games!$B:$B,ROW())=""),"",INDEX(games!$B:$B,ROW()))</f>
        <v/>
      </c>
      <c r="C1032" t="str">
        <f>IF(OR($A1032="",INDEX(games!$C:$C,ROW())=""),"",INDEX(games!$C:$C,ROW()))</f>
        <v/>
      </c>
      <c r="D1032" t="str">
        <f t="shared" si="960"/>
        <v/>
      </c>
      <c r="E1032" t="str">
        <f t="shared" si="961"/>
        <v/>
      </c>
      <c r="F1032" t="str">
        <f t="shared" si="962"/>
        <v/>
      </c>
      <c r="G1032" t="e">
        <f t="shared" si="963"/>
        <v>#N/A</v>
      </c>
      <c r="H1032" t="e">
        <f t="shared" si="964"/>
        <v>#N/A</v>
      </c>
      <c r="I1032" t="e">
        <f t="shared" si="965"/>
        <v>#N/A</v>
      </c>
      <c r="J1032" t="e">
        <f t="shared" si="966"/>
        <v>#N/A</v>
      </c>
      <c r="K1032" t="e">
        <f t="shared" si="967"/>
        <v>#N/A</v>
      </c>
      <c r="L1032" t="e">
        <f t="shared" si="968"/>
        <v>#N/A</v>
      </c>
      <c r="M1032" t="e">
        <f t="shared" si="969"/>
        <v>#N/A</v>
      </c>
      <c r="N1032" t="e">
        <f t="shared" si="970"/>
        <v>#N/A</v>
      </c>
      <c r="O1032" t="str">
        <f t="shared" si="971"/>
        <v/>
      </c>
      <c r="P1032" t="str">
        <f>IF(OR($A1032="",INDEX(games!$H:$H,ROW())=""),"",INDEX(games!$H:$H,ROW()))</f>
        <v/>
      </c>
      <c r="Q1032" t="str">
        <f t="shared" si="972"/>
        <v/>
      </c>
      <c r="T1032">
        <f t="shared" si="973"/>
        <v>2017</v>
      </c>
      <c r="U1032">
        <f t="shared" si="974"/>
        <v>2026</v>
      </c>
      <c r="V1032">
        <f t="shared" si="975"/>
        <v>9</v>
      </c>
      <c r="W1032" t="str">
        <f>IF(TRIM(INDEX(connections!$A:$A,ROW()))="","",TRIM(INDEX(connections!$A:$A,ROW())))</f>
        <v>Slay the Spire</v>
      </c>
      <c r="X1032" t="str">
        <f>IF($W1032="","",TRIM(INDEX(connections!$B:$B,ROW())))</f>
        <v>Pokelike</v>
      </c>
      <c r="Y1032">
        <f t="shared" si="976"/>
        <v>772</v>
      </c>
      <c r="Z1032">
        <f t="shared" si="977"/>
        <v>631</v>
      </c>
      <c r="AA1032" t="str">
        <f t="shared" si="978"/>
        <v>Yes</v>
      </c>
      <c r="AB1032" t="str">
        <f t="shared" si="979"/>
        <v>Yes</v>
      </c>
      <c r="AC1032">
        <f t="shared" si="980"/>
        <v>1</v>
      </c>
      <c r="AD1032">
        <f t="shared" si="981"/>
        <v>1</v>
      </c>
      <c r="AE1032" t="str">
        <f t="shared" si="982"/>
        <v/>
      </c>
      <c r="AG1032" t="str">
        <f t="shared" si="983"/>
        <v/>
      </c>
      <c r="AH1032" t="str">
        <f t="shared" si="984"/>
        <v/>
      </c>
      <c r="AI1032" t="str">
        <f t="shared" si="985"/>
        <v/>
      </c>
      <c r="AJ1032" t="str">
        <f t="shared" si="986"/>
        <v/>
      </c>
      <c r="AK1032" t="str">
        <f t="shared" si="987"/>
        <v/>
      </c>
      <c r="AL1032" t="str">
        <f>IF($A1032="","",INDEX(games!$J:$J,ROW())&amp;"")</f>
        <v/>
      </c>
      <c r="AM1032" t="str">
        <f>IF($A1032="","",SUMPRODUCT($AO1032:$BD1032,'Map Analysis'!$AN$2^{0,1,2,3,4,5,6,7,8,9,10,11,12,13,14,15}))</f>
        <v/>
      </c>
      <c r="AN1032" t="str">
        <f t="shared" si="988"/>
        <v/>
      </c>
      <c r="AO1032" t="str">
        <f t="shared" si="989"/>
        <v/>
      </c>
      <c r="AP1032" t="str">
        <f t="shared" si="990"/>
        <v/>
      </c>
      <c r="AQ1032" t="str">
        <f t="shared" si="991"/>
        <v/>
      </c>
      <c r="AR1032" t="str">
        <f t="shared" si="992"/>
        <v/>
      </c>
      <c r="AS1032" t="str">
        <f t="shared" si="993"/>
        <v/>
      </c>
      <c r="AT1032" t="str">
        <f t="shared" si="994"/>
        <v/>
      </c>
      <c r="AU1032" t="str">
        <f t="shared" si="995"/>
        <v/>
      </c>
      <c r="AV1032" t="str">
        <f t="shared" si="996"/>
        <v/>
      </c>
      <c r="AW1032" t="str">
        <f t="shared" si="997"/>
        <v/>
      </c>
      <c r="AX1032" t="str">
        <f t="shared" si="998"/>
        <v/>
      </c>
      <c r="AY1032" t="str">
        <f t="shared" si="999"/>
        <v/>
      </c>
      <c r="AZ1032" t="str">
        <f t="shared" si="1000"/>
        <v/>
      </c>
      <c r="BA1032" t="str">
        <f t="shared" si="1001"/>
        <v/>
      </c>
      <c r="BB1032" t="str">
        <f t="shared" si="1002"/>
        <v/>
      </c>
      <c r="BC1032" t="str">
        <f t="shared" si="1003"/>
        <v/>
      </c>
      <c r="BD1032" t="str">
        <f t="shared" si="1004"/>
        <v/>
      </c>
      <c r="BF1032">
        <f t="shared" si="1005"/>
        <v>0</v>
      </c>
      <c r="BG1032">
        <f t="shared" si="1006"/>
        <v>0</v>
      </c>
      <c r="BH1032">
        <f t="shared" si="1007"/>
        <v>0</v>
      </c>
      <c r="BI1032">
        <f t="shared" si="1008"/>
        <v>0</v>
      </c>
      <c r="BJ1032">
        <f t="shared" si="1009"/>
        <v>0</v>
      </c>
      <c r="BK1032">
        <f t="shared" si="1010"/>
        <v>0</v>
      </c>
      <c r="BL1032">
        <f t="shared" si="1011"/>
        <v>0</v>
      </c>
      <c r="BM1032">
        <f t="shared" si="1012"/>
        <v>0</v>
      </c>
      <c r="BN1032">
        <f t="shared" si="1013"/>
        <v>0</v>
      </c>
      <c r="BO1032">
        <f t="shared" si="1014"/>
        <v>0</v>
      </c>
      <c r="BP1032">
        <f t="shared" si="1015"/>
        <v>0</v>
      </c>
      <c r="BQ1032">
        <f t="shared" si="1016"/>
        <v>0</v>
      </c>
      <c r="BR1032">
        <f t="shared" si="1017"/>
        <v>0</v>
      </c>
      <c r="BS1032">
        <f t="shared" si="1018"/>
        <v>0</v>
      </c>
      <c r="BT1032">
        <f t="shared" si="1019"/>
        <v>0</v>
      </c>
    </row>
    <row r="1033" spans="1:72" x14ac:dyDescent="0.25">
      <c r="A1033" t="str">
        <f>IF(TRIM(INDEX(games!$A:$A,ROW()))="","",TRIM(INDEX(games!$A:$A,ROW())))</f>
        <v/>
      </c>
      <c r="B1033" t="str">
        <f>IF(OR($A1033="",INDEX(games!$B:$B,ROW())=""),"",INDEX(games!$B:$B,ROW()))</f>
        <v/>
      </c>
      <c r="C1033" t="str">
        <f>IF(OR($A1033="",INDEX(games!$C:$C,ROW())=""),"",INDEX(games!$C:$C,ROW()))</f>
        <v/>
      </c>
      <c r="D1033" t="str">
        <f t="shared" si="960"/>
        <v/>
      </c>
      <c r="E1033" t="str">
        <f t="shared" si="961"/>
        <v/>
      </c>
      <c r="F1033" t="str">
        <f t="shared" si="962"/>
        <v/>
      </c>
      <c r="G1033" t="e">
        <f t="shared" si="963"/>
        <v>#N/A</v>
      </c>
      <c r="H1033" t="e">
        <f t="shared" si="964"/>
        <v>#N/A</v>
      </c>
      <c r="I1033" t="e">
        <f t="shared" si="965"/>
        <v>#N/A</v>
      </c>
      <c r="J1033" t="e">
        <f t="shared" si="966"/>
        <v>#N/A</v>
      </c>
      <c r="K1033" t="e">
        <f t="shared" si="967"/>
        <v>#N/A</v>
      </c>
      <c r="L1033" t="e">
        <f t="shared" si="968"/>
        <v>#N/A</v>
      </c>
      <c r="M1033" t="e">
        <f t="shared" si="969"/>
        <v>#N/A</v>
      </c>
      <c r="N1033" t="e">
        <f t="shared" si="970"/>
        <v>#N/A</v>
      </c>
      <c r="O1033" t="str">
        <f t="shared" si="971"/>
        <v/>
      </c>
      <c r="P1033" t="str">
        <f>IF(OR($A1033="",INDEX(games!$H:$H,ROW())=""),"",INDEX(games!$H:$H,ROW()))</f>
        <v/>
      </c>
      <c r="Q1033" t="str">
        <f t="shared" si="972"/>
        <v/>
      </c>
      <c r="T1033">
        <f t="shared" si="973"/>
        <v>2019</v>
      </c>
      <c r="U1033">
        <f t="shared" si="974"/>
        <v>2021</v>
      </c>
      <c r="V1033">
        <f t="shared" si="975"/>
        <v>2</v>
      </c>
      <c r="W1033" t="str">
        <f>IF(TRIM(INDEX(connections!$A:$A,ROW()))="","",TRIM(INDEX(connections!$A:$A,ROW())))</f>
        <v>Dota Auto Chess</v>
      </c>
      <c r="X1033" t="str">
        <f>IF($W1033="","",TRIM(INDEX(connections!$B:$B,ROW())))</f>
        <v>Pokémon Auto Chess</v>
      </c>
      <c r="Y1033">
        <f t="shared" si="976"/>
        <v>250</v>
      </c>
      <c r="Z1033">
        <f t="shared" si="977"/>
        <v>632</v>
      </c>
      <c r="AA1033" t="str">
        <f t="shared" si="978"/>
        <v/>
      </c>
      <c r="AB1033" t="str">
        <f t="shared" si="979"/>
        <v>Yes</v>
      </c>
      <c r="AC1033" t="str">
        <f t="shared" si="980"/>
        <v/>
      </c>
      <c r="AD1033">
        <f t="shared" si="981"/>
        <v>0</v>
      </c>
      <c r="AE1033" t="str">
        <f t="shared" si="982"/>
        <v/>
      </c>
      <c r="AG1033" t="str">
        <f t="shared" si="983"/>
        <v/>
      </c>
      <c r="AH1033" t="str">
        <f t="shared" si="984"/>
        <v/>
      </c>
      <c r="AI1033" t="str">
        <f t="shared" si="985"/>
        <v/>
      </c>
      <c r="AJ1033" t="str">
        <f t="shared" si="986"/>
        <v/>
      </c>
      <c r="AK1033" t="str">
        <f t="shared" si="987"/>
        <v/>
      </c>
      <c r="AL1033" t="str">
        <f>IF($A1033="","",INDEX(games!$J:$J,ROW())&amp;"")</f>
        <v/>
      </c>
      <c r="AM1033" t="str">
        <f>IF($A1033="","",SUMPRODUCT($AO1033:$BD1033,'Map Analysis'!$AN$2^{0,1,2,3,4,5,6,7,8,9,10,11,12,13,14,15}))</f>
        <v/>
      </c>
      <c r="AN1033" t="str">
        <f t="shared" si="988"/>
        <v/>
      </c>
      <c r="AO1033" t="str">
        <f t="shared" si="989"/>
        <v/>
      </c>
      <c r="AP1033" t="str">
        <f t="shared" si="990"/>
        <v/>
      </c>
      <c r="AQ1033" t="str">
        <f t="shared" si="991"/>
        <v/>
      </c>
      <c r="AR1033" t="str">
        <f t="shared" si="992"/>
        <v/>
      </c>
      <c r="AS1033" t="str">
        <f t="shared" si="993"/>
        <v/>
      </c>
      <c r="AT1033" t="str">
        <f t="shared" si="994"/>
        <v/>
      </c>
      <c r="AU1033" t="str">
        <f t="shared" si="995"/>
        <v/>
      </c>
      <c r="AV1033" t="str">
        <f t="shared" si="996"/>
        <v/>
      </c>
      <c r="AW1033" t="str">
        <f t="shared" si="997"/>
        <v/>
      </c>
      <c r="AX1033" t="str">
        <f t="shared" si="998"/>
        <v/>
      </c>
      <c r="AY1033" t="str">
        <f t="shared" si="999"/>
        <v/>
      </c>
      <c r="AZ1033" t="str">
        <f t="shared" si="1000"/>
        <v/>
      </c>
      <c r="BA1033" t="str">
        <f t="shared" si="1001"/>
        <v/>
      </c>
      <c r="BB1033" t="str">
        <f t="shared" si="1002"/>
        <v/>
      </c>
      <c r="BC1033" t="str">
        <f t="shared" si="1003"/>
        <v/>
      </c>
      <c r="BD1033" t="str">
        <f t="shared" si="1004"/>
        <v/>
      </c>
      <c r="BF1033">
        <f t="shared" si="1005"/>
        <v>1</v>
      </c>
      <c r="BG1033">
        <f t="shared" si="1006"/>
        <v>0</v>
      </c>
      <c r="BH1033">
        <f t="shared" si="1007"/>
        <v>0</v>
      </c>
      <c r="BI1033">
        <f t="shared" si="1008"/>
        <v>0</v>
      </c>
      <c r="BJ1033">
        <f t="shared" si="1009"/>
        <v>0</v>
      </c>
      <c r="BK1033">
        <f t="shared" si="1010"/>
        <v>0</v>
      </c>
      <c r="BL1033">
        <f t="shared" si="1011"/>
        <v>0</v>
      </c>
      <c r="BM1033">
        <f t="shared" si="1012"/>
        <v>0</v>
      </c>
      <c r="BN1033">
        <f t="shared" si="1013"/>
        <v>0</v>
      </c>
      <c r="BO1033">
        <f t="shared" si="1014"/>
        <v>0</v>
      </c>
      <c r="BP1033">
        <f t="shared" si="1015"/>
        <v>0</v>
      </c>
      <c r="BQ1033">
        <f t="shared" si="1016"/>
        <v>0</v>
      </c>
      <c r="BR1033">
        <f t="shared" si="1017"/>
        <v>0</v>
      </c>
      <c r="BS1033">
        <f t="shared" si="1018"/>
        <v>0</v>
      </c>
      <c r="BT1033">
        <f t="shared" si="1019"/>
        <v>0</v>
      </c>
    </row>
    <row r="1034" spans="1:72" x14ac:dyDescent="0.25">
      <c r="A1034" t="str">
        <f>IF(TRIM(INDEX(games!$A:$A,ROW()))="","",TRIM(INDEX(games!$A:$A,ROW())))</f>
        <v/>
      </c>
      <c r="B1034" t="str">
        <f>IF(OR($A1034="",INDEX(games!$B:$B,ROW())=""),"",INDEX(games!$B:$B,ROW()))</f>
        <v/>
      </c>
      <c r="C1034" t="str">
        <f>IF(OR($A1034="",INDEX(games!$C:$C,ROW())=""),"",INDEX(games!$C:$C,ROW()))</f>
        <v/>
      </c>
      <c r="D1034" t="str">
        <f t="shared" si="960"/>
        <v/>
      </c>
      <c r="E1034" t="str">
        <f t="shared" si="961"/>
        <v/>
      </c>
      <c r="F1034" t="str">
        <f t="shared" si="962"/>
        <v/>
      </c>
      <c r="G1034" t="e">
        <f t="shared" si="963"/>
        <v>#N/A</v>
      </c>
      <c r="H1034" t="e">
        <f t="shared" si="964"/>
        <v>#N/A</v>
      </c>
      <c r="I1034" t="e">
        <f t="shared" si="965"/>
        <v>#N/A</v>
      </c>
      <c r="J1034" t="e">
        <f t="shared" si="966"/>
        <v>#N/A</v>
      </c>
      <c r="K1034" t="e">
        <f t="shared" si="967"/>
        <v>#N/A</v>
      </c>
      <c r="L1034" t="e">
        <f t="shared" si="968"/>
        <v>#N/A</v>
      </c>
      <c r="M1034" t="e">
        <f t="shared" si="969"/>
        <v>#N/A</v>
      </c>
      <c r="N1034" t="e">
        <f t="shared" si="970"/>
        <v>#N/A</v>
      </c>
      <c r="O1034" t="str">
        <f t="shared" si="971"/>
        <v/>
      </c>
      <c r="P1034" t="str">
        <f>IF(OR($A1034="",INDEX(games!$H:$H,ROW())=""),"",INDEX(games!$H:$H,ROW()))</f>
        <v/>
      </c>
      <c r="Q1034" t="str">
        <f t="shared" si="972"/>
        <v/>
      </c>
      <c r="T1034">
        <f t="shared" si="973"/>
        <v>2021</v>
      </c>
      <c r="U1034">
        <f t="shared" si="974"/>
        <v>2026</v>
      </c>
      <c r="V1034">
        <f t="shared" si="975"/>
        <v>5</v>
      </c>
      <c r="W1034" t="str">
        <f>IF(TRIM(INDEX(connections!$A:$A,ROW()))="","",TRIM(INDEX(connections!$A:$A,ROW())))</f>
        <v>Pokémon Auto Chess</v>
      </c>
      <c r="X1034" t="str">
        <f>IF($W1034="","",TRIM(INDEX(connections!$B:$B,ROW())))</f>
        <v>Pokémon Auto Spire</v>
      </c>
      <c r="Y1034">
        <f t="shared" si="976"/>
        <v>632</v>
      </c>
      <c r="Z1034">
        <f t="shared" si="977"/>
        <v>633</v>
      </c>
      <c r="AA1034" t="str">
        <f t="shared" si="978"/>
        <v>Yes</v>
      </c>
      <c r="AB1034" t="str">
        <f t="shared" si="979"/>
        <v>Yes</v>
      </c>
      <c r="AC1034">
        <f t="shared" si="980"/>
        <v>1</v>
      </c>
      <c r="AD1034">
        <f t="shared" si="981"/>
        <v>0</v>
      </c>
      <c r="AE1034" t="str">
        <f t="shared" si="982"/>
        <v/>
      </c>
      <c r="AG1034" t="str">
        <f t="shared" si="983"/>
        <v/>
      </c>
      <c r="AH1034" t="str">
        <f t="shared" si="984"/>
        <v/>
      </c>
      <c r="AI1034" t="str">
        <f t="shared" si="985"/>
        <v/>
      </c>
      <c r="AJ1034" t="str">
        <f t="shared" si="986"/>
        <v/>
      </c>
      <c r="AK1034" t="str">
        <f t="shared" si="987"/>
        <v/>
      </c>
      <c r="AL1034" t="str">
        <f>IF($A1034="","",INDEX(games!$J:$J,ROW())&amp;"")</f>
        <v/>
      </c>
      <c r="AM1034" t="str">
        <f>IF($A1034="","",SUMPRODUCT($AO1034:$BD1034,'Map Analysis'!$AN$2^{0,1,2,3,4,5,6,7,8,9,10,11,12,13,14,15}))</f>
        <v/>
      </c>
      <c r="AN1034" t="str">
        <f t="shared" si="988"/>
        <v/>
      </c>
      <c r="AO1034" t="str">
        <f t="shared" si="989"/>
        <v/>
      </c>
      <c r="AP1034" t="str">
        <f t="shared" si="990"/>
        <v/>
      </c>
      <c r="AQ1034" t="str">
        <f t="shared" si="991"/>
        <v/>
      </c>
      <c r="AR1034" t="str">
        <f t="shared" si="992"/>
        <v/>
      </c>
      <c r="AS1034" t="str">
        <f t="shared" si="993"/>
        <v/>
      </c>
      <c r="AT1034" t="str">
        <f t="shared" si="994"/>
        <v/>
      </c>
      <c r="AU1034" t="str">
        <f t="shared" si="995"/>
        <v/>
      </c>
      <c r="AV1034" t="str">
        <f t="shared" si="996"/>
        <v/>
      </c>
      <c r="AW1034" t="str">
        <f t="shared" si="997"/>
        <v/>
      </c>
      <c r="AX1034" t="str">
        <f t="shared" si="998"/>
        <v/>
      </c>
      <c r="AY1034" t="str">
        <f t="shared" si="999"/>
        <v/>
      </c>
      <c r="AZ1034" t="str">
        <f t="shared" si="1000"/>
        <v/>
      </c>
      <c r="BA1034" t="str">
        <f t="shared" si="1001"/>
        <v/>
      </c>
      <c r="BB1034" t="str">
        <f t="shared" si="1002"/>
        <v/>
      </c>
      <c r="BC1034" t="str">
        <f t="shared" si="1003"/>
        <v/>
      </c>
      <c r="BD1034" t="str">
        <f t="shared" si="1004"/>
        <v/>
      </c>
      <c r="BF1034">
        <f t="shared" si="1005"/>
        <v>0</v>
      </c>
      <c r="BG1034">
        <f t="shared" si="1006"/>
        <v>0</v>
      </c>
      <c r="BH1034">
        <f t="shared" si="1007"/>
        <v>0</v>
      </c>
      <c r="BI1034">
        <f t="shared" si="1008"/>
        <v>0</v>
      </c>
      <c r="BJ1034">
        <f t="shared" si="1009"/>
        <v>0</v>
      </c>
      <c r="BK1034">
        <f t="shared" si="1010"/>
        <v>0</v>
      </c>
      <c r="BL1034">
        <f t="shared" si="1011"/>
        <v>0</v>
      </c>
      <c r="BM1034">
        <f t="shared" si="1012"/>
        <v>0</v>
      </c>
      <c r="BN1034">
        <f t="shared" si="1013"/>
        <v>0</v>
      </c>
      <c r="BO1034">
        <f t="shared" si="1014"/>
        <v>0</v>
      </c>
      <c r="BP1034">
        <f t="shared" si="1015"/>
        <v>0</v>
      </c>
      <c r="BQ1034">
        <f t="shared" si="1016"/>
        <v>0</v>
      </c>
      <c r="BR1034">
        <f t="shared" si="1017"/>
        <v>0</v>
      </c>
      <c r="BS1034">
        <f t="shared" si="1018"/>
        <v>0</v>
      </c>
      <c r="BT1034">
        <f t="shared" si="1019"/>
        <v>0</v>
      </c>
    </row>
    <row r="1035" spans="1:72" x14ac:dyDescent="0.25">
      <c r="A1035" t="str">
        <f>IF(TRIM(INDEX(games!$A:$A,ROW()))="","",TRIM(INDEX(games!$A:$A,ROW())))</f>
        <v/>
      </c>
      <c r="B1035" t="str">
        <f>IF(OR($A1035="",INDEX(games!$B:$B,ROW())=""),"",INDEX(games!$B:$B,ROW()))</f>
        <v/>
      </c>
      <c r="C1035" t="str">
        <f>IF(OR($A1035="",INDEX(games!$C:$C,ROW())=""),"",INDEX(games!$C:$C,ROW()))</f>
        <v/>
      </c>
      <c r="D1035" t="str">
        <f t="shared" si="960"/>
        <v/>
      </c>
      <c r="E1035" t="str">
        <f t="shared" si="961"/>
        <v/>
      </c>
      <c r="F1035" t="str">
        <f t="shared" si="962"/>
        <v/>
      </c>
      <c r="G1035" t="e">
        <f t="shared" si="963"/>
        <v>#N/A</v>
      </c>
      <c r="H1035" t="e">
        <f t="shared" si="964"/>
        <v>#N/A</v>
      </c>
      <c r="I1035" t="e">
        <f t="shared" si="965"/>
        <v>#N/A</v>
      </c>
      <c r="J1035" t="e">
        <f t="shared" si="966"/>
        <v>#N/A</v>
      </c>
      <c r="K1035" t="e">
        <f t="shared" si="967"/>
        <v>#N/A</v>
      </c>
      <c r="L1035" t="e">
        <f t="shared" si="968"/>
        <v>#N/A</v>
      </c>
      <c r="M1035" t="e">
        <f t="shared" si="969"/>
        <v>#N/A</v>
      </c>
      <c r="N1035" t="e">
        <f t="shared" si="970"/>
        <v>#N/A</v>
      </c>
      <c r="O1035" t="str">
        <f t="shared" si="971"/>
        <v/>
      </c>
      <c r="P1035" t="str">
        <f>IF(OR($A1035="",INDEX(games!$H:$H,ROW())=""),"",INDEX(games!$H:$H,ROW()))</f>
        <v/>
      </c>
      <c r="Q1035" t="str">
        <f t="shared" si="972"/>
        <v/>
      </c>
      <c r="T1035">
        <f t="shared" si="973"/>
        <v>2017</v>
      </c>
      <c r="U1035">
        <f t="shared" si="974"/>
        <v>2026</v>
      </c>
      <c r="V1035">
        <f t="shared" si="975"/>
        <v>9</v>
      </c>
      <c r="W1035" t="str">
        <f>IF(TRIM(INDEX(connections!$A:$A,ROW()))="","",TRIM(INDEX(connections!$A:$A,ROW())))</f>
        <v>Slay the Spire</v>
      </c>
      <c r="X1035" t="str">
        <f>IF($W1035="","",TRIM(INDEX(connections!$B:$B,ROW())))</f>
        <v>Pokémon Auto Spire</v>
      </c>
      <c r="Y1035">
        <f t="shared" si="976"/>
        <v>772</v>
      </c>
      <c r="Z1035">
        <f t="shared" si="977"/>
        <v>633</v>
      </c>
      <c r="AA1035" t="str">
        <f t="shared" si="978"/>
        <v>Yes</v>
      </c>
      <c r="AB1035" t="str">
        <f t="shared" si="979"/>
        <v>Yes</v>
      </c>
      <c r="AC1035">
        <f t="shared" si="980"/>
        <v>1</v>
      </c>
      <c r="AD1035">
        <f t="shared" si="981"/>
        <v>1</v>
      </c>
      <c r="AE1035" t="str">
        <f t="shared" si="982"/>
        <v/>
      </c>
      <c r="AG1035" t="str">
        <f t="shared" si="983"/>
        <v/>
      </c>
      <c r="AH1035" t="str">
        <f t="shared" si="984"/>
        <v/>
      </c>
      <c r="AI1035" t="str">
        <f t="shared" si="985"/>
        <v/>
      </c>
      <c r="AJ1035" t="str">
        <f t="shared" si="986"/>
        <v/>
      </c>
      <c r="AK1035" t="str">
        <f t="shared" si="987"/>
        <v/>
      </c>
      <c r="AL1035" t="str">
        <f>IF($A1035="","",INDEX(games!$J:$J,ROW())&amp;"")</f>
        <v/>
      </c>
      <c r="AM1035" t="str">
        <f>IF($A1035="","",SUMPRODUCT($AO1035:$BD1035,'Map Analysis'!$AN$2^{0,1,2,3,4,5,6,7,8,9,10,11,12,13,14,15}))</f>
        <v/>
      </c>
      <c r="AN1035" t="str">
        <f t="shared" si="988"/>
        <v/>
      </c>
      <c r="AO1035" t="str">
        <f t="shared" si="989"/>
        <v/>
      </c>
      <c r="AP1035" t="str">
        <f t="shared" si="990"/>
        <v/>
      </c>
      <c r="AQ1035" t="str">
        <f t="shared" si="991"/>
        <v/>
      </c>
      <c r="AR1035" t="str">
        <f t="shared" si="992"/>
        <v/>
      </c>
      <c r="AS1035" t="str">
        <f t="shared" si="993"/>
        <v/>
      </c>
      <c r="AT1035" t="str">
        <f t="shared" si="994"/>
        <v/>
      </c>
      <c r="AU1035" t="str">
        <f t="shared" si="995"/>
        <v/>
      </c>
      <c r="AV1035" t="str">
        <f t="shared" si="996"/>
        <v/>
      </c>
      <c r="AW1035" t="str">
        <f t="shared" si="997"/>
        <v/>
      </c>
      <c r="AX1035" t="str">
        <f t="shared" si="998"/>
        <v/>
      </c>
      <c r="AY1035" t="str">
        <f t="shared" si="999"/>
        <v/>
      </c>
      <c r="AZ1035" t="str">
        <f t="shared" si="1000"/>
        <v/>
      </c>
      <c r="BA1035" t="str">
        <f t="shared" si="1001"/>
        <v/>
      </c>
      <c r="BB1035" t="str">
        <f t="shared" si="1002"/>
        <v/>
      </c>
      <c r="BC1035" t="str">
        <f t="shared" si="1003"/>
        <v/>
      </c>
      <c r="BD1035" t="str">
        <f t="shared" si="1004"/>
        <v/>
      </c>
      <c r="BF1035">
        <f t="shared" si="1005"/>
        <v>0</v>
      </c>
      <c r="BG1035">
        <f t="shared" si="1006"/>
        <v>0</v>
      </c>
      <c r="BH1035">
        <f t="shared" si="1007"/>
        <v>0</v>
      </c>
      <c r="BI1035">
        <f t="shared" si="1008"/>
        <v>0</v>
      </c>
      <c r="BJ1035">
        <f t="shared" si="1009"/>
        <v>0</v>
      </c>
      <c r="BK1035">
        <f t="shared" si="1010"/>
        <v>0</v>
      </c>
      <c r="BL1035">
        <f t="shared" si="1011"/>
        <v>0</v>
      </c>
      <c r="BM1035">
        <f t="shared" si="1012"/>
        <v>0</v>
      </c>
      <c r="BN1035">
        <f t="shared" si="1013"/>
        <v>0</v>
      </c>
      <c r="BO1035">
        <f t="shared" si="1014"/>
        <v>0</v>
      </c>
      <c r="BP1035">
        <f t="shared" si="1015"/>
        <v>0</v>
      </c>
      <c r="BQ1035">
        <f t="shared" si="1016"/>
        <v>0</v>
      </c>
      <c r="BR1035">
        <f t="shared" si="1017"/>
        <v>0</v>
      </c>
      <c r="BS1035">
        <f t="shared" si="1018"/>
        <v>0</v>
      </c>
      <c r="BT1035">
        <f t="shared" si="1019"/>
        <v>0</v>
      </c>
    </row>
    <row r="1036" spans="1:72" x14ac:dyDescent="0.25">
      <c r="A1036" t="str">
        <f>IF(TRIM(INDEX(games!$A:$A,ROW()))="","",TRIM(INDEX(games!$A:$A,ROW())))</f>
        <v/>
      </c>
      <c r="B1036" t="str">
        <f>IF(OR($A1036="",INDEX(games!$B:$B,ROW())=""),"",INDEX(games!$B:$B,ROW()))</f>
        <v/>
      </c>
      <c r="C1036" t="str">
        <f>IF(OR($A1036="",INDEX(games!$C:$C,ROW())=""),"",INDEX(games!$C:$C,ROW()))</f>
        <v/>
      </c>
      <c r="D1036" t="str">
        <f t="shared" si="960"/>
        <v/>
      </c>
      <c r="E1036" t="str">
        <f t="shared" si="961"/>
        <v/>
      </c>
      <c r="F1036" t="str">
        <f t="shared" si="962"/>
        <v/>
      </c>
      <c r="G1036" t="e">
        <f t="shared" si="963"/>
        <v>#N/A</v>
      </c>
      <c r="H1036" t="e">
        <f t="shared" si="964"/>
        <v>#N/A</v>
      </c>
      <c r="I1036" t="e">
        <f t="shared" si="965"/>
        <v>#N/A</v>
      </c>
      <c r="J1036" t="e">
        <f t="shared" si="966"/>
        <v>#N/A</v>
      </c>
      <c r="K1036" t="e">
        <f t="shared" si="967"/>
        <v>#N/A</v>
      </c>
      <c r="L1036" t="e">
        <f t="shared" si="968"/>
        <v>#N/A</v>
      </c>
      <c r="M1036" t="e">
        <f t="shared" si="969"/>
        <v>#N/A</v>
      </c>
      <c r="N1036" t="e">
        <f t="shared" si="970"/>
        <v>#N/A</v>
      </c>
      <c r="O1036" t="str">
        <f t="shared" si="971"/>
        <v/>
      </c>
      <c r="P1036" t="str">
        <f>IF(OR($A1036="",INDEX(games!$H:$H,ROW())=""),"",INDEX(games!$H:$H,ROW()))</f>
        <v/>
      </c>
      <c r="Q1036" t="str">
        <f t="shared" si="972"/>
        <v/>
      </c>
      <c r="T1036">
        <f t="shared" si="973"/>
        <v>2007</v>
      </c>
      <c r="U1036">
        <f t="shared" si="974"/>
        <v>2009</v>
      </c>
      <c r="V1036">
        <f t="shared" si="975"/>
        <v>2</v>
      </c>
      <c r="W1036" t="str">
        <f>IF(TRIM(INDEX(connections!$A:$A,ROW()))="","",TRIM(INDEX(connections!$A:$A,ROW())))</f>
        <v>Pokémon Mystery Dungeon: Explorers of Time and Explorers of Darkness</v>
      </c>
      <c r="X1036" t="str">
        <f>IF($W1036="","",TRIM(INDEX(connections!$B:$B,ROW())))</f>
        <v>Pokémon Mystery Dungeon: Explorers of Sky</v>
      </c>
      <c r="Y1036">
        <f t="shared" si="976"/>
        <v>635</v>
      </c>
      <c r="Z1036">
        <f t="shared" si="977"/>
        <v>634</v>
      </c>
      <c r="AA1036" t="str">
        <f t="shared" si="978"/>
        <v>Yes</v>
      </c>
      <c r="AB1036" t="str">
        <f t="shared" si="979"/>
        <v>Yes</v>
      </c>
      <c r="AC1036">
        <f t="shared" si="980"/>
        <v>1</v>
      </c>
      <c r="AD1036">
        <f t="shared" si="981"/>
        <v>0</v>
      </c>
      <c r="AE1036" t="str">
        <f t="shared" si="982"/>
        <v/>
      </c>
      <c r="AG1036" t="str">
        <f t="shared" si="983"/>
        <v/>
      </c>
      <c r="AH1036" t="str">
        <f t="shared" si="984"/>
        <v/>
      </c>
      <c r="AI1036" t="str">
        <f t="shared" si="985"/>
        <v/>
      </c>
      <c r="AJ1036" t="str">
        <f t="shared" si="986"/>
        <v/>
      </c>
      <c r="AK1036" t="str">
        <f t="shared" si="987"/>
        <v/>
      </c>
      <c r="AL1036" t="str">
        <f>IF($A1036="","",INDEX(games!$J:$J,ROW())&amp;"")</f>
        <v/>
      </c>
      <c r="AM1036" t="str">
        <f>IF($A1036="","",SUMPRODUCT($AO1036:$BD1036,'Map Analysis'!$AN$2^{0,1,2,3,4,5,6,7,8,9,10,11,12,13,14,15}))</f>
        <v/>
      </c>
      <c r="AN1036" t="str">
        <f t="shared" si="988"/>
        <v/>
      </c>
      <c r="AO1036" t="str">
        <f t="shared" si="989"/>
        <v/>
      </c>
      <c r="AP1036" t="str">
        <f t="shared" si="990"/>
        <v/>
      </c>
      <c r="AQ1036" t="str">
        <f t="shared" si="991"/>
        <v/>
      </c>
      <c r="AR1036" t="str">
        <f t="shared" si="992"/>
        <v/>
      </c>
      <c r="AS1036" t="str">
        <f t="shared" si="993"/>
        <v/>
      </c>
      <c r="AT1036" t="str">
        <f t="shared" si="994"/>
        <v/>
      </c>
      <c r="AU1036" t="str">
        <f t="shared" si="995"/>
        <v/>
      </c>
      <c r="AV1036" t="str">
        <f t="shared" si="996"/>
        <v/>
      </c>
      <c r="AW1036" t="str">
        <f t="shared" si="997"/>
        <v/>
      </c>
      <c r="AX1036" t="str">
        <f t="shared" si="998"/>
        <v/>
      </c>
      <c r="AY1036" t="str">
        <f t="shared" si="999"/>
        <v/>
      </c>
      <c r="AZ1036" t="str">
        <f t="shared" si="1000"/>
        <v/>
      </c>
      <c r="BA1036" t="str">
        <f t="shared" si="1001"/>
        <v/>
      </c>
      <c r="BB1036" t="str">
        <f t="shared" si="1002"/>
        <v/>
      </c>
      <c r="BC1036" t="str">
        <f t="shared" si="1003"/>
        <v/>
      </c>
      <c r="BD1036" t="str">
        <f t="shared" si="1004"/>
        <v/>
      </c>
      <c r="BF1036">
        <f t="shared" si="1005"/>
        <v>0</v>
      </c>
      <c r="BG1036">
        <f t="shared" si="1006"/>
        <v>0</v>
      </c>
      <c r="BH1036">
        <f t="shared" si="1007"/>
        <v>0</v>
      </c>
      <c r="BI1036">
        <f t="shared" si="1008"/>
        <v>0</v>
      </c>
      <c r="BJ1036">
        <f t="shared" si="1009"/>
        <v>0</v>
      </c>
      <c r="BK1036">
        <f t="shared" si="1010"/>
        <v>0</v>
      </c>
      <c r="BL1036">
        <f t="shared" si="1011"/>
        <v>0</v>
      </c>
      <c r="BM1036">
        <f t="shared" si="1012"/>
        <v>0</v>
      </c>
      <c r="BN1036">
        <f t="shared" si="1013"/>
        <v>0</v>
      </c>
      <c r="BO1036">
        <f t="shared" si="1014"/>
        <v>0</v>
      </c>
      <c r="BP1036">
        <f t="shared" si="1015"/>
        <v>0</v>
      </c>
      <c r="BQ1036">
        <f t="shared" si="1016"/>
        <v>0</v>
      </c>
      <c r="BR1036">
        <f t="shared" si="1017"/>
        <v>0</v>
      </c>
      <c r="BS1036">
        <f t="shared" si="1018"/>
        <v>0</v>
      </c>
      <c r="BT1036">
        <f t="shared" si="1019"/>
        <v>0</v>
      </c>
    </row>
    <row r="1037" spans="1:72" x14ac:dyDescent="0.25">
      <c r="A1037" t="str">
        <f>IF(TRIM(INDEX(games!$A:$A,ROW()))="","",TRIM(INDEX(games!$A:$A,ROW())))</f>
        <v/>
      </c>
      <c r="B1037" t="str">
        <f>IF(OR($A1037="",INDEX(games!$B:$B,ROW())=""),"",INDEX(games!$B:$B,ROW()))</f>
        <v/>
      </c>
      <c r="C1037" t="str">
        <f>IF(OR($A1037="",INDEX(games!$C:$C,ROW())=""),"",INDEX(games!$C:$C,ROW()))</f>
        <v/>
      </c>
      <c r="D1037" t="str">
        <f t="shared" si="960"/>
        <v/>
      </c>
      <c r="E1037" t="str">
        <f t="shared" si="961"/>
        <v/>
      </c>
      <c r="F1037" t="str">
        <f t="shared" si="962"/>
        <v/>
      </c>
      <c r="G1037" t="e">
        <f t="shared" si="963"/>
        <v>#N/A</v>
      </c>
      <c r="H1037" t="e">
        <f t="shared" si="964"/>
        <v>#N/A</v>
      </c>
      <c r="I1037" t="e">
        <f t="shared" si="965"/>
        <v>#N/A</v>
      </c>
      <c r="J1037" t="e">
        <f t="shared" si="966"/>
        <v>#N/A</v>
      </c>
      <c r="K1037" t="e">
        <f t="shared" si="967"/>
        <v>#N/A</v>
      </c>
      <c r="L1037" t="e">
        <f t="shared" si="968"/>
        <v>#N/A</v>
      </c>
      <c r="M1037" t="e">
        <f t="shared" si="969"/>
        <v>#N/A</v>
      </c>
      <c r="N1037" t="e">
        <f t="shared" si="970"/>
        <v>#N/A</v>
      </c>
      <c r="O1037" t="str">
        <f t="shared" si="971"/>
        <v/>
      </c>
      <c r="P1037" t="str">
        <f>IF(OR($A1037="",INDEX(games!$H:$H,ROW())=""),"",INDEX(games!$H:$H,ROW()))</f>
        <v/>
      </c>
      <c r="Q1037" t="str">
        <f t="shared" si="972"/>
        <v/>
      </c>
      <c r="T1037">
        <f t="shared" si="973"/>
        <v>2005</v>
      </c>
      <c r="U1037">
        <f t="shared" si="974"/>
        <v>2007</v>
      </c>
      <c r="V1037">
        <f t="shared" si="975"/>
        <v>2</v>
      </c>
      <c r="W1037" t="str">
        <f>IF(TRIM(INDEX(connections!$A:$A,ROW()))="","",TRIM(INDEX(connections!$A:$A,ROW())))</f>
        <v>Pokémon Mystery Dungeon: Red and Blue Rescue Team</v>
      </c>
      <c r="X1037" t="str">
        <f>IF($W1037="","",TRIM(INDEX(connections!$B:$B,ROW())))</f>
        <v>Pokémon Mystery Dungeon: Explorers of Time and Explorers of Darkness</v>
      </c>
      <c r="Y1037">
        <f t="shared" si="976"/>
        <v>637</v>
      </c>
      <c r="Z1037">
        <f t="shared" si="977"/>
        <v>635</v>
      </c>
      <c r="AA1037" t="str">
        <f t="shared" si="978"/>
        <v>Yes</v>
      </c>
      <c r="AB1037" t="str">
        <f t="shared" si="979"/>
        <v>Yes</v>
      </c>
      <c r="AC1037">
        <f t="shared" si="980"/>
        <v>1</v>
      </c>
      <c r="AD1037">
        <f t="shared" si="981"/>
        <v>0</v>
      </c>
      <c r="AE1037" t="str">
        <f t="shared" si="982"/>
        <v/>
      </c>
      <c r="AG1037" t="str">
        <f t="shared" si="983"/>
        <v/>
      </c>
      <c r="AH1037" t="str">
        <f t="shared" si="984"/>
        <v/>
      </c>
      <c r="AI1037" t="str">
        <f t="shared" si="985"/>
        <v/>
      </c>
      <c r="AJ1037" t="str">
        <f t="shared" si="986"/>
        <v/>
      </c>
      <c r="AK1037" t="str">
        <f t="shared" si="987"/>
        <v/>
      </c>
      <c r="AL1037" t="str">
        <f>IF($A1037="","",INDEX(games!$J:$J,ROW())&amp;"")</f>
        <v/>
      </c>
      <c r="AM1037" t="str">
        <f>IF($A1037="","",SUMPRODUCT($AO1037:$BD1037,'Map Analysis'!$AN$2^{0,1,2,3,4,5,6,7,8,9,10,11,12,13,14,15}))</f>
        <v/>
      </c>
      <c r="AN1037" t="str">
        <f t="shared" si="988"/>
        <v/>
      </c>
      <c r="AO1037" t="str">
        <f t="shared" si="989"/>
        <v/>
      </c>
      <c r="AP1037" t="str">
        <f t="shared" si="990"/>
        <v/>
      </c>
      <c r="AQ1037" t="str">
        <f t="shared" si="991"/>
        <v/>
      </c>
      <c r="AR1037" t="str">
        <f t="shared" si="992"/>
        <v/>
      </c>
      <c r="AS1037" t="str">
        <f t="shared" si="993"/>
        <v/>
      </c>
      <c r="AT1037" t="str">
        <f t="shared" si="994"/>
        <v/>
      </c>
      <c r="AU1037" t="str">
        <f t="shared" si="995"/>
        <v/>
      </c>
      <c r="AV1037" t="str">
        <f t="shared" si="996"/>
        <v/>
      </c>
      <c r="AW1037" t="str">
        <f t="shared" si="997"/>
        <v/>
      </c>
      <c r="AX1037" t="str">
        <f t="shared" si="998"/>
        <v/>
      </c>
      <c r="AY1037" t="str">
        <f t="shared" si="999"/>
        <v/>
      </c>
      <c r="AZ1037" t="str">
        <f t="shared" si="1000"/>
        <v/>
      </c>
      <c r="BA1037" t="str">
        <f t="shared" si="1001"/>
        <v/>
      </c>
      <c r="BB1037" t="str">
        <f t="shared" si="1002"/>
        <v/>
      </c>
      <c r="BC1037" t="str">
        <f t="shared" si="1003"/>
        <v/>
      </c>
      <c r="BD1037" t="str">
        <f t="shared" si="1004"/>
        <v/>
      </c>
      <c r="BF1037">
        <f t="shared" si="1005"/>
        <v>1</v>
      </c>
      <c r="BG1037">
        <f t="shared" si="1006"/>
        <v>0</v>
      </c>
      <c r="BH1037">
        <f t="shared" si="1007"/>
        <v>0</v>
      </c>
      <c r="BI1037">
        <f t="shared" si="1008"/>
        <v>0</v>
      </c>
      <c r="BJ1037">
        <f t="shared" si="1009"/>
        <v>0</v>
      </c>
      <c r="BK1037">
        <f t="shared" si="1010"/>
        <v>0</v>
      </c>
      <c r="BL1037">
        <f t="shared" si="1011"/>
        <v>0</v>
      </c>
      <c r="BM1037">
        <f t="shared" si="1012"/>
        <v>0</v>
      </c>
      <c r="BN1037">
        <f t="shared" si="1013"/>
        <v>0</v>
      </c>
      <c r="BO1037">
        <f t="shared" si="1014"/>
        <v>0</v>
      </c>
      <c r="BP1037">
        <f t="shared" si="1015"/>
        <v>0</v>
      </c>
      <c r="BQ1037">
        <f t="shared" si="1016"/>
        <v>0</v>
      </c>
      <c r="BR1037">
        <f t="shared" si="1017"/>
        <v>0</v>
      </c>
      <c r="BS1037">
        <f t="shared" si="1018"/>
        <v>0</v>
      </c>
      <c r="BT1037">
        <f t="shared" si="1019"/>
        <v>0</v>
      </c>
    </row>
    <row r="1038" spans="1:72" x14ac:dyDescent="0.25">
      <c r="A1038" t="str">
        <f>IF(TRIM(INDEX(games!$A:$A,ROW()))="","",TRIM(INDEX(games!$A:$A,ROW())))</f>
        <v/>
      </c>
      <c r="B1038" t="str">
        <f>IF(OR($A1038="",INDEX(games!$B:$B,ROW())=""),"",INDEX(games!$B:$B,ROW()))</f>
        <v/>
      </c>
      <c r="C1038" t="str">
        <f>IF(OR($A1038="",INDEX(games!$C:$C,ROW())=""),"",INDEX(games!$C:$C,ROW()))</f>
        <v/>
      </c>
      <c r="D1038" t="str">
        <f t="shared" si="960"/>
        <v/>
      </c>
      <c r="E1038" t="str">
        <f t="shared" si="961"/>
        <v/>
      </c>
      <c r="F1038" t="str">
        <f t="shared" si="962"/>
        <v/>
      </c>
      <c r="G1038" t="e">
        <f t="shared" si="963"/>
        <v>#N/A</v>
      </c>
      <c r="H1038" t="e">
        <f t="shared" si="964"/>
        <v>#N/A</v>
      </c>
      <c r="I1038" t="e">
        <f t="shared" si="965"/>
        <v>#N/A</v>
      </c>
      <c r="J1038" t="e">
        <f t="shared" si="966"/>
        <v>#N/A</v>
      </c>
      <c r="K1038" t="e">
        <f t="shared" si="967"/>
        <v>#N/A</v>
      </c>
      <c r="L1038" t="e">
        <f t="shared" si="968"/>
        <v>#N/A</v>
      </c>
      <c r="M1038" t="e">
        <f t="shared" si="969"/>
        <v>#N/A</v>
      </c>
      <c r="N1038" t="e">
        <f t="shared" si="970"/>
        <v>#N/A</v>
      </c>
      <c r="O1038" t="str">
        <f t="shared" si="971"/>
        <v/>
      </c>
      <c r="P1038" t="str">
        <f>IF(OR($A1038="",INDEX(games!$H:$H,ROW())=""),"",INDEX(games!$H:$H,ROW()))</f>
        <v/>
      </c>
      <c r="Q1038" t="str">
        <f t="shared" si="972"/>
        <v/>
      </c>
      <c r="T1038">
        <f t="shared" si="973"/>
        <v>2005</v>
      </c>
      <c r="U1038">
        <f t="shared" si="974"/>
        <v>2012</v>
      </c>
      <c r="V1038">
        <f t="shared" si="975"/>
        <v>7</v>
      </c>
      <c r="W1038" t="str">
        <f>IF(TRIM(INDEX(connections!$A:$A,ROW()))="","",TRIM(INDEX(connections!$A:$A,ROW())))</f>
        <v>Pokémon Mystery Dungeon: Red and Blue Rescue Team</v>
      </c>
      <c r="X1038" t="str">
        <f>IF($W1038="","",TRIM(INDEX(connections!$B:$B,ROW())))</f>
        <v>Pokémon Mystery Dungeon: Gates to Infinity</v>
      </c>
      <c r="Y1038">
        <f t="shared" si="976"/>
        <v>637</v>
      </c>
      <c r="Z1038">
        <f t="shared" si="977"/>
        <v>636</v>
      </c>
      <c r="AA1038" t="str">
        <f t="shared" si="978"/>
        <v>Yes</v>
      </c>
      <c r="AB1038" t="str">
        <f t="shared" si="979"/>
        <v/>
      </c>
      <c r="AC1038" t="str">
        <f t="shared" si="980"/>
        <v/>
      </c>
      <c r="AD1038">
        <f t="shared" si="981"/>
        <v>0</v>
      </c>
      <c r="AE1038" t="str">
        <f t="shared" si="982"/>
        <v/>
      </c>
      <c r="AG1038" t="str">
        <f t="shared" si="983"/>
        <v/>
      </c>
      <c r="AH1038" t="str">
        <f t="shared" si="984"/>
        <v/>
      </c>
      <c r="AI1038" t="str">
        <f t="shared" si="985"/>
        <v/>
      </c>
      <c r="AJ1038" t="str">
        <f t="shared" si="986"/>
        <v/>
      </c>
      <c r="AK1038" t="str">
        <f t="shared" si="987"/>
        <v/>
      </c>
      <c r="AL1038" t="str">
        <f>IF($A1038="","",INDEX(games!$J:$J,ROW())&amp;"")</f>
        <v/>
      </c>
      <c r="AM1038" t="str">
        <f>IF($A1038="","",SUMPRODUCT($AO1038:$BD1038,'Map Analysis'!$AN$2^{0,1,2,3,4,5,6,7,8,9,10,11,12,13,14,15}))</f>
        <v/>
      </c>
      <c r="AN1038" t="str">
        <f t="shared" si="988"/>
        <v/>
      </c>
      <c r="AO1038" t="str">
        <f t="shared" si="989"/>
        <v/>
      </c>
      <c r="AP1038" t="str">
        <f t="shared" si="990"/>
        <v/>
      </c>
      <c r="AQ1038" t="str">
        <f t="shared" si="991"/>
        <v/>
      </c>
      <c r="AR1038" t="str">
        <f t="shared" si="992"/>
        <v/>
      </c>
      <c r="AS1038" t="str">
        <f t="shared" si="993"/>
        <v/>
      </c>
      <c r="AT1038" t="str">
        <f t="shared" si="994"/>
        <v/>
      </c>
      <c r="AU1038" t="str">
        <f t="shared" si="995"/>
        <v/>
      </c>
      <c r="AV1038" t="str">
        <f t="shared" si="996"/>
        <v/>
      </c>
      <c r="AW1038" t="str">
        <f t="shared" si="997"/>
        <v/>
      </c>
      <c r="AX1038" t="str">
        <f t="shared" si="998"/>
        <v/>
      </c>
      <c r="AY1038" t="str">
        <f t="shared" si="999"/>
        <v/>
      </c>
      <c r="AZ1038" t="str">
        <f t="shared" si="1000"/>
        <v/>
      </c>
      <c r="BA1038" t="str">
        <f t="shared" si="1001"/>
        <v/>
      </c>
      <c r="BB1038" t="str">
        <f t="shared" si="1002"/>
        <v/>
      </c>
      <c r="BC1038" t="str">
        <f t="shared" si="1003"/>
        <v/>
      </c>
      <c r="BD1038" t="str">
        <f t="shared" si="1004"/>
        <v/>
      </c>
      <c r="BF1038">
        <f t="shared" si="1005"/>
        <v>0</v>
      </c>
      <c r="BG1038">
        <f t="shared" si="1006"/>
        <v>0</v>
      </c>
      <c r="BH1038">
        <f t="shared" si="1007"/>
        <v>0</v>
      </c>
      <c r="BI1038">
        <f t="shared" si="1008"/>
        <v>0</v>
      </c>
      <c r="BJ1038">
        <f t="shared" si="1009"/>
        <v>0</v>
      </c>
      <c r="BK1038">
        <f t="shared" si="1010"/>
        <v>0</v>
      </c>
      <c r="BL1038">
        <f t="shared" si="1011"/>
        <v>0</v>
      </c>
      <c r="BM1038">
        <f t="shared" si="1012"/>
        <v>0</v>
      </c>
      <c r="BN1038">
        <f t="shared" si="1013"/>
        <v>0</v>
      </c>
      <c r="BO1038">
        <f t="shared" si="1014"/>
        <v>0</v>
      </c>
      <c r="BP1038">
        <f t="shared" si="1015"/>
        <v>0</v>
      </c>
      <c r="BQ1038">
        <f t="shared" si="1016"/>
        <v>0</v>
      </c>
      <c r="BR1038">
        <f t="shared" si="1017"/>
        <v>0</v>
      </c>
      <c r="BS1038">
        <f t="shared" si="1018"/>
        <v>0</v>
      </c>
      <c r="BT1038">
        <f t="shared" si="1019"/>
        <v>0</v>
      </c>
    </row>
    <row r="1039" spans="1:72" x14ac:dyDescent="0.25">
      <c r="A1039" t="str">
        <f>IF(TRIM(INDEX(games!$A:$A,ROW()))="","",TRIM(INDEX(games!$A:$A,ROW())))</f>
        <v/>
      </c>
      <c r="B1039" t="str">
        <f>IF(OR($A1039="",INDEX(games!$B:$B,ROW())=""),"",INDEX(games!$B:$B,ROW()))</f>
        <v/>
      </c>
      <c r="C1039" t="str">
        <f>IF(OR($A1039="",INDEX(games!$C:$C,ROW())=""),"",INDEX(games!$C:$C,ROW()))</f>
        <v/>
      </c>
      <c r="D1039" t="str">
        <f t="shared" si="960"/>
        <v/>
      </c>
      <c r="E1039" t="str">
        <f t="shared" si="961"/>
        <v/>
      </c>
      <c r="F1039" t="str">
        <f t="shared" si="962"/>
        <v/>
      </c>
      <c r="G1039" t="e">
        <f t="shared" si="963"/>
        <v>#N/A</v>
      </c>
      <c r="H1039" t="e">
        <f t="shared" si="964"/>
        <v>#N/A</v>
      </c>
      <c r="I1039" t="e">
        <f t="shared" si="965"/>
        <v>#N/A</v>
      </c>
      <c r="J1039" t="e">
        <f t="shared" si="966"/>
        <v>#N/A</v>
      </c>
      <c r="K1039" t="e">
        <f t="shared" si="967"/>
        <v>#N/A</v>
      </c>
      <c r="L1039" t="e">
        <f t="shared" si="968"/>
        <v>#N/A</v>
      </c>
      <c r="M1039" t="e">
        <f t="shared" si="969"/>
        <v>#N/A</v>
      </c>
      <c r="N1039" t="e">
        <f t="shared" si="970"/>
        <v>#N/A</v>
      </c>
      <c r="O1039" t="str">
        <f t="shared" si="971"/>
        <v/>
      </c>
      <c r="P1039" t="str">
        <f>IF(OR($A1039="",INDEX(games!$H:$H,ROW())=""),"",INDEX(games!$H:$H,ROW()))</f>
        <v/>
      </c>
      <c r="Q1039" t="str">
        <f t="shared" si="972"/>
        <v/>
      </c>
      <c r="T1039">
        <f t="shared" si="973"/>
        <v>1993</v>
      </c>
      <c r="U1039">
        <f t="shared" si="974"/>
        <v>2005</v>
      </c>
      <c r="V1039">
        <f t="shared" si="975"/>
        <v>12</v>
      </c>
      <c r="W1039" t="str">
        <f>IF(TRIM(INDEX(connections!$A:$A,ROW()))="","",TRIM(INDEX(connections!$A:$A,ROW())))</f>
        <v>Torneko's Great Adventure: Mystery Dungeon</v>
      </c>
      <c r="X1039" t="str">
        <f>IF($W1039="","",TRIM(INDEX(connections!$B:$B,ROW())))</f>
        <v>Pokémon Mystery Dungeon: Red and Blue Rescue Team</v>
      </c>
      <c r="Y1039">
        <f t="shared" si="976"/>
        <v>905</v>
      </c>
      <c r="Z1039">
        <f t="shared" si="977"/>
        <v>637</v>
      </c>
      <c r="AA1039" t="str">
        <f t="shared" si="978"/>
        <v>Yes</v>
      </c>
      <c r="AB1039" t="str">
        <f t="shared" si="979"/>
        <v>Yes</v>
      </c>
      <c r="AC1039">
        <f t="shared" si="980"/>
        <v>1</v>
      </c>
      <c r="AD1039">
        <f t="shared" si="981"/>
        <v>0</v>
      </c>
      <c r="AE1039" t="str">
        <f t="shared" si="982"/>
        <v/>
      </c>
      <c r="AG1039" t="str">
        <f t="shared" si="983"/>
        <v/>
      </c>
      <c r="AH1039" t="str">
        <f t="shared" si="984"/>
        <v/>
      </c>
      <c r="AI1039" t="str">
        <f t="shared" si="985"/>
        <v/>
      </c>
      <c r="AJ1039" t="str">
        <f t="shared" si="986"/>
        <v/>
      </c>
      <c r="AK1039" t="str">
        <f t="shared" si="987"/>
        <v/>
      </c>
      <c r="AL1039" t="str">
        <f>IF($A1039="","",INDEX(games!$J:$J,ROW())&amp;"")</f>
        <v/>
      </c>
      <c r="AM1039" t="str">
        <f>IF($A1039="","",SUMPRODUCT($AO1039:$BD1039,'Map Analysis'!$AN$2^{0,1,2,3,4,5,6,7,8,9,10,11,12,13,14,15}))</f>
        <v/>
      </c>
      <c r="AN1039" t="str">
        <f t="shared" si="988"/>
        <v/>
      </c>
      <c r="AO1039" t="str">
        <f t="shared" si="989"/>
        <v/>
      </c>
      <c r="AP1039" t="str">
        <f t="shared" si="990"/>
        <v/>
      </c>
      <c r="AQ1039" t="str">
        <f t="shared" si="991"/>
        <v/>
      </c>
      <c r="AR1039" t="str">
        <f t="shared" si="992"/>
        <v/>
      </c>
      <c r="AS1039" t="str">
        <f t="shared" si="993"/>
        <v/>
      </c>
      <c r="AT1039" t="str">
        <f t="shared" si="994"/>
        <v/>
      </c>
      <c r="AU1039" t="str">
        <f t="shared" si="995"/>
        <v/>
      </c>
      <c r="AV1039" t="str">
        <f t="shared" si="996"/>
        <v/>
      </c>
      <c r="AW1039" t="str">
        <f t="shared" si="997"/>
        <v/>
      </c>
      <c r="AX1039" t="str">
        <f t="shared" si="998"/>
        <v/>
      </c>
      <c r="AY1039" t="str">
        <f t="shared" si="999"/>
        <v/>
      </c>
      <c r="AZ1039" t="str">
        <f t="shared" si="1000"/>
        <v/>
      </c>
      <c r="BA1039" t="str">
        <f t="shared" si="1001"/>
        <v/>
      </c>
      <c r="BB1039" t="str">
        <f t="shared" si="1002"/>
        <v/>
      </c>
      <c r="BC1039" t="str">
        <f t="shared" si="1003"/>
        <v/>
      </c>
      <c r="BD1039" t="str">
        <f t="shared" si="1004"/>
        <v/>
      </c>
      <c r="BF1039">
        <f t="shared" si="1005"/>
        <v>6</v>
      </c>
      <c r="BG1039">
        <f t="shared" si="1006"/>
        <v>1</v>
      </c>
      <c r="BH1039">
        <f t="shared" si="1007"/>
        <v>0</v>
      </c>
      <c r="BI1039">
        <f t="shared" si="1008"/>
        <v>0</v>
      </c>
      <c r="BJ1039">
        <f t="shared" si="1009"/>
        <v>0</v>
      </c>
      <c r="BK1039">
        <f t="shared" si="1010"/>
        <v>0</v>
      </c>
      <c r="BL1039">
        <f t="shared" si="1011"/>
        <v>0</v>
      </c>
      <c r="BM1039">
        <f t="shared" si="1012"/>
        <v>0</v>
      </c>
      <c r="BN1039">
        <f t="shared" si="1013"/>
        <v>0</v>
      </c>
      <c r="BO1039">
        <f t="shared" si="1014"/>
        <v>0</v>
      </c>
      <c r="BP1039">
        <f t="shared" si="1015"/>
        <v>0</v>
      </c>
      <c r="BQ1039">
        <f t="shared" si="1016"/>
        <v>0</v>
      </c>
      <c r="BR1039">
        <f t="shared" si="1017"/>
        <v>0</v>
      </c>
      <c r="BS1039">
        <f t="shared" si="1018"/>
        <v>0</v>
      </c>
      <c r="BT1039">
        <f t="shared" si="1019"/>
        <v>0</v>
      </c>
    </row>
    <row r="1040" spans="1:72" x14ac:dyDescent="0.25">
      <c r="A1040" t="str">
        <f>IF(TRIM(INDEX(games!$A:$A,ROW()))="","",TRIM(INDEX(games!$A:$A,ROW())))</f>
        <v/>
      </c>
      <c r="B1040" t="str">
        <f>IF(OR($A1040="",INDEX(games!$B:$B,ROW())=""),"",INDEX(games!$B:$B,ROW()))</f>
        <v/>
      </c>
      <c r="C1040" t="str">
        <f>IF(OR($A1040="",INDEX(games!$C:$C,ROW())=""),"",INDEX(games!$C:$C,ROW()))</f>
        <v/>
      </c>
      <c r="D1040" t="str">
        <f t="shared" si="960"/>
        <v/>
      </c>
      <c r="E1040" t="str">
        <f t="shared" si="961"/>
        <v/>
      </c>
      <c r="F1040" t="str">
        <f t="shared" si="962"/>
        <v/>
      </c>
      <c r="G1040" t="e">
        <f t="shared" si="963"/>
        <v>#N/A</v>
      </c>
      <c r="H1040" t="e">
        <f t="shared" si="964"/>
        <v>#N/A</v>
      </c>
      <c r="I1040" t="e">
        <f t="shared" si="965"/>
        <v>#N/A</v>
      </c>
      <c r="J1040" t="e">
        <f t="shared" si="966"/>
        <v>#N/A</v>
      </c>
      <c r="K1040" t="e">
        <f t="shared" si="967"/>
        <v>#N/A</v>
      </c>
      <c r="L1040" t="e">
        <f t="shared" si="968"/>
        <v>#N/A</v>
      </c>
      <c r="M1040" t="e">
        <f t="shared" si="969"/>
        <v>#N/A</v>
      </c>
      <c r="N1040" t="e">
        <f t="shared" si="970"/>
        <v>#N/A</v>
      </c>
      <c r="O1040" t="str">
        <f t="shared" si="971"/>
        <v/>
      </c>
      <c r="P1040" t="str">
        <f>IF(OR($A1040="",INDEX(games!$H:$H,ROW())=""),"",INDEX(games!$H:$H,ROW()))</f>
        <v/>
      </c>
      <c r="Q1040" t="str">
        <f t="shared" si="972"/>
        <v/>
      </c>
      <c r="T1040">
        <f t="shared" si="973"/>
        <v>2005</v>
      </c>
      <c r="U1040">
        <f t="shared" si="974"/>
        <v>2020</v>
      </c>
      <c r="V1040">
        <f t="shared" si="975"/>
        <v>15</v>
      </c>
      <c r="W1040" t="str">
        <f>IF(TRIM(INDEX(connections!$A:$A,ROW()))="","",TRIM(INDEX(connections!$A:$A,ROW())))</f>
        <v>Pokémon Mystery Dungeon: Red and Blue Rescue Team</v>
      </c>
      <c r="X1040" t="str">
        <f>IF($W1040="","",TRIM(INDEX(connections!$B:$B,ROW())))</f>
        <v>Pokémon Mystery Dungeon: Rescue Team DX</v>
      </c>
      <c r="Y1040">
        <f t="shared" si="976"/>
        <v>637</v>
      </c>
      <c r="Z1040">
        <f t="shared" si="977"/>
        <v>638</v>
      </c>
      <c r="AA1040" t="str">
        <f t="shared" si="978"/>
        <v>Yes</v>
      </c>
      <c r="AB1040" t="str">
        <f t="shared" si="979"/>
        <v/>
      </c>
      <c r="AC1040" t="str">
        <f t="shared" si="980"/>
        <v/>
      </c>
      <c r="AD1040">
        <f t="shared" si="981"/>
        <v>0</v>
      </c>
      <c r="AE1040" t="str">
        <f t="shared" si="982"/>
        <v/>
      </c>
      <c r="AG1040" t="str">
        <f t="shared" si="983"/>
        <v/>
      </c>
      <c r="AH1040" t="str">
        <f t="shared" si="984"/>
        <v/>
      </c>
      <c r="AI1040" t="str">
        <f t="shared" si="985"/>
        <v/>
      </c>
      <c r="AJ1040" t="str">
        <f t="shared" si="986"/>
        <v/>
      </c>
      <c r="AK1040" t="str">
        <f t="shared" si="987"/>
        <v/>
      </c>
      <c r="AL1040" t="str">
        <f>IF($A1040="","",INDEX(games!$J:$J,ROW())&amp;"")</f>
        <v/>
      </c>
      <c r="AM1040" t="str">
        <f>IF($A1040="","",SUMPRODUCT($AO1040:$BD1040,'Map Analysis'!$AN$2^{0,1,2,3,4,5,6,7,8,9,10,11,12,13,14,15}))</f>
        <v/>
      </c>
      <c r="AN1040" t="str">
        <f t="shared" si="988"/>
        <v/>
      </c>
      <c r="AO1040" t="str">
        <f t="shared" si="989"/>
        <v/>
      </c>
      <c r="AP1040" t="str">
        <f t="shared" si="990"/>
        <v/>
      </c>
      <c r="AQ1040" t="str">
        <f t="shared" si="991"/>
        <v/>
      </c>
      <c r="AR1040" t="str">
        <f t="shared" si="992"/>
        <v/>
      </c>
      <c r="AS1040" t="str">
        <f t="shared" si="993"/>
        <v/>
      </c>
      <c r="AT1040" t="str">
        <f t="shared" si="994"/>
        <v/>
      </c>
      <c r="AU1040" t="str">
        <f t="shared" si="995"/>
        <v/>
      </c>
      <c r="AV1040" t="str">
        <f t="shared" si="996"/>
        <v/>
      </c>
      <c r="AW1040" t="str">
        <f t="shared" si="997"/>
        <v/>
      </c>
      <c r="AX1040" t="str">
        <f t="shared" si="998"/>
        <v/>
      </c>
      <c r="AY1040" t="str">
        <f t="shared" si="999"/>
        <v/>
      </c>
      <c r="AZ1040" t="str">
        <f t="shared" si="1000"/>
        <v/>
      </c>
      <c r="BA1040" t="str">
        <f t="shared" si="1001"/>
        <v/>
      </c>
      <c r="BB1040" t="str">
        <f t="shared" si="1002"/>
        <v/>
      </c>
      <c r="BC1040" t="str">
        <f t="shared" si="1003"/>
        <v/>
      </c>
      <c r="BD1040" t="str">
        <f t="shared" si="1004"/>
        <v/>
      </c>
      <c r="BF1040">
        <f t="shared" si="1005"/>
        <v>0</v>
      </c>
      <c r="BG1040">
        <f t="shared" si="1006"/>
        <v>0</v>
      </c>
      <c r="BH1040">
        <f t="shared" si="1007"/>
        <v>0</v>
      </c>
      <c r="BI1040">
        <f t="shared" si="1008"/>
        <v>0</v>
      </c>
      <c r="BJ1040">
        <f t="shared" si="1009"/>
        <v>0</v>
      </c>
      <c r="BK1040">
        <f t="shared" si="1010"/>
        <v>0</v>
      </c>
      <c r="BL1040">
        <f t="shared" si="1011"/>
        <v>0</v>
      </c>
      <c r="BM1040">
        <f t="shared" si="1012"/>
        <v>0</v>
      </c>
      <c r="BN1040">
        <f t="shared" si="1013"/>
        <v>0</v>
      </c>
      <c r="BO1040">
        <f t="shared" si="1014"/>
        <v>0</v>
      </c>
      <c r="BP1040">
        <f t="shared" si="1015"/>
        <v>0</v>
      </c>
      <c r="BQ1040">
        <f t="shared" si="1016"/>
        <v>0</v>
      </c>
      <c r="BR1040">
        <f t="shared" si="1017"/>
        <v>0</v>
      </c>
      <c r="BS1040">
        <f t="shared" si="1018"/>
        <v>0</v>
      </c>
      <c r="BT1040">
        <f t="shared" si="1019"/>
        <v>0</v>
      </c>
    </row>
    <row r="1041" spans="1:72" x14ac:dyDescent="0.25">
      <c r="A1041" t="str">
        <f>IF(TRIM(INDEX(games!$A:$A,ROW()))="","",TRIM(INDEX(games!$A:$A,ROW())))</f>
        <v/>
      </c>
      <c r="B1041" t="str">
        <f>IF(OR($A1041="",INDEX(games!$B:$B,ROW())=""),"",INDEX(games!$B:$B,ROW()))</f>
        <v/>
      </c>
      <c r="C1041" t="str">
        <f>IF(OR($A1041="",INDEX(games!$C:$C,ROW())=""),"",INDEX(games!$C:$C,ROW()))</f>
        <v/>
      </c>
      <c r="D1041" t="str">
        <f t="shared" si="960"/>
        <v/>
      </c>
      <c r="E1041" t="str">
        <f t="shared" si="961"/>
        <v/>
      </c>
      <c r="F1041" t="str">
        <f t="shared" si="962"/>
        <v/>
      </c>
      <c r="G1041" t="e">
        <f t="shared" si="963"/>
        <v>#N/A</v>
      </c>
      <c r="H1041" t="e">
        <f t="shared" si="964"/>
        <v>#N/A</v>
      </c>
      <c r="I1041" t="e">
        <f t="shared" si="965"/>
        <v>#N/A</v>
      </c>
      <c r="J1041" t="e">
        <f t="shared" si="966"/>
        <v>#N/A</v>
      </c>
      <c r="K1041" t="e">
        <f t="shared" si="967"/>
        <v>#N/A</v>
      </c>
      <c r="L1041" t="e">
        <f t="shared" si="968"/>
        <v>#N/A</v>
      </c>
      <c r="M1041" t="e">
        <f t="shared" si="969"/>
        <v>#N/A</v>
      </c>
      <c r="N1041" t="e">
        <f t="shared" si="970"/>
        <v>#N/A</v>
      </c>
      <c r="O1041" t="str">
        <f t="shared" si="971"/>
        <v/>
      </c>
      <c r="P1041" t="str">
        <f>IF(OR($A1041="",INDEX(games!$H:$H,ROW())=""),"",INDEX(games!$H:$H,ROW()))</f>
        <v/>
      </c>
      <c r="Q1041" t="str">
        <f t="shared" si="972"/>
        <v/>
      </c>
      <c r="T1041">
        <f t="shared" si="973"/>
        <v>2005</v>
      </c>
      <c r="U1041">
        <f t="shared" si="974"/>
        <v>2015</v>
      </c>
      <c r="V1041">
        <f t="shared" si="975"/>
        <v>10</v>
      </c>
      <c r="W1041" t="str">
        <f>IF(TRIM(INDEX(connections!$A:$A,ROW()))="","",TRIM(INDEX(connections!$A:$A,ROW())))</f>
        <v>Pokémon Mystery Dungeon: Red and Blue Rescue Team</v>
      </c>
      <c r="X1041" t="str">
        <f>IF($W1041="","",TRIM(INDEX(connections!$B:$B,ROW())))</f>
        <v>Pokémon Super Mystery Dungeon</v>
      </c>
      <c r="Y1041">
        <f t="shared" si="976"/>
        <v>637</v>
      </c>
      <c r="Z1041">
        <f t="shared" si="977"/>
        <v>639</v>
      </c>
      <c r="AA1041" t="str">
        <f t="shared" si="978"/>
        <v>Yes</v>
      </c>
      <c r="AB1041" t="str">
        <f t="shared" si="979"/>
        <v/>
      </c>
      <c r="AC1041" t="str">
        <f t="shared" si="980"/>
        <v/>
      </c>
      <c r="AD1041">
        <f t="shared" si="981"/>
        <v>0</v>
      </c>
      <c r="AE1041" t="str">
        <f t="shared" si="982"/>
        <v/>
      </c>
      <c r="AG1041" t="str">
        <f t="shared" si="983"/>
        <v/>
      </c>
      <c r="AH1041" t="str">
        <f t="shared" si="984"/>
        <v/>
      </c>
      <c r="AI1041" t="str">
        <f t="shared" si="985"/>
        <v/>
      </c>
      <c r="AJ1041" t="str">
        <f t="shared" si="986"/>
        <v/>
      </c>
      <c r="AK1041" t="str">
        <f t="shared" si="987"/>
        <v/>
      </c>
      <c r="AL1041" t="str">
        <f>IF($A1041="","",INDEX(games!$J:$J,ROW())&amp;"")</f>
        <v/>
      </c>
      <c r="AM1041" t="str">
        <f>IF($A1041="","",SUMPRODUCT($AO1041:$BD1041,'Map Analysis'!$AN$2^{0,1,2,3,4,5,6,7,8,9,10,11,12,13,14,15}))</f>
        <v/>
      </c>
      <c r="AN1041" t="str">
        <f t="shared" si="988"/>
        <v/>
      </c>
      <c r="AO1041" t="str">
        <f t="shared" si="989"/>
        <v/>
      </c>
      <c r="AP1041" t="str">
        <f t="shared" si="990"/>
        <v/>
      </c>
      <c r="AQ1041" t="str">
        <f t="shared" si="991"/>
        <v/>
      </c>
      <c r="AR1041" t="str">
        <f t="shared" si="992"/>
        <v/>
      </c>
      <c r="AS1041" t="str">
        <f t="shared" si="993"/>
        <v/>
      </c>
      <c r="AT1041" t="str">
        <f t="shared" si="994"/>
        <v/>
      </c>
      <c r="AU1041" t="str">
        <f t="shared" si="995"/>
        <v/>
      </c>
      <c r="AV1041" t="str">
        <f t="shared" si="996"/>
        <v/>
      </c>
      <c r="AW1041" t="str">
        <f t="shared" si="997"/>
        <v/>
      </c>
      <c r="AX1041" t="str">
        <f t="shared" si="998"/>
        <v/>
      </c>
      <c r="AY1041" t="str">
        <f t="shared" si="999"/>
        <v/>
      </c>
      <c r="AZ1041" t="str">
        <f t="shared" si="1000"/>
        <v/>
      </c>
      <c r="BA1041" t="str">
        <f t="shared" si="1001"/>
        <v/>
      </c>
      <c r="BB1041" t="str">
        <f t="shared" si="1002"/>
        <v/>
      </c>
      <c r="BC1041" t="str">
        <f t="shared" si="1003"/>
        <v/>
      </c>
      <c r="BD1041" t="str">
        <f t="shared" si="1004"/>
        <v/>
      </c>
      <c r="BF1041">
        <f t="shared" si="1005"/>
        <v>0</v>
      </c>
      <c r="BG1041">
        <f t="shared" si="1006"/>
        <v>0</v>
      </c>
      <c r="BH1041">
        <f t="shared" si="1007"/>
        <v>0</v>
      </c>
      <c r="BI1041">
        <f t="shared" si="1008"/>
        <v>0</v>
      </c>
      <c r="BJ1041">
        <f t="shared" si="1009"/>
        <v>0</v>
      </c>
      <c r="BK1041">
        <f t="shared" si="1010"/>
        <v>0</v>
      </c>
      <c r="BL1041">
        <f t="shared" si="1011"/>
        <v>0</v>
      </c>
      <c r="BM1041">
        <f t="shared" si="1012"/>
        <v>0</v>
      </c>
      <c r="BN1041">
        <f t="shared" si="1013"/>
        <v>0</v>
      </c>
      <c r="BO1041">
        <f t="shared" si="1014"/>
        <v>0</v>
      </c>
      <c r="BP1041">
        <f t="shared" si="1015"/>
        <v>0</v>
      </c>
      <c r="BQ1041">
        <f t="shared" si="1016"/>
        <v>0</v>
      </c>
      <c r="BR1041">
        <f t="shared" si="1017"/>
        <v>0</v>
      </c>
      <c r="BS1041">
        <f t="shared" si="1018"/>
        <v>0</v>
      </c>
      <c r="BT1041">
        <f t="shared" si="1019"/>
        <v>0</v>
      </c>
    </row>
    <row r="1042" spans="1:72" x14ac:dyDescent="0.25">
      <c r="A1042" t="str">
        <f>IF(TRIM(INDEX(games!$A:$A,ROW()))="","",TRIM(INDEX(games!$A:$A,ROW())))</f>
        <v/>
      </c>
      <c r="B1042" t="str">
        <f>IF(OR($A1042="",INDEX(games!$B:$B,ROW())=""),"",INDEX(games!$B:$B,ROW()))</f>
        <v/>
      </c>
      <c r="C1042" t="str">
        <f>IF(OR($A1042="",INDEX(games!$C:$C,ROW())=""),"",INDEX(games!$C:$C,ROW()))</f>
        <v/>
      </c>
      <c r="D1042" t="str">
        <f t="shared" si="960"/>
        <v/>
      </c>
      <c r="E1042" t="str">
        <f t="shared" si="961"/>
        <v/>
      </c>
      <c r="F1042" t="str">
        <f t="shared" si="962"/>
        <v/>
      </c>
      <c r="G1042" t="e">
        <f t="shared" si="963"/>
        <v>#N/A</v>
      </c>
      <c r="H1042" t="e">
        <f t="shared" si="964"/>
        <v>#N/A</v>
      </c>
      <c r="I1042" t="e">
        <f t="shared" si="965"/>
        <v>#N/A</v>
      </c>
      <c r="J1042" t="e">
        <f t="shared" si="966"/>
        <v>#N/A</v>
      </c>
      <c r="K1042" t="e">
        <f t="shared" si="967"/>
        <v>#N/A</v>
      </c>
      <c r="L1042" t="e">
        <f t="shared" si="968"/>
        <v>#N/A</v>
      </c>
      <c r="M1042" t="e">
        <f t="shared" si="969"/>
        <v>#N/A</v>
      </c>
      <c r="N1042" t="e">
        <f t="shared" si="970"/>
        <v>#N/A</v>
      </c>
      <c r="O1042" t="str">
        <f t="shared" si="971"/>
        <v/>
      </c>
      <c r="P1042" t="str">
        <f>IF(OR($A1042="",INDEX(games!$H:$H,ROW())=""),"",INDEX(games!$H:$H,ROW()))</f>
        <v/>
      </c>
      <c r="Q1042" t="str">
        <f t="shared" si="972"/>
        <v/>
      </c>
      <c r="T1042">
        <f t="shared" si="973"/>
        <v>2021</v>
      </c>
      <c r="U1042">
        <f t="shared" si="974"/>
        <v>2026</v>
      </c>
      <c r="V1042">
        <f t="shared" si="975"/>
        <v>5</v>
      </c>
      <c r="W1042" t="str">
        <f>IF(TRIM(INDEX(connections!$A:$A,ROW()))="","",TRIM(INDEX(connections!$A:$A,ROW())))</f>
        <v>Vampire Survivors</v>
      </c>
      <c r="X1042" t="str">
        <f>IF($W1042="","",TRIM(INDEX(connections!$B:$B,ROW())))</f>
        <v>Pokémon Survivor Burst</v>
      </c>
      <c r="Y1042">
        <f t="shared" si="976"/>
        <v>941</v>
      </c>
      <c r="Z1042">
        <f t="shared" si="977"/>
        <v>640</v>
      </c>
      <c r="AA1042" t="str">
        <f t="shared" si="978"/>
        <v>Yes</v>
      </c>
      <c r="AB1042" t="str">
        <f t="shared" si="979"/>
        <v>Yes</v>
      </c>
      <c r="AC1042">
        <f t="shared" si="980"/>
        <v>1</v>
      </c>
      <c r="AD1042">
        <f t="shared" si="981"/>
        <v>0</v>
      </c>
      <c r="AE1042" t="str">
        <f t="shared" si="982"/>
        <v/>
      </c>
      <c r="AG1042" t="str">
        <f t="shared" si="983"/>
        <v/>
      </c>
      <c r="AH1042" t="str">
        <f t="shared" si="984"/>
        <v/>
      </c>
      <c r="AI1042" t="str">
        <f t="shared" si="985"/>
        <v/>
      </c>
      <c r="AJ1042" t="str">
        <f t="shared" si="986"/>
        <v/>
      </c>
      <c r="AK1042" t="str">
        <f t="shared" si="987"/>
        <v/>
      </c>
      <c r="AL1042" t="str">
        <f>IF($A1042="","",INDEX(games!$J:$J,ROW())&amp;"")</f>
        <v/>
      </c>
      <c r="AM1042" t="str">
        <f>IF($A1042="","",SUMPRODUCT($AO1042:$BD1042,'Map Analysis'!$AN$2^{0,1,2,3,4,5,6,7,8,9,10,11,12,13,14,15}))</f>
        <v/>
      </c>
      <c r="AN1042" t="str">
        <f t="shared" si="988"/>
        <v/>
      </c>
      <c r="AO1042" t="str">
        <f t="shared" si="989"/>
        <v/>
      </c>
      <c r="AP1042" t="str">
        <f t="shared" si="990"/>
        <v/>
      </c>
      <c r="AQ1042" t="str">
        <f t="shared" si="991"/>
        <v/>
      </c>
      <c r="AR1042" t="str">
        <f t="shared" si="992"/>
        <v/>
      </c>
      <c r="AS1042" t="str">
        <f t="shared" si="993"/>
        <v/>
      </c>
      <c r="AT1042" t="str">
        <f t="shared" si="994"/>
        <v/>
      </c>
      <c r="AU1042" t="str">
        <f t="shared" si="995"/>
        <v/>
      </c>
      <c r="AV1042" t="str">
        <f t="shared" si="996"/>
        <v/>
      </c>
      <c r="AW1042" t="str">
        <f t="shared" si="997"/>
        <v/>
      </c>
      <c r="AX1042" t="str">
        <f t="shared" si="998"/>
        <v/>
      </c>
      <c r="AY1042" t="str">
        <f t="shared" si="999"/>
        <v/>
      </c>
      <c r="AZ1042" t="str">
        <f t="shared" si="1000"/>
        <v/>
      </c>
      <c r="BA1042" t="str">
        <f t="shared" si="1001"/>
        <v/>
      </c>
      <c r="BB1042" t="str">
        <f t="shared" si="1002"/>
        <v/>
      </c>
      <c r="BC1042" t="str">
        <f t="shared" si="1003"/>
        <v/>
      </c>
      <c r="BD1042" t="str">
        <f t="shared" si="1004"/>
        <v/>
      </c>
      <c r="BF1042">
        <f t="shared" si="1005"/>
        <v>0</v>
      </c>
      <c r="BG1042">
        <f t="shared" si="1006"/>
        <v>0</v>
      </c>
      <c r="BH1042">
        <f t="shared" si="1007"/>
        <v>0</v>
      </c>
      <c r="BI1042">
        <f t="shared" si="1008"/>
        <v>0</v>
      </c>
      <c r="BJ1042">
        <f t="shared" si="1009"/>
        <v>0</v>
      </c>
      <c r="BK1042">
        <f t="shared" si="1010"/>
        <v>0</v>
      </c>
      <c r="BL1042">
        <f t="shared" si="1011"/>
        <v>0</v>
      </c>
      <c r="BM1042">
        <f t="shared" si="1012"/>
        <v>0</v>
      </c>
      <c r="BN1042">
        <f t="shared" si="1013"/>
        <v>0</v>
      </c>
      <c r="BO1042">
        <f t="shared" si="1014"/>
        <v>0</v>
      </c>
      <c r="BP1042">
        <f t="shared" si="1015"/>
        <v>0</v>
      </c>
      <c r="BQ1042">
        <f t="shared" si="1016"/>
        <v>0</v>
      </c>
      <c r="BR1042">
        <f t="shared" si="1017"/>
        <v>0</v>
      </c>
      <c r="BS1042">
        <f t="shared" si="1018"/>
        <v>0</v>
      </c>
      <c r="BT1042">
        <f t="shared" si="1019"/>
        <v>0</v>
      </c>
    </row>
    <row r="1043" spans="1:72" x14ac:dyDescent="0.25">
      <c r="A1043" t="str">
        <f>IF(TRIM(INDEX(games!$A:$A,ROW()))="","",TRIM(INDEX(games!$A:$A,ROW())))</f>
        <v/>
      </c>
      <c r="B1043" t="str">
        <f>IF(OR($A1043="",INDEX(games!$B:$B,ROW())=""),"",INDEX(games!$B:$B,ROW()))</f>
        <v/>
      </c>
      <c r="C1043" t="str">
        <f>IF(OR($A1043="",INDEX(games!$C:$C,ROW())=""),"",INDEX(games!$C:$C,ROW()))</f>
        <v/>
      </c>
      <c r="D1043" t="str">
        <f t="shared" si="960"/>
        <v/>
      </c>
      <c r="E1043" t="str">
        <f t="shared" si="961"/>
        <v/>
      </c>
      <c r="F1043" t="str">
        <f t="shared" si="962"/>
        <v/>
      </c>
      <c r="G1043" t="e">
        <f t="shared" si="963"/>
        <v>#N/A</v>
      </c>
      <c r="H1043" t="e">
        <f t="shared" si="964"/>
        <v>#N/A</v>
      </c>
      <c r="I1043" t="e">
        <f t="shared" si="965"/>
        <v>#N/A</v>
      </c>
      <c r="J1043" t="e">
        <f t="shared" si="966"/>
        <v>#N/A</v>
      </c>
      <c r="K1043" t="e">
        <f t="shared" si="967"/>
        <v>#N/A</v>
      </c>
      <c r="L1043" t="e">
        <f t="shared" si="968"/>
        <v>#N/A</v>
      </c>
      <c r="M1043" t="e">
        <f t="shared" si="969"/>
        <v>#N/A</v>
      </c>
      <c r="N1043" t="e">
        <f t="shared" si="970"/>
        <v>#N/A</v>
      </c>
      <c r="O1043" t="str">
        <f t="shared" si="971"/>
        <v/>
      </c>
      <c r="P1043" t="str">
        <f>IF(OR($A1043="",INDEX(games!$H:$H,ROW())=""),"",INDEX(games!$H:$H,ROW()))</f>
        <v/>
      </c>
      <c r="Q1043" t="str">
        <f t="shared" si="972"/>
        <v/>
      </c>
      <c r="T1043">
        <f t="shared" si="973"/>
        <v>2020</v>
      </c>
      <c r="U1043">
        <f t="shared" si="974"/>
        <v>2024</v>
      </c>
      <c r="V1043">
        <f t="shared" si="975"/>
        <v>4</v>
      </c>
      <c r="W1043" t="str">
        <f>IF(TRIM(INDEX(connections!$A:$A,ROW()))="","",TRIM(INDEX(connections!$A:$A,ROW())))</f>
        <v>Risk of Rain 2</v>
      </c>
      <c r="X1043" t="str">
        <f>IF($W1043="","",TRIM(INDEX(connections!$B:$B,ROW())))</f>
        <v>PokéRogue</v>
      </c>
      <c r="Y1043">
        <f t="shared" si="976"/>
        <v>688</v>
      </c>
      <c r="Z1043">
        <f t="shared" si="977"/>
        <v>641</v>
      </c>
      <c r="AA1043" t="str">
        <f t="shared" si="978"/>
        <v>Yes</v>
      </c>
      <c r="AB1043" t="str">
        <f t="shared" si="979"/>
        <v/>
      </c>
      <c r="AC1043" t="str">
        <f t="shared" si="980"/>
        <v/>
      </c>
      <c r="AD1043">
        <f t="shared" si="981"/>
        <v>1</v>
      </c>
      <c r="AE1043" t="str">
        <f t="shared" si="982"/>
        <v/>
      </c>
      <c r="AG1043" t="str">
        <f t="shared" si="983"/>
        <v/>
      </c>
      <c r="AH1043" t="str">
        <f t="shared" si="984"/>
        <v/>
      </c>
      <c r="AI1043" t="str">
        <f t="shared" si="985"/>
        <v/>
      </c>
      <c r="AJ1043" t="str">
        <f t="shared" si="986"/>
        <v/>
      </c>
      <c r="AK1043" t="str">
        <f t="shared" si="987"/>
        <v/>
      </c>
      <c r="AL1043" t="str">
        <f>IF($A1043="","",INDEX(games!$J:$J,ROW())&amp;"")</f>
        <v/>
      </c>
      <c r="AM1043" t="str">
        <f>IF($A1043="","",SUMPRODUCT($AO1043:$BD1043,'Map Analysis'!$AN$2^{0,1,2,3,4,5,6,7,8,9,10,11,12,13,14,15}))</f>
        <v/>
      </c>
      <c r="AN1043" t="str">
        <f t="shared" si="988"/>
        <v/>
      </c>
      <c r="AO1043" t="str">
        <f t="shared" si="989"/>
        <v/>
      </c>
      <c r="AP1043" t="str">
        <f t="shared" si="990"/>
        <v/>
      </c>
      <c r="AQ1043" t="str">
        <f t="shared" si="991"/>
        <v/>
      </c>
      <c r="AR1043" t="str">
        <f t="shared" si="992"/>
        <v/>
      </c>
      <c r="AS1043" t="str">
        <f t="shared" si="993"/>
        <v/>
      </c>
      <c r="AT1043" t="str">
        <f t="shared" si="994"/>
        <v/>
      </c>
      <c r="AU1043" t="str">
        <f t="shared" si="995"/>
        <v/>
      </c>
      <c r="AV1043" t="str">
        <f t="shared" si="996"/>
        <v/>
      </c>
      <c r="AW1043" t="str">
        <f t="shared" si="997"/>
        <v/>
      </c>
      <c r="AX1043" t="str">
        <f t="shared" si="998"/>
        <v/>
      </c>
      <c r="AY1043" t="str">
        <f t="shared" si="999"/>
        <v/>
      </c>
      <c r="AZ1043" t="str">
        <f t="shared" si="1000"/>
        <v/>
      </c>
      <c r="BA1043" t="str">
        <f t="shared" si="1001"/>
        <v/>
      </c>
      <c r="BB1043" t="str">
        <f t="shared" si="1002"/>
        <v/>
      </c>
      <c r="BC1043" t="str">
        <f t="shared" si="1003"/>
        <v/>
      </c>
      <c r="BD1043" t="str">
        <f t="shared" si="1004"/>
        <v/>
      </c>
      <c r="BF1043">
        <f t="shared" si="1005"/>
        <v>2</v>
      </c>
      <c r="BG1043">
        <f t="shared" si="1006"/>
        <v>0</v>
      </c>
      <c r="BH1043">
        <f t="shared" si="1007"/>
        <v>0</v>
      </c>
      <c r="BI1043">
        <f t="shared" si="1008"/>
        <v>0</v>
      </c>
      <c r="BJ1043">
        <f t="shared" si="1009"/>
        <v>0</v>
      </c>
      <c r="BK1043">
        <f t="shared" si="1010"/>
        <v>0</v>
      </c>
      <c r="BL1043">
        <f t="shared" si="1011"/>
        <v>0</v>
      </c>
      <c r="BM1043">
        <f t="shared" si="1012"/>
        <v>0</v>
      </c>
      <c r="BN1043">
        <f t="shared" si="1013"/>
        <v>0</v>
      </c>
      <c r="BO1043">
        <f t="shared" si="1014"/>
        <v>0</v>
      </c>
      <c r="BP1043">
        <f t="shared" si="1015"/>
        <v>0</v>
      </c>
      <c r="BQ1043">
        <f t="shared" si="1016"/>
        <v>0</v>
      </c>
      <c r="BR1043">
        <f t="shared" si="1017"/>
        <v>0</v>
      </c>
      <c r="BS1043">
        <f t="shared" si="1018"/>
        <v>0</v>
      </c>
      <c r="BT1043">
        <f t="shared" si="1019"/>
        <v>0</v>
      </c>
    </row>
    <row r="1044" spans="1:72" x14ac:dyDescent="0.25">
      <c r="A1044" t="str">
        <f>IF(TRIM(INDEX(games!$A:$A,ROW()))="","",TRIM(INDEX(games!$A:$A,ROW())))</f>
        <v/>
      </c>
      <c r="B1044" t="str">
        <f>IF(OR($A1044="",INDEX(games!$B:$B,ROW())=""),"",INDEX(games!$B:$B,ROW()))</f>
        <v/>
      </c>
      <c r="C1044" t="str">
        <f>IF(OR($A1044="",INDEX(games!$C:$C,ROW())=""),"",INDEX(games!$C:$C,ROW()))</f>
        <v/>
      </c>
      <c r="D1044" t="str">
        <f t="shared" si="960"/>
        <v/>
      </c>
      <c r="E1044" t="str">
        <f t="shared" si="961"/>
        <v/>
      </c>
      <c r="F1044" t="str">
        <f t="shared" si="962"/>
        <v/>
      </c>
      <c r="G1044" t="e">
        <f t="shared" si="963"/>
        <v>#N/A</v>
      </c>
      <c r="H1044" t="e">
        <f t="shared" si="964"/>
        <v>#N/A</v>
      </c>
      <c r="I1044" t="e">
        <f t="shared" si="965"/>
        <v>#N/A</v>
      </c>
      <c r="J1044" t="e">
        <f t="shared" si="966"/>
        <v>#N/A</v>
      </c>
      <c r="K1044" t="e">
        <f t="shared" si="967"/>
        <v>#N/A</v>
      </c>
      <c r="L1044" t="e">
        <f t="shared" si="968"/>
        <v>#N/A</v>
      </c>
      <c r="M1044" t="e">
        <f t="shared" si="969"/>
        <v>#N/A</v>
      </c>
      <c r="N1044" t="e">
        <f t="shared" si="970"/>
        <v>#N/A</v>
      </c>
      <c r="O1044" t="str">
        <f t="shared" si="971"/>
        <v/>
      </c>
      <c r="P1044" t="str">
        <f>IF(OR($A1044="",INDEX(games!$H:$H,ROW())=""),"",INDEX(games!$H:$H,ROW()))</f>
        <v/>
      </c>
      <c r="Q1044" t="str">
        <f t="shared" si="972"/>
        <v/>
      </c>
      <c r="T1044">
        <f t="shared" si="973"/>
        <v>2021</v>
      </c>
      <c r="U1044">
        <f t="shared" si="974"/>
        <v>2025</v>
      </c>
      <c r="V1044">
        <f t="shared" si="975"/>
        <v>4</v>
      </c>
      <c r="W1044" t="str">
        <f>IF(TRIM(INDEX(connections!$A:$A,ROW()))="","",TRIM(INDEX(connections!$A:$A,ROW())))</f>
        <v>Inscryption</v>
      </c>
      <c r="X1044" t="str">
        <f>IF($W1044="","",TRIM(INDEX(connections!$B:$B,ROW())))</f>
        <v>PokeVoid</v>
      </c>
      <c r="Y1044">
        <f t="shared" si="976"/>
        <v>424</v>
      </c>
      <c r="Z1044">
        <f t="shared" si="977"/>
        <v>642</v>
      </c>
      <c r="AA1044" t="str">
        <f t="shared" si="978"/>
        <v>Yes</v>
      </c>
      <c r="AB1044" t="str">
        <f t="shared" si="979"/>
        <v>Yes</v>
      </c>
      <c r="AC1044">
        <f t="shared" si="980"/>
        <v>1</v>
      </c>
      <c r="AD1044">
        <f t="shared" si="981"/>
        <v>1</v>
      </c>
      <c r="AE1044" t="str">
        <f t="shared" si="982"/>
        <v/>
      </c>
      <c r="AG1044" t="str">
        <f t="shared" si="983"/>
        <v/>
      </c>
      <c r="AH1044" t="str">
        <f t="shared" si="984"/>
        <v/>
      </c>
      <c r="AI1044" t="str">
        <f t="shared" si="985"/>
        <v/>
      </c>
      <c r="AJ1044" t="str">
        <f t="shared" si="986"/>
        <v/>
      </c>
      <c r="AK1044" t="str">
        <f t="shared" si="987"/>
        <v/>
      </c>
      <c r="AL1044" t="str">
        <f>IF($A1044="","",INDEX(games!$J:$J,ROW())&amp;"")</f>
        <v/>
      </c>
      <c r="AM1044" t="str">
        <f>IF($A1044="","",SUMPRODUCT($AO1044:$BD1044,'Map Analysis'!$AN$2^{0,1,2,3,4,5,6,7,8,9,10,11,12,13,14,15}))</f>
        <v/>
      </c>
      <c r="AN1044" t="str">
        <f t="shared" si="988"/>
        <v/>
      </c>
      <c r="AO1044" t="str">
        <f t="shared" si="989"/>
        <v/>
      </c>
      <c r="AP1044" t="str">
        <f t="shared" si="990"/>
        <v/>
      </c>
      <c r="AQ1044" t="str">
        <f t="shared" si="991"/>
        <v/>
      </c>
      <c r="AR1044" t="str">
        <f t="shared" si="992"/>
        <v/>
      </c>
      <c r="AS1044" t="str">
        <f t="shared" si="993"/>
        <v/>
      </c>
      <c r="AT1044" t="str">
        <f t="shared" si="994"/>
        <v/>
      </c>
      <c r="AU1044" t="str">
        <f t="shared" si="995"/>
        <v/>
      </c>
      <c r="AV1044" t="str">
        <f t="shared" si="996"/>
        <v/>
      </c>
      <c r="AW1044" t="str">
        <f t="shared" si="997"/>
        <v/>
      </c>
      <c r="AX1044" t="str">
        <f t="shared" si="998"/>
        <v/>
      </c>
      <c r="AY1044" t="str">
        <f t="shared" si="999"/>
        <v/>
      </c>
      <c r="AZ1044" t="str">
        <f t="shared" si="1000"/>
        <v/>
      </c>
      <c r="BA1044" t="str">
        <f t="shared" si="1001"/>
        <v/>
      </c>
      <c r="BB1044" t="str">
        <f t="shared" si="1002"/>
        <v/>
      </c>
      <c r="BC1044" t="str">
        <f t="shared" si="1003"/>
        <v/>
      </c>
      <c r="BD1044" t="str">
        <f t="shared" si="1004"/>
        <v/>
      </c>
      <c r="BF1044">
        <f t="shared" si="1005"/>
        <v>0</v>
      </c>
      <c r="BG1044">
        <f t="shared" si="1006"/>
        <v>0</v>
      </c>
      <c r="BH1044">
        <f t="shared" si="1007"/>
        <v>0</v>
      </c>
      <c r="BI1044">
        <f t="shared" si="1008"/>
        <v>0</v>
      </c>
      <c r="BJ1044">
        <f t="shared" si="1009"/>
        <v>0</v>
      </c>
      <c r="BK1044">
        <f t="shared" si="1010"/>
        <v>0</v>
      </c>
      <c r="BL1044">
        <f t="shared" si="1011"/>
        <v>0</v>
      </c>
      <c r="BM1044">
        <f t="shared" si="1012"/>
        <v>0</v>
      </c>
      <c r="BN1044">
        <f t="shared" si="1013"/>
        <v>0</v>
      </c>
      <c r="BO1044">
        <f t="shared" si="1014"/>
        <v>0</v>
      </c>
      <c r="BP1044">
        <f t="shared" si="1015"/>
        <v>0</v>
      </c>
      <c r="BQ1044">
        <f t="shared" si="1016"/>
        <v>0</v>
      </c>
      <c r="BR1044">
        <f t="shared" si="1017"/>
        <v>0</v>
      </c>
      <c r="BS1044">
        <f t="shared" si="1018"/>
        <v>0</v>
      </c>
      <c r="BT1044">
        <f t="shared" si="1019"/>
        <v>0</v>
      </c>
    </row>
    <row r="1045" spans="1:72" x14ac:dyDescent="0.25">
      <c r="A1045" t="str">
        <f>IF(TRIM(INDEX(games!$A:$A,ROW()))="","",TRIM(INDEX(games!$A:$A,ROW())))</f>
        <v/>
      </c>
      <c r="B1045" t="str">
        <f>IF(OR($A1045="",INDEX(games!$B:$B,ROW())=""),"",INDEX(games!$B:$B,ROW()))</f>
        <v/>
      </c>
      <c r="C1045" t="str">
        <f>IF(OR($A1045="",INDEX(games!$C:$C,ROW())=""),"",INDEX(games!$C:$C,ROW()))</f>
        <v/>
      </c>
      <c r="D1045" t="str">
        <f t="shared" si="960"/>
        <v/>
      </c>
      <c r="E1045" t="str">
        <f t="shared" si="961"/>
        <v/>
      </c>
      <c r="F1045" t="str">
        <f t="shared" si="962"/>
        <v/>
      </c>
      <c r="G1045" t="e">
        <f t="shared" si="963"/>
        <v>#N/A</v>
      </c>
      <c r="H1045" t="e">
        <f t="shared" si="964"/>
        <v>#N/A</v>
      </c>
      <c r="I1045" t="e">
        <f t="shared" si="965"/>
        <v>#N/A</v>
      </c>
      <c r="J1045" t="e">
        <f t="shared" si="966"/>
        <v>#N/A</v>
      </c>
      <c r="K1045" t="e">
        <f t="shared" si="967"/>
        <v>#N/A</v>
      </c>
      <c r="L1045" t="e">
        <f t="shared" si="968"/>
        <v>#N/A</v>
      </c>
      <c r="M1045" t="e">
        <f t="shared" si="969"/>
        <v>#N/A</v>
      </c>
      <c r="N1045" t="e">
        <f t="shared" si="970"/>
        <v>#N/A</v>
      </c>
      <c r="O1045" t="str">
        <f t="shared" si="971"/>
        <v/>
      </c>
      <c r="P1045" t="str">
        <f>IF(OR($A1045="",INDEX(games!$H:$H,ROW())=""),"",INDEX(games!$H:$H,ROW()))</f>
        <v/>
      </c>
      <c r="Q1045" t="str">
        <f t="shared" si="972"/>
        <v/>
      </c>
      <c r="T1045">
        <f t="shared" si="973"/>
        <v>2024</v>
      </c>
      <c r="U1045">
        <f t="shared" si="974"/>
        <v>2025</v>
      </c>
      <c r="V1045">
        <f t="shared" si="975"/>
        <v>1</v>
      </c>
      <c r="W1045" t="str">
        <f>IF(TRIM(INDEX(connections!$A:$A,ROW()))="","",TRIM(INDEX(connections!$A:$A,ROW())))</f>
        <v>PokéRogue</v>
      </c>
      <c r="X1045" t="str">
        <f>IF($W1045="","",TRIM(INDEX(connections!$B:$B,ROW())))</f>
        <v>PokeVoid</v>
      </c>
      <c r="Y1045">
        <f t="shared" si="976"/>
        <v>641</v>
      </c>
      <c r="Z1045">
        <f t="shared" si="977"/>
        <v>642</v>
      </c>
      <c r="AA1045" t="str">
        <f t="shared" si="978"/>
        <v/>
      </c>
      <c r="AB1045" t="str">
        <f t="shared" si="979"/>
        <v>Yes</v>
      </c>
      <c r="AC1045" t="str">
        <f t="shared" si="980"/>
        <v/>
      </c>
      <c r="AD1045">
        <f t="shared" si="981"/>
        <v>0</v>
      </c>
      <c r="AE1045" t="str">
        <f t="shared" si="982"/>
        <v/>
      </c>
      <c r="AG1045" t="str">
        <f t="shared" si="983"/>
        <v/>
      </c>
      <c r="AH1045" t="str">
        <f t="shared" si="984"/>
        <v/>
      </c>
      <c r="AI1045" t="str">
        <f t="shared" si="985"/>
        <v/>
      </c>
      <c r="AJ1045" t="str">
        <f t="shared" si="986"/>
        <v/>
      </c>
      <c r="AK1045" t="str">
        <f t="shared" si="987"/>
        <v/>
      </c>
      <c r="AL1045" t="str">
        <f>IF($A1045="","",INDEX(games!$J:$J,ROW())&amp;"")</f>
        <v/>
      </c>
      <c r="AM1045" t="str">
        <f>IF($A1045="","",SUMPRODUCT($AO1045:$BD1045,'Map Analysis'!$AN$2^{0,1,2,3,4,5,6,7,8,9,10,11,12,13,14,15}))</f>
        <v/>
      </c>
      <c r="AN1045" t="str">
        <f t="shared" si="988"/>
        <v/>
      </c>
      <c r="AO1045" t="str">
        <f t="shared" si="989"/>
        <v/>
      </c>
      <c r="AP1045" t="str">
        <f t="shared" si="990"/>
        <v/>
      </c>
      <c r="AQ1045" t="str">
        <f t="shared" si="991"/>
        <v/>
      </c>
      <c r="AR1045" t="str">
        <f t="shared" si="992"/>
        <v/>
      </c>
      <c r="AS1045" t="str">
        <f t="shared" si="993"/>
        <v/>
      </c>
      <c r="AT1045" t="str">
        <f t="shared" si="994"/>
        <v/>
      </c>
      <c r="AU1045" t="str">
        <f t="shared" si="995"/>
        <v/>
      </c>
      <c r="AV1045" t="str">
        <f t="shared" si="996"/>
        <v/>
      </c>
      <c r="AW1045" t="str">
        <f t="shared" si="997"/>
        <v/>
      </c>
      <c r="AX1045" t="str">
        <f t="shared" si="998"/>
        <v/>
      </c>
      <c r="AY1045" t="str">
        <f t="shared" si="999"/>
        <v/>
      </c>
      <c r="AZ1045" t="str">
        <f t="shared" si="1000"/>
        <v/>
      </c>
      <c r="BA1045" t="str">
        <f t="shared" si="1001"/>
        <v/>
      </c>
      <c r="BB1045" t="str">
        <f t="shared" si="1002"/>
        <v/>
      </c>
      <c r="BC1045" t="str">
        <f t="shared" si="1003"/>
        <v/>
      </c>
      <c r="BD1045" t="str">
        <f t="shared" si="1004"/>
        <v/>
      </c>
      <c r="BF1045">
        <f t="shared" si="1005"/>
        <v>0</v>
      </c>
      <c r="BG1045">
        <f t="shared" si="1006"/>
        <v>0</v>
      </c>
      <c r="BH1045">
        <f t="shared" si="1007"/>
        <v>0</v>
      </c>
      <c r="BI1045">
        <f t="shared" si="1008"/>
        <v>0</v>
      </c>
      <c r="BJ1045">
        <f t="shared" si="1009"/>
        <v>0</v>
      </c>
      <c r="BK1045">
        <f t="shared" si="1010"/>
        <v>0</v>
      </c>
      <c r="BL1045">
        <f t="shared" si="1011"/>
        <v>0</v>
      </c>
      <c r="BM1045">
        <f t="shared" si="1012"/>
        <v>0</v>
      </c>
      <c r="BN1045">
        <f t="shared" si="1013"/>
        <v>0</v>
      </c>
      <c r="BO1045">
        <f t="shared" si="1014"/>
        <v>0</v>
      </c>
      <c r="BP1045">
        <f t="shared" si="1015"/>
        <v>0</v>
      </c>
      <c r="BQ1045">
        <f t="shared" si="1016"/>
        <v>0</v>
      </c>
      <c r="BR1045">
        <f t="shared" si="1017"/>
        <v>0</v>
      </c>
      <c r="BS1045">
        <f t="shared" si="1018"/>
        <v>0</v>
      </c>
      <c r="BT1045">
        <f t="shared" si="1019"/>
        <v>0</v>
      </c>
    </row>
    <row r="1046" spans="1:72" x14ac:dyDescent="0.25">
      <c r="A1046" t="str">
        <f>IF(TRIM(INDEX(games!$A:$A,ROW()))="","",TRIM(INDEX(games!$A:$A,ROW())))</f>
        <v/>
      </c>
      <c r="B1046" t="str">
        <f>IF(OR($A1046="",INDEX(games!$B:$B,ROW())=""),"",INDEX(games!$B:$B,ROW()))</f>
        <v/>
      </c>
      <c r="C1046" t="str">
        <f>IF(OR($A1046="",INDEX(games!$C:$C,ROW())=""),"",INDEX(games!$C:$C,ROW()))</f>
        <v/>
      </c>
      <c r="D1046" t="str">
        <f t="shared" si="960"/>
        <v/>
      </c>
      <c r="E1046" t="str">
        <f t="shared" si="961"/>
        <v/>
      </c>
      <c r="F1046" t="str">
        <f t="shared" si="962"/>
        <v/>
      </c>
      <c r="G1046" t="e">
        <f t="shared" si="963"/>
        <v>#N/A</v>
      </c>
      <c r="H1046" t="e">
        <f t="shared" si="964"/>
        <v>#N/A</v>
      </c>
      <c r="I1046" t="e">
        <f t="shared" si="965"/>
        <v>#N/A</v>
      </c>
      <c r="J1046" t="e">
        <f t="shared" si="966"/>
        <v>#N/A</v>
      </c>
      <c r="K1046" t="e">
        <f t="shared" si="967"/>
        <v>#N/A</v>
      </c>
      <c r="L1046" t="e">
        <f t="shared" si="968"/>
        <v>#N/A</v>
      </c>
      <c r="M1046" t="e">
        <f t="shared" si="969"/>
        <v>#N/A</v>
      </c>
      <c r="N1046" t="e">
        <f t="shared" si="970"/>
        <v>#N/A</v>
      </c>
      <c r="O1046" t="str">
        <f t="shared" si="971"/>
        <v/>
      </c>
      <c r="P1046" t="str">
        <f>IF(OR($A1046="",INDEX(games!$H:$H,ROW())=""),"",INDEX(games!$H:$H,ROW()))</f>
        <v/>
      </c>
      <c r="Q1046" t="str">
        <f t="shared" si="972"/>
        <v/>
      </c>
      <c r="T1046">
        <f t="shared" si="973"/>
        <v>2017</v>
      </c>
      <c r="U1046">
        <f t="shared" si="974"/>
        <v>2025</v>
      </c>
      <c r="V1046">
        <f t="shared" si="975"/>
        <v>8</v>
      </c>
      <c r="W1046" t="str">
        <f>IF(TRIM(INDEX(connections!$A:$A,ROW()))="","",TRIM(INDEX(connections!$A:$A,ROW())))</f>
        <v>Slay the Spire</v>
      </c>
      <c r="X1046" t="str">
        <f>IF($W1046="","",TRIM(INDEX(connections!$B:$B,ROW())))</f>
        <v>PokeVoid</v>
      </c>
      <c r="Y1046">
        <f t="shared" si="976"/>
        <v>772</v>
      </c>
      <c r="Z1046">
        <f t="shared" si="977"/>
        <v>642</v>
      </c>
      <c r="AA1046" t="str">
        <f t="shared" si="978"/>
        <v>Yes</v>
      </c>
      <c r="AB1046" t="str">
        <f t="shared" si="979"/>
        <v>Yes</v>
      </c>
      <c r="AC1046">
        <f t="shared" si="980"/>
        <v>1</v>
      </c>
      <c r="AD1046">
        <f t="shared" si="981"/>
        <v>1</v>
      </c>
      <c r="AE1046" t="str">
        <f t="shared" si="982"/>
        <v/>
      </c>
      <c r="AG1046" t="str">
        <f t="shared" si="983"/>
        <v/>
      </c>
      <c r="AH1046" t="str">
        <f t="shared" si="984"/>
        <v/>
      </c>
      <c r="AI1046" t="str">
        <f t="shared" si="985"/>
        <v/>
      </c>
      <c r="AJ1046" t="str">
        <f t="shared" si="986"/>
        <v/>
      </c>
      <c r="AK1046" t="str">
        <f t="shared" si="987"/>
        <v/>
      </c>
      <c r="AL1046" t="str">
        <f>IF($A1046="","",INDEX(games!$J:$J,ROW())&amp;"")</f>
        <v/>
      </c>
      <c r="AM1046" t="str">
        <f>IF($A1046="","",SUMPRODUCT($AO1046:$BD1046,'Map Analysis'!$AN$2^{0,1,2,3,4,5,6,7,8,9,10,11,12,13,14,15}))</f>
        <v/>
      </c>
      <c r="AN1046" t="str">
        <f t="shared" si="988"/>
        <v/>
      </c>
      <c r="AO1046" t="str">
        <f t="shared" si="989"/>
        <v/>
      </c>
      <c r="AP1046" t="str">
        <f t="shared" si="990"/>
        <v/>
      </c>
      <c r="AQ1046" t="str">
        <f t="shared" si="991"/>
        <v/>
      </c>
      <c r="AR1046" t="str">
        <f t="shared" si="992"/>
        <v/>
      </c>
      <c r="AS1046" t="str">
        <f t="shared" si="993"/>
        <v/>
      </c>
      <c r="AT1046" t="str">
        <f t="shared" si="994"/>
        <v/>
      </c>
      <c r="AU1046" t="str">
        <f t="shared" si="995"/>
        <v/>
      </c>
      <c r="AV1046" t="str">
        <f t="shared" si="996"/>
        <v/>
      </c>
      <c r="AW1046" t="str">
        <f t="shared" si="997"/>
        <v/>
      </c>
      <c r="AX1046" t="str">
        <f t="shared" si="998"/>
        <v/>
      </c>
      <c r="AY1046" t="str">
        <f t="shared" si="999"/>
        <v/>
      </c>
      <c r="AZ1046" t="str">
        <f t="shared" si="1000"/>
        <v/>
      </c>
      <c r="BA1046" t="str">
        <f t="shared" si="1001"/>
        <v/>
      </c>
      <c r="BB1046" t="str">
        <f t="shared" si="1002"/>
        <v/>
      </c>
      <c r="BC1046" t="str">
        <f t="shared" si="1003"/>
        <v/>
      </c>
      <c r="BD1046" t="str">
        <f t="shared" si="1004"/>
        <v/>
      </c>
      <c r="BF1046">
        <f t="shared" si="1005"/>
        <v>0</v>
      </c>
      <c r="BG1046">
        <f t="shared" si="1006"/>
        <v>0</v>
      </c>
      <c r="BH1046">
        <f t="shared" si="1007"/>
        <v>0</v>
      </c>
      <c r="BI1046">
        <f t="shared" si="1008"/>
        <v>0</v>
      </c>
      <c r="BJ1046">
        <f t="shared" si="1009"/>
        <v>0</v>
      </c>
      <c r="BK1046">
        <f t="shared" si="1010"/>
        <v>0</v>
      </c>
      <c r="BL1046">
        <f t="shared" si="1011"/>
        <v>0</v>
      </c>
      <c r="BM1046">
        <f t="shared" si="1012"/>
        <v>0</v>
      </c>
      <c r="BN1046">
        <f t="shared" si="1013"/>
        <v>0</v>
      </c>
      <c r="BO1046">
        <f t="shared" si="1014"/>
        <v>0</v>
      </c>
      <c r="BP1046">
        <f t="shared" si="1015"/>
        <v>0</v>
      </c>
      <c r="BQ1046">
        <f t="shared" si="1016"/>
        <v>0</v>
      </c>
      <c r="BR1046">
        <f t="shared" si="1017"/>
        <v>0</v>
      </c>
      <c r="BS1046">
        <f t="shared" si="1018"/>
        <v>0</v>
      </c>
      <c r="BT1046">
        <f t="shared" si="1019"/>
        <v>0</v>
      </c>
    </row>
    <row r="1047" spans="1:72" x14ac:dyDescent="0.25">
      <c r="A1047" t="str">
        <f>IF(TRIM(INDEX(games!$A:$A,ROW()))="","",TRIM(INDEX(games!$A:$A,ROW())))</f>
        <v/>
      </c>
      <c r="B1047" t="str">
        <f>IF(OR($A1047="",INDEX(games!$B:$B,ROW())=""),"",INDEX(games!$B:$B,ROW()))</f>
        <v/>
      </c>
      <c r="C1047" t="str">
        <f>IF(OR($A1047="",INDEX(games!$C:$C,ROW())=""),"",INDEX(games!$C:$C,ROW()))</f>
        <v/>
      </c>
      <c r="D1047" t="str">
        <f t="shared" si="960"/>
        <v/>
      </c>
      <c r="E1047" t="str">
        <f t="shared" si="961"/>
        <v/>
      </c>
      <c r="F1047" t="str">
        <f t="shared" si="962"/>
        <v/>
      </c>
      <c r="G1047" t="e">
        <f t="shared" si="963"/>
        <v>#N/A</v>
      </c>
      <c r="H1047" t="e">
        <f t="shared" si="964"/>
        <v>#N/A</v>
      </c>
      <c r="I1047" t="e">
        <f t="shared" si="965"/>
        <v>#N/A</v>
      </c>
      <c r="J1047" t="e">
        <f t="shared" si="966"/>
        <v>#N/A</v>
      </c>
      <c r="K1047" t="e">
        <f t="shared" si="967"/>
        <v>#N/A</v>
      </c>
      <c r="L1047" t="e">
        <f t="shared" si="968"/>
        <v>#N/A</v>
      </c>
      <c r="M1047" t="e">
        <f t="shared" si="969"/>
        <v>#N/A</v>
      </c>
      <c r="N1047" t="e">
        <f t="shared" si="970"/>
        <v>#N/A</v>
      </c>
      <c r="O1047" t="str">
        <f t="shared" si="971"/>
        <v/>
      </c>
      <c r="P1047" t="str">
        <f>IF(OR($A1047="",INDEX(games!$H:$H,ROW())=""),"",INDEX(games!$H:$H,ROW()))</f>
        <v/>
      </c>
      <c r="Q1047" t="str">
        <f t="shared" si="972"/>
        <v/>
      </c>
      <c r="T1047">
        <f t="shared" si="973"/>
        <v>2017</v>
      </c>
      <c r="U1047">
        <f t="shared" si="974"/>
        <v>2026</v>
      </c>
      <c r="V1047">
        <f t="shared" si="975"/>
        <v>9</v>
      </c>
      <c r="W1047" t="str">
        <f>IF(TRIM(INDEX(connections!$A:$A,ROW()))="","",TRIM(INDEX(connections!$A:$A,ROW())))</f>
        <v>Slay the Spire</v>
      </c>
      <c r="X1047" t="str">
        <f>IF($W1047="","",TRIM(INDEX(connections!$B:$B,ROW())))</f>
        <v>Poly Fighter</v>
      </c>
      <c r="Y1047">
        <f t="shared" si="976"/>
        <v>772</v>
      </c>
      <c r="Z1047">
        <f t="shared" si="977"/>
        <v>643</v>
      </c>
      <c r="AA1047" t="str">
        <f t="shared" si="978"/>
        <v>Yes</v>
      </c>
      <c r="AB1047" t="str">
        <f t="shared" si="979"/>
        <v/>
      </c>
      <c r="AC1047" t="str">
        <f t="shared" si="980"/>
        <v/>
      </c>
      <c r="AD1047">
        <f t="shared" si="981"/>
        <v>1</v>
      </c>
      <c r="AE1047" t="str">
        <f t="shared" si="982"/>
        <v/>
      </c>
      <c r="AG1047" t="str">
        <f t="shared" si="983"/>
        <v/>
      </c>
      <c r="AH1047" t="str">
        <f t="shared" si="984"/>
        <v/>
      </c>
      <c r="AI1047" t="str">
        <f t="shared" si="985"/>
        <v/>
      </c>
      <c r="AJ1047" t="str">
        <f t="shared" si="986"/>
        <v/>
      </c>
      <c r="AK1047" t="str">
        <f t="shared" si="987"/>
        <v/>
      </c>
      <c r="AL1047" t="str">
        <f>IF($A1047="","",INDEX(games!$J:$J,ROW())&amp;"")</f>
        <v/>
      </c>
      <c r="AM1047" t="str">
        <f>IF($A1047="","",SUMPRODUCT($AO1047:$BD1047,'Map Analysis'!$AN$2^{0,1,2,3,4,5,6,7,8,9,10,11,12,13,14,15}))</f>
        <v/>
      </c>
      <c r="AN1047" t="str">
        <f t="shared" si="988"/>
        <v/>
      </c>
      <c r="AO1047" t="str">
        <f t="shared" si="989"/>
        <v/>
      </c>
      <c r="AP1047" t="str">
        <f t="shared" si="990"/>
        <v/>
      </c>
      <c r="AQ1047" t="str">
        <f t="shared" si="991"/>
        <v/>
      </c>
      <c r="AR1047" t="str">
        <f t="shared" si="992"/>
        <v/>
      </c>
      <c r="AS1047" t="str">
        <f t="shared" si="993"/>
        <v/>
      </c>
      <c r="AT1047" t="str">
        <f t="shared" si="994"/>
        <v/>
      </c>
      <c r="AU1047" t="str">
        <f t="shared" si="995"/>
        <v/>
      </c>
      <c r="AV1047" t="str">
        <f t="shared" si="996"/>
        <v/>
      </c>
      <c r="AW1047" t="str">
        <f t="shared" si="997"/>
        <v/>
      </c>
      <c r="AX1047" t="str">
        <f t="shared" si="998"/>
        <v/>
      </c>
      <c r="AY1047" t="str">
        <f t="shared" si="999"/>
        <v/>
      </c>
      <c r="AZ1047" t="str">
        <f t="shared" si="1000"/>
        <v/>
      </c>
      <c r="BA1047" t="str">
        <f t="shared" si="1001"/>
        <v/>
      </c>
      <c r="BB1047" t="str">
        <f t="shared" si="1002"/>
        <v/>
      </c>
      <c r="BC1047" t="str">
        <f t="shared" si="1003"/>
        <v/>
      </c>
      <c r="BD1047" t="str">
        <f t="shared" si="1004"/>
        <v/>
      </c>
      <c r="BF1047">
        <f t="shared" si="1005"/>
        <v>0</v>
      </c>
      <c r="BG1047">
        <f t="shared" si="1006"/>
        <v>0</v>
      </c>
      <c r="BH1047">
        <f t="shared" si="1007"/>
        <v>0</v>
      </c>
      <c r="BI1047">
        <f t="shared" si="1008"/>
        <v>0</v>
      </c>
      <c r="BJ1047">
        <f t="shared" si="1009"/>
        <v>0</v>
      </c>
      <c r="BK1047">
        <f t="shared" si="1010"/>
        <v>0</v>
      </c>
      <c r="BL1047">
        <f t="shared" si="1011"/>
        <v>0</v>
      </c>
      <c r="BM1047">
        <f t="shared" si="1012"/>
        <v>0</v>
      </c>
      <c r="BN1047">
        <f t="shared" si="1013"/>
        <v>0</v>
      </c>
      <c r="BO1047">
        <f t="shared" si="1014"/>
        <v>0</v>
      </c>
      <c r="BP1047">
        <f t="shared" si="1015"/>
        <v>0</v>
      </c>
      <c r="BQ1047">
        <f t="shared" si="1016"/>
        <v>0</v>
      </c>
      <c r="BR1047">
        <f t="shared" si="1017"/>
        <v>0</v>
      </c>
      <c r="BS1047">
        <f t="shared" si="1018"/>
        <v>0</v>
      </c>
      <c r="BT1047">
        <f t="shared" si="1019"/>
        <v>0</v>
      </c>
    </row>
    <row r="1048" spans="1:72" x14ac:dyDescent="0.25">
      <c r="A1048" t="str">
        <f>IF(TRIM(INDEX(games!$A:$A,ROW()))="","",TRIM(INDEX(games!$A:$A,ROW())))</f>
        <v/>
      </c>
      <c r="B1048" t="str">
        <f>IF(OR($A1048="",INDEX(games!$B:$B,ROW())=""),"",INDEX(games!$B:$B,ROW()))</f>
        <v/>
      </c>
      <c r="C1048" t="str">
        <f>IF(OR($A1048="",INDEX(games!$C:$C,ROW())=""),"",INDEX(games!$C:$C,ROW()))</f>
        <v/>
      </c>
      <c r="D1048" t="str">
        <f t="shared" si="960"/>
        <v/>
      </c>
      <c r="E1048" t="str">
        <f t="shared" si="961"/>
        <v/>
      </c>
      <c r="F1048" t="str">
        <f t="shared" si="962"/>
        <v/>
      </c>
      <c r="G1048" t="e">
        <f t="shared" si="963"/>
        <v>#N/A</v>
      </c>
      <c r="H1048" t="e">
        <f t="shared" si="964"/>
        <v>#N/A</v>
      </c>
      <c r="I1048" t="e">
        <f t="shared" si="965"/>
        <v>#N/A</v>
      </c>
      <c r="J1048" t="e">
        <f t="shared" si="966"/>
        <v>#N/A</v>
      </c>
      <c r="K1048" t="e">
        <f t="shared" si="967"/>
        <v>#N/A</v>
      </c>
      <c r="L1048" t="e">
        <f t="shared" si="968"/>
        <v>#N/A</v>
      </c>
      <c r="M1048" t="e">
        <f t="shared" si="969"/>
        <v>#N/A</v>
      </c>
      <c r="N1048" t="e">
        <f t="shared" si="970"/>
        <v>#N/A</v>
      </c>
      <c r="O1048" t="str">
        <f t="shared" si="971"/>
        <v/>
      </c>
      <c r="P1048" t="str">
        <f>IF(OR($A1048="",INDEX(games!$H:$H,ROW())=""),"",INDEX(games!$H:$H,ROW()))</f>
        <v/>
      </c>
      <c r="Q1048" t="str">
        <f t="shared" si="972"/>
        <v/>
      </c>
      <c r="T1048">
        <f t="shared" si="973"/>
        <v>2015</v>
      </c>
      <c r="U1048">
        <f t="shared" si="974"/>
        <v>2020</v>
      </c>
      <c r="V1048">
        <f t="shared" si="975"/>
        <v>5</v>
      </c>
      <c r="W1048" t="str">
        <f>IF(TRIM(INDEX(connections!$A:$A,ROW()))="","",TRIM(INDEX(connections!$A:$A,ROW())))</f>
        <v>Downwell</v>
      </c>
      <c r="X1048" t="str">
        <f>IF($W1048="","",TRIM(INDEX(connections!$B:$B,ROW())))</f>
        <v>Post Void</v>
      </c>
      <c r="Y1048">
        <f t="shared" si="976"/>
        <v>252</v>
      </c>
      <c r="Z1048">
        <f t="shared" si="977"/>
        <v>645</v>
      </c>
      <c r="AA1048" t="str">
        <f t="shared" si="978"/>
        <v>Yes</v>
      </c>
      <c r="AB1048" t="str">
        <f t="shared" si="979"/>
        <v>Yes</v>
      </c>
      <c r="AC1048">
        <f t="shared" si="980"/>
        <v>1</v>
      </c>
      <c r="AD1048">
        <f t="shared" si="981"/>
        <v>0</v>
      </c>
      <c r="AE1048" t="str">
        <f t="shared" si="982"/>
        <v/>
      </c>
      <c r="AG1048" t="str">
        <f t="shared" si="983"/>
        <v/>
      </c>
      <c r="AH1048" t="str">
        <f t="shared" si="984"/>
        <v/>
      </c>
      <c r="AI1048" t="str">
        <f t="shared" si="985"/>
        <v/>
      </c>
      <c r="AJ1048" t="str">
        <f t="shared" si="986"/>
        <v/>
      </c>
      <c r="AK1048" t="str">
        <f t="shared" si="987"/>
        <v/>
      </c>
      <c r="AL1048" t="str">
        <f>IF($A1048="","",INDEX(games!$J:$J,ROW())&amp;"")</f>
        <v/>
      </c>
      <c r="AM1048" t="str">
        <f>IF($A1048="","",SUMPRODUCT($AO1048:$BD1048,'Map Analysis'!$AN$2^{0,1,2,3,4,5,6,7,8,9,10,11,12,13,14,15}))</f>
        <v/>
      </c>
      <c r="AN1048" t="str">
        <f t="shared" si="988"/>
        <v/>
      </c>
      <c r="AO1048" t="str">
        <f t="shared" si="989"/>
        <v/>
      </c>
      <c r="AP1048" t="str">
        <f t="shared" si="990"/>
        <v/>
      </c>
      <c r="AQ1048" t="str">
        <f t="shared" si="991"/>
        <v/>
      </c>
      <c r="AR1048" t="str">
        <f t="shared" si="992"/>
        <v/>
      </c>
      <c r="AS1048" t="str">
        <f t="shared" si="993"/>
        <v/>
      </c>
      <c r="AT1048" t="str">
        <f t="shared" si="994"/>
        <v/>
      </c>
      <c r="AU1048" t="str">
        <f t="shared" si="995"/>
        <v/>
      </c>
      <c r="AV1048" t="str">
        <f t="shared" si="996"/>
        <v/>
      </c>
      <c r="AW1048" t="str">
        <f t="shared" si="997"/>
        <v/>
      </c>
      <c r="AX1048" t="str">
        <f t="shared" si="998"/>
        <v/>
      </c>
      <c r="AY1048" t="str">
        <f t="shared" si="999"/>
        <v/>
      </c>
      <c r="AZ1048" t="str">
        <f t="shared" si="1000"/>
        <v/>
      </c>
      <c r="BA1048" t="str">
        <f t="shared" si="1001"/>
        <v/>
      </c>
      <c r="BB1048" t="str">
        <f t="shared" si="1002"/>
        <v/>
      </c>
      <c r="BC1048" t="str">
        <f t="shared" si="1003"/>
        <v/>
      </c>
      <c r="BD1048" t="str">
        <f t="shared" si="1004"/>
        <v/>
      </c>
      <c r="BF1048">
        <f t="shared" si="1005"/>
        <v>4</v>
      </c>
      <c r="BG1048">
        <f t="shared" si="1006"/>
        <v>0</v>
      </c>
      <c r="BH1048">
        <f t="shared" si="1007"/>
        <v>0</v>
      </c>
      <c r="BI1048">
        <f t="shared" si="1008"/>
        <v>0</v>
      </c>
      <c r="BJ1048">
        <f t="shared" si="1009"/>
        <v>0</v>
      </c>
      <c r="BK1048">
        <f t="shared" si="1010"/>
        <v>0</v>
      </c>
      <c r="BL1048">
        <f t="shared" si="1011"/>
        <v>0</v>
      </c>
      <c r="BM1048">
        <f t="shared" si="1012"/>
        <v>0</v>
      </c>
      <c r="BN1048">
        <f t="shared" si="1013"/>
        <v>0</v>
      </c>
      <c r="BO1048">
        <f t="shared" si="1014"/>
        <v>0</v>
      </c>
      <c r="BP1048">
        <f t="shared" si="1015"/>
        <v>0</v>
      </c>
      <c r="BQ1048">
        <f t="shared" si="1016"/>
        <v>0</v>
      </c>
      <c r="BR1048">
        <f t="shared" si="1017"/>
        <v>0</v>
      </c>
      <c r="BS1048">
        <f t="shared" si="1018"/>
        <v>0</v>
      </c>
      <c r="BT1048">
        <f t="shared" si="1019"/>
        <v>0</v>
      </c>
    </row>
    <row r="1049" spans="1:72" x14ac:dyDescent="0.25">
      <c r="A1049" t="str">
        <f>IF(TRIM(INDEX(games!$A:$A,ROW()))="","",TRIM(INDEX(games!$A:$A,ROW())))</f>
        <v/>
      </c>
      <c r="B1049" t="str">
        <f>IF(OR($A1049="",INDEX(games!$B:$B,ROW())=""),"",INDEX(games!$B:$B,ROW()))</f>
        <v/>
      </c>
      <c r="C1049" t="str">
        <f>IF(OR($A1049="",INDEX(games!$C:$C,ROW())=""),"",INDEX(games!$C:$C,ROW()))</f>
        <v/>
      </c>
      <c r="D1049" t="str">
        <f t="shared" si="960"/>
        <v/>
      </c>
      <c r="E1049" t="str">
        <f t="shared" si="961"/>
        <v/>
      </c>
      <c r="F1049" t="str">
        <f t="shared" si="962"/>
        <v/>
      </c>
      <c r="G1049" t="e">
        <f t="shared" si="963"/>
        <v>#N/A</v>
      </c>
      <c r="H1049" t="e">
        <f t="shared" si="964"/>
        <v>#N/A</v>
      </c>
      <c r="I1049" t="e">
        <f t="shared" si="965"/>
        <v>#N/A</v>
      </c>
      <c r="J1049" t="e">
        <f t="shared" si="966"/>
        <v>#N/A</v>
      </c>
      <c r="K1049" t="e">
        <f t="shared" si="967"/>
        <v>#N/A</v>
      </c>
      <c r="L1049" t="e">
        <f t="shared" si="968"/>
        <v>#N/A</v>
      </c>
      <c r="M1049" t="e">
        <f t="shared" si="969"/>
        <v>#N/A</v>
      </c>
      <c r="N1049" t="e">
        <f t="shared" si="970"/>
        <v>#N/A</v>
      </c>
      <c r="O1049" t="str">
        <f t="shared" si="971"/>
        <v/>
      </c>
      <c r="P1049" t="str">
        <f>IF(OR($A1049="",INDEX(games!$H:$H,ROW())=""),"",INDEX(games!$H:$H,ROW()))</f>
        <v/>
      </c>
      <c r="Q1049" t="str">
        <f t="shared" si="972"/>
        <v/>
      </c>
      <c r="T1049">
        <f t="shared" si="973"/>
        <v>1994</v>
      </c>
      <c r="U1049">
        <f t="shared" si="974"/>
        <v>2003</v>
      </c>
      <c r="V1049">
        <f t="shared" si="975"/>
        <v>9</v>
      </c>
      <c r="W1049" t="str">
        <f>IF(TRIM(INDEX(connections!$A:$A,ROW()))="","",TRIM(INDEX(connections!$A:$A,ROW())))</f>
        <v>Ancient Domains of Mystery</v>
      </c>
      <c r="X1049" t="str">
        <f>IF($W1049="","",TRIM(INDEX(connections!$B:$B,ROW())))</f>
        <v>Powder</v>
      </c>
      <c r="Y1049">
        <f t="shared" si="976"/>
        <v>25</v>
      </c>
      <c r="Z1049">
        <f t="shared" si="977"/>
        <v>646</v>
      </c>
      <c r="AA1049" t="str">
        <f t="shared" si="978"/>
        <v>Yes</v>
      </c>
      <c r="AB1049" t="str">
        <f t="shared" si="979"/>
        <v>Yes</v>
      </c>
      <c r="AC1049">
        <f t="shared" si="980"/>
        <v>1</v>
      </c>
      <c r="AD1049">
        <f t="shared" si="981"/>
        <v>0</v>
      </c>
      <c r="AE1049" t="str">
        <f t="shared" si="982"/>
        <v/>
      </c>
      <c r="AG1049" t="str">
        <f t="shared" si="983"/>
        <v/>
      </c>
      <c r="AH1049" t="str">
        <f t="shared" si="984"/>
        <v/>
      </c>
      <c r="AI1049" t="str">
        <f t="shared" si="985"/>
        <v/>
      </c>
      <c r="AJ1049" t="str">
        <f t="shared" si="986"/>
        <v/>
      </c>
      <c r="AK1049" t="str">
        <f t="shared" si="987"/>
        <v/>
      </c>
      <c r="AL1049" t="str">
        <f>IF($A1049="","",INDEX(games!$J:$J,ROW())&amp;"")</f>
        <v/>
      </c>
      <c r="AM1049" t="str">
        <f>IF($A1049="","",SUMPRODUCT($AO1049:$BD1049,'Map Analysis'!$AN$2^{0,1,2,3,4,5,6,7,8,9,10,11,12,13,14,15}))</f>
        <v/>
      </c>
      <c r="AN1049" t="str">
        <f t="shared" si="988"/>
        <v/>
      </c>
      <c r="AO1049" t="str">
        <f t="shared" si="989"/>
        <v/>
      </c>
      <c r="AP1049" t="str">
        <f t="shared" si="990"/>
        <v/>
      </c>
      <c r="AQ1049" t="str">
        <f t="shared" si="991"/>
        <v/>
      </c>
      <c r="AR1049" t="str">
        <f t="shared" si="992"/>
        <v/>
      </c>
      <c r="AS1049" t="str">
        <f t="shared" si="993"/>
        <v/>
      </c>
      <c r="AT1049" t="str">
        <f t="shared" si="994"/>
        <v/>
      </c>
      <c r="AU1049" t="str">
        <f t="shared" si="995"/>
        <v/>
      </c>
      <c r="AV1049" t="str">
        <f t="shared" si="996"/>
        <v/>
      </c>
      <c r="AW1049" t="str">
        <f t="shared" si="997"/>
        <v/>
      </c>
      <c r="AX1049" t="str">
        <f t="shared" si="998"/>
        <v/>
      </c>
      <c r="AY1049" t="str">
        <f t="shared" si="999"/>
        <v/>
      </c>
      <c r="AZ1049" t="str">
        <f t="shared" si="1000"/>
        <v/>
      </c>
      <c r="BA1049" t="str">
        <f t="shared" si="1001"/>
        <v/>
      </c>
      <c r="BB1049" t="str">
        <f t="shared" si="1002"/>
        <v/>
      </c>
      <c r="BC1049" t="str">
        <f t="shared" si="1003"/>
        <v/>
      </c>
      <c r="BD1049" t="str">
        <f t="shared" si="1004"/>
        <v/>
      </c>
      <c r="BF1049">
        <f t="shared" si="1005"/>
        <v>5</v>
      </c>
      <c r="BG1049">
        <f t="shared" si="1006"/>
        <v>4</v>
      </c>
      <c r="BH1049">
        <f t="shared" si="1007"/>
        <v>1</v>
      </c>
      <c r="BI1049">
        <f t="shared" si="1008"/>
        <v>0</v>
      </c>
      <c r="BJ1049">
        <f t="shared" si="1009"/>
        <v>0</v>
      </c>
      <c r="BK1049">
        <f t="shared" si="1010"/>
        <v>0</v>
      </c>
      <c r="BL1049">
        <f t="shared" si="1011"/>
        <v>0</v>
      </c>
      <c r="BM1049">
        <f t="shared" si="1012"/>
        <v>0</v>
      </c>
      <c r="BN1049">
        <f t="shared" si="1013"/>
        <v>0</v>
      </c>
      <c r="BO1049">
        <f t="shared" si="1014"/>
        <v>0</v>
      </c>
      <c r="BP1049">
        <f t="shared" si="1015"/>
        <v>0</v>
      </c>
      <c r="BQ1049">
        <f t="shared" si="1016"/>
        <v>0</v>
      </c>
      <c r="BR1049">
        <f t="shared" si="1017"/>
        <v>0</v>
      </c>
      <c r="BS1049">
        <f t="shared" si="1018"/>
        <v>0</v>
      </c>
      <c r="BT1049">
        <f t="shared" si="1019"/>
        <v>0</v>
      </c>
    </row>
    <row r="1050" spans="1:72" x14ac:dyDescent="0.25">
      <c r="A1050" t="str">
        <f>IF(TRIM(INDEX(games!$A:$A,ROW()))="","",TRIM(INDEX(games!$A:$A,ROW())))</f>
        <v/>
      </c>
      <c r="B1050" t="str">
        <f>IF(OR($A1050="",INDEX(games!$B:$B,ROW())=""),"",INDEX(games!$B:$B,ROW()))</f>
        <v/>
      </c>
      <c r="C1050" t="str">
        <f>IF(OR($A1050="",INDEX(games!$C:$C,ROW())=""),"",INDEX(games!$C:$C,ROW()))</f>
        <v/>
      </c>
      <c r="D1050" t="str">
        <f t="shared" si="960"/>
        <v/>
      </c>
      <c r="E1050" t="str">
        <f t="shared" si="961"/>
        <v/>
      </c>
      <c r="F1050" t="str">
        <f t="shared" si="962"/>
        <v/>
      </c>
      <c r="G1050" t="e">
        <f t="shared" si="963"/>
        <v>#N/A</v>
      </c>
      <c r="H1050" t="e">
        <f t="shared" si="964"/>
        <v>#N/A</v>
      </c>
      <c r="I1050" t="e">
        <f t="shared" si="965"/>
        <v>#N/A</v>
      </c>
      <c r="J1050" t="e">
        <f t="shared" si="966"/>
        <v>#N/A</v>
      </c>
      <c r="K1050" t="e">
        <f t="shared" si="967"/>
        <v>#N/A</v>
      </c>
      <c r="L1050" t="e">
        <f t="shared" si="968"/>
        <v>#N/A</v>
      </c>
      <c r="M1050" t="e">
        <f t="shared" si="969"/>
        <v>#N/A</v>
      </c>
      <c r="N1050" t="e">
        <f t="shared" si="970"/>
        <v>#N/A</v>
      </c>
      <c r="O1050" t="str">
        <f t="shared" si="971"/>
        <v/>
      </c>
      <c r="P1050" t="str">
        <f>IF(OR($A1050="",INDEX(games!$H:$H,ROW())=""),"",INDEX(games!$H:$H,ROW()))</f>
        <v/>
      </c>
      <c r="Q1050" t="str">
        <f t="shared" si="972"/>
        <v/>
      </c>
      <c r="T1050">
        <f t="shared" si="973"/>
        <v>1990</v>
      </c>
      <c r="U1050">
        <f t="shared" si="974"/>
        <v>2003</v>
      </c>
      <c r="V1050">
        <f t="shared" si="975"/>
        <v>13</v>
      </c>
      <c r="W1050" t="str">
        <f>IF(TRIM(INDEX(connections!$A:$A,ROW()))="","",TRIM(INDEX(connections!$A:$A,ROW())))</f>
        <v>Angband</v>
      </c>
      <c r="X1050" t="str">
        <f>IF($W1050="","",TRIM(INDEX(connections!$B:$B,ROW())))</f>
        <v>Powder</v>
      </c>
      <c r="Y1050">
        <f t="shared" si="976"/>
        <v>26</v>
      </c>
      <c r="Z1050">
        <f t="shared" si="977"/>
        <v>646</v>
      </c>
      <c r="AA1050" t="str">
        <f t="shared" si="978"/>
        <v>Yes</v>
      </c>
      <c r="AB1050" t="str">
        <f t="shared" si="979"/>
        <v>Yes</v>
      </c>
      <c r="AC1050">
        <f t="shared" si="980"/>
        <v>1</v>
      </c>
      <c r="AD1050">
        <f t="shared" si="981"/>
        <v>0</v>
      </c>
      <c r="AE1050" t="str">
        <f t="shared" si="982"/>
        <v/>
      </c>
      <c r="AG1050" t="str">
        <f t="shared" si="983"/>
        <v/>
      </c>
      <c r="AH1050" t="str">
        <f t="shared" si="984"/>
        <v/>
      </c>
      <c r="AI1050" t="str">
        <f t="shared" si="985"/>
        <v/>
      </c>
      <c r="AJ1050" t="str">
        <f t="shared" si="986"/>
        <v/>
      </c>
      <c r="AK1050" t="str">
        <f t="shared" si="987"/>
        <v/>
      </c>
      <c r="AL1050" t="str">
        <f>IF($A1050="","",INDEX(games!$J:$J,ROW())&amp;"")</f>
        <v/>
      </c>
      <c r="AM1050" t="str">
        <f>IF($A1050="","",SUMPRODUCT($AO1050:$BD1050,'Map Analysis'!$AN$2^{0,1,2,3,4,5,6,7,8,9,10,11,12,13,14,15}))</f>
        <v/>
      </c>
      <c r="AN1050" t="str">
        <f t="shared" si="988"/>
        <v/>
      </c>
      <c r="AO1050" t="str">
        <f t="shared" si="989"/>
        <v/>
      </c>
      <c r="AP1050" t="str">
        <f t="shared" si="990"/>
        <v/>
      </c>
      <c r="AQ1050" t="str">
        <f t="shared" si="991"/>
        <v/>
      </c>
      <c r="AR1050" t="str">
        <f t="shared" si="992"/>
        <v/>
      </c>
      <c r="AS1050" t="str">
        <f t="shared" si="993"/>
        <v/>
      </c>
      <c r="AT1050" t="str">
        <f t="shared" si="994"/>
        <v/>
      </c>
      <c r="AU1050" t="str">
        <f t="shared" si="995"/>
        <v/>
      </c>
      <c r="AV1050" t="str">
        <f t="shared" si="996"/>
        <v/>
      </c>
      <c r="AW1050" t="str">
        <f t="shared" si="997"/>
        <v/>
      </c>
      <c r="AX1050" t="str">
        <f t="shared" si="998"/>
        <v/>
      </c>
      <c r="AY1050" t="str">
        <f t="shared" si="999"/>
        <v/>
      </c>
      <c r="AZ1050" t="str">
        <f t="shared" si="1000"/>
        <v/>
      </c>
      <c r="BA1050" t="str">
        <f t="shared" si="1001"/>
        <v/>
      </c>
      <c r="BB1050" t="str">
        <f t="shared" si="1002"/>
        <v/>
      </c>
      <c r="BC1050" t="str">
        <f t="shared" si="1003"/>
        <v/>
      </c>
      <c r="BD1050" t="str">
        <f t="shared" si="1004"/>
        <v/>
      </c>
      <c r="BF1050">
        <f t="shared" si="1005"/>
        <v>5</v>
      </c>
      <c r="BG1050">
        <f t="shared" si="1006"/>
        <v>4</v>
      </c>
      <c r="BH1050">
        <f t="shared" si="1007"/>
        <v>1</v>
      </c>
      <c r="BI1050">
        <f t="shared" si="1008"/>
        <v>0</v>
      </c>
      <c r="BJ1050">
        <f t="shared" si="1009"/>
        <v>0</v>
      </c>
      <c r="BK1050">
        <f t="shared" si="1010"/>
        <v>0</v>
      </c>
      <c r="BL1050">
        <f t="shared" si="1011"/>
        <v>0</v>
      </c>
      <c r="BM1050">
        <f t="shared" si="1012"/>
        <v>0</v>
      </c>
      <c r="BN1050">
        <f t="shared" si="1013"/>
        <v>0</v>
      </c>
      <c r="BO1050">
        <f t="shared" si="1014"/>
        <v>0</v>
      </c>
      <c r="BP1050">
        <f t="shared" si="1015"/>
        <v>0</v>
      </c>
      <c r="BQ1050">
        <f t="shared" si="1016"/>
        <v>0</v>
      </c>
      <c r="BR1050">
        <f t="shared" si="1017"/>
        <v>0</v>
      </c>
      <c r="BS1050">
        <f t="shared" si="1018"/>
        <v>0</v>
      </c>
      <c r="BT1050">
        <f t="shared" si="1019"/>
        <v>0</v>
      </c>
    </row>
    <row r="1051" spans="1:72" x14ac:dyDescent="0.25">
      <c r="A1051" t="str">
        <f>IF(TRIM(INDEX(games!$A:$A,ROW()))="","",TRIM(INDEX(games!$A:$A,ROW())))</f>
        <v/>
      </c>
      <c r="B1051" t="str">
        <f>IF(OR($A1051="",INDEX(games!$B:$B,ROW())=""),"",INDEX(games!$B:$B,ROW()))</f>
        <v/>
      </c>
      <c r="C1051" t="str">
        <f>IF(OR($A1051="",INDEX(games!$C:$C,ROW())=""),"",INDEX(games!$C:$C,ROW()))</f>
        <v/>
      </c>
      <c r="D1051" t="str">
        <f t="shared" si="960"/>
        <v/>
      </c>
      <c r="E1051" t="str">
        <f t="shared" si="961"/>
        <v/>
      </c>
      <c r="F1051" t="str">
        <f t="shared" si="962"/>
        <v/>
      </c>
      <c r="G1051" t="e">
        <f t="shared" si="963"/>
        <v>#N/A</v>
      </c>
      <c r="H1051" t="e">
        <f t="shared" si="964"/>
        <v>#N/A</v>
      </c>
      <c r="I1051" t="e">
        <f t="shared" si="965"/>
        <v>#N/A</v>
      </c>
      <c r="J1051" t="e">
        <f t="shared" si="966"/>
        <v>#N/A</v>
      </c>
      <c r="K1051" t="e">
        <f t="shared" si="967"/>
        <v>#N/A</v>
      </c>
      <c r="L1051" t="e">
        <f t="shared" si="968"/>
        <v>#N/A</v>
      </c>
      <c r="M1051" t="e">
        <f t="shared" si="969"/>
        <v>#N/A</v>
      </c>
      <c r="N1051" t="e">
        <f t="shared" si="970"/>
        <v>#N/A</v>
      </c>
      <c r="O1051" t="str">
        <f t="shared" si="971"/>
        <v/>
      </c>
      <c r="P1051" t="str">
        <f>IF(OR($A1051="",INDEX(games!$H:$H,ROW())=""),"",INDEX(games!$H:$H,ROW()))</f>
        <v/>
      </c>
      <c r="Q1051" t="str">
        <f t="shared" si="972"/>
        <v/>
      </c>
      <c r="T1051">
        <f t="shared" si="973"/>
        <v>1996</v>
      </c>
      <c r="U1051">
        <f t="shared" si="974"/>
        <v>2003</v>
      </c>
      <c r="V1051">
        <f t="shared" si="975"/>
        <v>7</v>
      </c>
      <c r="W1051" t="str">
        <f>IF(TRIM(INDEX(connections!$A:$A,ROW()))="","",TRIM(INDEX(connections!$A:$A,ROW())))</f>
        <v>Diablo</v>
      </c>
      <c r="X1051" t="str">
        <f>IF($W1051="","",TRIM(INDEX(connections!$B:$B,ROW())))</f>
        <v>Powder</v>
      </c>
      <c r="Y1051">
        <f t="shared" si="976"/>
        <v>225</v>
      </c>
      <c r="Z1051">
        <f t="shared" si="977"/>
        <v>646</v>
      </c>
      <c r="AA1051" t="str">
        <f t="shared" si="978"/>
        <v>Yes</v>
      </c>
      <c r="AB1051" t="str">
        <f t="shared" si="979"/>
        <v>Yes</v>
      </c>
      <c r="AC1051">
        <f t="shared" si="980"/>
        <v>1</v>
      </c>
      <c r="AD1051">
        <f t="shared" si="981"/>
        <v>1</v>
      </c>
      <c r="AE1051" t="str">
        <f t="shared" si="982"/>
        <v/>
      </c>
      <c r="AG1051" t="str">
        <f t="shared" si="983"/>
        <v/>
      </c>
      <c r="AH1051" t="str">
        <f t="shared" si="984"/>
        <v/>
      </c>
      <c r="AI1051" t="str">
        <f t="shared" si="985"/>
        <v/>
      </c>
      <c r="AJ1051" t="str">
        <f t="shared" si="986"/>
        <v/>
      </c>
      <c r="AK1051" t="str">
        <f t="shared" si="987"/>
        <v/>
      </c>
      <c r="AL1051" t="str">
        <f>IF($A1051="","",INDEX(games!$J:$J,ROW())&amp;"")</f>
        <v/>
      </c>
      <c r="AM1051" t="str">
        <f>IF($A1051="","",SUMPRODUCT($AO1051:$BD1051,'Map Analysis'!$AN$2^{0,1,2,3,4,5,6,7,8,9,10,11,12,13,14,15}))</f>
        <v/>
      </c>
      <c r="AN1051" t="str">
        <f t="shared" si="988"/>
        <v/>
      </c>
      <c r="AO1051" t="str">
        <f t="shared" si="989"/>
        <v/>
      </c>
      <c r="AP1051" t="str">
        <f t="shared" si="990"/>
        <v/>
      </c>
      <c r="AQ1051" t="str">
        <f t="shared" si="991"/>
        <v/>
      </c>
      <c r="AR1051" t="str">
        <f t="shared" si="992"/>
        <v/>
      </c>
      <c r="AS1051" t="str">
        <f t="shared" si="993"/>
        <v/>
      </c>
      <c r="AT1051" t="str">
        <f t="shared" si="994"/>
        <v/>
      </c>
      <c r="AU1051" t="str">
        <f t="shared" si="995"/>
        <v/>
      </c>
      <c r="AV1051" t="str">
        <f t="shared" si="996"/>
        <v/>
      </c>
      <c r="AW1051" t="str">
        <f t="shared" si="997"/>
        <v/>
      </c>
      <c r="AX1051" t="str">
        <f t="shared" si="998"/>
        <v/>
      </c>
      <c r="AY1051" t="str">
        <f t="shared" si="999"/>
        <v/>
      </c>
      <c r="AZ1051" t="str">
        <f t="shared" si="1000"/>
        <v/>
      </c>
      <c r="BA1051" t="str">
        <f t="shared" si="1001"/>
        <v/>
      </c>
      <c r="BB1051" t="str">
        <f t="shared" si="1002"/>
        <v/>
      </c>
      <c r="BC1051" t="str">
        <f t="shared" si="1003"/>
        <v/>
      </c>
      <c r="BD1051" t="str">
        <f t="shared" si="1004"/>
        <v/>
      </c>
      <c r="BF1051">
        <f t="shared" si="1005"/>
        <v>5</v>
      </c>
      <c r="BG1051">
        <f t="shared" si="1006"/>
        <v>4</v>
      </c>
      <c r="BH1051">
        <f t="shared" si="1007"/>
        <v>1</v>
      </c>
      <c r="BI1051">
        <f t="shared" si="1008"/>
        <v>0</v>
      </c>
      <c r="BJ1051">
        <f t="shared" si="1009"/>
        <v>0</v>
      </c>
      <c r="BK1051">
        <f t="shared" si="1010"/>
        <v>0</v>
      </c>
      <c r="BL1051">
        <f t="shared" si="1011"/>
        <v>0</v>
      </c>
      <c r="BM1051">
        <f t="shared" si="1012"/>
        <v>0</v>
      </c>
      <c r="BN1051">
        <f t="shared" si="1013"/>
        <v>0</v>
      </c>
      <c r="BO1051">
        <f t="shared" si="1014"/>
        <v>0</v>
      </c>
      <c r="BP1051">
        <f t="shared" si="1015"/>
        <v>0</v>
      </c>
      <c r="BQ1051">
        <f t="shared" si="1016"/>
        <v>0</v>
      </c>
      <c r="BR1051">
        <f t="shared" si="1017"/>
        <v>0</v>
      </c>
      <c r="BS1051">
        <f t="shared" si="1018"/>
        <v>0</v>
      </c>
      <c r="BT1051">
        <f t="shared" si="1019"/>
        <v>0</v>
      </c>
    </row>
    <row r="1052" spans="1:72" x14ac:dyDescent="0.25">
      <c r="A1052" t="str">
        <f>IF(TRIM(INDEX(games!$A:$A,ROW()))="","",TRIM(INDEX(games!$A:$A,ROW())))</f>
        <v/>
      </c>
      <c r="B1052" t="str">
        <f>IF(OR($A1052="",INDEX(games!$B:$B,ROW())=""),"",INDEX(games!$B:$B,ROW()))</f>
        <v/>
      </c>
      <c r="C1052" t="str">
        <f>IF(OR($A1052="",INDEX(games!$C:$C,ROW())=""),"",INDEX(games!$C:$C,ROW()))</f>
        <v/>
      </c>
      <c r="D1052" t="str">
        <f t="shared" si="960"/>
        <v/>
      </c>
      <c r="E1052" t="str">
        <f t="shared" si="961"/>
        <v/>
      </c>
      <c r="F1052" t="str">
        <f t="shared" si="962"/>
        <v/>
      </c>
      <c r="G1052" t="e">
        <f t="shared" si="963"/>
        <v>#N/A</v>
      </c>
      <c r="H1052" t="e">
        <f t="shared" si="964"/>
        <v>#N/A</v>
      </c>
      <c r="I1052" t="e">
        <f t="shared" si="965"/>
        <v>#N/A</v>
      </c>
      <c r="J1052" t="e">
        <f t="shared" si="966"/>
        <v>#N/A</v>
      </c>
      <c r="K1052" t="e">
        <f t="shared" si="967"/>
        <v>#N/A</v>
      </c>
      <c r="L1052" t="e">
        <f t="shared" si="968"/>
        <v>#N/A</v>
      </c>
      <c r="M1052" t="e">
        <f t="shared" si="969"/>
        <v>#N/A</v>
      </c>
      <c r="N1052" t="e">
        <f t="shared" si="970"/>
        <v>#N/A</v>
      </c>
      <c r="O1052" t="str">
        <f t="shared" si="971"/>
        <v/>
      </c>
      <c r="P1052" t="str">
        <f>IF(OR($A1052="",INDEX(games!$H:$H,ROW())=""),"",INDEX(games!$H:$H,ROW()))</f>
        <v/>
      </c>
      <c r="Q1052" t="str">
        <f t="shared" si="972"/>
        <v/>
      </c>
      <c r="T1052">
        <f t="shared" si="973"/>
        <v>1995</v>
      </c>
      <c r="U1052">
        <f t="shared" si="974"/>
        <v>2003</v>
      </c>
      <c r="V1052">
        <f t="shared" si="975"/>
        <v>8</v>
      </c>
      <c r="W1052" t="str">
        <f>IF(TRIM(INDEX(connections!$A:$A,ROW()))="","",TRIM(INDEX(connections!$A:$A,ROW())))</f>
        <v>Linley's Dungeon Crawl</v>
      </c>
      <c r="X1052" t="str">
        <f>IF($W1052="","",TRIM(INDEX(connections!$B:$B,ROW())))</f>
        <v>Powder</v>
      </c>
      <c r="Y1052">
        <f t="shared" si="976"/>
        <v>468</v>
      </c>
      <c r="Z1052">
        <f t="shared" si="977"/>
        <v>646</v>
      </c>
      <c r="AA1052" t="str">
        <f t="shared" si="978"/>
        <v>Yes</v>
      </c>
      <c r="AB1052" t="str">
        <f t="shared" si="979"/>
        <v>Yes</v>
      </c>
      <c r="AC1052">
        <f t="shared" si="980"/>
        <v>1</v>
      </c>
      <c r="AD1052">
        <f t="shared" si="981"/>
        <v>0</v>
      </c>
      <c r="AE1052" t="str">
        <f t="shared" si="982"/>
        <v/>
      </c>
      <c r="AG1052" t="str">
        <f t="shared" si="983"/>
        <v/>
      </c>
      <c r="AH1052" t="str">
        <f t="shared" si="984"/>
        <v/>
      </c>
      <c r="AI1052" t="str">
        <f t="shared" si="985"/>
        <v/>
      </c>
      <c r="AJ1052" t="str">
        <f t="shared" si="986"/>
        <v/>
      </c>
      <c r="AK1052" t="str">
        <f t="shared" si="987"/>
        <v/>
      </c>
      <c r="AL1052" t="str">
        <f>IF($A1052="","",INDEX(games!$J:$J,ROW())&amp;"")</f>
        <v/>
      </c>
      <c r="AM1052" t="str">
        <f>IF($A1052="","",SUMPRODUCT($AO1052:$BD1052,'Map Analysis'!$AN$2^{0,1,2,3,4,5,6,7,8,9,10,11,12,13,14,15}))</f>
        <v/>
      </c>
      <c r="AN1052" t="str">
        <f t="shared" si="988"/>
        <v/>
      </c>
      <c r="AO1052" t="str">
        <f t="shared" si="989"/>
        <v/>
      </c>
      <c r="AP1052" t="str">
        <f t="shared" si="990"/>
        <v/>
      </c>
      <c r="AQ1052" t="str">
        <f t="shared" si="991"/>
        <v/>
      </c>
      <c r="AR1052" t="str">
        <f t="shared" si="992"/>
        <v/>
      </c>
      <c r="AS1052" t="str">
        <f t="shared" si="993"/>
        <v/>
      </c>
      <c r="AT1052" t="str">
        <f t="shared" si="994"/>
        <v/>
      </c>
      <c r="AU1052" t="str">
        <f t="shared" si="995"/>
        <v/>
      </c>
      <c r="AV1052" t="str">
        <f t="shared" si="996"/>
        <v/>
      </c>
      <c r="AW1052" t="str">
        <f t="shared" si="997"/>
        <v/>
      </c>
      <c r="AX1052" t="str">
        <f t="shared" si="998"/>
        <v/>
      </c>
      <c r="AY1052" t="str">
        <f t="shared" si="999"/>
        <v/>
      </c>
      <c r="AZ1052" t="str">
        <f t="shared" si="1000"/>
        <v/>
      </c>
      <c r="BA1052" t="str">
        <f t="shared" si="1001"/>
        <v/>
      </c>
      <c r="BB1052" t="str">
        <f t="shared" si="1002"/>
        <v/>
      </c>
      <c r="BC1052" t="str">
        <f t="shared" si="1003"/>
        <v/>
      </c>
      <c r="BD1052" t="str">
        <f t="shared" si="1004"/>
        <v/>
      </c>
      <c r="BF1052">
        <f t="shared" si="1005"/>
        <v>5</v>
      </c>
      <c r="BG1052">
        <f t="shared" si="1006"/>
        <v>4</v>
      </c>
      <c r="BH1052">
        <f t="shared" si="1007"/>
        <v>1</v>
      </c>
      <c r="BI1052">
        <f t="shared" si="1008"/>
        <v>0</v>
      </c>
      <c r="BJ1052">
        <f t="shared" si="1009"/>
        <v>0</v>
      </c>
      <c r="BK1052">
        <f t="shared" si="1010"/>
        <v>0</v>
      </c>
      <c r="BL1052">
        <f t="shared" si="1011"/>
        <v>0</v>
      </c>
      <c r="BM1052">
        <f t="shared" si="1012"/>
        <v>0</v>
      </c>
      <c r="BN1052">
        <f t="shared" si="1013"/>
        <v>0</v>
      </c>
      <c r="BO1052">
        <f t="shared" si="1014"/>
        <v>0</v>
      </c>
      <c r="BP1052">
        <f t="shared" si="1015"/>
        <v>0</v>
      </c>
      <c r="BQ1052">
        <f t="shared" si="1016"/>
        <v>0</v>
      </c>
      <c r="BR1052">
        <f t="shared" si="1017"/>
        <v>0</v>
      </c>
      <c r="BS1052">
        <f t="shared" si="1018"/>
        <v>0</v>
      </c>
      <c r="BT1052">
        <f t="shared" si="1019"/>
        <v>0</v>
      </c>
    </row>
    <row r="1053" spans="1:72" x14ac:dyDescent="0.25">
      <c r="A1053" t="str">
        <f>IF(TRIM(INDEX(games!$A:$A,ROW()))="","",TRIM(INDEX(games!$A:$A,ROW())))</f>
        <v/>
      </c>
      <c r="B1053" t="str">
        <f>IF(OR($A1053="",INDEX(games!$B:$B,ROW())=""),"",INDEX(games!$B:$B,ROW()))</f>
        <v/>
      </c>
      <c r="C1053" t="str">
        <f>IF(OR($A1053="",INDEX(games!$C:$C,ROW())=""),"",INDEX(games!$C:$C,ROW()))</f>
        <v/>
      </c>
      <c r="D1053" t="str">
        <f t="shared" si="960"/>
        <v/>
      </c>
      <c r="E1053" t="str">
        <f t="shared" si="961"/>
        <v/>
      </c>
      <c r="F1053" t="str">
        <f t="shared" si="962"/>
        <v/>
      </c>
      <c r="G1053" t="e">
        <f t="shared" si="963"/>
        <v>#N/A</v>
      </c>
      <c r="H1053" t="e">
        <f t="shared" si="964"/>
        <v>#N/A</v>
      </c>
      <c r="I1053" t="e">
        <f t="shared" si="965"/>
        <v>#N/A</v>
      </c>
      <c r="J1053" t="e">
        <f t="shared" si="966"/>
        <v>#N/A</v>
      </c>
      <c r="K1053" t="e">
        <f t="shared" si="967"/>
        <v>#N/A</v>
      </c>
      <c r="L1053" t="e">
        <f t="shared" si="968"/>
        <v>#N/A</v>
      </c>
      <c r="M1053" t="e">
        <f t="shared" si="969"/>
        <v>#N/A</v>
      </c>
      <c r="N1053" t="e">
        <f t="shared" si="970"/>
        <v>#N/A</v>
      </c>
      <c r="O1053" t="str">
        <f t="shared" si="971"/>
        <v/>
      </c>
      <c r="P1053" t="str">
        <f>IF(OR($A1053="",INDEX(games!$H:$H,ROW())=""),"",INDEX(games!$H:$H,ROW()))</f>
        <v/>
      </c>
      <c r="Q1053" t="str">
        <f t="shared" si="972"/>
        <v/>
      </c>
      <c r="T1053">
        <f t="shared" si="973"/>
        <v>1983</v>
      </c>
      <c r="U1053">
        <f t="shared" si="974"/>
        <v>2003</v>
      </c>
      <c r="V1053">
        <f t="shared" si="975"/>
        <v>20</v>
      </c>
      <c r="W1053" t="str">
        <f>IF(TRIM(INDEX(connections!$A:$A,ROW()))="","",TRIM(INDEX(connections!$A:$A,ROW())))</f>
        <v>Moria</v>
      </c>
      <c r="X1053" t="str">
        <f>IF($W1053="","",TRIM(INDEX(connections!$B:$B,ROW())))</f>
        <v>Powder</v>
      </c>
      <c r="Y1053">
        <f t="shared" si="976"/>
        <v>534</v>
      </c>
      <c r="Z1053">
        <f t="shared" si="977"/>
        <v>646</v>
      </c>
      <c r="AA1053" t="str">
        <f t="shared" si="978"/>
        <v>Yes</v>
      </c>
      <c r="AB1053" t="str">
        <f t="shared" si="979"/>
        <v>Yes</v>
      </c>
      <c r="AC1053">
        <f t="shared" si="980"/>
        <v>1</v>
      </c>
      <c r="AD1053">
        <f t="shared" si="981"/>
        <v>0</v>
      </c>
      <c r="AE1053" t="str">
        <f t="shared" si="982"/>
        <v/>
      </c>
      <c r="AG1053" t="str">
        <f t="shared" si="983"/>
        <v/>
      </c>
      <c r="AH1053" t="str">
        <f t="shared" si="984"/>
        <v/>
      </c>
      <c r="AI1053" t="str">
        <f t="shared" si="985"/>
        <v/>
      </c>
      <c r="AJ1053" t="str">
        <f t="shared" si="986"/>
        <v/>
      </c>
      <c r="AK1053" t="str">
        <f t="shared" si="987"/>
        <v/>
      </c>
      <c r="AL1053" t="str">
        <f>IF($A1053="","",INDEX(games!$J:$J,ROW())&amp;"")</f>
        <v/>
      </c>
      <c r="AM1053" t="str">
        <f>IF($A1053="","",SUMPRODUCT($AO1053:$BD1053,'Map Analysis'!$AN$2^{0,1,2,3,4,5,6,7,8,9,10,11,12,13,14,15}))</f>
        <v/>
      </c>
      <c r="AN1053" t="str">
        <f t="shared" si="988"/>
        <v/>
      </c>
      <c r="AO1053" t="str">
        <f t="shared" si="989"/>
        <v/>
      </c>
      <c r="AP1053" t="str">
        <f t="shared" si="990"/>
        <v/>
      </c>
      <c r="AQ1053" t="str">
        <f t="shared" si="991"/>
        <v/>
      </c>
      <c r="AR1053" t="str">
        <f t="shared" si="992"/>
        <v/>
      </c>
      <c r="AS1053" t="str">
        <f t="shared" si="993"/>
        <v/>
      </c>
      <c r="AT1053" t="str">
        <f t="shared" si="994"/>
        <v/>
      </c>
      <c r="AU1053" t="str">
        <f t="shared" si="995"/>
        <v/>
      </c>
      <c r="AV1053" t="str">
        <f t="shared" si="996"/>
        <v/>
      </c>
      <c r="AW1053" t="str">
        <f t="shared" si="997"/>
        <v/>
      </c>
      <c r="AX1053" t="str">
        <f t="shared" si="998"/>
        <v/>
      </c>
      <c r="AY1053" t="str">
        <f t="shared" si="999"/>
        <v/>
      </c>
      <c r="AZ1053" t="str">
        <f t="shared" si="1000"/>
        <v/>
      </c>
      <c r="BA1053" t="str">
        <f t="shared" si="1001"/>
        <v/>
      </c>
      <c r="BB1053" t="str">
        <f t="shared" si="1002"/>
        <v/>
      </c>
      <c r="BC1053" t="str">
        <f t="shared" si="1003"/>
        <v/>
      </c>
      <c r="BD1053" t="str">
        <f t="shared" si="1004"/>
        <v/>
      </c>
      <c r="BF1053">
        <f t="shared" si="1005"/>
        <v>5</v>
      </c>
      <c r="BG1053">
        <f t="shared" si="1006"/>
        <v>4</v>
      </c>
      <c r="BH1053">
        <f t="shared" si="1007"/>
        <v>1</v>
      </c>
      <c r="BI1053">
        <f t="shared" si="1008"/>
        <v>0</v>
      </c>
      <c r="BJ1053">
        <f t="shared" si="1009"/>
        <v>0</v>
      </c>
      <c r="BK1053">
        <f t="shared" si="1010"/>
        <v>0</v>
      </c>
      <c r="BL1053">
        <f t="shared" si="1011"/>
        <v>0</v>
      </c>
      <c r="BM1053">
        <f t="shared" si="1012"/>
        <v>0</v>
      </c>
      <c r="BN1053">
        <f t="shared" si="1013"/>
        <v>0</v>
      </c>
      <c r="BO1053">
        <f t="shared" si="1014"/>
        <v>0</v>
      </c>
      <c r="BP1053">
        <f t="shared" si="1015"/>
        <v>0</v>
      </c>
      <c r="BQ1053">
        <f t="shared" si="1016"/>
        <v>0</v>
      </c>
      <c r="BR1053">
        <f t="shared" si="1017"/>
        <v>0</v>
      </c>
      <c r="BS1053">
        <f t="shared" si="1018"/>
        <v>0</v>
      </c>
      <c r="BT1053">
        <f t="shared" si="1019"/>
        <v>0</v>
      </c>
    </row>
    <row r="1054" spans="1:72" x14ac:dyDescent="0.25">
      <c r="A1054" t="str">
        <f>IF(TRIM(INDEX(games!$A:$A,ROW()))="","",TRIM(INDEX(games!$A:$A,ROW())))</f>
        <v/>
      </c>
      <c r="B1054" t="str">
        <f>IF(OR($A1054="",INDEX(games!$B:$B,ROW())=""),"",INDEX(games!$B:$B,ROW()))</f>
        <v/>
      </c>
      <c r="C1054" t="str">
        <f>IF(OR($A1054="",INDEX(games!$C:$C,ROW())=""),"",INDEX(games!$C:$C,ROW()))</f>
        <v/>
      </c>
      <c r="D1054" t="str">
        <f t="shared" si="960"/>
        <v/>
      </c>
      <c r="E1054" t="str">
        <f t="shared" si="961"/>
        <v/>
      </c>
      <c r="F1054" t="str">
        <f t="shared" si="962"/>
        <v/>
      </c>
      <c r="G1054" t="e">
        <f t="shared" si="963"/>
        <v>#N/A</v>
      </c>
      <c r="H1054" t="e">
        <f t="shared" si="964"/>
        <v>#N/A</v>
      </c>
      <c r="I1054" t="e">
        <f t="shared" si="965"/>
        <v>#N/A</v>
      </c>
      <c r="J1054" t="e">
        <f t="shared" si="966"/>
        <v>#N/A</v>
      </c>
      <c r="K1054" t="e">
        <f t="shared" si="967"/>
        <v>#N/A</v>
      </c>
      <c r="L1054" t="e">
        <f t="shared" si="968"/>
        <v>#N/A</v>
      </c>
      <c r="M1054" t="e">
        <f t="shared" si="969"/>
        <v>#N/A</v>
      </c>
      <c r="N1054" t="e">
        <f t="shared" si="970"/>
        <v>#N/A</v>
      </c>
      <c r="O1054" t="str">
        <f t="shared" si="971"/>
        <v/>
      </c>
      <c r="P1054" t="str">
        <f>IF(OR($A1054="",INDEX(games!$H:$H,ROW())=""),"",INDEX(games!$H:$H,ROW()))</f>
        <v/>
      </c>
      <c r="Q1054" t="str">
        <f t="shared" si="972"/>
        <v/>
      </c>
      <c r="T1054">
        <f t="shared" si="973"/>
        <v>1987</v>
      </c>
      <c r="U1054">
        <f t="shared" si="974"/>
        <v>2003</v>
      </c>
      <c r="V1054">
        <f t="shared" si="975"/>
        <v>16</v>
      </c>
      <c r="W1054" t="str">
        <f>IF(TRIM(INDEX(connections!$A:$A,ROW()))="","",TRIM(INDEX(connections!$A:$A,ROW())))</f>
        <v>NetHack</v>
      </c>
      <c r="X1054" t="str">
        <f>IF($W1054="","",TRIM(INDEX(connections!$B:$B,ROW())))</f>
        <v>Powder</v>
      </c>
      <c r="Y1054">
        <f t="shared" si="976"/>
        <v>558</v>
      </c>
      <c r="Z1054">
        <f t="shared" si="977"/>
        <v>646</v>
      </c>
      <c r="AA1054" t="str">
        <f t="shared" si="978"/>
        <v>Yes</v>
      </c>
      <c r="AB1054" t="str">
        <f t="shared" si="979"/>
        <v>Yes</v>
      </c>
      <c r="AC1054">
        <f t="shared" si="980"/>
        <v>1</v>
      </c>
      <c r="AD1054">
        <f t="shared" si="981"/>
        <v>0</v>
      </c>
      <c r="AE1054" t="str">
        <f t="shared" si="982"/>
        <v/>
      </c>
      <c r="AG1054" t="str">
        <f t="shared" si="983"/>
        <v/>
      </c>
      <c r="AH1054" t="str">
        <f t="shared" si="984"/>
        <v/>
      </c>
      <c r="AI1054" t="str">
        <f t="shared" si="985"/>
        <v/>
      </c>
      <c r="AJ1054" t="str">
        <f t="shared" si="986"/>
        <v/>
      </c>
      <c r="AK1054" t="str">
        <f t="shared" si="987"/>
        <v/>
      </c>
      <c r="AL1054" t="str">
        <f>IF($A1054="","",INDEX(games!$J:$J,ROW())&amp;"")</f>
        <v/>
      </c>
      <c r="AM1054" t="str">
        <f>IF($A1054="","",SUMPRODUCT($AO1054:$BD1054,'Map Analysis'!$AN$2^{0,1,2,3,4,5,6,7,8,9,10,11,12,13,14,15}))</f>
        <v/>
      </c>
      <c r="AN1054" t="str">
        <f t="shared" si="988"/>
        <v/>
      </c>
      <c r="AO1054" t="str">
        <f t="shared" si="989"/>
        <v/>
      </c>
      <c r="AP1054" t="str">
        <f t="shared" si="990"/>
        <v/>
      </c>
      <c r="AQ1054" t="str">
        <f t="shared" si="991"/>
        <v/>
      </c>
      <c r="AR1054" t="str">
        <f t="shared" si="992"/>
        <v/>
      </c>
      <c r="AS1054" t="str">
        <f t="shared" si="993"/>
        <v/>
      </c>
      <c r="AT1054" t="str">
        <f t="shared" si="994"/>
        <v/>
      </c>
      <c r="AU1054" t="str">
        <f t="shared" si="995"/>
        <v/>
      </c>
      <c r="AV1054" t="str">
        <f t="shared" si="996"/>
        <v/>
      </c>
      <c r="AW1054" t="str">
        <f t="shared" si="997"/>
        <v/>
      </c>
      <c r="AX1054" t="str">
        <f t="shared" si="998"/>
        <v/>
      </c>
      <c r="AY1054" t="str">
        <f t="shared" si="999"/>
        <v/>
      </c>
      <c r="AZ1054" t="str">
        <f t="shared" si="1000"/>
        <v/>
      </c>
      <c r="BA1054" t="str">
        <f t="shared" si="1001"/>
        <v/>
      </c>
      <c r="BB1054" t="str">
        <f t="shared" si="1002"/>
        <v/>
      </c>
      <c r="BC1054" t="str">
        <f t="shared" si="1003"/>
        <v/>
      </c>
      <c r="BD1054" t="str">
        <f t="shared" si="1004"/>
        <v/>
      </c>
      <c r="BF1054">
        <f t="shared" si="1005"/>
        <v>5</v>
      </c>
      <c r="BG1054">
        <f t="shared" si="1006"/>
        <v>4</v>
      </c>
      <c r="BH1054">
        <f t="shared" si="1007"/>
        <v>1</v>
      </c>
      <c r="BI1054">
        <f t="shared" si="1008"/>
        <v>0</v>
      </c>
      <c r="BJ1054">
        <f t="shared" si="1009"/>
        <v>0</v>
      </c>
      <c r="BK1054">
        <f t="shared" si="1010"/>
        <v>0</v>
      </c>
      <c r="BL1054">
        <f t="shared" si="1011"/>
        <v>0</v>
      </c>
      <c r="BM1054">
        <f t="shared" si="1012"/>
        <v>0</v>
      </c>
      <c r="BN1054">
        <f t="shared" si="1013"/>
        <v>0</v>
      </c>
      <c r="BO1054">
        <f t="shared" si="1014"/>
        <v>0</v>
      </c>
      <c r="BP1054">
        <f t="shared" si="1015"/>
        <v>0</v>
      </c>
      <c r="BQ1054">
        <f t="shared" si="1016"/>
        <v>0</v>
      </c>
      <c r="BR1054">
        <f t="shared" si="1017"/>
        <v>0</v>
      </c>
      <c r="BS1054">
        <f t="shared" si="1018"/>
        <v>0</v>
      </c>
      <c r="BT1054">
        <f t="shared" si="1019"/>
        <v>0</v>
      </c>
    </row>
    <row r="1055" spans="1:72" x14ac:dyDescent="0.25">
      <c r="A1055" t="str">
        <f>IF(TRIM(INDEX(games!$A:$A,ROW()))="","",TRIM(INDEX(games!$A:$A,ROW())))</f>
        <v/>
      </c>
      <c r="B1055" t="str">
        <f>IF(OR($A1055="",INDEX(games!$B:$B,ROW())=""),"",INDEX(games!$B:$B,ROW()))</f>
        <v/>
      </c>
      <c r="C1055" t="str">
        <f>IF(OR($A1055="",INDEX(games!$C:$C,ROW())=""),"",INDEX(games!$C:$C,ROW()))</f>
        <v/>
      </c>
      <c r="D1055" t="str">
        <f t="shared" si="960"/>
        <v/>
      </c>
      <c r="E1055" t="str">
        <f t="shared" si="961"/>
        <v/>
      </c>
      <c r="F1055" t="str">
        <f t="shared" si="962"/>
        <v/>
      </c>
      <c r="G1055" t="e">
        <f t="shared" si="963"/>
        <v>#N/A</v>
      </c>
      <c r="H1055" t="e">
        <f t="shared" si="964"/>
        <v>#N/A</v>
      </c>
      <c r="I1055" t="e">
        <f t="shared" si="965"/>
        <v>#N/A</v>
      </c>
      <c r="J1055" t="e">
        <f t="shared" si="966"/>
        <v>#N/A</v>
      </c>
      <c r="K1055" t="e">
        <f t="shared" si="967"/>
        <v>#N/A</v>
      </c>
      <c r="L1055" t="e">
        <f t="shared" si="968"/>
        <v>#N/A</v>
      </c>
      <c r="M1055" t="e">
        <f t="shared" si="969"/>
        <v>#N/A</v>
      </c>
      <c r="N1055" t="e">
        <f t="shared" si="970"/>
        <v>#N/A</v>
      </c>
      <c r="O1055" t="str">
        <f t="shared" si="971"/>
        <v/>
      </c>
      <c r="P1055" t="str">
        <f>IF(OR($A1055="",INDEX(games!$H:$H,ROW())=""),"",INDEX(games!$H:$H,ROW()))</f>
        <v/>
      </c>
      <c r="Q1055" t="str">
        <f t="shared" si="972"/>
        <v/>
      </c>
      <c r="T1055">
        <f t="shared" si="973"/>
        <v>2019</v>
      </c>
      <c r="U1055">
        <f t="shared" si="974"/>
        <v>2024</v>
      </c>
      <c r="V1055">
        <f t="shared" si="975"/>
        <v>5</v>
      </c>
      <c r="W1055" t="str">
        <f>IF(TRIM(INDEX(connections!$A:$A,ROW()))="","",TRIM(INDEX(connections!$A:$A,ROW())))</f>
        <v>Noita</v>
      </c>
      <c r="X1055" t="str">
        <f>IF($W1055="","",TRIM(INDEX(connections!$B:$B,ROW())))</f>
        <v>Primordialis</v>
      </c>
      <c r="Y1055">
        <f t="shared" si="976"/>
        <v>567</v>
      </c>
      <c r="Z1055">
        <f t="shared" si="977"/>
        <v>648</v>
      </c>
      <c r="AA1055" t="str">
        <f t="shared" si="978"/>
        <v>Yes</v>
      </c>
      <c r="AB1055" t="str">
        <f t="shared" si="979"/>
        <v/>
      </c>
      <c r="AC1055" t="str">
        <f t="shared" si="980"/>
        <v/>
      </c>
      <c r="AD1055">
        <f t="shared" si="981"/>
        <v>0</v>
      </c>
      <c r="AE1055" t="str">
        <f t="shared" si="982"/>
        <v/>
      </c>
      <c r="AG1055" t="str">
        <f t="shared" si="983"/>
        <v/>
      </c>
      <c r="AH1055" t="str">
        <f t="shared" si="984"/>
        <v/>
      </c>
      <c r="AI1055" t="str">
        <f t="shared" si="985"/>
        <v/>
      </c>
      <c r="AJ1055" t="str">
        <f t="shared" si="986"/>
        <v/>
      </c>
      <c r="AK1055" t="str">
        <f t="shared" si="987"/>
        <v/>
      </c>
      <c r="AL1055" t="str">
        <f>IF($A1055="","",INDEX(games!$J:$J,ROW())&amp;"")</f>
        <v/>
      </c>
      <c r="AM1055" t="str">
        <f>IF($A1055="","",SUMPRODUCT($AO1055:$BD1055,'Map Analysis'!$AN$2^{0,1,2,3,4,5,6,7,8,9,10,11,12,13,14,15}))</f>
        <v/>
      </c>
      <c r="AN1055" t="str">
        <f t="shared" si="988"/>
        <v/>
      </c>
      <c r="AO1055" t="str">
        <f t="shared" si="989"/>
        <v/>
      </c>
      <c r="AP1055" t="str">
        <f t="shared" si="990"/>
        <v/>
      </c>
      <c r="AQ1055" t="str">
        <f t="shared" si="991"/>
        <v/>
      </c>
      <c r="AR1055" t="str">
        <f t="shared" si="992"/>
        <v/>
      </c>
      <c r="AS1055" t="str">
        <f t="shared" si="993"/>
        <v/>
      </c>
      <c r="AT1055" t="str">
        <f t="shared" si="994"/>
        <v/>
      </c>
      <c r="AU1055" t="str">
        <f t="shared" si="995"/>
        <v/>
      </c>
      <c r="AV1055" t="str">
        <f t="shared" si="996"/>
        <v/>
      </c>
      <c r="AW1055" t="str">
        <f t="shared" si="997"/>
        <v/>
      </c>
      <c r="AX1055" t="str">
        <f t="shared" si="998"/>
        <v/>
      </c>
      <c r="AY1055" t="str">
        <f t="shared" si="999"/>
        <v/>
      </c>
      <c r="AZ1055" t="str">
        <f t="shared" si="1000"/>
        <v/>
      </c>
      <c r="BA1055" t="str">
        <f t="shared" si="1001"/>
        <v/>
      </c>
      <c r="BB1055" t="str">
        <f t="shared" si="1002"/>
        <v/>
      </c>
      <c r="BC1055" t="str">
        <f t="shared" si="1003"/>
        <v/>
      </c>
      <c r="BD1055" t="str">
        <f t="shared" si="1004"/>
        <v/>
      </c>
      <c r="BF1055">
        <f t="shared" si="1005"/>
        <v>0</v>
      </c>
      <c r="BG1055">
        <f t="shared" si="1006"/>
        <v>0</v>
      </c>
      <c r="BH1055">
        <f t="shared" si="1007"/>
        <v>0</v>
      </c>
      <c r="BI1055">
        <f t="shared" si="1008"/>
        <v>0</v>
      </c>
      <c r="BJ1055">
        <f t="shared" si="1009"/>
        <v>0</v>
      </c>
      <c r="BK1055">
        <f t="shared" si="1010"/>
        <v>0</v>
      </c>
      <c r="BL1055">
        <f t="shared" si="1011"/>
        <v>0</v>
      </c>
      <c r="BM1055">
        <f t="shared" si="1012"/>
        <v>0</v>
      </c>
      <c r="BN1055">
        <f t="shared" si="1013"/>
        <v>0</v>
      </c>
      <c r="BO1055">
        <f t="shared" si="1014"/>
        <v>0</v>
      </c>
      <c r="BP1055">
        <f t="shared" si="1015"/>
        <v>0</v>
      </c>
      <c r="BQ1055">
        <f t="shared" si="1016"/>
        <v>0</v>
      </c>
      <c r="BR1055">
        <f t="shared" si="1017"/>
        <v>0</v>
      </c>
      <c r="BS1055">
        <f t="shared" si="1018"/>
        <v>0</v>
      </c>
      <c r="BT1055">
        <f t="shared" si="1019"/>
        <v>0</v>
      </c>
    </row>
    <row r="1056" spans="1:72" x14ac:dyDescent="0.25">
      <c r="A1056" t="str">
        <f>IF(TRIM(INDEX(games!$A:$A,ROW()))="","",TRIM(INDEX(games!$A:$A,ROW())))</f>
        <v/>
      </c>
      <c r="B1056" t="str">
        <f>IF(OR($A1056="",INDEX(games!$B:$B,ROW())=""),"",INDEX(games!$B:$B,ROW()))</f>
        <v/>
      </c>
      <c r="C1056" t="str">
        <f>IF(OR($A1056="",INDEX(games!$C:$C,ROW())=""),"",INDEX(games!$C:$C,ROW()))</f>
        <v/>
      </c>
      <c r="D1056" t="str">
        <f t="shared" si="960"/>
        <v/>
      </c>
      <c r="E1056" t="str">
        <f t="shared" si="961"/>
        <v/>
      </c>
      <c r="F1056" t="str">
        <f t="shared" si="962"/>
        <v/>
      </c>
      <c r="G1056" t="e">
        <f t="shared" si="963"/>
        <v>#N/A</v>
      </c>
      <c r="H1056" t="e">
        <f t="shared" si="964"/>
        <v>#N/A</v>
      </c>
      <c r="I1056" t="e">
        <f t="shared" si="965"/>
        <v>#N/A</v>
      </c>
      <c r="J1056" t="e">
        <f t="shared" si="966"/>
        <v>#N/A</v>
      </c>
      <c r="K1056" t="e">
        <f t="shared" si="967"/>
        <v>#N/A</v>
      </c>
      <c r="L1056" t="e">
        <f t="shared" si="968"/>
        <v>#N/A</v>
      </c>
      <c r="M1056" t="e">
        <f t="shared" si="969"/>
        <v>#N/A</v>
      </c>
      <c r="N1056" t="e">
        <f t="shared" si="970"/>
        <v>#N/A</v>
      </c>
      <c r="O1056" t="str">
        <f t="shared" si="971"/>
        <v/>
      </c>
      <c r="P1056" t="str">
        <f>IF(OR($A1056="",INDEX(games!$H:$H,ROW())=""),"",INDEX(games!$H:$H,ROW()))</f>
        <v/>
      </c>
      <c r="Q1056" t="str">
        <f t="shared" si="972"/>
        <v/>
      </c>
      <c r="T1056">
        <f t="shared" si="973"/>
        <v>2011</v>
      </c>
      <c r="U1056">
        <f t="shared" si="974"/>
        <v>2026</v>
      </c>
      <c r="V1056">
        <f t="shared" si="975"/>
        <v>15</v>
      </c>
      <c r="W1056" t="str">
        <f>IF(TRIM(INDEX(connections!$A:$A,ROW()))="","",TRIM(INDEX(connections!$A:$A,ROW())))</f>
        <v>The Binding of Isaac</v>
      </c>
      <c r="X1056" t="str">
        <f>IF($W1056="","",TRIM(INDEX(connections!$B:$B,ROW())))</f>
        <v>Pronoun Palace</v>
      </c>
      <c r="Y1056">
        <f t="shared" si="976"/>
        <v>865</v>
      </c>
      <c r="Z1056">
        <f t="shared" si="977"/>
        <v>650</v>
      </c>
      <c r="AA1056" t="str">
        <f t="shared" si="978"/>
        <v>Yes</v>
      </c>
      <c r="AB1056" t="str">
        <f t="shared" si="979"/>
        <v/>
      </c>
      <c r="AC1056" t="str">
        <f t="shared" si="980"/>
        <v/>
      </c>
      <c r="AD1056">
        <f t="shared" si="981"/>
        <v>1</v>
      </c>
      <c r="AE1056" t="str">
        <f t="shared" si="982"/>
        <v/>
      </c>
      <c r="AG1056" t="str">
        <f t="shared" si="983"/>
        <v/>
      </c>
      <c r="AH1056" t="str">
        <f t="shared" si="984"/>
        <v/>
      </c>
      <c r="AI1056" t="str">
        <f t="shared" si="985"/>
        <v/>
      </c>
      <c r="AJ1056" t="str">
        <f t="shared" si="986"/>
        <v/>
      </c>
      <c r="AK1056" t="str">
        <f t="shared" si="987"/>
        <v/>
      </c>
      <c r="AL1056" t="str">
        <f>IF($A1056="","",INDEX(games!$J:$J,ROW())&amp;"")</f>
        <v/>
      </c>
      <c r="AM1056" t="str">
        <f>IF($A1056="","",SUMPRODUCT($AO1056:$BD1056,'Map Analysis'!$AN$2^{0,1,2,3,4,5,6,7,8,9,10,11,12,13,14,15}))</f>
        <v/>
      </c>
      <c r="AN1056" t="str">
        <f t="shared" si="988"/>
        <v/>
      </c>
      <c r="AO1056" t="str">
        <f t="shared" si="989"/>
        <v/>
      </c>
      <c r="AP1056" t="str">
        <f t="shared" si="990"/>
        <v/>
      </c>
      <c r="AQ1056" t="str">
        <f t="shared" si="991"/>
        <v/>
      </c>
      <c r="AR1056" t="str">
        <f t="shared" si="992"/>
        <v/>
      </c>
      <c r="AS1056" t="str">
        <f t="shared" si="993"/>
        <v/>
      </c>
      <c r="AT1056" t="str">
        <f t="shared" si="994"/>
        <v/>
      </c>
      <c r="AU1056" t="str">
        <f t="shared" si="995"/>
        <v/>
      </c>
      <c r="AV1056" t="str">
        <f t="shared" si="996"/>
        <v/>
      </c>
      <c r="AW1056" t="str">
        <f t="shared" si="997"/>
        <v/>
      </c>
      <c r="AX1056" t="str">
        <f t="shared" si="998"/>
        <v/>
      </c>
      <c r="AY1056" t="str">
        <f t="shared" si="999"/>
        <v/>
      </c>
      <c r="AZ1056" t="str">
        <f t="shared" si="1000"/>
        <v/>
      </c>
      <c r="BA1056" t="str">
        <f t="shared" si="1001"/>
        <v/>
      </c>
      <c r="BB1056" t="str">
        <f t="shared" si="1002"/>
        <v/>
      </c>
      <c r="BC1056" t="str">
        <f t="shared" si="1003"/>
        <v/>
      </c>
      <c r="BD1056" t="str">
        <f t="shared" si="1004"/>
        <v/>
      </c>
      <c r="BF1056">
        <f t="shared" si="1005"/>
        <v>0</v>
      </c>
      <c r="BG1056">
        <f t="shared" si="1006"/>
        <v>0</v>
      </c>
      <c r="BH1056">
        <f t="shared" si="1007"/>
        <v>0</v>
      </c>
      <c r="BI1056">
        <f t="shared" si="1008"/>
        <v>0</v>
      </c>
      <c r="BJ1056">
        <f t="shared" si="1009"/>
        <v>0</v>
      </c>
      <c r="BK1056">
        <f t="shared" si="1010"/>
        <v>0</v>
      </c>
      <c r="BL1056">
        <f t="shared" si="1011"/>
        <v>0</v>
      </c>
      <c r="BM1056">
        <f t="shared" si="1012"/>
        <v>0</v>
      </c>
      <c r="BN1056">
        <f t="shared" si="1013"/>
        <v>0</v>
      </c>
      <c r="BO1056">
        <f t="shared" si="1014"/>
        <v>0</v>
      </c>
      <c r="BP1056">
        <f t="shared" si="1015"/>
        <v>0</v>
      </c>
      <c r="BQ1056">
        <f t="shared" si="1016"/>
        <v>0</v>
      </c>
      <c r="BR1056">
        <f t="shared" si="1017"/>
        <v>0</v>
      </c>
      <c r="BS1056">
        <f t="shared" si="1018"/>
        <v>0</v>
      </c>
      <c r="BT1056">
        <f t="shared" si="1019"/>
        <v>0</v>
      </c>
    </row>
    <row r="1057" spans="1:72" x14ac:dyDescent="0.25">
      <c r="A1057" t="str">
        <f>IF(TRIM(INDEX(games!$A:$A,ROW()))="","",TRIM(INDEX(games!$A:$A,ROW())))</f>
        <v/>
      </c>
      <c r="B1057" t="str">
        <f>IF(OR($A1057="",INDEX(games!$B:$B,ROW())=""),"",INDEX(games!$B:$B,ROW()))</f>
        <v/>
      </c>
      <c r="C1057" t="str">
        <f>IF(OR($A1057="",INDEX(games!$C:$C,ROW())=""),"",INDEX(games!$C:$C,ROW()))</f>
        <v/>
      </c>
      <c r="D1057" t="str">
        <f t="shared" si="960"/>
        <v/>
      </c>
      <c r="E1057" t="str">
        <f t="shared" si="961"/>
        <v/>
      </c>
      <c r="F1057" t="str">
        <f t="shared" si="962"/>
        <v/>
      </c>
      <c r="G1057" t="e">
        <f t="shared" si="963"/>
        <v>#N/A</v>
      </c>
      <c r="H1057" t="e">
        <f t="shared" si="964"/>
        <v>#N/A</v>
      </c>
      <c r="I1057" t="e">
        <f t="shared" si="965"/>
        <v>#N/A</v>
      </c>
      <c r="J1057" t="e">
        <f t="shared" si="966"/>
        <v>#N/A</v>
      </c>
      <c r="K1057" t="e">
        <f t="shared" si="967"/>
        <v>#N/A</v>
      </c>
      <c r="L1057" t="e">
        <f t="shared" si="968"/>
        <v>#N/A</v>
      </c>
      <c r="M1057" t="e">
        <f t="shared" si="969"/>
        <v>#N/A</v>
      </c>
      <c r="N1057" t="e">
        <f t="shared" si="970"/>
        <v>#N/A</v>
      </c>
      <c r="O1057" t="str">
        <f t="shared" si="971"/>
        <v/>
      </c>
      <c r="P1057" t="str">
        <f>IF(OR($A1057="",INDEX(games!$H:$H,ROW())=""),"",INDEX(games!$H:$H,ROW()))</f>
        <v/>
      </c>
      <c r="Q1057" t="str">
        <f t="shared" si="972"/>
        <v/>
      </c>
      <c r="T1057">
        <f t="shared" si="973"/>
        <v>2019</v>
      </c>
      <c r="U1057">
        <f t="shared" si="974"/>
        <v>2026</v>
      </c>
      <c r="V1057">
        <f t="shared" si="975"/>
        <v>7</v>
      </c>
      <c r="W1057" t="str">
        <f>IF(TRIM(INDEX(connections!$A:$A,ROW()))="","",TRIM(INDEX(connections!$A:$A,ROW())))</f>
        <v>The Legend of Bum-Bo</v>
      </c>
      <c r="X1057" t="str">
        <f>IF($W1057="","",TRIM(INDEX(connections!$B:$B,ROW())))</f>
        <v>Pronoun Palace</v>
      </c>
      <c r="Y1057">
        <f t="shared" si="976"/>
        <v>879</v>
      </c>
      <c r="Z1057">
        <f t="shared" si="977"/>
        <v>650</v>
      </c>
      <c r="AA1057" t="str">
        <f t="shared" si="978"/>
        <v>Yes</v>
      </c>
      <c r="AB1057" t="str">
        <f t="shared" si="979"/>
        <v/>
      </c>
      <c r="AC1057" t="str">
        <f t="shared" si="980"/>
        <v/>
      </c>
      <c r="AD1057">
        <f t="shared" si="981"/>
        <v>0</v>
      </c>
      <c r="AE1057" t="str">
        <f t="shared" si="982"/>
        <v/>
      </c>
      <c r="AG1057" t="str">
        <f t="shared" si="983"/>
        <v/>
      </c>
      <c r="AH1057" t="str">
        <f t="shared" si="984"/>
        <v/>
      </c>
      <c r="AI1057" t="str">
        <f t="shared" si="985"/>
        <v/>
      </c>
      <c r="AJ1057" t="str">
        <f t="shared" si="986"/>
        <v/>
      </c>
      <c r="AK1057" t="str">
        <f t="shared" si="987"/>
        <v/>
      </c>
      <c r="AL1057" t="str">
        <f>IF($A1057="","",INDEX(games!$J:$J,ROW())&amp;"")</f>
        <v/>
      </c>
      <c r="AM1057" t="str">
        <f>IF($A1057="","",SUMPRODUCT($AO1057:$BD1057,'Map Analysis'!$AN$2^{0,1,2,3,4,5,6,7,8,9,10,11,12,13,14,15}))</f>
        <v/>
      </c>
      <c r="AN1057" t="str">
        <f t="shared" si="988"/>
        <v/>
      </c>
      <c r="AO1057" t="str">
        <f t="shared" si="989"/>
        <v/>
      </c>
      <c r="AP1057" t="str">
        <f t="shared" si="990"/>
        <v/>
      </c>
      <c r="AQ1057" t="str">
        <f t="shared" si="991"/>
        <v/>
      </c>
      <c r="AR1057" t="str">
        <f t="shared" si="992"/>
        <v/>
      </c>
      <c r="AS1057" t="str">
        <f t="shared" si="993"/>
        <v/>
      </c>
      <c r="AT1057" t="str">
        <f t="shared" si="994"/>
        <v/>
      </c>
      <c r="AU1057" t="str">
        <f t="shared" si="995"/>
        <v/>
      </c>
      <c r="AV1057" t="str">
        <f t="shared" si="996"/>
        <v/>
      </c>
      <c r="AW1057" t="str">
        <f t="shared" si="997"/>
        <v/>
      </c>
      <c r="AX1057" t="str">
        <f t="shared" si="998"/>
        <v/>
      </c>
      <c r="AY1057" t="str">
        <f t="shared" si="999"/>
        <v/>
      </c>
      <c r="AZ1057" t="str">
        <f t="shared" si="1000"/>
        <v/>
      </c>
      <c r="BA1057" t="str">
        <f t="shared" si="1001"/>
        <v/>
      </c>
      <c r="BB1057" t="str">
        <f t="shared" si="1002"/>
        <v/>
      </c>
      <c r="BC1057" t="str">
        <f t="shared" si="1003"/>
        <v/>
      </c>
      <c r="BD1057" t="str">
        <f t="shared" si="1004"/>
        <v/>
      </c>
      <c r="BF1057">
        <f t="shared" si="1005"/>
        <v>0</v>
      </c>
      <c r="BG1057">
        <f t="shared" si="1006"/>
        <v>0</v>
      </c>
      <c r="BH1057">
        <f t="shared" si="1007"/>
        <v>0</v>
      </c>
      <c r="BI1057">
        <f t="shared" si="1008"/>
        <v>0</v>
      </c>
      <c r="BJ1057">
        <f t="shared" si="1009"/>
        <v>0</v>
      </c>
      <c r="BK1057">
        <f t="shared" si="1010"/>
        <v>0</v>
      </c>
      <c r="BL1057">
        <f t="shared" si="1011"/>
        <v>0</v>
      </c>
      <c r="BM1057">
        <f t="shared" si="1012"/>
        <v>0</v>
      </c>
      <c r="BN1057">
        <f t="shared" si="1013"/>
        <v>0</v>
      </c>
      <c r="BO1057">
        <f t="shared" si="1014"/>
        <v>0</v>
      </c>
      <c r="BP1057">
        <f t="shared" si="1015"/>
        <v>0</v>
      </c>
      <c r="BQ1057">
        <f t="shared" si="1016"/>
        <v>0</v>
      </c>
      <c r="BR1057">
        <f t="shared" si="1017"/>
        <v>0</v>
      </c>
      <c r="BS1057">
        <f t="shared" si="1018"/>
        <v>0</v>
      </c>
      <c r="BT1057">
        <f t="shared" si="1019"/>
        <v>0</v>
      </c>
    </row>
    <row r="1058" spans="1:72" x14ac:dyDescent="0.25">
      <c r="A1058" t="str">
        <f>IF(TRIM(INDEX(games!$A:$A,ROW()))="","",TRIM(INDEX(games!$A:$A,ROW())))</f>
        <v/>
      </c>
      <c r="B1058" t="str">
        <f>IF(OR($A1058="",INDEX(games!$B:$B,ROW())=""),"",INDEX(games!$B:$B,ROW()))</f>
        <v/>
      </c>
      <c r="C1058" t="str">
        <f>IF(OR($A1058="",INDEX(games!$C:$C,ROW())=""),"",INDEX(games!$C:$C,ROW()))</f>
        <v/>
      </c>
      <c r="D1058" t="str">
        <f t="shared" si="960"/>
        <v/>
      </c>
      <c r="E1058" t="str">
        <f t="shared" si="961"/>
        <v/>
      </c>
      <c r="F1058" t="str">
        <f t="shared" si="962"/>
        <v/>
      </c>
      <c r="G1058" t="e">
        <f t="shared" si="963"/>
        <v>#N/A</v>
      </c>
      <c r="H1058" t="e">
        <f t="shared" si="964"/>
        <v>#N/A</v>
      </c>
      <c r="I1058" t="e">
        <f t="shared" si="965"/>
        <v>#N/A</v>
      </c>
      <c r="J1058" t="e">
        <f t="shared" si="966"/>
        <v>#N/A</v>
      </c>
      <c r="K1058" t="e">
        <f t="shared" si="967"/>
        <v>#N/A</v>
      </c>
      <c r="L1058" t="e">
        <f t="shared" si="968"/>
        <v>#N/A</v>
      </c>
      <c r="M1058" t="e">
        <f t="shared" si="969"/>
        <v>#N/A</v>
      </c>
      <c r="N1058" t="e">
        <f t="shared" si="970"/>
        <v>#N/A</v>
      </c>
      <c r="O1058" t="str">
        <f t="shared" si="971"/>
        <v/>
      </c>
      <c r="P1058" t="str">
        <f>IF(OR($A1058="",INDEX(games!$H:$H,ROW())=""),"",INDEX(games!$H:$H,ROW()))</f>
        <v/>
      </c>
      <c r="Q1058" t="str">
        <f t="shared" si="972"/>
        <v/>
      </c>
      <c r="T1058">
        <f t="shared" si="973"/>
        <v>2019</v>
      </c>
      <c r="U1058">
        <f t="shared" si="974"/>
        <v>2022</v>
      </c>
      <c r="V1058">
        <f t="shared" si="975"/>
        <v>3</v>
      </c>
      <c r="W1058" t="str">
        <f>IF(TRIM(INDEX(connections!$A:$A,ROW()))="","",TRIM(INDEX(connections!$A:$A,ROW())))</f>
        <v>Hades</v>
      </c>
      <c r="X1058" t="str">
        <f>IF($W1058="","",TRIM(INDEX(connections!$B:$B,ROW())))</f>
        <v>Putrid Shot Ultra</v>
      </c>
      <c r="Y1058">
        <f t="shared" si="976"/>
        <v>375</v>
      </c>
      <c r="Z1058">
        <f t="shared" si="977"/>
        <v>651</v>
      </c>
      <c r="AA1058" t="str">
        <f t="shared" si="978"/>
        <v>Yes</v>
      </c>
      <c r="AB1058" t="str">
        <f t="shared" si="979"/>
        <v>Yes</v>
      </c>
      <c r="AC1058">
        <f t="shared" si="980"/>
        <v>1</v>
      </c>
      <c r="AD1058">
        <f t="shared" si="981"/>
        <v>0</v>
      </c>
      <c r="AE1058" t="str">
        <f t="shared" si="982"/>
        <v/>
      </c>
      <c r="AG1058" t="str">
        <f t="shared" si="983"/>
        <v/>
      </c>
      <c r="AH1058" t="str">
        <f t="shared" si="984"/>
        <v/>
      </c>
      <c r="AI1058" t="str">
        <f t="shared" si="985"/>
        <v/>
      </c>
      <c r="AJ1058" t="str">
        <f t="shared" si="986"/>
        <v/>
      </c>
      <c r="AK1058" t="str">
        <f t="shared" si="987"/>
        <v/>
      </c>
      <c r="AL1058" t="str">
        <f>IF($A1058="","",INDEX(games!$J:$J,ROW())&amp;"")</f>
        <v/>
      </c>
      <c r="AM1058" t="str">
        <f>IF($A1058="","",SUMPRODUCT($AO1058:$BD1058,'Map Analysis'!$AN$2^{0,1,2,3,4,5,6,7,8,9,10,11,12,13,14,15}))</f>
        <v/>
      </c>
      <c r="AN1058" t="str">
        <f t="shared" si="988"/>
        <v/>
      </c>
      <c r="AO1058" t="str">
        <f t="shared" si="989"/>
        <v/>
      </c>
      <c r="AP1058" t="str">
        <f t="shared" si="990"/>
        <v/>
      </c>
      <c r="AQ1058" t="str">
        <f t="shared" si="991"/>
        <v/>
      </c>
      <c r="AR1058" t="str">
        <f t="shared" si="992"/>
        <v/>
      </c>
      <c r="AS1058" t="str">
        <f t="shared" si="993"/>
        <v/>
      </c>
      <c r="AT1058" t="str">
        <f t="shared" si="994"/>
        <v/>
      </c>
      <c r="AU1058" t="str">
        <f t="shared" si="995"/>
        <v/>
      </c>
      <c r="AV1058" t="str">
        <f t="shared" si="996"/>
        <v/>
      </c>
      <c r="AW1058" t="str">
        <f t="shared" si="997"/>
        <v/>
      </c>
      <c r="AX1058" t="str">
        <f t="shared" si="998"/>
        <v/>
      </c>
      <c r="AY1058" t="str">
        <f t="shared" si="999"/>
        <v/>
      </c>
      <c r="AZ1058" t="str">
        <f t="shared" si="1000"/>
        <v/>
      </c>
      <c r="BA1058" t="str">
        <f t="shared" si="1001"/>
        <v/>
      </c>
      <c r="BB1058" t="str">
        <f t="shared" si="1002"/>
        <v/>
      </c>
      <c r="BC1058" t="str">
        <f t="shared" si="1003"/>
        <v/>
      </c>
      <c r="BD1058" t="str">
        <f t="shared" si="1004"/>
        <v/>
      </c>
      <c r="BF1058">
        <f t="shared" si="1005"/>
        <v>0</v>
      </c>
      <c r="BG1058">
        <f t="shared" si="1006"/>
        <v>0</v>
      </c>
      <c r="BH1058">
        <f t="shared" si="1007"/>
        <v>0</v>
      </c>
      <c r="BI1058">
        <f t="shared" si="1008"/>
        <v>0</v>
      </c>
      <c r="BJ1058">
        <f t="shared" si="1009"/>
        <v>0</v>
      </c>
      <c r="BK1058">
        <f t="shared" si="1010"/>
        <v>0</v>
      </c>
      <c r="BL1058">
        <f t="shared" si="1011"/>
        <v>0</v>
      </c>
      <c r="BM1058">
        <f t="shared" si="1012"/>
        <v>0</v>
      </c>
      <c r="BN1058">
        <f t="shared" si="1013"/>
        <v>0</v>
      </c>
      <c r="BO1058">
        <f t="shared" si="1014"/>
        <v>0</v>
      </c>
      <c r="BP1058">
        <f t="shared" si="1015"/>
        <v>0</v>
      </c>
      <c r="BQ1058">
        <f t="shared" si="1016"/>
        <v>0</v>
      </c>
      <c r="BR1058">
        <f t="shared" si="1017"/>
        <v>0</v>
      </c>
      <c r="BS1058">
        <f t="shared" si="1018"/>
        <v>0</v>
      </c>
      <c r="BT1058">
        <f t="shared" si="1019"/>
        <v>0</v>
      </c>
    </row>
    <row r="1059" spans="1:72" x14ac:dyDescent="0.25">
      <c r="A1059" t="str">
        <f>IF(TRIM(INDEX(games!$A:$A,ROW()))="","",TRIM(INDEX(games!$A:$A,ROW())))</f>
        <v/>
      </c>
      <c r="B1059" t="str">
        <f>IF(OR($A1059="",INDEX(games!$B:$B,ROW())=""),"",INDEX(games!$B:$B,ROW()))</f>
        <v/>
      </c>
      <c r="C1059" t="str">
        <f>IF(OR($A1059="",INDEX(games!$C:$C,ROW())=""),"",INDEX(games!$C:$C,ROW()))</f>
        <v/>
      </c>
      <c r="D1059" t="str">
        <f t="shared" si="960"/>
        <v/>
      </c>
      <c r="E1059" t="str">
        <f t="shared" si="961"/>
        <v/>
      </c>
      <c r="F1059" t="str">
        <f t="shared" si="962"/>
        <v/>
      </c>
      <c r="G1059" t="e">
        <f t="shared" si="963"/>
        <v>#N/A</v>
      </c>
      <c r="H1059" t="e">
        <f t="shared" si="964"/>
        <v>#N/A</v>
      </c>
      <c r="I1059" t="e">
        <f t="shared" si="965"/>
        <v>#N/A</v>
      </c>
      <c r="J1059" t="e">
        <f t="shared" si="966"/>
        <v>#N/A</v>
      </c>
      <c r="K1059" t="e">
        <f t="shared" si="967"/>
        <v>#N/A</v>
      </c>
      <c r="L1059" t="e">
        <f t="shared" si="968"/>
        <v>#N/A</v>
      </c>
      <c r="M1059" t="e">
        <f t="shared" si="969"/>
        <v>#N/A</v>
      </c>
      <c r="N1059" t="e">
        <f t="shared" si="970"/>
        <v>#N/A</v>
      </c>
      <c r="O1059" t="str">
        <f t="shared" si="971"/>
        <v/>
      </c>
      <c r="P1059" t="str">
        <f>IF(OR($A1059="",INDEX(games!$H:$H,ROW())=""),"",INDEX(games!$H:$H,ROW()))</f>
        <v/>
      </c>
      <c r="Q1059" t="str">
        <f t="shared" si="972"/>
        <v/>
      </c>
      <c r="T1059">
        <f t="shared" si="973"/>
        <v>2013</v>
      </c>
      <c r="U1059">
        <f t="shared" si="974"/>
        <v>2022</v>
      </c>
      <c r="V1059">
        <f t="shared" si="975"/>
        <v>9</v>
      </c>
      <c r="W1059" t="str">
        <f>IF(TRIM(INDEX(connections!$A:$A,ROW()))="","",TRIM(INDEX(connections!$A:$A,ROW())))</f>
        <v>Risk of Rain</v>
      </c>
      <c r="X1059" t="str">
        <f>IF($W1059="","",TRIM(INDEX(connections!$B:$B,ROW())))</f>
        <v>Putrid Shot Ultra</v>
      </c>
      <c r="Y1059">
        <f t="shared" si="976"/>
        <v>687</v>
      </c>
      <c r="Z1059">
        <f t="shared" si="977"/>
        <v>651</v>
      </c>
      <c r="AA1059" t="str">
        <f t="shared" si="978"/>
        <v>Yes</v>
      </c>
      <c r="AB1059" t="str">
        <f t="shared" si="979"/>
        <v>Yes</v>
      </c>
      <c r="AC1059">
        <f t="shared" si="980"/>
        <v>1</v>
      </c>
      <c r="AD1059">
        <f t="shared" si="981"/>
        <v>0</v>
      </c>
      <c r="AE1059" t="str">
        <f t="shared" si="982"/>
        <v/>
      </c>
      <c r="AG1059" t="str">
        <f t="shared" si="983"/>
        <v/>
      </c>
      <c r="AH1059" t="str">
        <f t="shared" si="984"/>
        <v/>
      </c>
      <c r="AI1059" t="str">
        <f t="shared" si="985"/>
        <v/>
      </c>
      <c r="AJ1059" t="str">
        <f t="shared" si="986"/>
        <v/>
      </c>
      <c r="AK1059" t="str">
        <f t="shared" si="987"/>
        <v/>
      </c>
      <c r="AL1059" t="str">
        <f>IF($A1059="","",INDEX(games!$J:$J,ROW())&amp;"")</f>
        <v/>
      </c>
      <c r="AM1059" t="str">
        <f>IF($A1059="","",SUMPRODUCT($AO1059:$BD1059,'Map Analysis'!$AN$2^{0,1,2,3,4,5,6,7,8,9,10,11,12,13,14,15}))</f>
        <v/>
      </c>
      <c r="AN1059" t="str">
        <f t="shared" si="988"/>
        <v/>
      </c>
      <c r="AO1059" t="str">
        <f t="shared" si="989"/>
        <v/>
      </c>
      <c r="AP1059" t="str">
        <f t="shared" si="990"/>
        <v/>
      </c>
      <c r="AQ1059" t="str">
        <f t="shared" si="991"/>
        <v/>
      </c>
      <c r="AR1059" t="str">
        <f t="shared" si="992"/>
        <v/>
      </c>
      <c r="AS1059" t="str">
        <f t="shared" si="993"/>
        <v/>
      </c>
      <c r="AT1059" t="str">
        <f t="shared" si="994"/>
        <v/>
      </c>
      <c r="AU1059" t="str">
        <f t="shared" si="995"/>
        <v/>
      </c>
      <c r="AV1059" t="str">
        <f t="shared" si="996"/>
        <v/>
      </c>
      <c r="AW1059" t="str">
        <f t="shared" si="997"/>
        <v/>
      </c>
      <c r="AX1059" t="str">
        <f t="shared" si="998"/>
        <v/>
      </c>
      <c r="AY1059" t="str">
        <f t="shared" si="999"/>
        <v/>
      </c>
      <c r="AZ1059" t="str">
        <f t="shared" si="1000"/>
        <v/>
      </c>
      <c r="BA1059" t="str">
        <f t="shared" si="1001"/>
        <v/>
      </c>
      <c r="BB1059" t="str">
        <f t="shared" si="1002"/>
        <v/>
      </c>
      <c r="BC1059" t="str">
        <f t="shared" si="1003"/>
        <v/>
      </c>
      <c r="BD1059" t="str">
        <f t="shared" si="1004"/>
        <v/>
      </c>
      <c r="BF1059">
        <f t="shared" si="1005"/>
        <v>0</v>
      </c>
      <c r="BG1059">
        <f t="shared" si="1006"/>
        <v>0</v>
      </c>
      <c r="BH1059">
        <f t="shared" si="1007"/>
        <v>0</v>
      </c>
      <c r="BI1059">
        <f t="shared" si="1008"/>
        <v>0</v>
      </c>
      <c r="BJ1059">
        <f t="shared" si="1009"/>
        <v>0</v>
      </c>
      <c r="BK1059">
        <f t="shared" si="1010"/>
        <v>0</v>
      </c>
      <c r="BL1059">
        <f t="shared" si="1011"/>
        <v>0</v>
      </c>
      <c r="BM1059">
        <f t="shared" si="1012"/>
        <v>0</v>
      </c>
      <c r="BN1059">
        <f t="shared" si="1013"/>
        <v>0</v>
      </c>
      <c r="BO1059">
        <f t="shared" si="1014"/>
        <v>0</v>
      </c>
      <c r="BP1059">
        <f t="shared" si="1015"/>
        <v>0</v>
      </c>
      <c r="BQ1059">
        <f t="shared" si="1016"/>
        <v>0</v>
      </c>
      <c r="BR1059">
        <f t="shared" si="1017"/>
        <v>0</v>
      </c>
      <c r="BS1059">
        <f t="shared" si="1018"/>
        <v>0</v>
      </c>
      <c r="BT1059">
        <f t="shared" si="1019"/>
        <v>0</v>
      </c>
    </row>
    <row r="1060" spans="1:72" x14ac:dyDescent="0.25">
      <c r="A1060" t="str">
        <f>IF(TRIM(INDEX(games!$A:$A,ROW()))="","",TRIM(INDEX(games!$A:$A,ROW())))</f>
        <v/>
      </c>
      <c r="B1060" t="str">
        <f>IF(OR($A1060="",INDEX(games!$B:$B,ROW())=""),"",INDEX(games!$B:$B,ROW()))</f>
        <v/>
      </c>
      <c r="C1060" t="str">
        <f>IF(OR($A1060="",INDEX(games!$C:$C,ROW())=""),"",INDEX(games!$C:$C,ROW()))</f>
        <v/>
      </c>
      <c r="D1060" t="str">
        <f t="shared" si="960"/>
        <v/>
      </c>
      <c r="E1060" t="str">
        <f t="shared" si="961"/>
        <v/>
      </c>
      <c r="F1060" t="str">
        <f t="shared" si="962"/>
        <v/>
      </c>
      <c r="G1060" t="e">
        <f t="shared" si="963"/>
        <v>#N/A</v>
      </c>
      <c r="H1060" t="e">
        <f t="shared" si="964"/>
        <v>#N/A</v>
      </c>
      <c r="I1060" t="e">
        <f t="shared" si="965"/>
        <v>#N/A</v>
      </c>
      <c r="J1060" t="e">
        <f t="shared" si="966"/>
        <v>#N/A</v>
      </c>
      <c r="K1060" t="e">
        <f t="shared" si="967"/>
        <v>#N/A</v>
      </c>
      <c r="L1060" t="e">
        <f t="shared" si="968"/>
        <v>#N/A</v>
      </c>
      <c r="M1060" t="e">
        <f t="shared" si="969"/>
        <v>#N/A</v>
      </c>
      <c r="N1060" t="e">
        <f t="shared" si="970"/>
        <v>#N/A</v>
      </c>
      <c r="O1060" t="str">
        <f t="shared" si="971"/>
        <v/>
      </c>
      <c r="P1060" t="str">
        <f>IF(OR($A1060="",INDEX(games!$H:$H,ROW())=""),"",INDEX(games!$H:$H,ROW()))</f>
        <v/>
      </c>
      <c r="Q1060" t="str">
        <f t="shared" si="972"/>
        <v/>
      </c>
      <c r="T1060">
        <f t="shared" si="973"/>
        <v>2018</v>
      </c>
      <c r="U1060">
        <f t="shared" si="974"/>
        <v>2022</v>
      </c>
      <c r="V1060">
        <f t="shared" si="975"/>
        <v>4</v>
      </c>
      <c r="W1060" t="str">
        <f>IF(TRIM(INDEX(connections!$A:$A,ROW()))="","",TRIM(INDEX(connections!$A:$A,ROW())))</f>
        <v>Wizard of Legend</v>
      </c>
      <c r="X1060" t="str">
        <f>IF($W1060="","",TRIM(INDEX(connections!$B:$B,ROW())))</f>
        <v>Putrid Shot Ultra</v>
      </c>
      <c r="Y1060">
        <f t="shared" si="976"/>
        <v>977</v>
      </c>
      <c r="Z1060">
        <f t="shared" si="977"/>
        <v>651</v>
      </c>
      <c r="AA1060" t="str">
        <f t="shared" si="978"/>
        <v>Yes</v>
      </c>
      <c r="AB1060" t="str">
        <f t="shared" si="979"/>
        <v>Yes</v>
      </c>
      <c r="AC1060">
        <f t="shared" si="980"/>
        <v>1</v>
      </c>
      <c r="AD1060">
        <f t="shared" si="981"/>
        <v>0</v>
      </c>
      <c r="AE1060" t="str">
        <f t="shared" si="982"/>
        <v/>
      </c>
      <c r="AG1060" t="str">
        <f t="shared" si="983"/>
        <v/>
      </c>
      <c r="AH1060" t="str">
        <f t="shared" si="984"/>
        <v/>
      </c>
      <c r="AI1060" t="str">
        <f t="shared" si="985"/>
        <v/>
      </c>
      <c r="AJ1060" t="str">
        <f t="shared" si="986"/>
        <v/>
      </c>
      <c r="AK1060" t="str">
        <f t="shared" si="987"/>
        <v/>
      </c>
      <c r="AL1060" t="str">
        <f>IF($A1060="","",INDEX(games!$J:$J,ROW())&amp;"")</f>
        <v/>
      </c>
      <c r="AM1060" t="str">
        <f>IF($A1060="","",SUMPRODUCT($AO1060:$BD1060,'Map Analysis'!$AN$2^{0,1,2,3,4,5,6,7,8,9,10,11,12,13,14,15}))</f>
        <v/>
      </c>
      <c r="AN1060" t="str">
        <f t="shared" si="988"/>
        <v/>
      </c>
      <c r="AO1060" t="str">
        <f t="shared" si="989"/>
        <v/>
      </c>
      <c r="AP1060" t="str">
        <f t="shared" si="990"/>
        <v/>
      </c>
      <c r="AQ1060" t="str">
        <f t="shared" si="991"/>
        <v/>
      </c>
      <c r="AR1060" t="str">
        <f t="shared" si="992"/>
        <v/>
      </c>
      <c r="AS1060" t="str">
        <f t="shared" si="993"/>
        <v/>
      </c>
      <c r="AT1060" t="str">
        <f t="shared" si="994"/>
        <v/>
      </c>
      <c r="AU1060" t="str">
        <f t="shared" si="995"/>
        <v/>
      </c>
      <c r="AV1060" t="str">
        <f t="shared" si="996"/>
        <v/>
      </c>
      <c r="AW1060" t="str">
        <f t="shared" si="997"/>
        <v/>
      </c>
      <c r="AX1060" t="str">
        <f t="shared" si="998"/>
        <v/>
      </c>
      <c r="AY1060" t="str">
        <f t="shared" si="999"/>
        <v/>
      </c>
      <c r="AZ1060" t="str">
        <f t="shared" si="1000"/>
        <v/>
      </c>
      <c r="BA1060" t="str">
        <f t="shared" si="1001"/>
        <v/>
      </c>
      <c r="BB1060" t="str">
        <f t="shared" si="1002"/>
        <v/>
      </c>
      <c r="BC1060" t="str">
        <f t="shared" si="1003"/>
        <v/>
      </c>
      <c r="BD1060" t="str">
        <f t="shared" si="1004"/>
        <v/>
      </c>
      <c r="BF1060">
        <f t="shared" si="1005"/>
        <v>0</v>
      </c>
      <c r="BG1060">
        <f t="shared" si="1006"/>
        <v>0</v>
      </c>
      <c r="BH1060">
        <f t="shared" si="1007"/>
        <v>0</v>
      </c>
      <c r="BI1060">
        <f t="shared" si="1008"/>
        <v>0</v>
      </c>
      <c r="BJ1060">
        <f t="shared" si="1009"/>
        <v>0</v>
      </c>
      <c r="BK1060">
        <f t="shared" si="1010"/>
        <v>0</v>
      </c>
      <c r="BL1060">
        <f t="shared" si="1011"/>
        <v>0</v>
      </c>
      <c r="BM1060">
        <f t="shared" si="1012"/>
        <v>0</v>
      </c>
      <c r="BN1060">
        <f t="shared" si="1013"/>
        <v>0</v>
      </c>
      <c r="BO1060">
        <f t="shared" si="1014"/>
        <v>0</v>
      </c>
      <c r="BP1060">
        <f t="shared" si="1015"/>
        <v>0</v>
      </c>
      <c r="BQ1060">
        <f t="shared" si="1016"/>
        <v>0</v>
      </c>
      <c r="BR1060">
        <f t="shared" si="1017"/>
        <v>0</v>
      </c>
      <c r="BS1060">
        <f t="shared" si="1018"/>
        <v>0</v>
      </c>
      <c r="BT1060">
        <f t="shared" si="1019"/>
        <v>0</v>
      </c>
    </row>
    <row r="1061" spans="1:72" x14ac:dyDescent="0.25">
      <c r="A1061" t="str">
        <f>IF(TRIM(INDEX(games!$A:$A,ROW()))="","",TRIM(INDEX(games!$A:$A,ROW())))</f>
        <v/>
      </c>
      <c r="B1061" t="str">
        <f>IF(OR($A1061="",INDEX(games!$B:$B,ROW())=""),"",INDEX(games!$B:$B,ROW()))</f>
        <v/>
      </c>
      <c r="C1061" t="str">
        <f>IF(OR($A1061="",INDEX(games!$C:$C,ROW())=""),"",INDEX(games!$C:$C,ROW()))</f>
        <v/>
      </c>
      <c r="D1061" t="str">
        <f t="shared" si="960"/>
        <v/>
      </c>
      <c r="E1061" t="str">
        <f t="shared" si="961"/>
        <v/>
      </c>
      <c r="F1061" t="str">
        <f t="shared" si="962"/>
        <v/>
      </c>
      <c r="G1061" t="e">
        <f t="shared" si="963"/>
        <v>#N/A</v>
      </c>
      <c r="H1061" t="e">
        <f t="shared" si="964"/>
        <v>#N/A</v>
      </c>
      <c r="I1061" t="e">
        <f t="shared" si="965"/>
        <v>#N/A</v>
      </c>
      <c r="J1061" t="e">
        <f t="shared" si="966"/>
        <v>#N/A</v>
      </c>
      <c r="K1061" t="e">
        <f t="shared" si="967"/>
        <v>#N/A</v>
      </c>
      <c r="L1061" t="e">
        <f t="shared" si="968"/>
        <v>#N/A</v>
      </c>
      <c r="M1061" t="e">
        <f t="shared" si="969"/>
        <v>#N/A</v>
      </c>
      <c r="N1061" t="e">
        <f t="shared" si="970"/>
        <v>#N/A</v>
      </c>
      <c r="O1061" t="str">
        <f t="shared" si="971"/>
        <v/>
      </c>
      <c r="P1061" t="str">
        <f>IF(OR($A1061="",INDEX(games!$H:$H,ROW())=""),"",INDEX(games!$H:$H,ROW()))</f>
        <v/>
      </c>
      <c r="Q1061" t="str">
        <f t="shared" si="972"/>
        <v/>
      </c>
      <c r="T1061">
        <f t="shared" si="973"/>
        <v>2022</v>
      </c>
      <c r="U1061">
        <f t="shared" si="974"/>
        <v>2024</v>
      </c>
      <c r="V1061">
        <f t="shared" si="975"/>
        <v>2</v>
      </c>
      <c r="W1061" t="str">
        <f>IF(TRIM(INDEX(connections!$A:$A,ROW()))="","",TRIM(INDEX(connections!$A:$A,ROW())))</f>
        <v>Forward: Escape the Fold</v>
      </c>
      <c r="X1061" t="str">
        <f>IF($W1061="","",TRIM(INDEX(connections!$B:$B,ROW())))</f>
        <v>Pyrene</v>
      </c>
      <c r="Y1061">
        <f t="shared" si="976"/>
        <v>321</v>
      </c>
      <c r="Z1061">
        <f t="shared" si="977"/>
        <v>652</v>
      </c>
      <c r="AA1061" t="str">
        <f t="shared" si="978"/>
        <v>Yes</v>
      </c>
      <c r="AB1061" t="str">
        <f t="shared" si="979"/>
        <v/>
      </c>
      <c r="AC1061" t="str">
        <f t="shared" si="980"/>
        <v/>
      </c>
      <c r="AD1061">
        <f t="shared" si="981"/>
        <v>1</v>
      </c>
      <c r="AE1061" t="str">
        <f t="shared" si="982"/>
        <v/>
      </c>
      <c r="AG1061" t="str">
        <f t="shared" si="983"/>
        <v/>
      </c>
      <c r="AH1061" t="str">
        <f t="shared" si="984"/>
        <v/>
      </c>
      <c r="AI1061" t="str">
        <f t="shared" si="985"/>
        <v/>
      </c>
      <c r="AJ1061" t="str">
        <f t="shared" si="986"/>
        <v/>
      </c>
      <c r="AK1061" t="str">
        <f t="shared" si="987"/>
        <v/>
      </c>
      <c r="AL1061" t="str">
        <f>IF($A1061="","",INDEX(games!$J:$J,ROW())&amp;"")</f>
        <v/>
      </c>
      <c r="AM1061" t="str">
        <f>IF($A1061="","",SUMPRODUCT($AO1061:$BD1061,'Map Analysis'!$AN$2^{0,1,2,3,4,5,6,7,8,9,10,11,12,13,14,15}))</f>
        <v/>
      </c>
      <c r="AN1061" t="str">
        <f t="shared" si="988"/>
        <v/>
      </c>
      <c r="AO1061" t="str">
        <f t="shared" si="989"/>
        <v/>
      </c>
      <c r="AP1061" t="str">
        <f t="shared" si="990"/>
        <v/>
      </c>
      <c r="AQ1061" t="str">
        <f t="shared" si="991"/>
        <v/>
      </c>
      <c r="AR1061" t="str">
        <f t="shared" si="992"/>
        <v/>
      </c>
      <c r="AS1061" t="str">
        <f t="shared" si="993"/>
        <v/>
      </c>
      <c r="AT1061" t="str">
        <f t="shared" si="994"/>
        <v/>
      </c>
      <c r="AU1061" t="str">
        <f t="shared" si="995"/>
        <v/>
      </c>
      <c r="AV1061" t="str">
        <f t="shared" si="996"/>
        <v/>
      </c>
      <c r="AW1061" t="str">
        <f t="shared" si="997"/>
        <v/>
      </c>
      <c r="AX1061" t="str">
        <f t="shared" si="998"/>
        <v/>
      </c>
      <c r="AY1061" t="str">
        <f t="shared" si="999"/>
        <v/>
      </c>
      <c r="AZ1061" t="str">
        <f t="shared" si="1000"/>
        <v/>
      </c>
      <c r="BA1061" t="str">
        <f t="shared" si="1001"/>
        <v/>
      </c>
      <c r="BB1061" t="str">
        <f t="shared" si="1002"/>
        <v/>
      </c>
      <c r="BC1061" t="str">
        <f t="shared" si="1003"/>
        <v/>
      </c>
      <c r="BD1061" t="str">
        <f t="shared" si="1004"/>
        <v/>
      </c>
      <c r="BF1061">
        <f t="shared" si="1005"/>
        <v>0</v>
      </c>
      <c r="BG1061">
        <f t="shared" si="1006"/>
        <v>0</v>
      </c>
      <c r="BH1061">
        <f t="shared" si="1007"/>
        <v>0</v>
      </c>
      <c r="BI1061">
        <f t="shared" si="1008"/>
        <v>0</v>
      </c>
      <c r="BJ1061">
        <f t="shared" si="1009"/>
        <v>0</v>
      </c>
      <c r="BK1061">
        <f t="shared" si="1010"/>
        <v>0</v>
      </c>
      <c r="BL1061">
        <f t="shared" si="1011"/>
        <v>0</v>
      </c>
      <c r="BM1061">
        <f t="shared" si="1012"/>
        <v>0</v>
      </c>
      <c r="BN1061">
        <f t="shared" si="1013"/>
        <v>0</v>
      </c>
      <c r="BO1061">
        <f t="shared" si="1014"/>
        <v>0</v>
      </c>
      <c r="BP1061">
        <f t="shared" si="1015"/>
        <v>0</v>
      </c>
      <c r="BQ1061">
        <f t="shared" si="1016"/>
        <v>0</v>
      </c>
      <c r="BR1061">
        <f t="shared" si="1017"/>
        <v>0</v>
      </c>
      <c r="BS1061">
        <f t="shared" si="1018"/>
        <v>0</v>
      </c>
      <c r="BT1061">
        <f t="shared" si="1019"/>
        <v>0</v>
      </c>
    </row>
    <row r="1062" spans="1:72" x14ac:dyDescent="0.25">
      <c r="A1062" t="str">
        <f>IF(TRIM(INDEX(games!$A:$A,ROW()))="","",TRIM(INDEX(games!$A:$A,ROW())))</f>
        <v/>
      </c>
      <c r="B1062" t="str">
        <f>IF(OR($A1062="",INDEX(games!$B:$B,ROW())=""),"",INDEX(games!$B:$B,ROW()))</f>
        <v/>
      </c>
      <c r="C1062" t="str">
        <f>IF(OR($A1062="",INDEX(games!$C:$C,ROW())=""),"",INDEX(games!$C:$C,ROW()))</f>
        <v/>
      </c>
      <c r="D1062" t="str">
        <f t="shared" si="960"/>
        <v/>
      </c>
      <c r="E1062" t="str">
        <f t="shared" si="961"/>
        <v/>
      </c>
      <c r="F1062" t="str">
        <f t="shared" si="962"/>
        <v/>
      </c>
      <c r="G1062" t="e">
        <f t="shared" si="963"/>
        <v>#N/A</v>
      </c>
      <c r="H1062" t="e">
        <f t="shared" si="964"/>
        <v>#N/A</v>
      </c>
      <c r="I1062" t="e">
        <f t="shared" si="965"/>
        <v>#N/A</v>
      </c>
      <c r="J1062" t="e">
        <f t="shared" si="966"/>
        <v>#N/A</v>
      </c>
      <c r="K1062" t="e">
        <f t="shared" si="967"/>
        <v>#N/A</v>
      </c>
      <c r="L1062" t="e">
        <f t="shared" si="968"/>
        <v>#N/A</v>
      </c>
      <c r="M1062" t="e">
        <f t="shared" si="969"/>
        <v>#N/A</v>
      </c>
      <c r="N1062" t="e">
        <f t="shared" si="970"/>
        <v>#N/A</v>
      </c>
      <c r="O1062" t="str">
        <f t="shared" si="971"/>
        <v/>
      </c>
      <c r="P1062" t="str">
        <f>IF(OR($A1062="",INDEX(games!$H:$H,ROW())=""),"",INDEX(games!$H:$H,ROW()))</f>
        <v/>
      </c>
      <c r="Q1062" t="str">
        <f t="shared" si="972"/>
        <v/>
      </c>
      <c r="T1062">
        <f t="shared" si="973"/>
        <v>2002</v>
      </c>
      <c r="U1062">
        <f t="shared" si="974"/>
        <v>2023</v>
      </c>
      <c r="V1062">
        <f t="shared" si="975"/>
        <v>21</v>
      </c>
      <c r="W1062" t="str">
        <f>IF(TRIM(INDEX(connections!$A:$A,ROW()))="","",TRIM(INDEX(connections!$A:$A,ROW())))</f>
        <v>DoomRL</v>
      </c>
      <c r="X1062" t="str">
        <f>IF($W1062="","",TRIM(INDEX(connections!$B:$B,ROW())))</f>
        <v>Quasimorph</v>
      </c>
      <c r="Y1062">
        <f t="shared" si="976"/>
        <v>249</v>
      </c>
      <c r="Z1062">
        <f t="shared" si="977"/>
        <v>653</v>
      </c>
      <c r="AA1062" t="str">
        <f t="shared" si="978"/>
        <v/>
      </c>
      <c r="AB1062" t="str">
        <f t="shared" si="979"/>
        <v>Yes</v>
      </c>
      <c r="AC1062" t="str">
        <f t="shared" si="980"/>
        <v/>
      </c>
      <c r="AD1062">
        <f t="shared" si="981"/>
        <v>0</v>
      </c>
      <c r="AE1062" t="str">
        <f t="shared" si="982"/>
        <v/>
      </c>
      <c r="AG1062" t="str">
        <f t="shared" si="983"/>
        <v/>
      </c>
      <c r="AH1062" t="str">
        <f t="shared" si="984"/>
        <v/>
      </c>
      <c r="AI1062" t="str">
        <f t="shared" si="985"/>
        <v/>
      </c>
      <c r="AJ1062" t="str">
        <f t="shared" si="986"/>
        <v/>
      </c>
      <c r="AK1062" t="str">
        <f t="shared" si="987"/>
        <v/>
      </c>
      <c r="AL1062" t="str">
        <f>IF($A1062="","",INDEX(games!$J:$J,ROW())&amp;"")</f>
        <v/>
      </c>
      <c r="AM1062" t="str">
        <f>IF($A1062="","",SUMPRODUCT($AO1062:$BD1062,'Map Analysis'!$AN$2^{0,1,2,3,4,5,6,7,8,9,10,11,12,13,14,15}))</f>
        <v/>
      </c>
      <c r="AN1062" t="str">
        <f t="shared" si="988"/>
        <v/>
      </c>
      <c r="AO1062" t="str">
        <f t="shared" si="989"/>
        <v/>
      </c>
      <c r="AP1062" t="str">
        <f t="shared" si="990"/>
        <v/>
      </c>
      <c r="AQ1062" t="str">
        <f t="shared" si="991"/>
        <v/>
      </c>
      <c r="AR1062" t="str">
        <f t="shared" si="992"/>
        <v/>
      </c>
      <c r="AS1062" t="str">
        <f t="shared" si="993"/>
        <v/>
      </c>
      <c r="AT1062" t="str">
        <f t="shared" si="994"/>
        <v/>
      </c>
      <c r="AU1062" t="str">
        <f t="shared" si="995"/>
        <v/>
      </c>
      <c r="AV1062" t="str">
        <f t="shared" si="996"/>
        <v/>
      </c>
      <c r="AW1062" t="str">
        <f t="shared" si="997"/>
        <v/>
      </c>
      <c r="AX1062" t="str">
        <f t="shared" si="998"/>
        <v/>
      </c>
      <c r="AY1062" t="str">
        <f t="shared" si="999"/>
        <v/>
      </c>
      <c r="AZ1062" t="str">
        <f t="shared" si="1000"/>
        <v/>
      </c>
      <c r="BA1062" t="str">
        <f t="shared" si="1001"/>
        <v/>
      </c>
      <c r="BB1062" t="str">
        <f t="shared" si="1002"/>
        <v/>
      </c>
      <c r="BC1062" t="str">
        <f t="shared" si="1003"/>
        <v/>
      </c>
      <c r="BD1062" t="str">
        <f t="shared" si="1004"/>
        <v/>
      </c>
      <c r="BF1062">
        <f t="shared" si="1005"/>
        <v>0</v>
      </c>
      <c r="BG1062">
        <f t="shared" si="1006"/>
        <v>0</v>
      </c>
      <c r="BH1062">
        <f t="shared" si="1007"/>
        <v>0</v>
      </c>
      <c r="BI1062">
        <f t="shared" si="1008"/>
        <v>0</v>
      </c>
      <c r="BJ1062">
        <f t="shared" si="1009"/>
        <v>0</v>
      </c>
      <c r="BK1062">
        <f t="shared" si="1010"/>
        <v>0</v>
      </c>
      <c r="BL1062">
        <f t="shared" si="1011"/>
        <v>0</v>
      </c>
      <c r="BM1062">
        <f t="shared" si="1012"/>
        <v>0</v>
      </c>
      <c r="BN1062">
        <f t="shared" si="1013"/>
        <v>0</v>
      </c>
      <c r="BO1062">
        <f t="shared" si="1014"/>
        <v>0</v>
      </c>
      <c r="BP1062">
        <f t="shared" si="1015"/>
        <v>0</v>
      </c>
      <c r="BQ1062">
        <f t="shared" si="1016"/>
        <v>0</v>
      </c>
      <c r="BR1062">
        <f t="shared" si="1017"/>
        <v>0</v>
      </c>
      <c r="BS1062">
        <f t="shared" si="1018"/>
        <v>0</v>
      </c>
      <c r="BT1062">
        <f t="shared" si="1019"/>
        <v>0</v>
      </c>
    </row>
    <row r="1063" spans="1:72" x14ac:dyDescent="0.25">
      <c r="A1063" t="str">
        <f>IF(TRIM(INDEX(games!$A:$A,ROW()))="","",TRIM(INDEX(games!$A:$A,ROW())))</f>
        <v/>
      </c>
      <c r="B1063" t="str">
        <f>IF(OR($A1063="",INDEX(games!$B:$B,ROW())=""),"",INDEX(games!$B:$B,ROW()))</f>
        <v/>
      </c>
      <c r="C1063" t="str">
        <f>IF(OR($A1063="",INDEX(games!$C:$C,ROW())=""),"",INDEX(games!$C:$C,ROW()))</f>
        <v/>
      </c>
      <c r="D1063" t="str">
        <f t="shared" si="960"/>
        <v/>
      </c>
      <c r="E1063" t="str">
        <f t="shared" si="961"/>
        <v/>
      </c>
      <c r="F1063" t="str">
        <f t="shared" si="962"/>
        <v/>
      </c>
      <c r="G1063" t="e">
        <f t="shared" si="963"/>
        <v>#N/A</v>
      </c>
      <c r="H1063" t="e">
        <f t="shared" si="964"/>
        <v>#N/A</v>
      </c>
      <c r="I1063" t="e">
        <f t="shared" si="965"/>
        <v>#N/A</v>
      </c>
      <c r="J1063" t="e">
        <f t="shared" si="966"/>
        <v>#N/A</v>
      </c>
      <c r="K1063" t="e">
        <f t="shared" si="967"/>
        <v>#N/A</v>
      </c>
      <c r="L1063" t="e">
        <f t="shared" si="968"/>
        <v>#N/A</v>
      </c>
      <c r="M1063" t="e">
        <f t="shared" si="969"/>
        <v>#N/A</v>
      </c>
      <c r="N1063" t="e">
        <f t="shared" si="970"/>
        <v>#N/A</v>
      </c>
      <c r="O1063" t="str">
        <f t="shared" si="971"/>
        <v/>
      </c>
      <c r="P1063" t="str">
        <f>IF(OR($A1063="",INDEX(games!$H:$H,ROW())=""),"",INDEX(games!$H:$H,ROW()))</f>
        <v/>
      </c>
      <c r="Q1063" t="str">
        <f t="shared" si="972"/>
        <v/>
      </c>
      <c r="T1063">
        <f t="shared" si="973"/>
        <v>1980</v>
      </c>
      <c r="U1063">
        <f t="shared" si="974"/>
        <v>2023</v>
      </c>
      <c r="V1063">
        <f t="shared" si="975"/>
        <v>43</v>
      </c>
      <c r="W1063" t="str">
        <f>IF(TRIM(INDEX(connections!$A:$A,ROW()))="","",TRIM(INDEX(connections!$A:$A,ROW())))</f>
        <v>Rogue</v>
      </c>
      <c r="X1063" t="str">
        <f>IF($W1063="","",TRIM(INDEX(connections!$B:$B,ROW())))</f>
        <v>Quasimorph</v>
      </c>
      <c r="Y1063">
        <f t="shared" si="976"/>
        <v>693</v>
      </c>
      <c r="Z1063">
        <f t="shared" si="977"/>
        <v>653</v>
      </c>
      <c r="AA1063" t="str">
        <f t="shared" si="978"/>
        <v>Yes</v>
      </c>
      <c r="AB1063" t="str">
        <f t="shared" si="979"/>
        <v>Yes</v>
      </c>
      <c r="AC1063">
        <f t="shared" si="980"/>
        <v>1</v>
      </c>
      <c r="AD1063">
        <f t="shared" si="981"/>
        <v>0</v>
      </c>
      <c r="AE1063" t="str">
        <f t="shared" si="982"/>
        <v/>
      </c>
      <c r="AG1063" t="str">
        <f t="shared" si="983"/>
        <v/>
      </c>
      <c r="AH1063" t="str">
        <f t="shared" si="984"/>
        <v/>
      </c>
      <c r="AI1063" t="str">
        <f t="shared" si="985"/>
        <v/>
      </c>
      <c r="AJ1063" t="str">
        <f t="shared" si="986"/>
        <v/>
      </c>
      <c r="AK1063" t="str">
        <f t="shared" si="987"/>
        <v/>
      </c>
      <c r="AL1063" t="str">
        <f>IF($A1063="","",INDEX(games!$J:$J,ROW())&amp;"")</f>
        <v/>
      </c>
      <c r="AM1063" t="str">
        <f>IF($A1063="","",SUMPRODUCT($AO1063:$BD1063,'Map Analysis'!$AN$2^{0,1,2,3,4,5,6,7,8,9,10,11,12,13,14,15}))</f>
        <v/>
      </c>
      <c r="AN1063" t="str">
        <f t="shared" si="988"/>
        <v/>
      </c>
      <c r="AO1063" t="str">
        <f t="shared" si="989"/>
        <v/>
      </c>
      <c r="AP1063" t="str">
        <f t="shared" si="990"/>
        <v/>
      </c>
      <c r="AQ1063" t="str">
        <f t="shared" si="991"/>
        <v/>
      </c>
      <c r="AR1063" t="str">
        <f t="shared" si="992"/>
        <v/>
      </c>
      <c r="AS1063" t="str">
        <f t="shared" si="993"/>
        <v/>
      </c>
      <c r="AT1063" t="str">
        <f t="shared" si="994"/>
        <v/>
      </c>
      <c r="AU1063" t="str">
        <f t="shared" si="995"/>
        <v/>
      </c>
      <c r="AV1063" t="str">
        <f t="shared" si="996"/>
        <v/>
      </c>
      <c r="AW1063" t="str">
        <f t="shared" si="997"/>
        <v/>
      </c>
      <c r="AX1063" t="str">
        <f t="shared" si="998"/>
        <v/>
      </c>
      <c r="AY1063" t="str">
        <f t="shared" si="999"/>
        <v/>
      </c>
      <c r="AZ1063" t="str">
        <f t="shared" si="1000"/>
        <v/>
      </c>
      <c r="BA1063" t="str">
        <f t="shared" si="1001"/>
        <v/>
      </c>
      <c r="BB1063" t="str">
        <f t="shared" si="1002"/>
        <v/>
      </c>
      <c r="BC1063" t="str">
        <f t="shared" si="1003"/>
        <v/>
      </c>
      <c r="BD1063" t="str">
        <f t="shared" si="1004"/>
        <v/>
      </c>
      <c r="BF1063">
        <f t="shared" si="1005"/>
        <v>0</v>
      </c>
      <c r="BG1063">
        <f t="shared" si="1006"/>
        <v>0</v>
      </c>
      <c r="BH1063">
        <f t="shared" si="1007"/>
        <v>0</v>
      </c>
      <c r="BI1063">
        <f t="shared" si="1008"/>
        <v>0</v>
      </c>
      <c r="BJ1063">
        <f t="shared" si="1009"/>
        <v>0</v>
      </c>
      <c r="BK1063">
        <f t="shared" si="1010"/>
        <v>0</v>
      </c>
      <c r="BL1063">
        <f t="shared" si="1011"/>
        <v>0</v>
      </c>
      <c r="BM1063">
        <f t="shared" si="1012"/>
        <v>0</v>
      </c>
      <c r="BN1063">
        <f t="shared" si="1013"/>
        <v>0</v>
      </c>
      <c r="BO1063">
        <f t="shared" si="1014"/>
        <v>0</v>
      </c>
      <c r="BP1063">
        <f t="shared" si="1015"/>
        <v>0</v>
      </c>
      <c r="BQ1063">
        <f t="shared" si="1016"/>
        <v>0</v>
      </c>
      <c r="BR1063">
        <f t="shared" si="1017"/>
        <v>0</v>
      </c>
      <c r="BS1063">
        <f t="shared" si="1018"/>
        <v>0</v>
      </c>
      <c r="BT1063">
        <f t="shared" si="1019"/>
        <v>0</v>
      </c>
    </row>
    <row r="1064" spans="1:72" x14ac:dyDescent="0.25">
      <c r="A1064" t="str">
        <f>IF(TRIM(INDEX(games!$A:$A,ROW()))="","",TRIM(INDEX(games!$A:$A,ROW())))</f>
        <v/>
      </c>
      <c r="B1064" t="str">
        <f>IF(OR($A1064="",INDEX(games!$B:$B,ROW())=""),"",INDEX(games!$B:$B,ROW()))</f>
        <v/>
      </c>
      <c r="C1064" t="str">
        <f>IF(OR($A1064="",INDEX(games!$C:$C,ROW())=""),"",INDEX(games!$C:$C,ROW()))</f>
        <v/>
      </c>
      <c r="D1064" t="str">
        <f t="shared" si="960"/>
        <v/>
      </c>
      <c r="E1064" t="str">
        <f t="shared" si="961"/>
        <v/>
      </c>
      <c r="F1064" t="str">
        <f t="shared" si="962"/>
        <v/>
      </c>
      <c r="G1064" t="e">
        <f t="shared" si="963"/>
        <v>#N/A</v>
      </c>
      <c r="H1064" t="e">
        <f t="shared" si="964"/>
        <v>#N/A</v>
      </c>
      <c r="I1064" t="e">
        <f t="shared" si="965"/>
        <v>#N/A</v>
      </c>
      <c r="J1064" t="e">
        <f t="shared" si="966"/>
        <v>#N/A</v>
      </c>
      <c r="K1064" t="e">
        <f t="shared" si="967"/>
        <v>#N/A</v>
      </c>
      <c r="L1064" t="e">
        <f t="shared" si="968"/>
        <v>#N/A</v>
      </c>
      <c r="M1064" t="e">
        <f t="shared" si="969"/>
        <v>#N/A</v>
      </c>
      <c r="N1064" t="e">
        <f t="shared" si="970"/>
        <v>#N/A</v>
      </c>
      <c r="O1064" t="str">
        <f t="shared" si="971"/>
        <v/>
      </c>
      <c r="P1064" t="str">
        <f>IF(OR($A1064="",INDEX(games!$H:$H,ROW())=""),"",INDEX(games!$H:$H,ROW()))</f>
        <v/>
      </c>
      <c r="Q1064" t="str">
        <f t="shared" si="972"/>
        <v/>
      </c>
      <c r="T1064">
        <f t="shared" si="973"/>
        <v>2010</v>
      </c>
      <c r="U1064">
        <f t="shared" si="974"/>
        <v>2014</v>
      </c>
      <c r="V1064">
        <f t="shared" si="975"/>
        <v>4</v>
      </c>
      <c r="W1064" t="str">
        <f>IF(TRIM(INDEX(connections!$A:$A,ROW()))="","",TRIM(INDEX(connections!$A:$A,ROW())))</f>
        <v>100 Rogues</v>
      </c>
      <c r="X1064" t="str">
        <f>IF($W1064="","",TRIM(INDEX(connections!$B:$B,ROW())))</f>
        <v>Quest of Dungeons</v>
      </c>
      <c r="Y1064">
        <f t="shared" si="976"/>
        <v>2</v>
      </c>
      <c r="Z1064">
        <f t="shared" si="977"/>
        <v>654</v>
      </c>
      <c r="AA1064" t="str">
        <f t="shared" si="978"/>
        <v/>
      </c>
      <c r="AB1064" t="str">
        <f t="shared" si="979"/>
        <v>Yes</v>
      </c>
      <c r="AC1064" t="str">
        <f t="shared" si="980"/>
        <v/>
      </c>
      <c r="AD1064">
        <f t="shared" si="981"/>
        <v>0</v>
      </c>
      <c r="AE1064" t="str">
        <f t="shared" si="982"/>
        <v/>
      </c>
      <c r="AG1064" t="str">
        <f t="shared" si="983"/>
        <v/>
      </c>
      <c r="AH1064" t="str">
        <f t="shared" si="984"/>
        <v/>
      </c>
      <c r="AI1064" t="str">
        <f t="shared" si="985"/>
        <v/>
      </c>
      <c r="AJ1064" t="str">
        <f t="shared" si="986"/>
        <v/>
      </c>
      <c r="AK1064" t="str">
        <f t="shared" si="987"/>
        <v/>
      </c>
      <c r="AL1064" t="str">
        <f>IF($A1064="","",INDEX(games!$J:$J,ROW())&amp;"")</f>
        <v/>
      </c>
      <c r="AM1064" t="str">
        <f>IF($A1064="","",SUMPRODUCT($AO1064:$BD1064,'Map Analysis'!$AN$2^{0,1,2,3,4,5,6,7,8,9,10,11,12,13,14,15}))</f>
        <v/>
      </c>
      <c r="AN1064" t="str">
        <f t="shared" si="988"/>
        <v/>
      </c>
      <c r="AO1064" t="str">
        <f t="shared" si="989"/>
        <v/>
      </c>
      <c r="AP1064" t="str">
        <f t="shared" si="990"/>
        <v/>
      </c>
      <c r="AQ1064" t="str">
        <f t="shared" si="991"/>
        <v/>
      </c>
      <c r="AR1064" t="str">
        <f t="shared" si="992"/>
        <v/>
      </c>
      <c r="AS1064" t="str">
        <f t="shared" si="993"/>
        <v/>
      </c>
      <c r="AT1064" t="str">
        <f t="shared" si="994"/>
        <v/>
      </c>
      <c r="AU1064" t="str">
        <f t="shared" si="995"/>
        <v/>
      </c>
      <c r="AV1064" t="str">
        <f t="shared" si="996"/>
        <v/>
      </c>
      <c r="AW1064" t="str">
        <f t="shared" si="997"/>
        <v/>
      </c>
      <c r="AX1064" t="str">
        <f t="shared" si="998"/>
        <v/>
      </c>
      <c r="AY1064" t="str">
        <f t="shared" si="999"/>
        <v/>
      </c>
      <c r="AZ1064" t="str">
        <f t="shared" si="1000"/>
        <v/>
      </c>
      <c r="BA1064" t="str">
        <f t="shared" si="1001"/>
        <v/>
      </c>
      <c r="BB1064" t="str">
        <f t="shared" si="1002"/>
        <v/>
      </c>
      <c r="BC1064" t="str">
        <f t="shared" si="1003"/>
        <v/>
      </c>
      <c r="BD1064" t="str">
        <f t="shared" si="1004"/>
        <v/>
      </c>
      <c r="BF1064">
        <f t="shared" si="1005"/>
        <v>0</v>
      </c>
      <c r="BG1064">
        <f t="shared" si="1006"/>
        <v>0</v>
      </c>
      <c r="BH1064">
        <f t="shared" si="1007"/>
        <v>0</v>
      </c>
      <c r="BI1064">
        <f t="shared" si="1008"/>
        <v>0</v>
      </c>
      <c r="BJ1064">
        <f t="shared" si="1009"/>
        <v>0</v>
      </c>
      <c r="BK1064">
        <f t="shared" si="1010"/>
        <v>0</v>
      </c>
      <c r="BL1064">
        <f t="shared" si="1011"/>
        <v>0</v>
      </c>
      <c r="BM1064">
        <f t="shared" si="1012"/>
        <v>0</v>
      </c>
      <c r="BN1064">
        <f t="shared" si="1013"/>
        <v>0</v>
      </c>
      <c r="BO1064">
        <f t="shared" si="1014"/>
        <v>0</v>
      </c>
      <c r="BP1064">
        <f t="shared" si="1015"/>
        <v>0</v>
      </c>
      <c r="BQ1064">
        <f t="shared" si="1016"/>
        <v>0</v>
      </c>
      <c r="BR1064">
        <f t="shared" si="1017"/>
        <v>0</v>
      </c>
      <c r="BS1064">
        <f t="shared" si="1018"/>
        <v>0</v>
      </c>
      <c r="BT1064">
        <f t="shared" si="1019"/>
        <v>0</v>
      </c>
    </row>
    <row r="1065" spans="1:72" x14ac:dyDescent="0.25">
      <c r="A1065" t="str">
        <f>IF(TRIM(INDEX(games!$A:$A,ROW()))="","",TRIM(INDEX(games!$A:$A,ROW())))</f>
        <v/>
      </c>
      <c r="B1065" t="str">
        <f>IF(OR($A1065="",INDEX(games!$B:$B,ROW())=""),"",INDEX(games!$B:$B,ROW()))</f>
        <v/>
      </c>
      <c r="C1065" t="str">
        <f>IF(OR($A1065="",INDEX(games!$C:$C,ROW())=""),"",INDEX(games!$C:$C,ROW()))</f>
        <v/>
      </c>
      <c r="D1065" t="str">
        <f t="shared" si="960"/>
        <v/>
      </c>
      <c r="E1065" t="str">
        <f t="shared" si="961"/>
        <v/>
      </c>
      <c r="F1065" t="str">
        <f t="shared" si="962"/>
        <v/>
      </c>
      <c r="G1065" t="e">
        <f t="shared" si="963"/>
        <v>#N/A</v>
      </c>
      <c r="H1065" t="e">
        <f t="shared" si="964"/>
        <v>#N/A</v>
      </c>
      <c r="I1065" t="e">
        <f t="shared" si="965"/>
        <v>#N/A</v>
      </c>
      <c r="J1065" t="e">
        <f t="shared" si="966"/>
        <v>#N/A</v>
      </c>
      <c r="K1065" t="e">
        <f t="shared" si="967"/>
        <v>#N/A</v>
      </c>
      <c r="L1065" t="e">
        <f t="shared" si="968"/>
        <v>#N/A</v>
      </c>
      <c r="M1065" t="e">
        <f t="shared" si="969"/>
        <v>#N/A</v>
      </c>
      <c r="N1065" t="e">
        <f t="shared" si="970"/>
        <v>#N/A</v>
      </c>
      <c r="O1065" t="str">
        <f t="shared" si="971"/>
        <v/>
      </c>
      <c r="P1065" t="str">
        <f>IF(OR($A1065="",INDEX(games!$H:$H,ROW())=""),"",INDEX(games!$H:$H,ROW()))</f>
        <v/>
      </c>
      <c r="Q1065" t="str">
        <f t="shared" si="972"/>
        <v/>
      </c>
      <c r="T1065">
        <f t="shared" si="973"/>
        <v>2011</v>
      </c>
      <c r="U1065">
        <f t="shared" si="974"/>
        <v>2014</v>
      </c>
      <c r="V1065">
        <f t="shared" si="975"/>
        <v>3</v>
      </c>
      <c r="W1065" t="str">
        <f>IF(TRIM(INDEX(connections!$A:$A,ROW()))="","",TRIM(INDEX(connections!$A:$A,ROW())))</f>
        <v>Dungeons of Dredmor</v>
      </c>
      <c r="X1065" t="str">
        <f>IF($W1065="","",TRIM(INDEX(connections!$B:$B,ROW())))</f>
        <v>Quest of Dungeons</v>
      </c>
      <c r="Y1065">
        <f t="shared" si="976"/>
        <v>276</v>
      </c>
      <c r="Z1065">
        <f t="shared" si="977"/>
        <v>654</v>
      </c>
      <c r="AA1065" t="str">
        <f t="shared" si="978"/>
        <v>Yes</v>
      </c>
      <c r="AB1065" t="str">
        <f t="shared" si="979"/>
        <v>Yes</v>
      </c>
      <c r="AC1065">
        <f t="shared" si="980"/>
        <v>1</v>
      </c>
      <c r="AD1065">
        <f t="shared" si="981"/>
        <v>0</v>
      </c>
      <c r="AE1065" t="str">
        <f t="shared" si="982"/>
        <v/>
      </c>
      <c r="AG1065" t="str">
        <f t="shared" si="983"/>
        <v/>
      </c>
      <c r="AH1065" t="str">
        <f t="shared" si="984"/>
        <v/>
      </c>
      <c r="AI1065" t="str">
        <f t="shared" si="985"/>
        <v/>
      </c>
      <c r="AJ1065" t="str">
        <f t="shared" si="986"/>
        <v/>
      </c>
      <c r="AK1065" t="str">
        <f t="shared" si="987"/>
        <v/>
      </c>
      <c r="AL1065" t="str">
        <f>IF($A1065="","",INDEX(games!$J:$J,ROW())&amp;"")</f>
        <v/>
      </c>
      <c r="AM1065" t="str">
        <f>IF($A1065="","",SUMPRODUCT($AO1065:$BD1065,'Map Analysis'!$AN$2^{0,1,2,3,4,5,6,7,8,9,10,11,12,13,14,15}))</f>
        <v/>
      </c>
      <c r="AN1065" t="str">
        <f t="shared" si="988"/>
        <v/>
      </c>
      <c r="AO1065" t="str">
        <f t="shared" si="989"/>
        <v/>
      </c>
      <c r="AP1065" t="str">
        <f t="shared" si="990"/>
        <v/>
      </c>
      <c r="AQ1065" t="str">
        <f t="shared" si="991"/>
        <v/>
      </c>
      <c r="AR1065" t="str">
        <f t="shared" si="992"/>
        <v/>
      </c>
      <c r="AS1065" t="str">
        <f t="shared" si="993"/>
        <v/>
      </c>
      <c r="AT1065" t="str">
        <f t="shared" si="994"/>
        <v/>
      </c>
      <c r="AU1065" t="str">
        <f t="shared" si="995"/>
        <v/>
      </c>
      <c r="AV1065" t="str">
        <f t="shared" si="996"/>
        <v/>
      </c>
      <c r="AW1065" t="str">
        <f t="shared" si="997"/>
        <v/>
      </c>
      <c r="AX1065" t="str">
        <f t="shared" si="998"/>
        <v/>
      </c>
      <c r="AY1065" t="str">
        <f t="shared" si="999"/>
        <v/>
      </c>
      <c r="AZ1065" t="str">
        <f t="shared" si="1000"/>
        <v/>
      </c>
      <c r="BA1065" t="str">
        <f t="shared" si="1001"/>
        <v/>
      </c>
      <c r="BB1065" t="str">
        <f t="shared" si="1002"/>
        <v/>
      </c>
      <c r="BC1065" t="str">
        <f t="shared" si="1003"/>
        <v/>
      </c>
      <c r="BD1065" t="str">
        <f t="shared" si="1004"/>
        <v/>
      </c>
      <c r="BF1065">
        <f t="shared" si="1005"/>
        <v>0</v>
      </c>
      <c r="BG1065">
        <f t="shared" si="1006"/>
        <v>0</v>
      </c>
      <c r="BH1065">
        <f t="shared" si="1007"/>
        <v>0</v>
      </c>
      <c r="BI1065">
        <f t="shared" si="1008"/>
        <v>0</v>
      </c>
      <c r="BJ1065">
        <f t="shared" si="1009"/>
        <v>0</v>
      </c>
      <c r="BK1065">
        <f t="shared" si="1010"/>
        <v>0</v>
      </c>
      <c r="BL1065">
        <f t="shared" si="1011"/>
        <v>0</v>
      </c>
      <c r="BM1065">
        <f t="shared" si="1012"/>
        <v>0</v>
      </c>
      <c r="BN1065">
        <f t="shared" si="1013"/>
        <v>0</v>
      </c>
      <c r="BO1065">
        <f t="shared" si="1014"/>
        <v>0</v>
      </c>
      <c r="BP1065">
        <f t="shared" si="1015"/>
        <v>0</v>
      </c>
      <c r="BQ1065">
        <f t="shared" si="1016"/>
        <v>0</v>
      </c>
      <c r="BR1065">
        <f t="shared" si="1017"/>
        <v>0</v>
      </c>
      <c r="BS1065">
        <f t="shared" si="1018"/>
        <v>0</v>
      </c>
      <c r="BT1065">
        <f t="shared" si="1019"/>
        <v>0</v>
      </c>
    </row>
    <row r="1066" spans="1:72" x14ac:dyDescent="0.25">
      <c r="A1066" t="str">
        <f>IF(TRIM(INDEX(games!$A:$A,ROW()))="","",TRIM(INDEX(games!$A:$A,ROW())))</f>
        <v/>
      </c>
      <c r="B1066" t="str">
        <f>IF(OR($A1066="",INDEX(games!$B:$B,ROW())=""),"",INDEX(games!$B:$B,ROW()))</f>
        <v/>
      </c>
      <c r="C1066" t="str">
        <f>IF(OR($A1066="",INDEX(games!$C:$C,ROW())=""),"",INDEX(games!$C:$C,ROW()))</f>
        <v/>
      </c>
      <c r="D1066" t="str">
        <f t="shared" si="960"/>
        <v/>
      </c>
      <c r="E1066" t="str">
        <f t="shared" si="961"/>
        <v/>
      </c>
      <c r="F1066" t="str">
        <f t="shared" si="962"/>
        <v/>
      </c>
      <c r="G1066" t="e">
        <f t="shared" si="963"/>
        <v>#N/A</v>
      </c>
      <c r="H1066" t="e">
        <f t="shared" si="964"/>
        <v>#N/A</v>
      </c>
      <c r="I1066" t="e">
        <f t="shared" si="965"/>
        <v>#N/A</v>
      </c>
      <c r="J1066" t="e">
        <f t="shared" si="966"/>
        <v>#N/A</v>
      </c>
      <c r="K1066" t="e">
        <f t="shared" si="967"/>
        <v>#N/A</v>
      </c>
      <c r="L1066" t="e">
        <f t="shared" si="968"/>
        <v>#N/A</v>
      </c>
      <c r="M1066" t="e">
        <f t="shared" si="969"/>
        <v>#N/A</v>
      </c>
      <c r="N1066" t="e">
        <f t="shared" si="970"/>
        <v>#N/A</v>
      </c>
      <c r="O1066" t="str">
        <f t="shared" si="971"/>
        <v/>
      </c>
      <c r="P1066" t="str">
        <f>IF(OR($A1066="",INDEX(games!$H:$H,ROW())=""),"",INDEX(games!$H:$H,ROW()))</f>
        <v/>
      </c>
      <c r="Q1066" t="str">
        <f t="shared" si="972"/>
        <v/>
      </c>
      <c r="T1066">
        <f t="shared" si="973"/>
        <v>2019</v>
      </c>
      <c r="U1066">
        <f t="shared" si="974"/>
        <v>2024</v>
      </c>
      <c r="V1066">
        <f t="shared" si="975"/>
        <v>5</v>
      </c>
      <c r="W1066" t="str">
        <f>IF(TRIM(INDEX(connections!$A:$A,ROW()))="","",TRIM(INDEX(connections!$A:$A,ROW())))</f>
        <v>Hades</v>
      </c>
      <c r="X1066" t="str">
        <f>IF($W1066="","",TRIM(INDEX(connections!$B:$B,ROW())))</f>
        <v>Rabbit and Steel</v>
      </c>
      <c r="Y1066">
        <f t="shared" si="976"/>
        <v>375</v>
      </c>
      <c r="Z1066">
        <f t="shared" si="977"/>
        <v>655</v>
      </c>
      <c r="AA1066" t="str">
        <f t="shared" si="978"/>
        <v>Yes</v>
      </c>
      <c r="AB1066" t="str">
        <f t="shared" si="979"/>
        <v>Yes</v>
      </c>
      <c r="AC1066">
        <f t="shared" si="980"/>
        <v>1</v>
      </c>
      <c r="AD1066">
        <f t="shared" si="981"/>
        <v>0</v>
      </c>
      <c r="AE1066" t="str">
        <f t="shared" si="982"/>
        <v/>
      </c>
      <c r="AG1066" t="str">
        <f t="shared" si="983"/>
        <v/>
      </c>
      <c r="AH1066" t="str">
        <f t="shared" si="984"/>
        <v/>
      </c>
      <c r="AI1066" t="str">
        <f t="shared" si="985"/>
        <v/>
      </c>
      <c r="AJ1066" t="str">
        <f t="shared" si="986"/>
        <v/>
      </c>
      <c r="AK1066" t="str">
        <f t="shared" si="987"/>
        <v/>
      </c>
      <c r="AL1066" t="str">
        <f>IF($A1066="","",INDEX(games!$J:$J,ROW())&amp;"")</f>
        <v/>
      </c>
      <c r="AM1066" t="str">
        <f>IF($A1066="","",SUMPRODUCT($AO1066:$BD1066,'Map Analysis'!$AN$2^{0,1,2,3,4,5,6,7,8,9,10,11,12,13,14,15}))</f>
        <v/>
      </c>
      <c r="AN1066" t="str">
        <f t="shared" si="988"/>
        <v/>
      </c>
      <c r="AO1066" t="str">
        <f t="shared" si="989"/>
        <v/>
      </c>
      <c r="AP1066" t="str">
        <f t="shared" si="990"/>
        <v/>
      </c>
      <c r="AQ1066" t="str">
        <f t="shared" si="991"/>
        <v/>
      </c>
      <c r="AR1066" t="str">
        <f t="shared" si="992"/>
        <v/>
      </c>
      <c r="AS1066" t="str">
        <f t="shared" si="993"/>
        <v/>
      </c>
      <c r="AT1066" t="str">
        <f t="shared" si="994"/>
        <v/>
      </c>
      <c r="AU1066" t="str">
        <f t="shared" si="995"/>
        <v/>
      </c>
      <c r="AV1066" t="str">
        <f t="shared" si="996"/>
        <v/>
      </c>
      <c r="AW1066" t="str">
        <f t="shared" si="997"/>
        <v/>
      </c>
      <c r="AX1066" t="str">
        <f t="shared" si="998"/>
        <v/>
      </c>
      <c r="AY1066" t="str">
        <f t="shared" si="999"/>
        <v/>
      </c>
      <c r="AZ1066" t="str">
        <f t="shared" si="1000"/>
        <v/>
      </c>
      <c r="BA1066" t="str">
        <f t="shared" si="1001"/>
        <v/>
      </c>
      <c r="BB1066" t="str">
        <f t="shared" si="1002"/>
        <v/>
      </c>
      <c r="BC1066" t="str">
        <f t="shared" si="1003"/>
        <v/>
      </c>
      <c r="BD1066" t="str">
        <f t="shared" si="1004"/>
        <v/>
      </c>
      <c r="BF1066">
        <f t="shared" si="1005"/>
        <v>1</v>
      </c>
      <c r="BG1066">
        <f t="shared" si="1006"/>
        <v>0</v>
      </c>
      <c r="BH1066">
        <f t="shared" si="1007"/>
        <v>0</v>
      </c>
      <c r="BI1066">
        <f t="shared" si="1008"/>
        <v>0</v>
      </c>
      <c r="BJ1066">
        <f t="shared" si="1009"/>
        <v>0</v>
      </c>
      <c r="BK1066">
        <f t="shared" si="1010"/>
        <v>0</v>
      </c>
      <c r="BL1066">
        <f t="shared" si="1011"/>
        <v>0</v>
      </c>
      <c r="BM1066">
        <f t="shared" si="1012"/>
        <v>0</v>
      </c>
      <c r="BN1066">
        <f t="shared" si="1013"/>
        <v>0</v>
      </c>
      <c r="BO1066">
        <f t="shared" si="1014"/>
        <v>0</v>
      </c>
      <c r="BP1066">
        <f t="shared" si="1015"/>
        <v>0</v>
      </c>
      <c r="BQ1066">
        <f t="shared" si="1016"/>
        <v>0</v>
      </c>
      <c r="BR1066">
        <f t="shared" si="1017"/>
        <v>0</v>
      </c>
      <c r="BS1066">
        <f t="shared" si="1018"/>
        <v>0</v>
      </c>
      <c r="BT1066">
        <f t="shared" si="1019"/>
        <v>0</v>
      </c>
    </row>
    <row r="1067" spans="1:72" x14ac:dyDescent="0.25">
      <c r="A1067" t="str">
        <f>IF(TRIM(INDEX(games!$A:$A,ROW()))="","",TRIM(INDEX(games!$A:$A,ROW())))</f>
        <v/>
      </c>
      <c r="B1067" t="str">
        <f>IF(OR($A1067="",INDEX(games!$B:$B,ROW())=""),"",INDEX(games!$B:$B,ROW()))</f>
        <v/>
      </c>
      <c r="C1067" t="str">
        <f>IF(OR($A1067="",INDEX(games!$C:$C,ROW())=""),"",INDEX(games!$C:$C,ROW()))</f>
        <v/>
      </c>
      <c r="D1067" t="str">
        <f t="shared" si="960"/>
        <v/>
      </c>
      <c r="E1067" t="str">
        <f t="shared" si="961"/>
        <v/>
      </c>
      <c r="F1067" t="str">
        <f t="shared" si="962"/>
        <v/>
      </c>
      <c r="G1067" t="e">
        <f t="shared" si="963"/>
        <v>#N/A</v>
      </c>
      <c r="H1067" t="e">
        <f t="shared" si="964"/>
        <v>#N/A</v>
      </c>
      <c r="I1067" t="e">
        <f t="shared" si="965"/>
        <v>#N/A</v>
      </c>
      <c r="J1067" t="e">
        <f t="shared" si="966"/>
        <v>#N/A</v>
      </c>
      <c r="K1067" t="e">
        <f t="shared" si="967"/>
        <v>#N/A</v>
      </c>
      <c r="L1067" t="e">
        <f t="shared" si="968"/>
        <v>#N/A</v>
      </c>
      <c r="M1067" t="e">
        <f t="shared" si="969"/>
        <v>#N/A</v>
      </c>
      <c r="N1067" t="e">
        <f t="shared" si="970"/>
        <v>#N/A</v>
      </c>
      <c r="O1067" t="str">
        <f t="shared" si="971"/>
        <v/>
      </c>
      <c r="P1067" t="str">
        <f>IF(OR($A1067="",INDEX(games!$H:$H,ROW())=""),"",INDEX(games!$H:$H,ROW()))</f>
        <v/>
      </c>
      <c r="Q1067" t="str">
        <f t="shared" si="972"/>
        <v/>
      </c>
      <c r="T1067">
        <f t="shared" si="973"/>
        <v>2023</v>
      </c>
      <c r="U1067">
        <f t="shared" si="974"/>
        <v>2026</v>
      </c>
      <c r="V1067">
        <f t="shared" si="975"/>
        <v>3</v>
      </c>
      <c r="W1067" t="str">
        <f>IF(TRIM(INDEX(connections!$A:$A,ROW()))="","",TRIM(INDEX(connections!$A:$A,ROW())))</f>
        <v>Balatro</v>
      </c>
      <c r="X1067" t="str">
        <f>IF($W1067="","",TRIM(INDEX(connections!$B:$B,ROW())))</f>
        <v>Raccoin: Coin Pusher Roguelike</v>
      </c>
      <c r="Y1067">
        <f t="shared" si="976"/>
        <v>56</v>
      </c>
      <c r="Z1067">
        <f t="shared" si="977"/>
        <v>656</v>
      </c>
      <c r="AA1067" t="str">
        <f t="shared" si="978"/>
        <v>Yes</v>
      </c>
      <c r="AB1067" t="str">
        <f t="shared" si="979"/>
        <v>Yes</v>
      </c>
      <c r="AC1067">
        <f t="shared" si="980"/>
        <v>1</v>
      </c>
      <c r="AD1067">
        <f t="shared" si="981"/>
        <v>0</v>
      </c>
      <c r="AE1067" t="str">
        <f t="shared" si="982"/>
        <v/>
      </c>
      <c r="AG1067" t="str">
        <f t="shared" si="983"/>
        <v/>
      </c>
      <c r="AH1067" t="str">
        <f t="shared" si="984"/>
        <v/>
      </c>
      <c r="AI1067" t="str">
        <f t="shared" si="985"/>
        <v/>
      </c>
      <c r="AJ1067" t="str">
        <f t="shared" si="986"/>
        <v/>
      </c>
      <c r="AK1067" t="str">
        <f t="shared" si="987"/>
        <v/>
      </c>
      <c r="AL1067" t="str">
        <f>IF($A1067="","",INDEX(games!$J:$J,ROW())&amp;"")</f>
        <v/>
      </c>
      <c r="AM1067" t="str">
        <f>IF($A1067="","",SUMPRODUCT($AO1067:$BD1067,'Map Analysis'!$AN$2^{0,1,2,3,4,5,6,7,8,9,10,11,12,13,14,15}))</f>
        <v/>
      </c>
      <c r="AN1067" t="str">
        <f t="shared" si="988"/>
        <v/>
      </c>
      <c r="AO1067" t="str">
        <f t="shared" si="989"/>
        <v/>
      </c>
      <c r="AP1067" t="str">
        <f t="shared" si="990"/>
        <v/>
      </c>
      <c r="AQ1067" t="str">
        <f t="shared" si="991"/>
        <v/>
      </c>
      <c r="AR1067" t="str">
        <f t="shared" si="992"/>
        <v/>
      </c>
      <c r="AS1067" t="str">
        <f t="shared" si="993"/>
        <v/>
      </c>
      <c r="AT1067" t="str">
        <f t="shared" si="994"/>
        <v/>
      </c>
      <c r="AU1067" t="str">
        <f t="shared" si="995"/>
        <v/>
      </c>
      <c r="AV1067" t="str">
        <f t="shared" si="996"/>
        <v/>
      </c>
      <c r="AW1067" t="str">
        <f t="shared" si="997"/>
        <v/>
      </c>
      <c r="AX1067" t="str">
        <f t="shared" si="998"/>
        <v/>
      </c>
      <c r="AY1067" t="str">
        <f t="shared" si="999"/>
        <v/>
      </c>
      <c r="AZ1067" t="str">
        <f t="shared" si="1000"/>
        <v/>
      </c>
      <c r="BA1067" t="str">
        <f t="shared" si="1001"/>
        <v/>
      </c>
      <c r="BB1067" t="str">
        <f t="shared" si="1002"/>
        <v/>
      </c>
      <c r="BC1067" t="str">
        <f t="shared" si="1003"/>
        <v/>
      </c>
      <c r="BD1067" t="str">
        <f t="shared" si="1004"/>
        <v/>
      </c>
      <c r="BF1067">
        <f t="shared" si="1005"/>
        <v>0</v>
      </c>
      <c r="BG1067">
        <f t="shared" si="1006"/>
        <v>0</v>
      </c>
      <c r="BH1067">
        <f t="shared" si="1007"/>
        <v>0</v>
      </c>
      <c r="BI1067">
        <f t="shared" si="1008"/>
        <v>0</v>
      </c>
      <c r="BJ1067">
        <f t="shared" si="1009"/>
        <v>0</v>
      </c>
      <c r="BK1067">
        <f t="shared" si="1010"/>
        <v>0</v>
      </c>
      <c r="BL1067">
        <f t="shared" si="1011"/>
        <v>0</v>
      </c>
      <c r="BM1067">
        <f t="shared" si="1012"/>
        <v>0</v>
      </c>
      <c r="BN1067">
        <f t="shared" si="1013"/>
        <v>0</v>
      </c>
      <c r="BO1067">
        <f t="shared" si="1014"/>
        <v>0</v>
      </c>
      <c r="BP1067">
        <f t="shared" si="1015"/>
        <v>0</v>
      </c>
      <c r="BQ1067">
        <f t="shared" si="1016"/>
        <v>0</v>
      </c>
      <c r="BR1067">
        <f t="shared" si="1017"/>
        <v>0</v>
      </c>
      <c r="BS1067">
        <f t="shared" si="1018"/>
        <v>0</v>
      </c>
      <c r="BT1067">
        <f t="shared" si="1019"/>
        <v>0</v>
      </c>
    </row>
    <row r="1068" spans="1:72" x14ac:dyDescent="0.25">
      <c r="A1068" t="str">
        <f>IF(TRIM(INDEX(games!$A:$A,ROW()))="","",TRIM(INDEX(games!$A:$A,ROW())))</f>
        <v/>
      </c>
      <c r="B1068" t="str">
        <f>IF(OR($A1068="",INDEX(games!$B:$B,ROW())=""),"",INDEX(games!$B:$B,ROW()))</f>
        <v/>
      </c>
      <c r="C1068" t="str">
        <f>IF(OR($A1068="",INDEX(games!$C:$C,ROW())=""),"",INDEX(games!$C:$C,ROW()))</f>
        <v/>
      </c>
      <c r="D1068" t="str">
        <f t="shared" si="960"/>
        <v/>
      </c>
      <c r="E1068" t="str">
        <f t="shared" si="961"/>
        <v/>
      </c>
      <c r="F1068" t="str">
        <f t="shared" si="962"/>
        <v/>
      </c>
      <c r="G1068" t="e">
        <f t="shared" si="963"/>
        <v>#N/A</v>
      </c>
      <c r="H1068" t="e">
        <f t="shared" si="964"/>
        <v>#N/A</v>
      </c>
      <c r="I1068" t="e">
        <f t="shared" si="965"/>
        <v>#N/A</v>
      </c>
      <c r="J1068" t="e">
        <f t="shared" si="966"/>
        <v>#N/A</v>
      </c>
      <c r="K1068" t="e">
        <f t="shared" si="967"/>
        <v>#N/A</v>
      </c>
      <c r="L1068" t="e">
        <f t="shared" si="968"/>
        <v>#N/A</v>
      </c>
      <c r="M1068" t="e">
        <f t="shared" si="969"/>
        <v>#N/A</v>
      </c>
      <c r="N1068" t="e">
        <f t="shared" si="970"/>
        <v>#N/A</v>
      </c>
      <c r="O1068" t="str">
        <f t="shared" si="971"/>
        <v/>
      </c>
      <c r="P1068" t="str">
        <f>IF(OR($A1068="",INDEX(games!$H:$H,ROW())=""),"",INDEX(games!$H:$H,ROW()))</f>
        <v/>
      </c>
      <c r="Q1068" t="str">
        <f t="shared" si="972"/>
        <v/>
      </c>
      <c r="T1068">
        <f t="shared" si="973"/>
        <v>2024</v>
      </c>
      <c r="U1068">
        <f t="shared" si="974"/>
        <v>2026</v>
      </c>
      <c r="V1068">
        <f t="shared" si="975"/>
        <v>2</v>
      </c>
      <c r="W1068" t="str">
        <f>IF(TRIM(INDEX(connections!$A:$A,ROW()))="","",TRIM(INDEX(connections!$A:$A,ROW())))</f>
        <v>Cupiclaw</v>
      </c>
      <c r="X1068" t="str">
        <f>IF($W1068="","",TRIM(INDEX(connections!$B:$B,ROW())))</f>
        <v>Raccoin: Coin Pusher Roguelike</v>
      </c>
      <c r="Y1068">
        <f t="shared" si="976"/>
        <v>178</v>
      </c>
      <c r="Z1068">
        <f t="shared" si="977"/>
        <v>656</v>
      </c>
      <c r="AA1068" t="str">
        <f t="shared" si="978"/>
        <v/>
      </c>
      <c r="AB1068" t="str">
        <f t="shared" si="979"/>
        <v>Yes</v>
      </c>
      <c r="AC1068" t="str">
        <f t="shared" si="980"/>
        <v/>
      </c>
      <c r="AD1068">
        <f t="shared" si="981"/>
        <v>0</v>
      </c>
      <c r="AE1068" t="str">
        <f t="shared" si="982"/>
        <v/>
      </c>
      <c r="AG1068" t="str">
        <f t="shared" si="983"/>
        <v/>
      </c>
      <c r="AH1068" t="str">
        <f t="shared" si="984"/>
        <v/>
      </c>
      <c r="AI1068" t="str">
        <f t="shared" si="985"/>
        <v/>
      </c>
      <c r="AJ1068" t="str">
        <f t="shared" si="986"/>
        <v/>
      </c>
      <c r="AK1068" t="str">
        <f t="shared" si="987"/>
        <v/>
      </c>
      <c r="AL1068" t="str">
        <f>IF($A1068="","",INDEX(games!$J:$J,ROW())&amp;"")</f>
        <v/>
      </c>
      <c r="AM1068" t="str">
        <f>IF($A1068="","",SUMPRODUCT($AO1068:$BD1068,'Map Analysis'!$AN$2^{0,1,2,3,4,5,6,7,8,9,10,11,12,13,14,15}))</f>
        <v/>
      </c>
      <c r="AN1068" t="str">
        <f t="shared" si="988"/>
        <v/>
      </c>
      <c r="AO1068" t="str">
        <f t="shared" si="989"/>
        <v/>
      </c>
      <c r="AP1068" t="str">
        <f t="shared" si="990"/>
        <v/>
      </c>
      <c r="AQ1068" t="str">
        <f t="shared" si="991"/>
        <v/>
      </c>
      <c r="AR1068" t="str">
        <f t="shared" si="992"/>
        <v/>
      </c>
      <c r="AS1068" t="str">
        <f t="shared" si="993"/>
        <v/>
      </c>
      <c r="AT1068" t="str">
        <f t="shared" si="994"/>
        <v/>
      </c>
      <c r="AU1068" t="str">
        <f t="shared" si="995"/>
        <v/>
      </c>
      <c r="AV1068" t="str">
        <f t="shared" si="996"/>
        <v/>
      </c>
      <c r="AW1068" t="str">
        <f t="shared" si="997"/>
        <v/>
      </c>
      <c r="AX1068" t="str">
        <f t="shared" si="998"/>
        <v/>
      </c>
      <c r="AY1068" t="str">
        <f t="shared" si="999"/>
        <v/>
      </c>
      <c r="AZ1068" t="str">
        <f t="shared" si="1000"/>
        <v/>
      </c>
      <c r="BA1068" t="str">
        <f t="shared" si="1001"/>
        <v/>
      </c>
      <c r="BB1068" t="str">
        <f t="shared" si="1002"/>
        <v/>
      </c>
      <c r="BC1068" t="str">
        <f t="shared" si="1003"/>
        <v/>
      </c>
      <c r="BD1068" t="str">
        <f t="shared" si="1004"/>
        <v/>
      </c>
      <c r="BF1068">
        <f t="shared" si="1005"/>
        <v>0</v>
      </c>
      <c r="BG1068">
        <f t="shared" si="1006"/>
        <v>0</v>
      </c>
      <c r="BH1068">
        <f t="shared" si="1007"/>
        <v>0</v>
      </c>
      <c r="BI1068">
        <f t="shared" si="1008"/>
        <v>0</v>
      </c>
      <c r="BJ1068">
        <f t="shared" si="1009"/>
        <v>0</v>
      </c>
      <c r="BK1068">
        <f t="shared" si="1010"/>
        <v>0</v>
      </c>
      <c r="BL1068">
        <f t="shared" si="1011"/>
        <v>0</v>
      </c>
      <c r="BM1068">
        <f t="shared" si="1012"/>
        <v>0</v>
      </c>
      <c r="BN1068">
        <f t="shared" si="1013"/>
        <v>0</v>
      </c>
      <c r="BO1068">
        <f t="shared" si="1014"/>
        <v>0</v>
      </c>
      <c r="BP1068">
        <f t="shared" si="1015"/>
        <v>0</v>
      </c>
      <c r="BQ1068">
        <f t="shared" si="1016"/>
        <v>0</v>
      </c>
      <c r="BR1068">
        <f t="shared" si="1017"/>
        <v>0</v>
      </c>
      <c r="BS1068">
        <f t="shared" si="1018"/>
        <v>0</v>
      </c>
      <c r="BT1068">
        <f t="shared" si="1019"/>
        <v>0</v>
      </c>
    </row>
    <row r="1069" spans="1:72" x14ac:dyDescent="0.25">
      <c r="A1069" t="str">
        <f>IF(TRIM(INDEX(games!$A:$A,ROW()))="","",TRIM(INDEX(games!$A:$A,ROW())))</f>
        <v/>
      </c>
      <c r="B1069" t="str">
        <f>IF(OR($A1069="",INDEX(games!$B:$B,ROW())=""),"",INDEX(games!$B:$B,ROW()))</f>
        <v/>
      </c>
      <c r="C1069" t="str">
        <f>IF(OR($A1069="",INDEX(games!$C:$C,ROW())=""),"",INDEX(games!$C:$C,ROW()))</f>
        <v/>
      </c>
      <c r="D1069" t="str">
        <f t="shared" si="960"/>
        <v/>
      </c>
      <c r="E1069" t="str">
        <f t="shared" si="961"/>
        <v/>
      </c>
      <c r="F1069" t="str">
        <f t="shared" si="962"/>
        <v/>
      </c>
      <c r="G1069" t="e">
        <f t="shared" si="963"/>
        <v>#N/A</v>
      </c>
      <c r="H1069" t="e">
        <f t="shared" si="964"/>
        <v>#N/A</v>
      </c>
      <c r="I1069" t="e">
        <f t="shared" si="965"/>
        <v>#N/A</v>
      </c>
      <c r="J1069" t="e">
        <f t="shared" si="966"/>
        <v>#N/A</v>
      </c>
      <c r="K1069" t="e">
        <f t="shared" si="967"/>
        <v>#N/A</v>
      </c>
      <c r="L1069" t="e">
        <f t="shared" si="968"/>
        <v>#N/A</v>
      </c>
      <c r="M1069" t="e">
        <f t="shared" si="969"/>
        <v>#N/A</v>
      </c>
      <c r="N1069" t="e">
        <f t="shared" si="970"/>
        <v>#N/A</v>
      </c>
      <c r="O1069" t="str">
        <f t="shared" si="971"/>
        <v/>
      </c>
      <c r="P1069" t="str">
        <f>IF(OR($A1069="",INDEX(games!$H:$H,ROW())=""),"",INDEX(games!$H:$H,ROW()))</f>
        <v/>
      </c>
      <c r="Q1069" t="str">
        <f t="shared" si="972"/>
        <v/>
      </c>
      <c r="T1069">
        <f t="shared" si="973"/>
        <v>2014</v>
      </c>
      <c r="U1069">
        <f t="shared" si="974"/>
        <v>2024</v>
      </c>
      <c r="V1069">
        <f t="shared" si="975"/>
        <v>10</v>
      </c>
      <c r="W1069" t="str">
        <f>IF(TRIM(INDEX(connections!$A:$A,ROW()))="","",TRIM(INDEX(connections!$A:$A,ROW())))</f>
        <v>Auro: A Monster-Bumping Adventure</v>
      </c>
      <c r="X1069" t="str">
        <f>IF($W1069="","",TRIM(INDEX(connections!$B:$B,ROW())))</f>
        <v>Rack and Slay</v>
      </c>
      <c r="Y1069">
        <f t="shared" si="976"/>
        <v>50</v>
      </c>
      <c r="Z1069">
        <f t="shared" si="977"/>
        <v>657</v>
      </c>
      <c r="AA1069" t="str">
        <f t="shared" si="978"/>
        <v/>
      </c>
      <c r="AB1069" t="str">
        <f t="shared" si="979"/>
        <v>Yes</v>
      </c>
      <c r="AC1069" t="str">
        <f t="shared" si="980"/>
        <v/>
      </c>
      <c r="AD1069">
        <f t="shared" si="981"/>
        <v>0</v>
      </c>
      <c r="AE1069" t="str">
        <f t="shared" si="982"/>
        <v/>
      </c>
      <c r="AG1069" t="str">
        <f t="shared" si="983"/>
        <v/>
      </c>
      <c r="AH1069" t="str">
        <f t="shared" si="984"/>
        <v/>
      </c>
      <c r="AI1069" t="str">
        <f t="shared" si="985"/>
        <v/>
      </c>
      <c r="AJ1069" t="str">
        <f t="shared" si="986"/>
        <v/>
      </c>
      <c r="AK1069" t="str">
        <f t="shared" si="987"/>
        <v/>
      </c>
      <c r="AL1069" t="str">
        <f>IF($A1069="","",INDEX(games!$J:$J,ROW())&amp;"")</f>
        <v/>
      </c>
      <c r="AM1069" t="str">
        <f>IF($A1069="","",SUMPRODUCT($AO1069:$BD1069,'Map Analysis'!$AN$2^{0,1,2,3,4,5,6,7,8,9,10,11,12,13,14,15}))</f>
        <v/>
      </c>
      <c r="AN1069" t="str">
        <f t="shared" si="988"/>
        <v/>
      </c>
      <c r="AO1069" t="str">
        <f t="shared" si="989"/>
        <v/>
      </c>
      <c r="AP1069" t="str">
        <f t="shared" si="990"/>
        <v/>
      </c>
      <c r="AQ1069" t="str">
        <f t="shared" si="991"/>
        <v/>
      </c>
      <c r="AR1069" t="str">
        <f t="shared" si="992"/>
        <v/>
      </c>
      <c r="AS1069" t="str">
        <f t="shared" si="993"/>
        <v/>
      </c>
      <c r="AT1069" t="str">
        <f t="shared" si="994"/>
        <v/>
      </c>
      <c r="AU1069" t="str">
        <f t="shared" si="995"/>
        <v/>
      </c>
      <c r="AV1069" t="str">
        <f t="shared" si="996"/>
        <v/>
      </c>
      <c r="AW1069" t="str">
        <f t="shared" si="997"/>
        <v/>
      </c>
      <c r="AX1069" t="str">
        <f t="shared" si="998"/>
        <v/>
      </c>
      <c r="AY1069" t="str">
        <f t="shared" si="999"/>
        <v/>
      </c>
      <c r="AZ1069" t="str">
        <f t="shared" si="1000"/>
        <v/>
      </c>
      <c r="BA1069" t="str">
        <f t="shared" si="1001"/>
        <v/>
      </c>
      <c r="BB1069" t="str">
        <f t="shared" si="1002"/>
        <v/>
      </c>
      <c r="BC1069" t="str">
        <f t="shared" si="1003"/>
        <v/>
      </c>
      <c r="BD1069" t="str">
        <f t="shared" si="1004"/>
        <v/>
      </c>
      <c r="BF1069">
        <f t="shared" si="1005"/>
        <v>0</v>
      </c>
      <c r="BG1069">
        <f t="shared" si="1006"/>
        <v>0</v>
      </c>
      <c r="BH1069">
        <f t="shared" si="1007"/>
        <v>0</v>
      </c>
      <c r="BI1069">
        <f t="shared" si="1008"/>
        <v>0</v>
      </c>
      <c r="BJ1069">
        <f t="shared" si="1009"/>
        <v>0</v>
      </c>
      <c r="BK1069">
        <f t="shared" si="1010"/>
        <v>0</v>
      </c>
      <c r="BL1069">
        <f t="shared" si="1011"/>
        <v>0</v>
      </c>
      <c r="BM1069">
        <f t="shared" si="1012"/>
        <v>0</v>
      </c>
      <c r="BN1069">
        <f t="shared" si="1013"/>
        <v>0</v>
      </c>
      <c r="BO1069">
        <f t="shared" si="1014"/>
        <v>0</v>
      </c>
      <c r="BP1069">
        <f t="shared" si="1015"/>
        <v>0</v>
      </c>
      <c r="BQ1069">
        <f t="shared" si="1016"/>
        <v>0</v>
      </c>
      <c r="BR1069">
        <f t="shared" si="1017"/>
        <v>0</v>
      </c>
      <c r="BS1069">
        <f t="shared" si="1018"/>
        <v>0</v>
      </c>
      <c r="BT1069">
        <f t="shared" si="1019"/>
        <v>0</v>
      </c>
    </row>
    <row r="1070" spans="1:72" x14ac:dyDescent="0.25">
      <c r="A1070" t="str">
        <f>IF(TRIM(INDEX(games!$A:$A,ROW()))="","",TRIM(INDEX(games!$A:$A,ROW())))</f>
        <v/>
      </c>
      <c r="B1070" t="str">
        <f>IF(OR($A1070="",INDEX(games!$B:$B,ROW())=""),"",INDEX(games!$B:$B,ROW()))</f>
        <v/>
      </c>
      <c r="C1070" t="str">
        <f>IF(OR($A1070="",INDEX(games!$C:$C,ROW())=""),"",INDEX(games!$C:$C,ROW()))</f>
        <v/>
      </c>
      <c r="D1070" t="str">
        <f t="shared" si="960"/>
        <v/>
      </c>
      <c r="E1070" t="str">
        <f t="shared" si="961"/>
        <v/>
      </c>
      <c r="F1070" t="str">
        <f t="shared" si="962"/>
        <v/>
      </c>
      <c r="G1070" t="e">
        <f t="shared" si="963"/>
        <v>#N/A</v>
      </c>
      <c r="H1070" t="e">
        <f t="shared" si="964"/>
        <v>#N/A</v>
      </c>
      <c r="I1070" t="e">
        <f t="shared" si="965"/>
        <v>#N/A</v>
      </c>
      <c r="J1070" t="e">
        <f t="shared" si="966"/>
        <v>#N/A</v>
      </c>
      <c r="K1070" t="e">
        <f t="shared" si="967"/>
        <v>#N/A</v>
      </c>
      <c r="L1070" t="e">
        <f t="shared" si="968"/>
        <v>#N/A</v>
      </c>
      <c r="M1070" t="e">
        <f t="shared" si="969"/>
        <v>#N/A</v>
      </c>
      <c r="N1070" t="e">
        <f t="shared" si="970"/>
        <v>#N/A</v>
      </c>
      <c r="O1070" t="str">
        <f t="shared" si="971"/>
        <v/>
      </c>
      <c r="P1070" t="str">
        <f>IF(OR($A1070="",INDEX(games!$H:$H,ROW())=""),"",INDEX(games!$H:$H,ROW()))</f>
        <v/>
      </c>
      <c r="Q1070" t="str">
        <f t="shared" si="972"/>
        <v/>
      </c>
      <c r="T1070">
        <f t="shared" si="973"/>
        <v>2022</v>
      </c>
      <c r="U1070">
        <f t="shared" si="974"/>
        <v>2024</v>
      </c>
      <c r="V1070">
        <f t="shared" si="975"/>
        <v>2</v>
      </c>
      <c r="W1070" t="str">
        <f>IF(TRIM(INDEX(connections!$A:$A,ROW()))="","",TRIM(INDEX(connections!$A:$A,ROW())))</f>
        <v>Brotato</v>
      </c>
      <c r="X1070" t="str">
        <f>IF($W1070="","",TRIM(INDEX(connections!$B:$B,ROW())))</f>
        <v>Rack and Slay</v>
      </c>
      <c r="Y1070">
        <f t="shared" si="976"/>
        <v>105</v>
      </c>
      <c r="Z1070">
        <f t="shared" si="977"/>
        <v>657</v>
      </c>
      <c r="AA1070" t="str">
        <f t="shared" si="978"/>
        <v>Yes</v>
      </c>
      <c r="AB1070" t="str">
        <f t="shared" si="979"/>
        <v>Yes</v>
      </c>
      <c r="AC1070">
        <f t="shared" si="980"/>
        <v>1</v>
      </c>
      <c r="AD1070">
        <f t="shared" si="981"/>
        <v>1</v>
      </c>
      <c r="AE1070" t="str">
        <f t="shared" si="982"/>
        <v/>
      </c>
      <c r="AG1070" t="str">
        <f t="shared" si="983"/>
        <v/>
      </c>
      <c r="AH1070" t="str">
        <f t="shared" si="984"/>
        <v/>
      </c>
      <c r="AI1070" t="str">
        <f t="shared" si="985"/>
        <v/>
      </c>
      <c r="AJ1070" t="str">
        <f t="shared" si="986"/>
        <v/>
      </c>
      <c r="AK1070" t="str">
        <f t="shared" si="987"/>
        <v/>
      </c>
      <c r="AL1070" t="str">
        <f>IF($A1070="","",INDEX(games!$J:$J,ROW())&amp;"")</f>
        <v/>
      </c>
      <c r="AM1070" t="str">
        <f>IF($A1070="","",SUMPRODUCT($AO1070:$BD1070,'Map Analysis'!$AN$2^{0,1,2,3,4,5,6,7,8,9,10,11,12,13,14,15}))</f>
        <v/>
      </c>
      <c r="AN1070" t="str">
        <f t="shared" si="988"/>
        <v/>
      </c>
      <c r="AO1070" t="str">
        <f t="shared" si="989"/>
        <v/>
      </c>
      <c r="AP1070" t="str">
        <f t="shared" si="990"/>
        <v/>
      </c>
      <c r="AQ1070" t="str">
        <f t="shared" si="991"/>
        <v/>
      </c>
      <c r="AR1070" t="str">
        <f t="shared" si="992"/>
        <v/>
      </c>
      <c r="AS1070" t="str">
        <f t="shared" si="993"/>
        <v/>
      </c>
      <c r="AT1070" t="str">
        <f t="shared" si="994"/>
        <v/>
      </c>
      <c r="AU1070" t="str">
        <f t="shared" si="995"/>
        <v/>
      </c>
      <c r="AV1070" t="str">
        <f t="shared" si="996"/>
        <v/>
      </c>
      <c r="AW1070" t="str">
        <f t="shared" si="997"/>
        <v/>
      </c>
      <c r="AX1070" t="str">
        <f t="shared" si="998"/>
        <v/>
      </c>
      <c r="AY1070" t="str">
        <f t="shared" si="999"/>
        <v/>
      </c>
      <c r="AZ1070" t="str">
        <f t="shared" si="1000"/>
        <v/>
      </c>
      <c r="BA1070" t="str">
        <f t="shared" si="1001"/>
        <v/>
      </c>
      <c r="BB1070" t="str">
        <f t="shared" si="1002"/>
        <v/>
      </c>
      <c r="BC1070" t="str">
        <f t="shared" si="1003"/>
        <v/>
      </c>
      <c r="BD1070" t="str">
        <f t="shared" si="1004"/>
        <v/>
      </c>
      <c r="BF1070">
        <f t="shared" si="1005"/>
        <v>0</v>
      </c>
      <c r="BG1070">
        <f t="shared" si="1006"/>
        <v>0</v>
      </c>
      <c r="BH1070">
        <f t="shared" si="1007"/>
        <v>0</v>
      </c>
      <c r="BI1070">
        <f t="shared" si="1008"/>
        <v>0</v>
      </c>
      <c r="BJ1070">
        <f t="shared" si="1009"/>
        <v>0</v>
      </c>
      <c r="BK1070">
        <f t="shared" si="1010"/>
        <v>0</v>
      </c>
      <c r="BL1070">
        <f t="shared" si="1011"/>
        <v>0</v>
      </c>
      <c r="BM1070">
        <f t="shared" si="1012"/>
        <v>0</v>
      </c>
      <c r="BN1070">
        <f t="shared" si="1013"/>
        <v>0</v>
      </c>
      <c r="BO1070">
        <f t="shared" si="1014"/>
        <v>0</v>
      </c>
      <c r="BP1070">
        <f t="shared" si="1015"/>
        <v>0</v>
      </c>
      <c r="BQ1070">
        <f t="shared" si="1016"/>
        <v>0</v>
      </c>
      <c r="BR1070">
        <f t="shared" si="1017"/>
        <v>0</v>
      </c>
      <c r="BS1070">
        <f t="shared" si="1018"/>
        <v>0</v>
      </c>
      <c r="BT1070">
        <f t="shared" si="1019"/>
        <v>0</v>
      </c>
    </row>
    <row r="1071" spans="1:72" x14ac:dyDescent="0.25">
      <c r="A1071" t="str">
        <f>IF(TRIM(INDEX(games!$A:$A,ROW()))="","",TRIM(INDEX(games!$A:$A,ROW())))</f>
        <v/>
      </c>
      <c r="B1071" t="str">
        <f>IF(OR($A1071="",INDEX(games!$B:$B,ROW())=""),"",INDEX(games!$B:$B,ROW()))</f>
        <v/>
      </c>
      <c r="C1071" t="str">
        <f>IF(OR($A1071="",INDEX(games!$C:$C,ROW())=""),"",INDEX(games!$C:$C,ROW()))</f>
        <v/>
      </c>
      <c r="D1071" t="str">
        <f t="shared" si="960"/>
        <v/>
      </c>
      <c r="E1071" t="str">
        <f t="shared" si="961"/>
        <v/>
      </c>
      <c r="F1071" t="str">
        <f t="shared" si="962"/>
        <v/>
      </c>
      <c r="G1071" t="e">
        <f t="shared" si="963"/>
        <v>#N/A</v>
      </c>
      <c r="H1071" t="e">
        <f t="shared" si="964"/>
        <v>#N/A</v>
      </c>
      <c r="I1071" t="e">
        <f t="shared" si="965"/>
        <v>#N/A</v>
      </c>
      <c r="J1071" t="e">
        <f t="shared" si="966"/>
        <v>#N/A</v>
      </c>
      <c r="K1071" t="e">
        <f t="shared" si="967"/>
        <v>#N/A</v>
      </c>
      <c r="L1071" t="e">
        <f t="shared" si="968"/>
        <v>#N/A</v>
      </c>
      <c r="M1071" t="e">
        <f t="shared" si="969"/>
        <v>#N/A</v>
      </c>
      <c r="N1071" t="e">
        <f t="shared" si="970"/>
        <v>#N/A</v>
      </c>
      <c r="O1071" t="str">
        <f t="shared" si="971"/>
        <v/>
      </c>
      <c r="P1071" t="str">
        <f>IF(OR($A1071="",INDEX(games!$H:$H,ROW())=""),"",INDEX(games!$H:$H,ROW()))</f>
        <v/>
      </c>
      <c r="Q1071" t="str">
        <f t="shared" si="972"/>
        <v/>
      </c>
      <c r="T1071">
        <f t="shared" si="973"/>
        <v>1987</v>
      </c>
      <c r="U1071">
        <f t="shared" si="974"/>
        <v>1992</v>
      </c>
      <c r="V1071">
        <f t="shared" si="975"/>
        <v>5</v>
      </c>
      <c r="W1071" t="str">
        <f>IF(TRIM(INDEX(connections!$A:$A,ROW()))="","",TRIM(INDEX(connections!$A:$A,ROW())))</f>
        <v>NetHack</v>
      </c>
      <c r="X1071" t="str">
        <f>IF($W1071="","",TRIM(INDEX(connections!$B:$B,ROW())))</f>
        <v>Ragnarok</v>
      </c>
      <c r="Y1071">
        <f t="shared" si="976"/>
        <v>558</v>
      </c>
      <c r="Z1071">
        <f t="shared" si="977"/>
        <v>658</v>
      </c>
      <c r="AA1071" t="str">
        <f t="shared" si="978"/>
        <v>Yes</v>
      </c>
      <c r="AB1071" t="str">
        <f t="shared" si="979"/>
        <v>Yes</v>
      </c>
      <c r="AC1071">
        <f t="shared" si="980"/>
        <v>1</v>
      </c>
      <c r="AD1071">
        <f t="shared" si="981"/>
        <v>0</v>
      </c>
      <c r="AE1071" t="str">
        <f t="shared" si="982"/>
        <v/>
      </c>
      <c r="AG1071" t="str">
        <f t="shared" si="983"/>
        <v/>
      </c>
      <c r="AH1071" t="str">
        <f t="shared" si="984"/>
        <v/>
      </c>
      <c r="AI1071" t="str">
        <f t="shared" si="985"/>
        <v/>
      </c>
      <c r="AJ1071" t="str">
        <f t="shared" si="986"/>
        <v/>
      </c>
      <c r="AK1071" t="str">
        <f t="shared" si="987"/>
        <v/>
      </c>
      <c r="AL1071" t="str">
        <f>IF($A1071="","",INDEX(games!$J:$J,ROW())&amp;"")</f>
        <v/>
      </c>
      <c r="AM1071" t="str">
        <f>IF($A1071="","",SUMPRODUCT($AO1071:$BD1071,'Map Analysis'!$AN$2^{0,1,2,3,4,5,6,7,8,9,10,11,12,13,14,15}))</f>
        <v/>
      </c>
      <c r="AN1071" t="str">
        <f t="shared" si="988"/>
        <v/>
      </c>
      <c r="AO1071" t="str">
        <f t="shared" si="989"/>
        <v/>
      </c>
      <c r="AP1071" t="str">
        <f t="shared" si="990"/>
        <v/>
      </c>
      <c r="AQ1071" t="str">
        <f t="shared" si="991"/>
        <v/>
      </c>
      <c r="AR1071" t="str">
        <f t="shared" si="992"/>
        <v/>
      </c>
      <c r="AS1071" t="str">
        <f t="shared" si="993"/>
        <v/>
      </c>
      <c r="AT1071" t="str">
        <f t="shared" si="994"/>
        <v/>
      </c>
      <c r="AU1071" t="str">
        <f t="shared" si="995"/>
        <v/>
      </c>
      <c r="AV1071" t="str">
        <f t="shared" si="996"/>
        <v/>
      </c>
      <c r="AW1071" t="str">
        <f t="shared" si="997"/>
        <v/>
      </c>
      <c r="AX1071" t="str">
        <f t="shared" si="998"/>
        <v/>
      </c>
      <c r="AY1071" t="str">
        <f t="shared" si="999"/>
        <v/>
      </c>
      <c r="AZ1071" t="str">
        <f t="shared" si="1000"/>
        <v/>
      </c>
      <c r="BA1071" t="str">
        <f t="shared" si="1001"/>
        <v/>
      </c>
      <c r="BB1071" t="str">
        <f t="shared" si="1002"/>
        <v/>
      </c>
      <c r="BC1071" t="str">
        <f t="shared" si="1003"/>
        <v/>
      </c>
      <c r="BD1071" t="str">
        <f t="shared" si="1004"/>
        <v/>
      </c>
      <c r="BF1071">
        <f t="shared" si="1005"/>
        <v>1</v>
      </c>
      <c r="BG1071">
        <f t="shared" si="1006"/>
        <v>0</v>
      </c>
      <c r="BH1071">
        <f t="shared" si="1007"/>
        <v>0</v>
      </c>
      <c r="BI1071">
        <f t="shared" si="1008"/>
        <v>0</v>
      </c>
      <c r="BJ1071">
        <f t="shared" si="1009"/>
        <v>0</v>
      </c>
      <c r="BK1071">
        <f t="shared" si="1010"/>
        <v>0</v>
      </c>
      <c r="BL1071">
        <f t="shared" si="1011"/>
        <v>0</v>
      </c>
      <c r="BM1071">
        <f t="shared" si="1012"/>
        <v>0</v>
      </c>
      <c r="BN1071">
        <f t="shared" si="1013"/>
        <v>0</v>
      </c>
      <c r="BO1071">
        <f t="shared" si="1014"/>
        <v>0</v>
      </c>
      <c r="BP1071">
        <f t="shared" si="1015"/>
        <v>0</v>
      </c>
      <c r="BQ1071">
        <f t="shared" si="1016"/>
        <v>0</v>
      </c>
      <c r="BR1071">
        <f t="shared" si="1017"/>
        <v>0</v>
      </c>
      <c r="BS1071">
        <f t="shared" si="1018"/>
        <v>0</v>
      </c>
      <c r="BT1071">
        <f t="shared" si="1019"/>
        <v>0</v>
      </c>
    </row>
    <row r="1072" spans="1:72" x14ac:dyDescent="0.25">
      <c r="A1072" t="str">
        <f>IF(TRIM(INDEX(games!$A:$A,ROW()))="","",TRIM(INDEX(games!$A:$A,ROW())))</f>
        <v/>
      </c>
      <c r="B1072" t="str">
        <f>IF(OR($A1072="",INDEX(games!$B:$B,ROW())=""),"",INDEX(games!$B:$B,ROW()))</f>
        <v/>
      </c>
      <c r="C1072" t="str">
        <f>IF(OR($A1072="",INDEX(games!$C:$C,ROW())=""),"",INDEX(games!$C:$C,ROW()))</f>
        <v/>
      </c>
      <c r="D1072" t="str">
        <f t="shared" si="960"/>
        <v/>
      </c>
      <c r="E1072" t="str">
        <f t="shared" si="961"/>
        <v/>
      </c>
      <c r="F1072" t="str">
        <f t="shared" si="962"/>
        <v/>
      </c>
      <c r="G1072" t="e">
        <f t="shared" si="963"/>
        <v>#N/A</v>
      </c>
      <c r="H1072" t="e">
        <f t="shared" si="964"/>
        <v>#N/A</v>
      </c>
      <c r="I1072" t="e">
        <f t="shared" si="965"/>
        <v>#N/A</v>
      </c>
      <c r="J1072" t="e">
        <f t="shared" si="966"/>
        <v>#N/A</v>
      </c>
      <c r="K1072" t="e">
        <f t="shared" si="967"/>
        <v>#N/A</v>
      </c>
      <c r="L1072" t="e">
        <f t="shared" si="968"/>
        <v>#N/A</v>
      </c>
      <c r="M1072" t="e">
        <f t="shared" si="969"/>
        <v>#N/A</v>
      </c>
      <c r="N1072" t="e">
        <f t="shared" si="970"/>
        <v>#N/A</v>
      </c>
      <c r="O1072" t="str">
        <f t="shared" si="971"/>
        <v/>
      </c>
      <c r="P1072" t="str">
        <f>IF(OR($A1072="",INDEX(games!$H:$H,ROW())=""),"",INDEX(games!$H:$H,ROW()))</f>
        <v/>
      </c>
      <c r="Q1072" t="str">
        <f t="shared" si="972"/>
        <v/>
      </c>
      <c r="T1072">
        <f t="shared" si="973"/>
        <v>1980</v>
      </c>
      <c r="U1072">
        <f t="shared" si="974"/>
        <v>1992</v>
      </c>
      <c r="V1072">
        <f t="shared" si="975"/>
        <v>12</v>
      </c>
      <c r="W1072" t="str">
        <f>IF(TRIM(INDEX(connections!$A:$A,ROW()))="","",TRIM(INDEX(connections!$A:$A,ROW())))</f>
        <v>Rogue</v>
      </c>
      <c r="X1072" t="str">
        <f>IF($W1072="","",TRIM(INDEX(connections!$B:$B,ROW())))</f>
        <v>Ragnarok</v>
      </c>
      <c r="Y1072">
        <f t="shared" si="976"/>
        <v>693</v>
      </c>
      <c r="Z1072">
        <f t="shared" si="977"/>
        <v>658</v>
      </c>
      <c r="AA1072" t="str">
        <f t="shared" si="978"/>
        <v>Yes</v>
      </c>
      <c r="AB1072" t="str">
        <f t="shared" si="979"/>
        <v>Yes</v>
      </c>
      <c r="AC1072">
        <f t="shared" si="980"/>
        <v>1</v>
      </c>
      <c r="AD1072">
        <f t="shared" si="981"/>
        <v>0</v>
      </c>
      <c r="AE1072" t="str">
        <f t="shared" si="982"/>
        <v/>
      </c>
      <c r="AG1072" t="str">
        <f t="shared" si="983"/>
        <v/>
      </c>
      <c r="AH1072" t="str">
        <f t="shared" si="984"/>
        <v/>
      </c>
      <c r="AI1072" t="str">
        <f t="shared" si="985"/>
        <v/>
      </c>
      <c r="AJ1072" t="str">
        <f t="shared" si="986"/>
        <v/>
      </c>
      <c r="AK1072" t="str">
        <f t="shared" si="987"/>
        <v/>
      </c>
      <c r="AL1072" t="str">
        <f>IF($A1072="","",INDEX(games!$J:$J,ROW())&amp;"")</f>
        <v/>
      </c>
      <c r="AM1072" t="str">
        <f>IF($A1072="","",SUMPRODUCT($AO1072:$BD1072,'Map Analysis'!$AN$2^{0,1,2,3,4,5,6,7,8,9,10,11,12,13,14,15}))</f>
        <v/>
      </c>
      <c r="AN1072" t="str">
        <f t="shared" si="988"/>
        <v/>
      </c>
      <c r="AO1072" t="str">
        <f t="shared" si="989"/>
        <v/>
      </c>
      <c r="AP1072" t="str">
        <f t="shared" si="990"/>
        <v/>
      </c>
      <c r="AQ1072" t="str">
        <f t="shared" si="991"/>
        <v/>
      </c>
      <c r="AR1072" t="str">
        <f t="shared" si="992"/>
        <v/>
      </c>
      <c r="AS1072" t="str">
        <f t="shared" si="993"/>
        <v/>
      </c>
      <c r="AT1072" t="str">
        <f t="shared" si="994"/>
        <v/>
      </c>
      <c r="AU1072" t="str">
        <f t="shared" si="995"/>
        <v/>
      </c>
      <c r="AV1072" t="str">
        <f t="shared" si="996"/>
        <v/>
      </c>
      <c r="AW1072" t="str">
        <f t="shared" si="997"/>
        <v/>
      </c>
      <c r="AX1072" t="str">
        <f t="shared" si="998"/>
        <v/>
      </c>
      <c r="AY1072" t="str">
        <f t="shared" si="999"/>
        <v/>
      </c>
      <c r="AZ1072" t="str">
        <f t="shared" si="1000"/>
        <v/>
      </c>
      <c r="BA1072" t="str">
        <f t="shared" si="1001"/>
        <v/>
      </c>
      <c r="BB1072" t="str">
        <f t="shared" si="1002"/>
        <v/>
      </c>
      <c r="BC1072" t="str">
        <f t="shared" si="1003"/>
        <v/>
      </c>
      <c r="BD1072" t="str">
        <f t="shared" si="1004"/>
        <v/>
      </c>
      <c r="BF1072">
        <f t="shared" si="1005"/>
        <v>1</v>
      </c>
      <c r="BG1072">
        <f t="shared" si="1006"/>
        <v>0</v>
      </c>
      <c r="BH1072">
        <f t="shared" si="1007"/>
        <v>0</v>
      </c>
      <c r="BI1072">
        <f t="shared" si="1008"/>
        <v>0</v>
      </c>
      <c r="BJ1072">
        <f t="shared" si="1009"/>
        <v>0</v>
      </c>
      <c r="BK1072">
        <f t="shared" si="1010"/>
        <v>0</v>
      </c>
      <c r="BL1072">
        <f t="shared" si="1011"/>
        <v>0</v>
      </c>
      <c r="BM1072">
        <f t="shared" si="1012"/>
        <v>0</v>
      </c>
      <c r="BN1072">
        <f t="shared" si="1013"/>
        <v>0</v>
      </c>
      <c r="BO1072">
        <f t="shared" si="1014"/>
        <v>0</v>
      </c>
      <c r="BP1072">
        <f t="shared" si="1015"/>
        <v>0</v>
      </c>
      <c r="BQ1072">
        <f t="shared" si="1016"/>
        <v>0</v>
      </c>
      <c r="BR1072">
        <f t="shared" si="1017"/>
        <v>0</v>
      </c>
      <c r="BS1072">
        <f t="shared" si="1018"/>
        <v>0</v>
      </c>
      <c r="BT1072">
        <f t="shared" si="1019"/>
        <v>0</v>
      </c>
    </row>
    <row r="1073" spans="1:72" x14ac:dyDescent="0.25">
      <c r="A1073" t="str">
        <f>IF(TRIM(INDEX(games!$A:$A,ROW()))="","",TRIM(INDEX(games!$A:$A,ROW())))</f>
        <v/>
      </c>
      <c r="B1073" t="str">
        <f>IF(OR($A1073="",INDEX(games!$B:$B,ROW())=""),"",INDEX(games!$B:$B,ROW()))</f>
        <v/>
      </c>
      <c r="C1073" t="str">
        <f>IF(OR($A1073="",INDEX(games!$C:$C,ROW())=""),"",INDEX(games!$C:$C,ROW()))</f>
        <v/>
      </c>
      <c r="D1073" t="str">
        <f t="shared" si="960"/>
        <v/>
      </c>
      <c r="E1073" t="str">
        <f t="shared" si="961"/>
        <v/>
      </c>
      <c r="F1073" t="str">
        <f t="shared" si="962"/>
        <v/>
      </c>
      <c r="G1073" t="e">
        <f t="shared" si="963"/>
        <v>#N/A</v>
      </c>
      <c r="H1073" t="e">
        <f t="shared" si="964"/>
        <v>#N/A</v>
      </c>
      <c r="I1073" t="e">
        <f t="shared" si="965"/>
        <v>#N/A</v>
      </c>
      <c r="J1073" t="e">
        <f t="shared" si="966"/>
        <v>#N/A</v>
      </c>
      <c r="K1073" t="e">
        <f t="shared" si="967"/>
        <v>#N/A</v>
      </c>
      <c r="L1073" t="e">
        <f t="shared" si="968"/>
        <v>#N/A</v>
      </c>
      <c r="M1073" t="e">
        <f t="shared" si="969"/>
        <v>#N/A</v>
      </c>
      <c r="N1073" t="e">
        <f t="shared" si="970"/>
        <v>#N/A</v>
      </c>
      <c r="O1073" t="str">
        <f t="shared" si="971"/>
        <v/>
      </c>
      <c r="P1073" t="str">
        <f>IF(OR($A1073="",INDEX(games!$H:$H,ROW())=""),"",INDEX(games!$H:$H,ROW()))</f>
        <v/>
      </c>
      <c r="Q1073" t="str">
        <f t="shared" si="972"/>
        <v/>
      </c>
      <c r="T1073">
        <f t="shared" si="973"/>
        <v>2016</v>
      </c>
      <c r="U1073">
        <f t="shared" si="974"/>
        <v>2024</v>
      </c>
      <c r="V1073">
        <f t="shared" si="975"/>
        <v>8</v>
      </c>
      <c r="W1073" t="str">
        <f>IF(TRIM(INDEX(connections!$A:$A,ROW()))="","",TRIM(INDEX(connections!$A:$A,ROW())))</f>
        <v>Enter the Gungeon</v>
      </c>
      <c r="X1073" t="str">
        <f>IF($W1073="","",TRIM(INDEX(connections!$B:$B,ROW())))</f>
        <v>RAM: Random Access Mayhem</v>
      </c>
      <c r="Y1073">
        <f t="shared" si="976"/>
        <v>292</v>
      </c>
      <c r="Z1073">
        <f t="shared" si="977"/>
        <v>659</v>
      </c>
      <c r="AA1073" t="str">
        <f t="shared" si="978"/>
        <v>Yes</v>
      </c>
      <c r="AB1073" t="str">
        <f t="shared" si="979"/>
        <v/>
      </c>
      <c r="AC1073" t="str">
        <f t="shared" si="980"/>
        <v/>
      </c>
      <c r="AD1073">
        <f t="shared" si="981"/>
        <v>0</v>
      </c>
      <c r="AE1073" t="str">
        <f t="shared" si="982"/>
        <v/>
      </c>
      <c r="AG1073" t="str">
        <f t="shared" si="983"/>
        <v/>
      </c>
      <c r="AH1073" t="str">
        <f t="shared" si="984"/>
        <v/>
      </c>
      <c r="AI1073" t="str">
        <f t="shared" si="985"/>
        <v/>
      </c>
      <c r="AJ1073" t="str">
        <f t="shared" si="986"/>
        <v/>
      </c>
      <c r="AK1073" t="str">
        <f t="shared" si="987"/>
        <v/>
      </c>
      <c r="AL1073" t="str">
        <f>IF($A1073="","",INDEX(games!$J:$J,ROW())&amp;"")</f>
        <v/>
      </c>
      <c r="AM1073" t="str">
        <f>IF($A1073="","",SUMPRODUCT($AO1073:$BD1073,'Map Analysis'!$AN$2^{0,1,2,3,4,5,6,7,8,9,10,11,12,13,14,15}))</f>
        <v/>
      </c>
      <c r="AN1073" t="str">
        <f t="shared" si="988"/>
        <v/>
      </c>
      <c r="AO1073" t="str">
        <f t="shared" si="989"/>
        <v/>
      </c>
      <c r="AP1073" t="str">
        <f t="shared" si="990"/>
        <v/>
      </c>
      <c r="AQ1073" t="str">
        <f t="shared" si="991"/>
        <v/>
      </c>
      <c r="AR1073" t="str">
        <f t="shared" si="992"/>
        <v/>
      </c>
      <c r="AS1073" t="str">
        <f t="shared" si="993"/>
        <v/>
      </c>
      <c r="AT1073" t="str">
        <f t="shared" si="994"/>
        <v/>
      </c>
      <c r="AU1073" t="str">
        <f t="shared" si="995"/>
        <v/>
      </c>
      <c r="AV1073" t="str">
        <f t="shared" si="996"/>
        <v/>
      </c>
      <c r="AW1073" t="str">
        <f t="shared" si="997"/>
        <v/>
      </c>
      <c r="AX1073" t="str">
        <f t="shared" si="998"/>
        <v/>
      </c>
      <c r="AY1073" t="str">
        <f t="shared" si="999"/>
        <v/>
      </c>
      <c r="AZ1073" t="str">
        <f t="shared" si="1000"/>
        <v/>
      </c>
      <c r="BA1073" t="str">
        <f t="shared" si="1001"/>
        <v/>
      </c>
      <c r="BB1073" t="str">
        <f t="shared" si="1002"/>
        <v/>
      </c>
      <c r="BC1073" t="str">
        <f t="shared" si="1003"/>
        <v/>
      </c>
      <c r="BD1073" t="str">
        <f t="shared" si="1004"/>
        <v/>
      </c>
      <c r="BF1073">
        <f t="shared" si="1005"/>
        <v>0</v>
      </c>
      <c r="BG1073">
        <f t="shared" si="1006"/>
        <v>0</v>
      </c>
      <c r="BH1073">
        <f t="shared" si="1007"/>
        <v>0</v>
      </c>
      <c r="BI1073">
        <f t="shared" si="1008"/>
        <v>0</v>
      </c>
      <c r="BJ1073">
        <f t="shared" si="1009"/>
        <v>0</v>
      </c>
      <c r="BK1073">
        <f t="shared" si="1010"/>
        <v>0</v>
      </c>
      <c r="BL1073">
        <f t="shared" si="1011"/>
        <v>0</v>
      </c>
      <c r="BM1073">
        <f t="shared" si="1012"/>
        <v>0</v>
      </c>
      <c r="BN1073">
        <f t="shared" si="1013"/>
        <v>0</v>
      </c>
      <c r="BO1073">
        <f t="shared" si="1014"/>
        <v>0</v>
      </c>
      <c r="BP1073">
        <f t="shared" si="1015"/>
        <v>0</v>
      </c>
      <c r="BQ1073">
        <f t="shared" si="1016"/>
        <v>0</v>
      </c>
      <c r="BR1073">
        <f t="shared" si="1017"/>
        <v>0</v>
      </c>
      <c r="BS1073">
        <f t="shared" si="1018"/>
        <v>0</v>
      </c>
      <c r="BT1073">
        <f t="shared" si="1019"/>
        <v>0</v>
      </c>
    </row>
    <row r="1074" spans="1:72" x14ac:dyDescent="0.25">
      <c r="A1074" t="str">
        <f>IF(TRIM(INDEX(games!$A:$A,ROW()))="","",TRIM(INDEX(games!$A:$A,ROW())))</f>
        <v/>
      </c>
      <c r="B1074" t="str">
        <f>IF(OR($A1074="",INDEX(games!$B:$B,ROW())=""),"",INDEX(games!$B:$B,ROW()))</f>
        <v/>
      </c>
      <c r="C1074" t="str">
        <f>IF(OR($A1074="",INDEX(games!$C:$C,ROW())=""),"",INDEX(games!$C:$C,ROW()))</f>
        <v/>
      </c>
      <c r="D1074" t="str">
        <f t="shared" si="960"/>
        <v/>
      </c>
      <c r="E1074" t="str">
        <f t="shared" si="961"/>
        <v/>
      </c>
      <c r="F1074" t="str">
        <f t="shared" si="962"/>
        <v/>
      </c>
      <c r="G1074" t="e">
        <f t="shared" si="963"/>
        <v>#N/A</v>
      </c>
      <c r="H1074" t="e">
        <f t="shared" si="964"/>
        <v>#N/A</v>
      </c>
      <c r="I1074" t="e">
        <f t="shared" si="965"/>
        <v>#N/A</v>
      </c>
      <c r="J1074" t="e">
        <f t="shared" si="966"/>
        <v>#N/A</v>
      </c>
      <c r="K1074" t="e">
        <f t="shared" si="967"/>
        <v>#N/A</v>
      </c>
      <c r="L1074" t="e">
        <f t="shared" si="968"/>
        <v>#N/A</v>
      </c>
      <c r="M1074" t="e">
        <f t="shared" si="969"/>
        <v>#N/A</v>
      </c>
      <c r="N1074" t="e">
        <f t="shared" si="970"/>
        <v>#N/A</v>
      </c>
      <c r="O1074" t="str">
        <f t="shared" si="971"/>
        <v/>
      </c>
      <c r="P1074" t="str">
        <f>IF(OR($A1074="",INDEX(games!$H:$H,ROW())=""),"",INDEX(games!$H:$H,ROW()))</f>
        <v/>
      </c>
      <c r="Q1074" t="str">
        <f t="shared" si="972"/>
        <v/>
      </c>
      <c r="T1074">
        <f t="shared" si="973"/>
        <v>2015</v>
      </c>
      <c r="U1074">
        <f t="shared" si="974"/>
        <v>2024</v>
      </c>
      <c r="V1074">
        <f t="shared" si="975"/>
        <v>9</v>
      </c>
      <c r="W1074" t="str">
        <f>IF(TRIM(INDEX(connections!$A:$A,ROW()))="","",TRIM(INDEX(connections!$A:$A,ROW())))</f>
        <v>Nuclear Throne</v>
      </c>
      <c r="X1074" t="str">
        <f>IF($W1074="","",TRIM(INDEX(connections!$B:$B,ROW())))</f>
        <v>RAM: Random Access Mayhem</v>
      </c>
      <c r="Y1074">
        <f t="shared" si="976"/>
        <v>578</v>
      </c>
      <c r="Z1074">
        <f t="shared" si="977"/>
        <v>659</v>
      </c>
      <c r="AA1074" t="str">
        <f t="shared" si="978"/>
        <v>Yes</v>
      </c>
      <c r="AB1074" t="str">
        <f t="shared" si="979"/>
        <v/>
      </c>
      <c r="AC1074" t="str">
        <f t="shared" si="980"/>
        <v/>
      </c>
      <c r="AD1074">
        <f t="shared" si="981"/>
        <v>0</v>
      </c>
      <c r="AE1074" t="str">
        <f t="shared" si="982"/>
        <v/>
      </c>
      <c r="AG1074" t="str">
        <f t="shared" si="983"/>
        <v/>
      </c>
      <c r="AH1074" t="str">
        <f t="shared" si="984"/>
        <v/>
      </c>
      <c r="AI1074" t="str">
        <f t="shared" si="985"/>
        <v/>
      </c>
      <c r="AJ1074" t="str">
        <f t="shared" si="986"/>
        <v/>
      </c>
      <c r="AK1074" t="str">
        <f t="shared" si="987"/>
        <v/>
      </c>
      <c r="AL1074" t="str">
        <f>IF($A1074="","",INDEX(games!$J:$J,ROW())&amp;"")</f>
        <v/>
      </c>
      <c r="AM1074" t="str">
        <f>IF($A1074="","",SUMPRODUCT($AO1074:$BD1074,'Map Analysis'!$AN$2^{0,1,2,3,4,5,6,7,8,9,10,11,12,13,14,15}))</f>
        <v/>
      </c>
      <c r="AN1074" t="str">
        <f t="shared" si="988"/>
        <v/>
      </c>
      <c r="AO1074" t="str">
        <f t="shared" si="989"/>
        <v/>
      </c>
      <c r="AP1074" t="str">
        <f t="shared" si="990"/>
        <v/>
      </c>
      <c r="AQ1074" t="str">
        <f t="shared" si="991"/>
        <v/>
      </c>
      <c r="AR1074" t="str">
        <f t="shared" si="992"/>
        <v/>
      </c>
      <c r="AS1074" t="str">
        <f t="shared" si="993"/>
        <v/>
      </c>
      <c r="AT1074" t="str">
        <f t="shared" si="994"/>
        <v/>
      </c>
      <c r="AU1074" t="str">
        <f t="shared" si="995"/>
        <v/>
      </c>
      <c r="AV1074" t="str">
        <f t="shared" si="996"/>
        <v/>
      </c>
      <c r="AW1074" t="str">
        <f t="shared" si="997"/>
        <v/>
      </c>
      <c r="AX1074" t="str">
        <f t="shared" si="998"/>
        <v/>
      </c>
      <c r="AY1074" t="str">
        <f t="shared" si="999"/>
        <v/>
      </c>
      <c r="AZ1074" t="str">
        <f t="shared" si="1000"/>
        <v/>
      </c>
      <c r="BA1074" t="str">
        <f t="shared" si="1001"/>
        <v/>
      </c>
      <c r="BB1074" t="str">
        <f t="shared" si="1002"/>
        <v/>
      </c>
      <c r="BC1074" t="str">
        <f t="shared" si="1003"/>
        <v/>
      </c>
      <c r="BD1074" t="str">
        <f t="shared" si="1004"/>
        <v/>
      </c>
      <c r="BF1074">
        <f t="shared" si="1005"/>
        <v>0</v>
      </c>
      <c r="BG1074">
        <f t="shared" si="1006"/>
        <v>0</v>
      </c>
      <c r="BH1074">
        <f t="shared" si="1007"/>
        <v>0</v>
      </c>
      <c r="BI1074">
        <f t="shared" si="1008"/>
        <v>0</v>
      </c>
      <c r="BJ1074">
        <f t="shared" si="1009"/>
        <v>0</v>
      </c>
      <c r="BK1074">
        <f t="shared" si="1010"/>
        <v>0</v>
      </c>
      <c r="BL1074">
        <f t="shared" si="1011"/>
        <v>0</v>
      </c>
      <c r="BM1074">
        <f t="shared" si="1012"/>
        <v>0</v>
      </c>
      <c r="BN1074">
        <f t="shared" si="1013"/>
        <v>0</v>
      </c>
      <c r="BO1074">
        <f t="shared" si="1014"/>
        <v>0</v>
      </c>
      <c r="BP1074">
        <f t="shared" si="1015"/>
        <v>0</v>
      </c>
      <c r="BQ1074">
        <f t="shared" si="1016"/>
        <v>0</v>
      </c>
      <c r="BR1074">
        <f t="shared" si="1017"/>
        <v>0</v>
      </c>
      <c r="BS1074">
        <f t="shared" si="1018"/>
        <v>0</v>
      </c>
      <c r="BT1074">
        <f t="shared" si="1019"/>
        <v>0</v>
      </c>
    </row>
    <row r="1075" spans="1:72" x14ac:dyDescent="0.25">
      <c r="A1075" t="str">
        <f>IF(TRIM(INDEX(games!$A:$A,ROW()))="","",TRIM(INDEX(games!$A:$A,ROW())))</f>
        <v/>
      </c>
      <c r="B1075" t="str">
        <f>IF(OR($A1075="",INDEX(games!$B:$B,ROW())=""),"",INDEX(games!$B:$B,ROW()))</f>
        <v/>
      </c>
      <c r="C1075" t="str">
        <f>IF(OR($A1075="",INDEX(games!$C:$C,ROW())=""),"",INDEX(games!$C:$C,ROW()))</f>
        <v/>
      </c>
      <c r="D1075" t="str">
        <f t="shared" si="960"/>
        <v/>
      </c>
      <c r="E1075" t="str">
        <f t="shared" si="961"/>
        <v/>
      </c>
      <c r="F1075" t="str">
        <f t="shared" si="962"/>
        <v/>
      </c>
      <c r="G1075" t="e">
        <f t="shared" si="963"/>
        <v>#N/A</v>
      </c>
      <c r="H1075" t="e">
        <f t="shared" si="964"/>
        <v>#N/A</v>
      </c>
      <c r="I1075" t="e">
        <f t="shared" si="965"/>
        <v>#N/A</v>
      </c>
      <c r="J1075" t="e">
        <f t="shared" si="966"/>
        <v>#N/A</v>
      </c>
      <c r="K1075" t="e">
        <f t="shared" si="967"/>
        <v>#N/A</v>
      </c>
      <c r="L1075" t="e">
        <f t="shared" si="968"/>
        <v>#N/A</v>
      </c>
      <c r="M1075" t="e">
        <f t="shared" si="969"/>
        <v>#N/A</v>
      </c>
      <c r="N1075" t="e">
        <f t="shared" si="970"/>
        <v>#N/A</v>
      </c>
      <c r="O1075" t="str">
        <f t="shared" si="971"/>
        <v/>
      </c>
      <c r="P1075" t="str">
        <f>IF(OR($A1075="",INDEX(games!$H:$H,ROW())=""),"",INDEX(games!$H:$H,ROW()))</f>
        <v/>
      </c>
      <c r="Q1075" t="str">
        <f t="shared" si="972"/>
        <v/>
      </c>
      <c r="T1075">
        <f t="shared" si="973"/>
        <v>2011</v>
      </c>
      <c r="U1075">
        <f t="shared" si="974"/>
        <v>2015</v>
      </c>
      <c r="V1075">
        <f t="shared" si="975"/>
        <v>4</v>
      </c>
      <c r="W1075" t="str">
        <f>IF(TRIM(INDEX(connections!$A:$A,ROW()))="","",TRIM(INDEX(connections!$A:$A,ROW())))</f>
        <v>The Binding of Isaac</v>
      </c>
      <c r="X1075" t="str">
        <f>IF($W1075="","",TRIM(INDEX(connections!$B:$B,ROW())))</f>
        <v>Rampage Knights</v>
      </c>
      <c r="Y1075">
        <f t="shared" si="976"/>
        <v>865</v>
      </c>
      <c r="Z1075">
        <f t="shared" si="977"/>
        <v>660</v>
      </c>
      <c r="AA1075" t="str">
        <f t="shared" si="978"/>
        <v>Yes</v>
      </c>
      <c r="AB1075" t="str">
        <f t="shared" si="979"/>
        <v/>
      </c>
      <c r="AC1075" t="str">
        <f t="shared" si="980"/>
        <v/>
      </c>
      <c r="AD1075">
        <f t="shared" si="981"/>
        <v>0</v>
      </c>
      <c r="AE1075" t="str">
        <f t="shared" si="982"/>
        <v/>
      </c>
      <c r="AG1075" t="str">
        <f t="shared" si="983"/>
        <v/>
      </c>
      <c r="AH1075" t="str">
        <f t="shared" si="984"/>
        <v/>
      </c>
      <c r="AI1075" t="str">
        <f t="shared" si="985"/>
        <v/>
      </c>
      <c r="AJ1075" t="str">
        <f t="shared" si="986"/>
        <v/>
      </c>
      <c r="AK1075" t="str">
        <f t="shared" si="987"/>
        <v/>
      </c>
      <c r="AL1075" t="str">
        <f>IF($A1075="","",INDEX(games!$J:$J,ROW())&amp;"")</f>
        <v/>
      </c>
      <c r="AM1075" t="str">
        <f>IF($A1075="","",SUMPRODUCT($AO1075:$BD1075,'Map Analysis'!$AN$2^{0,1,2,3,4,5,6,7,8,9,10,11,12,13,14,15}))</f>
        <v/>
      </c>
      <c r="AN1075" t="str">
        <f t="shared" si="988"/>
        <v/>
      </c>
      <c r="AO1075" t="str">
        <f t="shared" si="989"/>
        <v/>
      </c>
      <c r="AP1075" t="str">
        <f t="shared" si="990"/>
        <v/>
      </c>
      <c r="AQ1075" t="str">
        <f t="shared" si="991"/>
        <v/>
      </c>
      <c r="AR1075" t="str">
        <f t="shared" si="992"/>
        <v/>
      </c>
      <c r="AS1075" t="str">
        <f t="shared" si="993"/>
        <v/>
      </c>
      <c r="AT1075" t="str">
        <f t="shared" si="994"/>
        <v/>
      </c>
      <c r="AU1075" t="str">
        <f t="shared" si="995"/>
        <v/>
      </c>
      <c r="AV1075" t="str">
        <f t="shared" si="996"/>
        <v/>
      </c>
      <c r="AW1075" t="str">
        <f t="shared" si="997"/>
        <v/>
      </c>
      <c r="AX1075" t="str">
        <f t="shared" si="998"/>
        <v/>
      </c>
      <c r="AY1075" t="str">
        <f t="shared" si="999"/>
        <v/>
      </c>
      <c r="AZ1075" t="str">
        <f t="shared" si="1000"/>
        <v/>
      </c>
      <c r="BA1075" t="str">
        <f t="shared" si="1001"/>
        <v/>
      </c>
      <c r="BB1075" t="str">
        <f t="shared" si="1002"/>
        <v/>
      </c>
      <c r="BC1075" t="str">
        <f t="shared" si="1003"/>
        <v/>
      </c>
      <c r="BD1075" t="str">
        <f t="shared" si="1004"/>
        <v/>
      </c>
      <c r="BF1075">
        <f t="shared" si="1005"/>
        <v>0</v>
      </c>
      <c r="BG1075">
        <f t="shared" si="1006"/>
        <v>0</v>
      </c>
      <c r="BH1075">
        <f t="shared" si="1007"/>
        <v>0</v>
      </c>
      <c r="BI1075">
        <f t="shared" si="1008"/>
        <v>0</v>
      </c>
      <c r="BJ1075">
        <f t="shared" si="1009"/>
        <v>0</v>
      </c>
      <c r="BK1075">
        <f t="shared" si="1010"/>
        <v>0</v>
      </c>
      <c r="BL1075">
        <f t="shared" si="1011"/>
        <v>0</v>
      </c>
      <c r="BM1075">
        <f t="shared" si="1012"/>
        <v>0</v>
      </c>
      <c r="BN1075">
        <f t="shared" si="1013"/>
        <v>0</v>
      </c>
      <c r="BO1075">
        <f t="shared" si="1014"/>
        <v>0</v>
      </c>
      <c r="BP1075">
        <f t="shared" si="1015"/>
        <v>0</v>
      </c>
      <c r="BQ1075">
        <f t="shared" si="1016"/>
        <v>0</v>
      </c>
      <c r="BR1075">
        <f t="shared" si="1017"/>
        <v>0</v>
      </c>
      <c r="BS1075">
        <f t="shared" si="1018"/>
        <v>0</v>
      </c>
      <c r="BT1075">
        <f t="shared" si="1019"/>
        <v>0</v>
      </c>
    </row>
    <row r="1076" spans="1:72" x14ac:dyDescent="0.25">
      <c r="A1076" t="str">
        <f>IF(TRIM(INDEX(games!$A:$A,ROW()))="","",TRIM(INDEX(games!$A:$A,ROW())))</f>
        <v/>
      </c>
      <c r="B1076" t="str">
        <f>IF(OR($A1076="",INDEX(games!$B:$B,ROW())=""),"",INDEX(games!$B:$B,ROW()))</f>
        <v/>
      </c>
      <c r="C1076" t="str">
        <f>IF(OR($A1076="",INDEX(games!$C:$C,ROW())=""),"",INDEX(games!$C:$C,ROW()))</f>
        <v/>
      </c>
      <c r="D1076" t="str">
        <f t="shared" si="960"/>
        <v/>
      </c>
      <c r="E1076" t="str">
        <f t="shared" si="961"/>
        <v/>
      </c>
      <c r="F1076" t="str">
        <f t="shared" si="962"/>
        <v/>
      </c>
      <c r="G1076" t="e">
        <f t="shared" si="963"/>
        <v>#N/A</v>
      </c>
      <c r="H1076" t="e">
        <f t="shared" si="964"/>
        <v>#N/A</v>
      </c>
      <c r="I1076" t="e">
        <f t="shared" si="965"/>
        <v>#N/A</v>
      </c>
      <c r="J1076" t="e">
        <f t="shared" si="966"/>
        <v>#N/A</v>
      </c>
      <c r="K1076" t="e">
        <f t="shared" si="967"/>
        <v>#N/A</v>
      </c>
      <c r="L1076" t="e">
        <f t="shared" si="968"/>
        <v>#N/A</v>
      </c>
      <c r="M1076" t="e">
        <f t="shared" si="969"/>
        <v>#N/A</v>
      </c>
      <c r="N1076" t="e">
        <f t="shared" si="970"/>
        <v>#N/A</v>
      </c>
      <c r="O1076" t="str">
        <f t="shared" si="971"/>
        <v/>
      </c>
      <c r="P1076" t="str">
        <f>IF(OR($A1076="",INDEX(games!$H:$H,ROW())=""),"",INDEX(games!$H:$H,ROW()))</f>
        <v/>
      </c>
      <c r="Q1076" t="str">
        <f t="shared" si="972"/>
        <v/>
      </c>
      <c r="T1076">
        <f t="shared" si="973"/>
        <v>2012</v>
      </c>
      <c r="U1076">
        <f t="shared" si="974"/>
        <v>2026</v>
      </c>
      <c r="V1076">
        <f t="shared" si="975"/>
        <v>14</v>
      </c>
      <c r="W1076" t="str">
        <f>IF(TRIM(INDEX(connections!$A:$A,ROW()))="","",TRIM(INDEX(connections!$A:$A,ROW())))</f>
        <v>Delver</v>
      </c>
      <c r="X1076" t="str">
        <f>IF($W1076="","",TRIM(INDEX(connections!$B:$B,ROW())))</f>
        <v>Rangedrifter</v>
      </c>
      <c r="Y1076">
        <f t="shared" si="976"/>
        <v>211</v>
      </c>
      <c r="Z1076">
        <f t="shared" si="977"/>
        <v>661</v>
      </c>
      <c r="AA1076" t="str">
        <f t="shared" si="978"/>
        <v/>
      </c>
      <c r="AB1076" t="str">
        <f t="shared" si="979"/>
        <v/>
      </c>
      <c r="AC1076" t="str">
        <f t="shared" si="980"/>
        <v/>
      </c>
      <c r="AD1076">
        <f t="shared" si="981"/>
        <v>1</v>
      </c>
      <c r="AE1076" t="str">
        <f t="shared" si="982"/>
        <v/>
      </c>
      <c r="AG1076" t="str">
        <f t="shared" si="983"/>
        <v/>
      </c>
      <c r="AH1076" t="str">
        <f t="shared" si="984"/>
        <v/>
      </c>
      <c r="AI1076" t="str">
        <f t="shared" si="985"/>
        <v/>
      </c>
      <c r="AJ1076" t="str">
        <f t="shared" si="986"/>
        <v/>
      </c>
      <c r="AK1076" t="str">
        <f t="shared" si="987"/>
        <v/>
      </c>
      <c r="AL1076" t="str">
        <f>IF($A1076="","",INDEX(games!$J:$J,ROW())&amp;"")</f>
        <v/>
      </c>
      <c r="AM1076" t="str">
        <f>IF($A1076="","",SUMPRODUCT($AO1076:$BD1076,'Map Analysis'!$AN$2^{0,1,2,3,4,5,6,7,8,9,10,11,12,13,14,15}))</f>
        <v/>
      </c>
      <c r="AN1076" t="str">
        <f t="shared" si="988"/>
        <v/>
      </c>
      <c r="AO1076" t="str">
        <f t="shared" si="989"/>
        <v/>
      </c>
      <c r="AP1076" t="str">
        <f t="shared" si="990"/>
        <v/>
      </c>
      <c r="AQ1076" t="str">
        <f t="shared" si="991"/>
        <v/>
      </c>
      <c r="AR1076" t="str">
        <f t="shared" si="992"/>
        <v/>
      </c>
      <c r="AS1076" t="str">
        <f t="shared" si="993"/>
        <v/>
      </c>
      <c r="AT1076" t="str">
        <f t="shared" si="994"/>
        <v/>
      </c>
      <c r="AU1076" t="str">
        <f t="shared" si="995"/>
        <v/>
      </c>
      <c r="AV1076" t="str">
        <f t="shared" si="996"/>
        <v/>
      </c>
      <c r="AW1076" t="str">
        <f t="shared" si="997"/>
        <v/>
      </c>
      <c r="AX1076" t="str">
        <f t="shared" si="998"/>
        <v/>
      </c>
      <c r="AY1076" t="str">
        <f t="shared" si="999"/>
        <v/>
      </c>
      <c r="AZ1076" t="str">
        <f t="shared" si="1000"/>
        <v/>
      </c>
      <c r="BA1076" t="str">
        <f t="shared" si="1001"/>
        <v/>
      </c>
      <c r="BB1076" t="str">
        <f t="shared" si="1002"/>
        <v/>
      </c>
      <c r="BC1076" t="str">
        <f t="shared" si="1003"/>
        <v/>
      </c>
      <c r="BD1076" t="str">
        <f t="shared" si="1004"/>
        <v/>
      </c>
      <c r="BF1076">
        <f t="shared" si="1005"/>
        <v>0</v>
      </c>
      <c r="BG1076">
        <f t="shared" si="1006"/>
        <v>0</v>
      </c>
      <c r="BH1076">
        <f t="shared" si="1007"/>
        <v>0</v>
      </c>
      <c r="BI1076">
        <f t="shared" si="1008"/>
        <v>0</v>
      </c>
      <c r="BJ1076">
        <f t="shared" si="1009"/>
        <v>0</v>
      </c>
      <c r="BK1076">
        <f t="shared" si="1010"/>
        <v>0</v>
      </c>
      <c r="BL1076">
        <f t="shared" si="1011"/>
        <v>0</v>
      </c>
      <c r="BM1076">
        <f t="shared" si="1012"/>
        <v>0</v>
      </c>
      <c r="BN1076">
        <f t="shared" si="1013"/>
        <v>0</v>
      </c>
      <c r="BO1076">
        <f t="shared" si="1014"/>
        <v>0</v>
      </c>
      <c r="BP1076">
        <f t="shared" si="1015"/>
        <v>0</v>
      </c>
      <c r="BQ1076">
        <f t="shared" si="1016"/>
        <v>0</v>
      </c>
      <c r="BR1076">
        <f t="shared" si="1017"/>
        <v>0</v>
      </c>
      <c r="BS1076">
        <f t="shared" si="1018"/>
        <v>0</v>
      </c>
      <c r="BT1076">
        <f t="shared" si="1019"/>
        <v>0</v>
      </c>
    </row>
    <row r="1077" spans="1:72" x14ac:dyDescent="0.25">
      <c r="A1077" t="str">
        <f>IF(TRIM(INDEX(games!$A:$A,ROW()))="","",TRIM(INDEX(games!$A:$A,ROW())))</f>
        <v/>
      </c>
      <c r="B1077" t="str">
        <f>IF(OR($A1077="",INDEX(games!$B:$B,ROW())=""),"",INDEX(games!$B:$B,ROW()))</f>
        <v/>
      </c>
      <c r="C1077" t="str">
        <f>IF(OR($A1077="",INDEX(games!$C:$C,ROW())=""),"",INDEX(games!$C:$C,ROW()))</f>
        <v/>
      </c>
      <c r="D1077" t="str">
        <f t="shared" si="960"/>
        <v/>
      </c>
      <c r="E1077" t="str">
        <f t="shared" si="961"/>
        <v/>
      </c>
      <c r="F1077" t="str">
        <f t="shared" si="962"/>
        <v/>
      </c>
      <c r="G1077" t="e">
        <f t="shared" si="963"/>
        <v>#N/A</v>
      </c>
      <c r="H1077" t="e">
        <f t="shared" si="964"/>
        <v>#N/A</v>
      </c>
      <c r="I1077" t="e">
        <f t="shared" si="965"/>
        <v>#N/A</v>
      </c>
      <c r="J1077" t="e">
        <f t="shared" si="966"/>
        <v>#N/A</v>
      </c>
      <c r="K1077" t="e">
        <f t="shared" si="967"/>
        <v>#N/A</v>
      </c>
      <c r="L1077" t="e">
        <f t="shared" si="968"/>
        <v>#N/A</v>
      </c>
      <c r="M1077" t="e">
        <f t="shared" si="969"/>
        <v>#N/A</v>
      </c>
      <c r="N1077" t="e">
        <f t="shared" si="970"/>
        <v>#N/A</v>
      </c>
      <c r="O1077" t="str">
        <f t="shared" si="971"/>
        <v/>
      </c>
      <c r="P1077" t="str">
        <f>IF(OR($A1077="",INDEX(games!$H:$H,ROW())=""),"",INDEX(games!$H:$H,ROW()))</f>
        <v/>
      </c>
      <c r="Q1077" t="str">
        <f t="shared" si="972"/>
        <v/>
      </c>
      <c r="T1077">
        <f t="shared" si="973"/>
        <v>2016</v>
      </c>
      <c r="U1077">
        <f t="shared" si="974"/>
        <v>2019</v>
      </c>
      <c r="V1077">
        <f t="shared" si="975"/>
        <v>3</v>
      </c>
      <c r="W1077" t="str">
        <f>IF(TRIM(INDEX(connections!$A:$A,ROW()))="","",TRIM(INDEX(connections!$A:$A,ROW())))</f>
        <v>Kingdom: New Lands</v>
      </c>
      <c r="X1077" t="str">
        <f>IF($W1077="","",TRIM(INDEX(connections!$B:$B,ROW())))</f>
        <v>Ratropolis</v>
      </c>
      <c r="Y1077">
        <f t="shared" si="976"/>
        <v>449</v>
      </c>
      <c r="Z1077">
        <f t="shared" si="977"/>
        <v>663</v>
      </c>
      <c r="AA1077" t="str">
        <f t="shared" si="978"/>
        <v>Yes</v>
      </c>
      <c r="AB1077" t="str">
        <f t="shared" si="979"/>
        <v>Yes</v>
      </c>
      <c r="AC1077">
        <f t="shared" si="980"/>
        <v>1</v>
      </c>
      <c r="AD1077">
        <f t="shared" si="981"/>
        <v>1</v>
      </c>
      <c r="AE1077" t="str">
        <f t="shared" si="982"/>
        <v/>
      </c>
      <c r="AG1077" t="str">
        <f t="shared" si="983"/>
        <v/>
      </c>
      <c r="AH1077" t="str">
        <f t="shared" si="984"/>
        <v/>
      </c>
      <c r="AI1077" t="str">
        <f t="shared" si="985"/>
        <v/>
      </c>
      <c r="AJ1077" t="str">
        <f t="shared" si="986"/>
        <v/>
      </c>
      <c r="AK1077" t="str">
        <f t="shared" si="987"/>
        <v/>
      </c>
      <c r="AL1077" t="str">
        <f>IF($A1077="","",INDEX(games!$J:$J,ROW())&amp;"")</f>
        <v/>
      </c>
      <c r="AM1077" t="str">
        <f>IF($A1077="","",SUMPRODUCT($AO1077:$BD1077,'Map Analysis'!$AN$2^{0,1,2,3,4,5,6,7,8,9,10,11,12,13,14,15}))</f>
        <v/>
      </c>
      <c r="AN1077" t="str">
        <f t="shared" si="988"/>
        <v/>
      </c>
      <c r="AO1077" t="str">
        <f t="shared" si="989"/>
        <v/>
      </c>
      <c r="AP1077" t="str">
        <f t="shared" si="990"/>
        <v/>
      </c>
      <c r="AQ1077" t="str">
        <f t="shared" si="991"/>
        <v/>
      </c>
      <c r="AR1077" t="str">
        <f t="shared" si="992"/>
        <v/>
      </c>
      <c r="AS1077" t="str">
        <f t="shared" si="993"/>
        <v/>
      </c>
      <c r="AT1077" t="str">
        <f t="shared" si="994"/>
        <v/>
      </c>
      <c r="AU1077" t="str">
        <f t="shared" si="995"/>
        <v/>
      </c>
      <c r="AV1077" t="str">
        <f t="shared" si="996"/>
        <v/>
      </c>
      <c r="AW1077" t="str">
        <f t="shared" si="997"/>
        <v/>
      </c>
      <c r="AX1077" t="str">
        <f t="shared" si="998"/>
        <v/>
      </c>
      <c r="AY1077" t="str">
        <f t="shared" si="999"/>
        <v/>
      </c>
      <c r="AZ1077" t="str">
        <f t="shared" si="1000"/>
        <v/>
      </c>
      <c r="BA1077" t="str">
        <f t="shared" si="1001"/>
        <v/>
      </c>
      <c r="BB1077" t="str">
        <f t="shared" si="1002"/>
        <v/>
      </c>
      <c r="BC1077" t="str">
        <f t="shared" si="1003"/>
        <v/>
      </c>
      <c r="BD1077" t="str">
        <f t="shared" si="1004"/>
        <v/>
      </c>
      <c r="BF1077">
        <f t="shared" si="1005"/>
        <v>0</v>
      </c>
      <c r="BG1077">
        <f t="shared" si="1006"/>
        <v>0</v>
      </c>
      <c r="BH1077">
        <f t="shared" si="1007"/>
        <v>0</v>
      </c>
      <c r="BI1077">
        <f t="shared" si="1008"/>
        <v>0</v>
      </c>
      <c r="BJ1077">
        <f t="shared" si="1009"/>
        <v>0</v>
      </c>
      <c r="BK1077">
        <f t="shared" si="1010"/>
        <v>0</v>
      </c>
      <c r="BL1077">
        <f t="shared" si="1011"/>
        <v>0</v>
      </c>
      <c r="BM1077">
        <f t="shared" si="1012"/>
        <v>0</v>
      </c>
      <c r="BN1077">
        <f t="shared" si="1013"/>
        <v>0</v>
      </c>
      <c r="BO1077">
        <f t="shared" si="1014"/>
        <v>0</v>
      </c>
      <c r="BP1077">
        <f t="shared" si="1015"/>
        <v>0</v>
      </c>
      <c r="BQ1077">
        <f t="shared" si="1016"/>
        <v>0</v>
      </c>
      <c r="BR1077">
        <f t="shared" si="1017"/>
        <v>0</v>
      </c>
      <c r="BS1077">
        <f t="shared" si="1018"/>
        <v>0</v>
      </c>
      <c r="BT1077">
        <f t="shared" si="1019"/>
        <v>0</v>
      </c>
    </row>
    <row r="1078" spans="1:72" x14ac:dyDescent="0.25">
      <c r="A1078" t="str">
        <f>IF(TRIM(INDEX(games!$A:$A,ROW()))="","",TRIM(INDEX(games!$A:$A,ROW())))</f>
        <v/>
      </c>
      <c r="B1078" t="str">
        <f>IF(OR($A1078="",INDEX(games!$B:$B,ROW())=""),"",INDEX(games!$B:$B,ROW()))</f>
        <v/>
      </c>
      <c r="C1078" t="str">
        <f>IF(OR($A1078="",INDEX(games!$C:$C,ROW())=""),"",INDEX(games!$C:$C,ROW()))</f>
        <v/>
      </c>
      <c r="D1078" t="str">
        <f t="shared" si="960"/>
        <v/>
      </c>
      <c r="E1078" t="str">
        <f t="shared" si="961"/>
        <v/>
      </c>
      <c r="F1078" t="str">
        <f t="shared" si="962"/>
        <v/>
      </c>
      <c r="G1078" t="e">
        <f t="shared" si="963"/>
        <v>#N/A</v>
      </c>
      <c r="H1078" t="e">
        <f t="shared" si="964"/>
        <v>#N/A</v>
      </c>
      <c r="I1078" t="e">
        <f t="shared" si="965"/>
        <v>#N/A</v>
      </c>
      <c r="J1078" t="e">
        <f t="shared" si="966"/>
        <v>#N/A</v>
      </c>
      <c r="K1078" t="e">
        <f t="shared" si="967"/>
        <v>#N/A</v>
      </c>
      <c r="L1078" t="e">
        <f t="shared" si="968"/>
        <v>#N/A</v>
      </c>
      <c r="M1078" t="e">
        <f t="shared" si="969"/>
        <v>#N/A</v>
      </c>
      <c r="N1078" t="e">
        <f t="shared" si="970"/>
        <v>#N/A</v>
      </c>
      <c r="O1078" t="str">
        <f t="shared" si="971"/>
        <v/>
      </c>
      <c r="P1078" t="str">
        <f>IF(OR($A1078="",INDEX(games!$H:$H,ROW())=""),"",INDEX(games!$H:$H,ROW()))</f>
        <v/>
      </c>
      <c r="Q1078" t="str">
        <f t="shared" si="972"/>
        <v/>
      </c>
      <c r="T1078">
        <f t="shared" si="973"/>
        <v>2017</v>
      </c>
      <c r="U1078">
        <f t="shared" si="974"/>
        <v>2019</v>
      </c>
      <c r="V1078">
        <f t="shared" si="975"/>
        <v>2</v>
      </c>
      <c r="W1078" t="str">
        <f>IF(TRIM(INDEX(connections!$A:$A,ROW()))="","",TRIM(INDEX(connections!$A:$A,ROW())))</f>
        <v>Slay the Spire</v>
      </c>
      <c r="X1078" t="str">
        <f>IF($W1078="","",TRIM(INDEX(connections!$B:$B,ROW())))</f>
        <v>Ratropolis</v>
      </c>
      <c r="Y1078">
        <f t="shared" si="976"/>
        <v>772</v>
      </c>
      <c r="Z1078">
        <f t="shared" si="977"/>
        <v>663</v>
      </c>
      <c r="AA1078" t="str">
        <f t="shared" si="978"/>
        <v>Yes</v>
      </c>
      <c r="AB1078" t="str">
        <f t="shared" si="979"/>
        <v>Yes</v>
      </c>
      <c r="AC1078">
        <f t="shared" si="980"/>
        <v>1</v>
      </c>
      <c r="AD1078">
        <f t="shared" si="981"/>
        <v>0</v>
      </c>
      <c r="AE1078" t="str">
        <f t="shared" si="982"/>
        <v/>
      </c>
      <c r="AG1078" t="str">
        <f t="shared" si="983"/>
        <v/>
      </c>
      <c r="AH1078" t="str">
        <f t="shared" si="984"/>
        <v/>
      </c>
      <c r="AI1078" t="str">
        <f t="shared" si="985"/>
        <v/>
      </c>
      <c r="AJ1078" t="str">
        <f t="shared" si="986"/>
        <v/>
      </c>
      <c r="AK1078" t="str">
        <f t="shared" si="987"/>
        <v/>
      </c>
      <c r="AL1078" t="str">
        <f>IF($A1078="","",INDEX(games!$J:$J,ROW())&amp;"")</f>
        <v/>
      </c>
      <c r="AM1078" t="str">
        <f>IF($A1078="","",SUMPRODUCT($AO1078:$BD1078,'Map Analysis'!$AN$2^{0,1,2,3,4,5,6,7,8,9,10,11,12,13,14,15}))</f>
        <v/>
      </c>
      <c r="AN1078" t="str">
        <f t="shared" si="988"/>
        <v/>
      </c>
      <c r="AO1078" t="str">
        <f t="shared" si="989"/>
        <v/>
      </c>
      <c r="AP1078" t="str">
        <f t="shared" si="990"/>
        <v/>
      </c>
      <c r="AQ1078" t="str">
        <f t="shared" si="991"/>
        <v/>
      </c>
      <c r="AR1078" t="str">
        <f t="shared" si="992"/>
        <v/>
      </c>
      <c r="AS1078" t="str">
        <f t="shared" si="993"/>
        <v/>
      </c>
      <c r="AT1078" t="str">
        <f t="shared" si="994"/>
        <v/>
      </c>
      <c r="AU1078" t="str">
        <f t="shared" si="995"/>
        <v/>
      </c>
      <c r="AV1078" t="str">
        <f t="shared" si="996"/>
        <v/>
      </c>
      <c r="AW1078" t="str">
        <f t="shared" si="997"/>
        <v/>
      </c>
      <c r="AX1078" t="str">
        <f t="shared" si="998"/>
        <v/>
      </c>
      <c r="AY1078" t="str">
        <f t="shared" si="999"/>
        <v/>
      </c>
      <c r="AZ1078" t="str">
        <f t="shared" si="1000"/>
        <v/>
      </c>
      <c r="BA1078" t="str">
        <f t="shared" si="1001"/>
        <v/>
      </c>
      <c r="BB1078" t="str">
        <f t="shared" si="1002"/>
        <v/>
      </c>
      <c r="BC1078" t="str">
        <f t="shared" si="1003"/>
        <v/>
      </c>
      <c r="BD1078" t="str">
        <f t="shared" si="1004"/>
        <v/>
      </c>
      <c r="BF1078">
        <f t="shared" si="1005"/>
        <v>0</v>
      </c>
      <c r="BG1078">
        <f t="shared" si="1006"/>
        <v>0</v>
      </c>
      <c r="BH1078">
        <f t="shared" si="1007"/>
        <v>0</v>
      </c>
      <c r="BI1078">
        <f t="shared" si="1008"/>
        <v>0</v>
      </c>
      <c r="BJ1078">
        <f t="shared" si="1009"/>
        <v>0</v>
      </c>
      <c r="BK1078">
        <f t="shared" si="1010"/>
        <v>0</v>
      </c>
      <c r="BL1078">
        <f t="shared" si="1011"/>
        <v>0</v>
      </c>
      <c r="BM1078">
        <f t="shared" si="1012"/>
        <v>0</v>
      </c>
      <c r="BN1078">
        <f t="shared" si="1013"/>
        <v>0</v>
      </c>
      <c r="BO1078">
        <f t="shared" si="1014"/>
        <v>0</v>
      </c>
      <c r="BP1078">
        <f t="shared" si="1015"/>
        <v>0</v>
      </c>
      <c r="BQ1078">
        <f t="shared" si="1016"/>
        <v>0</v>
      </c>
      <c r="BR1078">
        <f t="shared" si="1017"/>
        <v>0</v>
      </c>
      <c r="BS1078">
        <f t="shared" si="1018"/>
        <v>0</v>
      </c>
      <c r="BT1078">
        <f t="shared" si="1019"/>
        <v>0</v>
      </c>
    </row>
    <row r="1079" spans="1:72" x14ac:dyDescent="0.25">
      <c r="A1079" t="str">
        <f>IF(TRIM(INDEX(games!$A:$A,ROW()))="","",TRIM(INDEX(games!$A:$A,ROW())))</f>
        <v/>
      </c>
      <c r="B1079" t="str">
        <f>IF(OR($A1079="",INDEX(games!$B:$B,ROW())=""),"",INDEX(games!$B:$B,ROW()))</f>
        <v/>
      </c>
      <c r="C1079" t="str">
        <f>IF(OR($A1079="",INDEX(games!$C:$C,ROW())=""),"",INDEX(games!$C:$C,ROW()))</f>
        <v/>
      </c>
      <c r="D1079" t="str">
        <f t="shared" si="960"/>
        <v/>
      </c>
      <c r="E1079" t="str">
        <f t="shared" si="961"/>
        <v/>
      </c>
      <c r="F1079" t="str">
        <f t="shared" si="962"/>
        <v/>
      </c>
      <c r="G1079" t="e">
        <f t="shared" si="963"/>
        <v>#N/A</v>
      </c>
      <c r="H1079" t="e">
        <f t="shared" si="964"/>
        <v>#N/A</v>
      </c>
      <c r="I1079" t="e">
        <f t="shared" si="965"/>
        <v>#N/A</v>
      </c>
      <c r="J1079" t="e">
        <f t="shared" si="966"/>
        <v>#N/A</v>
      </c>
      <c r="K1079" t="e">
        <f t="shared" si="967"/>
        <v>#N/A</v>
      </c>
      <c r="L1079" t="e">
        <f t="shared" si="968"/>
        <v>#N/A</v>
      </c>
      <c r="M1079" t="e">
        <f t="shared" si="969"/>
        <v>#N/A</v>
      </c>
      <c r="N1079" t="e">
        <f t="shared" si="970"/>
        <v>#N/A</v>
      </c>
      <c r="O1079" t="str">
        <f t="shared" si="971"/>
        <v/>
      </c>
      <c r="P1079" t="str">
        <f>IF(OR($A1079="",INDEX(games!$H:$H,ROW())=""),"",INDEX(games!$H:$H,ROW()))</f>
        <v/>
      </c>
      <c r="Q1079" t="str">
        <f t="shared" si="972"/>
        <v/>
      </c>
      <c r="T1079">
        <f t="shared" si="973"/>
        <v>2022</v>
      </c>
      <c r="U1079">
        <f t="shared" si="974"/>
        <v>2023</v>
      </c>
      <c r="V1079">
        <f t="shared" si="975"/>
        <v>1</v>
      </c>
      <c r="W1079" t="str">
        <f>IF(TRIM(INDEX(connections!$A:$A,ROW()))="","",TRIM(INDEX(connections!$A:$A,ROW())))</f>
        <v>Cult of the Lamb</v>
      </c>
      <c r="X1079" t="str">
        <f>IF($W1079="","",TRIM(INDEX(connections!$B:$B,ROW())))</f>
        <v>Ravenbound</v>
      </c>
      <c r="Y1079">
        <f t="shared" si="976"/>
        <v>176</v>
      </c>
      <c r="Z1079">
        <f t="shared" si="977"/>
        <v>664</v>
      </c>
      <c r="AA1079" t="str">
        <f t="shared" si="978"/>
        <v>Yes</v>
      </c>
      <c r="AB1079" t="str">
        <f t="shared" si="979"/>
        <v/>
      </c>
      <c r="AC1079" t="str">
        <f t="shared" si="980"/>
        <v/>
      </c>
      <c r="AD1079">
        <f t="shared" si="981"/>
        <v>0</v>
      </c>
      <c r="AE1079" t="str">
        <f t="shared" si="982"/>
        <v/>
      </c>
      <c r="AG1079" t="str">
        <f t="shared" si="983"/>
        <v/>
      </c>
      <c r="AH1079" t="str">
        <f t="shared" si="984"/>
        <v/>
      </c>
      <c r="AI1079" t="str">
        <f t="shared" si="985"/>
        <v/>
      </c>
      <c r="AJ1079" t="str">
        <f t="shared" si="986"/>
        <v/>
      </c>
      <c r="AK1079" t="str">
        <f t="shared" si="987"/>
        <v/>
      </c>
      <c r="AL1079" t="str">
        <f>IF($A1079="","",INDEX(games!$J:$J,ROW())&amp;"")</f>
        <v/>
      </c>
      <c r="AM1079" t="str">
        <f>IF($A1079="","",SUMPRODUCT($AO1079:$BD1079,'Map Analysis'!$AN$2^{0,1,2,3,4,5,6,7,8,9,10,11,12,13,14,15}))</f>
        <v/>
      </c>
      <c r="AN1079" t="str">
        <f t="shared" si="988"/>
        <v/>
      </c>
      <c r="AO1079" t="str">
        <f t="shared" si="989"/>
        <v/>
      </c>
      <c r="AP1079" t="str">
        <f t="shared" si="990"/>
        <v/>
      </c>
      <c r="AQ1079" t="str">
        <f t="shared" si="991"/>
        <v/>
      </c>
      <c r="AR1079" t="str">
        <f t="shared" si="992"/>
        <v/>
      </c>
      <c r="AS1079" t="str">
        <f t="shared" si="993"/>
        <v/>
      </c>
      <c r="AT1079" t="str">
        <f t="shared" si="994"/>
        <v/>
      </c>
      <c r="AU1079" t="str">
        <f t="shared" si="995"/>
        <v/>
      </c>
      <c r="AV1079" t="str">
        <f t="shared" si="996"/>
        <v/>
      </c>
      <c r="AW1079" t="str">
        <f t="shared" si="997"/>
        <v/>
      </c>
      <c r="AX1079" t="str">
        <f t="shared" si="998"/>
        <v/>
      </c>
      <c r="AY1079" t="str">
        <f t="shared" si="999"/>
        <v/>
      </c>
      <c r="AZ1079" t="str">
        <f t="shared" si="1000"/>
        <v/>
      </c>
      <c r="BA1079" t="str">
        <f t="shared" si="1001"/>
        <v/>
      </c>
      <c r="BB1079" t="str">
        <f t="shared" si="1002"/>
        <v/>
      </c>
      <c r="BC1079" t="str">
        <f t="shared" si="1003"/>
        <v/>
      </c>
      <c r="BD1079" t="str">
        <f t="shared" si="1004"/>
        <v/>
      </c>
      <c r="BF1079">
        <f t="shared" si="1005"/>
        <v>0</v>
      </c>
      <c r="BG1079">
        <f t="shared" si="1006"/>
        <v>0</v>
      </c>
      <c r="BH1079">
        <f t="shared" si="1007"/>
        <v>0</v>
      </c>
      <c r="BI1079">
        <f t="shared" si="1008"/>
        <v>0</v>
      </c>
      <c r="BJ1079">
        <f t="shared" si="1009"/>
        <v>0</v>
      </c>
      <c r="BK1079">
        <f t="shared" si="1010"/>
        <v>0</v>
      </c>
      <c r="BL1079">
        <f t="shared" si="1011"/>
        <v>0</v>
      </c>
      <c r="BM1079">
        <f t="shared" si="1012"/>
        <v>0</v>
      </c>
      <c r="BN1079">
        <f t="shared" si="1013"/>
        <v>0</v>
      </c>
      <c r="BO1079">
        <f t="shared" si="1014"/>
        <v>0</v>
      </c>
      <c r="BP1079">
        <f t="shared" si="1015"/>
        <v>0</v>
      </c>
      <c r="BQ1079">
        <f t="shared" si="1016"/>
        <v>0</v>
      </c>
      <c r="BR1079">
        <f t="shared" si="1017"/>
        <v>0</v>
      </c>
      <c r="BS1079">
        <f t="shared" si="1018"/>
        <v>0</v>
      </c>
      <c r="BT1079">
        <f t="shared" si="1019"/>
        <v>0</v>
      </c>
    </row>
    <row r="1080" spans="1:72" x14ac:dyDescent="0.25">
      <c r="A1080" t="str">
        <f>IF(TRIM(INDEX(games!$A:$A,ROW()))="","",TRIM(INDEX(games!$A:$A,ROW())))</f>
        <v/>
      </c>
      <c r="B1080" t="str">
        <f>IF(OR($A1080="",INDEX(games!$B:$B,ROW())=""),"",INDEX(games!$B:$B,ROW()))</f>
        <v/>
      </c>
      <c r="C1080" t="str">
        <f>IF(OR($A1080="",INDEX(games!$C:$C,ROW())=""),"",INDEX(games!$C:$C,ROW()))</f>
        <v/>
      </c>
      <c r="D1080" t="str">
        <f t="shared" si="960"/>
        <v/>
      </c>
      <c r="E1080" t="str">
        <f t="shared" si="961"/>
        <v/>
      </c>
      <c r="F1080" t="str">
        <f t="shared" si="962"/>
        <v/>
      </c>
      <c r="G1080" t="e">
        <f t="shared" si="963"/>
        <v>#N/A</v>
      </c>
      <c r="H1080" t="e">
        <f t="shared" si="964"/>
        <v>#N/A</v>
      </c>
      <c r="I1080" t="e">
        <f t="shared" si="965"/>
        <v>#N/A</v>
      </c>
      <c r="J1080" t="e">
        <f t="shared" si="966"/>
        <v>#N/A</v>
      </c>
      <c r="K1080" t="e">
        <f t="shared" si="967"/>
        <v>#N/A</v>
      </c>
      <c r="L1080" t="e">
        <f t="shared" si="968"/>
        <v>#N/A</v>
      </c>
      <c r="M1080" t="e">
        <f t="shared" si="969"/>
        <v>#N/A</v>
      </c>
      <c r="N1080" t="e">
        <f t="shared" si="970"/>
        <v>#N/A</v>
      </c>
      <c r="O1080" t="str">
        <f t="shared" si="971"/>
        <v/>
      </c>
      <c r="P1080" t="str">
        <f>IF(OR($A1080="",INDEX(games!$H:$H,ROW())=""),"",INDEX(games!$H:$H,ROW()))</f>
        <v/>
      </c>
      <c r="Q1080" t="str">
        <f t="shared" si="972"/>
        <v/>
      </c>
      <c r="T1080">
        <f t="shared" si="973"/>
        <v>2020</v>
      </c>
      <c r="U1080">
        <f t="shared" si="974"/>
        <v>2023</v>
      </c>
      <c r="V1080">
        <f t="shared" si="975"/>
        <v>3</v>
      </c>
      <c r="W1080" t="str">
        <f>IF(TRIM(INDEX(connections!$A:$A,ROW()))="","",TRIM(INDEX(connections!$A:$A,ROW())))</f>
        <v>Risk of Rain 2</v>
      </c>
      <c r="X1080" t="str">
        <f>IF($W1080="","",TRIM(INDEX(connections!$B:$B,ROW())))</f>
        <v>Ravenbound</v>
      </c>
      <c r="Y1080">
        <f t="shared" si="976"/>
        <v>688</v>
      </c>
      <c r="Z1080">
        <f t="shared" si="977"/>
        <v>664</v>
      </c>
      <c r="AA1080" t="str">
        <f t="shared" si="978"/>
        <v>Yes</v>
      </c>
      <c r="AB1080" t="str">
        <f t="shared" si="979"/>
        <v/>
      </c>
      <c r="AC1080" t="str">
        <f t="shared" si="980"/>
        <v/>
      </c>
      <c r="AD1080">
        <f t="shared" si="981"/>
        <v>0</v>
      </c>
      <c r="AE1080" t="str">
        <f t="shared" si="982"/>
        <v/>
      </c>
      <c r="AG1080" t="str">
        <f t="shared" si="983"/>
        <v/>
      </c>
      <c r="AH1080" t="str">
        <f t="shared" si="984"/>
        <v/>
      </c>
      <c r="AI1080" t="str">
        <f t="shared" si="985"/>
        <v/>
      </c>
      <c r="AJ1080" t="str">
        <f t="shared" si="986"/>
        <v/>
      </c>
      <c r="AK1080" t="str">
        <f t="shared" si="987"/>
        <v/>
      </c>
      <c r="AL1080" t="str">
        <f>IF($A1080="","",INDEX(games!$J:$J,ROW())&amp;"")</f>
        <v/>
      </c>
      <c r="AM1080" t="str">
        <f>IF($A1080="","",SUMPRODUCT($AO1080:$BD1080,'Map Analysis'!$AN$2^{0,1,2,3,4,5,6,7,8,9,10,11,12,13,14,15}))</f>
        <v/>
      </c>
      <c r="AN1080" t="str">
        <f t="shared" si="988"/>
        <v/>
      </c>
      <c r="AO1080" t="str">
        <f t="shared" si="989"/>
        <v/>
      </c>
      <c r="AP1080" t="str">
        <f t="shared" si="990"/>
        <v/>
      </c>
      <c r="AQ1080" t="str">
        <f t="shared" si="991"/>
        <v/>
      </c>
      <c r="AR1080" t="str">
        <f t="shared" si="992"/>
        <v/>
      </c>
      <c r="AS1080" t="str">
        <f t="shared" si="993"/>
        <v/>
      </c>
      <c r="AT1080" t="str">
        <f t="shared" si="994"/>
        <v/>
      </c>
      <c r="AU1080" t="str">
        <f t="shared" si="995"/>
        <v/>
      </c>
      <c r="AV1080" t="str">
        <f t="shared" si="996"/>
        <v/>
      </c>
      <c r="AW1080" t="str">
        <f t="shared" si="997"/>
        <v/>
      </c>
      <c r="AX1080" t="str">
        <f t="shared" si="998"/>
        <v/>
      </c>
      <c r="AY1080" t="str">
        <f t="shared" si="999"/>
        <v/>
      </c>
      <c r="AZ1080" t="str">
        <f t="shared" si="1000"/>
        <v/>
      </c>
      <c r="BA1080" t="str">
        <f t="shared" si="1001"/>
        <v/>
      </c>
      <c r="BB1080" t="str">
        <f t="shared" si="1002"/>
        <v/>
      </c>
      <c r="BC1080" t="str">
        <f t="shared" si="1003"/>
        <v/>
      </c>
      <c r="BD1080" t="str">
        <f t="shared" si="1004"/>
        <v/>
      </c>
      <c r="BF1080">
        <f t="shared" si="1005"/>
        <v>0</v>
      </c>
      <c r="BG1080">
        <f t="shared" si="1006"/>
        <v>0</v>
      </c>
      <c r="BH1080">
        <f t="shared" si="1007"/>
        <v>0</v>
      </c>
      <c r="BI1080">
        <f t="shared" si="1008"/>
        <v>0</v>
      </c>
      <c r="BJ1080">
        <f t="shared" si="1009"/>
        <v>0</v>
      </c>
      <c r="BK1080">
        <f t="shared" si="1010"/>
        <v>0</v>
      </c>
      <c r="BL1080">
        <f t="shared" si="1011"/>
        <v>0</v>
      </c>
      <c r="BM1080">
        <f t="shared" si="1012"/>
        <v>0</v>
      </c>
      <c r="BN1080">
        <f t="shared" si="1013"/>
        <v>0</v>
      </c>
      <c r="BO1080">
        <f t="shared" si="1014"/>
        <v>0</v>
      </c>
      <c r="BP1080">
        <f t="shared" si="1015"/>
        <v>0</v>
      </c>
      <c r="BQ1080">
        <f t="shared" si="1016"/>
        <v>0</v>
      </c>
      <c r="BR1080">
        <f t="shared" si="1017"/>
        <v>0</v>
      </c>
      <c r="BS1080">
        <f t="shared" si="1018"/>
        <v>0</v>
      </c>
      <c r="BT1080">
        <f t="shared" si="1019"/>
        <v>0</v>
      </c>
    </row>
    <row r="1081" spans="1:72" x14ac:dyDescent="0.25">
      <c r="A1081" t="str">
        <f>IF(TRIM(INDEX(games!$A:$A,ROW()))="","",TRIM(INDEX(games!$A:$A,ROW())))</f>
        <v/>
      </c>
      <c r="B1081" t="str">
        <f>IF(OR($A1081="",INDEX(games!$B:$B,ROW())=""),"",INDEX(games!$B:$B,ROW()))</f>
        <v/>
      </c>
      <c r="C1081" t="str">
        <f>IF(OR($A1081="",INDEX(games!$C:$C,ROW())=""),"",INDEX(games!$C:$C,ROW()))</f>
        <v/>
      </c>
      <c r="D1081" t="str">
        <f t="shared" si="960"/>
        <v/>
      </c>
      <c r="E1081" t="str">
        <f t="shared" si="961"/>
        <v/>
      </c>
      <c r="F1081" t="str">
        <f t="shared" si="962"/>
        <v/>
      </c>
      <c r="G1081" t="e">
        <f t="shared" si="963"/>
        <v>#N/A</v>
      </c>
      <c r="H1081" t="e">
        <f t="shared" si="964"/>
        <v>#N/A</v>
      </c>
      <c r="I1081" t="e">
        <f t="shared" si="965"/>
        <v>#N/A</v>
      </c>
      <c r="J1081" t="e">
        <f t="shared" si="966"/>
        <v>#N/A</v>
      </c>
      <c r="K1081" t="e">
        <f t="shared" si="967"/>
        <v>#N/A</v>
      </c>
      <c r="L1081" t="e">
        <f t="shared" si="968"/>
        <v>#N/A</v>
      </c>
      <c r="M1081" t="e">
        <f t="shared" si="969"/>
        <v>#N/A</v>
      </c>
      <c r="N1081" t="e">
        <f t="shared" si="970"/>
        <v>#N/A</v>
      </c>
      <c r="O1081" t="str">
        <f t="shared" si="971"/>
        <v/>
      </c>
      <c r="P1081" t="str">
        <f>IF(OR($A1081="",INDEX(games!$H:$H,ROW())=""),"",INDEX(games!$H:$H,ROW()))</f>
        <v/>
      </c>
      <c r="Q1081" t="str">
        <f t="shared" si="972"/>
        <v/>
      </c>
      <c r="T1081">
        <f t="shared" si="973"/>
        <v>2017</v>
      </c>
      <c r="U1081">
        <f t="shared" si="974"/>
        <v>2023</v>
      </c>
      <c r="V1081">
        <f t="shared" si="975"/>
        <v>6</v>
      </c>
      <c r="W1081" t="str">
        <f>IF(TRIM(INDEX(connections!$A:$A,ROW()))="","",TRIM(INDEX(connections!$A:$A,ROW())))</f>
        <v>Slay the Spire</v>
      </c>
      <c r="X1081" t="str">
        <f>IF($W1081="","",TRIM(INDEX(connections!$B:$B,ROW())))</f>
        <v>Ravenbound</v>
      </c>
      <c r="Y1081">
        <f t="shared" si="976"/>
        <v>772</v>
      </c>
      <c r="Z1081">
        <f t="shared" si="977"/>
        <v>664</v>
      </c>
      <c r="AA1081" t="str">
        <f t="shared" si="978"/>
        <v>Yes</v>
      </c>
      <c r="AB1081" t="str">
        <f t="shared" si="979"/>
        <v/>
      </c>
      <c r="AC1081" t="str">
        <f t="shared" si="980"/>
        <v/>
      </c>
      <c r="AD1081">
        <f t="shared" si="981"/>
        <v>1</v>
      </c>
      <c r="AE1081" t="str">
        <f t="shared" si="982"/>
        <v/>
      </c>
      <c r="AG1081" t="str">
        <f t="shared" si="983"/>
        <v/>
      </c>
      <c r="AH1081" t="str">
        <f t="shared" si="984"/>
        <v/>
      </c>
      <c r="AI1081" t="str">
        <f t="shared" si="985"/>
        <v/>
      </c>
      <c r="AJ1081" t="str">
        <f t="shared" si="986"/>
        <v/>
      </c>
      <c r="AK1081" t="str">
        <f t="shared" si="987"/>
        <v/>
      </c>
      <c r="AL1081" t="str">
        <f>IF($A1081="","",INDEX(games!$J:$J,ROW())&amp;"")</f>
        <v/>
      </c>
      <c r="AM1081" t="str">
        <f>IF($A1081="","",SUMPRODUCT($AO1081:$BD1081,'Map Analysis'!$AN$2^{0,1,2,3,4,5,6,7,8,9,10,11,12,13,14,15}))</f>
        <v/>
      </c>
      <c r="AN1081" t="str">
        <f t="shared" si="988"/>
        <v/>
      </c>
      <c r="AO1081" t="str">
        <f t="shared" si="989"/>
        <v/>
      </c>
      <c r="AP1081" t="str">
        <f t="shared" si="990"/>
        <v/>
      </c>
      <c r="AQ1081" t="str">
        <f t="shared" si="991"/>
        <v/>
      </c>
      <c r="AR1081" t="str">
        <f t="shared" si="992"/>
        <v/>
      </c>
      <c r="AS1081" t="str">
        <f t="shared" si="993"/>
        <v/>
      </c>
      <c r="AT1081" t="str">
        <f t="shared" si="994"/>
        <v/>
      </c>
      <c r="AU1081" t="str">
        <f t="shared" si="995"/>
        <v/>
      </c>
      <c r="AV1081" t="str">
        <f t="shared" si="996"/>
        <v/>
      </c>
      <c r="AW1081" t="str">
        <f t="shared" si="997"/>
        <v/>
      </c>
      <c r="AX1081" t="str">
        <f t="shared" si="998"/>
        <v/>
      </c>
      <c r="AY1081" t="str">
        <f t="shared" si="999"/>
        <v/>
      </c>
      <c r="AZ1081" t="str">
        <f t="shared" si="1000"/>
        <v/>
      </c>
      <c r="BA1081" t="str">
        <f t="shared" si="1001"/>
        <v/>
      </c>
      <c r="BB1081" t="str">
        <f t="shared" si="1002"/>
        <v/>
      </c>
      <c r="BC1081" t="str">
        <f t="shared" si="1003"/>
        <v/>
      </c>
      <c r="BD1081" t="str">
        <f t="shared" si="1004"/>
        <v/>
      </c>
      <c r="BF1081">
        <f t="shared" si="1005"/>
        <v>0</v>
      </c>
      <c r="BG1081">
        <f t="shared" si="1006"/>
        <v>0</v>
      </c>
      <c r="BH1081">
        <f t="shared" si="1007"/>
        <v>0</v>
      </c>
      <c r="BI1081">
        <f t="shared" si="1008"/>
        <v>0</v>
      </c>
      <c r="BJ1081">
        <f t="shared" si="1009"/>
        <v>0</v>
      </c>
      <c r="BK1081">
        <f t="shared" si="1010"/>
        <v>0</v>
      </c>
      <c r="BL1081">
        <f t="shared" si="1011"/>
        <v>0</v>
      </c>
      <c r="BM1081">
        <f t="shared" si="1012"/>
        <v>0</v>
      </c>
      <c r="BN1081">
        <f t="shared" si="1013"/>
        <v>0</v>
      </c>
      <c r="BO1081">
        <f t="shared" si="1014"/>
        <v>0</v>
      </c>
      <c r="BP1081">
        <f t="shared" si="1015"/>
        <v>0</v>
      </c>
      <c r="BQ1081">
        <f t="shared" si="1016"/>
        <v>0</v>
      </c>
      <c r="BR1081">
        <f t="shared" si="1017"/>
        <v>0</v>
      </c>
      <c r="BS1081">
        <f t="shared" si="1018"/>
        <v>0</v>
      </c>
      <c r="BT1081">
        <f t="shared" si="1019"/>
        <v>0</v>
      </c>
    </row>
    <row r="1082" spans="1:72" x14ac:dyDescent="0.25">
      <c r="A1082" t="str">
        <f>IF(TRIM(INDEX(games!$A:$A,ROW()))="","",TRIM(INDEX(games!$A:$A,ROW())))</f>
        <v/>
      </c>
      <c r="B1082" t="str">
        <f>IF(OR($A1082="",INDEX(games!$B:$B,ROW())=""),"",INDEX(games!$B:$B,ROW()))</f>
        <v/>
      </c>
      <c r="C1082" t="str">
        <f>IF(OR($A1082="",INDEX(games!$C:$C,ROW())=""),"",INDEX(games!$C:$C,ROW()))</f>
        <v/>
      </c>
      <c r="D1082" t="str">
        <f t="shared" si="960"/>
        <v/>
      </c>
      <c r="E1082" t="str">
        <f t="shared" si="961"/>
        <v/>
      </c>
      <c r="F1082" t="str">
        <f t="shared" si="962"/>
        <v/>
      </c>
      <c r="G1082" t="e">
        <f t="shared" si="963"/>
        <v>#N/A</v>
      </c>
      <c r="H1082" t="e">
        <f t="shared" si="964"/>
        <v>#N/A</v>
      </c>
      <c r="I1082" t="e">
        <f t="shared" si="965"/>
        <v>#N/A</v>
      </c>
      <c r="J1082" t="e">
        <f t="shared" si="966"/>
        <v>#N/A</v>
      </c>
      <c r="K1082" t="e">
        <f t="shared" si="967"/>
        <v>#N/A</v>
      </c>
      <c r="L1082" t="e">
        <f t="shared" si="968"/>
        <v>#N/A</v>
      </c>
      <c r="M1082" t="e">
        <f t="shared" si="969"/>
        <v>#N/A</v>
      </c>
      <c r="N1082" t="e">
        <f t="shared" si="970"/>
        <v>#N/A</v>
      </c>
      <c r="O1082" t="str">
        <f t="shared" si="971"/>
        <v/>
      </c>
      <c r="P1082" t="str">
        <f>IF(OR($A1082="",INDEX(games!$H:$H,ROW())=""),"",INDEX(games!$H:$H,ROW()))</f>
        <v/>
      </c>
      <c r="Q1082" t="str">
        <f t="shared" si="972"/>
        <v/>
      </c>
      <c r="T1082">
        <f t="shared" si="973"/>
        <v>2020</v>
      </c>
      <c r="U1082">
        <f t="shared" si="974"/>
        <v>2023</v>
      </c>
      <c r="V1082">
        <f t="shared" si="975"/>
        <v>3</v>
      </c>
      <c r="W1082" t="str">
        <f>IF(TRIM(INDEX(connections!$A:$A,ROW()))="","",TRIM(INDEX(connections!$A:$A,ROW())))</f>
        <v>Curse of the Dead Gods</v>
      </c>
      <c r="X1082" t="str">
        <f>IF($W1082="","",TRIM(INDEX(connections!$B:$B,ROW())))</f>
        <v>Ravenswatch</v>
      </c>
      <c r="Y1082">
        <f t="shared" si="976"/>
        <v>182</v>
      </c>
      <c r="Z1082">
        <f t="shared" si="977"/>
        <v>665</v>
      </c>
      <c r="AA1082" t="str">
        <f t="shared" si="978"/>
        <v>Yes</v>
      </c>
      <c r="AB1082" t="str">
        <f t="shared" si="979"/>
        <v>Yes</v>
      </c>
      <c r="AC1082">
        <f t="shared" si="980"/>
        <v>1</v>
      </c>
      <c r="AD1082">
        <f t="shared" si="981"/>
        <v>0</v>
      </c>
      <c r="AE1082" t="str">
        <f t="shared" si="982"/>
        <v/>
      </c>
      <c r="AG1082" t="str">
        <f t="shared" si="983"/>
        <v/>
      </c>
      <c r="AH1082" t="str">
        <f t="shared" si="984"/>
        <v/>
      </c>
      <c r="AI1082" t="str">
        <f t="shared" si="985"/>
        <v/>
      </c>
      <c r="AJ1082" t="str">
        <f t="shared" si="986"/>
        <v/>
      </c>
      <c r="AK1082" t="str">
        <f t="shared" si="987"/>
        <v/>
      </c>
      <c r="AL1082" t="str">
        <f>IF($A1082="","",INDEX(games!$J:$J,ROW())&amp;"")</f>
        <v/>
      </c>
      <c r="AM1082" t="str">
        <f>IF($A1082="","",SUMPRODUCT($AO1082:$BD1082,'Map Analysis'!$AN$2^{0,1,2,3,4,5,6,7,8,9,10,11,12,13,14,15}))</f>
        <v/>
      </c>
      <c r="AN1082" t="str">
        <f t="shared" si="988"/>
        <v/>
      </c>
      <c r="AO1082" t="str">
        <f t="shared" si="989"/>
        <v/>
      </c>
      <c r="AP1082" t="str">
        <f t="shared" si="990"/>
        <v/>
      </c>
      <c r="AQ1082" t="str">
        <f t="shared" si="991"/>
        <v/>
      </c>
      <c r="AR1082" t="str">
        <f t="shared" si="992"/>
        <v/>
      </c>
      <c r="AS1082" t="str">
        <f t="shared" si="993"/>
        <v/>
      </c>
      <c r="AT1082" t="str">
        <f t="shared" si="994"/>
        <v/>
      </c>
      <c r="AU1082" t="str">
        <f t="shared" si="995"/>
        <v/>
      </c>
      <c r="AV1082" t="str">
        <f t="shared" si="996"/>
        <v/>
      </c>
      <c r="AW1082" t="str">
        <f t="shared" si="997"/>
        <v/>
      </c>
      <c r="AX1082" t="str">
        <f t="shared" si="998"/>
        <v/>
      </c>
      <c r="AY1082" t="str">
        <f t="shared" si="999"/>
        <v/>
      </c>
      <c r="AZ1082" t="str">
        <f t="shared" si="1000"/>
        <v/>
      </c>
      <c r="BA1082" t="str">
        <f t="shared" si="1001"/>
        <v/>
      </c>
      <c r="BB1082" t="str">
        <f t="shared" si="1002"/>
        <v/>
      </c>
      <c r="BC1082" t="str">
        <f t="shared" si="1003"/>
        <v/>
      </c>
      <c r="BD1082" t="str">
        <f t="shared" si="1004"/>
        <v/>
      </c>
      <c r="BF1082">
        <f t="shared" si="1005"/>
        <v>1</v>
      </c>
      <c r="BG1082">
        <f t="shared" si="1006"/>
        <v>0</v>
      </c>
      <c r="BH1082">
        <f t="shared" si="1007"/>
        <v>0</v>
      </c>
      <c r="BI1082">
        <f t="shared" si="1008"/>
        <v>0</v>
      </c>
      <c r="BJ1082">
        <f t="shared" si="1009"/>
        <v>0</v>
      </c>
      <c r="BK1082">
        <f t="shared" si="1010"/>
        <v>0</v>
      </c>
      <c r="BL1082">
        <f t="shared" si="1011"/>
        <v>0</v>
      </c>
      <c r="BM1082">
        <f t="shared" si="1012"/>
        <v>0</v>
      </c>
      <c r="BN1082">
        <f t="shared" si="1013"/>
        <v>0</v>
      </c>
      <c r="BO1082">
        <f t="shared" si="1014"/>
        <v>0</v>
      </c>
      <c r="BP1082">
        <f t="shared" si="1015"/>
        <v>0</v>
      </c>
      <c r="BQ1082">
        <f t="shared" si="1016"/>
        <v>0</v>
      </c>
      <c r="BR1082">
        <f t="shared" si="1017"/>
        <v>0</v>
      </c>
      <c r="BS1082">
        <f t="shared" si="1018"/>
        <v>0</v>
      </c>
      <c r="BT1082">
        <f t="shared" si="1019"/>
        <v>0</v>
      </c>
    </row>
    <row r="1083" spans="1:72" x14ac:dyDescent="0.25">
      <c r="A1083" t="str">
        <f>IF(TRIM(INDEX(games!$A:$A,ROW()))="","",TRIM(INDEX(games!$A:$A,ROW())))</f>
        <v/>
      </c>
      <c r="B1083" t="str">
        <f>IF(OR($A1083="",INDEX(games!$B:$B,ROW())=""),"",INDEX(games!$B:$B,ROW()))</f>
        <v/>
      </c>
      <c r="C1083" t="str">
        <f>IF(OR($A1083="",INDEX(games!$C:$C,ROW())=""),"",INDEX(games!$C:$C,ROW()))</f>
        <v/>
      </c>
      <c r="D1083" t="str">
        <f t="shared" si="960"/>
        <v/>
      </c>
      <c r="E1083" t="str">
        <f t="shared" si="961"/>
        <v/>
      </c>
      <c r="F1083" t="str">
        <f t="shared" si="962"/>
        <v/>
      </c>
      <c r="G1083" t="e">
        <f t="shared" si="963"/>
        <v>#N/A</v>
      </c>
      <c r="H1083" t="e">
        <f t="shared" si="964"/>
        <v>#N/A</v>
      </c>
      <c r="I1083" t="e">
        <f t="shared" si="965"/>
        <v>#N/A</v>
      </c>
      <c r="J1083" t="e">
        <f t="shared" si="966"/>
        <v>#N/A</v>
      </c>
      <c r="K1083" t="e">
        <f t="shared" si="967"/>
        <v>#N/A</v>
      </c>
      <c r="L1083" t="e">
        <f t="shared" si="968"/>
        <v>#N/A</v>
      </c>
      <c r="M1083" t="e">
        <f t="shared" si="969"/>
        <v>#N/A</v>
      </c>
      <c r="N1083" t="e">
        <f t="shared" si="970"/>
        <v>#N/A</v>
      </c>
      <c r="O1083" t="str">
        <f t="shared" si="971"/>
        <v/>
      </c>
      <c r="P1083" t="str">
        <f>IF(OR($A1083="",INDEX(games!$H:$H,ROW())=""),"",INDEX(games!$H:$H,ROW()))</f>
        <v/>
      </c>
      <c r="Q1083" t="str">
        <f t="shared" si="972"/>
        <v/>
      </c>
      <c r="T1083">
        <f t="shared" si="973"/>
        <v>2018</v>
      </c>
      <c r="U1083">
        <f t="shared" si="974"/>
        <v>2025</v>
      </c>
      <c r="V1083">
        <f t="shared" si="975"/>
        <v>7</v>
      </c>
      <c r="W1083" t="str">
        <f>IF(TRIM(INDEX(connections!$A:$A,ROW()))="","",TRIM(INDEX(connections!$A:$A,ROW())))</f>
        <v>Dead Cells</v>
      </c>
      <c r="X1083" t="str">
        <f>IF($W1083="","",TRIM(INDEX(connections!$B:$B,ROW())))</f>
        <v>Reality Break</v>
      </c>
      <c r="Y1083">
        <f t="shared" si="976"/>
        <v>193</v>
      </c>
      <c r="Z1083">
        <f t="shared" si="977"/>
        <v>666</v>
      </c>
      <c r="AA1083" t="str">
        <f t="shared" si="978"/>
        <v>Yes</v>
      </c>
      <c r="AB1083" t="str">
        <f t="shared" si="979"/>
        <v/>
      </c>
      <c r="AC1083" t="str">
        <f t="shared" si="980"/>
        <v/>
      </c>
      <c r="AD1083">
        <f t="shared" si="981"/>
        <v>0</v>
      </c>
      <c r="AE1083" t="str">
        <f t="shared" si="982"/>
        <v/>
      </c>
      <c r="AG1083" t="str">
        <f t="shared" si="983"/>
        <v/>
      </c>
      <c r="AH1083" t="str">
        <f t="shared" si="984"/>
        <v/>
      </c>
      <c r="AI1083" t="str">
        <f t="shared" si="985"/>
        <v/>
      </c>
      <c r="AJ1083" t="str">
        <f t="shared" si="986"/>
        <v/>
      </c>
      <c r="AK1083" t="str">
        <f t="shared" si="987"/>
        <v/>
      </c>
      <c r="AL1083" t="str">
        <f>IF($A1083="","",INDEX(games!$J:$J,ROW())&amp;"")</f>
        <v/>
      </c>
      <c r="AM1083" t="str">
        <f>IF($A1083="","",SUMPRODUCT($AO1083:$BD1083,'Map Analysis'!$AN$2^{0,1,2,3,4,5,6,7,8,9,10,11,12,13,14,15}))</f>
        <v/>
      </c>
      <c r="AN1083" t="str">
        <f t="shared" si="988"/>
        <v/>
      </c>
      <c r="AO1083" t="str">
        <f t="shared" si="989"/>
        <v/>
      </c>
      <c r="AP1083" t="str">
        <f t="shared" si="990"/>
        <v/>
      </c>
      <c r="AQ1083" t="str">
        <f t="shared" si="991"/>
        <v/>
      </c>
      <c r="AR1083" t="str">
        <f t="shared" si="992"/>
        <v/>
      </c>
      <c r="AS1083" t="str">
        <f t="shared" si="993"/>
        <v/>
      </c>
      <c r="AT1083" t="str">
        <f t="shared" si="994"/>
        <v/>
      </c>
      <c r="AU1083" t="str">
        <f t="shared" si="995"/>
        <v/>
      </c>
      <c r="AV1083" t="str">
        <f t="shared" si="996"/>
        <v/>
      </c>
      <c r="AW1083" t="str">
        <f t="shared" si="997"/>
        <v/>
      </c>
      <c r="AX1083" t="str">
        <f t="shared" si="998"/>
        <v/>
      </c>
      <c r="AY1083" t="str">
        <f t="shared" si="999"/>
        <v/>
      </c>
      <c r="AZ1083" t="str">
        <f t="shared" si="1000"/>
        <v/>
      </c>
      <c r="BA1083" t="str">
        <f t="shared" si="1001"/>
        <v/>
      </c>
      <c r="BB1083" t="str">
        <f t="shared" si="1002"/>
        <v/>
      </c>
      <c r="BC1083" t="str">
        <f t="shared" si="1003"/>
        <v/>
      </c>
      <c r="BD1083" t="str">
        <f t="shared" si="1004"/>
        <v/>
      </c>
      <c r="BF1083">
        <f t="shared" si="1005"/>
        <v>0</v>
      </c>
      <c r="BG1083">
        <f t="shared" si="1006"/>
        <v>0</v>
      </c>
      <c r="BH1083">
        <f t="shared" si="1007"/>
        <v>0</v>
      </c>
      <c r="BI1083">
        <f t="shared" si="1008"/>
        <v>0</v>
      </c>
      <c r="BJ1083">
        <f t="shared" si="1009"/>
        <v>0</v>
      </c>
      <c r="BK1083">
        <f t="shared" si="1010"/>
        <v>0</v>
      </c>
      <c r="BL1083">
        <f t="shared" si="1011"/>
        <v>0</v>
      </c>
      <c r="BM1083">
        <f t="shared" si="1012"/>
        <v>0</v>
      </c>
      <c r="BN1083">
        <f t="shared" si="1013"/>
        <v>0</v>
      </c>
      <c r="BO1083">
        <f t="shared" si="1014"/>
        <v>0</v>
      </c>
      <c r="BP1083">
        <f t="shared" si="1015"/>
        <v>0</v>
      </c>
      <c r="BQ1083">
        <f t="shared" si="1016"/>
        <v>0</v>
      </c>
      <c r="BR1083">
        <f t="shared" si="1017"/>
        <v>0</v>
      </c>
      <c r="BS1083">
        <f t="shared" si="1018"/>
        <v>0</v>
      </c>
      <c r="BT1083">
        <f t="shared" si="1019"/>
        <v>0</v>
      </c>
    </row>
    <row r="1084" spans="1:72" x14ac:dyDescent="0.25">
      <c r="A1084" t="str">
        <f>IF(TRIM(INDEX(games!$A:$A,ROW()))="","",TRIM(INDEX(games!$A:$A,ROW())))</f>
        <v/>
      </c>
      <c r="B1084" t="str">
        <f>IF(OR($A1084="",INDEX(games!$B:$B,ROW())=""),"",INDEX(games!$B:$B,ROW()))</f>
        <v/>
      </c>
      <c r="C1084" t="str">
        <f>IF(OR($A1084="",INDEX(games!$C:$C,ROW())=""),"",INDEX(games!$C:$C,ROW()))</f>
        <v/>
      </c>
      <c r="D1084" t="str">
        <f t="shared" si="960"/>
        <v/>
      </c>
      <c r="E1084" t="str">
        <f t="shared" si="961"/>
        <v/>
      </c>
      <c r="F1084" t="str">
        <f t="shared" si="962"/>
        <v/>
      </c>
      <c r="G1084" t="e">
        <f t="shared" si="963"/>
        <v>#N/A</v>
      </c>
      <c r="H1084" t="e">
        <f t="shared" si="964"/>
        <v>#N/A</v>
      </c>
      <c r="I1084" t="e">
        <f t="shared" si="965"/>
        <v>#N/A</v>
      </c>
      <c r="J1084" t="e">
        <f t="shared" si="966"/>
        <v>#N/A</v>
      </c>
      <c r="K1084" t="e">
        <f t="shared" si="967"/>
        <v>#N/A</v>
      </c>
      <c r="L1084" t="e">
        <f t="shared" si="968"/>
        <v>#N/A</v>
      </c>
      <c r="M1084" t="e">
        <f t="shared" si="969"/>
        <v>#N/A</v>
      </c>
      <c r="N1084" t="e">
        <f t="shared" si="970"/>
        <v>#N/A</v>
      </c>
      <c r="O1084" t="str">
        <f t="shared" si="971"/>
        <v/>
      </c>
      <c r="P1084" t="str">
        <f>IF(OR($A1084="",INDEX(games!$H:$H,ROW())=""),"",INDEX(games!$H:$H,ROW()))</f>
        <v/>
      </c>
      <c r="Q1084" t="str">
        <f t="shared" si="972"/>
        <v/>
      </c>
      <c r="T1084">
        <f t="shared" si="973"/>
        <v>2019</v>
      </c>
      <c r="U1084">
        <f t="shared" si="974"/>
        <v>2025</v>
      </c>
      <c r="V1084">
        <f t="shared" si="975"/>
        <v>6</v>
      </c>
      <c r="W1084" t="str">
        <f>IF(TRIM(INDEX(connections!$A:$A,ROW()))="","",TRIM(INDEX(connections!$A:$A,ROW())))</f>
        <v>Hades</v>
      </c>
      <c r="X1084" t="str">
        <f>IF($W1084="","",TRIM(INDEX(connections!$B:$B,ROW())))</f>
        <v>Reality Break</v>
      </c>
      <c r="Y1084">
        <f t="shared" si="976"/>
        <v>375</v>
      </c>
      <c r="Z1084">
        <f t="shared" si="977"/>
        <v>666</v>
      </c>
      <c r="AA1084" t="str">
        <f t="shared" si="978"/>
        <v>Yes</v>
      </c>
      <c r="AB1084" t="str">
        <f t="shared" si="979"/>
        <v/>
      </c>
      <c r="AC1084" t="str">
        <f t="shared" si="980"/>
        <v/>
      </c>
      <c r="AD1084">
        <f t="shared" si="981"/>
        <v>0</v>
      </c>
      <c r="AE1084" t="str">
        <f t="shared" si="982"/>
        <v/>
      </c>
      <c r="AG1084" t="str">
        <f t="shared" si="983"/>
        <v/>
      </c>
      <c r="AH1084" t="str">
        <f t="shared" si="984"/>
        <v/>
      </c>
      <c r="AI1084" t="str">
        <f t="shared" si="985"/>
        <v/>
      </c>
      <c r="AJ1084" t="str">
        <f t="shared" si="986"/>
        <v/>
      </c>
      <c r="AK1084" t="str">
        <f t="shared" si="987"/>
        <v/>
      </c>
      <c r="AL1084" t="str">
        <f>IF($A1084="","",INDEX(games!$J:$J,ROW())&amp;"")</f>
        <v/>
      </c>
      <c r="AM1084" t="str">
        <f>IF($A1084="","",SUMPRODUCT($AO1084:$BD1084,'Map Analysis'!$AN$2^{0,1,2,3,4,5,6,7,8,9,10,11,12,13,14,15}))</f>
        <v/>
      </c>
      <c r="AN1084" t="str">
        <f t="shared" si="988"/>
        <v/>
      </c>
      <c r="AO1084" t="str">
        <f t="shared" si="989"/>
        <v/>
      </c>
      <c r="AP1084" t="str">
        <f t="shared" si="990"/>
        <v/>
      </c>
      <c r="AQ1084" t="str">
        <f t="shared" si="991"/>
        <v/>
      </c>
      <c r="AR1084" t="str">
        <f t="shared" si="992"/>
        <v/>
      </c>
      <c r="AS1084" t="str">
        <f t="shared" si="993"/>
        <v/>
      </c>
      <c r="AT1084" t="str">
        <f t="shared" si="994"/>
        <v/>
      </c>
      <c r="AU1084" t="str">
        <f t="shared" si="995"/>
        <v/>
      </c>
      <c r="AV1084" t="str">
        <f t="shared" si="996"/>
        <v/>
      </c>
      <c r="AW1084" t="str">
        <f t="shared" si="997"/>
        <v/>
      </c>
      <c r="AX1084" t="str">
        <f t="shared" si="998"/>
        <v/>
      </c>
      <c r="AY1084" t="str">
        <f t="shared" si="999"/>
        <v/>
      </c>
      <c r="AZ1084" t="str">
        <f t="shared" si="1000"/>
        <v/>
      </c>
      <c r="BA1084" t="str">
        <f t="shared" si="1001"/>
        <v/>
      </c>
      <c r="BB1084" t="str">
        <f t="shared" si="1002"/>
        <v/>
      </c>
      <c r="BC1084" t="str">
        <f t="shared" si="1003"/>
        <v/>
      </c>
      <c r="BD1084" t="str">
        <f t="shared" si="1004"/>
        <v/>
      </c>
      <c r="BF1084">
        <f t="shared" si="1005"/>
        <v>0</v>
      </c>
      <c r="BG1084">
        <f t="shared" si="1006"/>
        <v>0</v>
      </c>
      <c r="BH1084">
        <f t="shared" si="1007"/>
        <v>0</v>
      </c>
      <c r="BI1084">
        <f t="shared" si="1008"/>
        <v>0</v>
      </c>
      <c r="BJ1084">
        <f t="shared" si="1009"/>
        <v>0</v>
      </c>
      <c r="BK1084">
        <f t="shared" si="1010"/>
        <v>0</v>
      </c>
      <c r="BL1084">
        <f t="shared" si="1011"/>
        <v>0</v>
      </c>
      <c r="BM1084">
        <f t="shared" si="1012"/>
        <v>0</v>
      </c>
      <c r="BN1084">
        <f t="shared" si="1013"/>
        <v>0</v>
      </c>
      <c r="BO1084">
        <f t="shared" si="1014"/>
        <v>0</v>
      </c>
      <c r="BP1084">
        <f t="shared" si="1015"/>
        <v>0</v>
      </c>
      <c r="BQ1084">
        <f t="shared" si="1016"/>
        <v>0</v>
      </c>
      <c r="BR1084">
        <f t="shared" si="1017"/>
        <v>0</v>
      </c>
      <c r="BS1084">
        <f t="shared" si="1018"/>
        <v>0</v>
      </c>
      <c r="BT1084">
        <f t="shared" si="1019"/>
        <v>0</v>
      </c>
    </row>
    <row r="1085" spans="1:72" x14ac:dyDescent="0.25">
      <c r="A1085" t="str">
        <f>IF(TRIM(INDEX(games!$A:$A,ROW()))="","",TRIM(INDEX(games!$A:$A,ROW())))</f>
        <v/>
      </c>
      <c r="B1085" t="str">
        <f>IF(OR($A1085="",INDEX(games!$B:$B,ROW())=""),"",INDEX(games!$B:$B,ROW()))</f>
        <v/>
      </c>
      <c r="C1085" t="str">
        <f>IF(OR($A1085="",INDEX(games!$C:$C,ROW())=""),"",INDEX(games!$C:$C,ROW()))</f>
        <v/>
      </c>
      <c r="D1085" t="str">
        <f t="shared" si="960"/>
        <v/>
      </c>
      <c r="E1085" t="str">
        <f t="shared" si="961"/>
        <v/>
      </c>
      <c r="F1085" t="str">
        <f t="shared" si="962"/>
        <v/>
      </c>
      <c r="G1085" t="e">
        <f t="shared" si="963"/>
        <v>#N/A</v>
      </c>
      <c r="H1085" t="e">
        <f t="shared" si="964"/>
        <v>#N/A</v>
      </c>
      <c r="I1085" t="e">
        <f t="shared" si="965"/>
        <v>#N/A</v>
      </c>
      <c r="J1085" t="e">
        <f t="shared" si="966"/>
        <v>#N/A</v>
      </c>
      <c r="K1085" t="e">
        <f t="shared" si="967"/>
        <v>#N/A</v>
      </c>
      <c r="L1085" t="e">
        <f t="shared" si="968"/>
        <v>#N/A</v>
      </c>
      <c r="M1085" t="e">
        <f t="shared" si="969"/>
        <v>#N/A</v>
      </c>
      <c r="N1085" t="e">
        <f t="shared" si="970"/>
        <v>#N/A</v>
      </c>
      <c r="O1085" t="str">
        <f t="shared" si="971"/>
        <v/>
      </c>
      <c r="P1085" t="str">
        <f>IF(OR($A1085="",INDEX(games!$H:$H,ROW())=""),"",INDEX(games!$H:$H,ROW()))</f>
        <v/>
      </c>
      <c r="Q1085" t="str">
        <f t="shared" si="972"/>
        <v/>
      </c>
      <c r="T1085">
        <f t="shared" si="973"/>
        <v>2019</v>
      </c>
      <c r="U1085">
        <f t="shared" si="974"/>
        <v>2024</v>
      </c>
      <c r="V1085">
        <f t="shared" si="975"/>
        <v>5</v>
      </c>
      <c r="W1085" t="str">
        <f>IF(TRIM(INDEX(connections!$A:$A,ROW()))="","",TRIM(INDEX(connections!$A:$A,ROW())))</f>
        <v>Hades</v>
      </c>
      <c r="X1085" t="str">
        <f>IF($W1085="","",TRIM(INDEX(connections!$B:$B,ROW())))</f>
        <v>Realm of Ink</v>
      </c>
      <c r="Y1085">
        <f t="shared" si="976"/>
        <v>375</v>
      </c>
      <c r="Z1085">
        <f t="shared" si="977"/>
        <v>667</v>
      </c>
      <c r="AA1085" t="str">
        <f t="shared" si="978"/>
        <v>Yes</v>
      </c>
      <c r="AB1085" t="str">
        <f t="shared" si="979"/>
        <v/>
      </c>
      <c r="AC1085" t="str">
        <f t="shared" si="980"/>
        <v/>
      </c>
      <c r="AD1085">
        <f t="shared" si="981"/>
        <v>0</v>
      </c>
      <c r="AE1085" t="str">
        <f t="shared" si="982"/>
        <v/>
      </c>
      <c r="AG1085" t="str">
        <f t="shared" si="983"/>
        <v/>
      </c>
      <c r="AH1085" t="str">
        <f t="shared" si="984"/>
        <v/>
      </c>
      <c r="AI1085" t="str">
        <f t="shared" si="985"/>
        <v/>
      </c>
      <c r="AJ1085" t="str">
        <f t="shared" si="986"/>
        <v/>
      </c>
      <c r="AK1085" t="str">
        <f t="shared" si="987"/>
        <v/>
      </c>
      <c r="AL1085" t="str">
        <f>IF($A1085="","",INDEX(games!$J:$J,ROW())&amp;"")</f>
        <v/>
      </c>
      <c r="AM1085" t="str">
        <f>IF($A1085="","",SUMPRODUCT($AO1085:$BD1085,'Map Analysis'!$AN$2^{0,1,2,3,4,5,6,7,8,9,10,11,12,13,14,15}))</f>
        <v/>
      </c>
      <c r="AN1085" t="str">
        <f t="shared" si="988"/>
        <v/>
      </c>
      <c r="AO1085" t="str">
        <f t="shared" si="989"/>
        <v/>
      </c>
      <c r="AP1085" t="str">
        <f t="shared" si="990"/>
        <v/>
      </c>
      <c r="AQ1085" t="str">
        <f t="shared" si="991"/>
        <v/>
      </c>
      <c r="AR1085" t="str">
        <f t="shared" si="992"/>
        <v/>
      </c>
      <c r="AS1085" t="str">
        <f t="shared" si="993"/>
        <v/>
      </c>
      <c r="AT1085" t="str">
        <f t="shared" si="994"/>
        <v/>
      </c>
      <c r="AU1085" t="str">
        <f t="shared" si="995"/>
        <v/>
      </c>
      <c r="AV1085" t="str">
        <f t="shared" si="996"/>
        <v/>
      </c>
      <c r="AW1085" t="str">
        <f t="shared" si="997"/>
        <v/>
      </c>
      <c r="AX1085" t="str">
        <f t="shared" si="998"/>
        <v/>
      </c>
      <c r="AY1085" t="str">
        <f t="shared" si="999"/>
        <v/>
      </c>
      <c r="AZ1085" t="str">
        <f t="shared" si="1000"/>
        <v/>
      </c>
      <c r="BA1085" t="str">
        <f t="shared" si="1001"/>
        <v/>
      </c>
      <c r="BB1085" t="str">
        <f t="shared" si="1002"/>
        <v/>
      </c>
      <c r="BC1085" t="str">
        <f t="shared" si="1003"/>
        <v/>
      </c>
      <c r="BD1085" t="str">
        <f t="shared" si="1004"/>
        <v/>
      </c>
      <c r="BF1085">
        <f t="shared" si="1005"/>
        <v>0</v>
      </c>
      <c r="BG1085">
        <f t="shared" si="1006"/>
        <v>0</v>
      </c>
      <c r="BH1085">
        <f t="shared" si="1007"/>
        <v>0</v>
      </c>
      <c r="BI1085">
        <f t="shared" si="1008"/>
        <v>0</v>
      </c>
      <c r="BJ1085">
        <f t="shared" si="1009"/>
        <v>0</v>
      </c>
      <c r="BK1085">
        <f t="shared" si="1010"/>
        <v>0</v>
      </c>
      <c r="BL1085">
        <f t="shared" si="1011"/>
        <v>0</v>
      </c>
      <c r="BM1085">
        <f t="shared" si="1012"/>
        <v>0</v>
      </c>
      <c r="BN1085">
        <f t="shared" si="1013"/>
        <v>0</v>
      </c>
      <c r="BO1085">
        <f t="shared" si="1014"/>
        <v>0</v>
      </c>
      <c r="BP1085">
        <f t="shared" si="1015"/>
        <v>0</v>
      </c>
      <c r="BQ1085">
        <f t="shared" si="1016"/>
        <v>0</v>
      </c>
      <c r="BR1085">
        <f t="shared" si="1017"/>
        <v>0</v>
      </c>
      <c r="BS1085">
        <f t="shared" si="1018"/>
        <v>0</v>
      </c>
      <c r="BT1085">
        <f t="shared" si="1019"/>
        <v>0</v>
      </c>
    </row>
    <row r="1086" spans="1:72" x14ac:dyDescent="0.25">
      <c r="A1086" t="str">
        <f>IF(TRIM(INDEX(games!$A:$A,ROW()))="","",TRIM(INDEX(games!$A:$A,ROW())))</f>
        <v/>
      </c>
      <c r="B1086" t="str">
        <f>IF(OR($A1086="",INDEX(games!$B:$B,ROW())=""),"",INDEX(games!$B:$B,ROW()))</f>
        <v/>
      </c>
      <c r="C1086" t="str">
        <f>IF(OR($A1086="",INDEX(games!$C:$C,ROW())=""),"",INDEX(games!$C:$C,ROW()))</f>
        <v/>
      </c>
      <c r="D1086" t="str">
        <f t="shared" si="960"/>
        <v/>
      </c>
      <c r="E1086" t="str">
        <f t="shared" si="961"/>
        <v/>
      </c>
      <c r="F1086" t="str">
        <f t="shared" si="962"/>
        <v/>
      </c>
      <c r="G1086" t="e">
        <f t="shared" si="963"/>
        <v>#N/A</v>
      </c>
      <c r="H1086" t="e">
        <f t="shared" si="964"/>
        <v>#N/A</v>
      </c>
      <c r="I1086" t="e">
        <f t="shared" si="965"/>
        <v>#N/A</v>
      </c>
      <c r="J1086" t="e">
        <f t="shared" si="966"/>
        <v>#N/A</v>
      </c>
      <c r="K1086" t="e">
        <f t="shared" si="967"/>
        <v>#N/A</v>
      </c>
      <c r="L1086" t="e">
        <f t="shared" si="968"/>
        <v>#N/A</v>
      </c>
      <c r="M1086" t="e">
        <f t="shared" si="969"/>
        <v>#N/A</v>
      </c>
      <c r="N1086" t="e">
        <f t="shared" si="970"/>
        <v>#N/A</v>
      </c>
      <c r="O1086" t="str">
        <f t="shared" si="971"/>
        <v/>
      </c>
      <c r="P1086" t="str">
        <f>IF(OR($A1086="",INDEX(games!$H:$H,ROW())=""),"",INDEX(games!$H:$H,ROW()))</f>
        <v/>
      </c>
      <c r="Q1086" t="str">
        <f t="shared" si="972"/>
        <v/>
      </c>
      <c r="T1086">
        <f t="shared" si="973"/>
        <v>2020</v>
      </c>
      <c r="U1086">
        <f t="shared" si="974"/>
        <v>2024</v>
      </c>
      <c r="V1086">
        <f t="shared" si="975"/>
        <v>4</v>
      </c>
      <c r="W1086" t="str">
        <f>IF(TRIM(INDEX(connections!$A:$A,ROW()))="","",TRIM(INDEX(connections!$A:$A,ROW())))</f>
        <v>Skul: The Hero Slayer</v>
      </c>
      <c r="X1086" t="str">
        <f>IF($W1086="","",TRIM(INDEX(connections!$B:$B,ROW())))</f>
        <v>Realm of Ink</v>
      </c>
      <c r="Y1086">
        <f t="shared" si="976"/>
        <v>766</v>
      </c>
      <c r="Z1086">
        <f t="shared" si="977"/>
        <v>667</v>
      </c>
      <c r="AA1086" t="str">
        <f t="shared" si="978"/>
        <v>Yes</v>
      </c>
      <c r="AB1086" t="str">
        <f t="shared" si="979"/>
        <v/>
      </c>
      <c r="AC1086" t="str">
        <f t="shared" si="980"/>
        <v/>
      </c>
      <c r="AD1086">
        <f t="shared" si="981"/>
        <v>0</v>
      </c>
      <c r="AE1086" t="str">
        <f t="shared" si="982"/>
        <v/>
      </c>
      <c r="AG1086" t="str">
        <f t="shared" si="983"/>
        <v/>
      </c>
      <c r="AH1086" t="str">
        <f t="shared" si="984"/>
        <v/>
      </c>
      <c r="AI1086" t="str">
        <f t="shared" si="985"/>
        <v/>
      </c>
      <c r="AJ1086" t="str">
        <f t="shared" si="986"/>
        <v/>
      </c>
      <c r="AK1086" t="str">
        <f t="shared" si="987"/>
        <v/>
      </c>
      <c r="AL1086" t="str">
        <f>IF($A1086="","",INDEX(games!$J:$J,ROW())&amp;"")</f>
        <v/>
      </c>
      <c r="AM1086" t="str">
        <f>IF($A1086="","",SUMPRODUCT($AO1086:$BD1086,'Map Analysis'!$AN$2^{0,1,2,3,4,5,6,7,8,9,10,11,12,13,14,15}))</f>
        <v/>
      </c>
      <c r="AN1086" t="str">
        <f t="shared" si="988"/>
        <v/>
      </c>
      <c r="AO1086" t="str">
        <f t="shared" si="989"/>
        <v/>
      </c>
      <c r="AP1086" t="str">
        <f t="shared" si="990"/>
        <v/>
      </c>
      <c r="AQ1086" t="str">
        <f t="shared" si="991"/>
        <v/>
      </c>
      <c r="AR1086" t="str">
        <f t="shared" si="992"/>
        <v/>
      </c>
      <c r="AS1086" t="str">
        <f t="shared" si="993"/>
        <v/>
      </c>
      <c r="AT1086" t="str">
        <f t="shared" si="994"/>
        <v/>
      </c>
      <c r="AU1086" t="str">
        <f t="shared" si="995"/>
        <v/>
      </c>
      <c r="AV1086" t="str">
        <f t="shared" si="996"/>
        <v/>
      </c>
      <c r="AW1086" t="str">
        <f t="shared" si="997"/>
        <v/>
      </c>
      <c r="AX1086" t="str">
        <f t="shared" si="998"/>
        <v/>
      </c>
      <c r="AY1086" t="str">
        <f t="shared" si="999"/>
        <v/>
      </c>
      <c r="AZ1086" t="str">
        <f t="shared" si="1000"/>
        <v/>
      </c>
      <c r="BA1086" t="str">
        <f t="shared" si="1001"/>
        <v/>
      </c>
      <c r="BB1086" t="str">
        <f t="shared" si="1002"/>
        <v/>
      </c>
      <c r="BC1086" t="str">
        <f t="shared" si="1003"/>
        <v/>
      </c>
      <c r="BD1086" t="str">
        <f t="shared" si="1004"/>
        <v/>
      </c>
      <c r="BF1086">
        <f t="shared" si="1005"/>
        <v>0</v>
      </c>
      <c r="BG1086">
        <f t="shared" si="1006"/>
        <v>0</v>
      </c>
      <c r="BH1086">
        <f t="shared" si="1007"/>
        <v>0</v>
      </c>
      <c r="BI1086">
        <f t="shared" si="1008"/>
        <v>0</v>
      </c>
      <c r="BJ1086">
        <f t="shared" si="1009"/>
        <v>0</v>
      </c>
      <c r="BK1086">
        <f t="shared" si="1010"/>
        <v>0</v>
      </c>
      <c r="BL1086">
        <f t="shared" si="1011"/>
        <v>0</v>
      </c>
      <c r="BM1086">
        <f t="shared" si="1012"/>
        <v>0</v>
      </c>
      <c r="BN1086">
        <f t="shared" si="1013"/>
        <v>0</v>
      </c>
      <c r="BO1086">
        <f t="shared" si="1014"/>
        <v>0</v>
      </c>
      <c r="BP1086">
        <f t="shared" si="1015"/>
        <v>0</v>
      </c>
      <c r="BQ1086">
        <f t="shared" si="1016"/>
        <v>0</v>
      </c>
      <c r="BR1086">
        <f t="shared" si="1017"/>
        <v>0</v>
      </c>
      <c r="BS1086">
        <f t="shared" si="1018"/>
        <v>0</v>
      </c>
      <c r="BT1086">
        <f t="shared" si="1019"/>
        <v>0</v>
      </c>
    </row>
    <row r="1087" spans="1:72" x14ac:dyDescent="0.25">
      <c r="A1087" t="str">
        <f>IF(TRIM(INDEX(games!$A:$A,ROW()))="","",TRIM(INDEX(games!$A:$A,ROW())))</f>
        <v/>
      </c>
      <c r="B1087" t="str">
        <f>IF(OR($A1087="",INDEX(games!$B:$B,ROW())=""),"",INDEX(games!$B:$B,ROW()))</f>
        <v/>
      </c>
      <c r="C1087" t="str">
        <f>IF(OR($A1087="",INDEX(games!$C:$C,ROW())=""),"",INDEX(games!$C:$C,ROW()))</f>
        <v/>
      </c>
      <c r="D1087" t="str">
        <f t="shared" si="960"/>
        <v/>
      </c>
      <c r="E1087" t="str">
        <f t="shared" si="961"/>
        <v/>
      </c>
      <c r="F1087" t="str">
        <f t="shared" si="962"/>
        <v/>
      </c>
      <c r="G1087" t="e">
        <f t="shared" si="963"/>
        <v>#N/A</v>
      </c>
      <c r="H1087" t="e">
        <f t="shared" si="964"/>
        <v>#N/A</v>
      </c>
      <c r="I1087" t="e">
        <f t="shared" si="965"/>
        <v>#N/A</v>
      </c>
      <c r="J1087" t="e">
        <f t="shared" si="966"/>
        <v>#N/A</v>
      </c>
      <c r="K1087" t="e">
        <f t="shared" si="967"/>
        <v>#N/A</v>
      </c>
      <c r="L1087" t="e">
        <f t="shared" si="968"/>
        <v>#N/A</v>
      </c>
      <c r="M1087" t="e">
        <f t="shared" si="969"/>
        <v>#N/A</v>
      </c>
      <c r="N1087" t="e">
        <f t="shared" si="970"/>
        <v>#N/A</v>
      </c>
      <c r="O1087" t="str">
        <f t="shared" si="971"/>
        <v/>
      </c>
      <c r="P1087" t="str">
        <f>IF(OR($A1087="",INDEX(games!$H:$H,ROW())=""),"",INDEX(games!$H:$H,ROW()))</f>
        <v/>
      </c>
      <c r="Q1087" t="str">
        <f t="shared" si="972"/>
        <v/>
      </c>
      <c r="T1087">
        <f t="shared" si="973"/>
        <v>1987</v>
      </c>
      <c r="U1087">
        <f t="shared" si="974"/>
        <v>2010</v>
      </c>
      <c r="V1087">
        <f t="shared" si="975"/>
        <v>23</v>
      </c>
      <c r="W1087" t="str">
        <f>IF(TRIM(INDEX(connections!$A:$A,ROW()))="","",TRIM(INDEX(connections!$A:$A,ROW())))</f>
        <v>NetHack</v>
      </c>
      <c r="X1087" t="str">
        <f>IF($W1087="","",TRIM(INDEX(connections!$B:$B,ROW())))</f>
        <v>Realm of the Mad God</v>
      </c>
      <c r="Y1087">
        <f t="shared" si="976"/>
        <v>558</v>
      </c>
      <c r="Z1087">
        <f t="shared" si="977"/>
        <v>668</v>
      </c>
      <c r="AA1087" t="str">
        <f t="shared" si="978"/>
        <v>Yes</v>
      </c>
      <c r="AB1087" t="str">
        <f t="shared" si="979"/>
        <v>Yes</v>
      </c>
      <c r="AC1087">
        <f t="shared" si="980"/>
        <v>1</v>
      </c>
      <c r="AD1087">
        <f t="shared" si="981"/>
        <v>1</v>
      </c>
      <c r="AE1087" t="str">
        <f t="shared" si="982"/>
        <v/>
      </c>
      <c r="AG1087" t="str">
        <f t="shared" si="983"/>
        <v/>
      </c>
      <c r="AH1087" t="str">
        <f t="shared" si="984"/>
        <v/>
      </c>
      <c r="AI1087" t="str">
        <f t="shared" si="985"/>
        <v/>
      </c>
      <c r="AJ1087" t="str">
        <f t="shared" si="986"/>
        <v/>
      </c>
      <c r="AK1087" t="str">
        <f t="shared" si="987"/>
        <v/>
      </c>
      <c r="AL1087" t="str">
        <f>IF($A1087="","",INDEX(games!$J:$J,ROW())&amp;"")</f>
        <v/>
      </c>
      <c r="AM1087" t="str">
        <f>IF($A1087="","",SUMPRODUCT($AO1087:$BD1087,'Map Analysis'!$AN$2^{0,1,2,3,4,5,6,7,8,9,10,11,12,13,14,15}))</f>
        <v/>
      </c>
      <c r="AN1087" t="str">
        <f t="shared" si="988"/>
        <v/>
      </c>
      <c r="AO1087" t="str">
        <f t="shared" si="989"/>
        <v/>
      </c>
      <c r="AP1087" t="str">
        <f t="shared" si="990"/>
        <v/>
      </c>
      <c r="AQ1087" t="str">
        <f t="shared" si="991"/>
        <v/>
      </c>
      <c r="AR1087" t="str">
        <f t="shared" si="992"/>
        <v/>
      </c>
      <c r="AS1087" t="str">
        <f t="shared" si="993"/>
        <v/>
      </c>
      <c r="AT1087" t="str">
        <f t="shared" si="994"/>
        <v/>
      </c>
      <c r="AU1087" t="str">
        <f t="shared" si="995"/>
        <v/>
      </c>
      <c r="AV1087" t="str">
        <f t="shared" si="996"/>
        <v/>
      </c>
      <c r="AW1087" t="str">
        <f t="shared" si="997"/>
        <v/>
      </c>
      <c r="AX1087" t="str">
        <f t="shared" si="998"/>
        <v/>
      </c>
      <c r="AY1087" t="str">
        <f t="shared" si="999"/>
        <v/>
      </c>
      <c r="AZ1087" t="str">
        <f t="shared" si="1000"/>
        <v/>
      </c>
      <c r="BA1087" t="str">
        <f t="shared" si="1001"/>
        <v/>
      </c>
      <c r="BB1087" t="str">
        <f t="shared" si="1002"/>
        <v/>
      </c>
      <c r="BC1087" t="str">
        <f t="shared" si="1003"/>
        <v/>
      </c>
      <c r="BD1087" t="str">
        <f t="shared" si="1004"/>
        <v/>
      </c>
      <c r="BF1087">
        <f t="shared" si="1005"/>
        <v>3</v>
      </c>
      <c r="BG1087">
        <f t="shared" si="1006"/>
        <v>1</v>
      </c>
      <c r="BH1087">
        <f t="shared" si="1007"/>
        <v>0</v>
      </c>
      <c r="BI1087">
        <f t="shared" si="1008"/>
        <v>0</v>
      </c>
      <c r="BJ1087">
        <f t="shared" si="1009"/>
        <v>0</v>
      </c>
      <c r="BK1087">
        <f t="shared" si="1010"/>
        <v>0</v>
      </c>
      <c r="BL1087">
        <f t="shared" si="1011"/>
        <v>0</v>
      </c>
      <c r="BM1087">
        <f t="shared" si="1012"/>
        <v>0</v>
      </c>
      <c r="BN1087">
        <f t="shared" si="1013"/>
        <v>0</v>
      </c>
      <c r="BO1087">
        <f t="shared" si="1014"/>
        <v>0</v>
      </c>
      <c r="BP1087">
        <f t="shared" si="1015"/>
        <v>0</v>
      </c>
      <c r="BQ1087">
        <f t="shared" si="1016"/>
        <v>0</v>
      </c>
      <c r="BR1087">
        <f t="shared" si="1017"/>
        <v>0</v>
      </c>
      <c r="BS1087">
        <f t="shared" si="1018"/>
        <v>0</v>
      </c>
      <c r="BT1087">
        <f t="shared" si="1019"/>
        <v>0</v>
      </c>
    </row>
    <row r="1088" spans="1:72" x14ac:dyDescent="0.25">
      <c r="A1088" t="str">
        <f>IF(TRIM(INDEX(games!$A:$A,ROW()))="","",TRIM(INDEX(games!$A:$A,ROW())))</f>
        <v/>
      </c>
      <c r="B1088" t="str">
        <f>IF(OR($A1088="",INDEX(games!$B:$B,ROW())=""),"",INDEX(games!$B:$B,ROW()))</f>
        <v/>
      </c>
      <c r="C1088" t="str">
        <f>IF(OR($A1088="",INDEX(games!$C:$C,ROW())=""),"",INDEX(games!$C:$C,ROW()))</f>
        <v/>
      </c>
      <c r="D1088" t="str">
        <f t="shared" si="960"/>
        <v/>
      </c>
      <c r="E1088" t="str">
        <f t="shared" si="961"/>
        <v/>
      </c>
      <c r="F1088" t="str">
        <f t="shared" si="962"/>
        <v/>
      </c>
      <c r="G1088" t="e">
        <f t="shared" si="963"/>
        <v>#N/A</v>
      </c>
      <c r="H1088" t="e">
        <f t="shared" si="964"/>
        <v>#N/A</v>
      </c>
      <c r="I1088" t="e">
        <f t="shared" si="965"/>
        <v>#N/A</v>
      </c>
      <c r="J1088" t="e">
        <f t="shared" si="966"/>
        <v>#N/A</v>
      </c>
      <c r="K1088" t="e">
        <f t="shared" si="967"/>
        <v>#N/A</v>
      </c>
      <c r="L1088" t="e">
        <f t="shared" si="968"/>
        <v>#N/A</v>
      </c>
      <c r="M1088" t="e">
        <f t="shared" si="969"/>
        <v>#N/A</v>
      </c>
      <c r="N1088" t="e">
        <f t="shared" si="970"/>
        <v>#N/A</v>
      </c>
      <c r="O1088" t="str">
        <f t="shared" si="971"/>
        <v/>
      </c>
      <c r="P1088" t="str">
        <f>IF(OR($A1088="",INDEX(games!$H:$H,ROW())=""),"",INDEX(games!$H:$H,ROW()))</f>
        <v/>
      </c>
      <c r="Q1088" t="str">
        <f t="shared" si="972"/>
        <v/>
      </c>
      <c r="T1088">
        <f t="shared" si="973"/>
        <v>2008</v>
      </c>
      <c r="U1088">
        <f t="shared" si="974"/>
        <v>2010</v>
      </c>
      <c r="V1088">
        <f t="shared" si="975"/>
        <v>2</v>
      </c>
      <c r="W1088" t="str">
        <f>IF(TRIM(INDEX(connections!$A:$A,ROW()))="","",TRIM(INDEX(connections!$A:$A,ROW())))</f>
        <v>Spelunky Classic</v>
      </c>
      <c r="X1088" t="str">
        <f>IF($W1088="","",TRIM(INDEX(connections!$B:$B,ROW())))</f>
        <v>Realm of the Mad God</v>
      </c>
      <c r="Y1088">
        <f t="shared" si="976"/>
        <v>801</v>
      </c>
      <c r="Z1088">
        <f t="shared" si="977"/>
        <v>668</v>
      </c>
      <c r="AA1088" t="str">
        <f t="shared" si="978"/>
        <v>Yes</v>
      </c>
      <c r="AB1088" t="str">
        <f t="shared" si="979"/>
        <v>Yes</v>
      </c>
      <c r="AC1088">
        <f t="shared" si="980"/>
        <v>1</v>
      </c>
      <c r="AD1088">
        <f t="shared" si="981"/>
        <v>0</v>
      </c>
      <c r="AE1088" t="str">
        <f t="shared" si="982"/>
        <v/>
      </c>
      <c r="AG1088" t="str">
        <f t="shared" si="983"/>
        <v/>
      </c>
      <c r="AH1088" t="str">
        <f t="shared" si="984"/>
        <v/>
      </c>
      <c r="AI1088" t="str">
        <f t="shared" si="985"/>
        <v/>
      </c>
      <c r="AJ1088" t="str">
        <f t="shared" si="986"/>
        <v/>
      </c>
      <c r="AK1088" t="str">
        <f t="shared" si="987"/>
        <v/>
      </c>
      <c r="AL1088" t="str">
        <f>IF($A1088="","",INDEX(games!$J:$J,ROW())&amp;"")</f>
        <v/>
      </c>
      <c r="AM1088" t="str">
        <f>IF($A1088="","",SUMPRODUCT($AO1088:$BD1088,'Map Analysis'!$AN$2^{0,1,2,3,4,5,6,7,8,9,10,11,12,13,14,15}))</f>
        <v/>
      </c>
      <c r="AN1088" t="str">
        <f t="shared" si="988"/>
        <v/>
      </c>
      <c r="AO1088" t="str">
        <f t="shared" si="989"/>
        <v/>
      </c>
      <c r="AP1088" t="str">
        <f t="shared" si="990"/>
        <v/>
      </c>
      <c r="AQ1088" t="str">
        <f t="shared" si="991"/>
        <v/>
      </c>
      <c r="AR1088" t="str">
        <f t="shared" si="992"/>
        <v/>
      </c>
      <c r="AS1088" t="str">
        <f t="shared" si="993"/>
        <v/>
      </c>
      <c r="AT1088" t="str">
        <f t="shared" si="994"/>
        <v/>
      </c>
      <c r="AU1088" t="str">
        <f t="shared" si="995"/>
        <v/>
      </c>
      <c r="AV1088" t="str">
        <f t="shared" si="996"/>
        <v/>
      </c>
      <c r="AW1088" t="str">
        <f t="shared" si="997"/>
        <v/>
      </c>
      <c r="AX1088" t="str">
        <f t="shared" si="998"/>
        <v/>
      </c>
      <c r="AY1088" t="str">
        <f t="shared" si="999"/>
        <v/>
      </c>
      <c r="AZ1088" t="str">
        <f t="shared" si="1000"/>
        <v/>
      </c>
      <c r="BA1088" t="str">
        <f t="shared" si="1001"/>
        <v/>
      </c>
      <c r="BB1088" t="str">
        <f t="shared" si="1002"/>
        <v/>
      </c>
      <c r="BC1088" t="str">
        <f t="shared" si="1003"/>
        <v/>
      </c>
      <c r="BD1088" t="str">
        <f t="shared" si="1004"/>
        <v/>
      </c>
      <c r="BF1088">
        <f t="shared" si="1005"/>
        <v>3</v>
      </c>
      <c r="BG1088">
        <f t="shared" si="1006"/>
        <v>1</v>
      </c>
      <c r="BH1088">
        <f t="shared" si="1007"/>
        <v>0</v>
      </c>
      <c r="BI1088">
        <f t="shared" si="1008"/>
        <v>0</v>
      </c>
      <c r="BJ1088">
        <f t="shared" si="1009"/>
        <v>0</v>
      </c>
      <c r="BK1088">
        <f t="shared" si="1010"/>
        <v>0</v>
      </c>
      <c r="BL1088">
        <f t="shared" si="1011"/>
        <v>0</v>
      </c>
      <c r="BM1088">
        <f t="shared" si="1012"/>
        <v>0</v>
      </c>
      <c r="BN1088">
        <f t="shared" si="1013"/>
        <v>0</v>
      </c>
      <c r="BO1088">
        <f t="shared" si="1014"/>
        <v>0</v>
      </c>
      <c r="BP1088">
        <f t="shared" si="1015"/>
        <v>0</v>
      </c>
      <c r="BQ1088">
        <f t="shared" si="1016"/>
        <v>0</v>
      </c>
      <c r="BR1088">
        <f t="shared" si="1017"/>
        <v>0</v>
      </c>
      <c r="BS1088">
        <f t="shared" si="1018"/>
        <v>0</v>
      </c>
      <c r="BT1088">
        <f t="shared" si="1019"/>
        <v>0</v>
      </c>
    </row>
    <row r="1089" spans="1:72" x14ac:dyDescent="0.25">
      <c r="A1089" t="str">
        <f>IF(TRIM(INDEX(games!$A:$A,ROW()))="","",TRIM(INDEX(games!$A:$A,ROW())))</f>
        <v/>
      </c>
      <c r="B1089" t="str">
        <f>IF(OR($A1089="",INDEX(games!$B:$B,ROW())=""),"",INDEX(games!$B:$B,ROW()))</f>
        <v/>
      </c>
      <c r="C1089" t="str">
        <f>IF(OR($A1089="",INDEX(games!$C:$C,ROW())=""),"",INDEX(games!$C:$C,ROW()))</f>
        <v/>
      </c>
      <c r="D1089" t="str">
        <f t="shared" si="960"/>
        <v/>
      </c>
      <c r="E1089" t="str">
        <f t="shared" si="961"/>
        <v/>
      </c>
      <c r="F1089" t="str">
        <f t="shared" si="962"/>
        <v/>
      </c>
      <c r="G1089" t="e">
        <f t="shared" si="963"/>
        <v>#N/A</v>
      </c>
      <c r="H1089" t="e">
        <f t="shared" si="964"/>
        <v>#N/A</v>
      </c>
      <c r="I1089" t="e">
        <f t="shared" si="965"/>
        <v>#N/A</v>
      </c>
      <c r="J1089" t="e">
        <f t="shared" si="966"/>
        <v>#N/A</v>
      </c>
      <c r="K1089" t="e">
        <f t="shared" si="967"/>
        <v>#N/A</v>
      </c>
      <c r="L1089" t="e">
        <f t="shared" si="968"/>
        <v>#N/A</v>
      </c>
      <c r="M1089" t="e">
        <f t="shared" si="969"/>
        <v>#N/A</v>
      </c>
      <c r="N1089" t="e">
        <f t="shared" si="970"/>
        <v>#N/A</v>
      </c>
      <c r="O1089" t="str">
        <f t="shared" si="971"/>
        <v/>
      </c>
      <c r="P1089" t="str">
        <f>IF(OR($A1089="",INDEX(games!$H:$H,ROW())=""),"",INDEX(games!$H:$H,ROW()))</f>
        <v/>
      </c>
      <c r="Q1089" t="str">
        <f t="shared" si="972"/>
        <v/>
      </c>
      <c r="T1089">
        <f t="shared" si="973"/>
        <v>2015</v>
      </c>
      <c r="U1089">
        <f t="shared" si="974"/>
        <v>2012</v>
      </c>
      <c r="V1089">
        <f t="shared" si="975"/>
        <v>-3</v>
      </c>
      <c r="W1089" t="str">
        <f>IF(TRIM(INDEX(connections!$A:$A,ROW()))="","",TRIM(INDEX(connections!$A:$A,ROW())))</f>
        <v>Catacomb Kids</v>
      </c>
      <c r="X1089" t="str">
        <f>IF($W1089="","",TRIM(INDEX(connections!$B:$B,ROW())))</f>
        <v>Red Rogue</v>
      </c>
      <c r="Y1089">
        <f t="shared" si="976"/>
        <v>120</v>
      </c>
      <c r="Z1089">
        <f t="shared" si="977"/>
        <v>669</v>
      </c>
      <c r="AA1089" t="str">
        <f t="shared" si="978"/>
        <v/>
      </c>
      <c r="AB1089" t="str">
        <f t="shared" si="979"/>
        <v>Yes</v>
      </c>
      <c r="AC1089" t="str">
        <f t="shared" si="980"/>
        <v/>
      </c>
      <c r="AD1089">
        <f t="shared" si="981"/>
        <v>0</v>
      </c>
      <c r="AE1089" t="str">
        <f t="shared" si="982"/>
        <v/>
      </c>
      <c r="AG1089" t="str">
        <f t="shared" si="983"/>
        <v/>
      </c>
      <c r="AH1089" t="str">
        <f t="shared" si="984"/>
        <v/>
      </c>
      <c r="AI1089" t="str">
        <f t="shared" si="985"/>
        <v/>
      </c>
      <c r="AJ1089" t="str">
        <f t="shared" si="986"/>
        <v/>
      </c>
      <c r="AK1089" t="str">
        <f t="shared" si="987"/>
        <v/>
      </c>
      <c r="AL1089" t="str">
        <f>IF($A1089="","",INDEX(games!$J:$J,ROW())&amp;"")</f>
        <v/>
      </c>
      <c r="AM1089" t="str">
        <f>IF($A1089="","",SUMPRODUCT($AO1089:$BD1089,'Map Analysis'!$AN$2^{0,1,2,3,4,5,6,7,8,9,10,11,12,13,14,15}))</f>
        <v/>
      </c>
      <c r="AN1089" t="str">
        <f t="shared" si="988"/>
        <v/>
      </c>
      <c r="AO1089" t="str">
        <f t="shared" si="989"/>
        <v/>
      </c>
      <c r="AP1089" t="str">
        <f t="shared" si="990"/>
        <v/>
      </c>
      <c r="AQ1089" t="str">
        <f t="shared" si="991"/>
        <v/>
      </c>
      <c r="AR1089" t="str">
        <f t="shared" si="992"/>
        <v/>
      </c>
      <c r="AS1089" t="str">
        <f t="shared" si="993"/>
        <v/>
      </c>
      <c r="AT1089" t="str">
        <f t="shared" si="994"/>
        <v/>
      </c>
      <c r="AU1089" t="str">
        <f t="shared" si="995"/>
        <v/>
      </c>
      <c r="AV1089" t="str">
        <f t="shared" si="996"/>
        <v/>
      </c>
      <c r="AW1089" t="str">
        <f t="shared" si="997"/>
        <v/>
      </c>
      <c r="AX1089" t="str">
        <f t="shared" si="998"/>
        <v/>
      </c>
      <c r="AY1089" t="str">
        <f t="shared" si="999"/>
        <v/>
      </c>
      <c r="AZ1089" t="str">
        <f t="shared" si="1000"/>
        <v/>
      </c>
      <c r="BA1089" t="str">
        <f t="shared" si="1001"/>
        <v/>
      </c>
      <c r="BB1089" t="str">
        <f t="shared" si="1002"/>
        <v/>
      </c>
      <c r="BC1089" t="str">
        <f t="shared" si="1003"/>
        <v/>
      </c>
      <c r="BD1089" t="str">
        <f t="shared" si="1004"/>
        <v/>
      </c>
      <c r="BF1089">
        <f t="shared" si="1005"/>
        <v>0</v>
      </c>
      <c r="BG1089">
        <f t="shared" si="1006"/>
        <v>0</v>
      </c>
      <c r="BH1089">
        <f t="shared" si="1007"/>
        <v>0</v>
      </c>
      <c r="BI1089">
        <f t="shared" si="1008"/>
        <v>0</v>
      </c>
      <c r="BJ1089">
        <f t="shared" si="1009"/>
        <v>0</v>
      </c>
      <c r="BK1089">
        <f t="shared" si="1010"/>
        <v>0</v>
      </c>
      <c r="BL1089">
        <f t="shared" si="1011"/>
        <v>0</v>
      </c>
      <c r="BM1089">
        <f t="shared" si="1012"/>
        <v>0</v>
      </c>
      <c r="BN1089">
        <f t="shared" si="1013"/>
        <v>0</v>
      </c>
      <c r="BO1089">
        <f t="shared" si="1014"/>
        <v>0</v>
      </c>
      <c r="BP1089">
        <f t="shared" si="1015"/>
        <v>0</v>
      </c>
      <c r="BQ1089">
        <f t="shared" si="1016"/>
        <v>0</v>
      </c>
      <c r="BR1089">
        <f t="shared" si="1017"/>
        <v>0</v>
      </c>
      <c r="BS1089">
        <f t="shared" si="1018"/>
        <v>0</v>
      </c>
      <c r="BT1089">
        <f t="shared" si="1019"/>
        <v>0</v>
      </c>
    </row>
    <row r="1090" spans="1:72" x14ac:dyDescent="0.25">
      <c r="A1090" t="str">
        <f>IF(TRIM(INDEX(games!$A:$A,ROW()))="","",TRIM(INDEX(games!$A:$A,ROW())))</f>
        <v/>
      </c>
      <c r="B1090" t="str">
        <f>IF(OR($A1090="",INDEX(games!$B:$B,ROW())=""),"",INDEX(games!$B:$B,ROW()))</f>
        <v/>
      </c>
      <c r="C1090" t="str">
        <f>IF(OR($A1090="",INDEX(games!$C:$C,ROW())=""),"",INDEX(games!$C:$C,ROW()))</f>
        <v/>
      </c>
      <c r="D1090" t="str">
        <f t="shared" ref="D1090:D1153" si="1020">IF($A1090="","",COUNTIF($W$2:$W$2500,$A1090)+COUNTIF($X$2:$X$2500,$A1090))</f>
        <v/>
      </c>
      <c r="E1090" t="str">
        <f t="shared" ref="E1090:E1153" si="1021">IF($A1090="","",IFERROR(MATCH($C1090,$R$2:$R$5,0),0))</f>
        <v/>
      </c>
      <c r="F1090" t="str">
        <f t="shared" ref="F1090:F1153" si="1022">IF($A1090="","",MOD(ROW(),34))</f>
        <v/>
      </c>
      <c r="G1090" t="e">
        <f t="shared" ref="G1090:G1153" si="1023">IF($A1090="",NA(),IF($C1090="Action",$B1090,NA()))</f>
        <v>#N/A</v>
      </c>
      <c r="H1090" t="e">
        <f t="shared" ref="H1090:H1153" si="1024">IF($A1090="",NA(),IF($C1090="Action",1+$F1090*0.023,NA()))</f>
        <v>#N/A</v>
      </c>
      <c r="I1090" t="e">
        <f t="shared" ref="I1090:I1153" si="1025">IF($A1090="",NA(),IF($C1090="Strategy",$B1090,NA()))</f>
        <v>#N/A</v>
      </c>
      <c r="J1090" t="e">
        <f t="shared" ref="J1090:J1153" si="1026">IF($A1090="",NA(),IF($C1090="Strategy",2+$F1090*0.023,NA()))</f>
        <v>#N/A</v>
      </c>
      <c r="K1090" t="e">
        <f t="shared" ref="K1090:K1153" si="1027">IF($A1090="",NA(),IF($C1090="Deckbuilder",$B1090,NA()))</f>
        <v>#N/A</v>
      </c>
      <c r="L1090" t="e">
        <f t="shared" ref="L1090:L1153" si="1028">IF($A1090="",NA(),IF($C1090="Deckbuilder",3+$F1090*0.023,NA()))</f>
        <v>#N/A</v>
      </c>
      <c r="M1090" t="e">
        <f t="shared" ref="M1090:M1153" si="1029">IF($A1090="",NA(),IF($C1090="Traditional",$B1090,NA()))</f>
        <v>#N/A</v>
      </c>
      <c r="N1090" t="e">
        <f t="shared" ref="N1090:N1153" si="1030">IF($A1090="",NA(),IF($C1090="Traditional",4+$F1090*0.023,NA()))</f>
        <v>#N/A</v>
      </c>
      <c r="O1090" t="str">
        <f t="shared" ref="O1090:O1153" si="1031">IF($A1090="","",$D1090+ROW()/1000000)</f>
        <v/>
      </c>
      <c r="P1090" t="str">
        <f>IF(OR($A1090="",INDEX(games!$H:$H,ROW())=""),"",INDEX(games!$H:$H,ROW()))</f>
        <v/>
      </c>
      <c r="Q1090" t="str">
        <f t="shared" ref="Q1090:Q1153" si="1032">IF(OR($A1090="",$P1090&lt;&gt;"Yes"),"",$D1090+ROW()/1000000)</f>
        <v/>
      </c>
      <c r="T1090">
        <f t="shared" ref="T1090:T1153" si="1033">IF($Y1090="","",INDEX($B$2:$B$1500,$Y1090))</f>
        <v>1980</v>
      </c>
      <c r="U1090">
        <f t="shared" ref="U1090:U1153" si="1034">IF($Z1090="","",INDEX($B$2:$B$1500,$Z1090))</f>
        <v>2012</v>
      </c>
      <c r="V1090">
        <f t="shared" ref="V1090:V1153" si="1035">IF(OR($T1090="",$U1090=""),"",$U1090-$T1090)</f>
        <v>32</v>
      </c>
      <c r="W1090" t="str">
        <f>IF(TRIM(INDEX(connections!$A:$A,ROW()))="","",TRIM(INDEX(connections!$A:$A,ROW())))</f>
        <v>Rogue</v>
      </c>
      <c r="X1090" t="str">
        <f>IF($W1090="","",TRIM(INDEX(connections!$B:$B,ROW())))</f>
        <v>Red Rogue</v>
      </c>
      <c r="Y1090">
        <f t="shared" ref="Y1090:Y1153" si="1036">IF($W1090="","",IFERROR(MATCH($W1090,$A$2:$A$1500,0),""))</f>
        <v>693</v>
      </c>
      <c r="Z1090">
        <f t="shared" ref="Z1090:Z1153" si="1037">IF($X1090="","",IFERROR(MATCH($X1090,$A$2:$A$1500,0),""))</f>
        <v>669</v>
      </c>
      <c r="AA1090" t="str">
        <f t="shared" ref="AA1090:AA1153" si="1038">IF($Y1090="","",INDEX($P$2:$P$1500,$Y1090))</f>
        <v>Yes</v>
      </c>
      <c r="AB1090" t="str">
        <f t="shared" ref="AB1090:AB1153" si="1039">IF($Z1090="","",INDEX($P$2:$P$1500,$Z1090))</f>
        <v>Yes</v>
      </c>
      <c r="AC1090">
        <f t="shared" ref="AC1090:AC1153" si="1040">IF(AND($AA1090="Yes",$AB1090="Yes"),1,"")</f>
        <v>1</v>
      </c>
      <c r="AD1090">
        <f t="shared" ref="AD1090:AD1153" si="1041">IF(OR($Y1090="",$Z1090=""),"",IF(INDEX($C$2:$C$1500,$Y1090)=INDEX($C$2:$C$1500,$Z1090),0,1))</f>
        <v>1</v>
      </c>
      <c r="AE1090" t="str">
        <f t="shared" ref="AE1090:AE1153" si="1042">IF($AC1090&lt;&gt;1,"",IF(AND(INDEX($AG$2:$AG$1500,$Y1090)=1,INDEX($AG$2:$AG$1500,$Z1090)=1),1,""))</f>
        <v/>
      </c>
      <c r="AG1090" t="str">
        <f t="shared" ref="AG1090:AG1153" si="1043">IF($A1090="","",COUNTIFS($W$2:$W$2500,$A1090,$AB$2:$AB$2500,"Yes")+COUNTIFS($X$2:$X$2500,$A1090,$AA$2:$AA$2500,"Yes"))</f>
        <v/>
      </c>
      <c r="AH1090" t="str">
        <f t="shared" ref="AH1090:AH1153" si="1044">IF(OR($P1090&lt;&gt;"Yes",N($AG1090)=0),"",IF(AND($AG1090=1,COUNTIFS($W$2:$W$2500,$A1090,$AE$2:$AE$2500,1)+COUNTIFS($X$2:$X$2500,$A1090,$AE$2:$AE$2500,1)&gt;0),"","Yes"))</f>
        <v/>
      </c>
      <c r="AI1090" t="str">
        <f t="shared" ref="AI1090:AI1153" si="1045">IF($AH1090="Yes",$AG1090,"")</f>
        <v/>
      </c>
      <c r="AJ1090" t="str">
        <f t="shared" ref="AJ1090:AJ1153" si="1046">IF($AI1090="","",$AI1090+ROW()/1000000)</f>
        <v/>
      </c>
      <c r="AK1090" t="str">
        <f t="shared" ref="AK1090:AK1153" si="1047">IF(OR($A1090="",$P1090="Yes",N($AG1090)=0),"",$AG1090+ROW()/1000000)</f>
        <v/>
      </c>
      <c r="AL1090" t="str">
        <f>IF($A1090="","",INDEX(games!$J:$J,ROW())&amp;"")</f>
        <v/>
      </c>
      <c r="AM1090" t="str">
        <f>IF($A1090="","",SUMPRODUCT($AO1090:$BD1090,'Map Analysis'!$AN$2^{0,1,2,3,4,5,6,7,8,9,10,11,12,13,14,15}))</f>
        <v/>
      </c>
      <c r="AN1090" t="str">
        <f t="shared" ref="AN1090:AN1153" si="1048">IF($A1090="","",$AM1090+ROW()/10000000)</f>
        <v/>
      </c>
      <c r="AO1090" t="str">
        <f t="shared" ref="AO1090:AO1153" si="1049">IF($A1090="","",COUNTIF($W$2:$W$2500,$A1090))</f>
        <v/>
      </c>
      <c r="AP1090" t="str">
        <f t="shared" ref="AP1090:AP1153" si="1050">IF($A1090="","",SUMIFS($BF$2:$BF$2500,$W$2:$W$2500,$A1090))</f>
        <v/>
      </c>
      <c r="AQ1090" t="str">
        <f t="shared" ref="AQ1090:AQ1153" si="1051">IF($A1090="","",SUMIFS($BG$2:$BG$2500,$W$2:$W$2500,$A1090))</f>
        <v/>
      </c>
      <c r="AR1090" t="str">
        <f t="shared" ref="AR1090:AR1153" si="1052">IF($A1090="","",SUMIFS($BH$2:$BH$2500,$W$2:$W$2500,$A1090))</f>
        <v/>
      </c>
      <c r="AS1090" t="str">
        <f t="shared" ref="AS1090:AS1153" si="1053">IF($A1090="","",SUMIFS($BI$2:$BI$2500,$W$2:$W$2500,$A1090))</f>
        <v/>
      </c>
      <c r="AT1090" t="str">
        <f t="shared" ref="AT1090:AT1153" si="1054">IF($A1090="","",SUMIFS($BJ$2:$BJ$2500,$W$2:$W$2500,$A1090))</f>
        <v/>
      </c>
      <c r="AU1090" t="str">
        <f t="shared" ref="AU1090:AU1153" si="1055">IF($A1090="","",SUMIFS($BK$2:$BK$2500,$W$2:$W$2500,$A1090))</f>
        <v/>
      </c>
      <c r="AV1090" t="str">
        <f t="shared" ref="AV1090:AV1153" si="1056">IF($A1090="","",SUMIFS($BL$2:$BL$2500,$W$2:$W$2500,$A1090))</f>
        <v/>
      </c>
      <c r="AW1090" t="str">
        <f t="shared" ref="AW1090:AW1153" si="1057">IF($A1090="","",SUMIFS($BM$2:$BM$2500,$W$2:$W$2500,$A1090))</f>
        <v/>
      </c>
      <c r="AX1090" t="str">
        <f t="shared" ref="AX1090:AX1153" si="1058">IF($A1090="","",SUMIFS($BN$2:$BN$2500,$W$2:$W$2500,$A1090))</f>
        <v/>
      </c>
      <c r="AY1090" t="str">
        <f t="shared" ref="AY1090:AY1153" si="1059">IF($A1090="","",SUMIFS($BO$2:$BO$2500,$W$2:$W$2500,$A1090))</f>
        <v/>
      </c>
      <c r="AZ1090" t="str">
        <f t="shared" ref="AZ1090:AZ1153" si="1060">IF($A1090="","",SUMIFS($BP$2:$BP$2500,$W$2:$W$2500,$A1090))</f>
        <v/>
      </c>
      <c r="BA1090" t="str">
        <f t="shared" ref="BA1090:BA1153" si="1061">IF($A1090="","",SUMIFS($BQ$2:$BQ$2500,$W$2:$W$2500,$A1090))</f>
        <v/>
      </c>
      <c r="BB1090" t="str">
        <f t="shared" ref="BB1090:BB1153" si="1062">IF($A1090="","",SUMIFS($BR$2:$BR$2500,$W$2:$W$2500,$A1090))</f>
        <v/>
      </c>
      <c r="BC1090" t="str">
        <f t="shared" ref="BC1090:BC1153" si="1063">IF($A1090="","",SUMIFS($BS$2:$BS$2500,$W$2:$W$2500,$A1090))</f>
        <v/>
      </c>
      <c r="BD1090" t="str">
        <f t="shared" ref="BD1090:BD1153" si="1064">IF($A1090="","",SUMIFS($BT$2:$BT$2500,$W$2:$W$2500,$A1090))</f>
        <v/>
      </c>
      <c r="BF1090">
        <f t="shared" ref="BF1090:BF1153" si="1065">IF($Z1090="","",INDEX($AO$2:$AO$1500,$Z1090))</f>
        <v>0</v>
      </c>
      <c r="BG1090">
        <f t="shared" ref="BG1090:BG1153" si="1066">IF($Z1090="","",INDEX($AP$2:$AP$1500,$Z1090))</f>
        <v>0</v>
      </c>
      <c r="BH1090">
        <f t="shared" ref="BH1090:BH1153" si="1067">IF($Z1090="","",INDEX($AQ$2:$AQ$1500,$Z1090))</f>
        <v>0</v>
      </c>
      <c r="BI1090">
        <f t="shared" ref="BI1090:BI1153" si="1068">IF($Z1090="","",INDEX($AR$2:$AR$1500,$Z1090))</f>
        <v>0</v>
      </c>
      <c r="BJ1090">
        <f t="shared" ref="BJ1090:BJ1153" si="1069">IF($Z1090="","",INDEX($AS$2:$AS$1500,$Z1090))</f>
        <v>0</v>
      </c>
      <c r="BK1090">
        <f t="shared" ref="BK1090:BK1153" si="1070">IF($Z1090="","",INDEX($AT$2:$AT$1500,$Z1090))</f>
        <v>0</v>
      </c>
      <c r="BL1090">
        <f t="shared" ref="BL1090:BL1153" si="1071">IF($Z1090="","",INDEX($AU$2:$AU$1500,$Z1090))</f>
        <v>0</v>
      </c>
      <c r="BM1090">
        <f t="shared" ref="BM1090:BM1153" si="1072">IF($Z1090="","",INDEX($AV$2:$AV$1500,$Z1090))</f>
        <v>0</v>
      </c>
      <c r="BN1090">
        <f t="shared" ref="BN1090:BN1153" si="1073">IF($Z1090="","",INDEX($AW$2:$AW$1500,$Z1090))</f>
        <v>0</v>
      </c>
      <c r="BO1090">
        <f t="shared" ref="BO1090:BO1153" si="1074">IF($Z1090="","",INDEX($AX$2:$AX$1500,$Z1090))</f>
        <v>0</v>
      </c>
      <c r="BP1090">
        <f t="shared" ref="BP1090:BP1153" si="1075">IF($Z1090="","",INDEX($AY$2:$AY$1500,$Z1090))</f>
        <v>0</v>
      </c>
      <c r="BQ1090">
        <f t="shared" ref="BQ1090:BQ1153" si="1076">IF($Z1090="","",INDEX($AZ$2:$AZ$1500,$Z1090))</f>
        <v>0</v>
      </c>
      <c r="BR1090">
        <f t="shared" ref="BR1090:BR1153" si="1077">IF($Z1090="","",INDEX($BA$2:$BA$1500,$Z1090))</f>
        <v>0</v>
      </c>
      <c r="BS1090">
        <f t="shared" ref="BS1090:BS1153" si="1078">IF($Z1090="","",INDEX($BB$2:$BB$1500,$Z1090))</f>
        <v>0</v>
      </c>
      <c r="BT1090">
        <f t="shared" ref="BT1090:BT1153" si="1079">IF($Z1090="","",INDEX($BC$2:$BC$1500,$Z1090))</f>
        <v>0</v>
      </c>
    </row>
    <row r="1091" spans="1:72" x14ac:dyDescent="0.25">
      <c r="A1091" t="str">
        <f>IF(TRIM(INDEX(games!$A:$A,ROW()))="","",TRIM(INDEX(games!$A:$A,ROW())))</f>
        <v/>
      </c>
      <c r="B1091" t="str">
        <f>IF(OR($A1091="",INDEX(games!$B:$B,ROW())=""),"",INDEX(games!$B:$B,ROW()))</f>
        <v/>
      </c>
      <c r="C1091" t="str">
        <f>IF(OR($A1091="",INDEX(games!$C:$C,ROW())=""),"",INDEX(games!$C:$C,ROW()))</f>
        <v/>
      </c>
      <c r="D1091" t="str">
        <f t="shared" si="1020"/>
        <v/>
      </c>
      <c r="E1091" t="str">
        <f t="shared" si="1021"/>
        <v/>
      </c>
      <c r="F1091" t="str">
        <f t="shared" si="1022"/>
        <v/>
      </c>
      <c r="G1091" t="e">
        <f t="shared" si="1023"/>
        <v>#N/A</v>
      </c>
      <c r="H1091" t="e">
        <f t="shared" si="1024"/>
        <v>#N/A</v>
      </c>
      <c r="I1091" t="e">
        <f t="shared" si="1025"/>
        <v>#N/A</v>
      </c>
      <c r="J1091" t="e">
        <f t="shared" si="1026"/>
        <v>#N/A</v>
      </c>
      <c r="K1091" t="e">
        <f t="shared" si="1027"/>
        <v>#N/A</v>
      </c>
      <c r="L1091" t="e">
        <f t="shared" si="1028"/>
        <v>#N/A</v>
      </c>
      <c r="M1091" t="e">
        <f t="shared" si="1029"/>
        <v>#N/A</v>
      </c>
      <c r="N1091" t="e">
        <f t="shared" si="1030"/>
        <v>#N/A</v>
      </c>
      <c r="O1091" t="str">
        <f t="shared" si="1031"/>
        <v/>
      </c>
      <c r="P1091" t="str">
        <f>IF(OR($A1091="",INDEX(games!$H:$H,ROW())=""),"",INDEX(games!$H:$H,ROW()))</f>
        <v/>
      </c>
      <c r="Q1091" t="str">
        <f t="shared" si="1032"/>
        <v/>
      </c>
      <c r="T1091">
        <f t="shared" si="1033"/>
        <v>2008</v>
      </c>
      <c r="U1091">
        <f t="shared" si="1034"/>
        <v>2012</v>
      </c>
      <c r="V1091">
        <f t="shared" si="1035"/>
        <v>4</v>
      </c>
      <c r="W1091" t="str">
        <f>IF(TRIM(INDEX(connections!$A:$A,ROW()))="","",TRIM(INDEX(connections!$A:$A,ROW())))</f>
        <v>Spelunky Classic</v>
      </c>
      <c r="X1091" t="str">
        <f>IF($W1091="","",TRIM(INDEX(connections!$B:$B,ROW())))</f>
        <v>Red Rogue</v>
      </c>
      <c r="Y1091">
        <f t="shared" si="1036"/>
        <v>801</v>
      </c>
      <c r="Z1091">
        <f t="shared" si="1037"/>
        <v>669</v>
      </c>
      <c r="AA1091" t="str">
        <f t="shared" si="1038"/>
        <v>Yes</v>
      </c>
      <c r="AB1091" t="str">
        <f t="shared" si="1039"/>
        <v>Yes</v>
      </c>
      <c r="AC1091">
        <f t="shared" si="1040"/>
        <v>1</v>
      </c>
      <c r="AD1091">
        <f t="shared" si="1041"/>
        <v>0</v>
      </c>
      <c r="AE1091" t="str">
        <f t="shared" si="1042"/>
        <v/>
      </c>
      <c r="AG1091" t="str">
        <f t="shared" si="1043"/>
        <v/>
      </c>
      <c r="AH1091" t="str">
        <f t="shared" si="1044"/>
        <v/>
      </c>
      <c r="AI1091" t="str">
        <f t="shared" si="1045"/>
        <v/>
      </c>
      <c r="AJ1091" t="str">
        <f t="shared" si="1046"/>
        <v/>
      </c>
      <c r="AK1091" t="str">
        <f t="shared" si="1047"/>
        <v/>
      </c>
      <c r="AL1091" t="str">
        <f>IF($A1091="","",INDEX(games!$J:$J,ROW())&amp;"")</f>
        <v/>
      </c>
      <c r="AM1091" t="str">
        <f>IF($A1091="","",SUMPRODUCT($AO1091:$BD1091,'Map Analysis'!$AN$2^{0,1,2,3,4,5,6,7,8,9,10,11,12,13,14,15}))</f>
        <v/>
      </c>
      <c r="AN1091" t="str">
        <f t="shared" si="1048"/>
        <v/>
      </c>
      <c r="AO1091" t="str">
        <f t="shared" si="1049"/>
        <v/>
      </c>
      <c r="AP1091" t="str">
        <f t="shared" si="1050"/>
        <v/>
      </c>
      <c r="AQ1091" t="str">
        <f t="shared" si="1051"/>
        <v/>
      </c>
      <c r="AR1091" t="str">
        <f t="shared" si="1052"/>
        <v/>
      </c>
      <c r="AS1091" t="str">
        <f t="shared" si="1053"/>
        <v/>
      </c>
      <c r="AT1091" t="str">
        <f t="shared" si="1054"/>
        <v/>
      </c>
      <c r="AU1091" t="str">
        <f t="shared" si="1055"/>
        <v/>
      </c>
      <c r="AV1091" t="str">
        <f t="shared" si="1056"/>
        <v/>
      </c>
      <c r="AW1091" t="str">
        <f t="shared" si="1057"/>
        <v/>
      </c>
      <c r="AX1091" t="str">
        <f t="shared" si="1058"/>
        <v/>
      </c>
      <c r="AY1091" t="str">
        <f t="shared" si="1059"/>
        <v/>
      </c>
      <c r="AZ1091" t="str">
        <f t="shared" si="1060"/>
        <v/>
      </c>
      <c r="BA1091" t="str">
        <f t="shared" si="1061"/>
        <v/>
      </c>
      <c r="BB1091" t="str">
        <f t="shared" si="1062"/>
        <v/>
      </c>
      <c r="BC1091" t="str">
        <f t="shared" si="1063"/>
        <v/>
      </c>
      <c r="BD1091" t="str">
        <f t="shared" si="1064"/>
        <v/>
      </c>
      <c r="BF1091">
        <f t="shared" si="1065"/>
        <v>0</v>
      </c>
      <c r="BG1091">
        <f t="shared" si="1066"/>
        <v>0</v>
      </c>
      <c r="BH1091">
        <f t="shared" si="1067"/>
        <v>0</v>
      </c>
      <c r="BI1091">
        <f t="shared" si="1068"/>
        <v>0</v>
      </c>
      <c r="BJ1091">
        <f t="shared" si="1069"/>
        <v>0</v>
      </c>
      <c r="BK1091">
        <f t="shared" si="1070"/>
        <v>0</v>
      </c>
      <c r="BL1091">
        <f t="shared" si="1071"/>
        <v>0</v>
      </c>
      <c r="BM1091">
        <f t="shared" si="1072"/>
        <v>0</v>
      </c>
      <c r="BN1091">
        <f t="shared" si="1073"/>
        <v>0</v>
      </c>
      <c r="BO1091">
        <f t="shared" si="1074"/>
        <v>0</v>
      </c>
      <c r="BP1091">
        <f t="shared" si="1075"/>
        <v>0</v>
      </c>
      <c r="BQ1091">
        <f t="shared" si="1076"/>
        <v>0</v>
      </c>
      <c r="BR1091">
        <f t="shared" si="1077"/>
        <v>0</v>
      </c>
      <c r="BS1091">
        <f t="shared" si="1078"/>
        <v>0</v>
      </c>
      <c r="BT1091">
        <f t="shared" si="1079"/>
        <v>0</v>
      </c>
    </row>
    <row r="1092" spans="1:72" x14ac:dyDescent="0.25">
      <c r="A1092" t="str">
        <f>IF(TRIM(INDEX(games!$A:$A,ROW()))="","",TRIM(INDEX(games!$A:$A,ROW())))</f>
        <v/>
      </c>
      <c r="B1092" t="str">
        <f>IF(OR($A1092="",INDEX(games!$B:$B,ROW())=""),"",INDEX(games!$B:$B,ROW()))</f>
        <v/>
      </c>
      <c r="C1092" t="str">
        <f>IF(OR($A1092="",INDEX(games!$C:$C,ROW())=""),"",INDEX(games!$C:$C,ROW()))</f>
        <v/>
      </c>
      <c r="D1092" t="str">
        <f t="shared" si="1020"/>
        <v/>
      </c>
      <c r="E1092" t="str">
        <f t="shared" si="1021"/>
        <v/>
      </c>
      <c r="F1092" t="str">
        <f t="shared" si="1022"/>
        <v/>
      </c>
      <c r="G1092" t="e">
        <f t="shared" si="1023"/>
        <v>#N/A</v>
      </c>
      <c r="H1092" t="e">
        <f t="shared" si="1024"/>
        <v>#N/A</v>
      </c>
      <c r="I1092" t="e">
        <f t="shared" si="1025"/>
        <v>#N/A</v>
      </c>
      <c r="J1092" t="e">
        <f t="shared" si="1026"/>
        <v>#N/A</v>
      </c>
      <c r="K1092" t="e">
        <f t="shared" si="1027"/>
        <v>#N/A</v>
      </c>
      <c r="L1092" t="e">
        <f t="shared" si="1028"/>
        <v>#N/A</v>
      </c>
      <c r="M1092" t="e">
        <f t="shared" si="1029"/>
        <v>#N/A</v>
      </c>
      <c r="N1092" t="e">
        <f t="shared" si="1030"/>
        <v>#N/A</v>
      </c>
      <c r="O1092" t="str">
        <f t="shared" si="1031"/>
        <v/>
      </c>
      <c r="P1092" t="str">
        <f>IF(OR($A1092="",INDEX(games!$H:$H,ROW())=""),"",INDEX(games!$H:$H,ROW()))</f>
        <v/>
      </c>
      <c r="Q1092" t="str">
        <f t="shared" si="1032"/>
        <v/>
      </c>
      <c r="T1092">
        <f t="shared" si="1033"/>
        <v>1996</v>
      </c>
      <c r="U1092">
        <f t="shared" si="1034"/>
        <v>2025</v>
      </c>
      <c r="V1092">
        <f t="shared" si="1035"/>
        <v>29</v>
      </c>
      <c r="W1092" t="str">
        <f>IF(TRIM(INDEX(connections!$A:$A,ROW()))="","",TRIM(INDEX(connections!$A:$A,ROW())))</f>
        <v>Diablo</v>
      </c>
      <c r="X1092" t="str">
        <f>IF($W1092="","",TRIM(INDEX(connections!$B:$B,ROW())))</f>
        <v>Reignbreaker</v>
      </c>
      <c r="Y1092">
        <f t="shared" si="1036"/>
        <v>225</v>
      </c>
      <c r="Z1092">
        <f t="shared" si="1037"/>
        <v>670</v>
      </c>
      <c r="AA1092" t="str">
        <f t="shared" si="1038"/>
        <v>Yes</v>
      </c>
      <c r="AB1092" t="str">
        <f t="shared" si="1039"/>
        <v>Yes</v>
      </c>
      <c r="AC1092">
        <f t="shared" si="1040"/>
        <v>1</v>
      </c>
      <c r="AD1092">
        <f t="shared" si="1041"/>
        <v>0</v>
      </c>
      <c r="AE1092" t="str">
        <f t="shared" si="1042"/>
        <v/>
      </c>
      <c r="AG1092" t="str">
        <f t="shared" si="1043"/>
        <v/>
      </c>
      <c r="AH1092" t="str">
        <f t="shared" si="1044"/>
        <v/>
      </c>
      <c r="AI1092" t="str">
        <f t="shared" si="1045"/>
        <v/>
      </c>
      <c r="AJ1092" t="str">
        <f t="shared" si="1046"/>
        <v/>
      </c>
      <c r="AK1092" t="str">
        <f t="shared" si="1047"/>
        <v/>
      </c>
      <c r="AL1092" t="str">
        <f>IF($A1092="","",INDEX(games!$J:$J,ROW())&amp;"")</f>
        <v/>
      </c>
      <c r="AM1092" t="str">
        <f>IF($A1092="","",SUMPRODUCT($AO1092:$BD1092,'Map Analysis'!$AN$2^{0,1,2,3,4,5,6,7,8,9,10,11,12,13,14,15}))</f>
        <v/>
      </c>
      <c r="AN1092" t="str">
        <f t="shared" si="1048"/>
        <v/>
      </c>
      <c r="AO1092" t="str">
        <f t="shared" si="1049"/>
        <v/>
      </c>
      <c r="AP1092" t="str">
        <f t="shared" si="1050"/>
        <v/>
      </c>
      <c r="AQ1092" t="str">
        <f t="shared" si="1051"/>
        <v/>
      </c>
      <c r="AR1092" t="str">
        <f t="shared" si="1052"/>
        <v/>
      </c>
      <c r="AS1092" t="str">
        <f t="shared" si="1053"/>
        <v/>
      </c>
      <c r="AT1092" t="str">
        <f t="shared" si="1054"/>
        <v/>
      </c>
      <c r="AU1092" t="str">
        <f t="shared" si="1055"/>
        <v/>
      </c>
      <c r="AV1092" t="str">
        <f t="shared" si="1056"/>
        <v/>
      </c>
      <c r="AW1092" t="str">
        <f t="shared" si="1057"/>
        <v/>
      </c>
      <c r="AX1092" t="str">
        <f t="shared" si="1058"/>
        <v/>
      </c>
      <c r="AY1092" t="str">
        <f t="shared" si="1059"/>
        <v/>
      </c>
      <c r="AZ1092" t="str">
        <f t="shared" si="1060"/>
        <v/>
      </c>
      <c r="BA1092" t="str">
        <f t="shared" si="1061"/>
        <v/>
      </c>
      <c r="BB1092" t="str">
        <f t="shared" si="1062"/>
        <v/>
      </c>
      <c r="BC1092" t="str">
        <f t="shared" si="1063"/>
        <v/>
      </c>
      <c r="BD1092" t="str">
        <f t="shared" si="1064"/>
        <v/>
      </c>
      <c r="BF1092">
        <f t="shared" si="1065"/>
        <v>0</v>
      </c>
      <c r="BG1092">
        <f t="shared" si="1066"/>
        <v>0</v>
      </c>
      <c r="BH1092">
        <f t="shared" si="1067"/>
        <v>0</v>
      </c>
      <c r="BI1092">
        <f t="shared" si="1068"/>
        <v>0</v>
      </c>
      <c r="BJ1092">
        <f t="shared" si="1069"/>
        <v>0</v>
      </c>
      <c r="BK1092">
        <f t="shared" si="1070"/>
        <v>0</v>
      </c>
      <c r="BL1092">
        <f t="shared" si="1071"/>
        <v>0</v>
      </c>
      <c r="BM1092">
        <f t="shared" si="1072"/>
        <v>0</v>
      </c>
      <c r="BN1092">
        <f t="shared" si="1073"/>
        <v>0</v>
      </c>
      <c r="BO1092">
        <f t="shared" si="1074"/>
        <v>0</v>
      </c>
      <c r="BP1092">
        <f t="shared" si="1075"/>
        <v>0</v>
      </c>
      <c r="BQ1092">
        <f t="shared" si="1076"/>
        <v>0</v>
      </c>
      <c r="BR1092">
        <f t="shared" si="1077"/>
        <v>0</v>
      </c>
      <c r="BS1092">
        <f t="shared" si="1078"/>
        <v>0</v>
      </c>
      <c r="BT1092">
        <f t="shared" si="1079"/>
        <v>0</v>
      </c>
    </row>
    <row r="1093" spans="1:72" x14ac:dyDescent="0.25">
      <c r="A1093" t="str">
        <f>IF(TRIM(INDEX(games!$A:$A,ROW()))="","",TRIM(INDEX(games!$A:$A,ROW())))</f>
        <v/>
      </c>
      <c r="B1093" t="str">
        <f>IF(OR($A1093="",INDEX(games!$B:$B,ROW())=""),"",INDEX(games!$B:$B,ROW()))</f>
        <v/>
      </c>
      <c r="C1093" t="str">
        <f>IF(OR($A1093="",INDEX(games!$C:$C,ROW())=""),"",INDEX(games!$C:$C,ROW()))</f>
        <v/>
      </c>
      <c r="D1093" t="str">
        <f t="shared" si="1020"/>
        <v/>
      </c>
      <c r="E1093" t="str">
        <f t="shared" si="1021"/>
        <v/>
      </c>
      <c r="F1093" t="str">
        <f t="shared" si="1022"/>
        <v/>
      </c>
      <c r="G1093" t="e">
        <f t="shared" si="1023"/>
        <v>#N/A</v>
      </c>
      <c r="H1093" t="e">
        <f t="shared" si="1024"/>
        <v>#N/A</v>
      </c>
      <c r="I1093" t="e">
        <f t="shared" si="1025"/>
        <v>#N/A</v>
      </c>
      <c r="J1093" t="e">
        <f t="shared" si="1026"/>
        <v>#N/A</v>
      </c>
      <c r="K1093" t="e">
        <f t="shared" si="1027"/>
        <v>#N/A</v>
      </c>
      <c r="L1093" t="e">
        <f t="shared" si="1028"/>
        <v>#N/A</v>
      </c>
      <c r="M1093" t="e">
        <f t="shared" si="1029"/>
        <v>#N/A</v>
      </c>
      <c r="N1093" t="e">
        <f t="shared" si="1030"/>
        <v>#N/A</v>
      </c>
      <c r="O1093" t="str">
        <f t="shared" si="1031"/>
        <v/>
      </c>
      <c r="P1093" t="str">
        <f>IF(OR($A1093="",INDEX(games!$H:$H,ROW())=""),"",INDEX(games!$H:$H,ROW()))</f>
        <v/>
      </c>
      <c r="Q1093" t="str">
        <f t="shared" si="1032"/>
        <v/>
      </c>
      <c r="T1093">
        <f t="shared" si="1033"/>
        <v>2019</v>
      </c>
      <c r="U1093">
        <f t="shared" si="1034"/>
        <v>2025</v>
      </c>
      <c r="V1093">
        <f t="shared" si="1035"/>
        <v>6</v>
      </c>
      <c r="W1093" t="str">
        <f>IF(TRIM(INDEX(connections!$A:$A,ROW()))="","",TRIM(INDEX(connections!$A:$A,ROW())))</f>
        <v>Hades</v>
      </c>
      <c r="X1093" t="str">
        <f>IF($W1093="","",TRIM(INDEX(connections!$B:$B,ROW())))</f>
        <v>Reignbreaker</v>
      </c>
      <c r="Y1093">
        <f t="shared" si="1036"/>
        <v>375</v>
      </c>
      <c r="Z1093">
        <f t="shared" si="1037"/>
        <v>670</v>
      </c>
      <c r="AA1093" t="str">
        <f t="shared" si="1038"/>
        <v>Yes</v>
      </c>
      <c r="AB1093" t="str">
        <f t="shared" si="1039"/>
        <v>Yes</v>
      </c>
      <c r="AC1093">
        <f t="shared" si="1040"/>
        <v>1</v>
      </c>
      <c r="AD1093">
        <f t="shared" si="1041"/>
        <v>0</v>
      </c>
      <c r="AE1093" t="str">
        <f t="shared" si="1042"/>
        <v/>
      </c>
      <c r="AG1093" t="str">
        <f t="shared" si="1043"/>
        <v/>
      </c>
      <c r="AH1093" t="str">
        <f t="shared" si="1044"/>
        <v/>
      </c>
      <c r="AI1093" t="str">
        <f t="shared" si="1045"/>
        <v/>
      </c>
      <c r="AJ1093" t="str">
        <f t="shared" si="1046"/>
        <v/>
      </c>
      <c r="AK1093" t="str">
        <f t="shared" si="1047"/>
        <v/>
      </c>
      <c r="AL1093" t="str">
        <f>IF($A1093="","",INDEX(games!$J:$J,ROW())&amp;"")</f>
        <v/>
      </c>
      <c r="AM1093" t="str">
        <f>IF($A1093="","",SUMPRODUCT($AO1093:$BD1093,'Map Analysis'!$AN$2^{0,1,2,3,4,5,6,7,8,9,10,11,12,13,14,15}))</f>
        <v/>
      </c>
      <c r="AN1093" t="str">
        <f t="shared" si="1048"/>
        <v/>
      </c>
      <c r="AO1093" t="str">
        <f t="shared" si="1049"/>
        <v/>
      </c>
      <c r="AP1093" t="str">
        <f t="shared" si="1050"/>
        <v/>
      </c>
      <c r="AQ1093" t="str">
        <f t="shared" si="1051"/>
        <v/>
      </c>
      <c r="AR1093" t="str">
        <f t="shared" si="1052"/>
        <v/>
      </c>
      <c r="AS1093" t="str">
        <f t="shared" si="1053"/>
        <v/>
      </c>
      <c r="AT1093" t="str">
        <f t="shared" si="1054"/>
        <v/>
      </c>
      <c r="AU1093" t="str">
        <f t="shared" si="1055"/>
        <v/>
      </c>
      <c r="AV1093" t="str">
        <f t="shared" si="1056"/>
        <v/>
      </c>
      <c r="AW1093" t="str">
        <f t="shared" si="1057"/>
        <v/>
      </c>
      <c r="AX1093" t="str">
        <f t="shared" si="1058"/>
        <v/>
      </c>
      <c r="AY1093" t="str">
        <f t="shared" si="1059"/>
        <v/>
      </c>
      <c r="AZ1093" t="str">
        <f t="shared" si="1060"/>
        <v/>
      </c>
      <c r="BA1093" t="str">
        <f t="shared" si="1061"/>
        <v/>
      </c>
      <c r="BB1093" t="str">
        <f t="shared" si="1062"/>
        <v/>
      </c>
      <c r="BC1093" t="str">
        <f t="shared" si="1063"/>
        <v/>
      </c>
      <c r="BD1093" t="str">
        <f t="shared" si="1064"/>
        <v/>
      </c>
      <c r="BF1093">
        <f t="shared" si="1065"/>
        <v>0</v>
      </c>
      <c r="BG1093">
        <f t="shared" si="1066"/>
        <v>0</v>
      </c>
      <c r="BH1093">
        <f t="shared" si="1067"/>
        <v>0</v>
      </c>
      <c r="BI1093">
        <f t="shared" si="1068"/>
        <v>0</v>
      </c>
      <c r="BJ1093">
        <f t="shared" si="1069"/>
        <v>0</v>
      </c>
      <c r="BK1093">
        <f t="shared" si="1070"/>
        <v>0</v>
      </c>
      <c r="BL1093">
        <f t="shared" si="1071"/>
        <v>0</v>
      </c>
      <c r="BM1093">
        <f t="shared" si="1072"/>
        <v>0</v>
      </c>
      <c r="BN1093">
        <f t="shared" si="1073"/>
        <v>0</v>
      </c>
      <c r="BO1093">
        <f t="shared" si="1074"/>
        <v>0</v>
      </c>
      <c r="BP1093">
        <f t="shared" si="1075"/>
        <v>0</v>
      </c>
      <c r="BQ1093">
        <f t="shared" si="1076"/>
        <v>0</v>
      </c>
      <c r="BR1093">
        <f t="shared" si="1077"/>
        <v>0</v>
      </c>
      <c r="BS1093">
        <f t="shared" si="1078"/>
        <v>0</v>
      </c>
      <c r="BT1093">
        <f t="shared" si="1079"/>
        <v>0</v>
      </c>
    </row>
    <row r="1094" spans="1:72" x14ac:dyDescent="0.25">
      <c r="A1094" t="str">
        <f>IF(TRIM(INDEX(games!$A:$A,ROW()))="","",TRIM(INDEX(games!$A:$A,ROW())))</f>
        <v/>
      </c>
      <c r="B1094" t="str">
        <f>IF(OR($A1094="",INDEX(games!$B:$B,ROW())=""),"",INDEX(games!$B:$B,ROW()))</f>
        <v/>
      </c>
      <c r="C1094" t="str">
        <f>IF(OR($A1094="",INDEX(games!$C:$C,ROW())=""),"",INDEX(games!$C:$C,ROW()))</f>
        <v/>
      </c>
      <c r="D1094" t="str">
        <f t="shared" si="1020"/>
        <v/>
      </c>
      <c r="E1094" t="str">
        <f t="shared" si="1021"/>
        <v/>
      </c>
      <c r="F1094" t="str">
        <f t="shared" si="1022"/>
        <v/>
      </c>
      <c r="G1094" t="e">
        <f t="shared" si="1023"/>
        <v>#N/A</v>
      </c>
      <c r="H1094" t="e">
        <f t="shared" si="1024"/>
        <v>#N/A</v>
      </c>
      <c r="I1094" t="e">
        <f t="shared" si="1025"/>
        <v>#N/A</v>
      </c>
      <c r="J1094" t="e">
        <f t="shared" si="1026"/>
        <v>#N/A</v>
      </c>
      <c r="K1094" t="e">
        <f t="shared" si="1027"/>
        <v>#N/A</v>
      </c>
      <c r="L1094" t="e">
        <f t="shared" si="1028"/>
        <v>#N/A</v>
      </c>
      <c r="M1094" t="e">
        <f t="shared" si="1029"/>
        <v>#N/A</v>
      </c>
      <c r="N1094" t="e">
        <f t="shared" si="1030"/>
        <v>#N/A</v>
      </c>
      <c r="O1094" t="str">
        <f t="shared" si="1031"/>
        <v/>
      </c>
      <c r="P1094" t="str">
        <f>IF(OR($A1094="",INDEX(games!$H:$H,ROW())=""),"",INDEX(games!$H:$H,ROW()))</f>
        <v/>
      </c>
      <c r="Q1094" t="str">
        <f t="shared" si="1032"/>
        <v/>
      </c>
      <c r="T1094">
        <f t="shared" si="1033"/>
        <v>2012</v>
      </c>
      <c r="U1094">
        <f t="shared" si="1034"/>
        <v>2015</v>
      </c>
      <c r="V1094">
        <f t="shared" si="1035"/>
        <v>3</v>
      </c>
      <c r="W1094" t="str">
        <f>IF(TRIM(INDEX(connections!$A:$A,ROW()))="","",TRIM(INDEX(connections!$A:$A,ROW())))</f>
        <v>FTL</v>
      </c>
      <c r="X1094" t="str">
        <f>IF($W1094="","",TRIM(INDEX(connections!$B:$B,ROW())))</f>
        <v>Renowned Explorers: International Society</v>
      </c>
      <c r="Y1094">
        <f t="shared" si="1036"/>
        <v>326</v>
      </c>
      <c r="Z1094">
        <f t="shared" si="1037"/>
        <v>671</v>
      </c>
      <c r="AA1094" t="str">
        <f t="shared" si="1038"/>
        <v>Yes</v>
      </c>
      <c r="AB1094" t="str">
        <f t="shared" si="1039"/>
        <v>Yes</v>
      </c>
      <c r="AC1094">
        <f t="shared" si="1040"/>
        <v>1</v>
      </c>
      <c r="AD1094">
        <f t="shared" si="1041"/>
        <v>0</v>
      </c>
      <c r="AE1094" t="str">
        <f t="shared" si="1042"/>
        <v/>
      </c>
      <c r="AG1094" t="str">
        <f t="shared" si="1043"/>
        <v/>
      </c>
      <c r="AH1094" t="str">
        <f t="shared" si="1044"/>
        <v/>
      </c>
      <c r="AI1094" t="str">
        <f t="shared" si="1045"/>
        <v/>
      </c>
      <c r="AJ1094" t="str">
        <f t="shared" si="1046"/>
        <v/>
      </c>
      <c r="AK1094" t="str">
        <f t="shared" si="1047"/>
        <v/>
      </c>
      <c r="AL1094" t="str">
        <f>IF($A1094="","",INDEX(games!$J:$J,ROW())&amp;"")</f>
        <v/>
      </c>
      <c r="AM1094" t="str">
        <f>IF($A1094="","",SUMPRODUCT($AO1094:$BD1094,'Map Analysis'!$AN$2^{0,1,2,3,4,5,6,7,8,9,10,11,12,13,14,15}))</f>
        <v/>
      </c>
      <c r="AN1094" t="str">
        <f t="shared" si="1048"/>
        <v/>
      </c>
      <c r="AO1094" t="str">
        <f t="shared" si="1049"/>
        <v/>
      </c>
      <c r="AP1094" t="str">
        <f t="shared" si="1050"/>
        <v/>
      </c>
      <c r="AQ1094" t="str">
        <f t="shared" si="1051"/>
        <v/>
      </c>
      <c r="AR1094" t="str">
        <f t="shared" si="1052"/>
        <v/>
      </c>
      <c r="AS1094" t="str">
        <f t="shared" si="1053"/>
        <v/>
      </c>
      <c r="AT1094" t="str">
        <f t="shared" si="1054"/>
        <v/>
      </c>
      <c r="AU1094" t="str">
        <f t="shared" si="1055"/>
        <v/>
      </c>
      <c r="AV1094" t="str">
        <f t="shared" si="1056"/>
        <v/>
      </c>
      <c r="AW1094" t="str">
        <f t="shared" si="1057"/>
        <v/>
      </c>
      <c r="AX1094" t="str">
        <f t="shared" si="1058"/>
        <v/>
      </c>
      <c r="AY1094" t="str">
        <f t="shared" si="1059"/>
        <v/>
      </c>
      <c r="AZ1094" t="str">
        <f t="shared" si="1060"/>
        <v/>
      </c>
      <c r="BA1094" t="str">
        <f t="shared" si="1061"/>
        <v/>
      </c>
      <c r="BB1094" t="str">
        <f t="shared" si="1062"/>
        <v/>
      </c>
      <c r="BC1094" t="str">
        <f t="shared" si="1063"/>
        <v/>
      </c>
      <c r="BD1094" t="str">
        <f t="shared" si="1064"/>
        <v/>
      </c>
      <c r="BF1094">
        <f t="shared" si="1065"/>
        <v>1</v>
      </c>
      <c r="BG1094">
        <f t="shared" si="1066"/>
        <v>0</v>
      </c>
      <c r="BH1094">
        <f t="shared" si="1067"/>
        <v>0</v>
      </c>
      <c r="BI1094">
        <f t="shared" si="1068"/>
        <v>0</v>
      </c>
      <c r="BJ1094">
        <f t="shared" si="1069"/>
        <v>0</v>
      </c>
      <c r="BK1094">
        <f t="shared" si="1070"/>
        <v>0</v>
      </c>
      <c r="BL1094">
        <f t="shared" si="1071"/>
        <v>0</v>
      </c>
      <c r="BM1094">
        <f t="shared" si="1072"/>
        <v>0</v>
      </c>
      <c r="BN1094">
        <f t="shared" si="1073"/>
        <v>0</v>
      </c>
      <c r="BO1094">
        <f t="shared" si="1074"/>
        <v>0</v>
      </c>
      <c r="BP1094">
        <f t="shared" si="1075"/>
        <v>0</v>
      </c>
      <c r="BQ1094">
        <f t="shared" si="1076"/>
        <v>0</v>
      </c>
      <c r="BR1094">
        <f t="shared" si="1077"/>
        <v>0</v>
      </c>
      <c r="BS1094">
        <f t="shared" si="1078"/>
        <v>0</v>
      </c>
      <c r="BT1094">
        <f t="shared" si="1079"/>
        <v>0</v>
      </c>
    </row>
    <row r="1095" spans="1:72" x14ac:dyDescent="0.25">
      <c r="A1095" t="str">
        <f>IF(TRIM(INDEX(games!$A:$A,ROW()))="","",TRIM(INDEX(games!$A:$A,ROW())))</f>
        <v/>
      </c>
      <c r="B1095" t="str">
        <f>IF(OR($A1095="",INDEX(games!$B:$B,ROW())=""),"",INDEX(games!$B:$B,ROW()))</f>
        <v/>
      </c>
      <c r="C1095" t="str">
        <f>IF(OR($A1095="",INDEX(games!$C:$C,ROW())=""),"",INDEX(games!$C:$C,ROW()))</f>
        <v/>
      </c>
      <c r="D1095" t="str">
        <f t="shared" si="1020"/>
        <v/>
      </c>
      <c r="E1095" t="str">
        <f t="shared" si="1021"/>
        <v/>
      </c>
      <c r="F1095" t="str">
        <f t="shared" si="1022"/>
        <v/>
      </c>
      <c r="G1095" t="e">
        <f t="shared" si="1023"/>
        <v>#N/A</v>
      </c>
      <c r="H1095" t="e">
        <f t="shared" si="1024"/>
        <v>#N/A</v>
      </c>
      <c r="I1095" t="e">
        <f t="shared" si="1025"/>
        <v>#N/A</v>
      </c>
      <c r="J1095" t="e">
        <f t="shared" si="1026"/>
        <v>#N/A</v>
      </c>
      <c r="K1095" t="e">
        <f t="shared" si="1027"/>
        <v>#N/A</v>
      </c>
      <c r="L1095" t="e">
        <f t="shared" si="1028"/>
        <v>#N/A</v>
      </c>
      <c r="M1095" t="e">
        <f t="shared" si="1029"/>
        <v>#N/A</v>
      </c>
      <c r="N1095" t="e">
        <f t="shared" si="1030"/>
        <v>#N/A</v>
      </c>
      <c r="O1095" t="str">
        <f t="shared" si="1031"/>
        <v/>
      </c>
      <c r="P1095" t="str">
        <f>IF(OR($A1095="",INDEX(games!$H:$H,ROW())=""),"",INDEX(games!$H:$H,ROW()))</f>
        <v/>
      </c>
      <c r="Q1095" t="str">
        <f t="shared" si="1032"/>
        <v/>
      </c>
      <c r="T1095">
        <f t="shared" si="1033"/>
        <v>2023</v>
      </c>
      <c r="U1095">
        <f t="shared" si="1034"/>
        <v>2026</v>
      </c>
      <c r="V1095">
        <f t="shared" si="1035"/>
        <v>3</v>
      </c>
      <c r="W1095" t="str">
        <f>IF(TRIM(INDEX(connections!$A:$A,ROW()))="","",TRIM(INDEX(connections!$A:$A,ROW())))</f>
        <v>Balatro</v>
      </c>
      <c r="X1095" t="str">
        <f>IF($W1095="","",TRIM(INDEX(connections!$B:$B,ROW())))</f>
        <v>RentPoly</v>
      </c>
      <c r="Y1095">
        <f t="shared" si="1036"/>
        <v>56</v>
      </c>
      <c r="Z1095">
        <f t="shared" si="1037"/>
        <v>672</v>
      </c>
      <c r="AA1095" t="str">
        <f t="shared" si="1038"/>
        <v>Yes</v>
      </c>
      <c r="AB1095" t="str">
        <f t="shared" si="1039"/>
        <v/>
      </c>
      <c r="AC1095" t="str">
        <f t="shared" si="1040"/>
        <v/>
      </c>
      <c r="AD1095">
        <f t="shared" si="1041"/>
        <v>0</v>
      </c>
      <c r="AE1095" t="str">
        <f t="shared" si="1042"/>
        <v/>
      </c>
      <c r="AG1095" t="str">
        <f t="shared" si="1043"/>
        <v/>
      </c>
      <c r="AH1095" t="str">
        <f t="shared" si="1044"/>
        <v/>
      </c>
      <c r="AI1095" t="str">
        <f t="shared" si="1045"/>
        <v/>
      </c>
      <c r="AJ1095" t="str">
        <f t="shared" si="1046"/>
        <v/>
      </c>
      <c r="AK1095" t="str">
        <f t="shared" si="1047"/>
        <v/>
      </c>
      <c r="AL1095" t="str">
        <f>IF($A1095="","",INDEX(games!$J:$J,ROW())&amp;"")</f>
        <v/>
      </c>
      <c r="AM1095" t="str">
        <f>IF($A1095="","",SUMPRODUCT($AO1095:$BD1095,'Map Analysis'!$AN$2^{0,1,2,3,4,5,6,7,8,9,10,11,12,13,14,15}))</f>
        <v/>
      </c>
      <c r="AN1095" t="str">
        <f t="shared" si="1048"/>
        <v/>
      </c>
      <c r="AO1095" t="str">
        <f t="shared" si="1049"/>
        <v/>
      </c>
      <c r="AP1095" t="str">
        <f t="shared" si="1050"/>
        <v/>
      </c>
      <c r="AQ1095" t="str">
        <f t="shared" si="1051"/>
        <v/>
      </c>
      <c r="AR1095" t="str">
        <f t="shared" si="1052"/>
        <v/>
      </c>
      <c r="AS1095" t="str">
        <f t="shared" si="1053"/>
        <v/>
      </c>
      <c r="AT1095" t="str">
        <f t="shared" si="1054"/>
        <v/>
      </c>
      <c r="AU1095" t="str">
        <f t="shared" si="1055"/>
        <v/>
      </c>
      <c r="AV1095" t="str">
        <f t="shared" si="1056"/>
        <v/>
      </c>
      <c r="AW1095" t="str">
        <f t="shared" si="1057"/>
        <v/>
      </c>
      <c r="AX1095" t="str">
        <f t="shared" si="1058"/>
        <v/>
      </c>
      <c r="AY1095" t="str">
        <f t="shared" si="1059"/>
        <v/>
      </c>
      <c r="AZ1095" t="str">
        <f t="shared" si="1060"/>
        <v/>
      </c>
      <c r="BA1095" t="str">
        <f t="shared" si="1061"/>
        <v/>
      </c>
      <c r="BB1095" t="str">
        <f t="shared" si="1062"/>
        <v/>
      </c>
      <c r="BC1095" t="str">
        <f t="shared" si="1063"/>
        <v/>
      </c>
      <c r="BD1095" t="str">
        <f t="shared" si="1064"/>
        <v/>
      </c>
      <c r="BF1095">
        <f t="shared" si="1065"/>
        <v>0</v>
      </c>
      <c r="BG1095">
        <f t="shared" si="1066"/>
        <v>0</v>
      </c>
      <c r="BH1095">
        <f t="shared" si="1067"/>
        <v>0</v>
      </c>
      <c r="BI1095">
        <f t="shared" si="1068"/>
        <v>0</v>
      </c>
      <c r="BJ1095">
        <f t="shared" si="1069"/>
        <v>0</v>
      </c>
      <c r="BK1095">
        <f t="shared" si="1070"/>
        <v>0</v>
      </c>
      <c r="BL1095">
        <f t="shared" si="1071"/>
        <v>0</v>
      </c>
      <c r="BM1095">
        <f t="shared" si="1072"/>
        <v>0</v>
      </c>
      <c r="BN1095">
        <f t="shared" si="1073"/>
        <v>0</v>
      </c>
      <c r="BO1095">
        <f t="shared" si="1074"/>
        <v>0</v>
      </c>
      <c r="BP1095">
        <f t="shared" si="1075"/>
        <v>0</v>
      </c>
      <c r="BQ1095">
        <f t="shared" si="1076"/>
        <v>0</v>
      </c>
      <c r="BR1095">
        <f t="shared" si="1077"/>
        <v>0</v>
      </c>
      <c r="BS1095">
        <f t="shared" si="1078"/>
        <v>0</v>
      </c>
      <c r="BT1095">
        <f t="shared" si="1079"/>
        <v>0</v>
      </c>
    </row>
    <row r="1096" spans="1:72" x14ac:dyDescent="0.25">
      <c r="A1096" t="str">
        <f>IF(TRIM(INDEX(games!$A:$A,ROW()))="","",TRIM(INDEX(games!$A:$A,ROW())))</f>
        <v/>
      </c>
      <c r="B1096" t="str">
        <f>IF(OR($A1096="",INDEX(games!$B:$B,ROW())=""),"",INDEX(games!$B:$B,ROW()))</f>
        <v/>
      </c>
      <c r="C1096" t="str">
        <f>IF(OR($A1096="",INDEX(games!$C:$C,ROW())=""),"",INDEX(games!$C:$C,ROW()))</f>
        <v/>
      </c>
      <c r="D1096" t="str">
        <f t="shared" si="1020"/>
        <v/>
      </c>
      <c r="E1096" t="str">
        <f t="shared" si="1021"/>
        <v/>
      </c>
      <c r="F1096" t="str">
        <f t="shared" si="1022"/>
        <v/>
      </c>
      <c r="G1096" t="e">
        <f t="shared" si="1023"/>
        <v>#N/A</v>
      </c>
      <c r="H1096" t="e">
        <f t="shared" si="1024"/>
        <v>#N/A</v>
      </c>
      <c r="I1096" t="e">
        <f t="shared" si="1025"/>
        <v>#N/A</v>
      </c>
      <c r="J1096" t="e">
        <f t="shared" si="1026"/>
        <v>#N/A</v>
      </c>
      <c r="K1096" t="e">
        <f t="shared" si="1027"/>
        <v>#N/A</v>
      </c>
      <c r="L1096" t="e">
        <f t="shared" si="1028"/>
        <v>#N/A</v>
      </c>
      <c r="M1096" t="e">
        <f t="shared" si="1029"/>
        <v>#N/A</v>
      </c>
      <c r="N1096" t="e">
        <f t="shared" si="1030"/>
        <v>#N/A</v>
      </c>
      <c r="O1096" t="str">
        <f t="shared" si="1031"/>
        <v/>
      </c>
      <c r="P1096" t="str">
        <f>IF(OR($A1096="",INDEX(games!$H:$H,ROW())=""),"",INDEX(games!$H:$H,ROW()))</f>
        <v/>
      </c>
      <c r="Q1096" t="str">
        <f t="shared" si="1032"/>
        <v/>
      </c>
      <c r="T1096">
        <f t="shared" si="1033"/>
        <v>2023</v>
      </c>
      <c r="U1096">
        <f t="shared" si="1034"/>
        <v>2026</v>
      </c>
      <c r="V1096">
        <f t="shared" si="1035"/>
        <v>3</v>
      </c>
      <c r="W1096" t="str">
        <f>IF(TRIM(INDEX(connections!$A:$A,ROW()))="","",TRIM(INDEX(connections!$A:$A,ROW())))</f>
        <v>Spell Disk</v>
      </c>
      <c r="X1096" t="str">
        <f>IF($W1096="","",TRIM(INDEX(connections!$B:$B,ROW())))</f>
        <v>RentPoly</v>
      </c>
      <c r="Y1096">
        <f t="shared" si="1036"/>
        <v>795</v>
      </c>
      <c r="Z1096">
        <f t="shared" si="1037"/>
        <v>672</v>
      </c>
      <c r="AA1096" t="str">
        <f t="shared" si="1038"/>
        <v/>
      </c>
      <c r="AB1096" t="str">
        <f t="shared" si="1039"/>
        <v/>
      </c>
      <c r="AC1096" t="str">
        <f t="shared" si="1040"/>
        <v/>
      </c>
      <c r="AD1096">
        <f t="shared" si="1041"/>
        <v>1</v>
      </c>
      <c r="AE1096" t="str">
        <f t="shared" si="1042"/>
        <v/>
      </c>
      <c r="AG1096" t="str">
        <f t="shared" si="1043"/>
        <v/>
      </c>
      <c r="AH1096" t="str">
        <f t="shared" si="1044"/>
        <v/>
      </c>
      <c r="AI1096" t="str">
        <f t="shared" si="1045"/>
        <v/>
      </c>
      <c r="AJ1096" t="str">
        <f t="shared" si="1046"/>
        <v/>
      </c>
      <c r="AK1096" t="str">
        <f t="shared" si="1047"/>
        <v/>
      </c>
      <c r="AL1096" t="str">
        <f>IF($A1096="","",INDEX(games!$J:$J,ROW())&amp;"")</f>
        <v/>
      </c>
      <c r="AM1096" t="str">
        <f>IF($A1096="","",SUMPRODUCT($AO1096:$BD1096,'Map Analysis'!$AN$2^{0,1,2,3,4,5,6,7,8,9,10,11,12,13,14,15}))</f>
        <v/>
      </c>
      <c r="AN1096" t="str">
        <f t="shared" si="1048"/>
        <v/>
      </c>
      <c r="AO1096" t="str">
        <f t="shared" si="1049"/>
        <v/>
      </c>
      <c r="AP1096" t="str">
        <f t="shared" si="1050"/>
        <v/>
      </c>
      <c r="AQ1096" t="str">
        <f t="shared" si="1051"/>
        <v/>
      </c>
      <c r="AR1096" t="str">
        <f t="shared" si="1052"/>
        <v/>
      </c>
      <c r="AS1096" t="str">
        <f t="shared" si="1053"/>
        <v/>
      </c>
      <c r="AT1096" t="str">
        <f t="shared" si="1054"/>
        <v/>
      </c>
      <c r="AU1096" t="str">
        <f t="shared" si="1055"/>
        <v/>
      </c>
      <c r="AV1096" t="str">
        <f t="shared" si="1056"/>
        <v/>
      </c>
      <c r="AW1096" t="str">
        <f t="shared" si="1057"/>
        <v/>
      </c>
      <c r="AX1096" t="str">
        <f t="shared" si="1058"/>
        <v/>
      </c>
      <c r="AY1096" t="str">
        <f t="shared" si="1059"/>
        <v/>
      </c>
      <c r="AZ1096" t="str">
        <f t="shared" si="1060"/>
        <v/>
      </c>
      <c r="BA1096" t="str">
        <f t="shared" si="1061"/>
        <v/>
      </c>
      <c r="BB1096" t="str">
        <f t="shared" si="1062"/>
        <v/>
      </c>
      <c r="BC1096" t="str">
        <f t="shared" si="1063"/>
        <v/>
      </c>
      <c r="BD1096" t="str">
        <f t="shared" si="1064"/>
        <v/>
      </c>
      <c r="BF1096">
        <f t="shared" si="1065"/>
        <v>0</v>
      </c>
      <c r="BG1096">
        <f t="shared" si="1066"/>
        <v>0</v>
      </c>
      <c r="BH1096">
        <f t="shared" si="1067"/>
        <v>0</v>
      </c>
      <c r="BI1096">
        <f t="shared" si="1068"/>
        <v>0</v>
      </c>
      <c r="BJ1096">
        <f t="shared" si="1069"/>
        <v>0</v>
      </c>
      <c r="BK1096">
        <f t="shared" si="1070"/>
        <v>0</v>
      </c>
      <c r="BL1096">
        <f t="shared" si="1071"/>
        <v>0</v>
      </c>
      <c r="BM1096">
        <f t="shared" si="1072"/>
        <v>0</v>
      </c>
      <c r="BN1096">
        <f t="shared" si="1073"/>
        <v>0</v>
      </c>
      <c r="BO1096">
        <f t="shared" si="1074"/>
        <v>0</v>
      </c>
      <c r="BP1096">
        <f t="shared" si="1075"/>
        <v>0</v>
      </c>
      <c r="BQ1096">
        <f t="shared" si="1076"/>
        <v>0</v>
      </c>
      <c r="BR1096">
        <f t="shared" si="1077"/>
        <v>0</v>
      </c>
      <c r="BS1096">
        <f t="shared" si="1078"/>
        <v>0</v>
      </c>
      <c r="BT1096">
        <f t="shared" si="1079"/>
        <v>0</v>
      </c>
    </row>
    <row r="1097" spans="1:72" x14ac:dyDescent="0.25">
      <c r="A1097" t="str">
        <f>IF(TRIM(INDEX(games!$A:$A,ROW()))="","",TRIM(INDEX(games!$A:$A,ROW())))</f>
        <v/>
      </c>
      <c r="B1097" t="str">
        <f>IF(OR($A1097="",INDEX(games!$B:$B,ROW())=""),"",INDEX(games!$B:$B,ROW()))</f>
        <v/>
      </c>
      <c r="C1097" t="str">
        <f>IF(OR($A1097="",INDEX(games!$C:$C,ROW())=""),"",INDEX(games!$C:$C,ROW()))</f>
        <v/>
      </c>
      <c r="D1097" t="str">
        <f t="shared" si="1020"/>
        <v/>
      </c>
      <c r="E1097" t="str">
        <f t="shared" si="1021"/>
        <v/>
      </c>
      <c r="F1097" t="str">
        <f t="shared" si="1022"/>
        <v/>
      </c>
      <c r="G1097" t="e">
        <f t="shared" si="1023"/>
        <v>#N/A</v>
      </c>
      <c r="H1097" t="e">
        <f t="shared" si="1024"/>
        <v>#N/A</v>
      </c>
      <c r="I1097" t="e">
        <f t="shared" si="1025"/>
        <v>#N/A</v>
      </c>
      <c r="J1097" t="e">
        <f t="shared" si="1026"/>
        <v>#N/A</v>
      </c>
      <c r="K1097" t="e">
        <f t="shared" si="1027"/>
        <v>#N/A</v>
      </c>
      <c r="L1097" t="e">
        <f t="shared" si="1028"/>
        <v>#N/A</v>
      </c>
      <c r="M1097" t="e">
        <f t="shared" si="1029"/>
        <v>#N/A</v>
      </c>
      <c r="N1097" t="e">
        <f t="shared" si="1030"/>
        <v>#N/A</v>
      </c>
      <c r="O1097" t="str">
        <f t="shared" si="1031"/>
        <v/>
      </c>
      <c r="P1097" t="str">
        <f>IF(OR($A1097="",INDEX(games!$H:$H,ROW())=""),"",INDEX(games!$H:$H,ROW()))</f>
        <v/>
      </c>
      <c r="Q1097" t="str">
        <f t="shared" si="1032"/>
        <v/>
      </c>
      <c r="T1097">
        <f t="shared" si="1033"/>
        <v>2015</v>
      </c>
      <c r="U1097">
        <f t="shared" si="1034"/>
        <v>2022</v>
      </c>
      <c r="V1097">
        <f t="shared" si="1035"/>
        <v>7</v>
      </c>
      <c r="W1097" t="str">
        <f>IF(TRIM(INDEX(connections!$A:$A,ROW()))="","",TRIM(INDEX(connections!$A:$A,ROW())))</f>
        <v>Nuclear Throne</v>
      </c>
      <c r="X1097" t="str">
        <f>IF($W1097="","",TRIM(INDEX(connections!$B:$B,ROW())))</f>
        <v>Repetendium</v>
      </c>
      <c r="Y1097">
        <f t="shared" si="1036"/>
        <v>578</v>
      </c>
      <c r="Z1097">
        <f t="shared" si="1037"/>
        <v>673</v>
      </c>
      <c r="AA1097" t="str">
        <f t="shared" si="1038"/>
        <v>Yes</v>
      </c>
      <c r="AB1097" t="str">
        <f t="shared" si="1039"/>
        <v>Yes</v>
      </c>
      <c r="AC1097">
        <f t="shared" si="1040"/>
        <v>1</v>
      </c>
      <c r="AD1097">
        <f t="shared" si="1041"/>
        <v>0</v>
      </c>
      <c r="AE1097" t="str">
        <f t="shared" si="1042"/>
        <v/>
      </c>
      <c r="AG1097" t="str">
        <f t="shared" si="1043"/>
        <v/>
      </c>
      <c r="AH1097" t="str">
        <f t="shared" si="1044"/>
        <v/>
      </c>
      <c r="AI1097" t="str">
        <f t="shared" si="1045"/>
        <v/>
      </c>
      <c r="AJ1097" t="str">
        <f t="shared" si="1046"/>
        <v/>
      </c>
      <c r="AK1097" t="str">
        <f t="shared" si="1047"/>
        <v/>
      </c>
      <c r="AL1097" t="str">
        <f>IF($A1097="","",INDEX(games!$J:$J,ROW())&amp;"")</f>
        <v/>
      </c>
      <c r="AM1097" t="str">
        <f>IF($A1097="","",SUMPRODUCT($AO1097:$BD1097,'Map Analysis'!$AN$2^{0,1,2,3,4,5,6,7,8,9,10,11,12,13,14,15}))</f>
        <v/>
      </c>
      <c r="AN1097" t="str">
        <f t="shared" si="1048"/>
        <v/>
      </c>
      <c r="AO1097" t="str">
        <f t="shared" si="1049"/>
        <v/>
      </c>
      <c r="AP1097" t="str">
        <f t="shared" si="1050"/>
        <v/>
      </c>
      <c r="AQ1097" t="str">
        <f t="shared" si="1051"/>
        <v/>
      </c>
      <c r="AR1097" t="str">
        <f t="shared" si="1052"/>
        <v/>
      </c>
      <c r="AS1097" t="str">
        <f t="shared" si="1053"/>
        <v/>
      </c>
      <c r="AT1097" t="str">
        <f t="shared" si="1054"/>
        <v/>
      </c>
      <c r="AU1097" t="str">
        <f t="shared" si="1055"/>
        <v/>
      </c>
      <c r="AV1097" t="str">
        <f t="shared" si="1056"/>
        <v/>
      </c>
      <c r="AW1097" t="str">
        <f t="shared" si="1057"/>
        <v/>
      </c>
      <c r="AX1097" t="str">
        <f t="shared" si="1058"/>
        <v/>
      </c>
      <c r="AY1097" t="str">
        <f t="shared" si="1059"/>
        <v/>
      </c>
      <c r="AZ1097" t="str">
        <f t="shared" si="1060"/>
        <v/>
      </c>
      <c r="BA1097" t="str">
        <f t="shared" si="1061"/>
        <v/>
      </c>
      <c r="BB1097" t="str">
        <f t="shared" si="1062"/>
        <v/>
      </c>
      <c r="BC1097" t="str">
        <f t="shared" si="1063"/>
        <v/>
      </c>
      <c r="BD1097" t="str">
        <f t="shared" si="1064"/>
        <v/>
      </c>
      <c r="BF1097">
        <f t="shared" si="1065"/>
        <v>0</v>
      </c>
      <c r="BG1097">
        <f t="shared" si="1066"/>
        <v>0</v>
      </c>
      <c r="BH1097">
        <f t="shared" si="1067"/>
        <v>0</v>
      </c>
      <c r="BI1097">
        <f t="shared" si="1068"/>
        <v>0</v>
      </c>
      <c r="BJ1097">
        <f t="shared" si="1069"/>
        <v>0</v>
      </c>
      <c r="BK1097">
        <f t="shared" si="1070"/>
        <v>0</v>
      </c>
      <c r="BL1097">
        <f t="shared" si="1071"/>
        <v>0</v>
      </c>
      <c r="BM1097">
        <f t="shared" si="1072"/>
        <v>0</v>
      </c>
      <c r="BN1097">
        <f t="shared" si="1073"/>
        <v>0</v>
      </c>
      <c r="BO1097">
        <f t="shared" si="1074"/>
        <v>0</v>
      </c>
      <c r="BP1097">
        <f t="shared" si="1075"/>
        <v>0</v>
      </c>
      <c r="BQ1097">
        <f t="shared" si="1076"/>
        <v>0</v>
      </c>
      <c r="BR1097">
        <f t="shared" si="1077"/>
        <v>0</v>
      </c>
      <c r="BS1097">
        <f t="shared" si="1078"/>
        <v>0</v>
      </c>
      <c r="BT1097">
        <f t="shared" si="1079"/>
        <v>0</v>
      </c>
    </row>
    <row r="1098" spans="1:72" x14ac:dyDescent="0.25">
      <c r="A1098" t="str">
        <f>IF(TRIM(INDEX(games!$A:$A,ROW()))="","",TRIM(INDEX(games!$A:$A,ROW())))</f>
        <v/>
      </c>
      <c r="B1098" t="str">
        <f>IF(OR($A1098="",INDEX(games!$B:$B,ROW())=""),"",INDEX(games!$B:$B,ROW()))</f>
        <v/>
      </c>
      <c r="C1098" t="str">
        <f>IF(OR($A1098="",INDEX(games!$C:$C,ROW())=""),"",INDEX(games!$C:$C,ROW()))</f>
        <v/>
      </c>
      <c r="D1098" t="str">
        <f t="shared" si="1020"/>
        <v/>
      </c>
      <c r="E1098" t="str">
        <f t="shared" si="1021"/>
        <v/>
      </c>
      <c r="F1098" t="str">
        <f t="shared" si="1022"/>
        <v/>
      </c>
      <c r="G1098" t="e">
        <f t="shared" si="1023"/>
        <v>#N/A</v>
      </c>
      <c r="H1098" t="e">
        <f t="shared" si="1024"/>
        <v>#N/A</v>
      </c>
      <c r="I1098" t="e">
        <f t="shared" si="1025"/>
        <v>#N/A</v>
      </c>
      <c r="J1098" t="e">
        <f t="shared" si="1026"/>
        <v>#N/A</v>
      </c>
      <c r="K1098" t="e">
        <f t="shared" si="1027"/>
        <v>#N/A</v>
      </c>
      <c r="L1098" t="e">
        <f t="shared" si="1028"/>
        <v>#N/A</v>
      </c>
      <c r="M1098" t="e">
        <f t="shared" si="1029"/>
        <v>#N/A</v>
      </c>
      <c r="N1098" t="e">
        <f t="shared" si="1030"/>
        <v>#N/A</v>
      </c>
      <c r="O1098" t="str">
        <f t="shared" si="1031"/>
        <v/>
      </c>
      <c r="P1098" t="str">
        <f>IF(OR($A1098="",INDEX(games!$H:$H,ROW())=""),"",INDEX(games!$H:$H,ROW()))</f>
        <v/>
      </c>
      <c r="Q1098" t="str">
        <f t="shared" si="1032"/>
        <v/>
      </c>
      <c r="T1098">
        <f t="shared" si="1033"/>
        <v>2023</v>
      </c>
      <c r="U1098">
        <f t="shared" si="1034"/>
        <v>2025</v>
      </c>
      <c r="V1098">
        <f t="shared" si="1035"/>
        <v>2</v>
      </c>
      <c r="W1098" t="str">
        <f>IF(TRIM(INDEX(connections!$A:$A,ROW()))="","",TRIM(INDEX(connections!$A:$A,ROW())))</f>
        <v>Balatro</v>
      </c>
      <c r="X1098" t="str">
        <f>IF($W1098="","",TRIM(INDEX(connections!$B:$B,ROW())))</f>
        <v>Replicat</v>
      </c>
      <c r="Y1098">
        <f t="shared" si="1036"/>
        <v>56</v>
      </c>
      <c r="Z1098">
        <f t="shared" si="1037"/>
        <v>674</v>
      </c>
      <c r="AA1098" t="str">
        <f t="shared" si="1038"/>
        <v>Yes</v>
      </c>
      <c r="AB1098" t="str">
        <f t="shared" si="1039"/>
        <v/>
      </c>
      <c r="AC1098" t="str">
        <f t="shared" si="1040"/>
        <v/>
      </c>
      <c r="AD1098">
        <f t="shared" si="1041"/>
        <v>0</v>
      </c>
      <c r="AE1098" t="str">
        <f t="shared" si="1042"/>
        <v/>
      </c>
      <c r="AG1098" t="str">
        <f t="shared" si="1043"/>
        <v/>
      </c>
      <c r="AH1098" t="str">
        <f t="shared" si="1044"/>
        <v/>
      </c>
      <c r="AI1098" t="str">
        <f t="shared" si="1045"/>
        <v/>
      </c>
      <c r="AJ1098" t="str">
        <f t="shared" si="1046"/>
        <v/>
      </c>
      <c r="AK1098" t="str">
        <f t="shared" si="1047"/>
        <v/>
      </c>
      <c r="AL1098" t="str">
        <f>IF($A1098="","",INDEX(games!$J:$J,ROW())&amp;"")</f>
        <v/>
      </c>
      <c r="AM1098" t="str">
        <f>IF($A1098="","",SUMPRODUCT($AO1098:$BD1098,'Map Analysis'!$AN$2^{0,1,2,3,4,5,6,7,8,9,10,11,12,13,14,15}))</f>
        <v/>
      </c>
      <c r="AN1098" t="str">
        <f t="shared" si="1048"/>
        <v/>
      </c>
      <c r="AO1098" t="str">
        <f t="shared" si="1049"/>
        <v/>
      </c>
      <c r="AP1098" t="str">
        <f t="shared" si="1050"/>
        <v/>
      </c>
      <c r="AQ1098" t="str">
        <f t="shared" si="1051"/>
        <v/>
      </c>
      <c r="AR1098" t="str">
        <f t="shared" si="1052"/>
        <v/>
      </c>
      <c r="AS1098" t="str">
        <f t="shared" si="1053"/>
        <v/>
      </c>
      <c r="AT1098" t="str">
        <f t="shared" si="1054"/>
        <v/>
      </c>
      <c r="AU1098" t="str">
        <f t="shared" si="1055"/>
        <v/>
      </c>
      <c r="AV1098" t="str">
        <f t="shared" si="1056"/>
        <v/>
      </c>
      <c r="AW1098" t="str">
        <f t="shared" si="1057"/>
        <v/>
      </c>
      <c r="AX1098" t="str">
        <f t="shared" si="1058"/>
        <v/>
      </c>
      <c r="AY1098" t="str">
        <f t="shared" si="1059"/>
        <v/>
      </c>
      <c r="AZ1098" t="str">
        <f t="shared" si="1060"/>
        <v/>
      </c>
      <c r="BA1098" t="str">
        <f t="shared" si="1061"/>
        <v/>
      </c>
      <c r="BB1098" t="str">
        <f t="shared" si="1062"/>
        <v/>
      </c>
      <c r="BC1098" t="str">
        <f t="shared" si="1063"/>
        <v/>
      </c>
      <c r="BD1098" t="str">
        <f t="shared" si="1064"/>
        <v/>
      </c>
      <c r="BF1098">
        <f t="shared" si="1065"/>
        <v>0</v>
      </c>
      <c r="BG1098">
        <f t="shared" si="1066"/>
        <v>0</v>
      </c>
      <c r="BH1098">
        <f t="shared" si="1067"/>
        <v>0</v>
      </c>
      <c r="BI1098">
        <f t="shared" si="1068"/>
        <v>0</v>
      </c>
      <c r="BJ1098">
        <f t="shared" si="1069"/>
        <v>0</v>
      </c>
      <c r="BK1098">
        <f t="shared" si="1070"/>
        <v>0</v>
      </c>
      <c r="BL1098">
        <f t="shared" si="1071"/>
        <v>0</v>
      </c>
      <c r="BM1098">
        <f t="shared" si="1072"/>
        <v>0</v>
      </c>
      <c r="BN1098">
        <f t="shared" si="1073"/>
        <v>0</v>
      </c>
      <c r="BO1098">
        <f t="shared" si="1074"/>
        <v>0</v>
      </c>
      <c r="BP1098">
        <f t="shared" si="1075"/>
        <v>0</v>
      </c>
      <c r="BQ1098">
        <f t="shared" si="1076"/>
        <v>0</v>
      </c>
      <c r="BR1098">
        <f t="shared" si="1077"/>
        <v>0</v>
      </c>
      <c r="BS1098">
        <f t="shared" si="1078"/>
        <v>0</v>
      </c>
      <c r="BT1098">
        <f t="shared" si="1079"/>
        <v>0</v>
      </c>
    </row>
    <row r="1099" spans="1:72" x14ac:dyDescent="0.25">
      <c r="A1099" t="str">
        <f>IF(TRIM(INDEX(games!$A:$A,ROW()))="","",TRIM(INDEX(games!$A:$A,ROW())))</f>
        <v/>
      </c>
      <c r="B1099" t="str">
        <f>IF(OR($A1099="",INDEX(games!$B:$B,ROW())=""),"",INDEX(games!$B:$B,ROW()))</f>
        <v/>
      </c>
      <c r="C1099" t="str">
        <f>IF(OR($A1099="",INDEX(games!$C:$C,ROW())=""),"",INDEX(games!$C:$C,ROW()))</f>
        <v/>
      </c>
      <c r="D1099" t="str">
        <f t="shared" si="1020"/>
        <v/>
      </c>
      <c r="E1099" t="str">
        <f t="shared" si="1021"/>
        <v/>
      </c>
      <c r="F1099" t="str">
        <f t="shared" si="1022"/>
        <v/>
      </c>
      <c r="G1099" t="e">
        <f t="shared" si="1023"/>
        <v>#N/A</v>
      </c>
      <c r="H1099" t="e">
        <f t="shared" si="1024"/>
        <v>#N/A</v>
      </c>
      <c r="I1099" t="e">
        <f t="shared" si="1025"/>
        <v>#N/A</v>
      </c>
      <c r="J1099" t="e">
        <f t="shared" si="1026"/>
        <v>#N/A</v>
      </c>
      <c r="K1099" t="e">
        <f t="shared" si="1027"/>
        <v>#N/A</v>
      </c>
      <c r="L1099" t="e">
        <f t="shared" si="1028"/>
        <v>#N/A</v>
      </c>
      <c r="M1099" t="e">
        <f t="shared" si="1029"/>
        <v>#N/A</v>
      </c>
      <c r="N1099" t="e">
        <f t="shared" si="1030"/>
        <v>#N/A</v>
      </c>
      <c r="O1099" t="str">
        <f t="shared" si="1031"/>
        <v/>
      </c>
      <c r="P1099" t="str">
        <f>IF(OR($A1099="",INDEX(games!$H:$H,ROW())=""),"",INDEX(games!$H:$H,ROW()))</f>
        <v/>
      </c>
      <c r="Q1099" t="str">
        <f t="shared" si="1032"/>
        <v/>
      </c>
      <c r="T1099">
        <f t="shared" si="1033"/>
        <v>2017</v>
      </c>
      <c r="U1099">
        <f t="shared" si="1034"/>
        <v>2025</v>
      </c>
      <c r="V1099">
        <f t="shared" si="1035"/>
        <v>8</v>
      </c>
      <c r="W1099" t="str">
        <f>IF(TRIM(INDEX(connections!$A:$A,ROW()))="","",TRIM(INDEX(connections!$A:$A,ROW())))</f>
        <v>Slay the Spire</v>
      </c>
      <c r="X1099" t="str">
        <f>IF($W1099="","",TRIM(INDEX(connections!$B:$B,ROW())))</f>
        <v>Replicat</v>
      </c>
      <c r="Y1099">
        <f t="shared" si="1036"/>
        <v>772</v>
      </c>
      <c r="Z1099">
        <f t="shared" si="1037"/>
        <v>674</v>
      </c>
      <c r="AA1099" t="str">
        <f t="shared" si="1038"/>
        <v>Yes</v>
      </c>
      <c r="AB1099" t="str">
        <f t="shared" si="1039"/>
        <v/>
      </c>
      <c r="AC1099" t="str">
        <f t="shared" si="1040"/>
        <v/>
      </c>
      <c r="AD1099">
        <f t="shared" si="1041"/>
        <v>0</v>
      </c>
      <c r="AE1099" t="str">
        <f t="shared" si="1042"/>
        <v/>
      </c>
      <c r="AG1099" t="str">
        <f t="shared" si="1043"/>
        <v/>
      </c>
      <c r="AH1099" t="str">
        <f t="shared" si="1044"/>
        <v/>
      </c>
      <c r="AI1099" t="str">
        <f t="shared" si="1045"/>
        <v/>
      </c>
      <c r="AJ1099" t="str">
        <f t="shared" si="1046"/>
        <v/>
      </c>
      <c r="AK1099" t="str">
        <f t="shared" si="1047"/>
        <v/>
      </c>
      <c r="AL1099" t="str">
        <f>IF($A1099="","",INDEX(games!$J:$J,ROW())&amp;"")</f>
        <v/>
      </c>
      <c r="AM1099" t="str">
        <f>IF($A1099="","",SUMPRODUCT($AO1099:$BD1099,'Map Analysis'!$AN$2^{0,1,2,3,4,5,6,7,8,9,10,11,12,13,14,15}))</f>
        <v/>
      </c>
      <c r="AN1099" t="str">
        <f t="shared" si="1048"/>
        <v/>
      </c>
      <c r="AO1099" t="str">
        <f t="shared" si="1049"/>
        <v/>
      </c>
      <c r="AP1099" t="str">
        <f t="shared" si="1050"/>
        <v/>
      </c>
      <c r="AQ1099" t="str">
        <f t="shared" si="1051"/>
        <v/>
      </c>
      <c r="AR1099" t="str">
        <f t="shared" si="1052"/>
        <v/>
      </c>
      <c r="AS1099" t="str">
        <f t="shared" si="1053"/>
        <v/>
      </c>
      <c r="AT1099" t="str">
        <f t="shared" si="1054"/>
        <v/>
      </c>
      <c r="AU1099" t="str">
        <f t="shared" si="1055"/>
        <v/>
      </c>
      <c r="AV1099" t="str">
        <f t="shared" si="1056"/>
        <v/>
      </c>
      <c r="AW1099" t="str">
        <f t="shared" si="1057"/>
        <v/>
      </c>
      <c r="AX1099" t="str">
        <f t="shared" si="1058"/>
        <v/>
      </c>
      <c r="AY1099" t="str">
        <f t="shared" si="1059"/>
        <v/>
      </c>
      <c r="AZ1099" t="str">
        <f t="shared" si="1060"/>
        <v/>
      </c>
      <c r="BA1099" t="str">
        <f t="shared" si="1061"/>
        <v/>
      </c>
      <c r="BB1099" t="str">
        <f t="shared" si="1062"/>
        <v/>
      </c>
      <c r="BC1099" t="str">
        <f t="shared" si="1063"/>
        <v/>
      </c>
      <c r="BD1099" t="str">
        <f t="shared" si="1064"/>
        <v/>
      </c>
      <c r="BF1099">
        <f t="shared" si="1065"/>
        <v>0</v>
      </c>
      <c r="BG1099">
        <f t="shared" si="1066"/>
        <v>0</v>
      </c>
      <c r="BH1099">
        <f t="shared" si="1067"/>
        <v>0</v>
      </c>
      <c r="BI1099">
        <f t="shared" si="1068"/>
        <v>0</v>
      </c>
      <c r="BJ1099">
        <f t="shared" si="1069"/>
        <v>0</v>
      </c>
      <c r="BK1099">
        <f t="shared" si="1070"/>
        <v>0</v>
      </c>
      <c r="BL1099">
        <f t="shared" si="1071"/>
        <v>0</v>
      </c>
      <c r="BM1099">
        <f t="shared" si="1072"/>
        <v>0</v>
      </c>
      <c r="BN1099">
        <f t="shared" si="1073"/>
        <v>0</v>
      </c>
      <c r="BO1099">
        <f t="shared" si="1074"/>
        <v>0</v>
      </c>
      <c r="BP1099">
        <f t="shared" si="1075"/>
        <v>0</v>
      </c>
      <c r="BQ1099">
        <f t="shared" si="1076"/>
        <v>0</v>
      </c>
      <c r="BR1099">
        <f t="shared" si="1077"/>
        <v>0</v>
      </c>
      <c r="BS1099">
        <f t="shared" si="1078"/>
        <v>0</v>
      </c>
      <c r="BT1099">
        <f t="shared" si="1079"/>
        <v>0</v>
      </c>
    </row>
    <row r="1100" spans="1:72" x14ac:dyDescent="0.25">
      <c r="A1100" t="str">
        <f>IF(TRIM(INDEX(games!$A:$A,ROW()))="","",TRIM(INDEX(games!$A:$A,ROW())))</f>
        <v/>
      </c>
      <c r="B1100" t="str">
        <f>IF(OR($A1100="",INDEX(games!$B:$B,ROW())=""),"",INDEX(games!$B:$B,ROW()))</f>
        <v/>
      </c>
      <c r="C1100" t="str">
        <f>IF(OR($A1100="",INDEX(games!$C:$C,ROW())=""),"",INDEX(games!$C:$C,ROW()))</f>
        <v/>
      </c>
      <c r="D1100" t="str">
        <f t="shared" si="1020"/>
        <v/>
      </c>
      <c r="E1100" t="str">
        <f t="shared" si="1021"/>
        <v/>
      </c>
      <c r="F1100" t="str">
        <f t="shared" si="1022"/>
        <v/>
      </c>
      <c r="G1100" t="e">
        <f t="shared" si="1023"/>
        <v>#N/A</v>
      </c>
      <c r="H1100" t="e">
        <f t="shared" si="1024"/>
        <v>#N/A</v>
      </c>
      <c r="I1100" t="e">
        <f t="shared" si="1025"/>
        <v>#N/A</v>
      </c>
      <c r="J1100" t="e">
        <f t="shared" si="1026"/>
        <v>#N/A</v>
      </c>
      <c r="K1100" t="e">
        <f t="shared" si="1027"/>
        <v>#N/A</v>
      </c>
      <c r="L1100" t="e">
        <f t="shared" si="1028"/>
        <v>#N/A</v>
      </c>
      <c r="M1100" t="e">
        <f t="shared" si="1029"/>
        <v>#N/A</v>
      </c>
      <c r="N1100" t="e">
        <f t="shared" si="1030"/>
        <v>#N/A</v>
      </c>
      <c r="O1100" t="str">
        <f t="shared" si="1031"/>
        <v/>
      </c>
      <c r="P1100" t="str">
        <f>IF(OR($A1100="",INDEX(games!$H:$H,ROW())=""),"",INDEX(games!$H:$H,ROW()))</f>
        <v/>
      </c>
      <c r="Q1100" t="str">
        <f t="shared" si="1032"/>
        <v/>
      </c>
      <c r="T1100">
        <f t="shared" si="1033"/>
        <v>2021</v>
      </c>
      <c r="U1100">
        <f t="shared" si="1034"/>
        <v>2023</v>
      </c>
      <c r="V1100">
        <f t="shared" si="1035"/>
        <v>2</v>
      </c>
      <c r="W1100" t="str">
        <f>IF(TRIM(INDEX(connections!$A:$A,ROW()))="","",TRIM(INDEX(connections!$A:$A,ROW())))</f>
        <v>Vampire Survivors</v>
      </c>
      <c r="X1100" t="str">
        <f>IF($W1100="","",TRIM(INDEX(connections!$B:$B,ROW())))</f>
        <v>Return to Abyss</v>
      </c>
      <c r="Y1100">
        <f t="shared" si="1036"/>
        <v>941</v>
      </c>
      <c r="Z1100">
        <f t="shared" si="1037"/>
        <v>675</v>
      </c>
      <c r="AA1100" t="str">
        <f t="shared" si="1038"/>
        <v>Yes</v>
      </c>
      <c r="AB1100" t="str">
        <f t="shared" si="1039"/>
        <v>Yes</v>
      </c>
      <c r="AC1100">
        <f t="shared" si="1040"/>
        <v>1</v>
      </c>
      <c r="AD1100">
        <f t="shared" si="1041"/>
        <v>0</v>
      </c>
      <c r="AE1100" t="str">
        <f t="shared" si="1042"/>
        <v/>
      </c>
      <c r="AG1100" t="str">
        <f t="shared" si="1043"/>
        <v/>
      </c>
      <c r="AH1100" t="str">
        <f t="shared" si="1044"/>
        <v/>
      </c>
      <c r="AI1100" t="str">
        <f t="shared" si="1045"/>
        <v/>
      </c>
      <c r="AJ1100" t="str">
        <f t="shared" si="1046"/>
        <v/>
      </c>
      <c r="AK1100" t="str">
        <f t="shared" si="1047"/>
        <v/>
      </c>
      <c r="AL1100" t="str">
        <f>IF($A1100="","",INDEX(games!$J:$J,ROW())&amp;"")</f>
        <v/>
      </c>
      <c r="AM1100" t="str">
        <f>IF($A1100="","",SUMPRODUCT($AO1100:$BD1100,'Map Analysis'!$AN$2^{0,1,2,3,4,5,6,7,8,9,10,11,12,13,14,15}))</f>
        <v/>
      </c>
      <c r="AN1100" t="str">
        <f t="shared" si="1048"/>
        <v/>
      </c>
      <c r="AO1100" t="str">
        <f t="shared" si="1049"/>
        <v/>
      </c>
      <c r="AP1100" t="str">
        <f t="shared" si="1050"/>
        <v/>
      </c>
      <c r="AQ1100" t="str">
        <f t="shared" si="1051"/>
        <v/>
      </c>
      <c r="AR1100" t="str">
        <f t="shared" si="1052"/>
        <v/>
      </c>
      <c r="AS1100" t="str">
        <f t="shared" si="1053"/>
        <v/>
      </c>
      <c r="AT1100" t="str">
        <f t="shared" si="1054"/>
        <v/>
      </c>
      <c r="AU1100" t="str">
        <f t="shared" si="1055"/>
        <v/>
      </c>
      <c r="AV1100" t="str">
        <f t="shared" si="1056"/>
        <v/>
      </c>
      <c r="AW1100" t="str">
        <f t="shared" si="1057"/>
        <v/>
      </c>
      <c r="AX1100" t="str">
        <f t="shared" si="1058"/>
        <v/>
      </c>
      <c r="AY1100" t="str">
        <f t="shared" si="1059"/>
        <v/>
      </c>
      <c r="AZ1100" t="str">
        <f t="shared" si="1060"/>
        <v/>
      </c>
      <c r="BA1100" t="str">
        <f t="shared" si="1061"/>
        <v/>
      </c>
      <c r="BB1100" t="str">
        <f t="shared" si="1062"/>
        <v/>
      </c>
      <c r="BC1100" t="str">
        <f t="shared" si="1063"/>
        <v/>
      </c>
      <c r="BD1100" t="str">
        <f t="shared" si="1064"/>
        <v/>
      </c>
      <c r="BF1100">
        <f t="shared" si="1065"/>
        <v>0</v>
      </c>
      <c r="BG1100">
        <f t="shared" si="1066"/>
        <v>0</v>
      </c>
      <c r="BH1100">
        <f t="shared" si="1067"/>
        <v>0</v>
      </c>
      <c r="BI1100">
        <f t="shared" si="1068"/>
        <v>0</v>
      </c>
      <c r="BJ1100">
        <f t="shared" si="1069"/>
        <v>0</v>
      </c>
      <c r="BK1100">
        <f t="shared" si="1070"/>
        <v>0</v>
      </c>
      <c r="BL1100">
        <f t="shared" si="1071"/>
        <v>0</v>
      </c>
      <c r="BM1100">
        <f t="shared" si="1072"/>
        <v>0</v>
      </c>
      <c r="BN1100">
        <f t="shared" si="1073"/>
        <v>0</v>
      </c>
      <c r="BO1100">
        <f t="shared" si="1074"/>
        <v>0</v>
      </c>
      <c r="BP1100">
        <f t="shared" si="1075"/>
        <v>0</v>
      </c>
      <c r="BQ1100">
        <f t="shared" si="1076"/>
        <v>0</v>
      </c>
      <c r="BR1100">
        <f t="shared" si="1077"/>
        <v>0</v>
      </c>
      <c r="BS1100">
        <f t="shared" si="1078"/>
        <v>0</v>
      </c>
      <c r="BT1100">
        <f t="shared" si="1079"/>
        <v>0</v>
      </c>
    </row>
    <row r="1101" spans="1:72" x14ac:dyDescent="0.25">
      <c r="A1101" t="str">
        <f>IF(TRIM(INDEX(games!$A:$A,ROW()))="","",TRIM(INDEX(games!$A:$A,ROW())))</f>
        <v/>
      </c>
      <c r="B1101" t="str">
        <f>IF(OR($A1101="",INDEX(games!$B:$B,ROW())=""),"",INDEX(games!$B:$B,ROW()))</f>
        <v/>
      </c>
      <c r="C1101" t="str">
        <f>IF(OR($A1101="",INDEX(games!$C:$C,ROW())=""),"",INDEX(games!$C:$C,ROW()))</f>
        <v/>
      </c>
      <c r="D1101" t="str">
        <f t="shared" si="1020"/>
        <v/>
      </c>
      <c r="E1101" t="str">
        <f t="shared" si="1021"/>
        <v/>
      </c>
      <c r="F1101" t="str">
        <f t="shared" si="1022"/>
        <v/>
      </c>
      <c r="G1101" t="e">
        <f t="shared" si="1023"/>
        <v>#N/A</v>
      </c>
      <c r="H1101" t="e">
        <f t="shared" si="1024"/>
        <v>#N/A</v>
      </c>
      <c r="I1101" t="e">
        <f t="shared" si="1025"/>
        <v>#N/A</v>
      </c>
      <c r="J1101" t="e">
        <f t="shared" si="1026"/>
        <v>#N/A</v>
      </c>
      <c r="K1101" t="e">
        <f t="shared" si="1027"/>
        <v>#N/A</v>
      </c>
      <c r="L1101" t="e">
        <f t="shared" si="1028"/>
        <v>#N/A</v>
      </c>
      <c r="M1101" t="e">
        <f t="shared" si="1029"/>
        <v>#N/A</v>
      </c>
      <c r="N1101" t="e">
        <f t="shared" si="1030"/>
        <v>#N/A</v>
      </c>
      <c r="O1101" t="str">
        <f t="shared" si="1031"/>
        <v/>
      </c>
      <c r="P1101" t="str">
        <f>IF(OR($A1101="",INDEX(games!$H:$H,ROW())=""),"",INDEX(games!$H:$H,ROW()))</f>
        <v/>
      </c>
      <c r="Q1101" t="str">
        <f t="shared" si="1032"/>
        <v/>
      </c>
      <c r="T1101">
        <f t="shared" si="1033"/>
        <v>2011</v>
      </c>
      <c r="U1101">
        <f t="shared" si="1034"/>
        <v>2021</v>
      </c>
      <c r="V1101">
        <f t="shared" si="1035"/>
        <v>10</v>
      </c>
      <c r="W1101" t="str">
        <f>IF(TRIM(INDEX(connections!$A:$A,ROW()))="","",TRIM(INDEX(connections!$A:$A,ROW())))</f>
        <v>The Binding of Isaac</v>
      </c>
      <c r="X1101" t="str">
        <f>IF($W1101="","",TRIM(INDEX(connections!$B:$B,ROW())))</f>
        <v>Revita</v>
      </c>
      <c r="Y1101">
        <f t="shared" si="1036"/>
        <v>865</v>
      </c>
      <c r="Z1101">
        <f t="shared" si="1037"/>
        <v>677</v>
      </c>
      <c r="AA1101" t="str">
        <f t="shared" si="1038"/>
        <v>Yes</v>
      </c>
      <c r="AB1101" t="str">
        <f t="shared" si="1039"/>
        <v>Yes</v>
      </c>
      <c r="AC1101">
        <f t="shared" si="1040"/>
        <v>1</v>
      </c>
      <c r="AD1101">
        <f t="shared" si="1041"/>
        <v>0</v>
      </c>
      <c r="AE1101" t="str">
        <f t="shared" si="1042"/>
        <v/>
      </c>
      <c r="AG1101" t="str">
        <f t="shared" si="1043"/>
        <v/>
      </c>
      <c r="AH1101" t="str">
        <f t="shared" si="1044"/>
        <v/>
      </c>
      <c r="AI1101" t="str">
        <f t="shared" si="1045"/>
        <v/>
      </c>
      <c r="AJ1101" t="str">
        <f t="shared" si="1046"/>
        <v/>
      </c>
      <c r="AK1101" t="str">
        <f t="shared" si="1047"/>
        <v/>
      </c>
      <c r="AL1101" t="str">
        <f>IF($A1101="","",INDEX(games!$J:$J,ROW())&amp;"")</f>
        <v/>
      </c>
      <c r="AM1101" t="str">
        <f>IF($A1101="","",SUMPRODUCT($AO1101:$BD1101,'Map Analysis'!$AN$2^{0,1,2,3,4,5,6,7,8,9,10,11,12,13,14,15}))</f>
        <v/>
      </c>
      <c r="AN1101" t="str">
        <f t="shared" si="1048"/>
        <v/>
      </c>
      <c r="AO1101" t="str">
        <f t="shared" si="1049"/>
        <v/>
      </c>
      <c r="AP1101" t="str">
        <f t="shared" si="1050"/>
        <v/>
      </c>
      <c r="AQ1101" t="str">
        <f t="shared" si="1051"/>
        <v/>
      </c>
      <c r="AR1101" t="str">
        <f t="shared" si="1052"/>
        <v/>
      </c>
      <c r="AS1101" t="str">
        <f t="shared" si="1053"/>
        <v/>
      </c>
      <c r="AT1101" t="str">
        <f t="shared" si="1054"/>
        <v/>
      </c>
      <c r="AU1101" t="str">
        <f t="shared" si="1055"/>
        <v/>
      </c>
      <c r="AV1101" t="str">
        <f t="shared" si="1056"/>
        <v/>
      </c>
      <c r="AW1101" t="str">
        <f t="shared" si="1057"/>
        <v/>
      </c>
      <c r="AX1101" t="str">
        <f t="shared" si="1058"/>
        <v/>
      </c>
      <c r="AY1101" t="str">
        <f t="shared" si="1059"/>
        <v/>
      </c>
      <c r="AZ1101" t="str">
        <f t="shared" si="1060"/>
        <v/>
      </c>
      <c r="BA1101" t="str">
        <f t="shared" si="1061"/>
        <v/>
      </c>
      <c r="BB1101" t="str">
        <f t="shared" si="1062"/>
        <v/>
      </c>
      <c r="BC1101" t="str">
        <f t="shared" si="1063"/>
        <v/>
      </c>
      <c r="BD1101" t="str">
        <f t="shared" si="1064"/>
        <v/>
      </c>
      <c r="BF1101">
        <f t="shared" si="1065"/>
        <v>1</v>
      </c>
      <c r="BG1101">
        <f t="shared" si="1066"/>
        <v>2</v>
      </c>
      <c r="BH1101">
        <f t="shared" si="1067"/>
        <v>0</v>
      </c>
      <c r="BI1101">
        <f t="shared" si="1068"/>
        <v>0</v>
      </c>
      <c r="BJ1101">
        <f t="shared" si="1069"/>
        <v>0</v>
      </c>
      <c r="BK1101">
        <f t="shared" si="1070"/>
        <v>0</v>
      </c>
      <c r="BL1101">
        <f t="shared" si="1071"/>
        <v>0</v>
      </c>
      <c r="BM1101">
        <f t="shared" si="1072"/>
        <v>0</v>
      </c>
      <c r="BN1101">
        <f t="shared" si="1073"/>
        <v>0</v>
      </c>
      <c r="BO1101">
        <f t="shared" si="1074"/>
        <v>0</v>
      </c>
      <c r="BP1101">
        <f t="shared" si="1075"/>
        <v>0</v>
      </c>
      <c r="BQ1101">
        <f t="shared" si="1076"/>
        <v>0</v>
      </c>
      <c r="BR1101">
        <f t="shared" si="1077"/>
        <v>0</v>
      </c>
      <c r="BS1101">
        <f t="shared" si="1078"/>
        <v>0</v>
      </c>
      <c r="BT1101">
        <f t="shared" si="1079"/>
        <v>0</v>
      </c>
    </row>
    <row r="1102" spans="1:72" x14ac:dyDescent="0.25">
      <c r="A1102" t="str">
        <f>IF(TRIM(INDEX(games!$A:$A,ROW()))="","",TRIM(INDEX(games!$A:$A,ROW())))</f>
        <v/>
      </c>
      <c r="B1102" t="str">
        <f>IF(OR($A1102="",INDEX(games!$B:$B,ROW())=""),"",INDEX(games!$B:$B,ROW()))</f>
        <v/>
      </c>
      <c r="C1102" t="str">
        <f>IF(OR($A1102="",INDEX(games!$C:$C,ROW())=""),"",INDEX(games!$C:$C,ROW()))</f>
        <v/>
      </c>
      <c r="D1102" t="str">
        <f t="shared" si="1020"/>
        <v/>
      </c>
      <c r="E1102" t="str">
        <f t="shared" si="1021"/>
        <v/>
      </c>
      <c r="F1102" t="str">
        <f t="shared" si="1022"/>
        <v/>
      </c>
      <c r="G1102" t="e">
        <f t="shared" si="1023"/>
        <v>#N/A</v>
      </c>
      <c r="H1102" t="e">
        <f t="shared" si="1024"/>
        <v>#N/A</v>
      </c>
      <c r="I1102" t="e">
        <f t="shared" si="1025"/>
        <v>#N/A</v>
      </c>
      <c r="J1102" t="e">
        <f t="shared" si="1026"/>
        <v>#N/A</v>
      </c>
      <c r="K1102" t="e">
        <f t="shared" si="1027"/>
        <v>#N/A</v>
      </c>
      <c r="L1102" t="e">
        <f t="shared" si="1028"/>
        <v>#N/A</v>
      </c>
      <c r="M1102" t="e">
        <f t="shared" si="1029"/>
        <v>#N/A</v>
      </c>
      <c r="N1102" t="e">
        <f t="shared" si="1030"/>
        <v>#N/A</v>
      </c>
      <c r="O1102" t="str">
        <f t="shared" si="1031"/>
        <v/>
      </c>
      <c r="P1102" t="str">
        <f>IF(OR($A1102="",INDEX(games!$H:$H,ROW())=""),"",INDEX(games!$H:$H,ROW()))</f>
        <v/>
      </c>
      <c r="Q1102" t="str">
        <f t="shared" si="1032"/>
        <v/>
      </c>
      <c r="T1102">
        <f t="shared" si="1033"/>
        <v>2021</v>
      </c>
      <c r="U1102">
        <f t="shared" si="1034"/>
        <v>2025</v>
      </c>
      <c r="V1102">
        <f t="shared" si="1035"/>
        <v>4</v>
      </c>
      <c r="W1102" t="str">
        <f>IF(TRIM(INDEX(connections!$A:$A,ROW()))="","",TRIM(INDEX(connections!$A:$A,ROW())))</f>
        <v>Vampire Survivors</v>
      </c>
      <c r="X1102" t="str">
        <f>IF($W1102="","",TRIM(INDEX(connections!$B:$B,ROW())))</f>
        <v>Rhythm Witch: Beat Death</v>
      </c>
      <c r="Y1102">
        <f t="shared" si="1036"/>
        <v>941</v>
      </c>
      <c r="Z1102">
        <f t="shared" si="1037"/>
        <v>678</v>
      </c>
      <c r="AA1102" t="str">
        <f t="shared" si="1038"/>
        <v>Yes</v>
      </c>
      <c r="AB1102" t="str">
        <f t="shared" si="1039"/>
        <v>Yes</v>
      </c>
      <c r="AC1102">
        <f t="shared" si="1040"/>
        <v>1</v>
      </c>
      <c r="AD1102">
        <f t="shared" si="1041"/>
        <v>0</v>
      </c>
      <c r="AE1102" t="str">
        <f t="shared" si="1042"/>
        <v/>
      </c>
      <c r="AG1102" t="str">
        <f t="shared" si="1043"/>
        <v/>
      </c>
      <c r="AH1102" t="str">
        <f t="shared" si="1044"/>
        <v/>
      </c>
      <c r="AI1102" t="str">
        <f t="shared" si="1045"/>
        <v/>
      </c>
      <c r="AJ1102" t="str">
        <f t="shared" si="1046"/>
        <v/>
      </c>
      <c r="AK1102" t="str">
        <f t="shared" si="1047"/>
        <v/>
      </c>
      <c r="AL1102" t="str">
        <f>IF($A1102="","",INDEX(games!$J:$J,ROW())&amp;"")</f>
        <v/>
      </c>
      <c r="AM1102" t="str">
        <f>IF($A1102="","",SUMPRODUCT($AO1102:$BD1102,'Map Analysis'!$AN$2^{0,1,2,3,4,5,6,7,8,9,10,11,12,13,14,15}))</f>
        <v/>
      </c>
      <c r="AN1102" t="str">
        <f t="shared" si="1048"/>
        <v/>
      </c>
      <c r="AO1102" t="str">
        <f t="shared" si="1049"/>
        <v/>
      </c>
      <c r="AP1102" t="str">
        <f t="shared" si="1050"/>
        <v/>
      </c>
      <c r="AQ1102" t="str">
        <f t="shared" si="1051"/>
        <v/>
      </c>
      <c r="AR1102" t="str">
        <f t="shared" si="1052"/>
        <v/>
      </c>
      <c r="AS1102" t="str">
        <f t="shared" si="1053"/>
        <v/>
      </c>
      <c r="AT1102" t="str">
        <f t="shared" si="1054"/>
        <v/>
      </c>
      <c r="AU1102" t="str">
        <f t="shared" si="1055"/>
        <v/>
      </c>
      <c r="AV1102" t="str">
        <f t="shared" si="1056"/>
        <v/>
      </c>
      <c r="AW1102" t="str">
        <f t="shared" si="1057"/>
        <v/>
      </c>
      <c r="AX1102" t="str">
        <f t="shared" si="1058"/>
        <v/>
      </c>
      <c r="AY1102" t="str">
        <f t="shared" si="1059"/>
        <v/>
      </c>
      <c r="AZ1102" t="str">
        <f t="shared" si="1060"/>
        <v/>
      </c>
      <c r="BA1102" t="str">
        <f t="shared" si="1061"/>
        <v/>
      </c>
      <c r="BB1102" t="str">
        <f t="shared" si="1062"/>
        <v/>
      </c>
      <c r="BC1102" t="str">
        <f t="shared" si="1063"/>
        <v/>
      </c>
      <c r="BD1102" t="str">
        <f t="shared" si="1064"/>
        <v/>
      </c>
      <c r="BF1102">
        <f t="shared" si="1065"/>
        <v>0</v>
      </c>
      <c r="BG1102">
        <f t="shared" si="1066"/>
        <v>0</v>
      </c>
      <c r="BH1102">
        <f t="shared" si="1067"/>
        <v>0</v>
      </c>
      <c r="BI1102">
        <f t="shared" si="1068"/>
        <v>0</v>
      </c>
      <c r="BJ1102">
        <f t="shared" si="1069"/>
        <v>0</v>
      </c>
      <c r="BK1102">
        <f t="shared" si="1070"/>
        <v>0</v>
      </c>
      <c r="BL1102">
        <f t="shared" si="1071"/>
        <v>0</v>
      </c>
      <c r="BM1102">
        <f t="shared" si="1072"/>
        <v>0</v>
      </c>
      <c r="BN1102">
        <f t="shared" si="1073"/>
        <v>0</v>
      </c>
      <c r="BO1102">
        <f t="shared" si="1074"/>
        <v>0</v>
      </c>
      <c r="BP1102">
        <f t="shared" si="1075"/>
        <v>0</v>
      </c>
      <c r="BQ1102">
        <f t="shared" si="1076"/>
        <v>0</v>
      </c>
      <c r="BR1102">
        <f t="shared" si="1077"/>
        <v>0</v>
      </c>
      <c r="BS1102">
        <f t="shared" si="1078"/>
        <v>0</v>
      </c>
      <c r="BT1102">
        <f t="shared" si="1079"/>
        <v>0</v>
      </c>
    </row>
    <row r="1103" spans="1:72" x14ac:dyDescent="0.25">
      <c r="A1103" t="str">
        <f>IF(TRIM(INDEX(games!$A:$A,ROW()))="","",TRIM(INDEX(games!$A:$A,ROW())))</f>
        <v/>
      </c>
      <c r="B1103" t="str">
        <f>IF(OR($A1103="",INDEX(games!$B:$B,ROW())=""),"",INDEX(games!$B:$B,ROW()))</f>
        <v/>
      </c>
      <c r="C1103" t="str">
        <f>IF(OR($A1103="",INDEX(games!$C:$C,ROW())=""),"",INDEX(games!$C:$C,ROW()))</f>
        <v/>
      </c>
      <c r="D1103" t="str">
        <f t="shared" si="1020"/>
        <v/>
      </c>
      <c r="E1103" t="str">
        <f t="shared" si="1021"/>
        <v/>
      </c>
      <c r="F1103" t="str">
        <f t="shared" si="1022"/>
        <v/>
      </c>
      <c r="G1103" t="e">
        <f t="shared" si="1023"/>
        <v>#N/A</v>
      </c>
      <c r="H1103" t="e">
        <f t="shared" si="1024"/>
        <v>#N/A</v>
      </c>
      <c r="I1103" t="e">
        <f t="shared" si="1025"/>
        <v>#N/A</v>
      </c>
      <c r="J1103" t="e">
        <f t="shared" si="1026"/>
        <v>#N/A</v>
      </c>
      <c r="K1103" t="e">
        <f t="shared" si="1027"/>
        <v>#N/A</v>
      </c>
      <c r="L1103" t="e">
        <f t="shared" si="1028"/>
        <v>#N/A</v>
      </c>
      <c r="M1103" t="e">
        <f t="shared" si="1029"/>
        <v>#N/A</v>
      </c>
      <c r="N1103" t="e">
        <f t="shared" si="1030"/>
        <v>#N/A</v>
      </c>
      <c r="O1103" t="str">
        <f t="shared" si="1031"/>
        <v/>
      </c>
      <c r="P1103" t="str">
        <f>IF(OR($A1103="",INDEX(games!$H:$H,ROW())=""),"",INDEX(games!$H:$H,ROW()))</f>
        <v/>
      </c>
      <c r="Q1103" t="str">
        <f t="shared" si="1032"/>
        <v/>
      </c>
      <c r="T1103">
        <f t="shared" si="1033"/>
        <v>2023</v>
      </c>
      <c r="U1103">
        <f t="shared" si="1034"/>
        <v>2025</v>
      </c>
      <c r="V1103">
        <f t="shared" si="1035"/>
        <v>2</v>
      </c>
      <c r="W1103" t="str">
        <f>IF(TRIM(INDEX(connections!$A:$A,ROW()))="","",TRIM(INDEX(connections!$A:$A,ROW())))</f>
        <v>Zoeti</v>
      </c>
      <c r="X1103" t="str">
        <f>IF($W1103="","",TRIM(INDEX(connections!$B:$B,ROW())))</f>
        <v>Rhythm Witch: Beat Death</v>
      </c>
      <c r="Y1103">
        <f t="shared" si="1036"/>
        <v>994</v>
      </c>
      <c r="Z1103">
        <f t="shared" si="1037"/>
        <v>678</v>
      </c>
      <c r="AA1103" t="str">
        <f t="shared" si="1038"/>
        <v>Yes</v>
      </c>
      <c r="AB1103" t="str">
        <f t="shared" si="1039"/>
        <v>Yes</v>
      </c>
      <c r="AC1103">
        <f t="shared" si="1040"/>
        <v>1</v>
      </c>
      <c r="AD1103">
        <f t="shared" si="1041"/>
        <v>1</v>
      </c>
      <c r="AE1103" t="str">
        <f t="shared" si="1042"/>
        <v/>
      </c>
      <c r="AG1103" t="str">
        <f t="shared" si="1043"/>
        <v/>
      </c>
      <c r="AH1103" t="str">
        <f t="shared" si="1044"/>
        <v/>
      </c>
      <c r="AI1103" t="str">
        <f t="shared" si="1045"/>
        <v/>
      </c>
      <c r="AJ1103" t="str">
        <f t="shared" si="1046"/>
        <v/>
      </c>
      <c r="AK1103" t="str">
        <f t="shared" si="1047"/>
        <v/>
      </c>
      <c r="AL1103" t="str">
        <f>IF($A1103="","",INDEX(games!$J:$J,ROW())&amp;"")</f>
        <v/>
      </c>
      <c r="AM1103" t="str">
        <f>IF($A1103="","",SUMPRODUCT($AO1103:$BD1103,'Map Analysis'!$AN$2^{0,1,2,3,4,5,6,7,8,9,10,11,12,13,14,15}))</f>
        <v/>
      </c>
      <c r="AN1103" t="str">
        <f t="shared" si="1048"/>
        <v/>
      </c>
      <c r="AO1103" t="str">
        <f t="shared" si="1049"/>
        <v/>
      </c>
      <c r="AP1103" t="str">
        <f t="shared" si="1050"/>
        <v/>
      </c>
      <c r="AQ1103" t="str">
        <f t="shared" si="1051"/>
        <v/>
      </c>
      <c r="AR1103" t="str">
        <f t="shared" si="1052"/>
        <v/>
      </c>
      <c r="AS1103" t="str">
        <f t="shared" si="1053"/>
        <v/>
      </c>
      <c r="AT1103" t="str">
        <f t="shared" si="1054"/>
        <v/>
      </c>
      <c r="AU1103" t="str">
        <f t="shared" si="1055"/>
        <v/>
      </c>
      <c r="AV1103" t="str">
        <f t="shared" si="1056"/>
        <v/>
      </c>
      <c r="AW1103" t="str">
        <f t="shared" si="1057"/>
        <v/>
      </c>
      <c r="AX1103" t="str">
        <f t="shared" si="1058"/>
        <v/>
      </c>
      <c r="AY1103" t="str">
        <f t="shared" si="1059"/>
        <v/>
      </c>
      <c r="AZ1103" t="str">
        <f t="shared" si="1060"/>
        <v/>
      </c>
      <c r="BA1103" t="str">
        <f t="shared" si="1061"/>
        <v/>
      </c>
      <c r="BB1103" t="str">
        <f t="shared" si="1062"/>
        <v/>
      </c>
      <c r="BC1103" t="str">
        <f t="shared" si="1063"/>
        <v/>
      </c>
      <c r="BD1103" t="str">
        <f t="shared" si="1064"/>
        <v/>
      </c>
      <c r="BF1103">
        <f t="shared" si="1065"/>
        <v>0</v>
      </c>
      <c r="BG1103">
        <f t="shared" si="1066"/>
        <v>0</v>
      </c>
      <c r="BH1103">
        <f t="shared" si="1067"/>
        <v>0</v>
      </c>
      <c r="BI1103">
        <f t="shared" si="1068"/>
        <v>0</v>
      </c>
      <c r="BJ1103">
        <f t="shared" si="1069"/>
        <v>0</v>
      </c>
      <c r="BK1103">
        <f t="shared" si="1070"/>
        <v>0</v>
      </c>
      <c r="BL1103">
        <f t="shared" si="1071"/>
        <v>0</v>
      </c>
      <c r="BM1103">
        <f t="shared" si="1072"/>
        <v>0</v>
      </c>
      <c r="BN1103">
        <f t="shared" si="1073"/>
        <v>0</v>
      </c>
      <c r="BO1103">
        <f t="shared" si="1074"/>
        <v>0</v>
      </c>
      <c r="BP1103">
        <f t="shared" si="1075"/>
        <v>0</v>
      </c>
      <c r="BQ1103">
        <f t="shared" si="1076"/>
        <v>0</v>
      </c>
      <c r="BR1103">
        <f t="shared" si="1077"/>
        <v>0</v>
      </c>
      <c r="BS1103">
        <f t="shared" si="1078"/>
        <v>0</v>
      </c>
      <c r="BT1103">
        <f t="shared" si="1079"/>
        <v>0</v>
      </c>
    </row>
    <row r="1104" spans="1:72" x14ac:dyDescent="0.25">
      <c r="A1104" t="str">
        <f>IF(TRIM(INDEX(games!$A:$A,ROW()))="","",TRIM(INDEX(games!$A:$A,ROW())))</f>
        <v/>
      </c>
      <c r="B1104" t="str">
        <f>IF(OR($A1104="",INDEX(games!$B:$B,ROW())=""),"",INDEX(games!$B:$B,ROW()))</f>
        <v/>
      </c>
      <c r="C1104" t="str">
        <f>IF(OR($A1104="",INDEX(games!$C:$C,ROW())=""),"",INDEX(games!$C:$C,ROW()))</f>
        <v/>
      </c>
      <c r="D1104" t="str">
        <f t="shared" si="1020"/>
        <v/>
      </c>
      <c r="E1104" t="str">
        <f t="shared" si="1021"/>
        <v/>
      </c>
      <c r="F1104" t="str">
        <f t="shared" si="1022"/>
        <v/>
      </c>
      <c r="G1104" t="e">
        <f t="shared" si="1023"/>
        <v>#N/A</v>
      </c>
      <c r="H1104" t="e">
        <f t="shared" si="1024"/>
        <v>#N/A</v>
      </c>
      <c r="I1104" t="e">
        <f t="shared" si="1025"/>
        <v>#N/A</v>
      </c>
      <c r="J1104" t="e">
        <f t="shared" si="1026"/>
        <v>#N/A</v>
      </c>
      <c r="K1104" t="e">
        <f t="shared" si="1027"/>
        <v>#N/A</v>
      </c>
      <c r="L1104" t="e">
        <f t="shared" si="1028"/>
        <v>#N/A</v>
      </c>
      <c r="M1104" t="e">
        <f t="shared" si="1029"/>
        <v>#N/A</v>
      </c>
      <c r="N1104" t="e">
        <f t="shared" si="1030"/>
        <v>#N/A</v>
      </c>
      <c r="O1104" t="str">
        <f t="shared" si="1031"/>
        <v/>
      </c>
      <c r="P1104" t="str">
        <f>IF(OR($A1104="",INDEX(games!$H:$H,ROW())=""),"",INDEX(games!$H:$H,ROW()))</f>
        <v/>
      </c>
      <c r="Q1104" t="str">
        <f t="shared" si="1032"/>
        <v/>
      </c>
      <c r="T1104">
        <f t="shared" si="1033"/>
        <v>2009</v>
      </c>
      <c r="U1104">
        <f t="shared" si="1034"/>
        <v>2020</v>
      </c>
      <c r="V1104">
        <f t="shared" si="1035"/>
        <v>11</v>
      </c>
      <c r="W1104" t="str">
        <f>IF(TRIM(INDEX(connections!$A:$A,ROW()))="","",TRIM(INDEX(connections!$A:$A,ROW())))</f>
        <v>Brogue</v>
      </c>
      <c r="X1104" t="str">
        <f>IF($W1104="","",TRIM(INDEX(connections!$B:$B,ROW())))</f>
        <v>Rift Wizard</v>
      </c>
      <c r="Y1104">
        <f t="shared" si="1036"/>
        <v>103</v>
      </c>
      <c r="Z1104">
        <f t="shared" si="1037"/>
        <v>679</v>
      </c>
      <c r="AA1104" t="str">
        <f t="shared" si="1038"/>
        <v>Yes</v>
      </c>
      <c r="AB1104" t="str">
        <f t="shared" si="1039"/>
        <v>Yes</v>
      </c>
      <c r="AC1104">
        <f t="shared" si="1040"/>
        <v>1</v>
      </c>
      <c r="AD1104">
        <f t="shared" si="1041"/>
        <v>0</v>
      </c>
      <c r="AE1104" t="str">
        <f t="shared" si="1042"/>
        <v/>
      </c>
      <c r="AG1104" t="str">
        <f t="shared" si="1043"/>
        <v/>
      </c>
      <c r="AH1104" t="str">
        <f t="shared" si="1044"/>
        <v/>
      </c>
      <c r="AI1104" t="str">
        <f t="shared" si="1045"/>
        <v/>
      </c>
      <c r="AJ1104" t="str">
        <f t="shared" si="1046"/>
        <v/>
      </c>
      <c r="AK1104" t="str">
        <f t="shared" si="1047"/>
        <v/>
      </c>
      <c r="AL1104" t="str">
        <f>IF($A1104="","",INDEX(games!$J:$J,ROW())&amp;"")</f>
        <v/>
      </c>
      <c r="AM1104" t="str">
        <f>IF($A1104="","",SUMPRODUCT($AO1104:$BD1104,'Map Analysis'!$AN$2^{0,1,2,3,4,5,6,7,8,9,10,11,12,13,14,15}))</f>
        <v/>
      </c>
      <c r="AN1104" t="str">
        <f t="shared" si="1048"/>
        <v/>
      </c>
      <c r="AO1104" t="str">
        <f t="shared" si="1049"/>
        <v/>
      </c>
      <c r="AP1104" t="str">
        <f t="shared" si="1050"/>
        <v/>
      </c>
      <c r="AQ1104" t="str">
        <f t="shared" si="1051"/>
        <v/>
      </c>
      <c r="AR1104" t="str">
        <f t="shared" si="1052"/>
        <v/>
      </c>
      <c r="AS1104" t="str">
        <f t="shared" si="1053"/>
        <v/>
      </c>
      <c r="AT1104" t="str">
        <f t="shared" si="1054"/>
        <v/>
      </c>
      <c r="AU1104" t="str">
        <f t="shared" si="1055"/>
        <v/>
      </c>
      <c r="AV1104" t="str">
        <f t="shared" si="1056"/>
        <v/>
      </c>
      <c r="AW1104" t="str">
        <f t="shared" si="1057"/>
        <v/>
      </c>
      <c r="AX1104" t="str">
        <f t="shared" si="1058"/>
        <v/>
      </c>
      <c r="AY1104" t="str">
        <f t="shared" si="1059"/>
        <v/>
      </c>
      <c r="AZ1104" t="str">
        <f t="shared" si="1060"/>
        <v/>
      </c>
      <c r="BA1104" t="str">
        <f t="shared" si="1061"/>
        <v/>
      </c>
      <c r="BB1104" t="str">
        <f t="shared" si="1062"/>
        <v/>
      </c>
      <c r="BC1104" t="str">
        <f t="shared" si="1063"/>
        <v/>
      </c>
      <c r="BD1104" t="str">
        <f t="shared" si="1064"/>
        <v/>
      </c>
      <c r="BF1104">
        <f t="shared" si="1065"/>
        <v>3</v>
      </c>
      <c r="BG1104">
        <f t="shared" si="1066"/>
        <v>1</v>
      </c>
      <c r="BH1104">
        <f t="shared" si="1067"/>
        <v>0</v>
      </c>
      <c r="BI1104">
        <f t="shared" si="1068"/>
        <v>0</v>
      </c>
      <c r="BJ1104">
        <f t="shared" si="1069"/>
        <v>0</v>
      </c>
      <c r="BK1104">
        <f t="shared" si="1070"/>
        <v>0</v>
      </c>
      <c r="BL1104">
        <f t="shared" si="1071"/>
        <v>0</v>
      </c>
      <c r="BM1104">
        <f t="shared" si="1072"/>
        <v>0</v>
      </c>
      <c r="BN1104">
        <f t="shared" si="1073"/>
        <v>0</v>
      </c>
      <c r="BO1104">
        <f t="shared" si="1074"/>
        <v>0</v>
      </c>
      <c r="BP1104">
        <f t="shared" si="1075"/>
        <v>0</v>
      </c>
      <c r="BQ1104">
        <f t="shared" si="1076"/>
        <v>0</v>
      </c>
      <c r="BR1104">
        <f t="shared" si="1077"/>
        <v>0</v>
      </c>
      <c r="BS1104">
        <f t="shared" si="1078"/>
        <v>0</v>
      </c>
      <c r="BT1104">
        <f t="shared" si="1079"/>
        <v>0</v>
      </c>
    </row>
    <row r="1105" spans="1:72" x14ac:dyDescent="0.25">
      <c r="A1105" t="str">
        <f>IF(TRIM(INDEX(games!$A:$A,ROW()))="","",TRIM(INDEX(games!$A:$A,ROW())))</f>
        <v/>
      </c>
      <c r="B1105" t="str">
        <f>IF(OR($A1105="",INDEX(games!$B:$B,ROW())=""),"",INDEX(games!$B:$B,ROW()))</f>
        <v/>
      </c>
      <c r="C1105" t="str">
        <f>IF(OR($A1105="",INDEX(games!$C:$C,ROW())=""),"",INDEX(games!$C:$C,ROW()))</f>
        <v/>
      </c>
      <c r="D1105" t="str">
        <f t="shared" si="1020"/>
        <v/>
      </c>
      <c r="E1105" t="str">
        <f t="shared" si="1021"/>
        <v/>
      </c>
      <c r="F1105" t="str">
        <f t="shared" si="1022"/>
        <v/>
      </c>
      <c r="G1105" t="e">
        <f t="shared" si="1023"/>
        <v>#N/A</v>
      </c>
      <c r="H1105" t="e">
        <f t="shared" si="1024"/>
        <v>#N/A</v>
      </c>
      <c r="I1105" t="e">
        <f t="shared" si="1025"/>
        <v>#N/A</v>
      </c>
      <c r="J1105" t="e">
        <f t="shared" si="1026"/>
        <v>#N/A</v>
      </c>
      <c r="K1105" t="e">
        <f t="shared" si="1027"/>
        <v>#N/A</v>
      </c>
      <c r="L1105" t="e">
        <f t="shared" si="1028"/>
        <v>#N/A</v>
      </c>
      <c r="M1105" t="e">
        <f t="shared" si="1029"/>
        <v>#N/A</v>
      </c>
      <c r="N1105" t="e">
        <f t="shared" si="1030"/>
        <v>#N/A</v>
      </c>
      <c r="O1105" t="str">
        <f t="shared" si="1031"/>
        <v/>
      </c>
      <c r="P1105" t="str">
        <f>IF(OR($A1105="",INDEX(games!$H:$H,ROW())=""),"",INDEX(games!$H:$H,ROW()))</f>
        <v/>
      </c>
      <c r="Q1105" t="str">
        <f t="shared" si="1032"/>
        <v/>
      </c>
      <c r="T1105">
        <f t="shared" si="1033"/>
        <v>1996</v>
      </c>
      <c r="U1105">
        <f t="shared" si="1034"/>
        <v>2020</v>
      </c>
      <c r="V1105">
        <f t="shared" si="1035"/>
        <v>24</v>
      </c>
      <c r="W1105" t="str">
        <f>IF(TRIM(INDEX(connections!$A:$A,ROW()))="","",TRIM(INDEX(connections!$A:$A,ROW())))</f>
        <v>Diablo</v>
      </c>
      <c r="X1105" t="str">
        <f>IF($W1105="","",TRIM(INDEX(connections!$B:$B,ROW())))</f>
        <v>Rift Wizard</v>
      </c>
      <c r="Y1105">
        <f t="shared" si="1036"/>
        <v>225</v>
      </c>
      <c r="Z1105">
        <f t="shared" si="1037"/>
        <v>679</v>
      </c>
      <c r="AA1105" t="str">
        <f t="shared" si="1038"/>
        <v>Yes</v>
      </c>
      <c r="AB1105" t="str">
        <f t="shared" si="1039"/>
        <v>Yes</v>
      </c>
      <c r="AC1105">
        <f t="shared" si="1040"/>
        <v>1</v>
      </c>
      <c r="AD1105">
        <f t="shared" si="1041"/>
        <v>1</v>
      </c>
      <c r="AE1105" t="str">
        <f t="shared" si="1042"/>
        <v/>
      </c>
      <c r="AG1105" t="str">
        <f t="shared" si="1043"/>
        <v/>
      </c>
      <c r="AH1105" t="str">
        <f t="shared" si="1044"/>
        <v/>
      </c>
      <c r="AI1105" t="str">
        <f t="shared" si="1045"/>
        <v/>
      </c>
      <c r="AJ1105" t="str">
        <f t="shared" si="1046"/>
        <v/>
      </c>
      <c r="AK1105" t="str">
        <f t="shared" si="1047"/>
        <v/>
      </c>
      <c r="AL1105" t="str">
        <f>IF($A1105="","",INDEX(games!$J:$J,ROW())&amp;"")</f>
        <v/>
      </c>
      <c r="AM1105" t="str">
        <f>IF($A1105="","",SUMPRODUCT($AO1105:$BD1105,'Map Analysis'!$AN$2^{0,1,2,3,4,5,6,7,8,9,10,11,12,13,14,15}))</f>
        <v/>
      </c>
      <c r="AN1105" t="str">
        <f t="shared" si="1048"/>
        <v/>
      </c>
      <c r="AO1105" t="str">
        <f t="shared" si="1049"/>
        <v/>
      </c>
      <c r="AP1105" t="str">
        <f t="shared" si="1050"/>
        <v/>
      </c>
      <c r="AQ1105" t="str">
        <f t="shared" si="1051"/>
        <v/>
      </c>
      <c r="AR1105" t="str">
        <f t="shared" si="1052"/>
        <v/>
      </c>
      <c r="AS1105" t="str">
        <f t="shared" si="1053"/>
        <v/>
      </c>
      <c r="AT1105" t="str">
        <f t="shared" si="1054"/>
        <v/>
      </c>
      <c r="AU1105" t="str">
        <f t="shared" si="1055"/>
        <v/>
      </c>
      <c r="AV1105" t="str">
        <f t="shared" si="1056"/>
        <v/>
      </c>
      <c r="AW1105" t="str">
        <f t="shared" si="1057"/>
        <v/>
      </c>
      <c r="AX1105" t="str">
        <f t="shared" si="1058"/>
        <v/>
      </c>
      <c r="AY1105" t="str">
        <f t="shared" si="1059"/>
        <v/>
      </c>
      <c r="AZ1105" t="str">
        <f t="shared" si="1060"/>
        <v/>
      </c>
      <c r="BA1105" t="str">
        <f t="shared" si="1061"/>
        <v/>
      </c>
      <c r="BB1105" t="str">
        <f t="shared" si="1062"/>
        <v/>
      </c>
      <c r="BC1105" t="str">
        <f t="shared" si="1063"/>
        <v/>
      </c>
      <c r="BD1105" t="str">
        <f t="shared" si="1064"/>
        <v/>
      </c>
      <c r="BF1105">
        <f t="shared" si="1065"/>
        <v>3</v>
      </c>
      <c r="BG1105">
        <f t="shared" si="1066"/>
        <v>1</v>
      </c>
      <c r="BH1105">
        <f t="shared" si="1067"/>
        <v>0</v>
      </c>
      <c r="BI1105">
        <f t="shared" si="1068"/>
        <v>0</v>
      </c>
      <c r="BJ1105">
        <f t="shared" si="1069"/>
        <v>0</v>
      </c>
      <c r="BK1105">
        <f t="shared" si="1070"/>
        <v>0</v>
      </c>
      <c r="BL1105">
        <f t="shared" si="1071"/>
        <v>0</v>
      </c>
      <c r="BM1105">
        <f t="shared" si="1072"/>
        <v>0</v>
      </c>
      <c r="BN1105">
        <f t="shared" si="1073"/>
        <v>0</v>
      </c>
      <c r="BO1105">
        <f t="shared" si="1074"/>
        <v>0</v>
      </c>
      <c r="BP1105">
        <f t="shared" si="1075"/>
        <v>0</v>
      </c>
      <c r="BQ1105">
        <f t="shared" si="1076"/>
        <v>0</v>
      </c>
      <c r="BR1105">
        <f t="shared" si="1077"/>
        <v>0</v>
      </c>
      <c r="BS1105">
        <f t="shared" si="1078"/>
        <v>0</v>
      </c>
      <c r="BT1105">
        <f t="shared" si="1079"/>
        <v>0</v>
      </c>
    </row>
    <row r="1106" spans="1:72" x14ac:dyDescent="0.25">
      <c r="A1106" t="str">
        <f>IF(TRIM(INDEX(games!$A:$A,ROW()))="","",TRIM(INDEX(games!$A:$A,ROW())))</f>
        <v/>
      </c>
      <c r="B1106" t="str">
        <f>IF(OR($A1106="",INDEX(games!$B:$B,ROW())=""),"",INDEX(games!$B:$B,ROW()))</f>
        <v/>
      </c>
      <c r="C1106" t="str">
        <f>IF(OR($A1106="",INDEX(games!$C:$C,ROW())=""),"",INDEX(games!$C:$C,ROW()))</f>
        <v/>
      </c>
      <c r="D1106" t="str">
        <f t="shared" si="1020"/>
        <v/>
      </c>
      <c r="E1106" t="str">
        <f t="shared" si="1021"/>
        <v/>
      </c>
      <c r="F1106" t="str">
        <f t="shared" si="1022"/>
        <v/>
      </c>
      <c r="G1106" t="e">
        <f t="shared" si="1023"/>
        <v>#N/A</v>
      </c>
      <c r="H1106" t="e">
        <f t="shared" si="1024"/>
        <v>#N/A</v>
      </c>
      <c r="I1106" t="e">
        <f t="shared" si="1025"/>
        <v>#N/A</v>
      </c>
      <c r="J1106" t="e">
        <f t="shared" si="1026"/>
        <v>#N/A</v>
      </c>
      <c r="K1106" t="e">
        <f t="shared" si="1027"/>
        <v>#N/A</v>
      </c>
      <c r="L1106" t="e">
        <f t="shared" si="1028"/>
        <v>#N/A</v>
      </c>
      <c r="M1106" t="e">
        <f t="shared" si="1029"/>
        <v>#N/A</v>
      </c>
      <c r="N1106" t="e">
        <f t="shared" si="1030"/>
        <v>#N/A</v>
      </c>
      <c r="O1106" t="str">
        <f t="shared" si="1031"/>
        <v/>
      </c>
      <c r="P1106" t="str">
        <f>IF(OR($A1106="",INDEX(games!$H:$H,ROW())=""),"",INDEX(games!$H:$H,ROW()))</f>
        <v/>
      </c>
      <c r="Q1106" t="str">
        <f t="shared" si="1032"/>
        <v/>
      </c>
      <c r="T1106">
        <f t="shared" si="1033"/>
        <v>2006</v>
      </c>
      <c r="U1106">
        <f t="shared" si="1034"/>
        <v>2020</v>
      </c>
      <c r="V1106">
        <f t="shared" si="1035"/>
        <v>14</v>
      </c>
      <c r="W1106" t="str">
        <f>IF(TRIM(INDEX(connections!$A:$A,ROW()))="","",TRIM(INDEX(connections!$A:$A,ROW())))</f>
        <v>Dungeon Crawl Stone Soup</v>
      </c>
      <c r="X1106" t="str">
        <f>IF($W1106="","",TRIM(INDEX(connections!$B:$B,ROW())))</f>
        <v>Rift Wizard</v>
      </c>
      <c r="Y1106">
        <f t="shared" si="1036"/>
        <v>265</v>
      </c>
      <c r="Z1106">
        <f t="shared" si="1037"/>
        <v>679</v>
      </c>
      <c r="AA1106" t="str">
        <f t="shared" si="1038"/>
        <v>Yes</v>
      </c>
      <c r="AB1106" t="str">
        <f t="shared" si="1039"/>
        <v>Yes</v>
      </c>
      <c r="AC1106">
        <f t="shared" si="1040"/>
        <v>1</v>
      </c>
      <c r="AD1106">
        <f t="shared" si="1041"/>
        <v>0</v>
      </c>
      <c r="AE1106" t="str">
        <f t="shared" si="1042"/>
        <v/>
      </c>
      <c r="AG1106" t="str">
        <f t="shared" si="1043"/>
        <v/>
      </c>
      <c r="AH1106" t="str">
        <f t="shared" si="1044"/>
        <v/>
      </c>
      <c r="AI1106" t="str">
        <f t="shared" si="1045"/>
        <v/>
      </c>
      <c r="AJ1106" t="str">
        <f t="shared" si="1046"/>
        <v/>
      </c>
      <c r="AK1106" t="str">
        <f t="shared" si="1047"/>
        <v/>
      </c>
      <c r="AL1106" t="str">
        <f>IF($A1106="","",INDEX(games!$J:$J,ROW())&amp;"")</f>
        <v/>
      </c>
      <c r="AM1106" t="str">
        <f>IF($A1106="","",SUMPRODUCT($AO1106:$BD1106,'Map Analysis'!$AN$2^{0,1,2,3,4,5,6,7,8,9,10,11,12,13,14,15}))</f>
        <v/>
      </c>
      <c r="AN1106" t="str">
        <f t="shared" si="1048"/>
        <v/>
      </c>
      <c r="AO1106" t="str">
        <f t="shared" si="1049"/>
        <v/>
      </c>
      <c r="AP1106" t="str">
        <f t="shared" si="1050"/>
        <v/>
      </c>
      <c r="AQ1106" t="str">
        <f t="shared" si="1051"/>
        <v/>
      </c>
      <c r="AR1106" t="str">
        <f t="shared" si="1052"/>
        <v/>
      </c>
      <c r="AS1106" t="str">
        <f t="shared" si="1053"/>
        <v/>
      </c>
      <c r="AT1106" t="str">
        <f t="shared" si="1054"/>
        <v/>
      </c>
      <c r="AU1106" t="str">
        <f t="shared" si="1055"/>
        <v/>
      </c>
      <c r="AV1106" t="str">
        <f t="shared" si="1056"/>
        <v/>
      </c>
      <c r="AW1106" t="str">
        <f t="shared" si="1057"/>
        <v/>
      </c>
      <c r="AX1106" t="str">
        <f t="shared" si="1058"/>
        <v/>
      </c>
      <c r="AY1106" t="str">
        <f t="shared" si="1059"/>
        <v/>
      </c>
      <c r="AZ1106" t="str">
        <f t="shared" si="1060"/>
        <v/>
      </c>
      <c r="BA1106" t="str">
        <f t="shared" si="1061"/>
        <v/>
      </c>
      <c r="BB1106" t="str">
        <f t="shared" si="1062"/>
        <v/>
      </c>
      <c r="BC1106" t="str">
        <f t="shared" si="1063"/>
        <v/>
      </c>
      <c r="BD1106" t="str">
        <f t="shared" si="1064"/>
        <v/>
      </c>
      <c r="BF1106">
        <f t="shared" si="1065"/>
        <v>3</v>
      </c>
      <c r="BG1106">
        <f t="shared" si="1066"/>
        <v>1</v>
      </c>
      <c r="BH1106">
        <f t="shared" si="1067"/>
        <v>0</v>
      </c>
      <c r="BI1106">
        <f t="shared" si="1068"/>
        <v>0</v>
      </c>
      <c r="BJ1106">
        <f t="shared" si="1069"/>
        <v>0</v>
      </c>
      <c r="BK1106">
        <f t="shared" si="1070"/>
        <v>0</v>
      </c>
      <c r="BL1106">
        <f t="shared" si="1071"/>
        <v>0</v>
      </c>
      <c r="BM1106">
        <f t="shared" si="1072"/>
        <v>0</v>
      </c>
      <c r="BN1106">
        <f t="shared" si="1073"/>
        <v>0</v>
      </c>
      <c r="BO1106">
        <f t="shared" si="1074"/>
        <v>0</v>
      </c>
      <c r="BP1106">
        <f t="shared" si="1075"/>
        <v>0</v>
      </c>
      <c r="BQ1106">
        <f t="shared" si="1076"/>
        <v>0</v>
      </c>
      <c r="BR1106">
        <f t="shared" si="1077"/>
        <v>0</v>
      </c>
      <c r="BS1106">
        <f t="shared" si="1078"/>
        <v>0</v>
      </c>
      <c r="BT1106">
        <f t="shared" si="1079"/>
        <v>0</v>
      </c>
    </row>
    <row r="1107" spans="1:72" x14ac:dyDescent="0.25">
      <c r="A1107" t="str">
        <f>IF(TRIM(INDEX(games!$A:$A,ROW()))="","",TRIM(INDEX(games!$A:$A,ROW())))</f>
        <v/>
      </c>
      <c r="B1107" t="str">
        <f>IF(OR($A1107="",INDEX(games!$B:$B,ROW())=""),"",INDEX(games!$B:$B,ROW()))</f>
        <v/>
      </c>
      <c r="C1107" t="str">
        <f>IF(OR($A1107="",INDEX(games!$C:$C,ROW())=""),"",INDEX(games!$C:$C,ROW()))</f>
        <v/>
      </c>
      <c r="D1107" t="str">
        <f t="shared" si="1020"/>
        <v/>
      </c>
      <c r="E1107" t="str">
        <f t="shared" si="1021"/>
        <v/>
      </c>
      <c r="F1107" t="str">
        <f t="shared" si="1022"/>
        <v/>
      </c>
      <c r="G1107" t="e">
        <f t="shared" si="1023"/>
        <v>#N/A</v>
      </c>
      <c r="H1107" t="e">
        <f t="shared" si="1024"/>
        <v>#N/A</v>
      </c>
      <c r="I1107" t="e">
        <f t="shared" si="1025"/>
        <v>#N/A</v>
      </c>
      <c r="J1107" t="e">
        <f t="shared" si="1026"/>
        <v>#N/A</v>
      </c>
      <c r="K1107" t="e">
        <f t="shared" si="1027"/>
        <v>#N/A</v>
      </c>
      <c r="L1107" t="e">
        <f t="shared" si="1028"/>
        <v>#N/A</v>
      </c>
      <c r="M1107" t="e">
        <f t="shared" si="1029"/>
        <v>#N/A</v>
      </c>
      <c r="N1107" t="e">
        <f t="shared" si="1030"/>
        <v>#N/A</v>
      </c>
      <c r="O1107" t="str">
        <f t="shared" si="1031"/>
        <v/>
      </c>
      <c r="P1107" t="str">
        <f>IF(OR($A1107="",INDEX(games!$H:$H,ROW())=""),"",INDEX(games!$H:$H,ROW()))</f>
        <v/>
      </c>
      <c r="Q1107" t="str">
        <f t="shared" si="1032"/>
        <v/>
      </c>
      <c r="T1107">
        <f t="shared" si="1033"/>
        <v>1987</v>
      </c>
      <c r="U1107">
        <f t="shared" si="1034"/>
        <v>2020</v>
      </c>
      <c r="V1107">
        <f t="shared" si="1035"/>
        <v>33</v>
      </c>
      <c r="W1107" t="str">
        <f>IF(TRIM(INDEX(connections!$A:$A,ROW()))="","",TRIM(INDEX(connections!$A:$A,ROW())))</f>
        <v>NetHack</v>
      </c>
      <c r="X1107" t="str">
        <f>IF($W1107="","",TRIM(INDEX(connections!$B:$B,ROW())))</f>
        <v>Rift Wizard</v>
      </c>
      <c r="Y1107">
        <f t="shared" si="1036"/>
        <v>558</v>
      </c>
      <c r="Z1107">
        <f t="shared" si="1037"/>
        <v>679</v>
      </c>
      <c r="AA1107" t="str">
        <f t="shared" si="1038"/>
        <v>Yes</v>
      </c>
      <c r="AB1107" t="str">
        <f t="shared" si="1039"/>
        <v>Yes</v>
      </c>
      <c r="AC1107">
        <f t="shared" si="1040"/>
        <v>1</v>
      </c>
      <c r="AD1107">
        <f t="shared" si="1041"/>
        <v>0</v>
      </c>
      <c r="AE1107" t="str">
        <f t="shared" si="1042"/>
        <v/>
      </c>
      <c r="AG1107" t="str">
        <f t="shared" si="1043"/>
        <v/>
      </c>
      <c r="AH1107" t="str">
        <f t="shared" si="1044"/>
        <v/>
      </c>
      <c r="AI1107" t="str">
        <f t="shared" si="1045"/>
        <v/>
      </c>
      <c r="AJ1107" t="str">
        <f t="shared" si="1046"/>
        <v/>
      </c>
      <c r="AK1107" t="str">
        <f t="shared" si="1047"/>
        <v/>
      </c>
      <c r="AL1107" t="str">
        <f>IF($A1107="","",INDEX(games!$J:$J,ROW())&amp;"")</f>
        <v/>
      </c>
      <c r="AM1107" t="str">
        <f>IF($A1107="","",SUMPRODUCT($AO1107:$BD1107,'Map Analysis'!$AN$2^{0,1,2,3,4,5,6,7,8,9,10,11,12,13,14,15}))</f>
        <v/>
      </c>
      <c r="AN1107" t="str">
        <f t="shared" si="1048"/>
        <v/>
      </c>
      <c r="AO1107" t="str">
        <f t="shared" si="1049"/>
        <v/>
      </c>
      <c r="AP1107" t="str">
        <f t="shared" si="1050"/>
        <v/>
      </c>
      <c r="AQ1107" t="str">
        <f t="shared" si="1051"/>
        <v/>
      </c>
      <c r="AR1107" t="str">
        <f t="shared" si="1052"/>
        <v/>
      </c>
      <c r="AS1107" t="str">
        <f t="shared" si="1053"/>
        <v/>
      </c>
      <c r="AT1107" t="str">
        <f t="shared" si="1054"/>
        <v/>
      </c>
      <c r="AU1107" t="str">
        <f t="shared" si="1055"/>
        <v/>
      </c>
      <c r="AV1107" t="str">
        <f t="shared" si="1056"/>
        <v/>
      </c>
      <c r="AW1107" t="str">
        <f t="shared" si="1057"/>
        <v/>
      </c>
      <c r="AX1107" t="str">
        <f t="shared" si="1058"/>
        <v/>
      </c>
      <c r="AY1107" t="str">
        <f t="shared" si="1059"/>
        <v/>
      </c>
      <c r="AZ1107" t="str">
        <f t="shared" si="1060"/>
        <v/>
      </c>
      <c r="BA1107" t="str">
        <f t="shared" si="1061"/>
        <v/>
      </c>
      <c r="BB1107" t="str">
        <f t="shared" si="1062"/>
        <v/>
      </c>
      <c r="BC1107" t="str">
        <f t="shared" si="1063"/>
        <v/>
      </c>
      <c r="BD1107" t="str">
        <f t="shared" si="1064"/>
        <v/>
      </c>
      <c r="BF1107">
        <f t="shared" si="1065"/>
        <v>3</v>
      </c>
      <c r="BG1107">
        <f t="shared" si="1066"/>
        <v>1</v>
      </c>
      <c r="BH1107">
        <f t="shared" si="1067"/>
        <v>0</v>
      </c>
      <c r="BI1107">
        <f t="shared" si="1068"/>
        <v>0</v>
      </c>
      <c r="BJ1107">
        <f t="shared" si="1069"/>
        <v>0</v>
      </c>
      <c r="BK1107">
        <f t="shared" si="1070"/>
        <v>0</v>
      </c>
      <c r="BL1107">
        <f t="shared" si="1071"/>
        <v>0</v>
      </c>
      <c r="BM1107">
        <f t="shared" si="1072"/>
        <v>0</v>
      </c>
      <c r="BN1107">
        <f t="shared" si="1073"/>
        <v>0</v>
      </c>
      <c r="BO1107">
        <f t="shared" si="1074"/>
        <v>0</v>
      </c>
      <c r="BP1107">
        <f t="shared" si="1075"/>
        <v>0</v>
      </c>
      <c r="BQ1107">
        <f t="shared" si="1076"/>
        <v>0</v>
      </c>
      <c r="BR1107">
        <f t="shared" si="1077"/>
        <v>0</v>
      </c>
      <c r="BS1107">
        <f t="shared" si="1078"/>
        <v>0</v>
      </c>
      <c r="BT1107">
        <f t="shared" si="1079"/>
        <v>0</v>
      </c>
    </row>
    <row r="1108" spans="1:72" x14ac:dyDescent="0.25">
      <c r="A1108" t="str">
        <f>IF(TRIM(INDEX(games!$A:$A,ROW()))="","",TRIM(INDEX(games!$A:$A,ROW())))</f>
        <v/>
      </c>
      <c r="B1108" t="str">
        <f>IF(OR($A1108="",INDEX(games!$B:$B,ROW())=""),"",INDEX(games!$B:$B,ROW()))</f>
        <v/>
      </c>
      <c r="C1108" t="str">
        <f>IF(OR($A1108="",INDEX(games!$C:$C,ROW())=""),"",INDEX(games!$C:$C,ROW()))</f>
        <v/>
      </c>
      <c r="D1108" t="str">
        <f t="shared" si="1020"/>
        <v/>
      </c>
      <c r="E1108" t="str">
        <f t="shared" si="1021"/>
        <v/>
      </c>
      <c r="F1108" t="str">
        <f t="shared" si="1022"/>
        <v/>
      </c>
      <c r="G1108" t="e">
        <f t="shared" si="1023"/>
        <v>#N/A</v>
      </c>
      <c r="H1108" t="e">
        <f t="shared" si="1024"/>
        <v>#N/A</v>
      </c>
      <c r="I1108" t="e">
        <f t="shared" si="1025"/>
        <v>#N/A</v>
      </c>
      <c r="J1108" t="e">
        <f t="shared" si="1026"/>
        <v>#N/A</v>
      </c>
      <c r="K1108" t="e">
        <f t="shared" si="1027"/>
        <v>#N/A</v>
      </c>
      <c r="L1108" t="e">
        <f t="shared" si="1028"/>
        <v>#N/A</v>
      </c>
      <c r="M1108" t="e">
        <f t="shared" si="1029"/>
        <v>#N/A</v>
      </c>
      <c r="N1108" t="e">
        <f t="shared" si="1030"/>
        <v>#N/A</v>
      </c>
      <c r="O1108" t="str">
        <f t="shared" si="1031"/>
        <v/>
      </c>
      <c r="P1108" t="str">
        <f>IF(OR($A1108="",INDEX(games!$H:$H,ROW())=""),"",INDEX(games!$H:$H,ROW()))</f>
        <v/>
      </c>
      <c r="Q1108" t="str">
        <f t="shared" si="1032"/>
        <v/>
      </c>
      <c r="T1108">
        <f t="shared" si="1033"/>
        <v>1998</v>
      </c>
      <c r="U1108">
        <f t="shared" si="1034"/>
        <v>2020</v>
      </c>
      <c r="V1108">
        <f t="shared" si="1035"/>
        <v>22</v>
      </c>
      <c r="W1108" t="str">
        <f>IF(TRIM(INDEX(connections!$A:$A,ROW()))="","",TRIM(INDEX(connections!$A:$A,ROW())))</f>
        <v>Tales of Maj'Eyal</v>
      </c>
      <c r="X1108" t="str">
        <f>IF($W1108="","",TRIM(INDEX(connections!$B:$B,ROW())))</f>
        <v>Rift Wizard</v>
      </c>
      <c r="Y1108">
        <f t="shared" si="1036"/>
        <v>850</v>
      </c>
      <c r="Z1108">
        <f t="shared" si="1037"/>
        <v>679</v>
      </c>
      <c r="AA1108" t="str">
        <f t="shared" si="1038"/>
        <v>Yes</v>
      </c>
      <c r="AB1108" t="str">
        <f t="shared" si="1039"/>
        <v>Yes</v>
      </c>
      <c r="AC1108">
        <f t="shared" si="1040"/>
        <v>1</v>
      </c>
      <c r="AD1108">
        <f t="shared" si="1041"/>
        <v>0</v>
      </c>
      <c r="AE1108" t="str">
        <f t="shared" si="1042"/>
        <v/>
      </c>
      <c r="AG1108" t="str">
        <f t="shared" si="1043"/>
        <v/>
      </c>
      <c r="AH1108" t="str">
        <f t="shared" si="1044"/>
        <v/>
      </c>
      <c r="AI1108" t="str">
        <f t="shared" si="1045"/>
        <v/>
      </c>
      <c r="AJ1108" t="str">
        <f t="shared" si="1046"/>
        <v/>
      </c>
      <c r="AK1108" t="str">
        <f t="shared" si="1047"/>
        <v/>
      </c>
      <c r="AL1108" t="str">
        <f>IF($A1108="","",INDEX(games!$J:$J,ROW())&amp;"")</f>
        <v/>
      </c>
      <c r="AM1108" t="str">
        <f>IF($A1108="","",SUMPRODUCT($AO1108:$BD1108,'Map Analysis'!$AN$2^{0,1,2,3,4,5,6,7,8,9,10,11,12,13,14,15}))</f>
        <v/>
      </c>
      <c r="AN1108" t="str">
        <f t="shared" si="1048"/>
        <v/>
      </c>
      <c r="AO1108" t="str">
        <f t="shared" si="1049"/>
        <v/>
      </c>
      <c r="AP1108" t="str">
        <f t="shared" si="1050"/>
        <v/>
      </c>
      <c r="AQ1108" t="str">
        <f t="shared" si="1051"/>
        <v/>
      </c>
      <c r="AR1108" t="str">
        <f t="shared" si="1052"/>
        <v/>
      </c>
      <c r="AS1108" t="str">
        <f t="shared" si="1053"/>
        <v/>
      </c>
      <c r="AT1108" t="str">
        <f t="shared" si="1054"/>
        <v/>
      </c>
      <c r="AU1108" t="str">
        <f t="shared" si="1055"/>
        <v/>
      </c>
      <c r="AV1108" t="str">
        <f t="shared" si="1056"/>
        <v/>
      </c>
      <c r="AW1108" t="str">
        <f t="shared" si="1057"/>
        <v/>
      </c>
      <c r="AX1108" t="str">
        <f t="shared" si="1058"/>
        <v/>
      </c>
      <c r="AY1108" t="str">
        <f t="shared" si="1059"/>
        <v/>
      </c>
      <c r="AZ1108" t="str">
        <f t="shared" si="1060"/>
        <v/>
      </c>
      <c r="BA1108" t="str">
        <f t="shared" si="1061"/>
        <v/>
      </c>
      <c r="BB1108" t="str">
        <f t="shared" si="1062"/>
        <v/>
      </c>
      <c r="BC1108" t="str">
        <f t="shared" si="1063"/>
        <v/>
      </c>
      <c r="BD1108" t="str">
        <f t="shared" si="1064"/>
        <v/>
      </c>
      <c r="BF1108">
        <f t="shared" si="1065"/>
        <v>3</v>
      </c>
      <c r="BG1108">
        <f t="shared" si="1066"/>
        <v>1</v>
      </c>
      <c r="BH1108">
        <f t="shared" si="1067"/>
        <v>0</v>
      </c>
      <c r="BI1108">
        <f t="shared" si="1068"/>
        <v>0</v>
      </c>
      <c r="BJ1108">
        <f t="shared" si="1069"/>
        <v>0</v>
      </c>
      <c r="BK1108">
        <f t="shared" si="1070"/>
        <v>0</v>
      </c>
      <c r="BL1108">
        <f t="shared" si="1071"/>
        <v>0</v>
      </c>
      <c r="BM1108">
        <f t="shared" si="1072"/>
        <v>0</v>
      </c>
      <c r="BN1108">
        <f t="shared" si="1073"/>
        <v>0</v>
      </c>
      <c r="BO1108">
        <f t="shared" si="1074"/>
        <v>0</v>
      </c>
      <c r="BP1108">
        <f t="shared" si="1075"/>
        <v>0</v>
      </c>
      <c r="BQ1108">
        <f t="shared" si="1076"/>
        <v>0</v>
      </c>
      <c r="BR1108">
        <f t="shared" si="1077"/>
        <v>0</v>
      </c>
      <c r="BS1108">
        <f t="shared" si="1078"/>
        <v>0</v>
      </c>
      <c r="BT1108">
        <f t="shared" si="1079"/>
        <v>0</v>
      </c>
    </row>
    <row r="1109" spans="1:72" x14ac:dyDescent="0.25">
      <c r="A1109" t="str">
        <f>IF(TRIM(INDEX(games!$A:$A,ROW()))="","",TRIM(INDEX(games!$A:$A,ROW())))</f>
        <v/>
      </c>
      <c r="B1109" t="str">
        <f>IF(OR($A1109="",INDEX(games!$B:$B,ROW())=""),"",INDEX(games!$B:$B,ROW()))</f>
        <v/>
      </c>
      <c r="C1109" t="str">
        <f>IF(OR($A1109="",INDEX(games!$C:$C,ROW())=""),"",INDEX(games!$C:$C,ROW()))</f>
        <v/>
      </c>
      <c r="D1109" t="str">
        <f t="shared" si="1020"/>
        <v/>
      </c>
      <c r="E1109" t="str">
        <f t="shared" si="1021"/>
        <v/>
      </c>
      <c r="F1109" t="str">
        <f t="shared" si="1022"/>
        <v/>
      </c>
      <c r="G1109" t="e">
        <f t="shared" si="1023"/>
        <v>#N/A</v>
      </c>
      <c r="H1109" t="e">
        <f t="shared" si="1024"/>
        <v>#N/A</v>
      </c>
      <c r="I1109" t="e">
        <f t="shared" si="1025"/>
        <v>#N/A</v>
      </c>
      <c r="J1109" t="e">
        <f t="shared" si="1026"/>
        <v>#N/A</v>
      </c>
      <c r="K1109" t="e">
        <f t="shared" si="1027"/>
        <v>#N/A</v>
      </c>
      <c r="L1109" t="e">
        <f t="shared" si="1028"/>
        <v>#N/A</v>
      </c>
      <c r="M1109" t="e">
        <f t="shared" si="1029"/>
        <v>#N/A</v>
      </c>
      <c r="N1109" t="e">
        <f t="shared" si="1030"/>
        <v>#N/A</v>
      </c>
      <c r="O1109" t="str">
        <f t="shared" si="1031"/>
        <v/>
      </c>
      <c r="P1109" t="str">
        <f>IF(OR($A1109="",INDEX(games!$H:$H,ROW())=""),"",INDEX(games!$H:$H,ROW()))</f>
        <v/>
      </c>
      <c r="Q1109" t="str">
        <f t="shared" si="1032"/>
        <v/>
      </c>
      <c r="T1109">
        <f t="shared" si="1033"/>
        <v>2020</v>
      </c>
      <c r="U1109">
        <f t="shared" si="1034"/>
        <v>2024</v>
      </c>
      <c r="V1109">
        <f t="shared" si="1035"/>
        <v>4</v>
      </c>
      <c r="W1109" t="str">
        <f>IF(TRIM(INDEX(connections!$A:$A,ROW()))="","",TRIM(INDEX(connections!$A:$A,ROW())))</f>
        <v>Rift Wizard</v>
      </c>
      <c r="X1109" t="str">
        <f>IF($W1109="","",TRIM(INDEX(connections!$B:$B,ROW())))</f>
        <v>Rift Wizard 2</v>
      </c>
      <c r="Y1109">
        <f t="shared" si="1036"/>
        <v>679</v>
      </c>
      <c r="Z1109">
        <f t="shared" si="1037"/>
        <v>680</v>
      </c>
      <c r="AA1109" t="str">
        <f t="shared" si="1038"/>
        <v>Yes</v>
      </c>
      <c r="AB1109" t="str">
        <f t="shared" si="1039"/>
        <v>Yes</v>
      </c>
      <c r="AC1109">
        <f t="shared" si="1040"/>
        <v>1</v>
      </c>
      <c r="AD1109">
        <f t="shared" si="1041"/>
        <v>0</v>
      </c>
      <c r="AE1109" t="str">
        <f t="shared" si="1042"/>
        <v/>
      </c>
      <c r="AG1109" t="str">
        <f t="shared" si="1043"/>
        <v/>
      </c>
      <c r="AH1109" t="str">
        <f t="shared" si="1044"/>
        <v/>
      </c>
      <c r="AI1109" t="str">
        <f t="shared" si="1045"/>
        <v/>
      </c>
      <c r="AJ1109" t="str">
        <f t="shared" si="1046"/>
        <v/>
      </c>
      <c r="AK1109" t="str">
        <f t="shared" si="1047"/>
        <v/>
      </c>
      <c r="AL1109" t="str">
        <f>IF($A1109="","",INDEX(games!$J:$J,ROW())&amp;"")</f>
        <v/>
      </c>
      <c r="AM1109" t="str">
        <f>IF($A1109="","",SUMPRODUCT($AO1109:$BD1109,'Map Analysis'!$AN$2^{0,1,2,3,4,5,6,7,8,9,10,11,12,13,14,15}))</f>
        <v/>
      </c>
      <c r="AN1109" t="str">
        <f t="shared" si="1048"/>
        <v/>
      </c>
      <c r="AO1109" t="str">
        <f t="shared" si="1049"/>
        <v/>
      </c>
      <c r="AP1109" t="str">
        <f t="shared" si="1050"/>
        <v/>
      </c>
      <c r="AQ1109" t="str">
        <f t="shared" si="1051"/>
        <v/>
      </c>
      <c r="AR1109" t="str">
        <f t="shared" si="1052"/>
        <v/>
      </c>
      <c r="AS1109" t="str">
        <f t="shared" si="1053"/>
        <v/>
      </c>
      <c r="AT1109" t="str">
        <f t="shared" si="1054"/>
        <v/>
      </c>
      <c r="AU1109" t="str">
        <f t="shared" si="1055"/>
        <v/>
      </c>
      <c r="AV1109" t="str">
        <f t="shared" si="1056"/>
        <v/>
      </c>
      <c r="AW1109" t="str">
        <f t="shared" si="1057"/>
        <v/>
      </c>
      <c r="AX1109" t="str">
        <f t="shared" si="1058"/>
        <v/>
      </c>
      <c r="AY1109" t="str">
        <f t="shared" si="1059"/>
        <v/>
      </c>
      <c r="AZ1109" t="str">
        <f t="shared" si="1060"/>
        <v/>
      </c>
      <c r="BA1109" t="str">
        <f t="shared" si="1061"/>
        <v/>
      </c>
      <c r="BB1109" t="str">
        <f t="shared" si="1062"/>
        <v/>
      </c>
      <c r="BC1109" t="str">
        <f t="shared" si="1063"/>
        <v/>
      </c>
      <c r="BD1109" t="str">
        <f t="shared" si="1064"/>
        <v/>
      </c>
      <c r="BF1109">
        <f t="shared" si="1065"/>
        <v>1</v>
      </c>
      <c r="BG1109">
        <f t="shared" si="1066"/>
        <v>0</v>
      </c>
      <c r="BH1109">
        <f t="shared" si="1067"/>
        <v>0</v>
      </c>
      <c r="BI1109">
        <f t="shared" si="1068"/>
        <v>0</v>
      </c>
      <c r="BJ1109">
        <f t="shared" si="1069"/>
        <v>0</v>
      </c>
      <c r="BK1109">
        <f t="shared" si="1070"/>
        <v>0</v>
      </c>
      <c r="BL1109">
        <f t="shared" si="1071"/>
        <v>0</v>
      </c>
      <c r="BM1109">
        <f t="shared" si="1072"/>
        <v>0</v>
      </c>
      <c r="BN1109">
        <f t="shared" si="1073"/>
        <v>0</v>
      </c>
      <c r="BO1109">
        <f t="shared" si="1074"/>
        <v>0</v>
      </c>
      <c r="BP1109">
        <f t="shared" si="1075"/>
        <v>0</v>
      </c>
      <c r="BQ1109">
        <f t="shared" si="1076"/>
        <v>0</v>
      </c>
      <c r="BR1109">
        <f t="shared" si="1077"/>
        <v>0</v>
      </c>
      <c r="BS1109">
        <f t="shared" si="1078"/>
        <v>0</v>
      </c>
      <c r="BT1109">
        <f t="shared" si="1079"/>
        <v>0</v>
      </c>
    </row>
    <row r="1110" spans="1:72" x14ac:dyDescent="0.25">
      <c r="A1110" t="str">
        <f>IF(TRIM(INDEX(games!$A:$A,ROW()))="","",TRIM(INDEX(games!$A:$A,ROW())))</f>
        <v/>
      </c>
      <c r="B1110" t="str">
        <f>IF(OR($A1110="",INDEX(games!$B:$B,ROW())=""),"",INDEX(games!$B:$B,ROW()))</f>
        <v/>
      </c>
      <c r="C1110" t="str">
        <f>IF(OR($A1110="",INDEX(games!$C:$C,ROW())=""),"",INDEX(games!$C:$C,ROW()))</f>
        <v/>
      </c>
      <c r="D1110" t="str">
        <f t="shared" si="1020"/>
        <v/>
      </c>
      <c r="E1110" t="str">
        <f t="shared" si="1021"/>
        <v/>
      </c>
      <c r="F1110" t="str">
        <f t="shared" si="1022"/>
        <v/>
      </c>
      <c r="G1110" t="e">
        <f t="shared" si="1023"/>
        <v>#N/A</v>
      </c>
      <c r="H1110" t="e">
        <f t="shared" si="1024"/>
        <v>#N/A</v>
      </c>
      <c r="I1110" t="e">
        <f t="shared" si="1025"/>
        <v>#N/A</v>
      </c>
      <c r="J1110" t="e">
        <f t="shared" si="1026"/>
        <v>#N/A</v>
      </c>
      <c r="K1110" t="e">
        <f t="shared" si="1027"/>
        <v>#N/A</v>
      </c>
      <c r="L1110" t="e">
        <f t="shared" si="1028"/>
        <v>#N/A</v>
      </c>
      <c r="M1110" t="e">
        <f t="shared" si="1029"/>
        <v>#N/A</v>
      </c>
      <c r="N1110" t="e">
        <f t="shared" si="1030"/>
        <v>#N/A</v>
      </c>
      <c r="O1110" t="str">
        <f t="shared" si="1031"/>
        <v/>
      </c>
      <c r="P1110" t="str">
        <f>IF(OR($A1110="",INDEX(games!$H:$H,ROW())=""),"",INDEX(games!$H:$H,ROW()))</f>
        <v/>
      </c>
      <c r="Q1110" t="str">
        <f t="shared" si="1032"/>
        <v/>
      </c>
      <c r="T1110">
        <f t="shared" si="1033"/>
        <v>2024</v>
      </c>
      <c r="U1110">
        <f t="shared" si="1034"/>
        <v>2026</v>
      </c>
      <c r="V1110">
        <f t="shared" si="1035"/>
        <v>2</v>
      </c>
      <c r="W1110" t="str">
        <f>IF(TRIM(INDEX(connections!$A:$A,ROW()))="","",TRIM(INDEX(connections!$A:$A,ROW())))</f>
        <v>Rift Wizard 2</v>
      </c>
      <c r="X1110" t="str">
        <f>IF($W1110="","",TRIM(INDEX(connections!$B:$B,ROW())))</f>
        <v>Rift Wizard 3</v>
      </c>
      <c r="Y1110">
        <f t="shared" si="1036"/>
        <v>680</v>
      </c>
      <c r="Z1110">
        <f t="shared" si="1037"/>
        <v>681</v>
      </c>
      <c r="AA1110" t="str">
        <f t="shared" si="1038"/>
        <v>Yes</v>
      </c>
      <c r="AB1110" t="str">
        <f t="shared" si="1039"/>
        <v/>
      </c>
      <c r="AC1110" t="str">
        <f t="shared" si="1040"/>
        <v/>
      </c>
      <c r="AD1110">
        <f t="shared" si="1041"/>
        <v>0</v>
      </c>
      <c r="AE1110" t="str">
        <f t="shared" si="1042"/>
        <v/>
      </c>
      <c r="AG1110" t="str">
        <f t="shared" si="1043"/>
        <v/>
      </c>
      <c r="AH1110" t="str">
        <f t="shared" si="1044"/>
        <v/>
      </c>
      <c r="AI1110" t="str">
        <f t="shared" si="1045"/>
        <v/>
      </c>
      <c r="AJ1110" t="str">
        <f t="shared" si="1046"/>
        <v/>
      </c>
      <c r="AK1110" t="str">
        <f t="shared" si="1047"/>
        <v/>
      </c>
      <c r="AL1110" t="str">
        <f>IF($A1110="","",INDEX(games!$J:$J,ROW())&amp;"")</f>
        <v/>
      </c>
      <c r="AM1110" t="str">
        <f>IF($A1110="","",SUMPRODUCT($AO1110:$BD1110,'Map Analysis'!$AN$2^{0,1,2,3,4,5,6,7,8,9,10,11,12,13,14,15}))</f>
        <v/>
      </c>
      <c r="AN1110" t="str">
        <f t="shared" si="1048"/>
        <v/>
      </c>
      <c r="AO1110" t="str">
        <f t="shared" si="1049"/>
        <v/>
      </c>
      <c r="AP1110" t="str">
        <f t="shared" si="1050"/>
        <v/>
      </c>
      <c r="AQ1110" t="str">
        <f t="shared" si="1051"/>
        <v/>
      </c>
      <c r="AR1110" t="str">
        <f t="shared" si="1052"/>
        <v/>
      </c>
      <c r="AS1110" t="str">
        <f t="shared" si="1053"/>
        <v/>
      </c>
      <c r="AT1110" t="str">
        <f t="shared" si="1054"/>
        <v/>
      </c>
      <c r="AU1110" t="str">
        <f t="shared" si="1055"/>
        <v/>
      </c>
      <c r="AV1110" t="str">
        <f t="shared" si="1056"/>
        <v/>
      </c>
      <c r="AW1110" t="str">
        <f t="shared" si="1057"/>
        <v/>
      </c>
      <c r="AX1110" t="str">
        <f t="shared" si="1058"/>
        <v/>
      </c>
      <c r="AY1110" t="str">
        <f t="shared" si="1059"/>
        <v/>
      </c>
      <c r="AZ1110" t="str">
        <f t="shared" si="1060"/>
        <v/>
      </c>
      <c r="BA1110" t="str">
        <f t="shared" si="1061"/>
        <v/>
      </c>
      <c r="BB1110" t="str">
        <f t="shared" si="1062"/>
        <v/>
      </c>
      <c r="BC1110" t="str">
        <f t="shared" si="1063"/>
        <v/>
      </c>
      <c r="BD1110" t="str">
        <f t="shared" si="1064"/>
        <v/>
      </c>
      <c r="BF1110">
        <f t="shared" si="1065"/>
        <v>0</v>
      </c>
      <c r="BG1110">
        <f t="shared" si="1066"/>
        <v>0</v>
      </c>
      <c r="BH1110">
        <f t="shared" si="1067"/>
        <v>0</v>
      </c>
      <c r="BI1110">
        <f t="shared" si="1068"/>
        <v>0</v>
      </c>
      <c r="BJ1110">
        <f t="shared" si="1069"/>
        <v>0</v>
      </c>
      <c r="BK1110">
        <f t="shared" si="1070"/>
        <v>0</v>
      </c>
      <c r="BL1110">
        <f t="shared" si="1071"/>
        <v>0</v>
      </c>
      <c r="BM1110">
        <f t="shared" si="1072"/>
        <v>0</v>
      </c>
      <c r="BN1110">
        <f t="shared" si="1073"/>
        <v>0</v>
      </c>
      <c r="BO1110">
        <f t="shared" si="1074"/>
        <v>0</v>
      </c>
      <c r="BP1110">
        <f t="shared" si="1075"/>
        <v>0</v>
      </c>
      <c r="BQ1110">
        <f t="shared" si="1076"/>
        <v>0</v>
      </c>
      <c r="BR1110">
        <f t="shared" si="1077"/>
        <v>0</v>
      </c>
      <c r="BS1110">
        <f t="shared" si="1078"/>
        <v>0</v>
      </c>
      <c r="BT1110">
        <f t="shared" si="1079"/>
        <v>0</v>
      </c>
    </row>
    <row r="1111" spans="1:72" x14ac:dyDescent="0.25">
      <c r="A1111" t="str">
        <f>IF(TRIM(INDEX(games!$A:$A,ROW()))="","",TRIM(INDEX(games!$A:$A,ROW())))</f>
        <v/>
      </c>
      <c r="B1111" t="str">
        <f>IF(OR($A1111="",INDEX(games!$B:$B,ROW())=""),"",INDEX(games!$B:$B,ROW()))</f>
        <v/>
      </c>
      <c r="C1111" t="str">
        <f>IF(OR($A1111="",INDEX(games!$C:$C,ROW())=""),"",INDEX(games!$C:$C,ROW()))</f>
        <v/>
      </c>
      <c r="D1111" t="str">
        <f t="shared" si="1020"/>
        <v/>
      </c>
      <c r="E1111" t="str">
        <f t="shared" si="1021"/>
        <v/>
      </c>
      <c r="F1111" t="str">
        <f t="shared" si="1022"/>
        <v/>
      </c>
      <c r="G1111" t="e">
        <f t="shared" si="1023"/>
        <v>#N/A</v>
      </c>
      <c r="H1111" t="e">
        <f t="shared" si="1024"/>
        <v>#N/A</v>
      </c>
      <c r="I1111" t="e">
        <f t="shared" si="1025"/>
        <v>#N/A</v>
      </c>
      <c r="J1111" t="e">
        <f t="shared" si="1026"/>
        <v>#N/A</v>
      </c>
      <c r="K1111" t="e">
        <f t="shared" si="1027"/>
        <v>#N/A</v>
      </c>
      <c r="L1111" t="e">
        <f t="shared" si="1028"/>
        <v>#N/A</v>
      </c>
      <c r="M1111" t="e">
        <f t="shared" si="1029"/>
        <v>#N/A</v>
      </c>
      <c r="N1111" t="e">
        <f t="shared" si="1030"/>
        <v>#N/A</v>
      </c>
      <c r="O1111" t="str">
        <f t="shared" si="1031"/>
        <v/>
      </c>
      <c r="P1111" t="str">
        <f>IF(OR($A1111="",INDEX(games!$H:$H,ROW())=""),"",INDEX(games!$H:$H,ROW()))</f>
        <v/>
      </c>
      <c r="Q1111" t="str">
        <f t="shared" si="1032"/>
        <v/>
      </c>
      <c r="T1111">
        <f t="shared" si="1033"/>
        <v>2020</v>
      </c>
      <c r="U1111">
        <f t="shared" si="1034"/>
        <v>2026</v>
      </c>
      <c r="V1111">
        <f t="shared" si="1035"/>
        <v>6</v>
      </c>
      <c r="W1111" t="str">
        <f>IF(TRIM(INDEX(connections!$A:$A,ROW()))="","",TRIM(INDEX(connections!$A:$A,ROW())))</f>
        <v>Risk of Rain 2</v>
      </c>
      <c r="X1111" t="str">
        <f>IF($W1111="","",TRIM(INDEX(connections!$B:$B,ROW())))</f>
        <v>Rig Riot</v>
      </c>
      <c r="Y1111">
        <f t="shared" si="1036"/>
        <v>688</v>
      </c>
      <c r="Z1111">
        <f t="shared" si="1037"/>
        <v>682</v>
      </c>
      <c r="AA1111" t="str">
        <f t="shared" si="1038"/>
        <v>Yes</v>
      </c>
      <c r="AB1111" t="str">
        <f t="shared" si="1039"/>
        <v/>
      </c>
      <c r="AC1111" t="str">
        <f t="shared" si="1040"/>
        <v/>
      </c>
      <c r="AD1111">
        <f t="shared" si="1041"/>
        <v>0</v>
      </c>
      <c r="AE1111" t="str">
        <f t="shared" si="1042"/>
        <v/>
      </c>
      <c r="AG1111" t="str">
        <f t="shared" si="1043"/>
        <v/>
      </c>
      <c r="AH1111" t="str">
        <f t="shared" si="1044"/>
        <v/>
      </c>
      <c r="AI1111" t="str">
        <f t="shared" si="1045"/>
        <v/>
      </c>
      <c r="AJ1111" t="str">
        <f t="shared" si="1046"/>
        <v/>
      </c>
      <c r="AK1111" t="str">
        <f t="shared" si="1047"/>
        <v/>
      </c>
      <c r="AL1111" t="str">
        <f>IF($A1111="","",INDEX(games!$J:$J,ROW())&amp;"")</f>
        <v/>
      </c>
      <c r="AM1111" t="str">
        <f>IF($A1111="","",SUMPRODUCT($AO1111:$BD1111,'Map Analysis'!$AN$2^{0,1,2,3,4,5,6,7,8,9,10,11,12,13,14,15}))</f>
        <v/>
      </c>
      <c r="AN1111" t="str">
        <f t="shared" si="1048"/>
        <v/>
      </c>
      <c r="AO1111" t="str">
        <f t="shared" si="1049"/>
        <v/>
      </c>
      <c r="AP1111" t="str">
        <f t="shared" si="1050"/>
        <v/>
      </c>
      <c r="AQ1111" t="str">
        <f t="shared" si="1051"/>
        <v/>
      </c>
      <c r="AR1111" t="str">
        <f t="shared" si="1052"/>
        <v/>
      </c>
      <c r="AS1111" t="str">
        <f t="shared" si="1053"/>
        <v/>
      </c>
      <c r="AT1111" t="str">
        <f t="shared" si="1054"/>
        <v/>
      </c>
      <c r="AU1111" t="str">
        <f t="shared" si="1055"/>
        <v/>
      </c>
      <c r="AV1111" t="str">
        <f t="shared" si="1056"/>
        <v/>
      </c>
      <c r="AW1111" t="str">
        <f t="shared" si="1057"/>
        <v/>
      </c>
      <c r="AX1111" t="str">
        <f t="shared" si="1058"/>
        <v/>
      </c>
      <c r="AY1111" t="str">
        <f t="shared" si="1059"/>
        <v/>
      </c>
      <c r="AZ1111" t="str">
        <f t="shared" si="1060"/>
        <v/>
      </c>
      <c r="BA1111" t="str">
        <f t="shared" si="1061"/>
        <v/>
      </c>
      <c r="BB1111" t="str">
        <f t="shared" si="1062"/>
        <v/>
      </c>
      <c r="BC1111" t="str">
        <f t="shared" si="1063"/>
        <v/>
      </c>
      <c r="BD1111" t="str">
        <f t="shared" si="1064"/>
        <v/>
      </c>
      <c r="BF1111">
        <f t="shared" si="1065"/>
        <v>0</v>
      </c>
      <c r="BG1111">
        <f t="shared" si="1066"/>
        <v>0</v>
      </c>
      <c r="BH1111">
        <f t="shared" si="1067"/>
        <v>0</v>
      </c>
      <c r="BI1111">
        <f t="shared" si="1068"/>
        <v>0</v>
      </c>
      <c r="BJ1111">
        <f t="shared" si="1069"/>
        <v>0</v>
      </c>
      <c r="BK1111">
        <f t="shared" si="1070"/>
        <v>0</v>
      </c>
      <c r="BL1111">
        <f t="shared" si="1071"/>
        <v>0</v>
      </c>
      <c r="BM1111">
        <f t="shared" si="1072"/>
        <v>0</v>
      </c>
      <c r="BN1111">
        <f t="shared" si="1073"/>
        <v>0</v>
      </c>
      <c r="BO1111">
        <f t="shared" si="1074"/>
        <v>0</v>
      </c>
      <c r="BP1111">
        <f t="shared" si="1075"/>
        <v>0</v>
      </c>
      <c r="BQ1111">
        <f t="shared" si="1076"/>
        <v>0</v>
      </c>
      <c r="BR1111">
        <f t="shared" si="1077"/>
        <v>0</v>
      </c>
      <c r="BS1111">
        <f t="shared" si="1078"/>
        <v>0</v>
      </c>
      <c r="BT1111">
        <f t="shared" si="1079"/>
        <v>0</v>
      </c>
    </row>
    <row r="1112" spans="1:72" x14ac:dyDescent="0.25">
      <c r="A1112" t="str">
        <f>IF(TRIM(INDEX(games!$A:$A,ROW()))="","",TRIM(INDEX(games!$A:$A,ROW())))</f>
        <v/>
      </c>
      <c r="B1112" t="str">
        <f>IF(OR($A1112="",INDEX(games!$B:$B,ROW())=""),"",INDEX(games!$B:$B,ROW()))</f>
        <v/>
      </c>
      <c r="C1112" t="str">
        <f>IF(OR($A1112="",INDEX(games!$C:$C,ROW())=""),"",INDEX(games!$C:$C,ROW()))</f>
        <v/>
      </c>
      <c r="D1112" t="str">
        <f t="shared" si="1020"/>
        <v/>
      </c>
      <c r="E1112" t="str">
        <f t="shared" si="1021"/>
        <v/>
      </c>
      <c r="F1112" t="str">
        <f t="shared" si="1022"/>
        <v/>
      </c>
      <c r="G1112" t="e">
        <f t="shared" si="1023"/>
        <v>#N/A</v>
      </c>
      <c r="H1112" t="e">
        <f t="shared" si="1024"/>
        <v>#N/A</v>
      </c>
      <c r="I1112" t="e">
        <f t="shared" si="1025"/>
        <v>#N/A</v>
      </c>
      <c r="J1112" t="e">
        <f t="shared" si="1026"/>
        <v>#N/A</v>
      </c>
      <c r="K1112" t="e">
        <f t="shared" si="1027"/>
        <v>#N/A</v>
      </c>
      <c r="L1112" t="e">
        <f t="shared" si="1028"/>
        <v>#N/A</v>
      </c>
      <c r="M1112" t="e">
        <f t="shared" si="1029"/>
        <v>#N/A</v>
      </c>
      <c r="N1112" t="e">
        <f t="shared" si="1030"/>
        <v>#N/A</v>
      </c>
      <c r="O1112" t="str">
        <f t="shared" si="1031"/>
        <v/>
      </c>
      <c r="P1112" t="str">
        <f>IF(OR($A1112="",INDEX(games!$H:$H,ROW())=""),"",INDEX(games!$H:$H,ROW()))</f>
        <v/>
      </c>
      <c r="Q1112" t="str">
        <f t="shared" si="1032"/>
        <v/>
      </c>
      <c r="T1112">
        <f t="shared" si="1033"/>
        <v>2021</v>
      </c>
      <c r="U1112">
        <f t="shared" si="1034"/>
        <v>2026</v>
      </c>
      <c r="V1112">
        <f t="shared" si="1035"/>
        <v>5</v>
      </c>
      <c r="W1112" t="str">
        <f>IF(TRIM(INDEX(connections!$A:$A,ROW()))="","",TRIM(INDEX(connections!$A:$A,ROW())))</f>
        <v>Vampire Survivors</v>
      </c>
      <c r="X1112" t="str">
        <f>IF($W1112="","",TRIM(INDEX(connections!$B:$B,ROW())))</f>
        <v>Rig Riot</v>
      </c>
      <c r="Y1112">
        <f t="shared" si="1036"/>
        <v>941</v>
      </c>
      <c r="Z1112">
        <f t="shared" si="1037"/>
        <v>682</v>
      </c>
      <c r="AA1112" t="str">
        <f t="shared" si="1038"/>
        <v>Yes</v>
      </c>
      <c r="AB1112" t="str">
        <f t="shared" si="1039"/>
        <v/>
      </c>
      <c r="AC1112" t="str">
        <f t="shared" si="1040"/>
        <v/>
      </c>
      <c r="AD1112">
        <f t="shared" si="1041"/>
        <v>0</v>
      </c>
      <c r="AE1112" t="str">
        <f t="shared" si="1042"/>
        <v/>
      </c>
      <c r="AG1112" t="str">
        <f t="shared" si="1043"/>
        <v/>
      </c>
      <c r="AH1112" t="str">
        <f t="shared" si="1044"/>
        <v/>
      </c>
      <c r="AI1112" t="str">
        <f t="shared" si="1045"/>
        <v/>
      </c>
      <c r="AJ1112" t="str">
        <f t="shared" si="1046"/>
        <v/>
      </c>
      <c r="AK1112" t="str">
        <f t="shared" si="1047"/>
        <v/>
      </c>
      <c r="AL1112" t="str">
        <f>IF($A1112="","",INDEX(games!$J:$J,ROW())&amp;"")</f>
        <v/>
      </c>
      <c r="AM1112" t="str">
        <f>IF($A1112="","",SUMPRODUCT($AO1112:$BD1112,'Map Analysis'!$AN$2^{0,1,2,3,4,5,6,7,8,9,10,11,12,13,14,15}))</f>
        <v/>
      </c>
      <c r="AN1112" t="str">
        <f t="shared" si="1048"/>
        <v/>
      </c>
      <c r="AO1112" t="str">
        <f t="shared" si="1049"/>
        <v/>
      </c>
      <c r="AP1112" t="str">
        <f t="shared" si="1050"/>
        <v/>
      </c>
      <c r="AQ1112" t="str">
        <f t="shared" si="1051"/>
        <v/>
      </c>
      <c r="AR1112" t="str">
        <f t="shared" si="1052"/>
        <v/>
      </c>
      <c r="AS1112" t="str">
        <f t="shared" si="1053"/>
        <v/>
      </c>
      <c r="AT1112" t="str">
        <f t="shared" si="1054"/>
        <v/>
      </c>
      <c r="AU1112" t="str">
        <f t="shared" si="1055"/>
        <v/>
      </c>
      <c r="AV1112" t="str">
        <f t="shared" si="1056"/>
        <v/>
      </c>
      <c r="AW1112" t="str">
        <f t="shared" si="1057"/>
        <v/>
      </c>
      <c r="AX1112" t="str">
        <f t="shared" si="1058"/>
        <v/>
      </c>
      <c r="AY1112" t="str">
        <f t="shared" si="1059"/>
        <v/>
      </c>
      <c r="AZ1112" t="str">
        <f t="shared" si="1060"/>
        <v/>
      </c>
      <c r="BA1112" t="str">
        <f t="shared" si="1061"/>
        <v/>
      </c>
      <c r="BB1112" t="str">
        <f t="shared" si="1062"/>
        <v/>
      </c>
      <c r="BC1112" t="str">
        <f t="shared" si="1063"/>
        <v/>
      </c>
      <c r="BD1112" t="str">
        <f t="shared" si="1064"/>
        <v/>
      </c>
      <c r="BF1112">
        <f t="shared" si="1065"/>
        <v>0</v>
      </c>
      <c r="BG1112">
        <f t="shared" si="1066"/>
        <v>0</v>
      </c>
      <c r="BH1112">
        <f t="shared" si="1067"/>
        <v>0</v>
      </c>
      <c r="BI1112">
        <f t="shared" si="1068"/>
        <v>0</v>
      </c>
      <c r="BJ1112">
        <f t="shared" si="1069"/>
        <v>0</v>
      </c>
      <c r="BK1112">
        <f t="shared" si="1070"/>
        <v>0</v>
      </c>
      <c r="BL1112">
        <f t="shared" si="1071"/>
        <v>0</v>
      </c>
      <c r="BM1112">
        <f t="shared" si="1072"/>
        <v>0</v>
      </c>
      <c r="BN1112">
        <f t="shared" si="1073"/>
        <v>0</v>
      </c>
      <c r="BO1112">
        <f t="shared" si="1074"/>
        <v>0</v>
      </c>
      <c r="BP1112">
        <f t="shared" si="1075"/>
        <v>0</v>
      </c>
      <c r="BQ1112">
        <f t="shared" si="1076"/>
        <v>0</v>
      </c>
      <c r="BR1112">
        <f t="shared" si="1077"/>
        <v>0</v>
      </c>
      <c r="BS1112">
        <f t="shared" si="1078"/>
        <v>0</v>
      </c>
      <c r="BT1112">
        <f t="shared" si="1079"/>
        <v>0</v>
      </c>
    </row>
    <row r="1113" spans="1:72" x14ac:dyDescent="0.25">
      <c r="A1113" t="str">
        <f>IF(TRIM(INDEX(games!$A:$A,ROW()))="","",TRIM(INDEX(games!$A:$A,ROW())))</f>
        <v/>
      </c>
      <c r="B1113" t="str">
        <f>IF(OR($A1113="",INDEX(games!$B:$B,ROW())=""),"",INDEX(games!$B:$B,ROW()))</f>
        <v/>
      </c>
      <c r="C1113" t="str">
        <f>IF(OR($A1113="",INDEX(games!$C:$C,ROW())=""),"",INDEX(games!$C:$C,ROW()))</f>
        <v/>
      </c>
      <c r="D1113" t="str">
        <f t="shared" si="1020"/>
        <v/>
      </c>
      <c r="E1113" t="str">
        <f t="shared" si="1021"/>
        <v/>
      </c>
      <c r="F1113" t="str">
        <f t="shared" si="1022"/>
        <v/>
      </c>
      <c r="G1113" t="e">
        <f t="shared" si="1023"/>
        <v>#N/A</v>
      </c>
      <c r="H1113" t="e">
        <f t="shared" si="1024"/>
        <v>#N/A</v>
      </c>
      <c r="I1113" t="e">
        <f t="shared" si="1025"/>
        <v>#N/A</v>
      </c>
      <c r="J1113" t="e">
        <f t="shared" si="1026"/>
        <v>#N/A</v>
      </c>
      <c r="K1113" t="e">
        <f t="shared" si="1027"/>
        <v>#N/A</v>
      </c>
      <c r="L1113" t="e">
        <f t="shared" si="1028"/>
        <v>#N/A</v>
      </c>
      <c r="M1113" t="e">
        <f t="shared" si="1029"/>
        <v>#N/A</v>
      </c>
      <c r="N1113" t="e">
        <f t="shared" si="1030"/>
        <v>#N/A</v>
      </c>
      <c r="O1113" t="str">
        <f t="shared" si="1031"/>
        <v/>
      </c>
      <c r="P1113" t="str">
        <f>IF(OR($A1113="",INDEX(games!$H:$H,ROW())=""),"",INDEX(games!$H:$H,ROW()))</f>
        <v/>
      </c>
      <c r="Q1113" t="str">
        <f t="shared" si="1032"/>
        <v/>
      </c>
      <c r="T1113">
        <f t="shared" si="1033"/>
        <v>2017</v>
      </c>
      <c r="U1113">
        <f t="shared" si="1034"/>
        <v>2022</v>
      </c>
      <c r="V1113">
        <f t="shared" si="1035"/>
        <v>5</v>
      </c>
      <c r="W1113" t="str">
        <f>IF(TRIM(INDEX(connections!$A:$A,ROW()))="","",TRIM(INDEX(connections!$A:$A,ROW())))</f>
        <v>Slay the Spire</v>
      </c>
      <c r="X1113" t="str">
        <f>IF($W1113="","",TRIM(INDEX(connections!$B:$B,ROW())))</f>
        <v>Right and Down</v>
      </c>
      <c r="Y1113">
        <f t="shared" si="1036"/>
        <v>772</v>
      </c>
      <c r="Z1113">
        <f t="shared" si="1037"/>
        <v>683</v>
      </c>
      <c r="AA1113" t="str">
        <f t="shared" si="1038"/>
        <v>Yes</v>
      </c>
      <c r="AB1113" t="str">
        <f t="shared" si="1039"/>
        <v>Yes</v>
      </c>
      <c r="AC1113">
        <f t="shared" si="1040"/>
        <v>1</v>
      </c>
      <c r="AD1113">
        <f t="shared" si="1041"/>
        <v>0</v>
      </c>
      <c r="AE1113" t="str">
        <f t="shared" si="1042"/>
        <v/>
      </c>
      <c r="AG1113" t="str">
        <f t="shared" si="1043"/>
        <v/>
      </c>
      <c r="AH1113" t="str">
        <f t="shared" si="1044"/>
        <v/>
      </c>
      <c r="AI1113" t="str">
        <f t="shared" si="1045"/>
        <v/>
      </c>
      <c r="AJ1113" t="str">
        <f t="shared" si="1046"/>
        <v/>
      </c>
      <c r="AK1113" t="str">
        <f t="shared" si="1047"/>
        <v/>
      </c>
      <c r="AL1113" t="str">
        <f>IF($A1113="","",INDEX(games!$J:$J,ROW())&amp;"")</f>
        <v/>
      </c>
      <c r="AM1113" t="str">
        <f>IF($A1113="","",SUMPRODUCT($AO1113:$BD1113,'Map Analysis'!$AN$2^{0,1,2,3,4,5,6,7,8,9,10,11,12,13,14,15}))</f>
        <v/>
      </c>
      <c r="AN1113" t="str">
        <f t="shared" si="1048"/>
        <v/>
      </c>
      <c r="AO1113" t="str">
        <f t="shared" si="1049"/>
        <v/>
      </c>
      <c r="AP1113" t="str">
        <f t="shared" si="1050"/>
        <v/>
      </c>
      <c r="AQ1113" t="str">
        <f t="shared" si="1051"/>
        <v/>
      </c>
      <c r="AR1113" t="str">
        <f t="shared" si="1052"/>
        <v/>
      </c>
      <c r="AS1113" t="str">
        <f t="shared" si="1053"/>
        <v/>
      </c>
      <c r="AT1113" t="str">
        <f t="shared" si="1054"/>
        <v/>
      </c>
      <c r="AU1113" t="str">
        <f t="shared" si="1055"/>
        <v/>
      </c>
      <c r="AV1113" t="str">
        <f t="shared" si="1056"/>
        <v/>
      </c>
      <c r="AW1113" t="str">
        <f t="shared" si="1057"/>
        <v/>
      </c>
      <c r="AX1113" t="str">
        <f t="shared" si="1058"/>
        <v/>
      </c>
      <c r="AY1113" t="str">
        <f t="shared" si="1059"/>
        <v/>
      </c>
      <c r="AZ1113" t="str">
        <f t="shared" si="1060"/>
        <v/>
      </c>
      <c r="BA1113" t="str">
        <f t="shared" si="1061"/>
        <v/>
      </c>
      <c r="BB1113" t="str">
        <f t="shared" si="1062"/>
        <v/>
      </c>
      <c r="BC1113" t="str">
        <f t="shared" si="1063"/>
        <v/>
      </c>
      <c r="BD1113" t="str">
        <f t="shared" si="1064"/>
        <v/>
      </c>
      <c r="BF1113">
        <f t="shared" si="1065"/>
        <v>0</v>
      </c>
      <c r="BG1113">
        <f t="shared" si="1066"/>
        <v>0</v>
      </c>
      <c r="BH1113">
        <f t="shared" si="1067"/>
        <v>0</v>
      </c>
      <c r="BI1113">
        <f t="shared" si="1068"/>
        <v>0</v>
      </c>
      <c r="BJ1113">
        <f t="shared" si="1069"/>
        <v>0</v>
      </c>
      <c r="BK1113">
        <f t="shared" si="1070"/>
        <v>0</v>
      </c>
      <c r="BL1113">
        <f t="shared" si="1071"/>
        <v>0</v>
      </c>
      <c r="BM1113">
        <f t="shared" si="1072"/>
        <v>0</v>
      </c>
      <c r="BN1113">
        <f t="shared" si="1073"/>
        <v>0</v>
      </c>
      <c r="BO1113">
        <f t="shared" si="1074"/>
        <v>0</v>
      </c>
      <c r="BP1113">
        <f t="shared" si="1075"/>
        <v>0</v>
      </c>
      <c r="BQ1113">
        <f t="shared" si="1076"/>
        <v>0</v>
      </c>
      <c r="BR1113">
        <f t="shared" si="1077"/>
        <v>0</v>
      </c>
      <c r="BS1113">
        <f t="shared" si="1078"/>
        <v>0</v>
      </c>
      <c r="BT1113">
        <f t="shared" si="1079"/>
        <v>0</v>
      </c>
    </row>
    <row r="1114" spans="1:72" x14ac:dyDescent="0.25">
      <c r="A1114" t="str">
        <f>IF(TRIM(INDEX(games!$A:$A,ROW()))="","",TRIM(INDEX(games!$A:$A,ROW())))</f>
        <v/>
      </c>
      <c r="B1114" t="str">
        <f>IF(OR($A1114="",INDEX(games!$B:$B,ROW())=""),"",INDEX(games!$B:$B,ROW()))</f>
        <v/>
      </c>
      <c r="C1114" t="str">
        <f>IF(OR($A1114="",INDEX(games!$C:$C,ROW())=""),"",INDEX(games!$C:$C,ROW()))</f>
        <v/>
      </c>
      <c r="D1114" t="str">
        <f t="shared" si="1020"/>
        <v/>
      </c>
      <c r="E1114" t="str">
        <f t="shared" si="1021"/>
        <v/>
      </c>
      <c r="F1114" t="str">
        <f t="shared" si="1022"/>
        <v/>
      </c>
      <c r="G1114" t="e">
        <f t="shared" si="1023"/>
        <v>#N/A</v>
      </c>
      <c r="H1114" t="e">
        <f t="shared" si="1024"/>
        <v>#N/A</v>
      </c>
      <c r="I1114" t="e">
        <f t="shared" si="1025"/>
        <v>#N/A</v>
      </c>
      <c r="J1114" t="e">
        <f t="shared" si="1026"/>
        <v>#N/A</v>
      </c>
      <c r="K1114" t="e">
        <f t="shared" si="1027"/>
        <v>#N/A</v>
      </c>
      <c r="L1114" t="e">
        <f t="shared" si="1028"/>
        <v>#N/A</v>
      </c>
      <c r="M1114" t="e">
        <f t="shared" si="1029"/>
        <v>#N/A</v>
      </c>
      <c r="N1114" t="e">
        <f t="shared" si="1030"/>
        <v>#N/A</v>
      </c>
      <c r="O1114" t="str">
        <f t="shared" si="1031"/>
        <v/>
      </c>
      <c r="P1114" t="str">
        <f>IF(OR($A1114="",INDEX(games!$H:$H,ROW())=""),"",INDEX(games!$H:$H,ROW()))</f>
        <v/>
      </c>
      <c r="Q1114" t="str">
        <f t="shared" si="1032"/>
        <v/>
      </c>
      <c r="T1114">
        <f t="shared" si="1033"/>
        <v>2017</v>
      </c>
      <c r="U1114">
        <f t="shared" si="1034"/>
        <v>2020</v>
      </c>
      <c r="V1114">
        <f t="shared" si="1035"/>
        <v>3</v>
      </c>
      <c r="W1114" t="str">
        <f>IF(TRIM(INDEX(connections!$A:$A,ROW()))="","",TRIM(INDEX(connections!$A:$A,ROW())))</f>
        <v>Slay the Spire</v>
      </c>
      <c r="X1114" t="str">
        <f>IF($W1114="","",TRIM(INDEX(connections!$B:$B,ROW())))</f>
        <v>Ring of Pain</v>
      </c>
      <c r="Y1114">
        <f t="shared" si="1036"/>
        <v>772</v>
      </c>
      <c r="Z1114">
        <f t="shared" si="1037"/>
        <v>684</v>
      </c>
      <c r="AA1114" t="str">
        <f t="shared" si="1038"/>
        <v>Yes</v>
      </c>
      <c r="AB1114" t="str">
        <f t="shared" si="1039"/>
        <v>Yes</v>
      </c>
      <c r="AC1114">
        <f t="shared" si="1040"/>
        <v>1</v>
      </c>
      <c r="AD1114">
        <f t="shared" si="1041"/>
        <v>1</v>
      </c>
      <c r="AE1114" t="str">
        <f t="shared" si="1042"/>
        <v/>
      </c>
      <c r="AG1114" t="str">
        <f t="shared" si="1043"/>
        <v/>
      </c>
      <c r="AH1114" t="str">
        <f t="shared" si="1044"/>
        <v/>
      </c>
      <c r="AI1114" t="str">
        <f t="shared" si="1045"/>
        <v/>
      </c>
      <c r="AJ1114" t="str">
        <f t="shared" si="1046"/>
        <v/>
      </c>
      <c r="AK1114" t="str">
        <f t="shared" si="1047"/>
        <v/>
      </c>
      <c r="AL1114" t="str">
        <f>IF($A1114="","",INDEX(games!$J:$J,ROW())&amp;"")</f>
        <v/>
      </c>
      <c r="AM1114" t="str">
        <f>IF($A1114="","",SUMPRODUCT($AO1114:$BD1114,'Map Analysis'!$AN$2^{0,1,2,3,4,5,6,7,8,9,10,11,12,13,14,15}))</f>
        <v/>
      </c>
      <c r="AN1114" t="str">
        <f t="shared" si="1048"/>
        <v/>
      </c>
      <c r="AO1114" t="str">
        <f t="shared" si="1049"/>
        <v/>
      </c>
      <c r="AP1114" t="str">
        <f t="shared" si="1050"/>
        <v/>
      </c>
      <c r="AQ1114" t="str">
        <f t="shared" si="1051"/>
        <v/>
      </c>
      <c r="AR1114" t="str">
        <f t="shared" si="1052"/>
        <v/>
      </c>
      <c r="AS1114" t="str">
        <f t="shared" si="1053"/>
        <v/>
      </c>
      <c r="AT1114" t="str">
        <f t="shared" si="1054"/>
        <v/>
      </c>
      <c r="AU1114" t="str">
        <f t="shared" si="1055"/>
        <v/>
      </c>
      <c r="AV1114" t="str">
        <f t="shared" si="1056"/>
        <v/>
      </c>
      <c r="AW1114" t="str">
        <f t="shared" si="1057"/>
        <v/>
      </c>
      <c r="AX1114" t="str">
        <f t="shared" si="1058"/>
        <v/>
      </c>
      <c r="AY1114" t="str">
        <f t="shared" si="1059"/>
        <v/>
      </c>
      <c r="AZ1114" t="str">
        <f t="shared" si="1060"/>
        <v/>
      </c>
      <c r="BA1114" t="str">
        <f t="shared" si="1061"/>
        <v/>
      </c>
      <c r="BB1114" t="str">
        <f t="shared" si="1062"/>
        <v/>
      </c>
      <c r="BC1114" t="str">
        <f t="shared" si="1063"/>
        <v/>
      </c>
      <c r="BD1114" t="str">
        <f t="shared" si="1064"/>
        <v/>
      </c>
      <c r="BF1114">
        <f t="shared" si="1065"/>
        <v>1</v>
      </c>
      <c r="BG1114">
        <f t="shared" si="1066"/>
        <v>0</v>
      </c>
      <c r="BH1114">
        <f t="shared" si="1067"/>
        <v>0</v>
      </c>
      <c r="BI1114">
        <f t="shared" si="1068"/>
        <v>0</v>
      </c>
      <c r="BJ1114">
        <f t="shared" si="1069"/>
        <v>0</v>
      </c>
      <c r="BK1114">
        <f t="shared" si="1070"/>
        <v>0</v>
      </c>
      <c r="BL1114">
        <f t="shared" si="1071"/>
        <v>0</v>
      </c>
      <c r="BM1114">
        <f t="shared" si="1072"/>
        <v>0</v>
      </c>
      <c r="BN1114">
        <f t="shared" si="1073"/>
        <v>0</v>
      </c>
      <c r="BO1114">
        <f t="shared" si="1074"/>
        <v>0</v>
      </c>
      <c r="BP1114">
        <f t="shared" si="1075"/>
        <v>0</v>
      </c>
      <c r="BQ1114">
        <f t="shared" si="1076"/>
        <v>0</v>
      </c>
      <c r="BR1114">
        <f t="shared" si="1077"/>
        <v>0</v>
      </c>
      <c r="BS1114">
        <f t="shared" si="1078"/>
        <v>0</v>
      </c>
      <c r="BT1114">
        <f t="shared" si="1079"/>
        <v>0</v>
      </c>
    </row>
    <row r="1115" spans="1:72" x14ac:dyDescent="0.25">
      <c r="A1115" t="str">
        <f>IF(TRIM(INDEX(games!$A:$A,ROW()))="","",TRIM(INDEX(games!$A:$A,ROW())))</f>
        <v/>
      </c>
      <c r="B1115" t="str">
        <f>IF(OR($A1115="",INDEX(games!$B:$B,ROW())=""),"",INDEX(games!$B:$B,ROW()))</f>
        <v/>
      </c>
      <c r="C1115" t="str">
        <f>IF(OR($A1115="",INDEX(games!$C:$C,ROW())=""),"",INDEX(games!$C:$C,ROW()))</f>
        <v/>
      </c>
      <c r="D1115" t="str">
        <f t="shared" si="1020"/>
        <v/>
      </c>
      <c r="E1115" t="str">
        <f t="shared" si="1021"/>
        <v/>
      </c>
      <c r="F1115" t="str">
        <f t="shared" si="1022"/>
        <v/>
      </c>
      <c r="G1115" t="e">
        <f t="shared" si="1023"/>
        <v>#N/A</v>
      </c>
      <c r="H1115" t="e">
        <f t="shared" si="1024"/>
        <v>#N/A</v>
      </c>
      <c r="I1115" t="e">
        <f t="shared" si="1025"/>
        <v>#N/A</v>
      </c>
      <c r="J1115" t="e">
        <f t="shared" si="1026"/>
        <v>#N/A</v>
      </c>
      <c r="K1115" t="e">
        <f t="shared" si="1027"/>
        <v>#N/A</v>
      </c>
      <c r="L1115" t="e">
        <f t="shared" si="1028"/>
        <v>#N/A</v>
      </c>
      <c r="M1115" t="e">
        <f t="shared" si="1029"/>
        <v>#N/A</v>
      </c>
      <c r="N1115" t="e">
        <f t="shared" si="1030"/>
        <v>#N/A</v>
      </c>
      <c r="O1115" t="str">
        <f t="shared" si="1031"/>
        <v/>
      </c>
      <c r="P1115" t="str">
        <f>IF(OR($A1115="",INDEX(games!$H:$H,ROW())=""),"",INDEX(games!$H:$H,ROW()))</f>
        <v/>
      </c>
      <c r="Q1115" t="str">
        <f t="shared" si="1032"/>
        <v/>
      </c>
      <c r="T1115">
        <f t="shared" si="1033"/>
        <v>2015</v>
      </c>
      <c r="U1115">
        <f t="shared" si="1034"/>
        <v>2017</v>
      </c>
      <c r="V1115">
        <f t="shared" si="1035"/>
        <v>2</v>
      </c>
      <c r="W1115" t="str">
        <f>IF(TRIM(INDEX(connections!$A:$A,ROW()))="","",TRIM(INDEX(connections!$A:$A,ROW())))</f>
        <v>Downwell</v>
      </c>
      <c r="X1115" t="str">
        <f>IF($W1115="","",TRIM(INDEX(connections!$B:$B,ROW())))</f>
        <v>Riptale</v>
      </c>
      <c r="Y1115">
        <f t="shared" si="1036"/>
        <v>252</v>
      </c>
      <c r="Z1115">
        <f t="shared" si="1037"/>
        <v>686</v>
      </c>
      <c r="AA1115" t="str">
        <f t="shared" si="1038"/>
        <v>Yes</v>
      </c>
      <c r="AB1115" t="str">
        <f t="shared" si="1039"/>
        <v/>
      </c>
      <c r="AC1115" t="str">
        <f t="shared" si="1040"/>
        <v/>
      </c>
      <c r="AD1115">
        <f t="shared" si="1041"/>
        <v>0</v>
      </c>
      <c r="AE1115" t="str">
        <f t="shared" si="1042"/>
        <v/>
      </c>
      <c r="AG1115" t="str">
        <f t="shared" si="1043"/>
        <v/>
      </c>
      <c r="AH1115" t="str">
        <f t="shared" si="1044"/>
        <v/>
      </c>
      <c r="AI1115" t="str">
        <f t="shared" si="1045"/>
        <v/>
      </c>
      <c r="AJ1115" t="str">
        <f t="shared" si="1046"/>
        <v/>
      </c>
      <c r="AK1115" t="str">
        <f t="shared" si="1047"/>
        <v/>
      </c>
      <c r="AL1115" t="str">
        <f>IF($A1115="","",INDEX(games!$J:$J,ROW())&amp;"")</f>
        <v/>
      </c>
      <c r="AM1115" t="str">
        <f>IF($A1115="","",SUMPRODUCT($AO1115:$BD1115,'Map Analysis'!$AN$2^{0,1,2,3,4,5,6,7,8,9,10,11,12,13,14,15}))</f>
        <v/>
      </c>
      <c r="AN1115" t="str">
        <f t="shared" si="1048"/>
        <v/>
      </c>
      <c r="AO1115" t="str">
        <f t="shared" si="1049"/>
        <v/>
      </c>
      <c r="AP1115" t="str">
        <f t="shared" si="1050"/>
        <v/>
      </c>
      <c r="AQ1115" t="str">
        <f t="shared" si="1051"/>
        <v/>
      </c>
      <c r="AR1115" t="str">
        <f t="shared" si="1052"/>
        <v/>
      </c>
      <c r="AS1115" t="str">
        <f t="shared" si="1053"/>
        <v/>
      </c>
      <c r="AT1115" t="str">
        <f t="shared" si="1054"/>
        <v/>
      </c>
      <c r="AU1115" t="str">
        <f t="shared" si="1055"/>
        <v/>
      </c>
      <c r="AV1115" t="str">
        <f t="shared" si="1056"/>
        <v/>
      </c>
      <c r="AW1115" t="str">
        <f t="shared" si="1057"/>
        <v/>
      </c>
      <c r="AX1115" t="str">
        <f t="shared" si="1058"/>
        <v/>
      </c>
      <c r="AY1115" t="str">
        <f t="shared" si="1059"/>
        <v/>
      </c>
      <c r="AZ1115" t="str">
        <f t="shared" si="1060"/>
        <v/>
      </c>
      <c r="BA1115" t="str">
        <f t="shared" si="1061"/>
        <v/>
      </c>
      <c r="BB1115" t="str">
        <f t="shared" si="1062"/>
        <v/>
      </c>
      <c r="BC1115" t="str">
        <f t="shared" si="1063"/>
        <v/>
      </c>
      <c r="BD1115" t="str">
        <f t="shared" si="1064"/>
        <v/>
      </c>
      <c r="BF1115">
        <f t="shared" si="1065"/>
        <v>1</v>
      </c>
      <c r="BG1115">
        <f t="shared" si="1066"/>
        <v>3</v>
      </c>
      <c r="BH1115">
        <f t="shared" si="1067"/>
        <v>0</v>
      </c>
      <c r="BI1115">
        <f t="shared" si="1068"/>
        <v>0</v>
      </c>
      <c r="BJ1115">
        <f t="shared" si="1069"/>
        <v>0</v>
      </c>
      <c r="BK1115">
        <f t="shared" si="1070"/>
        <v>0</v>
      </c>
      <c r="BL1115">
        <f t="shared" si="1071"/>
        <v>0</v>
      </c>
      <c r="BM1115">
        <f t="shared" si="1072"/>
        <v>0</v>
      </c>
      <c r="BN1115">
        <f t="shared" si="1073"/>
        <v>0</v>
      </c>
      <c r="BO1115">
        <f t="shared" si="1074"/>
        <v>0</v>
      </c>
      <c r="BP1115">
        <f t="shared" si="1075"/>
        <v>0</v>
      </c>
      <c r="BQ1115">
        <f t="shared" si="1076"/>
        <v>0</v>
      </c>
      <c r="BR1115">
        <f t="shared" si="1077"/>
        <v>0</v>
      </c>
      <c r="BS1115">
        <f t="shared" si="1078"/>
        <v>0</v>
      </c>
      <c r="BT1115">
        <f t="shared" si="1079"/>
        <v>0</v>
      </c>
    </row>
    <row r="1116" spans="1:72" x14ac:dyDescent="0.25">
      <c r="A1116" t="str">
        <f>IF(TRIM(INDEX(games!$A:$A,ROW()))="","",TRIM(INDEX(games!$A:$A,ROW())))</f>
        <v/>
      </c>
      <c r="B1116" t="str">
        <f>IF(OR($A1116="",INDEX(games!$B:$B,ROW())=""),"",INDEX(games!$B:$B,ROW()))</f>
        <v/>
      </c>
      <c r="C1116" t="str">
        <f>IF(OR($A1116="",INDEX(games!$C:$C,ROW())=""),"",INDEX(games!$C:$C,ROW()))</f>
        <v/>
      </c>
      <c r="D1116" t="str">
        <f t="shared" si="1020"/>
        <v/>
      </c>
      <c r="E1116" t="str">
        <f t="shared" si="1021"/>
        <v/>
      </c>
      <c r="F1116" t="str">
        <f t="shared" si="1022"/>
        <v/>
      </c>
      <c r="G1116" t="e">
        <f t="shared" si="1023"/>
        <v>#N/A</v>
      </c>
      <c r="H1116" t="e">
        <f t="shared" si="1024"/>
        <v>#N/A</v>
      </c>
      <c r="I1116" t="e">
        <f t="shared" si="1025"/>
        <v>#N/A</v>
      </c>
      <c r="J1116" t="e">
        <f t="shared" si="1026"/>
        <v>#N/A</v>
      </c>
      <c r="K1116" t="e">
        <f t="shared" si="1027"/>
        <v>#N/A</v>
      </c>
      <c r="L1116" t="e">
        <f t="shared" si="1028"/>
        <v>#N/A</v>
      </c>
      <c r="M1116" t="e">
        <f t="shared" si="1029"/>
        <v>#N/A</v>
      </c>
      <c r="N1116" t="e">
        <f t="shared" si="1030"/>
        <v>#N/A</v>
      </c>
      <c r="O1116" t="str">
        <f t="shared" si="1031"/>
        <v/>
      </c>
      <c r="P1116" t="str">
        <f>IF(OR($A1116="",INDEX(games!$H:$H,ROW())=""),"",INDEX(games!$H:$H,ROW()))</f>
        <v/>
      </c>
      <c r="Q1116" t="str">
        <f t="shared" si="1032"/>
        <v/>
      </c>
      <c r="T1116">
        <f t="shared" si="1033"/>
        <v>2013</v>
      </c>
      <c r="U1116">
        <f t="shared" si="1034"/>
        <v>2020</v>
      </c>
      <c r="V1116">
        <f t="shared" si="1035"/>
        <v>7</v>
      </c>
      <c r="W1116" t="str">
        <f>IF(TRIM(INDEX(connections!$A:$A,ROW()))="","",TRIM(INDEX(connections!$A:$A,ROW())))</f>
        <v>Risk of Rain</v>
      </c>
      <c r="X1116" t="str">
        <f>IF($W1116="","",TRIM(INDEX(connections!$B:$B,ROW())))</f>
        <v>Risk of Rain 2</v>
      </c>
      <c r="Y1116">
        <f t="shared" si="1036"/>
        <v>687</v>
      </c>
      <c r="Z1116">
        <f t="shared" si="1037"/>
        <v>688</v>
      </c>
      <c r="AA1116" t="str">
        <f t="shared" si="1038"/>
        <v>Yes</v>
      </c>
      <c r="AB1116" t="str">
        <f t="shared" si="1039"/>
        <v>Yes</v>
      </c>
      <c r="AC1116">
        <f t="shared" si="1040"/>
        <v>1</v>
      </c>
      <c r="AD1116">
        <f t="shared" si="1041"/>
        <v>0</v>
      </c>
      <c r="AE1116" t="str">
        <f t="shared" si="1042"/>
        <v/>
      </c>
      <c r="AG1116" t="str">
        <f t="shared" si="1043"/>
        <v/>
      </c>
      <c r="AH1116" t="str">
        <f t="shared" si="1044"/>
        <v/>
      </c>
      <c r="AI1116" t="str">
        <f t="shared" si="1045"/>
        <v/>
      </c>
      <c r="AJ1116" t="str">
        <f t="shared" si="1046"/>
        <v/>
      </c>
      <c r="AK1116" t="str">
        <f t="shared" si="1047"/>
        <v/>
      </c>
      <c r="AL1116" t="str">
        <f>IF($A1116="","",INDEX(games!$J:$J,ROW())&amp;"")</f>
        <v/>
      </c>
      <c r="AM1116" t="str">
        <f>IF($A1116="","",SUMPRODUCT($AO1116:$BD1116,'Map Analysis'!$AN$2^{0,1,2,3,4,5,6,7,8,9,10,11,12,13,14,15}))</f>
        <v/>
      </c>
      <c r="AN1116" t="str">
        <f t="shared" si="1048"/>
        <v/>
      </c>
      <c r="AO1116" t="str">
        <f t="shared" si="1049"/>
        <v/>
      </c>
      <c r="AP1116" t="str">
        <f t="shared" si="1050"/>
        <v/>
      </c>
      <c r="AQ1116" t="str">
        <f t="shared" si="1051"/>
        <v/>
      </c>
      <c r="AR1116" t="str">
        <f t="shared" si="1052"/>
        <v/>
      </c>
      <c r="AS1116" t="str">
        <f t="shared" si="1053"/>
        <v/>
      </c>
      <c r="AT1116" t="str">
        <f t="shared" si="1054"/>
        <v/>
      </c>
      <c r="AU1116" t="str">
        <f t="shared" si="1055"/>
        <v/>
      </c>
      <c r="AV1116" t="str">
        <f t="shared" si="1056"/>
        <v/>
      </c>
      <c r="AW1116" t="str">
        <f t="shared" si="1057"/>
        <v/>
      </c>
      <c r="AX1116" t="str">
        <f t="shared" si="1058"/>
        <v/>
      </c>
      <c r="AY1116" t="str">
        <f t="shared" si="1059"/>
        <v/>
      </c>
      <c r="AZ1116" t="str">
        <f t="shared" si="1060"/>
        <v/>
      </c>
      <c r="BA1116" t="str">
        <f t="shared" si="1061"/>
        <v/>
      </c>
      <c r="BB1116" t="str">
        <f t="shared" si="1062"/>
        <v/>
      </c>
      <c r="BC1116" t="str">
        <f t="shared" si="1063"/>
        <v/>
      </c>
      <c r="BD1116" t="str">
        <f t="shared" si="1064"/>
        <v/>
      </c>
      <c r="BF1116">
        <f t="shared" si="1065"/>
        <v>24</v>
      </c>
      <c r="BG1116">
        <f t="shared" si="1066"/>
        <v>11</v>
      </c>
      <c r="BH1116">
        <f t="shared" si="1067"/>
        <v>4</v>
      </c>
      <c r="BI1116">
        <f t="shared" si="1068"/>
        <v>0</v>
      </c>
      <c r="BJ1116">
        <f t="shared" si="1069"/>
        <v>0</v>
      </c>
      <c r="BK1116">
        <f t="shared" si="1070"/>
        <v>0</v>
      </c>
      <c r="BL1116">
        <f t="shared" si="1071"/>
        <v>0</v>
      </c>
      <c r="BM1116">
        <f t="shared" si="1072"/>
        <v>0</v>
      </c>
      <c r="BN1116">
        <f t="shared" si="1073"/>
        <v>0</v>
      </c>
      <c r="BO1116">
        <f t="shared" si="1074"/>
        <v>0</v>
      </c>
      <c r="BP1116">
        <f t="shared" si="1075"/>
        <v>0</v>
      </c>
      <c r="BQ1116">
        <f t="shared" si="1076"/>
        <v>0</v>
      </c>
      <c r="BR1116">
        <f t="shared" si="1077"/>
        <v>0</v>
      </c>
      <c r="BS1116">
        <f t="shared" si="1078"/>
        <v>0</v>
      </c>
      <c r="BT1116">
        <f t="shared" si="1079"/>
        <v>0</v>
      </c>
    </row>
    <row r="1117" spans="1:72" x14ac:dyDescent="0.25">
      <c r="A1117" t="str">
        <f>IF(TRIM(INDEX(games!$A:$A,ROW()))="","",TRIM(INDEX(games!$A:$A,ROW())))</f>
        <v/>
      </c>
      <c r="B1117" t="str">
        <f>IF(OR($A1117="",INDEX(games!$B:$B,ROW())=""),"",INDEX(games!$B:$B,ROW()))</f>
        <v/>
      </c>
      <c r="C1117" t="str">
        <f>IF(OR($A1117="",INDEX(games!$C:$C,ROW())=""),"",INDEX(games!$C:$C,ROW()))</f>
        <v/>
      </c>
      <c r="D1117" t="str">
        <f t="shared" si="1020"/>
        <v/>
      </c>
      <c r="E1117" t="str">
        <f t="shared" si="1021"/>
        <v/>
      </c>
      <c r="F1117" t="str">
        <f t="shared" si="1022"/>
        <v/>
      </c>
      <c r="G1117" t="e">
        <f t="shared" si="1023"/>
        <v>#N/A</v>
      </c>
      <c r="H1117" t="e">
        <f t="shared" si="1024"/>
        <v>#N/A</v>
      </c>
      <c r="I1117" t="e">
        <f t="shared" si="1025"/>
        <v>#N/A</v>
      </c>
      <c r="J1117" t="e">
        <f t="shared" si="1026"/>
        <v>#N/A</v>
      </c>
      <c r="K1117" t="e">
        <f t="shared" si="1027"/>
        <v>#N/A</v>
      </c>
      <c r="L1117" t="e">
        <f t="shared" si="1028"/>
        <v>#N/A</v>
      </c>
      <c r="M1117" t="e">
        <f t="shared" si="1029"/>
        <v>#N/A</v>
      </c>
      <c r="N1117" t="e">
        <f t="shared" si="1030"/>
        <v>#N/A</v>
      </c>
      <c r="O1117" t="str">
        <f t="shared" si="1031"/>
        <v/>
      </c>
      <c r="P1117" t="str">
        <f>IF(OR($A1117="",INDEX(games!$H:$H,ROW())=""),"",INDEX(games!$H:$H,ROW()))</f>
        <v/>
      </c>
      <c r="Q1117" t="str">
        <f t="shared" si="1032"/>
        <v/>
      </c>
      <c r="T1117">
        <f t="shared" si="1033"/>
        <v>2013</v>
      </c>
      <c r="U1117">
        <f t="shared" si="1034"/>
        <v>2023</v>
      </c>
      <c r="V1117">
        <f t="shared" si="1035"/>
        <v>10</v>
      </c>
      <c r="W1117" t="str">
        <f>IF(TRIM(INDEX(connections!$A:$A,ROW()))="","",TRIM(INDEX(connections!$A:$A,ROW())))</f>
        <v>Risk of Rain</v>
      </c>
      <c r="X1117" t="str">
        <f>IF($W1117="","",TRIM(INDEX(connections!$B:$B,ROW())))</f>
        <v>Risk of Rain Returns</v>
      </c>
      <c r="Y1117">
        <f t="shared" si="1036"/>
        <v>687</v>
      </c>
      <c r="Z1117">
        <f t="shared" si="1037"/>
        <v>689</v>
      </c>
      <c r="AA1117" t="str">
        <f t="shared" si="1038"/>
        <v>Yes</v>
      </c>
      <c r="AB1117" t="str">
        <f t="shared" si="1039"/>
        <v>Yes</v>
      </c>
      <c r="AC1117">
        <f t="shared" si="1040"/>
        <v>1</v>
      </c>
      <c r="AD1117">
        <f t="shared" si="1041"/>
        <v>0</v>
      </c>
      <c r="AE1117" t="str">
        <f t="shared" si="1042"/>
        <v/>
      </c>
      <c r="AG1117" t="str">
        <f t="shared" si="1043"/>
        <v/>
      </c>
      <c r="AH1117" t="str">
        <f t="shared" si="1044"/>
        <v/>
      </c>
      <c r="AI1117" t="str">
        <f t="shared" si="1045"/>
        <v/>
      </c>
      <c r="AJ1117" t="str">
        <f t="shared" si="1046"/>
        <v/>
      </c>
      <c r="AK1117" t="str">
        <f t="shared" si="1047"/>
        <v/>
      </c>
      <c r="AL1117" t="str">
        <f>IF($A1117="","",INDEX(games!$J:$J,ROW())&amp;"")</f>
        <v/>
      </c>
      <c r="AM1117" t="str">
        <f>IF($A1117="","",SUMPRODUCT($AO1117:$BD1117,'Map Analysis'!$AN$2^{0,1,2,3,4,5,6,7,8,9,10,11,12,13,14,15}))</f>
        <v/>
      </c>
      <c r="AN1117" t="str">
        <f t="shared" si="1048"/>
        <v/>
      </c>
      <c r="AO1117" t="str">
        <f t="shared" si="1049"/>
        <v/>
      </c>
      <c r="AP1117" t="str">
        <f t="shared" si="1050"/>
        <v/>
      </c>
      <c r="AQ1117" t="str">
        <f t="shared" si="1051"/>
        <v/>
      </c>
      <c r="AR1117" t="str">
        <f t="shared" si="1052"/>
        <v/>
      </c>
      <c r="AS1117" t="str">
        <f t="shared" si="1053"/>
        <v/>
      </c>
      <c r="AT1117" t="str">
        <f t="shared" si="1054"/>
        <v/>
      </c>
      <c r="AU1117" t="str">
        <f t="shared" si="1055"/>
        <v/>
      </c>
      <c r="AV1117" t="str">
        <f t="shared" si="1056"/>
        <v/>
      </c>
      <c r="AW1117" t="str">
        <f t="shared" si="1057"/>
        <v/>
      </c>
      <c r="AX1117" t="str">
        <f t="shared" si="1058"/>
        <v/>
      </c>
      <c r="AY1117" t="str">
        <f t="shared" si="1059"/>
        <v/>
      </c>
      <c r="AZ1117" t="str">
        <f t="shared" si="1060"/>
        <v/>
      </c>
      <c r="BA1117" t="str">
        <f t="shared" si="1061"/>
        <v/>
      </c>
      <c r="BB1117" t="str">
        <f t="shared" si="1062"/>
        <v/>
      </c>
      <c r="BC1117" t="str">
        <f t="shared" si="1063"/>
        <v/>
      </c>
      <c r="BD1117" t="str">
        <f t="shared" si="1064"/>
        <v/>
      </c>
      <c r="BF1117">
        <f t="shared" si="1065"/>
        <v>0</v>
      </c>
      <c r="BG1117">
        <f t="shared" si="1066"/>
        <v>0</v>
      </c>
      <c r="BH1117">
        <f t="shared" si="1067"/>
        <v>0</v>
      </c>
      <c r="BI1117">
        <f t="shared" si="1068"/>
        <v>0</v>
      </c>
      <c r="BJ1117">
        <f t="shared" si="1069"/>
        <v>0</v>
      </c>
      <c r="BK1117">
        <f t="shared" si="1070"/>
        <v>0</v>
      </c>
      <c r="BL1117">
        <f t="shared" si="1071"/>
        <v>0</v>
      </c>
      <c r="BM1117">
        <f t="shared" si="1072"/>
        <v>0</v>
      </c>
      <c r="BN1117">
        <f t="shared" si="1073"/>
        <v>0</v>
      </c>
      <c r="BO1117">
        <f t="shared" si="1074"/>
        <v>0</v>
      </c>
      <c r="BP1117">
        <f t="shared" si="1075"/>
        <v>0</v>
      </c>
      <c r="BQ1117">
        <f t="shared" si="1076"/>
        <v>0</v>
      </c>
      <c r="BR1117">
        <f t="shared" si="1077"/>
        <v>0</v>
      </c>
      <c r="BS1117">
        <f t="shared" si="1078"/>
        <v>0</v>
      </c>
      <c r="BT1117">
        <f t="shared" si="1079"/>
        <v>0</v>
      </c>
    </row>
    <row r="1118" spans="1:72" x14ac:dyDescent="0.25">
      <c r="A1118" t="str">
        <f>IF(TRIM(INDEX(games!$A:$A,ROW()))="","",TRIM(INDEX(games!$A:$A,ROW())))</f>
        <v/>
      </c>
      <c r="B1118" t="str">
        <f>IF(OR($A1118="",INDEX(games!$B:$B,ROW())=""),"",INDEX(games!$B:$B,ROW()))</f>
        <v/>
      </c>
      <c r="C1118" t="str">
        <f>IF(OR($A1118="",INDEX(games!$C:$C,ROW())=""),"",INDEX(games!$C:$C,ROW()))</f>
        <v/>
      </c>
      <c r="D1118" t="str">
        <f t="shared" si="1020"/>
        <v/>
      </c>
      <c r="E1118" t="str">
        <f t="shared" si="1021"/>
        <v/>
      </c>
      <c r="F1118" t="str">
        <f t="shared" si="1022"/>
        <v/>
      </c>
      <c r="G1118" t="e">
        <f t="shared" si="1023"/>
        <v>#N/A</v>
      </c>
      <c r="H1118" t="e">
        <f t="shared" si="1024"/>
        <v>#N/A</v>
      </c>
      <c r="I1118" t="e">
        <f t="shared" si="1025"/>
        <v>#N/A</v>
      </c>
      <c r="J1118" t="e">
        <f t="shared" si="1026"/>
        <v>#N/A</v>
      </c>
      <c r="K1118" t="e">
        <f t="shared" si="1027"/>
        <v>#N/A</v>
      </c>
      <c r="L1118" t="e">
        <f t="shared" si="1028"/>
        <v>#N/A</v>
      </c>
      <c r="M1118" t="e">
        <f t="shared" si="1029"/>
        <v>#N/A</v>
      </c>
      <c r="N1118" t="e">
        <f t="shared" si="1030"/>
        <v>#N/A</v>
      </c>
      <c r="O1118" t="str">
        <f t="shared" si="1031"/>
        <v/>
      </c>
      <c r="P1118" t="str">
        <f>IF(OR($A1118="",INDEX(games!$H:$H,ROW())=""),"",INDEX(games!$H:$H,ROW()))</f>
        <v/>
      </c>
      <c r="Q1118" t="str">
        <f t="shared" si="1032"/>
        <v/>
      </c>
      <c r="T1118">
        <f t="shared" si="1033"/>
        <v>2020</v>
      </c>
      <c r="U1118">
        <f t="shared" si="1034"/>
        <v>2023</v>
      </c>
      <c r="V1118">
        <f t="shared" si="1035"/>
        <v>3</v>
      </c>
      <c r="W1118" t="str">
        <f>IF(TRIM(INDEX(connections!$A:$A,ROW()))="","",TRIM(INDEX(connections!$A:$A,ROW())))</f>
        <v>Risk of Rain 2</v>
      </c>
      <c r="X1118" t="str">
        <f>IF($W1118="","",TRIM(INDEX(connections!$B:$B,ROW())))</f>
        <v>Risk of Rain Returns</v>
      </c>
      <c r="Y1118">
        <f t="shared" si="1036"/>
        <v>688</v>
      </c>
      <c r="Z1118">
        <f t="shared" si="1037"/>
        <v>689</v>
      </c>
      <c r="AA1118" t="str">
        <f t="shared" si="1038"/>
        <v>Yes</v>
      </c>
      <c r="AB1118" t="str">
        <f t="shared" si="1039"/>
        <v>Yes</v>
      </c>
      <c r="AC1118">
        <f t="shared" si="1040"/>
        <v>1</v>
      </c>
      <c r="AD1118">
        <f t="shared" si="1041"/>
        <v>0</v>
      </c>
      <c r="AE1118" t="str">
        <f t="shared" si="1042"/>
        <v/>
      </c>
      <c r="AG1118" t="str">
        <f t="shared" si="1043"/>
        <v/>
      </c>
      <c r="AH1118" t="str">
        <f t="shared" si="1044"/>
        <v/>
      </c>
      <c r="AI1118" t="str">
        <f t="shared" si="1045"/>
        <v/>
      </c>
      <c r="AJ1118" t="str">
        <f t="shared" si="1046"/>
        <v/>
      </c>
      <c r="AK1118" t="str">
        <f t="shared" si="1047"/>
        <v/>
      </c>
      <c r="AL1118" t="str">
        <f>IF($A1118="","",INDEX(games!$J:$J,ROW())&amp;"")</f>
        <v/>
      </c>
      <c r="AM1118" t="str">
        <f>IF($A1118="","",SUMPRODUCT($AO1118:$BD1118,'Map Analysis'!$AN$2^{0,1,2,3,4,5,6,7,8,9,10,11,12,13,14,15}))</f>
        <v/>
      </c>
      <c r="AN1118" t="str">
        <f t="shared" si="1048"/>
        <v/>
      </c>
      <c r="AO1118" t="str">
        <f t="shared" si="1049"/>
        <v/>
      </c>
      <c r="AP1118" t="str">
        <f t="shared" si="1050"/>
        <v/>
      </c>
      <c r="AQ1118" t="str">
        <f t="shared" si="1051"/>
        <v/>
      </c>
      <c r="AR1118" t="str">
        <f t="shared" si="1052"/>
        <v/>
      </c>
      <c r="AS1118" t="str">
        <f t="shared" si="1053"/>
        <v/>
      </c>
      <c r="AT1118" t="str">
        <f t="shared" si="1054"/>
        <v/>
      </c>
      <c r="AU1118" t="str">
        <f t="shared" si="1055"/>
        <v/>
      </c>
      <c r="AV1118" t="str">
        <f t="shared" si="1056"/>
        <v/>
      </c>
      <c r="AW1118" t="str">
        <f t="shared" si="1057"/>
        <v/>
      </c>
      <c r="AX1118" t="str">
        <f t="shared" si="1058"/>
        <v/>
      </c>
      <c r="AY1118" t="str">
        <f t="shared" si="1059"/>
        <v/>
      </c>
      <c r="AZ1118" t="str">
        <f t="shared" si="1060"/>
        <v/>
      </c>
      <c r="BA1118" t="str">
        <f t="shared" si="1061"/>
        <v/>
      </c>
      <c r="BB1118" t="str">
        <f t="shared" si="1062"/>
        <v/>
      </c>
      <c r="BC1118" t="str">
        <f t="shared" si="1063"/>
        <v/>
      </c>
      <c r="BD1118" t="str">
        <f t="shared" si="1064"/>
        <v/>
      </c>
      <c r="BF1118">
        <f t="shared" si="1065"/>
        <v>0</v>
      </c>
      <c r="BG1118">
        <f t="shared" si="1066"/>
        <v>0</v>
      </c>
      <c r="BH1118">
        <f t="shared" si="1067"/>
        <v>0</v>
      </c>
      <c r="BI1118">
        <f t="shared" si="1068"/>
        <v>0</v>
      </c>
      <c r="BJ1118">
        <f t="shared" si="1069"/>
        <v>0</v>
      </c>
      <c r="BK1118">
        <f t="shared" si="1070"/>
        <v>0</v>
      </c>
      <c r="BL1118">
        <f t="shared" si="1071"/>
        <v>0</v>
      </c>
      <c r="BM1118">
        <f t="shared" si="1072"/>
        <v>0</v>
      </c>
      <c r="BN1118">
        <f t="shared" si="1073"/>
        <v>0</v>
      </c>
      <c r="BO1118">
        <f t="shared" si="1074"/>
        <v>0</v>
      </c>
      <c r="BP1118">
        <f t="shared" si="1075"/>
        <v>0</v>
      </c>
      <c r="BQ1118">
        <f t="shared" si="1076"/>
        <v>0</v>
      </c>
      <c r="BR1118">
        <f t="shared" si="1077"/>
        <v>0</v>
      </c>
      <c r="BS1118">
        <f t="shared" si="1078"/>
        <v>0</v>
      </c>
      <c r="BT1118">
        <f t="shared" si="1079"/>
        <v>0</v>
      </c>
    </row>
    <row r="1119" spans="1:72" x14ac:dyDescent="0.25">
      <c r="A1119" t="str">
        <f>IF(TRIM(INDEX(games!$A:$A,ROW()))="","",TRIM(INDEX(games!$A:$A,ROW())))</f>
        <v/>
      </c>
      <c r="B1119" t="str">
        <f>IF(OR($A1119="",INDEX(games!$B:$B,ROW())=""),"",INDEX(games!$B:$B,ROW()))</f>
        <v/>
      </c>
      <c r="C1119" t="str">
        <f>IF(OR($A1119="",INDEX(games!$C:$C,ROW())=""),"",INDEX(games!$C:$C,ROW()))</f>
        <v/>
      </c>
      <c r="D1119" t="str">
        <f t="shared" si="1020"/>
        <v/>
      </c>
      <c r="E1119" t="str">
        <f t="shared" si="1021"/>
        <v/>
      </c>
      <c r="F1119" t="str">
        <f t="shared" si="1022"/>
        <v/>
      </c>
      <c r="G1119" t="e">
        <f t="shared" si="1023"/>
        <v>#N/A</v>
      </c>
      <c r="H1119" t="e">
        <f t="shared" si="1024"/>
        <v>#N/A</v>
      </c>
      <c r="I1119" t="e">
        <f t="shared" si="1025"/>
        <v>#N/A</v>
      </c>
      <c r="J1119" t="e">
        <f t="shared" si="1026"/>
        <v>#N/A</v>
      </c>
      <c r="K1119" t="e">
        <f t="shared" si="1027"/>
        <v>#N/A</v>
      </c>
      <c r="L1119" t="e">
        <f t="shared" si="1028"/>
        <v>#N/A</v>
      </c>
      <c r="M1119" t="e">
        <f t="shared" si="1029"/>
        <v>#N/A</v>
      </c>
      <c r="N1119" t="e">
        <f t="shared" si="1030"/>
        <v>#N/A</v>
      </c>
      <c r="O1119" t="str">
        <f t="shared" si="1031"/>
        <v/>
      </c>
      <c r="P1119" t="str">
        <f>IF(OR($A1119="",INDEX(games!$H:$H,ROW())=""),"",INDEX(games!$H:$H,ROW()))</f>
        <v/>
      </c>
      <c r="Q1119" t="str">
        <f t="shared" si="1032"/>
        <v/>
      </c>
      <c r="T1119">
        <f t="shared" si="1033"/>
        <v>2013</v>
      </c>
      <c r="U1119">
        <f t="shared" si="1034"/>
        <v>2014</v>
      </c>
      <c r="V1119">
        <f t="shared" si="1035"/>
        <v>1</v>
      </c>
      <c r="W1119" t="str">
        <f>IF(TRIM(INDEX(connections!$A:$A,ROW()))="","",TRIM(INDEX(connections!$A:$A,ROW())))</f>
        <v>Don't Starve</v>
      </c>
      <c r="X1119" t="str">
        <f>IF($W1119="","",TRIM(INDEX(connections!$B:$B,ROW())))</f>
        <v>Road Not Taken</v>
      </c>
      <c r="Y1119">
        <f t="shared" si="1036"/>
        <v>247</v>
      </c>
      <c r="Z1119">
        <f t="shared" si="1037"/>
        <v>690</v>
      </c>
      <c r="AA1119" t="str">
        <f t="shared" si="1038"/>
        <v>Yes</v>
      </c>
      <c r="AB1119" t="str">
        <f t="shared" si="1039"/>
        <v/>
      </c>
      <c r="AC1119" t="str">
        <f t="shared" si="1040"/>
        <v/>
      </c>
      <c r="AD1119">
        <f t="shared" si="1041"/>
        <v>1</v>
      </c>
      <c r="AE1119" t="str">
        <f t="shared" si="1042"/>
        <v/>
      </c>
      <c r="AG1119" t="str">
        <f t="shared" si="1043"/>
        <v/>
      </c>
      <c r="AH1119" t="str">
        <f t="shared" si="1044"/>
        <v/>
      </c>
      <c r="AI1119" t="str">
        <f t="shared" si="1045"/>
        <v/>
      </c>
      <c r="AJ1119" t="str">
        <f t="shared" si="1046"/>
        <v/>
      </c>
      <c r="AK1119" t="str">
        <f t="shared" si="1047"/>
        <v/>
      </c>
      <c r="AL1119" t="str">
        <f>IF($A1119="","",INDEX(games!$J:$J,ROW())&amp;"")</f>
        <v/>
      </c>
      <c r="AM1119" t="str">
        <f>IF($A1119="","",SUMPRODUCT($AO1119:$BD1119,'Map Analysis'!$AN$2^{0,1,2,3,4,5,6,7,8,9,10,11,12,13,14,15}))</f>
        <v/>
      </c>
      <c r="AN1119" t="str">
        <f t="shared" si="1048"/>
        <v/>
      </c>
      <c r="AO1119" t="str">
        <f t="shared" si="1049"/>
        <v/>
      </c>
      <c r="AP1119" t="str">
        <f t="shared" si="1050"/>
        <v/>
      </c>
      <c r="AQ1119" t="str">
        <f t="shared" si="1051"/>
        <v/>
      </c>
      <c r="AR1119" t="str">
        <f t="shared" si="1052"/>
        <v/>
      </c>
      <c r="AS1119" t="str">
        <f t="shared" si="1053"/>
        <v/>
      </c>
      <c r="AT1119" t="str">
        <f t="shared" si="1054"/>
        <v/>
      </c>
      <c r="AU1119" t="str">
        <f t="shared" si="1055"/>
        <v/>
      </c>
      <c r="AV1119" t="str">
        <f t="shared" si="1056"/>
        <v/>
      </c>
      <c r="AW1119" t="str">
        <f t="shared" si="1057"/>
        <v/>
      </c>
      <c r="AX1119" t="str">
        <f t="shared" si="1058"/>
        <v/>
      </c>
      <c r="AY1119" t="str">
        <f t="shared" si="1059"/>
        <v/>
      </c>
      <c r="AZ1119" t="str">
        <f t="shared" si="1060"/>
        <v/>
      </c>
      <c r="BA1119" t="str">
        <f t="shared" si="1061"/>
        <v/>
      </c>
      <c r="BB1119" t="str">
        <f t="shared" si="1062"/>
        <v/>
      </c>
      <c r="BC1119" t="str">
        <f t="shared" si="1063"/>
        <v/>
      </c>
      <c r="BD1119" t="str">
        <f t="shared" si="1064"/>
        <v/>
      </c>
      <c r="BF1119">
        <f t="shared" si="1065"/>
        <v>0</v>
      </c>
      <c r="BG1119">
        <f t="shared" si="1066"/>
        <v>0</v>
      </c>
      <c r="BH1119">
        <f t="shared" si="1067"/>
        <v>0</v>
      </c>
      <c r="BI1119">
        <f t="shared" si="1068"/>
        <v>0</v>
      </c>
      <c r="BJ1119">
        <f t="shared" si="1069"/>
        <v>0</v>
      </c>
      <c r="BK1119">
        <f t="shared" si="1070"/>
        <v>0</v>
      </c>
      <c r="BL1119">
        <f t="shared" si="1071"/>
        <v>0</v>
      </c>
      <c r="BM1119">
        <f t="shared" si="1072"/>
        <v>0</v>
      </c>
      <c r="BN1119">
        <f t="shared" si="1073"/>
        <v>0</v>
      </c>
      <c r="BO1119">
        <f t="shared" si="1074"/>
        <v>0</v>
      </c>
      <c r="BP1119">
        <f t="shared" si="1075"/>
        <v>0</v>
      </c>
      <c r="BQ1119">
        <f t="shared" si="1076"/>
        <v>0</v>
      </c>
      <c r="BR1119">
        <f t="shared" si="1077"/>
        <v>0</v>
      </c>
      <c r="BS1119">
        <f t="shared" si="1078"/>
        <v>0</v>
      </c>
      <c r="BT1119">
        <f t="shared" si="1079"/>
        <v>0</v>
      </c>
    </row>
    <row r="1120" spans="1:72" x14ac:dyDescent="0.25">
      <c r="A1120" t="str">
        <f>IF(TRIM(INDEX(games!$A:$A,ROW()))="","",TRIM(INDEX(games!$A:$A,ROW())))</f>
        <v/>
      </c>
      <c r="B1120" t="str">
        <f>IF(OR($A1120="",INDEX(games!$B:$B,ROW())=""),"",INDEX(games!$B:$B,ROW()))</f>
        <v/>
      </c>
      <c r="C1120" t="str">
        <f>IF(OR($A1120="",INDEX(games!$C:$C,ROW())=""),"",INDEX(games!$C:$C,ROW()))</f>
        <v/>
      </c>
      <c r="D1120" t="str">
        <f t="shared" si="1020"/>
        <v/>
      </c>
      <c r="E1120" t="str">
        <f t="shared" si="1021"/>
        <v/>
      </c>
      <c r="F1120" t="str">
        <f t="shared" si="1022"/>
        <v/>
      </c>
      <c r="G1120" t="e">
        <f t="shared" si="1023"/>
        <v>#N/A</v>
      </c>
      <c r="H1120" t="e">
        <f t="shared" si="1024"/>
        <v>#N/A</v>
      </c>
      <c r="I1120" t="e">
        <f t="shared" si="1025"/>
        <v>#N/A</v>
      </c>
      <c r="J1120" t="e">
        <f t="shared" si="1026"/>
        <v>#N/A</v>
      </c>
      <c r="K1120" t="e">
        <f t="shared" si="1027"/>
        <v>#N/A</v>
      </c>
      <c r="L1120" t="e">
        <f t="shared" si="1028"/>
        <v>#N/A</v>
      </c>
      <c r="M1120" t="e">
        <f t="shared" si="1029"/>
        <v>#N/A</v>
      </c>
      <c r="N1120" t="e">
        <f t="shared" si="1030"/>
        <v>#N/A</v>
      </c>
      <c r="O1120" t="str">
        <f t="shared" si="1031"/>
        <v/>
      </c>
      <c r="P1120" t="str">
        <f>IF(OR($A1120="",INDEX(games!$H:$H,ROW())=""),"",INDEX(games!$H:$H,ROW()))</f>
        <v/>
      </c>
      <c r="Q1120" t="str">
        <f t="shared" si="1032"/>
        <v/>
      </c>
      <c r="T1120">
        <f t="shared" si="1033"/>
        <v>2012</v>
      </c>
      <c r="U1120">
        <f t="shared" si="1034"/>
        <v>2014</v>
      </c>
      <c r="V1120">
        <f t="shared" si="1035"/>
        <v>2</v>
      </c>
      <c r="W1120" t="str">
        <f>IF(TRIM(INDEX(connections!$A:$A,ROW()))="","",TRIM(INDEX(connections!$A:$A,ROW())))</f>
        <v>FTL</v>
      </c>
      <c r="X1120" t="str">
        <f>IF($W1120="","",TRIM(INDEX(connections!$B:$B,ROW())))</f>
        <v>Road Not Taken</v>
      </c>
      <c r="Y1120">
        <f t="shared" si="1036"/>
        <v>326</v>
      </c>
      <c r="Z1120">
        <f t="shared" si="1037"/>
        <v>690</v>
      </c>
      <c r="AA1120" t="str">
        <f t="shared" si="1038"/>
        <v>Yes</v>
      </c>
      <c r="AB1120" t="str">
        <f t="shared" si="1039"/>
        <v/>
      </c>
      <c r="AC1120" t="str">
        <f t="shared" si="1040"/>
        <v/>
      </c>
      <c r="AD1120">
        <f t="shared" si="1041"/>
        <v>0</v>
      </c>
      <c r="AE1120" t="str">
        <f t="shared" si="1042"/>
        <v/>
      </c>
      <c r="AG1120" t="str">
        <f t="shared" si="1043"/>
        <v/>
      </c>
      <c r="AH1120" t="str">
        <f t="shared" si="1044"/>
        <v/>
      </c>
      <c r="AI1120" t="str">
        <f t="shared" si="1045"/>
        <v/>
      </c>
      <c r="AJ1120" t="str">
        <f t="shared" si="1046"/>
        <v/>
      </c>
      <c r="AK1120" t="str">
        <f t="shared" si="1047"/>
        <v/>
      </c>
      <c r="AL1120" t="str">
        <f>IF($A1120="","",INDEX(games!$J:$J,ROW())&amp;"")</f>
        <v/>
      </c>
      <c r="AM1120" t="str">
        <f>IF($A1120="","",SUMPRODUCT($AO1120:$BD1120,'Map Analysis'!$AN$2^{0,1,2,3,4,5,6,7,8,9,10,11,12,13,14,15}))</f>
        <v/>
      </c>
      <c r="AN1120" t="str">
        <f t="shared" si="1048"/>
        <v/>
      </c>
      <c r="AO1120" t="str">
        <f t="shared" si="1049"/>
        <v/>
      </c>
      <c r="AP1120" t="str">
        <f t="shared" si="1050"/>
        <v/>
      </c>
      <c r="AQ1120" t="str">
        <f t="shared" si="1051"/>
        <v/>
      </c>
      <c r="AR1120" t="str">
        <f t="shared" si="1052"/>
        <v/>
      </c>
      <c r="AS1120" t="str">
        <f t="shared" si="1053"/>
        <v/>
      </c>
      <c r="AT1120" t="str">
        <f t="shared" si="1054"/>
        <v/>
      </c>
      <c r="AU1120" t="str">
        <f t="shared" si="1055"/>
        <v/>
      </c>
      <c r="AV1120" t="str">
        <f t="shared" si="1056"/>
        <v/>
      </c>
      <c r="AW1120" t="str">
        <f t="shared" si="1057"/>
        <v/>
      </c>
      <c r="AX1120" t="str">
        <f t="shared" si="1058"/>
        <v/>
      </c>
      <c r="AY1120" t="str">
        <f t="shared" si="1059"/>
        <v/>
      </c>
      <c r="AZ1120" t="str">
        <f t="shared" si="1060"/>
        <v/>
      </c>
      <c r="BA1120" t="str">
        <f t="shared" si="1061"/>
        <v/>
      </c>
      <c r="BB1120" t="str">
        <f t="shared" si="1062"/>
        <v/>
      </c>
      <c r="BC1120" t="str">
        <f t="shared" si="1063"/>
        <v/>
      </c>
      <c r="BD1120" t="str">
        <f t="shared" si="1064"/>
        <v/>
      </c>
      <c r="BF1120">
        <f t="shared" si="1065"/>
        <v>0</v>
      </c>
      <c r="BG1120">
        <f t="shared" si="1066"/>
        <v>0</v>
      </c>
      <c r="BH1120">
        <f t="shared" si="1067"/>
        <v>0</v>
      </c>
      <c r="BI1120">
        <f t="shared" si="1068"/>
        <v>0</v>
      </c>
      <c r="BJ1120">
        <f t="shared" si="1069"/>
        <v>0</v>
      </c>
      <c r="BK1120">
        <f t="shared" si="1070"/>
        <v>0</v>
      </c>
      <c r="BL1120">
        <f t="shared" si="1071"/>
        <v>0</v>
      </c>
      <c r="BM1120">
        <f t="shared" si="1072"/>
        <v>0</v>
      </c>
      <c r="BN1120">
        <f t="shared" si="1073"/>
        <v>0</v>
      </c>
      <c r="BO1120">
        <f t="shared" si="1074"/>
        <v>0</v>
      </c>
      <c r="BP1120">
        <f t="shared" si="1075"/>
        <v>0</v>
      </c>
      <c r="BQ1120">
        <f t="shared" si="1076"/>
        <v>0</v>
      </c>
      <c r="BR1120">
        <f t="shared" si="1077"/>
        <v>0</v>
      </c>
      <c r="BS1120">
        <f t="shared" si="1078"/>
        <v>0</v>
      </c>
      <c r="BT1120">
        <f t="shared" si="1079"/>
        <v>0</v>
      </c>
    </row>
    <row r="1121" spans="1:72" x14ac:dyDescent="0.25">
      <c r="A1121" t="str">
        <f>IF(TRIM(INDEX(games!$A:$A,ROW()))="","",TRIM(INDEX(games!$A:$A,ROW())))</f>
        <v/>
      </c>
      <c r="B1121" t="str">
        <f>IF(OR($A1121="",INDEX(games!$B:$B,ROW())=""),"",INDEX(games!$B:$B,ROW()))</f>
        <v/>
      </c>
      <c r="C1121" t="str">
        <f>IF(OR($A1121="",INDEX(games!$C:$C,ROW())=""),"",INDEX(games!$C:$C,ROW()))</f>
        <v/>
      </c>
      <c r="D1121" t="str">
        <f t="shared" si="1020"/>
        <v/>
      </c>
      <c r="E1121" t="str">
        <f t="shared" si="1021"/>
        <v/>
      </c>
      <c r="F1121" t="str">
        <f t="shared" si="1022"/>
        <v/>
      </c>
      <c r="G1121" t="e">
        <f t="shared" si="1023"/>
        <v>#N/A</v>
      </c>
      <c r="H1121" t="e">
        <f t="shared" si="1024"/>
        <v>#N/A</v>
      </c>
      <c r="I1121" t="e">
        <f t="shared" si="1025"/>
        <v>#N/A</v>
      </c>
      <c r="J1121" t="e">
        <f t="shared" si="1026"/>
        <v>#N/A</v>
      </c>
      <c r="K1121" t="e">
        <f t="shared" si="1027"/>
        <v>#N/A</v>
      </c>
      <c r="L1121" t="e">
        <f t="shared" si="1028"/>
        <v>#N/A</v>
      </c>
      <c r="M1121" t="e">
        <f t="shared" si="1029"/>
        <v>#N/A</v>
      </c>
      <c r="N1121" t="e">
        <f t="shared" si="1030"/>
        <v>#N/A</v>
      </c>
      <c r="O1121" t="str">
        <f t="shared" si="1031"/>
        <v/>
      </c>
      <c r="P1121" t="str">
        <f>IF(OR($A1121="",INDEX(games!$H:$H,ROW())=""),"",INDEX(games!$H:$H,ROW()))</f>
        <v/>
      </c>
      <c r="Q1121" t="str">
        <f t="shared" si="1032"/>
        <v/>
      </c>
      <c r="T1121">
        <f t="shared" si="1033"/>
        <v>2018</v>
      </c>
      <c r="U1121">
        <f t="shared" si="1034"/>
        <v>2020</v>
      </c>
      <c r="V1121">
        <f t="shared" si="1035"/>
        <v>2</v>
      </c>
      <c r="W1121" t="str">
        <f>IF(TRIM(INDEX(connections!$A:$A,ROW()))="","",TRIM(INDEX(connections!$A:$A,ROW())))</f>
        <v>Dead Cells</v>
      </c>
      <c r="X1121" t="str">
        <f>IF($W1121="","",TRIM(INDEX(connections!$B:$B,ROW())))</f>
        <v>Roboquest</v>
      </c>
      <c r="Y1121">
        <f t="shared" si="1036"/>
        <v>193</v>
      </c>
      <c r="Z1121">
        <f t="shared" si="1037"/>
        <v>691</v>
      </c>
      <c r="AA1121" t="str">
        <f t="shared" si="1038"/>
        <v>Yes</v>
      </c>
      <c r="AB1121" t="str">
        <f t="shared" si="1039"/>
        <v>Yes</v>
      </c>
      <c r="AC1121">
        <f t="shared" si="1040"/>
        <v>1</v>
      </c>
      <c r="AD1121">
        <f t="shared" si="1041"/>
        <v>0</v>
      </c>
      <c r="AE1121" t="str">
        <f t="shared" si="1042"/>
        <v/>
      </c>
      <c r="AG1121" t="str">
        <f t="shared" si="1043"/>
        <v/>
      </c>
      <c r="AH1121" t="str">
        <f t="shared" si="1044"/>
        <v/>
      </c>
      <c r="AI1121" t="str">
        <f t="shared" si="1045"/>
        <v/>
      </c>
      <c r="AJ1121" t="str">
        <f t="shared" si="1046"/>
        <v/>
      </c>
      <c r="AK1121" t="str">
        <f t="shared" si="1047"/>
        <v/>
      </c>
      <c r="AL1121" t="str">
        <f>IF($A1121="","",INDEX(games!$J:$J,ROW())&amp;"")</f>
        <v/>
      </c>
      <c r="AM1121" t="str">
        <f>IF($A1121="","",SUMPRODUCT($AO1121:$BD1121,'Map Analysis'!$AN$2^{0,1,2,3,4,5,6,7,8,9,10,11,12,13,14,15}))</f>
        <v/>
      </c>
      <c r="AN1121" t="str">
        <f t="shared" si="1048"/>
        <v/>
      </c>
      <c r="AO1121" t="str">
        <f t="shared" si="1049"/>
        <v/>
      </c>
      <c r="AP1121" t="str">
        <f t="shared" si="1050"/>
        <v/>
      </c>
      <c r="AQ1121" t="str">
        <f t="shared" si="1051"/>
        <v/>
      </c>
      <c r="AR1121" t="str">
        <f t="shared" si="1052"/>
        <v/>
      </c>
      <c r="AS1121" t="str">
        <f t="shared" si="1053"/>
        <v/>
      </c>
      <c r="AT1121" t="str">
        <f t="shared" si="1054"/>
        <v/>
      </c>
      <c r="AU1121" t="str">
        <f t="shared" si="1055"/>
        <v/>
      </c>
      <c r="AV1121" t="str">
        <f t="shared" si="1056"/>
        <v/>
      </c>
      <c r="AW1121" t="str">
        <f t="shared" si="1057"/>
        <v/>
      </c>
      <c r="AX1121" t="str">
        <f t="shared" si="1058"/>
        <v/>
      </c>
      <c r="AY1121" t="str">
        <f t="shared" si="1059"/>
        <v/>
      </c>
      <c r="AZ1121" t="str">
        <f t="shared" si="1060"/>
        <v/>
      </c>
      <c r="BA1121" t="str">
        <f t="shared" si="1061"/>
        <v/>
      </c>
      <c r="BB1121" t="str">
        <f t="shared" si="1062"/>
        <v/>
      </c>
      <c r="BC1121" t="str">
        <f t="shared" si="1063"/>
        <v/>
      </c>
      <c r="BD1121" t="str">
        <f t="shared" si="1064"/>
        <v/>
      </c>
      <c r="BF1121">
        <f t="shared" si="1065"/>
        <v>5</v>
      </c>
      <c r="BG1121">
        <f t="shared" si="1066"/>
        <v>0</v>
      </c>
      <c r="BH1121">
        <f t="shared" si="1067"/>
        <v>0</v>
      </c>
      <c r="BI1121">
        <f t="shared" si="1068"/>
        <v>0</v>
      </c>
      <c r="BJ1121">
        <f t="shared" si="1069"/>
        <v>0</v>
      </c>
      <c r="BK1121">
        <f t="shared" si="1070"/>
        <v>0</v>
      </c>
      <c r="BL1121">
        <f t="shared" si="1071"/>
        <v>0</v>
      </c>
      <c r="BM1121">
        <f t="shared" si="1072"/>
        <v>0</v>
      </c>
      <c r="BN1121">
        <f t="shared" si="1073"/>
        <v>0</v>
      </c>
      <c r="BO1121">
        <f t="shared" si="1074"/>
        <v>0</v>
      </c>
      <c r="BP1121">
        <f t="shared" si="1075"/>
        <v>0</v>
      </c>
      <c r="BQ1121">
        <f t="shared" si="1076"/>
        <v>0</v>
      </c>
      <c r="BR1121">
        <f t="shared" si="1077"/>
        <v>0</v>
      </c>
      <c r="BS1121">
        <f t="shared" si="1078"/>
        <v>0</v>
      </c>
      <c r="BT1121">
        <f t="shared" si="1079"/>
        <v>0</v>
      </c>
    </row>
    <row r="1122" spans="1:72" x14ac:dyDescent="0.25">
      <c r="A1122" t="str">
        <f>IF(TRIM(INDEX(games!$A:$A,ROW()))="","",TRIM(INDEX(games!$A:$A,ROW())))</f>
        <v/>
      </c>
      <c r="B1122" t="str">
        <f>IF(OR($A1122="",INDEX(games!$B:$B,ROW())=""),"",INDEX(games!$B:$B,ROW()))</f>
        <v/>
      </c>
      <c r="C1122" t="str">
        <f>IF(OR($A1122="",INDEX(games!$C:$C,ROW())=""),"",INDEX(games!$C:$C,ROW()))</f>
        <v/>
      </c>
      <c r="D1122" t="str">
        <f t="shared" si="1020"/>
        <v/>
      </c>
      <c r="E1122" t="str">
        <f t="shared" si="1021"/>
        <v/>
      </c>
      <c r="F1122" t="str">
        <f t="shared" si="1022"/>
        <v/>
      </c>
      <c r="G1122" t="e">
        <f t="shared" si="1023"/>
        <v>#N/A</v>
      </c>
      <c r="H1122" t="e">
        <f t="shared" si="1024"/>
        <v>#N/A</v>
      </c>
      <c r="I1122" t="e">
        <f t="shared" si="1025"/>
        <v>#N/A</v>
      </c>
      <c r="J1122" t="e">
        <f t="shared" si="1026"/>
        <v>#N/A</v>
      </c>
      <c r="K1122" t="e">
        <f t="shared" si="1027"/>
        <v>#N/A</v>
      </c>
      <c r="L1122" t="e">
        <f t="shared" si="1028"/>
        <v>#N/A</v>
      </c>
      <c r="M1122" t="e">
        <f t="shared" si="1029"/>
        <v>#N/A</v>
      </c>
      <c r="N1122" t="e">
        <f t="shared" si="1030"/>
        <v>#N/A</v>
      </c>
      <c r="O1122" t="str">
        <f t="shared" si="1031"/>
        <v/>
      </c>
      <c r="P1122" t="str">
        <f>IF(OR($A1122="",INDEX(games!$H:$H,ROW())=""),"",INDEX(games!$H:$H,ROW()))</f>
        <v/>
      </c>
      <c r="Q1122" t="str">
        <f t="shared" si="1032"/>
        <v/>
      </c>
      <c r="T1122">
        <f t="shared" si="1033"/>
        <v>2016</v>
      </c>
      <c r="U1122">
        <f t="shared" si="1034"/>
        <v>2020</v>
      </c>
      <c r="V1122">
        <f t="shared" si="1035"/>
        <v>4</v>
      </c>
      <c r="W1122" t="str">
        <f>IF(TRIM(INDEX(connections!$A:$A,ROW()))="","",TRIM(INDEX(connections!$A:$A,ROW())))</f>
        <v>Enter the Gungeon</v>
      </c>
      <c r="X1122" t="str">
        <f>IF($W1122="","",TRIM(INDEX(connections!$B:$B,ROW())))</f>
        <v>Roboquest</v>
      </c>
      <c r="Y1122">
        <f t="shared" si="1036"/>
        <v>292</v>
      </c>
      <c r="Z1122">
        <f t="shared" si="1037"/>
        <v>691</v>
      </c>
      <c r="AA1122" t="str">
        <f t="shared" si="1038"/>
        <v>Yes</v>
      </c>
      <c r="AB1122" t="str">
        <f t="shared" si="1039"/>
        <v>Yes</v>
      </c>
      <c r="AC1122">
        <f t="shared" si="1040"/>
        <v>1</v>
      </c>
      <c r="AD1122">
        <f t="shared" si="1041"/>
        <v>0</v>
      </c>
      <c r="AE1122" t="str">
        <f t="shared" si="1042"/>
        <v/>
      </c>
      <c r="AG1122" t="str">
        <f t="shared" si="1043"/>
        <v/>
      </c>
      <c r="AH1122" t="str">
        <f t="shared" si="1044"/>
        <v/>
      </c>
      <c r="AI1122" t="str">
        <f t="shared" si="1045"/>
        <v/>
      </c>
      <c r="AJ1122" t="str">
        <f t="shared" si="1046"/>
        <v/>
      </c>
      <c r="AK1122" t="str">
        <f t="shared" si="1047"/>
        <v/>
      </c>
      <c r="AL1122" t="str">
        <f>IF($A1122="","",INDEX(games!$J:$J,ROW())&amp;"")</f>
        <v/>
      </c>
      <c r="AM1122" t="str">
        <f>IF($A1122="","",SUMPRODUCT($AO1122:$BD1122,'Map Analysis'!$AN$2^{0,1,2,3,4,5,6,7,8,9,10,11,12,13,14,15}))</f>
        <v/>
      </c>
      <c r="AN1122" t="str">
        <f t="shared" si="1048"/>
        <v/>
      </c>
      <c r="AO1122" t="str">
        <f t="shared" si="1049"/>
        <v/>
      </c>
      <c r="AP1122" t="str">
        <f t="shared" si="1050"/>
        <v/>
      </c>
      <c r="AQ1122" t="str">
        <f t="shared" si="1051"/>
        <v/>
      </c>
      <c r="AR1122" t="str">
        <f t="shared" si="1052"/>
        <v/>
      </c>
      <c r="AS1122" t="str">
        <f t="shared" si="1053"/>
        <v/>
      </c>
      <c r="AT1122" t="str">
        <f t="shared" si="1054"/>
        <v/>
      </c>
      <c r="AU1122" t="str">
        <f t="shared" si="1055"/>
        <v/>
      </c>
      <c r="AV1122" t="str">
        <f t="shared" si="1056"/>
        <v/>
      </c>
      <c r="AW1122" t="str">
        <f t="shared" si="1057"/>
        <v/>
      </c>
      <c r="AX1122" t="str">
        <f t="shared" si="1058"/>
        <v/>
      </c>
      <c r="AY1122" t="str">
        <f t="shared" si="1059"/>
        <v/>
      </c>
      <c r="AZ1122" t="str">
        <f t="shared" si="1060"/>
        <v/>
      </c>
      <c r="BA1122" t="str">
        <f t="shared" si="1061"/>
        <v/>
      </c>
      <c r="BB1122" t="str">
        <f t="shared" si="1062"/>
        <v/>
      </c>
      <c r="BC1122" t="str">
        <f t="shared" si="1063"/>
        <v/>
      </c>
      <c r="BD1122" t="str">
        <f t="shared" si="1064"/>
        <v/>
      </c>
      <c r="BF1122">
        <f t="shared" si="1065"/>
        <v>5</v>
      </c>
      <c r="BG1122">
        <f t="shared" si="1066"/>
        <v>0</v>
      </c>
      <c r="BH1122">
        <f t="shared" si="1067"/>
        <v>0</v>
      </c>
      <c r="BI1122">
        <f t="shared" si="1068"/>
        <v>0</v>
      </c>
      <c r="BJ1122">
        <f t="shared" si="1069"/>
        <v>0</v>
      </c>
      <c r="BK1122">
        <f t="shared" si="1070"/>
        <v>0</v>
      </c>
      <c r="BL1122">
        <f t="shared" si="1071"/>
        <v>0</v>
      </c>
      <c r="BM1122">
        <f t="shared" si="1072"/>
        <v>0</v>
      </c>
      <c r="BN1122">
        <f t="shared" si="1073"/>
        <v>0</v>
      </c>
      <c r="BO1122">
        <f t="shared" si="1074"/>
        <v>0</v>
      </c>
      <c r="BP1122">
        <f t="shared" si="1075"/>
        <v>0</v>
      </c>
      <c r="BQ1122">
        <f t="shared" si="1076"/>
        <v>0</v>
      </c>
      <c r="BR1122">
        <f t="shared" si="1077"/>
        <v>0</v>
      </c>
      <c r="BS1122">
        <f t="shared" si="1078"/>
        <v>0</v>
      </c>
      <c r="BT1122">
        <f t="shared" si="1079"/>
        <v>0</v>
      </c>
    </row>
    <row r="1123" spans="1:72" x14ac:dyDescent="0.25">
      <c r="A1123" t="str">
        <f>IF(TRIM(INDEX(games!$A:$A,ROW()))="","",TRIM(INDEX(games!$A:$A,ROW())))</f>
        <v/>
      </c>
      <c r="B1123" t="str">
        <f>IF(OR($A1123="",INDEX(games!$B:$B,ROW())=""),"",INDEX(games!$B:$B,ROW()))</f>
        <v/>
      </c>
      <c r="C1123" t="str">
        <f>IF(OR($A1123="",INDEX(games!$C:$C,ROW())=""),"",INDEX(games!$C:$C,ROW()))</f>
        <v/>
      </c>
      <c r="D1123" t="str">
        <f t="shared" si="1020"/>
        <v/>
      </c>
      <c r="E1123" t="str">
        <f t="shared" si="1021"/>
        <v/>
      </c>
      <c r="F1123" t="str">
        <f t="shared" si="1022"/>
        <v/>
      </c>
      <c r="G1123" t="e">
        <f t="shared" si="1023"/>
        <v>#N/A</v>
      </c>
      <c r="H1123" t="e">
        <f t="shared" si="1024"/>
        <v>#N/A</v>
      </c>
      <c r="I1123" t="e">
        <f t="shared" si="1025"/>
        <v>#N/A</v>
      </c>
      <c r="J1123" t="e">
        <f t="shared" si="1026"/>
        <v>#N/A</v>
      </c>
      <c r="K1123" t="e">
        <f t="shared" si="1027"/>
        <v>#N/A</v>
      </c>
      <c r="L1123" t="e">
        <f t="shared" si="1028"/>
        <v>#N/A</v>
      </c>
      <c r="M1123" t="e">
        <f t="shared" si="1029"/>
        <v>#N/A</v>
      </c>
      <c r="N1123" t="e">
        <f t="shared" si="1030"/>
        <v>#N/A</v>
      </c>
      <c r="O1123" t="str">
        <f t="shared" si="1031"/>
        <v/>
      </c>
      <c r="P1123" t="str">
        <f>IF(OR($A1123="",INDEX(games!$H:$H,ROW())=""),"",INDEX(games!$H:$H,ROW()))</f>
        <v/>
      </c>
      <c r="Q1123" t="str">
        <f t="shared" si="1032"/>
        <v/>
      </c>
      <c r="T1123">
        <f t="shared" si="1033"/>
        <v>2020</v>
      </c>
      <c r="U1123">
        <f t="shared" si="1034"/>
        <v>2020</v>
      </c>
      <c r="V1123">
        <f t="shared" si="1035"/>
        <v>0</v>
      </c>
      <c r="W1123" t="str">
        <f>IF(TRIM(INDEX(connections!$A:$A,ROW()))="","",TRIM(INDEX(connections!$A:$A,ROW())))</f>
        <v>Gunfire Reborn</v>
      </c>
      <c r="X1123" t="str">
        <f>IF($W1123="","",TRIM(INDEX(connections!$B:$B,ROW())))</f>
        <v>Roboquest</v>
      </c>
      <c r="Y1123">
        <f t="shared" si="1036"/>
        <v>368</v>
      </c>
      <c r="Z1123">
        <f t="shared" si="1037"/>
        <v>691</v>
      </c>
      <c r="AA1123" t="str">
        <f t="shared" si="1038"/>
        <v>Yes</v>
      </c>
      <c r="AB1123" t="str">
        <f t="shared" si="1039"/>
        <v>Yes</v>
      </c>
      <c r="AC1123">
        <f t="shared" si="1040"/>
        <v>1</v>
      </c>
      <c r="AD1123">
        <f t="shared" si="1041"/>
        <v>0</v>
      </c>
      <c r="AE1123" t="str">
        <f t="shared" si="1042"/>
        <v/>
      </c>
      <c r="AG1123" t="str">
        <f t="shared" si="1043"/>
        <v/>
      </c>
      <c r="AH1123" t="str">
        <f t="shared" si="1044"/>
        <v/>
      </c>
      <c r="AI1123" t="str">
        <f t="shared" si="1045"/>
        <v/>
      </c>
      <c r="AJ1123" t="str">
        <f t="shared" si="1046"/>
        <v/>
      </c>
      <c r="AK1123" t="str">
        <f t="shared" si="1047"/>
        <v/>
      </c>
      <c r="AL1123" t="str">
        <f>IF($A1123="","",INDEX(games!$J:$J,ROW())&amp;"")</f>
        <v/>
      </c>
      <c r="AM1123" t="str">
        <f>IF($A1123="","",SUMPRODUCT($AO1123:$BD1123,'Map Analysis'!$AN$2^{0,1,2,3,4,5,6,7,8,9,10,11,12,13,14,15}))</f>
        <v/>
      </c>
      <c r="AN1123" t="str">
        <f t="shared" si="1048"/>
        <v/>
      </c>
      <c r="AO1123" t="str">
        <f t="shared" si="1049"/>
        <v/>
      </c>
      <c r="AP1123" t="str">
        <f t="shared" si="1050"/>
        <v/>
      </c>
      <c r="AQ1123" t="str">
        <f t="shared" si="1051"/>
        <v/>
      </c>
      <c r="AR1123" t="str">
        <f t="shared" si="1052"/>
        <v/>
      </c>
      <c r="AS1123" t="str">
        <f t="shared" si="1053"/>
        <v/>
      </c>
      <c r="AT1123" t="str">
        <f t="shared" si="1054"/>
        <v/>
      </c>
      <c r="AU1123" t="str">
        <f t="shared" si="1055"/>
        <v/>
      </c>
      <c r="AV1123" t="str">
        <f t="shared" si="1056"/>
        <v/>
      </c>
      <c r="AW1123" t="str">
        <f t="shared" si="1057"/>
        <v/>
      </c>
      <c r="AX1123" t="str">
        <f t="shared" si="1058"/>
        <v/>
      </c>
      <c r="AY1123" t="str">
        <f t="shared" si="1059"/>
        <v/>
      </c>
      <c r="AZ1123" t="str">
        <f t="shared" si="1060"/>
        <v/>
      </c>
      <c r="BA1123" t="str">
        <f t="shared" si="1061"/>
        <v/>
      </c>
      <c r="BB1123" t="str">
        <f t="shared" si="1062"/>
        <v/>
      </c>
      <c r="BC1123" t="str">
        <f t="shared" si="1063"/>
        <v/>
      </c>
      <c r="BD1123" t="str">
        <f t="shared" si="1064"/>
        <v/>
      </c>
      <c r="BF1123">
        <f t="shared" si="1065"/>
        <v>5</v>
      </c>
      <c r="BG1123">
        <f t="shared" si="1066"/>
        <v>0</v>
      </c>
      <c r="BH1123">
        <f t="shared" si="1067"/>
        <v>0</v>
      </c>
      <c r="BI1123">
        <f t="shared" si="1068"/>
        <v>0</v>
      </c>
      <c r="BJ1123">
        <f t="shared" si="1069"/>
        <v>0</v>
      </c>
      <c r="BK1123">
        <f t="shared" si="1070"/>
        <v>0</v>
      </c>
      <c r="BL1123">
        <f t="shared" si="1071"/>
        <v>0</v>
      </c>
      <c r="BM1123">
        <f t="shared" si="1072"/>
        <v>0</v>
      </c>
      <c r="BN1123">
        <f t="shared" si="1073"/>
        <v>0</v>
      </c>
      <c r="BO1123">
        <f t="shared" si="1074"/>
        <v>0</v>
      </c>
      <c r="BP1123">
        <f t="shared" si="1075"/>
        <v>0</v>
      </c>
      <c r="BQ1123">
        <f t="shared" si="1076"/>
        <v>0</v>
      </c>
      <c r="BR1123">
        <f t="shared" si="1077"/>
        <v>0</v>
      </c>
      <c r="BS1123">
        <f t="shared" si="1078"/>
        <v>0</v>
      </c>
      <c r="BT1123">
        <f t="shared" si="1079"/>
        <v>0</v>
      </c>
    </row>
    <row r="1124" spans="1:72" x14ac:dyDescent="0.25">
      <c r="A1124" t="str">
        <f>IF(TRIM(INDEX(games!$A:$A,ROW()))="","",TRIM(INDEX(games!$A:$A,ROW())))</f>
        <v/>
      </c>
      <c r="B1124" t="str">
        <f>IF(OR($A1124="",INDEX(games!$B:$B,ROW())=""),"",INDEX(games!$B:$B,ROW()))</f>
        <v/>
      </c>
      <c r="C1124" t="str">
        <f>IF(OR($A1124="",INDEX(games!$C:$C,ROW())=""),"",INDEX(games!$C:$C,ROW()))</f>
        <v/>
      </c>
      <c r="D1124" t="str">
        <f t="shared" si="1020"/>
        <v/>
      </c>
      <c r="E1124" t="str">
        <f t="shared" si="1021"/>
        <v/>
      </c>
      <c r="F1124" t="str">
        <f t="shared" si="1022"/>
        <v/>
      </c>
      <c r="G1124" t="e">
        <f t="shared" si="1023"/>
        <v>#N/A</v>
      </c>
      <c r="H1124" t="e">
        <f t="shared" si="1024"/>
        <v>#N/A</v>
      </c>
      <c r="I1124" t="e">
        <f t="shared" si="1025"/>
        <v>#N/A</v>
      </c>
      <c r="J1124" t="e">
        <f t="shared" si="1026"/>
        <v>#N/A</v>
      </c>
      <c r="K1124" t="e">
        <f t="shared" si="1027"/>
        <v>#N/A</v>
      </c>
      <c r="L1124" t="e">
        <f t="shared" si="1028"/>
        <v>#N/A</v>
      </c>
      <c r="M1124" t="e">
        <f t="shared" si="1029"/>
        <v>#N/A</v>
      </c>
      <c r="N1124" t="e">
        <f t="shared" si="1030"/>
        <v>#N/A</v>
      </c>
      <c r="O1124" t="str">
        <f t="shared" si="1031"/>
        <v/>
      </c>
      <c r="P1124" t="str">
        <f>IF(OR($A1124="",INDEX(games!$H:$H,ROW())=""),"",INDEX(games!$H:$H,ROW()))</f>
        <v/>
      </c>
      <c r="Q1124" t="str">
        <f t="shared" si="1032"/>
        <v/>
      </c>
      <c r="T1124">
        <f t="shared" si="1033"/>
        <v>2015</v>
      </c>
      <c r="U1124">
        <f t="shared" si="1034"/>
        <v>2020</v>
      </c>
      <c r="V1124">
        <f t="shared" si="1035"/>
        <v>5</v>
      </c>
      <c r="W1124" t="str">
        <f>IF(TRIM(INDEX(connections!$A:$A,ROW()))="","",TRIM(INDEX(connections!$A:$A,ROW())))</f>
        <v>Nuclear Throne</v>
      </c>
      <c r="X1124" t="str">
        <f>IF($W1124="","",TRIM(INDEX(connections!$B:$B,ROW())))</f>
        <v>Roboquest</v>
      </c>
      <c r="Y1124">
        <f t="shared" si="1036"/>
        <v>578</v>
      </c>
      <c r="Z1124">
        <f t="shared" si="1037"/>
        <v>691</v>
      </c>
      <c r="AA1124" t="str">
        <f t="shared" si="1038"/>
        <v>Yes</v>
      </c>
      <c r="AB1124" t="str">
        <f t="shared" si="1039"/>
        <v>Yes</v>
      </c>
      <c r="AC1124">
        <f t="shared" si="1040"/>
        <v>1</v>
      </c>
      <c r="AD1124">
        <f t="shared" si="1041"/>
        <v>0</v>
      </c>
      <c r="AE1124" t="str">
        <f t="shared" si="1042"/>
        <v/>
      </c>
      <c r="AG1124" t="str">
        <f t="shared" si="1043"/>
        <v/>
      </c>
      <c r="AH1124" t="str">
        <f t="shared" si="1044"/>
        <v/>
      </c>
      <c r="AI1124" t="str">
        <f t="shared" si="1045"/>
        <v/>
      </c>
      <c r="AJ1124" t="str">
        <f t="shared" si="1046"/>
        <v/>
      </c>
      <c r="AK1124" t="str">
        <f t="shared" si="1047"/>
        <v/>
      </c>
      <c r="AL1124" t="str">
        <f>IF($A1124="","",INDEX(games!$J:$J,ROW())&amp;"")</f>
        <v/>
      </c>
      <c r="AM1124" t="str">
        <f>IF($A1124="","",SUMPRODUCT($AO1124:$BD1124,'Map Analysis'!$AN$2^{0,1,2,3,4,5,6,7,8,9,10,11,12,13,14,15}))</f>
        <v/>
      </c>
      <c r="AN1124" t="str">
        <f t="shared" si="1048"/>
        <v/>
      </c>
      <c r="AO1124" t="str">
        <f t="shared" si="1049"/>
        <v/>
      </c>
      <c r="AP1124" t="str">
        <f t="shared" si="1050"/>
        <v/>
      </c>
      <c r="AQ1124" t="str">
        <f t="shared" si="1051"/>
        <v/>
      </c>
      <c r="AR1124" t="str">
        <f t="shared" si="1052"/>
        <v/>
      </c>
      <c r="AS1124" t="str">
        <f t="shared" si="1053"/>
        <v/>
      </c>
      <c r="AT1124" t="str">
        <f t="shared" si="1054"/>
        <v/>
      </c>
      <c r="AU1124" t="str">
        <f t="shared" si="1055"/>
        <v/>
      </c>
      <c r="AV1124" t="str">
        <f t="shared" si="1056"/>
        <v/>
      </c>
      <c r="AW1124" t="str">
        <f t="shared" si="1057"/>
        <v/>
      </c>
      <c r="AX1124" t="str">
        <f t="shared" si="1058"/>
        <v/>
      </c>
      <c r="AY1124" t="str">
        <f t="shared" si="1059"/>
        <v/>
      </c>
      <c r="AZ1124" t="str">
        <f t="shared" si="1060"/>
        <v/>
      </c>
      <c r="BA1124" t="str">
        <f t="shared" si="1061"/>
        <v/>
      </c>
      <c r="BB1124" t="str">
        <f t="shared" si="1062"/>
        <v/>
      </c>
      <c r="BC1124" t="str">
        <f t="shared" si="1063"/>
        <v/>
      </c>
      <c r="BD1124" t="str">
        <f t="shared" si="1064"/>
        <v/>
      </c>
      <c r="BF1124">
        <f t="shared" si="1065"/>
        <v>5</v>
      </c>
      <c r="BG1124">
        <f t="shared" si="1066"/>
        <v>0</v>
      </c>
      <c r="BH1124">
        <f t="shared" si="1067"/>
        <v>0</v>
      </c>
      <c r="BI1124">
        <f t="shared" si="1068"/>
        <v>0</v>
      </c>
      <c r="BJ1124">
        <f t="shared" si="1069"/>
        <v>0</v>
      </c>
      <c r="BK1124">
        <f t="shared" si="1070"/>
        <v>0</v>
      </c>
      <c r="BL1124">
        <f t="shared" si="1071"/>
        <v>0</v>
      </c>
      <c r="BM1124">
        <f t="shared" si="1072"/>
        <v>0</v>
      </c>
      <c r="BN1124">
        <f t="shared" si="1073"/>
        <v>0</v>
      </c>
      <c r="BO1124">
        <f t="shared" si="1074"/>
        <v>0</v>
      </c>
      <c r="BP1124">
        <f t="shared" si="1075"/>
        <v>0</v>
      </c>
      <c r="BQ1124">
        <f t="shared" si="1076"/>
        <v>0</v>
      </c>
      <c r="BR1124">
        <f t="shared" si="1077"/>
        <v>0</v>
      </c>
      <c r="BS1124">
        <f t="shared" si="1078"/>
        <v>0</v>
      </c>
      <c r="BT1124">
        <f t="shared" si="1079"/>
        <v>0</v>
      </c>
    </row>
    <row r="1125" spans="1:72" x14ac:dyDescent="0.25">
      <c r="A1125" t="str">
        <f>IF(TRIM(INDEX(games!$A:$A,ROW()))="","",TRIM(INDEX(games!$A:$A,ROW())))</f>
        <v/>
      </c>
      <c r="B1125" t="str">
        <f>IF(OR($A1125="",INDEX(games!$B:$B,ROW())=""),"",INDEX(games!$B:$B,ROW()))</f>
        <v/>
      </c>
      <c r="C1125" t="str">
        <f>IF(OR($A1125="",INDEX(games!$C:$C,ROW())=""),"",INDEX(games!$C:$C,ROW()))</f>
        <v/>
      </c>
      <c r="D1125" t="str">
        <f t="shared" si="1020"/>
        <v/>
      </c>
      <c r="E1125" t="str">
        <f t="shared" si="1021"/>
        <v/>
      </c>
      <c r="F1125" t="str">
        <f t="shared" si="1022"/>
        <v/>
      </c>
      <c r="G1125" t="e">
        <f t="shared" si="1023"/>
        <v>#N/A</v>
      </c>
      <c r="H1125" t="e">
        <f t="shared" si="1024"/>
        <v>#N/A</v>
      </c>
      <c r="I1125" t="e">
        <f t="shared" si="1025"/>
        <v>#N/A</v>
      </c>
      <c r="J1125" t="e">
        <f t="shared" si="1026"/>
        <v>#N/A</v>
      </c>
      <c r="K1125" t="e">
        <f t="shared" si="1027"/>
        <v>#N/A</v>
      </c>
      <c r="L1125" t="e">
        <f t="shared" si="1028"/>
        <v>#N/A</v>
      </c>
      <c r="M1125" t="e">
        <f t="shared" si="1029"/>
        <v>#N/A</v>
      </c>
      <c r="N1125" t="e">
        <f t="shared" si="1030"/>
        <v>#N/A</v>
      </c>
      <c r="O1125" t="str">
        <f t="shared" si="1031"/>
        <v/>
      </c>
      <c r="P1125" t="str">
        <f>IF(OR($A1125="",INDEX(games!$H:$H,ROW())=""),"",INDEX(games!$H:$H,ROW()))</f>
        <v/>
      </c>
      <c r="Q1125" t="str">
        <f t="shared" si="1032"/>
        <v/>
      </c>
      <c r="T1125">
        <f t="shared" si="1033"/>
        <v>2015</v>
      </c>
      <c r="U1125">
        <f t="shared" si="1034"/>
        <v>2024</v>
      </c>
      <c r="V1125">
        <f t="shared" si="1035"/>
        <v>9</v>
      </c>
      <c r="W1125" t="str">
        <f>IF(TRIM(INDEX(connections!$A:$A,ROW()))="","",TRIM(INDEX(connections!$A:$A,ROW())))</f>
        <v>Nuclear Throne</v>
      </c>
      <c r="X1125" t="str">
        <f>IF($W1125="","",TRIM(INDEX(connections!$B:$B,ROW())))</f>
        <v>Rocket Rats</v>
      </c>
      <c r="Y1125">
        <f t="shared" si="1036"/>
        <v>578</v>
      </c>
      <c r="Z1125">
        <f t="shared" si="1037"/>
        <v>692</v>
      </c>
      <c r="AA1125" t="str">
        <f t="shared" si="1038"/>
        <v>Yes</v>
      </c>
      <c r="AB1125" t="str">
        <f t="shared" si="1039"/>
        <v>Yes</v>
      </c>
      <c r="AC1125">
        <f t="shared" si="1040"/>
        <v>1</v>
      </c>
      <c r="AD1125">
        <f t="shared" si="1041"/>
        <v>0</v>
      </c>
      <c r="AE1125" t="str">
        <f t="shared" si="1042"/>
        <v/>
      </c>
      <c r="AG1125" t="str">
        <f t="shared" si="1043"/>
        <v/>
      </c>
      <c r="AH1125" t="str">
        <f t="shared" si="1044"/>
        <v/>
      </c>
      <c r="AI1125" t="str">
        <f t="shared" si="1045"/>
        <v/>
      </c>
      <c r="AJ1125" t="str">
        <f t="shared" si="1046"/>
        <v/>
      </c>
      <c r="AK1125" t="str">
        <f t="shared" si="1047"/>
        <v/>
      </c>
      <c r="AL1125" t="str">
        <f>IF($A1125="","",INDEX(games!$J:$J,ROW())&amp;"")</f>
        <v/>
      </c>
      <c r="AM1125" t="str">
        <f>IF($A1125="","",SUMPRODUCT($AO1125:$BD1125,'Map Analysis'!$AN$2^{0,1,2,3,4,5,6,7,8,9,10,11,12,13,14,15}))</f>
        <v/>
      </c>
      <c r="AN1125" t="str">
        <f t="shared" si="1048"/>
        <v/>
      </c>
      <c r="AO1125" t="str">
        <f t="shared" si="1049"/>
        <v/>
      </c>
      <c r="AP1125" t="str">
        <f t="shared" si="1050"/>
        <v/>
      </c>
      <c r="AQ1125" t="str">
        <f t="shared" si="1051"/>
        <v/>
      </c>
      <c r="AR1125" t="str">
        <f t="shared" si="1052"/>
        <v/>
      </c>
      <c r="AS1125" t="str">
        <f t="shared" si="1053"/>
        <v/>
      </c>
      <c r="AT1125" t="str">
        <f t="shared" si="1054"/>
        <v/>
      </c>
      <c r="AU1125" t="str">
        <f t="shared" si="1055"/>
        <v/>
      </c>
      <c r="AV1125" t="str">
        <f t="shared" si="1056"/>
        <v/>
      </c>
      <c r="AW1125" t="str">
        <f t="shared" si="1057"/>
        <v/>
      </c>
      <c r="AX1125" t="str">
        <f t="shared" si="1058"/>
        <v/>
      </c>
      <c r="AY1125" t="str">
        <f t="shared" si="1059"/>
        <v/>
      </c>
      <c r="AZ1125" t="str">
        <f t="shared" si="1060"/>
        <v/>
      </c>
      <c r="BA1125" t="str">
        <f t="shared" si="1061"/>
        <v/>
      </c>
      <c r="BB1125" t="str">
        <f t="shared" si="1062"/>
        <v/>
      </c>
      <c r="BC1125" t="str">
        <f t="shared" si="1063"/>
        <v/>
      </c>
      <c r="BD1125" t="str">
        <f t="shared" si="1064"/>
        <v/>
      </c>
      <c r="BF1125">
        <f t="shared" si="1065"/>
        <v>0</v>
      </c>
      <c r="BG1125">
        <f t="shared" si="1066"/>
        <v>0</v>
      </c>
      <c r="BH1125">
        <f t="shared" si="1067"/>
        <v>0</v>
      </c>
      <c r="BI1125">
        <f t="shared" si="1068"/>
        <v>0</v>
      </c>
      <c r="BJ1125">
        <f t="shared" si="1069"/>
        <v>0</v>
      </c>
      <c r="BK1125">
        <f t="shared" si="1070"/>
        <v>0</v>
      </c>
      <c r="BL1125">
        <f t="shared" si="1071"/>
        <v>0</v>
      </c>
      <c r="BM1125">
        <f t="shared" si="1072"/>
        <v>0</v>
      </c>
      <c r="BN1125">
        <f t="shared" si="1073"/>
        <v>0</v>
      </c>
      <c r="BO1125">
        <f t="shared" si="1074"/>
        <v>0</v>
      </c>
      <c r="BP1125">
        <f t="shared" si="1075"/>
        <v>0</v>
      </c>
      <c r="BQ1125">
        <f t="shared" si="1076"/>
        <v>0</v>
      </c>
      <c r="BR1125">
        <f t="shared" si="1077"/>
        <v>0</v>
      </c>
      <c r="BS1125">
        <f t="shared" si="1078"/>
        <v>0</v>
      </c>
      <c r="BT1125">
        <f t="shared" si="1079"/>
        <v>0</v>
      </c>
    </row>
    <row r="1126" spans="1:72" x14ac:dyDescent="0.25">
      <c r="A1126" t="str">
        <f>IF(TRIM(INDEX(games!$A:$A,ROW()))="","",TRIM(INDEX(games!$A:$A,ROW())))</f>
        <v/>
      </c>
      <c r="B1126" t="str">
        <f>IF(OR($A1126="",INDEX(games!$B:$B,ROW())=""),"",INDEX(games!$B:$B,ROW()))</f>
        <v/>
      </c>
      <c r="C1126" t="str">
        <f>IF(OR($A1126="",INDEX(games!$C:$C,ROW())=""),"",INDEX(games!$C:$C,ROW()))</f>
        <v/>
      </c>
      <c r="D1126" t="str">
        <f t="shared" si="1020"/>
        <v/>
      </c>
      <c r="E1126" t="str">
        <f t="shared" si="1021"/>
        <v/>
      </c>
      <c r="F1126" t="str">
        <f t="shared" si="1022"/>
        <v/>
      </c>
      <c r="G1126" t="e">
        <f t="shared" si="1023"/>
        <v>#N/A</v>
      </c>
      <c r="H1126" t="e">
        <f t="shared" si="1024"/>
        <v>#N/A</v>
      </c>
      <c r="I1126" t="e">
        <f t="shared" si="1025"/>
        <v>#N/A</v>
      </c>
      <c r="J1126" t="e">
        <f t="shared" si="1026"/>
        <v>#N/A</v>
      </c>
      <c r="K1126" t="e">
        <f t="shared" si="1027"/>
        <v>#N/A</v>
      </c>
      <c r="L1126" t="e">
        <f t="shared" si="1028"/>
        <v>#N/A</v>
      </c>
      <c r="M1126" t="e">
        <f t="shared" si="1029"/>
        <v>#N/A</v>
      </c>
      <c r="N1126" t="e">
        <f t="shared" si="1030"/>
        <v>#N/A</v>
      </c>
      <c r="O1126" t="str">
        <f t="shared" si="1031"/>
        <v/>
      </c>
      <c r="P1126" t="str">
        <f>IF(OR($A1126="",INDEX(games!$H:$H,ROW())=""),"",INDEX(games!$H:$H,ROW()))</f>
        <v/>
      </c>
      <c r="Q1126" t="str">
        <f t="shared" si="1032"/>
        <v/>
      </c>
      <c r="T1126">
        <f t="shared" si="1033"/>
        <v>2017</v>
      </c>
      <c r="U1126">
        <f t="shared" si="1034"/>
        <v>2026</v>
      </c>
      <c r="V1126">
        <f t="shared" si="1035"/>
        <v>9</v>
      </c>
      <c r="W1126" t="str">
        <f>IF(TRIM(INDEX(connections!$A:$A,ROW()))="","",TRIM(INDEX(connections!$A:$A,ROW())))</f>
        <v>Slay the Spire</v>
      </c>
      <c r="X1126" t="str">
        <f>IF($W1126="","",TRIM(INDEX(connections!$B:$B,ROW())))</f>
        <v>Rogue Blight</v>
      </c>
      <c r="Y1126">
        <f t="shared" si="1036"/>
        <v>772</v>
      </c>
      <c r="Z1126">
        <f t="shared" si="1037"/>
        <v>694</v>
      </c>
      <c r="AA1126" t="str">
        <f t="shared" si="1038"/>
        <v>Yes</v>
      </c>
      <c r="AB1126" t="str">
        <f t="shared" si="1039"/>
        <v/>
      </c>
      <c r="AC1126" t="str">
        <f t="shared" si="1040"/>
        <v/>
      </c>
      <c r="AD1126">
        <f t="shared" si="1041"/>
        <v>1</v>
      </c>
      <c r="AE1126" t="str">
        <f t="shared" si="1042"/>
        <v/>
      </c>
      <c r="AG1126" t="str">
        <f t="shared" si="1043"/>
        <v/>
      </c>
      <c r="AH1126" t="str">
        <f t="shared" si="1044"/>
        <v/>
      </c>
      <c r="AI1126" t="str">
        <f t="shared" si="1045"/>
        <v/>
      </c>
      <c r="AJ1126" t="str">
        <f t="shared" si="1046"/>
        <v/>
      </c>
      <c r="AK1126" t="str">
        <f t="shared" si="1047"/>
        <v/>
      </c>
      <c r="AL1126" t="str">
        <f>IF($A1126="","",INDEX(games!$J:$J,ROW())&amp;"")</f>
        <v/>
      </c>
      <c r="AM1126" t="str">
        <f>IF($A1126="","",SUMPRODUCT($AO1126:$BD1126,'Map Analysis'!$AN$2^{0,1,2,3,4,5,6,7,8,9,10,11,12,13,14,15}))</f>
        <v/>
      </c>
      <c r="AN1126" t="str">
        <f t="shared" si="1048"/>
        <v/>
      </c>
      <c r="AO1126" t="str">
        <f t="shared" si="1049"/>
        <v/>
      </c>
      <c r="AP1126" t="str">
        <f t="shared" si="1050"/>
        <v/>
      </c>
      <c r="AQ1126" t="str">
        <f t="shared" si="1051"/>
        <v/>
      </c>
      <c r="AR1126" t="str">
        <f t="shared" si="1052"/>
        <v/>
      </c>
      <c r="AS1126" t="str">
        <f t="shared" si="1053"/>
        <v/>
      </c>
      <c r="AT1126" t="str">
        <f t="shared" si="1054"/>
        <v/>
      </c>
      <c r="AU1126" t="str">
        <f t="shared" si="1055"/>
        <v/>
      </c>
      <c r="AV1126" t="str">
        <f t="shared" si="1056"/>
        <v/>
      </c>
      <c r="AW1126" t="str">
        <f t="shared" si="1057"/>
        <v/>
      </c>
      <c r="AX1126" t="str">
        <f t="shared" si="1058"/>
        <v/>
      </c>
      <c r="AY1126" t="str">
        <f t="shared" si="1059"/>
        <v/>
      </c>
      <c r="AZ1126" t="str">
        <f t="shared" si="1060"/>
        <v/>
      </c>
      <c r="BA1126" t="str">
        <f t="shared" si="1061"/>
        <v/>
      </c>
      <c r="BB1126" t="str">
        <f t="shared" si="1062"/>
        <v/>
      </c>
      <c r="BC1126" t="str">
        <f t="shared" si="1063"/>
        <v/>
      </c>
      <c r="BD1126" t="str">
        <f t="shared" si="1064"/>
        <v/>
      </c>
      <c r="BF1126">
        <f t="shared" si="1065"/>
        <v>0</v>
      </c>
      <c r="BG1126">
        <f t="shared" si="1066"/>
        <v>0</v>
      </c>
      <c r="BH1126">
        <f t="shared" si="1067"/>
        <v>0</v>
      </c>
      <c r="BI1126">
        <f t="shared" si="1068"/>
        <v>0</v>
      </c>
      <c r="BJ1126">
        <f t="shared" si="1069"/>
        <v>0</v>
      </c>
      <c r="BK1126">
        <f t="shared" si="1070"/>
        <v>0</v>
      </c>
      <c r="BL1126">
        <f t="shared" si="1071"/>
        <v>0</v>
      </c>
      <c r="BM1126">
        <f t="shared" si="1072"/>
        <v>0</v>
      </c>
      <c r="BN1126">
        <f t="shared" si="1073"/>
        <v>0</v>
      </c>
      <c r="BO1126">
        <f t="shared" si="1074"/>
        <v>0</v>
      </c>
      <c r="BP1126">
        <f t="shared" si="1075"/>
        <v>0</v>
      </c>
      <c r="BQ1126">
        <f t="shared" si="1076"/>
        <v>0</v>
      </c>
      <c r="BR1126">
        <f t="shared" si="1077"/>
        <v>0</v>
      </c>
      <c r="BS1126">
        <f t="shared" si="1078"/>
        <v>0</v>
      </c>
      <c r="BT1126">
        <f t="shared" si="1079"/>
        <v>0</v>
      </c>
    </row>
    <row r="1127" spans="1:72" x14ac:dyDescent="0.25">
      <c r="A1127" t="str">
        <f>IF(TRIM(INDEX(games!$A:$A,ROW()))="","",TRIM(INDEX(games!$A:$A,ROW())))</f>
        <v/>
      </c>
      <c r="B1127" t="str">
        <f>IF(OR($A1127="",INDEX(games!$B:$B,ROW())=""),"",INDEX(games!$B:$B,ROW()))</f>
        <v/>
      </c>
      <c r="C1127" t="str">
        <f>IF(OR($A1127="",INDEX(games!$C:$C,ROW())=""),"",INDEX(games!$C:$C,ROW()))</f>
        <v/>
      </c>
      <c r="D1127" t="str">
        <f t="shared" si="1020"/>
        <v/>
      </c>
      <c r="E1127" t="str">
        <f t="shared" si="1021"/>
        <v/>
      </c>
      <c r="F1127" t="str">
        <f t="shared" si="1022"/>
        <v/>
      </c>
      <c r="G1127" t="e">
        <f t="shared" si="1023"/>
        <v>#N/A</v>
      </c>
      <c r="H1127" t="e">
        <f t="shared" si="1024"/>
        <v>#N/A</v>
      </c>
      <c r="I1127" t="e">
        <f t="shared" si="1025"/>
        <v>#N/A</v>
      </c>
      <c r="J1127" t="e">
        <f t="shared" si="1026"/>
        <v>#N/A</v>
      </c>
      <c r="K1127" t="e">
        <f t="shared" si="1027"/>
        <v>#N/A</v>
      </c>
      <c r="L1127" t="e">
        <f t="shared" si="1028"/>
        <v>#N/A</v>
      </c>
      <c r="M1127" t="e">
        <f t="shared" si="1029"/>
        <v>#N/A</v>
      </c>
      <c r="N1127" t="e">
        <f t="shared" si="1030"/>
        <v>#N/A</v>
      </c>
      <c r="O1127" t="str">
        <f t="shared" si="1031"/>
        <v/>
      </c>
      <c r="P1127" t="str">
        <f>IF(OR($A1127="",INDEX(games!$H:$H,ROW())=""),"",INDEX(games!$H:$H,ROW()))</f>
        <v/>
      </c>
      <c r="Q1127" t="str">
        <f t="shared" si="1032"/>
        <v/>
      </c>
      <c r="T1127">
        <f t="shared" si="1033"/>
        <v>2022</v>
      </c>
      <c r="U1127">
        <f t="shared" si="1034"/>
        <v>2024</v>
      </c>
      <c r="V1127">
        <f t="shared" si="1035"/>
        <v>2</v>
      </c>
      <c r="W1127" t="str">
        <f>IF(TRIM(INDEX(connections!$A:$A,ROW()))="","",TRIM(INDEX(connections!$A:$A,ROW())))</f>
        <v>20 Minutes Till Dawn</v>
      </c>
      <c r="X1127" t="str">
        <f>IF($W1127="","",TRIM(INDEX(connections!$B:$B,ROW())))</f>
        <v>Rogue Command</v>
      </c>
      <c r="Y1127">
        <f t="shared" si="1036"/>
        <v>4</v>
      </c>
      <c r="Z1127">
        <f t="shared" si="1037"/>
        <v>695</v>
      </c>
      <c r="AA1127" t="str">
        <f t="shared" si="1038"/>
        <v>Yes</v>
      </c>
      <c r="AB1127" t="str">
        <f t="shared" si="1039"/>
        <v/>
      </c>
      <c r="AC1127" t="str">
        <f t="shared" si="1040"/>
        <v/>
      </c>
      <c r="AD1127">
        <f t="shared" si="1041"/>
        <v>1</v>
      </c>
      <c r="AE1127" t="str">
        <f t="shared" si="1042"/>
        <v/>
      </c>
      <c r="AG1127" t="str">
        <f t="shared" si="1043"/>
        <v/>
      </c>
      <c r="AH1127" t="str">
        <f t="shared" si="1044"/>
        <v/>
      </c>
      <c r="AI1127" t="str">
        <f t="shared" si="1045"/>
        <v/>
      </c>
      <c r="AJ1127" t="str">
        <f t="shared" si="1046"/>
        <v/>
      </c>
      <c r="AK1127" t="str">
        <f t="shared" si="1047"/>
        <v/>
      </c>
      <c r="AL1127" t="str">
        <f>IF($A1127="","",INDEX(games!$J:$J,ROW())&amp;"")</f>
        <v/>
      </c>
      <c r="AM1127" t="str">
        <f>IF($A1127="","",SUMPRODUCT($AO1127:$BD1127,'Map Analysis'!$AN$2^{0,1,2,3,4,5,6,7,8,9,10,11,12,13,14,15}))</f>
        <v/>
      </c>
      <c r="AN1127" t="str">
        <f t="shared" si="1048"/>
        <v/>
      </c>
      <c r="AO1127" t="str">
        <f t="shared" si="1049"/>
        <v/>
      </c>
      <c r="AP1127" t="str">
        <f t="shared" si="1050"/>
        <v/>
      </c>
      <c r="AQ1127" t="str">
        <f t="shared" si="1051"/>
        <v/>
      </c>
      <c r="AR1127" t="str">
        <f t="shared" si="1052"/>
        <v/>
      </c>
      <c r="AS1127" t="str">
        <f t="shared" si="1053"/>
        <v/>
      </c>
      <c r="AT1127" t="str">
        <f t="shared" si="1054"/>
        <v/>
      </c>
      <c r="AU1127" t="str">
        <f t="shared" si="1055"/>
        <v/>
      </c>
      <c r="AV1127" t="str">
        <f t="shared" si="1056"/>
        <v/>
      </c>
      <c r="AW1127" t="str">
        <f t="shared" si="1057"/>
        <v/>
      </c>
      <c r="AX1127" t="str">
        <f t="shared" si="1058"/>
        <v/>
      </c>
      <c r="AY1127" t="str">
        <f t="shared" si="1059"/>
        <v/>
      </c>
      <c r="AZ1127" t="str">
        <f t="shared" si="1060"/>
        <v/>
      </c>
      <c r="BA1127" t="str">
        <f t="shared" si="1061"/>
        <v/>
      </c>
      <c r="BB1127" t="str">
        <f t="shared" si="1062"/>
        <v/>
      </c>
      <c r="BC1127" t="str">
        <f t="shared" si="1063"/>
        <v/>
      </c>
      <c r="BD1127" t="str">
        <f t="shared" si="1064"/>
        <v/>
      </c>
      <c r="BF1127">
        <f t="shared" si="1065"/>
        <v>0</v>
      </c>
      <c r="BG1127">
        <f t="shared" si="1066"/>
        <v>0</v>
      </c>
      <c r="BH1127">
        <f t="shared" si="1067"/>
        <v>0</v>
      </c>
      <c r="BI1127">
        <f t="shared" si="1068"/>
        <v>0</v>
      </c>
      <c r="BJ1127">
        <f t="shared" si="1069"/>
        <v>0</v>
      </c>
      <c r="BK1127">
        <f t="shared" si="1070"/>
        <v>0</v>
      </c>
      <c r="BL1127">
        <f t="shared" si="1071"/>
        <v>0</v>
      </c>
      <c r="BM1127">
        <f t="shared" si="1072"/>
        <v>0</v>
      </c>
      <c r="BN1127">
        <f t="shared" si="1073"/>
        <v>0</v>
      </c>
      <c r="BO1127">
        <f t="shared" si="1074"/>
        <v>0</v>
      </c>
      <c r="BP1127">
        <f t="shared" si="1075"/>
        <v>0</v>
      </c>
      <c r="BQ1127">
        <f t="shared" si="1076"/>
        <v>0</v>
      </c>
      <c r="BR1127">
        <f t="shared" si="1077"/>
        <v>0</v>
      </c>
      <c r="BS1127">
        <f t="shared" si="1078"/>
        <v>0</v>
      </c>
      <c r="BT1127">
        <f t="shared" si="1079"/>
        <v>0</v>
      </c>
    </row>
    <row r="1128" spans="1:72" x14ac:dyDescent="0.25">
      <c r="A1128" t="str">
        <f>IF(TRIM(INDEX(games!$A:$A,ROW()))="","",TRIM(INDEX(games!$A:$A,ROW())))</f>
        <v/>
      </c>
      <c r="B1128" t="str">
        <f>IF(OR($A1128="",INDEX(games!$B:$B,ROW())=""),"",INDEX(games!$B:$B,ROW()))</f>
        <v/>
      </c>
      <c r="C1128" t="str">
        <f>IF(OR($A1128="",INDEX(games!$C:$C,ROW())=""),"",INDEX(games!$C:$C,ROW()))</f>
        <v/>
      </c>
      <c r="D1128" t="str">
        <f t="shared" si="1020"/>
        <v/>
      </c>
      <c r="E1128" t="str">
        <f t="shared" si="1021"/>
        <v/>
      </c>
      <c r="F1128" t="str">
        <f t="shared" si="1022"/>
        <v/>
      </c>
      <c r="G1128" t="e">
        <f t="shared" si="1023"/>
        <v>#N/A</v>
      </c>
      <c r="H1128" t="e">
        <f t="shared" si="1024"/>
        <v>#N/A</v>
      </c>
      <c r="I1128" t="e">
        <f t="shared" si="1025"/>
        <v>#N/A</v>
      </c>
      <c r="J1128" t="e">
        <f t="shared" si="1026"/>
        <v>#N/A</v>
      </c>
      <c r="K1128" t="e">
        <f t="shared" si="1027"/>
        <v>#N/A</v>
      </c>
      <c r="L1128" t="e">
        <f t="shared" si="1028"/>
        <v>#N/A</v>
      </c>
      <c r="M1128" t="e">
        <f t="shared" si="1029"/>
        <v>#N/A</v>
      </c>
      <c r="N1128" t="e">
        <f t="shared" si="1030"/>
        <v>#N/A</v>
      </c>
      <c r="O1128" t="str">
        <f t="shared" si="1031"/>
        <v/>
      </c>
      <c r="P1128" t="str">
        <f>IF(OR($A1128="",INDEX(games!$H:$H,ROW())=""),"",INDEX(games!$H:$H,ROW()))</f>
        <v/>
      </c>
      <c r="Q1128" t="str">
        <f t="shared" si="1032"/>
        <v/>
      </c>
      <c r="T1128">
        <f t="shared" si="1033"/>
        <v>2020</v>
      </c>
      <c r="U1128">
        <f t="shared" si="1034"/>
        <v>2024</v>
      </c>
      <c r="V1128">
        <f t="shared" si="1035"/>
        <v>4</v>
      </c>
      <c r="W1128" t="str">
        <f>IF(TRIM(INDEX(connections!$A:$A,ROW()))="","",TRIM(INDEX(connections!$A:$A,ROW())))</f>
        <v>Monster Train</v>
      </c>
      <c r="X1128" t="str">
        <f>IF($W1128="","",TRIM(INDEX(connections!$B:$B,ROW())))</f>
        <v>Rogue Command</v>
      </c>
      <c r="Y1128">
        <f t="shared" si="1036"/>
        <v>522</v>
      </c>
      <c r="Z1128">
        <f t="shared" si="1037"/>
        <v>695</v>
      </c>
      <c r="AA1128" t="str">
        <f t="shared" si="1038"/>
        <v>Yes</v>
      </c>
      <c r="AB1128" t="str">
        <f t="shared" si="1039"/>
        <v/>
      </c>
      <c r="AC1128" t="str">
        <f t="shared" si="1040"/>
        <v/>
      </c>
      <c r="AD1128">
        <f t="shared" si="1041"/>
        <v>1</v>
      </c>
      <c r="AE1128" t="str">
        <f t="shared" si="1042"/>
        <v/>
      </c>
      <c r="AG1128" t="str">
        <f t="shared" si="1043"/>
        <v/>
      </c>
      <c r="AH1128" t="str">
        <f t="shared" si="1044"/>
        <v/>
      </c>
      <c r="AI1128" t="str">
        <f t="shared" si="1045"/>
        <v/>
      </c>
      <c r="AJ1128" t="str">
        <f t="shared" si="1046"/>
        <v/>
      </c>
      <c r="AK1128" t="str">
        <f t="shared" si="1047"/>
        <v/>
      </c>
      <c r="AL1128" t="str">
        <f>IF($A1128="","",INDEX(games!$J:$J,ROW())&amp;"")</f>
        <v/>
      </c>
      <c r="AM1128" t="str">
        <f>IF($A1128="","",SUMPRODUCT($AO1128:$BD1128,'Map Analysis'!$AN$2^{0,1,2,3,4,5,6,7,8,9,10,11,12,13,14,15}))</f>
        <v/>
      </c>
      <c r="AN1128" t="str">
        <f t="shared" si="1048"/>
        <v/>
      </c>
      <c r="AO1128" t="str">
        <f t="shared" si="1049"/>
        <v/>
      </c>
      <c r="AP1128" t="str">
        <f t="shared" si="1050"/>
        <v/>
      </c>
      <c r="AQ1128" t="str">
        <f t="shared" si="1051"/>
        <v/>
      </c>
      <c r="AR1128" t="str">
        <f t="shared" si="1052"/>
        <v/>
      </c>
      <c r="AS1128" t="str">
        <f t="shared" si="1053"/>
        <v/>
      </c>
      <c r="AT1128" t="str">
        <f t="shared" si="1054"/>
        <v/>
      </c>
      <c r="AU1128" t="str">
        <f t="shared" si="1055"/>
        <v/>
      </c>
      <c r="AV1128" t="str">
        <f t="shared" si="1056"/>
        <v/>
      </c>
      <c r="AW1128" t="str">
        <f t="shared" si="1057"/>
        <v/>
      </c>
      <c r="AX1128" t="str">
        <f t="shared" si="1058"/>
        <v/>
      </c>
      <c r="AY1128" t="str">
        <f t="shared" si="1059"/>
        <v/>
      </c>
      <c r="AZ1128" t="str">
        <f t="shared" si="1060"/>
        <v/>
      </c>
      <c r="BA1128" t="str">
        <f t="shared" si="1061"/>
        <v/>
      </c>
      <c r="BB1128" t="str">
        <f t="shared" si="1062"/>
        <v/>
      </c>
      <c r="BC1128" t="str">
        <f t="shared" si="1063"/>
        <v/>
      </c>
      <c r="BD1128" t="str">
        <f t="shared" si="1064"/>
        <v/>
      </c>
      <c r="BF1128">
        <f t="shared" si="1065"/>
        <v>0</v>
      </c>
      <c r="BG1128">
        <f t="shared" si="1066"/>
        <v>0</v>
      </c>
      <c r="BH1128">
        <f t="shared" si="1067"/>
        <v>0</v>
      </c>
      <c r="BI1128">
        <f t="shared" si="1068"/>
        <v>0</v>
      </c>
      <c r="BJ1128">
        <f t="shared" si="1069"/>
        <v>0</v>
      </c>
      <c r="BK1128">
        <f t="shared" si="1070"/>
        <v>0</v>
      </c>
      <c r="BL1128">
        <f t="shared" si="1071"/>
        <v>0</v>
      </c>
      <c r="BM1128">
        <f t="shared" si="1072"/>
        <v>0</v>
      </c>
      <c r="BN1128">
        <f t="shared" si="1073"/>
        <v>0</v>
      </c>
      <c r="BO1128">
        <f t="shared" si="1074"/>
        <v>0</v>
      </c>
      <c r="BP1128">
        <f t="shared" si="1075"/>
        <v>0</v>
      </c>
      <c r="BQ1128">
        <f t="shared" si="1076"/>
        <v>0</v>
      </c>
      <c r="BR1128">
        <f t="shared" si="1077"/>
        <v>0</v>
      </c>
      <c r="BS1128">
        <f t="shared" si="1078"/>
        <v>0</v>
      </c>
      <c r="BT1128">
        <f t="shared" si="1079"/>
        <v>0</v>
      </c>
    </row>
    <row r="1129" spans="1:72" x14ac:dyDescent="0.25">
      <c r="A1129" t="str">
        <f>IF(TRIM(INDEX(games!$A:$A,ROW()))="","",TRIM(INDEX(games!$A:$A,ROW())))</f>
        <v/>
      </c>
      <c r="B1129" t="str">
        <f>IF(OR($A1129="",INDEX(games!$B:$B,ROW())=""),"",INDEX(games!$B:$B,ROW()))</f>
        <v/>
      </c>
      <c r="C1129" t="str">
        <f>IF(OR($A1129="",INDEX(games!$C:$C,ROW())=""),"",INDEX(games!$C:$C,ROW()))</f>
        <v/>
      </c>
      <c r="D1129" t="str">
        <f t="shared" si="1020"/>
        <v/>
      </c>
      <c r="E1129" t="str">
        <f t="shared" si="1021"/>
        <v/>
      </c>
      <c r="F1129" t="str">
        <f t="shared" si="1022"/>
        <v/>
      </c>
      <c r="G1129" t="e">
        <f t="shared" si="1023"/>
        <v>#N/A</v>
      </c>
      <c r="H1129" t="e">
        <f t="shared" si="1024"/>
        <v>#N/A</v>
      </c>
      <c r="I1129" t="e">
        <f t="shared" si="1025"/>
        <v>#N/A</v>
      </c>
      <c r="J1129" t="e">
        <f t="shared" si="1026"/>
        <v>#N/A</v>
      </c>
      <c r="K1129" t="e">
        <f t="shared" si="1027"/>
        <v>#N/A</v>
      </c>
      <c r="L1129" t="e">
        <f t="shared" si="1028"/>
        <v>#N/A</v>
      </c>
      <c r="M1129" t="e">
        <f t="shared" si="1029"/>
        <v>#N/A</v>
      </c>
      <c r="N1129" t="e">
        <f t="shared" si="1030"/>
        <v>#N/A</v>
      </c>
      <c r="O1129" t="str">
        <f t="shared" si="1031"/>
        <v/>
      </c>
      <c r="P1129" t="str">
        <f>IF(OR($A1129="",INDEX(games!$H:$H,ROW())=""),"",INDEX(games!$H:$H,ROW()))</f>
        <v/>
      </c>
      <c r="Q1129" t="str">
        <f t="shared" si="1032"/>
        <v/>
      </c>
      <c r="T1129">
        <f t="shared" si="1033"/>
        <v>2017</v>
      </c>
      <c r="U1129">
        <f t="shared" si="1034"/>
        <v>2024</v>
      </c>
      <c r="V1129">
        <f t="shared" si="1035"/>
        <v>7</v>
      </c>
      <c r="W1129" t="str">
        <f>IF(TRIM(INDEX(connections!$A:$A,ROW()))="","",TRIM(INDEX(connections!$A:$A,ROW())))</f>
        <v>Slay the Spire</v>
      </c>
      <c r="X1129" t="str">
        <f>IF($W1129="","",TRIM(INDEX(connections!$B:$B,ROW())))</f>
        <v>Rogue Command</v>
      </c>
      <c r="Y1129">
        <f t="shared" si="1036"/>
        <v>772</v>
      </c>
      <c r="Z1129">
        <f t="shared" si="1037"/>
        <v>695</v>
      </c>
      <c r="AA1129" t="str">
        <f t="shared" si="1038"/>
        <v>Yes</v>
      </c>
      <c r="AB1129" t="str">
        <f t="shared" si="1039"/>
        <v/>
      </c>
      <c r="AC1129" t="str">
        <f t="shared" si="1040"/>
        <v/>
      </c>
      <c r="AD1129">
        <f t="shared" si="1041"/>
        <v>1</v>
      </c>
      <c r="AE1129" t="str">
        <f t="shared" si="1042"/>
        <v/>
      </c>
      <c r="AG1129" t="str">
        <f t="shared" si="1043"/>
        <v/>
      </c>
      <c r="AH1129" t="str">
        <f t="shared" si="1044"/>
        <v/>
      </c>
      <c r="AI1129" t="str">
        <f t="shared" si="1045"/>
        <v/>
      </c>
      <c r="AJ1129" t="str">
        <f t="shared" si="1046"/>
        <v/>
      </c>
      <c r="AK1129" t="str">
        <f t="shared" si="1047"/>
        <v/>
      </c>
      <c r="AL1129" t="str">
        <f>IF($A1129="","",INDEX(games!$J:$J,ROW())&amp;"")</f>
        <v/>
      </c>
      <c r="AM1129" t="str">
        <f>IF($A1129="","",SUMPRODUCT($AO1129:$BD1129,'Map Analysis'!$AN$2^{0,1,2,3,4,5,6,7,8,9,10,11,12,13,14,15}))</f>
        <v/>
      </c>
      <c r="AN1129" t="str">
        <f t="shared" si="1048"/>
        <v/>
      </c>
      <c r="AO1129" t="str">
        <f t="shared" si="1049"/>
        <v/>
      </c>
      <c r="AP1129" t="str">
        <f t="shared" si="1050"/>
        <v/>
      </c>
      <c r="AQ1129" t="str">
        <f t="shared" si="1051"/>
        <v/>
      </c>
      <c r="AR1129" t="str">
        <f t="shared" si="1052"/>
        <v/>
      </c>
      <c r="AS1129" t="str">
        <f t="shared" si="1053"/>
        <v/>
      </c>
      <c r="AT1129" t="str">
        <f t="shared" si="1054"/>
        <v/>
      </c>
      <c r="AU1129" t="str">
        <f t="shared" si="1055"/>
        <v/>
      </c>
      <c r="AV1129" t="str">
        <f t="shared" si="1056"/>
        <v/>
      </c>
      <c r="AW1129" t="str">
        <f t="shared" si="1057"/>
        <v/>
      </c>
      <c r="AX1129" t="str">
        <f t="shared" si="1058"/>
        <v/>
      </c>
      <c r="AY1129" t="str">
        <f t="shared" si="1059"/>
        <v/>
      </c>
      <c r="AZ1129" t="str">
        <f t="shared" si="1060"/>
        <v/>
      </c>
      <c r="BA1129" t="str">
        <f t="shared" si="1061"/>
        <v/>
      </c>
      <c r="BB1129" t="str">
        <f t="shared" si="1062"/>
        <v/>
      </c>
      <c r="BC1129" t="str">
        <f t="shared" si="1063"/>
        <v/>
      </c>
      <c r="BD1129" t="str">
        <f t="shared" si="1064"/>
        <v/>
      </c>
      <c r="BF1129">
        <f t="shared" si="1065"/>
        <v>0</v>
      </c>
      <c r="BG1129">
        <f t="shared" si="1066"/>
        <v>0</v>
      </c>
      <c r="BH1129">
        <f t="shared" si="1067"/>
        <v>0</v>
      </c>
      <c r="BI1129">
        <f t="shared" si="1068"/>
        <v>0</v>
      </c>
      <c r="BJ1129">
        <f t="shared" si="1069"/>
        <v>0</v>
      </c>
      <c r="BK1129">
        <f t="shared" si="1070"/>
        <v>0</v>
      </c>
      <c r="BL1129">
        <f t="shared" si="1071"/>
        <v>0</v>
      </c>
      <c r="BM1129">
        <f t="shared" si="1072"/>
        <v>0</v>
      </c>
      <c r="BN1129">
        <f t="shared" si="1073"/>
        <v>0</v>
      </c>
      <c r="BO1129">
        <f t="shared" si="1074"/>
        <v>0</v>
      </c>
      <c r="BP1129">
        <f t="shared" si="1075"/>
        <v>0</v>
      </c>
      <c r="BQ1129">
        <f t="shared" si="1076"/>
        <v>0</v>
      </c>
      <c r="BR1129">
        <f t="shared" si="1077"/>
        <v>0</v>
      </c>
      <c r="BS1129">
        <f t="shared" si="1078"/>
        <v>0</v>
      </c>
      <c r="BT1129">
        <f t="shared" si="1079"/>
        <v>0</v>
      </c>
    </row>
    <row r="1130" spans="1:72" x14ac:dyDescent="0.25">
      <c r="A1130" t="str">
        <f>IF(TRIM(INDEX(games!$A:$A,ROW()))="","",TRIM(INDEX(games!$A:$A,ROW())))</f>
        <v/>
      </c>
      <c r="B1130" t="str">
        <f>IF(OR($A1130="",INDEX(games!$B:$B,ROW())=""),"",INDEX(games!$B:$B,ROW()))</f>
        <v/>
      </c>
      <c r="C1130" t="str">
        <f>IF(OR($A1130="",INDEX(games!$C:$C,ROW())=""),"",INDEX(games!$C:$C,ROW()))</f>
        <v/>
      </c>
      <c r="D1130" t="str">
        <f t="shared" si="1020"/>
        <v/>
      </c>
      <c r="E1130" t="str">
        <f t="shared" si="1021"/>
        <v/>
      </c>
      <c r="F1130" t="str">
        <f t="shared" si="1022"/>
        <v/>
      </c>
      <c r="G1130" t="e">
        <f t="shared" si="1023"/>
        <v>#N/A</v>
      </c>
      <c r="H1130" t="e">
        <f t="shared" si="1024"/>
        <v>#N/A</v>
      </c>
      <c r="I1130" t="e">
        <f t="shared" si="1025"/>
        <v>#N/A</v>
      </c>
      <c r="J1130" t="e">
        <f t="shared" si="1026"/>
        <v>#N/A</v>
      </c>
      <c r="K1130" t="e">
        <f t="shared" si="1027"/>
        <v>#N/A</v>
      </c>
      <c r="L1130" t="e">
        <f t="shared" si="1028"/>
        <v>#N/A</v>
      </c>
      <c r="M1130" t="e">
        <f t="shared" si="1029"/>
        <v>#N/A</v>
      </c>
      <c r="N1130" t="e">
        <f t="shared" si="1030"/>
        <v>#N/A</v>
      </c>
      <c r="O1130" t="str">
        <f t="shared" si="1031"/>
        <v/>
      </c>
      <c r="P1130" t="str">
        <f>IF(OR($A1130="",INDEX(games!$H:$H,ROW())=""),"",INDEX(games!$H:$H,ROW()))</f>
        <v/>
      </c>
      <c r="Q1130" t="str">
        <f t="shared" si="1032"/>
        <v/>
      </c>
      <c r="T1130">
        <f t="shared" si="1033"/>
        <v>1994</v>
      </c>
      <c r="U1130">
        <f t="shared" si="1034"/>
        <v>2019</v>
      </c>
      <c r="V1130">
        <f t="shared" si="1035"/>
        <v>25</v>
      </c>
      <c r="W1130" t="str">
        <f>IF(TRIM(INDEX(connections!$A:$A,ROW()))="","",TRIM(INDEX(connections!$A:$A,ROW())))</f>
        <v>Ancient Domains of Mystery</v>
      </c>
      <c r="X1130" t="str">
        <f>IF($W1130="","",TRIM(INDEX(connections!$B:$B,ROW())))</f>
        <v>Rogue Empire</v>
      </c>
      <c r="Y1130">
        <f t="shared" si="1036"/>
        <v>25</v>
      </c>
      <c r="Z1130">
        <f t="shared" si="1037"/>
        <v>696</v>
      </c>
      <c r="AA1130" t="str">
        <f t="shared" si="1038"/>
        <v>Yes</v>
      </c>
      <c r="AB1130" t="str">
        <f t="shared" si="1039"/>
        <v/>
      </c>
      <c r="AC1130" t="str">
        <f t="shared" si="1040"/>
        <v/>
      </c>
      <c r="AD1130">
        <f t="shared" si="1041"/>
        <v>0</v>
      </c>
      <c r="AE1130" t="str">
        <f t="shared" si="1042"/>
        <v/>
      </c>
      <c r="AG1130" t="str">
        <f t="shared" si="1043"/>
        <v/>
      </c>
      <c r="AH1130" t="str">
        <f t="shared" si="1044"/>
        <v/>
      </c>
      <c r="AI1130" t="str">
        <f t="shared" si="1045"/>
        <v/>
      </c>
      <c r="AJ1130" t="str">
        <f t="shared" si="1046"/>
        <v/>
      </c>
      <c r="AK1130" t="str">
        <f t="shared" si="1047"/>
        <v/>
      </c>
      <c r="AL1130" t="str">
        <f>IF($A1130="","",INDEX(games!$J:$J,ROW())&amp;"")</f>
        <v/>
      </c>
      <c r="AM1130" t="str">
        <f>IF($A1130="","",SUMPRODUCT($AO1130:$BD1130,'Map Analysis'!$AN$2^{0,1,2,3,4,5,6,7,8,9,10,11,12,13,14,15}))</f>
        <v/>
      </c>
      <c r="AN1130" t="str">
        <f t="shared" si="1048"/>
        <v/>
      </c>
      <c r="AO1130" t="str">
        <f t="shared" si="1049"/>
        <v/>
      </c>
      <c r="AP1130" t="str">
        <f t="shared" si="1050"/>
        <v/>
      </c>
      <c r="AQ1130" t="str">
        <f t="shared" si="1051"/>
        <v/>
      </c>
      <c r="AR1130" t="str">
        <f t="shared" si="1052"/>
        <v/>
      </c>
      <c r="AS1130" t="str">
        <f t="shared" si="1053"/>
        <v/>
      </c>
      <c r="AT1130" t="str">
        <f t="shared" si="1054"/>
        <v/>
      </c>
      <c r="AU1130" t="str">
        <f t="shared" si="1055"/>
        <v/>
      </c>
      <c r="AV1130" t="str">
        <f t="shared" si="1056"/>
        <v/>
      </c>
      <c r="AW1130" t="str">
        <f t="shared" si="1057"/>
        <v/>
      </c>
      <c r="AX1130" t="str">
        <f t="shared" si="1058"/>
        <v/>
      </c>
      <c r="AY1130" t="str">
        <f t="shared" si="1059"/>
        <v/>
      </c>
      <c r="AZ1130" t="str">
        <f t="shared" si="1060"/>
        <v/>
      </c>
      <c r="BA1130" t="str">
        <f t="shared" si="1061"/>
        <v/>
      </c>
      <c r="BB1130" t="str">
        <f t="shared" si="1062"/>
        <v/>
      </c>
      <c r="BC1130" t="str">
        <f t="shared" si="1063"/>
        <v/>
      </c>
      <c r="BD1130" t="str">
        <f t="shared" si="1064"/>
        <v/>
      </c>
      <c r="BF1130">
        <f t="shared" si="1065"/>
        <v>0</v>
      </c>
      <c r="BG1130">
        <f t="shared" si="1066"/>
        <v>0</v>
      </c>
      <c r="BH1130">
        <f t="shared" si="1067"/>
        <v>0</v>
      </c>
      <c r="BI1130">
        <f t="shared" si="1068"/>
        <v>0</v>
      </c>
      <c r="BJ1130">
        <f t="shared" si="1069"/>
        <v>0</v>
      </c>
      <c r="BK1130">
        <f t="shared" si="1070"/>
        <v>0</v>
      </c>
      <c r="BL1130">
        <f t="shared" si="1071"/>
        <v>0</v>
      </c>
      <c r="BM1130">
        <f t="shared" si="1072"/>
        <v>0</v>
      </c>
      <c r="BN1130">
        <f t="shared" si="1073"/>
        <v>0</v>
      </c>
      <c r="BO1130">
        <f t="shared" si="1074"/>
        <v>0</v>
      </c>
      <c r="BP1130">
        <f t="shared" si="1075"/>
        <v>0</v>
      </c>
      <c r="BQ1130">
        <f t="shared" si="1076"/>
        <v>0</v>
      </c>
      <c r="BR1130">
        <f t="shared" si="1077"/>
        <v>0</v>
      </c>
      <c r="BS1130">
        <f t="shared" si="1078"/>
        <v>0</v>
      </c>
      <c r="BT1130">
        <f t="shared" si="1079"/>
        <v>0</v>
      </c>
    </row>
    <row r="1131" spans="1:72" x14ac:dyDescent="0.25">
      <c r="A1131" t="str">
        <f>IF(TRIM(INDEX(games!$A:$A,ROW()))="","",TRIM(INDEX(games!$A:$A,ROW())))</f>
        <v/>
      </c>
      <c r="B1131" t="str">
        <f>IF(OR($A1131="",INDEX(games!$B:$B,ROW())=""),"",INDEX(games!$B:$B,ROW()))</f>
        <v/>
      </c>
      <c r="C1131" t="str">
        <f>IF(OR($A1131="",INDEX(games!$C:$C,ROW())=""),"",INDEX(games!$C:$C,ROW()))</f>
        <v/>
      </c>
      <c r="D1131" t="str">
        <f t="shared" si="1020"/>
        <v/>
      </c>
      <c r="E1131" t="str">
        <f t="shared" si="1021"/>
        <v/>
      </c>
      <c r="F1131" t="str">
        <f t="shared" si="1022"/>
        <v/>
      </c>
      <c r="G1131" t="e">
        <f t="shared" si="1023"/>
        <v>#N/A</v>
      </c>
      <c r="H1131" t="e">
        <f t="shared" si="1024"/>
        <v>#N/A</v>
      </c>
      <c r="I1131" t="e">
        <f t="shared" si="1025"/>
        <v>#N/A</v>
      </c>
      <c r="J1131" t="e">
        <f t="shared" si="1026"/>
        <v>#N/A</v>
      </c>
      <c r="K1131" t="e">
        <f t="shared" si="1027"/>
        <v>#N/A</v>
      </c>
      <c r="L1131" t="e">
        <f t="shared" si="1028"/>
        <v>#N/A</v>
      </c>
      <c r="M1131" t="e">
        <f t="shared" si="1029"/>
        <v>#N/A</v>
      </c>
      <c r="N1131" t="e">
        <f t="shared" si="1030"/>
        <v>#N/A</v>
      </c>
      <c r="O1131" t="str">
        <f t="shared" si="1031"/>
        <v/>
      </c>
      <c r="P1131" t="str">
        <f>IF(OR($A1131="",INDEX(games!$H:$H,ROW())=""),"",INDEX(games!$H:$H,ROW()))</f>
        <v/>
      </c>
      <c r="Q1131" t="str">
        <f t="shared" si="1032"/>
        <v/>
      </c>
      <c r="T1131">
        <f t="shared" si="1033"/>
        <v>1998</v>
      </c>
      <c r="U1131">
        <f t="shared" si="1034"/>
        <v>2019</v>
      </c>
      <c r="V1131">
        <f t="shared" si="1035"/>
        <v>21</v>
      </c>
      <c r="W1131" t="str">
        <f>IF(TRIM(INDEX(connections!$A:$A,ROW()))="","",TRIM(INDEX(connections!$A:$A,ROW())))</f>
        <v>Tales of Maj'Eyal</v>
      </c>
      <c r="X1131" t="str">
        <f>IF($W1131="","",TRIM(INDEX(connections!$B:$B,ROW())))</f>
        <v>Rogue Empire</v>
      </c>
      <c r="Y1131">
        <f t="shared" si="1036"/>
        <v>850</v>
      </c>
      <c r="Z1131">
        <f t="shared" si="1037"/>
        <v>696</v>
      </c>
      <c r="AA1131" t="str">
        <f t="shared" si="1038"/>
        <v>Yes</v>
      </c>
      <c r="AB1131" t="str">
        <f t="shared" si="1039"/>
        <v/>
      </c>
      <c r="AC1131" t="str">
        <f t="shared" si="1040"/>
        <v/>
      </c>
      <c r="AD1131">
        <f t="shared" si="1041"/>
        <v>0</v>
      </c>
      <c r="AE1131" t="str">
        <f t="shared" si="1042"/>
        <v/>
      </c>
      <c r="AG1131" t="str">
        <f t="shared" si="1043"/>
        <v/>
      </c>
      <c r="AH1131" t="str">
        <f t="shared" si="1044"/>
        <v/>
      </c>
      <c r="AI1131" t="str">
        <f t="shared" si="1045"/>
        <v/>
      </c>
      <c r="AJ1131" t="str">
        <f t="shared" si="1046"/>
        <v/>
      </c>
      <c r="AK1131" t="str">
        <f t="shared" si="1047"/>
        <v/>
      </c>
      <c r="AL1131" t="str">
        <f>IF($A1131="","",INDEX(games!$J:$J,ROW())&amp;"")</f>
        <v/>
      </c>
      <c r="AM1131" t="str">
        <f>IF($A1131="","",SUMPRODUCT($AO1131:$BD1131,'Map Analysis'!$AN$2^{0,1,2,3,4,5,6,7,8,9,10,11,12,13,14,15}))</f>
        <v/>
      </c>
      <c r="AN1131" t="str">
        <f t="shared" si="1048"/>
        <v/>
      </c>
      <c r="AO1131" t="str">
        <f t="shared" si="1049"/>
        <v/>
      </c>
      <c r="AP1131" t="str">
        <f t="shared" si="1050"/>
        <v/>
      </c>
      <c r="AQ1131" t="str">
        <f t="shared" si="1051"/>
        <v/>
      </c>
      <c r="AR1131" t="str">
        <f t="shared" si="1052"/>
        <v/>
      </c>
      <c r="AS1131" t="str">
        <f t="shared" si="1053"/>
        <v/>
      </c>
      <c r="AT1131" t="str">
        <f t="shared" si="1054"/>
        <v/>
      </c>
      <c r="AU1131" t="str">
        <f t="shared" si="1055"/>
        <v/>
      </c>
      <c r="AV1131" t="str">
        <f t="shared" si="1056"/>
        <v/>
      </c>
      <c r="AW1131" t="str">
        <f t="shared" si="1057"/>
        <v/>
      </c>
      <c r="AX1131" t="str">
        <f t="shared" si="1058"/>
        <v/>
      </c>
      <c r="AY1131" t="str">
        <f t="shared" si="1059"/>
        <v/>
      </c>
      <c r="AZ1131" t="str">
        <f t="shared" si="1060"/>
        <v/>
      </c>
      <c r="BA1131" t="str">
        <f t="shared" si="1061"/>
        <v/>
      </c>
      <c r="BB1131" t="str">
        <f t="shared" si="1062"/>
        <v/>
      </c>
      <c r="BC1131" t="str">
        <f t="shared" si="1063"/>
        <v/>
      </c>
      <c r="BD1131" t="str">
        <f t="shared" si="1064"/>
        <v/>
      </c>
      <c r="BF1131">
        <f t="shared" si="1065"/>
        <v>0</v>
      </c>
      <c r="BG1131">
        <f t="shared" si="1066"/>
        <v>0</v>
      </c>
      <c r="BH1131">
        <f t="shared" si="1067"/>
        <v>0</v>
      </c>
      <c r="BI1131">
        <f t="shared" si="1068"/>
        <v>0</v>
      </c>
      <c r="BJ1131">
        <f t="shared" si="1069"/>
        <v>0</v>
      </c>
      <c r="BK1131">
        <f t="shared" si="1070"/>
        <v>0</v>
      </c>
      <c r="BL1131">
        <f t="shared" si="1071"/>
        <v>0</v>
      </c>
      <c r="BM1131">
        <f t="shared" si="1072"/>
        <v>0</v>
      </c>
      <c r="BN1131">
        <f t="shared" si="1073"/>
        <v>0</v>
      </c>
      <c r="BO1131">
        <f t="shared" si="1074"/>
        <v>0</v>
      </c>
      <c r="BP1131">
        <f t="shared" si="1075"/>
        <v>0</v>
      </c>
      <c r="BQ1131">
        <f t="shared" si="1076"/>
        <v>0</v>
      </c>
      <c r="BR1131">
        <f t="shared" si="1077"/>
        <v>0</v>
      </c>
      <c r="BS1131">
        <f t="shared" si="1078"/>
        <v>0</v>
      </c>
      <c r="BT1131">
        <f t="shared" si="1079"/>
        <v>0</v>
      </c>
    </row>
    <row r="1132" spans="1:72" x14ac:dyDescent="0.25">
      <c r="A1132" t="str">
        <f>IF(TRIM(INDEX(games!$A:$A,ROW()))="","",TRIM(INDEX(games!$A:$A,ROW())))</f>
        <v/>
      </c>
      <c r="B1132" t="str">
        <f>IF(OR($A1132="",INDEX(games!$B:$B,ROW())=""),"",INDEX(games!$B:$B,ROW()))</f>
        <v/>
      </c>
      <c r="C1132" t="str">
        <f>IF(OR($A1132="",INDEX(games!$C:$C,ROW())=""),"",INDEX(games!$C:$C,ROW()))</f>
        <v/>
      </c>
      <c r="D1132" t="str">
        <f t="shared" si="1020"/>
        <v/>
      </c>
      <c r="E1132" t="str">
        <f t="shared" si="1021"/>
        <v/>
      </c>
      <c r="F1132" t="str">
        <f t="shared" si="1022"/>
        <v/>
      </c>
      <c r="G1132" t="e">
        <f t="shared" si="1023"/>
        <v>#N/A</v>
      </c>
      <c r="H1132" t="e">
        <f t="shared" si="1024"/>
        <v>#N/A</v>
      </c>
      <c r="I1132" t="e">
        <f t="shared" si="1025"/>
        <v>#N/A</v>
      </c>
      <c r="J1132" t="e">
        <f t="shared" si="1026"/>
        <v>#N/A</v>
      </c>
      <c r="K1132" t="e">
        <f t="shared" si="1027"/>
        <v>#N/A</v>
      </c>
      <c r="L1132" t="e">
        <f t="shared" si="1028"/>
        <v>#N/A</v>
      </c>
      <c r="M1132" t="e">
        <f t="shared" si="1029"/>
        <v>#N/A</v>
      </c>
      <c r="N1132" t="e">
        <f t="shared" si="1030"/>
        <v>#N/A</v>
      </c>
      <c r="O1132" t="str">
        <f t="shared" si="1031"/>
        <v/>
      </c>
      <c r="P1132" t="str">
        <f>IF(OR($A1132="",INDEX(games!$H:$H,ROW())=""),"",INDEX(games!$H:$H,ROW()))</f>
        <v/>
      </c>
      <c r="Q1132" t="str">
        <f t="shared" si="1032"/>
        <v/>
      </c>
      <c r="T1132">
        <f t="shared" si="1033"/>
        <v>2023</v>
      </c>
      <c r="U1132">
        <f t="shared" si="1034"/>
        <v>2026</v>
      </c>
      <c r="V1132">
        <f t="shared" si="1035"/>
        <v>3</v>
      </c>
      <c r="W1132" t="str">
        <f>IF(TRIM(INDEX(connections!$A:$A,ROW()))="","",TRIM(INDEX(connections!$A:$A,ROW())))</f>
        <v>Balatro</v>
      </c>
      <c r="X1132" t="str">
        <f>IF($W1132="","",TRIM(INDEX(connections!$B:$B,ROW())))</f>
        <v>Rogue Factory</v>
      </c>
      <c r="Y1132">
        <f t="shared" si="1036"/>
        <v>56</v>
      </c>
      <c r="Z1132">
        <f t="shared" si="1037"/>
        <v>697</v>
      </c>
      <c r="AA1132" t="str">
        <f t="shared" si="1038"/>
        <v>Yes</v>
      </c>
      <c r="AB1132" t="str">
        <f t="shared" si="1039"/>
        <v/>
      </c>
      <c r="AC1132" t="str">
        <f t="shared" si="1040"/>
        <v/>
      </c>
      <c r="AD1132">
        <f t="shared" si="1041"/>
        <v>1</v>
      </c>
      <c r="AE1132" t="str">
        <f t="shared" si="1042"/>
        <v/>
      </c>
      <c r="AG1132" t="str">
        <f t="shared" si="1043"/>
        <v/>
      </c>
      <c r="AH1132" t="str">
        <f t="shared" si="1044"/>
        <v/>
      </c>
      <c r="AI1132" t="str">
        <f t="shared" si="1045"/>
        <v/>
      </c>
      <c r="AJ1132" t="str">
        <f t="shared" si="1046"/>
        <v/>
      </c>
      <c r="AK1132" t="str">
        <f t="shared" si="1047"/>
        <v/>
      </c>
      <c r="AL1132" t="str">
        <f>IF($A1132="","",INDEX(games!$J:$J,ROW())&amp;"")</f>
        <v/>
      </c>
      <c r="AM1132" t="str">
        <f>IF($A1132="","",SUMPRODUCT($AO1132:$BD1132,'Map Analysis'!$AN$2^{0,1,2,3,4,5,6,7,8,9,10,11,12,13,14,15}))</f>
        <v/>
      </c>
      <c r="AN1132" t="str">
        <f t="shared" si="1048"/>
        <v/>
      </c>
      <c r="AO1132" t="str">
        <f t="shared" si="1049"/>
        <v/>
      </c>
      <c r="AP1132" t="str">
        <f t="shared" si="1050"/>
        <v/>
      </c>
      <c r="AQ1132" t="str">
        <f t="shared" si="1051"/>
        <v/>
      </c>
      <c r="AR1132" t="str">
        <f t="shared" si="1052"/>
        <v/>
      </c>
      <c r="AS1132" t="str">
        <f t="shared" si="1053"/>
        <v/>
      </c>
      <c r="AT1132" t="str">
        <f t="shared" si="1054"/>
        <v/>
      </c>
      <c r="AU1132" t="str">
        <f t="shared" si="1055"/>
        <v/>
      </c>
      <c r="AV1132" t="str">
        <f t="shared" si="1056"/>
        <v/>
      </c>
      <c r="AW1132" t="str">
        <f t="shared" si="1057"/>
        <v/>
      </c>
      <c r="AX1132" t="str">
        <f t="shared" si="1058"/>
        <v/>
      </c>
      <c r="AY1132" t="str">
        <f t="shared" si="1059"/>
        <v/>
      </c>
      <c r="AZ1132" t="str">
        <f t="shared" si="1060"/>
        <v/>
      </c>
      <c r="BA1132" t="str">
        <f t="shared" si="1061"/>
        <v/>
      </c>
      <c r="BB1132" t="str">
        <f t="shared" si="1062"/>
        <v/>
      </c>
      <c r="BC1132" t="str">
        <f t="shared" si="1063"/>
        <v/>
      </c>
      <c r="BD1132" t="str">
        <f t="shared" si="1064"/>
        <v/>
      </c>
      <c r="BF1132">
        <f t="shared" si="1065"/>
        <v>0</v>
      </c>
      <c r="BG1132">
        <f t="shared" si="1066"/>
        <v>0</v>
      </c>
      <c r="BH1132">
        <f t="shared" si="1067"/>
        <v>0</v>
      </c>
      <c r="BI1132">
        <f t="shared" si="1068"/>
        <v>0</v>
      </c>
      <c r="BJ1132">
        <f t="shared" si="1069"/>
        <v>0</v>
      </c>
      <c r="BK1132">
        <f t="shared" si="1070"/>
        <v>0</v>
      </c>
      <c r="BL1132">
        <f t="shared" si="1071"/>
        <v>0</v>
      </c>
      <c r="BM1132">
        <f t="shared" si="1072"/>
        <v>0</v>
      </c>
      <c r="BN1132">
        <f t="shared" si="1073"/>
        <v>0</v>
      </c>
      <c r="BO1132">
        <f t="shared" si="1074"/>
        <v>0</v>
      </c>
      <c r="BP1132">
        <f t="shared" si="1075"/>
        <v>0</v>
      </c>
      <c r="BQ1132">
        <f t="shared" si="1076"/>
        <v>0</v>
      </c>
      <c r="BR1132">
        <f t="shared" si="1077"/>
        <v>0</v>
      </c>
      <c r="BS1132">
        <f t="shared" si="1078"/>
        <v>0</v>
      </c>
      <c r="BT1132">
        <f t="shared" si="1079"/>
        <v>0</v>
      </c>
    </row>
    <row r="1133" spans="1:72" x14ac:dyDescent="0.25">
      <c r="A1133" t="str">
        <f>IF(TRIM(INDEX(games!$A:$A,ROW()))="","",TRIM(INDEX(games!$A:$A,ROW())))</f>
        <v/>
      </c>
      <c r="B1133" t="str">
        <f>IF(OR($A1133="",INDEX(games!$B:$B,ROW())=""),"",INDEX(games!$B:$B,ROW()))</f>
        <v/>
      </c>
      <c r="C1133" t="str">
        <f>IF(OR($A1133="",INDEX(games!$C:$C,ROW())=""),"",INDEX(games!$C:$C,ROW()))</f>
        <v/>
      </c>
      <c r="D1133" t="str">
        <f t="shared" si="1020"/>
        <v/>
      </c>
      <c r="E1133" t="str">
        <f t="shared" si="1021"/>
        <v/>
      </c>
      <c r="F1133" t="str">
        <f t="shared" si="1022"/>
        <v/>
      </c>
      <c r="G1133" t="e">
        <f t="shared" si="1023"/>
        <v>#N/A</v>
      </c>
      <c r="H1133" t="e">
        <f t="shared" si="1024"/>
        <v>#N/A</v>
      </c>
      <c r="I1133" t="e">
        <f t="shared" si="1025"/>
        <v>#N/A</v>
      </c>
      <c r="J1133" t="e">
        <f t="shared" si="1026"/>
        <v>#N/A</v>
      </c>
      <c r="K1133" t="e">
        <f t="shared" si="1027"/>
        <v>#N/A</v>
      </c>
      <c r="L1133" t="e">
        <f t="shared" si="1028"/>
        <v>#N/A</v>
      </c>
      <c r="M1133" t="e">
        <f t="shared" si="1029"/>
        <v>#N/A</v>
      </c>
      <c r="N1133" t="e">
        <f t="shared" si="1030"/>
        <v>#N/A</v>
      </c>
      <c r="O1133" t="str">
        <f t="shared" si="1031"/>
        <v/>
      </c>
      <c r="P1133" t="str">
        <f>IF(OR($A1133="",INDEX(games!$H:$H,ROW())=""),"",INDEX(games!$H:$H,ROW()))</f>
        <v/>
      </c>
      <c r="Q1133" t="str">
        <f t="shared" si="1032"/>
        <v/>
      </c>
      <c r="T1133">
        <f t="shared" si="1033"/>
        <v>2021</v>
      </c>
      <c r="U1133">
        <f t="shared" si="1034"/>
        <v>2026</v>
      </c>
      <c r="V1133">
        <f t="shared" si="1035"/>
        <v>5</v>
      </c>
      <c r="W1133" t="str">
        <f>IF(TRIM(INDEX(connections!$A:$A,ROW()))="","",TRIM(INDEX(connections!$A:$A,ROW())))</f>
        <v>Vampire Survivors</v>
      </c>
      <c r="X1133" t="str">
        <f>IF($W1133="","",TRIM(INDEX(connections!$B:$B,ROW())))</f>
        <v>Rogue Factory</v>
      </c>
      <c r="Y1133">
        <f t="shared" si="1036"/>
        <v>941</v>
      </c>
      <c r="Z1133">
        <f t="shared" si="1037"/>
        <v>697</v>
      </c>
      <c r="AA1133" t="str">
        <f t="shared" si="1038"/>
        <v>Yes</v>
      </c>
      <c r="AB1133" t="str">
        <f t="shared" si="1039"/>
        <v/>
      </c>
      <c r="AC1133" t="str">
        <f t="shared" si="1040"/>
        <v/>
      </c>
      <c r="AD1133">
        <f t="shared" si="1041"/>
        <v>0</v>
      </c>
      <c r="AE1133" t="str">
        <f t="shared" si="1042"/>
        <v/>
      </c>
      <c r="AG1133" t="str">
        <f t="shared" si="1043"/>
        <v/>
      </c>
      <c r="AH1133" t="str">
        <f t="shared" si="1044"/>
        <v/>
      </c>
      <c r="AI1133" t="str">
        <f t="shared" si="1045"/>
        <v/>
      </c>
      <c r="AJ1133" t="str">
        <f t="shared" si="1046"/>
        <v/>
      </c>
      <c r="AK1133" t="str">
        <f t="shared" si="1047"/>
        <v/>
      </c>
      <c r="AL1133" t="str">
        <f>IF($A1133="","",INDEX(games!$J:$J,ROW())&amp;"")</f>
        <v/>
      </c>
      <c r="AM1133" t="str">
        <f>IF($A1133="","",SUMPRODUCT($AO1133:$BD1133,'Map Analysis'!$AN$2^{0,1,2,3,4,5,6,7,8,9,10,11,12,13,14,15}))</f>
        <v/>
      </c>
      <c r="AN1133" t="str">
        <f t="shared" si="1048"/>
        <v/>
      </c>
      <c r="AO1133" t="str">
        <f t="shared" si="1049"/>
        <v/>
      </c>
      <c r="AP1133" t="str">
        <f t="shared" si="1050"/>
        <v/>
      </c>
      <c r="AQ1133" t="str">
        <f t="shared" si="1051"/>
        <v/>
      </c>
      <c r="AR1133" t="str">
        <f t="shared" si="1052"/>
        <v/>
      </c>
      <c r="AS1133" t="str">
        <f t="shared" si="1053"/>
        <v/>
      </c>
      <c r="AT1133" t="str">
        <f t="shared" si="1054"/>
        <v/>
      </c>
      <c r="AU1133" t="str">
        <f t="shared" si="1055"/>
        <v/>
      </c>
      <c r="AV1133" t="str">
        <f t="shared" si="1056"/>
        <v/>
      </c>
      <c r="AW1133" t="str">
        <f t="shared" si="1057"/>
        <v/>
      </c>
      <c r="AX1133" t="str">
        <f t="shared" si="1058"/>
        <v/>
      </c>
      <c r="AY1133" t="str">
        <f t="shared" si="1059"/>
        <v/>
      </c>
      <c r="AZ1133" t="str">
        <f t="shared" si="1060"/>
        <v/>
      </c>
      <c r="BA1133" t="str">
        <f t="shared" si="1061"/>
        <v/>
      </c>
      <c r="BB1133" t="str">
        <f t="shared" si="1062"/>
        <v/>
      </c>
      <c r="BC1133" t="str">
        <f t="shared" si="1063"/>
        <v/>
      </c>
      <c r="BD1133" t="str">
        <f t="shared" si="1064"/>
        <v/>
      </c>
      <c r="BF1133">
        <f t="shared" si="1065"/>
        <v>0</v>
      </c>
      <c r="BG1133">
        <f t="shared" si="1066"/>
        <v>0</v>
      </c>
      <c r="BH1133">
        <f t="shared" si="1067"/>
        <v>0</v>
      </c>
      <c r="BI1133">
        <f t="shared" si="1068"/>
        <v>0</v>
      </c>
      <c r="BJ1133">
        <f t="shared" si="1069"/>
        <v>0</v>
      </c>
      <c r="BK1133">
        <f t="shared" si="1070"/>
        <v>0</v>
      </c>
      <c r="BL1133">
        <f t="shared" si="1071"/>
        <v>0</v>
      </c>
      <c r="BM1133">
        <f t="shared" si="1072"/>
        <v>0</v>
      </c>
      <c r="BN1133">
        <f t="shared" si="1073"/>
        <v>0</v>
      </c>
      <c r="BO1133">
        <f t="shared" si="1074"/>
        <v>0</v>
      </c>
      <c r="BP1133">
        <f t="shared" si="1075"/>
        <v>0</v>
      </c>
      <c r="BQ1133">
        <f t="shared" si="1076"/>
        <v>0</v>
      </c>
      <c r="BR1133">
        <f t="shared" si="1077"/>
        <v>0</v>
      </c>
      <c r="BS1133">
        <f t="shared" si="1078"/>
        <v>0</v>
      </c>
      <c r="BT1133">
        <f t="shared" si="1079"/>
        <v>0</v>
      </c>
    </row>
    <row r="1134" spans="1:72" x14ac:dyDescent="0.25">
      <c r="A1134" t="str">
        <f>IF(TRIM(INDEX(games!$A:$A,ROW()))="","",TRIM(INDEX(games!$A:$A,ROW())))</f>
        <v/>
      </c>
      <c r="B1134" t="str">
        <f>IF(OR($A1134="",INDEX(games!$B:$B,ROW())=""),"",INDEX(games!$B:$B,ROW()))</f>
        <v/>
      </c>
      <c r="C1134" t="str">
        <f>IF(OR($A1134="",INDEX(games!$C:$C,ROW())=""),"",INDEX(games!$C:$C,ROW()))</f>
        <v/>
      </c>
      <c r="D1134" t="str">
        <f t="shared" si="1020"/>
        <v/>
      </c>
      <c r="E1134" t="str">
        <f t="shared" si="1021"/>
        <v/>
      </c>
      <c r="F1134" t="str">
        <f t="shared" si="1022"/>
        <v/>
      </c>
      <c r="G1134" t="e">
        <f t="shared" si="1023"/>
        <v>#N/A</v>
      </c>
      <c r="H1134" t="e">
        <f t="shared" si="1024"/>
        <v>#N/A</v>
      </c>
      <c r="I1134" t="e">
        <f t="shared" si="1025"/>
        <v>#N/A</v>
      </c>
      <c r="J1134" t="e">
        <f t="shared" si="1026"/>
        <v>#N/A</v>
      </c>
      <c r="K1134" t="e">
        <f t="shared" si="1027"/>
        <v>#N/A</v>
      </c>
      <c r="L1134" t="e">
        <f t="shared" si="1028"/>
        <v>#N/A</v>
      </c>
      <c r="M1134" t="e">
        <f t="shared" si="1029"/>
        <v>#N/A</v>
      </c>
      <c r="N1134" t="e">
        <f t="shared" si="1030"/>
        <v>#N/A</v>
      </c>
      <c r="O1134" t="str">
        <f t="shared" si="1031"/>
        <v/>
      </c>
      <c r="P1134" t="str">
        <f>IF(OR($A1134="",INDEX(games!$H:$H,ROW())=""),"",INDEX(games!$H:$H,ROW()))</f>
        <v/>
      </c>
      <c r="Q1134" t="str">
        <f t="shared" si="1032"/>
        <v/>
      </c>
      <c r="T1134">
        <f t="shared" si="1033"/>
        <v>1980</v>
      </c>
      <c r="U1134">
        <f t="shared" si="1034"/>
        <v>2007</v>
      </c>
      <c r="V1134">
        <f t="shared" si="1035"/>
        <v>27</v>
      </c>
      <c r="W1134" t="str">
        <f>IF(TRIM(INDEX(connections!$A:$A,ROW()))="","",TRIM(INDEX(connections!$A:$A,ROW())))</f>
        <v>Rogue</v>
      </c>
      <c r="X1134" t="str">
        <f>IF($W1134="","",TRIM(INDEX(connections!$B:$B,ROW())))</f>
        <v>Rogue Hearts Dungeon</v>
      </c>
      <c r="Y1134">
        <f t="shared" si="1036"/>
        <v>693</v>
      </c>
      <c r="Z1134">
        <f t="shared" si="1037"/>
        <v>699</v>
      </c>
      <c r="AA1134" t="str">
        <f t="shared" si="1038"/>
        <v>Yes</v>
      </c>
      <c r="AB1134" t="str">
        <f t="shared" si="1039"/>
        <v>Yes</v>
      </c>
      <c r="AC1134">
        <f t="shared" si="1040"/>
        <v>1</v>
      </c>
      <c r="AD1134">
        <f t="shared" si="1041"/>
        <v>0</v>
      </c>
      <c r="AE1134" t="str">
        <f t="shared" si="1042"/>
        <v/>
      </c>
      <c r="AG1134" t="str">
        <f t="shared" si="1043"/>
        <v/>
      </c>
      <c r="AH1134" t="str">
        <f t="shared" si="1044"/>
        <v/>
      </c>
      <c r="AI1134" t="str">
        <f t="shared" si="1045"/>
        <v/>
      </c>
      <c r="AJ1134" t="str">
        <f t="shared" si="1046"/>
        <v/>
      </c>
      <c r="AK1134" t="str">
        <f t="shared" si="1047"/>
        <v/>
      </c>
      <c r="AL1134" t="str">
        <f>IF($A1134="","",INDEX(games!$J:$J,ROW())&amp;"")</f>
        <v/>
      </c>
      <c r="AM1134" t="str">
        <f>IF($A1134="","",SUMPRODUCT($AO1134:$BD1134,'Map Analysis'!$AN$2^{0,1,2,3,4,5,6,7,8,9,10,11,12,13,14,15}))</f>
        <v/>
      </c>
      <c r="AN1134" t="str">
        <f t="shared" si="1048"/>
        <v/>
      </c>
      <c r="AO1134" t="str">
        <f t="shared" si="1049"/>
        <v/>
      </c>
      <c r="AP1134" t="str">
        <f t="shared" si="1050"/>
        <v/>
      </c>
      <c r="AQ1134" t="str">
        <f t="shared" si="1051"/>
        <v/>
      </c>
      <c r="AR1134" t="str">
        <f t="shared" si="1052"/>
        <v/>
      </c>
      <c r="AS1134" t="str">
        <f t="shared" si="1053"/>
        <v/>
      </c>
      <c r="AT1134" t="str">
        <f t="shared" si="1054"/>
        <v/>
      </c>
      <c r="AU1134" t="str">
        <f t="shared" si="1055"/>
        <v/>
      </c>
      <c r="AV1134" t="str">
        <f t="shared" si="1056"/>
        <v/>
      </c>
      <c r="AW1134" t="str">
        <f t="shared" si="1057"/>
        <v/>
      </c>
      <c r="AX1134" t="str">
        <f t="shared" si="1058"/>
        <v/>
      </c>
      <c r="AY1134" t="str">
        <f t="shared" si="1059"/>
        <v/>
      </c>
      <c r="AZ1134" t="str">
        <f t="shared" si="1060"/>
        <v/>
      </c>
      <c r="BA1134" t="str">
        <f t="shared" si="1061"/>
        <v/>
      </c>
      <c r="BB1134" t="str">
        <f t="shared" si="1062"/>
        <v/>
      </c>
      <c r="BC1134" t="str">
        <f t="shared" si="1063"/>
        <v/>
      </c>
      <c r="BD1134" t="str">
        <f t="shared" si="1064"/>
        <v/>
      </c>
      <c r="BF1134">
        <f t="shared" si="1065"/>
        <v>0</v>
      </c>
      <c r="BG1134">
        <f t="shared" si="1066"/>
        <v>0</v>
      </c>
      <c r="BH1134">
        <f t="shared" si="1067"/>
        <v>0</v>
      </c>
      <c r="BI1134">
        <f t="shared" si="1068"/>
        <v>0</v>
      </c>
      <c r="BJ1134">
        <f t="shared" si="1069"/>
        <v>0</v>
      </c>
      <c r="BK1134">
        <f t="shared" si="1070"/>
        <v>0</v>
      </c>
      <c r="BL1134">
        <f t="shared" si="1071"/>
        <v>0</v>
      </c>
      <c r="BM1134">
        <f t="shared" si="1072"/>
        <v>0</v>
      </c>
      <c r="BN1134">
        <f t="shared" si="1073"/>
        <v>0</v>
      </c>
      <c r="BO1134">
        <f t="shared" si="1074"/>
        <v>0</v>
      </c>
      <c r="BP1134">
        <f t="shared" si="1075"/>
        <v>0</v>
      </c>
      <c r="BQ1134">
        <f t="shared" si="1076"/>
        <v>0</v>
      </c>
      <c r="BR1134">
        <f t="shared" si="1077"/>
        <v>0</v>
      </c>
      <c r="BS1134">
        <f t="shared" si="1078"/>
        <v>0</v>
      </c>
      <c r="BT1134">
        <f t="shared" si="1079"/>
        <v>0</v>
      </c>
    </row>
    <row r="1135" spans="1:72" x14ac:dyDescent="0.25">
      <c r="A1135" t="str">
        <f>IF(TRIM(INDEX(games!$A:$A,ROW()))="","",TRIM(INDEX(games!$A:$A,ROW())))</f>
        <v/>
      </c>
      <c r="B1135" t="str">
        <f>IF(OR($A1135="",INDEX(games!$B:$B,ROW())=""),"",INDEX(games!$B:$B,ROW()))</f>
        <v/>
      </c>
      <c r="C1135" t="str">
        <f>IF(OR($A1135="",INDEX(games!$C:$C,ROW())=""),"",INDEX(games!$C:$C,ROW()))</f>
        <v/>
      </c>
      <c r="D1135" t="str">
        <f t="shared" si="1020"/>
        <v/>
      </c>
      <c r="E1135" t="str">
        <f t="shared" si="1021"/>
        <v/>
      </c>
      <c r="F1135" t="str">
        <f t="shared" si="1022"/>
        <v/>
      </c>
      <c r="G1135" t="e">
        <f t="shared" si="1023"/>
        <v>#N/A</v>
      </c>
      <c r="H1135" t="e">
        <f t="shared" si="1024"/>
        <v>#N/A</v>
      </c>
      <c r="I1135" t="e">
        <f t="shared" si="1025"/>
        <v>#N/A</v>
      </c>
      <c r="J1135" t="e">
        <f t="shared" si="1026"/>
        <v>#N/A</v>
      </c>
      <c r="K1135" t="e">
        <f t="shared" si="1027"/>
        <v>#N/A</v>
      </c>
      <c r="L1135" t="e">
        <f t="shared" si="1028"/>
        <v>#N/A</v>
      </c>
      <c r="M1135" t="e">
        <f t="shared" si="1029"/>
        <v>#N/A</v>
      </c>
      <c r="N1135" t="e">
        <f t="shared" si="1030"/>
        <v>#N/A</v>
      </c>
      <c r="O1135" t="str">
        <f t="shared" si="1031"/>
        <v/>
      </c>
      <c r="P1135" t="str">
        <f>IF(OR($A1135="",INDEX(games!$H:$H,ROW())=""),"",INDEX(games!$H:$H,ROW()))</f>
        <v/>
      </c>
      <c r="Q1135" t="str">
        <f t="shared" si="1032"/>
        <v/>
      </c>
      <c r="T1135">
        <f t="shared" si="1033"/>
        <v>2000</v>
      </c>
      <c r="U1135">
        <f t="shared" si="1034"/>
        <v>2007</v>
      </c>
      <c r="V1135">
        <f t="shared" si="1035"/>
        <v>7</v>
      </c>
      <c r="W1135" t="str">
        <f>IF(TRIM(INDEX(connections!$A:$A,ROW()))="","",TRIM(INDEX(connections!$A:$A,ROW())))</f>
        <v>The Dungeon RPG</v>
      </c>
      <c r="X1135" t="str">
        <f>IF($W1135="","",TRIM(INDEX(connections!$B:$B,ROW())))</f>
        <v>Rogue Hearts Dungeon</v>
      </c>
      <c r="Y1135">
        <f t="shared" si="1036"/>
        <v>868</v>
      </c>
      <c r="Z1135">
        <f t="shared" si="1037"/>
        <v>699</v>
      </c>
      <c r="AA1135" t="str">
        <f t="shared" si="1038"/>
        <v>Yes</v>
      </c>
      <c r="AB1135" t="str">
        <f t="shared" si="1039"/>
        <v>Yes</v>
      </c>
      <c r="AC1135">
        <f t="shared" si="1040"/>
        <v>1</v>
      </c>
      <c r="AD1135">
        <f t="shared" si="1041"/>
        <v>0</v>
      </c>
      <c r="AE1135" t="str">
        <f t="shared" si="1042"/>
        <v/>
      </c>
      <c r="AG1135" t="str">
        <f t="shared" si="1043"/>
        <v/>
      </c>
      <c r="AH1135" t="str">
        <f t="shared" si="1044"/>
        <v/>
      </c>
      <c r="AI1135" t="str">
        <f t="shared" si="1045"/>
        <v/>
      </c>
      <c r="AJ1135" t="str">
        <f t="shared" si="1046"/>
        <v/>
      </c>
      <c r="AK1135" t="str">
        <f t="shared" si="1047"/>
        <v/>
      </c>
      <c r="AL1135" t="str">
        <f>IF($A1135="","",INDEX(games!$J:$J,ROW())&amp;"")</f>
        <v/>
      </c>
      <c r="AM1135" t="str">
        <f>IF($A1135="","",SUMPRODUCT($AO1135:$BD1135,'Map Analysis'!$AN$2^{0,1,2,3,4,5,6,7,8,9,10,11,12,13,14,15}))</f>
        <v/>
      </c>
      <c r="AN1135" t="str">
        <f t="shared" si="1048"/>
        <v/>
      </c>
      <c r="AO1135" t="str">
        <f t="shared" si="1049"/>
        <v/>
      </c>
      <c r="AP1135" t="str">
        <f t="shared" si="1050"/>
        <v/>
      </c>
      <c r="AQ1135" t="str">
        <f t="shared" si="1051"/>
        <v/>
      </c>
      <c r="AR1135" t="str">
        <f t="shared" si="1052"/>
        <v/>
      </c>
      <c r="AS1135" t="str">
        <f t="shared" si="1053"/>
        <v/>
      </c>
      <c r="AT1135" t="str">
        <f t="shared" si="1054"/>
        <v/>
      </c>
      <c r="AU1135" t="str">
        <f t="shared" si="1055"/>
        <v/>
      </c>
      <c r="AV1135" t="str">
        <f t="shared" si="1056"/>
        <v/>
      </c>
      <c r="AW1135" t="str">
        <f t="shared" si="1057"/>
        <v/>
      </c>
      <c r="AX1135" t="str">
        <f t="shared" si="1058"/>
        <v/>
      </c>
      <c r="AY1135" t="str">
        <f t="shared" si="1059"/>
        <v/>
      </c>
      <c r="AZ1135" t="str">
        <f t="shared" si="1060"/>
        <v/>
      </c>
      <c r="BA1135" t="str">
        <f t="shared" si="1061"/>
        <v/>
      </c>
      <c r="BB1135" t="str">
        <f t="shared" si="1062"/>
        <v/>
      </c>
      <c r="BC1135" t="str">
        <f t="shared" si="1063"/>
        <v/>
      </c>
      <c r="BD1135" t="str">
        <f t="shared" si="1064"/>
        <v/>
      </c>
      <c r="BF1135">
        <f t="shared" si="1065"/>
        <v>0</v>
      </c>
      <c r="BG1135">
        <f t="shared" si="1066"/>
        <v>0</v>
      </c>
      <c r="BH1135">
        <f t="shared" si="1067"/>
        <v>0</v>
      </c>
      <c r="BI1135">
        <f t="shared" si="1068"/>
        <v>0</v>
      </c>
      <c r="BJ1135">
        <f t="shared" si="1069"/>
        <v>0</v>
      </c>
      <c r="BK1135">
        <f t="shared" si="1070"/>
        <v>0</v>
      </c>
      <c r="BL1135">
        <f t="shared" si="1071"/>
        <v>0</v>
      </c>
      <c r="BM1135">
        <f t="shared" si="1072"/>
        <v>0</v>
      </c>
      <c r="BN1135">
        <f t="shared" si="1073"/>
        <v>0</v>
      </c>
      <c r="BO1135">
        <f t="shared" si="1074"/>
        <v>0</v>
      </c>
      <c r="BP1135">
        <f t="shared" si="1075"/>
        <v>0</v>
      </c>
      <c r="BQ1135">
        <f t="shared" si="1076"/>
        <v>0</v>
      </c>
      <c r="BR1135">
        <f t="shared" si="1077"/>
        <v>0</v>
      </c>
      <c r="BS1135">
        <f t="shared" si="1078"/>
        <v>0</v>
      </c>
      <c r="BT1135">
        <f t="shared" si="1079"/>
        <v>0</v>
      </c>
    </row>
    <row r="1136" spans="1:72" x14ac:dyDescent="0.25">
      <c r="A1136" t="str">
        <f>IF(TRIM(INDEX(games!$A:$A,ROW()))="","",TRIM(INDEX(games!$A:$A,ROW())))</f>
        <v/>
      </c>
      <c r="B1136" t="str">
        <f>IF(OR($A1136="",INDEX(games!$B:$B,ROW())=""),"",INDEX(games!$B:$B,ROW()))</f>
        <v/>
      </c>
      <c r="C1136" t="str">
        <f>IF(OR($A1136="",INDEX(games!$C:$C,ROW())=""),"",INDEX(games!$C:$C,ROW()))</f>
        <v/>
      </c>
      <c r="D1136" t="str">
        <f t="shared" si="1020"/>
        <v/>
      </c>
      <c r="E1136" t="str">
        <f t="shared" si="1021"/>
        <v/>
      </c>
      <c r="F1136" t="str">
        <f t="shared" si="1022"/>
        <v/>
      </c>
      <c r="G1136" t="e">
        <f t="shared" si="1023"/>
        <v>#N/A</v>
      </c>
      <c r="H1136" t="e">
        <f t="shared" si="1024"/>
        <v>#N/A</v>
      </c>
      <c r="I1136" t="e">
        <f t="shared" si="1025"/>
        <v>#N/A</v>
      </c>
      <c r="J1136" t="e">
        <f t="shared" si="1026"/>
        <v>#N/A</v>
      </c>
      <c r="K1136" t="e">
        <f t="shared" si="1027"/>
        <v>#N/A</v>
      </c>
      <c r="L1136" t="e">
        <f t="shared" si="1028"/>
        <v>#N/A</v>
      </c>
      <c r="M1136" t="e">
        <f t="shared" si="1029"/>
        <v>#N/A</v>
      </c>
      <c r="N1136" t="e">
        <f t="shared" si="1030"/>
        <v>#N/A</v>
      </c>
      <c r="O1136" t="str">
        <f t="shared" si="1031"/>
        <v/>
      </c>
      <c r="P1136" t="str">
        <f>IF(OR($A1136="",INDEX(games!$H:$H,ROW())=""),"",INDEX(games!$H:$H,ROW()))</f>
        <v/>
      </c>
      <c r="Q1136" t="str">
        <f t="shared" si="1032"/>
        <v/>
      </c>
      <c r="T1136">
        <f t="shared" si="1033"/>
        <v>2013</v>
      </c>
      <c r="U1136">
        <f t="shared" si="1034"/>
        <v>2021</v>
      </c>
      <c r="V1136">
        <f t="shared" si="1035"/>
        <v>8</v>
      </c>
      <c r="W1136" t="str">
        <f>IF(TRIM(INDEX(connections!$A:$A,ROW()))="","",TRIM(INDEX(connections!$A:$A,ROW())))</f>
        <v>Rogue Legacy</v>
      </c>
      <c r="X1136" t="str">
        <f>IF($W1136="","",TRIM(INDEX(connections!$B:$B,ROW())))</f>
        <v>Rogue Heroes: Ruins of Tasos</v>
      </c>
      <c r="Y1136">
        <f t="shared" si="1036"/>
        <v>701</v>
      </c>
      <c r="Z1136">
        <f t="shared" si="1037"/>
        <v>700</v>
      </c>
      <c r="AA1136" t="str">
        <f t="shared" si="1038"/>
        <v>Yes</v>
      </c>
      <c r="AB1136" t="str">
        <f t="shared" si="1039"/>
        <v>Yes</v>
      </c>
      <c r="AC1136">
        <f t="shared" si="1040"/>
        <v>1</v>
      </c>
      <c r="AD1136">
        <f t="shared" si="1041"/>
        <v>0</v>
      </c>
      <c r="AE1136" t="str">
        <f t="shared" si="1042"/>
        <v/>
      </c>
      <c r="AG1136" t="str">
        <f t="shared" si="1043"/>
        <v/>
      </c>
      <c r="AH1136" t="str">
        <f t="shared" si="1044"/>
        <v/>
      </c>
      <c r="AI1136" t="str">
        <f t="shared" si="1045"/>
        <v/>
      </c>
      <c r="AJ1136" t="str">
        <f t="shared" si="1046"/>
        <v/>
      </c>
      <c r="AK1136" t="str">
        <f t="shared" si="1047"/>
        <v/>
      </c>
      <c r="AL1136" t="str">
        <f>IF($A1136="","",INDEX(games!$J:$J,ROW())&amp;"")</f>
        <v/>
      </c>
      <c r="AM1136" t="str">
        <f>IF($A1136="","",SUMPRODUCT($AO1136:$BD1136,'Map Analysis'!$AN$2^{0,1,2,3,4,5,6,7,8,9,10,11,12,13,14,15}))</f>
        <v/>
      </c>
      <c r="AN1136" t="str">
        <f t="shared" si="1048"/>
        <v/>
      </c>
      <c r="AO1136" t="str">
        <f t="shared" si="1049"/>
        <v/>
      </c>
      <c r="AP1136" t="str">
        <f t="shared" si="1050"/>
        <v/>
      </c>
      <c r="AQ1136" t="str">
        <f t="shared" si="1051"/>
        <v/>
      </c>
      <c r="AR1136" t="str">
        <f t="shared" si="1052"/>
        <v/>
      </c>
      <c r="AS1136" t="str">
        <f t="shared" si="1053"/>
        <v/>
      </c>
      <c r="AT1136" t="str">
        <f t="shared" si="1054"/>
        <v/>
      </c>
      <c r="AU1136" t="str">
        <f t="shared" si="1055"/>
        <v/>
      </c>
      <c r="AV1136" t="str">
        <f t="shared" si="1056"/>
        <v/>
      </c>
      <c r="AW1136" t="str">
        <f t="shared" si="1057"/>
        <v/>
      </c>
      <c r="AX1136" t="str">
        <f t="shared" si="1058"/>
        <v/>
      </c>
      <c r="AY1136" t="str">
        <f t="shared" si="1059"/>
        <v/>
      </c>
      <c r="AZ1136" t="str">
        <f t="shared" si="1060"/>
        <v/>
      </c>
      <c r="BA1136" t="str">
        <f t="shared" si="1061"/>
        <v/>
      </c>
      <c r="BB1136" t="str">
        <f t="shared" si="1062"/>
        <v/>
      </c>
      <c r="BC1136" t="str">
        <f t="shared" si="1063"/>
        <v/>
      </c>
      <c r="BD1136" t="str">
        <f t="shared" si="1064"/>
        <v/>
      </c>
      <c r="BF1136">
        <f t="shared" si="1065"/>
        <v>0</v>
      </c>
      <c r="BG1136">
        <f t="shared" si="1066"/>
        <v>0</v>
      </c>
      <c r="BH1136">
        <f t="shared" si="1067"/>
        <v>0</v>
      </c>
      <c r="BI1136">
        <f t="shared" si="1068"/>
        <v>0</v>
      </c>
      <c r="BJ1136">
        <f t="shared" si="1069"/>
        <v>0</v>
      </c>
      <c r="BK1136">
        <f t="shared" si="1070"/>
        <v>0</v>
      </c>
      <c r="BL1136">
        <f t="shared" si="1071"/>
        <v>0</v>
      </c>
      <c r="BM1136">
        <f t="shared" si="1072"/>
        <v>0</v>
      </c>
      <c r="BN1136">
        <f t="shared" si="1073"/>
        <v>0</v>
      </c>
      <c r="BO1136">
        <f t="shared" si="1074"/>
        <v>0</v>
      </c>
      <c r="BP1136">
        <f t="shared" si="1075"/>
        <v>0</v>
      </c>
      <c r="BQ1136">
        <f t="shared" si="1076"/>
        <v>0</v>
      </c>
      <c r="BR1136">
        <f t="shared" si="1077"/>
        <v>0</v>
      </c>
      <c r="BS1136">
        <f t="shared" si="1078"/>
        <v>0</v>
      </c>
      <c r="BT1136">
        <f t="shared" si="1079"/>
        <v>0</v>
      </c>
    </row>
    <row r="1137" spans="1:72" x14ac:dyDescent="0.25">
      <c r="A1137" t="str">
        <f>IF(TRIM(INDEX(games!$A:$A,ROW()))="","",TRIM(INDEX(games!$A:$A,ROW())))</f>
        <v/>
      </c>
      <c r="B1137" t="str">
        <f>IF(OR($A1137="",INDEX(games!$B:$B,ROW())=""),"",INDEX(games!$B:$B,ROW()))</f>
        <v/>
      </c>
      <c r="C1137" t="str">
        <f>IF(OR($A1137="",INDEX(games!$C:$C,ROW())=""),"",INDEX(games!$C:$C,ROW()))</f>
        <v/>
      </c>
      <c r="D1137" t="str">
        <f t="shared" si="1020"/>
        <v/>
      </c>
      <c r="E1137" t="str">
        <f t="shared" si="1021"/>
        <v/>
      </c>
      <c r="F1137" t="str">
        <f t="shared" si="1022"/>
        <v/>
      </c>
      <c r="G1137" t="e">
        <f t="shared" si="1023"/>
        <v>#N/A</v>
      </c>
      <c r="H1137" t="e">
        <f t="shared" si="1024"/>
        <v>#N/A</v>
      </c>
      <c r="I1137" t="e">
        <f t="shared" si="1025"/>
        <v>#N/A</v>
      </c>
      <c r="J1137" t="e">
        <f t="shared" si="1026"/>
        <v>#N/A</v>
      </c>
      <c r="K1137" t="e">
        <f t="shared" si="1027"/>
        <v>#N/A</v>
      </c>
      <c r="L1137" t="e">
        <f t="shared" si="1028"/>
        <v>#N/A</v>
      </c>
      <c r="M1137" t="e">
        <f t="shared" si="1029"/>
        <v>#N/A</v>
      </c>
      <c r="N1137" t="e">
        <f t="shared" si="1030"/>
        <v>#N/A</v>
      </c>
      <c r="O1137" t="str">
        <f t="shared" si="1031"/>
        <v/>
      </c>
      <c r="P1137" t="str">
        <f>IF(OR($A1137="",INDEX(games!$H:$H,ROW())=""),"",INDEX(games!$H:$H,ROW()))</f>
        <v/>
      </c>
      <c r="Q1137" t="str">
        <f t="shared" si="1032"/>
        <v/>
      </c>
      <c r="T1137">
        <f t="shared" si="1033"/>
        <v>2008</v>
      </c>
      <c r="U1137">
        <f t="shared" si="1034"/>
        <v>2013</v>
      </c>
      <c r="V1137">
        <f t="shared" si="1035"/>
        <v>5</v>
      </c>
      <c r="W1137" t="str">
        <f>IF(TRIM(INDEX(connections!$A:$A,ROW()))="","",TRIM(INDEX(connections!$A:$A,ROW())))</f>
        <v>Spelunky Classic</v>
      </c>
      <c r="X1137" t="str">
        <f>IF($W1137="","",TRIM(INDEX(connections!$B:$B,ROW())))</f>
        <v>Rogue Legacy</v>
      </c>
      <c r="Y1137">
        <f t="shared" si="1036"/>
        <v>801</v>
      </c>
      <c r="Z1137">
        <f t="shared" si="1037"/>
        <v>701</v>
      </c>
      <c r="AA1137" t="str">
        <f t="shared" si="1038"/>
        <v>Yes</v>
      </c>
      <c r="AB1137" t="str">
        <f t="shared" si="1039"/>
        <v>Yes</v>
      </c>
      <c r="AC1137">
        <f t="shared" si="1040"/>
        <v>1</v>
      </c>
      <c r="AD1137">
        <f t="shared" si="1041"/>
        <v>0</v>
      </c>
      <c r="AE1137" t="str">
        <f t="shared" si="1042"/>
        <v/>
      </c>
      <c r="AG1137" t="str">
        <f t="shared" si="1043"/>
        <v/>
      </c>
      <c r="AH1137" t="str">
        <f t="shared" si="1044"/>
        <v/>
      </c>
      <c r="AI1137" t="str">
        <f t="shared" si="1045"/>
        <v/>
      </c>
      <c r="AJ1137" t="str">
        <f t="shared" si="1046"/>
        <v/>
      </c>
      <c r="AK1137" t="str">
        <f t="shared" si="1047"/>
        <v/>
      </c>
      <c r="AL1137" t="str">
        <f>IF($A1137="","",INDEX(games!$J:$J,ROW())&amp;"")</f>
        <v/>
      </c>
      <c r="AM1137" t="str">
        <f>IF($A1137="","",SUMPRODUCT($AO1137:$BD1137,'Map Analysis'!$AN$2^{0,1,2,3,4,5,6,7,8,9,10,11,12,13,14,15}))</f>
        <v/>
      </c>
      <c r="AN1137" t="str">
        <f t="shared" si="1048"/>
        <v/>
      </c>
      <c r="AO1137" t="str">
        <f t="shared" si="1049"/>
        <v/>
      </c>
      <c r="AP1137" t="str">
        <f t="shared" si="1050"/>
        <v/>
      </c>
      <c r="AQ1137" t="str">
        <f t="shared" si="1051"/>
        <v/>
      </c>
      <c r="AR1137" t="str">
        <f t="shared" si="1052"/>
        <v/>
      </c>
      <c r="AS1137" t="str">
        <f t="shared" si="1053"/>
        <v/>
      </c>
      <c r="AT1137" t="str">
        <f t="shared" si="1054"/>
        <v/>
      </c>
      <c r="AU1137" t="str">
        <f t="shared" si="1055"/>
        <v/>
      </c>
      <c r="AV1137" t="str">
        <f t="shared" si="1056"/>
        <v/>
      </c>
      <c r="AW1137" t="str">
        <f t="shared" si="1057"/>
        <v/>
      </c>
      <c r="AX1137" t="str">
        <f t="shared" si="1058"/>
        <v/>
      </c>
      <c r="AY1137" t="str">
        <f t="shared" si="1059"/>
        <v/>
      </c>
      <c r="AZ1137" t="str">
        <f t="shared" si="1060"/>
        <v/>
      </c>
      <c r="BA1137" t="str">
        <f t="shared" si="1061"/>
        <v/>
      </c>
      <c r="BB1137" t="str">
        <f t="shared" si="1062"/>
        <v/>
      </c>
      <c r="BC1137" t="str">
        <f t="shared" si="1063"/>
        <v/>
      </c>
      <c r="BD1137" t="str">
        <f t="shared" si="1064"/>
        <v/>
      </c>
      <c r="BF1137">
        <f t="shared" si="1065"/>
        <v>19</v>
      </c>
      <c r="BG1137">
        <f t="shared" si="1066"/>
        <v>119</v>
      </c>
      <c r="BH1137">
        <f t="shared" si="1067"/>
        <v>138</v>
      </c>
      <c r="BI1137">
        <f t="shared" si="1068"/>
        <v>53</v>
      </c>
      <c r="BJ1137">
        <f t="shared" si="1069"/>
        <v>5</v>
      </c>
      <c r="BK1137">
        <f t="shared" si="1070"/>
        <v>0</v>
      </c>
      <c r="BL1137">
        <f t="shared" si="1071"/>
        <v>0</v>
      </c>
      <c r="BM1137">
        <f t="shared" si="1072"/>
        <v>0</v>
      </c>
      <c r="BN1137">
        <f t="shared" si="1073"/>
        <v>0</v>
      </c>
      <c r="BO1137">
        <f t="shared" si="1074"/>
        <v>0</v>
      </c>
      <c r="BP1137">
        <f t="shared" si="1075"/>
        <v>0</v>
      </c>
      <c r="BQ1137">
        <f t="shared" si="1076"/>
        <v>0</v>
      </c>
      <c r="BR1137">
        <f t="shared" si="1077"/>
        <v>0</v>
      </c>
      <c r="BS1137">
        <f t="shared" si="1078"/>
        <v>0</v>
      </c>
      <c r="BT1137">
        <f t="shared" si="1079"/>
        <v>0</v>
      </c>
    </row>
    <row r="1138" spans="1:72" x14ac:dyDescent="0.25">
      <c r="A1138" t="str">
        <f>IF(TRIM(INDEX(games!$A:$A,ROW()))="","",TRIM(INDEX(games!$A:$A,ROW())))</f>
        <v/>
      </c>
      <c r="B1138" t="str">
        <f>IF(OR($A1138="",INDEX(games!$B:$B,ROW())=""),"",INDEX(games!$B:$B,ROW()))</f>
        <v/>
      </c>
      <c r="C1138" t="str">
        <f>IF(OR($A1138="",INDEX(games!$C:$C,ROW())=""),"",INDEX(games!$C:$C,ROW()))</f>
        <v/>
      </c>
      <c r="D1138" t="str">
        <f t="shared" si="1020"/>
        <v/>
      </c>
      <c r="E1138" t="str">
        <f t="shared" si="1021"/>
        <v/>
      </c>
      <c r="F1138" t="str">
        <f t="shared" si="1022"/>
        <v/>
      </c>
      <c r="G1138" t="e">
        <f t="shared" si="1023"/>
        <v>#N/A</v>
      </c>
      <c r="H1138" t="e">
        <f t="shared" si="1024"/>
        <v>#N/A</v>
      </c>
      <c r="I1138" t="e">
        <f t="shared" si="1025"/>
        <v>#N/A</v>
      </c>
      <c r="J1138" t="e">
        <f t="shared" si="1026"/>
        <v>#N/A</v>
      </c>
      <c r="K1138" t="e">
        <f t="shared" si="1027"/>
        <v>#N/A</v>
      </c>
      <c r="L1138" t="e">
        <f t="shared" si="1028"/>
        <v>#N/A</v>
      </c>
      <c r="M1138" t="e">
        <f t="shared" si="1029"/>
        <v>#N/A</v>
      </c>
      <c r="N1138" t="e">
        <f t="shared" si="1030"/>
        <v>#N/A</v>
      </c>
      <c r="O1138" t="str">
        <f t="shared" si="1031"/>
        <v/>
      </c>
      <c r="P1138" t="str">
        <f>IF(OR($A1138="",INDEX(games!$H:$H,ROW())=""),"",INDEX(games!$H:$H,ROW()))</f>
        <v/>
      </c>
      <c r="Q1138" t="str">
        <f t="shared" si="1032"/>
        <v/>
      </c>
      <c r="T1138">
        <f t="shared" si="1033"/>
        <v>2011</v>
      </c>
      <c r="U1138">
        <f t="shared" si="1034"/>
        <v>2013</v>
      </c>
      <c r="V1138">
        <f t="shared" si="1035"/>
        <v>2</v>
      </c>
      <c r="W1138" t="str">
        <f>IF(TRIM(INDEX(connections!$A:$A,ROW()))="","",TRIM(INDEX(connections!$A:$A,ROW())))</f>
        <v>The Binding of Isaac</v>
      </c>
      <c r="X1138" t="str">
        <f>IF($W1138="","",TRIM(INDEX(connections!$B:$B,ROW())))</f>
        <v>Rogue Legacy</v>
      </c>
      <c r="Y1138">
        <f t="shared" si="1036"/>
        <v>865</v>
      </c>
      <c r="Z1138">
        <f t="shared" si="1037"/>
        <v>701</v>
      </c>
      <c r="AA1138" t="str">
        <f t="shared" si="1038"/>
        <v>Yes</v>
      </c>
      <c r="AB1138" t="str">
        <f t="shared" si="1039"/>
        <v>Yes</v>
      </c>
      <c r="AC1138">
        <f t="shared" si="1040"/>
        <v>1</v>
      </c>
      <c r="AD1138">
        <f t="shared" si="1041"/>
        <v>0</v>
      </c>
      <c r="AE1138" t="str">
        <f t="shared" si="1042"/>
        <v/>
      </c>
      <c r="AG1138" t="str">
        <f t="shared" si="1043"/>
        <v/>
      </c>
      <c r="AH1138" t="str">
        <f t="shared" si="1044"/>
        <v/>
      </c>
      <c r="AI1138" t="str">
        <f t="shared" si="1045"/>
        <v/>
      </c>
      <c r="AJ1138" t="str">
        <f t="shared" si="1046"/>
        <v/>
      </c>
      <c r="AK1138" t="str">
        <f t="shared" si="1047"/>
        <v/>
      </c>
      <c r="AL1138" t="str">
        <f>IF($A1138="","",INDEX(games!$J:$J,ROW())&amp;"")</f>
        <v/>
      </c>
      <c r="AM1138" t="str">
        <f>IF($A1138="","",SUMPRODUCT($AO1138:$BD1138,'Map Analysis'!$AN$2^{0,1,2,3,4,5,6,7,8,9,10,11,12,13,14,15}))</f>
        <v/>
      </c>
      <c r="AN1138" t="str">
        <f t="shared" si="1048"/>
        <v/>
      </c>
      <c r="AO1138" t="str">
        <f t="shared" si="1049"/>
        <v/>
      </c>
      <c r="AP1138" t="str">
        <f t="shared" si="1050"/>
        <v/>
      </c>
      <c r="AQ1138" t="str">
        <f t="shared" si="1051"/>
        <v/>
      </c>
      <c r="AR1138" t="str">
        <f t="shared" si="1052"/>
        <v/>
      </c>
      <c r="AS1138" t="str">
        <f t="shared" si="1053"/>
        <v/>
      </c>
      <c r="AT1138" t="str">
        <f t="shared" si="1054"/>
        <v/>
      </c>
      <c r="AU1138" t="str">
        <f t="shared" si="1055"/>
        <v/>
      </c>
      <c r="AV1138" t="str">
        <f t="shared" si="1056"/>
        <v/>
      </c>
      <c r="AW1138" t="str">
        <f t="shared" si="1057"/>
        <v/>
      </c>
      <c r="AX1138" t="str">
        <f t="shared" si="1058"/>
        <v/>
      </c>
      <c r="AY1138" t="str">
        <f t="shared" si="1059"/>
        <v/>
      </c>
      <c r="AZ1138" t="str">
        <f t="shared" si="1060"/>
        <v/>
      </c>
      <c r="BA1138" t="str">
        <f t="shared" si="1061"/>
        <v/>
      </c>
      <c r="BB1138" t="str">
        <f t="shared" si="1062"/>
        <v/>
      </c>
      <c r="BC1138" t="str">
        <f t="shared" si="1063"/>
        <v/>
      </c>
      <c r="BD1138" t="str">
        <f t="shared" si="1064"/>
        <v/>
      </c>
      <c r="BF1138">
        <f t="shared" si="1065"/>
        <v>19</v>
      </c>
      <c r="BG1138">
        <f t="shared" si="1066"/>
        <v>119</v>
      </c>
      <c r="BH1138">
        <f t="shared" si="1067"/>
        <v>138</v>
      </c>
      <c r="BI1138">
        <f t="shared" si="1068"/>
        <v>53</v>
      </c>
      <c r="BJ1138">
        <f t="shared" si="1069"/>
        <v>5</v>
      </c>
      <c r="BK1138">
        <f t="shared" si="1070"/>
        <v>0</v>
      </c>
      <c r="BL1138">
        <f t="shared" si="1071"/>
        <v>0</v>
      </c>
      <c r="BM1138">
        <f t="shared" si="1072"/>
        <v>0</v>
      </c>
      <c r="BN1138">
        <f t="shared" si="1073"/>
        <v>0</v>
      </c>
      <c r="BO1138">
        <f t="shared" si="1074"/>
        <v>0</v>
      </c>
      <c r="BP1138">
        <f t="shared" si="1075"/>
        <v>0</v>
      </c>
      <c r="BQ1138">
        <f t="shared" si="1076"/>
        <v>0</v>
      </c>
      <c r="BR1138">
        <f t="shared" si="1077"/>
        <v>0</v>
      </c>
      <c r="BS1138">
        <f t="shared" si="1078"/>
        <v>0</v>
      </c>
      <c r="BT1138">
        <f t="shared" si="1079"/>
        <v>0</v>
      </c>
    </row>
    <row r="1139" spans="1:72" x14ac:dyDescent="0.25">
      <c r="A1139" t="str">
        <f>IF(TRIM(INDEX(games!$A:$A,ROW()))="","",TRIM(INDEX(games!$A:$A,ROW())))</f>
        <v/>
      </c>
      <c r="B1139" t="str">
        <f>IF(OR($A1139="",INDEX(games!$B:$B,ROW())=""),"",INDEX(games!$B:$B,ROW()))</f>
        <v/>
      </c>
      <c r="C1139" t="str">
        <f>IF(OR($A1139="",INDEX(games!$C:$C,ROW())=""),"",INDEX(games!$C:$C,ROW()))</f>
        <v/>
      </c>
      <c r="D1139" t="str">
        <f t="shared" si="1020"/>
        <v/>
      </c>
      <c r="E1139" t="str">
        <f t="shared" si="1021"/>
        <v/>
      </c>
      <c r="F1139" t="str">
        <f t="shared" si="1022"/>
        <v/>
      </c>
      <c r="G1139" t="e">
        <f t="shared" si="1023"/>
        <v>#N/A</v>
      </c>
      <c r="H1139" t="e">
        <f t="shared" si="1024"/>
        <v>#N/A</v>
      </c>
      <c r="I1139" t="e">
        <f t="shared" si="1025"/>
        <v>#N/A</v>
      </c>
      <c r="J1139" t="e">
        <f t="shared" si="1026"/>
        <v>#N/A</v>
      </c>
      <c r="K1139" t="e">
        <f t="shared" si="1027"/>
        <v>#N/A</v>
      </c>
      <c r="L1139" t="e">
        <f t="shared" si="1028"/>
        <v>#N/A</v>
      </c>
      <c r="M1139" t="e">
        <f t="shared" si="1029"/>
        <v>#N/A</v>
      </c>
      <c r="N1139" t="e">
        <f t="shared" si="1030"/>
        <v>#N/A</v>
      </c>
      <c r="O1139" t="str">
        <f t="shared" si="1031"/>
        <v/>
      </c>
      <c r="P1139" t="str">
        <f>IF(OR($A1139="",INDEX(games!$H:$H,ROW())=""),"",INDEX(games!$H:$H,ROW()))</f>
        <v/>
      </c>
      <c r="Q1139" t="str">
        <f t="shared" si="1032"/>
        <v/>
      </c>
      <c r="T1139">
        <f t="shared" si="1033"/>
        <v>2013</v>
      </c>
      <c r="U1139">
        <f t="shared" si="1034"/>
        <v>2020</v>
      </c>
      <c r="V1139">
        <f t="shared" si="1035"/>
        <v>7</v>
      </c>
      <c r="W1139" t="str">
        <f>IF(TRIM(INDEX(connections!$A:$A,ROW()))="","",TRIM(INDEX(connections!$A:$A,ROW())))</f>
        <v>Rogue Legacy</v>
      </c>
      <c r="X1139" t="str">
        <f>IF($W1139="","",TRIM(INDEX(connections!$B:$B,ROW())))</f>
        <v>Rogue Legacy 2</v>
      </c>
      <c r="Y1139">
        <f t="shared" si="1036"/>
        <v>701</v>
      </c>
      <c r="Z1139">
        <f t="shared" si="1037"/>
        <v>702</v>
      </c>
      <c r="AA1139" t="str">
        <f t="shared" si="1038"/>
        <v>Yes</v>
      </c>
      <c r="AB1139" t="str">
        <f t="shared" si="1039"/>
        <v>Yes</v>
      </c>
      <c r="AC1139">
        <f t="shared" si="1040"/>
        <v>1</v>
      </c>
      <c r="AD1139">
        <f t="shared" si="1041"/>
        <v>0</v>
      </c>
      <c r="AE1139" t="str">
        <f t="shared" si="1042"/>
        <v/>
      </c>
      <c r="AG1139" t="str">
        <f t="shared" si="1043"/>
        <v/>
      </c>
      <c r="AH1139" t="str">
        <f t="shared" si="1044"/>
        <v/>
      </c>
      <c r="AI1139" t="str">
        <f t="shared" si="1045"/>
        <v/>
      </c>
      <c r="AJ1139" t="str">
        <f t="shared" si="1046"/>
        <v/>
      </c>
      <c r="AK1139" t="str">
        <f t="shared" si="1047"/>
        <v/>
      </c>
      <c r="AL1139" t="str">
        <f>IF($A1139="","",INDEX(games!$J:$J,ROW())&amp;"")</f>
        <v/>
      </c>
      <c r="AM1139" t="str">
        <f>IF($A1139="","",SUMPRODUCT($AO1139:$BD1139,'Map Analysis'!$AN$2^{0,1,2,3,4,5,6,7,8,9,10,11,12,13,14,15}))</f>
        <v/>
      </c>
      <c r="AN1139" t="str">
        <f t="shared" si="1048"/>
        <v/>
      </c>
      <c r="AO1139" t="str">
        <f t="shared" si="1049"/>
        <v/>
      </c>
      <c r="AP1139" t="str">
        <f t="shared" si="1050"/>
        <v/>
      </c>
      <c r="AQ1139" t="str">
        <f t="shared" si="1051"/>
        <v/>
      </c>
      <c r="AR1139" t="str">
        <f t="shared" si="1052"/>
        <v/>
      </c>
      <c r="AS1139" t="str">
        <f t="shared" si="1053"/>
        <v/>
      </c>
      <c r="AT1139" t="str">
        <f t="shared" si="1054"/>
        <v/>
      </c>
      <c r="AU1139" t="str">
        <f t="shared" si="1055"/>
        <v/>
      </c>
      <c r="AV1139" t="str">
        <f t="shared" si="1056"/>
        <v/>
      </c>
      <c r="AW1139" t="str">
        <f t="shared" si="1057"/>
        <v/>
      </c>
      <c r="AX1139" t="str">
        <f t="shared" si="1058"/>
        <v/>
      </c>
      <c r="AY1139" t="str">
        <f t="shared" si="1059"/>
        <v/>
      </c>
      <c r="AZ1139" t="str">
        <f t="shared" si="1060"/>
        <v/>
      </c>
      <c r="BA1139" t="str">
        <f t="shared" si="1061"/>
        <v/>
      </c>
      <c r="BB1139" t="str">
        <f t="shared" si="1062"/>
        <v/>
      </c>
      <c r="BC1139" t="str">
        <f t="shared" si="1063"/>
        <v/>
      </c>
      <c r="BD1139" t="str">
        <f t="shared" si="1064"/>
        <v/>
      </c>
      <c r="BF1139">
        <f t="shared" si="1065"/>
        <v>0</v>
      </c>
      <c r="BG1139">
        <f t="shared" si="1066"/>
        <v>0</v>
      </c>
      <c r="BH1139">
        <f t="shared" si="1067"/>
        <v>0</v>
      </c>
      <c r="BI1139">
        <f t="shared" si="1068"/>
        <v>0</v>
      </c>
      <c r="BJ1139">
        <f t="shared" si="1069"/>
        <v>0</v>
      </c>
      <c r="BK1139">
        <f t="shared" si="1070"/>
        <v>0</v>
      </c>
      <c r="BL1139">
        <f t="shared" si="1071"/>
        <v>0</v>
      </c>
      <c r="BM1139">
        <f t="shared" si="1072"/>
        <v>0</v>
      </c>
      <c r="BN1139">
        <f t="shared" si="1073"/>
        <v>0</v>
      </c>
      <c r="BO1139">
        <f t="shared" si="1074"/>
        <v>0</v>
      </c>
      <c r="BP1139">
        <f t="shared" si="1075"/>
        <v>0</v>
      </c>
      <c r="BQ1139">
        <f t="shared" si="1076"/>
        <v>0</v>
      </c>
      <c r="BR1139">
        <f t="shared" si="1077"/>
        <v>0</v>
      </c>
      <c r="BS1139">
        <f t="shared" si="1078"/>
        <v>0</v>
      </c>
      <c r="BT1139">
        <f t="shared" si="1079"/>
        <v>0</v>
      </c>
    </row>
    <row r="1140" spans="1:72" x14ac:dyDescent="0.25">
      <c r="A1140" t="str">
        <f>IF(TRIM(INDEX(games!$A:$A,ROW()))="","",TRIM(INDEX(games!$A:$A,ROW())))</f>
        <v/>
      </c>
      <c r="B1140" t="str">
        <f>IF(OR($A1140="",INDEX(games!$B:$B,ROW())=""),"",INDEX(games!$B:$B,ROW()))</f>
        <v/>
      </c>
      <c r="C1140" t="str">
        <f>IF(OR($A1140="",INDEX(games!$C:$C,ROW())=""),"",INDEX(games!$C:$C,ROW()))</f>
        <v/>
      </c>
      <c r="D1140" t="str">
        <f t="shared" si="1020"/>
        <v/>
      </c>
      <c r="E1140" t="str">
        <f t="shared" si="1021"/>
        <v/>
      </c>
      <c r="F1140" t="str">
        <f t="shared" si="1022"/>
        <v/>
      </c>
      <c r="G1140" t="e">
        <f t="shared" si="1023"/>
        <v>#N/A</v>
      </c>
      <c r="H1140" t="e">
        <f t="shared" si="1024"/>
        <v>#N/A</v>
      </c>
      <c r="I1140" t="e">
        <f t="shared" si="1025"/>
        <v>#N/A</v>
      </c>
      <c r="J1140" t="e">
        <f t="shared" si="1026"/>
        <v>#N/A</v>
      </c>
      <c r="K1140" t="e">
        <f t="shared" si="1027"/>
        <v>#N/A</v>
      </c>
      <c r="L1140" t="e">
        <f t="shared" si="1028"/>
        <v>#N/A</v>
      </c>
      <c r="M1140" t="e">
        <f t="shared" si="1029"/>
        <v>#N/A</v>
      </c>
      <c r="N1140" t="e">
        <f t="shared" si="1030"/>
        <v>#N/A</v>
      </c>
      <c r="O1140" t="str">
        <f t="shared" si="1031"/>
        <v/>
      </c>
      <c r="P1140" t="str">
        <f>IF(OR($A1140="",INDEX(games!$H:$H,ROW())=""),"",INDEX(games!$H:$H,ROW()))</f>
        <v/>
      </c>
      <c r="Q1140" t="str">
        <f t="shared" si="1032"/>
        <v/>
      </c>
      <c r="T1140">
        <f t="shared" si="1033"/>
        <v>2017</v>
      </c>
      <c r="U1140">
        <f t="shared" si="1034"/>
        <v>2021</v>
      </c>
      <c r="V1140">
        <f t="shared" si="1035"/>
        <v>4</v>
      </c>
      <c r="W1140" t="str">
        <f>IF(TRIM(INDEX(connections!$A:$A,ROW()))="","",TRIM(INDEX(connections!$A:$A,ROW())))</f>
        <v>Slay the Spire</v>
      </c>
      <c r="X1140" t="str">
        <f>IF($W1140="","",TRIM(INDEX(connections!$B:$B,ROW())))</f>
        <v>Rogue Lords</v>
      </c>
      <c r="Y1140">
        <f t="shared" si="1036"/>
        <v>772</v>
      </c>
      <c r="Z1140">
        <f t="shared" si="1037"/>
        <v>703</v>
      </c>
      <c r="AA1140" t="str">
        <f t="shared" si="1038"/>
        <v>Yes</v>
      </c>
      <c r="AB1140" t="str">
        <f t="shared" si="1039"/>
        <v>Yes</v>
      </c>
      <c r="AC1140">
        <f t="shared" si="1040"/>
        <v>1</v>
      </c>
      <c r="AD1140">
        <f t="shared" si="1041"/>
        <v>1</v>
      </c>
      <c r="AE1140" t="str">
        <f t="shared" si="1042"/>
        <v/>
      </c>
      <c r="AG1140" t="str">
        <f t="shared" si="1043"/>
        <v/>
      </c>
      <c r="AH1140" t="str">
        <f t="shared" si="1044"/>
        <v/>
      </c>
      <c r="AI1140" t="str">
        <f t="shared" si="1045"/>
        <v/>
      </c>
      <c r="AJ1140" t="str">
        <f t="shared" si="1046"/>
        <v/>
      </c>
      <c r="AK1140" t="str">
        <f t="shared" si="1047"/>
        <v/>
      </c>
      <c r="AL1140" t="str">
        <f>IF($A1140="","",INDEX(games!$J:$J,ROW())&amp;"")</f>
        <v/>
      </c>
      <c r="AM1140" t="str">
        <f>IF($A1140="","",SUMPRODUCT($AO1140:$BD1140,'Map Analysis'!$AN$2^{0,1,2,3,4,5,6,7,8,9,10,11,12,13,14,15}))</f>
        <v/>
      </c>
      <c r="AN1140" t="str">
        <f t="shared" si="1048"/>
        <v/>
      </c>
      <c r="AO1140" t="str">
        <f t="shared" si="1049"/>
        <v/>
      </c>
      <c r="AP1140" t="str">
        <f t="shared" si="1050"/>
        <v/>
      </c>
      <c r="AQ1140" t="str">
        <f t="shared" si="1051"/>
        <v/>
      </c>
      <c r="AR1140" t="str">
        <f t="shared" si="1052"/>
        <v/>
      </c>
      <c r="AS1140" t="str">
        <f t="shared" si="1053"/>
        <v/>
      </c>
      <c r="AT1140" t="str">
        <f t="shared" si="1054"/>
        <v/>
      </c>
      <c r="AU1140" t="str">
        <f t="shared" si="1055"/>
        <v/>
      </c>
      <c r="AV1140" t="str">
        <f t="shared" si="1056"/>
        <v/>
      </c>
      <c r="AW1140" t="str">
        <f t="shared" si="1057"/>
        <v/>
      </c>
      <c r="AX1140" t="str">
        <f t="shared" si="1058"/>
        <v/>
      </c>
      <c r="AY1140" t="str">
        <f t="shared" si="1059"/>
        <v/>
      </c>
      <c r="AZ1140" t="str">
        <f t="shared" si="1060"/>
        <v/>
      </c>
      <c r="BA1140" t="str">
        <f t="shared" si="1061"/>
        <v/>
      </c>
      <c r="BB1140" t="str">
        <f t="shared" si="1062"/>
        <v/>
      </c>
      <c r="BC1140" t="str">
        <f t="shared" si="1063"/>
        <v/>
      </c>
      <c r="BD1140" t="str">
        <f t="shared" si="1064"/>
        <v/>
      </c>
      <c r="BF1140">
        <f t="shared" si="1065"/>
        <v>0</v>
      </c>
      <c r="BG1140">
        <f t="shared" si="1066"/>
        <v>0</v>
      </c>
      <c r="BH1140">
        <f t="shared" si="1067"/>
        <v>0</v>
      </c>
      <c r="BI1140">
        <f t="shared" si="1068"/>
        <v>0</v>
      </c>
      <c r="BJ1140">
        <f t="shared" si="1069"/>
        <v>0</v>
      </c>
      <c r="BK1140">
        <f t="shared" si="1070"/>
        <v>0</v>
      </c>
      <c r="BL1140">
        <f t="shared" si="1071"/>
        <v>0</v>
      </c>
      <c r="BM1140">
        <f t="shared" si="1072"/>
        <v>0</v>
      </c>
      <c r="BN1140">
        <f t="shared" si="1073"/>
        <v>0</v>
      </c>
      <c r="BO1140">
        <f t="shared" si="1074"/>
        <v>0</v>
      </c>
      <c r="BP1140">
        <f t="shared" si="1075"/>
        <v>0</v>
      </c>
      <c r="BQ1140">
        <f t="shared" si="1076"/>
        <v>0</v>
      </c>
      <c r="BR1140">
        <f t="shared" si="1077"/>
        <v>0</v>
      </c>
      <c r="BS1140">
        <f t="shared" si="1078"/>
        <v>0</v>
      </c>
      <c r="BT1140">
        <f t="shared" si="1079"/>
        <v>0</v>
      </c>
    </row>
    <row r="1141" spans="1:72" x14ac:dyDescent="0.25">
      <c r="A1141" t="str">
        <f>IF(TRIM(INDEX(games!$A:$A,ROW()))="","",TRIM(INDEX(games!$A:$A,ROW())))</f>
        <v/>
      </c>
      <c r="B1141" t="str">
        <f>IF(OR($A1141="",INDEX(games!$B:$B,ROW())=""),"",INDEX(games!$B:$B,ROW()))</f>
        <v/>
      </c>
      <c r="C1141" t="str">
        <f>IF(OR($A1141="",INDEX(games!$C:$C,ROW())=""),"",INDEX(games!$C:$C,ROW()))</f>
        <v/>
      </c>
      <c r="D1141" t="str">
        <f t="shared" si="1020"/>
        <v/>
      </c>
      <c r="E1141" t="str">
        <f t="shared" si="1021"/>
        <v/>
      </c>
      <c r="F1141" t="str">
        <f t="shared" si="1022"/>
        <v/>
      </c>
      <c r="G1141" t="e">
        <f t="shared" si="1023"/>
        <v>#N/A</v>
      </c>
      <c r="H1141" t="e">
        <f t="shared" si="1024"/>
        <v>#N/A</v>
      </c>
      <c r="I1141" t="e">
        <f t="shared" si="1025"/>
        <v>#N/A</v>
      </c>
      <c r="J1141" t="e">
        <f t="shared" si="1026"/>
        <v>#N/A</v>
      </c>
      <c r="K1141" t="e">
        <f t="shared" si="1027"/>
        <v>#N/A</v>
      </c>
      <c r="L1141" t="e">
        <f t="shared" si="1028"/>
        <v>#N/A</v>
      </c>
      <c r="M1141" t="e">
        <f t="shared" si="1029"/>
        <v>#N/A</v>
      </c>
      <c r="N1141" t="e">
        <f t="shared" si="1030"/>
        <v>#N/A</v>
      </c>
      <c r="O1141" t="str">
        <f t="shared" si="1031"/>
        <v/>
      </c>
      <c r="P1141" t="str">
        <f>IF(OR($A1141="",INDEX(games!$H:$H,ROW())=""),"",INDEX(games!$H:$H,ROW()))</f>
        <v/>
      </c>
      <c r="Q1141" t="str">
        <f t="shared" si="1032"/>
        <v/>
      </c>
      <c r="T1141">
        <f t="shared" si="1033"/>
        <v>2023</v>
      </c>
      <c r="U1141">
        <f t="shared" si="1034"/>
        <v>2024</v>
      </c>
      <c r="V1141">
        <f t="shared" si="1035"/>
        <v>1</v>
      </c>
      <c r="W1141" t="str">
        <f>IF(TRIM(INDEX(connections!$A:$A,ROW()))="","",TRIM(INDEX(connections!$A:$A,ROW())))</f>
        <v>Backpack Battles</v>
      </c>
      <c r="X1141" t="str">
        <f>IF($W1141="","",TRIM(INDEX(connections!$B:$B,ROW())))</f>
        <v>Rogue Voltage</v>
      </c>
      <c r="Y1141">
        <f t="shared" si="1036"/>
        <v>53</v>
      </c>
      <c r="Z1141">
        <f t="shared" si="1037"/>
        <v>706</v>
      </c>
      <c r="AA1141" t="str">
        <f t="shared" si="1038"/>
        <v>Yes</v>
      </c>
      <c r="AB1141" t="str">
        <f t="shared" si="1039"/>
        <v/>
      </c>
      <c r="AC1141" t="str">
        <f t="shared" si="1040"/>
        <v/>
      </c>
      <c r="AD1141">
        <f t="shared" si="1041"/>
        <v>1</v>
      </c>
      <c r="AE1141" t="str">
        <f t="shared" si="1042"/>
        <v/>
      </c>
      <c r="AG1141" t="str">
        <f t="shared" si="1043"/>
        <v/>
      </c>
      <c r="AH1141" t="str">
        <f t="shared" si="1044"/>
        <v/>
      </c>
      <c r="AI1141" t="str">
        <f t="shared" si="1045"/>
        <v/>
      </c>
      <c r="AJ1141" t="str">
        <f t="shared" si="1046"/>
        <v/>
      </c>
      <c r="AK1141" t="str">
        <f t="shared" si="1047"/>
        <v/>
      </c>
      <c r="AL1141" t="str">
        <f>IF($A1141="","",INDEX(games!$J:$J,ROW())&amp;"")</f>
        <v/>
      </c>
      <c r="AM1141" t="str">
        <f>IF($A1141="","",SUMPRODUCT($AO1141:$BD1141,'Map Analysis'!$AN$2^{0,1,2,3,4,5,6,7,8,9,10,11,12,13,14,15}))</f>
        <v/>
      </c>
      <c r="AN1141" t="str">
        <f t="shared" si="1048"/>
        <v/>
      </c>
      <c r="AO1141" t="str">
        <f t="shared" si="1049"/>
        <v/>
      </c>
      <c r="AP1141" t="str">
        <f t="shared" si="1050"/>
        <v/>
      </c>
      <c r="AQ1141" t="str">
        <f t="shared" si="1051"/>
        <v/>
      </c>
      <c r="AR1141" t="str">
        <f t="shared" si="1052"/>
        <v/>
      </c>
      <c r="AS1141" t="str">
        <f t="shared" si="1053"/>
        <v/>
      </c>
      <c r="AT1141" t="str">
        <f t="shared" si="1054"/>
        <v/>
      </c>
      <c r="AU1141" t="str">
        <f t="shared" si="1055"/>
        <v/>
      </c>
      <c r="AV1141" t="str">
        <f t="shared" si="1056"/>
        <v/>
      </c>
      <c r="AW1141" t="str">
        <f t="shared" si="1057"/>
        <v/>
      </c>
      <c r="AX1141" t="str">
        <f t="shared" si="1058"/>
        <v/>
      </c>
      <c r="AY1141" t="str">
        <f t="shared" si="1059"/>
        <v/>
      </c>
      <c r="AZ1141" t="str">
        <f t="shared" si="1060"/>
        <v/>
      </c>
      <c r="BA1141" t="str">
        <f t="shared" si="1061"/>
        <v/>
      </c>
      <c r="BB1141" t="str">
        <f t="shared" si="1062"/>
        <v/>
      </c>
      <c r="BC1141" t="str">
        <f t="shared" si="1063"/>
        <v/>
      </c>
      <c r="BD1141" t="str">
        <f t="shared" si="1064"/>
        <v/>
      </c>
      <c r="BF1141">
        <f t="shared" si="1065"/>
        <v>0</v>
      </c>
      <c r="BG1141">
        <f t="shared" si="1066"/>
        <v>0</v>
      </c>
      <c r="BH1141">
        <f t="shared" si="1067"/>
        <v>0</v>
      </c>
      <c r="BI1141">
        <f t="shared" si="1068"/>
        <v>0</v>
      </c>
      <c r="BJ1141">
        <f t="shared" si="1069"/>
        <v>0</v>
      </c>
      <c r="BK1141">
        <f t="shared" si="1070"/>
        <v>0</v>
      </c>
      <c r="BL1141">
        <f t="shared" si="1071"/>
        <v>0</v>
      </c>
      <c r="BM1141">
        <f t="shared" si="1072"/>
        <v>0</v>
      </c>
      <c r="BN1141">
        <f t="shared" si="1073"/>
        <v>0</v>
      </c>
      <c r="BO1141">
        <f t="shared" si="1074"/>
        <v>0</v>
      </c>
      <c r="BP1141">
        <f t="shared" si="1075"/>
        <v>0</v>
      </c>
      <c r="BQ1141">
        <f t="shared" si="1076"/>
        <v>0</v>
      </c>
      <c r="BR1141">
        <f t="shared" si="1077"/>
        <v>0</v>
      </c>
      <c r="BS1141">
        <f t="shared" si="1078"/>
        <v>0</v>
      </c>
      <c r="BT1141">
        <f t="shared" si="1079"/>
        <v>0</v>
      </c>
    </row>
    <row r="1142" spans="1:72" x14ac:dyDescent="0.25">
      <c r="A1142" t="str">
        <f>IF(TRIM(INDEX(games!$A:$A,ROW()))="","",TRIM(INDEX(games!$A:$A,ROW())))</f>
        <v/>
      </c>
      <c r="B1142" t="str">
        <f>IF(OR($A1142="",INDEX(games!$B:$B,ROW())=""),"",INDEX(games!$B:$B,ROW()))</f>
        <v/>
      </c>
      <c r="C1142" t="str">
        <f>IF(OR($A1142="",INDEX(games!$C:$C,ROW())=""),"",INDEX(games!$C:$C,ROW()))</f>
        <v/>
      </c>
      <c r="D1142" t="str">
        <f t="shared" si="1020"/>
        <v/>
      </c>
      <c r="E1142" t="str">
        <f t="shared" si="1021"/>
        <v/>
      </c>
      <c r="F1142" t="str">
        <f t="shared" si="1022"/>
        <v/>
      </c>
      <c r="G1142" t="e">
        <f t="shared" si="1023"/>
        <v>#N/A</v>
      </c>
      <c r="H1142" t="e">
        <f t="shared" si="1024"/>
        <v>#N/A</v>
      </c>
      <c r="I1142" t="e">
        <f t="shared" si="1025"/>
        <v>#N/A</v>
      </c>
      <c r="J1142" t="e">
        <f t="shared" si="1026"/>
        <v>#N/A</v>
      </c>
      <c r="K1142" t="e">
        <f t="shared" si="1027"/>
        <v>#N/A</v>
      </c>
      <c r="L1142" t="e">
        <f t="shared" si="1028"/>
        <v>#N/A</v>
      </c>
      <c r="M1142" t="e">
        <f t="shared" si="1029"/>
        <v>#N/A</v>
      </c>
      <c r="N1142" t="e">
        <f t="shared" si="1030"/>
        <v>#N/A</v>
      </c>
      <c r="O1142" t="str">
        <f t="shared" si="1031"/>
        <v/>
      </c>
      <c r="P1142" t="str">
        <f>IF(OR($A1142="",INDEX(games!$H:$H,ROW())=""),"",INDEX(games!$H:$H,ROW()))</f>
        <v/>
      </c>
      <c r="Q1142" t="str">
        <f t="shared" si="1032"/>
        <v/>
      </c>
      <c r="T1142">
        <f t="shared" si="1033"/>
        <v>2022</v>
      </c>
      <c r="U1142">
        <f t="shared" si="1034"/>
        <v>2024</v>
      </c>
      <c r="V1142">
        <f t="shared" si="1035"/>
        <v>2</v>
      </c>
      <c r="W1142" t="str">
        <f>IF(TRIM(INDEX(connections!$A:$A,ROW()))="","",TRIM(INDEX(connections!$A:$A,ROW())))</f>
        <v>Backpack Hero</v>
      </c>
      <c r="X1142" t="str">
        <f>IF($W1142="","",TRIM(INDEX(connections!$B:$B,ROW())))</f>
        <v>Rogue Voltage</v>
      </c>
      <c r="Y1142">
        <f t="shared" si="1036"/>
        <v>54</v>
      </c>
      <c r="Z1142">
        <f t="shared" si="1037"/>
        <v>706</v>
      </c>
      <c r="AA1142" t="str">
        <f t="shared" si="1038"/>
        <v>Yes</v>
      </c>
      <c r="AB1142" t="str">
        <f t="shared" si="1039"/>
        <v/>
      </c>
      <c r="AC1142" t="str">
        <f t="shared" si="1040"/>
        <v/>
      </c>
      <c r="AD1142">
        <f t="shared" si="1041"/>
        <v>0</v>
      </c>
      <c r="AE1142" t="str">
        <f t="shared" si="1042"/>
        <v/>
      </c>
      <c r="AG1142" t="str">
        <f t="shared" si="1043"/>
        <v/>
      </c>
      <c r="AH1142" t="str">
        <f t="shared" si="1044"/>
        <v/>
      </c>
      <c r="AI1142" t="str">
        <f t="shared" si="1045"/>
        <v/>
      </c>
      <c r="AJ1142" t="str">
        <f t="shared" si="1046"/>
        <v/>
      </c>
      <c r="AK1142" t="str">
        <f t="shared" si="1047"/>
        <v/>
      </c>
      <c r="AL1142" t="str">
        <f>IF($A1142="","",INDEX(games!$J:$J,ROW())&amp;"")</f>
        <v/>
      </c>
      <c r="AM1142" t="str">
        <f>IF($A1142="","",SUMPRODUCT($AO1142:$BD1142,'Map Analysis'!$AN$2^{0,1,2,3,4,5,6,7,8,9,10,11,12,13,14,15}))</f>
        <v/>
      </c>
      <c r="AN1142" t="str">
        <f t="shared" si="1048"/>
        <v/>
      </c>
      <c r="AO1142" t="str">
        <f t="shared" si="1049"/>
        <v/>
      </c>
      <c r="AP1142" t="str">
        <f t="shared" si="1050"/>
        <v/>
      </c>
      <c r="AQ1142" t="str">
        <f t="shared" si="1051"/>
        <v/>
      </c>
      <c r="AR1142" t="str">
        <f t="shared" si="1052"/>
        <v/>
      </c>
      <c r="AS1142" t="str">
        <f t="shared" si="1053"/>
        <v/>
      </c>
      <c r="AT1142" t="str">
        <f t="shared" si="1054"/>
        <v/>
      </c>
      <c r="AU1142" t="str">
        <f t="shared" si="1055"/>
        <v/>
      </c>
      <c r="AV1142" t="str">
        <f t="shared" si="1056"/>
        <v/>
      </c>
      <c r="AW1142" t="str">
        <f t="shared" si="1057"/>
        <v/>
      </c>
      <c r="AX1142" t="str">
        <f t="shared" si="1058"/>
        <v/>
      </c>
      <c r="AY1142" t="str">
        <f t="shared" si="1059"/>
        <v/>
      </c>
      <c r="AZ1142" t="str">
        <f t="shared" si="1060"/>
        <v/>
      </c>
      <c r="BA1142" t="str">
        <f t="shared" si="1061"/>
        <v/>
      </c>
      <c r="BB1142" t="str">
        <f t="shared" si="1062"/>
        <v/>
      </c>
      <c r="BC1142" t="str">
        <f t="shared" si="1063"/>
        <v/>
      </c>
      <c r="BD1142" t="str">
        <f t="shared" si="1064"/>
        <v/>
      </c>
      <c r="BF1142">
        <f t="shared" si="1065"/>
        <v>0</v>
      </c>
      <c r="BG1142">
        <f t="shared" si="1066"/>
        <v>0</v>
      </c>
      <c r="BH1142">
        <f t="shared" si="1067"/>
        <v>0</v>
      </c>
      <c r="BI1142">
        <f t="shared" si="1068"/>
        <v>0</v>
      </c>
      <c r="BJ1142">
        <f t="shared" si="1069"/>
        <v>0</v>
      </c>
      <c r="BK1142">
        <f t="shared" si="1070"/>
        <v>0</v>
      </c>
      <c r="BL1142">
        <f t="shared" si="1071"/>
        <v>0</v>
      </c>
      <c r="BM1142">
        <f t="shared" si="1072"/>
        <v>0</v>
      </c>
      <c r="BN1142">
        <f t="shared" si="1073"/>
        <v>0</v>
      </c>
      <c r="BO1142">
        <f t="shared" si="1074"/>
        <v>0</v>
      </c>
      <c r="BP1142">
        <f t="shared" si="1075"/>
        <v>0</v>
      </c>
      <c r="BQ1142">
        <f t="shared" si="1076"/>
        <v>0</v>
      </c>
      <c r="BR1142">
        <f t="shared" si="1077"/>
        <v>0</v>
      </c>
      <c r="BS1142">
        <f t="shared" si="1078"/>
        <v>0</v>
      </c>
      <c r="BT1142">
        <f t="shared" si="1079"/>
        <v>0</v>
      </c>
    </row>
    <row r="1143" spans="1:72" x14ac:dyDescent="0.25">
      <c r="A1143" t="str">
        <f>IF(TRIM(INDEX(games!$A:$A,ROW()))="","",TRIM(INDEX(games!$A:$A,ROW())))</f>
        <v/>
      </c>
      <c r="B1143" t="str">
        <f>IF(OR($A1143="",INDEX(games!$B:$B,ROW())=""),"",INDEX(games!$B:$B,ROW()))</f>
        <v/>
      </c>
      <c r="C1143" t="str">
        <f>IF(OR($A1143="",INDEX(games!$C:$C,ROW())=""),"",INDEX(games!$C:$C,ROW()))</f>
        <v/>
      </c>
      <c r="D1143" t="str">
        <f t="shared" si="1020"/>
        <v/>
      </c>
      <c r="E1143" t="str">
        <f t="shared" si="1021"/>
        <v/>
      </c>
      <c r="F1143" t="str">
        <f t="shared" si="1022"/>
        <v/>
      </c>
      <c r="G1143" t="e">
        <f t="shared" si="1023"/>
        <v>#N/A</v>
      </c>
      <c r="H1143" t="e">
        <f t="shared" si="1024"/>
        <v>#N/A</v>
      </c>
      <c r="I1143" t="e">
        <f t="shared" si="1025"/>
        <v>#N/A</v>
      </c>
      <c r="J1143" t="e">
        <f t="shared" si="1026"/>
        <v>#N/A</v>
      </c>
      <c r="K1143" t="e">
        <f t="shared" si="1027"/>
        <v>#N/A</v>
      </c>
      <c r="L1143" t="e">
        <f t="shared" si="1028"/>
        <v>#N/A</v>
      </c>
      <c r="M1143" t="e">
        <f t="shared" si="1029"/>
        <v>#N/A</v>
      </c>
      <c r="N1143" t="e">
        <f t="shared" si="1030"/>
        <v>#N/A</v>
      </c>
      <c r="O1143" t="str">
        <f t="shared" si="1031"/>
        <v/>
      </c>
      <c r="P1143" t="str">
        <f>IF(OR($A1143="",INDEX(games!$H:$H,ROW())=""),"",INDEX(games!$H:$H,ROW()))</f>
        <v/>
      </c>
      <c r="Q1143" t="str">
        <f t="shared" si="1032"/>
        <v/>
      </c>
      <c r="T1143">
        <f t="shared" si="1033"/>
        <v>2012</v>
      </c>
      <c r="U1143">
        <f t="shared" si="1034"/>
        <v>2024</v>
      </c>
      <c r="V1143">
        <f t="shared" si="1035"/>
        <v>12</v>
      </c>
      <c r="W1143" t="str">
        <f>IF(TRIM(INDEX(connections!$A:$A,ROW()))="","",TRIM(INDEX(connections!$A:$A,ROW())))</f>
        <v>FTL</v>
      </c>
      <c r="X1143" t="str">
        <f>IF($W1143="","",TRIM(INDEX(connections!$B:$B,ROW())))</f>
        <v>Rogue Voltage</v>
      </c>
      <c r="Y1143">
        <f t="shared" si="1036"/>
        <v>326</v>
      </c>
      <c r="Z1143">
        <f t="shared" si="1037"/>
        <v>706</v>
      </c>
      <c r="AA1143" t="str">
        <f t="shared" si="1038"/>
        <v>Yes</v>
      </c>
      <c r="AB1143" t="str">
        <f t="shared" si="1039"/>
        <v/>
      </c>
      <c r="AC1143" t="str">
        <f t="shared" si="1040"/>
        <v/>
      </c>
      <c r="AD1143">
        <f t="shared" si="1041"/>
        <v>1</v>
      </c>
      <c r="AE1143" t="str">
        <f t="shared" si="1042"/>
        <v/>
      </c>
      <c r="AG1143" t="str">
        <f t="shared" si="1043"/>
        <v/>
      </c>
      <c r="AH1143" t="str">
        <f t="shared" si="1044"/>
        <v/>
      </c>
      <c r="AI1143" t="str">
        <f t="shared" si="1045"/>
        <v/>
      </c>
      <c r="AJ1143" t="str">
        <f t="shared" si="1046"/>
        <v/>
      </c>
      <c r="AK1143" t="str">
        <f t="shared" si="1047"/>
        <v/>
      </c>
      <c r="AL1143" t="str">
        <f>IF($A1143="","",INDEX(games!$J:$J,ROW())&amp;"")</f>
        <v/>
      </c>
      <c r="AM1143" t="str">
        <f>IF($A1143="","",SUMPRODUCT($AO1143:$BD1143,'Map Analysis'!$AN$2^{0,1,2,3,4,5,6,7,8,9,10,11,12,13,14,15}))</f>
        <v/>
      </c>
      <c r="AN1143" t="str">
        <f t="shared" si="1048"/>
        <v/>
      </c>
      <c r="AO1143" t="str">
        <f t="shared" si="1049"/>
        <v/>
      </c>
      <c r="AP1143" t="str">
        <f t="shared" si="1050"/>
        <v/>
      </c>
      <c r="AQ1143" t="str">
        <f t="shared" si="1051"/>
        <v/>
      </c>
      <c r="AR1143" t="str">
        <f t="shared" si="1052"/>
        <v/>
      </c>
      <c r="AS1143" t="str">
        <f t="shared" si="1053"/>
        <v/>
      </c>
      <c r="AT1143" t="str">
        <f t="shared" si="1054"/>
        <v/>
      </c>
      <c r="AU1143" t="str">
        <f t="shared" si="1055"/>
        <v/>
      </c>
      <c r="AV1143" t="str">
        <f t="shared" si="1056"/>
        <v/>
      </c>
      <c r="AW1143" t="str">
        <f t="shared" si="1057"/>
        <v/>
      </c>
      <c r="AX1143" t="str">
        <f t="shared" si="1058"/>
        <v/>
      </c>
      <c r="AY1143" t="str">
        <f t="shared" si="1059"/>
        <v/>
      </c>
      <c r="AZ1143" t="str">
        <f t="shared" si="1060"/>
        <v/>
      </c>
      <c r="BA1143" t="str">
        <f t="shared" si="1061"/>
        <v/>
      </c>
      <c r="BB1143" t="str">
        <f t="shared" si="1062"/>
        <v/>
      </c>
      <c r="BC1143" t="str">
        <f t="shared" si="1063"/>
        <v/>
      </c>
      <c r="BD1143" t="str">
        <f t="shared" si="1064"/>
        <v/>
      </c>
      <c r="BF1143">
        <f t="shared" si="1065"/>
        <v>0</v>
      </c>
      <c r="BG1143">
        <f t="shared" si="1066"/>
        <v>0</v>
      </c>
      <c r="BH1143">
        <f t="shared" si="1067"/>
        <v>0</v>
      </c>
      <c r="BI1143">
        <f t="shared" si="1068"/>
        <v>0</v>
      </c>
      <c r="BJ1143">
        <f t="shared" si="1069"/>
        <v>0</v>
      </c>
      <c r="BK1143">
        <f t="shared" si="1070"/>
        <v>0</v>
      </c>
      <c r="BL1143">
        <f t="shared" si="1071"/>
        <v>0</v>
      </c>
      <c r="BM1143">
        <f t="shared" si="1072"/>
        <v>0</v>
      </c>
      <c r="BN1143">
        <f t="shared" si="1073"/>
        <v>0</v>
      </c>
      <c r="BO1143">
        <f t="shared" si="1074"/>
        <v>0</v>
      </c>
      <c r="BP1143">
        <f t="shared" si="1075"/>
        <v>0</v>
      </c>
      <c r="BQ1143">
        <f t="shared" si="1076"/>
        <v>0</v>
      </c>
      <c r="BR1143">
        <f t="shared" si="1077"/>
        <v>0</v>
      </c>
      <c r="BS1143">
        <f t="shared" si="1078"/>
        <v>0</v>
      </c>
      <c r="BT1143">
        <f t="shared" si="1079"/>
        <v>0</v>
      </c>
    </row>
    <row r="1144" spans="1:72" x14ac:dyDescent="0.25">
      <c r="A1144" t="str">
        <f>IF(TRIM(INDEX(games!$A:$A,ROW()))="","",TRIM(INDEX(games!$A:$A,ROW())))</f>
        <v/>
      </c>
      <c r="B1144" t="str">
        <f>IF(OR($A1144="",INDEX(games!$B:$B,ROW())=""),"",INDEX(games!$B:$B,ROW()))</f>
        <v/>
      </c>
      <c r="C1144" t="str">
        <f>IF(OR($A1144="",INDEX(games!$C:$C,ROW())=""),"",INDEX(games!$C:$C,ROW()))</f>
        <v/>
      </c>
      <c r="D1144" t="str">
        <f t="shared" si="1020"/>
        <v/>
      </c>
      <c r="E1144" t="str">
        <f t="shared" si="1021"/>
        <v/>
      </c>
      <c r="F1144" t="str">
        <f t="shared" si="1022"/>
        <v/>
      </c>
      <c r="G1144" t="e">
        <f t="shared" si="1023"/>
        <v>#N/A</v>
      </c>
      <c r="H1144" t="e">
        <f t="shared" si="1024"/>
        <v>#N/A</v>
      </c>
      <c r="I1144" t="e">
        <f t="shared" si="1025"/>
        <v>#N/A</v>
      </c>
      <c r="J1144" t="e">
        <f t="shared" si="1026"/>
        <v>#N/A</v>
      </c>
      <c r="K1144" t="e">
        <f t="shared" si="1027"/>
        <v>#N/A</v>
      </c>
      <c r="L1144" t="e">
        <f t="shared" si="1028"/>
        <v>#N/A</v>
      </c>
      <c r="M1144" t="e">
        <f t="shared" si="1029"/>
        <v>#N/A</v>
      </c>
      <c r="N1144" t="e">
        <f t="shared" si="1030"/>
        <v>#N/A</v>
      </c>
      <c r="O1144" t="str">
        <f t="shared" si="1031"/>
        <v/>
      </c>
      <c r="P1144" t="str">
        <f>IF(OR($A1144="",INDEX(games!$H:$H,ROW())=""),"",INDEX(games!$H:$H,ROW()))</f>
        <v/>
      </c>
      <c r="Q1144" t="str">
        <f t="shared" si="1032"/>
        <v/>
      </c>
      <c r="T1144">
        <f t="shared" si="1033"/>
        <v>2018</v>
      </c>
      <c r="U1144">
        <f t="shared" si="1034"/>
        <v>2024</v>
      </c>
      <c r="V1144">
        <f t="shared" si="1035"/>
        <v>6</v>
      </c>
      <c r="W1144" t="str">
        <f>IF(TRIM(INDEX(connections!$A:$A,ROW()))="","",TRIM(INDEX(connections!$A:$A,ROW())))</f>
        <v>Into the Breach</v>
      </c>
      <c r="X1144" t="str">
        <f>IF($W1144="","",TRIM(INDEX(connections!$B:$B,ROW())))</f>
        <v>Rogue Voltage</v>
      </c>
      <c r="Y1144">
        <f t="shared" si="1036"/>
        <v>428</v>
      </c>
      <c r="Z1144">
        <f t="shared" si="1037"/>
        <v>706</v>
      </c>
      <c r="AA1144" t="str">
        <f t="shared" si="1038"/>
        <v>Yes</v>
      </c>
      <c r="AB1144" t="str">
        <f t="shared" si="1039"/>
        <v/>
      </c>
      <c r="AC1144" t="str">
        <f t="shared" si="1040"/>
        <v/>
      </c>
      <c r="AD1144">
        <f t="shared" si="1041"/>
        <v>1</v>
      </c>
      <c r="AE1144" t="str">
        <f t="shared" si="1042"/>
        <v/>
      </c>
      <c r="AG1144" t="str">
        <f t="shared" si="1043"/>
        <v/>
      </c>
      <c r="AH1144" t="str">
        <f t="shared" si="1044"/>
        <v/>
      </c>
      <c r="AI1144" t="str">
        <f t="shared" si="1045"/>
        <v/>
      </c>
      <c r="AJ1144" t="str">
        <f t="shared" si="1046"/>
        <v/>
      </c>
      <c r="AK1144" t="str">
        <f t="shared" si="1047"/>
        <v/>
      </c>
      <c r="AL1144" t="str">
        <f>IF($A1144="","",INDEX(games!$J:$J,ROW())&amp;"")</f>
        <v/>
      </c>
      <c r="AM1144" t="str">
        <f>IF($A1144="","",SUMPRODUCT($AO1144:$BD1144,'Map Analysis'!$AN$2^{0,1,2,3,4,5,6,7,8,9,10,11,12,13,14,15}))</f>
        <v/>
      </c>
      <c r="AN1144" t="str">
        <f t="shared" si="1048"/>
        <v/>
      </c>
      <c r="AO1144" t="str">
        <f t="shared" si="1049"/>
        <v/>
      </c>
      <c r="AP1144" t="str">
        <f t="shared" si="1050"/>
        <v/>
      </c>
      <c r="AQ1144" t="str">
        <f t="shared" si="1051"/>
        <v/>
      </c>
      <c r="AR1144" t="str">
        <f t="shared" si="1052"/>
        <v/>
      </c>
      <c r="AS1144" t="str">
        <f t="shared" si="1053"/>
        <v/>
      </c>
      <c r="AT1144" t="str">
        <f t="shared" si="1054"/>
        <v/>
      </c>
      <c r="AU1144" t="str">
        <f t="shared" si="1055"/>
        <v/>
      </c>
      <c r="AV1144" t="str">
        <f t="shared" si="1056"/>
        <v/>
      </c>
      <c r="AW1144" t="str">
        <f t="shared" si="1057"/>
        <v/>
      </c>
      <c r="AX1144" t="str">
        <f t="shared" si="1058"/>
        <v/>
      </c>
      <c r="AY1144" t="str">
        <f t="shared" si="1059"/>
        <v/>
      </c>
      <c r="AZ1144" t="str">
        <f t="shared" si="1060"/>
        <v/>
      </c>
      <c r="BA1144" t="str">
        <f t="shared" si="1061"/>
        <v/>
      </c>
      <c r="BB1144" t="str">
        <f t="shared" si="1062"/>
        <v/>
      </c>
      <c r="BC1144" t="str">
        <f t="shared" si="1063"/>
        <v/>
      </c>
      <c r="BD1144" t="str">
        <f t="shared" si="1064"/>
        <v/>
      </c>
      <c r="BF1144">
        <f t="shared" si="1065"/>
        <v>0</v>
      </c>
      <c r="BG1144">
        <f t="shared" si="1066"/>
        <v>0</v>
      </c>
      <c r="BH1144">
        <f t="shared" si="1067"/>
        <v>0</v>
      </c>
      <c r="BI1144">
        <f t="shared" si="1068"/>
        <v>0</v>
      </c>
      <c r="BJ1144">
        <f t="shared" si="1069"/>
        <v>0</v>
      </c>
      <c r="BK1144">
        <f t="shared" si="1070"/>
        <v>0</v>
      </c>
      <c r="BL1144">
        <f t="shared" si="1071"/>
        <v>0</v>
      </c>
      <c r="BM1144">
        <f t="shared" si="1072"/>
        <v>0</v>
      </c>
      <c r="BN1144">
        <f t="shared" si="1073"/>
        <v>0</v>
      </c>
      <c r="BO1144">
        <f t="shared" si="1074"/>
        <v>0</v>
      </c>
      <c r="BP1144">
        <f t="shared" si="1075"/>
        <v>0</v>
      </c>
      <c r="BQ1144">
        <f t="shared" si="1076"/>
        <v>0</v>
      </c>
      <c r="BR1144">
        <f t="shared" si="1077"/>
        <v>0</v>
      </c>
      <c r="BS1144">
        <f t="shared" si="1078"/>
        <v>0</v>
      </c>
      <c r="BT1144">
        <f t="shared" si="1079"/>
        <v>0</v>
      </c>
    </row>
    <row r="1145" spans="1:72" x14ac:dyDescent="0.25">
      <c r="A1145" t="str">
        <f>IF(TRIM(INDEX(games!$A:$A,ROW()))="","",TRIM(INDEX(games!$A:$A,ROW())))</f>
        <v/>
      </c>
      <c r="B1145" t="str">
        <f>IF(OR($A1145="",INDEX(games!$B:$B,ROW())=""),"",INDEX(games!$B:$B,ROW()))</f>
        <v/>
      </c>
      <c r="C1145" t="str">
        <f>IF(OR($A1145="",INDEX(games!$C:$C,ROW())=""),"",INDEX(games!$C:$C,ROW()))</f>
        <v/>
      </c>
      <c r="D1145" t="str">
        <f t="shared" si="1020"/>
        <v/>
      </c>
      <c r="E1145" t="str">
        <f t="shared" si="1021"/>
        <v/>
      </c>
      <c r="F1145" t="str">
        <f t="shared" si="1022"/>
        <v/>
      </c>
      <c r="G1145" t="e">
        <f t="shared" si="1023"/>
        <v>#N/A</v>
      </c>
      <c r="H1145" t="e">
        <f t="shared" si="1024"/>
        <v>#N/A</v>
      </c>
      <c r="I1145" t="e">
        <f t="shared" si="1025"/>
        <v>#N/A</v>
      </c>
      <c r="J1145" t="e">
        <f t="shared" si="1026"/>
        <v>#N/A</v>
      </c>
      <c r="K1145" t="e">
        <f t="shared" si="1027"/>
        <v>#N/A</v>
      </c>
      <c r="L1145" t="e">
        <f t="shared" si="1028"/>
        <v>#N/A</v>
      </c>
      <c r="M1145" t="e">
        <f t="shared" si="1029"/>
        <v>#N/A</v>
      </c>
      <c r="N1145" t="e">
        <f t="shared" si="1030"/>
        <v>#N/A</v>
      </c>
      <c r="O1145" t="str">
        <f t="shared" si="1031"/>
        <v/>
      </c>
      <c r="P1145" t="str">
        <f>IF(OR($A1145="",INDEX(games!$H:$H,ROW())=""),"",INDEX(games!$H:$H,ROW()))</f>
        <v/>
      </c>
      <c r="Q1145" t="str">
        <f t="shared" si="1032"/>
        <v/>
      </c>
      <c r="T1145">
        <f t="shared" si="1033"/>
        <v>2022</v>
      </c>
      <c r="U1145">
        <f t="shared" si="1034"/>
        <v>2024</v>
      </c>
      <c r="V1145">
        <f t="shared" si="1035"/>
        <v>2</v>
      </c>
      <c r="W1145" t="str">
        <f>IF(TRIM(INDEX(connections!$A:$A,ROW()))="","",TRIM(INDEX(connections!$A:$A,ROW())))</f>
        <v>Peglin</v>
      </c>
      <c r="X1145" t="str">
        <f>IF($W1145="","",TRIM(INDEX(connections!$B:$B,ROW())))</f>
        <v>Rogue Voltage</v>
      </c>
      <c r="Y1145">
        <f t="shared" si="1036"/>
        <v>617</v>
      </c>
      <c r="Z1145">
        <f t="shared" si="1037"/>
        <v>706</v>
      </c>
      <c r="AA1145" t="str">
        <f t="shared" si="1038"/>
        <v>Yes</v>
      </c>
      <c r="AB1145" t="str">
        <f t="shared" si="1039"/>
        <v/>
      </c>
      <c r="AC1145" t="str">
        <f t="shared" si="1040"/>
        <v/>
      </c>
      <c r="AD1145">
        <f t="shared" si="1041"/>
        <v>0</v>
      </c>
      <c r="AE1145" t="str">
        <f t="shared" si="1042"/>
        <v/>
      </c>
      <c r="AG1145" t="str">
        <f t="shared" si="1043"/>
        <v/>
      </c>
      <c r="AH1145" t="str">
        <f t="shared" si="1044"/>
        <v/>
      </c>
      <c r="AI1145" t="str">
        <f t="shared" si="1045"/>
        <v/>
      </c>
      <c r="AJ1145" t="str">
        <f t="shared" si="1046"/>
        <v/>
      </c>
      <c r="AK1145" t="str">
        <f t="shared" si="1047"/>
        <v/>
      </c>
      <c r="AL1145" t="str">
        <f>IF($A1145="","",INDEX(games!$J:$J,ROW())&amp;"")</f>
        <v/>
      </c>
      <c r="AM1145" t="str">
        <f>IF($A1145="","",SUMPRODUCT($AO1145:$BD1145,'Map Analysis'!$AN$2^{0,1,2,3,4,5,6,7,8,9,10,11,12,13,14,15}))</f>
        <v/>
      </c>
      <c r="AN1145" t="str">
        <f t="shared" si="1048"/>
        <v/>
      </c>
      <c r="AO1145" t="str">
        <f t="shared" si="1049"/>
        <v/>
      </c>
      <c r="AP1145" t="str">
        <f t="shared" si="1050"/>
        <v/>
      </c>
      <c r="AQ1145" t="str">
        <f t="shared" si="1051"/>
        <v/>
      </c>
      <c r="AR1145" t="str">
        <f t="shared" si="1052"/>
        <v/>
      </c>
      <c r="AS1145" t="str">
        <f t="shared" si="1053"/>
        <v/>
      </c>
      <c r="AT1145" t="str">
        <f t="shared" si="1054"/>
        <v/>
      </c>
      <c r="AU1145" t="str">
        <f t="shared" si="1055"/>
        <v/>
      </c>
      <c r="AV1145" t="str">
        <f t="shared" si="1056"/>
        <v/>
      </c>
      <c r="AW1145" t="str">
        <f t="shared" si="1057"/>
        <v/>
      </c>
      <c r="AX1145" t="str">
        <f t="shared" si="1058"/>
        <v/>
      </c>
      <c r="AY1145" t="str">
        <f t="shared" si="1059"/>
        <v/>
      </c>
      <c r="AZ1145" t="str">
        <f t="shared" si="1060"/>
        <v/>
      </c>
      <c r="BA1145" t="str">
        <f t="shared" si="1061"/>
        <v/>
      </c>
      <c r="BB1145" t="str">
        <f t="shared" si="1062"/>
        <v/>
      </c>
      <c r="BC1145" t="str">
        <f t="shared" si="1063"/>
        <v/>
      </c>
      <c r="BD1145" t="str">
        <f t="shared" si="1064"/>
        <v/>
      </c>
      <c r="BF1145">
        <f t="shared" si="1065"/>
        <v>0</v>
      </c>
      <c r="BG1145">
        <f t="shared" si="1066"/>
        <v>0</v>
      </c>
      <c r="BH1145">
        <f t="shared" si="1067"/>
        <v>0</v>
      </c>
      <c r="BI1145">
        <f t="shared" si="1068"/>
        <v>0</v>
      </c>
      <c r="BJ1145">
        <f t="shared" si="1069"/>
        <v>0</v>
      </c>
      <c r="BK1145">
        <f t="shared" si="1070"/>
        <v>0</v>
      </c>
      <c r="BL1145">
        <f t="shared" si="1071"/>
        <v>0</v>
      </c>
      <c r="BM1145">
        <f t="shared" si="1072"/>
        <v>0</v>
      </c>
      <c r="BN1145">
        <f t="shared" si="1073"/>
        <v>0</v>
      </c>
      <c r="BO1145">
        <f t="shared" si="1074"/>
        <v>0</v>
      </c>
      <c r="BP1145">
        <f t="shared" si="1075"/>
        <v>0</v>
      </c>
      <c r="BQ1145">
        <f t="shared" si="1076"/>
        <v>0</v>
      </c>
      <c r="BR1145">
        <f t="shared" si="1077"/>
        <v>0</v>
      </c>
      <c r="BS1145">
        <f t="shared" si="1078"/>
        <v>0</v>
      </c>
      <c r="BT1145">
        <f t="shared" si="1079"/>
        <v>0</v>
      </c>
    </row>
    <row r="1146" spans="1:72" x14ac:dyDescent="0.25">
      <c r="A1146" t="str">
        <f>IF(TRIM(INDEX(games!$A:$A,ROW()))="","",TRIM(INDEX(games!$A:$A,ROW())))</f>
        <v/>
      </c>
      <c r="B1146" t="str">
        <f>IF(OR($A1146="",INDEX(games!$B:$B,ROW())=""),"",INDEX(games!$B:$B,ROW()))</f>
        <v/>
      </c>
      <c r="C1146" t="str">
        <f>IF(OR($A1146="",INDEX(games!$C:$C,ROW())=""),"",INDEX(games!$C:$C,ROW()))</f>
        <v/>
      </c>
      <c r="D1146" t="str">
        <f t="shared" si="1020"/>
        <v/>
      </c>
      <c r="E1146" t="str">
        <f t="shared" si="1021"/>
        <v/>
      </c>
      <c r="F1146" t="str">
        <f t="shared" si="1022"/>
        <v/>
      </c>
      <c r="G1146" t="e">
        <f t="shared" si="1023"/>
        <v>#N/A</v>
      </c>
      <c r="H1146" t="e">
        <f t="shared" si="1024"/>
        <v>#N/A</v>
      </c>
      <c r="I1146" t="e">
        <f t="shared" si="1025"/>
        <v>#N/A</v>
      </c>
      <c r="J1146" t="e">
        <f t="shared" si="1026"/>
        <v>#N/A</v>
      </c>
      <c r="K1146" t="e">
        <f t="shared" si="1027"/>
        <v>#N/A</v>
      </c>
      <c r="L1146" t="e">
        <f t="shared" si="1028"/>
        <v>#N/A</v>
      </c>
      <c r="M1146" t="e">
        <f t="shared" si="1029"/>
        <v>#N/A</v>
      </c>
      <c r="N1146" t="e">
        <f t="shared" si="1030"/>
        <v>#N/A</v>
      </c>
      <c r="O1146" t="str">
        <f t="shared" si="1031"/>
        <v/>
      </c>
      <c r="P1146" t="str">
        <f>IF(OR($A1146="",INDEX(games!$H:$H,ROW())=""),"",INDEX(games!$H:$H,ROW()))</f>
        <v/>
      </c>
      <c r="Q1146" t="str">
        <f t="shared" si="1032"/>
        <v/>
      </c>
      <c r="T1146">
        <f t="shared" si="1033"/>
        <v>2017</v>
      </c>
      <c r="U1146">
        <f t="shared" si="1034"/>
        <v>2024</v>
      </c>
      <c r="V1146">
        <f t="shared" si="1035"/>
        <v>7</v>
      </c>
      <c r="W1146" t="str">
        <f>IF(TRIM(INDEX(connections!$A:$A,ROW()))="","",TRIM(INDEX(connections!$A:$A,ROW())))</f>
        <v>Slay the Spire</v>
      </c>
      <c r="X1146" t="str">
        <f>IF($W1146="","",TRIM(INDEX(connections!$B:$B,ROW())))</f>
        <v>Rogue Voltage</v>
      </c>
      <c r="Y1146">
        <f t="shared" si="1036"/>
        <v>772</v>
      </c>
      <c r="Z1146">
        <f t="shared" si="1037"/>
        <v>706</v>
      </c>
      <c r="AA1146" t="str">
        <f t="shared" si="1038"/>
        <v>Yes</v>
      </c>
      <c r="AB1146" t="str">
        <f t="shared" si="1039"/>
        <v/>
      </c>
      <c r="AC1146" t="str">
        <f t="shared" si="1040"/>
        <v/>
      </c>
      <c r="AD1146">
        <f t="shared" si="1041"/>
        <v>0</v>
      </c>
      <c r="AE1146" t="str">
        <f t="shared" si="1042"/>
        <v/>
      </c>
      <c r="AG1146" t="str">
        <f t="shared" si="1043"/>
        <v/>
      </c>
      <c r="AH1146" t="str">
        <f t="shared" si="1044"/>
        <v/>
      </c>
      <c r="AI1146" t="str">
        <f t="shared" si="1045"/>
        <v/>
      </c>
      <c r="AJ1146" t="str">
        <f t="shared" si="1046"/>
        <v/>
      </c>
      <c r="AK1146" t="str">
        <f t="shared" si="1047"/>
        <v/>
      </c>
      <c r="AL1146" t="str">
        <f>IF($A1146="","",INDEX(games!$J:$J,ROW())&amp;"")</f>
        <v/>
      </c>
      <c r="AM1146" t="str">
        <f>IF($A1146="","",SUMPRODUCT($AO1146:$BD1146,'Map Analysis'!$AN$2^{0,1,2,3,4,5,6,7,8,9,10,11,12,13,14,15}))</f>
        <v/>
      </c>
      <c r="AN1146" t="str">
        <f t="shared" si="1048"/>
        <v/>
      </c>
      <c r="AO1146" t="str">
        <f t="shared" si="1049"/>
        <v/>
      </c>
      <c r="AP1146" t="str">
        <f t="shared" si="1050"/>
        <v/>
      </c>
      <c r="AQ1146" t="str">
        <f t="shared" si="1051"/>
        <v/>
      </c>
      <c r="AR1146" t="str">
        <f t="shared" si="1052"/>
        <v/>
      </c>
      <c r="AS1146" t="str">
        <f t="shared" si="1053"/>
        <v/>
      </c>
      <c r="AT1146" t="str">
        <f t="shared" si="1054"/>
        <v/>
      </c>
      <c r="AU1146" t="str">
        <f t="shared" si="1055"/>
        <v/>
      </c>
      <c r="AV1146" t="str">
        <f t="shared" si="1056"/>
        <v/>
      </c>
      <c r="AW1146" t="str">
        <f t="shared" si="1057"/>
        <v/>
      </c>
      <c r="AX1146" t="str">
        <f t="shared" si="1058"/>
        <v/>
      </c>
      <c r="AY1146" t="str">
        <f t="shared" si="1059"/>
        <v/>
      </c>
      <c r="AZ1146" t="str">
        <f t="shared" si="1060"/>
        <v/>
      </c>
      <c r="BA1146" t="str">
        <f t="shared" si="1061"/>
        <v/>
      </c>
      <c r="BB1146" t="str">
        <f t="shared" si="1062"/>
        <v/>
      </c>
      <c r="BC1146" t="str">
        <f t="shared" si="1063"/>
        <v/>
      </c>
      <c r="BD1146" t="str">
        <f t="shared" si="1064"/>
        <v/>
      </c>
      <c r="BF1146">
        <f t="shared" si="1065"/>
        <v>0</v>
      </c>
      <c r="BG1146">
        <f t="shared" si="1066"/>
        <v>0</v>
      </c>
      <c r="BH1146">
        <f t="shared" si="1067"/>
        <v>0</v>
      </c>
      <c r="BI1146">
        <f t="shared" si="1068"/>
        <v>0</v>
      </c>
      <c r="BJ1146">
        <f t="shared" si="1069"/>
        <v>0</v>
      </c>
      <c r="BK1146">
        <f t="shared" si="1070"/>
        <v>0</v>
      </c>
      <c r="BL1146">
        <f t="shared" si="1071"/>
        <v>0</v>
      </c>
      <c r="BM1146">
        <f t="shared" si="1072"/>
        <v>0</v>
      </c>
      <c r="BN1146">
        <f t="shared" si="1073"/>
        <v>0</v>
      </c>
      <c r="BO1146">
        <f t="shared" si="1074"/>
        <v>0</v>
      </c>
      <c r="BP1146">
        <f t="shared" si="1075"/>
        <v>0</v>
      </c>
      <c r="BQ1146">
        <f t="shared" si="1076"/>
        <v>0</v>
      </c>
      <c r="BR1146">
        <f t="shared" si="1077"/>
        <v>0</v>
      </c>
      <c r="BS1146">
        <f t="shared" si="1078"/>
        <v>0</v>
      </c>
      <c r="BT1146">
        <f t="shared" si="1079"/>
        <v>0</v>
      </c>
    </row>
    <row r="1147" spans="1:72" x14ac:dyDescent="0.25">
      <c r="A1147" t="str">
        <f>IF(TRIM(INDEX(games!$A:$A,ROW()))="","",TRIM(INDEX(games!$A:$A,ROW())))</f>
        <v/>
      </c>
      <c r="B1147" t="str">
        <f>IF(OR($A1147="",INDEX(games!$B:$B,ROW())=""),"",INDEX(games!$B:$B,ROW()))</f>
        <v/>
      </c>
      <c r="C1147" t="str">
        <f>IF(OR($A1147="",INDEX(games!$C:$C,ROW())=""),"",INDEX(games!$C:$C,ROW()))</f>
        <v/>
      </c>
      <c r="D1147" t="str">
        <f t="shared" si="1020"/>
        <v/>
      </c>
      <c r="E1147" t="str">
        <f t="shared" si="1021"/>
        <v/>
      </c>
      <c r="F1147" t="str">
        <f t="shared" si="1022"/>
        <v/>
      </c>
      <c r="G1147" t="e">
        <f t="shared" si="1023"/>
        <v>#N/A</v>
      </c>
      <c r="H1147" t="e">
        <f t="shared" si="1024"/>
        <v>#N/A</v>
      </c>
      <c r="I1147" t="e">
        <f t="shared" si="1025"/>
        <v>#N/A</v>
      </c>
      <c r="J1147" t="e">
        <f t="shared" si="1026"/>
        <v>#N/A</v>
      </c>
      <c r="K1147" t="e">
        <f t="shared" si="1027"/>
        <v>#N/A</v>
      </c>
      <c r="L1147" t="e">
        <f t="shared" si="1028"/>
        <v>#N/A</v>
      </c>
      <c r="M1147" t="e">
        <f t="shared" si="1029"/>
        <v>#N/A</v>
      </c>
      <c r="N1147" t="e">
        <f t="shared" si="1030"/>
        <v>#N/A</v>
      </c>
      <c r="O1147" t="str">
        <f t="shared" si="1031"/>
        <v/>
      </c>
      <c r="P1147" t="str">
        <f>IF(OR($A1147="",INDEX(games!$H:$H,ROW())=""),"",INDEX(games!$H:$H,ROW()))</f>
        <v/>
      </c>
      <c r="Q1147" t="str">
        <f t="shared" si="1032"/>
        <v/>
      </c>
      <c r="T1147">
        <f t="shared" si="1033"/>
        <v>2011</v>
      </c>
      <c r="U1147">
        <f t="shared" si="1034"/>
        <v>2016</v>
      </c>
      <c r="V1147">
        <f t="shared" si="1035"/>
        <v>5</v>
      </c>
      <c r="W1147" t="str">
        <f>IF(TRIM(INDEX(connections!$A:$A,ROW()))="","",TRIM(INDEX(connections!$A:$A,ROW())))</f>
        <v>Dungeons of Dredmor</v>
      </c>
      <c r="X1147" t="str">
        <f>IF($W1147="","",TRIM(INDEX(connections!$B:$B,ROW())))</f>
        <v>Rogue Wizards</v>
      </c>
      <c r="Y1147">
        <f t="shared" si="1036"/>
        <v>276</v>
      </c>
      <c r="Z1147">
        <f t="shared" si="1037"/>
        <v>708</v>
      </c>
      <c r="AA1147" t="str">
        <f t="shared" si="1038"/>
        <v>Yes</v>
      </c>
      <c r="AB1147" t="str">
        <f t="shared" si="1039"/>
        <v/>
      </c>
      <c r="AC1147" t="str">
        <f t="shared" si="1040"/>
        <v/>
      </c>
      <c r="AD1147">
        <f t="shared" si="1041"/>
        <v>1</v>
      </c>
      <c r="AE1147" t="str">
        <f t="shared" si="1042"/>
        <v/>
      </c>
      <c r="AG1147" t="str">
        <f t="shared" si="1043"/>
        <v/>
      </c>
      <c r="AH1147" t="str">
        <f t="shared" si="1044"/>
        <v/>
      </c>
      <c r="AI1147" t="str">
        <f t="shared" si="1045"/>
        <v/>
      </c>
      <c r="AJ1147" t="str">
        <f t="shared" si="1046"/>
        <v/>
      </c>
      <c r="AK1147" t="str">
        <f t="shared" si="1047"/>
        <v/>
      </c>
      <c r="AL1147" t="str">
        <f>IF($A1147="","",INDEX(games!$J:$J,ROW())&amp;"")</f>
        <v/>
      </c>
      <c r="AM1147" t="str">
        <f>IF($A1147="","",SUMPRODUCT($AO1147:$BD1147,'Map Analysis'!$AN$2^{0,1,2,3,4,5,6,7,8,9,10,11,12,13,14,15}))</f>
        <v/>
      </c>
      <c r="AN1147" t="str">
        <f t="shared" si="1048"/>
        <v/>
      </c>
      <c r="AO1147" t="str">
        <f t="shared" si="1049"/>
        <v/>
      </c>
      <c r="AP1147" t="str">
        <f t="shared" si="1050"/>
        <v/>
      </c>
      <c r="AQ1147" t="str">
        <f t="shared" si="1051"/>
        <v/>
      </c>
      <c r="AR1147" t="str">
        <f t="shared" si="1052"/>
        <v/>
      </c>
      <c r="AS1147" t="str">
        <f t="shared" si="1053"/>
        <v/>
      </c>
      <c r="AT1147" t="str">
        <f t="shared" si="1054"/>
        <v/>
      </c>
      <c r="AU1147" t="str">
        <f t="shared" si="1055"/>
        <v/>
      </c>
      <c r="AV1147" t="str">
        <f t="shared" si="1056"/>
        <v/>
      </c>
      <c r="AW1147" t="str">
        <f t="shared" si="1057"/>
        <v/>
      </c>
      <c r="AX1147" t="str">
        <f t="shared" si="1058"/>
        <v/>
      </c>
      <c r="AY1147" t="str">
        <f t="shared" si="1059"/>
        <v/>
      </c>
      <c r="AZ1147" t="str">
        <f t="shared" si="1060"/>
        <v/>
      </c>
      <c r="BA1147" t="str">
        <f t="shared" si="1061"/>
        <v/>
      </c>
      <c r="BB1147" t="str">
        <f t="shared" si="1062"/>
        <v/>
      </c>
      <c r="BC1147" t="str">
        <f t="shared" si="1063"/>
        <v/>
      </c>
      <c r="BD1147" t="str">
        <f t="shared" si="1064"/>
        <v/>
      </c>
      <c r="BF1147">
        <f t="shared" si="1065"/>
        <v>0</v>
      </c>
      <c r="BG1147">
        <f t="shared" si="1066"/>
        <v>0</v>
      </c>
      <c r="BH1147">
        <f t="shared" si="1067"/>
        <v>0</v>
      </c>
      <c r="BI1147">
        <f t="shared" si="1068"/>
        <v>0</v>
      </c>
      <c r="BJ1147">
        <f t="shared" si="1069"/>
        <v>0</v>
      </c>
      <c r="BK1147">
        <f t="shared" si="1070"/>
        <v>0</v>
      </c>
      <c r="BL1147">
        <f t="shared" si="1071"/>
        <v>0</v>
      </c>
      <c r="BM1147">
        <f t="shared" si="1072"/>
        <v>0</v>
      </c>
      <c r="BN1147">
        <f t="shared" si="1073"/>
        <v>0</v>
      </c>
      <c r="BO1147">
        <f t="shared" si="1074"/>
        <v>0</v>
      </c>
      <c r="BP1147">
        <f t="shared" si="1075"/>
        <v>0</v>
      </c>
      <c r="BQ1147">
        <f t="shared" si="1076"/>
        <v>0</v>
      </c>
      <c r="BR1147">
        <f t="shared" si="1077"/>
        <v>0</v>
      </c>
      <c r="BS1147">
        <f t="shared" si="1078"/>
        <v>0</v>
      </c>
      <c r="BT1147">
        <f t="shared" si="1079"/>
        <v>0</v>
      </c>
    </row>
    <row r="1148" spans="1:72" x14ac:dyDescent="0.25">
      <c r="A1148" t="str">
        <f>IF(TRIM(INDEX(games!$A:$A,ROW()))="","",TRIM(INDEX(games!$A:$A,ROW())))</f>
        <v/>
      </c>
      <c r="B1148" t="str">
        <f>IF(OR($A1148="",INDEX(games!$B:$B,ROW())=""),"",INDEX(games!$B:$B,ROW()))</f>
        <v/>
      </c>
      <c r="C1148" t="str">
        <f>IF(OR($A1148="",INDEX(games!$C:$C,ROW())=""),"",INDEX(games!$C:$C,ROW()))</f>
        <v/>
      </c>
      <c r="D1148" t="str">
        <f t="shared" si="1020"/>
        <v/>
      </c>
      <c r="E1148" t="str">
        <f t="shared" si="1021"/>
        <v/>
      </c>
      <c r="F1148" t="str">
        <f t="shared" si="1022"/>
        <v/>
      </c>
      <c r="G1148" t="e">
        <f t="shared" si="1023"/>
        <v>#N/A</v>
      </c>
      <c r="H1148" t="e">
        <f t="shared" si="1024"/>
        <v>#N/A</v>
      </c>
      <c r="I1148" t="e">
        <f t="shared" si="1025"/>
        <v>#N/A</v>
      </c>
      <c r="J1148" t="e">
        <f t="shared" si="1026"/>
        <v>#N/A</v>
      </c>
      <c r="K1148" t="e">
        <f t="shared" si="1027"/>
        <v>#N/A</v>
      </c>
      <c r="L1148" t="e">
        <f t="shared" si="1028"/>
        <v>#N/A</v>
      </c>
      <c r="M1148" t="e">
        <f t="shared" si="1029"/>
        <v>#N/A</v>
      </c>
      <c r="N1148" t="e">
        <f t="shared" si="1030"/>
        <v>#N/A</v>
      </c>
      <c r="O1148" t="str">
        <f t="shared" si="1031"/>
        <v/>
      </c>
      <c r="P1148" t="str">
        <f>IF(OR($A1148="",INDEX(games!$H:$H,ROW())=""),"",INDEX(games!$H:$H,ROW()))</f>
        <v/>
      </c>
      <c r="Q1148" t="str">
        <f t="shared" si="1032"/>
        <v/>
      </c>
      <c r="T1148">
        <f t="shared" si="1033"/>
        <v>1982</v>
      </c>
      <c r="U1148">
        <f t="shared" si="1034"/>
        <v>2016</v>
      </c>
      <c r="V1148">
        <f t="shared" si="1035"/>
        <v>34</v>
      </c>
      <c r="W1148" t="str">
        <f>IF(TRIM(INDEX(connections!$A:$A,ROW()))="","",TRIM(INDEX(connections!$A:$A,ROW())))</f>
        <v>Sword of Fargoal</v>
      </c>
      <c r="X1148" t="str">
        <f>IF($W1148="","",TRIM(INDEX(connections!$B:$B,ROW())))</f>
        <v>Rogue Wizards</v>
      </c>
      <c r="Y1148">
        <f t="shared" si="1036"/>
        <v>837</v>
      </c>
      <c r="Z1148">
        <f t="shared" si="1037"/>
        <v>708</v>
      </c>
      <c r="AA1148" t="str">
        <f t="shared" si="1038"/>
        <v/>
      </c>
      <c r="AB1148" t="str">
        <f t="shared" si="1039"/>
        <v/>
      </c>
      <c r="AC1148" t="str">
        <f t="shared" si="1040"/>
        <v/>
      </c>
      <c r="AD1148">
        <f t="shared" si="1041"/>
        <v>1</v>
      </c>
      <c r="AE1148" t="str">
        <f t="shared" si="1042"/>
        <v/>
      </c>
      <c r="AG1148" t="str">
        <f t="shared" si="1043"/>
        <v/>
      </c>
      <c r="AH1148" t="str">
        <f t="shared" si="1044"/>
        <v/>
      </c>
      <c r="AI1148" t="str">
        <f t="shared" si="1045"/>
        <v/>
      </c>
      <c r="AJ1148" t="str">
        <f t="shared" si="1046"/>
        <v/>
      </c>
      <c r="AK1148" t="str">
        <f t="shared" si="1047"/>
        <v/>
      </c>
      <c r="AL1148" t="str">
        <f>IF($A1148="","",INDEX(games!$J:$J,ROW())&amp;"")</f>
        <v/>
      </c>
      <c r="AM1148" t="str">
        <f>IF($A1148="","",SUMPRODUCT($AO1148:$BD1148,'Map Analysis'!$AN$2^{0,1,2,3,4,5,6,7,8,9,10,11,12,13,14,15}))</f>
        <v/>
      </c>
      <c r="AN1148" t="str">
        <f t="shared" si="1048"/>
        <v/>
      </c>
      <c r="AO1148" t="str">
        <f t="shared" si="1049"/>
        <v/>
      </c>
      <c r="AP1148" t="str">
        <f t="shared" si="1050"/>
        <v/>
      </c>
      <c r="AQ1148" t="str">
        <f t="shared" si="1051"/>
        <v/>
      </c>
      <c r="AR1148" t="str">
        <f t="shared" si="1052"/>
        <v/>
      </c>
      <c r="AS1148" t="str">
        <f t="shared" si="1053"/>
        <v/>
      </c>
      <c r="AT1148" t="str">
        <f t="shared" si="1054"/>
        <v/>
      </c>
      <c r="AU1148" t="str">
        <f t="shared" si="1055"/>
        <v/>
      </c>
      <c r="AV1148" t="str">
        <f t="shared" si="1056"/>
        <v/>
      </c>
      <c r="AW1148" t="str">
        <f t="shared" si="1057"/>
        <v/>
      </c>
      <c r="AX1148" t="str">
        <f t="shared" si="1058"/>
        <v/>
      </c>
      <c r="AY1148" t="str">
        <f t="shared" si="1059"/>
        <v/>
      </c>
      <c r="AZ1148" t="str">
        <f t="shared" si="1060"/>
        <v/>
      </c>
      <c r="BA1148" t="str">
        <f t="shared" si="1061"/>
        <v/>
      </c>
      <c r="BB1148" t="str">
        <f t="shared" si="1062"/>
        <v/>
      </c>
      <c r="BC1148" t="str">
        <f t="shared" si="1063"/>
        <v/>
      </c>
      <c r="BD1148" t="str">
        <f t="shared" si="1064"/>
        <v/>
      </c>
      <c r="BF1148">
        <f t="shared" si="1065"/>
        <v>0</v>
      </c>
      <c r="BG1148">
        <f t="shared" si="1066"/>
        <v>0</v>
      </c>
      <c r="BH1148">
        <f t="shared" si="1067"/>
        <v>0</v>
      </c>
      <c r="BI1148">
        <f t="shared" si="1068"/>
        <v>0</v>
      </c>
      <c r="BJ1148">
        <f t="shared" si="1069"/>
        <v>0</v>
      </c>
      <c r="BK1148">
        <f t="shared" si="1070"/>
        <v>0</v>
      </c>
      <c r="BL1148">
        <f t="shared" si="1071"/>
        <v>0</v>
      </c>
      <c r="BM1148">
        <f t="shared" si="1072"/>
        <v>0</v>
      </c>
      <c r="BN1148">
        <f t="shared" si="1073"/>
        <v>0</v>
      </c>
      <c r="BO1148">
        <f t="shared" si="1074"/>
        <v>0</v>
      </c>
      <c r="BP1148">
        <f t="shared" si="1075"/>
        <v>0</v>
      </c>
      <c r="BQ1148">
        <f t="shared" si="1076"/>
        <v>0</v>
      </c>
      <c r="BR1148">
        <f t="shared" si="1077"/>
        <v>0</v>
      </c>
      <c r="BS1148">
        <f t="shared" si="1078"/>
        <v>0</v>
      </c>
      <c r="BT1148">
        <f t="shared" si="1079"/>
        <v>0</v>
      </c>
    </row>
    <row r="1149" spans="1:72" x14ac:dyDescent="0.25">
      <c r="A1149" t="str">
        <f>IF(TRIM(INDEX(games!$A:$A,ROW()))="","",TRIM(INDEX(games!$A:$A,ROW())))</f>
        <v/>
      </c>
      <c r="B1149" t="str">
        <f>IF(OR($A1149="",INDEX(games!$B:$B,ROW())=""),"",INDEX(games!$B:$B,ROW()))</f>
        <v/>
      </c>
      <c r="C1149" t="str">
        <f>IF(OR($A1149="",INDEX(games!$C:$C,ROW())=""),"",INDEX(games!$C:$C,ROW()))</f>
        <v/>
      </c>
      <c r="D1149" t="str">
        <f t="shared" si="1020"/>
        <v/>
      </c>
      <c r="E1149" t="str">
        <f t="shared" si="1021"/>
        <v/>
      </c>
      <c r="F1149" t="str">
        <f t="shared" si="1022"/>
        <v/>
      </c>
      <c r="G1149" t="e">
        <f t="shared" si="1023"/>
        <v>#N/A</v>
      </c>
      <c r="H1149" t="e">
        <f t="shared" si="1024"/>
        <v>#N/A</v>
      </c>
      <c r="I1149" t="e">
        <f t="shared" si="1025"/>
        <v>#N/A</v>
      </c>
      <c r="J1149" t="e">
        <f t="shared" si="1026"/>
        <v>#N/A</v>
      </c>
      <c r="K1149" t="e">
        <f t="shared" si="1027"/>
        <v>#N/A</v>
      </c>
      <c r="L1149" t="e">
        <f t="shared" si="1028"/>
        <v>#N/A</v>
      </c>
      <c r="M1149" t="e">
        <f t="shared" si="1029"/>
        <v>#N/A</v>
      </c>
      <c r="N1149" t="e">
        <f t="shared" si="1030"/>
        <v>#N/A</v>
      </c>
      <c r="O1149" t="str">
        <f t="shared" si="1031"/>
        <v/>
      </c>
      <c r="P1149" t="str">
        <f>IF(OR($A1149="",INDEX(games!$H:$H,ROW())=""),"",INDEX(games!$H:$H,ROW()))</f>
        <v/>
      </c>
      <c r="Q1149" t="str">
        <f t="shared" si="1032"/>
        <v/>
      </c>
      <c r="T1149">
        <f t="shared" si="1033"/>
        <v>2017</v>
      </c>
      <c r="U1149">
        <f t="shared" si="1034"/>
        <v>2022</v>
      </c>
      <c r="V1149">
        <f t="shared" si="1035"/>
        <v>5</v>
      </c>
      <c r="W1149" t="str">
        <f>IF(TRIM(INDEX(connections!$A:$A,ROW()))="","",TRIM(INDEX(connections!$A:$A,ROW())))</f>
        <v>Slay the Spire</v>
      </c>
      <c r="X1149" t="str">
        <f>IF($W1149="","",TRIM(INDEX(connections!$B:$B,ROW())))</f>
        <v>Rogue: Genesia</v>
      </c>
      <c r="Y1149">
        <f t="shared" si="1036"/>
        <v>772</v>
      </c>
      <c r="Z1149">
        <f t="shared" si="1037"/>
        <v>709</v>
      </c>
      <c r="AA1149" t="str">
        <f t="shared" si="1038"/>
        <v>Yes</v>
      </c>
      <c r="AB1149" t="str">
        <f t="shared" si="1039"/>
        <v>Yes</v>
      </c>
      <c r="AC1149">
        <f t="shared" si="1040"/>
        <v>1</v>
      </c>
      <c r="AD1149">
        <f t="shared" si="1041"/>
        <v>1</v>
      </c>
      <c r="AE1149" t="str">
        <f t="shared" si="1042"/>
        <v/>
      </c>
      <c r="AG1149" t="str">
        <f t="shared" si="1043"/>
        <v/>
      </c>
      <c r="AH1149" t="str">
        <f t="shared" si="1044"/>
        <v/>
      </c>
      <c r="AI1149" t="str">
        <f t="shared" si="1045"/>
        <v/>
      </c>
      <c r="AJ1149" t="str">
        <f t="shared" si="1046"/>
        <v/>
      </c>
      <c r="AK1149" t="str">
        <f t="shared" si="1047"/>
        <v/>
      </c>
      <c r="AL1149" t="str">
        <f>IF($A1149="","",INDEX(games!$J:$J,ROW())&amp;"")</f>
        <v/>
      </c>
      <c r="AM1149" t="str">
        <f>IF($A1149="","",SUMPRODUCT($AO1149:$BD1149,'Map Analysis'!$AN$2^{0,1,2,3,4,5,6,7,8,9,10,11,12,13,14,15}))</f>
        <v/>
      </c>
      <c r="AN1149" t="str">
        <f t="shared" si="1048"/>
        <v/>
      </c>
      <c r="AO1149" t="str">
        <f t="shared" si="1049"/>
        <v/>
      </c>
      <c r="AP1149" t="str">
        <f t="shared" si="1050"/>
        <v/>
      </c>
      <c r="AQ1149" t="str">
        <f t="shared" si="1051"/>
        <v/>
      </c>
      <c r="AR1149" t="str">
        <f t="shared" si="1052"/>
        <v/>
      </c>
      <c r="AS1149" t="str">
        <f t="shared" si="1053"/>
        <v/>
      </c>
      <c r="AT1149" t="str">
        <f t="shared" si="1054"/>
        <v/>
      </c>
      <c r="AU1149" t="str">
        <f t="shared" si="1055"/>
        <v/>
      </c>
      <c r="AV1149" t="str">
        <f t="shared" si="1056"/>
        <v/>
      </c>
      <c r="AW1149" t="str">
        <f t="shared" si="1057"/>
        <v/>
      </c>
      <c r="AX1149" t="str">
        <f t="shared" si="1058"/>
        <v/>
      </c>
      <c r="AY1149" t="str">
        <f t="shared" si="1059"/>
        <v/>
      </c>
      <c r="AZ1149" t="str">
        <f t="shared" si="1060"/>
        <v/>
      </c>
      <c r="BA1149" t="str">
        <f t="shared" si="1061"/>
        <v/>
      </c>
      <c r="BB1149" t="str">
        <f t="shared" si="1062"/>
        <v/>
      </c>
      <c r="BC1149" t="str">
        <f t="shared" si="1063"/>
        <v/>
      </c>
      <c r="BD1149" t="str">
        <f t="shared" si="1064"/>
        <v/>
      </c>
      <c r="BF1149">
        <f t="shared" si="1065"/>
        <v>1</v>
      </c>
      <c r="BG1149">
        <f t="shared" si="1066"/>
        <v>0</v>
      </c>
      <c r="BH1149">
        <f t="shared" si="1067"/>
        <v>0</v>
      </c>
      <c r="BI1149">
        <f t="shared" si="1068"/>
        <v>0</v>
      </c>
      <c r="BJ1149">
        <f t="shared" si="1069"/>
        <v>0</v>
      </c>
      <c r="BK1149">
        <f t="shared" si="1070"/>
        <v>0</v>
      </c>
      <c r="BL1149">
        <f t="shared" si="1071"/>
        <v>0</v>
      </c>
      <c r="BM1149">
        <f t="shared" si="1072"/>
        <v>0</v>
      </c>
      <c r="BN1149">
        <f t="shared" si="1073"/>
        <v>0</v>
      </c>
      <c r="BO1149">
        <f t="shared" si="1074"/>
        <v>0</v>
      </c>
      <c r="BP1149">
        <f t="shared" si="1075"/>
        <v>0</v>
      </c>
      <c r="BQ1149">
        <f t="shared" si="1076"/>
        <v>0</v>
      </c>
      <c r="BR1149">
        <f t="shared" si="1077"/>
        <v>0</v>
      </c>
      <c r="BS1149">
        <f t="shared" si="1078"/>
        <v>0</v>
      </c>
      <c r="BT1149">
        <f t="shared" si="1079"/>
        <v>0</v>
      </c>
    </row>
    <row r="1150" spans="1:72" x14ac:dyDescent="0.25">
      <c r="A1150" t="str">
        <f>IF(TRIM(INDEX(games!$A:$A,ROW()))="","",TRIM(INDEX(games!$A:$A,ROW())))</f>
        <v/>
      </c>
      <c r="B1150" t="str">
        <f>IF(OR($A1150="",INDEX(games!$B:$B,ROW())=""),"",INDEX(games!$B:$B,ROW()))</f>
        <v/>
      </c>
      <c r="C1150" t="str">
        <f>IF(OR($A1150="",INDEX(games!$C:$C,ROW())=""),"",INDEX(games!$C:$C,ROW()))</f>
        <v/>
      </c>
      <c r="D1150" t="str">
        <f t="shared" si="1020"/>
        <v/>
      </c>
      <c r="E1150" t="str">
        <f t="shared" si="1021"/>
        <v/>
      </c>
      <c r="F1150" t="str">
        <f t="shared" si="1022"/>
        <v/>
      </c>
      <c r="G1150" t="e">
        <f t="shared" si="1023"/>
        <v>#N/A</v>
      </c>
      <c r="H1150" t="e">
        <f t="shared" si="1024"/>
        <v>#N/A</v>
      </c>
      <c r="I1150" t="e">
        <f t="shared" si="1025"/>
        <v>#N/A</v>
      </c>
      <c r="J1150" t="e">
        <f t="shared" si="1026"/>
        <v>#N/A</v>
      </c>
      <c r="K1150" t="e">
        <f t="shared" si="1027"/>
        <v>#N/A</v>
      </c>
      <c r="L1150" t="e">
        <f t="shared" si="1028"/>
        <v>#N/A</v>
      </c>
      <c r="M1150" t="e">
        <f t="shared" si="1029"/>
        <v>#N/A</v>
      </c>
      <c r="N1150" t="e">
        <f t="shared" si="1030"/>
        <v>#N/A</v>
      </c>
      <c r="O1150" t="str">
        <f t="shared" si="1031"/>
        <v/>
      </c>
      <c r="P1150" t="str">
        <f>IF(OR($A1150="",INDEX(games!$H:$H,ROW())=""),"",INDEX(games!$H:$H,ROW()))</f>
        <v/>
      </c>
      <c r="Q1150" t="str">
        <f t="shared" si="1032"/>
        <v/>
      </c>
      <c r="T1150">
        <f t="shared" si="1033"/>
        <v>2021</v>
      </c>
      <c r="U1150">
        <f t="shared" si="1034"/>
        <v>2022</v>
      </c>
      <c r="V1150">
        <f t="shared" si="1035"/>
        <v>1</v>
      </c>
      <c r="W1150" t="str">
        <f>IF(TRIM(INDEX(connections!$A:$A,ROW()))="","",TRIM(INDEX(connections!$A:$A,ROW())))</f>
        <v>Vampire Survivors</v>
      </c>
      <c r="X1150" t="str">
        <f>IF($W1150="","",TRIM(INDEX(connections!$B:$B,ROW())))</f>
        <v>Rogue: Genesia</v>
      </c>
      <c r="Y1150">
        <f t="shared" si="1036"/>
        <v>941</v>
      </c>
      <c r="Z1150">
        <f t="shared" si="1037"/>
        <v>709</v>
      </c>
      <c r="AA1150" t="str">
        <f t="shared" si="1038"/>
        <v>Yes</v>
      </c>
      <c r="AB1150" t="str">
        <f t="shared" si="1039"/>
        <v>Yes</v>
      </c>
      <c r="AC1150">
        <f t="shared" si="1040"/>
        <v>1</v>
      </c>
      <c r="AD1150">
        <f t="shared" si="1041"/>
        <v>0</v>
      </c>
      <c r="AE1150" t="str">
        <f t="shared" si="1042"/>
        <v/>
      </c>
      <c r="AG1150" t="str">
        <f t="shared" si="1043"/>
        <v/>
      </c>
      <c r="AH1150" t="str">
        <f t="shared" si="1044"/>
        <v/>
      </c>
      <c r="AI1150" t="str">
        <f t="shared" si="1045"/>
        <v/>
      </c>
      <c r="AJ1150" t="str">
        <f t="shared" si="1046"/>
        <v/>
      </c>
      <c r="AK1150" t="str">
        <f t="shared" si="1047"/>
        <v/>
      </c>
      <c r="AL1150" t="str">
        <f>IF($A1150="","",INDEX(games!$J:$J,ROW())&amp;"")</f>
        <v/>
      </c>
      <c r="AM1150" t="str">
        <f>IF($A1150="","",SUMPRODUCT($AO1150:$BD1150,'Map Analysis'!$AN$2^{0,1,2,3,4,5,6,7,8,9,10,11,12,13,14,15}))</f>
        <v/>
      </c>
      <c r="AN1150" t="str">
        <f t="shared" si="1048"/>
        <v/>
      </c>
      <c r="AO1150" t="str">
        <f t="shared" si="1049"/>
        <v/>
      </c>
      <c r="AP1150" t="str">
        <f t="shared" si="1050"/>
        <v/>
      </c>
      <c r="AQ1150" t="str">
        <f t="shared" si="1051"/>
        <v/>
      </c>
      <c r="AR1150" t="str">
        <f t="shared" si="1052"/>
        <v/>
      </c>
      <c r="AS1150" t="str">
        <f t="shared" si="1053"/>
        <v/>
      </c>
      <c r="AT1150" t="str">
        <f t="shared" si="1054"/>
        <v/>
      </c>
      <c r="AU1150" t="str">
        <f t="shared" si="1055"/>
        <v/>
      </c>
      <c r="AV1150" t="str">
        <f t="shared" si="1056"/>
        <v/>
      </c>
      <c r="AW1150" t="str">
        <f t="shared" si="1057"/>
        <v/>
      </c>
      <c r="AX1150" t="str">
        <f t="shared" si="1058"/>
        <v/>
      </c>
      <c r="AY1150" t="str">
        <f t="shared" si="1059"/>
        <v/>
      </c>
      <c r="AZ1150" t="str">
        <f t="shared" si="1060"/>
        <v/>
      </c>
      <c r="BA1150" t="str">
        <f t="shared" si="1061"/>
        <v/>
      </c>
      <c r="BB1150" t="str">
        <f t="shared" si="1062"/>
        <v/>
      </c>
      <c r="BC1150" t="str">
        <f t="shared" si="1063"/>
        <v/>
      </c>
      <c r="BD1150" t="str">
        <f t="shared" si="1064"/>
        <v/>
      </c>
      <c r="BF1150">
        <f t="shared" si="1065"/>
        <v>1</v>
      </c>
      <c r="BG1150">
        <f t="shared" si="1066"/>
        <v>0</v>
      </c>
      <c r="BH1150">
        <f t="shared" si="1067"/>
        <v>0</v>
      </c>
      <c r="BI1150">
        <f t="shared" si="1068"/>
        <v>0</v>
      </c>
      <c r="BJ1150">
        <f t="shared" si="1069"/>
        <v>0</v>
      </c>
      <c r="BK1150">
        <f t="shared" si="1070"/>
        <v>0</v>
      </c>
      <c r="BL1150">
        <f t="shared" si="1071"/>
        <v>0</v>
      </c>
      <c r="BM1150">
        <f t="shared" si="1072"/>
        <v>0</v>
      </c>
      <c r="BN1150">
        <f t="shared" si="1073"/>
        <v>0</v>
      </c>
      <c r="BO1150">
        <f t="shared" si="1074"/>
        <v>0</v>
      </c>
      <c r="BP1150">
        <f t="shared" si="1075"/>
        <v>0</v>
      </c>
      <c r="BQ1150">
        <f t="shared" si="1076"/>
        <v>0</v>
      </c>
      <c r="BR1150">
        <f t="shared" si="1077"/>
        <v>0</v>
      </c>
      <c r="BS1150">
        <f t="shared" si="1078"/>
        <v>0</v>
      </c>
      <c r="BT1150">
        <f t="shared" si="1079"/>
        <v>0</v>
      </c>
    </row>
    <row r="1151" spans="1:72" x14ac:dyDescent="0.25">
      <c r="A1151" t="str">
        <f>IF(TRIM(INDEX(games!$A:$A,ROW()))="","",TRIM(INDEX(games!$A:$A,ROW())))</f>
        <v/>
      </c>
      <c r="B1151" t="str">
        <f>IF(OR($A1151="",INDEX(games!$B:$B,ROW())=""),"",INDEX(games!$B:$B,ROW()))</f>
        <v/>
      </c>
      <c r="C1151" t="str">
        <f>IF(OR($A1151="",INDEX(games!$C:$C,ROW())=""),"",INDEX(games!$C:$C,ROW()))</f>
        <v/>
      </c>
      <c r="D1151" t="str">
        <f t="shared" si="1020"/>
        <v/>
      </c>
      <c r="E1151" t="str">
        <f t="shared" si="1021"/>
        <v/>
      </c>
      <c r="F1151" t="str">
        <f t="shared" si="1022"/>
        <v/>
      </c>
      <c r="G1151" t="e">
        <f t="shared" si="1023"/>
        <v>#N/A</v>
      </c>
      <c r="H1151" t="e">
        <f t="shared" si="1024"/>
        <v>#N/A</v>
      </c>
      <c r="I1151" t="e">
        <f t="shared" si="1025"/>
        <v>#N/A</v>
      </c>
      <c r="J1151" t="e">
        <f t="shared" si="1026"/>
        <v>#N/A</v>
      </c>
      <c r="K1151" t="e">
        <f t="shared" si="1027"/>
        <v>#N/A</v>
      </c>
      <c r="L1151" t="e">
        <f t="shared" si="1028"/>
        <v>#N/A</v>
      </c>
      <c r="M1151" t="e">
        <f t="shared" si="1029"/>
        <v>#N/A</v>
      </c>
      <c r="N1151" t="e">
        <f t="shared" si="1030"/>
        <v>#N/A</v>
      </c>
      <c r="O1151" t="str">
        <f t="shared" si="1031"/>
        <v/>
      </c>
      <c r="P1151" t="str">
        <f>IF(OR($A1151="",INDEX(games!$H:$H,ROW())=""),"",INDEX(games!$H:$H,ROW()))</f>
        <v/>
      </c>
      <c r="Q1151" t="str">
        <f t="shared" si="1032"/>
        <v/>
      </c>
      <c r="T1151">
        <f t="shared" si="1033"/>
        <v>2017</v>
      </c>
      <c r="U1151">
        <f t="shared" si="1034"/>
        <v>2021</v>
      </c>
      <c r="V1151">
        <f t="shared" si="1035"/>
        <v>4</v>
      </c>
      <c r="W1151" t="str">
        <f>IF(TRIM(INDEX(connections!$A:$A,ROW()))="","",TRIM(INDEX(connections!$A:$A,ROW())))</f>
        <v>Slay the Spire</v>
      </c>
      <c r="X1151" t="str">
        <f>IF($W1151="","",TRIM(INDEX(connections!$B:$B,ROW())))</f>
        <v>Roguebook</v>
      </c>
      <c r="Y1151">
        <f t="shared" si="1036"/>
        <v>772</v>
      </c>
      <c r="Z1151">
        <f t="shared" si="1037"/>
        <v>710</v>
      </c>
      <c r="AA1151" t="str">
        <f t="shared" si="1038"/>
        <v>Yes</v>
      </c>
      <c r="AB1151" t="str">
        <f t="shared" si="1039"/>
        <v>Yes</v>
      </c>
      <c r="AC1151">
        <f t="shared" si="1040"/>
        <v>1</v>
      </c>
      <c r="AD1151">
        <f t="shared" si="1041"/>
        <v>0</v>
      </c>
      <c r="AE1151" t="str">
        <f t="shared" si="1042"/>
        <v/>
      </c>
      <c r="AG1151" t="str">
        <f t="shared" si="1043"/>
        <v/>
      </c>
      <c r="AH1151" t="str">
        <f t="shared" si="1044"/>
        <v/>
      </c>
      <c r="AI1151" t="str">
        <f t="shared" si="1045"/>
        <v/>
      </c>
      <c r="AJ1151" t="str">
        <f t="shared" si="1046"/>
        <v/>
      </c>
      <c r="AK1151" t="str">
        <f t="shared" si="1047"/>
        <v/>
      </c>
      <c r="AL1151" t="str">
        <f>IF($A1151="","",INDEX(games!$J:$J,ROW())&amp;"")</f>
        <v/>
      </c>
      <c r="AM1151" t="str">
        <f>IF($A1151="","",SUMPRODUCT($AO1151:$BD1151,'Map Analysis'!$AN$2^{0,1,2,3,4,5,6,7,8,9,10,11,12,13,14,15}))</f>
        <v/>
      </c>
      <c r="AN1151" t="str">
        <f t="shared" si="1048"/>
        <v/>
      </c>
      <c r="AO1151" t="str">
        <f t="shared" si="1049"/>
        <v/>
      </c>
      <c r="AP1151" t="str">
        <f t="shared" si="1050"/>
        <v/>
      </c>
      <c r="AQ1151" t="str">
        <f t="shared" si="1051"/>
        <v/>
      </c>
      <c r="AR1151" t="str">
        <f t="shared" si="1052"/>
        <v/>
      </c>
      <c r="AS1151" t="str">
        <f t="shared" si="1053"/>
        <v/>
      </c>
      <c r="AT1151" t="str">
        <f t="shared" si="1054"/>
        <v/>
      </c>
      <c r="AU1151" t="str">
        <f t="shared" si="1055"/>
        <v/>
      </c>
      <c r="AV1151" t="str">
        <f t="shared" si="1056"/>
        <v/>
      </c>
      <c r="AW1151" t="str">
        <f t="shared" si="1057"/>
        <v/>
      </c>
      <c r="AX1151" t="str">
        <f t="shared" si="1058"/>
        <v/>
      </c>
      <c r="AY1151" t="str">
        <f t="shared" si="1059"/>
        <v/>
      </c>
      <c r="AZ1151" t="str">
        <f t="shared" si="1060"/>
        <v/>
      </c>
      <c r="BA1151" t="str">
        <f t="shared" si="1061"/>
        <v/>
      </c>
      <c r="BB1151" t="str">
        <f t="shared" si="1062"/>
        <v/>
      </c>
      <c r="BC1151" t="str">
        <f t="shared" si="1063"/>
        <v/>
      </c>
      <c r="BD1151" t="str">
        <f t="shared" si="1064"/>
        <v/>
      </c>
      <c r="BF1151">
        <f t="shared" si="1065"/>
        <v>2</v>
      </c>
      <c r="BG1151">
        <f t="shared" si="1066"/>
        <v>0</v>
      </c>
      <c r="BH1151">
        <f t="shared" si="1067"/>
        <v>0</v>
      </c>
      <c r="BI1151">
        <f t="shared" si="1068"/>
        <v>0</v>
      </c>
      <c r="BJ1151">
        <f t="shared" si="1069"/>
        <v>0</v>
      </c>
      <c r="BK1151">
        <f t="shared" si="1070"/>
        <v>0</v>
      </c>
      <c r="BL1151">
        <f t="shared" si="1071"/>
        <v>0</v>
      </c>
      <c r="BM1151">
        <f t="shared" si="1072"/>
        <v>0</v>
      </c>
      <c r="BN1151">
        <f t="shared" si="1073"/>
        <v>0</v>
      </c>
      <c r="BO1151">
        <f t="shared" si="1074"/>
        <v>0</v>
      </c>
      <c r="BP1151">
        <f t="shared" si="1075"/>
        <v>0</v>
      </c>
      <c r="BQ1151">
        <f t="shared" si="1076"/>
        <v>0</v>
      </c>
      <c r="BR1151">
        <f t="shared" si="1077"/>
        <v>0</v>
      </c>
      <c r="BS1151">
        <f t="shared" si="1078"/>
        <v>0</v>
      </c>
      <c r="BT1151">
        <f t="shared" si="1079"/>
        <v>0</v>
      </c>
    </row>
    <row r="1152" spans="1:72" x14ac:dyDescent="0.25">
      <c r="A1152" t="str">
        <f>IF(TRIM(INDEX(games!$A:$A,ROW()))="","",TRIM(INDEX(games!$A:$A,ROW())))</f>
        <v/>
      </c>
      <c r="B1152" t="str">
        <f>IF(OR($A1152="",INDEX(games!$B:$B,ROW())=""),"",INDEX(games!$B:$B,ROW()))</f>
        <v/>
      </c>
      <c r="C1152" t="str">
        <f>IF(OR($A1152="",INDEX(games!$C:$C,ROW())=""),"",INDEX(games!$C:$C,ROW()))</f>
        <v/>
      </c>
      <c r="D1152" t="str">
        <f t="shared" si="1020"/>
        <v/>
      </c>
      <c r="E1152" t="str">
        <f t="shared" si="1021"/>
        <v/>
      </c>
      <c r="F1152" t="str">
        <f t="shared" si="1022"/>
        <v/>
      </c>
      <c r="G1152" t="e">
        <f t="shared" si="1023"/>
        <v>#N/A</v>
      </c>
      <c r="H1152" t="e">
        <f t="shared" si="1024"/>
        <v>#N/A</v>
      </c>
      <c r="I1152" t="e">
        <f t="shared" si="1025"/>
        <v>#N/A</v>
      </c>
      <c r="J1152" t="e">
        <f t="shared" si="1026"/>
        <v>#N/A</v>
      </c>
      <c r="K1152" t="e">
        <f t="shared" si="1027"/>
        <v>#N/A</v>
      </c>
      <c r="L1152" t="e">
        <f t="shared" si="1028"/>
        <v>#N/A</v>
      </c>
      <c r="M1152" t="e">
        <f t="shared" si="1029"/>
        <v>#N/A</v>
      </c>
      <c r="N1152" t="e">
        <f t="shared" si="1030"/>
        <v>#N/A</v>
      </c>
      <c r="O1152" t="str">
        <f t="shared" si="1031"/>
        <v/>
      </c>
      <c r="P1152" t="str">
        <f>IF(OR($A1152="",INDEX(games!$H:$H,ROW())=""),"",INDEX(games!$H:$H,ROW()))</f>
        <v/>
      </c>
      <c r="Q1152" t="str">
        <f t="shared" si="1032"/>
        <v/>
      </c>
      <c r="T1152">
        <f t="shared" si="1033"/>
        <v>2017</v>
      </c>
      <c r="U1152">
        <f t="shared" si="1034"/>
        <v>2026</v>
      </c>
      <c r="V1152">
        <f t="shared" si="1035"/>
        <v>9</v>
      </c>
      <c r="W1152" t="str">
        <f>IF(TRIM(INDEX(connections!$A:$A,ROW()))="","",TRIM(INDEX(connections!$A:$A,ROW())))</f>
        <v>Slay the Spire</v>
      </c>
      <c r="X1152" t="str">
        <f>IF($W1152="","",TRIM(INDEX(connections!$B:$B,ROW())))</f>
        <v>RogueDiceR</v>
      </c>
      <c r="Y1152">
        <f t="shared" si="1036"/>
        <v>772</v>
      </c>
      <c r="Z1152">
        <f t="shared" si="1037"/>
        <v>711</v>
      </c>
      <c r="AA1152" t="str">
        <f t="shared" si="1038"/>
        <v>Yes</v>
      </c>
      <c r="AB1152" t="str">
        <f t="shared" si="1039"/>
        <v/>
      </c>
      <c r="AC1152" t="str">
        <f t="shared" si="1040"/>
        <v/>
      </c>
      <c r="AD1152">
        <f t="shared" si="1041"/>
        <v>0</v>
      </c>
      <c r="AE1152" t="str">
        <f t="shared" si="1042"/>
        <v/>
      </c>
      <c r="AG1152" t="str">
        <f t="shared" si="1043"/>
        <v/>
      </c>
      <c r="AH1152" t="str">
        <f t="shared" si="1044"/>
        <v/>
      </c>
      <c r="AI1152" t="str">
        <f t="shared" si="1045"/>
        <v/>
      </c>
      <c r="AJ1152" t="str">
        <f t="shared" si="1046"/>
        <v/>
      </c>
      <c r="AK1152" t="str">
        <f t="shared" si="1047"/>
        <v/>
      </c>
      <c r="AL1152" t="str">
        <f>IF($A1152="","",INDEX(games!$J:$J,ROW())&amp;"")</f>
        <v/>
      </c>
      <c r="AM1152" t="str">
        <f>IF($A1152="","",SUMPRODUCT($AO1152:$BD1152,'Map Analysis'!$AN$2^{0,1,2,3,4,5,6,7,8,9,10,11,12,13,14,15}))</f>
        <v/>
      </c>
      <c r="AN1152" t="str">
        <f t="shared" si="1048"/>
        <v/>
      </c>
      <c r="AO1152" t="str">
        <f t="shared" si="1049"/>
        <v/>
      </c>
      <c r="AP1152" t="str">
        <f t="shared" si="1050"/>
        <v/>
      </c>
      <c r="AQ1152" t="str">
        <f t="shared" si="1051"/>
        <v/>
      </c>
      <c r="AR1152" t="str">
        <f t="shared" si="1052"/>
        <v/>
      </c>
      <c r="AS1152" t="str">
        <f t="shared" si="1053"/>
        <v/>
      </c>
      <c r="AT1152" t="str">
        <f t="shared" si="1054"/>
        <v/>
      </c>
      <c r="AU1152" t="str">
        <f t="shared" si="1055"/>
        <v/>
      </c>
      <c r="AV1152" t="str">
        <f t="shared" si="1056"/>
        <v/>
      </c>
      <c r="AW1152" t="str">
        <f t="shared" si="1057"/>
        <v/>
      </c>
      <c r="AX1152" t="str">
        <f t="shared" si="1058"/>
        <v/>
      </c>
      <c r="AY1152" t="str">
        <f t="shared" si="1059"/>
        <v/>
      </c>
      <c r="AZ1152" t="str">
        <f t="shared" si="1060"/>
        <v/>
      </c>
      <c r="BA1152" t="str">
        <f t="shared" si="1061"/>
        <v/>
      </c>
      <c r="BB1152" t="str">
        <f t="shared" si="1062"/>
        <v/>
      </c>
      <c r="BC1152" t="str">
        <f t="shared" si="1063"/>
        <v/>
      </c>
      <c r="BD1152" t="str">
        <f t="shared" si="1064"/>
        <v/>
      </c>
      <c r="BF1152">
        <f t="shared" si="1065"/>
        <v>0</v>
      </c>
      <c r="BG1152">
        <f t="shared" si="1066"/>
        <v>0</v>
      </c>
      <c r="BH1152">
        <f t="shared" si="1067"/>
        <v>0</v>
      </c>
      <c r="BI1152">
        <f t="shared" si="1068"/>
        <v>0</v>
      </c>
      <c r="BJ1152">
        <f t="shared" si="1069"/>
        <v>0</v>
      </c>
      <c r="BK1152">
        <f t="shared" si="1070"/>
        <v>0</v>
      </c>
      <c r="BL1152">
        <f t="shared" si="1071"/>
        <v>0</v>
      </c>
      <c r="BM1152">
        <f t="shared" si="1072"/>
        <v>0</v>
      </c>
      <c r="BN1152">
        <f t="shared" si="1073"/>
        <v>0</v>
      </c>
      <c r="BO1152">
        <f t="shared" si="1074"/>
        <v>0</v>
      </c>
      <c r="BP1152">
        <f t="shared" si="1075"/>
        <v>0</v>
      </c>
      <c r="BQ1152">
        <f t="shared" si="1076"/>
        <v>0</v>
      </c>
      <c r="BR1152">
        <f t="shared" si="1077"/>
        <v>0</v>
      </c>
      <c r="BS1152">
        <f t="shared" si="1078"/>
        <v>0</v>
      </c>
      <c r="BT1152">
        <f t="shared" si="1079"/>
        <v>0</v>
      </c>
    </row>
    <row r="1153" spans="1:72" x14ac:dyDescent="0.25">
      <c r="A1153" t="str">
        <f>IF(TRIM(INDEX(games!$A:$A,ROW()))="","",TRIM(INDEX(games!$A:$A,ROW())))</f>
        <v/>
      </c>
      <c r="B1153" t="str">
        <f>IF(OR($A1153="",INDEX(games!$B:$B,ROW())=""),"",INDEX(games!$B:$B,ROW()))</f>
        <v/>
      </c>
      <c r="C1153" t="str">
        <f>IF(OR($A1153="",INDEX(games!$C:$C,ROW())=""),"",INDEX(games!$C:$C,ROW()))</f>
        <v/>
      </c>
      <c r="D1153" t="str">
        <f t="shared" si="1020"/>
        <v/>
      </c>
      <c r="E1153" t="str">
        <f t="shared" si="1021"/>
        <v/>
      </c>
      <c r="F1153" t="str">
        <f t="shared" si="1022"/>
        <v/>
      </c>
      <c r="G1153" t="e">
        <f t="shared" si="1023"/>
        <v>#N/A</v>
      </c>
      <c r="H1153" t="e">
        <f t="shared" si="1024"/>
        <v>#N/A</v>
      </c>
      <c r="I1153" t="e">
        <f t="shared" si="1025"/>
        <v>#N/A</v>
      </c>
      <c r="J1153" t="e">
        <f t="shared" si="1026"/>
        <v>#N/A</v>
      </c>
      <c r="K1153" t="e">
        <f t="shared" si="1027"/>
        <v>#N/A</v>
      </c>
      <c r="L1153" t="e">
        <f t="shared" si="1028"/>
        <v>#N/A</v>
      </c>
      <c r="M1153" t="e">
        <f t="shared" si="1029"/>
        <v>#N/A</v>
      </c>
      <c r="N1153" t="e">
        <f t="shared" si="1030"/>
        <v>#N/A</v>
      </c>
      <c r="O1153" t="str">
        <f t="shared" si="1031"/>
        <v/>
      </c>
      <c r="P1153" t="str">
        <f>IF(OR($A1153="",INDEX(games!$H:$H,ROW())=""),"",INDEX(games!$H:$H,ROW()))</f>
        <v/>
      </c>
      <c r="Q1153" t="str">
        <f t="shared" si="1032"/>
        <v/>
      </c>
      <c r="T1153">
        <f t="shared" si="1033"/>
        <v>2010</v>
      </c>
      <c r="U1153">
        <f t="shared" si="1034"/>
        <v>2026</v>
      </c>
      <c r="V1153">
        <f t="shared" si="1035"/>
        <v>16</v>
      </c>
      <c r="W1153" t="str">
        <f>IF(TRIM(INDEX(connections!$A:$A,ROW()))="","",TRIM(INDEX(connections!$A:$A,ROW())))</f>
        <v>Caves of Qud</v>
      </c>
      <c r="X1153" t="str">
        <f>IF($W1153="","",TRIM(INDEX(connections!$B:$B,ROW())))</f>
        <v>Roguefort</v>
      </c>
      <c r="Y1153">
        <f t="shared" si="1036"/>
        <v>124</v>
      </c>
      <c r="Z1153">
        <f t="shared" si="1037"/>
        <v>712</v>
      </c>
      <c r="AA1153" t="str">
        <f t="shared" si="1038"/>
        <v>Yes</v>
      </c>
      <c r="AB1153" t="str">
        <f t="shared" si="1039"/>
        <v/>
      </c>
      <c r="AC1153" t="str">
        <f t="shared" si="1040"/>
        <v/>
      </c>
      <c r="AD1153">
        <f t="shared" si="1041"/>
        <v>0</v>
      </c>
      <c r="AE1153" t="str">
        <f t="shared" si="1042"/>
        <v/>
      </c>
      <c r="AG1153" t="str">
        <f t="shared" si="1043"/>
        <v/>
      </c>
      <c r="AH1153" t="str">
        <f t="shared" si="1044"/>
        <v/>
      </c>
      <c r="AI1153" t="str">
        <f t="shared" si="1045"/>
        <v/>
      </c>
      <c r="AJ1153" t="str">
        <f t="shared" si="1046"/>
        <v/>
      </c>
      <c r="AK1153" t="str">
        <f t="shared" si="1047"/>
        <v/>
      </c>
      <c r="AL1153" t="str">
        <f>IF($A1153="","",INDEX(games!$J:$J,ROW())&amp;"")</f>
        <v/>
      </c>
      <c r="AM1153" t="str">
        <f>IF($A1153="","",SUMPRODUCT($AO1153:$BD1153,'Map Analysis'!$AN$2^{0,1,2,3,4,5,6,7,8,9,10,11,12,13,14,15}))</f>
        <v/>
      </c>
      <c r="AN1153" t="str">
        <f t="shared" si="1048"/>
        <v/>
      </c>
      <c r="AO1153" t="str">
        <f t="shared" si="1049"/>
        <v/>
      </c>
      <c r="AP1153" t="str">
        <f t="shared" si="1050"/>
        <v/>
      </c>
      <c r="AQ1153" t="str">
        <f t="shared" si="1051"/>
        <v/>
      </c>
      <c r="AR1153" t="str">
        <f t="shared" si="1052"/>
        <v/>
      </c>
      <c r="AS1153" t="str">
        <f t="shared" si="1053"/>
        <v/>
      </c>
      <c r="AT1153" t="str">
        <f t="shared" si="1054"/>
        <v/>
      </c>
      <c r="AU1153" t="str">
        <f t="shared" si="1055"/>
        <v/>
      </c>
      <c r="AV1153" t="str">
        <f t="shared" si="1056"/>
        <v/>
      </c>
      <c r="AW1153" t="str">
        <f t="shared" si="1057"/>
        <v/>
      </c>
      <c r="AX1153" t="str">
        <f t="shared" si="1058"/>
        <v/>
      </c>
      <c r="AY1153" t="str">
        <f t="shared" si="1059"/>
        <v/>
      </c>
      <c r="AZ1153" t="str">
        <f t="shared" si="1060"/>
        <v/>
      </c>
      <c r="BA1153" t="str">
        <f t="shared" si="1061"/>
        <v/>
      </c>
      <c r="BB1153" t="str">
        <f t="shared" si="1062"/>
        <v/>
      </c>
      <c r="BC1153" t="str">
        <f t="shared" si="1063"/>
        <v/>
      </c>
      <c r="BD1153" t="str">
        <f t="shared" si="1064"/>
        <v/>
      </c>
      <c r="BF1153">
        <f t="shared" si="1065"/>
        <v>0</v>
      </c>
      <c r="BG1153">
        <f t="shared" si="1066"/>
        <v>0</v>
      </c>
      <c r="BH1153">
        <f t="shared" si="1067"/>
        <v>0</v>
      </c>
      <c r="BI1153">
        <f t="shared" si="1068"/>
        <v>0</v>
      </c>
      <c r="BJ1153">
        <f t="shared" si="1069"/>
        <v>0</v>
      </c>
      <c r="BK1153">
        <f t="shared" si="1070"/>
        <v>0</v>
      </c>
      <c r="BL1153">
        <f t="shared" si="1071"/>
        <v>0</v>
      </c>
      <c r="BM1153">
        <f t="shared" si="1072"/>
        <v>0</v>
      </c>
      <c r="BN1153">
        <f t="shared" si="1073"/>
        <v>0</v>
      </c>
      <c r="BO1153">
        <f t="shared" si="1074"/>
        <v>0</v>
      </c>
      <c r="BP1153">
        <f t="shared" si="1075"/>
        <v>0</v>
      </c>
      <c r="BQ1153">
        <f t="shared" si="1076"/>
        <v>0</v>
      </c>
      <c r="BR1153">
        <f t="shared" si="1077"/>
        <v>0</v>
      </c>
      <c r="BS1153">
        <f t="shared" si="1078"/>
        <v>0</v>
      </c>
      <c r="BT1153">
        <f t="shared" si="1079"/>
        <v>0</v>
      </c>
    </row>
    <row r="1154" spans="1:72" x14ac:dyDescent="0.25">
      <c r="A1154" t="str">
        <f>IF(TRIM(INDEX(games!$A:$A,ROW()))="","",TRIM(INDEX(games!$A:$A,ROW())))</f>
        <v/>
      </c>
      <c r="B1154" t="str">
        <f>IF(OR($A1154="",INDEX(games!$B:$B,ROW())=""),"",INDEX(games!$B:$B,ROW()))</f>
        <v/>
      </c>
      <c r="C1154" t="str">
        <f>IF(OR($A1154="",INDEX(games!$C:$C,ROW())=""),"",INDEX(games!$C:$C,ROW()))</f>
        <v/>
      </c>
      <c r="D1154" t="str">
        <f t="shared" ref="D1154:D1217" si="1080">IF($A1154="","",COUNTIF($W$2:$W$2500,$A1154)+COUNTIF($X$2:$X$2500,$A1154))</f>
        <v/>
      </c>
      <c r="E1154" t="str">
        <f t="shared" ref="E1154:E1217" si="1081">IF($A1154="","",IFERROR(MATCH($C1154,$R$2:$R$5,0),0))</f>
        <v/>
      </c>
      <c r="F1154" t="str">
        <f t="shared" ref="F1154:F1217" si="1082">IF($A1154="","",MOD(ROW(),34))</f>
        <v/>
      </c>
      <c r="G1154" t="e">
        <f t="shared" ref="G1154:G1217" si="1083">IF($A1154="",NA(),IF($C1154="Action",$B1154,NA()))</f>
        <v>#N/A</v>
      </c>
      <c r="H1154" t="e">
        <f t="shared" ref="H1154:H1217" si="1084">IF($A1154="",NA(),IF($C1154="Action",1+$F1154*0.023,NA()))</f>
        <v>#N/A</v>
      </c>
      <c r="I1154" t="e">
        <f t="shared" ref="I1154:I1217" si="1085">IF($A1154="",NA(),IF($C1154="Strategy",$B1154,NA()))</f>
        <v>#N/A</v>
      </c>
      <c r="J1154" t="e">
        <f t="shared" ref="J1154:J1217" si="1086">IF($A1154="",NA(),IF($C1154="Strategy",2+$F1154*0.023,NA()))</f>
        <v>#N/A</v>
      </c>
      <c r="K1154" t="e">
        <f t="shared" ref="K1154:K1217" si="1087">IF($A1154="",NA(),IF($C1154="Deckbuilder",$B1154,NA()))</f>
        <v>#N/A</v>
      </c>
      <c r="L1154" t="e">
        <f t="shared" ref="L1154:L1217" si="1088">IF($A1154="",NA(),IF($C1154="Deckbuilder",3+$F1154*0.023,NA()))</f>
        <v>#N/A</v>
      </c>
      <c r="M1154" t="e">
        <f t="shared" ref="M1154:M1217" si="1089">IF($A1154="",NA(),IF($C1154="Traditional",$B1154,NA()))</f>
        <v>#N/A</v>
      </c>
      <c r="N1154" t="e">
        <f t="shared" ref="N1154:N1217" si="1090">IF($A1154="",NA(),IF($C1154="Traditional",4+$F1154*0.023,NA()))</f>
        <v>#N/A</v>
      </c>
      <c r="O1154" t="str">
        <f t="shared" ref="O1154:O1217" si="1091">IF($A1154="","",$D1154+ROW()/1000000)</f>
        <v/>
      </c>
      <c r="P1154" t="str">
        <f>IF(OR($A1154="",INDEX(games!$H:$H,ROW())=""),"",INDEX(games!$H:$H,ROW()))</f>
        <v/>
      </c>
      <c r="Q1154" t="str">
        <f t="shared" ref="Q1154:Q1217" si="1092">IF(OR($A1154="",$P1154&lt;&gt;"Yes"),"",$D1154+ROW()/1000000)</f>
        <v/>
      </c>
      <c r="T1154">
        <f t="shared" ref="T1154:T1217" si="1093">IF($Y1154="","",INDEX($B$2:$B$1500,$Y1154))</f>
        <v>2006</v>
      </c>
      <c r="U1154">
        <f t="shared" ref="U1154:U1217" si="1094">IF($Z1154="","",INDEX($B$2:$B$1500,$Z1154))</f>
        <v>2026</v>
      </c>
      <c r="V1154">
        <f t="shared" ref="V1154:V1217" si="1095">IF(OR($T1154="",$U1154=""),"",$U1154-$T1154)</f>
        <v>20</v>
      </c>
      <c r="W1154" t="str">
        <f>IF(TRIM(INDEX(connections!$A:$A,ROW()))="","",TRIM(INDEX(connections!$A:$A,ROW())))</f>
        <v>Dwarf Fortress</v>
      </c>
      <c r="X1154" t="str">
        <f>IF($W1154="","",TRIM(INDEX(connections!$B:$B,ROW())))</f>
        <v>Roguefort</v>
      </c>
      <c r="Y1154">
        <f t="shared" ref="Y1154:Y1217" si="1096">IF($W1154="","",IFERROR(MATCH($W1154,$A$2:$A$1500,0),""))</f>
        <v>279</v>
      </c>
      <c r="Z1154">
        <f t="shared" ref="Z1154:Z1217" si="1097">IF($X1154="","",IFERROR(MATCH($X1154,$A$2:$A$1500,0),""))</f>
        <v>712</v>
      </c>
      <c r="AA1154" t="str">
        <f t="shared" ref="AA1154:AA1217" si="1098">IF($Y1154="","",INDEX($P$2:$P$1500,$Y1154))</f>
        <v>Yes</v>
      </c>
      <c r="AB1154" t="str">
        <f t="shared" ref="AB1154:AB1217" si="1099">IF($Z1154="","",INDEX($P$2:$P$1500,$Z1154))</f>
        <v/>
      </c>
      <c r="AC1154" t="str">
        <f t="shared" ref="AC1154:AC1217" si="1100">IF(AND($AA1154="Yes",$AB1154="Yes"),1,"")</f>
        <v/>
      </c>
      <c r="AD1154">
        <f t="shared" ref="AD1154:AD1217" si="1101">IF(OR($Y1154="",$Z1154=""),"",IF(INDEX($C$2:$C$1500,$Y1154)=INDEX($C$2:$C$1500,$Z1154),0,1))</f>
        <v>1</v>
      </c>
      <c r="AE1154" t="str">
        <f t="shared" ref="AE1154:AE1217" si="1102">IF($AC1154&lt;&gt;1,"",IF(AND(INDEX($AG$2:$AG$1500,$Y1154)=1,INDEX($AG$2:$AG$1500,$Z1154)=1),1,""))</f>
        <v/>
      </c>
      <c r="AG1154" t="str">
        <f t="shared" ref="AG1154:AG1217" si="1103">IF($A1154="","",COUNTIFS($W$2:$W$2500,$A1154,$AB$2:$AB$2500,"Yes")+COUNTIFS($X$2:$X$2500,$A1154,$AA$2:$AA$2500,"Yes"))</f>
        <v/>
      </c>
      <c r="AH1154" t="str">
        <f t="shared" ref="AH1154:AH1217" si="1104">IF(OR($P1154&lt;&gt;"Yes",N($AG1154)=0),"",IF(AND($AG1154=1,COUNTIFS($W$2:$W$2500,$A1154,$AE$2:$AE$2500,1)+COUNTIFS($X$2:$X$2500,$A1154,$AE$2:$AE$2500,1)&gt;0),"","Yes"))</f>
        <v/>
      </c>
      <c r="AI1154" t="str">
        <f t="shared" ref="AI1154:AI1217" si="1105">IF($AH1154="Yes",$AG1154,"")</f>
        <v/>
      </c>
      <c r="AJ1154" t="str">
        <f t="shared" ref="AJ1154:AJ1217" si="1106">IF($AI1154="","",$AI1154+ROW()/1000000)</f>
        <v/>
      </c>
      <c r="AK1154" t="str">
        <f t="shared" ref="AK1154:AK1217" si="1107">IF(OR($A1154="",$P1154="Yes",N($AG1154)=0),"",$AG1154+ROW()/1000000)</f>
        <v/>
      </c>
      <c r="AL1154" t="str">
        <f>IF($A1154="","",INDEX(games!$J:$J,ROW())&amp;"")</f>
        <v/>
      </c>
      <c r="AM1154" t="str">
        <f>IF($A1154="","",SUMPRODUCT($AO1154:$BD1154,'Map Analysis'!$AN$2^{0,1,2,3,4,5,6,7,8,9,10,11,12,13,14,15}))</f>
        <v/>
      </c>
      <c r="AN1154" t="str">
        <f t="shared" ref="AN1154:AN1217" si="1108">IF($A1154="","",$AM1154+ROW()/10000000)</f>
        <v/>
      </c>
      <c r="AO1154" t="str">
        <f t="shared" ref="AO1154:AO1217" si="1109">IF($A1154="","",COUNTIF($W$2:$W$2500,$A1154))</f>
        <v/>
      </c>
      <c r="AP1154" t="str">
        <f t="shared" ref="AP1154:AP1217" si="1110">IF($A1154="","",SUMIFS($BF$2:$BF$2500,$W$2:$W$2500,$A1154))</f>
        <v/>
      </c>
      <c r="AQ1154" t="str">
        <f t="shared" ref="AQ1154:AQ1217" si="1111">IF($A1154="","",SUMIFS($BG$2:$BG$2500,$W$2:$W$2500,$A1154))</f>
        <v/>
      </c>
      <c r="AR1154" t="str">
        <f t="shared" ref="AR1154:AR1217" si="1112">IF($A1154="","",SUMIFS($BH$2:$BH$2500,$W$2:$W$2500,$A1154))</f>
        <v/>
      </c>
      <c r="AS1154" t="str">
        <f t="shared" ref="AS1154:AS1217" si="1113">IF($A1154="","",SUMIFS($BI$2:$BI$2500,$W$2:$W$2500,$A1154))</f>
        <v/>
      </c>
      <c r="AT1154" t="str">
        <f t="shared" ref="AT1154:AT1217" si="1114">IF($A1154="","",SUMIFS($BJ$2:$BJ$2500,$W$2:$W$2500,$A1154))</f>
        <v/>
      </c>
      <c r="AU1154" t="str">
        <f t="shared" ref="AU1154:AU1217" si="1115">IF($A1154="","",SUMIFS($BK$2:$BK$2500,$W$2:$W$2500,$A1154))</f>
        <v/>
      </c>
      <c r="AV1154" t="str">
        <f t="shared" ref="AV1154:AV1217" si="1116">IF($A1154="","",SUMIFS($BL$2:$BL$2500,$W$2:$W$2500,$A1154))</f>
        <v/>
      </c>
      <c r="AW1154" t="str">
        <f t="shared" ref="AW1154:AW1217" si="1117">IF($A1154="","",SUMIFS($BM$2:$BM$2500,$W$2:$W$2500,$A1154))</f>
        <v/>
      </c>
      <c r="AX1154" t="str">
        <f t="shared" ref="AX1154:AX1217" si="1118">IF($A1154="","",SUMIFS($BN$2:$BN$2500,$W$2:$W$2500,$A1154))</f>
        <v/>
      </c>
      <c r="AY1154" t="str">
        <f t="shared" ref="AY1154:AY1217" si="1119">IF($A1154="","",SUMIFS($BO$2:$BO$2500,$W$2:$W$2500,$A1154))</f>
        <v/>
      </c>
      <c r="AZ1154" t="str">
        <f t="shared" ref="AZ1154:AZ1217" si="1120">IF($A1154="","",SUMIFS($BP$2:$BP$2500,$W$2:$W$2500,$A1154))</f>
        <v/>
      </c>
      <c r="BA1154" t="str">
        <f t="shared" ref="BA1154:BA1217" si="1121">IF($A1154="","",SUMIFS($BQ$2:$BQ$2500,$W$2:$W$2500,$A1154))</f>
        <v/>
      </c>
      <c r="BB1154" t="str">
        <f t="shared" ref="BB1154:BB1217" si="1122">IF($A1154="","",SUMIFS($BR$2:$BR$2500,$W$2:$W$2500,$A1154))</f>
        <v/>
      </c>
      <c r="BC1154" t="str">
        <f t="shared" ref="BC1154:BC1217" si="1123">IF($A1154="","",SUMIFS($BS$2:$BS$2500,$W$2:$W$2500,$A1154))</f>
        <v/>
      </c>
      <c r="BD1154" t="str">
        <f t="shared" ref="BD1154:BD1217" si="1124">IF($A1154="","",SUMIFS($BT$2:$BT$2500,$W$2:$W$2500,$A1154))</f>
        <v/>
      </c>
      <c r="BF1154">
        <f t="shared" ref="BF1154:BF1217" si="1125">IF($Z1154="","",INDEX($AO$2:$AO$1500,$Z1154))</f>
        <v>0</v>
      </c>
      <c r="BG1154">
        <f t="shared" ref="BG1154:BG1217" si="1126">IF($Z1154="","",INDEX($AP$2:$AP$1500,$Z1154))</f>
        <v>0</v>
      </c>
      <c r="BH1154">
        <f t="shared" ref="BH1154:BH1217" si="1127">IF($Z1154="","",INDEX($AQ$2:$AQ$1500,$Z1154))</f>
        <v>0</v>
      </c>
      <c r="BI1154">
        <f t="shared" ref="BI1154:BI1217" si="1128">IF($Z1154="","",INDEX($AR$2:$AR$1500,$Z1154))</f>
        <v>0</v>
      </c>
      <c r="BJ1154">
        <f t="shared" ref="BJ1154:BJ1217" si="1129">IF($Z1154="","",INDEX($AS$2:$AS$1500,$Z1154))</f>
        <v>0</v>
      </c>
      <c r="BK1154">
        <f t="shared" ref="BK1154:BK1217" si="1130">IF($Z1154="","",INDEX($AT$2:$AT$1500,$Z1154))</f>
        <v>0</v>
      </c>
      <c r="BL1154">
        <f t="shared" ref="BL1154:BL1217" si="1131">IF($Z1154="","",INDEX($AU$2:$AU$1500,$Z1154))</f>
        <v>0</v>
      </c>
      <c r="BM1154">
        <f t="shared" ref="BM1154:BM1217" si="1132">IF($Z1154="","",INDEX($AV$2:$AV$1500,$Z1154))</f>
        <v>0</v>
      </c>
      <c r="BN1154">
        <f t="shared" ref="BN1154:BN1217" si="1133">IF($Z1154="","",INDEX($AW$2:$AW$1500,$Z1154))</f>
        <v>0</v>
      </c>
      <c r="BO1154">
        <f t="shared" ref="BO1154:BO1217" si="1134">IF($Z1154="","",INDEX($AX$2:$AX$1500,$Z1154))</f>
        <v>0</v>
      </c>
      <c r="BP1154">
        <f t="shared" ref="BP1154:BP1217" si="1135">IF($Z1154="","",INDEX($AY$2:$AY$1500,$Z1154))</f>
        <v>0</v>
      </c>
      <c r="BQ1154">
        <f t="shared" ref="BQ1154:BQ1217" si="1136">IF($Z1154="","",INDEX($AZ$2:$AZ$1500,$Z1154))</f>
        <v>0</v>
      </c>
      <c r="BR1154">
        <f t="shared" ref="BR1154:BR1217" si="1137">IF($Z1154="","",INDEX($BA$2:$BA$1500,$Z1154))</f>
        <v>0</v>
      </c>
      <c r="BS1154">
        <f t="shared" ref="BS1154:BS1217" si="1138">IF($Z1154="","",INDEX($BB$2:$BB$1500,$Z1154))</f>
        <v>0</v>
      </c>
      <c r="BT1154">
        <f t="shared" ref="BT1154:BT1217" si="1139">IF($Z1154="","",INDEX($BC$2:$BC$1500,$Z1154))</f>
        <v>0</v>
      </c>
    </row>
    <row r="1155" spans="1:72" x14ac:dyDescent="0.25">
      <c r="A1155" t="str">
        <f>IF(TRIM(INDEX(games!$A:$A,ROW()))="","",TRIM(INDEX(games!$A:$A,ROW())))</f>
        <v/>
      </c>
      <c r="B1155" t="str">
        <f>IF(OR($A1155="",INDEX(games!$B:$B,ROW())=""),"",INDEX(games!$B:$B,ROW()))</f>
        <v/>
      </c>
      <c r="C1155" t="str">
        <f>IF(OR($A1155="",INDEX(games!$C:$C,ROW())=""),"",INDEX(games!$C:$C,ROW()))</f>
        <v/>
      </c>
      <c r="D1155" t="str">
        <f t="shared" si="1080"/>
        <v/>
      </c>
      <c r="E1155" t="str">
        <f t="shared" si="1081"/>
        <v/>
      </c>
      <c r="F1155" t="str">
        <f t="shared" si="1082"/>
        <v/>
      </c>
      <c r="G1155" t="e">
        <f t="shared" si="1083"/>
        <v>#N/A</v>
      </c>
      <c r="H1155" t="e">
        <f t="shared" si="1084"/>
        <v>#N/A</v>
      </c>
      <c r="I1155" t="e">
        <f t="shared" si="1085"/>
        <v>#N/A</v>
      </c>
      <c r="J1155" t="e">
        <f t="shared" si="1086"/>
        <v>#N/A</v>
      </c>
      <c r="K1155" t="e">
        <f t="shared" si="1087"/>
        <v>#N/A</v>
      </c>
      <c r="L1155" t="e">
        <f t="shared" si="1088"/>
        <v>#N/A</v>
      </c>
      <c r="M1155" t="e">
        <f t="shared" si="1089"/>
        <v>#N/A</v>
      </c>
      <c r="N1155" t="e">
        <f t="shared" si="1090"/>
        <v>#N/A</v>
      </c>
      <c r="O1155" t="str">
        <f t="shared" si="1091"/>
        <v/>
      </c>
      <c r="P1155" t="str">
        <f>IF(OR($A1155="",INDEX(games!$H:$H,ROW())=""),"",INDEX(games!$H:$H,ROW()))</f>
        <v/>
      </c>
      <c r="Q1155" t="str">
        <f t="shared" si="1092"/>
        <v/>
      </c>
      <c r="T1155">
        <f t="shared" si="1093"/>
        <v>2020</v>
      </c>
      <c r="U1155">
        <f t="shared" si="1094"/>
        <v>2026</v>
      </c>
      <c r="V1155">
        <f t="shared" si="1095"/>
        <v>6</v>
      </c>
      <c r="W1155" t="str">
        <f>IF(TRIM(INDEX(connections!$A:$A,ROW()))="","",TRIM(INDEX(connections!$A:$A,ROW())))</f>
        <v>Rift Wizard</v>
      </c>
      <c r="X1155" t="str">
        <f>IF($W1155="","",TRIM(INDEX(connections!$B:$B,ROW())))</f>
        <v>Roguefort</v>
      </c>
      <c r="Y1155">
        <f t="shared" si="1096"/>
        <v>679</v>
      </c>
      <c r="Z1155">
        <f t="shared" si="1097"/>
        <v>712</v>
      </c>
      <c r="AA1155" t="str">
        <f t="shared" si="1098"/>
        <v>Yes</v>
      </c>
      <c r="AB1155" t="str">
        <f t="shared" si="1099"/>
        <v/>
      </c>
      <c r="AC1155" t="str">
        <f t="shared" si="1100"/>
        <v/>
      </c>
      <c r="AD1155">
        <f t="shared" si="1101"/>
        <v>0</v>
      </c>
      <c r="AE1155" t="str">
        <f t="shared" si="1102"/>
        <v/>
      </c>
      <c r="AG1155" t="str">
        <f t="shared" si="1103"/>
        <v/>
      </c>
      <c r="AH1155" t="str">
        <f t="shared" si="1104"/>
        <v/>
      </c>
      <c r="AI1155" t="str">
        <f t="shared" si="1105"/>
        <v/>
      </c>
      <c r="AJ1155" t="str">
        <f t="shared" si="1106"/>
        <v/>
      </c>
      <c r="AK1155" t="str">
        <f t="shared" si="1107"/>
        <v/>
      </c>
      <c r="AL1155" t="str">
        <f>IF($A1155="","",INDEX(games!$J:$J,ROW())&amp;"")</f>
        <v/>
      </c>
      <c r="AM1155" t="str">
        <f>IF($A1155="","",SUMPRODUCT($AO1155:$BD1155,'Map Analysis'!$AN$2^{0,1,2,3,4,5,6,7,8,9,10,11,12,13,14,15}))</f>
        <v/>
      </c>
      <c r="AN1155" t="str">
        <f t="shared" si="1108"/>
        <v/>
      </c>
      <c r="AO1155" t="str">
        <f t="shared" si="1109"/>
        <v/>
      </c>
      <c r="AP1155" t="str">
        <f t="shared" si="1110"/>
        <v/>
      </c>
      <c r="AQ1155" t="str">
        <f t="shared" si="1111"/>
        <v/>
      </c>
      <c r="AR1155" t="str">
        <f t="shared" si="1112"/>
        <v/>
      </c>
      <c r="AS1155" t="str">
        <f t="shared" si="1113"/>
        <v/>
      </c>
      <c r="AT1155" t="str">
        <f t="shared" si="1114"/>
        <v/>
      </c>
      <c r="AU1155" t="str">
        <f t="shared" si="1115"/>
        <v/>
      </c>
      <c r="AV1155" t="str">
        <f t="shared" si="1116"/>
        <v/>
      </c>
      <c r="AW1155" t="str">
        <f t="shared" si="1117"/>
        <v/>
      </c>
      <c r="AX1155" t="str">
        <f t="shared" si="1118"/>
        <v/>
      </c>
      <c r="AY1155" t="str">
        <f t="shared" si="1119"/>
        <v/>
      </c>
      <c r="AZ1155" t="str">
        <f t="shared" si="1120"/>
        <v/>
      </c>
      <c r="BA1155" t="str">
        <f t="shared" si="1121"/>
        <v/>
      </c>
      <c r="BB1155" t="str">
        <f t="shared" si="1122"/>
        <v/>
      </c>
      <c r="BC1155" t="str">
        <f t="shared" si="1123"/>
        <v/>
      </c>
      <c r="BD1155" t="str">
        <f t="shared" si="1124"/>
        <v/>
      </c>
      <c r="BF1155">
        <f t="shared" si="1125"/>
        <v>0</v>
      </c>
      <c r="BG1155">
        <f t="shared" si="1126"/>
        <v>0</v>
      </c>
      <c r="BH1155">
        <f t="shared" si="1127"/>
        <v>0</v>
      </c>
      <c r="BI1155">
        <f t="shared" si="1128"/>
        <v>0</v>
      </c>
      <c r="BJ1155">
        <f t="shared" si="1129"/>
        <v>0</v>
      </c>
      <c r="BK1155">
        <f t="shared" si="1130"/>
        <v>0</v>
      </c>
      <c r="BL1155">
        <f t="shared" si="1131"/>
        <v>0</v>
      </c>
      <c r="BM1155">
        <f t="shared" si="1132"/>
        <v>0</v>
      </c>
      <c r="BN1155">
        <f t="shared" si="1133"/>
        <v>0</v>
      </c>
      <c r="BO1155">
        <f t="shared" si="1134"/>
        <v>0</v>
      </c>
      <c r="BP1155">
        <f t="shared" si="1135"/>
        <v>0</v>
      </c>
      <c r="BQ1155">
        <f t="shared" si="1136"/>
        <v>0</v>
      </c>
      <c r="BR1155">
        <f t="shared" si="1137"/>
        <v>0</v>
      </c>
      <c r="BS1155">
        <f t="shared" si="1138"/>
        <v>0</v>
      </c>
      <c r="BT1155">
        <f t="shared" si="1139"/>
        <v>0</v>
      </c>
    </row>
    <row r="1156" spans="1:72" x14ac:dyDescent="0.25">
      <c r="A1156" t="str">
        <f>IF(TRIM(INDEX(games!$A:$A,ROW()))="","",TRIM(INDEX(games!$A:$A,ROW())))</f>
        <v/>
      </c>
      <c r="B1156" t="str">
        <f>IF(OR($A1156="",INDEX(games!$B:$B,ROW())=""),"",INDEX(games!$B:$B,ROW()))</f>
        <v/>
      </c>
      <c r="C1156" t="str">
        <f>IF(OR($A1156="",INDEX(games!$C:$C,ROW())=""),"",INDEX(games!$C:$C,ROW()))</f>
        <v/>
      </c>
      <c r="D1156" t="str">
        <f t="shared" si="1080"/>
        <v/>
      </c>
      <c r="E1156" t="str">
        <f t="shared" si="1081"/>
        <v/>
      </c>
      <c r="F1156" t="str">
        <f t="shared" si="1082"/>
        <v/>
      </c>
      <c r="G1156" t="e">
        <f t="shared" si="1083"/>
        <v>#N/A</v>
      </c>
      <c r="H1156" t="e">
        <f t="shared" si="1084"/>
        <v>#N/A</v>
      </c>
      <c r="I1156" t="e">
        <f t="shared" si="1085"/>
        <v>#N/A</v>
      </c>
      <c r="J1156" t="e">
        <f t="shared" si="1086"/>
        <v>#N/A</v>
      </c>
      <c r="K1156" t="e">
        <f t="shared" si="1087"/>
        <v>#N/A</v>
      </c>
      <c r="L1156" t="e">
        <f t="shared" si="1088"/>
        <v>#N/A</v>
      </c>
      <c r="M1156" t="e">
        <f t="shared" si="1089"/>
        <v>#N/A</v>
      </c>
      <c r="N1156" t="e">
        <f t="shared" si="1090"/>
        <v>#N/A</v>
      </c>
      <c r="O1156" t="str">
        <f t="shared" si="1091"/>
        <v/>
      </c>
      <c r="P1156" t="str">
        <f>IF(OR($A1156="",INDEX(games!$H:$H,ROW())=""),"",INDEX(games!$H:$H,ROW()))</f>
        <v/>
      </c>
      <c r="Q1156" t="str">
        <f t="shared" si="1092"/>
        <v/>
      </c>
      <c r="T1156">
        <f t="shared" si="1093"/>
        <v>1992</v>
      </c>
      <c r="U1156">
        <f t="shared" si="1094"/>
        <v>2026</v>
      </c>
      <c r="V1156">
        <f t="shared" si="1095"/>
        <v>34</v>
      </c>
      <c r="W1156" t="str">
        <f>IF(TRIM(INDEX(connections!$A:$A,ROW()))="","",TRIM(INDEX(connections!$A:$A,ROW())))</f>
        <v>UnReal World</v>
      </c>
      <c r="X1156" t="str">
        <f>IF($W1156="","",TRIM(INDEX(connections!$B:$B,ROW())))</f>
        <v>Roguefort</v>
      </c>
      <c r="Y1156">
        <f t="shared" si="1096"/>
        <v>937</v>
      </c>
      <c r="Z1156">
        <f t="shared" si="1097"/>
        <v>712</v>
      </c>
      <c r="AA1156" t="str">
        <f t="shared" si="1098"/>
        <v>Yes</v>
      </c>
      <c r="AB1156" t="str">
        <f t="shared" si="1099"/>
        <v/>
      </c>
      <c r="AC1156" t="str">
        <f t="shared" si="1100"/>
        <v/>
      </c>
      <c r="AD1156">
        <f t="shared" si="1101"/>
        <v>0</v>
      </c>
      <c r="AE1156" t="str">
        <f t="shared" si="1102"/>
        <v/>
      </c>
      <c r="AG1156" t="str">
        <f t="shared" si="1103"/>
        <v/>
      </c>
      <c r="AH1156" t="str">
        <f t="shared" si="1104"/>
        <v/>
      </c>
      <c r="AI1156" t="str">
        <f t="shared" si="1105"/>
        <v/>
      </c>
      <c r="AJ1156" t="str">
        <f t="shared" si="1106"/>
        <v/>
      </c>
      <c r="AK1156" t="str">
        <f t="shared" si="1107"/>
        <v/>
      </c>
      <c r="AL1156" t="str">
        <f>IF($A1156="","",INDEX(games!$J:$J,ROW())&amp;"")</f>
        <v/>
      </c>
      <c r="AM1156" t="str">
        <f>IF($A1156="","",SUMPRODUCT($AO1156:$BD1156,'Map Analysis'!$AN$2^{0,1,2,3,4,5,6,7,8,9,10,11,12,13,14,15}))</f>
        <v/>
      </c>
      <c r="AN1156" t="str">
        <f t="shared" si="1108"/>
        <v/>
      </c>
      <c r="AO1156" t="str">
        <f t="shared" si="1109"/>
        <v/>
      </c>
      <c r="AP1156" t="str">
        <f t="shared" si="1110"/>
        <v/>
      </c>
      <c r="AQ1156" t="str">
        <f t="shared" si="1111"/>
        <v/>
      </c>
      <c r="AR1156" t="str">
        <f t="shared" si="1112"/>
        <v/>
      </c>
      <c r="AS1156" t="str">
        <f t="shared" si="1113"/>
        <v/>
      </c>
      <c r="AT1156" t="str">
        <f t="shared" si="1114"/>
        <v/>
      </c>
      <c r="AU1156" t="str">
        <f t="shared" si="1115"/>
        <v/>
      </c>
      <c r="AV1156" t="str">
        <f t="shared" si="1116"/>
        <v/>
      </c>
      <c r="AW1156" t="str">
        <f t="shared" si="1117"/>
        <v/>
      </c>
      <c r="AX1156" t="str">
        <f t="shared" si="1118"/>
        <v/>
      </c>
      <c r="AY1156" t="str">
        <f t="shared" si="1119"/>
        <v/>
      </c>
      <c r="AZ1156" t="str">
        <f t="shared" si="1120"/>
        <v/>
      </c>
      <c r="BA1156" t="str">
        <f t="shared" si="1121"/>
        <v/>
      </c>
      <c r="BB1156" t="str">
        <f t="shared" si="1122"/>
        <v/>
      </c>
      <c r="BC1156" t="str">
        <f t="shared" si="1123"/>
        <v/>
      </c>
      <c r="BD1156" t="str">
        <f t="shared" si="1124"/>
        <v/>
      </c>
      <c r="BF1156">
        <f t="shared" si="1125"/>
        <v>0</v>
      </c>
      <c r="BG1156">
        <f t="shared" si="1126"/>
        <v>0</v>
      </c>
      <c r="BH1156">
        <f t="shared" si="1127"/>
        <v>0</v>
      </c>
      <c r="BI1156">
        <f t="shared" si="1128"/>
        <v>0</v>
      </c>
      <c r="BJ1156">
        <f t="shared" si="1129"/>
        <v>0</v>
      </c>
      <c r="BK1156">
        <f t="shared" si="1130"/>
        <v>0</v>
      </c>
      <c r="BL1156">
        <f t="shared" si="1131"/>
        <v>0</v>
      </c>
      <c r="BM1156">
        <f t="shared" si="1132"/>
        <v>0</v>
      </c>
      <c r="BN1156">
        <f t="shared" si="1133"/>
        <v>0</v>
      </c>
      <c r="BO1156">
        <f t="shared" si="1134"/>
        <v>0</v>
      </c>
      <c r="BP1156">
        <f t="shared" si="1135"/>
        <v>0</v>
      </c>
      <c r="BQ1156">
        <f t="shared" si="1136"/>
        <v>0</v>
      </c>
      <c r="BR1156">
        <f t="shared" si="1137"/>
        <v>0</v>
      </c>
      <c r="BS1156">
        <f t="shared" si="1138"/>
        <v>0</v>
      </c>
      <c r="BT1156">
        <f t="shared" si="1139"/>
        <v>0</v>
      </c>
    </row>
    <row r="1157" spans="1:72" x14ac:dyDescent="0.25">
      <c r="A1157" t="str">
        <f>IF(TRIM(INDEX(games!$A:$A,ROW()))="","",TRIM(INDEX(games!$A:$A,ROW())))</f>
        <v/>
      </c>
      <c r="B1157" t="str">
        <f>IF(OR($A1157="",INDEX(games!$B:$B,ROW())=""),"",INDEX(games!$B:$B,ROW()))</f>
        <v/>
      </c>
      <c r="C1157" t="str">
        <f>IF(OR($A1157="",INDEX(games!$C:$C,ROW())=""),"",INDEX(games!$C:$C,ROW()))</f>
        <v/>
      </c>
      <c r="D1157" t="str">
        <f t="shared" si="1080"/>
        <v/>
      </c>
      <c r="E1157" t="str">
        <f t="shared" si="1081"/>
        <v/>
      </c>
      <c r="F1157" t="str">
        <f t="shared" si="1082"/>
        <v/>
      </c>
      <c r="G1157" t="e">
        <f t="shared" si="1083"/>
        <v>#N/A</v>
      </c>
      <c r="H1157" t="e">
        <f t="shared" si="1084"/>
        <v>#N/A</v>
      </c>
      <c r="I1157" t="e">
        <f t="shared" si="1085"/>
        <v>#N/A</v>
      </c>
      <c r="J1157" t="e">
        <f t="shared" si="1086"/>
        <v>#N/A</v>
      </c>
      <c r="K1157" t="e">
        <f t="shared" si="1087"/>
        <v>#N/A</v>
      </c>
      <c r="L1157" t="e">
        <f t="shared" si="1088"/>
        <v>#N/A</v>
      </c>
      <c r="M1157" t="e">
        <f t="shared" si="1089"/>
        <v>#N/A</v>
      </c>
      <c r="N1157" t="e">
        <f t="shared" si="1090"/>
        <v>#N/A</v>
      </c>
      <c r="O1157" t="str">
        <f t="shared" si="1091"/>
        <v/>
      </c>
      <c r="P1157" t="str">
        <f>IF(OR($A1157="",INDEX(games!$H:$H,ROW())=""),"",INDEX(games!$H:$H,ROW()))</f>
        <v/>
      </c>
      <c r="Q1157" t="str">
        <f t="shared" si="1092"/>
        <v/>
      </c>
      <c r="T1157">
        <f t="shared" si="1093"/>
        <v>2009</v>
      </c>
      <c r="U1157">
        <f t="shared" si="1094"/>
        <v>2023</v>
      </c>
      <c r="V1157">
        <f t="shared" si="1095"/>
        <v>14</v>
      </c>
      <c r="W1157" t="str">
        <f>IF(TRIM(INDEX(connections!$A:$A,ROW()))="","",TRIM(INDEX(connections!$A:$A,ROW())))</f>
        <v>Brogue</v>
      </c>
      <c r="X1157" t="str">
        <f>IF($W1157="","",TRIM(INDEX(connections!$B:$B,ROW())))</f>
        <v>Rogue-Fp</v>
      </c>
      <c r="Y1157">
        <f t="shared" si="1096"/>
        <v>103</v>
      </c>
      <c r="Z1157">
        <f t="shared" si="1097"/>
        <v>713</v>
      </c>
      <c r="AA1157" t="str">
        <f t="shared" si="1098"/>
        <v>Yes</v>
      </c>
      <c r="AB1157" t="str">
        <f t="shared" si="1099"/>
        <v>Yes</v>
      </c>
      <c r="AC1157">
        <f t="shared" si="1100"/>
        <v>1</v>
      </c>
      <c r="AD1157">
        <f t="shared" si="1101"/>
        <v>0</v>
      </c>
      <c r="AE1157" t="str">
        <f t="shared" si="1102"/>
        <v/>
      </c>
      <c r="AG1157" t="str">
        <f t="shared" si="1103"/>
        <v/>
      </c>
      <c r="AH1157" t="str">
        <f t="shared" si="1104"/>
        <v/>
      </c>
      <c r="AI1157" t="str">
        <f t="shared" si="1105"/>
        <v/>
      </c>
      <c r="AJ1157" t="str">
        <f t="shared" si="1106"/>
        <v/>
      </c>
      <c r="AK1157" t="str">
        <f t="shared" si="1107"/>
        <v/>
      </c>
      <c r="AL1157" t="str">
        <f>IF($A1157="","",INDEX(games!$J:$J,ROW())&amp;"")</f>
        <v/>
      </c>
      <c r="AM1157" t="str">
        <f>IF($A1157="","",SUMPRODUCT($AO1157:$BD1157,'Map Analysis'!$AN$2^{0,1,2,3,4,5,6,7,8,9,10,11,12,13,14,15}))</f>
        <v/>
      </c>
      <c r="AN1157" t="str">
        <f t="shared" si="1108"/>
        <v/>
      </c>
      <c r="AO1157" t="str">
        <f t="shared" si="1109"/>
        <v/>
      </c>
      <c r="AP1157" t="str">
        <f t="shared" si="1110"/>
        <v/>
      </c>
      <c r="AQ1157" t="str">
        <f t="shared" si="1111"/>
        <v/>
      </c>
      <c r="AR1157" t="str">
        <f t="shared" si="1112"/>
        <v/>
      </c>
      <c r="AS1157" t="str">
        <f t="shared" si="1113"/>
        <v/>
      </c>
      <c r="AT1157" t="str">
        <f t="shared" si="1114"/>
        <v/>
      </c>
      <c r="AU1157" t="str">
        <f t="shared" si="1115"/>
        <v/>
      </c>
      <c r="AV1157" t="str">
        <f t="shared" si="1116"/>
        <v/>
      </c>
      <c r="AW1157" t="str">
        <f t="shared" si="1117"/>
        <v/>
      </c>
      <c r="AX1157" t="str">
        <f t="shared" si="1118"/>
        <v/>
      </c>
      <c r="AY1157" t="str">
        <f t="shared" si="1119"/>
        <v/>
      </c>
      <c r="AZ1157" t="str">
        <f t="shared" si="1120"/>
        <v/>
      </c>
      <c r="BA1157" t="str">
        <f t="shared" si="1121"/>
        <v/>
      </c>
      <c r="BB1157" t="str">
        <f t="shared" si="1122"/>
        <v/>
      </c>
      <c r="BC1157" t="str">
        <f t="shared" si="1123"/>
        <v/>
      </c>
      <c r="BD1157" t="str">
        <f t="shared" si="1124"/>
        <v/>
      </c>
      <c r="BF1157">
        <f t="shared" si="1125"/>
        <v>0</v>
      </c>
      <c r="BG1157">
        <f t="shared" si="1126"/>
        <v>0</v>
      </c>
      <c r="BH1157">
        <f t="shared" si="1127"/>
        <v>0</v>
      </c>
      <c r="BI1157">
        <f t="shared" si="1128"/>
        <v>0</v>
      </c>
      <c r="BJ1157">
        <f t="shared" si="1129"/>
        <v>0</v>
      </c>
      <c r="BK1157">
        <f t="shared" si="1130"/>
        <v>0</v>
      </c>
      <c r="BL1157">
        <f t="shared" si="1131"/>
        <v>0</v>
      </c>
      <c r="BM1157">
        <f t="shared" si="1132"/>
        <v>0</v>
      </c>
      <c r="BN1157">
        <f t="shared" si="1133"/>
        <v>0</v>
      </c>
      <c r="BO1157">
        <f t="shared" si="1134"/>
        <v>0</v>
      </c>
      <c r="BP1157">
        <f t="shared" si="1135"/>
        <v>0</v>
      </c>
      <c r="BQ1157">
        <f t="shared" si="1136"/>
        <v>0</v>
      </c>
      <c r="BR1157">
        <f t="shared" si="1137"/>
        <v>0</v>
      </c>
      <c r="BS1157">
        <f t="shared" si="1138"/>
        <v>0</v>
      </c>
      <c r="BT1157">
        <f t="shared" si="1139"/>
        <v>0</v>
      </c>
    </row>
    <row r="1158" spans="1:72" x14ac:dyDescent="0.25">
      <c r="A1158" t="str">
        <f>IF(TRIM(INDEX(games!$A:$A,ROW()))="","",TRIM(INDEX(games!$A:$A,ROW())))</f>
        <v/>
      </c>
      <c r="B1158" t="str">
        <f>IF(OR($A1158="",INDEX(games!$B:$B,ROW())=""),"",INDEX(games!$B:$B,ROW()))</f>
        <v/>
      </c>
      <c r="C1158" t="str">
        <f>IF(OR($A1158="",INDEX(games!$C:$C,ROW())=""),"",INDEX(games!$C:$C,ROW()))</f>
        <v/>
      </c>
      <c r="D1158" t="str">
        <f t="shared" si="1080"/>
        <v/>
      </c>
      <c r="E1158" t="str">
        <f t="shared" si="1081"/>
        <v/>
      </c>
      <c r="F1158" t="str">
        <f t="shared" si="1082"/>
        <v/>
      </c>
      <c r="G1158" t="e">
        <f t="shared" si="1083"/>
        <v>#N/A</v>
      </c>
      <c r="H1158" t="e">
        <f t="shared" si="1084"/>
        <v>#N/A</v>
      </c>
      <c r="I1158" t="e">
        <f t="shared" si="1085"/>
        <v>#N/A</v>
      </c>
      <c r="J1158" t="e">
        <f t="shared" si="1086"/>
        <v>#N/A</v>
      </c>
      <c r="K1158" t="e">
        <f t="shared" si="1087"/>
        <v>#N/A</v>
      </c>
      <c r="L1158" t="e">
        <f t="shared" si="1088"/>
        <v>#N/A</v>
      </c>
      <c r="M1158" t="e">
        <f t="shared" si="1089"/>
        <v>#N/A</v>
      </c>
      <c r="N1158" t="e">
        <f t="shared" si="1090"/>
        <v>#N/A</v>
      </c>
      <c r="O1158" t="str">
        <f t="shared" si="1091"/>
        <v/>
      </c>
      <c r="P1158" t="str">
        <f>IF(OR($A1158="",INDEX(games!$H:$H,ROW())=""),"",INDEX(games!$H:$H,ROW()))</f>
        <v/>
      </c>
      <c r="Q1158" t="str">
        <f t="shared" si="1092"/>
        <v/>
      </c>
      <c r="T1158">
        <f t="shared" si="1093"/>
        <v>1980</v>
      </c>
      <c r="U1158">
        <f t="shared" si="1094"/>
        <v>2023</v>
      </c>
      <c r="V1158">
        <f t="shared" si="1095"/>
        <v>43</v>
      </c>
      <c r="W1158" t="str">
        <f>IF(TRIM(INDEX(connections!$A:$A,ROW()))="","",TRIM(INDEX(connections!$A:$A,ROW())))</f>
        <v>Rogue</v>
      </c>
      <c r="X1158" t="str">
        <f>IF($W1158="","",TRIM(INDEX(connections!$B:$B,ROW())))</f>
        <v>Rogue-Fp</v>
      </c>
      <c r="Y1158">
        <f t="shared" si="1096"/>
        <v>693</v>
      </c>
      <c r="Z1158">
        <f t="shared" si="1097"/>
        <v>713</v>
      </c>
      <c r="AA1158" t="str">
        <f t="shared" si="1098"/>
        <v>Yes</v>
      </c>
      <c r="AB1158" t="str">
        <f t="shared" si="1099"/>
        <v>Yes</v>
      </c>
      <c r="AC1158">
        <f t="shared" si="1100"/>
        <v>1</v>
      </c>
      <c r="AD1158">
        <f t="shared" si="1101"/>
        <v>0</v>
      </c>
      <c r="AE1158" t="str">
        <f t="shared" si="1102"/>
        <v/>
      </c>
      <c r="AG1158" t="str">
        <f t="shared" si="1103"/>
        <v/>
      </c>
      <c r="AH1158" t="str">
        <f t="shared" si="1104"/>
        <v/>
      </c>
      <c r="AI1158" t="str">
        <f t="shared" si="1105"/>
        <v/>
      </c>
      <c r="AJ1158" t="str">
        <f t="shared" si="1106"/>
        <v/>
      </c>
      <c r="AK1158" t="str">
        <f t="shared" si="1107"/>
        <v/>
      </c>
      <c r="AL1158" t="str">
        <f>IF($A1158="","",INDEX(games!$J:$J,ROW())&amp;"")</f>
        <v/>
      </c>
      <c r="AM1158" t="str">
        <f>IF($A1158="","",SUMPRODUCT($AO1158:$BD1158,'Map Analysis'!$AN$2^{0,1,2,3,4,5,6,7,8,9,10,11,12,13,14,15}))</f>
        <v/>
      </c>
      <c r="AN1158" t="str">
        <f t="shared" si="1108"/>
        <v/>
      </c>
      <c r="AO1158" t="str">
        <f t="shared" si="1109"/>
        <v/>
      </c>
      <c r="AP1158" t="str">
        <f t="shared" si="1110"/>
        <v/>
      </c>
      <c r="AQ1158" t="str">
        <f t="shared" si="1111"/>
        <v/>
      </c>
      <c r="AR1158" t="str">
        <f t="shared" si="1112"/>
        <v/>
      </c>
      <c r="AS1158" t="str">
        <f t="shared" si="1113"/>
        <v/>
      </c>
      <c r="AT1158" t="str">
        <f t="shared" si="1114"/>
        <v/>
      </c>
      <c r="AU1158" t="str">
        <f t="shared" si="1115"/>
        <v/>
      </c>
      <c r="AV1158" t="str">
        <f t="shared" si="1116"/>
        <v/>
      </c>
      <c r="AW1158" t="str">
        <f t="shared" si="1117"/>
        <v/>
      </c>
      <c r="AX1158" t="str">
        <f t="shared" si="1118"/>
        <v/>
      </c>
      <c r="AY1158" t="str">
        <f t="shared" si="1119"/>
        <v/>
      </c>
      <c r="AZ1158" t="str">
        <f t="shared" si="1120"/>
        <v/>
      </c>
      <c r="BA1158" t="str">
        <f t="shared" si="1121"/>
        <v/>
      </c>
      <c r="BB1158" t="str">
        <f t="shared" si="1122"/>
        <v/>
      </c>
      <c r="BC1158" t="str">
        <f t="shared" si="1123"/>
        <v/>
      </c>
      <c r="BD1158" t="str">
        <f t="shared" si="1124"/>
        <v/>
      </c>
      <c r="BF1158">
        <f t="shared" si="1125"/>
        <v>0</v>
      </c>
      <c r="BG1158">
        <f t="shared" si="1126"/>
        <v>0</v>
      </c>
      <c r="BH1158">
        <f t="shared" si="1127"/>
        <v>0</v>
      </c>
      <c r="BI1158">
        <f t="shared" si="1128"/>
        <v>0</v>
      </c>
      <c r="BJ1158">
        <f t="shared" si="1129"/>
        <v>0</v>
      </c>
      <c r="BK1158">
        <f t="shared" si="1130"/>
        <v>0</v>
      </c>
      <c r="BL1158">
        <f t="shared" si="1131"/>
        <v>0</v>
      </c>
      <c r="BM1158">
        <f t="shared" si="1132"/>
        <v>0</v>
      </c>
      <c r="BN1158">
        <f t="shared" si="1133"/>
        <v>0</v>
      </c>
      <c r="BO1158">
        <f t="shared" si="1134"/>
        <v>0</v>
      </c>
      <c r="BP1158">
        <f t="shared" si="1135"/>
        <v>0</v>
      </c>
      <c r="BQ1158">
        <f t="shared" si="1136"/>
        <v>0</v>
      </c>
      <c r="BR1158">
        <f t="shared" si="1137"/>
        <v>0</v>
      </c>
      <c r="BS1158">
        <f t="shared" si="1138"/>
        <v>0</v>
      </c>
      <c r="BT1158">
        <f t="shared" si="1139"/>
        <v>0</v>
      </c>
    </row>
    <row r="1159" spans="1:72" x14ac:dyDescent="0.25">
      <c r="A1159" t="str">
        <f>IF(TRIM(INDEX(games!$A:$A,ROW()))="","",TRIM(INDEX(games!$A:$A,ROW())))</f>
        <v/>
      </c>
      <c r="B1159" t="str">
        <f>IF(OR($A1159="",INDEX(games!$B:$B,ROW())=""),"",INDEX(games!$B:$B,ROW()))</f>
        <v/>
      </c>
      <c r="C1159" t="str">
        <f>IF(OR($A1159="",INDEX(games!$C:$C,ROW())=""),"",INDEX(games!$C:$C,ROW()))</f>
        <v/>
      </c>
      <c r="D1159" t="str">
        <f t="shared" si="1080"/>
        <v/>
      </c>
      <c r="E1159" t="str">
        <f t="shared" si="1081"/>
        <v/>
      </c>
      <c r="F1159" t="str">
        <f t="shared" si="1082"/>
        <v/>
      </c>
      <c r="G1159" t="e">
        <f t="shared" si="1083"/>
        <v>#N/A</v>
      </c>
      <c r="H1159" t="e">
        <f t="shared" si="1084"/>
        <v>#N/A</v>
      </c>
      <c r="I1159" t="e">
        <f t="shared" si="1085"/>
        <v>#N/A</v>
      </c>
      <c r="J1159" t="e">
        <f t="shared" si="1086"/>
        <v>#N/A</v>
      </c>
      <c r="K1159" t="e">
        <f t="shared" si="1087"/>
        <v>#N/A</v>
      </c>
      <c r="L1159" t="e">
        <f t="shared" si="1088"/>
        <v>#N/A</v>
      </c>
      <c r="M1159" t="e">
        <f t="shared" si="1089"/>
        <v>#N/A</v>
      </c>
      <c r="N1159" t="e">
        <f t="shared" si="1090"/>
        <v>#N/A</v>
      </c>
      <c r="O1159" t="str">
        <f t="shared" si="1091"/>
        <v/>
      </c>
      <c r="P1159" t="str">
        <f>IF(OR($A1159="",INDEX(games!$H:$H,ROW())=""),"",INDEX(games!$H:$H,ROW()))</f>
        <v/>
      </c>
      <c r="Q1159" t="str">
        <f t="shared" si="1092"/>
        <v/>
      </c>
      <c r="T1159">
        <f t="shared" si="1093"/>
        <v>2023</v>
      </c>
      <c r="U1159">
        <f t="shared" si="1094"/>
        <v>2026</v>
      </c>
      <c r="V1159">
        <f t="shared" si="1095"/>
        <v>3</v>
      </c>
      <c r="W1159" t="str">
        <f>IF(TRIM(INDEX(connections!$A:$A,ROW()))="","",TRIM(INDEX(connections!$A:$A,ROW())))</f>
        <v>Balatro</v>
      </c>
      <c r="X1159" t="str">
        <f>IF($W1159="","",TRIM(INDEX(connections!$B:$B,ROW())))</f>
        <v>RogueJack21</v>
      </c>
      <c r="Y1159">
        <f t="shared" si="1096"/>
        <v>56</v>
      </c>
      <c r="Z1159">
        <f t="shared" si="1097"/>
        <v>714</v>
      </c>
      <c r="AA1159" t="str">
        <f t="shared" si="1098"/>
        <v>Yes</v>
      </c>
      <c r="AB1159" t="str">
        <f t="shared" si="1099"/>
        <v/>
      </c>
      <c r="AC1159" t="str">
        <f t="shared" si="1100"/>
        <v/>
      </c>
      <c r="AD1159">
        <f t="shared" si="1101"/>
        <v>0</v>
      </c>
      <c r="AE1159" t="str">
        <f t="shared" si="1102"/>
        <v/>
      </c>
      <c r="AG1159" t="str">
        <f t="shared" si="1103"/>
        <v/>
      </c>
      <c r="AH1159" t="str">
        <f t="shared" si="1104"/>
        <v/>
      </c>
      <c r="AI1159" t="str">
        <f t="shared" si="1105"/>
        <v/>
      </c>
      <c r="AJ1159" t="str">
        <f t="shared" si="1106"/>
        <v/>
      </c>
      <c r="AK1159" t="str">
        <f t="shared" si="1107"/>
        <v/>
      </c>
      <c r="AL1159" t="str">
        <f>IF($A1159="","",INDEX(games!$J:$J,ROW())&amp;"")</f>
        <v/>
      </c>
      <c r="AM1159" t="str">
        <f>IF($A1159="","",SUMPRODUCT($AO1159:$BD1159,'Map Analysis'!$AN$2^{0,1,2,3,4,5,6,7,8,9,10,11,12,13,14,15}))</f>
        <v/>
      </c>
      <c r="AN1159" t="str">
        <f t="shared" si="1108"/>
        <v/>
      </c>
      <c r="AO1159" t="str">
        <f t="shared" si="1109"/>
        <v/>
      </c>
      <c r="AP1159" t="str">
        <f t="shared" si="1110"/>
        <v/>
      </c>
      <c r="AQ1159" t="str">
        <f t="shared" si="1111"/>
        <v/>
      </c>
      <c r="AR1159" t="str">
        <f t="shared" si="1112"/>
        <v/>
      </c>
      <c r="AS1159" t="str">
        <f t="shared" si="1113"/>
        <v/>
      </c>
      <c r="AT1159" t="str">
        <f t="shared" si="1114"/>
        <v/>
      </c>
      <c r="AU1159" t="str">
        <f t="shared" si="1115"/>
        <v/>
      </c>
      <c r="AV1159" t="str">
        <f t="shared" si="1116"/>
        <v/>
      </c>
      <c r="AW1159" t="str">
        <f t="shared" si="1117"/>
        <v/>
      </c>
      <c r="AX1159" t="str">
        <f t="shared" si="1118"/>
        <v/>
      </c>
      <c r="AY1159" t="str">
        <f t="shared" si="1119"/>
        <v/>
      </c>
      <c r="AZ1159" t="str">
        <f t="shared" si="1120"/>
        <v/>
      </c>
      <c r="BA1159" t="str">
        <f t="shared" si="1121"/>
        <v/>
      </c>
      <c r="BB1159" t="str">
        <f t="shared" si="1122"/>
        <v/>
      </c>
      <c r="BC1159" t="str">
        <f t="shared" si="1123"/>
        <v/>
      </c>
      <c r="BD1159" t="str">
        <f t="shared" si="1124"/>
        <v/>
      </c>
      <c r="BF1159">
        <f t="shared" si="1125"/>
        <v>0</v>
      </c>
      <c r="BG1159">
        <f t="shared" si="1126"/>
        <v>0</v>
      </c>
      <c r="BH1159">
        <f t="shared" si="1127"/>
        <v>0</v>
      </c>
      <c r="BI1159">
        <f t="shared" si="1128"/>
        <v>0</v>
      </c>
      <c r="BJ1159">
        <f t="shared" si="1129"/>
        <v>0</v>
      </c>
      <c r="BK1159">
        <f t="shared" si="1130"/>
        <v>0</v>
      </c>
      <c r="BL1159">
        <f t="shared" si="1131"/>
        <v>0</v>
      </c>
      <c r="BM1159">
        <f t="shared" si="1132"/>
        <v>0</v>
      </c>
      <c r="BN1159">
        <f t="shared" si="1133"/>
        <v>0</v>
      </c>
      <c r="BO1159">
        <f t="shared" si="1134"/>
        <v>0</v>
      </c>
      <c r="BP1159">
        <f t="shared" si="1135"/>
        <v>0</v>
      </c>
      <c r="BQ1159">
        <f t="shared" si="1136"/>
        <v>0</v>
      </c>
      <c r="BR1159">
        <f t="shared" si="1137"/>
        <v>0</v>
      </c>
      <c r="BS1159">
        <f t="shared" si="1138"/>
        <v>0</v>
      </c>
      <c r="BT1159">
        <f t="shared" si="1139"/>
        <v>0</v>
      </c>
    </row>
    <row r="1160" spans="1:72" x14ac:dyDescent="0.25">
      <c r="A1160" t="str">
        <f>IF(TRIM(INDEX(games!$A:$A,ROW()))="","",TRIM(INDEX(games!$A:$A,ROW())))</f>
        <v/>
      </c>
      <c r="B1160" t="str">
        <f>IF(OR($A1160="",INDEX(games!$B:$B,ROW())=""),"",INDEX(games!$B:$B,ROW()))</f>
        <v/>
      </c>
      <c r="C1160" t="str">
        <f>IF(OR($A1160="",INDEX(games!$C:$C,ROW())=""),"",INDEX(games!$C:$C,ROW()))</f>
        <v/>
      </c>
      <c r="D1160" t="str">
        <f t="shared" si="1080"/>
        <v/>
      </c>
      <c r="E1160" t="str">
        <f t="shared" si="1081"/>
        <v/>
      </c>
      <c r="F1160" t="str">
        <f t="shared" si="1082"/>
        <v/>
      </c>
      <c r="G1160" t="e">
        <f t="shared" si="1083"/>
        <v>#N/A</v>
      </c>
      <c r="H1160" t="e">
        <f t="shared" si="1084"/>
        <v>#N/A</v>
      </c>
      <c r="I1160" t="e">
        <f t="shared" si="1085"/>
        <v>#N/A</v>
      </c>
      <c r="J1160" t="e">
        <f t="shared" si="1086"/>
        <v>#N/A</v>
      </c>
      <c r="K1160" t="e">
        <f t="shared" si="1087"/>
        <v>#N/A</v>
      </c>
      <c r="L1160" t="e">
        <f t="shared" si="1088"/>
        <v>#N/A</v>
      </c>
      <c r="M1160" t="e">
        <f t="shared" si="1089"/>
        <v>#N/A</v>
      </c>
      <c r="N1160" t="e">
        <f t="shared" si="1090"/>
        <v>#N/A</v>
      </c>
      <c r="O1160" t="str">
        <f t="shared" si="1091"/>
        <v/>
      </c>
      <c r="P1160" t="str">
        <f>IF(OR($A1160="",INDEX(games!$H:$H,ROW())=""),"",INDEX(games!$H:$H,ROW()))</f>
        <v/>
      </c>
      <c r="Q1160" t="str">
        <f t="shared" si="1092"/>
        <v/>
      </c>
      <c r="T1160">
        <f t="shared" si="1093"/>
        <v>2017</v>
      </c>
      <c r="U1160">
        <f t="shared" si="1094"/>
        <v>2026</v>
      </c>
      <c r="V1160">
        <f t="shared" si="1095"/>
        <v>9</v>
      </c>
      <c r="W1160" t="str">
        <f>IF(TRIM(INDEX(connections!$A:$A,ROW()))="","",TRIM(INDEX(connections!$A:$A,ROW())))</f>
        <v>Slay the Spire</v>
      </c>
      <c r="X1160" t="str">
        <f>IF($W1160="","",TRIM(INDEX(connections!$B:$B,ROW())))</f>
        <v>RogueJack21</v>
      </c>
      <c r="Y1160">
        <f t="shared" si="1096"/>
        <v>772</v>
      </c>
      <c r="Z1160">
        <f t="shared" si="1097"/>
        <v>714</v>
      </c>
      <c r="AA1160" t="str">
        <f t="shared" si="1098"/>
        <v>Yes</v>
      </c>
      <c r="AB1160" t="str">
        <f t="shared" si="1099"/>
        <v/>
      </c>
      <c r="AC1160" t="str">
        <f t="shared" si="1100"/>
        <v/>
      </c>
      <c r="AD1160">
        <f t="shared" si="1101"/>
        <v>0</v>
      </c>
      <c r="AE1160" t="str">
        <f t="shared" si="1102"/>
        <v/>
      </c>
      <c r="AG1160" t="str">
        <f t="shared" si="1103"/>
        <v/>
      </c>
      <c r="AH1160" t="str">
        <f t="shared" si="1104"/>
        <v/>
      </c>
      <c r="AI1160" t="str">
        <f t="shared" si="1105"/>
        <v/>
      </c>
      <c r="AJ1160" t="str">
        <f t="shared" si="1106"/>
        <v/>
      </c>
      <c r="AK1160" t="str">
        <f t="shared" si="1107"/>
        <v/>
      </c>
      <c r="AL1160" t="str">
        <f>IF($A1160="","",INDEX(games!$J:$J,ROW())&amp;"")</f>
        <v/>
      </c>
      <c r="AM1160" t="str">
        <f>IF($A1160="","",SUMPRODUCT($AO1160:$BD1160,'Map Analysis'!$AN$2^{0,1,2,3,4,5,6,7,8,9,10,11,12,13,14,15}))</f>
        <v/>
      </c>
      <c r="AN1160" t="str">
        <f t="shared" si="1108"/>
        <v/>
      </c>
      <c r="AO1160" t="str">
        <f t="shared" si="1109"/>
        <v/>
      </c>
      <c r="AP1160" t="str">
        <f t="shared" si="1110"/>
        <v/>
      </c>
      <c r="AQ1160" t="str">
        <f t="shared" si="1111"/>
        <v/>
      </c>
      <c r="AR1160" t="str">
        <f t="shared" si="1112"/>
        <v/>
      </c>
      <c r="AS1160" t="str">
        <f t="shared" si="1113"/>
        <v/>
      </c>
      <c r="AT1160" t="str">
        <f t="shared" si="1114"/>
        <v/>
      </c>
      <c r="AU1160" t="str">
        <f t="shared" si="1115"/>
        <v/>
      </c>
      <c r="AV1160" t="str">
        <f t="shared" si="1116"/>
        <v/>
      </c>
      <c r="AW1160" t="str">
        <f t="shared" si="1117"/>
        <v/>
      </c>
      <c r="AX1160" t="str">
        <f t="shared" si="1118"/>
        <v/>
      </c>
      <c r="AY1160" t="str">
        <f t="shared" si="1119"/>
        <v/>
      </c>
      <c r="AZ1160" t="str">
        <f t="shared" si="1120"/>
        <v/>
      </c>
      <c r="BA1160" t="str">
        <f t="shared" si="1121"/>
        <v/>
      </c>
      <c r="BB1160" t="str">
        <f t="shared" si="1122"/>
        <v/>
      </c>
      <c r="BC1160" t="str">
        <f t="shared" si="1123"/>
        <v/>
      </c>
      <c r="BD1160" t="str">
        <f t="shared" si="1124"/>
        <v/>
      </c>
      <c r="BF1160">
        <f t="shared" si="1125"/>
        <v>0</v>
      </c>
      <c r="BG1160">
        <f t="shared" si="1126"/>
        <v>0</v>
      </c>
      <c r="BH1160">
        <f t="shared" si="1127"/>
        <v>0</v>
      </c>
      <c r="BI1160">
        <f t="shared" si="1128"/>
        <v>0</v>
      </c>
      <c r="BJ1160">
        <f t="shared" si="1129"/>
        <v>0</v>
      </c>
      <c r="BK1160">
        <f t="shared" si="1130"/>
        <v>0</v>
      </c>
      <c r="BL1160">
        <f t="shared" si="1131"/>
        <v>0</v>
      </c>
      <c r="BM1160">
        <f t="shared" si="1132"/>
        <v>0</v>
      </c>
      <c r="BN1160">
        <f t="shared" si="1133"/>
        <v>0</v>
      </c>
      <c r="BO1160">
        <f t="shared" si="1134"/>
        <v>0</v>
      </c>
      <c r="BP1160">
        <f t="shared" si="1135"/>
        <v>0</v>
      </c>
      <c r="BQ1160">
        <f t="shared" si="1136"/>
        <v>0</v>
      </c>
      <c r="BR1160">
        <f t="shared" si="1137"/>
        <v>0</v>
      </c>
      <c r="BS1160">
        <f t="shared" si="1138"/>
        <v>0</v>
      </c>
      <c r="BT1160">
        <f t="shared" si="1139"/>
        <v>0</v>
      </c>
    </row>
    <row r="1161" spans="1:72" x14ac:dyDescent="0.25">
      <c r="A1161" t="str">
        <f>IF(TRIM(INDEX(games!$A:$A,ROW()))="","",TRIM(INDEX(games!$A:$A,ROW())))</f>
        <v/>
      </c>
      <c r="B1161" t="str">
        <f>IF(OR($A1161="",INDEX(games!$B:$B,ROW())=""),"",INDEX(games!$B:$B,ROW()))</f>
        <v/>
      </c>
      <c r="C1161" t="str">
        <f>IF(OR($A1161="",INDEX(games!$C:$C,ROW())=""),"",INDEX(games!$C:$C,ROW()))</f>
        <v/>
      </c>
      <c r="D1161" t="str">
        <f t="shared" si="1080"/>
        <v/>
      </c>
      <c r="E1161" t="str">
        <f t="shared" si="1081"/>
        <v/>
      </c>
      <c r="F1161" t="str">
        <f t="shared" si="1082"/>
        <v/>
      </c>
      <c r="G1161" t="e">
        <f t="shared" si="1083"/>
        <v>#N/A</v>
      </c>
      <c r="H1161" t="e">
        <f t="shared" si="1084"/>
        <v>#N/A</v>
      </c>
      <c r="I1161" t="e">
        <f t="shared" si="1085"/>
        <v>#N/A</v>
      </c>
      <c r="J1161" t="e">
        <f t="shared" si="1086"/>
        <v>#N/A</v>
      </c>
      <c r="K1161" t="e">
        <f t="shared" si="1087"/>
        <v>#N/A</v>
      </c>
      <c r="L1161" t="e">
        <f t="shared" si="1088"/>
        <v>#N/A</v>
      </c>
      <c r="M1161" t="e">
        <f t="shared" si="1089"/>
        <v>#N/A</v>
      </c>
      <c r="N1161" t="e">
        <f t="shared" si="1090"/>
        <v>#N/A</v>
      </c>
      <c r="O1161" t="str">
        <f t="shared" si="1091"/>
        <v/>
      </c>
      <c r="P1161" t="str">
        <f>IF(OR($A1161="",INDEX(games!$H:$H,ROW())=""),"",INDEX(games!$H:$H,ROW()))</f>
        <v/>
      </c>
      <c r="Q1161" t="str">
        <f t="shared" si="1092"/>
        <v/>
      </c>
      <c r="T1161">
        <f t="shared" si="1093"/>
        <v>1980</v>
      </c>
      <c r="U1161">
        <f t="shared" si="1094"/>
        <v>2014</v>
      </c>
      <c r="V1161">
        <f t="shared" si="1095"/>
        <v>34</v>
      </c>
      <c r="W1161" t="str">
        <f>IF(TRIM(INDEX(connections!$A:$A,ROW()))="","",TRIM(INDEX(connections!$A:$A,ROW())))</f>
        <v>Rogue</v>
      </c>
      <c r="X1161" t="str">
        <f>IF($W1161="","",TRIM(INDEX(connections!$B:$B,ROW())))</f>
        <v>Rogue's Tale</v>
      </c>
      <c r="Y1161">
        <f t="shared" si="1096"/>
        <v>693</v>
      </c>
      <c r="Z1161">
        <f t="shared" si="1097"/>
        <v>715</v>
      </c>
      <c r="AA1161" t="str">
        <f t="shared" si="1098"/>
        <v>Yes</v>
      </c>
      <c r="AB1161" t="str">
        <f t="shared" si="1099"/>
        <v/>
      </c>
      <c r="AC1161" t="str">
        <f t="shared" si="1100"/>
        <v/>
      </c>
      <c r="AD1161">
        <f t="shared" si="1101"/>
        <v>0</v>
      </c>
      <c r="AE1161" t="str">
        <f t="shared" si="1102"/>
        <v/>
      </c>
      <c r="AG1161" t="str">
        <f t="shared" si="1103"/>
        <v/>
      </c>
      <c r="AH1161" t="str">
        <f t="shared" si="1104"/>
        <v/>
      </c>
      <c r="AI1161" t="str">
        <f t="shared" si="1105"/>
        <v/>
      </c>
      <c r="AJ1161" t="str">
        <f t="shared" si="1106"/>
        <v/>
      </c>
      <c r="AK1161" t="str">
        <f t="shared" si="1107"/>
        <v/>
      </c>
      <c r="AL1161" t="str">
        <f>IF($A1161="","",INDEX(games!$J:$J,ROW())&amp;"")</f>
        <v/>
      </c>
      <c r="AM1161" t="str">
        <f>IF($A1161="","",SUMPRODUCT($AO1161:$BD1161,'Map Analysis'!$AN$2^{0,1,2,3,4,5,6,7,8,9,10,11,12,13,14,15}))</f>
        <v/>
      </c>
      <c r="AN1161" t="str">
        <f t="shared" si="1108"/>
        <v/>
      </c>
      <c r="AO1161" t="str">
        <f t="shared" si="1109"/>
        <v/>
      </c>
      <c r="AP1161" t="str">
        <f t="shared" si="1110"/>
        <v/>
      </c>
      <c r="AQ1161" t="str">
        <f t="shared" si="1111"/>
        <v/>
      </c>
      <c r="AR1161" t="str">
        <f t="shared" si="1112"/>
        <v/>
      </c>
      <c r="AS1161" t="str">
        <f t="shared" si="1113"/>
        <v/>
      </c>
      <c r="AT1161" t="str">
        <f t="shared" si="1114"/>
        <v/>
      </c>
      <c r="AU1161" t="str">
        <f t="shared" si="1115"/>
        <v/>
      </c>
      <c r="AV1161" t="str">
        <f t="shared" si="1116"/>
        <v/>
      </c>
      <c r="AW1161" t="str">
        <f t="shared" si="1117"/>
        <v/>
      </c>
      <c r="AX1161" t="str">
        <f t="shared" si="1118"/>
        <v/>
      </c>
      <c r="AY1161" t="str">
        <f t="shared" si="1119"/>
        <v/>
      </c>
      <c r="AZ1161" t="str">
        <f t="shared" si="1120"/>
        <v/>
      </c>
      <c r="BA1161" t="str">
        <f t="shared" si="1121"/>
        <v/>
      </c>
      <c r="BB1161" t="str">
        <f t="shared" si="1122"/>
        <v/>
      </c>
      <c r="BC1161" t="str">
        <f t="shared" si="1123"/>
        <v/>
      </c>
      <c r="BD1161" t="str">
        <f t="shared" si="1124"/>
        <v/>
      </c>
      <c r="BF1161">
        <f t="shared" si="1125"/>
        <v>0</v>
      </c>
      <c r="BG1161">
        <f t="shared" si="1126"/>
        <v>0</v>
      </c>
      <c r="BH1161">
        <f t="shared" si="1127"/>
        <v>0</v>
      </c>
      <c r="BI1161">
        <f t="shared" si="1128"/>
        <v>0</v>
      </c>
      <c r="BJ1161">
        <f t="shared" si="1129"/>
        <v>0</v>
      </c>
      <c r="BK1161">
        <f t="shared" si="1130"/>
        <v>0</v>
      </c>
      <c r="BL1161">
        <f t="shared" si="1131"/>
        <v>0</v>
      </c>
      <c r="BM1161">
        <f t="shared" si="1132"/>
        <v>0</v>
      </c>
      <c r="BN1161">
        <f t="shared" si="1133"/>
        <v>0</v>
      </c>
      <c r="BO1161">
        <f t="shared" si="1134"/>
        <v>0</v>
      </c>
      <c r="BP1161">
        <f t="shared" si="1135"/>
        <v>0</v>
      </c>
      <c r="BQ1161">
        <f t="shared" si="1136"/>
        <v>0</v>
      </c>
      <c r="BR1161">
        <f t="shared" si="1137"/>
        <v>0</v>
      </c>
      <c r="BS1161">
        <f t="shared" si="1138"/>
        <v>0</v>
      </c>
      <c r="BT1161">
        <f t="shared" si="1139"/>
        <v>0</v>
      </c>
    </row>
    <row r="1162" spans="1:72" x14ac:dyDescent="0.25">
      <c r="A1162" t="str">
        <f>IF(TRIM(INDEX(games!$A:$A,ROW()))="","",TRIM(INDEX(games!$A:$A,ROW())))</f>
        <v/>
      </c>
      <c r="B1162" t="str">
        <f>IF(OR($A1162="",INDEX(games!$B:$B,ROW())=""),"",INDEX(games!$B:$B,ROW()))</f>
        <v/>
      </c>
      <c r="C1162" t="str">
        <f>IF(OR($A1162="",INDEX(games!$C:$C,ROW())=""),"",INDEX(games!$C:$C,ROW()))</f>
        <v/>
      </c>
      <c r="D1162" t="str">
        <f t="shared" si="1080"/>
        <v/>
      </c>
      <c r="E1162" t="str">
        <f t="shared" si="1081"/>
        <v/>
      </c>
      <c r="F1162" t="str">
        <f t="shared" si="1082"/>
        <v/>
      </c>
      <c r="G1162" t="e">
        <f t="shared" si="1083"/>
        <v>#N/A</v>
      </c>
      <c r="H1162" t="e">
        <f t="shared" si="1084"/>
        <v>#N/A</v>
      </c>
      <c r="I1162" t="e">
        <f t="shared" si="1085"/>
        <v>#N/A</v>
      </c>
      <c r="J1162" t="e">
        <f t="shared" si="1086"/>
        <v>#N/A</v>
      </c>
      <c r="K1162" t="e">
        <f t="shared" si="1087"/>
        <v>#N/A</v>
      </c>
      <c r="L1162" t="e">
        <f t="shared" si="1088"/>
        <v>#N/A</v>
      </c>
      <c r="M1162" t="e">
        <f t="shared" si="1089"/>
        <v>#N/A</v>
      </c>
      <c r="N1162" t="e">
        <f t="shared" si="1090"/>
        <v>#N/A</v>
      </c>
      <c r="O1162" t="str">
        <f t="shared" si="1091"/>
        <v/>
      </c>
      <c r="P1162" t="str">
        <f>IF(OR($A1162="",INDEX(games!$H:$H,ROW())=""),"",INDEX(games!$H:$H,ROW()))</f>
        <v/>
      </c>
      <c r="Q1162" t="str">
        <f t="shared" si="1092"/>
        <v/>
      </c>
      <c r="T1162">
        <f t="shared" si="1093"/>
        <v>2023</v>
      </c>
      <c r="U1162">
        <f t="shared" si="1094"/>
        <v>2024</v>
      </c>
      <c r="V1162">
        <f t="shared" si="1095"/>
        <v>1</v>
      </c>
      <c r="W1162" t="str">
        <f>IF(TRIM(INDEX(connections!$A:$A,ROW()))="","",TRIM(INDEX(connections!$A:$A,ROW())))</f>
        <v>Balatro</v>
      </c>
      <c r="X1162" t="str">
        <f>IF($W1162="","",TRIM(INDEX(connections!$B:$B,ROW())))</f>
        <v>RollScape</v>
      </c>
      <c r="Y1162">
        <f t="shared" si="1096"/>
        <v>56</v>
      </c>
      <c r="Z1162">
        <f t="shared" si="1097"/>
        <v>718</v>
      </c>
      <c r="AA1162" t="str">
        <f t="shared" si="1098"/>
        <v>Yes</v>
      </c>
      <c r="AB1162" t="str">
        <f t="shared" si="1099"/>
        <v>Yes</v>
      </c>
      <c r="AC1162">
        <f t="shared" si="1100"/>
        <v>1</v>
      </c>
      <c r="AD1162">
        <f t="shared" si="1101"/>
        <v>1</v>
      </c>
      <c r="AE1162" t="str">
        <f t="shared" si="1102"/>
        <v/>
      </c>
      <c r="AG1162" t="str">
        <f t="shared" si="1103"/>
        <v/>
      </c>
      <c r="AH1162" t="str">
        <f t="shared" si="1104"/>
        <v/>
      </c>
      <c r="AI1162" t="str">
        <f t="shared" si="1105"/>
        <v/>
      </c>
      <c r="AJ1162" t="str">
        <f t="shared" si="1106"/>
        <v/>
      </c>
      <c r="AK1162" t="str">
        <f t="shared" si="1107"/>
        <v/>
      </c>
      <c r="AL1162" t="str">
        <f>IF($A1162="","",INDEX(games!$J:$J,ROW())&amp;"")</f>
        <v/>
      </c>
      <c r="AM1162" t="str">
        <f>IF($A1162="","",SUMPRODUCT($AO1162:$BD1162,'Map Analysis'!$AN$2^{0,1,2,3,4,5,6,7,8,9,10,11,12,13,14,15}))</f>
        <v/>
      </c>
      <c r="AN1162" t="str">
        <f t="shared" si="1108"/>
        <v/>
      </c>
      <c r="AO1162" t="str">
        <f t="shared" si="1109"/>
        <v/>
      </c>
      <c r="AP1162" t="str">
        <f t="shared" si="1110"/>
        <v/>
      </c>
      <c r="AQ1162" t="str">
        <f t="shared" si="1111"/>
        <v/>
      </c>
      <c r="AR1162" t="str">
        <f t="shared" si="1112"/>
        <v/>
      </c>
      <c r="AS1162" t="str">
        <f t="shared" si="1113"/>
        <v/>
      </c>
      <c r="AT1162" t="str">
        <f t="shared" si="1114"/>
        <v/>
      </c>
      <c r="AU1162" t="str">
        <f t="shared" si="1115"/>
        <v/>
      </c>
      <c r="AV1162" t="str">
        <f t="shared" si="1116"/>
        <v/>
      </c>
      <c r="AW1162" t="str">
        <f t="shared" si="1117"/>
        <v/>
      </c>
      <c r="AX1162" t="str">
        <f t="shared" si="1118"/>
        <v/>
      </c>
      <c r="AY1162" t="str">
        <f t="shared" si="1119"/>
        <v/>
      </c>
      <c r="AZ1162" t="str">
        <f t="shared" si="1120"/>
        <v/>
      </c>
      <c r="BA1162" t="str">
        <f t="shared" si="1121"/>
        <v/>
      </c>
      <c r="BB1162" t="str">
        <f t="shared" si="1122"/>
        <v/>
      </c>
      <c r="BC1162" t="str">
        <f t="shared" si="1123"/>
        <v/>
      </c>
      <c r="BD1162" t="str">
        <f t="shared" si="1124"/>
        <v/>
      </c>
      <c r="BF1162">
        <f t="shared" si="1125"/>
        <v>0</v>
      </c>
      <c r="BG1162">
        <f t="shared" si="1126"/>
        <v>0</v>
      </c>
      <c r="BH1162">
        <f t="shared" si="1127"/>
        <v>0</v>
      </c>
      <c r="BI1162">
        <f t="shared" si="1128"/>
        <v>0</v>
      </c>
      <c r="BJ1162">
        <f t="shared" si="1129"/>
        <v>0</v>
      </c>
      <c r="BK1162">
        <f t="shared" si="1130"/>
        <v>0</v>
      </c>
      <c r="BL1162">
        <f t="shared" si="1131"/>
        <v>0</v>
      </c>
      <c r="BM1162">
        <f t="shared" si="1132"/>
        <v>0</v>
      </c>
      <c r="BN1162">
        <f t="shared" si="1133"/>
        <v>0</v>
      </c>
      <c r="BO1162">
        <f t="shared" si="1134"/>
        <v>0</v>
      </c>
      <c r="BP1162">
        <f t="shared" si="1135"/>
        <v>0</v>
      </c>
      <c r="BQ1162">
        <f t="shared" si="1136"/>
        <v>0</v>
      </c>
      <c r="BR1162">
        <f t="shared" si="1137"/>
        <v>0</v>
      </c>
      <c r="BS1162">
        <f t="shared" si="1138"/>
        <v>0</v>
      </c>
      <c r="BT1162">
        <f t="shared" si="1139"/>
        <v>0</v>
      </c>
    </row>
    <row r="1163" spans="1:72" x14ac:dyDescent="0.25">
      <c r="A1163" t="str">
        <f>IF(TRIM(INDEX(games!$A:$A,ROW()))="","",TRIM(INDEX(games!$A:$A,ROW())))</f>
        <v/>
      </c>
      <c r="B1163" t="str">
        <f>IF(OR($A1163="",INDEX(games!$B:$B,ROW())=""),"",INDEX(games!$B:$B,ROW()))</f>
        <v/>
      </c>
      <c r="C1163" t="str">
        <f>IF(OR($A1163="",INDEX(games!$C:$C,ROW())=""),"",INDEX(games!$C:$C,ROW()))</f>
        <v/>
      </c>
      <c r="D1163" t="str">
        <f t="shared" si="1080"/>
        <v/>
      </c>
      <c r="E1163" t="str">
        <f t="shared" si="1081"/>
        <v/>
      </c>
      <c r="F1163" t="str">
        <f t="shared" si="1082"/>
        <v/>
      </c>
      <c r="G1163" t="e">
        <f t="shared" si="1083"/>
        <v>#N/A</v>
      </c>
      <c r="H1163" t="e">
        <f t="shared" si="1084"/>
        <v>#N/A</v>
      </c>
      <c r="I1163" t="e">
        <f t="shared" si="1085"/>
        <v>#N/A</v>
      </c>
      <c r="J1163" t="e">
        <f t="shared" si="1086"/>
        <v>#N/A</v>
      </c>
      <c r="K1163" t="e">
        <f t="shared" si="1087"/>
        <v>#N/A</v>
      </c>
      <c r="L1163" t="e">
        <f t="shared" si="1088"/>
        <v>#N/A</v>
      </c>
      <c r="M1163" t="e">
        <f t="shared" si="1089"/>
        <v>#N/A</v>
      </c>
      <c r="N1163" t="e">
        <f t="shared" si="1090"/>
        <v>#N/A</v>
      </c>
      <c r="O1163" t="str">
        <f t="shared" si="1091"/>
        <v/>
      </c>
      <c r="P1163" t="str">
        <f>IF(OR($A1163="",INDEX(games!$H:$H,ROW())=""),"",INDEX(games!$H:$H,ROW()))</f>
        <v/>
      </c>
      <c r="Q1163" t="str">
        <f t="shared" si="1092"/>
        <v/>
      </c>
      <c r="T1163">
        <f t="shared" si="1093"/>
        <v>2021</v>
      </c>
      <c r="U1163">
        <f t="shared" si="1094"/>
        <v>2024</v>
      </c>
      <c r="V1163">
        <f t="shared" si="1095"/>
        <v>3</v>
      </c>
      <c r="W1163" t="str">
        <f>IF(TRIM(INDEX(connections!$A:$A,ROW()))="","",TRIM(INDEX(connections!$A:$A,ROW())))</f>
        <v>Roll</v>
      </c>
      <c r="X1163" t="str">
        <f>IF($W1163="","",TRIM(INDEX(connections!$B:$B,ROW())))</f>
        <v>RollScape</v>
      </c>
      <c r="Y1163">
        <f t="shared" si="1096"/>
        <v>717</v>
      </c>
      <c r="Z1163">
        <f t="shared" si="1097"/>
        <v>718</v>
      </c>
      <c r="AA1163" t="str">
        <f t="shared" si="1098"/>
        <v>Yes</v>
      </c>
      <c r="AB1163" t="str">
        <f t="shared" si="1099"/>
        <v>Yes</v>
      </c>
      <c r="AC1163">
        <f t="shared" si="1100"/>
        <v>1</v>
      </c>
      <c r="AD1163">
        <f t="shared" si="1101"/>
        <v>0</v>
      </c>
      <c r="AE1163" t="str">
        <f t="shared" si="1102"/>
        <v/>
      </c>
      <c r="AG1163" t="str">
        <f t="shared" si="1103"/>
        <v/>
      </c>
      <c r="AH1163" t="str">
        <f t="shared" si="1104"/>
        <v/>
      </c>
      <c r="AI1163" t="str">
        <f t="shared" si="1105"/>
        <v/>
      </c>
      <c r="AJ1163" t="str">
        <f t="shared" si="1106"/>
        <v/>
      </c>
      <c r="AK1163" t="str">
        <f t="shared" si="1107"/>
        <v/>
      </c>
      <c r="AL1163" t="str">
        <f>IF($A1163="","",INDEX(games!$J:$J,ROW())&amp;"")</f>
        <v/>
      </c>
      <c r="AM1163" t="str">
        <f>IF($A1163="","",SUMPRODUCT($AO1163:$BD1163,'Map Analysis'!$AN$2^{0,1,2,3,4,5,6,7,8,9,10,11,12,13,14,15}))</f>
        <v/>
      </c>
      <c r="AN1163" t="str">
        <f t="shared" si="1108"/>
        <v/>
      </c>
      <c r="AO1163" t="str">
        <f t="shared" si="1109"/>
        <v/>
      </c>
      <c r="AP1163" t="str">
        <f t="shared" si="1110"/>
        <v/>
      </c>
      <c r="AQ1163" t="str">
        <f t="shared" si="1111"/>
        <v/>
      </c>
      <c r="AR1163" t="str">
        <f t="shared" si="1112"/>
        <v/>
      </c>
      <c r="AS1163" t="str">
        <f t="shared" si="1113"/>
        <v/>
      </c>
      <c r="AT1163" t="str">
        <f t="shared" si="1114"/>
        <v/>
      </c>
      <c r="AU1163" t="str">
        <f t="shared" si="1115"/>
        <v/>
      </c>
      <c r="AV1163" t="str">
        <f t="shared" si="1116"/>
        <v/>
      </c>
      <c r="AW1163" t="str">
        <f t="shared" si="1117"/>
        <v/>
      </c>
      <c r="AX1163" t="str">
        <f t="shared" si="1118"/>
        <v/>
      </c>
      <c r="AY1163" t="str">
        <f t="shared" si="1119"/>
        <v/>
      </c>
      <c r="AZ1163" t="str">
        <f t="shared" si="1120"/>
        <v/>
      </c>
      <c r="BA1163" t="str">
        <f t="shared" si="1121"/>
        <v/>
      </c>
      <c r="BB1163" t="str">
        <f t="shared" si="1122"/>
        <v/>
      </c>
      <c r="BC1163" t="str">
        <f t="shared" si="1123"/>
        <v/>
      </c>
      <c r="BD1163" t="str">
        <f t="shared" si="1124"/>
        <v/>
      </c>
      <c r="BF1163">
        <f t="shared" si="1125"/>
        <v>0</v>
      </c>
      <c r="BG1163">
        <f t="shared" si="1126"/>
        <v>0</v>
      </c>
      <c r="BH1163">
        <f t="shared" si="1127"/>
        <v>0</v>
      </c>
      <c r="BI1163">
        <f t="shared" si="1128"/>
        <v>0</v>
      </c>
      <c r="BJ1163">
        <f t="shared" si="1129"/>
        <v>0</v>
      </c>
      <c r="BK1163">
        <f t="shared" si="1130"/>
        <v>0</v>
      </c>
      <c r="BL1163">
        <f t="shared" si="1131"/>
        <v>0</v>
      </c>
      <c r="BM1163">
        <f t="shared" si="1132"/>
        <v>0</v>
      </c>
      <c r="BN1163">
        <f t="shared" si="1133"/>
        <v>0</v>
      </c>
      <c r="BO1163">
        <f t="shared" si="1134"/>
        <v>0</v>
      </c>
      <c r="BP1163">
        <f t="shared" si="1135"/>
        <v>0</v>
      </c>
      <c r="BQ1163">
        <f t="shared" si="1136"/>
        <v>0</v>
      </c>
      <c r="BR1163">
        <f t="shared" si="1137"/>
        <v>0</v>
      </c>
      <c r="BS1163">
        <f t="shared" si="1138"/>
        <v>0</v>
      </c>
      <c r="BT1163">
        <f t="shared" si="1139"/>
        <v>0</v>
      </c>
    </row>
    <row r="1164" spans="1:72" x14ac:dyDescent="0.25">
      <c r="A1164" t="str">
        <f>IF(TRIM(INDEX(games!$A:$A,ROW()))="","",TRIM(INDEX(games!$A:$A,ROW())))</f>
        <v/>
      </c>
      <c r="B1164" t="str">
        <f>IF(OR($A1164="",INDEX(games!$B:$B,ROW())=""),"",INDEX(games!$B:$B,ROW()))</f>
        <v/>
      </c>
      <c r="C1164" t="str">
        <f>IF(OR($A1164="",INDEX(games!$C:$C,ROW())=""),"",INDEX(games!$C:$C,ROW()))</f>
        <v/>
      </c>
      <c r="D1164" t="str">
        <f t="shared" si="1080"/>
        <v/>
      </c>
      <c r="E1164" t="str">
        <f t="shared" si="1081"/>
        <v/>
      </c>
      <c r="F1164" t="str">
        <f t="shared" si="1082"/>
        <v/>
      </c>
      <c r="G1164" t="e">
        <f t="shared" si="1083"/>
        <v>#N/A</v>
      </c>
      <c r="H1164" t="e">
        <f t="shared" si="1084"/>
        <v>#N/A</v>
      </c>
      <c r="I1164" t="e">
        <f t="shared" si="1085"/>
        <v>#N/A</v>
      </c>
      <c r="J1164" t="e">
        <f t="shared" si="1086"/>
        <v>#N/A</v>
      </c>
      <c r="K1164" t="e">
        <f t="shared" si="1087"/>
        <v>#N/A</v>
      </c>
      <c r="L1164" t="e">
        <f t="shared" si="1088"/>
        <v>#N/A</v>
      </c>
      <c r="M1164" t="e">
        <f t="shared" si="1089"/>
        <v>#N/A</v>
      </c>
      <c r="N1164" t="e">
        <f t="shared" si="1090"/>
        <v>#N/A</v>
      </c>
      <c r="O1164" t="str">
        <f t="shared" si="1091"/>
        <v/>
      </c>
      <c r="P1164" t="str">
        <f>IF(OR($A1164="",INDEX(games!$H:$H,ROW())=""),"",INDEX(games!$H:$H,ROW()))</f>
        <v/>
      </c>
      <c r="Q1164" t="str">
        <f t="shared" si="1092"/>
        <v/>
      </c>
      <c r="T1164">
        <f t="shared" si="1093"/>
        <v>2024</v>
      </c>
      <c r="U1164">
        <f t="shared" si="1094"/>
        <v>2026</v>
      </c>
      <c r="V1164">
        <f t="shared" si="1095"/>
        <v>2</v>
      </c>
      <c r="W1164" t="str">
        <f>IF(TRIM(INDEX(connections!$A:$A,ROW()))="","",TRIM(INDEX(connections!$A:$A,ROW())))</f>
        <v>Dungeon Clawler</v>
      </c>
      <c r="X1164" t="str">
        <f>IF($W1164="","",TRIM(INDEX(connections!$B:$B,ROW())))</f>
        <v>Roulette Dungeon</v>
      </c>
      <c r="Y1164">
        <f t="shared" si="1096"/>
        <v>264</v>
      </c>
      <c r="Z1164">
        <f t="shared" si="1097"/>
        <v>719</v>
      </c>
      <c r="AA1164" t="str">
        <f t="shared" si="1098"/>
        <v>Yes</v>
      </c>
      <c r="AB1164" t="str">
        <f t="shared" si="1099"/>
        <v/>
      </c>
      <c r="AC1164" t="str">
        <f t="shared" si="1100"/>
        <v/>
      </c>
      <c r="AD1164">
        <f t="shared" si="1101"/>
        <v>0</v>
      </c>
      <c r="AE1164" t="str">
        <f t="shared" si="1102"/>
        <v/>
      </c>
      <c r="AG1164" t="str">
        <f t="shared" si="1103"/>
        <v/>
      </c>
      <c r="AH1164" t="str">
        <f t="shared" si="1104"/>
        <v/>
      </c>
      <c r="AI1164" t="str">
        <f t="shared" si="1105"/>
        <v/>
      </c>
      <c r="AJ1164" t="str">
        <f t="shared" si="1106"/>
        <v/>
      </c>
      <c r="AK1164" t="str">
        <f t="shared" si="1107"/>
        <v/>
      </c>
      <c r="AL1164" t="str">
        <f>IF($A1164="","",INDEX(games!$J:$J,ROW())&amp;"")</f>
        <v/>
      </c>
      <c r="AM1164" t="str">
        <f>IF($A1164="","",SUMPRODUCT($AO1164:$BD1164,'Map Analysis'!$AN$2^{0,1,2,3,4,5,6,7,8,9,10,11,12,13,14,15}))</f>
        <v/>
      </c>
      <c r="AN1164" t="str">
        <f t="shared" si="1108"/>
        <v/>
      </c>
      <c r="AO1164" t="str">
        <f t="shared" si="1109"/>
        <v/>
      </c>
      <c r="AP1164" t="str">
        <f t="shared" si="1110"/>
        <v/>
      </c>
      <c r="AQ1164" t="str">
        <f t="shared" si="1111"/>
        <v/>
      </c>
      <c r="AR1164" t="str">
        <f t="shared" si="1112"/>
        <v/>
      </c>
      <c r="AS1164" t="str">
        <f t="shared" si="1113"/>
        <v/>
      </c>
      <c r="AT1164" t="str">
        <f t="shared" si="1114"/>
        <v/>
      </c>
      <c r="AU1164" t="str">
        <f t="shared" si="1115"/>
        <v/>
      </c>
      <c r="AV1164" t="str">
        <f t="shared" si="1116"/>
        <v/>
      </c>
      <c r="AW1164" t="str">
        <f t="shared" si="1117"/>
        <v/>
      </c>
      <c r="AX1164" t="str">
        <f t="shared" si="1118"/>
        <v/>
      </c>
      <c r="AY1164" t="str">
        <f t="shared" si="1119"/>
        <v/>
      </c>
      <c r="AZ1164" t="str">
        <f t="shared" si="1120"/>
        <v/>
      </c>
      <c r="BA1164" t="str">
        <f t="shared" si="1121"/>
        <v/>
      </c>
      <c r="BB1164" t="str">
        <f t="shared" si="1122"/>
        <v/>
      </c>
      <c r="BC1164" t="str">
        <f t="shared" si="1123"/>
        <v/>
      </c>
      <c r="BD1164" t="str">
        <f t="shared" si="1124"/>
        <v/>
      </c>
      <c r="BF1164">
        <f t="shared" si="1125"/>
        <v>0</v>
      </c>
      <c r="BG1164">
        <f t="shared" si="1126"/>
        <v>0</v>
      </c>
      <c r="BH1164">
        <f t="shared" si="1127"/>
        <v>0</v>
      </c>
      <c r="BI1164">
        <f t="shared" si="1128"/>
        <v>0</v>
      </c>
      <c r="BJ1164">
        <f t="shared" si="1129"/>
        <v>0</v>
      </c>
      <c r="BK1164">
        <f t="shared" si="1130"/>
        <v>0</v>
      </c>
      <c r="BL1164">
        <f t="shared" si="1131"/>
        <v>0</v>
      </c>
      <c r="BM1164">
        <f t="shared" si="1132"/>
        <v>0</v>
      </c>
      <c r="BN1164">
        <f t="shared" si="1133"/>
        <v>0</v>
      </c>
      <c r="BO1164">
        <f t="shared" si="1134"/>
        <v>0</v>
      </c>
      <c r="BP1164">
        <f t="shared" si="1135"/>
        <v>0</v>
      </c>
      <c r="BQ1164">
        <f t="shared" si="1136"/>
        <v>0</v>
      </c>
      <c r="BR1164">
        <f t="shared" si="1137"/>
        <v>0</v>
      </c>
      <c r="BS1164">
        <f t="shared" si="1138"/>
        <v>0</v>
      </c>
      <c r="BT1164">
        <f t="shared" si="1139"/>
        <v>0</v>
      </c>
    </row>
    <row r="1165" spans="1:72" x14ac:dyDescent="0.25">
      <c r="A1165" t="str">
        <f>IF(TRIM(INDEX(games!$A:$A,ROW()))="","",TRIM(INDEX(games!$A:$A,ROW())))</f>
        <v/>
      </c>
      <c r="B1165" t="str">
        <f>IF(OR($A1165="",INDEX(games!$B:$B,ROW())=""),"",INDEX(games!$B:$B,ROW()))</f>
        <v/>
      </c>
      <c r="C1165" t="str">
        <f>IF(OR($A1165="",INDEX(games!$C:$C,ROW())=""),"",INDEX(games!$C:$C,ROW()))</f>
        <v/>
      </c>
      <c r="D1165" t="str">
        <f t="shared" si="1080"/>
        <v/>
      </c>
      <c r="E1165" t="str">
        <f t="shared" si="1081"/>
        <v/>
      </c>
      <c r="F1165" t="str">
        <f t="shared" si="1082"/>
        <v/>
      </c>
      <c r="G1165" t="e">
        <f t="shared" si="1083"/>
        <v>#N/A</v>
      </c>
      <c r="H1165" t="e">
        <f t="shared" si="1084"/>
        <v>#N/A</v>
      </c>
      <c r="I1165" t="e">
        <f t="shared" si="1085"/>
        <v>#N/A</v>
      </c>
      <c r="J1165" t="e">
        <f t="shared" si="1086"/>
        <v>#N/A</v>
      </c>
      <c r="K1165" t="e">
        <f t="shared" si="1087"/>
        <v>#N/A</v>
      </c>
      <c r="L1165" t="e">
        <f t="shared" si="1088"/>
        <v>#N/A</v>
      </c>
      <c r="M1165" t="e">
        <f t="shared" si="1089"/>
        <v>#N/A</v>
      </c>
      <c r="N1165" t="e">
        <f t="shared" si="1090"/>
        <v>#N/A</v>
      </c>
      <c r="O1165" t="str">
        <f t="shared" si="1091"/>
        <v/>
      </c>
      <c r="P1165" t="str">
        <f>IF(OR($A1165="",INDEX(games!$H:$H,ROW())=""),"",INDEX(games!$H:$H,ROW()))</f>
        <v/>
      </c>
      <c r="Q1165" t="str">
        <f t="shared" si="1092"/>
        <v/>
      </c>
      <c r="T1165">
        <f t="shared" si="1093"/>
        <v>2023</v>
      </c>
      <c r="U1165">
        <f t="shared" si="1094"/>
        <v>2025</v>
      </c>
      <c r="V1165">
        <f t="shared" si="1095"/>
        <v>2</v>
      </c>
      <c r="W1165" t="str">
        <f>IF(TRIM(INDEX(connections!$A:$A,ROW()))="","",TRIM(INDEX(connections!$A:$A,ROW())))</f>
        <v>Balatro</v>
      </c>
      <c r="X1165" t="str">
        <f>IF($W1165="","",TRIM(INDEX(connections!$B:$B,ROW())))</f>
        <v>Roulette Hero</v>
      </c>
      <c r="Y1165">
        <f t="shared" si="1096"/>
        <v>56</v>
      </c>
      <c r="Z1165">
        <f t="shared" si="1097"/>
        <v>720</v>
      </c>
      <c r="AA1165" t="str">
        <f t="shared" si="1098"/>
        <v>Yes</v>
      </c>
      <c r="AB1165" t="str">
        <f t="shared" si="1099"/>
        <v/>
      </c>
      <c r="AC1165" t="str">
        <f t="shared" si="1100"/>
        <v/>
      </c>
      <c r="AD1165">
        <f t="shared" si="1101"/>
        <v>0</v>
      </c>
      <c r="AE1165" t="str">
        <f t="shared" si="1102"/>
        <v/>
      </c>
      <c r="AG1165" t="str">
        <f t="shared" si="1103"/>
        <v/>
      </c>
      <c r="AH1165" t="str">
        <f t="shared" si="1104"/>
        <v/>
      </c>
      <c r="AI1165" t="str">
        <f t="shared" si="1105"/>
        <v/>
      </c>
      <c r="AJ1165" t="str">
        <f t="shared" si="1106"/>
        <v/>
      </c>
      <c r="AK1165" t="str">
        <f t="shared" si="1107"/>
        <v/>
      </c>
      <c r="AL1165" t="str">
        <f>IF($A1165="","",INDEX(games!$J:$J,ROW())&amp;"")</f>
        <v/>
      </c>
      <c r="AM1165" t="str">
        <f>IF($A1165="","",SUMPRODUCT($AO1165:$BD1165,'Map Analysis'!$AN$2^{0,1,2,3,4,5,6,7,8,9,10,11,12,13,14,15}))</f>
        <v/>
      </c>
      <c r="AN1165" t="str">
        <f t="shared" si="1108"/>
        <v/>
      </c>
      <c r="AO1165" t="str">
        <f t="shared" si="1109"/>
        <v/>
      </c>
      <c r="AP1165" t="str">
        <f t="shared" si="1110"/>
        <v/>
      </c>
      <c r="AQ1165" t="str">
        <f t="shared" si="1111"/>
        <v/>
      </c>
      <c r="AR1165" t="str">
        <f t="shared" si="1112"/>
        <v/>
      </c>
      <c r="AS1165" t="str">
        <f t="shared" si="1113"/>
        <v/>
      </c>
      <c r="AT1165" t="str">
        <f t="shared" si="1114"/>
        <v/>
      </c>
      <c r="AU1165" t="str">
        <f t="shared" si="1115"/>
        <v/>
      </c>
      <c r="AV1165" t="str">
        <f t="shared" si="1116"/>
        <v/>
      </c>
      <c r="AW1165" t="str">
        <f t="shared" si="1117"/>
        <v/>
      </c>
      <c r="AX1165" t="str">
        <f t="shared" si="1118"/>
        <v/>
      </c>
      <c r="AY1165" t="str">
        <f t="shared" si="1119"/>
        <v/>
      </c>
      <c r="AZ1165" t="str">
        <f t="shared" si="1120"/>
        <v/>
      </c>
      <c r="BA1165" t="str">
        <f t="shared" si="1121"/>
        <v/>
      </c>
      <c r="BB1165" t="str">
        <f t="shared" si="1122"/>
        <v/>
      </c>
      <c r="BC1165" t="str">
        <f t="shared" si="1123"/>
        <v/>
      </c>
      <c r="BD1165" t="str">
        <f t="shared" si="1124"/>
        <v/>
      </c>
      <c r="BF1165">
        <f t="shared" si="1125"/>
        <v>0</v>
      </c>
      <c r="BG1165">
        <f t="shared" si="1126"/>
        <v>0</v>
      </c>
      <c r="BH1165">
        <f t="shared" si="1127"/>
        <v>0</v>
      </c>
      <c r="BI1165">
        <f t="shared" si="1128"/>
        <v>0</v>
      </c>
      <c r="BJ1165">
        <f t="shared" si="1129"/>
        <v>0</v>
      </c>
      <c r="BK1165">
        <f t="shared" si="1130"/>
        <v>0</v>
      </c>
      <c r="BL1165">
        <f t="shared" si="1131"/>
        <v>0</v>
      </c>
      <c r="BM1165">
        <f t="shared" si="1132"/>
        <v>0</v>
      </c>
      <c r="BN1165">
        <f t="shared" si="1133"/>
        <v>0</v>
      </c>
      <c r="BO1165">
        <f t="shared" si="1134"/>
        <v>0</v>
      </c>
      <c r="BP1165">
        <f t="shared" si="1135"/>
        <v>0</v>
      </c>
      <c r="BQ1165">
        <f t="shared" si="1136"/>
        <v>0</v>
      </c>
      <c r="BR1165">
        <f t="shared" si="1137"/>
        <v>0</v>
      </c>
      <c r="BS1165">
        <f t="shared" si="1138"/>
        <v>0</v>
      </c>
      <c r="BT1165">
        <f t="shared" si="1139"/>
        <v>0</v>
      </c>
    </row>
    <row r="1166" spans="1:72" x14ac:dyDescent="0.25">
      <c r="A1166" t="str">
        <f>IF(TRIM(INDEX(games!$A:$A,ROW()))="","",TRIM(INDEX(games!$A:$A,ROW())))</f>
        <v/>
      </c>
      <c r="B1166" t="str">
        <f>IF(OR($A1166="",INDEX(games!$B:$B,ROW())=""),"",INDEX(games!$B:$B,ROW()))</f>
        <v/>
      </c>
      <c r="C1166" t="str">
        <f>IF(OR($A1166="",INDEX(games!$C:$C,ROW())=""),"",INDEX(games!$C:$C,ROW()))</f>
        <v/>
      </c>
      <c r="D1166" t="str">
        <f t="shared" si="1080"/>
        <v/>
      </c>
      <c r="E1166" t="str">
        <f t="shared" si="1081"/>
        <v/>
      </c>
      <c r="F1166" t="str">
        <f t="shared" si="1082"/>
        <v/>
      </c>
      <c r="G1166" t="e">
        <f t="shared" si="1083"/>
        <v>#N/A</v>
      </c>
      <c r="H1166" t="e">
        <f t="shared" si="1084"/>
        <v>#N/A</v>
      </c>
      <c r="I1166" t="e">
        <f t="shared" si="1085"/>
        <v>#N/A</v>
      </c>
      <c r="J1166" t="e">
        <f t="shared" si="1086"/>
        <v>#N/A</v>
      </c>
      <c r="K1166" t="e">
        <f t="shared" si="1087"/>
        <v>#N/A</v>
      </c>
      <c r="L1166" t="e">
        <f t="shared" si="1088"/>
        <v>#N/A</v>
      </c>
      <c r="M1166" t="e">
        <f t="shared" si="1089"/>
        <v>#N/A</v>
      </c>
      <c r="N1166" t="e">
        <f t="shared" si="1090"/>
        <v>#N/A</v>
      </c>
      <c r="O1166" t="str">
        <f t="shared" si="1091"/>
        <v/>
      </c>
      <c r="P1166" t="str">
        <f>IF(OR($A1166="",INDEX(games!$H:$H,ROW())=""),"",INDEX(games!$H:$H,ROW()))</f>
        <v/>
      </c>
      <c r="Q1166" t="str">
        <f t="shared" si="1092"/>
        <v/>
      </c>
      <c r="T1166">
        <f t="shared" si="1093"/>
        <v>2021</v>
      </c>
      <c r="U1166">
        <f t="shared" si="1094"/>
        <v>2025</v>
      </c>
      <c r="V1166">
        <f t="shared" si="1095"/>
        <v>4</v>
      </c>
      <c r="W1166" t="str">
        <f>IF(TRIM(INDEX(connections!$A:$A,ROW()))="","",TRIM(INDEX(connections!$A:$A,ROW())))</f>
        <v>Luck be a Landlord</v>
      </c>
      <c r="X1166" t="str">
        <f>IF($W1166="","",TRIM(INDEX(connections!$B:$B,ROW())))</f>
        <v>Roulette Hero</v>
      </c>
      <c r="Y1166">
        <f t="shared" si="1096"/>
        <v>484</v>
      </c>
      <c r="Z1166">
        <f t="shared" si="1097"/>
        <v>720</v>
      </c>
      <c r="AA1166" t="str">
        <f t="shared" si="1098"/>
        <v>Yes</v>
      </c>
      <c r="AB1166" t="str">
        <f t="shared" si="1099"/>
        <v/>
      </c>
      <c r="AC1166" t="str">
        <f t="shared" si="1100"/>
        <v/>
      </c>
      <c r="AD1166">
        <f t="shared" si="1101"/>
        <v>0</v>
      </c>
      <c r="AE1166" t="str">
        <f t="shared" si="1102"/>
        <v/>
      </c>
      <c r="AG1166" t="str">
        <f t="shared" si="1103"/>
        <v/>
      </c>
      <c r="AH1166" t="str">
        <f t="shared" si="1104"/>
        <v/>
      </c>
      <c r="AI1166" t="str">
        <f t="shared" si="1105"/>
        <v/>
      </c>
      <c r="AJ1166" t="str">
        <f t="shared" si="1106"/>
        <v/>
      </c>
      <c r="AK1166" t="str">
        <f t="shared" si="1107"/>
        <v/>
      </c>
      <c r="AL1166" t="str">
        <f>IF($A1166="","",INDEX(games!$J:$J,ROW())&amp;"")</f>
        <v/>
      </c>
      <c r="AM1166" t="str">
        <f>IF($A1166="","",SUMPRODUCT($AO1166:$BD1166,'Map Analysis'!$AN$2^{0,1,2,3,4,5,6,7,8,9,10,11,12,13,14,15}))</f>
        <v/>
      </c>
      <c r="AN1166" t="str">
        <f t="shared" si="1108"/>
        <v/>
      </c>
      <c r="AO1166" t="str">
        <f t="shared" si="1109"/>
        <v/>
      </c>
      <c r="AP1166" t="str">
        <f t="shared" si="1110"/>
        <v/>
      </c>
      <c r="AQ1166" t="str">
        <f t="shared" si="1111"/>
        <v/>
      </c>
      <c r="AR1166" t="str">
        <f t="shared" si="1112"/>
        <v/>
      </c>
      <c r="AS1166" t="str">
        <f t="shared" si="1113"/>
        <v/>
      </c>
      <c r="AT1166" t="str">
        <f t="shared" si="1114"/>
        <v/>
      </c>
      <c r="AU1166" t="str">
        <f t="shared" si="1115"/>
        <v/>
      </c>
      <c r="AV1166" t="str">
        <f t="shared" si="1116"/>
        <v/>
      </c>
      <c r="AW1166" t="str">
        <f t="shared" si="1117"/>
        <v/>
      </c>
      <c r="AX1166" t="str">
        <f t="shared" si="1118"/>
        <v/>
      </c>
      <c r="AY1166" t="str">
        <f t="shared" si="1119"/>
        <v/>
      </c>
      <c r="AZ1166" t="str">
        <f t="shared" si="1120"/>
        <v/>
      </c>
      <c r="BA1166" t="str">
        <f t="shared" si="1121"/>
        <v/>
      </c>
      <c r="BB1166" t="str">
        <f t="shared" si="1122"/>
        <v/>
      </c>
      <c r="BC1166" t="str">
        <f t="shared" si="1123"/>
        <v/>
      </c>
      <c r="BD1166" t="str">
        <f t="shared" si="1124"/>
        <v/>
      </c>
      <c r="BF1166">
        <f t="shared" si="1125"/>
        <v>0</v>
      </c>
      <c r="BG1166">
        <f t="shared" si="1126"/>
        <v>0</v>
      </c>
      <c r="BH1166">
        <f t="shared" si="1127"/>
        <v>0</v>
      </c>
      <c r="BI1166">
        <f t="shared" si="1128"/>
        <v>0</v>
      </c>
      <c r="BJ1166">
        <f t="shared" si="1129"/>
        <v>0</v>
      </c>
      <c r="BK1166">
        <f t="shared" si="1130"/>
        <v>0</v>
      </c>
      <c r="BL1166">
        <f t="shared" si="1131"/>
        <v>0</v>
      </c>
      <c r="BM1166">
        <f t="shared" si="1132"/>
        <v>0</v>
      </c>
      <c r="BN1166">
        <f t="shared" si="1133"/>
        <v>0</v>
      </c>
      <c r="BO1166">
        <f t="shared" si="1134"/>
        <v>0</v>
      </c>
      <c r="BP1166">
        <f t="shared" si="1135"/>
        <v>0</v>
      </c>
      <c r="BQ1166">
        <f t="shared" si="1136"/>
        <v>0</v>
      </c>
      <c r="BR1166">
        <f t="shared" si="1137"/>
        <v>0</v>
      </c>
      <c r="BS1166">
        <f t="shared" si="1138"/>
        <v>0</v>
      </c>
      <c r="BT1166">
        <f t="shared" si="1139"/>
        <v>0</v>
      </c>
    </row>
    <row r="1167" spans="1:72" x14ac:dyDescent="0.25">
      <c r="A1167" t="str">
        <f>IF(TRIM(INDEX(games!$A:$A,ROW()))="","",TRIM(INDEX(games!$A:$A,ROW())))</f>
        <v/>
      </c>
      <c r="B1167" t="str">
        <f>IF(OR($A1167="",INDEX(games!$B:$B,ROW())=""),"",INDEX(games!$B:$B,ROW()))</f>
        <v/>
      </c>
      <c r="C1167" t="str">
        <f>IF(OR($A1167="",INDEX(games!$C:$C,ROW())=""),"",INDEX(games!$C:$C,ROW()))</f>
        <v/>
      </c>
      <c r="D1167" t="str">
        <f t="shared" si="1080"/>
        <v/>
      </c>
      <c r="E1167" t="str">
        <f t="shared" si="1081"/>
        <v/>
      </c>
      <c r="F1167" t="str">
        <f t="shared" si="1082"/>
        <v/>
      </c>
      <c r="G1167" t="e">
        <f t="shared" si="1083"/>
        <v>#N/A</v>
      </c>
      <c r="H1167" t="e">
        <f t="shared" si="1084"/>
        <v>#N/A</v>
      </c>
      <c r="I1167" t="e">
        <f t="shared" si="1085"/>
        <v>#N/A</v>
      </c>
      <c r="J1167" t="e">
        <f t="shared" si="1086"/>
        <v>#N/A</v>
      </c>
      <c r="K1167" t="e">
        <f t="shared" si="1087"/>
        <v>#N/A</v>
      </c>
      <c r="L1167" t="e">
        <f t="shared" si="1088"/>
        <v>#N/A</v>
      </c>
      <c r="M1167" t="e">
        <f t="shared" si="1089"/>
        <v>#N/A</v>
      </c>
      <c r="N1167" t="e">
        <f t="shared" si="1090"/>
        <v>#N/A</v>
      </c>
      <c r="O1167" t="str">
        <f t="shared" si="1091"/>
        <v/>
      </c>
      <c r="P1167" t="str">
        <f>IF(OR($A1167="",INDEX(games!$H:$H,ROW())=""),"",INDEX(games!$H:$H,ROW()))</f>
        <v/>
      </c>
      <c r="Q1167" t="str">
        <f t="shared" si="1092"/>
        <v/>
      </c>
      <c r="T1167">
        <f t="shared" si="1093"/>
        <v>2017</v>
      </c>
      <c r="U1167">
        <f t="shared" si="1094"/>
        <v>2025</v>
      </c>
      <c r="V1167">
        <f t="shared" si="1095"/>
        <v>8</v>
      </c>
      <c r="W1167" t="str">
        <f>IF(TRIM(INDEX(connections!$A:$A,ROW()))="","",TRIM(INDEX(connections!$A:$A,ROW())))</f>
        <v>Slay the Spire</v>
      </c>
      <c r="X1167" t="str">
        <f>IF($W1167="","",TRIM(INDEX(connections!$B:$B,ROW())))</f>
        <v>Roulette Hero</v>
      </c>
      <c r="Y1167">
        <f t="shared" si="1096"/>
        <v>772</v>
      </c>
      <c r="Z1167">
        <f t="shared" si="1097"/>
        <v>720</v>
      </c>
      <c r="AA1167" t="str">
        <f t="shared" si="1098"/>
        <v>Yes</v>
      </c>
      <c r="AB1167" t="str">
        <f t="shared" si="1099"/>
        <v/>
      </c>
      <c r="AC1167" t="str">
        <f t="shared" si="1100"/>
        <v/>
      </c>
      <c r="AD1167">
        <f t="shared" si="1101"/>
        <v>0</v>
      </c>
      <c r="AE1167" t="str">
        <f t="shared" si="1102"/>
        <v/>
      </c>
      <c r="AG1167" t="str">
        <f t="shared" si="1103"/>
        <v/>
      </c>
      <c r="AH1167" t="str">
        <f t="shared" si="1104"/>
        <v/>
      </c>
      <c r="AI1167" t="str">
        <f t="shared" si="1105"/>
        <v/>
      </c>
      <c r="AJ1167" t="str">
        <f t="shared" si="1106"/>
        <v/>
      </c>
      <c r="AK1167" t="str">
        <f t="shared" si="1107"/>
        <v/>
      </c>
      <c r="AL1167" t="str">
        <f>IF($A1167="","",INDEX(games!$J:$J,ROW())&amp;"")</f>
        <v/>
      </c>
      <c r="AM1167" t="str">
        <f>IF($A1167="","",SUMPRODUCT($AO1167:$BD1167,'Map Analysis'!$AN$2^{0,1,2,3,4,5,6,7,8,9,10,11,12,13,14,15}))</f>
        <v/>
      </c>
      <c r="AN1167" t="str">
        <f t="shared" si="1108"/>
        <v/>
      </c>
      <c r="AO1167" t="str">
        <f t="shared" si="1109"/>
        <v/>
      </c>
      <c r="AP1167" t="str">
        <f t="shared" si="1110"/>
        <v/>
      </c>
      <c r="AQ1167" t="str">
        <f t="shared" si="1111"/>
        <v/>
      </c>
      <c r="AR1167" t="str">
        <f t="shared" si="1112"/>
        <v/>
      </c>
      <c r="AS1167" t="str">
        <f t="shared" si="1113"/>
        <v/>
      </c>
      <c r="AT1167" t="str">
        <f t="shared" si="1114"/>
        <v/>
      </c>
      <c r="AU1167" t="str">
        <f t="shared" si="1115"/>
        <v/>
      </c>
      <c r="AV1167" t="str">
        <f t="shared" si="1116"/>
        <v/>
      </c>
      <c r="AW1167" t="str">
        <f t="shared" si="1117"/>
        <v/>
      </c>
      <c r="AX1167" t="str">
        <f t="shared" si="1118"/>
        <v/>
      </c>
      <c r="AY1167" t="str">
        <f t="shared" si="1119"/>
        <v/>
      </c>
      <c r="AZ1167" t="str">
        <f t="shared" si="1120"/>
        <v/>
      </c>
      <c r="BA1167" t="str">
        <f t="shared" si="1121"/>
        <v/>
      </c>
      <c r="BB1167" t="str">
        <f t="shared" si="1122"/>
        <v/>
      </c>
      <c r="BC1167" t="str">
        <f t="shared" si="1123"/>
        <v/>
      </c>
      <c r="BD1167" t="str">
        <f t="shared" si="1124"/>
        <v/>
      </c>
      <c r="BF1167">
        <f t="shared" si="1125"/>
        <v>0</v>
      </c>
      <c r="BG1167">
        <f t="shared" si="1126"/>
        <v>0</v>
      </c>
      <c r="BH1167">
        <f t="shared" si="1127"/>
        <v>0</v>
      </c>
      <c r="BI1167">
        <f t="shared" si="1128"/>
        <v>0</v>
      </c>
      <c r="BJ1167">
        <f t="shared" si="1129"/>
        <v>0</v>
      </c>
      <c r="BK1167">
        <f t="shared" si="1130"/>
        <v>0</v>
      </c>
      <c r="BL1167">
        <f t="shared" si="1131"/>
        <v>0</v>
      </c>
      <c r="BM1167">
        <f t="shared" si="1132"/>
        <v>0</v>
      </c>
      <c r="BN1167">
        <f t="shared" si="1133"/>
        <v>0</v>
      </c>
      <c r="BO1167">
        <f t="shared" si="1134"/>
        <v>0</v>
      </c>
      <c r="BP1167">
        <f t="shared" si="1135"/>
        <v>0</v>
      </c>
      <c r="BQ1167">
        <f t="shared" si="1136"/>
        <v>0</v>
      </c>
      <c r="BR1167">
        <f t="shared" si="1137"/>
        <v>0</v>
      </c>
      <c r="BS1167">
        <f t="shared" si="1138"/>
        <v>0</v>
      </c>
      <c r="BT1167">
        <f t="shared" si="1139"/>
        <v>0</v>
      </c>
    </row>
    <row r="1168" spans="1:72" x14ac:dyDescent="0.25">
      <c r="A1168" t="str">
        <f>IF(TRIM(INDEX(games!$A:$A,ROW()))="","",TRIM(INDEX(games!$A:$A,ROW())))</f>
        <v/>
      </c>
      <c r="B1168" t="str">
        <f>IF(OR($A1168="",INDEX(games!$B:$B,ROW())=""),"",INDEX(games!$B:$B,ROW()))</f>
        <v/>
      </c>
      <c r="C1168" t="str">
        <f>IF(OR($A1168="",INDEX(games!$C:$C,ROW())=""),"",INDEX(games!$C:$C,ROW()))</f>
        <v/>
      </c>
      <c r="D1168" t="str">
        <f t="shared" si="1080"/>
        <v/>
      </c>
      <c r="E1168" t="str">
        <f t="shared" si="1081"/>
        <v/>
      </c>
      <c r="F1168" t="str">
        <f t="shared" si="1082"/>
        <v/>
      </c>
      <c r="G1168" t="e">
        <f t="shared" si="1083"/>
        <v>#N/A</v>
      </c>
      <c r="H1168" t="e">
        <f t="shared" si="1084"/>
        <v>#N/A</v>
      </c>
      <c r="I1168" t="e">
        <f t="shared" si="1085"/>
        <v>#N/A</v>
      </c>
      <c r="J1168" t="e">
        <f t="shared" si="1086"/>
        <v>#N/A</v>
      </c>
      <c r="K1168" t="e">
        <f t="shared" si="1087"/>
        <v>#N/A</v>
      </c>
      <c r="L1168" t="e">
        <f t="shared" si="1088"/>
        <v>#N/A</v>
      </c>
      <c r="M1168" t="e">
        <f t="shared" si="1089"/>
        <v>#N/A</v>
      </c>
      <c r="N1168" t="e">
        <f t="shared" si="1090"/>
        <v>#N/A</v>
      </c>
      <c r="O1168" t="str">
        <f t="shared" si="1091"/>
        <v/>
      </c>
      <c r="P1168" t="str">
        <f>IF(OR($A1168="",INDEX(games!$H:$H,ROW())=""),"",INDEX(games!$H:$H,ROW()))</f>
        <v/>
      </c>
      <c r="Q1168" t="str">
        <f t="shared" si="1092"/>
        <v/>
      </c>
      <c r="T1168">
        <f t="shared" si="1093"/>
        <v>2021</v>
      </c>
      <c r="U1168">
        <f t="shared" si="1094"/>
        <v>2025</v>
      </c>
      <c r="V1168">
        <f t="shared" si="1095"/>
        <v>4</v>
      </c>
      <c r="W1168" t="str">
        <f>IF(TRIM(INDEX(connections!$A:$A,ROW()))="","",TRIM(INDEX(connections!$A:$A,ROW())))</f>
        <v>Super Auto Pets</v>
      </c>
      <c r="X1168" t="str">
        <f>IF($W1168="","",TRIM(INDEX(connections!$B:$B,ROW())))</f>
        <v>Roulette Hero</v>
      </c>
      <c r="Y1168">
        <f t="shared" si="1096"/>
        <v>829</v>
      </c>
      <c r="Z1168">
        <f t="shared" si="1097"/>
        <v>720</v>
      </c>
      <c r="AA1168" t="str">
        <f t="shared" si="1098"/>
        <v>Yes</v>
      </c>
      <c r="AB1168" t="str">
        <f t="shared" si="1099"/>
        <v/>
      </c>
      <c r="AC1168" t="str">
        <f t="shared" si="1100"/>
        <v/>
      </c>
      <c r="AD1168">
        <f t="shared" si="1101"/>
        <v>1</v>
      </c>
      <c r="AE1168" t="str">
        <f t="shared" si="1102"/>
        <v/>
      </c>
      <c r="AG1168" t="str">
        <f t="shared" si="1103"/>
        <v/>
      </c>
      <c r="AH1168" t="str">
        <f t="shared" si="1104"/>
        <v/>
      </c>
      <c r="AI1168" t="str">
        <f t="shared" si="1105"/>
        <v/>
      </c>
      <c r="AJ1168" t="str">
        <f t="shared" si="1106"/>
        <v/>
      </c>
      <c r="AK1168" t="str">
        <f t="shared" si="1107"/>
        <v/>
      </c>
      <c r="AL1168" t="str">
        <f>IF($A1168="","",INDEX(games!$J:$J,ROW())&amp;"")</f>
        <v/>
      </c>
      <c r="AM1168" t="str">
        <f>IF($A1168="","",SUMPRODUCT($AO1168:$BD1168,'Map Analysis'!$AN$2^{0,1,2,3,4,5,6,7,8,9,10,11,12,13,14,15}))</f>
        <v/>
      </c>
      <c r="AN1168" t="str">
        <f t="shared" si="1108"/>
        <v/>
      </c>
      <c r="AO1168" t="str">
        <f t="shared" si="1109"/>
        <v/>
      </c>
      <c r="AP1168" t="str">
        <f t="shared" si="1110"/>
        <v/>
      </c>
      <c r="AQ1168" t="str">
        <f t="shared" si="1111"/>
        <v/>
      </c>
      <c r="AR1168" t="str">
        <f t="shared" si="1112"/>
        <v/>
      </c>
      <c r="AS1168" t="str">
        <f t="shared" si="1113"/>
        <v/>
      </c>
      <c r="AT1168" t="str">
        <f t="shared" si="1114"/>
        <v/>
      </c>
      <c r="AU1168" t="str">
        <f t="shared" si="1115"/>
        <v/>
      </c>
      <c r="AV1168" t="str">
        <f t="shared" si="1116"/>
        <v/>
      </c>
      <c r="AW1168" t="str">
        <f t="shared" si="1117"/>
        <v/>
      </c>
      <c r="AX1168" t="str">
        <f t="shared" si="1118"/>
        <v/>
      </c>
      <c r="AY1168" t="str">
        <f t="shared" si="1119"/>
        <v/>
      </c>
      <c r="AZ1168" t="str">
        <f t="shared" si="1120"/>
        <v/>
      </c>
      <c r="BA1168" t="str">
        <f t="shared" si="1121"/>
        <v/>
      </c>
      <c r="BB1168" t="str">
        <f t="shared" si="1122"/>
        <v/>
      </c>
      <c r="BC1168" t="str">
        <f t="shared" si="1123"/>
        <v/>
      </c>
      <c r="BD1168" t="str">
        <f t="shared" si="1124"/>
        <v/>
      </c>
      <c r="BF1168">
        <f t="shared" si="1125"/>
        <v>0</v>
      </c>
      <c r="BG1168">
        <f t="shared" si="1126"/>
        <v>0</v>
      </c>
      <c r="BH1168">
        <f t="shared" si="1127"/>
        <v>0</v>
      </c>
      <c r="BI1168">
        <f t="shared" si="1128"/>
        <v>0</v>
      </c>
      <c r="BJ1168">
        <f t="shared" si="1129"/>
        <v>0</v>
      </c>
      <c r="BK1168">
        <f t="shared" si="1130"/>
        <v>0</v>
      </c>
      <c r="BL1168">
        <f t="shared" si="1131"/>
        <v>0</v>
      </c>
      <c r="BM1168">
        <f t="shared" si="1132"/>
        <v>0</v>
      </c>
      <c r="BN1168">
        <f t="shared" si="1133"/>
        <v>0</v>
      </c>
      <c r="BO1168">
        <f t="shared" si="1134"/>
        <v>0</v>
      </c>
      <c r="BP1168">
        <f t="shared" si="1135"/>
        <v>0</v>
      </c>
      <c r="BQ1168">
        <f t="shared" si="1136"/>
        <v>0</v>
      </c>
      <c r="BR1168">
        <f t="shared" si="1137"/>
        <v>0</v>
      </c>
      <c r="BS1168">
        <f t="shared" si="1138"/>
        <v>0</v>
      </c>
      <c r="BT1168">
        <f t="shared" si="1139"/>
        <v>0</v>
      </c>
    </row>
    <row r="1169" spans="1:72" x14ac:dyDescent="0.25">
      <c r="A1169" t="str">
        <f>IF(TRIM(INDEX(games!$A:$A,ROW()))="","",TRIM(INDEX(games!$A:$A,ROW())))</f>
        <v/>
      </c>
      <c r="B1169" t="str">
        <f>IF(OR($A1169="",INDEX(games!$B:$B,ROW())=""),"",INDEX(games!$B:$B,ROW()))</f>
        <v/>
      </c>
      <c r="C1169" t="str">
        <f>IF(OR($A1169="",INDEX(games!$C:$C,ROW())=""),"",INDEX(games!$C:$C,ROW()))</f>
        <v/>
      </c>
      <c r="D1169" t="str">
        <f t="shared" si="1080"/>
        <v/>
      </c>
      <c r="E1169" t="str">
        <f t="shared" si="1081"/>
        <v/>
      </c>
      <c r="F1169" t="str">
        <f t="shared" si="1082"/>
        <v/>
      </c>
      <c r="G1169" t="e">
        <f t="shared" si="1083"/>
        <v>#N/A</v>
      </c>
      <c r="H1169" t="e">
        <f t="shared" si="1084"/>
        <v>#N/A</v>
      </c>
      <c r="I1169" t="e">
        <f t="shared" si="1085"/>
        <v>#N/A</v>
      </c>
      <c r="J1169" t="e">
        <f t="shared" si="1086"/>
        <v>#N/A</v>
      </c>
      <c r="K1169" t="e">
        <f t="shared" si="1087"/>
        <v>#N/A</v>
      </c>
      <c r="L1169" t="e">
        <f t="shared" si="1088"/>
        <v>#N/A</v>
      </c>
      <c r="M1169" t="e">
        <f t="shared" si="1089"/>
        <v>#N/A</v>
      </c>
      <c r="N1169" t="e">
        <f t="shared" si="1090"/>
        <v>#N/A</v>
      </c>
      <c r="O1169" t="str">
        <f t="shared" si="1091"/>
        <v/>
      </c>
      <c r="P1169" t="str">
        <f>IF(OR($A1169="",INDEX(games!$H:$H,ROW())=""),"",INDEX(games!$H:$H,ROW()))</f>
        <v/>
      </c>
      <c r="Q1169" t="str">
        <f t="shared" si="1092"/>
        <v/>
      </c>
      <c r="T1169">
        <f t="shared" si="1093"/>
        <v>2017</v>
      </c>
      <c r="U1169">
        <f t="shared" si="1094"/>
        <v>2020</v>
      </c>
      <c r="V1169">
        <f t="shared" si="1095"/>
        <v>3</v>
      </c>
      <c r="W1169" t="str">
        <f>IF(TRIM(INDEX(connections!$A:$A,ROW()))="","",TRIM(INDEX(connections!$A:$A,ROW())))</f>
        <v>Slay the Spire</v>
      </c>
      <c r="X1169" t="str">
        <f>IF($W1169="","",TRIM(INDEX(connections!$B:$B,ROW())))</f>
        <v>Roundguard</v>
      </c>
      <c r="Y1169">
        <f t="shared" si="1096"/>
        <v>772</v>
      </c>
      <c r="Z1169">
        <f t="shared" si="1097"/>
        <v>721</v>
      </c>
      <c r="AA1169" t="str">
        <f t="shared" si="1098"/>
        <v>Yes</v>
      </c>
      <c r="AB1169" t="str">
        <f t="shared" si="1099"/>
        <v>Yes</v>
      </c>
      <c r="AC1169">
        <f t="shared" si="1100"/>
        <v>1</v>
      </c>
      <c r="AD1169">
        <f t="shared" si="1101"/>
        <v>1</v>
      </c>
      <c r="AE1169" t="str">
        <f t="shared" si="1102"/>
        <v/>
      </c>
      <c r="AG1169" t="str">
        <f t="shared" si="1103"/>
        <v/>
      </c>
      <c r="AH1169" t="str">
        <f t="shared" si="1104"/>
        <v/>
      </c>
      <c r="AI1169" t="str">
        <f t="shared" si="1105"/>
        <v/>
      </c>
      <c r="AJ1169" t="str">
        <f t="shared" si="1106"/>
        <v/>
      </c>
      <c r="AK1169" t="str">
        <f t="shared" si="1107"/>
        <v/>
      </c>
      <c r="AL1169" t="str">
        <f>IF($A1169="","",INDEX(games!$J:$J,ROW())&amp;"")</f>
        <v/>
      </c>
      <c r="AM1169" t="str">
        <f>IF($A1169="","",SUMPRODUCT($AO1169:$BD1169,'Map Analysis'!$AN$2^{0,1,2,3,4,5,6,7,8,9,10,11,12,13,14,15}))</f>
        <v/>
      </c>
      <c r="AN1169" t="str">
        <f t="shared" si="1108"/>
        <v/>
      </c>
      <c r="AO1169" t="str">
        <f t="shared" si="1109"/>
        <v/>
      </c>
      <c r="AP1169" t="str">
        <f t="shared" si="1110"/>
        <v/>
      </c>
      <c r="AQ1169" t="str">
        <f t="shared" si="1111"/>
        <v/>
      </c>
      <c r="AR1169" t="str">
        <f t="shared" si="1112"/>
        <v/>
      </c>
      <c r="AS1169" t="str">
        <f t="shared" si="1113"/>
        <v/>
      </c>
      <c r="AT1169" t="str">
        <f t="shared" si="1114"/>
        <v/>
      </c>
      <c r="AU1169" t="str">
        <f t="shared" si="1115"/>
        <v/>
      </c>
      <c r="AV1169" t="str">
        <f t="shared" si="1116"/>
        <v/>
      </c>
      <c r="AW1169" t="str">
        <f t="shared" si="1117"/>
        <v/>
      </c>
      <c r="AX1169" t="str">
        <f t="shared" si="1118"/>
        <v/>
      </c>
      <c r="AY1169" t="str">
        <f t="shared" si="1119"/>
        <v/>
      </c>
      <c r="AZ1169" t="str">
        <f t="shared" si="1120"/>
        <v/>
      </c>
      <c r="BA1169" t="str">
        <f t="shared" si="1121"/>
        <v/>
      </c>
      <c r="BB1169" t="str">
        <f t="shared" si="1122"/>
        <v/>
      </c>
      <c r="BC1169" t="str">
        <f t="shared" si="1123"/>
        <v/>
      </c>
      <c r="BD1169" t="str">
        <f t="shared" si="1124"/>
        <v/>
      </c>
      <c r="BF1169">
        <f t="shared" si="1125"/>
        <v>0</v>
      </c>
      <c r="BG1169">
        <f t="shared" si="1126"/>
        <v>0</v>
      </c>
      <c r="BH1169">
        <f t="shared" si="1127"/>
        <v>0</v>
      </c>
      <c r="BI1169">
        <f t="shared" si="1128"/>
        <v>0</v>
      </c>
      <c r="BJ1169">
        <f t="shared" si="1129"/>
        <v>0</v>
      </c>
      <c r="BK1169">
        <f t="shared" si="1130"/>
        <v>0</v>
      </c>
      <c r="BL1169">
        <f t="shared" si="1131"/>
        <v>0</v>
      </c>
      <c r="BM1169">
        <f t="shared" si="1132"/>
        <v>0</v>
      </c>
      <c r="BN1169">
        <f t="shared" si="1133"/>
        <v>0</v>
      </c>
      <c r="BO1169">
        <f t="shared" si="1134"/>
        <v>0</v>
      </c>
      <c r="BP1169">
        <f t="shared" si="1135"/>
        <v>0</v>
      </c>
      <c r="BQ1169">
        <f t="shared" si="1136"/>
        <v>0</v>
      </c>
      <c r="BR1169">
        <f t="shared" si="1137"/>
        <v>0</v>
      </c>
      <c r="BS1169">
        <f t="shared" si="1138"/>
        <v>0</v>
      </c>
      <c r="BT1169">
        <f t="shared" si="1139"/>
        <v>0</v>
      </c>
    </row>
    <row r="1170" spans="1:72" x14ac:dyDescent="0.25">
      <c r="A1170" t="str">
        <f>IF(TRIM(INDEX(games!$A:$A,ROW()))="","",TRIM(INDEX(games!$A:$A,ROW())))</f>
        <v/>
      </c>
      <c r="B1170" t="str">
        <f>IF(OR($A1170="",INDEX(games!$B:$B,ROW())=""),"",INDEX(games!$B:$B,ROW()))</f>
        <v/>
      </c>
      <c r="C1170" t="str">
        <f>IF(OR($A1170="",INDEX(games!$C:$C,ROW())=""),"",INDEX(games!$C:$C,ROW()))</f>
        <v/>
      </c>
      <c r="D1170" t="str">
        <f t="shared" si="1080"/>
        <v/>
      </c>
      <c r="E1170" t="str">
        <f t="shared" si="1081"/>
        <v/>
      </c>
      <c r="F1170" t="str">
        <f t="shared" si="1082"/>
        <v/>
      </c>
      <c r="G1170" t="e">
        <f t="shared" si="1083"/>
        <v>#N/A</v>
      </c>
      <c r="H1170" t="e">
        <f t="shared" si="1084"/>
        <v>#N/A</v>
      </c>
      <c r="I1170" t="e">
        <f t="shared" si="1085"/>
        <v>#N/A</v>
      </c>
      <c r="J1170" t="e">
        <f t="shared" si="1086"/>
        <v>#N/A</v>
      </c>
      <c r="K1170" t="e">
        <f t="shared" si="1087"/>
        <v>#N/A</v>
      </c>
      <c r="L1170" t="e">
        <f t="shared" si="1088"/>
        <v>#N/A</v>
      </c>
      <c r="M1170" t="e">
        <f t="shared" si="1089"/>
        <v>#N/A</v>
      </c>
      <c r="N1170" t="e">
        <f t="shared" si="1090"/>
        <v>#N/A</v>
      </c>
      <c r="O1170" t="str">
        <f t="shared" si="1091"/>
        <v/>
      </c>
      <c r="P1170" t="str">
        <f>IF(OR($A1170="",INDEX(games!$H:$H,ROW())=""),"",INDEX(games!$H:$H,ROW()))</f>
        <v/>
      </c>
      <c r="Q1170" t="str">
        <f t="shared" si="1092"/>
        <v/>
      </c>
      <c r="T1170">
        <f t="shared" si="1093"/>
        <v>2022</v>
      </c>
      <c r="U1170">
        <f t="shared" si="1094"/>
        <v>2026</v>
      </c>
      <c r="V1170">
        <f t="shared" si="1095"/>
        <v>4</v>
      </c>
      <c r="W1170" t="str">
        <f>IF(TRIM(INDEX(connections!$A:$A,ROW()))="","",TRIM(INDEX(connections!$A:$A,ROW())))</f>
        <v>Peglin</v>
      </c>
      <c r="X1170" t="str">
        <f>IF($W1170="","",TRIM(INDEX(connections!$B:$B,ROW())))</f>
        <v>Rune Dice</v>
      </c>
      <c r="Y1170">
        <f t="shared" si="1096"/>
        <v>617</v>
      </c>
      <c r="Z1170">
        <f t="shared" si="1097"/>
        <v>723</v>
      </c>
      <c r="AA1170" t="str">
        <f t="shared" si="1098"/>
        <v>Yes</v>
      </c>
      <c r="AB1170" t="str">
        <f t="shared" si="1099"/>
        <v/>
      </c>
      <c r="AC1170" t="str">
        <f t="shared" si="1100"/>
        <v/>
      </c>
      <c r="AD1170">
        <f t="shared" si="1101"/>
        <v>0</v>
      </c>
      <c r="AE1170" t="str">
        <f t="shared" si="1102"/>
        <v/>
      </c>
      <c r="AG1170" t="str">
        <f t="shared" si="1103"/>
        <v/>
      </c>
      <c r="AH1170" t="str">
        <f t="shared" si="1104"/>
        <v/>
      </c>
      <c r="AI1170" t="str">
        <f t="shared" si="1105"/>
        <v/>
      </c>
      <c r="AJ1170" t="str">
        <f t="shared" si="1106"/>
        <v/>
      </c>
      <c r="AK1170" t="str">
        <f t="shared" si="1107"/>
        <v/>
      </c>
      <c r="AL1170" t="str">
        <f>IF($A1170="","",INDEX(games!$J:$J,ROW())&amp;"")</f>
        <v/>
      </c>
      <c r="AM1170" t="str">
        <f>IF($A1170="","",SUMPRODUCT($AO1170:$BD1170,'Map Analysis'!$AN$2^{0,1,2,3,4,5,6,7,8,9,10,11,12,13,14,15}))</f>
        <v/>
      </c>
      <c r="AN1170" t="str">
        <f t="shared" si="1108"/>
        <v/>
      </c>
      <c r="AO1170" t="str">
        <f t="shared" si="1109"/>
        <v/>
      </c>
      <c r="AP1170" t="str">
        <f t="shared" si="1110"/>
        <v/>
      </c>
      <c r="AQ1170" t="str">
        <f t="shared" si="1111"/>
        <v/>
      </c>
      <c r="AR1170" t="str">
        <f t="shared" si="1112"/>
        <v/>
      </c>
      <c r="AS1170" t="str">
        <f t="shared" si="1113"/>
        <v/>
      </c>
      <c r="AT1170" t="str">
        <f t="shared" si="1114"/>
        <v/>
      </c>
      <c r="AU1170" t="str">
        <f t="shared" si="1115"/>
        <v/>
      </c>
      <c r="AV1170" t="str">
        <f t="shared" si="1116"/>
        <v/>
      </c>
      <c r="AW1170" t="str">
        <f t="shared" si="1117"/>
        <v/>
      </c>
      <c r="AX1170" t="str">
        <f t="shared" si="1118"/>
        <v/>
      </c>
      <c r="AY1170" t="str">
        <f t="shared" si="1119"/>
        <v/>
      </c>
      <c r="AZ1170" t="str">
        <f t="shared" si="1120"/>
        <v/>
      </c>
      <c r="BA1170" t="str">
        <f t="shared" si="1121"/>
        <v/>
      </c>
      <c r="BB1170" t="str">
        <f t="shared" si="1122"/>
        <v/>
      </c>
      <c r="BC1170" t="str">
        <f t="shared" si="1123"/>
        <v/>
      </c>
      <c r="BD1170" t="str">
        <f t="shared" si="1124"/>
        <v/>
      </c>
      <c r="BF1170">
        <f t="shared" si="1125"/>
        <v>0</v>
      </c>
      <c r="BG1170">
        <f t="shared" si="1126"/>
        <v>0</v>
      </c>
      <c r="BH1170">
        <f t="shared" si="1127"/>
        <v>0</v>
      </c>
      <c r="BI1170">
        <f t="shared" si="1128"/>
        <v>0</v>
      </c>
      <c r="BJ1170">
        <f t="shared" si="1129"/>
        <v>0</v>
      </c>
      <c r="BK1170">
        <f t="shared" si="1130"/>
        <v>0</v>
      </c>
      <c r="BL1170">
        <f t="shared" si="1131"/>
        <v>0</v>
      </c>
      <c r="BM1170">
        <f t="shared" si="1132"/>
        <v>0</v>
      </c>
      <c r="BN1170">
        <f t="shared" si="1133"/>
        <v>0</v>
      </c>
      <c r="BO1170">
        <f t="shared" si="1134"/>
        <v>0</v>
      </c>
      <c r="BP1170">
        <f t="shared" si="1135"/>
        <v>0</v>
      </c>
      <c r="BQ1170">
        <f t="shared" si="1136"/>
        <v>0</v>
      </c>
      <c r="BR1170">
        <f t="shared" si="1137"/>
        <v>0</v>
      </c>
      <c r="BS1170">
        <f t="shared" si="1138"/>
        <v>0</v>
      </c>
      <c r="BT1170">
        <f t="shared" si="1139"/>
        <v>0</v>
      </c>
    </row>
    <row r="1171" spans="1:72" x14ac:dyDescent="0.25">
      <c r="A1171" t="str">
        <f>IF(TRIM(INDEX(games!$A:$A,ROW()))="","",TRIM(INDEX(games!$A:$A,ROW())))</f>
        <v/>
      </c>
      <c r="B1171" t="str">
        <f>IF(OR($A1171="",INDEX(games!$B:$B,ROW())=""),"",INDEX(games!$B:$B,ROW()))</f>
        <v/>
      </c>
      <c r="C1171" t="str">
        <f>IF(OR($A1171="",INDEX(games!$C:$C,ROW())=""),"",INDEX(games!$C:$C,ROW()))</f>
        <v/>
      </c>
      <c r="D1171" t="str">
        <f t="shared" si="1080"/>
        <v/>
      </c>
      <c r="E1171" t="str">
        <f t="shared" si="1081"/>
        <v/>
      </c>
      <c r="F1171" t="str">
        <f t="shared" si="1082"/>
        <v/>
      </c>
      <c r="G1171" t="e">
        <f t="shared" si="1083"/>
        <v>#N/A</v>
      </c>
      <c r="H1171" t="e">
        <f t="shared" si="1084"/>
        <v>#N/A</v>
      </c>
      <c r="I1171" t="e">
        <f t="shared" si="1085"/>
        <v>#N/A</v>
      </c>
      <c r="J1171" t="e">
        <f t="shared" si="1086"/>
        <v>#N/A</v>
      </c>
      <c r="K1171" t="e">
        <f t="shared" si="1087"/>
        <v>#N/A</v>
      </c>
      <c r="L1171" t="e">
        <f t="shared" si="1088"/>
        <v>#N/A</v>
      </c>
      <c r="M1171" t="e">
        <f t="shared" si="1089"/>
        <v>#N/A</v>
      </c>
      <c r="N1171" t="e">
        <f t="shared" si="1090"/>
        <v>#N/A</v>
      </c>
      <c r="O1171" t="str">
        <f t="shared" si="1091"/>
        <v/>
      </c>
      <c r="P1171" t="str">
        <f>IF(OR($A1171="",INDEX(games!$H:$H,ROW())=""),"",INDEX(games!$H:$H,ROW()))</f>
        <v/>
      </c>
      <c r="Q1171" t="str">
        <f t="shared" si="1092"/>
        <v/>
      </c>
      <c r="T1171">
        <f t="shared" si="1093"/>
        <v>2023</v>
      </c>
      <c r="U1171">
        <f t="shared" si="1094"/>
        <v>2025</v>
      </c>
      <c r="V1171">
        <f t="shared" si="1095"/>
        <v>2</v>
      </c>
      <c r="W1171" t="str">
        <f>IF(TRIM(INDEX(connections!$A:$A,ROW()))="","",TRIM(INDEX(connections!$A:$A,ROW())))</f>
        <v>Balatro</v>
      </c>
      <c r="X1171" t="str">
        <f>IF($W1171="","",TRIM(INDEX(connections!$B:$B,ROW())))</f>
        <v>Runeborn</v>
      </c>
      <c r="Y1171">
        <f t="shared" si="1096"/>
        <v>56</v>
      </c>
      <c r="Z1171">
        <f t="shared" si="1097"/>
        <v>724</v>
      </c>
      <c r="AA1171" t="str">
        <f t="shared" si="1098"/>
        <v>Yes</v>
      </c>
      <c r="AB1171" t="str">
        <f t="shared" si="1099"/>
        <v>Yes</v>
      </c>
      <c r="AC1171">
        <f t="shared" si="1100"/>
        <v>1</v>
      </c>
      <c r="AD1171">
        <f t="shared" si="1101"/>
        <v>0</v>
      </c>
      <c r="AE1171" t="str">
        <f t="shared" si="1102"/>
        <v/>
      </c>
      <c r="AG1171" t="str">
        <f t="shared" si="1103"/>
        <v/>
      </c>
      <c r="AH1171" t="str">
        <f t="shared" si="1104"/>
        <v/>
      </c>
      <c r="AI1171" t="str">
        <f t="shared" si="1105"/>
        <v/>
      </c>
      <c r="AJ1171" t="str">
        <f t="shared" si="1106"/>
        <v/>
      </c>
      <c r="AK1171" t="str">
        <f t="shared" si="1107"/>
        <v/>
      </c>
      <c r="AL1171" t="str">
        <f>IF($A1171="","",INDEX(games!$J:$J,ROW())&amp;"")</f>
        <v/>
      </c>
      <c r="AM1171" t="str">
        <f>IF($A1171="","",SUMPRODUCT($AO1171:$BD1171,'Map Analysis'!$AN$2^{0,1,2,3,4,5,6,7,8,9,10,11,12,13,14,15}))</f>
        <v/>
      </c>
      <c r="AN1171" t="str">
        <f t="shared" si="1108"/>
        <v/>
      </c>
      <c r="AO1171" t="str">
        <f t="shared" si="1109"/>
        <v/>
      </c>
      <c r="AP1171" t="str">
        <f t="shared" si="1110"/>
        <v/>
      </c>
      <c r="AQ1171" t="str">
        <f t="shared" si="1111"/>
        <v/>
      </c>
      <c r="AR1171" t="str">
        <f t="shared" si="1112"/>
        <v/>
      </c>
      <c r="AS1171" t="str">
        <f t="shared" si="1113"/>
        <v/>
      </c>
      <c r="AT1171" t="str">
        <f t="shared" si="1114"/>
        <v/>
      </c>
      <c r="AU1171" t="str">
        <f t="shared" si="1115"/>
        <v/>
      </c>
      <c r="AV1171" t="str">
        <f t="shared" si="1116"/>
        <v/>
      </c>
      <c r="AW1171" t="str">
        <f t="shared" si="1117"/>
        <v/>
      </c>
      <c r="AX1171" t="str">
        <f t="shared" si="1118"/>
        <v/>
      </c>
      <c r="AY1171" t="str">
        <f t="shared" si="1119"/>
        <v/>
      </c>
      <c r="AZ1171" t="str">
        <f t="shared" si="1120"/>
        <v/>
      </c>
      <c r="BA1171" t="str">
        <f t="shared" si="1121"/>
        <v/>
      </c>
      <c r="BB1171" t="str">
        <f t="shared" si="1122"/>
        <v/>
      </c>
      <c r="BC1171" t="str">
        <f t="shared" si="1123"/>
        <v/>
      </c>
      <c r="BD1171" t="str">
        <f t="shared" si="1124"/>
        <v/>
      </c>
      <c r="BF1171">
        <f t="shared" si="1125"/>
        <v>0</v>
      </c>
      <c r="BG1171">
        <f t="shared" si="1126"/>
        <v>0</v>
      </c>
      <c r="BH1171">
        <f t="shared" si="1127"/>
        <v>0</v>
      </c>
      <c r="BI1171">
        <f t="shared" si="1128"/>
        <v>0</v>
      </c>
      <c r="BJ1171">
        <f t="shared" si="1129"/>
        <v>0</v>
      </c>
      <c r="BK1171">
        <f t="shared" si="1130"/>
        <v>0</v>
      </c>
      <c r="BL1171">
        <f t="shared" si="1131"/>
        <v>0</v>
      </c>
      <c r="BM1171">
        <f t="shared" si="1132"/>
        <v>0</v>
      </c>
      <c r="BN1171">
        <f t="shared" si="1133"/>
        <v>0</v>
      </c>
      <c r="BO1171">
        <f t="shared" si="1134"/>
        <v>0</v>
      </c>
      <c r="BP1171">
        <f t="shared" si="1135"/>
        <v>0</v>
      </c>
      <c r="BQ1171">
        <f t="shared" si="1136"/>
        <v>0</v>
      </c>
      <c r="BR1171">
        <f t="shared" si="1137"/>
        <v>0</v>
      </c>
      <c r="BS1171">
        <f t="shared" si="1138"/>
        <v>0</v>
      </c>
      <c r="BT1171">
        <f t="shared" si="1139"/>
        <v>0</v>
      </c>
    </row>
    <row r="1172" spans="1:72" x14ac:dyDescent="0.25">
      <c r="A1172" t="str">
        <f>IF(TRIM(INDEX(games!$A:$A,ROW()))="","",TRIM(INDEX(games!$A:$A,ROW())))</f>
        <v/>
      </c>
      <c r="B1172" t="str">
        <f>IF(OR($A1172="",INDEX(games!$B:$B,ROW())=""),"",INDEX(games!$B:$B,ROW()))</f>
        <v/>
      </c>
      <c r="C1172" t="str">
        <f>IF(OR($A1172="",INDEX(games!$C:$C,ROW())=""),"",INDEX(games!$C:$C,ROW()))</f>
        <v/>
      </c>
      <c r="D1172" t="str">
        <f t="shared" si="1080"/>
        <v/>
      </c>
      <c r="E1172" t="str">
        <f t="shared" si="1081"/>
        <v/>
      </c>
      <c r="F1172" t="str">
        <f t="shared" si="1082"/>
        <v/>
      </c>
      <c r="G1172" t="e">
        <f t="shared" si="1083"/>
        <v>#N/A</v>
      </c>
      <c r="H1172" t="e">
        <f t="shared" si="1084"/>
        <v>#N/A</v>
      </c>
      <c r="I1172" t="e">
        <f t="shared" si="1085"/>
        <v>#N/A</v>
      </c>
      <c r="J1172" t="e">
        <f t="shared" si="1086"/>
        <v>#N/A</v>
      </c>
      <c r="K1172" t="e">
        <f t="shared" si="1087"/>
        <v>#N/A</v>
      </c>
      <c r="L1172" t="e">
        <f t="shared" si="1088"/>
        <v>#N/A</v>
      </c>
      <c r="M1172" t="e">
        <f t="shared" si="1089"/>
        <v>#N/A</v>
      </c>
      <c r="N1172" t="e">
        <f t="shared" si="1090"/>
        <v>#N/A</v>
      </c>
      <c r="O1172" t="str">
        <f t="shared" si="1091"/>
        <v/>
      </c>
      <c r="P1172" t="str">
        <f>IF(OR($A1172="",INDEX(games!$H:$H,ROW())=""),"",INDEX(games!$H:$H,ROW()))</f>
        <v/>
      </c>
      <c r="Q1172" t="str">
        <f t="shared" si="1092"/>
        <v/>
      </c>
      <c r="T1172">
        <f t="shared" si="1093"/>
        <v>2015</v>
      </c>
      <c r="U1172">
        <f t="shared" si="1094"/>
        <v>2025</v>
      </c>
      <c r="V1172">
        <f t="shared" si="1095"/>
        <v>10</v>
      </c>
      <c r="W1172" t="str">
        <f>IF(TRIM(INDEX(connections!$A:$A,ROW()))="","",TRIM(INDEX(connections!$A:$A,ROW())))</f>
        <v>Darkest Dungeon</v>
      </c>
      <c r="X1172" t="str">
        <f>IF($W1172="","",TRIM(INDEX(connections!$B:$B,ROW())))</f>
        <v>Runeborn</v>
      </c>
      <c r="Y1172">
        <f t="shared" si="1096"/>
        <v>190</v>
      </c>
      <c r="Z1172">
        <f t="shared" si="1097"/>
        <v>724</v>
      </c>
      <c r="AA1172" t="str">
        <f t="shared" si="1098"/>
        <v>Yes</v>
      </c>
      <c r="AB1172" t="str">
        <f t="shared" si="1099"/>
        <v>Yes</v>
      </c>
      <c r="AC1172">
        <f t="shared" si="1100"/>
        <v>1</v>
      </c>
      <c r="AD1172">
        <f t="shared" si="1101"/>
        <v>1</v>
      </c>
      <c r="AE1172" t="str">
        <f t="shared" si="1102"/>
        <v/>
      </c>
      <c r="AG1172" t="str">
        <f t="shared" si="1103"/>
        <v/>
      </c>
      <c r="AH1172" t="str">
        <f t="shared" si="1104"/>
        <v/>
      </c>
      <c r="AI1172" t="str">
        <f t="shared" si="1105"/>
        <v/>
      </c>
      <c r="AJ1172" t="str">
        <f t="shared" si="1106"/>
        <v/>
      </c>
      <c r="AK1172" t="str">
        <f t="shared" si="1107"/>
        <v/>
      </c>
      <c r="AL1172" t="str">
        <f>IF($A1172="","",INDEX(games!$J:$J,ROW())&amp;"")</f>
        <v/>
      </c>
      <c r="AM1172" t="str">
        <f>IF($A1172="","",SUMPRODUCT($AO1172:$BD1172,'Map Analysis'!$AN$2^{0,1,2,3,4,5,6,7,8,9,10,11,12,13,14,15}))</f>
        <v/>
      </c>
      <c r="AN1172" t="str">
        <f t="shared" si="1108"/>
        <v/>
      </c>
      <c r="AO1172" t="str">
        <f t="shared" si="1109"/>
        <v/>
      </c>
      <c r="AP1172" t="str">
        <f t="shared" si="1110"/>
        <v/>
      </c>
      <c r="AQ1172" t="str">
        <f t="shared" si="1111"/>
        <v/>
      </c>
      <c r="AR1172" t="str">
        <f t="shared" si="1112"/>
        <v/>
      </c>
      <c r="AS1172" t="str">
        <f t="shared" si="1113"/>
        <v/>
      </c>
      <c r="AT1172" t="str">
        <f t="shared" si="1114"/>
        <v/>
      </c>
      <c r="AU1172" t="str">
        <f t="shared" si="1115"/>
        <v/>
      </c>
      <c r="AV1172" t="str">
        <f t="shared" si="1116"/>
        <v/>
      </c>
      <c r="AW1172" t="str">
        <f t="shared" si="1117"/>
        <v/>
      </c>
      <c r="AX1172" t="str">
        <f t="shared" si="1118"/>
        <v/>
      </c>
      <c r="AY1172" t="str">
        <f t="shared" si="1119"/>
        <v/>
      </c>
      <c r="AZ1172" t="str">
        <f t="shared" si="1120"/>
        <v/>
      </c>
      <c r="BA1172" t="str">
        <f t="shared" si="1121"/>
        <v/>
      </c>
      <c r="BB1172" t="str">
        <f t="shared" si="1122"/>
        <v/>
      </c>
      <c r="BC1172" t="str">
        <f t="shared" si="1123"/>
        <v/>
      </c>
      <c r="BD1172" t="str">
        <f t="shared" si="1124"/>
        <v/>
      </c>
      <c r="BF1172">
        <f t="shared" si="1125"/>
        <v>0</v>
      </c>
      <c r="BG1172">
        <f t="shared" si="1126"/>
        <v>0</v>
      </c>
      <c r="BH1172">
        <f t="shared" si="1127"/>
        <v>0</v>
      </c>
      <c r="BI1172">
        <f t="shared" si="1128"/>
        <v>0</v>
      </c>
      <c r="BJ1172">
        <f t="shared" si="1129"/>
        <v>0</v>
      </c>
      <c r="BK1172">
        <f t="shared" si="1130"/>
        <v>0</v>
      </c>
      <c r="BL1172">
        <f t="shared" si="1131"/>
        <v>0</v>
      </c>
      <c r="BM1172">
        <f t="shared" si="1132"/>
        <v>0</v>
      </c>
      <c r="BN1172">
        <f t="shared" si="1133"/>
        <v>0</v>
      </c>
      <c r="BO1172">
        <f t="shared" si="1134"/>
        <v>0</v>
      </c>
      <c r="BP1172">
        <f t="shared" si="1135"/>
        <v>0</v>
      </c>
      <c r="BQ1172">
        <f t="shared" si="1136"/>
        <v>0</v>
      </c>
      <c r="BR1172">
        <f t="shared" si="1137"/>
        <v>0</v>
      </c>
      <c r="BS1172">
        <f t="shared" si="1138"/>
        <v>0</v>
      </c>
      <c r="BT1172">
        <f t="shared" si="1139"/>
        <v>0</v>
      </c>
    </row>
    <row r="1173" spans="1:72" x14ac:dyDescent="0.25">
      <c r="A1173" t="str">
        <f>IF(TRIM(INDEX(games!$A:$A,ROW()))="","",TRIM(INDEX(games!$A:$A,ROW())))</f>
        <v/>
      </c>
      <c r="B1173" t="str">
        <f>IF(OR($A1173="",INDEX(games!$B:$B,ROW())=""),"",INDEX(games!$B:$B,ROW()))</f>
        <v/>
      </c>
      <c r="C1173" t="str">
        <f>IF(OR($A1173="",INDEX(games!$C:$C,ROW())=""),"",INDEX(games!$C:$C,ROW()))</f>
        <v/>
      </c>
      <c r="D1173" t="str">
        <f t="shared" si="1080"/>
        <v/>
      </c>
      <c r="E1173" t="str">
        <f t="shared" si="1081"/>
        <v/>
      </c>
      <c r="F1173" t="str">
        <f t="shared" si="1082"/>
        <v/>
      </c>
      <c r="G1173" t="e">
        <f t="shared" si="1083"/>
        <v>#N/A</v>
      </c>
      <c r="H1173" t="e">
        <f t="shared" si="1084"/>
        <v>#N/A</v>
      </c>
      <c r="I1173" t="e">
        <f t="shared" si="1085"/>
        <v>#N/A</v>
      </c>
      <c r="J1173" t="e">
        <f t="shared" si="1086"/>
        <v>#N/A</v>
      </c>
      <c r="K1173" t="e">
        <f t="shared" si="1087"/>
        <v>#N/A</v>
      </c>
      <c r="L1173" t="e">
        <f t="shared" si="1088"/>
        <v>#N/A</v>
      </c>
      <c r="M1173" t="e">
        <f t="shared" si="1089"/>
        <v>#N/A</v>
      </c>
      <c r="N1173" t="e">
        <f t="shared" si="1090"/>
        <v>#N/A</v>
      </c>
      <c r="O1173" t="str">
        <f t="shared" si="1091"/>
        <v/>
      </c>
      <c r="P1173" t="str">
        <f>IF(OR($A1173="",INDEX(games!$H:$H,ROW())=""),"",INDEX(games!$H:$H,ROW()))</f>
        <v/>
      </c>
      <c r="Q1173" t="str">
        <f t="shared" si="1092"/>
        <v/>
      </c>
      <c r="T1173">
        <f t="shared" si="1093"/>
        <v>1996</v>
      </c>
      <c r="U1173">
        <f t="shared" si="1094"/>
        <v>2025</v>
      </c>
      <c r="V1173">
        <f t="shared" si="1095"/>
        <v>29</v>
      </c>
      <c r="W1173" t="str">
        <f>IF(TRIM(INDEX(connections!$A:$A,ROW()))="","",TRIM(INDEX(connections!$A:$A,ROW())))</f>
        <v>Diablo</v>
      </c>
      <c r="X1173" t="str">
        <f>IF($W1173="","",TRIM(INDEX(connections!$B:$B,ROW())))</f>
        <v>Runeborn</v>
      </c>
      <c r="Y1173">
        <f t="shared" si="1096"/>
        <v>225</v>
      </c>
      <c r="Z1173">
        <f t="shared" si="1097"/>
        <v>724</v>
      </c>
      <c r="AA1173" t="str">
        <f t="shared" si="1098"/>
        <v>Yes</v>
      </c>
      <c r="AB1173" t="str">
        <f t="shared" si="1099"/>
        <v>Yes</v>
      </c>
      <c r="AC1173">
        <f t="shared" si="1100"/>
        <v>1</v>
      </c>
      <c r="AD1173">
        <f t="shared" si="1101"/>
        <v>1</v>
      </c>
      <c r="AE1173" t="str">
        <f t="shared" si="1102"/>
        <v/>
      </c>
      <c r="AG1173" t="str">
        <f t="shared" si="1103"/>
        <v/>
      </c>
      <c r="AH1173" t="str">
        <f t="shared" si="1104"/>
        <v/>
      </c>
      <c r="AI1173" t="str">
        <f t="shared" si="1105"/>
        <v/>
      </c>
      <c r="AJ1173" t="str">
        <f t="shared" si="1106"/>
        <v/>
      </c>
      <c r="AK1173" t="str">
        <f t="shared" si="1107"/>
        <v/>
      </c>
      <c r="AL1173" t="str">
        <f>IF($A1173="","",INDEX(games!$J:$J,ROW())&amp;"")</f>
        <v/>
      </c>
      <c r="AM1173" t="str">
        <f>IF($A1173="","",SUMPRODUCT($AO1173:$BD1173,'Map Analysis'!$AN$2^{0,1,2,3,4,5,6,7,8,9,10,11,12,13,14,15}))</f>
        <v/>
      </c>
      <c r="AN1173" t="str">
        <f t="shared" si="1108"/>
        <v/>
      </c>
      <c r="AO1173" t="str">
        <f t="shared" si="1109"/>
        <v/>
      </c>
      <c r="AP1173" t="str">
        <f t="shared" si="1110"/>
        <v/>
      </c>
      <c r="AQ1173" t="str">
        <f t="shared" si="1111"/>
        <v/>
      </c>
      <c r="AR1173" t="str">
        <f t="shared" si="1112"/>
        <v/>
      </c>
      <c r="AS1173" t="str">
        <f t="shared" si="1113"/>
        <v/>
      </c>
      <c r="AT1173" t="str">
        <f t="shared" si="1114"/>
        <v/>
      </c>
      <c r="AU1173" t="str">
        <f t="shared" si="1115"/>
        <v/>
      </c>
      <c r="AV1173" t="str">
        <f t="shared" si="1116"/>
        <v/>
      </c>
      <c r="AW1173" t="str">
        <f t="shared" si="1117"/>
        <v/>
      </c>
      <c r="AX1173" t="str">
        <f t="shared" si="1118"/>
        <v/>
      </c>
      <c r="AY1173" t="str">
        <f t="shared" si="1119"/>
        <v/>
      </c>
      <c r="AZ1173" t="str">
        <f t="shared" si="1120"/>
        <v/>
      </c>
      <c r="BA1173" t="str">
        <f t="shared" si="1121"/>
        <v/>
      </c>
      <c r="BB1173" t="str">
        <f t="shared" si="1122"/>
        <v/>
      </c>
      <c r="BC1173" t="str">
        <f t="shared" si="1123"/>
        <v/>
      </c>
      <c r="BD1173" t="str">
        <f t="shared" si="1124"/>
        <v/>
      </c>
      <c r="BF1173">
        <f t="shared" si="1125"/>
        <v>0</v>
      </c>
      <c r="BG1173">
        <f t="shared" si="1126"/>
        <v>0</v>
      </c>
      <c r="BH1173">
        <f t="shared" si="1127"/>
        <v>0</v>
      </c>
      <c r="BI1173">
        <f t="shared" si="1128"/>
        <v>0</v>
      </c>
      <c r="BJ1173">
        <f t="shared" si="1129"/>
        <v>0</v>
      </c>
      <c r="BK1173">
        <f t="shared" si="1130"/>
        <v>0</v>
      </c>
      <c r="BL1173">
        <f t="shared" si="1131"/>
        <v>0</v>
      </c>
      <c r="BM1173">
        <f t="shared" si="1132"/>
        <v>0</v>
      </c>
      <c r="BN1173">
        <f t="shared" si="1133"/>
        <v>0</v>
      </c>
      <c r="BO1173">
        <f t="shared" si="1134"/>
        <v>0</v>
      </c>
      <c r="BP1173">
        <f t="shared" si="1135"/>
        <v>0</v>
      </c>
      <c r="BQ1173">
        <f t="shared" si="1136"/>
        <v>0</v>
      </c>
      <c r="BR1173">
        <f t="shared" si="1137"/>
        <v>0</v>
      </c>
      <c r="BS1173">
        <f t="shared" si="1138"/>
        <v>0</v>
      </c>
      <c r="BT1173">
        <f t="shared" si="1139"/>
        <v>0</v>
      </c>
    </row>
    <row r="1174" spans="1:72" x14ac:dyDescent="0.25">
      <c r="A1174" t="str">
        <f>IF(TRIM(INDEX(games!$A:$A,ROW()))="","",TRIM(INDEX(games!$A:$A,ROW())))</f>
        <v/>
      </c>
      <c r="B1174" t="str">
        <f>IF(OR($A1174="",INDEX(games!$B:$B,ROW())=""),"",INDEX(games!$B:$B,ROW()))</f>
        <v/>
      </c>
      <c r="C1174" t="str">
        <f>IF(OR($A1174="",INDEX(games!$C:$C,ROW())=""),"",INDEX(games!$C:$C,ROW()))</f>
        <v/>
      </c>
      <c r="D1174" t="str">
        <f t="shared" si="1080"/>
        <v/>
      </c>
      <c r="E1174" t="str">
        <f t="shared" si="1081"/>
        <v/>
      </c>
      <c r="F1174" t="str">
        <f t="shared" si="1082"/>
        <v/>
      </c>
      <c r="G1174" t="e">
        <f t="shared" si="1083"/>
        <v>#N/A</v>
      </c>
      <c r="H1174" t="e">
        <f t="shared" si="1084"/>
        <v>#N/A</v>
      </c>
      <c r="I1174" t="e">
        <f t="shared" si="1085"/>
        <v>#N/A</v>
      </c>
      <c r="J1174" t="e">
        <f t="shared" si="1086"/>
        <v>#N/A</v>
      </c>
      <c r="K1174" t="e">
        <f t="shared" si="1087"/>
        <v>#N/A</v>
      </c>
      <c r="L1174" t="e">
        <f t="shared" si="1088"/>
        <v>#N/A</v>
      </c>
      <c r="M1174" t="e">
        <f t="shared" si="1089"/>
        <v>#N/A</v>
      </c>
      <c r="N1174" t="e">
        <f t="shared" si="1090"/>
        <v>#N/A</v>
      </c>
      <c r="O1174" t="str">
        <f t="shared" si="1091"/>
        <v/>
      </c>
      <c r="P1174" t="str">
        <f>IF(OR($A1174="",INDEX(games!$H:$H,ROW())=""),"",INDEX(games!$H:$H,ROW()))</f>
        <v/>
      </c>
      <c r="Q1174" t="str">
        <f t="shared" si="1092"/>
        <v/>
      </c>
      <c r="T1174">
        <f t="shared" si="1093"/>
        <v>2021</v>
      </c>
      <c r="U1174">
        <f t="shared" si="1094"/>
        <v>2025</v>
      </c>
      <c r="V1174">
        <f t="shared" si="1095"/>
        <v>4</v>
      </c>
      <c r="W1174" t="str">
        <f>IF(TRIM(INDEX(connections!$A:$A,ROW()))="","",TRIM(INDEX(connections!$A:$A,ROW())))</f>
        <v>Luck be a Landlord</v>
      </c>
      <c r="X1174" t="str">
        <f>IF($W1174="","",TRIM(INDEX(connections!$B:$B,ROW())))</f>
        <v>Runeborn</v>
      </c>
      <c r="Y1174">
        <f t="shared" si="1096"/>
        <v>484</v>
      </c>
      <c r="Z1174">
        <f t="shared" si="1097"/>
        <v>724</v>
      </c>
      <c r="AA1174" t="str">
        <f t="shared" si="1098"/>
        <v>Yes</v>
      </c>
      <c r="AB1174" t="str">
        <f t="shared" si="1099"/>
        <v>Yes</v>
      </c>
      <c r="AC1174">
        <f t="shared" si="1100"/>
        <v>1</v>
      </c>
      <c r="AD1174">
        <f t="shared" si="1101"/>
        <v>0</v>
      </c>
      <c r="AE1174" t="str">
        <f t="shared" si="1102"/>
        <v/>
      </c>
      <c r="AG1174" t="str">
        <f t="shared" si="1103"/>
        <v/>
      </c>
      <c r="AH1174" t="str">
        <f t="shared" si="1104"/>
        <v/>
      </c>
      <c r="AI1174" t="str">
        <f t="shared" si="1105"/>
        <v/>
      </c>
      <c r="AJ1174" t="str">
        <f t="shared" si="1106"/>
        <v/>
      </c>
      <c r="AK1174" t="str">
        <f t="shared" si="1107"/>
        <v/>
      </c>
      <c r="AL1174" t="str">
        <f>IF($A1174="","",INDEX(games!$J:$J,ROW())&amp;"")</f>
        <v/>
      </c>
      <c r="AM1174" t="str">
        <f>IF($A1174="","",SUMPRODUCT($AO1174:$BD1174,'Map Analysis'!$AN$2^{0,1,2,3,4,5,6,7,8,9,10,11,12,13,14,15}))</f>
        <v/>
      </c>
      <c r="AN1174" t="str">
        <f t="shared" si="1108"/>
        <v/>
      </c>
      <c r="AO1174" t="str">
        <f t="shared" si="1109"/>
        <v/>
      </c>
      <c r="AP1174" t="str">
        <f t="shared" si="1110"/>
        <v/>
      </c>
      <c r="AQ1174" t="str">
        <f t="shared" si="1111"/>
        <v/>
      </c>
      <c r="AR1174" t="str">
        <f t="shared" si="1112"/>
        <v/>
      </c>
      <c r="AS1174" t="str">
        <f t="shared" si="1113"/>
        <v/>
      </c>
      <c r="AT1174" t="str">
        <f t="shared" si="1114"/>
        <v/>
      </c>
      <c r="AU1174" t="str">
        <f t="shared" si="1115"/>
        <v/>
      </c>
      <c r="AV1174" t="str">
        <f t="shared" si="1116"/>
        <v/>
      </c>
      <c r="AW1174" t="str">
        <f t="shared" si="1117"/>
        <v/>
      </c>
      <c r="AX1174" t="str">
        <f t="shared" si="1118"/>
        <v/>
      </c>
      <c r="AY1174" t="str">
        <f t="shared" si="1119"/>
        <v/>
      </c>
      <c r="AZ1174" t="str">
        <f t="shared" si="1120"/>
        <v/>
      </c>
      <c r="BA1174" t="str">
        <f t="shared" si="1121"/>
        <v/>
      </c>
      <c r="BB1174" t="str">
        <f t="shared" si="1122"/>
        <v/>
      </c>
      <c r="BC1174" t="str">
        <f t="shared" si="1123"/>
        <v/>
      </c>
      <c r="BD1174" t="str">
        <f t="shared" si="1124"/>
        <v/>
      </c>
      <c r="BF1174">
        <f t="shared" si="1125"/>
        <v>0</v>
      </c>
      <c r="BG1174">
        <f t="shared" si="1126"/>
        <v>0</v>
      </c>
      <c r="BH1174">
        <f t="shared" si="1127"/>
        <v>0</v>
      </c>
      <c r="BI1174">
        <f t="shared" si="1128"/>
        <v>0</v>
      </c>
      <c r="BJ1174">
        <f t="shared" si="1129"/>
        <v>0</v>
      </c>
      <c r="BK1174">
        <f t="shared" si="1130"/>
        <v>0</v>
      </c>
      <c r="BL1174">
        <f t="shared" si="1131"/>
        <v>0</v>
      </c>
      <c r="BM1174">
        <f t="shared" si="1132"/>
        <v>0</v>
      </c>
      <c r="BN1174">
        <f t="shared" si="1133"/>
        <v>0</v>
      </c>
      <c r="BO1174">
        <f t="shared" si="1134"/>
        <v>0</v>
      </c>
      <c r="BP1174">
        <f t="shared" si="1135"/>
        <v>0</v>
      </c>
      <c r="BQ1174">
        <f t="shared" si="1136"/>
        <v>0</v>
      </c>
      <c r="BR1174">
        <f t="shared" si="1137"/>
        <v>0</v>
      </c>
      <c r="BS1174">
        <f t="shared" si="1138"/>
        <v>0</v>
      </c>
      <c r="BT1174">
        <f t="shared" si="1139"/>
        <v>0</v>
      </c>
    </row>
    <row r="1175" spans="1:72" x14ac:dyDescent="0.25">
      <c r="A1175" t="str">
        <f>IF(TRIM(INDEX(games!$A:$A,ROW()))="","",TRIM(INDEX(games!$A:$A,ROW())))</f>
        <v/>
      </c>
      <c r="B1175" t="str">
        <f>IF(OR($A1175="",INDEX(games!$B:$B,ROW())=""),"",INDEX(games!$B:$B,ROW()))</f>
        <v/>
      </c>
      <c r="C1175" t="str">
        <f>IF(OR($A1175="",INDEX(games!$C:$C,ROW())=""),"",INDEX(games!$C:$C,ROW()))</f>
        <v/>
      </c>
      <c r="D1175" t="str">
        <f t="shared" si="1080"/>
        <v/>
      </c>
      <c r="E1175" t="str">
        <f t="shared" si="1081"/>
        <v/>
      </c>
      <c r="F1175" t="str">
        <f t="shared" si="1082"/>
        <v/>
      </c>
      <c r="G1175" t="e">
        <f t="shared" si="1083"/>
        <v>#N/A</v>
      </c>
      <c r="H1175" t="e">
        <f t="shared" si="1084"/>
        <v>#N/A</v>
      </c>
      <c r="I1175" t="e">
        <f t="shared" si="1085"/>
        <v>#N/A</v>
      </c>
      <c r="J1175" t="e">
        <f t="shared" si="1086"/>
        <v>#N/A</v>
      </c>
      <c r="K1175" t="e">
        <f t="shared" si="1087"/>
        <v>#N/A</v>
      </c>
      <c r="L1175" t="e">
        <f t="shared" si="1088"/>
        <v>#N/A</v>
      </c>
      <c r="M1175" t="e">
        <f t="shared" si="1089"/>
        <v>#N/A</v>
      </c>
      <c r="N1175" t="e">
        <f t="shared" si="1090"/>
        <v>#N/A</v>
      </c>
      <c r="O1175" t="str">
        <f t="shared" si="1091"/>
        <v/>
      </c>
      <c r="P1175" t="str">
        <f>IF(OR($A1175="",INDEX(games!$H:$H,ROW())=""),"",INDEX(games!$H:$H,ROW()))</f>
        <v/>
      </c>
      <c r="Q1175" t="str">
        <f t="shared" si="1092"/>
        <v/>
      </c>
      <c r="T1175">
        <f t="shared" si="1093"/>
        <v>2023</v>
      </c>
      <c r="U1175">
        <f t="shared" si="1094"/>
        <v>2026</v>
      </c>
      <c r="V1175">
        <f t="shared" si="1095"/>
        <v>3</v>
      </c>
      <c r="W1175" t="str">
        <f>IF(TRIM(INDEX(connections!$A:$A,ROW()))="","",TRIM(INDEX(connections!$A:$A,ROW())))</f>
        <v>Balatro</v>
      </c>
      <c r="X1175" t="str">
        <f>IF($W1175="","",TRIM(INDEX(connections!$B:$B,ROW())))</f>
        <v>Runeveil</v>
      </c>
      <c r="Y1175">
        <f t="shared" si="1096"/>
        <v>56</v>
      </c>
      <c r="Z1175">
        <f t="shared" si="1097"/>
        <v>725</v>
      </c>
      <c r="AA1175" t="str">
        <f t="shared" si="1098"/>
        <v>Yes</v>
      </c>
      <c r="AB1175" t="str">
        <f t="shared" si="1099"/>
        <v/>
      </c>
      <c r="AC1175" t="str">
        <f t="shared" si="1100"/>
        <v/>
      </c>
      <c r="AD1175">
        <f t="shared" si="1101"/>
        <v>0</v>
      </c>
      <c r="AE1175" t="str">
        <f t="shared" si="1102"/>
        <v/>
      </c>
      <c r="AG1175" t="str">
        <f t="shared" si="1103"/>
        <v/>
      </c>
      <c r="AH1175" t="str">
        <f t="shared" si="1104"/>
        <v/>
      </c>
      <c r="AI1175" t="str">
        <f t="shared" si="1105"/>
        <v/>
      </c>
      <c r="AJ1175" t="str">
        <f t="shared" si="1106"/>
        <v/>
      </c>
      <c r="AK1175" t="str">
        <f t="shared" si="1107"/>
        <v/>
      </c>
      <c r="AL1175" t="str">
        <f>IF($A1175="","",INDEX(games!$J:$J,ROW())&amp;"")</f>
        <v/>
      </c>
      <c r="AM1175" t="str">
        <f>IF($A1175="","",SUMPRODUCT($AO1175:$BD1175,'Map Analysis'!$AN$2^{0,1,2,3,4,5,6,7,8,9,10,11,12,13,14,15}))</f>
        <v/>
      </c>
      <c r="AN1175" t="str">
        <f t="shared" si="1108"/>
        <v/>
      </c>
      <c r="AO1175" t="str">
        <f t="shared" si="1109"/>
        <v/>
      </c>
      <c r="AP1175" t="str">
        <f t="shared" si="1110"/>
        <v/>
      </c>
      <c r="AQ1175" t="str">
        <f t="shared" si="1111"/>
        <v/>
      </c>
      <c r="AR1175" t="str">
        <f t="shared" si="1112"/>
        <v/>
      </c>
      <c r="AS1175" t="str">
        <f t="shared" si="1113"/>
        <v/>
      </c>
      <c r="AT1175" t="str">
        <f t="shared" si="1114"/>
        <v/>
      </c>
      <c r="AU1175" t="str">
        <f t="shared" si="1115"/>
        <v/>
      </c>
      <c r="AV1175" t="str">
        <f t="shared" si="1116"/>
        <v/>
      </c>
      <c r="AW1175" t="str">
        <f t="shared" si="1117"/>
        <v/>
      </c>
      <c r="AX1175" t="str">
        <f t="shared" si="1118"/>
        <v/>
      </c>
      <c r="AY1175" t="str">
        <f t="shared" si="1119"/>
        <v/>
      </c>
      <c r="AZ1175" t="str">
        <f t="shared" si="1120"/>
        <v/>
      </c>
      <c r="BA1175" t="str">
        <f t="shared" si="1121"/>
        <v/>
      </c>
      <c r="BB1175" t="str">
        <f t="shared" si="1122"/>
        <v/>
      </c>
      <c r="BC1175" t="str">
        <f t="shared" si="1123"/>
        <v/>
      </c>
      <c r="BD1175" t="str">
        <f t="shared" si="1124"/>
        <v/>
      </c>
      <c r="BF1175">
        <f t="shared" si="1125"/>
        <v>0</v>
      </c>
      <c r="BG1175">
        <f t="shared" si="1126"/>
        <v>0</v>
      </c>
      <c r="BH1175">
        <f t="shared" si="1127"/>
        <v>0</v>
      </c>
      <c r="BI1175">
        <f t="shared" si="1128"/>
        <v>0</v>
      </c>
      <c r="BJ1175">
        <f t="shared" si="1129"/>
        <v>0</v>
      </c>
      <c r="BK1175">
        <f t="shared" si="1130"/>
        <v>0</v>
      </c>
      <c r="BL1175">
        <f t="shared" si="1131"/>
        <v>0</v>
      </c>
      <c r="BM1175">
        <f t="shared" si="1132"/>
        <v>0</v>
      </c>
      <c r="BN1175">
        <f t="shared" si="1133"/>
        <v>0</v>
      </c>
      <c r="BO1175">
        <f t="shared" si="1134"/>
        <v>0</v>
      </c>
      <c r="BP1175">
        <f t="shared" si="1135"/>
        <v>0</v>
      </c>
      <c r="BQ1175">
        <f t="shared" si="1136"/>
        <v>0</v>
      </c>
      <c r="BR1175">
        <f t="shared" si="1137"/>
        <v>0</v>
      </c>
      <c r="BS1175">
        <f t="shared" si="1138"/>
        <v>0</v>
      </c>
      <c r="BT1175">
        <f t="shared" si="1139"/>
        <v>0</v>
      </c>
    </row>
    <row r="1176" spans="1:72" x14ac:dyDescent="0.25">
      <c r="A1176" t="str">
        <f>IF(TRIM(INDEX(games!$A:$A,ROW()))="","",TRIM(INDEX(games!$A:$A,ROW())))</f>
        <v/>
      </c>
      <c r="B1176" t="str">
        <f>IF(OR($A1176="",INDEX(games!$B:$B,ROW())=""),"",INDEX(games!$B:$B,ROW()))</f>
        <v/>
      </c>
      <c r="C1176" t="str">
        <f>IF(OR($A1176="",INDEX(games!$C:$C,ROW())=""),"",INDEX(games!$C:$C,ROW()))</f>
        <v/>
      </c>
      <c r="D1176" t="str">
        <f t="shared" si="1080"/>
        <v/>
      </c>
      <c r="E1176" t="str">
        <f t="shared" si="1081"/>
        <v/>
      </c>
      <c r="F1176" t="str">
        <f t="shared" si="1082"/>
        <v/>
      </c>
      <c r="G1176" t="e">
        <f t="shared" si="1083"/>
        <v>#N/A</v>
      </c>
      <c r="H1176" t="e">
        <f t="shared" si="1084"/>
        <v>#N/A</v>
      </c>
      <c r="I1176" t="e">
        <f t="shared" si="1085"/>
        <v>#N/A</v>
      </c>
      <c r="J1176" t="e">
        <f t="shared" si="1086"/>
        <v>#N/A</v>
      </c>
      <c r="K1176" t="e">
        <f t="shared" si="1087"/>
        <v>#N/A</v>
      </c>
      <c r="L1176" t="e">
        <f t="shared" si="1088"/>
        <v>#N/A</v>
      </c>
      <c r="M1176" t="e">
        <f t="shared" si="1089"/>
        <v>#N/A</v>
      </c>
      <c r="N1176" t="e">
        <f t="shared" si="1090"/>
        <v>#N/A</v>
      </c>
      <c r="O1176" t="str">
        <f t="shared" si="1091"/>
        <v/>
      </c>
      <c r="P1176" t="str">
        <f>IF(OR($A1176="",INDEX(games!$H:$H,ROW())=""),"",INDEX(games!$H:$H,ROW()))</f>
        <v/>
      </c>
      <c r="Q1176" t="str">
        <f t="shared" si="1092"/>
        <v/>
      </c>
      <c r="T1176">
        <f t="shared" si="1093"/>
        <v>2017</v>
      </c>
      <c r="U1176">
        <f t="shared" si="1094"/>
        <v>2026</v>
      </c>
      <c r="V1176">
        <f t="shared" si="1095"/>
        <v>9</v>
      </c>
      <c r="W1176" t="str">
        <f>IF(TRIM(INDEX(connections!$A:$A,ROW()))="","",TRIM(INDEX(connections!$A:$A,ROW())))</f>
        <v>Slay the Spire</v>
      </c>
      <c r="X1176" t="str">
        <f>IF($W1176="","",TRIM(INDEX(connections!$B:$B,ROW())))</f>
        <v>Runeveil</v>
      </c>
      <c r="Y1176">
        <f t="shared" si="1096"/>
        <v>772</v>
      </c>
      <c r="Z1176">
        <f t="shared" si="1097"/>
        <v>725</v>
      </c>
      <c r="AA1176" t="str">
        <f t="shared" si="1098"/>
        <v>Yes</v>
      </c>
      <c r="AB1176" t="str">
        <f t="shared" si="1099"/>
        <v/>
      </c>
      <c r="AC1176" t="str">
        <f t="shared" si="1100"/>
        <v/>
      </c>
      <c r="AD1176">
        <f t="shared" si="1101"/>
        <v>0</v>
      </c>
      <c r="AE1176" t="str">
        <f t="shared" si="1102"/>
        <v/>
      </c>
      <c r="AG1176" t="str">
        <f t="shared" si="1103"/>
        <v/>
      </c>
      <c r="AH1176" t="str">
        <f t="shared" si="1104"/>
        <v/>
      </c>
      <c r="AI1176" t="str">
        <f t="shared" si="1105"/>
        <v/>
      </c>
      <c r="AJ1176" t="str">
        <f t="shared" si="1106"/>
        <v/>
      </c>
      <c r="AK1176" t="str">
        <f t="shared" si="1107"/>
        <v/>
      </c>
      <c r="AL1176" t="str">
        <f>IF($A1176="","",INDEX(games!$J:$J,ROW())&amp;"")</f>
        <v/>
      </c>
      <c r="AM1176" t="str">
        <f>IF($A1176="","",SUMPRODUCT($AO1176:$BD1176,'Map Analysis'!$AN$2^{0,1,2,3,4,5,6,7,8,9,10,11,12,13,14,15}))</f>
        <v/>
      </c>
      <c r="AN1176" t="str">
        <f t="shared" si="1108"/>
        <v/>
      </c>
      <c r="AO1176" t="str">
        <f t="shared" si="1109"/>
        <v/>
      </c>
      <c r="AP1176" t="str">
        <f t="shared" si="1110"/>
        <v/>
      </c>
      <c r="AQ1176" t="str">
        <f t="shared" si="1111"/>
        <v/>
      </c>
      <c r="AR1176" t="str">
        <f t="shared" si="1112"/>
        <v/>
      </c>
      <c r="AS1176" t="str">
        <f t="shared" si="1113"/>
        <v/>
      </c>
      <c r="AT1176" t="str">
        <f t="shared" si="1114"/>
        <v/>
      </c>
      <c r="AU1176" t="str">
        <f t="shared" si="1115"/>
        <v/>
      </c>
      <c r="AV1176" t="str">
        <f t="shared" si="1116"/>
        <v/>
      </c>
      <c r="AW1176" t="str">
        <f t="shared" si="1117"/>
        <v/>
      </c>
      <c r="AX1176" t="str">
        <f t="shared" si="1118"/>
        <v/>
      </c>
      <c r="AY1176" t="str">
        <f t="shared" si="1119"/>
        <v/>
      </c>
      <c r="AZ1176" t="str">
        <f t="shared" si="1120"/>
        <v/>
      </c>
      <c r="BA1176" t="str">
        <f t="shared" si="1121"/>
        <v/>
      </c>
      <c r="BB1176" t="str">
        <f t="shared" si="1122"/>
        <v/>
      </c>
      <c r="BC1176" t="str">
        <f t="shared" si="1123"/>
        <v/>
      </c>
      <c r="BD1176" t="str">
        <f t="shared" si="1124"/>
        <v/>
      </c>
      <c r="BF1176">
        <f t="shared" si="1125"/>
        <v>0</v>
      </c>
      <c r="BG1176">
        <f t="shared" si="1126"/>
        <v>0</v>
      </c>
      <c r="BH1176">
        <f t="shared" si="1127"/>
        <v>0</v>
      </c>
      <c r="BI1176">
        <f t="shared" si="1128"/>
        <v>0</v>
      </c>
      <c r="BJ1176">
        <f t="shared" si="1129"/>
        <v>0</v>
      </c>
      <c r="BK1176">
        <f t="shared" si="1130"/>
        <v>0</v>
      </c>
      <c r="BL1176">
        <f t="shared" si="1131"/>
        <v>0</v>
      </c>
      <c r="BM1176">
        <f t="shared" si="1132"/>
        <v>0</v>
      </c>
      <c r="BN1176">
        <f t="shared" si="1133"/>
        <v>0</v>
      </c>
      <c r="BO1176">
        <f t="shared" si="1134"/>
        <v>0</v>
      </c>
      <c r="BP1176">
        <f t="shared" si="1135"/>
        <v>0</v>
      </c>
      <c r="BQ1176">
        <f t="shared" si="1136"/>
        <v>0</v>
      </c>
      <c r="BR1176">
        <f t="shared" si="1137"/>
        <v>0</v>
      </c>
      <c r="BS1176">
        <f t="shared" si="1138"/>
        <v>0</v>
      </c>
      <c r="BT1176">
        <f t="shared" si="1139"/>
        <v>0</v>
      </c>
    </row>
    <row r="1177" spans="1:72" x14ac:dyDescent="0.25">
      <c r="A1177" t="str">
        <f>IF(TRIM(INDEX(games!$A:$A,ROW()))="","",TRIM(INDEX(games!$A:$A,ROW())))</f>
        <v/>
      </c>
      <c r="B1177" t="str">
        <f>IF(OR($A1177="",INDEX(games!$B:$B,ROW())=""),"",INDEX(games!$B:$B,ROW()))</f>
        <v/>
      </c>
      <c r="C1177" t="str">
        <f>IF(OR($A1177="",INDEX(games!$C:$C,ROW())=""),"",INDEX(games!$C:$C,ROW()))</f>
        <v/>
      </c>
      <c r="D1177" t="str">
        <f t="shared" si="1080"/>
        <v/>
      </c>
      <c r="E1177" t="str">
        <f t="shared" si="1081"/>
        <v/>
      </c>
      <c r="F1177" t="str">
        <f t="shared" si="1082"/>
        <v/>
      </c>
      <c r="G1177" t="e">
        <f t="shared" si="1083"/>
        <v>#N/A</v>
      </c>
      <c r="H1177" t="e">
        <f t="shared" si="1084"/>
        <v>#N/A</v>
      </c>
      <c r="I1177" t="e">
        <f t="shared" si="1085"/>
        <v>#N/A</v>
      </c>
      <c r="J1177" t="e">
        <f t="shared" si="1086"/>
        <v>#N/A</v>
      </c>
      <c r="K1177" t="e">
        <f t="shared" si="1087"/>
        <v>#N/A</v>
      </c>
      <c r="L1177" t="e">
        <f t="shared" si="1088"/>
        <v>#N/A</v>
      </c>
      <c r="M1177" t="e">
        <f t="shared" si="1089"/>
        <v>#N/A</v>
      </c>
      <c r="N1177" t="e">
        <f t="shared" si="1090"/>
        <v>#N/A</v>
      </c>
      <c r="O1177" t="str">
        <f t="shared" si="1091"/>
        <v/>
      </c>
      <c r="P1177" t="str">
        <f>IF(OR($A1177="",INDEX(games!$H:$H,ROW())=""),"",INDEX(games!$H:$H,ROW()))</f>
        <v/>
      </c>
      <c r="Q1177" t="str">
        <f t="shared" si="1092"/>
        <v/>
      </c>
      <c r="T1177">
        <f t="shared" si="1093"/>
        <v>2021</v>
      </c>
      <c r="U1177">
        <f t="shared" si="1094"/>
        <v>2023</v>
      </c>
      <c r="V1177">
        <f t="shared" si="1095"/>
        <v>2</v>
      </c>
      <c r="W1177" t="str">
        <f>IF(TRIM(INDEX(connections!$A:$A,ROW()))="","",TRIM(INDEX(connections!$A:$A,ROW())))</f>
        <v>Loop Hero</v>
      </c>
      <c r="X1177" t="str">
        <f>IF($W1177="","",TRIM(INDEX(connections!$B:$B,ROW())))</f>
        <v>Rungore</v>
      </c>
      <c r="Y1177">
        <f t="shared" si="1096"/>
        <v>471</v>
      </c>
      <c r="Z1177">
        <f t="shared" si="1097"/>
        <v>726</v>
      </c>
      <c r="AA1177" t="str">
        <f t="shared" si="1098"/>
        <v>Yes</v>
      </c>
      <c r="AB1177" t="str">
        <f t="shared" si="1099"/>
        <v>Yes</v>
      </c>
      <c r="AC1177">
        <f t="shared" si="1100"/>
        <v>1</v>
      </c>
      <c r="AD1177">
        <f t="shared" si="1101"/>
        <v>1</v>
      </c>
      <c r="AE1177" t="str">
        <f t="shared" si="1102"/>
        <v/>
      </c>
      <c r="AG1177" t="str">
        <f t="shared" si="1103"/>
        <v/>
      </c>
      <c r="AH1177" t="str">
        <f t="shared" si="1104"/>
        <v/>
      </c>
      <c r="AI1177" t="str">
        <f t="shared" si="1105"/>
        <v/>
      </c>
      <c r="AJ1177" t="str">
        <f t="shared" si="1106"/>
        <v/>
      </c>
      <c r="AK1177" t="str">
        <f t="shared" si="1107"/>
        <v/>
      </c>
      <c r="AL1177" t="str">
        <f>IF($A1177="","",INDEX(games!$J:$J,ROW())&amp;"")</f>
        <v/>
      </c>
      <c r="AM1177" t="str">
        <f>IF($A1177="","",SUMPRODUCT($AO1177:$BD1177,'Map Analysis'!$AN$2^{0,1,2,3,4,5,6,7,8,9,10,11,12,13,14,15}))</f>
        <v/>
      </c>
      <c r="AN1177" t="str">
        <f t="shared" si="1108"/>
        <v/>
      </c>
      <c r="AO1177" t="str">
        <f t="shared" si="1109"/>
        <v/>
      </c>
      <c r="AP1177" t="str">
        <f t="shared" si="1110"/>
        <v/>
      </c>
      <c r="AQ1177" t="str">
        <f t="shared" si="1111"/>
        <v/>
      </c>
      <c r="AR1177" t="str">
        <f t="shared" si="1112"/>
        <v/>
      </c>
      <c r="AS1177" t="str">
        <f t="shared" si="1113"/>
        <v/>
      </c>
      <c r="AT1177" t="str">
        <f t="shared" si="1114"/>
        <v/>
      </c>
      <c r="AU1177" t="str">
        <f t="shared" si="1115"/>
        <v/>
      </c>
      <c r="AV1177" t="str">
        <f t="shared" si="1116"/>
        <v/>
      </c>
      <c r="AW1177" t="str">
        <f t="shared" si="1117"/>
        <v/>
      </c>
      <c r="AX1177" t="str">
        <f t="shared" si="1118"/>
        <v/>
      </c>
      <c r="AY1177" t="str">
        <f t="shared" si="1119"/>
        <v/>
      </c>
      <c r="AZ1177" t="str">
        <f t="shared" si="1120"/>
        <v/>
      </c>
      <c r="BA1177" t="str">
        <f t="shared" si="1121"/>
        <v/>
      </c>
      <c r="BB1177" t="str">
        <f t="shared" si="1122"/>
        <v/>
      </c>
      <c r="BC1177" t="str">
        <f t="shared" si="1123"/>
        <v/>
      </c>
      <c r="BD1177" t="str">
        <f t="shared" si="1124"/>
        <v/>
      </c>
      <c r="BF1177">
        <f t="shared" si="1125"/>
        <v>0</v>
      </c>
      <c r="BG1177">
        <f t="shared" si="1126"/>
        <v>0</v>
      </c>
      <c r="BH1177">
        <f t="shared" si="1127"/>
        <v>0</v>
      </c>
      <c r="BI1177">
        <f t="shared" si="1128"/>
        <v>0</v>
      </c>
      <c r="BJ1177">
        <f t="shared" si="1129"/>
        <v>0</v>
      </c>
      <c r="BK1177">
        <f t="shared" si="1130"/>
        <v>0</v>
      </c>
      <c r="BL1177">
        <f t="shared" si="1131"/>
        <v>0</v>
      </c>
      <c r="BM1177">
        <f t="shared" si="1132"/>
        <v>0</v>
      </c>
      <c r="BN1177">
        <f t="shared" si="1133"/>
        <v>0</v>
      </c>
      <c r="BO1177">
        <f t="shared" si="1134"/>
        <v>0</v>
      </c>
      <c r="BP1177">
        <f t="shared" si="1135"/>
        <v>0</v>
      </c>
      <c r="BQ1177">
        <f t="shared" si="1136"/>
        <v>0</v>
      </c>
      <c r="BR1177">
        <f t="shared" si="1137"/>
        <v>0</v>
      </c>
      <c r="BS1177">
        <f t="shared" si="1138"/>
        <v>0</v>
      </c>
      <c r="BT1177">
        <f t="shared" si="1139"/>
        <v>0</v>
      </c>
    </row>
    <row r="1178" spans="1:72" x14ac:dyDescent="0.25">
      <c r="A1178" t="str">
        <f>IF(TRIM(INDEX(games!$A:$A,ROW()))="","",TRIM(INDEX(games!$A:$A,ROW())))</f>
        <v/>
      </c>
      <c r="B1178" t="str">
        <f>IF(OR($A1178="",INDEX(games!$B:$B,ROW())=""),"",INDEX(games!$B:$B,ROW()))</f>
        <v/>
      </c>
      <c r="C1178" t="str">
        <f>IF(OR($A1178="",INDEX(games!$C:$C,ROW())=""),"",INDEX(games!$C:$C,ROW()))</f>
        <v/>
      </c>
      <c r="D1178" t="str">
        <f t="shared" si="1080"/>
        <v/>
      </c>
      <c r="E1178" t="str">
        <f t="shared" si="1081"/>
        <v/>
      </c>
      <c r="F1178" t="str">
        <f t="shared" si="1082"/>
        <v/>
      </c>
      <c r="G1178" t="e">
        <f t="shared" si="1083"/>
        <v>#N/A</v>
      </c>
      <c r="H1178" t="e">
        <f t="shared" si="1084"/>
        <v>#N/A</v>
      </c>
      <c r="I1178" t="e">
        <f t="shared" si="1085"/>
        <v>#N/A</v>
      </c>
      <c r="J1178" t="e">
        <f t="shared" si="1086"/>
        <v>#N/A</v>
      </c>
      <c r="K1178" t="e">
        <f t="shared" si="1087"/>
        <v>#N/A</v>
      </c>
      <c r="L1178" t="e">
        <f t="shared" si="1088"/>
        <v>#N/A</v>
      </c>
      <c r="M1178" t="e">
        <f t="shared" si="1089"/>
        <v>#N/A</v>
      </c>
      <c r="N1178" t="e">
        <f t="shared" si="1090"/>
        <v>#N/A</v>
      </c>
      <c r="O1178" t="str">
        <f t="shared" si="1091"/>
        <v/>
      </c>
      <c r="P1178" t="str">
        <f>IF(OR($A1178="",INDEX(games!$H:$H,ROW())=""),"",INDEX(games!$H:$H,ROW()))</f>
        <v/>
      </c>
      <c r="Q1178" t="str">
        <f t="shared" si="1092"/>
        <v/>
      </c>
      <c r="T1178">
        <f t="shared" si="1093"/>
        <v>2017</v>
      </c>
      <c r="U1178">
        <f t="shared" si="1094"/>
        <v>2023</v>
      </c>
      <c r="V1178">
        <f t="shared" si="1095"/>
        <v>6</v>
      </c>
      <c r="W1178" t="str">
        <f>IF(TRIM(INDEX(connections!$A:$A,ROW()))="","",TRIM(INDEX(connections!$A:$A,ROW())))</f>
        <v>Slay the Spire</v>
      </c>
      <c r="X1178" t="str">
        <f>IF($W1178="","",TRIM(INDEX(connections!$B:$B,ROW())))</f>
        <v>Rungore</v>
      </c>
      <c r="Y1178">
        <f t="shared" si="1096"/>
        <v>772</v>
      </c>
      <c r="Z1178">
        <f t="shared" si="1097"/>
        <v>726</v>
      </c>
      <c r="AA1178" t="str">
        <f t="shared" si="1098"/>
        <v>Yes</v>
      </c>
      <c r="AB1178" t="str">
        <f t="shared" si="1099"/>
        <v>Yes</v>
      </c>
      <c r="AC1178">
        <f t="shared" si="1100"/>
        <v>1</v>
      </c>
      <c r="AD1178">
        <f t="shared" si="1101"/>
        <v>0</v>
      </c>
      <c r="AE1178" t="str">
        <f t="shared" si="1102"/>
        <v/>
      </c>
      <c r="AG1178" t="str">
        <f t="shared" si="1103"/>
        <v/>
      </c>
      <c r="AH1178" t="str">
        <f t="shared" si="1104"/>
        <v/>
      </c>
      <c r="AI1178" t="str">
        <f t="shared" si="1105"/>
        <v/>
      </c>
      <c r="AJ1178" t="str">
        <f t="shared" si="1106"/>
        <v/>
      </c>
      <c r="AK1178" t="str">
        <f t="shared" si="1107"/>
        <v/>
      </c>
      <c r="AL1178" t="str">
        <f>IF($A1178="","",INDEX(games!$J:$J,ROW())&amp;"")</f>
        <v/>
      </c>
      <c r="AM1178" t="str">
        <f>IF($A1178="","",SUMPRODUCT($AO1178:$BD1178,'Map Analysis'!$AN$2^{0,1,2,3,4,5,6,7,8,9,10,11,12,13,14,15}))</f>
        <v/>
      </c>
      <c r="AN1178" t="str">
        <f t="shared" si="1108"/>
        <v/>
      </c>
      <c r="AO1178" t="str">
        <f t="shared" si="1109"/>
        <v/>
      </c>
      <c r="AP1178" t="str">
        <f t="shared" si="1110"/>
        <v/>
      </c>
      <c r="AQ1178" t="str">
        <f t="shared" si="1111"/>
        <v/>
      </c>
      <c r="AR1178" t="str">
        <f t="shared" si="1112"/>
        <v/>
      </c>
      <c r="AS1178" t="str">
        <f t="shared" si="1113"/>
        <v/>
      </c>
      <c r="AT1178" t="str">
        <f t="shared" si="1114"/>
        <v/>
      </c>
      <c r="AU1178" t="str">
        <f t="shared" si="1115"/>
        <v/>
      </c>
      <c r="AV1178" t="str">
        <f t="shared" si="1116"/>
        <v/>
      </c>
      <c r="AW1178" t="str">
        <f t="shared" si="1117"/>
        <v/>
      </c>
      <c r="AX1178" t="str">
        <f t="shared" si="1118"/>
        <v/>
      </c>
      <c r="AY1178" t="str">
        <f t="shared" si="1119"/>
        <v/>
      </c>
      <c r="AZ1178" t="str">
        <f t="shared" si="1120"/>
        <v/>
      </c>
      <c r="BA1178" t="str">
        <f t="shared" si="1121"/>
        <v/>
      </c>
      <c r="BB1178" t="str">
        <f t="shared" si="1122"/>
        <v/>
      </c>
      <c r="BC1178" t="str">
        <f t="shared" si="1123"/>
        <v/>
      </c>
      <c r="BD1178" t="str">
        <f t="shared" si="1124"/>
        <v/>
      </c>
      <c r="BF1178">
        <f t="shared" si="1125"/>
        <v>0</v>
      </c>
      <c r="BG1178">
        <f t="shared" si="1126"/>
        <v>0</v>
      </c>
      <c r="BH1178">
        <f t="shared" si="1127"/>
        <v>0</v>
      </c>
      <c r="BI1178">
        <f t="shared" si="1128"/>
        <v>0</v>
      </c>
      <c r="BJ1178">
        <f t="shared" si="1129"/>
        <v>0</v>
      </c>
      <c r="BK1178">
        <f t="shared" si="1130"/>
        <v>0</v>
      </c>
      <c r="BL1178">
        <f t="shared" si="1131"/>
        <v>0</v>
      </c>
      <c r="BM1178">
        <f t="shared" si="1132"/>
        <v>0</v>
      </c>
      <c r="BN1178">
        <f t="shared" si="1133"/>
        <v>0</v>
      </c>
      <c r="BO1178">
        <f t="shared" si="1134"/>
        <v>0</v>
      </c>
      <c r="BP1178">
        <f t="shared" si="1135"/>
        <v>0</v>
      </c>
      <c r="BQ1178">
        <f t="shared" si="1136"/>
        <v>0</v>
      </c>
      <c r="BR1178">
        <f t="shared" si="1137"/>
        <v>0</v>
      </c>
      <c r="BS1178">
        <f t="shared" si="1138"/>
        <v>0</v>
      </c>
      <c r="BT1178">
        <f t="shared" si="1139"/>
        <v>0</v>
      </c>
    </row>
    <row r="1179" spans="1:72" x14ac:dyDescent="0.25">
      <c r="A1179" t="str">
        <f>IF(TRIM(INDEX(games!$A:$A,ROW()))="","",TRIM(INDEX(games!$A:$A,ROW())))</f>
        <v/>
      </c>
      <c r="B1179" t="str">
        <f>IF(OR($A1179="",INDEX(games!$B:$B,ROW())=""),"",INDEX(games!$B:$B,ROW()))</f>
        <v/>
      </c>
      <c r="C1179" t="str">
        <f>IF(OR($A1179="",INDEX(games!$C:$C,ROW())=""),"",INDEX(games!$C:$C,ROW()))</f>
        <v/>
      </c>
      <c r="D1179" t="str">
        <f t="shared" si="1080"/>
        <v/>
      </c>
      <c r="E1179" t="str">
        <f t="shared" si="1081"/>
        <v/>
      </c>
      <c r="F1179" t="str">
        <f t="shared" si="1082"/>
        <v/>
      </c>
      <c r="G1179" t="e">
        <f t="shared" si="1083"/>
        <v>#N/A</v>
      </c>
      <c r="H1179" t="e">
        <f t="shared" si="1084"/>
        <v>#N/A</v>
      </c>
      <c r="I1179" t="e">
        <f t="shared" si="1085"/>
        <v>#N/A</v>
      </c>
      <c r="J1179" t="e">
        <f t="shared" si="1086"/>
        <v>#N/A</v>
      </c>
      <c r="K1179" t="e">
        <f t="shared" si="1087"/>
        <v>#N/A</v>
      </c>
      <c r="L1179" t="e">
        <f t="shared" si="1088"/>
        <v>#N/A</v>
      </c>
      <c r="M1179" t="e">
        <f t="shared" si="1089"/>
        <v>#N/A</v>
      </c>
      <c r="N1179" t="e">
        <f t="shared" si="1090"/>
        <v>#N/A</v>
      </c>
      <c r="O1179" t="str">
        <f t="shared" si="1091"/>
        <v/>
      </c>
      <c r="P1179" t="str">
        <f>IF(OR($A1179="",INDEX(games!$H:$H,ROW())=""),"",INDEX(games!$H:$H,ROW()))</f>
        <v/>
      </c>
      <c r="Q1179" t="str">
        <f t="shared" si="1092"/>
        <v/>
      </c>
      <c r="T1179">
        <f t="shared" si="1093"/>
        <v>2021</v>
      </c>
      <c r="U1179">
        <f t="shared" si="1094"/>
        <v>2022</v>
      </c>
      <c r="V1179">
        <f t="shared" si="1095"/>
        <v>1</v>
      </c>
      <c r="W1179" t="str">
        <f>IF(TRIM(INDEX(connections!$A:$A,ROW()))="","",TRIM(INDEX(connections!$A:$A,ROW())))</f>
        <v>Vampire Survivors</v>
      </c>
      <c r="X1179" t="str">
        <f>IF($W1179="","",TRIM(INDEX(connections!$B:$B,ROW())))</f>
        <v>Runic Survivor</v>
      </c>
      <c r="Y1179">
        <f t="shared" si="1096"/>
        <v>941</v>
      </c>
      <c r="Z1179">
        <f t="shared" si="1097"/>
        <v>727</v>
      </c>
      <c r="AA1179" t="str">
        <f t="shared" si="1098"/>
        <v>Yes</v>
      </c>
      <c r="AB1179" t="str">
        <f t="shared" si="1099"/>
        <v>Yes</v>
      </c>
      <c r="AC1179">
        <f t="shared" si="1100"/>
        <v>1</v>
      </c>
      <c r="AD1179">
        <f t="shared" si="1101"/>
        <v>0</v>
      </c>
      <c r="AE1179" t="str">
        <f t="shared" si="1102"/>
        <v/>
      </c>
      <c r="AG1179" t="str">
        <f t="shared" si="1103"/>
        <v/>
      </c>
      <c r="AH1179" t="str">
        <f t="shared" si="1104"/>
        <v/>
      </c>
      <c r="AI1179" t="str">
        <f t="shared" si="1105"/>
        <v/>
      </c>
      <c r="AJ1179" t="str">
        <f t="shared" si="1106"/>
        <v/>
      </c>
      <c r="AK1179" t="str">
        <f t="shared" si="1107"/>
        <v/>
      </c>
      <c r="AL1179" t="str">
        <f>IF($A1179="","",INDEX(games!$J:$J,ROW())&amp;"")</f>
        <v/>
      </c>
      <c r="AM1179" t="str">
        <f>IF($A1179="","",SUMPRODUCT($AO1179:$BD1179,'Map Analysis'!$AN$2^{0,1,2,3,4,5,6,7,8,9,10,11,12,13,14,15}))</f>
        <v/>
      </c>
      <c r="AN1179" t="str">
        <f t="shared" si="1108"/>
        <v/>
      </c>
      <c r="AO1179" t="str">
        <f t="shared" si="1109"/>
        <v/>
      </c>
      <c r="AP1179" t="str">
        <f t="shared" si="1110"/>
        <v/>
      </c>
      <c r="AQ1179" t="str">
        <f t="shared" si="1111"/>
        <v/>
      </c>
      <c r="AR1179" t="str">
        <f t="shared" si="1112"/>
        <v/>
      </c>
      <c r="AS1179" t="str">
        <f t="shared" si="1113"/>
        <v/>
      </c>
      <c r="AT1179" t="str">
        <f t="shared" si="1114"/>
        <v/>
      </c>
      <c r="AU1179" t="str">
        <f t="shared" si="1115"/>
        <v/>
      </c>
      <c r="AV1179" t="str">
        <f t="shared" si="1116"/>
        <v/>
      </c>
      <c r="AW1179" t="str">
        <f t="shared" si="1117"/>
        <v/>
      </c>
      <c r="AX1179" t="str">
        <f t="shared" si="1118"/>
        <v/>
      </c>
      <c r="AY1179" t="str">
        <f t="shared" si="1119"/>
        <v/>
      </c>
      <c r="AZ1179" t="str">
        <f t="shared" si="1120"/>
        <v/>
      </c>
      <c r="BA1179" t="str">
        <f t="shared" si="1121"/>
        <v/>
      </c>
      <c r="BB1179" t="str">
        <f t="shared" si="1122"/>
        <v/>
      </c>
      <c r="BC1179" t="str">
        <f t="shared" si="1123"/>
        <v/>
      </c>
      <c r="BD1179" t="str">
        <f t="shared" si="1124"/>
        <v/>
      </c>
      <c r="BF1179">
        <f t="shared" si="1125"/>
        <v>1</v>
      </c>
      <c r="BG1179">
        <f t="shared" si="1126"/>
        <v>0</v>
      </c>
      <c r="BH1179">
        <f t="shared" si="1127"/>
        <v>0</v>
      </c>
      <c r="BI1179">
        <f t="shared" si="1128"/>
        <v>0</v>
      </c>
      <c r="BJ1179">
        <f t="shared" si="1129"/>
        <v>0</v>
      </c>
      <c r="BK1179">
        <f t="shared" si="1130"/>
        <v>0</v>
      </c>
      <c r="BL1179">
        <f t="shared" si="1131"/>
        <v>0</v>
      </c>
      <c r="BM1179">
        <f t="shared" si="1132"/>
        <v>0</v>
      </c>
      <c r="BN1179">
        <f t="shared" si="1133"/>
        <v>0</v>
      </c>
      <c r="BO1179">
        <f t="shared" si="1134"/>
        <v>0</v>
      </c>
      <c r="BP1179">
        <f t="shared" si="1135"/>
        <v>0</v>
      </c>
      <c r="BQ1179">
        <f t="shared" si="1136"/>
        <v>0</v>
      </c>
      <c r="BR1179">
        <f t="shared" si="1137"/>
        <v>0</v>
      </c>
      <c r="BS1179">
        <f t="shared" si="1138"/>
        <v>0</v>
      </c>
      <c r="BT1179">
        <f t="shared" si="1139"/>
        <v>0</v>
      </c>
    </row>
    <row r="1180" spans="1:72" x14ac:dyDescent="0.25">
      <c r="A1180" t="str">
        <f>IF(TRIM(INDEX(games!$A:$A,ROW()))="","",TRIM(INDEX(games!$A:$A,ROW())))</f>
        <v/>
      </c>
      <c r="B1180" t="str">
        <f>IF(OR($A1180="",INDEX(games!$B:$B,ROW())=""),"",INDEX(games!$B:$B,ROW()))</f>
        <v/>
      </c>
      <c r="C1180" t="str">
        <f>IF(OR($A1180="",INDEX(games!$C:$C,ROW())=""),"",INDEX(games!$C:$C,ROW()))</f>
        <v/>
      </c>
      <c r="D1180" t="str">
        <f t="shared" si="1080"/>
        <v/>
      </c>
      <c r="E1180" t="str">
        <f t="shared" si="1081"/>
        <v/>
      </c>
      <c r="F1180" t="str">
        <f t="shared" si="1082"/>
        <v/>
      </c>
      <c r="G1180" t="e">
        <f t="shared" si="1083"/>
        <v>#N/A</v>
      </c>
      <c r="H1180" t="e">
        <f t="shared" si="1084"/>
        <v>#N/A</v>
      </c>
      <c r="I1180" t="e">
        <f t="shared" si="1085"/>
        <v>#N/A</v>
      </c>
      <c r="J1180" t="e">
        <f t="shared" si="1086"/>
        <v>#N/A</v>
      </c>
      <c r="K1180" t="e">
        <f t="shared" si="1087"/>
        <v>#N/A</v>
      </c>
      <c r="L1180" t="e">
        <f t="shared" si="1088"/>
        <v>#N/A</v>
      </c>
      <c r="M1180" t="e">
        <f t="shared" si="1089"/>
        <v>#N/A</v>
      </c>
      <c r="N1180" t="e">
        <f t="shared" si="1090"/>
        <v>#N/A</v>
      </c>
      <c r="O1180" t="str">
        <f t="shared" si="1091"/>
        <v/>
      </c>
      <c r="P1180" t="str">
        <f>IF(OR($A1180="",INDEX(games!$H:$H,ROW())=""),"",INDEX(games!$H:$H,ROW()))</f>
        <v/>
      </c>
      <c r="Q1180" t="str">
        <f t="shared" si="1092"/>
        <v/>
      </c>
      <c r="T1180">
        <f t="shared" si="1093"/>
        <v>2010</v>
      </c>
      <c r="U1180">
        <f t="shared" si="1094"/>
        <v>2010</v>
      </c>
      <c r="V1180">
        <f t="shared" si="1095"/>
        <v>0</v>
      </c>
      <c r="W1180" t="str">
        <f>IF(TRIM(INDEX(connections!$A:$A,ROW()))="","",TRIM(INDEX(connections!$A:$A,ROW())))</f>
        <v>Fushigi no Gensoukyou</v>
      </c>
      <c r="X1180" t="str">
        <f>IF($W1180="","",TRIM(INDEX(connections!$B:$B,ROW())))</f>
        <v>Sanae no Chou Tokkyuu: The Express Trial</v>
      </c>
      <c r="Y1180">
        <f t="shared" si="1096"/>
        <v>330</v>
      </c>
      <c r="Z1180">
        <f t="shared" si="1097"/>
        <v>729</v>
      </c>
      <c r="AA1180" t="str">
        <f t="shared" si="1098"/>
        <v/>
      </c>
      <c r="AB1180" t="str">
        <f t="shared" si="1099"/>
        <v/>
      </c>
      <c r="AC1180" t="str">
        <f t="shared" si="1100"/>
        <v/>
      </c>
      <c r="AD1180">
        <f t="shared" si="1101"/>
        <v>0</v>
      </c>
      <c r="AE1180" t="str">
        <f t="shared" si="1102"/>
        <v/>
      </c>
      <c r="AG1180" t="str">
        <f t="shared" si="1103"/>
        <v/>
      </c>
      <c r="AH1180" t="str">
        <f t="shared" si="1104"/>
        <v/>
      </c>
      <c r="AI1180" t="str">
        <f t="shared" si="1105"/>
        <v/>
      </c>
      <c r="AJ1180" t="str">
        <f t="shared" si="1106"/>
        <v/>
      </c>
      <c r="AK1180" t="str">
        <f t="shared" si="1107"/>
        <v/>
      </c>
      <c r="AL1180" t="str">
        <f>IF($A1180="","",INDEX(games!$J:$J,ROW())&amp;"")</f>
        <v/>
      </c>
      <c r="AM1180" t="str">
        <f>IF($A1180="","",SUMPRODUCT($AO1180:$BD1180,'Map Analysis'!$AN$2^{0,1,2,3,4,5,6,7,8,9,10,11,12,13,14,15}))</f>
        <v/>
      </c>
      <c r="AN1180" t="str">
        <f t="shared" si="1108"/>
        <v/>
      </c>
      <c r="AO1180" t="str">
        <f t="shared" si="1109"/>
        <v/>
      </c>
      <c r="AP1180" t="str">
        <f t="shared" si="1110"/>
        <v/>
      </c>
      <c r="AQ1180" t="str">
        <f t="shared" si="1111"/>
        <v/>
      </c>
      <c r="AR1180" t="str">
        <f t="shared" si="1112"/>
        <v/>
      </c>
      <c r="AS1180" t="str">
        <f t="shared" si="1113"/>
        <v/>
      </c>
      <c r="AT1180" t="str">
        <f t="shared" si="1114"/>
        <v/>
      </c>
      <c r="AU1180" t="str">
        <f t="shared" si="1115"/>
        <v/>
      </c>
      <c r="AV1180" t="str">
        <f t="shared" si="1116"/>
        <v/>
      </c>
      <c r="AW1180" t="str">
        <f t="shared" si="1117"/>
        <v/>
      </c>
      <c r="AX1180" t="str">
        <f t="shared" si="1118"/>
        <v/>
      </c>
      <c r="AY1180" t="str">
        <f t="shared" si="1119"/>
        <v/>
      </c>
      <c r="AZ1180" t="str">
        <f t="shared" si="1120"/>
        <v/>
      </c>
      <c r="BA1180" t="str">
        <f t="shared" si="1121"/>
        <v/>
      </c>
      <c r="BB1180" t="str">
        <f t="shared" si="1122"/>
        <v/>
      </c>
      <c r="BC1180" t="str">
        <f t="shared" si="1123"/>
        <v/>
      </c>
      <c r="BD1180" t="str">
        <f t="shared" si="1124"/>
        <v/>
      </c>
      <c r="BF1180">
        <f t="shared" si="1125"/>
        <v>0</v>
      </c>
      <c r="BG1180">
        <f t="shared" si="1126"/>
        <v>0</v>
      </c>
      <c r="BH1180">
        <f t="shared" si="1127"/>
        <v>0</v>
      </c>
      <c r="BI1180">
        <f t="shared" si="1128"/>
        <v>0</v>
      </c>
      <c r="BJ1180">
        <f t="shared" si="1129"/>
        <v>0</v>
      </c>
      <c r="BK1180">
        <f t="shared" si="1130"/>
        <v>0</v>
      </c>
      <c r="BL1180">
        <f t="shared" si="1131"/>
        <v>0</v>
      </c>
      <c r="BM1180">
        <f t="shared" si="1132"/>
        <v>0</v>
      </c>
      <c r="BN1180">
        <f t="shared" si="1133"/>
        <v>0</v>
      </c>
      <c r="BO1180">
        <f t="shared" si="1134"/>
        <v>0</v>
      </c>
      <c r="BP1180">
        <f t="shared" si="1135"/>
        <v>0</v>
      </c>
      <c r="BQ1180">
        <f t="shared" si="1136"/>
        <v>0</v>
      </c>
      <c r="BR1180">
        <f t="shared" si="1137"/>
        <v>0</v>
      </c>
      <c r="BS1180">
        <f t="shared" si="1138"/>
        <v>0</v>
      </c>
      <c r="BT1180">
        <f t="shared" si="1139"/>
        <v>0</v>
      </c>
    </row>
    <row r="1181" spans="1:72" x14ac:dyDescent="0.25">
      <c r="A1181" t="str">
        <f>IF(TRIM(INDEX(games!$A:$A,ROW()))="","",TRIM(INDEX(games!$A:$A,ROW())))</f>
        <v/>
      </c>
      <c r="B1181" t="str">
        <f>IF(OR($A1181="",INDEX(games!$B:$B,ROW())=""),"",INDEX(games!$B:$B,ROW()))</f>
        <v/>
      </c>
      <c r="C1181" t="str">
        <f>IF(OR($A1181="",INDEX(games!$C:$C,ROW())=""),"",INDEX(games!$C:$C,ROW()))</f>
        <v/>
      </c>
      <c r="D1181" t="str">
        <f t="shared" si="1080"/>
        <v/>
      </c>
      <c r="E1181" t="str">
        <f t="shared" si="1081"/>
        <v/>
      </c>
      <c r="F1181" t="str">
        <f t="shared" si="1082"/>
        <v/>
      </c>
      <c r="G1181" t="e">
        <f t="shared" si="1083"/>
        <v>#N/A</v>
      </c>
      <c r="H1181" t="e">
        <f t="shared" si="1084"/>
        <v>#N/A</v>
      </c>
      <c r="I1181" t="e">
        <f t="shared" si="1085"/>
        <v>#N/A</v>
      </c>
      <c r="J1181" t="e">
        <f t="shared" si="1086"/>
        <v>#N/A</v>
      </c>
      <c r="K1181" t="e">
        <f t="shared" si="1087"/>
        <v>#N/A</v>
      </c>
      <c r="L1181" t="e">
        <f t="shared" si="1088"/>
        <v>#N/A</v>
      </c>
      <c r="M1181" t="e">
        <f t="shared" si="1089"/>
        <v>#N/A</v>
      </c>
      <c r="N1181" t="e">
        <f t="shared" si="1090"/>
        <v>#N/A</v>
      </c>
      <c r="O1181" t="str">
        <f t="shared" si="1091"/>
        <v/>
      </c>
      <c r="P1181" t="str">
        <f>IF(OR($A1181="",INDEX(games!$H:$H,ROW())=""),"",INDEX(games!$H:$H,ROW()))</f>
        <v/>
      </c>
      <c r="Q1181" t="str">
        <f t="shared" si="1092"/>
        <v/>
      </c>
      <c r="T1181">
        <f t="shared" si="1093"/>
        <v>2016</v>
      </c>
      <c r="U1181">
        <f t="shared" si="1094"/>
        <v>2024</v>
      </c>
      <c r="V1181">
        <f t="shared" si="1095"/>
        <v>8</v>
      </c>
      <c r="W1181" t="str">
        <f>IF(TRIM(INDEX(connections!$A:$A,ROW()))="","",TRIM(INDEX(connections!$A:$A,ROW())))</f>
        <v>Curious Expedition</v>
      </c>
      <c r="X1181" t="str">
        <f>IF($W1181="","",TRIM(INDEX(connections!$B:$B,ROW())))</f>
        <v>Sandwalkers</v>
      </c>
      <c r="Y1181">
        <f t="shared" si="1096"/>
        <v>179</v>
      </c>
      <c r="Z1181">
        <f t="shared" si="1097"/>
        <v>730</v>
      </c>
      <c r="AA1181" t="str">
        <f t="shared" si="1098"/>
        <v>Yes</v>
      </c>
      <c r="AB1181" t="str">
        <f t="shared" si="1099"/>
        <v>Yes</v>
      </c>
      <c r="AC1181">
        <f t="shared" si="1100"/>
        <v>1</v>
      </c>
      <c r="AD1181">
        <f t="shared" si="1101"/>
        <v>1</v>
      </c>
      <c r="AE1181" t="str">
        <f t="shared" si="1102"/>
        <v/>
      </c>
      <c r="AG1181" t="str">
        <f t="shared" si="1103"/>
        <v/>
      </c>
      <c r="AH1181" t="str">
        <f t="shared" si="1104"/>
        <v/>
      </c>
      <c r="AI1181" t="str">
        <f t="shared" si="1105"/>
        <v/>
      </c>
      <c r="AJ1181" t="str">
        <f t="shared" si="1106"/>
        <v/>
      </c>
      <c r="AK1181" t="str">
        <f t="shared" si="1107"/>
        <v/>
      </c>
      <c r="AL1181" t="str">
        <f>IF($A1181="","",INDEX(games!$J:$J,ROW())&amp;"")</f>
        <v/>
      </c>
      <c r="AM1181" t="str">
        <f>IF($A1181="","",SUMPRODUCT($AO1181:$BD1181,'Map Analysis'!$AN$2^{0,1,2,3,4,5,6,7,8,9,10,11,12,13,14,15}))</f>
        <v/>
      </c>
      <c r="AN1181" t="str">
        <f t="shared" si="1108"/>
        <v/>
      </c>
      <c r="AO1181" t="str">
        <f t="shared" si="1109"/>
        <v/>
      </c>
      <c r="AP1181" t="str">
        <f t="shared" si="1110"/>
        <v/>
      </c>
      <c r="AQ1181" t="str">
        <f t="shared" si="1111"/>
        <v/>
      </c>
      <c r="AR1181" t="str">
        <f t="shared" si="1112"/>
        <v/>
      </c>
      <c r="AS1181" t="str">
        <f t="shared" si="1113"/>
        <v/>
      </c>
      <c r="AT1181" t="str">
        <f t="shared" si="1114"/>
        <v/>
      </c>
      <c r="AU1181" t="str">
        <f t="shared" si="1115"/>
        <v/>
      </c>
      <c r="AV1181" t="str">
        <f t="shared" si="1116"/>
        <v/>
      </c>
      <c r="AW1181" t="str">
        <f t="shared" si="1117"/>
        <v/>
      </c>
      <c r="AX1181" t="str">
        <f t="shared" si="1118"/>
        <v/>
      </c>
      <c r="AY1181" t="str">
        <f t="shared" si="1119"/>
        <v/>
      </c>
      <c r="AZ1181" t="str">
        <f t="shared" si="1120"/>
        <v/>
      </c>
      <c r="BA1181" t="str">
        <f t="shared" si="1121"/>
        <v/>
      </c>
      <c r="BB1181" t="str">
        <f t="shared" si="1122"/>
        <v/>
      </c>
      <c r="BC1181" t="str">
        <f t="shared" si="1123"/>
        <v/>
      </c>
      <c r="BD1181" t="str">
        <f t="shared" si="1124"/>
        <v/>
      </c>
      <c r="BF1181">
        <f t="shared" si="1125"/>
        <v>0</v>
      </c>
      <c r="BG1181">
        <f t="shared" si="1126"/>
        <v>0</v>
      </c>
      <c r="BH1181">
        <f t="shared" si="1127"/>
        <v>0</v>
      </c>
      <c r="BI1181">
        <f t="shared" si="1128"/>
        <v>0</v>
      </c>
      <c r="BJ1181">
        <f t="shared" si="1129"/>
        <v>0</v>
      </c>
      <c r="BK1181">
        <f t="shared" si="1130"/>
        <v>0</v>
      </c>
      <c r="BL1181">
        <f t="shared" si="1131"/>
        <v>0</v>
      </c>
      <c r="BM1181">
        <f t="shared" si="1132"/>
        <v>0</v>
      </c>
      <c r="BN1181">
        <f t="shared" si="1133"/>
        <v>0</v>
      </c>
      <c r="BO1181">
        <f t="shared" si="1134"/>
        <v>0</v>
      </c>
      <c r="BP1181">
        <f t="shared" si="1135"/>
        <v>0</v>
      </c>
      <c r="BQ1181">
        <f t="shared" si="1136"/>
        <v>0</v>
      </c>
      <c r="BR1181">
        <f t="shared" si="1137"/>
        <v>0</v>
      </c>
      <c r="BS1181">
        <f t="shared" si="1138"/>
        <v>0</v>
      </c>
      <c r="BT1181">
        <f t="shared" si="1139"/>
        <v>0</v>
      </c>
    </row>
    <row r="1182" spans="1:72" x14ac:dyDescent="0.25">
      <c r="A1182" t="str">
        <f>IF(TRIM(INDEX(games!$A:$A,ROW()))="","",TRIM(INDEX(games!$A:$A,ROW())))</f>
        <v/>
      </c>
      <c r="B1182" t="str">
        <f>IF(OR($A1182="",INDEX(games!$B:$B,ROW())=""),"",INDEX(games!$B:$B,ROW()))</f>
        <v/>
      </c>
      <c r="C1182" t="str">
        <f>IF(OR($A1182="",INDEX(games!$C:$C,ROW())=""),"",INDEX(games!$C:$C,ROW()))</f>
        <v/>
      </c>
      <c r="D1182" t="str">
        <f t="shared" si="1080"/>
        <v/>
      </c>
      <c r="E1182" t="str">
        <f t="shared" si="1081"/>
        <v/>
      </c>
      <c r="F1182" t="str">
        <f t="shared" si="1082"/>
        <v/>
      </c>
      <c r="G1182" t="e">
        <f t="shared" si="1083"/>
        <v>#N/A</v>
      </c>
      <c r="H1182" t="e">
        <f t="shared" si="1084"/>
        <v>#N/A</v>
      </c>
      <c r="I1182" t="e">
        <f t="shared" si="1085"/>
        <v>#N/A</v>
      </c>
      <c r="J1182" t="e">
        <f t="shared" si="1086"/>
        <v>#N/A</v>
      </c>
      <c r="K1182" t="e">
        <f t="shared" si="1087"/>
        <v>#N/A</v>
      </c>
      <c r="L1182" t="e">
        <f t="shared" si="1088"/>
        <v>#N/A</v>
      </c>
      <c r="M1182" t="e">
        <f t="shared" si="1089"/>
        <v>#N/A</v>
      </c>
      <c r="N1182" t="e">
        <f t="shared" si="1090"/>
        <v>#N/A</v>
      </c>
      <c r="O1182" t="str">
        <f t="shared" si="1091"/>
        <v/>
      </c>
      <c r="P1182" t="str">
        <f>IF(OR($A1182="",INDEX(games!$H:$H,ROW())=""),"",INDEX(games!$H:$H,ROW()))</f>
        <v/>
      </c>
      <c r="Q1182" t="str">
        <f t="shared" si="1092"/>
        <v/>
      </c>
      <c r="T1182">
        <f t="shared" si="1093"/>
        <v>2015</v>
      </c>
      <c r="U1182">
        <f t="shared" si="1094"/>
        <v>2024</v>
      </c>
      <c r="V1182">
        <f t="shared" si="1095"/>
        <v>9</v>
      </c>
      <c r="W1182" t="str">
        <f>IF(TRIM(INDEX(connections!$A:$A,ROW()))="","",TRIM(INDEX(connections!$A:$A,ROW())))</f>
        <v>Darkest Dungeon</v>
      </c>
      <c r="X1182" t="str">
        <f>IF($W1182="","",TRIM(INDEX(connections!$B:$B,ROW())))</f>
        <v>Sandwalkers</v>
      </c>
      <c r="Y1182">
        <f t="shared" si="1096"/>
        <v>190</v>
      </c>
      <c r="Z1182">
        <f t="shared" si="1097"/>
        <v>730</v>
      </c>
      <c r="AA1182" t="str">
        <f t="shared" si="1098"/>
        <v>Yes</v>
      </c>
      <c r="AB1182" t="str">
        <f t="shared" si="1099"/>
        <v>Yes</v>
      </c>
      <c r="AC1182">
        <f t="shared" si="1100"/>
        <v>1</v>
      </c>
      <c r="AD1182">
        <f t="shared" si="1101"/>
        <v>1</v>
      </c>
      <c r="AE1182" t="str">
        <f t="shared" si="1102"/>
        <v/>
      </c>
      <c r="AG1182" t="str">
        <f t="shared" si="1103"/>
        <v/>
      </c>
      <c r="AH1182" t="str">
        <f t="shared" si="1104"/>
        <v/>
      </c>
      <c r="AI1182" t="str">
        <f t="shared" si="1105"/>
        <v/>
      </c>
      <c r="AJ1182" t="str">
        <f t="shared" si="1106"/>
        <v/>
      </c>
      <c r="AK1182" t="str">
        <f t="shared" si="1107"/>
        <v/>
      </c>
      <c r="AL1182" t="str">
        <f>IF($A1182="","",INDEX(games!$J:$J,ROW())&amp;"")</f>
        <v/>
      </c>
      <c r="AM1182" t="str">
        <f>IF($A1182="","",SUMPRODUCT($AO1182:$BD1182,'Map Analysis'!$AN$2^{0,1,2,3,4,5,6,7,8,9,10,11,12,13,14,15}))</f>
        <v/>
      </c>
      <c r="AN1182" t="str">
        <f t="shared" si="1108"/>
        <v/>
      </c>
      <c r="AO1182" t="str">
        <f t="shared" si="1109"/>
        <v/>
      </c>
      <c r="AP1182" t="str">
        <f t="shared" si="1110"/>
        <v/>
      </c>
      <c r="AQ1182" t="str">
        <f t="shared" si="1111"/>
        <v/>
      </c>
      <c r="AR1182" t="str">
        <f t="shared" si="1112"/>
        <v/>
      </c>
      <c r="AS1182" t="str">
        <f t="shared" si="1113"/>
        <v/>
      </c>
      <c r="AT1182" t="str">
        <f t="shared" si="1114"/>
        <v/>
      </c>
      <c r="AU1182" t="str">
        <f t="shared" si="1115"/>
        <v/>
      </c>
      <c r="AV1182" t="str">
        <f t="shared" si="1116"/>
        <v/>
      </c>
      <c r="AW1182" t="str">
        <f t="shared" si="1117"/>
        <v/>
      </c>
      <c r="AX1182" t="str">
        <f t="shared" si="1118"/>
        <v/>
      </c>
      <c r="AY1182" t="str">
        <f t="shared" si="1119"/>
        <v/>
      </c>
      <c r="AZ1182" t="str">
        <f t="shared" si="1120"/>
        <v/>
      </c>
      <c r="BA1182" t="str">
        <f t="shared" si="1121"/>
        <v/>
      </c>
      <c r="BB1182" t="str">
        <f t="shared" si="1122"/>
        <v/>
      </c>
      <c r="BC1182" t="str">
        <f t="shared" si="1123"/>
        <v/>
      </c>
      <c r="BD1182" t="str">
        <f t="shared" si="1124"/>
        <v/>
      </c>
      <c r="BF1182">
        <f t="shared" si="1125"/>
        <v>0</v>
      </c>
      <c r="BG1182">
        <f t="shared" si="1126"/>
        <v>0</v>
      </c>
      <c r="BH1182">
        <f t="shared" si="1127"/>
        <v>0</v>
      </c>
      <c r="BI1182">
        <f t="shared" si="1128"/>
        <v>0</v>
      </c>
      <c r="BJ1182">
        <f t="shared" si="1129"/>
        <v>0</v>
      </c>
      <c r="BK1182">
        <f t="shared" si="1130"/>
        <v>0</v>
      </c>
      <c r="BL1182">
        <f t="shared" si="1131"/>
        <v>0</v>
      </c>
      <c r="BM1182">
        <f t="shared" si="1132"/>
        <v>0</v>
      </c>
      <c r="BN1182">
        <f t="shared" si="1133"/>
        <v>0</v>
      </c>
      <c r="BO1182">
        <f t="shared" si="1134"/>
        <v>0</v>
      </c>
      <c r="BP1182">
        <f t="shared" si="1135"/>
        <v>0</v>
      </c>
      <c r="BQ1182">
        <f t="shared" si="1136"/>
        <v>0</v>
      </c>
      <c r="BR1182">
        <f t="shared" si="1137"/>
        <v>0</v>
      </c>
      <c r="BS1182">
        <f t="shared" si="1138"/>
        <v>0</v>
      </c>
      <c r="BT1182">
        <f t="shared" si="1139"/>
        <v>0</v>
      </c>
    </row>
    <row r="1183" spans="1:72" x14ac:dyDescent="0.25">
      <c r="A1183" t="str">
        <f>IF(TRIM(INDEX(games!$A:$A,ROW()))="","",TRIM(INDEX(games!$A:$A,ROW())))</f>
        <v/>
      </c>
      <c r="B1183" t="str">
        <f>IF(OR($A1183="",INDEX(games!$B:$B,ROW())=""),"",INDEX(games!$B:$B,ROW()))</f>
        <v/>
      </c>
      <c r="C1183" t="str">
        <f>IF(OR($A1183="",INDEX(games!$C:$C,ROW())=""),"",INDEX(games!$C:$C,ROW()))</f>
        <v/>
      </c>
      <c r="D1183" t="str">
        <f t="shared" si="1080"/>
        <v/>
      </c>
      <c r="E1183" t="str">
        <f t="shared" si="1081"/>
        <v/>
      </c>
      <c r="F1183" t="str">
        <f t="shared" si="1082"/>
        <v/>
      </c>
      <c r="G1183" t="e">
        <f t="shared" si="1083"/>
        <v>#N/A</v>
      </c>
      <c r="H1183" t="e">
        <f t="shared" si="1084"/>
        <v>#N/A</v>
      </c>
      <c r="I1183" t="e">
        <f t="shared" si="1085"/>
        <v>#N/A</v>
      </c>
      <c r="J1183" t="e">
        <f t="shared" si="1086"/>
        <v>#N/A</v>
      </c>
      <c r="K1183" t="e">
        <f t="shared" si="1087"/>
        <v>#N/A</v>
      </c>
      <c r="L1183" t="e">
        <f t="shared" si="1088"/>
        <v>#N/A</v>
      </c>
      <c r="M1183" t="e">
        <f t="shared" si="1089"/>
        <v>#N/A</v>
      </c>
      <c r="N1183" t="e">
        <f t="shared" si="1090"/>
        <v>#N/A</v>
      </c>
      <c r="O1183" t="str">
        <f t="shared" si="1091"/>
        <v/>
      </c>
      <c r="P1183" t="str">
        <f>IF(OR($A1183="",INDEX(games!$H:$H,ROW())=""),"",INDEX(games!$H:$H,ROW()))</f>
        <v/>
      </c>
      <c r="Q1183" t="str">
        <f t="shared" si="1092"/>
        <v/>
      </c>
      <c r="T1183">
        <f t="shared" si="1093"/>
        <v>2018</v>
      </c>
      <c r="U1183">
        <f t="shared" si="1094"/>
        <v>2024</v>
      </c>
      <c r="V1183">
        <f t="shared" si="1095"/>
        <v>6</v>
      </c>
      <c r="W1183" t="str">
        <f>IF(TRIM(INDEX(connections!$A:$A,ROW()))="","",TRIM(INDEX(connections!$A:$A,ROW())))</f>
        <v>For the King</v>
      </c>
      <c r="X1183" t="str">
        <f>IF($W1183="","",TRIM(INDEX(connections!$B:$B,ROW())))</f>
        <v>Sandwalkers</v>
      </c>
      <c r="Y1183">
        <f t="shared" si="1096"/>
        <v>316</v>
      </c>
      <c r="Z1183">
        <f t="shared" si="1097"/>
        <v>730</v>
      </c>
      <c r="AA1183" t="str">
        <f t="shared" si="1098"/>
        <v>Yes</v>
      </c>
      <c r="AB1183" t="str">
        <f t="shared" si="1099"/>
        <v>Yes</v>
      </c>
      <c r="AC1183">
        <f t="shared" si="1100"/>
        <v>1</v>
      </c>
      <c r="AD1183">
        <f t="shared" si="1101"/>
        <v>1</v>
      </c>
      <c r="AE1183" t="str">
        <f t="shared" si="1102"/>
        <v/>
      </c>
      <c r="AG1183" t="str">
        <f t="shared" si="1103"/>
        <v/>
      </c>
      <c r="AH1183" t="str">
        <f t="shared" si="1104"/>
        <v/>
      </c>
      <c r="AI1183" t="str">
        <f t="shared" si="1105"/>
        <v/>
      </c>
      <c r="AJ1183" t="str">
        <f t="shared" si="1106"/>
        <v/>
      </c>
      <c r="AK1183" t="str">
        <f t="shared" si="1107"/>
        <v/>
      </c>
      <c r="AL1183" t="str">
        <f>IF($A1183="","",INDEX(games!$J:$J,ROW())&amp;"")</f>
        <v/>
      </c>
      <c r="AM1183" t="str">
        <f>IF($A1183="","",SUMPRODUCT($AO1183:$BD1183,'Map Analysis'!$AN$2^{0,1,2,3,4,5,6,7,8,9,10,11,12,13,14,15}))</f>
        <v/>
      </c>
      <c r="AN1183" t="str">
        <f t="shared" si="1108"/>
        <v/>
      </c>
      <c r="AO1183" t="str">
        <f t="shared" si="1109"/>
        <v/>
      </c>
      <c r="AP1183" t="str">
        <f t="shared" si="1110"/>
        <v/>
      </c>
      <c r="AQ1183" t="str">
        <f t="shared" si="1111"/>
        <v/>
      </c>
      <c r="AR1183" t="str">
        <f t="shared" si="1112"/>
        <v/>
      </c>
      <c r="AS1183" t="str">
        <f t="shared" si="1113"/>
        <v/>
      </c>
      <c r="AT1183" t="str">
        <f t="shared" si="1114"/>
        <v/>
      </c>
      <c r="AU1183" t="str">
        <f t="shared" si="1115"/>
        <v/>
      </c>
      <c r="AV1183" t="str">
        <f t="shared" si="1116"/>
        <v/>
      </c>
      <c r="AW1183" t="str">
        <f t="shared" si="1117"/>
        <v/>
      </c>
      <c r="AX1183" t="str">
        <f t="shared" si="1118"/>
        <v/>
      </c>
      <c r="AY1183" t="str">
        <f t="shared" si="1119"/>
        <v/>
      </c>
      <c r="AZ1183" t="str">
        <f t="shared" si="1120"/>
        <v/>
      </c>
      <c r="BA1183" t="str">
        <f t="shared" si="1121"/>
        <v/>
      </c>
      <c r="BB1183" t="str">
        <f t="shared" si="1122"/>
        <v/>
      </c>
      <c r="BC1183" t="str">
        <f t="shared" si="1123"/>
        <v/>
      </c>
      <c r="BD1183" t="str">
        <f t="shared" si="1124"/>
        <v/>
      </c>
      <c r="BF1183">
        <f t="shared" si="1125"/>
        <v>0</v>
      </c>
      <c r="BG1183">
        <f t="shared" si="1126"/>
        <v>0</v>
      </c>
      <c r="BH1183">
        <f t="shared" si="1127"/>
        <v>0</v>
      </c>
      <c r="BI1183">
        <f t="shared" si="1128"/>
        <v>0</v>
      </c>
      <c r="BJ1183">
        <f t="shared" si="1129"/>
        <v>0</v>
      </c>
      <c r="BK1183">
        <f t="shared" si="1130"/>
        <v>0</v>
      </c>
      <c r="BL1183">
        <f t="shared" si="1131"/>
        <v>0</v>
      </c>
      <c r="BM1183">
        <f t="shared" si="1132"/>
        <v>0</v>
      </c>
      <c r="BN1183">
        <f t="shared" si="1133"/>
        <v>0</v>
      </c>
      <c r="BO1183">
        <f t="shared" si="1134"/>
        <v>0</v>
      </c>
      <c r="BP1183">
        <f t="shared" si="1135"/>
        <v>0</v>
      </c>
      <c r="BQ1183">
        <f t="shared" si="1136"/>
        <v>0</v>
      </c>
      <c r="BR1183">
        <f t="shared" si="1137"/>
        <v>0</v>
      </c>
      <c r="BS1183">
        <f t="shared" si="1138"/>
        <v>0</v>
      </c>
      <c r="BT1183">
        <f t="shared" si="1139"/>
        <v>0</v>
      </c>
    </row>
    <row r="1184" spans="1:72" x14ac:dyDescent="0.25">
      <c r="A1184" t="str">
        <f>IF(TRIM(INDEX(games!$A:$A,ROW()))="","",TRIM(INDEX(games!$A:$A,ROW())))</f>
        <v/>
      </c>
      <c r="B1184" t="str">
        <f>IF(OR($A1184="",INDEX(games!$B:$B,ROW())=""),"",INDEX(games!$B:$B,ROW()))</f>
        <v/>
      </c>
      <c r="C1184" t="str">
        <f>IF(OR($A1184="",INDEX(games!$C:$C,ROW())=""),"",INDEX(games!$C:$C,ROW()))</f>
        <v/>
      </c>
      <c r="D1184" t="str">
        <f t="shared" si="1080"/>
        <v/>
      </c>
      <c r="E1184" t="str">
        <f t="shared" si="1081"/>
        <v/>
      </c>
      <c r="F1184" t="str">
        <f t="shared" si="1082"/>
        <v/>
      </c>
      <c r="G1184" t="e">
        <f t="shared" si="1083"/>
        <v>#N/A</v>
      </c>
      <c r="H1184" t="e">
        <f t="shared" si="1084"/>
        <v>#N/A</v>
      </c>
      <c r="I1184" t="e">
        <f t="shared" si="1085"/>
        <v>#N/A</v>
      </c>
      <c r="J1184" t="e">
        <f t="shared" si="1086"/>
        <v>#N/A</v>
      </c>
      <c r="K1184" t="e">
        <f t="shared" si="1087"/>
        <v>#N/A</v>
      </c>
      <c r="L1184" t="e">
        <f t="shared" si="1088"/>
        <v>#N/A</v>
      </c>
      <c r="M1184" t="e">
        <f t="shared" si="1089"/>
        <v>#N/A</v>
      </c>
      <c r="N1184" t="e">
        <f t="shared" si="1090"/>
        <v>#N/A</v>
      </c>
      <c r="O1184" t="str">
        <f t="shared" si="1091"/>
        <v/>
      </c>
      <c r="P1184" t="str">
        <f>IF(OR($A1184="",INDEX(games!$H:$H,ROW())=""),"",INDEX(games!$H:$H,ROW()))</f>
        <v/>
      </c>
      <c r="Q1184" t="str">
        <f t="shared" si="1092"/>
        <v/>
      </c>
      <c r="T1184">
        <f t="shared" si="1093"/>
        <v>2021</v>
      </c>
      <c r="U1184">
        <f t="shared" si="1094"/>
        <v>2022</v>
      </c>
      <c r="V1184">
        <f t="shared" si="1095"/>
        <v>1</v>
      </c>
      <c r="W1184" t="str">
        <f>IF(TRIM(INDEX(connections!$A:$A,ROW()))="","",TRIM(INDEX(connections!$A:$A,ROW())))</f>
        <v>Vampire Survivors</v>
      </c>
      <c r="X1184" t="str">
        <f>IF($W1184="","",TRIM(INDEX(connections!$B:$B,ROW())))</f>
        <v>Scarlet Tower</v>
      </c>
      <c r="Y1184">
        <f t="shared" si="1096"/>
        <v>941</v>
      </c>
      <c r="Z1184">
        <f t="shared" si="1097"/>
        <v>732</v>
      </c>
      <c r="AA1184" t="str">
        <f t="shared" si="1098"/>
        <v>Yes</v>
      </c>
      <c r="AB1184" t="str">
        <f t="shared" si="1099"/>
        <v>Yes</v>
      </c>
      <c r="AC1184">
        <f t="shared" si="1100"/>
        <v>1</v>
      </c>
      <c r="AD1184">
        <f t="shared" si="1101"/>
        <v>0</v>
      </c>
      <c r="AE1184" t="str">
        <f t="shared" si="1102"/>
        <v/>
      </c>
      <c r="AG1184" t="str">
        <f t="shared" si="1103"/>
        <v/>
      </c>
      <c r="AH1184" t="str">
        <f t="shared" si="1104"/>
        <v/>
      </c>
      <c r="AI1184" t="str">
        <f t="shared" si="1105"/>
        <v/>
      </c>
      <c r="AJ1184" t="str">
        <f t="shared" si="1106"/>
        <v/>
      </c>
      <c r="AK1184" t="str">
        <f t="shared" si="1107"/>
        <v/>
      </c>
      <c r="AL1184" t="str">
        <f>IF($A1184="","",INDEX(games!$J:$J,ROW())&amp;"")</f>
        <v/>
      </c>
      <c r="AM1184" t="str">
        <f>IF($A1184="","",SUMPRODUCT($AO1184:$BD1184,'Map Analysis'!$AN$2^{0,1,2,3,4,5,6,7,8,9,10,11,12,13,14,15}))</f>
        <v/>
      </c>
      <c r="AN1184" t="str">
        <f t="shared" si="1108"/>
        <v/>
      </c>
      <c r="AO1184" t="str">
        <f t="shared" si="1109"/>
        <v/>
      </c>
      <c r="AP1184" t="str">
        <f t="shared" si="1110"/>
        <v/>
      </c>
      <c r="AQ1184" t="str">
        <f t="shared" si="1111"/>
        <v/>
      </c>
      <c r="AR1184" t="str">
        <f t="shared" si="1112"/>
        <v/>
      </c>
      <c r="AS1184" t="str">
        <f t="shared" si="1113"/>
        <v/>
      </c>
      <c r="AT1184" t="str">
        <f t="shared" si="1114"/>
        <v/>
      </c>
      <c r="AU1184" t="str">
        <f t="shared" si="1115"/>
        <v/>
      </c>
      <c r="AV1184" t="str">
        <f t="shared" si="1116"/>
        <v/>
      </c>
      <c r="AW1184" t="str">
        <f t="shared" si="1117"/>
        <v/>
      </c>
      <c r="AX1184" t="str">
        <f t="shared" si="1118"/>
        <v/>
      </c>
      <c r="AY1184" t="str">
        <f t="shared" si="1119"/>
        <v/>
      </c>
      <c r="AZ1184" t="str">
        <f t="shared" si="1120"/>
        <v/>
      </c>
      <c r="BA1184" t="str">
        <f t="shared" si="1121"/>
        <v/>
      </c>
      <c r="BB1184" t="str">
        <f t="shared" si="1122"/>
        <v/>
      </c>
      <c r="BC1184" t="str">
        <f t="shared" si="1123"/>
        <v/>
      </c>
      <c r="BD1184" t="str">
        <f t="shared" si="1124"/>
        <v/>
      </c>
      <c r="BF1184">
        <f t="shared" si="1125"/>
        <v>0</v>
      </c>
      <c r="BG1184">
        <f t="shared" si="1126"/>
        <v>0</v>
      </c>
      <c r="BH1184">
        <f t="shared" si="1127"/>
        <v>0</v>
      </c>
      <c r="BI1184">
        <f t="shared" si="1128"/>
        <v>0</v>
      </c>
      <c r="BJ1184">
        <f t="shared" si="1129"/>
        <v>0</v>
      </c>
      <c r="BK1184">
        <f t="shared" si="1130"/>
        <v>0</v>
      </c>
      <c r="BL1184">
        <f t="shared" si="1131"/>
        <v>0</v>
      </c>
      <c r="BM1184">
        <f t="shared" si="1132"/>
        <v>0</v>
      </c>
      <c r="BN1184">
        <f t="shared" si="1133"/>
        <v>0</v>
      </c>
      <c r="BO1184">
        <f t="shared" si="1134"/>
        <v>0</v>
      </c>
      <c r="BP1184">
        <f t="shared" si="1135"/>
        <v>0</v>
      </c>
      <c r="BQ1184">
        <f t="shared" si="1136"/>
        <v>0</v>
      </c>
      <c r="BR1184">
        <f t="shared" si="1137"/>
        <v>0</v>
      </c>
      <c r="BS1184">
        <f t="shared" si="1138"/>
        <v>0</v>
      </c>
      <c r="BT1184">
        <f t="shared" si="1139"/>
        <v>0</v>
      </c>
    </row>
    <row r="1185" spans="1:72" x14ac:dyDescent="0.25">
      <c r="A1185" t="str">
        <f>IF(TRIM(INDEX(games!$A:$A,ROW()))="","",TRIM(INDEX(games!$A:$A,ROW())))</f>
        <v/>
      </c>
      <c r="B1185" t="str">
        <f>IF(OR($A1185="",INDEX(games!$B:$B,ROW())=""),"",INDEX(games!$B:$B,ROW()))</f>
        <v/>
      </c>
      <c r="C1185" t="str">
        <f>IF(OR($A1185="",INDEX(games!$C:$C,ROW())=""),"",INDEX(games!$C:$C,ROW()))</f>
        <v/>
      </c>
      <c r="D1185" t="str">
        <f t="shared" si="1080"/>
        <v/>
      </c>
      <c r="E1185" t="str">
        <f t="shared" si="1081"/>
        <v/>
      </c>
      <c r="F1185" t="str">
        <f t="shared" si="1082"/>
        <v/>
      </c>
      <c r="G1185" t="e">
        <f t="shared" si="1083"/>
        <v>#N/A</v>
      </c>
      <c r="H1185" t="e">
        <f t="shared" si="1084"/>
        <v>#N/A</v>
      </c>
      <c r="I1185" t="e">
        <f t="shared" si="1085"/>
        <v>#N/A</v>
      </c>
      <c r="J1185" t="e">
        <f t="shared" si="1086"/>
        <v>#N/A</v>
      </c>
      <c r="K1185" t="e">
        <f t="shared" si="1087"/>
        <v>#N/A</v>
      </c>
      <c r="L1185" t="e">
        <f t="shared" si="1088"/>
        <v>#N/A</v>
      </c>
      <c r="M1185" t="e">
        <f t="shared" si="1089"/>
        <v>#N/A</v>
      </c>
      <c r="N1185" t="e">
        <f t="shared" si="1090"/>
        <v>#N/A</v>
      </c>
      <c r="O1185" t="str">
        <f t="shared" si="1091"/>
        <v/>
      </c>
      <c r="P1185" t="str">
        <f>IF(OR($A1185="",INDEX(games!$H:$H,ROW())=""),"",INDEX(games!$H:$H,ROW()))</f>
        <v/>
      </c>
      <c r="Q1185" t="str">
        <f t="shared" si="1092"/>
        <v/>
      </c>
      <c r="T1185">
        <f t="shared" si="1093"/>
        <v>2023</v>
      </c>
      <c r="U1185">
        <f t="shared" si="1094"/>
        <v>2023</v>
      </c>
      <c r="V1185">
        <f t="shared" si="1095"/>
        <v>0</v>
      </c>
      <c r="W1185" t="str">
        <f>IF(TRIM(INDEX(connections!$A:$A,ROW()))="","",TRIM(INDEX(connections!$A:$A,ROW())))</f>
        <v>Balatro</v>
      </c>
      <c r="X1185" t="str">
        <f>IF($W1185="","",TRIM(INDEX(connections!$B:$B,ROW())))</f>
        <v>Schism</v>
      </c>
      <c r="Y1185">
        <f t="shared" si="1096"/>
        <v>56</v>
      </c>
      <c r="Z1185">
        <f t="shared" si="1097"/>
        <v>733</v>
      </c>
      <c r="AA1185" t="str">
        <f t="shared" si="1098"/>
        <v>Yes</v>
      </c>
      <c r="AB1185" t="str">
        <f t="shared" si="1099"/>
        <v/>
      </c>
      <c r="AC1185" t="str">
        <f t="shared" si="1100"/>
        <v/>
      </c>
      <c r="AD1185">
        <f t="shared" si="1101"/>
        <v>1</v>
      </c>
      <c r="AE1185" t="str">
        <f t="shared" si="1102"/>
        <v/>
      </c>
      <c r="AG1185" t="str">
        <f t="shared" si="1103"/>
        <v/>
      </c>
      <c r="AH1185" t="str">
        <f t="shared" si="1104"/>
        <v/>
      </c>
      <c r="AI1185" t="str">
        <f t="shared" si="1105"/>
        <v/>
      </c>
      <c r="AJ1185" t="str">
        <f t="shared" si="1106"/>
        <v/>
      </c>
      <c r="AK1185" t="str">
        <f t="shared" si="1107"/>
        <v/>
      </c>
      <c r="AL1185" t="str">
        <f>IF($A1185="","",INDEX(games!$J:$J,ROW())&amp;"")</f>
        <v/>
      </c>
      <c r="AM1185" t="str">
        <f>IF($A1185="","",SUMPRODUCT($AO1185:$BD1185,'Map Analysis'!$AN$2^{0,1,2,3,4,5,6,7,8,9,10,11,12,13,14,15}))</f>
        <v/>
      </c>
      <c r="AN1185" t="str">
        <f t="shared" si="1108"/>
        <v/>
      </c>
      <c r="AO1185" t="str">
        <f t="shared" si="1109"/>
        <v/>
      </c>
      <c r="AP1185" t="str">
        <f t="shared" si="1110"/>
        <v/>
      </c>
      <c r="AQ1185" t="str">
        <f t="shared" si="1111"/>
        <v/>
      </c>
      <c r="AR1185" t="str">
        <f t="shared" si="1112"/>
        <v/>
      </c>
      <c r="AS1185" t="str">
        <f t="shared" si="1113"/>
        <v/>
      </c>
      <c r="AT1185" t="str">
        <f t="shared" si="1114"/>
        <v/>
      </c>
      <c r="AU1185" t="str">
        <f t="shared" si="1115"/>
        <v/>
      </c>
      <c r="AV1185" t="str">
        <f t="shared" si="1116"/>
        <v/>
      </c>
      <c r="AW1185" t="str">
        <f t="shared" si="1117"/>
        <v/>
      </c>
      <c r="AX1185" t="str">
        <f t="shared" si="1118"/>
        <v/>
      </c>
      <c r="AY1185" t="str">
        <f t="shared" si="1119"/>
        <v/>
      </c>
      <c r="AZ1185" t="str">
        <f t="shared" si="1120"/>
        <v/>
      </c>
      <c r="BA1185" t="str">
        <f t="shared" si="1121"/>
        <v/>
      </c>
      <c r="BB1185" t="str">
        <f t="shared" si="1122"/>
        <v/>
      </c>
      <c r="BC1185" t="str">
        <f t="shared" si="1123"/>
        <v/>
      </c>
      <c r="BD1185" t="str">
        <f t="shared" si="1124"/>
        <v/>
      </c>
      <c r="BF1185">
        <f t="shared" si="1125"/>
        <v>0</v>
      </c>
      <c r="BG1185">
        <f t="shared" si="1126"/>
        <v>0</v>
      </c>
      <c r="BH1185">
        <f t="shared" si="1127"/>
        <v>0</v>
      </c>
      <c r="BI1185">
        <f t="shared" si="1128"/>
        <v>0</v>
      </c>
      <c r="BJ1185">
        <f t="shared" si="1129"/>
        <v>0</v>
      </c>
      <c r="BK1185">
        <f t="shared" si="1130"/>
        <v>0</v>
      </c>
      <c r="BL1185">
        <f t="shared" si="1131"/>
        <v>0</v>
      </c>
      <c r="BM1185">
        <f t="shared" si="1132"/>
        <v>0</v>
      </c>
      <c r="BN1185">
        <f t="shared" si="1133"/>
        <v>0</v>
      </c>
      <c r="BO1185">
        <f t="shared" si="1134"/>
        <v>0</v>
      </c>
      <c r="BP1185">
        <f t="shared" si="1135"/>
        <v>0</v>
      </c>
      <c r="BQ1185">
        <f t="shared" si="1136"/>
        <v>0</v>
      </c>
      <c r="BR1185">
        <f t="shared" si="1137"/>
        <v>0</v>
      </c>
      <c r="BS1185">
        <f t="shared" si="1138"/>
        <v>0</v>
      </c>
      <c r="BT1185">
        <f t="shared" si="1139"/>
        <v>0</v>
      </c>
    </row>
    <row r="1186" spans="1:72" x14ac:dyDescent="0.25">
      <c r="A1186" t="str">
        <f>IF(TRIM(INDEX(games!$A:$A,ROW()))="","",TRIM(INDEX(games!$A:$A,ROW())))</f>
        <v/>
      </c>
      <c r="B1186" t="str">
        <f>IF(OR($A1186="",INDEX(games!$B:$B,ROW())=""),"",INDEX(games!$B:$B,ROW()))</f>
        <v/>
      </c>
      <c r="C1186" t="str">
        <f>IF(OR($A1186="",INDEX(games!$C:$C,ROW())=""),"",INDEX(games!$C:$C,ROW()))</f>
        <v/>
      </c>
      <c r="D1186" t="str">
        <f t="shared" si="1080"/>
        <v/>
      </c>
      <c r="E1186" t="str">
        <f t="shared" si="1081"/>
        <v/>
      </c>
      <c r="F1186" t="str">
        <f t="shared" si="1082"/>
        <v/>
      </c>
      <c r="G1186" t="e">
        <f t="shared" si="1083"/>
        <v>#N/A</v>
      </c>
      <c r="H1186" t="e">
        <f t="shared" si="1084"/>
        <v>#N/A</v>
      </c>
      <c r="I1186" t="e">
        <f t="shared" si="1085"/>
        <v>#N/A</v>
      </c>
      <c r="J1186" t="e">
        <f t="shared" si="1086"/>
        <v>#N/A</v>
      </c>
      <c r="K1186" t="e">
        <f t="shared" si="1087"/>
        <v>#N/A</v>
      </c>
      <c r="L1186" t="e">
        <f t="shared" si="1088"/>
        <v>#N/A</v>
      </c>
      <c r="M1186" t="e">
        <f t="shared" si="1089"/>
        <v>#N/A</v>
      </c>
      <c r="N1186" t="e">
        <f t="shared" si="1090"/>
        <v>#N/A</v>
      </c>
      <c r="O1186" t="str">
        <f t="shared" si="1091"/>
        <v/>
      </c>
      <c r="P1186" t="str">
        <f>IF(OR($A1186="",INDEX(games!$H:$H,ROW())=""),"",INDEX(games!$H:$H,ROW()))</f>
        <v/>
      </c>
      <c r="Q1186" t="str">
        <f t="shared" si="1092"/>
        <v/>
      </c>
      <c r="T1186">
        <f t="shared" si="1093"/>
        <v>2011</v>
      </c>
      <c r="U1186">
        <f t="shared" si="1094"/>
        <v>2023</v>
      </c>
      <c r="V1186">
        <f t="shared" si="1095"/>
        <v>12</v>
      </c>
      <c r="W1186" t="str">
        <f>IF(TRIM(INDEX(connections!$A:$A,ROW()))="","",TRIM(INDEX(connections!$A:$A,ROW())))</f>
        <v>The Binding of Isaac</v>
      </c>
      <c r="X1186" t="str">
        <f>IF($W1186="","",TRIM(INDEX(connections!$B:$B,ROW())))</f>
        <v>Schism</v>
      </c>
      <c r="Y1186">
        <f t="shared" si="1096"/>
        <v>865</v>
      </c>
      <c r="Z1186">
        <f t="shared" si="1097"/>
        <v>733</v>
      </c>
      <c r="AA1186" t="str">
        <f t="shared" si="1098"/>
        <v>Yes</v>
      </c>
      <c r="AB1186" t="str">
        <f t="shared" si="1099"/>
        <v/>
      </c>
      <c r="AC1186" t="str">
        <f t="shared" si="1100"/>
        <v/>
      </c>
      <c r="AD1186">
        <f t="shared" si="1101"/>
        <v>0</v>
      </c>
      <c r="AE1186" t="str">
        <f t="shared" si="1102"/>
        <v/>
      </c>
      <c r="AG1186" t="str">
        <f t="shared" si="1103"/>
        <v/>
      </c>
      <c r="AH1186" t="str">
        <f t="shared" si="1104"/>
        <v/>
      </c>
      <c r="AI1186" t="str">
        <f t="shared" si="1105"/>
        <v/>
      </c>
      <c r="AJ1186" t="str">
        <f t="shared" si="1106"/>
        <v/>
      </c>
      <c r="AK1186" t="str">
        <f t="shared" si="1107"/>
        <v/>
      </c>
      <c r="AL1186" t="str">
        <f>IF($A1186="","",INDEX(games!$J:$J,ROW())&amp;"")</f>
        <v/>
      </c>
      <c r="AM1186" t="str">
        <f>IF($A1186="","",SUMPRODUCT($AO1186:$BD1186,'Map Analysis'!$AN$2^{0,1,2,3,4,5,6,7,8,9,10,11,12,13,14,15}))</f>
        <v/>
      </c>
      <c r="AN1186" t="str">
        <f t="shared" si="1108"/>
        <v/>
      </c>
      <c r="AO1186" t="str">
        <f t="shared" si="1109"/>
        <v/>
      </c>
      <c r="AP1186" t="str">
        <f t="shared" si="1110"/>
        <v/>
      </c>
      <c r="AQ1186" t="str">
        <f t="shared" si="1111"/>
        <v/>
      </c>
      <c r="AR1186" t="str">
        <f t="shared" si="1112"/>
        <v/>
      </c>
      <c r="AS1186" t="str">
        <f t="shared" si="1113"/>
        <v/>
      </c>
      <c r="AT1186" t="str">
        <f t="shared" si="1114"/>
        <v/>
      </c>
      <c r="AU1186" t="str">
        <f t="shared" si="1115"/>
        <v/>
      </c>
      <c r="AV1186" t="str">
        <f t="shared" si="1116"/>
        <v/>
      </c>
      <c r="AW1186" t="str">
        <f t="shared" si="1117"/>
        <v/>
      </c>
      <c r="AX1186" t="str">
        <f t="shared" si="1118"/>
        <v/>
      </c>
      <c r="AY1186" t="str">
        <f t="shared" si="1119"/>
        <v/>
      </c>
      <c r="AZ1186" t="str">
        <f t="shared" si="1120"/>
        <v/>
      </c>
      <c r="BA1186" t="str">
        <f t="shared" si="1121"/>
        <v/>
      </c>
      <c r="BB1186" t="str">
        <f t="shared" si="1122"/>
        <v/>
      </c>
      <c r="BC1186" t="str">
        <f t="shared" si="1123"/>
        <v/>
      </c>
      <c r="BD1186" t="str">
        <f t="shared" si="1124"/>
        <v/>
      </c>
      <c r="BF1186">
        <f t="shared" si="1125"/>
        <v>0</v>
      </c>
      <c r="BG1186">
        <f t="shared" si="1126"/>
        <v>0</v>
      </c>
      <c r="BH1186">
        <f t="shared" si="1127"/>
        <v>0</v>
      </c>
      <c r="BI1186">
        <f t="shared" si="1128"/>
        <v>0</v>
      </c>
      <c r="BJ1186">
        <f t="shared" si="1129"/>
        <v>0</v>
      </c>
      <c r="BK1186">
        <f t="shared" si="1130"/>
        <v>0</v>
      </c>
      <c r="BL1186">
        <f t="shared" si="1131"/>
        <v>0</v>
      </c>
      <c r="BM1186">
        <f t="shared" si="1132"/>
        <v>0</v>
      </c>
      <c r="BN1186">
        <f t="shared" si="1133"/>
        <v>0</v>
      </c>
      <c r="BO1186">
        <f t="shared" si="1134"/>
        <v>0</v>
      </c>
      <c r="BP1186">
        <f t="shared" si="1135"/>
        <v>0</v>
      </c>
      <c r="BQ1186">
        <f t="shared" si="1136"/>
        <v>0</v>
      </c>
      <c r="BR1186">
        <f t="shared" si="1137"/>
        <v>0</v>
      </c>
      <c r="BS1186">
        <f t="shared" si="1138"/>
        <v>0</v>
      </c>
      <c r="BT1186">
        <f t="shared" si="1139"/>
        <v>0</v>
      </c>
    </row>
    <row r="1187" spans="1:72" x14ac:dyDescent="0.25">
      <c r="A1187" t="str">
        <f>IF(TRIM(INDEX(games!$A:$A,ROW()))="","",TRIM(INDEX(games!$A:$A,ROW())))</f>
        <v/>
      </c>
      <c r="B1187" t="str">
        <f>IF(OR($A1187="",INDEX(games!$B:$B,ROW())=""),"",INDEX(games!$B:$B,ROW()))</f>
        <v/>
      </c>
      <c r="C1187" t="str">
        <f>IF(OR($A1187="",INDEX(games!$C:$C,ROW())=""),"",INDEX(games!$C:$C,ROW()))</f>
        <v/>
      </c>
      <c r="D1187" t="str">
        <f t="shared" si="1080"/>
        <v/>
      </c>
      <c r="E1187" t="str">
        <f t="shared" si="1081"/>
        <v/>
      </c>
      <c r="F1187" t="str">
        <f t="shared" si="1082"/>
        <v/>
      </c>
      <c r="G1187" t="e">
        <f t="shared" si="1083"/>
        <v>#N/A</v>
      </c>
      <c r="H1187" t="e">
        <f t="shared" si="1084"/>
        <v>#N/A</v>
      </c>
      <c r="I1187" t="e">
        <f t="shared" si="1085"/>
        <v>#N/A</v>
      </c>
      <c r="J1187" t="e">
        <f t="shared" si="1086"/>
        <v>#N/A</v>
      </c>
      <c r="K1187" t="e">
        <f t="shared" si="1087"/>
        <v>#N/A</v>
      </c>
      <c r="L1187" t="e">
        <f t="shared" si="1088"/>
        <v>#N/A</v>
      </c>
      <c r="M1187" t="e">
        <f t="shared" si="1089"/>
        <v>#N/A</v>
      </c>
      <c r="N1187" t="e">
        <f t="shared" si="1090"/>
        <v>#N/A</v>
      </c>
      <c r="O1187" t="str">
        <f t="shared" si="1091"/>
        <v/>
      </c>
      <c r="P1187" t="str">
        <f>IF(OR($A1187="",INDEX(games!$H:$H,ROW())=""),"",INDEX(games!$H:$H,ROW()))</f>
        <v/>
      </c>
      <c r="Q1187" t="str">
        <f t="shared" si="1092"/>
        <v/>
      </c>
      <c r="T1187">
        <f t="shared" si="1093"/>
        <v>2023</v>
      </c>
      <c r="U1187">
        <f t="shared" si="1094"/>
        <v>2026</v>
      </c>
      <c r="V1187">
        <f t="shared" si="1095"/>
        <v>3</v>
      </c>
      <c r="W1187" t="str">
        <f>IF(TRIM(INDEX(connections!$A:$A,ROW()))="","",TRIM(INDEX(connections!$A:$A,ROW())))</f>
        <v>Balatro</v>
      </c>
      <c r="X1187" t="str">
        <f>IF($W1187="","",TRIM(INDEX(connections!$B:$B,ROW())))</f>
        <v>Scopa Sweep</v>
      </c>
      <c r="Y1187">
        <f t="shared" si="1096"/>
        <v>56</v>
      </c>
      <c r="Z1187">
        <f t="shared" si="1097"/>
        <v>734</v>
      </c>
      <c r="AA1187" t="str">
        <f t="shared" si="1098"/>
        <v>Yes</v>
      </c>
      <c r="AB1187" t="str">
        <f t="shared" si="1099"/>
        <v>Yes</v>
      </c>
      <c r="AC1187">
        <f t="shared" si="1100"/>
        <v>1</v>
      </c>
      <c r="AD1187">
        <f t="shared" si="1101"/>
        <v>0</v>
      </c>
      <c r="AE1187" t="str">
        <f t="shared" si="1102"/>
        <v/>
      </c>
      <c r="AG1187" t="str">
        <f t="shared" si="1103"/>
        <v/>
      </c>
      <c r="AH1187" t="str">
        <f t="shared" si="1104"/>
        <v/>
      </c>
      <c r="AI1187" t="str">
        <f t="shared" si="1105"/>
        <v/>
      </c>
      <c r="AJ1187" t="str">
        <f t="shared" si="1106"/>
        <v/>
      </c>
      <c r="AK1187" t="str">
        <f t="shared" si="1107"/>
        <v/>
      </c>
      <c r="AL1187" t="str">
        <f>IF($A1187="","",INDEX(games!$J:$J,ROW())&amp;"")</f>
        <v/>
      </c>
      <c r="AM1187" t="str">
        <f>IF($A1187="","",SUMPRODUCT($AO1187:$BD1187,'Map Analysis'!$AN$2^{0,1,2,3,4,5,6,7,8,9,10,11,12,13,14,15}))</f>
        <v/>
      </c>
      <c r="AN1187" t="str">
        <f t="shared" si="1108"/>
        <v/>
      </c>
      <c r="AO1187" t="str">
        <f t="shared" si="1109"/>
        <v/>
      </c>
      <c r="AP1187" t="str">
        <f t="shared" si="1110"/>
        <v/>
      </c>
      <c r="AQ1187" t="str">
        <f t="shared" si="1111"/>
        <v/>
      </c>
      <c r="AR1187" t="str">
        <f t="shared" si="1112"/>
        <v/>
      </c>
      <c r="AS1187" t="str">
        <f t="shared" si="1113"/>
        <v/>
      </c>
      <c r="AT1187" t="str">
        <f t="shared" si="1114"/>
        <v/>
      </c>
      <c r="AU1187" t="str">
        <f t="shared" si="1115"/>
        <v/>
      </c>
      <c r="AV1187" t="str">
        <f t="shared" si="1116"/>
        <v/>
      </c>
      <c r="AW1187" t="str">
        <f t="shared" si="1117"/>
        <v/>
      </c>
      <c r="AX1187" t="str">
        <f t="shared" si="1118"/>
        <v/>
      </c>
      <c r="AY1187" t="str">
        <f t="shared" si="1119"/>
        <v/>
      </c>
      <c r="AZ1187" t="str">
        <f t="shared" si="1120"/>
        <v/>
      </c>
      <c r="BA1187" t="str">
        <f t="shared" si="1121"/>
        <v/>
      </c>
      <c r="BB1187" t="str">
        <f t="shared" si="1122"/>
        <v/>
      </c>
      <c r="BC1187" t="str">
        <f t="shared" si="1123"/>
        <v/>
      </c>
      <c r="BD1187" t="str">
        <f t="shared" si="1124"/>
        <v/>
      </c>
      <c r="BF1187">
        <f t="shared" si="1125"/>
        <v>0</v>
      </c>
      <c r="BG1187">
        <f t="shared" si="1126"/>
        <v>0</v>
      </c>
      <c r="BH1187">
        <f t="shared" si="1127"/>
        <v>0</v>
      </c>
      <c r="BI1187">
        <f t="shared" si="1128"/>
        <v>0</v>
      </c>
      <c r="BJ1187">
        <f t="shared" si="1129"/>
        <v>0</v>
      </c>
      <c r="BK1187">
        <f t="shared" si="1130"/>
        <v>0</v>
      </c>
      <c r="BL1187">
        <f t="shared" si="1131"/>
        <v>0</v>
      </c>
      <c r="BM1187">
        <f t="shared" si="1132"/>
        <v>0</v>
      </c>
      <c r="BN1187">
        <f t="shared" si="1133"/>
        <v>0</v>
      </c>
      <c r="BO1187">
        <f t="shared" si="1134"/>
        <v>0</v>
      </c>
      <c r="BP1187">
        <f t="shared" si="1135"/>
        <v>0</v>
      </c>
      <c r="BQ1187">
        <f t="shared" si="1136"/>
        <v>0</v>
      </c>
      <c r="BR1187">
        <f t="shared" si="1137"/>
        <v>0</v>
      </c>
      <c r="BS1187">
        <f t="shared" si="1138"/>
        <v>0</v>
      </c>
      <c r="BT1187">
        <f t="shared" si="1139"/>
        <v>0</v>
      </c>
    </row>
    <row r="1188" spans="1:72" x14ac:dyDescent="0.25">
      <c r="A1188" t="str">
        <f>IF(TRIM(INDEX(games!$A:$A,ROW()))="","",TRIM(INDEX(games!$A:$A,ROW())))</f>
        <v/>
      </c>
      <c r="B1188" t="str">
        <f>IF(OR($A1188="",INDEX(games!$B:$B,ROW())=""),"",INDEX(games!$B:$B,ROW()))</f>
        <v/>
      </c>
      <c r="C1188" t="str">
        <f>IF(OR($A1188="",INDEX(games!$C:$C,ROW())=""),"",INDEX(games!$C:$C,ROW()))</f>
        <v/>
      </c>
      <c r="D1188" t="str">
        <f t="shared" si="1080"/>
        <v/>
      </c>
      <c r="E1188" t="str">
        <f t="shared" si="1081"/>
        <v/>
      </c>
      <c r="F1188" t="str">
        <f t="shared" si="1082"/>
        <v/>
      </c>
      <c r="G1188" t="e">
        <f t="shared" si="1083"/>
        <v>#N/A</v>
      </c>
      <c r="H1188" t="e">
        <f t="shared" si="1084"/>
        <v>#N/A</v>
      </c>
      <c r="I1188" t="e">
        <f t="shared" si="1085"/>
        <v>#N/A</v>
      </c>
      <c r="J1188" t="e">
        <f t="shared" si="1086"/>
        <v>#N/A</v>
      </c>
      <c r="K1188" t="e">
        <f t="shared" si="1087"/>
        <v>#N/A</v>
      </c>
      <c r="L1188" t="e">
        <f t="shared" si="1088"/>
        <v>#N/A</v>
      </c>
      <c r="M1188" t="e">
        <f t="shared" si="1089"/>
        <v>#N/A</v>
      </c>
      <c r="N1188" t="e">
        <f t="shared" si="1090"/>
        <v>#N/A</v>
      </c>
      <c r="O1188" t="str">
        <f t="shared" si="1091"/>
        <v/>
      </c>
      <c r="P1188" t="str">
        <f>IF(OR($A1188="",INDEX(games!$H:$H,ROW())=""),"",INDEX(games!$H:$H,ROW()))</f>
        <v/>
      </c>
      <c r="Q1188" t="str">
        <f t="shared" si="1092"/>
        <v/>
      </c>
      <c r="T1188">
        <f t="shared" si="1093"/>
        <v>2021</v>
      </c>
      <c r="U1188">
        <f t="shared" si="1094"/>
        <v>2026</v>
      </c>
      <c r="V1188">
        <f t="shared" si="1095"/>
        <v>5</v>
      </c>
      <c r="W1188" t="str">
        <f>IF(TRIM(INDEX(connections!$A:$A,ROW()))="","",TRIM(INDEX(connections!$A:$A,ROW())))</f>
        <v>Vampire Survivors</v>
      </c>
      <c r="X1188" t="str">
        <f>IF($W1188="","",TRIM(INDEX(connections!$B:$B,ROW())))</f>
        <v>Scopa Sweep</v>
      </c>
      <c r="Y1188">
        <f t="shared" si="1096"/>
        <v>941</v>
      </c>
      <c r="Z1188">
        <f t="shared" si="1097"/>
        <v>734</v>
      </c>
      <c r="AA1188" t="str">
        <f t="shared" si="1098"/>
        <v>Yes</v>
      </c>
      <c r="AB1188" t="str">
        <f t="shared" si="1099"/>
        <v>Yes</v>
      </c>
      <c r="AC1188">
        <f t="shared" si="1100"/>
        <v>1</v>
      </c>
      <c r="AD1188">
        <f t="shared" si="1101"/>
        <v>1</v>
      </c>
      <c r="AE1188" t="str">
        <f t="shared" si="1102"/>
        <v/>
      </c>
      <c r="AG1188" t="str">
        <f t="shared" si="1103"/>
        <v/>
      </c>
      <c r="AH1188" t="str">
        <f t="shared" si="1104"/>
        <v/>
      </c>
      <c r="AI1188" t="str">
        <f t="shared" si="1105"/>
        <v/>
      </c>
      <c r="AJ1188" t="str">
        <f t="shared" si="1106"/>
        <v/>
      </c>
      <c r="AK1188" t="str">
        <f t="shared" si="1107"/>
        <v/>
      </c>
      <c r="AL1188" t="str">
        <f>IF($A1188="","",INDEX(games!$J:$J,ROW())&amp;"")</f>
        <v/>
      </c>
      <c r="AM1188" t="str">
        <f>IF($A1188="","",SUMPRODUCT($AO1188:$BD1188,'Map Analysis'!$AN$2^{0,1,2,3,4,5,6,7,8,9,10,11,12,13,14,15}))</f>
        <v/>
      </c>
      <c r="AN1188" t="str">
        <f t="shared" si="1108"/>
        <v/>
      </c>
      <c r="AO1188" t="str">
        <f t="shared" si="1109"/>
        <v/>
      </c>
      <c r="AP1188" t="str">
        <f t="shared" si="1110"/>
        <v/>
      </c>
      <c r="AQ1188" t="str">
        <f t="shared" si="1111"/>
        <v/>
      </c>
      <c r="AR1188" t="str">
        <f t="shared" si="1112"/>
        <v/>
      </c>
      <c r="AS1188" t="str">
        <f t="shared" si="1113"/>
        <v/>
      </c>
      <c r="AT1188" t="str">
        <f t="shared" si="1114"/>
        <v/>
      </c>
      <c r="AU1188" t="str">
        <f t="shared" si="1115"/>
        <v/>
      </c>
      <c r="AV1188" t="str">
        <f t="shared" si="1116"/>
        <v/>
      </c>
      <c r="AW1188" t="str">
        <f t="shared" si="1117"/>
        <v/>
      </c>
      <c r="AX1188" t="str">
        <f t="shared" si="1118"/>
        <v/>
      </c>
      <c r="AY1188" t="str">
        <f t="shared" si="1119"/>
        <v/>
      </c>
      <c r="AZ1188" t="str">
        <f t="shared" si="1120"/>
        <v/>
      </c>
      <c r="BA1188" t="str">
        <f t="shared" si="1121"/>
        <v/>
      </c>
      <c r="BB1188" t="str">
        <f t="shared" si="1122"/>
        <v/>
      </c>
      <c r="BC1188" t="str">
        <f t="shared" si="1123"/>
        <v/>
      </c>
      <c r="BD1188" t="str">
        <f t="shared" si="1124"/>
        <v/>
      </c>
      <c r="BF1188">
        <f t="shared" si="1125"/>
        <v>0</v>
      </c>
      <c r="BG1188">
        <f t="shared" si="1126"/>
        <v>0</v>
      </c>
      <c r="BH1188">
        <f t="shared" si="1127"/>
        <v>0</v>
      </c>
      <c r="BI1188">
        <f t="shared" si="1128"/>
        <v>0</v>
      </c>
      <c r="BJ1188">
        <f t="shared" si="1129"/>
        <v>0</v>
      </c>
      <c r="BK1188">
        <f t="shared" si="1130"/>
        <v>0</v>
      </c>
      <c r="BL1188">
        <f t="shared" si="1131"/>
        <v>0</v>
      </c>
      <c r="BM1188">
        <f t="shared" si="1132"/>
        <v>0</v>
      </c>
      <c r="BN1188">
        <f t="shared" si="1133"/>
        <v>0</v>
      </c>
      <c r="BO1188">
        <f t="shared" si="1134"/>
        <v>0</v>
      </c>
      <c r="BP1188">
        <f t="shared" si="1135"/>
        <v>0</v>
      </c>
      <c r="BQ1188">
        <f t="shared" si="1136"/>
        <v>0</v>
      </c>
      <c r="BR1188">
        <f t="shared" si="1137"/>
        <v>0</v>
      </c>
      <c r="BS1188">
        <f t="shared" si="1138"/>
        <v>0</v>
      </c>
      <c r="BT1188">
        <f t="shared" si="1139"/>
        <v>0</v>
      </c>
    </row>
    <row r="1189" spans="1:72" x14ac:dyDescent="0.25">
      <c r="A1189" t="str">
        <f>IF(TRIM(INDEX(games!$A:$A,ROW()))="","",TRIM(INDEX(games!$A:$A,ROW())))</f>
        <v/>
      </c>
      <c r="B1189" t="str">
        <f>IF(OR($A1189="",INDEX(games!$B:$B,ROW())=""),"",INDEX(games!$B:$B,ROW()))</f>
        <v/>
      </c>
      <c r="C1189" t="str">
        <f>IF(OR($A1189="",INDEX(games!$C:$C,ROW())=""),"",INDEX(games!$C:$C,ROW()))</f>
        <v/>
      </c>
      <c r="D1189" t="str">
        <f t="shared" si="1080"/>
        <v/>
      </c>
      <c r="E1189" t="str">
        <f t="shared" si="1081"/>
        <v/>
      </c>
      <c r="F1189" t="str">
        <f t="shared" si="1082"/>
        <v/>
      </c>
      <c r="G1189" t="e">
        <f t="shared" si="1083"/>
        <v>#N/A</v>
      </c>
      <c r="H1189" t="e">
        <f t="shared" si="1084"/>
        <v>#N/A</v>
      </c>
      <c r="I1189" t="e">
        <f t="shared" si="1085"/>
        <v>#N/A</v>
      </c>
      <c r="J1189" t="e">
        <f t="shared" si="1086"/>
        <v>#N/A</v>
      </c>
      <c r="K1189" t="e">
        <f t="shared" si="1087"/>
        <v>#N/A</v>
      </c>
      <c r="L1189" t="e">
        <f t="shared" si="1088"/>
        <v>#N/A</v>
      </c>
      <c r="M1189" t="e">
        <f t="shared" si="1089"/>
        <v>#N/A</v>
      </c>
      <c r="N1189" t="e">
        <f t="shared" si="1090"/>
        <v>#N/A</v>
      </c>
      <c r="O1189" t="str">
        <f t="shared" si="1091"/>
        <v/>
      </c>
      <c r="P1189" t="str">
        <f>IF(OR($A1189="",INDEX(games!$H:$H,ROW())=""),"",INDEX(games!$H:$H,ROW()))</f>
        <v/>
      </c>
      <c r="Q1189" t="str">
        <f t="shared" si="1092"/>
        <v/>
      </c>
      <c r="T1189">
        <f t="shared" si="1093"/>
        <v>2019</v>
      </c>
      <c r="U1189">
        <f t="shared" si="1094"/>
        <v>2020</v>
      </c>
      <c r="V1189">
        <f t="shared" si="1095"/>
        <v>1</v>
      </c>
      <c r="W1189" t="str">
        <f>IF(TRIM(INDEX(connections!$A:$A,ROW()))="","",TRIM(INDEX(connections!$A:$A,ROW())))</f>
        <v>Bleak Sword</v>
      </c>
      <c r="X1189" t="str">
        <f>IF($W1189="","",TRIM(INDEX(connections!$B:$B,ROW())))</f>
        <v>Scourgebringer</v>
      </c>
      <c r="Y1189">
        <f t="shared" si="1096"/>
        <v>83</v>
      </c>
      <c r="Z1189">
        <f t="shared" si="1097"/>
        <v>735</v>
      </c>
      <c r="AA1189" t="str">
        <f t="shared" si="1098"/>
        <v>Yes</v>
      </c>
      <c r="AB1189" t="str">
        <f t="shared" si="1099"/>
        <v>Yes</v>
      </c>
      <c r="AC1189">
        <f t="shared" si="1100"/>
        <v>1</v>
      </c>
      <c r="AD1189">
        <f t="shared" si="1101"/>
        <v>0</v>
      </c>
      <c r="AE1189" t="str">
        <f t="shared" si="1102"/>
        <v/>
      </c>
      <c r="AG1189" t="str">
        <f t="shared" si="1103"/>
        <v/>
      </c>
      <c r="AH1189" t="str">
        <f t="shared" si="1104"/>
        <v/>
      </c>
      <c r="AI1189" t="str">
        <f t="shared" si="1105"/>
        <v/>
      </c>
      <c r="AJ1189" t="str">
        <f t="shared" si="1106"/>
        <v/>
      </c>
      <c r="AK1189" t="str">
        <f t="shared" si="1107"/>
        <v/>
      </c>
      <c r="AL1189" t="str">
        <f>IF($A1189="","",INDEX(games!$J:$J,ROW())&amp;"")</f>
        <v/>
      </c>
      <c r="AM1189" t="str">
        <f>IF($A1189="","",SUMPRODUCT($AO1189:$BD1189,'Map Analysis'!$AN$2^{0,1,2,3,4,5,6,7,8,9,10,11,12,13,14,15}))</f>
        <v/>
      </c>
      <c r="AN1189" t="str">
        <f t="shared" si="1108"/>
        <v/>
      </c>
      <c r="AO1189" t="str">
        <f t="shared" si="1109"/>
        <v/>
      </c>
      <c r="AP1189" t="str">
        <f t="shared" si="1110"/>
        <v/>
      </c>
      <c r="AQ1189" t="str">
        <f t="shared" si="1111"/>
        <v/>
      </c>
      <c r="AR1189" t="str">
        <f t="shared" si="1112"/>
        <v/>
      </c>
      <c r="AS1189" t="str">
        <f t="shared" si="1113"/>
        <v/>
      </c>
      <c r="AT1189" t="str">
        <f t="shared" si="1114"/>
        <v/>
      </c>
      <c r="AU1189" t="str">
        <f t="shared" si="1115"/>
        <v/>
      </c>
      <c r="AV1189" t="str">
        <f t="shared" si="1116"/>
        <v/>
      </c>
      <c r="AW1189" t="str">
        <f t="shared" si="1117"/>
        <v/>
      </c>
      <c r="AX1189" t="str">
        <f t="shared" si="1118"/>
        <v/>
      </c>
      <c r="AY1189" t="str">
        <f t="shared" si="1119"/>
        <v/>
      </c>
      <c r="AZ1189" t="str">
        <f t="shared" si="1120"/>
        <v/>
      </c>
      <c r="BA1189" t="str">
        <f t="shared" si="1121"/>
        <v/>
      </c>
      <c r="BB1189" t="str">
        <f t="shared" si="1122"/>
        <v/>
      </c>
      <c r="BC1189" t="str">
        <f t="shared" si="1123"/>
        <v/>
      </c>
      <c r="BD1189" t="str">
        <f t="shared" si="1124"/>
        <v/>
      </c>
      <c r="BF1189">
        <f t="shared" si="1125"/>
        <v>3</v>
      </c>
      <c r="BG1189">
        <f t="shared" si="1126"/>
        <v>0</v>
      </c>
      <c r="BH1189">
        <f t="shared" si="1127"/>
        <v>0</v>
      </c>
      <c r="BI1189">
        <f t="shared" si="1128"/>
        <v>0</v>
      </c>
      <c r="BJ1189">
        <f t="shared" si="1129"/>
        <v>0</v>
      </c>
      <c r="BK1189">
        <f t="shared" si="1130"/>
        <v>0</v>
      </c>
      <c r="BL1189">
        <f t="shared" si="1131"/>
        <v>0</v>
      </c>
      <c r="BM1189">
        <f t="shared" si="1132"/>
        <v>0</v>
      </c>
      <c r="BN1189">
        <f t="shared" si="1133"/>
        <v>0</v>
      </c>
      <c r="BO1189">
        <f t="shared" si="1134"/>
        <v>0</v>
      </c>
      <c r="BP1189">
        <f t="shared" si="1135"/>
        <v>0</v>
      </c>
      <c r="BQ1189">
        <f t="shared" si="1136"/>
        <v>0</v>
      </c>
      <c r="BR1189">
        <f t="shared" si="1137"/>
        <v>0</v>
      </c>
      <c r="BS1189">
        <f t="shared" si="1138"/>
        <v>0</v>
      </c>
      <c r="BT1189">
        <f t="shared" si="1139"/>
        <v>0</v>
      </c>
    </row>
    <row r="1190" spans="1:72" x14ac:dyDescent="0.25">
      <c r="A1190" t="str">
        <f>IF(TRIM(INDEX(games!$A:$A,ROW()))="","",TRIM(INDEX(games!$A:$A,ROW())))</f>
        <v/>
      </c>
      <c r="B1190" t="str">
        <f>IF(OR($A1190="",INDEX(games!$B:$B,ROW())=""),"",INDEX(games!$B:$B,ROW()))</f>
        <v/>
      </c>
      <c r="C1190" t="str">
        <f>IF(OR($A1190="",INDEX(games!$C:$C,ROW())=""),"",INDEX(games!$C:$C,ROW()))</f>
        <v/>
      </c>
      <c r="D1190" t="str">
        <f t="shared" si="1080"/>
        <v/>
      </c>
      <c r="E1190" t="str">
        <f t="shared" si="1081"/>
        <v/>
      </c>
      <c r="F1190" t="str">
        <f t="shared" si="1082"/>
        <v/>
      </c>
      <c r="G1190" t="e">
        <f t="shared" si="1083"/>
        <v>#N/A</v>
      </c>
      <c r="H1190" t="e">
        <f t="shared" si="1084"/>
        <v>#N/A</v>
      </c>
      <c r="I1190" t="e">
        <f t="shared" si="1085"/>
        <v>#N/A</v>
      </c>
      <c r="J1190" t="e">
        <f t="shared" si="1086"/>
        <v>#N/A</v>
      </c>
      <c r="K1190" t="e">
        <f t="shared" si="1087"/>
        <v>#N/A</v>
      </c>
      <c r="L1190" t="e">
        <f t="shared" si="1088"/>
        <v>#N/A</v>
      </c>
      <c r="M1190" t="e">
        <f t="shared" si="1089"/>
        <v>#N/A</v>
      </c>
      <c r="N1190" t="e">
        <f t="shared" si="1090"/>
        <v>#N/A</v>
      </c>
      <c r="O1190" t="str">
        <f t="shared" si="1091"/>
        <v/>
      </c>
      <c r="P1190" t="str">
        <f>IF(OR($A1190="",INDEX(games!$H:$H,ROW())=""),"",INDEX(games!$H:$H,ROW()))</f>
        <v/>
      </c>
      <c r="Q1190" t="str">
        <f t="shared" si="1092"/>
        <v/>
      </c>
      <c r="T1190">
        <f t="shared" si="1093"/>
        <v>2018</v>
      </c>
      <c r="U1190">
        <f t="shared" si="1094"/>
        <v>2020</v>
      </c>
      <c r="V1190">
        <f t="shared" si="1095"/>
        <v>2</v>
      </c>
      <c r="W1190" t="str">
        <f>IF(TRIM(INDEX(connections!$A:$A,ROW()))="","",TRIM(INDEX(connections!$A:$A,ROW())))</f>
        <v>Dead Cells</v>
      </c>
      <c r="X1190" t="str">
        <f>IF($W1190="","",TRIM(INDEX(connections!$B:$B,ROW())))</f>
        <v>Scourgebringer</v>
      </c>
      <c r="Y1190">
        <f t="shared" si="1096"/>
        <v>193</v>
      </c>
      <c r="Z1190">
        <f t="shared" si="1097"/>
        <v>735</v>
      </c>
      <c r="AA1190" t="str">
        <f t="shared" si="1098"/>
        <v>Yes</v>
      </c>
      <c r="AB1190" t="str">
        <f t="shared" si="1099"/>
        <v>Yes</v>
      </c>
      <c r="AC1190">
        <f t="shared" si="1100"/>
        <v>1</v>
      </c>
      <c r="AD1190">
        <f t="shared" si="1101"/>
        <v>0</v>
      </c>
      <c r="AE1190" t="str">
        <f t="shared" si="1102"/>
        <v/>
      </c>
      <c r="AG1190" t="str">
        <f t="shared" si="1103"/>
        <v/>
      </c>
      <c r="AH1190" t="str">
        <f t="shared" si="1104"/>
        <v/>
      </c>
      <c r="AI1190" t="str">
        <f t="shared" si="1105"/>
        <v/>
      </c>
      <c r="AJ1190" t="str">
        <f t="shared" si="1106"/>
        <v/>
      </c>
      <c r="AK1190" t="str">
        <f t="shared" si="1107"/>
        <v/>
      </c>
      <c r="AL1190" t="str">
        <f>IF($A1190="","",INDEX(games!$J:$J,ROW())&amp;"")</f>
        <v/>
      </c>
      <c r="AM1190" t="str">
        <f>IF($A1190="","",SUMPRODUCT($AO1190:$BD1190,'Map Analysis'!$AN$2^{0,1,2,3,4,5,6,7,8,9,10,11,12,13,14,15}))</f>
        <v/>
      </c>
      <c r="AN1190" t="str">
        <f t="shared" si="1108"/>
        <v/>
      </c>
      <c r="AO1190" t="str">
        <f t="shared" si="1109"/>
        <v/>
      </c>
      <c r="AP1190" t="str">
        <f t="shared" si="1110"/>
        <v/>
      </c>
      <c r="AQ1190" t="str">
        <f t="shared" si="1111"/>
        <v/>
      </c>
      <c r="AR1190" t="str">
        <f t="shared" si="1112"/>
        <v/>
      </c>
      <c r="AS1190" t="str">
        <f t="shared" si="1113"/>
        <v/>
      </c>
      <c r="AT1190" t="str">
        <f t="shared" si="1114"/>
        <v/>
      </c>
      <c r="AU1190" t="str">
        <f t="shared" si="1115"/>
        <v/>
      </c>
      <c r="AV1190" t="str">
        <f t="shared" si="1116"/>
        <v/>
      </c>
      <c r="AW1190" t="str">
        <f t="shared" si="1117"/>
        <v/>
      </c>
      <c r="AX1190" t="str">
        <f t="shared" si="1118"/>
        <v/>
      </c>
      <c r="AY1190" t="str">
        <f t="shared" si="1119"/>
        <v/>
      </c>
      <c r="AZ1190" t="str">
        <f t="shared" si="1120"/>
        <v/>
      </c>
      <c r="BA1190" t="str">
        <f t="shared" si="1121"/>
        <v/>
      </c>
      <c r="BB1190" t="str">
        <f t="shared" si="1122"/>
        <v/>
      </c>
      <c r="BC1190" t="str">
        <f t="shared" si="1123"/>
        <v/>
      </c>
      <c r="BD1190" t="str">
        <f t="shared" si="1124"/>
        <v/>
      </c>
      <c r="BF1190">
        <f t="shared" si="1125"/>
        <v>3</v>
      </c>
      <c r="BG1190">
        <f t="shared" si="1126"/>
        <v>0</v>
      </c>
      <c r="BH1190">
        <f t="shared" si="1127"/>
        <v>0</v>
      </c>
      <c r="BI1190">
        <f t="shared" si="1128"/>
        <v>0</v>
      </c>
      <c r="BJ1190">
        <f t="shared" si="1129"/>
        <v>0</v>
      </c>
      <c r="BK1190">
        <f t="shared" si="1130"/>
        <v>0</v>
      </c>
      <c r="BL1190">
        <f t="shared" si="1131"/>
        <v>0</v>
      </c>
      <c r="BM1190">
        <f t="shared" si="1132"/>
        <v>0</v>
      </c>
      <c r="BN1190">
        <f t="shared" si="1133"/>
        <v>0</v>
      </c>
      <c r="BO1190">
        <f t="shared" si="1134"/>
        <v>0</v>
      </c>
      <c r="BP1190">
        <f t="shared" si="1135"/>
        <v>0</v>
      </c>
      <c r="BQ1190">
        <f t="shared" si="1136"/>
        <v>0</v>
      </c>
      <c r="BR1190">
        <f t="shared" si="1137"/>
        <v>0</v>
      </c>
      <c r="BS1190">
        <f t="shared" si="1138"/>
        <v>0</v>
      </c>
      <c r="BT1190">
        <f t="shared" si="1139"/>
        <v>0</v>
      </c>
    </row>
    <row r="1191" spans="1:72" x14ac:dyDescent="0.25">
      <c r="A1191" t="str">
        <f>IF(TRIM(INDEX(games!$A:$A,ROW()))="","",TRIM(INDEX(games!$A:$A,ROW())))</f>
        <v/>
      </c>
      <c r="B1191" t="str">
        <f>IF(OR($A1191="",INDEX(games!$B:$B,ROW())=""),"",INDEX(games!$B:$B,ROW()))</f>
        <v/>
      </c>
      <c r="C1191" t="str">
        <f>IF(OR($A1191="",INDEX(games!$C:$C,ROW())=""),"",INDEX(games!$C:$C,ROW()))</f>
        <v/>
      </c>
      <c r="D1191" t="str">
        <f t="shared" si="1080"/>
        <v/>
      </c>
      <c r="E1191" t="str">
        <f t="shared" si="1081"/>
        <v/>
      </c>
      <c r="F1191" t="str">
        <f t="shared" si="1082"/>
        <v/>
      </c>
      <c r="G1191" t="e">
        <f t="shared" si="1083"/>
        <v>#N/A</v>
      </c>
      <c r="H1191" t="e">
        <f t="shared" si="1084"/>
        <v>#N/A</v>
      </c>
      <c r="I1191" t="e">
        <f t="shared" si="1085"/>
        <v>#N/A</v>
      </c>
      <c r="J1191" t="e">
        <f t="shared" si="1086"/>
        <v>#N/A</v>
      </c>
      <c r="K1191" t="e">
        <f t="shared" si="1087"/>
        <v>#N/A</v>
      </c>
      <c r="L1191" t="e">
        <f t="shared" si="1088"/>
        <v>#N/A</v>
      </c>
      <c r="M1191" t="e">
        <f t="shared" si="1089"/>
        <v>#N/A</v>
      </c>
      <c r="N1191" t="e">
        <f t="shared" si="1090"/>
        <v>#N/A</v>
      </c>
      <c r="O1191" t="str">
        <f t="shared" si="1091"/>
        <v/>
      </c>
      <c r="P1191" t="str">
        <f>IF(OR($A1191="",INDEX(games!$H:$H,ROW())=""),"",INDEX(games!$H:$H,ROW()))</f>
        <v/>
      </c>
      <c r="Q1191" t="str">
        <f t="shared" si="1092"/>
        <v/>
      </c>
      <c r="T1191">
        <f t="shared" si="1093"/>
        <v>2015</v>
      </c>
      <c r="U1191">
        <f t="shared" si="1094"/>
        <v>2020</v>
      </c>
      <c r="V1191">
        <f t="shared" si="1095"/>
        <v>5</v>
      </c>
      <c r="W1191" t="str">
        <f>IF(TRIM(INDEX(connections!$A:$A,ROW()))="","",TRIM(INDEX(connections!$A:$A,ROW())))</f>
        <v>Downwell</v>
      </c>
      <c r="X1191" t="str">
        <f>IF($W1191="","",TRIM(INDEX(connections!$B:$B,ROW())))</f>
        <v>Scourgebringer</v>
      </c>
      <c r="Y1191">
        <f t="shared" si="1096"/>
        <v>252</v>
      </c>
      <c r="Z1191">
        <f t="shared" si="1097"/>
        <v>735</v>
      </c>
      <c r="AA1191" t="str">
        <f t="shared" si="1098"/>
        <v>Yes</v>
      </c>
      <c r="AB1191" t="str">
        <f t="shared" si="1099"/>
        <v>Yes</v>
      </c>
      <c r="AC1191">
        <f t="shared" si="1100"/>
        <v>1</v>
      </c>
      <c r="AD1191">
        <f t="shared" si="1101"/>
        <v>0</v>
      </c>
      <c r="AE1191" t="str">
        <f t="shared" si="1102"/>
        <v/>
      </c>
      <c r="AG1191" t="str">
        <f t="shared" si="1103"/>
        <v/>
      </c>
      <c r="AH1191" t="str">
        <f t="shared" si="1104"/>
        <v/>
      </c>
      <c r="AI1191" t="str">
        <f t="shared" si="1105"/>
        <v/>
      </c>
      <c r="AJ1191" t="str">
        <f t="shared" si="1106"/>
        <v/>
      </c>
      <c r="AK1191" t="str">
        <f t="shared" si="1107"/>
        <v/>
      </c>
      <c r="AL1191" t="str">
        <f>IF($A1191="","",INDEX(games!$J:$J,ROW())&amp;"")</f>
        <v/>
      </c>
      <c r="AM1191" t="str">
        <f>IF($A1191="","",SUMPRODUCT($AO1191:$BD1191,'Map Analysis'!$AN$2^{0,1,2,3,4,5,6,7,8,9,10,11,12,13,14,15}))</f>
        <v/>
      </c>
      <c r="AN1191" t="str">
        <f t="shared" si="1108"/>
        <v/>
      </c>
      <c r="AO1191" t="str">
        <f t="shared" si="1109"/>
        <v/>
      </c>
      <c r="AP1191" t="str">
        <f t="shared" si="1110"/>
        <v/>
      </c>
      <c r="AQ1191" t="str">
        <f t="shared" si="1111"/>
        <v/>
      </c>
      <c r="AR1191" t="str">
        <f t="shared" si="1112"/>
        <v/>
      </c>
      <c r="AS1191" t="str">
        <f t="shared" si="1113"/>
        <v/>
      </c>
      <c r="AT1191" t="str">
        <f t="shared" si="1114"/>
        <v/>
      </c>
      <c r="AU1191" t="str">
        <f t="shared" si="1115"/>
        <v/>
      </c>
      <c r="AV1191" t="str">
        <f t="shared" si="1116"/>
        <v/>
      </c>
      <c r="AW1191" t="str">
        <f t="shared" si="1117"/>
        <v/>
      </c>
      <c r="AX1191" t="str">
        <f t="shared" si="1118"/>
        <v/>
      </c>
      <c r="AY1191" t="str">
        <f t="shared" si="1119"/>
        <v/>
      </c>
      <c r="AZ1191" t="str">
        <f t="shared" si="1120"/>
        <v/>
      </c>
      <c r="BA1191" t="str">
        <f t="shared" si="1121"/>
        <v/>
      </c>
      <c r="BB1191" t="str">
        <f t="shared" si="1122"/>
        <v/>
      </c>
      <c r="BC1191" t="str">
        <f t="shared" si="1123"/>
        <v/>
      </c>
      <c r="BD1191" t="str">
        <f t="shared" si="1124"/>
        <v/>
      </c>
      <c r="BF1191">
        <f t="shared" si="1125"/>
        <v>3</v>
      </c>
      <c r="BG1191">
        <f t="shared" si="1126"/>
        <v>0</v>
      </c>
      <c r="BH1191">
        <f t="shared" si="1127"/>
        <v>0</v>
      </c>
      <c r="BI1191">
        <f t="shared" si="1128"/>
        <v>0</v>
      </c>
      <c r="BJ1191">
        <f t="shared" si="1129"/>
        <v>0</v>
      </c>
      <c r="BK1191">
        <f t="shared" si="1130"/>
        <v>0</v>
      </c>
      <c r="BL1191">
        <f t="shared" si="1131"/>
        <v>0</v>
      </c>
      <c r="BM1191">
        <f t="shared" si="1132"/>
        <v>0</v>
      </c>
      <c r="BN1191">
        <f t="shared" si="1133"/>
        <v>0</v>
      </c>
      <c r="BO1191">
        <f t="shared" si="1134"/>
        <v>0</v>
      </c>
      <c r="BP1191">
        <f t="shared" si="1135"/>
        <v>0</v>
      </c>
      <c r="BQ1191">
        <f t="shared" si="1136"/>
        <v>0</v>
      </c>
      <c r="BR1191">
        <f t="shared" si="1137"/>
        <v>0</v>
      </c>
      <c r="BS1191">
        <f t="shared" si="1138"/>
        <v>0</v>
      </c>
      <c r="BT1191">
        <f t="shared" si="1139"/>
        <v>0</v>
      </c>
    </row>
    <row r="1192" spans="1:72" x14ac:dyDescent="0.25">
      <c r="A1192" t="str">
        <f>IF(TRIM(INDEX(games!$A:$A,ROW()))="","",TRIM(INDEX(games!$A:$A,ROW())))</f>
        <v/>
      </c>
      <c r="B1192" t="str">
        <f>IF(OR($A1192="",INDEX(games!$B:$B,ROW())=""),"",INDEX(games!$B:$B,ROW()))</f>
        <v/>
      </c>
      <c r="C1192" t="str">
        <f>IF(OR($A1192="",INDEX(games!$C:$C,ROW())=""),"",INDEX(games!$C:$C,ROW()))</f>
        <v/>
      </c>
      <c r="D1192" t="str">
        <f t="shared" si="1080"/>
        <v/>
      </c>
      <c r="E1192" t="str">
        <f t="shared" si="1081"/>
        <v/>
      </c>
      <c r="F1192" t="str">
        <f t="shared" si="1082"/>
        <v/>
      </c>
      <c r="G1192" t="e">
        <f t="shared" si="1083"/>
        <v>#N/A</v>
      </c>
      <c r="H1192" t="e">
        <f t="shared" si="1084"/>
        <v>#N/A</v>
      </c>
      <c r="I1192" t="e">
        <f t="shared" si="1085"/>
        <v>#N/A</v>
      </c>
      <c r="J1192" t="e">
        <f t="shared" si="1086"/>
        <v>#N/A</v>
      </c>
      <c r="K1192" t="e">
        <f t="shared" si="1087"/>
        <v>#N/A</v>
      </c>
      <c r="L1192" t="e">
        <f t="shared" si="1088"/>
        <v>#N/A</v>
      </c>
      <c r="M1192" t="e">
        <f t="shared" si="1089"/>
        <v>#N/A</v>
      </c>
      <c r="N1192" t="e">
        <f t="shared" si="1090"/>
        <v>#N/A</v>
      </c>
      <c r="O1192" t="str">
        <f t="shared" si="1091"/>
        <v/>
      </c>
      <c r="P1192" t="str">
        <f>IF(OR($A1192="",INDEX(games!$H:$H,ROW())=""),"",INDEX(games!$H:$H,ROW()))</f>
        <v/>
      </c>
      <c r="Q1192" t="str">
        <f t="shared" si="1092"/>
        <v/>
      </c>
      <c r="T1192">
        <f t="shared" si="1093"/>
        <v>2017</v>
      </c>
      <c r="U1192">
        <f t="shared" si="1094"/>
        <v>2020</v>
      </c>
      <c r="V1192">
        <f t="shared" si="1095"/>
        <v>3</v>
      </c>
      <c r="W1192" t="str">
        <f>IF(TRIM(INDEX(connections!$A:$A,ROW()))="","",TRIM(INDEX(connections!$A:$A,ROW())))</f>
        <v>Riptale</v>
      </c>
      <c r="X1192" t="str">
        <f>IF($W1192="","",TRIM(INDEX(connections!$B:$B,ROW())))</f>
        <v>Scourgebringer</v>
      </c>
      <c r="Y1192">
        <f t="shared" si="1096"/>
        <v>686</v>
      </c>
      <c r="Z1192">
        <f t="shared" si="1097"/>
        <v>735</v>
      </c>
      <c r="AA1192" t="str">
        <f t="shared" si="1098"/>
        <v/>
      </c>
      <c r="AB1192" t="str">
        <f t="shared" si="1099"/>
        <v>Yes</v>
      </c>
      <c r="AC1192" t="str">
        <f t="shared" si="1100"/>
        <v/>
      </c>
      <c r="AD1192">
        <f t="shared" si="1101"/>
        <v>0</v>
      </c>
      <c r="AE1192" t="str">
        <f t="shared" si="1102"/>
        <v/>
      </c>
      <c r="AG1192" t="str">
        <f t="shared" si="1103"/>
        <v/>
      </c>
      <c r="AH1192" t="str">
        <f t="shared" si="1104"/>
        <v/>
      </c>
      <c r="AI1192" t="str">
        <f t="shared" si="1105"/>
        <v/>
      </c>
      <c r="AJ1192" t="str">
        <f t="shared" si="1106"/>
        <v/>
      </c>
      <c r="AK1192" t="str">
        <f t="shared" si="1107"/>
        <v/>
      </c>
      <c r="AL1192" t="str">
        <f>IF($A1192="","",INDEX(games!$J:$J,ROW())&amp;"")</f>
        <v/>
      </c>
      <c r="AM1192" t="str">
        <f>IF($A1192="","",SUMPRODUCT($AO1192:$BD1192,'Map Analysis'!$AN$2^{0,1,2,3,4,5,6,7,8,9,10,11,12,13,14,15}))</f>
        <v/>
      </c>
      <c r="AN1192" t="str">
        <f t="shared" si="1108"/>
        <v/>
      </c>
      <c r="AO1192" t="str">
        <f t="shared" si="1109"/>
        <v/>
      </c>
      <c r="AP1192" t="str">
        <f t="shared" si="1110"/>
        <v/>
      </c>
      <c r="AQ1192" t="str">
        <f t="shared" si="1111"/>
        <v/>
      </c>
      <c r="AR1192" t="str">
        <f t="shared" si="1112"/>
        <v/>
      </c>
      <c r="AS1192" t="str">
        <f t="shared" si="1113"/>
        <v/>
      </c>
      <c r="AT1192" t="str">
        <f t="shared" si="1114"/>
        <v/>
      </c>
      <c r="AU1192" t="str">
        <f t="shared" si="1115"/>
        <v/>
      </c>
      <c r="AV1192" t="str">
        <f t="shared" si="1116"/>
        <v/>
      </c>
      <c r="AW1192" t="str">
        <f t="shared" si="1117"/>
        <v/>
      </c>
      <c r="AX1192" t="str">
        <f t="shared" si="1118"/>
        <v/>
      </c>
      <c r="AY1192" t="str">
        <f t="shared" si="1119"/>
        <v/>
      </c>
      <c r="AZ1192" t="str">
        <f t="shared" si="1120"/>
        <v/>
      </c>
      <c r="BA1192" t="str">
        <f t="shared" si="1121"/>
        <v/>
      </c>
      <c r="BB1192" t="str">
        <f t="shared" si="1122"/>
        <v/>
      </c>
      <c r="BC1192" t="str">
        <f t="shared" si="1123"/>
        <v/>
      </c>
      <c r="BD1192" t="str">
        <f t="shared" si="1124"/>
        <v/>
      </c>
      <c r="BF1192">
        <f t="shared" si="1125"/>
        <v>3</v>
      </c>
      <c r="BG1192">
        <f t="shared" si="1126"/>
        <v>0</v>
      </c>
      <c r="BH1192">
        <f t="shared" si="1127"/>
        <v>0</v>
      </c>
      <c r="BI1192">
        <f t="shared" si="1128"/>
        <v>0</v>
      </c>
      <c r="BJ1192">
        <f t="shared" si="1129"/>
        <v>0</v>
      </c>
      <c r="BK1192">
        <f t="shared" si="1130"/>
        <v>0</v>
      </c>
      <c r="BL1192">
        <f t="shared" si="1131"/>
        <v>0</v>
      </c>
      <c r="BM1192">
        <f t="shared" si="1132"/>
        <v>0</v>
      </c>
      <c r="BN1192">
        <f t="shared" si="1133"/>
        <v>0</v>
      </c>
      <c r="BO1192">
        <f t="shared" si="1134"/>
        <v>0</v>
      </c>
      <c r="BP1192">
        <f t="shared" si="1135"/>
        <v>0</v>
      </c>
      <c r="BQ1192">
        <f t="shared" si="1136"/>
        <v>0</v>
      </c>
      <c r="BR1192">
        <f t="shared" si="1137"/>
        <v>0</v>
      </c>
      <c r="BS1192">
        <f t="shared" si="1138"/>
        <v>0</v>
      </c>
      <c r="BT1192">
        <f t="shared" si="1139"/>
        <v>0</v>
      </c>
    </row>
    <row r="1193" spans="1:72" x14ac:dyDescent="0.25">
      <c r="A1193" t="str">
        <f>IF(TRIM(INDEX(games!$A:$A,ROW()))="","",TRIM(INDEX(games!$A:$A,ROW())))</f>
        <v/>
      </c>
      <c r="B1193" t="str">
        <f>IF(OR($A1193="",INDEX(games!$B:$B,ROW())=""),"",INDEX(games!$B:$B,ROW()))</f>
        <v/>
      </c>
      <c r="C1193" t="str">
        <f>IF(OR($A1193="",INDEX(games!$C:$C,ROW())=""),"",INDEX(games!$C:$C,ROW()))</f>
        <v/>
      </c>
      <c r="D1193" t="str">
        <f t="shared" si="1080"/>
        <v/>
      </c>
      <c r="E1193" t="str">
        <f t="shared" si="1081"/>
        <v/>
      </c>
      <c r="F1193" t="str">
        <f t="shared" si="1082"/>
        <v/>
      </c>
      <c r="G1193" t="e">
        <f t="shared" si="1083"/>
        <v>#N/A</v>
      </c>
      <c r="H1193" t="e">
        <f t="shared" si="1084"/>
        <v>#N/A</v>
      </c>
      <c r="I1193" t="e">
        <f t="shared" si="1085"/>
        <v>#N/A</v>
      </c>
      <c r="J1193" t="e">
        <f t="shared" si="1086"/>
        <v>#N/A</v>
      </c>
      <c r="K1193" t="e">
        <f t="shared" si="1087"/>
        <v>#N/A</v>
      </c>
      <c r="L1193" t="e">
        <f t="shared" si="1088"/>
        <v>#N/A</v>
      </c>
      <c r="M1193" t="e">
        <f t="shared" si="1089"/>
        <v>#N/A</v>
      </c>
      <c r="N1193" t="e">
        <f t="shared" si="1090"/>
        <v>#N/A</v>
      </c>
      <c r="O1193" t="str">
        <f t="shared" si="1091"/>
        <v/>
      </c>
      <c r="P1193" t="str">
        <f>IF(OR($A1193="",INDEX(games!$H:$H,ROW())=""),"",INDEX(games!$H:$H,ROW()))</f>
        <v/>
      </c>
      <c r="Q1193" t="str">
        <f t="shared" si="1092"/>
        <v/>
      </c>
      <c r="T1193">
        <f t="shared" si="1093"/>
        <v>2017</v>
      </c>
      <c r="U1193">
        <f t="shared" si="1094"/>
        <v>2020</v>
      </c>
      <c r="V1193">
        <f t="shared" si="1095"/>
        <v>3</v>
      </c>
      <c r="W1193" t="str">
        <f>IF(TRIM(INDEX(connections!$A:$A,ROW()))="","",TRIM(INDEX(connections!$A:$A,ROW())))</f>
        <v>Star of Providence</v>
      </c>
      <c r="X1193" t="str">
        <f>IF($W1193="","",TRIM(INDEX(connections!$B:$B,ROW())))</f>
        <v>Scourgebringer</v>
      </c>
      <c r="Y1193">
        <f t="shared" si="1096"/>
        <v>810</v>
      </c>
      <c r="Z1193">
        <f t="shared" si="1097"/>
        <v>735</v>
      </c>
      <c r="AA1193" t="str">
        <f t="shared" si="1098"/>
        <v>Yes</v>
      </c>
      <c r="AB1193" t="str">
        <f t="shared" si="1099"/>
        <v>Yes</v>
      </c>
      <c r="AC1193">
        <f t="shared" si="1100"/>
        <v>1</v>
      </c>
      <c r="AD1193">
        <f t="shared" si="1101"/>
        <v>0</v>
      </c>
      <c r="AE1193" t="str">
        <f t="shared" si="1102"/>
        <v/>
      </c>
      <c r="AG1193" t="str">
        <f t="shared" si="1103"/>
        <v/>
      </c>
      <c r="AH1193" t="str">
        <f t="shared" si="1104"/>
        <v/>
      </c>
      <c r="AI1193" t="str">
        <f t="shared" si="1105"/>
        <v/>
      </c>
      <c r="AJ1193" t="str">
        <f t="shared" si="1106"/>
        <v/>
      </c>
      <c r="AK1193" t="str">
        <f t="shared" si="1107"/>
        <v/>
      </c>
      <c r="AL1193" t="str">
        <f>IF($A1193="","",INDEX(games!$J:$J,ROW())&amp;"")</f>
        <v/>
      </c>
      <c r="AM1193" t="str">
        <f>IF($A1193="","",SUMPRODUCT($AO1193:$BD1193,'Map Analysis'!$AN$2^{0,1,2,3,4,5,6,7,8,9,10,11,12,13,14,15}))</f>
        <v/>
      </c>
      <c r="AN1193" t="str">
        <f t="shared" si="1108"/>
        <v/>
      </c>
      <c r="AO1193" t="str">
        <f t="shared" si="1109"/>
        <v/>
      </c>
      <c r="AP1193" t="str">
        <f t="shared" si="1110"/>
        <v/>
      </c>
      <c r="AQ1193" t="str">
        <f t="shared" si="1111"/>
        <v/>
      </c>
      <c r="AR1193" t="str">
        <f t="shared" si="1112"/>
        <v/>
      </c>
      <c r="AS1193" t="str">
        <f t="shared" si="1113"/>
        <v/>
      </c>
      <c r="AT1193" t="str">
        <f t="shared" si="1114"/>
        <v/>
      </c>
      <c r="AU1193" t="str">
        <f t="shared" si="1115"/>
        <v/>
      </c>
      <c r="AV1193" t="str">
        <f t="shared" si="1116"/>
        <v/>
      </c>
      <c r="AW1193" t="str">
        <f t="shared" si="1117"/>
        <v/>
      </c>
      <c r="AX1193" t="str">
        <f t="shared" si="1118"/>
        <v/>
      </c>
      <c r="AY1193" t="str">
        <f t="shared" si="1119"/>
        <v/>
      </c>
      <c r="AZ1193" t="str">
        <f t="shared" si="1120"/>
        <v/>
      </c>
      <c r="BA1193" t="str">
        <f t="shared" si="1121"/>
        <v/>
      </c>
      <c r="BB1193" t="str">
        <f t="shared" si="1122"/>
        <v/>
      </c>
      <c r="BC1193" t="str">
        <f t="shared" si="1123"/>
        <v/>
      </c>
      <c r="BD1193" t="str">
        <f t="shared" si="1124"/>
        <v/>
      </c>
      <c r="BF1193">
        <f t="shared" si="1125"/>
        <v>3</v>
      </c>
      <c r="BG1193">
        <f t="shared" si="1126"/>
        <v>0</v>
      </c>
      <c r="BH1193">
        <f t="shared" si="1127"/>
        <v>0</v>
      </c>
      <c r="BI1193">
        <f t="shared" si="1128"/>
        <v>0</v>
      </c>
      <c r="BJ1193">
        <f t="shared" si="1129"/>
        <v>0</v>
      </c>
      <c r="BK1193">
        <f t="shared" si="1130"/>
        <v>0</v>
      </c>
      <c r="BL1193">
        <f t="shared" si="1131"/>
        <v>0</v>
      </c>
      <c r="BM1193">
        <f t="shared" si="1132"/>
        <v>0</v>
      </c>
      <c r="BN1193">
        <f t="shared" si="1133"/>
        <v>0</v>
      </c>
      <c r="BO1193">
        <f t="shared" si="1134"/>
        <v>0</v>
      </c>
      <c r="BP1193">
        <f t="shared" si="1135"/>
        <v>0</v>
      </c>
      <c r="BQ1193">
        <f t="shared" si="1136"/>
        <v>0</v>
      </c>
      <c r="BR1193">
        <f t="shared" si="1137"/>
        <v>0</v>
      </c>
      <c r="BS1193">
        <f t="shared" si="1138"/>
        <v>0</v>
      </c>
      <c r="BT1193">
        <f t="shared" si="1139"/>
        <v>0</v>
      </c>
    </row>
    <row r="1194" spans="1:72" x14ac:dyDescent="0.25">
      <c r="A1194" t="str">
        <f>IF(TRIM(INDEX(games!$A:$A,ROW()))="","",TRIM(INDEX(games!$A:$A,ROW())))</f>
        <v/>
      </c>
      <c r="B1194" t="str">
        <f>IF(OR($A1194="",INDEX(games!$B:$B,ROW())=""),"",INDEX(games!$B:$B,ROW()))</f>
        <v/>
      </c>
      <c r="C1194" t="str">
        <f>IF(OR($A1194="",INDEX(games!$C:$C,ROW())=""),"",INDEX(games!$C:$C,ROW()))</f>
        <v/>
      </c>
      <c r="D1194" t="str">
        <f t="shared" si="1080"/>
        <v/>
      </c>
      <c r="E1194" t="str">
        <f t="shared" si="1081"/>
        <v/>
      </c>
      <c r="F1194" t="str">
        <f t="shared" si="1082"/>
        <v/>
      </c>
      <c r="G1194" t="e">
        <f t="shared" si="1083"/>
        <v>#N/A</v>
      </c>
      <c r="H1194" t="e">
        <f t="shared" si="1084"/>
        <v>#N/A</v>
      </c>
      <c r="I1194" t="e">
        <f t="shared" si="1085"/>
        <v>#N/A</v>
      </c>
      <c r="J1194" t="e">
        <f t="shared" si="1086"/>
        <v>#N/A</v>
      </c>
      <c r="K1194" t="e">
        <f t="shared" si="1087"/>
        <v>#N/A</v>
      </c>
      <c r="L1194" t="e">
        <f t="shared" si="1088"/>
        <v>#N/A</v>
      </c>
      <c r="M1194" t="e">
        <f t="shared" si="1089"/>
        <v>#N/A</v>
      </c>
      <c r="N1194" t="e">
        <f t="shared" si="1090"/>
        <v>#N/A</v>
      </c>
      <c r="O1194" t="str">
        <f t="shared" si="1091"/>
        <v/>
      </c>
      <c r="P1194" t="str">
        <f>IF(OR($A1194="",INDEX(games!$H:$H,ROW())=""),"",INDEX(games!$H:$H,ROW()))</f>
        <v/>
      </c>
      <c r="Q1194" t="str">
        <f t="shared" si="1092"/>
        <v/>
      </c>
      <c r="T1194">
        <f t="shared" si="1093"/>
        <v>2021</v>
      </c>
      <c r="U1194">
        <f t="shared" si="1094"/>
        <v>2023</v>
      </c>
      <c r="V1194">
        <f t="shared" si="1095"/>
        <v>2</v>
      </c>
      <c r="W1194" t="str">
        <f>IF(TRIM(INDEX(connections!$A:$A,ROW()))="","",TRIM(INDEX(connections!$A:$A,ROW())))</f>
        <v>Vampire Survivors</v>
      </c>
      <c r="X1194" t="str">
        <f>IF($W1194="","",TRIM(INDEX(connections!$B:$B,ROW())))</f>
        <v>Sea of Survivors</v>
      </c>
      <c r="Y1194">
        <f t="shared" si="1096"/>
        <v>941</v>
      </c>
      <c r="Z1194">
        <f t="shared" si="1097"/>
        <v>736</v>
      </c>
      <c r="AA1194" t="str">
        <f t="shared" si="1098"/>
        <v>Yes</v>
      </c>
      <c r="AB1194" t="str">
        <f t="shared" si="1099"/>
        <v/>
      </c>
      <c r="AC1194" t="str">
        <f t="shared" si="1100"/>
        <v/>
      </c>
      <c r="AD1194">
        <f t="shared" si="1101"/>
        <v>0</v>
      </c>
      <c r="AE1194" t="str">
        <f t="shared" si="1102"/>
        <v/>
      </c>
      <c r="AG1194" t="str">
        <f t="shared" si="1103"/>
        <v/>
      </c>
      <c r="AH1194" t="str">
        <f t="shared" si="1104"/>
        <v/>
      </c>
      <c r="AI1194" t="str">
        <f t="shared" si="1105"/>
        <v/>
      </c>
      <c r="AJ1194" t="str">
        <f t="shared" si="1106"/>
        <v/>
      </c>
      <c r="AK1194" t="str">
        <f t="shared" si="1107"/>
        <v/>
      </c>
      <c r="AL1194" t="str">
        <f>IF($A1194="","",INDEX(games!$J:$J,ROW())&amp;"")</f>
        <v/>
      </c>
      <c r="AM1194" t="str">
        <f>IF($A1194="","",SUMPRODUCT($AO1194:$BD1194,'Map Analysis'!$AN$2^{0,1,2,3,4,5,6,7,8,9,10,11,12,13,14,15}))</f>
        <v/>
      </c>
      <c r="AN1194" t="str">
        <f t="shared" si="1108"/>
        <v/>
      </c>
      <c r="AO1194" t="str">
        <f t="shared" si="1109"/>
        <v/>
      </c>
      <c r="AP1194" t="str">
        <f t="shared" si="1110"/>
        <v/>
      </c>
      <c r="AQ1194" t="str">
        <f t="shared" si="1111"/>
        <v/>
      </c>
      <c r="AR1194" t="str">
        <f t="shared" si="1112"/>
        <v/>
      </c>
      <c r="AS1194" t="str">
        <f t="shared" si="1113"/>
        <v/>
      </c>
      <c r="AT1194" t="str">
        <f t="shared" si="1114"/>
        <v/>
      </c>
      <c r="AU1194" t="str">
        <f t="shared" si="1115"/>
        <v/>
      </c>
      <c r="AV1194" t="str">
        <f t="shared" si="1116"/>
        <v/>
      </c>
      <c r="AW1194" t="str">
        <f t="shared" si="1117"/>
        <v/>
      </c>
      <c r="AX1194" t="str">
        <f t="shared" si="1118"/>
        <v/>
      </c>
      <c r="AY1194" t="str">
        <f t="shared" si="1119"/>
        <v/>
      </c>
      <c r="AZ1194" t="str">
        <f t="shared" si="1120"/>
        <v/>
      </c>
      <c r="BA1194" t="str">
        <f t="shared" si="1121"/>
        <v/>
      </c>
      <c r="BB1194" t="str">
        <f t="shared" si="1122"/>
        <v/>
      </c>
      <c r="BC1194" t="str">
        <f t="shared" si="1123"/>
        <v/>
      </c>
      <c r="BD1194" t="str">
        <f t="shared" si="1124"/>
        <v/>
      </c>
      <c r="BF1194">
        <f t="shared" si="1125"/>
        <v>0</v>
      </c>
      <c r="BG1194">
        <f t="shared" si="1126"/>
        <v>0</v>
      </c>
      <c r="BH1194">
        <f t="shared" si="1127"/>
        <v>0</v>
      </c>
      <c r="BI1194">
        <f t="shared" si="1128"/>
        <v>0</v>
      </c>
      <c r="BJ1194">
        <f t="shared" si="1129"/>
        <v>0</v>
      </c>
      <c r="BK1194">
        <f t="shared" si="1130"/>
        <v>0</v>
      </c>
      <c r="BL1194">
        <f t="shared" si="1131"/>
        <v>0</v>
      </c>
      <c r="BM1194">
        <f t="shared" si="1132"/>
        <v>0</v>
      </c>
      <c r="BN1194">
        <f t="shared" si="1133"/>
        <v>0</v>
      </c>
      <c r="BO1194">
        <f t="shared" si="1134"/>
        <v>0</v>
      </c>
      <c r="BP1194">
        <f t="shared" si="1135"/>
        <v>0</v>
      </c>
      <c r="BQ1194">
        <f t="shared" si="1136"/>
        <v>0</v>
      </c>
      <c r="BR1194">
        <f t="shared" si="1137"/>
        <v>0</v>
      </c>
      <c r="BS1194">
        <f t="shared" si="1138"/>
        <v>0</v>
      </c>
      <c r="BT1194">
        <f t="shared" si="1139"/>
        <v>0</v>
      </c>
    </row>
    <row r="1195" spans="1:72" x14ac:dyDescent="0.25">
      <c r="A1195" t="str">
        <f>IF(TRIM(INDEX(games!$A:$A,ROW()))="","",TRIM(INDEX(games!$A:$A,ROW())))</f>
        <v/>
      </c>
      <c r="B1195" t="str">
        <f>IF(OR($A1195="",INDEX(games!$B:$B,ROW())=""),"",INDEX(games!$B:$B,ROW()))</f>
        <v/>
      </c>
      <c r="C1195" t="str">
        <f>IF(OR($A1195="",INDEX(games!$C:$C,ROW())=""),"",INDEX(games!$C:$C,ROW()))</f>
        <v/>
      </c>
      <c r="D1195" t="str">
        <f t="shared" si="1080"/>
        <v/>
      </c>
      <c r="E1195" t="str">
        <f t="shared" si="1081"/>
        <v/>
      </c>
      <c r="F1195" t="str">
        <f t="shared" si="1082"/>
        <v/>
      </c>
      <c r="G1195" t="e">
        <f t="shared" si="1083"/>
        <v>#N/A</v>
      </c>
      <c r="H1195" t="e">
        <f t="shared" si="1084"/>
        <v>#N/A</v>
      </c>
      <c r="I1195" t="e">
        <f t="shared" si="1085"/>
        <v>#N/A</v>
      </c>
      <c r="J1195" t="e">
        <f t="shared" si="1086"/>
        <v>#N/A</v>
      </c>
      <c r="K1195" t="e">
        <f t="shared" si="1087"/>
        <v>#N/A</v>
      </c>
      <c r="L1195" t="e">
        <f t="shared" si="1088"/>
        <v>#N/A</v>
      </c>
      <c r="M1195" t="e">
        <f t="shared" si="1089"/>
        <v>#N/A</v>
      </c>
      <c r="N1195" t="e">
        <f t="shared" si="1090"/>
        <v>#N/A</v>
      </c>
      <c r="O1195" t="str">
        <f t="shared" si="1091"/>
        <v/>
      </c>
      <c r="P1195" t="str">
        <f>IF(OR($A1195="",INDEX(games!$H:$H,ROW())=""),"",INDEX(games!$H:$H,ROW()))</f>
        <v/>
      </c>
      <c r="Q1195" t="str">
        <f t="shared" si="1092"/>
        <v/>
      </c>
      <c r="T1195">
        <f t="shared" si="1093"/>
        <v>2021</v>
      </c>
      <c r="U1195">
        <f t="shared" si="1094"/>
        <v>2023</v>
      </c>
      <c r="V1195">
        <f t="shared" si="1095"/>
        <v>2</v>
      </c>
      <c r="W1195" t="str">
        <f>IF(TRIM(INDEX(connections!$A:$A,ROW()))="","",TRIM(INDEX(connections!$A:$A,ROW())))</f>
        <v>Rounds</v>
      </c>
      <c r="X1195" t="str">
        <f>IF($W1195="","",TRIM(INDEX(connections!$B:$B,ROW())))</f>
        <v>Section 13</v>
      </c>
      <c r="Y1195">
        <f t="shared" si="1096"/>
        <v>722</v>
      </c>
      <c r="Z1195">
        <f t="shared" si="1097"/>
        <v>737</v>
      </c>
      <c r="AA1195" t="str">
        <f t="shared" si="1098"/>
        <v>Yes</v>
      </c>
      <c r="AB1195" t="str">
        <f t="shared" si="1099"/>
        <v>Yes</v>
      </c>
      <c r="AC1195">
        <f t="shared" si="1100"/>
        <v>1</v>
      </c>
      <c r="AD1195">
        <f t="shared" si="1101"/>
        <v>0</v>
      </c>
      <c r="AE1195">
        <f t="shared" si="1102"/>
        <v>1</v>
      </c>
      <c r="AG1195" t="str">
        <f t="shared" si="1103"/>
        <v/>
      </c>
      <c r="AH1195" t="str">
        <f t="shared" si="1104"/>
        <v/>
      </c>
      <c r="AI1195" t="str">
        <f t="shared" si="1105"/>
        <v/>
      </c>
      <c r="AJ1195" t="str">
        <f t="shared" si="1106"/>
        <v/>
      </c>
      <c r="AK1195" t="str">
        <f t="shared" si="1107"/>
        <v/>
      </c>
      <c r="AL1195" t="str">
        <f>IF($A1195="","",INDEX(games!$J:$J,ROW())&amp;"")</f>
        <v/>
      </c>
      <c r="AM1195" t="str">
        <f>IF($A1195="","",SUMPRODUCT($AO1195:$BD1195,'Map Analysis'!$AN$2^{0,1,2,3,4,5,6,7,8,9,10,11,12,13,14,15}))</f>
        <v/>
      </c>
      <c r="AN1195" t="str">
        <f t="shared" si="1108"/>
        <v/>
      </c>
      <c r="AO1195" t="str">
        <f t="shared" si="1109"/>
        <v/>
      </c>
      <c r="AP1195" t="str">
        <f t="shared" si="1110"/>
        <v/>
      </c>
      <c r="AQ1195" t="str">
        <f t="shared" si="1111"/>
        <v/>
      </c>
      <c r="AR1195" t="str">
        <f t="shared" si="1112"/>
        <v/>
      </c>
      <c r="AS1195" t="str">
        <f t="shared" si="1113"/>
        <v/>
      </c>
      <c r="AT1195" t="str">
        <f t="shared" si="1114"/>
        <v/>
      </c>
      <c r="AU1195" t="str">
        <f t="shared" si="1115"/>
        <v/>
      </c>
      <c r="AV1195" t="str">
        <f t="shared" si="1116"/>
        <v/>
      </c>
      <c r="AW1195" t="str">
        <f t="shared" si="1117"/>
        <v/>
      </c>
      <c r="AX1195" t="str">
        <f t="shared" si="1118"/>
        <v/>
      </c>
      <c r="AY1195" t="str">
        <f t="shared" si="1119"/>
        <v/>
      </c>
      <c r="AZ1195" t="str">
        <f t="shared" si="1120"/>
        <v/>
      </c>
      <c r="BA1195" t="str">
        <f t="shared" si="1121"/>
        <v/>
      </c>
      <c r="BB1195" t="str">
        <f t="shared" si="1122"/>
        <v/>
      </c>
      <c r="BC1195" t="str">
        <f t="shared" si="1123"/>
        <v/>
      </c>
      <c r="BD1195" t="str">
        <f t="shared" si="1124"/>
        <v/>
      </c>
      <c r="BF1195">
        <f t="shared" si="1125"/>
        <v>0</v>
      </c>
      <c r="BG1195">
        <f t="shared" si="1126"/>
        <v>0</v>
      </c>
      <c r="BH1195">
        <f t="shared" si="1127"/>
        <v>0</v>
      </c>
      <c r="BI1195">
        <f t="shared" si="1128"/>
        <v>0</v>
      </c>
      <c r="BJ1195">
        <f t="shared" si="1129"/>
        <v>0</v>
      </c>
      <c r="BK1195">
        <f t="shared" si="1130"/>
        <v>0</v>
      </c>
      <c r="BL1195">
        <f t="shared" si="1131"/>
        <v>0</v>
      </c>
      <c r="BM1195">
        <f t="shared" si="1132"/>
        <v>0</v>
      </c>
      <c r="BN1195">
        <f t="shared" si="1133"/>
        <v>0</v>
      </c>
      <c r="BO1195">
        <f t="shared" si="1134"/>
        <v>0</v>
      </c>
      <c r="BP1195">
        <f t="shared" si="1135"/>
        <v>0</v>
      </c>
      <c r="BQ1195">
        <f t="shared" si="1136"/>
        <v>0</v>
      </c>
      <c r="BR1195">
        <f t="shared" si="1137"/>
        <v>0</v>
      </c>
      <c r="BS1195">
        <f t="shared" si="1138"/>
        <v>0</v>
      </c>
      <c r="BT1195">
        <f t="shared" si="1139"/>
        <v>0</v>
      </c>
    </row>
    <row r="1196" spans="1:72" x14ac:dyDescent="0.25">
      <c r="A1196" t="str">
        <f>IF(TRIM(INDEX(games!$A:$A,ROW()))="","",TRIM(INDEX(games!$A:$A,ROW())))</f>
        <v/>
      </c>
      <c r="B1196" t="str">
        <f>IF(OR($A1196="",INDEX(games!$B:$B,ROW())=""),"",INDEX(games!$B:$B,ROW()))</f>
        <v/>
      </c>
      <c r="C1196" t="str">
        <f>IF(OR($A1196="",INDEX(games!$C:$C,ROW())=""),"",INDEX(games!$C:$C,ROW()))</f>
        <v/>
      </c>
      <c r="D1196" t="str">
        <f t="shared" si="1080"/>
        <v/>
      </c>
      <c r="E1196" t="str">
        <f t="shared" si="1081"/>
        <v/>
      </c>
      <c r="F1196" t="str">
        <f t="shared" si="1082"/>
        <v/>
      </c>
      <c r="G1196" t="e">
        <f t="shared" si="1083"/>
        <v>#N/A</v>
      </c>
      <c r="H1196" t="e">
        <f t="shared" si="1084"/>
        <v>#N/A</v>
      </c>
      <c r="I1196" t="e">
        <f t="shared" si="1085"/>
        <v>#N/A</v>
      </c>
      <c r="J1196" t="e">
        <f t="shared" si="1086"/>
        <v>#N/A</v>
      </c>
      <c r="K1196" t="e">
        <f t="shared" si="1087"/>
        <v>#N/A</v>
      </c>
      <c r="L1196" t="e">
        <f t="shared" si="1088"/>
        <v>#N/A</v>
      </c>
      <c r="M1196" t="e">
        <f t="shared" si="1089"/>
        <v>#N/A</v>
      </c>
      <c r="N1196" t="e">
        <f t="shared" si="1090"/>
        <v>#N/A</v>
      </c>
      <c r="O1196" t="str">
        <f t="shared" si="1091"/>
        <v/>
      </c>
      <c r="P1196" t="str">
        <f>IF(OR($A1196="",INDEX(games!$H:$H,ROW())=""),"",INDEX(games!$H:$H,ROW()))</f>
        <v/>
      </c>
      <c r="Q1196" t="str">
        <f t="shared" si="1092"/>
        <v/>
      </c>
      <c r="T1196">
        <f t="shared" si="1093"/>
        <v>2017</v>
      </c>
      <c r="U1196">
        <f t="shared" si="1094"/>
        <v>2025</v>
      </c>
      <c r="V1196">
        <f t="shared" si="1095"/>
        <v>8</v>
      </c>
      <c r="W1196" t="str">
        <f>IF(TRIM(INDEX(connections!$A:$A,ROW()))="","",TRIM(INDEX(connections!$A:$A,ROW())))</f>
        <v>Slay the Spire</v>
      </c>
      <c r="X1196" t="str">
        <f>IF($W1196="","",TRIM(INDEX(connections!$B:$B,ROW())))</f>
        <v>Seedborne Soldiers</v>
      </c>
      <c r="Y1196">
        <f t="shared" si="1096"/>
        <v>772</v>
      </c>
      <c r="Z1196">
        <f t="shared" si="1097"/>
        <v>738</v>
      </c>
      <c r="AA1196" t="str">
        <f t="shared" si="1098"/>
        <v>Yes</v>
      </c>
      <c r="AB1196" t="str">
        <f t="shared" si="1099"/>
        <v/>
      </c>
      <c r="AC1196" t="str">
        <f t="shared" si="1100"/>
        <v/>
      </c>
      <c r="AD1196">
        <f t="shared" si="1101"/>
        <v>1</v>
      </c>
      <c r="AE1196" t="str">
        <f t="shared" si="1102"/>
        <v/>
      </c>
      <c r="AG1196" t="str">
        <f t="shared" si="1103"/>
        <v/>
      </c>
      <c r="AH1196" t="str">
        <f t="shared" si="1104"/>
        <v/>
      </c>
      <c r="AI1196" t="str">
        <f t="shared" si="1105"/>
        <v/>
      </c>
      <c r="AJ1196" t="str">
        <f t="shared" si="1106"/>
        <v/>
      </c>
      <c r="AK1196" t="str">
        <f t="shared" si="1107"/>
        <v/>
      </c>
      <c r="AL1196" t="str">
        <f>IF($A1196="","",INDEX(games!$J:$J,ROW())&amp;"")</f>
        <v/>
      </c>
      <c r="AM1196" t="str">
        <f>IF($A1196="","",SUMPRODUCT($AO1196:$BD1196,'Map Analysis'!$AN$2^{0,1,2,3,4,5,6,7,8,9,10,11,12,13,14,15}))</f>
        <v/>
      </c>
      <c r="AN1196" t="str">
        <f t="shared" si="1108"/>
        <v/>
      </c>
      <c r="AO1196" t="str">
        <f t="shared" si="1109"/>
        <v/>
      </c>
      <c r="AP1196" t="str">
        <f t="shared" si="1110"/>
        <v/>
      </c>
      <c r="AQ1196" t="str">
        <f t="shared" si="1111"/>
        <v/>
      </c>
      <c r="AR1196" t="str">
        <f t="shared" si="1112"/>
        <v/>
      </c>
      <c r="AS1196" t="str">
        <f t="shared" si="1113"/>
        <v/>
      </c>
      <c r="AT1196" t="str">
        <f t="shared" si="1114"/>
        <v/>
      </c>
      <c r="AU1196" t="str">
        <f t="shared" si="1115"/>
        <v/>
      </c>
      <c r="AV1196" t="str">
        <f t="shared" si="1116"/>
        <v/>
      </c>
      <c r="AW1196" t="str">
        <f t="shared" si="1117"/>
        <v/>
      </c>
      <c r="AX1196" t="str">
        <f t="shared" si="1118"/>
        <v/>
      </c>
      <c r="AY1196" t="str">
        <f t="shared" si="1119"/>
        <v/>
      </c>
      <c r="AZ1196" t="str">
        <f t="shared" si="1120"/>
        <v/>
      </c>
      <c r="BA1196" t="str">
        <f t="shared" si="1121"/>
        <v/>
      </c>
      <c r="BB1196" t="str">
        <f t="shared" si="1122"/>
        <v/>
      </c>
      <c r="BC1196" t="str">
        <f t="shared" si="1123"/>
        <v/>
      </c>
      <c r="BD1196" t="str">
        <f t="shared" si="1124"/>
        <v/>
      </c>
      <c r="BF1196">
        <f t="shared" si="1125"/>
        <v>0</v>
      </c>
      <c r="BG1196">
        <f t="shared" si="1126"/>
        <v>0</v>
      </c>
      <c r="BH1196">
        <f t="shared" si="1127"/>
        <v>0</v>
      </c>
      <c r="BI1196">
        <f t="shared" si="1128"/>
        <v>0</v>
      </c>
      <c r="BJ1196">
        <f t="shared" si="1129"/>
        <v>0</v>
      </c>
      <c r="BK1196">
        <f t="shared" si="1130"/>
        <v>0</v>
      </c>
      <c r="BL1196">
        <f t="shared" si="1131"/>
        <v>0</v>
      </c>
      <c r="BM1196">
        <f t="shared" si="1132"/>
        <v>0</v>
      </c>
      <c r="BN1196">
        <f t="shared" si="1133"/>
        <v>0</v>
      </c>
      <c r="BO1196">
        <f t="shared" si="1134"/>
        <v>0</v>
      </c>
      <c r="BP1196">
        <f t="shared" si="1135"/>
        <v>0</v>
      </c>
      <c r="BQ1196">
        <f t="shared" si="1136"/>
        <v>0</v>
      </c>
      <c r="BR1196">
        <f t="shared" si="1137"/>
        <v>0</v>
      </c>
      <c r="BS1196">
        <f t="shared" si="1138"/>
        <v>0</v>
      </c>
      <c r="BT1196">
        <f t="shared" si="1139"/>
        <v>0</v>
      </c>
    </row>
    <row r="1197" spans="1:72" x14ac:dyDescent="0.25">
      <c r="A1197" t="str">
        <f>IF(TRIM(INDEX(games!$A:$A,ROW()))="","",TRIM(INDEX(games!$A:$A,ROW())))</f>
        <v/>
      </c>
      <c r="B1197" t="str">
        <f>IF(OR($A1197="",INDEX(games!$B:$B,ROW())=""),"",INDEX(games!$B:$B,ROW()))</f>
        <v/>
      </c>
      <c r="C1197" t="str">
        <f>IF(OR($A1197="",INDEX(games!$C:$C,ROW())=""),"",INDEX(games!$C:$C,ROW()))</f>
        <v/>
      </c>
      <c r="D1197" t="str">
        <f t="shared" si="1080"/>
        <v/>
      </c>
      <c r="E1197" t="str">
        <f t="shared" si="1081"/>
        <v/>
      </c>
      <c r="F1197" t="str">
        <f t="shared" si="1082"/>
        <v/>
      </c>
      <c r="G1197" t="e">
        <f t="shared" si="1083"/>
        <v>#N/A</v>
      </c>
      <c r="H1197" t="e">
        <f t="shared" si="1084"/>
        <v>#N/A</v>
      </c>
      <c r="I1197" t="e">
        <f t="shared" si="1085"/>
        <v>#N/A</v>
      </c>
      <c r="J1197" t="e">
        <f t="shared" si="1086"/>
        <v>#N/A</v>
      </c>
      <c r="K1197" t="e">
        <f t="shared" si="1087"/>
        <v>#N/A</v>
      </c>
      <c r="L1197" t="e">
        <f t="shared" si="1088"/>
        <v>#N/A</v>
      </c>
      <c r="M1197" t="e">
        <f t="shared" si="1089"/>
        <v>#N/A</v>
      </c>
      <c r="N1197" t="e">
        <f t="shared" si="1090"/>
        <v>#N/A</v>
      </c>
      <c r="O1197" t="str">
        <f t="shared" si="1091"/>
        <v/>
      </c>
      <c r="P1197" t="str">
        <f>IF(OR($A1197="",INDEX(games!$H:$H,ROW())=""),"",INDEX(games!$H:$H,ROW()))</f>
        <v/>
      </c>
      <c r="Q1197" t="str">
        <f t="shared" si="1092"/>
        <v/>
      </c>
      <c r="T1197">
        <f t="shared" si="1093"/>
        <v>2019</v>
      </c>
      <c r="U1197">
        <f t="shared" si="1094"/>
        <v>2025</v>
      </c>
      <c r="V1197">
        <f t="shared" si="1095"/>
        <v>6</v>
      </c>
      <c r="W1197" t="str">
        <f>IF(TRIM(INDEX(connections!$A:$A,ROW()))="","",TRIM(INDEX(connections!$A:$A,ROW())))</f>
        <v>Teamfight Tactics</v>
      </c>
      <c r="X1197" t="str">
        <f>IF($W1197="","",TRIM(INDEX(connections!$B:$B,ROW())))</f>
        <v>Seedborne Soldiers</v>
      </c>
      <c r="Y1197">
        <f t="shared" si="1096"/>
        <v>856</v>
      </c>
      <c r="Z1197">
        <f t="shared" si="1097"/>
        <v>738</v>
      </c>
      <c r="AA1197" t="str">
        <f t="shared" si="1098"/>
        <v/>
      </c>
      <c r="AB1197" t="str">
        <f t="shared" si="1099"/>
        <v/>
      </c>
      <c r="AC1197" t="str">
        <f t="shared" si="1100"/>
        <v/>
      </c>
      <c r="AD1197">
        <f t="shared" si="1101"/>
        <v>0</v>
      </c>
      <c r="AE1197" t="str">
        <f t="shared" si="1102"/>
        <v/>
      </c>
      <c r="AG1197" t="str">
        <f t="shared" si="1103"/>
        <v/>
      </c>
      <c r="AH1197" t="str">
        <f t="shared" si="1104"/>
        <v/>
      </c>
      <c r="AI1197" t="str">
        <f t="shared" si="1105"/>
        <v/>
      </c>
      <c r="AJ1197" t="str">
        <f t="shared" si="1106"/>
        <v/>
      </c>
      <c r="AK1197" t="str">
        <f t="shared" si="1107"/>
        <v/>
      </c>
      <c r="AL1197" t="str">
        <f>IF($A1197="","",INDEX(games!$J:$J,ROW())&amp;"")</f>
        <v/>
      </c>
      <c r="AM1197" t="str">
        <f>IF($A1197="","",SUMPRODUCT($AO1197:$BD1197,'Map Analysis'!$AN$2^{0,1,2,3,4,5,6,7,8,9,10,11,12,13,14,15}))</f>
        <v/>
      </c>
      <c r="AN1197" t="str">
        <f t="shared" si="1108"/>
        <v/>
      </c>
      <c r="AO1197" t="str">
        <f t="shared" si="1109"/>
        <v/>
      </c>
      <c r="AP1197" t="str">
        <f t="shared" si="1110"/>
        <v/>
      </c>
      <c r="AQ1197" t="str">
        <f t="shared" si="1111"/>
        <v/>
      </c>
      <c r="AR1197" t="str">
        <f t="shared" si="1112"/>
        <v/>
      </c>
      <c r="AS1197" t="str">
        <f t="shared" si="1113"/>
        <v/>
      </c>
      <c r="AT1197" t="str">
        <f t="shared" si="1114"/>
        <v/>
      </c>
      <c r="AU1197" t="str">
        <f t="shared" si="1115"/>
        <v/>
      </c>
      <c r="AV1197" t="str">
        <f t="shared" si="1116"/>
        <v/>
      </c>
      <c r="AW1197" t="str">
        <f t="shared" si="1117"/>
        <v/>
      </c>
      <c r="AX1197" t="str">
        <f t="shared" si="1118"/>
        <v/>
      </c>
      <c r="AY1197" t="str">
        <f t="shared" si="1119"/>
        <v/>
      </c>
      <c r="AZ1197" t="str">
        <f t="shared" si="1120"/>
        <v/>
      </c>
      <c r="BA1197" t="str">
        <f t="shared" si="1121"/>
        <v/>
      </c>
      <c r="BB1197" t="str">
        <f t="shared" si="1122"/>
        <v/>
      </c>
      <c r="BC1197" t="str">
        <f t="shared" si="1123"/>
        <v/>
      </c>
      <c r="BD1197" t="str">
        <f t="shared" si="1124"/>
        <v/>
      </c>
      <c r="BF1197">
        <f t="shared" si="1125"/>
        <v>0</v>
      </c>
      <c r="BG1197">
        <f t="shared" si="1126"/>
        <v>0</v>
      </c>
      <c r="BH1197">
        <f t="shared" si="1127"/>
        <v>0</v>
      </c>
      <c r="BI1197">
        <f t="shared" si="1128"/>
        <v>0</v>
      </c>
      <c r="BJ1197">
        <f t="shared" si="1129"/>
        <v>0</v>
      </c>
      <c r="BK1197">
        <f t="shared" si="1130"/>
        <v>0</v>
      </c>
      <c r="BL1197">
        <f t="shared" si="1131"/>
        <v>0</v>
      </c>
      <c r="BM1197">
        <f t="shared" si="1132"/>
        <v>0</v>
      </c>
      <c r="BN1197">
        <f t="shared" si="1133"/>
        <v>0</v>
      </c>
      <c r="BO1197">
        <f t="shared" si="1134"/>
        <v>0</v>
      </c>
      <c r="BP1197">
        <f t="shared" si="1135"/>
        <v>0</v>
      </c>
      <c r="BQ1197">
        <f t="shared" si="1136"/>
        <v>0</v>
      </c>
      <c r="BR1197">
        <f t="shared" si="1137"/>
        <v>0</v>
      </c>
      <c r="BS1197">
        <f t="shared" si="1138"/>
        <v>0</v>
      </c>
      <c r="BT1197">
        <f t="shared" si="1139"/>
        <v>0</v>
      </c>
    </row>
    <row r="1198" spans="1:72" x14ac:dyDescent="0.25">
      <c r="A1198" t="str">
        <f>IF(TRIM(INDEX(games!$A:$A,ROW()))="","",TRIM(INDEX(games!$A:$A,ROW())))</f>
        <v/>
      </c>
      <c r="B1198" t="str">
        <f>IF(OR($A1198="",INDEX(games!$B:$B,ROW())=""),"",INDEX(games!$B:$B,ROW()))</f>
        <v/>
      </c>
      <c r="C1198" t="str">
        <f>IF(OR($A1198="",INDEX(games!$C:$C,ROW())=""),"",INDEX(games!$C:$C,ROW()))</f>
        <v/>
      </c>
      <c r="D1198" t="str">
        <f t="shared" si="1080"/>
        <v/>
      </c>
      <c r="E1198" t="str">
        <f t="shared" si="1081"/>
        <v/>
      </c>
      <c r="F1198" t="str">
        <f t="shared" si="1082"/>
        <v/>
      </c>
      <c r="G1198" t="e">
        <f t="shared" si="1083"/>
        <v>#N/A</v>
      </c>
      <c r="H1198" t="e">
        <f t="shared" si="1084"/>
        <v>#N/A</v>
      </c>
      <c r="I1198" t="e">
        <f t="shared" si="1085"/>
        <v>#N/A</v>
      </c>
      <c r="J1198" t="e">
        <f t="shared" si="1086"/>
        <v>#N/A</v>
      </c>
      <c r="K1198" t="e">
        <f t="shared" si="1087"/>
        <v>#N/A</v>
      </c>
      <c r="L1198" t="e">
        <f t="shared" si="1088"/>
        <v>#N/A</v>
      </c>
      <c r="M1198" t="e">
        <f t="shared" si="1089"/>
        <v>#N/A</v>
      </c>
      <c r="N1198" t="e">
        <f t="shared" si="1090"/>
        <v>#N/A</v>
      </c>
      <c r="O1198" t="str">
        <f t="shared" si="1091"/>
        <v/>
      </c>
      <c r="P1198" t="str">
        <f>IF(OR($A1198="",INDEX(games!$H:$H,ROW())=""),"",INDEX(games!$H:$H,ROW()))</f>
        <v/>
      </c>
      <c r="Q1198" t="str">
        <f t="shared" si="1092"/>
        <v/>
      </c>
      <c r="T1198">
        <f t="shared" si="1093"/>
        <v>2019</v>
      </c>
      <c r="U1198">
        <f t="shared" si="1094"/>
        <v>2024</v>
      </c>
      <c r="V1198">
        <f t="shared" si="1095"/>
        <v>5</v>
      </c>
      <c r="W1198" t="str">
        <f>IF(TRIM(INDEX(connections!$A:$A,ROW()))="","",TRIM(INDEX(connections!$A:$A,ROW())))</f>
        <v>Abandon Ship</v>
      </c>
      <c r="X1198" t="str">
        <f>IF($W1198="","",TRIM(INDEX(connections!$B:$B,ROW())))</f>
        <v>Sentry</v>
      </c>
      <c r="Y1198">
        <f t="shared" si="1096"/>
        <v>14</v>
      </c>
      <c r="Z1198">
        <f t="shared" si="1097"/>
        <v>739</v>
      </c>
      <c r="AA1198" t="str">
        <f t="shared" si="1098"/>
        <v>Yes</v>
      </c>
      <c r="AB1198" t="str">
        <f t="shared" si="1099"/>
        <v/>
      </c>
      <c r="AC1198" t="str">
        <f t="shared" si="1100"/>
        <v/>
      </c>
      <c r="AD1198">
        <f t="shared" si="1101"/>
        <v>1</v>
      </c>
      <c r="AE1198" t="str">
        <f t="shared" si="1102"/>
        <v/>
      </c>
      <c r="AG1198" t="str">
        <f t="shared" si="1103"/>
        <v/>
      </c>
      <c r="AH1198" t="str">
        <f t="shared" si="1104"/>
        <v/>
      </c>
      <c r="AI1198" t="str">
        <f t="shared" si="1105"/>
        <v/>
      </c>
      <c r="AJ1198" t="str">
        <f t="shared" si="1106"/>
        <v/>
      </c>
      <c r="AK1198" t="str">
        <f t="shared" si="1107"/>
        <v/>
      </c>
      <c r="AL1198" t="str">
        <f>IF($A1198="","",INDEX(games!$J:$J,ROW())&amp;"")</f>
        <v/>
      </c>
      <c r="AM1198" t="str">
        <f>IF($A1198="","",SUMPRODUCT($AO1198:$BD1198,'Map Analysis'!$AN$2^{0,1,2,3,4,5,6,7,8,9,10,11,12,13,14,15}))</f>
        <v/>
      </c>
      <c r="AN1198" t="str">
        <f t="shared" si="1108"/>
        <v/>
      </c>
      <c r="AO1198" t="str">
        <f t="shared" si="1109"/>
        <v/>
      </c>
      <c r="AP1198" t="str">
        <f t="shared" si="1110"/>
        <v/>
      </c>
      <c r="AQ1198" t="str">
        <f t="shared" si="1111"/>
        <v/>
      </c>
      <c r="AR1198" t="str">
        <f t="shared" si="1112"/>
        <v/>
      </c>
      <c r="AS1198" t="str">
        <f t="shared" si="1113"/>
        <v/>
      </c>
      <c r="AT1198" t="str">
        <f t="shared" si="1114"/>
        <v/>
      </c>
      <c r="AU1198" t="str">
        <f t="shared" si="1115"/>
        <v/>
      </c>
      <c r="AV1198" t="str">
        <f t="shared" si="1116"/>
        <v/>
      </c>
      <c r="AW1198" t="str">
        <f t="shared" si="1117"/>
        <v/>
      </c>
      <c r="AX1198" t="str">
        <f t="shared" si="1118"/>
        <v/>
      </c>
      <c r="AY1198" t="str">
        <f t="shared" si="1119"/>
        <v/>
      </c>
      <c r="AZ1198" t="str">
        <f t="shared" si="1120"/>
        <v/>
      </c>
      <c r="BA1198" t="str">
        <f t="shared" si="1121"/>
        <v/>
      </c>
      <c r="BB1198" t="str">
        <f t="shared" si="1122"/>
        <v/>
      </c>
      <c r="BC1198" t="str">
        <f t="shared" si="1123"/>
        <v/>
      </c>
      <c r="BD1198" t="str">
        <f t="shared" si="1124"/>
        <v/>
      </c>
      <c r="BF1198">
        <f t="shared" si="1125"/>
        <v>0</v>
      </c>
      <c r="BG1198">
        <f t="shared" si="1126"/>
        <v>0</v>
      </c>
      <c r="BH1198">
        <f t="shared" si="1127"/>
        <v>0</v>
      </c>
      <c r="BI1198">
        <f t="shared" si="1128"/>
        <v>0</v>
      </c>
      <c r="BJ1198">
        <f t="shared" si="1129"/>
        <v>0</v>
      </c>
      <c r="BK1198">
        <f t="shared" si="1130"/>
        <v>0</v>
      </c>
      <c r="BL1198">
        <f t="shared" si="1131"/>
        <v>0</v>
      </c>
      <c r="BM1198">
        <f t="shared" si="1132"/>
        <v>0</v>
      </c>
      <c r="BN1198">
        <f t="shared" si="1133"/>
        <v>0</v>
      </c>
      <c r="BO1198">
        <f t="shared" si="1134"/>
        <v>0</v>
      </c>
      <c r="BP1198">
        <f t="shared" si="1135"/>
        <v>0</v>
      </c>
      <c r="BQ1198">
        <f t="shared" si="1136"/>
        <v>0</v>
      </c>
      <c r="BR1198">
        <f t="shared" si="1137"/>
        <v>0</v>
      </c>
      <c r="BS1198">
        <f t="shared" si="1138"/>
        <v>0</v>
      </c>
      <c r="BT1198">
        <f t="shared" si="1139"/>
        <v>0</v>
      </c>
    </row>
    <row r="1199" spans="1:72" x14ac:dyDescent="0.25">
      <c r="A1199" t="str">
        <f>IF(TRIM(INDEX(games!$A:$A,ROW()))="","",TRIM(INDEX(games!$A:$A,ROW())))</f>
        <v/>
      </c>
      <c r="B1199" t="str">
        <f>IF(OR($A1199="",INDEX(games!$B:$B,ROW())=""),"",INDEX(games!$B:$B,ROW()))</f>
        <v/>
      </c>
      <c r="C1199" t="str">
        <f>IF(OR($A1199="",INDEX(games!$C:$C,ROW())=""),"",INDEX(games!$C:$C,ROW()))</f>
        <v/>
      </c>
      <c r="D1199" t="str">
        <f t="shared" si="1080"/>
        <v/>
      </c>
      <c r="E1199" t="str">
        <f t="shared" si="1081"/>
        <v/>
      </c>
      <c r="F1199" t="str">
        <f t="shared" si="1082"/>
        <v/>
      </c>
      <c r="G1199" t="e">
        <f t="shared" si="1083"/>
        <v>#N/A</v>
      </c>
      <c r="H1199" t="e">
        <f t="shared" si="1084"/>
        <v>#N/A</v>
      </c>
      <c r="I1199" t="e">
        <f t="shared" si="1085"/>
        <v>#N/A</v>
      </c>
      <c r="J1199" t="e">
        <f t="shared" si="1086"/>
        <v>#N/A</v>
      </c>
      <c r="K1199" t="e">
        <f t="shared" si="1087"/>
        <v>#N/A</v>
      </c>
      <c r="L1199" t="e">
        <f t="shared" si="1088"/>
        <v>#N/A</v>
      </c>
      <c r="M1199" t="e">
        <f t="shared" si="1089"/>
        <v>#N/A</v>
      </c>
      <c r="N1199" t="e">
        <f t="shared" si="1090"/>
        <v>#N/A</v>
      </c>
      <c r="O1199" t="str">
        <f t="shared" si="1091"/>
        <v/>
      </c>
      <c r="P1199" t="str">
        <f>IF(OR($A1199="",INDEX(games!$H:$H,ROW())=""),"",INDEX(games!$H:$H,ROW()))</f>
        <v/>
      </c>
      <c r="Q1199" t="str">
        <f t="shared" si="1092"/>
        <v/>
      </c>
      <c r="T1199">
        <f t="shared" si="1093"/>
        <v>1996</v>
      </c>
      <c r="U1199">
        <f t="shared" si="1094"/>
        <v>2025</v>
      </c>
      <c r="V1199">
        <f t="shared" si="1095"/>
        <v>29</v>
      </c>
      <c r="W1199" t="str">
        <f>IF(TRIM(INDEX(connections!$A:$A,ROW()))="","",TRIM(INDEX(connections!$A:$A,ROW())))</f>
        <v>Diablo</v>
      </c>
      <c r="X1199" t="str">
        <f>IF($W1199="","",TRIM(INDEX(connections!$B:$B,ROW())))</f>
        <v>Sephiria</v>
      </c>
      <c r="Y1199">
        <f t="shared" si="1096"/>
        <v>225</v>
      </c>
      <c r="Z1199">
        <f t="shared" si="1097"/>
        <v>740</v>
      </c>
      <c r="AA1199" t="str">
        <f t="shared" si="1098"/>
        <v>Yes</v>
      </c>
      <c r="AB1199" t="str">
        <f t="shared" si="1099"/>
        <v/>
      </c>
      <c r="AC1199" t="str">
        <f t="shared" si="1100"/>
        <v/>
      </c>
      <c r="AD1199">
        <f t="shared" si="1101"/>
        <v>0</v>
      </c>
      <c r="AE1199" t="str">
        <f t="shared" si="1102"/>
        <v/>
      </c>
      <c r="AG1199" t="str">
        <f t="shared" si="1103"/>
        <v/>
      </c>
      <c r="AH1199" t="str">
        <f t="shared" si="1104"/>
        <v/>
      </c>
      <c r="AI1199" t="str">
        <f t="shared" si="1105"/>
        <v/>
      </c>
      <c r="AJ1199" t="str">
        <f t="shared" si="1106"/>
        <v/>
      </c>
      <c r="AK1199" t="str">
        <f t="shared" si="1107"/>
        <v/>
      </c>
      <c r="AL1199" t="str">
        <f>IF($A1199="","",INDEX(games!$J:$J,ROW())&amp;"")</f>
        <v/>
      </c>
      <c r="AM1199" t="str">
        <f>IF($A1199="","",SUMPRODUCT($AO1199:$BD1199,'Map Analysis'!$AN$2^{0,1,2,3,4,5,6,7,8,9,10,11,12,13,14,15}))</f>
        <v/>
      </c>
      <c r="AN1199" t="str">
        <f t="shared" si="1108"/>
        <v/>
      </c>
      <c r="AO1199" t="str">
        <f t="shared" si="1109"/>
        <v/>
      </c>
      <c r="AP1199" t="str">
        <f t="shared" si="1110"/>
        <v/>
      </c>
      <c r="AQ1199" t="str">
        <f t="shared" si="1111"/>
        <v/>
      </c>
      <c r="AR1199" t="str">
        <f t="shared" si="1112"/>
        <v/>
      </c>
      <c r="AS1199" t="str">
        <f t="shared" si="1113"/>
        <v/>
      </c>
      <c r="AT1199" t="str">
        <f t="shared" si="1114"/>
        <v/>
      </c>
      <c r="AU1199" t="str">
        <f t="shared" si="1115"/>
        <v/>
      </c>
      <c r="AV1199" t="str">
        <f t="shared" si="1116"/>
        <v/>
      </c>
      <c r="AW1199" t="str">
        <f t="shared" si="1117"/>
        <v/>
      </c>
      <c r="AX1199" t="str">
        <f t="shared" si="1118"/>
        <v/>
      </c>
      <c r="AY1199" t="str">
        <f t="shared" si="1119"/>
        <v/>
      </c>
      <c r="AZ1199" t="str">
        <f t="shared" si="1120"/>
        <v/>
      </c>
      <c r="BA1199" t="str">
        <f t="shared" si="1121"/>
        <v/>
      </c>
      <c r="BB1199" t="str">
        <f t="shared" si="1122"/>
        <v/>
      </c>
      <c r="BC1199" t="str">
        <f t="shared" si="1123"/>
        <v/>
      </c>
      <c r="BD1199" t="str">
        <f t="shared" si="1124"/>
        <v/>
      </c>
      <c r="BF1199">
        <f t="shared" si="1125"/>
        <v>0</v>
      </c>
      <c r="BG1199">
        <f t="shared" si="1126"/>
        <v>0</v>
      </c>
      <c r="BH1199">
        <f t="shared" si="1127"/>
        <v>0</v>
      </c>
      <c r="BI1199">
        <f t="shared" si="1128"/>
        <v>0</v>
      </c>
      <c r="BJ1199">
        <f t="shared" si="1129"/>
        <v>0</v>
      </c>
      <c r="BK1199">
        <f t="shared" si="1130"/>
        <v>0</v>
      </c>
      <c r="BL1199">
        <f t="shared" si="1131"/>
        <v>0</v>
      </c>
      <c r="BM1199">
        <f t="shared" si="1132"/>
        <v>0</v>
      </c>
      <c r="BN1199">
        <f t="shared" si="1133"/>
        <v>0</v>
      </c>
      <c r="BO1199">
        <f t="shared" si="1134"/>
        <v>0</v>
      </c>
      <c r="BP1199">
        <f t="shared" si="1135"/>
        <v>0</v>
      </c>
      <c r="BQ1199">
        <f t="shared" si="1136"/>
        <v>0</v>
      </c>
      <c r="BR1199">
        <f t="shared" si="1137"/>
        <v>0</v>
      </c>
      <c r="BS1199">
        <f t="shared" si="1138"/>
        <v>0</v>
      </c>
      <c r="BT1199">
        <f t="shared" si="1139"/>
        <v>0</v>
      </c>
    </row>
    <row r="1200" spans="1:72" x14ac:dyDescent="0.25">
      <c r="A1200" t="str">
        <f>IF(TRIM(INDEX(games!$A:$A,ROW()))="","",TRIM(INDEX(games!$A:$A,ROW())))</f>
        <v/>
      </c>
      <c r="B1200" t="str">
        <f>IF(OR($A1200="",INDEX(games!$B:$B,ROW())=""),"",INDEX(games!$B:$B,ROW()))</f>
        <v/>
      </c>
      <c r="C1200" t="str">
        <f>IF(OR($A1200="",INDEX(games!$C:$C,ROW())=""),"",INDEX(games!$C:$C,ROW()))</f>
        <v/>
      </c>
      <c r="D1200" t="str">
        <f t="shared" si="1080"/>
        <v/>
      </c>
      <c r="E1200" t="str">
        <f t="shared" si="1081"/>
        <v/>
      </c>
      <c r="F1200" t="str">
        <f t="shared" si="1082"/>
        <v/>
      </c>
      <c r="G1200" t="e">
        <f t="shared" si="1083"/>
        <v>#N/A</v>
      </c>
      <c r="H1200" t="e">
        <f t="shared" si="1084"/>
        <v>#N/A</v>
      </c>
      <c r="I1200" t="e">
        <f t="shared" si="1085"/>
        <v>#N/A</v>
      </c>
      <c r="J1200" t="e">
        <f t="shared" si="1086"/>
        <v>#N/A</v>
      </c>
      <c r="K1200" t="e">
        <f t="shared" si="1087"/>
        <v>#N/A</v>
      </c>
      <c r="L1200" t="e">
        <f t="shared" si="1088"/>
        <v>#N/A</v>
      </c>
      <c r="M1200" t="e">
        <f t="shared" si="1089"/>
        <v>#N/A</v>
      </c>
      <c r="N1200" t="e">
        <f t="shared" si="1090"/>
        <v>#N/A</v>
      </c>
      <c r="O1200" t="str">
        <f t="shared" si="1091"/>
        <v/>
      </c>
      <c r="P1200" t="str">
        <f>IF(OR($A1200="",INDEX(games!$H:$H,ROW())=""),"",INDEX(games!$H:$H,ROW()))</f>
        <v/>
      </c>
      <c r="Q1200" t="str">
        <f t="shared" si="1092"/>
        <v/>
      </c>
      <c r="T1200">
        <f t="shared" si="1093"/>
        <v>2018</v>
      </c>
      <c r="U1200">
        <f t="shared" si="1094"/>
        <v>2025</v>
      </c>
      <c r="V1200">
        <f t="shared" si="1095"/>
        <v>7</v>
      </c>
      <c r="W1200" t="str">
        <f>IF(TRIM(INDEX(connections!$A:$A,ROW()))="","",TRIM(INDEX(connections!$A:$A,ROW())))</f>
        <v>Dungreed</v>
      </c>
      <c r="X1200" t="str">
        <f>IF($W1200="","",TRIM(INDEX(connections!$B:$B,ROW())))</f>
        <v>Sephiria</v>
      </c>
      <c r="Y1200">
        <f t="shared" si="1096"/>
        <v>277</v>
      </c>
      <c r="Z1200">
        <f t="shared" si="1097"/>
        <v>740</v>
      </c>
      <c r="AA1200" t="str">
        <f t="shared" si="1098"/>
        <v>Yes</v>
      </c>
      <c r="AB1200" t="str">
        <f t="shared" si="1099"/>
        <v/>
      </c>
      <c r="AC1200" t="str">
        <f t="shared" si="1100"/>
        <v/>
      </c>
      <c r="AD1200">
        <f t="shared" si="1101"/>
        <v>0</v>
      </c>
      <c r="AE1200" t="str">
        <f t="shared" si="1102"/>
        <v/>
      </c>
      <c r="AG1200" t="str">
        <f t="shared" si="1103"/>
        <v/>
      </c>
      <c r="AH1200" t="str">
        <f t="shared" si="1104"/>
        <v/>
      </c>
      <c r="AI1200" t="str">
        <f t="shared" si="1105"/>
        <v/>
      </c>
      <c r="AJ1200" t="str">
        <f t="shared" si="1106"/>
        <v/>
      </c>
      <c r="AK1200" t="str">
        <f t="shared" si="1107"/>
        <v/>
      </c>
      <c r="AL1200" t="str">
        <f>IF($A1200="","",INDEX(games!$J:$J,ROW())&amp;"")</f>
        <v/>
      </c>
      <c r="AM1200" t="str">
        <f>IF($A1200="","",SUMPRODUCT($AO1200:$BD1200,'Map Analysis'!$AN$2^{0,1,2,3,4,5,6,7,8,9,10,11,12,13,14,15}))</f>
        <v/>
      </c>
      <c r="AN1200" t="str">
        <f t="shared" si="1108"/>
        <v/>
      </c>
      <c r="AO1200" t="str">
        <f t="shared" si="1109"/>
        <v/>
      </c>
      <c r="AP1200" t="str">
        <f t="shared" si="1110"/>
        <v/>
      </c>
      <c r="AQ1200" t="str">
        <f t="shared" si="1111"/>
        <v/>
      </c>
      <c r="AR1200" t="str">
        <f t="shared" si="1112"/>
        <v/>
      </c>
      <c r="AS1200" t="str">
        <f t="shared" si="1113"/>
        <v/>
      </c>
      <c r="AT1200" t="str">
        <f t="shared" si="1114"/>
        <v/>
      </c>
      <c r="AU1200" t="str">
        <f t="shared" si="1115"/>
        <v/>
      </c>
      <c r="AV1200" t="str">
        <f t="shared" si="1116"/>
        <v/>
      </c>
      <c r="AW1200" t="str">
        <f t="shared" si="1117"/>
        <v/>
      </c>
      <c r="AX1200" t="str">
        <f t="shared" si="1118"/>
        <v/>
      </c>
      <c r="AY1200" t="str">
        <f t="shared" si="1119"/>
        <v/>
      </c>
      <c r="AZ1200" t="str">
        <f t="shared" si="1120"/>
        <v/>
      </c>
      <c r="BA1200" t="str">
        <f t="shared" si="1121"/>
        <v/>
      </c>
      <c r="BB1200" t="str">
        <f t="shared" si="1122"/>
        <v/>
      </c>
      <c r="BC1200" t="str">
        <f t="shared" si="1123"/>
        <v/>
      </c>
      <c r="BD1200" t="str">
        <f t="shared" si="1124"/>
        <v/>
      </c>
      <c r="BF1200">
        <f t="shared" si="1125"/>
        <v>0</v>
      </c>
      <c r="BG1200">
        <f t="shared" si="1126"/>
        <v>0</v>
      </c>
      <c r="BH1200">
        <f t="shared" si="1127"/>
        <v>0</v>
      </c>
      <c r="BI1200">
        <f t="shared" si="1128"/>
        <v>0</v>
      </c>
      <c r="BJ1200">
        <f t="shared" si="1129"/>
        <v>0</v>
      </c>
      <c r="BK1200">
        <f t="shared" si="1130"/>
        <v>0</v>
      </c>
      <c r="BL1200">
        <f t="shared" si="1131"/>
        <v>0</v>
      </c>
      <c r="BM1200">
        <f t="shared" si="1132"/>
        <v>0</v>
      </c>
      <c r="BN1200">
        <f t="shared" si="1133"/>
        <v>0</v>
      </c>
      <c r="BO1200">
        <f t="shared" si="1134"/>
        <v>0</v>
      </c>
      <c r="BP1200">
        <f t="shared" si="1135"/>
        <v>0</v>
      </c>
      <c r="BQ1200">
        <f t="shared" si="1136"/>
        <v>0</v>
      </c>
      <c r="BR1200">
        <f t="shared" si="1137"/>
        <v>0</v>
      </c>
      <c r="BS1200">
        <f t="shared" si="1138"/>
        <v>0</v>
      </c>
      <c r="BT1200">
        <f t="shared" si="1139"/>
        <v>0</v>
      </c>
    </row>
    <row r="1201" spans="1:72" x14ac:dyDescent="0.25">
      <c r="A1201" t="str">
        <f>IF(TRIM(INDEX(games!$A:$A,ROW()))="","",TRIM(INDEX(games!$A:$A,ROW())))</f>
        <v/>
      </c>
      <c r="B1201" t="str">
        <f>IF(OR($A1201="",INDEX(games!$B:$B,ROW())=""),"",INDEX(games!$B:$B,ROW()))</f>
        <v/>
      </c>
      <c r="C1201" t="str">
        <f>IF(OR($A1201="",INDEX(games!$C:$C,ROW())=""),"",INDEX(games!$C:$C,ROW()))</f>
        <v/>
      </c>
      <c r="D1201" t="str">
        <f t="shared" si="1080"/>
        <v/>
      </c>
      <c r="E1201" t="str">
        <f t="shared" si="1081"/>
        <v/>
      </c>
      <c r="F1201" t="str">
        <f t="shared" si="1082"/>
        <v/>
      </c>
      <c r="G1201" t="e">
        <f t="shared" si="1083"/>
        <v>#N/A</v>
      </c>
      <c r="H1201" t="e">
        <f t="shared" si="1084"/>
        <v>#N/A</v>
      </c>
      <c r="I1201" t="e">
        <f t="shared" si="1085"/>
        <v>#N/A</v>
      </c>
      <c r="J1201" t="e">
        <f t="shared" si="1086"/>
        <v>#N/A</v>
      </c>
      <c r="K1201" t="e">
        <f t="shared" si="1087"/>
        <v>#N/A</v>
      </c>
      <c r="L1201" t="e">
        <f t="shared" si="1088"/>
        <v>#N/A</v>
      </c>
      <c r="M1201" t="e">
        <f t="shared" si="1089"/>
        <v>#N/A</v>
      </c>
      <c r="N1201" t="e">
        <f t="shared" si="1090"/>
        <v>#N/A</v>
      </c>
      <c r="O1201" t="str">
        <f t="shared" si="1091"/>
        <v/>
      </c>
      <c r="P1201" t="str">
        <f>IF(OR($A1201="",INDEX(games!$H:$H,ROW())=""),"",INDEX(games!$H:$H,ROW()))</f>
        <v/>
      </c>
      <c r="Q1201" t="str">
        <f t="shared" si="1092"/>
        <v/>
      </c>
      <c r="T1201">
        <f t="shared" si="1093"/>
        <v>2016</v>
      </c>
      <c r="U1201">
        <f t="shared" si="1094"/>
        <v>2025</v>
      </c>
      <c r="V1201">
        <f t="shared" si="1095"/>
        <v>9</v>
      </c>
      <c r="W1201" t="str">
        <f>IF(TRIM(INDEX(connections!$A:$A,ROW()))="","",TRIM(INDEX(connections!$A:$A,ROW())))</f>
        <v>Enter the Gungeon</v>
      </c>
      <c r="X1201" t="str">
        <f>IF($W1201="","",TRIM(INDEX(connections!$B:$B,ROW())))</f>
        <v>Sephiria</v>
      </c>
      <c r="Y1201">
        <f t="shared" si="1096"/>
        <v>292</v>
      </c>
      <c r="Z1201">
        <f t="shared" si="1097"/>
        <v>740</v>
      </c>
      <c r="AA1201" t="str">
        <f t="shared" si="1098"/>
        <v>Yes</v>
      </c>
      <c r="AB1201" t="str">
        <f t="shared" si="1099"/>
        <v/>
      </c>
      <c r="AC1201" t="str">
        <f t="shared" si="1100"/>
        <v/>
      </c>
      <c r="AD1201">
        <f t="shared" si="1101"/>
        <v>0</v>
      </c>
      <c r="AE1201" t="str">
        <f t="shared" si="1102"/>
        <v/>
      </c>
      <c r="AG1201" t="str">
        <f t="shared" si="1103"/>
        <v/>
      </c>
      <c r="AH1201" t="str">
        <f t="shared" si="1104"/>
        <v/>
      </c>
      <c r="AI1201" t="str">
        <f t="shared" si="1105"/>
        <v/>
      </c>
      <c r="AJ1201" t="str">
        <f t="shared" si="1106"/>
        <v/>
      </c>
      <c r="AK1201" t="str">
        <f t="shared" si="1107"/>
        <v/>
      </c>
      <c r="AL1201" t="str">
        <f>IF($A1201="","",INDEX(games!$J:$J,ROW())&amp;"")</f>
        <v/>
      </c>
      <c r="AM1201" t="str">
        <f>IF($A1201="","",SUMPRODUCT($AO1201:$BD1201,'Map Analysis'!$AN$2^{0,1,2,3,4,5,6,7,8,9,10,11,12,13,14,15}))</f>
        <v/>
      </c>
      <c r="AN1201" t="str">
        <f t="shared" si="1108"/>
        <v/>
      </c>
      <c r="AO1201" t="str">
        <f t="shared" si="1109"/>
        <v/>
      </c>
      <c r="AP1201" t="str">
        <f t="shared" si="1110"/>
        <v/>
      </c>
      <c r="AQ1201" t="str">
        <f t="shared" si="1111"/>
        <v/>
      </c>
      <c r="AR1201" t="str">
        <f t="shared" si="1112"/>
        <v/>
      </c>
      <c r="AS1201" t="str">
        <f t="shared" si="1113"/>
        <v/>
      </c>
      <c r="AT1201" t="str">
        <f t="shared" si="1114"/>
        <v/>
      </c>
      <c r="AU1201" t="str">
        <f t="shared" si="1115"/>
        <v/>
      </c>
      <c r="AV1201" t="str">
        <f t="shared" si="1116"/>
        <v/>
      </c>
      <c r="AW1201" t="str">
        <f t="shared" si="1117"/>
        <v/>
      </c>
      <c r="AX1201" t="str">
        <f t="shared" si="1118"/>
        <v/>
      </c>
      <c r="AY1201" t="str">
        <f t="shared" si="1119"/>
        <v/>
      </c>
      <c r="AZ1201" t="str">
        <f t="shared" si="1120"/>
        <v/>
      </c>
      <c r="BA1201" t="str">
        <f t="shared" si="1121"/>
        <v/>
      </c>
      <c r="BB1201" t="str">
        <f t="shared" si="1122"/>
        <v/>
      </c>
      <c r="BC1201" t="str">
        <f t="shared" si="1123"/>
        <v/>
      </c>
      <c r="BD1201" t="str">
        <f t="shared" si="1124"/>
        <v/>
      </c>
      <c r="BF1201">
        <f t="shared" si="1125"/>
        <v>0</v>
      </c>
      <c r="BG1201">
        <f t="shared" si="1126"/>
        <v>0</v>
      </c>
      <c r="BH1201">
        <f t="shared" si="1127"/>
        <v>0</v>
      </c>
      <c r="BI1201">
        <f t="shared" si="1128"/>
        <v>0</v>
      </c>
      <c r="BJ1201">
        <f t="shared" si="1129"/>
        <v>0</v>
      </c>
      <c r="BK1201">
        <f t="shared" si="1130"/>
        <v>0</v>
      </c>
      <c r="BL1201">
        <f t="shared" si="1131"/>
        <v>0</v>
      </c>
      <c r="BM1201">
        <f t="shared" si="1132"/>
        <v>0</v>
      </c>
      <c r="BN1201">
        <f t="shared" si="1133"/>
        <v>0</v>
      </c>
      <c r="BO1201">
        <f t="shared" si="1134"/>
        <v>0</v>
      </c>
      <c r="BP1201">
        <f t="shared" si="1135"/>
        <v>0</v>
      </c>
      <c r="BQ1201">
        <f t="shared" si="1136"/>
        <v>0</v>
      </c>
      <c r="BR1201">
        <f t="shared" si="1137"/>
        <v>0</v>
      </c>
      <c r="BS1201">
        <f t="shared" si="1138"/>
        <v>0</v>
      </c>
      <c r="BT1201">
        <f t="shared" si="1139"/>
        <v>0</v>
      </c>
    </row>
    <row r="1202" spans="1:72" x14ac:dyDescent="0.25">
      <c r="A1202" t="str">
        <f>IF(TRIM(INDEX(games!$A:$A,ROW()))="","",TRIM(INDEX(games!$A:$A,ROW())))</f>
        <v/>
      </c>
      <c r="B1202" t="str">
        <f>IF(OR($A1202="",INDEX(games!$B:$B,ROW())=""),"",INDEX(games!$B:$B,ROW()))</f>
        <v/>
      </c>
      <c r="C1202" t="str">
        <f>IF(OR($A1202="",INDEX(games!$C:$C,ROW())=""),"",INDEX(games!$C:$C,ROW()))</f>
        <v/>
      </c>
      <c r="D1202" t="str">
        <f t="shared" si="1080"/>
        <v/>
      </c>
      <c r="E1202" t="str">
        <f t="shared" si="1081"/>
        <v/>
      </c>
      <c r="F1202" t="str">
        <f t="shared" si="1082"/>
        <v/>
      </c>
      <c r="G1202" t="e">
        <f t="shared" si="1083"/>
        <v>#N/A</v>
      </c>
      <c r="H1202" t="e">
        <f t="shared" si="1084"/>
        <v>#N/A</v>
      </c>
      <c r="I1202" t="e">
        <f t="shared" si="1085"/>
        <v>#N/A</v>
      </c>
      <c r="J1202" t="e">
        <f t="shared" si="1086"/>
        <v>#N/A</v>
      </c>
      <c r="K1202" t="e">
        <f t="shared" si="1087"/>
        <v>#N/A</v>
      </c>
      <c r="L1202" t="e">
        <f t="shared" si="1088"/>
        <v>#N/A</v>
      </c>
      <c r="M1202" t="e">
        <f t="shared" si="1089"/>
        <v>#N/A</v>
      </c>
      <c r="N1202" t="e">
        <f t="shared" si="1090"/>
        <v>#N/A</v>
      </c>
      <c r="O1202" t="str">
        <f t="shared" si="1091"/>
        <v/>
      </c>
      <c r="P1202" t="str">
        <f>IF(OR($A1202="",INDEX(games!$H:$H,ROW())=""),"",INDEX(games!$H:$H,ROW()))</f>
        <v/>
      </c>
      <c r="Q1202" t="str">
        <f t="shared" si="1092"/>
        <v/>
      </c>
      <c r="T1202">
        <f t="shared" si="1093"/>
        <v>2019</v>
      </c>
      <c r="U1202">
        <f t="shared" si="1094"/>
        <v>2025</v>
      </c>
      <c r="V1202">
        <f t="shared" si="1095"/>
        <v>6</v>
      </c>
      <c r="W1202" t="str">
        <f>IF(TRIM(INDEX(connections!$A:$A,ROW()))="","",TRIM(INDEX(connections!$A:$A,ROW())))</f>
        <v>Hades</v>
      </c>
      <c r="X1202" t="str">
        <f>IF($W1202="","",TRIM(INDEX(connections!$B:$B,ROW())))</f>
        <v>Sephiria</v>
      </c>
      <c r="Y1202">
        <f t="shared" si="1096"/>
        <v>375</v>
      </c>
      <c r="Z1202">
        <f t="shared" si="1097"/>
        <v>740</v>
      </c>
      <c r="AA1202" t="str">
        <f t="shared" si="1098"/>
        <v>Yes</v>
      </c>
      <c r="AB1202" t="str">
        <f t="shared" si="1099"/>
        <v/>
      </c>
      <c r="AC1202" t="str">
        <f t="shared" si="1100"/>
        <v/>
      </c>
      <c r="AD1202">
        <f t="shared" si="1101"/>
        <v>0</v>
      </c>
      <c r="AE1202" t="str">
        <f t="shared" si="1102"/>
        <v/>
      </c>
      <c r="AG1202" t="str">
        <f t="shared" si="1103"/>
        <v/>
      </c>
      <c r="AH1202" t="str">
        <f t="shared" si="1104"/>
        <v/>
      </c>
      <c r="AI1202" t="str">
        <f t="shared" si="1105"/>
        <v/>
      </c>
      <c r="AJ1202" t="str">
        <f t="shared" si="1106"/>
        <v/>
      </c>
      <c r="AK1202" t="str">
        <f t="shared" si="1107"/>
        <v/>
      </c>
      <c r="AL1202" t="str">
        <f>IF($A1202="","",INDEX(games!$J:$J,ROW())&amp;"")</f>
        <v/>
      </c>
      <c r="AM1202" t="str">
        <f>IF($A1202="","",SUMPRODUCT($AO1202:$BD1202,'Map Analysis'!$AN$2^{0,1,2,3,4,5,6,7,8,9,10,11,12,13,14,15}))</f>
        <v/>
      </c>
      <c r="AN1202" t="str">
        <f t="shared" si="1108"/>
        <v/>
      </c>
      <c r="AO1202" t="str">
        <f t="shared" si="1109"/>
        <v/>
      </c>
      <c r="AP1202" t="str">
        <f t="shared" si="1110"/>
        <v/>
      </c>
      <c r="AQ1202" t="str">
        <f t="shared" si="1111"/>
        <v/>
      </c>
      <c r="AR1202" t="str">
        <f t="shared" si="1112"/>
        <v/>
      </c>
      <c r="AS1202" t="str">
        <f t="shared" si="1113"/>
        <v/>
      </c>
      <c r="AT1202" t="str">
        <f t="shared" si="1114"/>
        <v/>
      </c>
      <c r="AU1202" t="str">
        <f t="shared" si="1115"/>
        <v/>
      </c>
      <c r="AV1202" t="str">
        <f t="shared" si="1116"/>
        <v/>
      </c>
      <c r="AW1202" t="str">
        <f t="shared" si="1117"/>
        <v/>
      </c>
      <c r="AX1202" t="str">
        <f t="shared" si="1118"/>
        <v/>
      </c>
      <c r="AY1202" t="str">
        <f t="shared" si="1119"/>
        <v/>
      </c>
      <c r="AZ1202" t="str">
        <f t="shared" si="1120"/>
        <v/>
      </c>
      <c r="BA1202" t="str">
        <f t="shared" si="1121"/>
        <v/>
      </c>
      <c r="BB1202" t="str">
        <f t="shared" si="1122"/>
        <v/>
      </c>
      <c r="BC1202" t="str">
        <f t="shared" si="1123"/>
        <v/>
      </c>
      <c r="BD1202" t="str">
        <f t="shared" si="1124"/>
        <v/>
      </c>
      <c r="BF1202">
        <f t="shared" si="1125"/>
        <v>0</v>
      </c>
      <c r="BG1202">
        <f t="shared" si="1126"/>
        <v>0</v>
      </c>
      <c r="BH1202">
        <f t="shared" si="1127"/>
        <v>0</v>
      </c>
      <c r="BI1202">
        <f t="shared" si="1128"/>
        <v>0</v>
      </c>
      <c r="BJ1202">
        <f t="shared" si="1129"/>
        <v>0</v>
      </c>
      <c r="BK1202">
        <f t="shared" si="1130"/>
        <v>0</v>
      </c>
      <c r="BL1202">
        <f t="shared" si="1131"/>
        <v>0</v>
      </c>
      <c r="BM1202">
        <f t="shared" si="1132"/>
        <v>0</v>
      </c>
      <c r="BN1202">
        <f t="shared" si="1133"/>
        <v>0</v>
      </c>
      <c r="BO1202">
        <f t="shared" si="1134"/>
        <v>0</v>
      </c>
      <c r="BP1202">
        <f t="shared" si="1135"/>
        <v>0</v>
      </c>
      <c r="BQ1202">
        <f t="shared" si="1136"/>
        <v>0</v>
      </c>
      <c r="BR1202">
        <f t="shared" si="1137"/>
        <v>0</v>
      </c>
      <c r="BS1202">
        <f t="shared" si="1138"/>
        <v>0</v>
      </c>
      <c r="BT1202">
        <f t="shared" si="1139"/>
        <v>0</v>
      </c>
    </row>
    <row r="1203" spans="1:72" x14ac:dyDescent="0.25">
      <c r="A1203" t="str">
        <f>IF(TRIM(INDEX(games!$A:$A,ROW()))="","",TRIM(INDEX(games!$A:$A,ROW())))</f>
        <v/>
      </c>
      <c r="B1203" t="str">
        <f>IF(OR($A1203="",INDEX(games!$B:$B,ROW())=""),"",INDEX(games!$B:$B,ROW()))</f>
        <v/>
      </c>
      <c r="C1203" t="str">
        <f>IF(OR($A1203="",INDEX(games!$C:$C,ROW())=""),"",INDEX(games!$C:$C,ROW()))</f>
        <v/>
      </c>
      <c r="D1203" t="str">
        <f t="shared" si="1080"/>
        <v/>
      </c>
      <c r="E1203" t="str">
        <f t="shared" si="1081"/>
        <v/>
      </c>
      <c r="F1203" t="str">
        <f t="shared" si="1082"/>
        <v/>
      </c>
      <c r="G1203" t="e">
        <f t="shared" si="1083"/>
        <v>#N/A</v>
      </c>
      <c r="H1203" t="e">
        <f t="shared" si="1084"/>
        <v>#N/A</v>
      </c>
      <c r="I1203" t="e">
        <f t="shared" si="1085"/>
        <v>#N/A</v>
      </c>
      <c r="J1203" t="e">
        <f t="shared" si="1086"/>
        <v>#N/A</v>
      </c>
      <c r="K1203" t="e">
        <f t="shared" si="1087"/>
        <v>#N/A</v>
      </c>
      <c r="L1203" t="e">
        <f t="shared" si="1088"/>
        <v>#N/A</v>
      </c>
      <c r="M1203" t="e">
        <f t="shared" si="1089"/>
        <v>#N/A</v>
      </c>
      <c r="N1203" t="e">
        <f t="shared" si="1090"/>
        <v>#N/A</v>
      </c>
      <c r="O1203" t="str">
        <f t="shared" si="1091"/>
        <v/>
      </c>
      <c r="P1203" t="str">
        <f>IF(OR($A1203="",INDEX(games!$H:$H,ROW())=""),"",INDEX(games!$H:$H,ROW()))</f>
        <v/>
      </c>
      <c r="Q1203" t="str">
        <f t="shared" si="1092"/>
        <v/>
      </c>
      <c r="T1203">
        <f t="shared" si="1093"/>
        <v>2019</v>
      </c>
      <c r="U1203">
        <f t="shared" si="1094"/>
        <v>2025</v>
      </c>
      <c r="V1203">
        <f t="shared" si="1095"/>
        <v>6</v>
      </c>
      <c r="W1203" t="str">
        <f>IF(TRIM(INDEX(connections!$A:$A,ROW()))="","",TRIM(INDEX(connections!$A:$A,ROW())))</f>
        <v>Noita</v>
      </c>
      <c r="X1203" t="str">
        <f>IF($W1203="","",TRIM(INDEX(connections!$B:$B,ROW())))</f>
        <v>Sephiria</v>
      </c>
      <c r="Y1203">
        <f t="shared" si="1096"/>
        <v>567</v>
      </c>
      <c r="Z1203">
        <f t="shared" si="1097"/>
        <v>740</v>
      </c>
      <c r="AA1203" t="str">
        <f t="shared" si="1098"/>
        <v>Yes</v>
      </c>
      <c r="AB1203" t="str">
        <f t="shared" si="1099"/>
        <v/>
      </c>
      <c r="AC1203" t="str">
        <f t="shared" si="1100"/>
        <v/>
      </c>
      <c r="AD1203">
        <f t="shared" si="1101"/>
        <v>0</v>
      </c>
      <c r="AE1203" t="str">
        <f t="shared" si="1102"/>
        <v/>
      </c>
      <c r="AG1203" t="str">
        <f t="shared" si="1103"/>
        <v/>
      </c>
      <c r="AH1203" t="str">
        <f t="shared" si="1104"/>
        <v/>
      </c>
      <c r="AI1203" t="str">
        <f t="shared" si="1105"/>
        <v/>
      </c>
      <c r="AJ1203" t="str">
        <f t="shared" si="1106"/>
        <v/>
      </c>
      <c r="AK1203" t="str">
        <f t="shared" si="1107"/>
        <v/>
      </c>
      <c r="AL1203" t="str">
        <f>IF($A1203="","",INDEX(games!$J:$J,ROW())&amp;"")</f>
        <v/>
      </c>
      <c r="AM1203" t="str">
        <f>IF($A1203="","",SUMPRODUCT($AO1203:$BD1203,'Map Analysis'!$AN$2^{0,1,2,3,4,5,6,7,8,9,10,11,12,13,14,15}))</f>
        <v/>
      </c>
      <c r="AN1203" t="str">
        <f t="shared" si="1108"/>
        <v/>
      </c>
      <c r="AO1203" t="str">
        <f t="shared" si="1109"/>
        <v/>
      </c>
      <c r="AP1203" t="str">
        <f t="shared" si="1110"/>
        <v/>
      </c>
      <c r="AQ1203" t="str">
        <f t="shared" si="1111"/>
        <v/>
      </c>
      <c r="AR1203" t="str">
        <f t="shared" si="1112"/>
        <v/>
      </c>
      <c r="AS1203" t="str">
        <f t="shared" si="1113"/>
        <v/>
      </c>
      <c r="AT1203" t="str">
        <f t="shared" si="1114"/>
        <v/>
      </c>
      <c r="AU1203" t="str">
        <f t="shared" si="1115"/>
        <v/>
      </c>
      <c r="AV1203" t="str">
        <f t="shared" si="1116"/>
        <v/>
      </c>
      <c r="AW1203" t="str">
        <f t="shared" si="1117"/>
        <v/>
      </c>
      <c r="AX1203" t="str">
        <f t="shared" si="1118"/>
        <v/>
      </c>
      <c r="AY1203" t="str">
        <f t="shared" si="1119"/>
        <v/>
      </c>
      <c r="AZ1203" t="str">
        <f t="shared" si="1120"/>
        <v/>
      </c>
      <c r="BA1203" t="str">
        <f t="shared" si="1121"/>
        <v/>
      </c>
      <c r="BB1203" t="str">
        <f t="shared" si="1122"/>
        <v/>
      </c>
      <c r="BC1203" t="str">
        <f t="shared" si="1123"/>
        <v/>
      </c>
      <c r="BD1203" t="str">
        <f t="shared" si="1124"/>
        <v/>
      </c>
      <c r="BF1203">
        <f t="shared" si="1125"/>
        <v>0</v>
      </c>
      <c r="BG1203">
        <f t="shared" si="1126"/>
        <v>0</v>
      </c>
      <c r="BH1203">
        <f t="shared" si="1127"/>
        <v>0</v>
      </c>
      <c r="BI1203">
        <f t="shared" si="1128"/>
        <v>0</v>
      </c>
      <c r="BJ1203">
        <f t="shared" si="1129"/>
        <v>0</v>
      </c>
      <c r="BK1203">
        <f t="shared" si="1130"/>
        <v>0</v>
      </c>
      <c r="BL1203">
        <f t="shared" si="1131"/>
        <v>0</v>
      </c>
      <c r="BM1203">
        <f t="shared" si="1132"/>
        <v>0</v>
      </c>
      <c r="BN1203">
        <f t="shared" si="1133"/>
        <v>0</v>
      </c>
      <c r="BO1203">
        <f t="shared" si="1134"/>
        <v>0</v>
      </c>
      <c r="BP1203">
        <f t="shared" si="1135"/>
        <v>0</v>
      </c>
      <c r="BQ1203">
        <f t="shared" si="1136"/>
        <v>0</v>
      </c>
      <c r="BR1203">
        <f t="shared" si="1137"/>
        <v>0</v>
      </c>
      <c r="BS1203">
        <f t="shared" si="1138"/>
        <v>0</v>
      </c>
      <c r="BT1203">
        <f t="shared" si="1139"/>
        <v>0</v>
      </c>
    </row>
    <row r="1204" spans="1:72" x14ac:dyDescent="0.25">
      <c r="A1204" t="str">
        <f>IF(TRIM(INDEX(games!$A:$A,ROW()))="","",TRIM(INDEX(games!$A:$A,ROW())))</f>
        <v/>
      </c>
      <c r="B1204" t="str">
        <f>IF(OR($A1204="",INDEX(games!$B:$B,ROW())=""),"",INDEX(games!$B:$B,ROW()))</f>
        <v/>
      </c>
      <c r="C1204" t="str">
        <f>IF(OR($A1204="",INDEX(games!$C:$C,ROW())=""),"",INDEX(games!$C:$C,ROW()))</f>
        <v/>
      </c>
      <c r="D1204" t="str">
        <f t="shared" si="1080"/>
        <v/>
      </c>
      <c r="E1204" t="str">
        <f t="shared" si="1081"/>
        <v/>
      </c>
      <c r="F1204" t="str">
        <f t="shared" si="1082"/>
        <v/>
      </c>
      <c r="G1204" t="e">
        <f t="shared" si="1083"/>
        <v>#N/A</v>
      </c>
      <c r="H1204" t="e">
        <f t="shared" si="1084"/>
        <v>#N/A</v>
      </c>
      <c r="I1204" t="e">
        <f t="shared" si="1085"/>
        <v>#N/A</v>
      </c>
      <c r="J1204" t="e">
        <f t="shared" si="1086"/>
        <v>#N/A</v>
      </c>
      <c r="K1204" t="e">
        <f t="shared" si="1087"/>
        <v>#N/A</v>
      </c>
      <c r="L1204" t="e">
        <f t="shared" si="1088"/>
        <v>#N/A</v>
      </c>
      <c r="M1204" t="e">
        <f t="shared" si="1089"/>
        <v>#N/A</v>
      </c>
      <c r="N1204" t="e">
        <f t="shared" si="1090"/>
        <v>#N/A</v>
      </c>
      <c r="O1204" t="str">
        <f t="shared" si="1091"/>
        <v/>
      </c>
      <c r="P1204" t="str">
        <f>IF(OR($A1204="",INDEX(games!$H:$H,ROW())=""),"",INDEX(games!$H:$H,ROW()))</f>
        <v/>
      </c>
      <c r="Q1204" t="str">
        <f t="shared" si="1092"/>
        <v/>
      </c>
      <c r="T1204">
        <f t="shared" si="1093"/>
        <v>2025</v>
      </c>
      <c r="U1204">
        <f t="shared" si="1094"/>
        <v>2026</v>
      </c>
      <c r="V1204">
        <f t="shared" si="1095"/>
        <v>1</v>
      </c>
      <c r="W1204" t="str">
        <f>IF(TRIM(INDEX(connections!$A:$A,ROW()))="","",TRIM(INDEX(connections!$A:$A,ROW())))</f>
        <v>Elden Ring Nightreign</v>
      </c>
      <c r="X1204" t="str">
        <f>IF($W1204="","",TRIM(INDEX(connections!$B:$B,ROW())))</f>
        <v>Serpent's Gaze</v>
      </c>
      <c r="Y1204">
        <f t="shared" si="1096"/>
        <v>281</v>
      </c>
      <c r="Z1204">
        <f t="shared" si="1097"/>
        <v>742</v>
      </c>
      <c r="AA1204" t="str">
        <f t="shared" si="1098"/>
        <v>Yes</v>
      </c>
      <c r="AB1204" t="str">
        <f t="shared" si="1099"/>
        <v/>
      </c>
      <c r="AC1204" t="str">
        <f t="shared" si="1100"/>
        <v/>
      </c>
      <c r="AD1204">
        <f t="shared" si="1101"/>
        <v>0</v>
      </c>
      <c r="AE1204" t="str">
        <f t="shared" si="1102"/>
        <v/>
      </c>
      <c r="AG1204" t="str">
        <f t="shared" si="1103"/>
        <v/>
      </c>
      <c r="AH1204" t="str">
        <f t="shared" si="1104"/>
        <v/>
      </c>
      <c r="AI1204" t="str">
        <f t="shared" si="1105"/>
        <v/>
      </c>
      <c r="AJ1204" t="str">
        <f t="shared" si="1106"/>
        <v/>
      </c>
      <c r="AK1204" t="str">
        <f t="shared" si="1107"/>
        <v/>
      </c>
      <c r="AL1204" t="str">
        <f>IF($A1204="","",INDEX(games!$J:$J,ROW())&amp;"")</f>
        <v/>
      </c>
      <c r="AM1204" t="str">
        <f>IF($A1204="","",SUMPRODUCT($AO1204:$BD1204,'Map Analysis'!$AN$2^{0,1,2,3,4,5,6,7,8,9,10,11,12,13,14,15}))</f>
        <v/>
      </c>
      <c r="AN1204" t="str">
        <f t="shared" si="1108"/>
        <v/>
      </c>
      <c r="AO1204" t="str">
        <f t="shared" si="1109"/>
        <v/>
      </c>
      <c r="AP1204" t="str">
        <f t="shared" si="1110"/>
        <v/>
      </c>
      <c r="AQ1204" t="str">
        <f t="shared" si="1111"/>
        <v/>
      </c>
      <c r="AR1204" t="str">
        <f t="shared" si="1112"/>
        <v/>
      </c>
      <c r="AS1204" t="str">
        <f t="shared" si="1113"/>
        <v/>
      </c>
      <c r="AT1204" t="str">
        <f t="shared" si="1114"/>
        <v/>
      </c>
      <c r="AU1204" t="str">
        <f t="shared" si="1115"/>
        <v/>
      </c>
      <c r="AV1204" t="str">
        <f t="shared" si="1116"/>
        <v/>
      </c>
      <c r="AW1204" t="str">
        <f t="shared" si="1117"/>
        <v/>
      </c>
      <c r="AX1204" t="str">
        <f t="shared" si="1118"/>
        <v/>
      </c>
      <c r="AY1204" t="str">
        <f t="shared" si="1119"/>
        <v/>
      </c>
      <c r="AZ1204" t="str">
        <f t="shared" si="1120"/>
        <v/>
      </c>
      <c r="BA1204" t="str">
        <f t="shared" si="1121"/>
        <v/>
      </c>
      <c r="BB1204" t="str">
        <f t="shared" si="1122"/>
        <v/>
      </c>
      <c r="BC1204" t="str">
        <f t="shared" si="1123"/>
        <v/>
      </c>
      <c r="BD1204" t="str">
        <f t="shared" si="1124"/>
        <v/>
      </c>
      <c r="BF1204">
        <f t="shared" si="1125"/>
        <v>0</v>
      </c>
      <c r="BG1204">
        <f t="shared" si="1126"/>
        <v>0</v>
      </c>
      <c r="BH1204">
        <f t="shared" si="1127"/>
        <v>0</v>
      </c>
      <c r="BI1204">
        <f t="shared" si="1128"/>
        <v>0</v>
      </c>
      <c r="BJ1204">
        <f t="shared" si="1129"/>
        <v>0</v>
      </c>
      <c r="BK1204">
        <f t="shared" si="1130"/>
        <v>0</v>
      </c>
      <c r="BL1204">
        <f t="shared" si="1131"/>
        <v>0</v>
      </c>
      <c r="BM1204">
        <f t="shared" si="1132"/>
        <v>0</v>
      </c>
      <c r="BN1204">
        <f t="shared" si="1133"/>
        <v>0</v>
      </c>
      <c r="BO1204">
        <f t="shared" si="1134"/>
        <v>0</v>
      </c>
      <c r="BP1204">
        <f t="shared" si="1135"/>
        <v>0</v>
      </c>
      <c r="BQ1204">
        <f t="shared" si="1136"/>
        <v>0</v>
      </c>
      <c r="BR1204">
        <f t="shared" si="1137"/>
        <v>0</v>
      </c>
      <c r="BS1204">
        <f t="shared" si="1138"/>
        <v>0</v>
      </c>
      <c r="BT1204">
        <f t="shared" si="1139"/>
        <v>0</v>
      </c>
    </row>
    <row r="1205" spans="1:72" x14ac:dyDescent="0.25">
      <c r="A1205" t="str">
        <f>IF(TRIM(INDEX(games!$A:$A,ROW()))="","",TRIM(INDEX(games!$A:$A,ROW())))</f>
        <v/>
      </c>
      <c r="B1205" t="str">
        <f>IF(OR($A1205="",INDEX(games!$B:$B,ROW())=""),"",INDEX(games!$B:$B,ROW()))</f>
        <v/>
      </c>
      <c r="C1205" t="str">
        <f>IF(OR($A1205="",INDEX(games!$C:$C,ROW())=""),"",INDEX(games!$C:$C,ROW()))</f>
        <v/>
      </c>
      <c r="D1205" t="str">
        <f t="shared" si="1080"/>
        <v/>
      </c>
      <c r="E1205" t="str">
        <f t="shared" si="1081"/>
        <v/>
      </c>
      <c r="F1205" t="str">
        <f t="shared" si="1082"/>
        <v/>
      </c>
      <c r="G1205" t="e">
        <f t="shared" si="1083"/>
        <v>#N/A</v>
      </c>
      <c r="H1205" t="e">
        <f t="shared" si="1084"/>
        <v>#N/A</v>
      </c>
      <c r="I1205" t="e">
        <f t="shared" si="1085"/>
        <v>#N/A</v>
      </c>
      <c r="J1205" t="e">
        <f t="shared" si="1086"/>
        <v>#N/A</v>
      </c>
      <c r="K1205" t="e">
        <f t="shared" si="1087"/>
        <v>#N/A</v>
      </c>
      <c r="L1205" t="e">
        <f t="shared" si="1088"/>
        <v>#N/A</v>
      </c>
      <c r="M1205" t="e">
        <f t="shared" si="1089"/>
        <v>#N/A</v>
      </c>
      <c r="N1205" t="e">
        <f t="shared" si="1090"/>
        <v>#N/A</v>
      </c>
      <c r="O1205" t="str">
        <f t="shared" si="1091"/>
        <v/>
      </c>
      <c r="P1205" t="str">
        <f>IF(OR($A1205="",INDEX(games!$H:$H,ROW())=""),"",INDEX(games!$H:$H,ROW()))</f>
        <v/>
      </c>
      <c r="Q1205" t="str">
        <f t="shared" si="1092"/>
        <v/>
      </c>
      <c r="T1205">
        <f t="shared" si="1093"/>
        <v>2019</v>
      </c>
      <c r="U1205">
        <f t="shared" si="1094"/>
        <v>2026</v>
      </c>
      <c r="V1205">
        <f t="shared" si="1095"/>
        <v>7</v>
      </c>
      <c r="W1205" t="str">
        <f>IF(TRIM(INDEX(connections!$A:$A,ROW()))="","",TRIM(INDEX(connections!$A:$A,ROW())))</f>
        <v>Hades</v>
      </c>
      <c r="X1205" t="str">
        <f>IF($W1205="","",TRIM(INDEX(connections!$B:$B,ROW())))</f>
        <v>Serpent's Gaze</v>
      </c>
      <c r="Y1205">
        <f t="shared" si="1096"/>
        <v>375</v>
      </c>
      <c r="Z1205">
        <f t="shared" si="1097"/>
        <v>742</v>
      </c>
      <c r="AA1205" t="str">
        <f t="shared" si="1098"/>
        <v>Yes</v>
      </c>
      <c r="AB1205" t="str">
        <f t="shared" si="1099"/>
        <v/>
      </c>
      <c r="AC1205" t="str">
        <f t="shared" si="1100"/>
        <v/>
      </c>
      <c r="AD1205">
        <f t="shared" si="1101"/>
        <v>0</v>
      </c>
      <c r="AE1205" t="str">
        <f t="shared" si="1102"/>
        <v/>
      </c>
      <c r="AG1205" t="str">
        <f t="shared" si="1103"/>
        <v/>
      </c>
      <c r="AH1205" t="str">
        <f t="shared" si="1104"/>
        <v/>
      </c>
      <c r="AI1205" t="str">
        <f t="shared" si="1105"/>
        <v/>
      </c>
      <c r="AJ1205" t="str">
        <f t="shared" si="1106"/>
        <v/>
      </c>
      <c r="AK1205" t="str">
        <f t="shared" si="1107"/>
        <v/>
      </c>
      <c r="AL1205" t="str">
        <f>IF($A1205="","",INDEX(games!$J:$J,ROW())&amp;"")</f>
        <v/>
      </c>
      <c r="AM1205" t="str">
        <f>IF($A1205="","",SUMPRODUCT($AO1205:$BD1205,'Map Analysis'!$AN$2^{0,1,2,3,4,5,6,7,8,9,10,11,12,13,14,15}))</f>
        <v/>
      </c>
      <c r="AN1205" t="str">
        <f t="shared" si="1108"/>
        <v/>
      </c>
      <c r="AO1205" t="str">
        <f t="shared" si="1109"/>
        <v/>
      </c>
      <c r="AP1205" t="str">
        <f t="shared" si="1110"/>
        <v/>
      </c>
      <c r="AQ1205" t="str">
        <f t="shared" si="1111"/>
        <v/>
      </c>
      <c r="AR1205" t="str">
        <f t="shared" si="1112"/>
        <v/>
      </c>
      <c r="AS1205" t="str">
        <f t="shared" si="1113"/>
        <v/>
      </c>
      <c r="AT1205" t="str">
        <f t="shared" si="1114"/>
        <v/>
      </c>
      <c r="AU1205" t="str">
        <f t="shared" si="1115"/>
        <v/>
      </c>
      <c r="AV1205" t="str">
        <f t="shared" si="1116"/>
        <v/>
      </c>
      <c r="AW1205" t="str">
        <f t="shared" si="1117"/>
        <v/>
      </c>
      <c r="AX1205" t="str">
        <f t="shared" si="1118"/>
        <v/>
      </c>
      <c r="AY1205" t="str">
        <f t="shared" si="1119"/>
        <v/>
      </c>
      <c r="AZ1205" t="str">
        <f t="shared" si="1120"/>
        <v/>
      </c>
      <c r="BA1205" t="str">
        <f t="shared" si="1121"/>
        <v/>
      </c>
      <c r="BB1205" t="str">
        <f t="shared" si="1122"/>
        <v/>
      </c>
      <c r="BC1205" t="str">
        <f t="shared" si="1123"/>
        <v/>
      </c>
      <c r="BD1205" t="str">
        <f t="shared" si="1124"/>
        <v/>
      </c>
      <c r="BF1205">
        <f t="shared" si="1125"/>
        <v>0</v>
      </c>
      <c r="BG1205">
        <f t="shared" si="1126"/>
        <v>0</v>
      </c>
      <c r="BH1205">
        <f t="shared" si="1127"/>
        <v>0</v>
      </c>
      <c r="BI1205">
        <f t="shared" si="1128"/>
        <v>0</v>
      </c>
      <c r="BJ1205">
        <f t="shared" si="1129"/>
        <v>0</v>
      </c>
      <c r="BK1205">
        <f t="shared" si="1130"/>
        <v>0</v>
      </c>
      <c r="BL1205">
        <f t="shared" si="1131"/>
        <v>0</v>
      </c>
      <c r="BM1205">
        <f t="shared" si="1132"/>
        <v>0</v>
      </c>
      <c r="BN1205">
        <f t="shared" si="1133"/>
        <v>0</v>
      </c>
      <c r="BO1205">
        <f t="shared" si="1134"/>
        <v>0</v>
      </c>
      <c r="BP1205">
        <f t="shared" si="1135"/>
        <v>0</v>
      </c>
      <c r="BQ1205">
        <f t="shared" si="1136"/>
        <v>0</v>
      </c>
      <c r="BR1205">
        <f t="shared" si="1137"/>
        <v>0</v>
      </c>
      <c r="BS1205">
        <f t="shared" si="1138"/>
        <v>0</v>
      </c>
      <c r="BT1205">
        <f t="shared" si="1139"/>
        <v>0</v>
      </c>
    </row>
    <row r="1206" spans="1:72" x14ac:dyDescent="0.25">
      <c r="A1206" t="str">
        <f>IF(TRIM(INDEX(games!$A:$A,ROW()))="","",TRIM(INDEX(games!$A:$A,ROW())))</f>
        <v/>
      </c>
      <c r="B1206" t="str">
        <f>IF(OR($A1206="",INDEX(games!$B:$B,ROW())=""),"",INDEX(games!$B:$B,ROW()))</f>
        <v/>
      </c>
      <c r="C1206" t="str">
        <f>IF(OR($A1206="",INDEX(games!$C:$C,ROW())=""),"",INDEX(games!$C:$C,ROW()))</f>
        <v/>
      </c>
      <c r="D1206" t="str">
        <f t="shared" si="1080"/>
        <v/>
      </c>
      <c r="E1206" t="str">
        <f t="shared" si="1081"/>
        <v/>
      </c>
      <c r="F1206" t="str">
        <f t="shared" si="1082"/>
        <v/>
      </c>
      <c r="G1206" t="e">
        <f t="shared" si="1083"/>
        <v>#N/A</v>
      </c>
      <c r="H1206" t="e">
        <f t="shared" si="1084"/>
        <v>#N/A</v>
      </c>
      <c r="I1206" t="e">
        <f t="shared" si="1085"/>
        <v>#N/A</v>
      </c>
      <c r="J1206" t="e">
        <f t="shared" si="1086"/>
        <v>#N/A</v>
      </c>
      <c r="K1206" t="e">
        <f t="shared" si="1087"/>
        <v>#N/A</v>
      </c>
      <c r="L1206" t="e">
        <f t="shared" si="1088"/>
        <v>#N/A</v>
      </c>
      <c r="M1206" t="e">
        <f t="shared" si="1089"/>
        <v>#N/A</v>
      </c>
      <c r="N1206" t="e">
        <f t="shared" si="1090"/>
        <v>#N/A</v>
      </c>
      <c r="O1206" t="str">
        <f t="shared" si="1091"/>
        <v/>
      </c>
      <c r="P1206" t="str">
        <f>IF(OR($A1206="",INDEX(games!$H:$H,ROW())=""),"",INDEX(games!$H:$H,ROW()))</f>
        <v/>
      </c>
      <c r="Q1206" t="str">
        <f t="shared" si="1092"/>
        <v/>
      </c>
      <c r="T1206">
        <f t="shared" si="1093"/>
        <v>2020</v>
      </c>
      <c r="U1206">
        <f t="shared" si="1094"/>
        <v>2026</v>
      </c>
      <c r="V1206">
        <f t="shared" si="1095"/>
        <v>6</v>
      </c>
      <c r="W1206" t="str">
        <f>IF(TRIM(INDEX(connections!$A:$A,ROW()))="","",TRIM(INDEX(connections!$A:$A,ROW())))</f>
        <v>Risk of Rain 2</v>
      </c>
      <c r="X1206" t="str">
        <f>IF($W1206="","",TRIM(INDEX(connections!$B:$B,ROW())))</f>
        <v>Serpent's Gaze</v>
      </c>
      <c r="Y1206">
        <f t="shared" si="1096"/>
        <v>688</v>
      </c>
      <c r="Z1206">
        <f t="shared" si="1097"/>
        <v>742</v>
      </c>
      <c r="AA1206" t="str">
        <f t="shared" si="1098"/>
        <v>Yes</v>
      </c>
      <c r="AB1206" t="str">
        <f t="shared" si="1099"/>
        <v/>
      </c>
      <c r="AC1206" t="str">
        <f t="shared" si="1100"/>
        <v/>
      </c>
      <c r="AD1206">
        <f t="shared" si="1101"/>
        <v>0</v>
      </c>
      <c r="AE1206" t="str">
        <f t="shared" si="1102"/>
        <v/>
      </c>
      <c r="AG1206" t="str">
        <f t="shared" si="1103"/>
        <v/>
      </c>
      <c r="AH1206" t="str">
        <f t="shared" si="1104"/>
        <v/>
      </c>
      <c r="AI1206" t="str">
        <f t="shared" si="1105"/>
        <v/>
      </c>
      <c r="AJ1206" t="str">
        <f t="shared" si="1106"/>
        <v/>
      </c>
      <c r="AK1206" t="str">
        <f t="shared" si="1107"/>
        <v/>
      </c>
      <c r="AL1206" t="str">
        <f>IF($A1206="","",INDEX(games!$J:$J,ROW())&amp;"")</f>
        <v/>
      </c>
      <c r="AM1206" t="str">
        <f>IF($A1206="","",SUMPRODUCT($AO1206:$BD1206,'Map Analysis'!$AN$2^{0,1,2,3,4,5,6,7,8,9,10,11,12,13,14,15}))</f>
        <v/>
      </c>
      <c r="AN1206" t="str">
        <f t="shared" si="1108"/>
        <v/>
      </c>
      <c r="AO1206" t="str">
        <f t="shared" si="1109"/>
        <v/>
      </c>
      <c r="AP1206" t="str">
        <f t="shared" si="1110"/>
        <v/>
      </c>
      <c r="AQ1206" t="str">
        <f t="shared" si="1111"/>
        <v/>
      </c>
      <c r="AR1206" t="str">
        <f t="shared" si="1112"/>
        <v/>
      </c>
      <c r="AS1206" t="str">
        <f t="shared" si="1113"/>
        <v/>
      </c>
      <c r="AT1206" t="str">
        <f t="shared" si="1114"/>
        <v/>
      </c>
      <c r="AU1206" t="str">
        <f t="shared" si="1115"/>
        <v/>
      </c>
      <c r="AV1206" t="str">
        <f t="shared" si="1116"/>
        <v/>
      </c>
      <c r="AW1206" t="str">
        <f t="shared" si="1117"/>
        <v/>
      </c>
      <c r="AX1206" t="str">
        <f t="shared" si="1118"/>
        <v/>
      </c>
      <c r="AY1206" t="str">
        <f t="shared" si="1119"/>
        <v/>
      </c>
      <c r="AZ1206" t="str">
        <f t="shared" si="1120"/>
        <v/>
      </c>
      <c r="BA1206" t="str">
        <f t="shared" si="1121"/>
        <v/>
      </c>
      <c r="BB1206" t="str">
        <f t="shared" si="1122"/>
        <v/>
      </c>
      <c r="BC1206" t="str">
        <f t="shared" si="1123"/>
        <v/>
      </c>
      <c r="BD1206" t="str">
        <f t="shared" si="1124"/>
        <v/>
      </c>
      <c r="BF1206">
        <f t="shared" si="1125"/>
        <v>0</v>
      </c>
      <c r="BG1206">
        <f t="shared" si="1126"/>
        <v>0</v>
      </c>
      <c r="BH1206">
        <f t="shared" si="1127"/>
        <v>0</v>
      </c>
      <c r="BI1206">
        <f t="shared" si="1128"/>
        <v>0</v>
      </c>
      <c r="BJ1206">
        <f t="shared" si="1129"/>
        <v>0</v>
      </c>
      <c r="BK1206">
        <f t="shared" si="1130"/>
        <v>0</v>
      </c>
      <c r="BL1206">
        <f t="shared" si="1131"/>
        <v>0</v>
      </c>
      <c r="BM1206">
        <f t="shared" si="1132"/>
        <v>0</v>
      </c>
      <c r="BN1206">
        <f t="shared" si="1133"/>
        <v>0</v>
      </c>
      <c r="BO1206">
        <f t="shared" si="1134"/>
        <v>0</v>
      </c>
      <c r="BP1206">
        <f t="shared" si="1135"/>
        <v>0</v>
      </c>
      <c r="BQ1206">
        <f t="shared" si="1136"/>
        <v>0</v>
      </c>
      <c r="BR1206">
        <f t="shared" si="1137"/>
        <v>0</v>
      </c>
      <c r="BS1206">
        <f t="shared" si="1138"/>
        <v>0</v>
      </c>
      <c r="BT1206">
        <f t="shared" si="1139"/>
        <v>0</v>
      </c>
    </row>
    <row r="1207" spans="1:72" x14ac:dyDescent="0.25">
      <c r="A1207" t="str">
        <f>IF(TRIM(INDEX(games!$A:$A,ROW()))="","",TRIM(INDEX(games!$A:$A,ROW())))</f>
        <v/>
      </c>
      <c r="B1207" t="str">
        <f>IF(OR($A1207="",INDEX(games!$B:$B,ROW())=""),"",INDEX(games!$B:$B,ROW()))</f>
        <v/>
      </c>
      <c r="C1207" t="str">
        <f>IF(OR($A1207="",INDEX(games!$C:$C,ROW())=""),"",INDEX(games!$C:$C,ROW()))</f>
        <v/>
      </c>
      <c r="D1207" t="str">
        <f t="shared" si="1080"/>
        <v/>
      </c>
      <c r="E1207" t="str">
        <f t="shared" si="1081"/>
        <v/>
      </c>
      <c r="F1207" t="str">
        <f t="shared" si="1082"/>
        <v/>
      </c>
      <c r="G1207" t="e">
        <f t="shared" si="1083"/>
        <v>#N/A</v>
      </c>
      <c r="H1207" t="e">
        <f t="shared" si="1084"/>
        <v>#N/A</v>
      </c>
      <c r="I1207" t="e">
        <f t="shared" si="1085"/>
        <v>#N/A</v>
      </c>
      <c r="J1207" t="e">
        <f t="shared" si="1086"/>
        <v>#N/A</v>
      </c>
      <c r="K1207" t="e">
        <f t="shared" si="1087"/>
        <v>#N/A</v>
      </c>
      <c r="L1207" t="e">
        <f t="shared" si="1088"/>
        <v>#N/A</v>
      </c>
      <c r="M1207" t="e">
        <f t="shared" si="1089"/>
        <v>#N/A</v>
      </c>
      <c r="N1207" t="e">
        <f t="shared" si="1090"/>
        <v>#N/A</v>
      </c>
      <c r="O1207" t="str">
        <f t="shared" si="1091"/>
        <v/>
      </c>
      <c r="P1207" t="str">
        <f>IF(OR($A1207="",INDEX(games!$H:$H,ROW())=""),"",INDEX(games!$H:$H,ROW()))</f>
        <v/>
      </c>
      <c r="Q1207" t="str">
        <f t="shared" si="1092"/>
        <v/>
      </c>
      <c r="T1207">
        <f t="shared" si="1093"/>
        <v>1994</v>
      </c>
      <c r="U1207">
        <f t="shared" si="1094"/>
        <v>2015</v>
      </c>
      <c r="V1207">
        <f t="shared" si="1095"/>
        <v>21</v>
      </c>
      <c r="W1207" t="str">
        <f>IF(TRIM(INDEX(connections!$A:$A,ROW()))="","",TRIM(INDEX(connections!$A:$A,ROW())))</f>
        <v>Ancient Domains of Mystery</v>
      </c>
      <c r="X1207" t="str">
        <f>IF($W1207="","",TRIM(INDEX(connections!$B:$B,ROW())))</f>
        <v>Shadow of the Wyrm</v>
      </c>
      <c r="Y1207">
        <f t="shared" si="1096"/>
        <v>25</v>
      </c>
      <c r="Z1207">
        <f t="shared" si="1097"/>
        <v>743</v>
      </c>
      <c r="AA1207" t="str">
        <f t="shared" si="1098"/>
        <v>Yes</v>
      </c>
      <c r="AB1207" t="str">
        <f t="shared" si="1099"/>
        <v>Yes</v>
      </c>
      <c r="AC1207">
        <f t="shared" si="1100"/>
        <v>1</v>
      </c>
      <c r="AD1207">
        <f t="shared" si="1101"/>
        <v>0</v>
      </c>
      <c r="AE1207" t="str">
        <f t="shared" si="1102"/>
        <v/>
      </c>
      <c r="AG1207" t="str">
        <f t="shared" si="1103"/>
        <v/>
      </c>
      <c r="AH1207" t="str">
        <f t="shared" si="1104"/>
        <v/>
      </c>
      <c r="AI1207" t="str">
        <f t="shared" si="1105"/>
        <v/>
      </c>
      <c r="AJ1207" t="str">
        <f t="shared" si="1106"/>
        <v/>
      </c>
      <c r="AK1207" t="str">
        <f t="shared" si="1107"/>
        <v/>
      </c>
      <c r="AL1207" t="str">
        <f>IF($A1207="","",INDEX(games!$J:$J,ROW())&amp;"")</f>
        <v/>
      </c>
      <c r="AM1207" t="str">
        <f>IF($A1207="","",SUMPRODUCT($AO1207:$BD1207,'Map Analysis'!$AN$2^{0,1,2,3,4,5,6,7,8,9,10,11,12,13,14,15}))</f>
        <v/>
      </c>
      <c r="AN1207" t="str">
        <f t="shared" si="1108"/>
        <v/>
      </c>
      <c r="AO1207" t="str">
        <f t="shared" si="1109"/>
        <v/>
      </c>
      <c r="AP1207" t="str">
        <f t="shared" si="1110"/>
        <v/>
      </c>
      <c r="AQ1207" t="str">
        <f t="shared" si="1111"/>
        <v/>
      </c>
      <c r="AR1207" t="str">
        <f t="shared" si="1112"/>
        <v/>
      </c>
      <c r="AS1207" t="str">
        <f t="shared" si="1113"/>
        <v/>
      </c>
      <c r="AT1207" t="str">
        <f t="shared" si="1114"/>
        <v/>
      </c>
      <c r="AU1207" t="str">
        <f t="shared" si="1115"/>
        <v/>
      </c>
      <c r="AV1207" t="str">
        <f t="shared" si="1116"/>
        <v/>
      </c>
      <c r="AW1207" t="str">
        <f t="shared" si="1117"/>
        <v/>
      </c>
      <c r="AX1207" t="str">
        <f t="shared" si="1118"/>
        <v/>
      </c>
      <c r="AY1207" t="str">
        <f t="shared" si="1119"/>
        <v/>
      </c>
      <c r="AZ1207" t="str">
        <f t="shared" si="1120"/>
        <v/>
      </c>
      <c r="BA1207" t="str">
        <f t="shared" si="1121"/>
        <v/>
      </c>
      <c r="BB1207" t="str">
        <f t="shared" si="1122"/>
        <v/>
      </c>
      <c r="BC1207" t="str">
        <f t="shared" si="1123"/>
        <v/>
      </c>
      <c r="BD1207" t="str">
        <f t="shared" si="1124"/>
        <v/>
      </c>
      <c r="BF1207">
        <f t="shared" si="1125"/>
        <v>0</v>
      </c>
      <c r="BG1207">
        <f t="shared" si="1126"/>
        <v>0</v>
      </c>
      <c r="BH1207">
        <f t="shared" si="1127"/>
        <v>0</v>
      </c>
      <c r="BI1207">
        <f t="shared" si="1128"/>
        <v>0</v>
      </c>
      <c r="BJ1207">
        <f t="shared" si="1129"/>
        <v>0</v>
      </c>
      <c r="BK1207">
        <f t="shared" si="1130"/>
        <v>0</v>
      </c>
      <c r="BL1207">
        <f t="shared" si="1131"/>
        <v>0</v>
      </c>
      <c r="BM1207">
        <f t="shared" si="1132"/>
        <v>0</v>
      </c>
      <c r="BN1207">
        <f t="shared" si="1133"/>
        <v>0</v>
      </c>
      <c r="BO1207">
        <f t="shared" si="1134"/>
        <v>0</v>
      </c>
      <c r="BP1207">
        <f t="shared" si="1135"/>
        <v>0</v>
      </c>
      <c r="BQ1207">
        <f t="shared" si="1136"/>
        <v>0</v>
      </c>
      <c r="BR1207">
        <f t="shared" si="1137"/>
        <v>0</v>
      </c>
      <c r="BS1207">
        <f t="shared" si="1138"/>
        <v>0</v>
      </c>
      <c r="BT1207">
        <f t="shared" si="1139"/>
        <v>0</v>
      </c>
    </row>
    <row r="1208" spans="1:72" x14ac:dyDescent="0.25">
      <c r="A1208" t="str">
        <f>IF(TRIM(INDEX(games!$A:$A,ROW()))="","",TRIM(INDEX(games!$A:$A,ROW())))</f>
        <v/>
      </c>
      <c r="B1208" t="str">
        <f>IF(OR($A1208="",INDEX(games!$B:$B,ROW())=""),"",INDEX(games!$B:$B,ROW()))</f>
        <v/>
      </c>
      <c r="C1208" t="str">
        <f>IF(OR($A1208="",INDEX(games!$C:$C,ROW())=""),"",INDEX(games!$C:$C,ROW()))</f>
        <v/>
      </c>
      <c r="D1208" t="str">
        <f t="shared" si="1080"/>
        <v/>
      </c>
      <c r="E1208" t="str">
        <f t="shared" si="1081"/>
        <v/>
      </c>
      <c r="F1208" t="str">
        <f t="shared" si="1082"/>
        <v/>
      </c>
      <c r="G1208" t="e">
        <f t="shared" si="1083"/>
        <v>#N/A</v>
      </c>
      <c r="H1208" t="e">
        <f t="shared" si="1084"/>
        <v>#N/A</v>
      </c>
      <c r="I1208" t="e">
        <f t="shared" si="1085"/>
        <v>#N/A</v>
      </c>
      <c r="J1208" t="e">
        <f t="shared" si="1086"/>
        <v>#N/A</v>
      </c>
      <c r="K1208" t="e">
        <f t="shared" si="1087"/>
        <v>#N/A</v>
      </c>
      <c r="L1208" t="e">
        <f t="shared" si="1088"/>
        <v>#N/A</v>
      </c>
      <c r="M1208" t="e">
        <f t="shared" si="1089"/>
        <v>#N/A</v>
      </c>
      <c r="N1208" t="e">
        <f t="shared" si="1090"/>
        <v>#N/A</v>
      </c>
      <c r="O1208" t="str">
        <f t="shared" si="1091"/>
        <v/>
      </c>
      <c r="P1208" t="str">
        <f>IF(OR($A1208="",INDEX(games!$H:$H,ROW())=""),"",INDEX(games!$H:$H,ROW()))</f>
        <v/>
      </c>
      <c r="Q1208" t="str">
        <f t="shared" si="1092"/>
        <v/>
      </c>
      <c r="T1208">
        <f t="shared" si="1093"/>
        <v>1987</v>
      </c>
      <c r="U1208">
        <f t="shared" si="1094"/>
        <v>2015</v>
      </c>
      <c r="V1208">
        <f t="shared" si="1095"/>
        <v>28</v>
      </c>
      <c r="W1208" t="str">
        <f>IF(TRIM(INDEX(connections!$A:$A,ROW()))="","",TRIM(INDEX(connections!$A:$A,ROW())))</f>
        <v>Omega</v>
      </c>
      <c r="X1208" t="str">
        <f>IF($W1208="","",TRIM(INDEX(connections!$B:$B,ROW())))</f>
        <v>Shadow of the Wyrm</v>
      </c>
      <c r="Y1208">
        <f t="shared" si="1096"/>
        <v>588</v>
      </c>
      <c r="Z1208">
        <f t="shared" si="1097"/>
        <v>743</v>
      </c>
      <c r="AA1208" t="str">
        <f t="shared" si="1098"/>
        <v>Yes</v>
      </c>
      <c r="AB1208" t="str">
        <f t="shared" si="1099"/>
        <v>Yes</v>
      </c>
      <c r="AC1208">
        <f t="shared" si="1100"/>
        <v>1</v>
      </c>
      <c r="AD1208">
        <f t="shared" si="1101"/>
        <v>0</v>
      </c>
      <c r="AE1208" t="str">
        <f t="shared" si="1102"/>
        <v/>
      </c>
      <c r="AG1208" t="str">
        <f t="shared" si="1103"/>
        <v/>
      </c>
      <c r="AH1208" t="str">
        <f t="shared" si="1104"/>
        <v/>
      </c>
      <c r="AI1208" t="str">
        <f t="shared" si="1105"/>
        <v/>
      </c>
      <c r="AJ1208" t="str">
        <f t="shared" si="1106"/>
        <v/>
      </c>
      <c r="AK1208" t="str">
        <f t="shared" si="1107"/>
        <v/>
      </c>
      <c r="AL1208" t="str">
        <f>IF($A1208="","",INDEX(games!$J:$J,ROW())&amp;"")</f>
        <v/>
      </c>
      <c r="AM1208" t="str">
        <f>IF($A1208="","",SUMPRODUCT($AO1208:$BD1208,'Map Analysis'!$AN$2^{0,1,2,3,4,5,6,7,8,9,10,11,12,13,14,15}))</f>
        <v/>
      </c>
      <c r="AN1208" t="str">
        <f t="shared" si="1108"/>
        <v/>
      </c>
      <c r="AO1208" t="str">
        <f t="shared" si="1109"/>
        <v/>
      </c>
      <c r="AP1208" t="str">
        <f t="shared" si="1110"/>
        <v/>
      </c>
      <c r="AQ1208" t="str">
        <f t="shared" si="1111"/>
        <v/>
      </c>
      <c r="AR1208" t="str">
        <f t="shared" si="1112"/>
        <v/>
      </c>
      <c r="AS1208" t="str">
        <f t="shared" si="1113"/>
        <v/>
      </c>
      <c r="AT1208" t="str">
        <f t="shared" si="1114"/>
        <v/>
      </c>
      <c r="AU1208" t="str">
        <f t="shared" si="1115"/>
        <v/>
      </c>
      <c r="AV1208" t="str">
        <f t="shared" si="1116"/>
        <v/>
      </c>
      <c r="AW1208" t="str">
        <f t="shared" si="1117"/>
        <v/>
      </c>
      <c r="AX1208" t="str">
        <f t="shared" si="1118"/>
        <v/>
      </c>
      <c r="AY1208" t="str">
        <f t="shared" si="1119"/>
        <v/>
      </c>
      <c r="AZ1208" t="str">
        <f t="shared" si="1120"/>
        <v/>
      </c>
      <c r="BA1208" t="str">
        <f t="shared" si="1121"/>
        <v/>
      </c>
      <c r="BB1208" t="str">
        <f t="shared" si="1122"/>
        <v/>
      </c>
      <c r="BC1208" t="str">
        <f t="shared" si="1123"/>
        <v/>
      </c>
      <c r="BD1208" t="str">
        <f t="shared" si="1124"/>
        <v/>
      </c>
      <c r="BF1208">
        <f t="shared" si="1125"/>
        <v>0</v>
      </c>
      <c r="BG1208">
        <f t="shared" si="1126"/>
        <v>0</v>
      </c>
      <c r="BH1208">
        <f t="shared" si="1127"/>
        <v>0</v>
      </c>
      <c r="BI1208">
        <f t="shared" si="1128"/>
        <v>0</v>
      </c>
      <c r="BJ1208">
        <f t="shared" si="1129"/>
        <v>0</v>
      </c>
      <c r="BK1208">
        <f t="shared" si="1130"/>
        <v>0</v>
      </c>
      <c r="BL1208">
        <f t="shared" si="1131"/>
        <v>0</v>
      </c>
      <c r="BM1208">
        <f t="shared" si="1132"/>
        <v>0</v>
      </c>
      <c r="BN1208">
        <f t="shared" si="1133"/>
        <v>0</v>
      </c>
      <c r="BO1208">
        <f t="shared" si="1134"/>
        <v>0</v>
      </c>
      <c r="BP1208">
        <f t="shared" si="1135"/>
        <v>0</v>
      </c>
      <c r="BQ1208">
        <f t="shared" si="1136"/>
        <v>0</v>
      </c>
      <c r="BR1208">
        <f t="shared" si="1137"/>
        <v>0</v>
      </c>
      <c r="BS1208">
        <f t="shared" si="1138"/>
        <v>0</v>
      </c>
      <c r="BT1208">
        <f t="shared" si="1139"/>
        <v>0</v>
      </c>
    </row>
    <row r="1209" spans="1:72" x14ac:dyDescent="0.25">
      <c r="A1209" t="str">
        <f>IF(TRIM(INDEX(games!$A:$A,ROW()))="","",TRIM(INDEX(games!$A:$A,ROW())))</f>
        <v/>
      </c>
      <c r="B1209" t="str">
        <f>IF(OR($A1209="",INDEX(games!$B:$B,ROW())=""),"",INDEX(games!$B:$B,ROW()))</f>
        <v/>
      </c>
      <c r="C1209" t="str">
        <f>IF(OR($A1209="",INDEX(games!$C:$C,ROW())=""),"",INDEX(games!$C:$C,ROW()))</f>
        <v/>
      </c>
      <c r="D1209" t="str">
        <f t="shared" si="1080"/>
        <v/>
      </c>
      <c r="E1209" t="str">
        <f t="shared" si="1081"/>
        <v/>
      </c>
      <c r="F1209" t="str">
        <f t="shared" si="1082"/>
        <v/>
      </c>
      <c r="G1209" t="e">
        <f t="shared" si="1083"/>
        <v>#N/A</v>
      </c>
      <c r="H1209" t="e">
        <f t="shared" si="1084"/>
        <v>#N/A</v>
      </c>
      <c r="I1209" t="e">
        <f t="shared" si="1085"/>
        <v>#N/A</v>
      </c>
      <c r="J1209" t="e">
        <f t="shared" si="1086"/>
        <v>#N/A</v>
      </c>
      <c r="K1209" t="e">
        <f t="shared" si="1087"/>
        <v>#N/A</v>
      </c>
      <c r="L1209" t="e">
        <f t="shared" si="1088"/>
        <v>#N/A</v>
      </c>
      <c r="M1209" t="e">
        <f t="shared" si="1089"/>
        <v>#N/A</v>
      </c>
      <c r="N1209" t="e">
        <f t="shared" si="1090"/>
        <v>#N/A</v>
      </c>
      <c r="O1209" t="str">
        <f t="shared" si="1091"/>
        <v/>
      </c>
      <c r="P1209" t="str">
        <f>IF(OR($A1209="",INDEX(games!$H:$H,ROW())=""),"",INDEX(games!$H:$H,ROW()))</f>
        <v/>
      </c>
      <c r="Q1209" t="str">
        <f t="shared" si="1092"/>
        <v/>
      </c>
      <c r="T1209">
        <f t="shared" si="1093"/>
        <v>2015</v>
      </c>
      <c r="U1209">
        <f t="shared" si="1094"/>
        <v>2025</v>
      </c>
      <c r="V1209">
        <f t="shared" si="1095"/>
        <v>10</v>
      </c>
      <c r="W1209" t="str">
        <f>IF(TRIM(INDEX(connections!$A:$A,ROW()))="","",TRIM(INDEX(connections!$A:$A,ROW())))</f>
        <v>Darkest Dungeon</v>
      </c>
      <c r="X1209" t="str">
        <f>IF($W1209="","",TRIM(INDEX(connections!$B:$B,ROW())))</f>
        <v>Shadowveil: Legend of The Five Rings</v>
      </c>
      <c r="Y1209">
        <f t="shared" si="1096"/>
        <v>190</v>
      </c>
      <c r="Z1209">
        <f t="shared" si="1097"/>
        <v>744</v>
      </c>
      <c r="AA1209" t="str">
        <f t="shared" si="1098"/>
        <v>Yes</v>
      </c>
      <c r="AB1209" t="str">
        <f t="shared" si="1099"/>
        <v/>
      </c>
      <c r="AC1209" t="str">
        <f t="shared" si="1100"/>
        <v/>
      </c>
      <c r="AD1209">
        <f t="shared" si="1101"/>
        <v>0</v>
      </c>
      <c r="AE1209" t="str">
        <f t="shared" si="1102"/>
        <v/>
      </c>
      <c r="AG1209" t="str">
        <f t="shared" si="1103"/>
        <v/>
      </c>
      <c r="AH1209" t="str">
        <f t="shared" si="1104"/>
        <v/>
      </c>
      <c r="AI1209" t="str">
        <f t="shared" si="1105"/>
        <v/>
      </c>
      <c r="AJ1209" t="str">
        <f t="shared" si="1106"/>
        <v/>
      </c>
      <c r="AK1209" t="str">
        <f t="shared" si="1107"/>
        <v/>
      </c>
      <c r="AL1209" t="str">
        <f>IF($A1209="","",INDEX(games!$J:$J,ROW())&amp;"")</f>
        <v/>
      </c>
      <c r="AM1209" t="str">
        <f>IF($A1209="","",SUMPRODUCT($AO1209:$BD1209,'Map Analysis'!$AN$2^{0,1,2,3,4,5,6,7,8,9,10,11,12,13,14,15}))</f>
        <v/>
      </c>
      <c r="AN1209" t="str">
        <f t="shared" si="1108"/>
        <v/>
      </c>
      <c r="AO1209" t="str">
        <f t="shared" si="1109"/>
        <v/>
      </c>
      <c r="AP1209" t="str">
        <f t="shared" si="1110"/>
        <v/>
      </c>
      <c r="AQ1209" t="str">
        <f t="shared" si="1111"/>
        <v/>
      </c>
      <c r="AR1209" t="str">
        <f t="shared" si="1112"/>
        <v/>
      </c>
      <c r="AS1209" t="str">
        <f t="shared" si="1113"/>
        <v/>
      </c>
      <c r="AT1209" t="str">
        <f t="shared" si="1114"/>
        <v/>
      </c>
      <c r="AU1209" t="str">
        <f t="shared" si="1115"/>
        <v/>
      </c>
      <c r="AV1209" t="str">
        <f t="shared" si="1116"/>
        <v/>
      </c>
      <c r="AW1209" t="str">
        <f t="shared" si="1117"/>
        <v/>
      </c>
      <c r="AX1209" t="str">
        <f t="shared" si="1118"/>
        <v/>
      </c>
      <c r="AY1209" t="str">
        <f t="shared" si="1119"/>
        <v/>
      </c>
      <c r="AZ1209" t="str">
        <f t="shared" si="1120"/>
        <v/>
      </c>
      <c r="BA1209" t="str">
        <f t="shared" si="1121"/>
        <v/>
      </c>
      <c r="BB1209" t="str">
        <f t="shared" si="1122"/>
        <v/>
      </c>
      <c r="BC1209" t="str">
        <f t="shared" si="1123"/>
        <v/>
      </c>
      <c r="BD1209" t="str">
        <f t="shared" si="1124"/>
        <v/>
      </c>
      <c r="BF1209">
        <f t="shared" si="1125"/>
        <v>0</v>
      </c>
      <c r="BG1209">
        <f t="shared" si="1126"/>
        <v>0</v>
      </c>
      <c r="BH1209">
        <f t="shared" si="1127"/>
        <v>0</v>
      </c>
      <c r="BI1209">
        <f t="shared" si="1128"/>
        <v>0</v>
      </c>
      <c r="BJ1209">
        <f t="shared" si="1129"/>
        <v>0</v>
      </c>
      <c r="BK1209">
        <f t="shared" si="1130"/>
        <v>0</v>
      </c>
      <c r="BL1209">
        <f t="shared" si="1131"/>
        <v>0</v>
      </c>
      <c r="BM1209">
        <f t="shared" si="1132"/>
        <v>0</v>
      </c>
      <c r="BN1209">
        <f t="shared" si="1133"/>
        <v>0</v>
      </c>
      <c r="BO1209">
        <f t="shared" si="1134"/>
        <v>0</v>
      </c>
      <c r="BP1209">
        <f t="shared" si="1135"/>
        <v>0</v>
      </c>
      <c r="BQ1209">
        <f t="shared" si="1136"/>
        <v>0</v>
      </c>
      <c r="BR1209">
        <f t="shared" si="1137"/>
        <v>0</v>
      </c>
      <c r="BS1209">
        <f t="shared" si="1138"/>
        <v>0</v>
      </c>
      <c r="BT1209">
        <f t="shared" si="1139"/>
        <v>0</v>
      </c>
    </row>
    <row r="1210" spans="1:72" x14ac:dyDescent="0.25">
      <c r="A1210" t="str">
        <f>IF(TRIM(INDEX(games!$A:$A,ROW()))="","",TRIM(INDEX(games!$A:$A,ROW())))</f>
        <v/>
      </c>
      <c r="B1210" t="str">
        <f>IF(OR($A1210="",INDEX(games!$B:$B,ROW())=""),"",INDEX(games!$B:$B,ROW()))</f>
        <v/>
      </c>
      <c r="C1210" t="str">
        <f>IF(OR($A1210="",INDEX(games!$C:$C,ROW())=""),"",INDEX(games!$C:$C,ROW()))</f>
        <v/>
      </c>
      <c r="D1210" t="str">
        <f t="shared" si="1080"/>
        <v/>
      </c>
      <c r="E1210" t="str">
        <f t="shared" si="1081"/>
        <v/>
      </c>
      <c r="F1210" t="str">
        <f t="shared" si="1082"/>
        <v/>
      </c>
      <c r="G1210" t="e">
        <f t="shared" si="1083"/>
        <v>#N/A</v>
      </c>
      <c r="H1210" t="e">
        <f t="shared" si="1084"/>
        <v>#N/A</v>
      </c>
      <c r="I1210" t="e">
        <f t="shared" si="1085"/>
        <v>#N/A</v>
      </c>
      <c r="J1210" t="e">
        <f t="shared" si="1086"/>
        <v>#N/A</v>
      </c>
      <c r="K1210" t="e">
        <f t="shared" si="1087"/>
        <v>#N/A</v>
      </c>
      <c r="L1210" t="e">
        <f t="shared" si="1088"/>
        <v>#N/A</v>
      </c>
      <c r="M1210" t="e">
        <f t="shared" si="1089"/>
        <v>#N/A</v>
      </c>
      <c r="N1210" t="e">
        <f t="shared" si="1090"/>
        <v>#N/A</v>
      </c>
      <c r="O1210" t="str">
        <f t="shared" si="1091"/>
        <v/>
      </c>
      <c r="P1210" t="str">
        <f>IF(OR($A1210="",INDEX(games!$H:$H,ROW())=""),"",INDEX(games!$H:$H,ROW()))</f>
        <v/>
      </c>
      <c r="Q1210" t="str">
        <f t="shared" si="1092"/>
        <v/>
      </c>
      <c r="T1210">
        <f t="shared" si="1093"/>
        <v>2019</v>
      </c>
      <c r="U1210">
        <f t="shared" si="1094"/>
        <v>2025</v>
      </c>
      <c r="V1210">
        <f t="shared" si="1095"/>
        <v>6</v>
      </c>
      <c r="W1210" t="str">
        <f>IF(TRIM(INDEX(connections!$A:$A,ROW()))="","",TRIM(INDEX(connections!$A:$A,ROW())))</f>
        <v>Hades</v>
      </c>
      <c r="X1210" t="str">
        <f>IF($W1210="","",TRIM(INDEX(connections!$B:$B,ROW())))</f>
        <v>Shadowveil: Legend of The Five Rings</v>
      </c>
      <c r="Y1210">
        <f t="shared" si="1096"/>
        <v>375</v>
      </c>
      <c r="Z1210">
        <f t="shared" si="1097"/>
        <v>744</v>
      </c>
      <c r="AA1210" t="str">
        <f t="shared" si="1098"/>
        <v>Yes</v>
      </c>
      <c r="AB1210" t="str">
        <f t="shared" si="1099"/>
        <v/>
      </c>
      <c r="AC1210" t="str">
        <f t="shared" si="1100"/>
        <v/>
      </c>
      <c r="AD1210">
        <f t="shared" si="1101"/>
        <v>1</v>
      </c>
      <c r="AE1210" t="str">
        <f t="shared" si="1102"/>
        <v/>
      </c>
      <c r="AG1210" t="str">
        <f t="shared" si="1103"/>
        <v/>
      </c>
      <c r="AH1210" t="str">
        <f t="shared" si="1104"/>
        <v/>
      </c>
      <c r="AI1210" t="str">
        <f t="shared" si="1105"/>
        <v/>
      </c>
      <c r="AJ1210" t="str">
        <f t="shared" si="1106"/>
        <v/>
      </c>
      <c r="AK1210" t="str">
        <f t="shared" si="1107"/>
        <v/>
      </c>
      <c r="AL1210" t="str">
        <f>IF($A1210="","",INDEX(games!$J:$J,ROW())&amp;"")</f>
        <v/>
      </c>
      <c r="AM1210" t="str">
        <f>IF($A1210="","",SUMPRODUCT($AO1210:$BD1210,'Map Analysis'!$AN$2^{0,1,2,3,4,5,6,7,8,9,10,11,12,13,14,15}))</f>
        <v/>
      </c>
      <c r="AN1210" t="str">
        <f t="shared" si="1108"/>
        <v/>
      </c>
      <c r="AO1210" t="str">
        <f t="shared" si="1109"/>
        <v/>
      </c>
      <c r="AP1210" t="str">
        <f t="shared" si="1110"/>
        <v/>
      </c>
      <c r="AQ1210" t="str">
        <f t="shared" si="1111"/>
        <v/>
      </c>
      <c r="AR1210" t="str">
        <f t="shared" si="1112"/>
        <v/>
      </c>
      <c r="AS1210" t="str">
        <f t="shared" si="1113"/>
        <v/>
      </c>
      <c r="AT1210" t="str">
        <f t="shared" si="1114"/>
        <v/>
      </c>
      <c r="AU1210" t="str">
        <f t="shared" si="1115"/>
        <v/>
      </c>
      <c r="AV1210" t="str">
        <f t="shared" si="1116"/>
        <v/>
      </c>
      <c r="AW1210" t="str">
        <f t="shared" si="1117"/>
        <v/>
      </c>
      <c r="AX1210" t="str">
        <f t="shared" si="1118"/>
        <v/>
      </c>
      <c r="AY1210" t="str">
        <f t="shared" si="1119"/>
        <v/>
      </c>
      <c r="AZ1210" t="str">
        <f t="shared" si="1120"/>
        <v/>
      </c>
      <c r="BA1210" t="str">
        <f t="shared" si="1121"/>
        <v/>
      </c>
      <c r="BB1210" t="str">
        <f t="shared" si="1122"/>
        <v/>
      </c>
      <c r="BC1210" t="str">
        <f t="shared" si="1123"/>
        <v/>
      </c>
      <c r="BD1210" t="str">
        <f t="shared" si="1124"/>
        <v/>
      </c>
      <c r="BF1210">
        <f t="shared" si="1125"/>
        <v>0</v>
      </c>
      <c r="BG1210">
        <f t="shared" si="1126"/>
        <v>0</v>
      </c>
      <c r="BH1210">
        <f t="shared" si="1127"/>
        <v>0</v>
      </c>
      <c r="BI1210">
        <f t="shared" si="1128"/>
        <v>0</v>
      </c>
      <c r="BJ1210">
        <f t="shared" si="1129"/>
        <v>0</v>
      </c>
      <c r="BK1210">
        <f t="shared" si="1130"/>
        <v>0</v>
      </c>
      <c r="BL1210">
        <f t="shared" si="1131"/>
        <v>0</v>
      </c>
      <c r="BM1210">
        <f t="shared" si="1132"/>
        <v>0</v>
      </c>
      <c r="BN1210">
        <f t="shared" si="1133"/>
        <v>0</v>
      </c>
      <c r="BO1210">
        <f t="shared" si="1134"/>
        <v>0</v>
      </c>
      <c r="BP1210">
        <f t="shared" si="1135"/>
        <v>0</v>
      </c>
      <c r="BQ1210">
        <f t="shared" si="1136"/>
        <v>0</v>
      </c>
      <c r="BR1210">
        <f t="shared" si="1137"/>
        <v>0</v>
      </c>
      <c r="BS1210">
        <f t="shared" si="1138"/>
        <v>0</v>
      </c>
      <c r="BT1210">
        <f t="shared" si="1139"/>
        <v>0</v>
      </c>
    </row>
    <row r="1211" spans="1:72" x14ac:dyDescent="0.25">
      <c r="A1211" t="str">
        <f>IF(TRIM(INDEX(games!$A:$A,ROW()))="","",TRIM(INDEX(games!$A:$A,ROW())))</f>
        <v/>
      </c>
      <c r="B1211" t="str">
        <f>IF(OR($A1211="",INDEX(games!$B:$B,ROW())=""),"",INDEX(games!$B:$B,ROW()))</f>
        <v/>
      </c>
      <c r="C1211" t="str">
        <f>IF(OR($A1211="",INDEX(games!$C:$C,ROW())=""),"",INDEX(games!$C:$C,ROW()))</f>
        <v/>
      </c>
      <c r="D1211" t="str">
        <f t="shared" si="1080"/>
        <v/>
      </c>
      <c r="E1211" t="str">
        <f t="shared" si="1081"/>
        <v/>
      </c>
      <c r="F1211" t="str">
        <f t="shared" si="1082"/>
        <v/>
      </c>
      <c r="G1211" t="e">
        <f t="shared" si="1083"/>
        <v>#N/A</v>
      </c>
      <c r="H1211" t="e">
        <f t="shared" si="1084"/>
        <v>#N/A</v>
      </c>
      <c r="I1211" t="e">
        <f t="shared" si="1085"/>
        <v>#N/A</v>
      </c>
      <c r="J1211" t="e">
        <f t="shared" si="1086"/>
        <v>#N/A</v>
      </c>
      <c r="K1211" t="e">
        <f t="shared" si="1087"/>
        <v>#N/A</v>
      </c>
      <c r="L1211" t="e">
        <f t="shared" si="1088"/>
        <v>#N/A</v>
      </c>
      <c r="M1211" t="e">
        <f t="shared" si="1089"/>
        <v>#N/A</v>
      </c>
      <c r="N1211" t="e">
        <f t="shared" si="1090"/>
        <v>#N/A</v>
      </c>
      <c r="O1211" t="str">
        <f t="shared" si="1091"/>
        <v/>
      </c>
      <c r="P1211" t="str">
        <f>IF(OR($A1211="",INDEX(games!$H:$H,ROW())=""),"",INDEX(games!$H:$H,ROW()))</f>
        <v/>
      </c>
      <c r="Q1211" t="str">
        <f t="shared" si="1092"/>
        <v/>
      </c>
      <c r="T1211">
        <f t="shared" si="1093"/>
        <v>2017</v>
      </c>
      <c r="U1211">
        <f t="shared" si="1094"/>
        <v>2025</v>
      </c>
      <c r="V1211">
        <f t="shared" si="1095"/>
        <v>8</v>
      </c>
      <c r="W1211" t="str">
        <f>IF(TRIM(INDEX(connections!$A:$A,ROW()))="","",TRIM(INDEX(connections!$A:$A,ROW())))</f>
        <v>Slay the Spire</v>
      </c>
      <c r="X1211" t="str">
        <f>IF($W1211="","",TRIM(INDEX(connections!$B:$B,ROW())))</f>
        <v>Shadowveil: Legend of The Five Rings</v>
      </c>
      <c r="Y1211">
        <f t="shared" si="1096"/>
        <v>772</v>
      </c>
      <c r="Z1211">
        <f t="shared" si="1097"/>
        <v>744</v>
      </c>
      <c r="AA1211" t="str">
        <f t="shared" si="1098"/>
        <v>Yes</v>
      </c>
      <c r="AB1211" t="str">
        <f t="shared" si="1099"/>
        <v/>
      </c>
      <c r="AC1211" t="str">
        <f t="shared" si="1100"/>
        <v/>
      </c>
      <c r="AD1211">
        <f t="shared" si="1101"/>
        <v>1</v>
      </c>
      <c r="AE1211" t="str">
        <f t="shared" si="1102"/>
        <v/>
      </c>
      <c r="AG1211" t="str">
        <f t="shared" si="1103"/>
        <v/>
      </c>
      <c r="AH1211" t="str">
        <f t="shared" si="1104"/>
        <v/>
      </c>
      <c r="AI1211" t="str">
        <f t="shared" si="1105"/>
        <v/>
      </c>
      <c r="AJ1211" t="str">
        <f t="shared" si="1106"/>
        <v/>
      </c>
      <c r="AK1211" t="str">
        <f t="shared" si="1107"/>
        <v/>
      </c>
      <c r="AL1211" t="str">
        <f>IF($A1211="","",INDEX(games!$J:$J,ROW())&amp;"")</f>
        <v/>
      </c>
      <c r="AM1211" t="str">
        <f>IF($A1211="","",SUMPRODUCT($AO1211:$BD1211,'Map Analysis'!$AN$2^{0,1,2,3,4,5,6,7,8,9,10,11,12,13,14,15}))</f>
        <v/>
      </c>
      <c r="AN1211" t="str">
        <f t="shared" si="1108"/>
        <v/>
      </c>
      <c r="AO1211" t="str">
        <f t="shared" si="1109"/>
        <v/>
      </c>
      <c r="AP1211" t="str">
        <f t="shared" si="1110"/>
        <v/>
      </c>
      <c r="AQ1211" t="str">
        <f t="shared" si="1111"/>
        <v/>
      </c>
      <c r="AR1211" t="str">
        <f t="shared" si="1112"/>
        <v/>
      </c>
      <c r="AS1211" t="str">
        <f t="shared" si="1113"/>
        <v/>
      </c>
      <c r="AT1211" t="str">
        <f t="shared" si="1114"/>
        <v/>
      </c>
      <c r="AU1211" t="str">
        <f t="shared" si="1115"/>
        <v/>
      </c>
      <c r="AV1211" t="str">
        <f t="shared" si="1116"/>
        <v/>
      </c>
      <c r="AW1211" t="str">
        <f t="shared" si="1117"/>
        <v/>
      </c>
      <c r="AX1211" t="str">
        <f t="shared" si="1118"/>
        <v/>
      </c>
      <c r="AY1211" t="str">
        <f t="shared" si="1119"/>
        <v/>
      </c>
      <c r="AZ1211" t="str">
        <f t="shared" si="1120"/>
        <v/>
      </c>
      <c r="BA1211" t="str">
        <f t="shared" si="1121"/>
        <v/>
      </c>
      <c r="BB1211" t="str">
        <f t="shared" si="1122"/>
        <v/>
      </c>
      <c r="BC1211" t="str">
        <f t="shared" si="1123"/>
        <v/>
      </c>
      <c r="BD1211" t="str">
        <f t="shared" si="1124"/>
        <v/>
      </c>
      <c r="BF1211">
        <f t="shared" si="1125"/>
        <v>0</v>
      </c>
      <c r="BG1211">
        <f t="shared" si="1126"/>
        <v>0</v>
      </c>
      <c r="BH1211">
        <f t="shared" si="1127"/>
        <v>0</v>
      </c>
      <c r="BI1211">
        <f t="shared" si="1128"/>
        <v>0</v>
      </c>
      <c r="BJ1211">
        <f t="shared" si="1129"/>
        <v>0</v>
      </c>
      <c r="BK1211">
        <f t="shared" si="1130"/>
        <v>0</v>
      </c>
      <c r="BL1211">
        <f t="shared" si="1131"/>
        <v>0</v>
      </c>
      <c r="BM1211">
        <f t="shared" si="1132"/>
        <v>0</v>
      </c>
      <c r="BN1211">
        <f t="shared" si="1133"/>
        <v>0</v>
      </c>
      <c r="BO1211">
        <f t="shared" si="1134"/>
        <v>0</v>
      </c>
      <c r="BP1211">
        <f t="shared" si="1135"/>
        <v>0</v>
      </c>
      <c r="BQ1211">
        <f t="shared" si="1136"/>
        <v>0</v>
      </c>
      <c r="BR1211">
        <f t="shared" si="1137"/>
        <v>0</v>
      </c>
      <c r="BS1211">
        <f t="shared" si="1138"/>
        <v>0</v>
      </c>
      <c r="BT1211">
        <f t="shared" si="1139"/>
        <v>0</v>
      </c>
    </row>
    <row r="1212" spans="1:72" x14ac:dyDescent="0.25">
      <c r="A1212" t="str">
        <f>IF(TRIM(INDEX(games!$A:$A,ROW()))="","",TRIM(INDEX(games!$A:$A,ROW())))</f>
        <v/>
      </c>
      <c r="B1212" t="str">
        <f>IF(OR($A1212="",INDEX(games!$B:$B,ROW())=""),"",INDEX(games!$B:$B,ROW()))</f>
        <v/>
      </c>
      <c r="C1212" t="str">
        <f>IF(OR($A1212="",INDEX(games!$C:$C,ROW())=""),"",INDEX(games!$C:$C,ROW()))</f>
        <v/>
      </c>
      <c r="D1212" t="str">
        <f t="shared" si="1080"/>
        <v/>
      </c>
      <c r="E1212" t="str">
        <f t="shared" si="1081"/>
        <v/>
      </c>
      <c r="F1212" t="str">
        <f t="shared" si="1082"/>
        <v/>
      </c>
      <c r="G1212" t="e">
        <f t="shared" si="1083"/>
        <v>#N/A</v>
      </c>
      <c r="H1212" t="e">
        <f t="shared" si="1084"/>
        <v>#N/A</v>
      </c>
      <c r="I1212" t="e">
        <f t="shared" si="1085"/>
        <v>#N/A</v>
      </c>
      <c r="J1212" t="e">
        <f t="shared" si="1086"/>
        <v>#N/A</v>
      </c>
      <c r="K1212" t="e">
        <f t="shared" si="1087"/>
        <v>#N/A</v>
      </c>
      <c r="L1212" t="e">
        <f t="shared" si="1088"/>
        <v>#N/A</v>
      </c>
      <c r="M1212" t="e">
        <f t="shared" si="1089"/>
        <v>#N/A</v>
      </c>
      <c r="N1212" t="e">
        <f t="shared" si="1090"/>
        <v>#N/A</v>
      </c>
      <c r="O1212" t="str">
        <f t="shared" si="1091"/>
        <v/>
      </c>
      <c r="P1212" t="str">
        <f>IF(OR($A1212="",INDEX(games!$H:$H,ROW())=""),"",INDEX(games!$H:$H,ROW()))</f>
        <v/>
      </c>
      <c r="Q1212" t="str">
        <f t="shared" si="1092"/>
        <v/>
      </c>
      <c r="T1212">
        <f t="shared" si="1093"/>
        <v>2012</v>
      </c>
      <c r="U1212">
        <f t="shared" si="1094"/>
        <v>2025</v>
      </c>
      <c r="V1212">
        <f t="shared" si="1095"/>
        <v>13</v>
      </c>
      <c r="W1212" t="str">
        <f>IF(TRIM(INDEX(connections!$A:$A,ROW()))="","",TRIM(INDEX(connections!$A:$A,ROW())))</f>
        <v>FTL</v>
      </c>
      <c r="X1212" t="str">
        <f>IF($W1212="","",TRIM(INDEX(connections!$B:$B,ROW())))</f>
        <v>Shape of Dreams</v>
      </c>
      <c r="Y1212">
        <f t="shared" si="1096"/>
        <v>326</v>
      </c>
      <c r="Z1212">
        <f t="shared" si="1097"/>
        <v>745</v>
      </c>
      <c r="AA1212" t="str">
        <f t="shared" si="1098"/>
        <v>Yes</v>
      </c>
      <c r="AB1212" t="str">
        <f t="shared" si="1099"/>
        <v>Yes</v>
      </c>
      <c r="AC1212">
        <f t="shared" si="1100"/>
        <v>1</v>
      </c>
      <c r="AD1212">
        <f t="shared" si="1101"/>
        <v>1</v>
      </c>
      <c r="AE1212" t="str">
        <f t="shared" si="1102"/>
        <v/>
      </c>
      <c r="AG1212" t="str">
        <f t="shared" si="1103"/>
        <v/>
      </c>
      <c r="AH1212" t="str">
        <f t="shared" si="1104"/>
        <v/>
      </c>
      <c r="AI1212" t="str">
        <f t="shared" si="1105"/>
        <v/>
      </c>
      <c r="AJ1212" t="str">
        <f t="shared" si="1106"/>
        <v/>
      </c>
      <c r="AK1212" t="str">
        <f t="shared" si="1107"/>
        <v/>
      </c>
      <c r="AL1212" t="str">
        <f>IF($A1212="","",INDEX(games!$J:$J,ROW())&amp;"")</f>
        <v/>
      </c>
      <c r="AM1212" t="str">
        <f>IF($A1212="","",SUMPRODUCT($AO1212:$BD1212,'Map Analysis'!$AN$2^{0,1,2,3,4,5,6,7,8,9,10,11,12,13,14,15}))</f>
        <v/>
      </c>
      <c r="AN1212" t="str">
        <f t="shared" si="1108"/>
        <v/>
      </c>
      <c r="AO1212" t="str">
        <f t="shared" si="1109"/>
        <v/>
      </c>
      <c r="AP1212" t="str">
        <f t="shared" si="1110"/>
        <v/>
      </c>
      <c r="AQ1212" t="str">
        <f t="shared" si="1111"/>
        <v/>
      </c>
      <c r="AR1212" t="str">
        <f t="shared" si="1112"/>
        <v/>
      </c>
      <c r="AS1212" t="str">
        <f t="shared" si="1113"/>
        <v/>
      </c>
      <c r="AT1212" t="str">
        <f t="shared" si="1114"/>
        <v/>
      </c>
      <c r="AU1212" t="str">
        <f t="shared" si="1115"/>
        <v/>
      </c>
      <c r="AV1212" t="str">
        <f t="shared" si="1116"/>
        <v/>
      </c>
      <c r="AW1212" t="str">
        <f t="shared" si="1117"/>
        <v/>
      </c>
      <c r="AX1212" t="str">
        <f t="shared" si="1118"/>
        <v/>
      </c>
      <c r="AY1212" t="str">
        <f t="shared" si="1119"/>
        <v/>
      </c>
      <c r="AZ1212" t="str">
        <f t="shared" si="1120"/>
        <v/>
      </c>
      <c r="BA1212" t="str">
        <f t="shared" si="1121"/>
        <v/>
      </c>
      <c r="BB1212" t="str">
        <f t="shared" si="1122"/>
        <v/>
      </c>
      <c r="BC1212" t="str">
        <f t="shared" si="1123"/>
        <v/>
      </c>
      <c r="BD1212" t="str">
        <f t="shared" si="1124"/>
        <v/>
      </c>
      <c r="BF1212">
        <f t="shared" si="1125"/>
        <v>0</v>
      </c>
      <c r="BG1212">
        <f t="shared" si="1126"/>
        <v>0</v>
      </c>
      <c r="BH1212">
        <f t="shared" si="1127"/>
        <v>0</v>
      </c>
      <c r="BI1212">
        <f t="shared" si="1128"/>
        <v>0</v>
      </c>
      <c r="BJ1212">
        <f t="shared" si="1129"/>
        <v>0</v>
      </c>
      <c r="BK1212">
        <f t="shared" si="1130"/>
        <v>0</v>
      </c>
      <c r="BL1212">
        <f t="shared" si="1131"/>
        <v>0</v>
      </c>
      <c r="BM1212">
        <f t="shared" si="1132"/>
        <v>0</v>
      </c>
      <c r="BN1212">
        <f t="shared" si="1133"/>
        <v>0</v>
      </c>
      <c r="BO1212">
        <f t="shared" si="1134"/>
        <v>0</v>
      </c>
      <c r="BP1212">
        <f t="shared" si="1135"/>
        <v>0</v>
      </c>
      <c r="BQ1212">
        <f t="shared" si="1136"/>
        <v>0</v>
      </c>
      <c r="BR1212">
        <f t="shared" si="1137"/>
        <v>0</v>
      </c>
      <c r="BS1212">
        <f t="shared" si="1138"/>
        <v>0</v>
      </c>
      <c r="BT1212">
        <f t="shared" si="1139"/>
        <v>0</v>
      </c>
    </row>
    <row r="1213" spans="1:72" x14ac:dyDescent="0.25">
      <c r="A1213" t="str">
        <f>IF(TRIM(INDEX(games!$A:$A,ROW()))="","",TRIM(INDEX(games!$A:$A,ROW())))</f>
        <v/>
      </c>
      <c r="B1213" t="str">
        <f>IF(OR($A1213="",INDEX(games!$B:$B,ROW())=""),"",INDEX(games!$B:$B,ROW()))</f>
        <v/>
      </c>
      <c r="C1213" t="str">
        <f>IF(OR($A1213="",INDEX(games!$C:$C,ROW())=""),"",INDEX(games!$C:$C,ROW()))</f>
        <v/>
      </c>
      <c r="D1213" t="str">
        <f t="shared" si="1080"/>
        <v/>
      </c>
      <c r="E1213" t="str">
        <f t="shared" si="1081"/>
        <v/>
      </c>
      <c r="F1213" t="str">
        <f t="shared" si="1082"/>
        <v/>
      </c>
      <c r="G1213" t="e">
        <f t="shared" si="1083"/>
        <v>#N/A</v>
      </c>
      <c r="H1213" t="e">
        <f t="shared" si="1084"/>
        <v>#N/A</v>
      </c>
      <c r="I1213" t="e">
        <f t="shared" si="1085"/>
        <v>#N/A</v>
      </c>
      <c r="J1213" t="e">
        <f t="shared" si="1086"/>
        <v>#N/A</v>
      </c>
      <c r="K1213" t="e">
        <f t="shared" si="1087"/>
        <v>#N/A</v>
      </c>
      <c r="L1213" t="e">
        <f t="shared" si="1088"/>
        <v>#N/A</v>
      </c>
      <c r="M1213" t="e">
        <f t="shared" si="1089"/>
        <v>#N/A</v>
      </c>
      <c r="N1213" t="e">
        <f t="shared" si="1090"/>
        <v>#N/A</v>
      </c>
      <c r="O1213" t="str">
        <f t="shared" si="1091"/>
        <v/>
      </c>
      <c r="P1213" t="str">
        <f>IF(OR($A1213="",INDEX(games!$H:$H,ROW())=""),"",INDEX(games!$H:$H,ROW()))</f>
        <v/>
      </c>
      <c r="Q1213" t="str">
        <f t="shared" si="1092"/>
        <v/>
      </c>
      <c r="T1213">
        <f t="shared" si="1093"/>
        <v>2023</v>
      </c>
      <c r="U1213">
        <f t="shared" si="1094"/>
        <v>2025</v>
      </c>
      <c r="V1213">
        <f t="shared" si="1095"/>
        <v>2</v>
      </c>
      <c r="W1213" t="str">
        <f>IF(TRIM(INDEX(connections!$A:$A,ROW()))="","",TRIM(INDEX(connections!$A:$A,ROW())))</f>
        <v>Ravenswatch</v>
      </c>
      <c r="X1213" t="str">
        <f>IF($W1213="","",TRIM(INDEX(connections!$B:$B,ROW())))</f>
        <v>Shape of Dreams</v>
      </c>
      <c r="Y1213">
        <f t="shared" si="1096"/>
        <v>665</v>
      </c>
      <c r="Z1213">
        <f t="shared" si="1097"/>
        <v>745</v>
      </c>
      <c r="AA1213" t="str">
        <f t="shared" si="1098"/>
        <v>Yes</v>
      </c>
      <c r="AB1213" t="str">
        <f t="shared" si="1099"/>
        <v>Yes</v>
      </c>
      <c r="AC1213">
        <f t="shared" si="1100"/>
        <v>1</v>
      </c>
      <c r="AD1213">
        <f t="shared" si="1101"/>
        <v>0</v>
      </c>
      <c r="AE1213" t="str">
        <f t="shared" si="1102"/>
        <v/>
      </c>
      <c r="AG1213" t="str">
        <f t="shared" si="1103"/>
        <v/>
      </c>
      <c r="AH1213" t="str">
        <f t="shared" si="1104"/>
        <v/>
      </c>
      <c r="AI1213" t="str">
        <f t="shared" si="1105"/>
        <v/>
      </c>
      <c r="AJ1213" t="str">
        <f t="shared" si="1106"/>
        <v/>
      </c>
      <c r="AK1213" t="str">
        <f t="shared" si="1107"/>
        <v/>
      </c>
      <c r="AL1213" t="str">
        <f>IF($A1213="","",INDEX(games!$J:$J,ROW())&amp;"")</f>
        <v/>
      </c>
      <c r="AM1213" t="str">
        <f>IF($A1213="","",SUMPRODUCT($AO1213:$BD1213,'Map Analysis'!$AN$2^{0,1,2,3,4,5,6,7,8,9,10,11,12,13,14,15}))</f>
        <v/>
      </c>
      <c r="AN1213" t="str">
        <f t="shared" si="1108"/>
        <v/>
      </c>
      <c r="AO1213" t="str">
        <f t="shared" si="1109"/>
        <v/>
      </c>
      <c r="AP1213" t="str">
        <f t="shared" si="1110"/>
        <v/>
      </c>
      <c r="AQ1213" t="str">
        <f t="shared" si="1111"/>
        <v/>
      </c>
      <c r="AR1213" t="str">
        <f t="shared" si="1112"/>
        <v/>
      </c>
      <c r="AS1213" t="str">
        <f t="shared" si="1113"/>
        <v/>
      </c>
      <c r="AT1213" t="str">
        <f t="shared" si="1114"/>
        <v/>
      </c>
      <c r="AU1213" t="str">
        <f t="shared" si="1115"/>
        <v/>
      </c>
      <c r="AV1213" t="str">
        <f t="shared" si="1116"/>
        <v/>
      </c>
      <c r="AW1213" t="str">
        <f t="shared" si="1117"/>
        <v/>
      </c>
      <c r="AX1213" t="str">
        <f t="shared" si="1118"/>
        <v/>
      </c>
      <c r="AY1213" t="str">
        <f t="shared" si="1119"/>
        <v/>
      </c>
      <c r="AZ1213" t="str">
        <f t="shared" si="1120"/>
        <v/>
      </c>
      <c r="BA1213" t="str">
        <f t="shared" si="1121"/>
        <v/>
      </c>
      <c r="BB1213" t="str">
        <f t="shared" si="1122"/>
        <v/>
      </c>
      <c r="BC1213" t="str">
        <f t="shared" si="1123"/>
        <v/>
      </c>
      <c r="BD1213" t="str">
        <f t="shared" si="1124"/>
        <v/>
      </c>
      <c r="BF1213">
        <f t="shared" si="1125"/>
        <v>0</v>
      </c>
      <c r="BG1213">
        <f t="shared" si="1126"/>
        <v>0</v>
      </c>
      <c r="BH1213">
        <f t="shared" si="1127"/>
        <v>0</v>
      </c>
      <c r="BI1213">
        <f t="shared" si="1128"/>
        <v>0</v>
      </c>
      <c r="BJ1213">
        <f t="shared" si="1129"/>
        <v>0</v>
      </c>
      <c r="BK1213">
        <f t="shared" si="1130"/>
        <v>0</v>
      </c>
      <c r="BL1213">
        <f t="shared" si="1131"/>
        <v>0</v>
      </c>
      <c r="BM1213">
        <f t="shared" si="1132"/>
        <v>0</v>
      </c>
      <c r="BN1213">
        <f t="shared" si="1133"/>
        <v>0</v>
      </c>
      <c r="BO1213">
        <f t="shared" si="1134"/>
        <v>0</v>
      </c>
      <c r="BP1213">
        <f t="shared" si="1135"/>
        <v>0</v>
      </c>
      <c r="BQ1213">
        <f t="shared" si="1136"/>
        <v>0</v>
      </c>
      <c r="BR1213">
        <f t="shared" si="1137"/>
        <v>0</v>
      </c>
      <c r="BS1213">
        <f t="shared" si="1138"/>
        <v>0</v>
      </c>
      <c r="BT1213">
        <f t="shared" si="1139"/>
        <v>0</v>
      </c>
    </row>
    <row r="1214" spans="1:72" x14ac:dyDescent="0.25">
      <c r="A1214" t="str">
        <f>IF(TRIM(INDEX(games!$A:$A,ROW()))="","",TRIM(INDEX(games!$A:$A,ROW())))</f>
        <v/>
      </c>
      <c r="B1214" t="str">
        <f>IF(OR($A1214="",INDEX(games!$B:$B,ROW())=""),"",INDEX(games!$B:$B,ROW()))</f>
        <v/>
      </c>
      <c r="C1214" t="str">
        <f>IF(OR($A1214="",INDEX(games!$C:$C,ROW())=""),"",INDEX(games!$C:$C,ROW()))</f>
        <v/>
      </c>
      <c r="D1214" t="str">
        <f t="shared" si="1080"/>
        <v/>
      </c>
      <c r="E1214" t="str">
        <f t="shared" si="1081"/>
        <v/>
      </c>
      <c r="F1214" t="str">
        <f t="shared" si="1082"/>
        <v/>
      </c>
      <c r="G1214" t="e">
        <f t="shared" si="1083"/>
        <v>#N/A</v>
      </c>
      <c r="H1214" t="e">
        <f t="shared" si="1084"/>
        <v>#N/A</v>
      </c>
      <c r="I1214" t="e">
        <f t="shared" si="1085"/>
        <v>#N/A</v>
      </c>
      <c r="J1214" t="e">
        <f t="shared" si="1086"/>
        <v>#N/A</v>
      </c>
      <c r="K1214" t="e">
        <f t="shared" si="1087"/>
        <v>#N/A</v>
      </c>
      <c r="L1214" t="e">
        <f t="shared" si="1088"/>
        <v>#N/A</v>
      </c>
      <c r="M1214" t="e">
        <f t="shared" si="1089"/>
        <v>#N/A</v>
      </c>
      <c r="N1214" t="e">
        <f t="shared" si="1090"/>
        <v>#N/A</v>
      </c>
      <c r="O1214" t="str">
        <f t="shared" si="1091"/>
        <v/>
      </c>
      <c r="P1214" t="str">
        <f>IF(OR($A1214="",INDEX(games!$H:$H,ROW())=""),"",INDEX(games!$H:$H,ROW()))</f>
        <v/>
      </c>
      <c r="Q1214" t="str">
        <f t="shared" si="1092"/>
        <v/>
      </c>
      <c r="T1214">
        <f t="shared" si="1093"/>
        <v>2013</v>
      </c>
      <c r="U1214">
        <f t="shared" si="1094"/>
        <v>2025</v>
      </c>
      <c r="V1214">
        <f t="shared" si="1095"/>
        <v>12</v>
      </c>
      <c r="W1214" t="str">
        <f>IF(TRIM(INDEX(connections!$A:$A,ROW()))="","",TRIM(INDEX(connections!$A:$A,ROW())))</f>
        <v>Risk of Rain</v>
      </c>
      <c r="X1214" t="str">
        <f>IF($W1214="","",TRIM(INDEX(connections!$B:$B,ROW())))</f>
        <v>Shape of Dreams</v>
      </c>
      <c r="Y1214">
        <f t="shared" si="1096"/>
        <v>687</v>
      </c>
      <c r="Z1214">
        <f t="shared" si="1097"/>
        <v>745</v>
      </c>
      <c r="AA1214" t="str">
        <f t="shared" si="1098"/>
        <v>Yes</v>
      </c>
      <c r="AB1214" t="str">
        <f t="shared" si="1099"/>
        <v>Yes</v>
      </c>
      <c r="AC1214">
        <f t="shared" si="1100"/>
        <v>1</v>
      </c>
      <c r="AD1214">
        <f t="shared" si="1101"/>
        <v>0</v>
      </c>
      <c r="AE1214" t="str">
        <f t="shared" si="1102"/>
        <v/>
      </c>
      <c r="AG1214" t="str">
        <f t="shared" si="1103"/>
        <v/>
      </c>
      <c r="AH1214" t="str">
        <f t="shared" si="1104"/>
        <v/>
      </c>
      <c r="AI1214" t="str">
        <f t="shared" si="1105"/>
        <v/>
      </c>
      <c r="AJ1214" t="str">
        <f t="shared" si="1106"/>
        <v/>
      </c>
      <c r="AK1214" t="str">
        <f t="shared" si="1107"/>
        <v/>
      </c>
      <c r="AL1214" t="str">
        <f>IF($A1214="","",INDEX(games!$J:$J,ROW())&amp;"")</f>
        <v/>
      </c>
      <c r="AM1214" t="str">
        <f>IF($A1214="","",SUMPRODUCT($AO1214:$BD1214,'Map Analysis'!$AN$2^{0,1,2,3,4,5,6,7,8,9,10,11,12,13,14,15}))</f>
        <v/>
      </c>
      <c r="AN1214" t="str">
        <f t="shared" si="1108"/>
        <v/>
      </c>
      <c r="AO1214" t="str">
        <f t="shared" si="1109"/>
        <v/>
      </c>
      <c r="AP1214" t="str">
        <f t="shared" si="1110"/>
        <v/>
      </c>
      <c r="AQ1214" t="str">
        <f t="shared" si="1111"/>
        <v/>
      </c>
      <c r="AR1214" t="str">
        <f t="shared" si="1112"/>
        <v/>
      </c>
      <c r="AS1214" t="str">
        <f t="shared" si="1113"/>
        <v/>
      </c>
      <c r="AT1214" t="str">
        <f t="shared" si="1114"/>
        <v/>
      </c>
      <c r="AU1214" t="str">
        <f t="shared" si="1115"/>
        <v/>
      </c>
      <c r="AV1214" t="str">
        <f t="shared" si="1116"/>
        <v/>
      </c>
      <c r="AW1214" t="str">
        <f t="shared" si="1117"/>
        <v/>
      </c>
      <c r="AX1214" t="str">
        <f t="shared" si="1118"/>
        <v/>
      </c>
      <c r="AY1214" t="str">
        <f t="shared" si="1119"/>
        <v/>
      </c>
      <c r="AZ1214" t="str">
        <f t="shared" si="1120"/>
        <v/>
      </c>
      <c r="BA1214" t="str">
        <f t="shared" si="1121"/>
        <v/>
      </c>
      <c r="BB1214" t="str">
        <f t="shared" si="1122"/>
        <v/>
      </c>
      <c r="BC1214" t="str">
        <f t="shared" si="1123"/>
        <v/>
      </c>
      <c r="BD1214" t="str">
        <f t="shared" si="1124"/>
        <v/>
      </c>
      <c r="BF1214">
        <f t="shared" si="1125"/>
        <v>0</v>
      </c>
      <c r="BG1214">
        <f t="shared" si="1126"/>
        <v>0</v>
      </c>
      <c r="BH1214">
        <f t="shared" si="1127"/>
        <v>0</v>
      </c>
      <c r="BI1214">
        <f t="shared" si="1128"/>
        <v>0</v>
      </c>
      <c r="BJ1214">
        <f t="shared" si="1129"/>
        <v>0</v>
      </c>
      <c r="BK1214">
        <f t="shared" si="1130"/>
        <v>0</v>
      </c>
      <c r="BL1214">
        <f t="shared" si="1131"/>
        <v>0</v>
      </c>
      <c r="BM1214">
        <f t="shared" si="1132"/>
        <v>0</v>
      </c>
      <c r="BN1214">
        <f t="shared" si="1133"/>
        <v>0</v>
      </c>
      <c r="BO1214">
        <f t="shared" si="1134"/>
        <v>0</v>
      </c>
      <c r="BP1214">
        <f t="shared" si="1135"/>
        <v>0</v>
      </c>
      <c r="BQ1214">
        <f t="shared" si="1136"/>
        <v>0</v>
      </c>
      <c r="BR1214">
        <f t="shared" si="1137"/>
        <v>0</v>
      </c>
      <c r="BS1214">
        <f t="shared" si="1138"/>
        <v>0</v>
      </c>
      <c r="BT1214">
        <f t="shared" si="1139"/>
        <v>0</v>
      </c>
    </row>
    <row r="1215" spans="1:72" x14ac:dyDescent="0.25">
      <c r="A1215" t="str">
        <f>IF(TRIM(INDEX(games!$A:$A,ROW()))="","",TRIM(INDEX(games!$A:$A,ROW())))</f>
        <v/>
      </c>
      <c r="B1215" t="str">
        <f>IF(OR($A1215="",INDEX(games!$B:$B,ROW())=""),"",INDEX(games!$B:$B,ROW()))</f>
        <v/>
      </c>
      <c r="C1215" t="str">
        <f>IF(OR($A1215="",INDEX(games!$C:$C,ROW())=""),"",INDEX(games!$C:$C,ROW()))</f>
        <v/>
      </c>
      <c r="D1215" t="str">
        <f t="shared" si="1080"/>
        <v/>
      </c>
      <c r="E1215" t="str">
        <f t="shared" si="1081"/>
        <v/>
      </c>
      <c r="F1215" t="str">
        <f t="shared" si="1082"/>
        <v/>
      </c>
      <c r="G1215" t="e">
        <f t="shared" si="1083"/>
        <v>#N/A</v>
      </c>
      <c r="H1215" t="e">
        <f t="shared" si="1084"/>
        <v>#N/A</v>
      </c>
      <c r="I1215" t="e">
        <f t="shared" si="1085"/>
        <v>#N/A</v>
      </c>
      <c r="J1215" t="e">
        <f t="shared" si="1086"/>
        <v>#N/A</v>
      </c>
      <c r="K1215" t="e">
        <f t="shared" si="1087"/>
        <v>#N/A</v>
      </c>
      <c r="L1215" t="e">
        <f t="shared" si="1088"/>
        <v>#N/A</v>
      </c>
      <c r="M1215" t="e">
        <f t="shared" si="1089"/>
        <v>#N/A</v>
      </c>
      <c r="N1215" t="e">
        <f t="shared" si="1090"/>
        <v>#N/A</v>
      </c>
      <c r="O1215" t="str">
        <f t="shared" si="1091"/>
        <v/>
      </c>
      <c r="P1215" t="str">
        <f>IF(OR($A1215="",INDEX(games!$H:$H,ROW())=""),"",INDEX(games!$H:$H,ROW()))</f>
        <v/>
      </c>
      <c r="Q1215" t="str">
        <f t="shared" si="1092"/>
        <v/>
      </c>
      <c r="T1215">
        <f t="shared" si="1093"/>
        <v>2022</v>
      </c>
      <c r="U1215">
        <f t="shared" si="1094"/>
        <v>2023</v>
      </c>
      <c r="V1215">
        <f t="shared" si="1095"/>
        <v>1</v>
      </c>
      <c r="W1215" t="str">
        <f>IF(TRIM(INDEX(connections!$A:$A,ROW()))="","",TRIM(INDEX(connections!$A:$A,ROW())))</f>
        <v>Brotato</v>
      </c>
      <c r="X1215" t="str">
        <f>IF($W1215="","",TRIM(INDEX(connections!$B:$B,ROW())))</f>
        <v>Shape Shifter: Formations</v>
      </c>
      <c r="Y1215">
        <f t="shared" si="1096"/>
        <v>105</v>
      </c>
      <c r="Z1215">
        <f t="shared" si="1097"/>
        <v>746</v>
      </c>
      <c r="AA1215" t="str">
        <f t="shared" si="1098"/>
        <v>Yes</v>
      </c>
      <c r="AB1215" t="str">
        <f t="shared" si="1099"/>
        <v/>
      </c>
      <c r="AC1215" t="str">
        <f t="shared" si="1100"/>
        <v/>
      </c>
      <c r="AD1215">
        <f t="shared" si="1101"/>
        <v>0</v>
      </c>
      <c r="AE1215" t="str">
        <f t="shared" si="1102"/>
        <v/>
      </c>
      <c r="AG1215" t="str">
        <f t="shared" si="1103"/>
        <v/>
      </c>
      <c r="AH1215" t="str">
        <f t="shared" si="1104"/>
        <v/>
      </c>
      <c r="AI1215" t="str">
        <f t="shared" si="1105"/>
        <v/>
      </c>
      <c r="AJ1215" t="str">
        <f t="shared" si="1106"/>
        <v/>
      </c>
      <c r="AK1215" t="str">
        <f t="shared" si="1107"/>
        <v/>
      </c>
      <c r="AL1215" t="str">
        <f>IF($A1215="","",INDEX(games!$J:$J,ROW())&amp;"")</f>
        <v/>
      </c>
      <c r="AM1215" t="str">
        <f>IF($A1215="","",SUMPRODUCT($AO1215:$BD1215,'Map Analysis'!$AN$2^{0,1,2,3,4,5,6,7,8,9,10,11,12,13,14,15}))</f>
        <v/>
      </c>
      <c r="AN1215" t="str">
        <f t="shared" si="1108"/>
        <v/>
      </c>
      <c r="AO1215" t="str">
        <f t="shared" si="1109"/>
        <v/>
      </c>
      <c r="AP1215" t="str">
        <f t="shared" si="1110"/>
        <v/>
      </c>
      <c r="AQ1215" t="str">
        <f t="shared" si="1111"/>
        <v/>
      </c>
      <c r="AR1215" t="str">
        <f t="shared" si="1112"/>
        <v/>
      </c>
      <c r="AS1215" t="str">
        <f t="shared" si="1113"/>
        <v/>
      </c>
      <c r="AT1215" t="str">
        <f t="shared" si="1114"/>
        <v/>
      </c>
      <c r="AU1215" t="str">
        <f t="shared" si="1115"/>
        <v/>
      </c>
      <c r="AV1215" t="str">
        <f t="shared" si="1116"/>
        <v/>
      </c>
      <c r="AW1215" t="str">
        <f t="shared" si="1117"/>
        <v/>
      </c>
      <c r="AX1215" t="str">
        <f t="shared" si="1118"/>
        <v/>
      </c>
      <c r="AY1215" t="str">
        <f t="shared" si="1119"/>
        <v/>
      </c>
      <c r="AZ1215" t="str">
        <f t="shared" si="1120"/>
        <v/>
      </c>
      <c r="BA1215" t="str">
        <f t="shared" si="1121"/>
        <v/>
      </c>
      <c r="BB1215" t="str">
        <f t="shared" si="1122"/>
        <v/>
      </c>
      <c r="BC1215" t="str">
        <f t="shared" si="1123"/>
        <v/>
      </c>
      <c r="BD1215" t="str">
        <f t="shared" si="1124"/>
        <v/>
      </c>
      <c r="BF1215">
        <f t="shared" si="1125"/>
        <v>0</v>
      </c>
      <c r="BG1215">
        <f t="shared" si="1126"/>
        <v>0</v>
      </c>
      <c r="BH1215">
        <f t="shared" si="1127"/>
        <v>0</v>
      </c>
      <c r="BI1215">
        <f t="shared" si="1128"/>
        <v>0</v>
      </c>
      <c r="BJ1215">
        <f t="shared" si="1129"/>
        <v>0</v>
      </c>
      <c r="BK1215">
        <f t="shared" si="1130"/>
        <v>0</v>
      </c>
      <c r="BL1215">
        <f t="shared" si="1131"/>
        <v>0</v>
      </c>
      <c r="BM1215">
        <f t="shared" si="1132"/>
        <v>0</v>
      </c>
      <c r="BN1215">
        <f t="shared" si="1133"/>
        <v>0</v>
      </c>
      <c r="BO1215">
        <f t="shared" si="1134"/>
        <v>0</v>
      </c>
      <c r="BP1215">
        <f t="shared" si="1135"/>
        <v>0</v>
      </c>
      <c r="BQ1215">
        <f t="shared" si="1136"/>
        <v>0</v>
      </c>
      <c r="BR1215">
        <f t="shared" si="1137"/>
        <v>0</v>
      </c>
      <c r="BS1215">
        <f t="shared" si="1138"/>
        <v>0</v>
      </c>
      <c r="BT1215">
        <f t="shared" si="1139"/>
        <v>0</v>
      </c>
    </row>
    <row r="1216" spans="1:72" x14ac:dyDescent="0.25">
      <c r="A1216" t="str">
        <f>IF(TRIM(INDEX(games!$A:$A,ROW()))="","",TRIM(INDEX(games!$A:$A,ROW())))</f>
        <v/>
      </c>
      <c r="B1216" t="str">
        <f>IF(OR($A1216="",INDEX(games!$B:$B,ROW())=""),"",INDEX(games!$B:$B,ROW()))</f>
        <v/>
      </c>
      <c r="C1216" t="str">
        <f>IF(OR($A1216="",INDEX(games!$C:$C,ROW())=""),"",INDEX(games!$C:$C,ROW()))</f>
        <v/>
      </c>
      <c r="D1216" t="str">
        <f t="shared" si="1080"/>
        <v/>
      </c>
      <c r="E1216" t="str">
        <f t="shared" si="1081"/>
        <v/>
      </c>
      <c r="F1216" t="str">
        <f t="shared" si="1082"/>
        <v/>
      </c>
      <c r="G1216" t="e">
        <f t="shared" si="1083"/>
        <v>#N/A</v>
      </c>
      <c r="H1216" t="e">
        <f t="shared" si="1084"/>
        <v>#N/A</v>
      </c>
      <c r="I1216" t="e">
        <f t="shared" si="1085"/>
        <v>#N/A</v>
      </c>
      <c r="J1216" t="e">
        <f t="shared" si="1086"/>
        <v>#N/A</v>
      </c>
      <c r="K1216" t="e">
        <f t="shared" si="1087"/>
        <v>#N/A</v>
      </c>
      <c r="L1216" t="e">
        <f t="shared" si="1088"/>
        <v>#N/A</v>
      </c>
      <c r="M1216" t="e">
        <f t="shared" si="1089"/>
        <v>#N/A</v>
      </c>
      <c r="N1216" t="e">
        <f t="shared" si="1090"/>
        <v>#N/A</v>
      </c>
      <c r="O1216" t="str">
        <f t="shared" si="1091"/>
        <v/>
      </c>
      <c r="P1216" t="str">
        <f>IF(OR($A1216="",INDEX(games!$H:$H,ROW())=""),"",INDEX(games!$H:$H,ROW()))</f>
        <v/>
      </c>
      <c r="Q1216" t="str">
        <f t="shared" si="1092"/>
        <v/>
      </c>
      <c r="T1216">
        <f t="shared" si="1093"/>
        <v>2020</v>
      </c>
      <c r="U1216">
        <f t="shared" si="1094"/>
        <v>2023</v>
      </c>
      <c r="V1216">
        <f t="shared" si="1095"/>
        <v>3</v>
      </c>
      <c r="W1216" t="str">
        <f>IF(TRIM(INDEX(connections!$A:$A,ROW()))="","",TRIM(INDEX(connections!$A:$A,ROW())))</f>
        <v>Risk of Rain 2</v>
      </c>
      <c r="X1216" t="str">
        <f>IF($W1216="","",TRIM(INDEX(connections!$B:$B,ROW())))</f>
        <v>Shape Shifter: Formations</v>
      </c>
      <c r="Y1216">
        <f t="shared" si="1096"/>
        <v>688</v>
      </c>
      <c r="Z1216">
        <f t="shared" si="1097"/>
        <v>746</v>
      </c>
      <c r="AA1216" t="str">
        <f t="shared" si="1098"/>
        <v>Yes</v>
      </c>
      <c r="AB1216" t="str">
        <f t="shared" si="1099"/>
        <v/>
      </c>
      <c r="AC1216" t="str">
        <f t="shared" si="1100"/>
        <v/>
      </c>
      <c r="AD1216">
        <f t="shared" si="1101"/>
        <v>0</v>
      </c>
      <c r="AE1216" t="str">
        <f t="shared" si="1102"/>
        <v/>
      </c>
      <c r="AG1216" t="str">
        <f t="shared" si="1103"/>
        <v/>
      </c>
      <c r="AH1216" t="str">
        <f t="shared" si="1104"/>
        <v/>
      </c>
      <c r="AI1216" t="str">
        <f t="shared" si="1105"/>
        <v/>
      </c>
      <c r="AJ1216" t="str">
        <f t="shared" si="1106"/>
        <v/>
      </c>
      <c r="AK1216" t="str">
        <f t="shared" si="1107"/>
        <v/>
      </c>
      <c r="AL1216" t="str">
        <f>IF($A1216="","",INDEX(games!$J:$J,ROW())&amp;"")</f>
        <v/>
      </c>
      <c r="AM1216" t="str">
        <f>IF($A1216="","",SUMPRODUCT($AO1216:$BD1216,'Map Analysis'!$AN$2^{0,1,2,3,4,5,6,7,8,9,10,11,12,13,14,15}))</f>
        <v/>
      </c>
      <c r="AN1216" t="str">
        <f t="shared" si="1108"/>
        <v/>
      </c>
      <c r="AO1216" t="str">
        <f t="shared" si="1109"/>
        <v/>
      </c>
      <c r="AP1216" t="str">
        <f t="shared" si="1110"/>
        <v/>
      </c>
      <c r="AQ1216" t="str">
        <f t="shared" si="1111"/>
        <v/>
      </c>
      <c r="AR1216" t="str">
        <f t="shared" si="1112"/>
        <v/>
      </c>
      <c r="AS1216" t="str">
        <f t="shared" si="1113"/>
        <v/>
      </c>
      <c r="AT1216" t="str">
        <f t="shared" si="1114"/>
        <v/>
      </c>
      <c r="AU1216" t="str">
        <f t="shared" si="1115"/>
        <v/>
      </c>
      <c r="AV1216" t="str">
        <f t="shared" si="1116"/>
        <v/>
      </c>
      <c r="AW1216" t="str">
        <f t="shared" si="1117"/>
        <v/>
      </c>
      <c r="AX1216" t="str">
        <f t="shared" si="1118"/>
        <v/>
      </c>
      <c r="AY1216" t="str">
        <f t="shared" si="1119"/>
        <v/>
      </c>
      <c r="AZ1216" t="str">
        <f t="shared" si="1120"/>
        <v/>
      </c>
      <c r="BA1216" t="str">
        <f t="shared" si="1121"/>
        <v/>
      </c>
      <c r="BB1216" t="str">
        <f t="shared" si="1122"/>
        <v/>
      </c>
      <c r="BC1216" t="str">
        <f t="shared" si="1123"/>
        <v/>
      </c>
      <c r="BD1216" t="str">
        <f t="shared" si="1124"/>
        <v/>
      </c>
      <c r="BF1216">
        <f t="shared" si="1125"/>
        <v>0</v>
      </c>
      <c r="BG1216">
        <f t="shared" si="1126"/>
        <v>0</v>
      </c>
      <c r="BH1216">
        <f t="shared" si="1127"/>
        <v>0</v>
      </c>
      <c r="BI1216">
        <f t="shared" si="1128"/>
        <v>0</v>
      </c>
      <c r="BJ1216">
        <f t="shared" si="1129"/>
        <v>0</v>
      </c>
      <c r="BK1216">
        <f t="shared" si="1130"/>
        <v>0</v>
      </c>
      <c r="BL1216">
        <f t="shared" si="1131"/>
        <v>0</v>
      </c>
      <c r="BM1216">
        <f t="shared" si="1132"/>
        <v>0</v>
      </c>
      <c r="BN1216">
        <f t="shared" si="1133"/>
        <v>0</v>
      </c>
      <c r="BO1216">
        <f t="shared" si="1134"/>
        <v>0</v>
      </c>
      <c r="BP1216">
        <f t="shared" si="1135"/>
        <v>0</v>
      </c>
      <c r="BQ1216">
        <f t="shared" si="1136"/>
        <v>0</v>
      </c>
      <c r="BR1216">
        <f t="shared" si="1137"/>
        <v>0</v>
      </c>
      <c r="BS1216">
        <f t="shared" si="1138"/>
        <v>0</v>
      </c>
      <c r="BT1216">
        <f t="shared" si="1139"/>
        <v>0</v>
      </c>
    </row>
    <row r="1217" spans="1:72" x14ac:dyDescent="0.25">
      <c r="A1217" t="str">
        <f>IF(TRIM(INDEX(games!$A:$A,ROW()))="","",TRIM(INDEX(games!$A:$A,ROW())))</f>
        <v/>
      </c>
      <c r="B1217" t="str">
        <f>IF(OR($A1217="",INDEX(games!$B:$B,ROW())=""),"",INDEX(games!$B:$B,ROW()))</f>
        <v/>
      </c>
      <c r="C1217" t="str">
        <f>IF(OR($A1217="",INDEX(games!$C:$C,ROW())=""),"",INDEX(games!$C:$C,ROW()))</f>
        <v/>
      </c>
      <c r="D1217" t="str">
        <f t="shared" si="1080"/>
        <v/>
      </c>
      <c r="E1217" t="str">
        <f t="shared" si="1081"/>
        <v/>
      </c>
      <c r="F1217" t="str">
        <f t="shared" si="1082"/>
        <v/>
      </c>
      <c r="G1217" t="e">
        <f t="shared" si="1083"/>
        <v>#N/A</v>
      </c>
      <c r="H1217" t="e">
        <f t="shared" si="1084"/>
        <v>#N/A</v>
      </c>
      <c r="I1217" t="e">
        <f t="shared" si="1085"/>
        <v>#N/A</v>
      </c>
      <c r="J1217" t="e">
        <f t="shared" si="1086"/>
        <v>#N/A</v>
      </c>
      <c r="K1217" t="e">
        <f t="shared" si="1087"/>
        <v>#N/A</v>
      </c>
      <c r="L1217" t="e">
        <f t="shared" si="1088"/>
        <v>#N/A</v>
      </c>
      <c r="M1217" t="e">
        <f t="shared" si="1089"/>
        <v>#N/A</v>
      </c>
      <c r="N1217" t="e">
        <f t="shared" si="1090"/>
        <v>#N/A</v>
      </c>
      <c r="O1217" t="str">
        <f t="shared" si="1091"/>
        <v/>
      </c>
      <c r="P1217" t="str">
        <f>IF(OR($A1217="",INDEX(games!$H:$H,ROW())=""),"",INDEX(games!$H:$H,ROW()))</f>
        <v/>
      </c>
      <c r="Q1217" t="str">
        <f t="shared" si="1092"/>
        <v/>
      </c>
      <c r="T1217">
        <f t="shared" si="1093"/>
        <v>2023</v>
      </c>
      <c r="U1217">
        <f t="shared" si="1094"/>
        <v>2025</v>
      </c>
      <c r="V1217">
        <f t="shared" si="1095"/>
        <v>2</v>
      </c>
      <c r="W1217" t="str">
        <f>IF(TRIM(INDEX(connections!$A:$A,ROW()))="","",TRIM(INDEX(connections!$A:$A,ROW())))</f>
        <v>Halls of Torment</v>
      </c>
      <c r="X1217" t="str">
        <f>IF($W1217="","",TRIM(INDEX(connections!$B:$B,ROW())))</f>
        <v>Shard Squad</v>
      </c>
      <c r="Y1217">
        <f t="shared" si="1096"/>
        <v>377</v>
      </c>
      <c r="Z1217">
        <f t="shared" si="1097"/>
        <v>747</v>
      </c>
      <c r="AA1217" t="str">
        <f t="shared" si="1098"/>
        <v>Yes</v>
      </c>
      <c r="AB1217" t="str">
        <f t="shared" si="1099"/>
        <v/>
      </c>
      <c r="AC1217" t="str">
        <f t="shared" si="1100"/>
        <v/>
      </c>
      <c r="AD1217">
        <f t="shared" si="1101"/>
        <v>0</v>
      </c>
      <c r="AE1217" t="str">
        <f t="shared" si="1102"/>
        <v/>
      </c>
      <c r="AG1217" t="str">
        <f t="shared" si="1103"/>
        <v/>
      </c>
      <c r="AH1217" t="str">
        <f t="shared" si="1104"/>
        <v/>
      </c>
      <c r="AI1217" t="str">
        <f t="shared" si="1105"/>
        <v/>
      </c>
      <c r="AJ1217" t="str">
        <f t="shared" si="1106"/>
        <v/>
      </c>
      <c r="AK1217" t="str">
        <f t="shared" si="1107"/>
        <v/>
      </c>
      <c r="AL1217" t="str">
        <f>IF($A1217="","",INDEX(games!$J:$J,ROW())&amp;"")</f>
        <v/>
      </c>
      <c r="AM1217" t="str">
        <f>IF($A1217="","",SUMPRODUCT($AO1217:$BD1217,'Map Analysis'!$AN$2^{0,1,2,3,4,5,6,7,8,9,10,11,12,13,14,15}))</f>
        <v/>
      </c>
      <c r="AN1217" t="str">
        <f t="shared" si="1108"/>
        <v/>
      </c>
      <c r="AO1217" t="str">
        <f t="shared" si="1109"/>
        <v/>
      </c>
      <c r="AP1217" t="str">
        <f t="shared" si="1110"/>
        <v/>
      </c>
      <c r="AQ1217" t="str">
        <f t="shared" si="1111"/>
        <v/>
      </c>
      <c r="AR1217" t="str">
        <f t="shared" si="1112"/>
        <v/>
      </c>
      <c r="AS1217" t="str">
        <f t="shared" si="1113"/>
        <v/>
      </c>
      <c r="AT1217" t="str">
        <f t="shared" si="1114"/>
        <v/>
      </c>
      <c r="AU1217" t="str">
        <f t="shared" si="1115"/>
        <v/>
      </c>
      <c r="AV1217" t="str">
        <f t="shared" si="1116"/>
        <v/>
      </c>
      <c r="AW1217" t="str">
        <f t="shared" si="1117"/>
        <v/>
      </c>
      <c r="AX1217" t="str">
        <f t="shared" si="1118"/>
        <v/>
      </c>
      <c r="AY1217" t="str">
        <f t="shared" si="1119"/>
        <v/>
      </c>
      <c r="AZ1217" t="str">
        <f t="shared" si="1120"/>
        <v/>
      </c>
      <c r="BA1217" t="str">
        <f t="shared" si="1121"/>
        <v/>
      </c>
      <c r="BB1217" t="str">
        <f t="shared" si="1122"/>
        <v/>
      </c>
      <c r="BC1217" t="str">
        <f t="shared" si="1123"/>
        <v/>
      </c>
      <c r="BD1217" t="str">
        <f t="shared" si="1124"/>
        <v/>
      </c>
      <c r="BF1217">
        <f t="shared" si="1125"/>
        <v>0</v>
      </c>
      <c r="BG1217">
        <f t="shared" si="1126"/>
        <v>0</v>
      </c>
      <c r="BH1217">
        <f t="shared" si="1127"/>
        <v>0</v>
      </c>
      <c r="BI1217">
        <f t="shared" si="1128"/>
        <v>0</v>
      </c>
      <c r="BJ1217">
        <f t="shared" si="1129"/>
        <v>0</v>
      </c>
      <c r="BK1217">
        <f t="shared" si="1130"/>
        <v>0</v>
      </c>
      <c r="BL1217">
        <f t="shared" si="1131"/>
        <v>0</v>
      </c>
      <c r="BM1217">
        <f t="shared" si="1132"/>
        <v>0</v>
      </c>
      <c r="BN1217">
        <f t="shared" si="1133"/>
        <v>0</v>
      </c>
      <c r="BO1217">
        <f t="shared" si="1134"/>
        <v>0</v>
      </c>
      <c r="BP1217">
        <f t="shared" si="1135"/>
        <v>0</v>
      </c>
      <c r="BQ1217">
        <f t="shared" si="1136"/>
        <v>0</v>
      </c>
      <c r="BR1217">
        <f t="shared" si="1137"/>
        <v>0</v>
      </c>
      <c r="BS1217">
        <f t="shared" si="1138"/>
        <v>0</v>
      </c>
      <c r="BT1217">
        <f t="shared" si="1139"/>
        <v>0</v>
      </c>
    </row>
    <row r="1218" spans="1:72" x14ac:dyDescent="0.25">
      <c r="A1218" t="str">
        <f>IF(TRIM(INDEX(games!$A:$A,ROW()))="","",TRIM(INDEX(games!$A:$A,ROW())))</f>
        <v/>
      </c>
      <c r="B1218" t="str">
        <f>IF(OR($A1218="",INDEX(games!$B:$B,ROW())=""),"",INDEX(games!$B:$B,ROW()))</f>
        <v/>
      </c>
      <c r="C1218" t="str">
        <f>IF(OR($A1218="",INDEX(games!$C:$C,ROW())=""),"",INDEX(games!$C:$C,ROW()))</f>
        <v/>
      </c>
      <c r="D1218" t="str">
        <f t="shared" ref="D1218:D1281" si="1140">IF($A1218="","",COUNTIF($W$2:$W$2500,$A1218)+COUNTIF($X$2:$X$2500,$A1218))</f>
        <v/>
      </c>
      <c r="E1218" t="str">
        <f t="shared" ref="E1218:E1281" si="1141">IF($A1218="","",IFERROR(MATCH($C1218,$R$2:$R$5,0),0))</f>
        <v/>
      </c>
      <c r="F1218" t="str">
        <f t="shared" ref="F1218:F1281" si="1142">IF($A1218="","",MOD(ROW(),34))</f>
        <v/>
      </c>
      <c r="G1218" t="e">
        <f t="shared" ref="G1218:G1281" si="1143">IF($A1218="",NA(),IF($C1218="Action",$B1218,NA()))</f>
        <v>#N/A</v>
      </c>
      <c r="H1218" t="e">
        <f t="shared" ref="H1218:H1281" si="1144">IF($A1218="",NA(),IF($C1218="Action",1+$F1218*0.023,NA()))</f>
        <v>#N/A</v>
      </c>
      <c r="I1218" t="e">
        <f t="shared" ref="I1218:I1281" si="1145">IF($A1218="",NA(),IF($C1218="Strategy",$B1218,NA()))</f>
        <v>#N/A</v>
      </c>
      <c r="J1218" t="e">
        <f t="shared" ref="J1218:J1281" si="1146">IF($A1218="",NA(),IF($C1218="Strategy",2+$F1218*0.023,NA()))</f>
        <v>#N/A</v>
      </c>
      <c r="K1218" t="e">
        <f t="shared" ref="K1218:K1281" si="1147">IF($A1218="",NA(),IF($C1218="Deckbuilder",$B1218,NA()))</f>
        <v>#N/A</v>
      </c>
      <c r="L1218" t="e">
        <f t="shared" ref="L1218:L1281" si="1148">IF($A1218="",NA(),IF($C1218="Deckbuilder",3+$F1218*0.023,NA()))</f>
        <v>#N/A</v>
      </c>
      <c r="M1218" t="e">
        <f t="shared" ref="M1218:M1281" si="1149">IF($A1218="",NA(),IF($C1218="Traditional",$B1218,NA()))</f>
        <v>#N/A</v>
      </c>
      <c r="N1218" t="e">
        <f t="shared" ref="N1218:N1281" si="1150">IF($A1218="",NA(),IF($C1218="Traditional",4+$F1218*0.023,NA()))</f>
        <v>#N/A</v>
      </c>
      <c r="O1218" t="str">
        <f t="shared" ref="O1218:O1281" si="1151">IF($A1218="","",$D1218+ROW()/1000000)</f>
        <v/>
      </c>
      <c r="P1218" t="str">
        <f>IF(OR($A1218="",INDEX(games!$H:$H,ROW())=""),"",INDEX(games!$H:$H,ROW()))</f>
        <v/>
      </c>
      <c r="Q1218" t="str">
        <f t="shared" ref="Q1218:Q1281" si="1152">IF(OR($A1218="",$P1218&lt;&gt;"Yes"),"",$D1218+ROW()/1000000)</f>
        <v/>
      </c>
      <c r="T1218">
        <f t="shared" ref="T1218:T1281" si="1153">IF($Y1218="","",INDEX($B$2:$B$1500,$Y1218))</f>
        <v>2012</v>
      </c>
      <c r="U1218">
        <f t="shared" ref="U1218:U1281" si="1154">IF($Z1218="","",INDEX($B$2:$B$1500,$Z1218))</f>
        <v>2014</v>
      </c>
      <c r="V1218">
        <f t="shared" ref="V1218:V1281" si="1155">IF(OR($T1218="",$U1218=""),"",$U1218-$T1218)</f>
        <v>2</v>
      </c>
      <c r="W1218" t="str">
        <f>IF(TRIM(INDEX(connections!$A:$A,ROW()))="","",TRIM(INDEX(connections!$A:$A,ROW())))</f>
        <v>Pixel Dungeon</v>
      </c>
      <c r="X1218" t="str">
        <f>IF($W1218="","",TRIM(INDEX(connections!$B:$B,ROW())))</f>
        <v>Shattered Pixel Dungeon</v>
      </c>
      <c r="Y1218">
        <f t="shared" ref="Y1218:Y1281" si="1156">IF($W1218="","",IFERROR(MATCH($W1218,$A$2:$A$1500,0),""))</f>
        <v>624</v>
      </c>
      <c r="Z1218">
        <f t="shared" ref="Z1218:Z1281" si="1157">IF($X1218="","",IFERROR(MATCH($X1218,$A$2:$A$1500,0),""))</f>
        <v>748</v>
      </c>
      <c r="AA1218" t="str">
        <f t="shared" ref="AA1218:AA1281" si="1158">IF($Y1218="","",INDEX($P$2:$P$1500,$Y1218))</f>
        <v>Yes</v>
      </c>
      <c r="AB1218" t="str">
        <f t="shared" ref="AB1218:AB1281" si="1159">IF($Z1218="","",INDEX($P$2:$P$1500,$Z1218))</f>
        <v>Yes</v>
      </c>
      <c r="AC1218">
        <f t="shared" ref="AC1218:AC1281" si="1160">IF(AND($AA1218="Yes",$AB1218="Yes"),1,"")</f>
        <v>1</v>
      </c>
      <c r="AD1218">
        <f t="shared" ref="AD1218:AD1281" si="1161">IF(OR($Y1218="",$Z1218=""),"",IF(INDEX($C$2:$C$1500,$Y1218)=INDEX($C$2:$C$1500,$Z1218),0,1))</f>
        <v>0</v>
      </c>
      <c r="AE1218" t="str">
        <f t="shared" ref="AE1218:AE1281" si="1162">IF($AC1218&lt;&gt;1,"",IF(AND(INDEX($AG$2:$AG$1500,$Y1218)=1,INDEX($AG$2:$AG$1500,$Z1218)=1),1,""))</f>
        <v/>
      </c>
      <c r="AG1218" t="str">
        <f t="shared" ref="AG1218:AG1281" si="1163">IF($A1218="","",COUNTIFS($W$2:$W$2500,$A1218,$AB$2:$AB$2500,"Yes")+COUNTIFS($X$2:$X$2500,$A1218,$AA$2:$AA$2500,"Yes"))</f>
        <v/>
      </c>
      <c r="AH1218" t="str">
        <f t="shared" ref="AH1218:AH1281" si="1164">IF(OR($P1218&lt;&gt;"Yes",N($AG1218)=0),"",IF(AND($AG1218=1,COUNTIFS($W$2:$W$2500,$A1218,$AE$2:$AE$2500,1)+COUNTIFS($X$2:$X$2500,$A1218,$AE$2:$AE$2500,1)&gt;0),"","Yes"))</f>
        <v/>
      </c>
      <c r="AI1218" t="str">
        <f t="shared" ref="AI1218:AI1281" si="1165">IF($AH1218="Yes",$AG1218,"")</f>
        <v/>
      </c>
      <c r="AJ1218" t="str">
        <f t="shared" ref="AJ1218:AJ1281" si="1166">IF($AI1218="","",$AI1218+ROW()/1000000)</f>
        <v/>
      </c>
      <c r="AK1218" t="str">
        <f t="shared" ref="AK1218:AK1281" si="1167">IF(OR($A1218="",$P1218="Yes",N($AG1218)=0),"",$AG1218+ROW()/1000000)</f>
        <v/>
      </c>
      <c r="AL1218" t="str">
        <f>IF($A1218="","",INDEX(games!$J:$J,ROW())&amp;"")</f>
        <v/>
      </c>
      <c r="AM1218" t="str">
        <f>IF($A1218="","",SUMPRODUCT($AO1218:$BD1218,'Map Analysis'!$AN$2^{0,1,2,3,4,5,6,7,8,9,10,11,12,13,14,15}))</f>
        <v/>
      </c>
      <c r="AN1218" t="str">
        <f t="shared" ref="AN1218:AN1281" si="1168">IF($A1218="","",$AM1218+ROW()/10000000)</f>
        <v/>
      </c>
      <c r="AO1218" t="str">
        <f t="shared" ref="AO1218:AO1281" si="1169">IF($A1218="","",COUNTIF($W$2:$W$2500,$A1218))</f>
        <v/>
      </c>
      <c r="AP1218" t="str">
        <f t="shared" ref="AP1218:AP1281" si="1170">IF($A1218="","",SUMIFS($BF$2:$BF$2500,$W$2:$W$2500,$A1218))</f>
        <v/>
      </c>
      <c r="AQ1218" t="str">
        <f t="shared" ref="AQ1218:AQ1281" si="1171">IF($A1218="","",SUMIFS($BG$2:$BG$2500,$W$2:$W$2500,$A1218))</f>
        <v/>
      </c>
      <c r="AR1218" t="str">
        <f t="shared" ref="AR1218:AR1281" si="1172">IF($A1218="","",SUMIFS($BH$2:$BH$2500,$W$2:$W$2500,$A1218))</f>
        <v/>
      </c>
      <c r="AS1218" t="str">
        <f t="shared" ref="AS1218:AS1281" si="1173">IF($A1218="","",SUMIFS($BI$2:$BI$2500,$W$2:$W$2500,$A1218))</f>
        <v/>
      </c>
      <c r="AT1218" t="str">
        <f t="shared" ref="AT1218:AT1281" si="1174">IF($A1218="","",SUMIFS($BJ$2:$BJ$2500,$W$2:$W$2500,$A1218))</f>
        <v/>
      </c>
      <c r="AU1218" t="str">
        <f t="shared" ref="AU1218:AU1281" si="1175">IF($A1218="","",SUMIFS($BK$2:$BK$2500,$W$2:$W$2500,$A1218))</f>
        <v/>
      </c>
      <c r="AV1218" t="str">
        <f t="shared" ref="AV1218:AV1281" si="1176">IF($A1218="","",SUMIFS($BL$2:$BL$2500,$W$2:$W$2500,$A1218))</f>
        <v/>
      </c>
      <c r="AW1218" t="str">
        <f t="shared" ref="AW1218:AW1281" si="1177">IF($A1218="","",SUMIFS($BM$2:$BM$2500,$W$2:$W$2500,$A1218))</f>
        <v/>
      </c>
      <c r="AX1218" t="str">
        <f t="shared" ref="AX1218:AX1281" si="1178">IF($A1218="","",SUMIFS($BN$2:$BN$2500,$W$2:$W$2500,$A1218))</f>
        <v/>
      </c>
      <c r="AY1218" t="str">
        <f t="shared" ref="AY1218:AY1281" si="1179">IF($A1218="","",SUMIFS($BO$2:$BO$2500,$W$2:$W$2500,$A1218))</f>
        <v/>
      </c>
      <c r="AZ1218" t="str">
        <f t="shared" ref="AZ1218:AZ1281" si="1180">IF($A1218="","",SUMIFS($BP$2:$BP$2500,$W$2:$W$2500,$A1218))</f>
        <v/>
      </c>
      <c r="BA1218" t="str">
        <f t="shared" ref="BA1218:BA1281" si="1181">IF($A1218="","",SUMIFS($BQ$2:$BQ$2500,$W$2:$W$2500,$A1218))</f>
        <v/>
      </c>
      <c r="BB1218" t="str">
        <f t="shared" ref="BB1218:BB1281" si="1182">IF($A1218="","",SUMIFS($BR$2:$BR$2500,$W$2:$W$2500,$A1218))</f>
        <v/>
      </c>
      <c r="BC1218" t="str">
        <f t="shared" ref="BC1218:BC1281" si="1183">IF($A1218="","",SUMIFS($BS$2:$BS$2500,$W$2:$W$2500,$A1218))</f>
        <v/>
      </c>
      <c r="BD1218" t="str">
        <f t="shared" ref="BD1218:BD1281" si="1184">IF($A1218="","",SUMIFS($BT$2:$BT$2500,$W$2:$W$2500,$A1218))</f>
        <v/>
      </c>
      <c r="BF1218">
        <f t="shared" ref="BF1218:BF1281" si="1185">IF($Z1218="","",INDEX($AO$2:$AO$1500,$Z1218))</f>
        <v>2</v>
      </c>
      <c r="BG1218">
        <f t="shared" ref="BG1218:BG1281" si="1186">IF($Z1218="","",INDEX($AP$2:$AP$1500,$Z1218))</f>
        <v>1</v>
      </c>
      <c r="BH1218">
        <f t="shared" ref="BH1218:BH1281" si="1187">IF($Z1218="","",INDEX($AQ$2:$AQ$1500,$Z1218))</f>
        <v>0</v>
      </c>
      <c r="BI1218">
        <f t="shared" ref="BI1218:BI1281" si="1188">IF($Z1218="","",INDEX($AR$2:$AR$1500,$Z1218))</f>
        <v>0</v>
      </c>
      <c r="BJ1218">
        <f t="shared" ref="BJ1218:BJ1281" si="1189">IF($Z1218="","",INDEX($AS$2:$AS$1500,$Z1218))</f>
        <v>0</v>
      </c>
      <c r="BK1218">
        <f t="shared" ref="BK1218:BK1281" si="1190">IF($Z1218="","",INDEX($AT$2:$AT$1500,$Z1218))</f>
        <v>0</v>
      </c>
      <c r="BL1218">
        <f t="shared" ref="BL1218:BL1281" si="1191">IF($Z1218="","",INDEX($AU$2:$AU$1500,$Z1218))</f>
        <v>0</v>
      </c>
      <c r="BM1218">
        <f t="shared" ref="BM1218:BM1281" si="1192">IF($Z1218="","",INDEX($AV$2:$AV$1500,$Z1218))</f>
        <v>0</v>
      </c>
      <c r="BN1218">
        <f t="shared" ref="BN1218:BN1281" si="1193">IF($Z1218="","",INDEX($AW$2:$AW$1500,$Z1218))</f>
        <v>0</v>
      </c>
      <c r="BO1218">
        <f t="shared" ref="BO1218:BO1281" si="1194">IF($Z1218="","",INDEX($AX$2:$AX$1500,$Z1218))</f>
        <v>0</v>
      </c>
      <c r="BP1218">
        <f t="shared" ref="BP1218:BP1281" si="1195">IF($Z1218="","",INDEX($AY$2:$AY$1500,$Z1218))</f>
        <v>0</v>
      </c>
      <c r="BQ1218">
        <f t="shared" ref="BQ1218:BQ1281" si="1196">IF($Z1218="","",INDEX($AZ$2:$AZ$1500,$Z1218))</f>
        <v>0</v>
      </c>
      <c r="BR1218">
        <f t="shared" ref="BR1218:BR1281" si="1197">IF($Z1218="","",INDEX($BA$2:$BA$1500,$Z1218))</f>
        <v>0</v>
      </c>
      <c r="BS1218">
        <f t="shared" ref="BS1218:BS1281" si="1198">IF($Z1218="","",INDEX($BB$2:$BB$1500,$Z1218))</f>
        <v>0</v>
      </c>
      <c r="BT1218">
        <f t="shared" ref="BT1218:BT1281" si="1199">IF($Z1218="","",INDEX($BC$2:$BC$1500,$Z1218))</f>
        <v>0</v>
      </c>
    </row>
    <row r="1219" spans="1:72" x14ac:dyDescent="0.25">
      <c r="A1219" t="str">
        <f>IF(TRIM(INDEX(games!$A:$A,ROW()))="","",TRIM(INDEX(games!$A:$A,ROW())))</f>
        <v/>
      </c>
      <c r="B1219" t="str">
        <f>IF(OR($A1219="",INDEX(games!$B:$B,ROW())=""),"",INDEX(games!$B:$B,ROW()))</f>
        <v/>
      </c>
      <c r="C1219" t="str">
        <f>IF(OR($A1219="",INDEX(games!$C:$C,ROW())=""),"",INDEX(games!$C:$C,ROW()))</f>
        <v/>
      </c>
      <c r="D1219" t="str">
        <f t="shared" si="1140"/>
        <v/>
      </c>
      <c r="E1219" t="str">
        <f t="shared" si="1141"/>
        <v/>
      </c>
      <c r="F1219" t="str">
        <f t="shared" si="1142"/>
        <v/>
      </c>
      <c r="G1219" t="e">
        <f t="shared" si="1143"/>
        <v>#N/A</v>
      </c>
      <c r="H1219" t="e">
        <f t="shared" si="1144"/>
        <v>#N/A</v>
      </c>
      <c r="I1219" t="e">
        <f t="shared" si="1145"/>
        <v>#N/A</v>
      </c>
      <c r="J1219" t="e">
        <f t="shared" si="1146"/>
        <v>#N/A</v>
      </c>
      <c r="K1219" t="e">
        <f t="shared" si="1147"/>
        <v>#N/A</v>
      </c>
      <c r="L1219" t="e">
        <f t="shared" si="1148"/>
        <v>#N/A</v>
      </c>
      <c r="M1219" t="e">
        <f t="shared" si="1149"/>
        <v>#N/A</v>
      </c>
      <c r="N1219" t="e">
        <f t="shared" si="1150"/>
        <v>#N/A</v>
      </c>
      <c r="O1219" t="str">
        <f t="shared" si="1151"/>
        <v/>
      </c>
      <c r="P1219" t="str">
        <f>IF(OR($A1219="",INDEX(games!$H:$H,ROW())=""),"",INDEX(games!$H:$H,ROW()))</f>
        <v/>
      </c>
      <c r="Q1219" t="str">
        <f t="shared" si="1152"/>
        <v/>
      </c>
      <c r="T1219">
        <f t="shared" si="1153"/>
        <v>2019</v>
      </c>
      <c r="U1219">
        <f t="shared" si="1154"/>
        <v>2022</v>
      </c>
      <c r="V1219">
        <f t="shared" si="1155"/>
        <v>3</v>
      </c>
      <c r="W1219" t="str">
        <f>IF(TRIM(INDEX(connections!$A:$A,ROW()))="","",TRIM(INDEX(connections!$A:$A,ROW())))</f>
        <v>Hades</v>
      </c>
      <c r="X1219" t="str">
        <f>IF($W1219="","",TRIM(INDEX(connections!$B:$B,ROW())))</f>
        <v>Ship of Fools</v>
      </c>
      <c r="Y1219">
        <f t="shared" si="1156"/>
        <v>375</v>
      </c>
      <c r="Z1219">
        <f t="shared" si="1157"/>
        <v>749</v>
      </c>
      <c r="AA1219" t="str">
        <f t="shared" si="1158"/>
        <v>Yes</v>
      </c>
      <c r="AB1219" t="str">
        <f t="shared" si="1159"/>
        <v>Yes</v>
      </c>
      <c r="AC1219">
        <f t="shared" si="1160"/>
        <v>1</v>
      </c>
      <c r="AD1219">
        <f t="shared" si="1161"/>
        <v>0</v>
      </c>
      <c r="AE1219" t="str">
        <f t="shared" si="1162"/>
        <v/>
      </c>
      <c r="AG1219" t="str">
        <f t="shared" si="1163"/>
        <v/>
      </c>
      <c r="AH1219" t="str">
        <f t="shared" si="1164"/>
        <v/>
      </c>
      <c r="AI1219" t="str">
        <f t="shared" si="1165"/>
        <v/>
      </c>
      <c r="AJ1219" t="str">
        <f t="shared" si="1166"/>
        <v/>
      </c>
      <c r="AK1219" t="str">
        <f t="shared" si="1167"/>
        <v/>
      </c>
      <c r="AL1219" t="str">
        <f>IF($A1219="","",INDEX(games!$J:$J,ROW())&amp;"")</f>
        <v/>
      </c>
      <c r="AM1219" t="str">
        <f>IF($A1219="","",SUMPRODUCT($AO1219:$BD1219,'Map Analysis'!$AN$2^{0,1,2,3,4,5,6,7,8,9,10,11,12,13,14,15}))</f>
        <v/>
      </c>
      <c r="AN1219" t="str">
        <f t="shared" si="1168"/>
        <v/>
      </c>
      <c r="AO1219" t="str">
        <f t="shared" si="1169"/>
        <v/>
      </c>
      <c r="AP1219" t="str">
        <f t="shared" si="1170"/>
        <v/>
      </c>
      <c r="AQ1219" t="str">
        <f t="shared" si="1171"/>
        <v/>
      </c>
      <c r="AR1219" t="str">
        <f t="shared" si="1172"/>
        <v/>
      </c>
      <c r="AS1219" t="str">
        <f t="shared" si="1173"/>
        <v/>
      </c>
      <c r="AT1219" t="str">
        <f t="shared" si="1174"/>
        <v/>
      </c>
      <c r="AU1219" t="str">
        <f t="shared" si="1175"/>
        <v/>
      </c>
      <c r="AV1219" t="str">
        <f t="shared" si="1176"/>
        <v/>
      </c>
      <c r="AW1219" t="str">
        <f t="shared" si="1177"/>
        <v/>
      </c>
      <c r="AX1219" t="str">
        <f t="shared" si="1178"/>
        <v/>
      </c>
      <c r="AY1219" t="str">
        <f t="shared" si="1179"/>
        <v/>
      </c>
      <c r="AZ1219" t="str">
        <f t="shared" si="1180"/>
        <v/>
      </c>
      <c r="BA1219" t="str">
        <f t="shared" si="1181"/>
        <v/>
      </c>
      <c r="BB1219" t="str">
        <f t="shared" si="1182"/>
        <v/>
      </c>
      <c r="BC1219" t="str">
        <f t="shared" si="1183"/>
        <v/>
      </c>
      <c r="BD1219" t="str">
        <f t="shared" si="1184"/>
        <v/>
      </c>
      <c r="BF1219">
        <f t="shared" si="1185"/>
        <v>0</v>
      </c>
      <c r="BG1219">
        <f t="shared" si="1186"/>
        <v>0</v>
      </c>
      <c r="BH1219">
        <f t="shared" si="1187"/>
        <v>0</v>
      </c>
      <c r="BI1219">
        <f t="shared" si="1188"/>
        <v>0</v>
      </c>
      <c r="BJ1219">
        <f t="shared" si="1189"/>
        <v>0</v>
      </c>
      <c r="BK1219">
        <f t="shared" si="1190"/>
        <v>0</v>
      </c>
      <c r="BL1219">
        <f t="shared" si="1191"/>
        <v>0</v>
      </c>
      <c r="BM1219">
        <f t="shared" si="1192"/>
        <v>0</v>
      </c>
      <c r="BN1219">
        <f t="shared" si="1193"/>
        <v>0</v>
      </c>
      <c r="BO1219">
        <f t="shared" si="1194"/>
        <v>0</v>
      </c>
      <c r="BP1219">
        <f t="shared" si="1195"/>
        <v>0</v>
      </c>
      <c r="BQ1219">
        <f t="shared" si="1196"/>
        <v>0</v>
      </c>
      <c r="BR1219">
        <f t="shared" si="1197"/>
        <v>0</v>
      </c>
      <c r="BS1219">
        <f t="shared" si="1198"/>
        <v>0</v>
      </c>
      <c r="BT1219">
        <f t="shared" si="1199"/>
        <v>0</v>
      </c>
    </row>
    <row r="1220" spans="1:72" x14ac:dyDescent="0.25">
      <c r="A1220" t="str">
        <f>IF(TRIM(INDEX(games!$A:$A,ROW()))="","",TRIM(INDEX(games!$A:$A,ROW())))</f>
        <v/>
      </c>
      <c r="B1220" t="str">
        <f>IF(OR($A1220="",INDEX(games!$B:$B,ROW())=""),"",INDEX(games!$B:$B,ROW()))</f>
        <v/>
      </c>
      <c r="C1220" t="str">
        <f>IF(OR($A1220="",INDEX(games!$C:$C,ROW())=""),"",INDEX(games!$C:$C,ROW()))</f>
        <v/>
      </c>
      <c r="D1220" t="str">
        <f t="shared" si="1140"/>
        <v/>
      </c>
      <c r="E1220" t="str">
        <f t="shared" si="1141"/>
        <v/>
      </c>
      <c r="F1220" t="str">
        <f t="shared" si="1142"/>
        <v/>
      </c>
      <c r="G1220" t="e">
        <f t="shared" si="1143"/>
        <v>#N/A</v>
      </c>
      <c r="H1220" t="e">
        <f t="shared" si="1144"/>
        <v>#N/A</v>
      </c>
      <c r="I1220" t="e">
        <f t="shared" si="1145"/>
        <v>#N/A</v>
      </c>
      <c r="J1220" t="e">
        <f t="shared" si="1146"/>
        <v>#N/A</v>
      </c>
      <c r="K1220" t="e">
        <f t="shared" si="1147"/>
        <v>#N/A</v>
      </c>
      <c r="L1220" t="e">
        <f t="shared" si="1148"/>
        <v>#N/A</v>
      </c>
      <c r="M1220" t="e">
        <f t="shared" si="1149"/>
        <v>#N/A</v>
      </c>
      <c r="N1220" t="e">
        <f t="shared" si="1150"/>
        <v>#N/A</v>
      </c>
      <c r="O1220" t="str">
        <f t="shared" si="1151"/>
        <v/>
      </c>
      <c r="P1220" t="str">
        <f>IF(OR($A1220="",INDEX(games!$H:$H,ROW())=""),"",INDEX(games!$H:$H,ROW()))</f>
        <v/>
      </c>
      <c r="Q1220" t="str">
        <f t="shared" si="1152"/>
        <v/>
      </c>
      <c r="T1220">
        <f t="shared" si="1153"/>
        <v>2020</v>
      </c>
      <c r="U1220">
        <f t="shared" si="1154"/>
        <v>2022</v>
      </c>
      <c r="V1220">
        <f t="shared" si="1155"/>
        <v>2</v>
      </c>
      <c r="W1220" t="str">
        <f>IF(TRIM(INDEX(connections!$A:$A,ROW()))="","",TRIM(INDEX(connections!$A:$A,ROW())))</f>
        <v>Monster Train</v>
      </c>
      <c r="X1220" t="str">
        <f>IF($W1220="","",TRIM(INDEX(connections!$B:$B,ROW())))</f>
        <v>Ship of Fools</v>
      </c>
      <c r="Y1220">
        <f t="shared" si="1156"/>
        <v>522</v>
      </c>
      <c r="Z1220">
        <f t="shared" si="1157"/>
        <v>749</v>
      </c>
      <c r="AA1220" t="str">
        <f t="shared" si="1158"/>
        <v>Yes</v>
      </c>
      <c r="AB1220" t="str">
        <f t="shared" si="1159"/>
        <v>Yes</v>
      </c>
      <c r="AC1220">
        <f t="shared" si="1160"/>
        <v>1</v>
      </c>
      <c r="AD1220">
        <f t="shared" si="1161"/>
        <v>1</v>
      </c>
      <c r="AE1220" t="str">
        <f t="shared" si="1162"/>
        <v/>
      </c>
      <c r="AG1220" t="str">
        <f t="shared" si="1163"/>
        <v/>
      </c>
      <c r="AH1220" t="str">
        <f t="shared" si="1164"/>
        <v/>
      </c>
      <c r="AI1220" t="str">
        <f t="shared" si="1165"/>
        <v/>
      </c>
      <c r="AJ1220" t="str">
        <f t="shared" si="1166"/>
        <v/>
      </c>
      <c r="AK1220" t="str">
        <f t="shared" si="1167"/>
        <v/>
      </c>
      <c r="AL1220" t="str">
        <f>IF($A1220="","",INDEX(games!$J:$J,ROW())&amp;"")</f>
        <v/>
      </c>
      <c r="AM1220" t="str">
        <f>IF($A1220="","",SUMPRODUCT($AO1220:$BD1220,'Map Analysis'!$AN$2^{0,1,2,3,4,5,6,7,8,9,10,11,12,13,14,15}))</f>
        <v/>
      </c>
      <c r="AN1220" t="str">
        <f t="shared" si="1168"/>
        <v/>
      </c>
      <c r="AO1220" t="str">
        <f t="shared" si="1169"/>
        <v/>
      </c>
      <c r="AP1220" t="str">
        <f t="shared" si="1170"/>
        <v/>
      </c>
      <c r="AQ1220" t="str">
        <f t="shared" si="1171"/>
        <v/>
      </c>
      <c r="AR1220" t="str">
        <f t="shared" si="1172"/>
        <v/>
      </c>
      <c r="AS1220" t="str">
        <f t="shared" si="1173"/>
        <v/>
      </c>
      <c r="AT1220" t="str">
        <f t="shared" si="1174"/>
        <v/>
      </c>
      <c r="AU1220" t="str">
        <f t="shared" si="1175"/>
        <v/>
      </c>
      <c r="AV1220" t="str">
        <f t="shared" si="1176"/>
        <v/>
      </c>
      <c r="AW1220" t="str">
        <f t="shared" si="1177"/>
        <v/>
      </c>
      <c r="AX1220" t="str">
        <f t="shared" si="1178"/>
        <v/>
      </c>
      <c r="AY1220" t="str">
        <f t="shared" si="1179"/>
        <v/>
      </c>
      <c r="AZ1220" t="str">
        <f t="shared" si="1180"/>
        <v/>
      </c>
      <c r="BA1220" t="str">
        <f t="shared" si="1181"/>
        <v/>
      </c>
      <c r="BB1220" t="str">
        <f t="shared" si="1182"/>
        <v/>
      </c>
      <c r="BC1220" t="str">
        <f t="shared" si="1183"/>
        <v/>
      </c>
      <c r="BD1220" t="str">
        <f t="shared" si="1184"/>
        <v/>
      </c>
      <c r="BF1220">
        <f t="shared" si="1185"/>
        <v>0</v>
      </c>
      <c r="BG1220">
        <f t="shared" si="1186"/>
        <v>0</v>
      </c>
      <c r="BH1220">
        <f t="shared" si="1187"/>
        <v>0</v>
      </c>
      <c r="BI1220">
        <f t="shared" si="1188"/>
        <v>0</v>
      </c>
      <c r="BJ1220">
        <f t="shared" si="1189"/>
        <v>0</v>
      </c>
      <c r="BK1220">
        <f t="shared" si="1190"/>
        <v>0</v>
      </c>
      <c r="BL1220">
        <f t="shared" si="1191"/>
        <v>0</v>
      </c>
      <c r="BM1220">
        <f t="shared" si="1192"/>
        <v>0</v>
      </c>
      <c r="BN1220">
        <f t="shared" si="1193"/>
        <v>0</v>
      </c>
      <c r="BO1220">
        <f t="shared" si="1194"/>
        <v>0</v>
      </c>
      <c r="BP1220">
        <f t="shared" si="1195"/>
        <v>0</v>
      </c>
      <c r="BQ1220">
        <f t="shared" si="1196"/>
        <v>0</v>
      </c>
      <c r="BR1220">
        <f t="shared" si="1197"/>
        <v>0</v>
      </c>
      <c r="BS1220">
        <f t="shared" si="1198"/>
        <v>0</v>
      </c>
      <c r="BT1220">
        <f t="shared" si="1199"/>
        <v>0</v>
      </c>
    </row>
    <row r="1221" spans="1:72" x14ac:dyDescent="0.25">
      <c r="A1221" t="str">
        <f>IF(TRIM(INDEX(games!$A:$A,ROW()))="","",TRIM(INDEX(games!$A:$A,ROW())))</f>
        <v/>
      </c>
      <c r="B1221" t="str">
        <f>IF(OR($A1221="",INDEX(games!$B:$B,ROW())=""),"",INDEX(games!$B:$B,ROW()))</f>
        <v/>
      </c>
      <c r="C1221" t="str">
        <f>IF(OR($A1221="",INDEX(games!$C:$C,ROW())=""),"",INDEX(games!$C:$C,ROW()))</f>
        <v/>
      </c>
      <c r="D1221" t="str">
        <f t="shared" si="1140"/>
        <v/>
      </c>
      <c r="E1221" t="str">
        <f t="shared" si="1141"/>
        <v/>
      </c>
      <c r="F1221" t="str">
        <f t="shared" si="1142"/>
        <v/>
      </c>
      <c r="G1221" t="e">
        <f t="shared" si="1143"/>
        <v>#N/A</v>
      </c>
      <c r="H1221" t="e">
        <f t="shared" si="1144"/>
        <v>#N/A</v>
      </c>
      <c r="I1221" t="e">
        <f t="shared" si="1145"/>
        <v>#N/A</v>
      </c>
      <c r="J1221" t="e">
        <f t="shared" si="1146"/>
        <v>#N/A</v>
      </c>
      <c r="K1221" t="e">
        <f t="shared" si="1147"/>
        <v>#N/A</v>
      </c>
      <c r="L1221" t="e">
        <f t="shared" si="1148"/>
        <v>#N/A</v>
      </c>
      <c r="M1221" t="e">
        <f t="shared" si="1149"/>
        <v>#N/A</v>
      </c>
      <c r="N1221" t="e">
        <f t="shared" si="1150"/>
        <v>#N/A</v>
      </c>
      <c r="O1221" t="str">
        <f t="shared" si="1151"/>
        <v/>
      </c>
      <c r="P1221" t="str">
        <f>IF(OR($A1221="",INDEX(games!$H:$H,ROW())=""),"",INDEX(games!$H:$H,ROW()))</f>
        <v/>
      </c>
      <c r="Q1221" t="str">
        <f t="shared" si="1152"/>
        <v/>
      </c>
      <c r="T1221">
        <f t="shared" si="1153"/>
        <v>2011</v>
      </c>
      <c r="U1221">
        <f t="shared" si="1154"/>
        <v>2022</v>
      </c>
      <c r="V1221">
        <f t="shared" si="1155"/>
        <v>11</v>
      </c>
      <c r="W1221" t="str">
        <f>IF(TRIM(INDEX(connections!$A:$A,ROW()))="","",TRIM(INDEX(connections!$A:$A,ROW())))</f>
        <v>The Binding of Isaac</v>
      </c>
      <c r="X1221" t="str">
        <f>IF($W1221="","",TRIM(INDEX(connections!$B:$B,ROW())))</f>
        <v>Ship of Fools</v>
      </c>
      <c r="Y1221">
        <f t="shared" si="1156"/>
        <v>865</v>
      </c>
      <c r="Z1221">
        <f t="shared" si="1157"/>
        <v>749</v>
      </c>
      <c r="AA1221" t="str">
        <f t="shared" si="1158"/>
        <v>Yes</v>
      </c>
      <c r="AB1221" t="str">
        <f t="shared" si="1159"/>
        <v>Yes</v>
      </c>
      <c r="AC1221">
        <f t="shared" si="1160"/>
        <v>1</v>
      </c>
      <c r="AD1221">
        <f t="shared" si="1161"/>
        <v>0</v>
      </c>
      <c r="AE1221" t="str">
        <f t="shared" si="1162"/>
        <v/>
      </c>
      <c r="AG1221" t="str">
        <f t="shared" si="1163"/>
        <v/>
      </c>
      <c r="AH1221" t="str">
        <f t="shared" si="1164"/>
        <v/>
      </c>
      <c r="AI1221" t="str">
        <f t="shared" si="1165"/>
        <v/>
      </c>
      <c r="AJ1221" t="str">
        <f t="shared" si="1166"/>
        <v/>
      </c>
      <c r="AK1221" t="str">
        <f t="shared" si="1167"/>
        <v/>
      </c>
      <c r="AL1221" t="str">
        <f>IF($A1221="","",INDEX(games!$J:$J,ROW())&amp;"")</f>
        <v/>
      </c>
      <c r="AM1221" t="str">
        <f>IF($A1221="","",SUMPRODUCT($AO1221:$BD1221,'Map Analysis'!$AN$2^{0,1,2,3,4,5,6,7,8,9,10,11,12,13,14,15}))</f>
        <v/>
      </c>
      <c r="AN1221" t="str">
        <f t="shared" si="1168"/>
        <v/>
      </c>
      <c r="AO1221" t="str">
        <f t="shared" si="1169"/>
        <v/>
      </c>
      <c r="AP1221" t="str">
        <f t="shared" si="1170"/>
        <v/>
      </c>
      <c r="AQ1221" t="str">
        <f t="shared" si="1171"/>
        <v/>
      </c>
      <c r="AR1221" t="str">
        <f t="shared" si="1172"/>
        <v/>
      </c>
      <c r="AS1221" t="str">
        <f t="shared" si="1173"/>
        <v/>
      </c>
      <c r="AT1221" t="str">
        <f t="shared" si="1174"/>
        <v/>
      </c>
      <c r="AU1221" t="str">
        <f t="shared" si="1175"/>
        <v/>
      </c>
      <c r="AV1221" t="str">
        <f t="shared" si="1176"/>
        <v/>
      </c>
      <c r="AW1221" t="str">
        <f t="shared" si="1177"/>
        <v/>
      </c>
      <c r="AX1221" t="str">
        <f t="shared" si="1178"/>
        <v/>
      </c>
      <c r="AY1221" t="str">
        <f t="shared" si="1179"/>
        <v/>
      </c>
      <c r="AZ1221" t="str">
        <f t="shared" si="1180"/>
        <v/>
      </c>
      <c r="BA1221" t="str">
        <f t="shared" si="1181"/>
        <v/>
      </c>
      <c r="BB1221" t="str">
        <f t="shared" si="1182"/>
        <v/>
      </c>
      <c r="BC1221" t="str">
        <f t="shared" si="1183"/>
        <v/>
      </c>
      <c r="BD1221" t="str">
        <f t="shared" si="1184"/>
        <v/>
      </c>
      <c r="BF1221">
        <f t="shared" si="1185"/>
        <v>0</v>
      </c>
      <c r="BG1221">
        <f t="shared" si="1186"/>
        <v>0</v>
      </c>
      <c r="BH1221">
        <f t="shared" si="1187"/>
        <v>0</v>
      </c>
      <c r="BI1221">
        <f t="shared" si="1188"/>
        <v>0</v>
      </c>
      <c r="BJ1221">
        <f t="shared" si="1189"/>
        <v>0</v>
      </c>
      <c r="BK1221">
        <f t="shared" si="1190"/>
        <v>0</v>
      </c>
      <c r="BL1221">
        <f t="shared" si="1191"/>
        <v>0</v>
      </c>
      <c r="BM1221">
        <f t="shared" si="1192"/>
        <v>0</v>
      </c>
      <c r="BN1221">
        <f t="shared" si="1193"/>
        <v>0</v>
      </c>
      <c r="BO1221">
        <f t="shared" si="1194"/>
        <v>0</v>
      </c>
      <c r="BP1221">
        <f t="shared" si="1195"/>
        <v>0</v>
      </c>
      <c r="BQ1221">
        <f t="shared" si="1196"/>
        <v>0</v>
      </c>
      <c r="BR1221">
        <f t="shared" si="1197"/>
        <v>0</v>
      </c>
      <c r="BS1221">
        <f t="shared" si="1198"/>
        <v>0</v>
      </c>
      <c r="BT1221">
        <f t="shared" si="1199"/>
        <v>0</v>
      </c>
    </row>
    <row r="1222" spans="1:72" x14ac:dyDescent="0.25">
      <c r="A1222" t="str">
        <f>IF(TRIM(INDEX(games!$A:$A,ROW()))="","",TRIM(INDEX(games!$A:$A,ROW())))</f>
        <v/>
      </c>
      <c r="B1222" t="str">
        <f>IF(OR($A1222="",INDEX(games!$B:$B,ROW())=""),"",INDEX(games!$B:$B,ROW()))</f>
        <v/>
      </c>
      <c r="C1222" t="str">
        <f>IF(OR($A1222="",INDEX(games!$C:$C,ROW())=""),"",INDEX(games!$C:$C,ROW()))</f>
        <v/>
      </c>
      <c r="D1222" t="str">
        <f t="shared" si="1140"/>
        <v/>
      </c>
      <c r="E1222" t="str">
        <f t="shared" si="1141"/>
        <v/>
      </c>
      <c r="F1222" t="str">
        <f t="shared" si="1142"/>
        <v/>
      </c>
      <c r="G1222" t="e">
        <f t="shared" si="1143"/>
        <v>#N/A</v>
      </c>
      <c r="H1222" t="e">
        <f t="shared" si="1144"/>
        <v>#N/A</v>
      </c>
      <c r="I1222" t="e">
        <f t="shared" si="1145"/>
        <v>#N/A</v>
      </c>
      <c r="J1222" t="e">
        <f t="shared" si="1146"/>
        <v>#N/A</v>
      </c>
      <c r="K1222" t="e">
        <f t="shared" si="1147"/>
        <v>#N/A</v>
      </c>
      <c r="L1222" t="e">
        <f t="shared" si="1148"/>
        <v>#N/A</v>
      </c>
      <c r="M1222" t="e">
        <f t="shared" si="1149"/>
        <v>#N/A</v>
      </c>
      <c r="N1222" t="e">
        <f t="shared" si="1150"/>
        <v>#N/A</v>
      </c>
      <c r="O1222" t="str">
        <f t="shared" si="1151"/>
        <v/>
      </c>
      <c r="P1222" t="str">
        <f>IF(OR($A1222="",INDEX(games!$H:$H,ROW())=""),"",INDEX(games!$H:$H,ROW()))</f>
        <v/>
      </c>
      <c r="Q1222" t="str">
        <f t="shared" si="1152"/>
        <v/>
      </c>
      <c r="T1222">
        <f t="shared" si="1153"/>
        <v>2000</v>
      </c>
      <c r="U1222">
        <f t="shared" si="1154"/>
        <v>2008</v>
      </c>
      <c r="V1222">
        <f t="shared" si="1155"/>
        <v>8</v>
      </c>
      <c r="W1222" t="str">
        <f>IF(TRIM(INDEX(connections!$A:$A,ROW()))="","",TRIM(INDEX(connections!$A:$A,ROW())))</f>
        <v>Shiren the Wanderer 2: Shiren's Castle and the Oni Invasion</v>
      </c>
      <c r="X1222" t="str">
        <f>IF($W1222="","",TRIM(INDEX(connections!$B:$B,ROW())))</f>
        <v>Shiren the Wanderer (2008)</v>
      </c>
      <c r="Y1222">
        <f t="shared" si="1156"/>
        <v>751</v>
      </c>
      <c r="Z1222">
        <f t="shared" si="1157"/>
        <v>750</v>
      </c>
      <c r="AA1222" t="str">
        <f t="shared" si="1158"/>
        <v>Yes</v>
      </c>
      <c r="AB1222" t="str">
        <f t="shared" si="1159"/>
        <v>Yes</v>
      </c>
      <c r="AC1222">
        <f t="shared" si="1160"/>
        <v>1</v>
      </c>
      <c r="AD1222">
        <f t="shared" si="1161"/>
        <v>0</v>
      </c>
      <c r="AE1222" t="str">
        <f t="shared" si="1162"/>
        <v/>
      </c>
      <c r="AG1222" t="str">
        <f t="shared" si="1163"/>
        <v/>
      </c>
      <c r="AH1222" t="str">
        <f t="shared" si="1164"/>
        <v/>
      </c>
      <c r="AI1222" t="str">
        <f t="shared" si="1165"/>
        <v/>
      </c>
      <c r="AJ1222" t="str">
        <f t="shared" si="1166"/>
        <v/>
      </c>
      <c r="AK1222" t="str">
        <f t="shared" si="1167"/>
        <v/>
      </c>
      <c r="AL1222" t="str">
        <f>IF($A1222="","",INDEX(games!$J:$J,ROW())&amp;"")</f>
        <v/>
      </c>
      <c r="AM1222" t="str">
        <f>IF($A1222="","",SUMPRODUCT($AO1222:$BD1222,'Map Analysis'!$AN$2^{0,1,2,3,4,5,6,7,8,9,10,11,12,13,14,15}))</f>
        <v/>
      </c>
      <c r="AN1222" t="str">
        <f t="shared" si="1168"/>
        <v/>
      </c>
      <c r="AO1222" t="str">
        <f t="shared" si="1169"/>
        <v/>
      </c>
      <c r="AP1222" t="str">
        <f t="shared" si="1170"/>
        <v/>
      </c>
      <c r="AQ1222" t="str">
        <f t="shared" si="1171"/>
        <v/>
      </c>
      <c r="AR1222" t="str">
        <f t="shared" si="1172"/>
        <v/>
      </c>
      <c r="AS1222" t="str">
        <f t="shared" si="1173"/>
        <v/>
      </c>
      <c r="AT1222" t="str">
        <f t="shared" si="1174"/>
        <v/>
      </c>
      <c r="AU1222" t="str">
        <f t="shared" si="1175"/>
        <v/>
      </c>
      <c r="AV1222" t="str">
        <f t="shared" si="1176"/>
        <v/>
      </c>
      <c r="AW1222" t="str">
        <f t="shared" si="1177"/>
        <v/>
      </c>
      <c r="AX1222" t="str">
        <f t="shared" si="1178"/>
        <v/>
      </c>
      <c r="AY1222" t="str">
        <f t="shared" si="1179"/>
        <v/>
      </c>
      <c r="AZ1222" t="str">
        <f t="shared" si="1180"/>
        <v/>
      </c>
      <c r="BA1222" t="str">
        <f t="shared" si="1181"/>
        <v/>
      </c>
      <c r="BB1222" t="str">
        <f t="shared" si="1182"/>
        <v/>
      </c>
      <c r="BC1222" t="str">
        <f t="shared" si="1183"/>
        <v/>
      </c>
      <c r="BD1222" t="str">
        <f t="shared" si="1184"/>
        <v/>
      </c>
      <c r="BF1222">
        <f t="shared" si="1185"/>
        <v>1</v>
      </c>
      <c r="BG1222">
        <f t="shared" si="1186"/>
        <v>1</v>
      </c>
      <c r="BH1222">
        <f t="shared" si="1187"/>
        <v>1</v>
      </c>
      <c r="BI1222">
        <f t="shared" si="1188"/>
        <v>0</v>
      </c>
      <c r="BJ1222">
        <f t="shared" si="1189"/>
        <v>0</v>
      </c>
      <c r="BK1222">
        <f t="shared" si="1190"/>
        <v>0</v>
      </c>
      <c r="BL1222">
        <f t="shared" si="1191"/>
        <v>0</v>
      </c>
      <c r="BM1222">
        <f t="shared" si="1192"/>
        <v>0</v>
      </c>
      <c r="BN1222">
        <f t="shared" si="1193"/>
        <v>0</v>
      </c>
      <c r="BO1222">
        <f t="shared" si="1194"/>
        <v>0</v>
      </c>
      <c r="BP1222">
        <f t="shared" si="1195"/>
        <v>0</v>
      </c>
      <c r="BQ1222">
        <f t="shared" si="1196"/>
        <v>0</v>
      </c>
      <c r="BR1222">
        <f t="shared" si="1197"/>
        <v>0</v>
      </c>
      <c r="BS1222">
        <f t="shared" si="1198"/>
        <v>0</v>
      </c>
      <c r="BT1222">
        <f t="shared" si="1199"/>
        <v>0</v>
      </c>
    </row>
    <row r="1223" spans="1:72" x14ac:dyDescent="0.25">
      <c r="A1223" t="str">
        <f>IF(TRIM(INDEX(games!$A:$A,ROW()))="","",TRIM(INDEX(games!$A:$A,ROW())))</f>
        <v/>
      </c>
      <c r="B1223" t="str">
        <f>IF(OR($A1223="",INDEX(games!$B:$B,ROW())=""),"",INDEX(games!$B:$B,ROW()))</f>
        <v/>
      </c>
      <c r="C1223" t="str">
        <f>IF(OR($A1223="",INDEX(games!$C:$C,ROW())=""),"",INDEX(games!$C:$C,ROW()))</f>
        <v/>
      </c>
      <c r="D1223" t="str">
        <f t="shared" si="1140"/>
        <v/>
      </c>
      <c r="E1223" t="str">
        <f t="shared" si="1141"/>
        <v/>
      </c>
      <c r="F1223" t="str">
        <f t="shared" si="1142"/>
        <v/>
      </c>
      <c r="G1223" t="e">
        <f t="shared" si="1143"/>
        <v>#N/A</v>
      </c>
      <c r="H1223" t="e">
        <f t="shared" si="1144"/>
        <v>#N/A</v>
      </c>
      <c r="I1223" t="e">
        <f t="shared" si="1145"/>
        <v>#N/A</v>
      </c>
      <c r="J1223" t="e">
        <f t="shared" si="1146"/>
        <v>#N/A</v>
      </c>
      <c r="K1223" t="e">
        <f t="shared" si="1147"/>
        <v>#N/A</v>
      </c>
      <c r="L1223" t="e">
        <f t="shared" si="1148"/>
        <v>#N/A</v>
      </c>
      <c r="M1223" t="e">
        <f t="shared" si="1149"/>
        <v>#N/A</v>
      </c>
      <c r="N1223" t="e">
        <f t="shared" si="1150"/>
        <v>#N/A</v>
      </c>
      <c r="O1223" t="str">
        <f t="shared" si="1151"/>
        <v/>
      </c>
      <c r="P1223" t="str">
        <f>IF(OR($A1223="",INDEX(games!$H:$H,ROW())=""),"",INDEX(games!$H:$H,ROW()))</f>
        <v/>
      </c>
      <c r="Q1223" t="str">
        <f t="shared" si="1152"/>
        <v/>
      </c>
      <c r="T1223">
        <f t="shared" si="1153"/>
        <v>1995</v>
      </c>
      <c r="U1223">
        <f t="shared" si="1154"/>
        <v>2000</v>
      </c>
      <c r="V1223">
        <f t="shared" si="1155"/>
        <v>5</v>
      </c>
      <c r="W1223" t="str">
        <f>IF(TRIM(INDEX(connections!$A:$A,ROW()))="","",TRIM(INDEX(connections!$A:$A,ROW())))</f>
        <v>Mystery Dungeon 2: Shiren the Wanderer</v>
      </c>
      <c r="X1223" t="str">
        <f>IF($W1223="","",TRIM(INDEX(connections!$B:$B,ROW())))</f>
        <v>Shiren the Wanderer 2: Shiren's Castle and the Oni Invasion</v>
      </c>
      <c r="Y1223">
        <f t="shared" si="1156"/>
        <v>546</v>
      </c>
      <c r="Z1223">
        <f t="shared" si="1157"/>
        <v>751</v>
      </c>
      <c r="AA1223" t="str">
        <f t="shared" si="1158"/>
        <v>Yes</v>
      </c>
      <c r="AB1223" t="str">
        <f t="shared" si="1159"/>
        <v>Yes</v>
      </c>
      <c r="AC1223">
        <f t="shared" si="1160"/>
        <v>1</v>
      </c>
      <c r="AD1223">
        <f t="shared" si="1161"/>
        <v>0</v>
      </c>
      <c r="AE1223" t="str">
        <f t="shared" si="1162"/>
        <v/>
      </c>
      <c r="AG1223" t="str">
        <f t="shared" si="1163"/>
        <v/>
      </c>
      <c r="AH1223" t="str">
        <f t="shared" si="1164"/>
        <v/>
      </c>
      <c r="AI1223" t="str">
        <f t="shared" si="1165"/>
        <v/>
      </c>
      <c r="AJ1223" t="str">
        <f t="shared" si="1166"/>
        <v/>
      </c>
      <c r="AK1223" t="str">
        <f t="shared" si="1167"/>
        <v/>
      </c>
      <c r="AL1223" t="str">
        <f>IF($A1223="","",INDEX(games!$J:$J,ROW())&amp;"")</f>
        <v/>
      </c>
      <c r="AM1223" t="str">
        <f>IF($A1223="","",SUMPRODUCT($AO1223:$BD1223,'Map Analysis'!$AN$2^{0,1,2,3,4,5,6,7,8,9,10,11,12,13,14,15}))</f>
        <v/>
      </c>
      <c r="AN1223" t="str">
        <f t="shared" si="1168"/>
        <v/>
      </c>
      <c r="AO1223" t="str">
        <f t="shared" si="1169"/>
        <v/>
      </c>
      <c r="AP1223" t="str">
        <f t="shared" si="1170"/>
        <v/>
      </c>
      <c r="AQ1223" t="str">
        <f t="shared" si="1171"/>
        <v/>
      </c>
      <c r="AR1223" t="str">
        <f t="shared" si="1172"/>
        <v/>
      </c>
      <c r="AS1223" t="str">
        <f t="shared" si="1173"/>
        <v/>
      </c>
      <c r="AT1223" t="str">
        <f t="shared" si="1174"/>
        <v/>
      </c>
      <c r="AU1223" t="str">
        <f t="shared" si="1175"/>
        <v/>
      </c>
      <c r="AV1223" t="str">
        <f t="shared" si="1176"/>
        <v/>
      </c>
      <c r="AW1223" t="str">
        <f t="shared" si="1177"/>
        <v/>
      </c>
      <c r="AX1223" t="str">
        <f t="shared" si="1178"/>
        <v/>
      </c>
      <c r="AY1223" t="str">
        <f t="shared" si="1179"/>
        <v/>
      </c>
      <c r="AZ1223" t="str">
        <f t="shared" si="1180"/>
        <v/>
      </c>
      <c r="BA1223" t="str">
        <f t="shared" si="1181"/>
        <v/>
      </c>
      <c r="BB1223" t="str">
        <f t="shared" si="1182"/>
        <v/>
      </c>
      <c r="BC1223" t="str">
        <f t="shared" si="1183"/>
        <v/>
      </c>
      <c r="BD1223" t="str">
        <f t="shared" si="1184"/>
        <v/>
      </c>
      <c r="BF1223">
        <f t="shared" si="1185"/>
        <v>2</v>
      </c>
      <c r="BG1223">
        <f t="shared" si="1186"/>
        <v>1</v>
      </c>
      <c r="BH1223">
        <f t="shared" si="1187"/>
        <v>1</v>
      </c>
      <c r="BI1223">
        <f t="shared" si="1188"/>
        <v>1</v>
      </c>
      <c r="BJ1223">
        <f t="shared" si="1189"/>
        <v>0</v>
      </c>
      <c r="BK1223">
        <f t="shared" si="1190"/>
        <v>0</v>
      </c>
      <c r="BL1223">
        <f t="shared" si="1191"/>
        <v>0</v>
      </c>
      <c r="BM1223">
        <f t="shared" si="1192"/>
        <v>0</v>
      </c>
      <c r="BN1223">
        <f t="shared" si="1193"/>
        <v>0</v>
      </c>
      <c r="BO1223">
        <f t="shared" si="1194"/>
        <v>0</v>
      </c>
      <c r="BP1223">
        <f t="shared" si="1195"/>
        <v>0</v>
      </c>
      <c r="BQ1223">
        <f t="shared" si="1196"/>
        <v>0</v>
      </c>
      <c r="BR1223">
        <f t="shared" si="1197"/>
        <v>0</v>
      </c>
      <c r="BS1223">
        <f t="shared" si="1198"/>
        <v>0</v>
      </c>
      <c r="BT1223">
        <f t="shared" si="1199"/>
        <v>0</v>
      </c>
    </row>
    <row r="1224" spans="1:72" x14ac:dyDescent="0.25">
      <c r="A1224" t="str">
        <f>IF(TRIM(INDEX(games!$A:$A,ROW()))="","",TRIM(INDEX(games!$A:$A,ROW())))</f>
        <v/>
      </c>
      <c r="B1224" t="str">
        <f>IF(OR($A1224="",INDEX(games!$B:$B,ROW())=""),"",INDEX(games!$B:$B,ROW()))</f>
        <v/>
      </c>
      <c r="C1224" t="str">
        <f>IF(OR($A1224="",INDEX(games!$C:$C,ROW())=""),"",INDEX(games!$C:$C,ROW()))</f>
        <v/>
      </c>
      <c r="D1224" t="str">
        <f t="shared" si="1140"/>
        <v/>
      </c>
      <c r="E1224" t="str">
        <f t="shared" si="1141"/>
        <v/>
      </c>
      <c r="F1224" t="str">
        <f t="shared" si="1142"/>
        <v/>
      </c>
      <c r="G1224" t="e">
        <f t="shared" si="1143"/>
        <v>#N/A</v>
      </c>
      <c r="H1224" t="e">
        <f t="shared" si="1144"/>
        <v>#N/A</v>
      </c>
      <c r="I1224" t="e">
        <f t="shared" si="1145"/>
        <v>#N/A</v>
      </c>
      <c r="J1224" t="e">
        <f t="shared" si="1146"/>
        <v>#N/A</v>
      </c>
      <c r="K1224" t="e">
        <f t="shared" si="1147"/>
        <v>#N/A</v>
      </c>
      <c r="L1224" t="e">
        <f t="shared" si="1148"/>
        <v>#N/A</v>
      </c>
      <c r="M1224" t="e">
        <f t="shared" si="1149"/>
        <v>#N/A</v>
      </c>
      <c r="N1224" t="e">
        <f t="shared" si="1150"/>
        <v>#N/A</v>
      </c>
      <c r="O1224" t="str">
        <f t="shared" si="1151"/>
        <v/>
      </c>
      <c r="P1224" t="str">
        <f>IF(OR($A1224="",INDEX(games!$H:$H,ROW())=""),"",INDEX(games!$H:$H,ROW()))</f>
        <v/>
      </c>
      <c r="Q1224" t="str">
        <f t="shared" si="1152"/>
        <v/>
      </c>
      <c r="T1224">
        <f t="shared" si="1153"/>
        <v>2008</v>
      </c>
      <c r="U1224">
        <f t="shared" si="1154"/>
        <v>2010</v>
      </c>
      <c r="V1224">
        <f t="shared" si="1155"/>
        <v>2</v>
      </c>
      <c r="W1224" t="str">
        <f>IF(TRIM(INDEX(connections!$A:$A,ROW()))="","",TRIM(INDEX(connections!$A:$A,ROW())))</f>
        <v>Shiren the Wanderer (2008)</v>
      </c>
      <c r="X1224" t="str">
        <f>IF($W1224="","",TRIM(INDEX(connections!$B:$B,ROW())))</f>
        <v>Shiren the Wanderer 4: The Eye of God and the Devil's Navel</v>
      </c>
      <c r="Y1224">
        <f t="shared" si="1156"/>
        <v>750</v>
      </c>
      <c r="Z1224">
        <f t="shared" si="1157"/>
        <v>752</v>
      </c>
      <c r="AA1224" t="str">
        <f t="shared" si="1158"/>
        <v>Yes</v>
      </c>
      <c r="AB1224" t="str">
        <f t="shared" si="1159"/>
        <v>Yes</v>
      </c>
      <c r="AC1224">
        <f t="shared" si="1160"/>
        <v>1</v>
      </c>
      <c r="AD1224">
        <f t="shared" si="1161"/>
        <v>0</v>
      </c>
      <c r="AE1224" t="str">
        <f t="shared" si="1162"/>
        <v/>
      </c>
      <c r="AG1224" t="str">
        <f t="shared" si="1163"/>
        <v/>
      </c>
      <c r="AH1224" t="str">
        <f t="shared" si="1164"/>
        <v/>
      </c>
      <c r="AI1224" t="str">
        <f t="shared" si="1165"/>
        <v/>
      </c>
      <c r="AJ1224" t="str">
        <f t="shared" si="1166"/>
        <v/>
      </c>
      <c r="AK1224" t="str">
        <f t="shared" si="1167"/>
        <v/>
      </c>
      <c r="AL1224" t="str">
        <f>IF($A1224="","",INDEX(games!$J:$J,ROW())&amp;"")</f>
        <v/>
      </c>
      <c r="AM1224" t="str">
        <f>IF($A1224="","",SUMPRODUCT($AO1224:$BD1224,'Map Analysis'!$AN$2^{0,1,2,3,4,5,6,7,8,9,10,11,12,13,14,15}))</f>
        <v/>
      </c>
      <c r="AN1224" t="str">
        <f t="shared" si="1168"/>
        <v/>
      </c>
      <c r="AO1224" t="str">
        <f t="shared" si="1169"/>
        <v/>
      </c>
      <c r="AP1224" t="str">
        <f t="shared" si="1170"/>
        <v/>
      </c>
      <c r="AQ1224" t="str">
        <f t="shared" si="1171"/>
        <v/>
      </c>
      <c r="AR1224" t="str">
        <f t="shared" si="1172"/>
        <v/>
      </c>
      <c r="AS1224" t="str">
        <f t="shared" si="1173"/>
        <v/>
      </c>
      <c r="AT1224" t="str">
        <f t="shared" si="1174"/>
        <v/>
      </c>
      <c r="AU1224" t="str">
        <f t="shared" si="1175"/>
        <v/>
      </c>
      <c r="AV1224" t="str">
        <f t="shared" si="1176"/>
        <v/>
      </c>
      <c r="AW1224" t="str">
        <f t="shared" si="1177"/>
        <v/>
      </c>
      <c r="AX1224" t="str">
        <f t="shared" si="1178"/>
        <v/>
      </c>
      <c r="AY1224" t="str">
        <f t="shared" si="1179"/>
        <v/>
      </c>
      <c r="AZ1224" t="str">
        <f t="shared" si="1180"/>
        <v/>
      </c>
      <c r="BA1224" t="str">
        <f t="shared" si="1181"/>
        <v/>
      </c>
      <c r="BB1224" t="str">
        <f t="shared" si="1182"/>
        <v/>
      </c>
      <c r="BC1224" t="str">
        <f t="shared" si="1183"/>
        <v/>
      </c>
      <c r="BD1224" t="str">
        <f t="shared" si="1184"/>
        <v/>
      </c>
      <c r="BF1224">
        <f t="shared" si="1185"/>
        <v>1</v>
      </c>
      <c r="BG1224">
        <f t="shared" si="1186"/>
        <v>1</v>
      </c>
      <c r="BH1224">
        <f t="shared" si="1187"/>
        <v>0</v>
      </c>
      <c r="BI1224">
        <f t="shared" si="1188"/>
        <v>0</v>
      </c>
      <c r="BJ1224">
        <f t="shared" si="1189"/>
        <v>0</v>
      </c>
      <c r="BK1224">
        <f t="shared" si="1190"/>
        <v>0</v>
      </c>
      <c r="BL1224">
        <f t="shared" si="1191"/>
        <v>0</v>
      </c>
      <c r="BM1224">
        <f t="shared" si="1192"/>
        <v>0</v>
      </c>
      <c r="BN1224">
        <f t="shared" si="1193"/>
        <v>0</v>
      </c>
      <c r="BO1224">
        <f t="shared" si="1194"/>
        <v>0</v>
      </c>
      <c r="BP1224">
        <f t="shared" si="1195"/>
        <v>0</v>
      </c>
      <c r="BQ1224">
        <f t="shared" si="1196"/>
        <v>0</v>
      </c>
      <c r="BR1224">
        <f t="shared" si="1197"/>
        <v>0</v>
      </c>
      <c r="BS1224">
        <f t="shared" si="1198"/>
        <v>0</v>
      </c>
      <c r="BT1224">
        <f t="shared" si="1199"/>
        <v>0</v>
      </c>
    </row>
    <row r="1225" spans="1:72" x14ac:dyDescent="0.25">
      <c r="A1225" t="str">
        <f>IF(TRIM(INDEX(games!$A:$A,ROW()))="","",TRIM(INDEX(games!$A:$A,ROW())))</f>
        <v/>
      </c>
      <c r="B1225" t="str">
        <f>IF(OR($A1225="",INDEX(games!$B:$B,ROW())=""),"",INDEX(games!$B:$B,ROW()))</f>
        <v/>
      </c>
      <c r="C1225" t="str">
        <f>IF(OR($A1225="",INDEX(games!$C:$C,ROW())=""),"",INDEX(games!$C:$C,ROW()))</f>
        <v/>
      </c>
      <c r="D1225" t="str">
        <f t="shared" si="1140"/>
        <v/>
      </c>
      <c r="E1225" t="str">
        <f t="shared" si="1141"/>
        <v/>
      </c>
      <c r="F1225" t="str">
        <f t="shared" si="1142"/>
        <v/>
      </c>
      <c r="G1225" t="e">
        <f t="shared" si="1143"/>
        <v>#N/A</v>
      </c>
      <c r="H1225" t="e">
        <f t="shared" si="1144"/>
        <v>#N/A</v>
      </c>
      <c r="I1225" t="e">
        <f t="shared" si="1145"/>
        <v>#N/A</v>
      </c>
      <c r="J1225" t="e">
        <f t="shared" si="1146"/>
        <v>#N/A</v>
      </c>
      <c r="K1225" t="e">
        <f t="shared" si="1147"/>
        <v>#N/A</v>
      </c>
      <c r="L1225" t="e">
        <f t="shared" si="1148"/>
        <v>#N/A</v>
      </c>
      <c r="M1225" t="e">
        <f t="shared" si="1149"/>
        <v>#N/A</v>
      </c>
      <c r="N1225" t="e">
        <f t="shared" si="1150"/>
        <v>#N/A</v>
      </c>
      <c r="O1225" t="str">
        <f t="shared" si="1151"/>
        <v/>
      </c>
      <c r="P1225" t="str">
        <f>IF(OR($A1225="",INDEX(games!$H:$H,ROW())=""),"",INDEX(games!$H:$H,ROW()))</f>
        <v/>
      </c>
      <c r="Q1225" t="str">
        <f t="shared" si="1152"/>
        <v/>
      </c>
      <c r="T1225">
        <f t="shared" si="1153"/>
        <v>2000</v>
      </c>
      <c r="U1225">
        <f t="shared" si="1154"/>
        <v>2002</v>
      </c>
      <c r="V1225">
        <f t="shared" si="1155"/>
        <v>2</v>
      </c>
      <c r="W1225" t="str">
        <f>IF(TRIM(INDEX(connections!$A:$A,ROW()))="","",TRIM(INDEX(connections!$A:$A,ROW())))</f>
        <v>Shiren the Wanderer 2: Shiren's Castle and the Oni Invasion</v>
      </c>
      <c r="X1225" t="str">
        <f>IF($W1225="","",TRIM(INDEX(connections!$B:$B,ROW())))</f>
        <v>Shiren the Wanderer Gaiden: Asuka the Swordswoman</v>
      </c>
      <c r="Y1225">
        <f t="shared" si="1156"/>
        <v>751</v>
      </c>
      <c r="Z1225">
        <f t="shared" si="1157"/>
        <v>753</v>
      </c>
      <c r="AA1225" t="str">
        <f t="shared" si="1158"/>
        <v>Yes</v>
      </c>
      <c r="AB1225" t="str">
        <f t="shared" si="1159"/>
        <v>Yes</v>
      </c>
      <c r="AC1225">
        <f t="shared" si="1160"/>
        <v>1</v>
      </c>
      <c r="AD1225">
        <f t="shared" si="1161"/>
        <v>0</v>
      </c>
      <c r="AE1225" t="str">
        <f t="shared" si="1162"/>
        <v/>
      </c>
      <c r="AG1225" t="str">
        <f t="shared" si="1163"/>
        <v/>
      </c>
      <c r="AH1225" t="str">
        <f t="shared" si="1164"/>
        <v/>
      </c>
      <c r="AI1225" t="str">
        <f t="shared" si="1165"/>
        <v/>
      </c>
      <c r="AJ1225" t="str">
        <f t="shared" si="1166"/>
        <v/>
      </c>
      <c r="AK1225" t="str">
        <f t="shared" si="1167"/>
        <v/>
      </c>
      <c r="AL1225" t="str">
        <f>IF($A1225="","",INDEX(games!$J:$J,ROW())&amp;"")</f>
        <v/>
      </c>
      <c r="AM1225" t="str">
        <f>IF($A1225="","",SUMPRODUCT($AO1225:$BD1225,'Map Analysis'!$AN$2^{0,1,2,3,4,5,6,7,8,9,10,11,12,13,14,15}))</f>
        <v/>
      </c>
      <c r="AN1225" t="str">
        <f t="shared" si="1168"/>
        <v/>
      </c>
      <c r="AO1225" t="str">
        <f t="shared" si="1169"/>
        <v/>
      </c>
      <c r="AP1225" t="str">
        <f t="shared" si="1170"/>
        <v/>
      </c>
      <c r="AQ1225" t="str">
        <f t="shared" si="1171"/>
        <v/>
      </c>
      <c r="AR1225" t="str">
        <f t="shared" si="1172"/>
        <v/>
      </c>
      <c r="AS1225" t="str">
        <f t="shared" si="1173"/>
        <v/>
      </c>
      <c r="AT1225" t="str">
        <f t="shared" si="1174"/>
        <v/>
      </c>
      <c r="AU1225" t="str">
        <f t="shared" si="1175"/>
        <v/>
      </c>
      <c r="AV1225" t="str">
        <f t="shared" si="1176"/>
        <v/>
      </c>
      <c r="AW1225" t="str">
        <f t="shared" si="1177"/>
        <v/>
      </c>
      <c r="AX1225" t="str">
        <f t="shared" si="1178"/>
        <v/>
      </c>
      <c r="AY1225" t="str">
        <f t="shared" si="1179"/>
        <v/>
      </c>
      <c r="AZ1225" t="str">
        <f t="shared" si="1180"/>
        <v/>
      </c>
      <c r="BA1225" t="str">
        <f t="shared" si="1181"/>
        <v/>
      </c>
      <c r="BB1225" t="str">
        <f t="shared" si="1182"/>
        <v/>
      </c>
      <c r="BC1225" t="str">
        <f t="shared" si="1183"/>
        <v/>
      </c>
      <c r="BD1225" t="str">
        <f t="shared" si="1184"/>
        <v/>
      </c>
      <c r="BF1225">
        <f t="shared" si="1185"/>
        <v>0</v>
      </c>
      <c r="BG1225">
        <f t="shared" si="1186"/>
        <v>0</v>
      </c>
      <c r="BH1225">
        <f t="shared" si="1187"/>
        <v>0</v>
      </c>
      <c r="BI1225">
        <f t="shared" si="1188"/>
        <v>0</v>
      </c>
      <c r="BJ1225">
        <f t="shared" si="1189"/>
        <v>0</v>
      </c>
      <c r="BK1225">
        <f t="shared" si="1190"/>
        <v>0</v>
      </c>
      <c r="BL1225">
        <f t="shared" si="1191"/>
        <v>0</v>
      </c>
      <c r="BM1225">
        <f t="shared" si="1192"/>
        <v>0</v>
      </c>
      <c r="BN1225">
        <f t="shared" si="1193"/>
        <v>0</v>
      </c>
      <c r="BO1225">
        <f t="shared" si="1194"/>
        <v>0</v>
      </c>
      <c r="BP1225">
        <f t="shared" si="1195"/>
        <v>0</v>
      </c>
      <c r="BQ1225">
        <f t="shared" si="1196"/>
        <v>0</v>
      </c>
      <c r="BR1225">
        <f t="shared" si="1197"/>
        <v>0</v>
      </c>
      <c r="BS1225">
        <f t="shared" si="1198"/>
        <v>0</v>
      </c>
      <c r="BT1225">
        <f t="shared" si="1199"/>
        <v>0</v>
      </c>
    </row>
    <row r="1226" spans="1:72" x14ac:dyDescent="0.25">
      <c r="A1226" t="str">
        <f>IF(TRIM(INDEX(games!$A:$A,ROW()))="","",TRIM(INDEX(games!$A:$A,ROW())))</f>
        <v/>
      </c>
      <c r="B1226" t="str">
        <f>IF(OR($A1226="",INDEX(games!$B:$B,ROW())=""),"",INDEX(games!$B:$B,ROW()))</f>
        <v/>
      </c>
      <c r="C1226" t="str">
        <f>IF(OR($A1226="",INDEX(games!$C:$C,ROW())=""),"",INDEX(games!$C:$C,ROW()))</f>
        <v/>
      </c>
      <c r="D1226" t="str">
        <f t="shared" si="1140"/>
        <v/>
      </c>
      <c r="E1226" t="str">
        <f t="shared" si="1141"/>
        <v/>
      </c>
      <c r="F1226" t="str">
        <f t="shared" si="1142"/>
        <v/>
      </c>
      <c r="G1226" t="e">
        <f t="shared" si="1143"/>
        <v>#N/A</v>
      </c>
      <c r="H1226" t="e">
        <f t="shared" si="1144"/>
        <v>#N/A</v>
      </c>
      <c r="I1226" t="e">
        <f t="shared" si="1145"/>
        <v>#N/A</v>
      </c>
      <c r="J1226" t="e">
        <f t="shared" si="1146"/>
        <v>#N/A</v>
      </c>
      <c r="K1226" t="e">
        <f t="shared" si="1147"/>
        <v>#N/A</v>
      </c>
      <c r="L1226" t="e">
        <f t="shared" si="1148"/>
        <v>#N/A</v>
      </c>
      <c r="M1226" t="e">
        <f t="shared" si="1149"/>
        <v>#N/A</v>
      </c>
      <c r="N1226" t="e">
        <f t="shared" si="1150"/>
        <v>#N/A</v>
      </c>
      <c r="O1226" t="str">
        <f t="shared" si="1151"/>
        <v/>
      </c>
      <c r="P1226" t="str">
        <f>IF(OR($A1226="",INDEX(games!$H:$H,ROW())=""),"",INDEX(games!$H:$H,ROW()))</f>
        <v/>
      </c>
      <c r="Q1226" t="str">
        <f t="shared" si="1152"/>
        <v/>
      </c>
      <c r="T1226">
        <f t="shared" si="1153"/>
        <v>1995</v>
      </c>
      <c r="U1226">
        <f t="shared" si="1154"/>
        <v>1996</v>
      </c>
      <c r="V1226">
        <f t="shared" si="1155"/>
        <v>1</v>
      </c>
      <c r="W1226" t="str">
        <f>IF(TRIM(INDEX(connections!$A:$A,ROW()))="","",TRIM(INDEX(connections!$A:$A,ROW())))</f>
        <v>Mystery Dungeon 2: Shiren the Wanderer</v>
      </c>
      <c r="X1226" t="str">
        <f>IF($W1226="","",TRIM(INDEX(connections!$B:$B,ROW())))</f>
        <v>Shiren the Wanderer GB: Monster of Moonlight Village</v>
      </c>
      <c r="Y1226">
        <f t="shared" si="1156"/>
        <v>546</v>
      </c>
      <c r="Z1226">
        <f t="shared" si="1157"/>
        <v>754</v>
      </c>
      <c r="AA1226" t="str">
        <f t="shared" si="1158"/>
        <v>Yes</v>
      </c>
      <c r="AB1226" t="str">
        <f t="shared" si="1159"/>
        <v>Yes</v>
      </c>
      <c r="AC1226">
        <f t="shared" si="1160"/>
        <v>1</v>
      </c>
      <c r="AD1226">
        <f t="shared" si="1161"/>
        <v>0</v>
      </c>
      <c r="AE1226" t="str">
        <f t="shared" si="1162"/>
        <v/>
      </c>
      <c r="AG1226" t="str">
        <f t="shared" si="1163"/>
        <v/>
      </c>
      <c r="AH1226" t="str">
        <f t="shared" si="1164"/>
        <v/>
      </c>
      <c r="AI1226" t="str">
        <f t="shared" si="1165"/>
        <v/>
      </c>
      <c r="AJ1226" t="str">
        <f t="shared" si="1166"/>
        <v/>
      </c>
      <c r="AK1226" t="str">
        <f t="shared" si="1167"/>
        <v/>
      </c>
      <c r="AL1226" t="str">
        <f>IF($A1226="","",INDEX(games!$J:$J,ROW())&amp;"")</f>
        <v/>
      </c>
      <c r="AM1226" t="str">
        <f>IF($A1226="","",SUMPRODUCT($AO1226:$BD1226,'Map Analysis'!$AN$2^{0,1,2,3,4,5,6,7,8,9,10,11,12,13,14,15}))</f>
        <v/>
      </c>
      <c r="AN1226" t="str">
        <f t="shared" si="1168"/>
        <v/>
      </c>
      <c r="AO1226" t="str">
        <f t="shared" si="1169"/>
        <v/>
      </c>
      <c r="AP1226" t="str">
        <f t="shared" si="1170"/>
        <v/>
      </c>
      <c r="AQ1226" t="str">
        <f t="shared" si="1171"/>
        <v/>
      </c>
      <c r="AR1226" t="str">
        <f t="shared" si="1172"/>
        <v/>
      </c>
      <c r="AS1226" t="str">
        <f t="shared" si="1173"/>
        <v/>
      </c>
      <c r="AT1226" t="str">
        <f t="shared" si="1174"/>
        <v/>
      </c>
      <c r="AU1226" t="str">
        <f t="shared" si="1175"/>
        <v/>
      </c>
      <c r="AV1226" t="str">
        <f t="shared" si="1176"/>
        <v/>
      </c>
      <c r="AW1226" t="str">
        <f t="shared" si="1177"/>
        <v/>
      </c>
      <c r="AX1226" t="str">
        <f t="shared" si="1178"/>
        <v/>
      </c>
      <c r="AY1226" t="str">
        <f t="shared" si="1179"/>
        <v/>
      </c>
      <c r="AZ1226" t="str">
        <f t="shared" si="1180"/>
        <v/>
      </c>
      <c r="BA1226" t="str">
        <f t="shared" si="1181"/>
        <v/>
      </c>
      <c r="BB1226" t="str">
        <f t="shared" si="1182"/>
        <v/>
      </c>
      <c r="BC1226" t="str">
        <f t="shared" si="1183"/>
        <v/>
      </c>
      <c r="BD1226" t="str">
        <f t="shared" si="1184"/>
        <v/>
      </c>
      <c r="BF1226">
        <f t="shared" si="1185"/>
        <v>1</v>
      </c>
      <c r="BG1226">
        <f t="shared" si="1186"/>
        <v>0</v>
      </c>
      <c r="BH1226">
        <f t="shared" si="1187"/>
        <v>0</v>
      </c>
      <c r="BI1226">
        <f t="shared" si="1188"/>
        <v>0</v>
      </c>
      <c r="BJ1226">
        <f t="shared" si="1189"/>
        <v>0</v>
      </c>
      <c r="BK1226">
        <f t="shared" si="1190"/>
        <v>0</v>
      </c>
      <c r="BL1226">
        <f t="shared" si="1191"/>
        <v>0</v>
      </c>
      <c r="BM1226">
        <f t="shared" si="1192"/>
        <v>0</v>
      </c>
      <c r="BN1226">
        <f t="shared" si="1193"/>
        <v>0</v>
      </c>
      <c r="BO1226">
        <f t="shared" si="1194"/>
        <v>0</v>
      </c>
      <c r="BP1226">
        <f t="shared" si="1195"/>
        <v>0</v>
      </c>
      <c r="BQ1226">
        <f t="shared" si="1196"/>
        <v>0</v>
      </c>
      <c r="BR1226">
        <f t="shared" si="1197"/>
        <v>0</v>
      </c>
      <c r="BS1226">
        <f t="shared" si="1198"/>
        <v>0</v>
      </c>
      <c r="BT1226">
        <f t="shared" si="1199"/>
        <v>0</v>
      </c>
    </row>
    <row r="1227" spans="1:72" x14ac:dyDescent="0.25">
      <c r="A1227" t="str">
        <f>IF(TRIM(INDEX(games!$A:$A,ROW()))="","",TRIM(INDEX(games!$A:$A,ROW())))</f>
        <v/>
      </c>
      <c r="B1227" t="str">
        <f>IF(OR($A1227="",INDEX(games!$B:$B,ROW())=""),"",INDEX(games!$B:$B,ROW()))</f>
        <v/>
      </c>
      <c r="C1227" t="str">
        <f>IF(OR($A1227="",INDEX(games!$C:$C,ROW())=""),"",INDEX(games!$C:$C,ROW()))</f>
        <v/>
      </c>
      <c r="D1227" t="str">
        <f t="shared" si="1140"/>
        <v/>
      </c>
      <c r="E1227" t="str">
        <f t="shared" si="1141"/>
        <v/>
      </c>
      <c r="F1227" t="str">
        <f t="shared" si="1142"/>
        <v/>
      </c>
      <c r="G1227" t="e">
        <f t="shared" si="1143"/>
        <v>#N/A</v>
      </c>
      <c r="H1227" t="e">
        <f t="shared" si="1144"/>
        <v>#N/A</v>
      </c>
      <c r="I1227" t="e">
        <f t="shared" si="1145"/>
        <v>#N/A</v>
      </c>
      <c r="J1227" t="e">
        <f t="shared" si="1146"/>
        <v>#N/A</v>
      </c>
      <c r="K1227" t="e">
        <f t="shared" si="1147"/>
        <v>#N/A</v>
      </c>
      <c r="L1227" t="e">
        <f t="shared" si="1148"/>
        <v>#N/A</v>
      </c>
      <c r="M1227" t="e">
        <f t="shared" si="1149"/>
        <v>#N/A</v>
      </c>
      <c r="N1227" t="e">
        <f t="shared" si="1150"/>
        <v>#N/A</v>
      </c>
      <c r="O1227" t="str">
        <f t="shared" si="1151"/>
        <v/>
      </c>
      <c r="P1227" t="str">
        <f>IF(OR($A1227="",INDEX(games!$H:$H,ROW())=""),"",INDEX(games!$H:$H,ROW()))</f>
        <v/>
      </c>
      <c r="Q1227" t="str">
        <f t="shared" si="1152"/>
        <v/>
      </c>
      <c r="T1227">
        <f t="shared" si="1153"/>
        <v>1996</v>
      </c>
      <c r="U1227">
        <f t="shared" si="1154"/>
        <v>2001</v>
      </c>
      <c r="V1227">
        <f t="shared" si="1155"/>
        <v>5</v>
      </c>
      <c r="W1227" t="str">
        <f>IF(TRIM(INDEX(connections!$A:$A,ROW()))="","",TRIM(INDEX(connections!$A:$A,ROW())))</f>
        <v>Shiren the Wanderer GB: Monster of Moonlight Village</v>
      </c>
      <c r="X1227" t="str">
        <f>IF($W1227="","",TRIM(INDEX(connections!$B:$B,ROW())))</f>
        <v>Shiren the Wanderer GB2: Magic Castle of the Desert</v>
      </c>
      <c r="Y1227">
        <f t="shared" si="1156"/>
        <v>754</v>
      </c>
      <c r="Z1227">
        <f t="shared" si="1157"/>
        <v>755</v>
      </c>
      <c r="AA1227" t="str">
        <f t="shared" si="1158"/>
        <v>Yes</v>
      </c>
      <c r="AB1227" t="str">
        <f t="shared" si="1159"/>
        <v>Yes</v>
      </c>
      <c r="AC1227">
        <f t="shared" si="1160"/>
        <v>1</v>
      </c>
      <c r="AD1227">
        <f t="shared" si="1161"/>
        <v>0</v>
      </c>
      <c r="AE1227" t="str">
        <f t="shared" si="1162"/>
        <v/>
      </c>
      <c r="AG1227" t="str">
        <f t="shared" si="1163"/>
        <v/>
      </c>
      <c r="AH1227" t="str">
        <f t="shared" si="1164"/>
        <v/>
      </c>
      <c r="AI1227" t="str">
        <f t="shared" si="1165"/>
        <v/>
      </c>
      <c r="AJ1227" t="str">
        <f t="shared" si="1166"/>
        <v/>
      </c>
      <c r="AK1227" t="str">
        <f t="shared" si="1167"/>
        <v/>
      </c>
      <c r="AL1227" t="str">
        <f>IF($A1227="","",INDEX(games!$J:$J,ROW())&amp;"")</f>
        <v/>
      </c>
      <c r="AM1227" t="str">
        <f>IF($A1227="","",SUMPRODUCT($AO1227:$BD1227,'Map Analysis'!$AN$2^{0,1,2,3,4,5,6,7,8,9,10,11,12,13,14,15}))</f>
        <v/>
      </c>
      <c r="AN1227" t="str">
        <f t="shared" si="1168"/>
        <v/>
      </c>
      <c r="AO1227" t="str">
        <f t="shared" si="1169"/>
        <v/>
      </c>
      <c r="AP1227" t="str">
        <f t="shared" si="1170"/>
        <v/>
      </c>
      <c r="AQ1227" t="str">
        <f t="shared" si="1171"/>
        <v/>
      </c>
      <c r="AR1227" t="str">
        <f t="shared" si="1172"/>
        <v/>
      </c>
      <c r="AS1227" t="str">
        <f t="shared" si="1173"/>
        <v/>
      </c>
      <c r="AT1227" t="str">
        <f t="shared" si="1174"/>
        <v/>
      </c>
      <c r="AU1227" t="str">
        <f t="shared" si="1175"/>
        <v/>
      </c>
      <c r="AV1227" t="str">
        <f t="shared" si="1176"/>
        <v/>
      </c>
      <c r="AW1227" t="str">
        <f t="shared" si="1177"/>
        <v/>
      </c>
      <c r="AX1227" t="str">
        <f t="shared" si="1178"/>
        <v/>
      </c>
      <c r="AY1227" t="str">
        <f t="shared" si="1179"/>
        <v/>
      </c>
      <c r="AZ1227" t="str">
        <f t="shared" si="1180"/>
        <v/>
      </c>
      <c r="BA1227" t="str">
        <f t="shared" si="1181"/>
        <v/>
      </c>
      <c r="BB1227" t="str">
        <f t="shared" si="1182"/>
        <v/>
      </c>
      <c r="BC1227" t="str">
        <f t="shared" si="1183"/>
        <v/>
      </c>
      <c r="BD1227" t="str">
        <f t="shared" si="1184"/>
        <v/>
      </c>
      <c r="BF1227">
        <f t="shared" si="1185"/>
        <v>0</v>
      </c>
      <c r="BG1227">
        <f t="shared" si="1186"/>
        <v>0</v>
      </c>
      <c r="BH1227">
        <f t="shared" si="1187"/>
        <v>0</v>
      </c>
      <c r="BI1227">
        <f t="shared" si="1188"/>
        <v>0</v>
      </c>
      <c r="BJ1227">
        <f t="shared" si="1189"/>
        <v>0</v>
      </c>
      <c r="BK1227">
        <f t="shared" si="1190"/>
        <v>0</v>
      </c>
      <c r="BL1227">
        <f t="shared" si="1191"/>
        <v>0</v>
      </c>
      <c r="BM1227">
        <f t="shared" si="1192"/>
        <v>0</v>
      </c>
      <c r="BN1227">
        <f t="shared" si="1193"/>
        <v>0</v>
      </c>
      <c r="BO1227">
        <f t="shared" si="1194"/>
        <v>0</v>
      </c>
      <c r="BP1227">
        <f t="shared" si="1195"/>
        <v>0</v>
      </c>
      <c r="BQ1227">
        <f t="shared" si="1196"/>
        <v>0</v>
      </c>
      <c r="BR1227">
        <f t="shared" si="1197"/>
        <v>0</v>
      </c>
      <c r="BS1227">
        <f t="shared" si="1198"/>
        <v>0</v>
      </c>
      <c r="BT1227">
        <f t="shared" si="1199"/>
        <v>0</v>
      </c>
    </row>
    <row r="1228" spans="1:72" x14ac:dyDescent="0.25">
      <c r="A1228" t="str">
        <f>IF(TRIM(INDEX(games!$A:$A,ROW()))="","",TRIM(INDEX(games!$A:$A,ROW())))</f>
        <v/>
      </c>
      <c r="B1228" t="str">
        <f>IF(OR($A1228="",INDEX(games!$B:$B,ROW())=""),"",INDEX(games!$B:$B,ROW()))</f>
        <v/>
      </c>
      <c r="C1228" t="str">
        <f>IF(OR($A1228="",INDEX(games!$C:$C,ROW())=""),"",INDEX(games!$C:$C,ROW()))</f>
        <v/>
      </c>
      <c r="D1228" t="str">
        <f t="shared" si="1140"/>
        <v/>
      </c>
      <c r="E1228" t="str">
        <f t="shared" si="1141"/>
        <v/>
      </c>
      <c r="F1228" t="str">
        <f t="shared" si="1142"/>
        <v/>
      </c>
      <c r="G1228" t="e">
        <f t="shared" si="1143"/>
        <v>#N/A</v>
      </c>
      <c r="H1228" t="e">
        <f t="shared" si="1144"/>
        <v>#N/A</v>
      </c>
      <c r="I1228" t="e">
        <f t="shared" si="1145"/>
        <v>#N/A</v>
      </c>
      <c r="J1228" t="e">
        <f t="shared" si="1146"/>
        <v>#N/A</v>
      </c>
      <c r="K1228" t="e">
        <f t="shared" si="1147"/>
        <v>#N/A</v>
      </c>
      <c r="L1228" t="e">
        <f t="shared" si="1148"/>
        <v>#N/A</v>
      </c>
      <c r="M1228" t="e">
        <f t="shared" si="1149"/>
        <v>#N/A</v>
      </c>
      <c r="N1228" t="e">
        <f t="shared" si="1150"/>
        <v>#N/A</v>
      </c>
      <c r="O1228" t="str">
        <f t="shared" si="1151"/>
        <v/>
      </c>
      <c r="P1228" t="str">
        <f>IF(OR($A1228="",INDEX(games!$H:$H,ROW())=""),"",INDEX(games!$H:$H,ROW()))</f>
        <v/>
      </c>
      <c r="Q1228" t="str">
        <f t="shared" si="1152"/>
        <v/>
      </c>
      <c r="T1228">
        <f t="shared" si="1153"/>
        <v>2010</v>
      </c>
      <c r="U1228">
        <f t="shared" si="1154"/>
        <v>2024</v>
      </c>
      <c r="V1228">
        <f t="shared" si="1155"/>
        <v>14</v>
      </c>
      <c r="W1228" t="str">
        <f>IF(TRIM(INDEX(connections!$A:$A,ROW()))="","",TRIM(INDEX(connections!$A:$A,ROW())))</f>
        <v>Shiren the Wanderer: The Tower of Fortune and the Dice of Fate</v>
      </c>
      <c r="X1228" t="str">
        <f>IF($W1228="","",TRIM(INDEX(connections!$B:$B,ROW())))</f>
        <v>Shiren the Wanderer: The Mystery Dungeon of Serpentcoil Island</v>
      </c>
      <c r="Y1228">
        <f t="shared" si="1156"/>
        <v>757</v>
      </c>
      <c r="Z1228">
        <f t="shared" si="1157"/>
        <v>756</v>
      </c>
      <c r="AA1228" t="str">
        <f t="shared" si="1158"/>
        <v>Yes</v>
      </c>
      <c r="AB1228" t="str">
        <f t="shared" si="1159"/>
        <v>Yes</v>
      </c>
      <c r="AC1228">
        <f t="shared" si="1160"/>
        <v>1</v>
      </c>
      <c r="AD1228">
        <f t="shared" si="1161"/>
        <v>0</v>
      </c>
      <c r="AE1228" t="str">
        <f t="shared" si="1162"/>
        <v/>
      </c>
      <c r="AG1228" t="str">
        <f t="shared" si="1163"/>
        <v/>
      </c>
      <c r="AH1228" t="str">
        <f t="shared" si="1164"/>
        <v/>
      </c>
      <c r="AI1228" t="str">
        <f t="shared" si="1165"/>
        <v/>
      </c>
      <c r="AJ1228" t="str">
        <f t="shared" si="1166"/>
        <v/>
      </c>
      <c r="AK1228" t="str">
        <f t="shared" si="1167"/>
        <v/>
      </c>
      <c r="AL1228" t="str">
        <f>IF($A1228="","",INDEX(games!$J:$J,ROW())&amp;"")</f>
        <v/>
      </c>
      <c r="AM1228" t="str">
        <f>IF($A1228="","",SUMPRODUCT($AO1228:$BD1228,'Map Analysis'!$AN$2^{0,1,2,3,4,5,6,7,8,9,10,11,12,13,14,15}))</f>
        <v/>
      </c>
      <c r="AN1228" t="str">
        <f t="shared" si="1168"/>
        <v/>
      </c>
      <c r="AO1228" t="str">
        <f t="shared" si="1169"/>
        <v/>
      </c>
      <c r="AP1228" t="str">
        <f t="shared" si="1170"/>
        <v/>
      </c>
      <c r="AQ1228" t="str">
        <f t="shared" si="1171"/>
        <v/>
      </c>
      <c r="AR1228" t="str">
        <f t="shared" si="1172"/>
        <v/>
      </c>
      <c r="AS1228" t="str">
        <f t="shared" si="1173"/>
        <v/>
      </c>
      <c r="AT1228" t="str">
        <f t="shared" si="1174"/>
        <v/>
      </c>
      <c r="AU1228" t="str">
        <f t="shared" si="1175"/>
        <v/>
      </c>
      <c r="AV1228" t="str">
        <f t="shared" si="1176"/>
        <v/>
      </c>
      <c r="AW1228" t="str">
        <f t="shared" si="1177"/>
        <v/>
      </c>
      <c r="AX1228" t="str">
        <f t="shared" si="1178"/>
        <v/>
      </c>
      <c r="AY1228" t="str">
        <f t="shared" si="1179"/>
        <v/>
      </c>
      <c r="AZ1228" t="str">
        <f t="shared" si="1180"/>
        <v/>
      </c>
      <c r="BA1228" t="str">
        <f t="shared" si="1181"/>
        <v/>
      </c>
      <c r="BB1228" t="str">
        <f t="shared" si="1182"/>
        <v/>
      </c>
      <c r="BC1228" t="str">
        <f t="shared" si="1183"/>
        <v/>
      </c>
      <c r="BD1228" t="str">
        <f t="shared" si="1184"/>
        <v/>
      </c>
      <c r="BF1228">
        <f t="shared" si="1185"/>
        <v>0</v>
      </c>
      <c r="BG1228">
        <f t="shared" si="1186"/>
        <v>0</v>
      </c>
      <c r="BH1228">
        <f t="shared" si="1187"/>
        <v>0</v>
      </c>
      <c r="BI1228">
        <f t="shared" si="1188"/>
        <v>0</v>
      </c>
      <c r="BJ1228">
        <f t="shared" si="1189"/>
        <v>0</v>
      </c>
      <c r="BK1228">
        <f t="shared" si="1190"/>
        <v>0</v>
      </c>
      <c r="BL1228">
        <f t="shared" si="1191"/>
        <v>0</v>
      </c>
      <c r="BM1228">
        <f t="shared" si="1192"/>
        <v>0</v>
      </c>
      <c r="BN1228">
        <f t="shared" si="1193"/>
        <v>0</v>
      </c>
      <c r="BO1228">
        <f t="shared" si="1194"/>
        <v>0</v>
      </c>
      <c r="BP1228">
        <f t="shared" si="1195"/>
        <v>0</v>
      </c>
      <c r="BQ1228">
        <f t="shared" si="1196"/>
        <v>0</v>
      </c>
      <c r="BR1228">
        <f t="shared" si="1197"/>
        <v>0</v>
      </c>
      <c r="BS1228">
        <f t="shared" si="1198"/>
        <v>0</v>
      </c>
      <c r="BT1228">
        <f t="shared" si="1199"/>
        <v>0</v>
      </c>
    </row>
    <row r="1229" spans="1:72" x14ac:dyDescent="0.25">
      <c r="A1229" t="str">
        <f>IF(TRIM(INDEX(games!$A:$A,ROW()))="","",TRIM(INDEX(games!$A:$A,ROW())))</f>
        <v/>
      </c>
      <c r="B1229" t="str">
        <f>IF(OR($A1229="",INDEX(games!$B:$B,ROW())=""),"",INDEX(games!$B:$B,ROW()))</f>
        <v/>
      </c>
      <c r="C1229" t="str">
        <f>IF(OR($A1229="",INDEX(games!$C:$C,ROW())=""),"",INDEX(games!$C:$C,ROW()))</f>
        <v/>
      </c>
      <c r="D1229" t="str">
        <f t="shared" si="1140"/>
        <v/>
      </c>
      <c r="E1229" t="str">
        <f t="shared" si="1141"/>
        <v/>
      </c>
      <c r="F1229" t="str">
        <f t="shared" si="1142"/>
        <v/>
      </c>
      <c r="G1229" t="e">
        <f t="shared" si="1143"/>
        <v>#N/A</v>
      </c>
      <c r="H1229" t="e">
        <f t="shared" si="1144"/>
        <v>#N/A</v>
      </c>
      <c r="I1229" t="e">
        <f t="shared" si="1145"/>
        <v>#N/A</v>
      </c>
      <c r="J1229" t="e">
        <f t="shared" si="1146"/>
        <v>#N/A</v>
      </c>
      <c r="K1229" t="e">
        <f t="shared" si="1147"/>
        <v>#N/A</v>
      </c>
      <c r="L1229" t="e">
        <f t="shared" si="1148"/>
        <v>#N/A</v>
      </c>
      <c r="M1229" t="e">
        <f t="shared" si="1149"/>
        <v>#N/A</v>
      </c>
      <c r="N1229" t="e">
        <f t="shared" si="1150"/>
        <v>#N/A</v>
      </c>
      <c r="O1229" t="str">
        <f t="shared" si="1151"/>
        <v/>
      </c>
      <c r="P1229" t="str">
        <f>IF(OR($A1229="",INDEX(games!$H:$H,ROW())=""),"",INDEX(games!$H:$H,ROW()))</f>
        <v/>
      </c>
      <c r="Q1229" t="str">
        <f t="shared" si="1152"/>
        <v/>
      </c>
      <c r="T1229">
        <f t="shared" si="1153"/>
        <v>2010</v>
      </c>
      <c r="U1229">
        <f t="shared" si="1154"/>
        <v>2010</v>
      </c>
      <c r="V1229">
        <f t="shared" si="1155"/>
        <v>0</v>
      </c>
      <c r="W1229" t="str">
        <f>IF(TRIM(INDEX(connections!$A:$A,ROW()))="","",TRIM(INDEX(connections!$A:$A,ROW())))</f>
        <v>Shiren the Wanderer 4: The Eye of God and the Devil's Navel</v>
      </c>
      <c r="X1229" t="str">
        <f>IF($W1229="","",TRIM(INDEX(connections!$B:$B,ROW())))</f>
        <v>Shiren the Wanderer: The Tower of Fortune and the Dice of Fate</v>
      </c>
      <c r="Y1229">
        <f t="shared" si="1156"/>
        <v>752</v>
      </c>
      <c r="Z1229">
        <f t="shared" si="1157"/>
        <v>757</v>
      </c>
      <c r="AA1229" t="str">
        <f t="shared" si="1158"/>
        <v>Yes</v>
      </c>
      <c r="AB1229" t="str">
        <f t="shared" si="1159"/>
        <v>Yes</v>
      </c>
      <c r="AC1229">
        <f t="shared" si="1160"/>
        <v>1</v>
      </c>
      <c r="AD1229">
        <f t="shared" si="1161"/>
        <v>0</v>
      </c>
      <c r="AE1229" t="str">
        <f t="shared" si="1162"/>
        <v/>
      </c>
      <c r="AG1229" t="str">
        <f t="shared" si="1163"/>
        <v/>
      </c>
      <c r="AH1229" t="str">
        <f t="shared" si="1164"/>
        <v/>
      </c>
      <c r="AI1229" t="str">
        <f t="shared" si="1165"/>
        <v/>
      </c>
      <c r="AJ1229" t="str">
        <f t="shared" si="1166"/>
        <v/>
      </c>
      <c r="AK1229" t="str">
        <f t="shared" si="1167"/>
        <v/>
      </c>
      <c r="AL1229" t="str">
        <f>IF($A1229="","",INDEX(games!$J:$J,ROW())&amp;"")</f>
        <v/>
      </c>
      <c r="AM1229" t="str">
        <f>IF($A1229="","",SUMPRODUCT($AO1229:$BD1229,'Map Analysis'!$AN$2^{0,1,2,3,4,5,6,7,8,9,10,11,12,13,14,15}))</f>
        <v/>
      </c>
      <c r="AN1229" t="str">
        <f t="shared" si="1168"/>
        <v/>
      </c>
      <c r="AO1229" t="str">
        <f t="shared" si="1169"/>
        <v/>
      </c>
      <c r="AP1229" t="str">
        <f t="shared" si="1170"/>
        <v/>
      </c>
      <c r="AQ1229" t="str">
        <f t="shared" si="1171"/>
        <v/>
      </c>
      <c r="AR1229" t="str">
        <f t="shared" si="1172"/>
        <v/>
      </c>
      <c r="AS1229" t="str">
        <f t="shared" si="1173"/>
        <v/>
      </c>
      <c r="AT1229" t="str">
        <f t="shared" si="1174"/>
        <v/>
      </c>
      <c r="AU1229" t="str">
        <f t="shared" si="1175"/>
        <v/>
      </c>
      <c r="AV1229" t="str">
        <f t="shared" si="1176"/>
        <v/>
      </c>
      <c r="AW1229" t="str">
        <f t="shared" si="1177"/>
        <v/>
      </c>
      <c r="AX1229" t="str">
        <f t="shared" si="1178"/>
        <v/>
      </c>
      <c r="AY1229" t="str">
        <f t="shared" si="1179"/>
        <v/>
      </c>
      <c r="AZ1229" t="str">
        <f t="shared" si="1180"/>
        <v/>
      </c>
      <c r="BA1229" t="str">
        <f t="shared" si="1181"/>
        <v/>
      </c>
      <c r="BB1229" t="str">
        <f t="shared" si="1182"/>
        <v/>
      </c>
      <c r="BC1229" t="str">
        <f t="shared" si="1183"/>
        <v/>
      </c>
      <c r="BD1229" t="str">
        <f t="shared" si="1184"/>
        <v/>
      </c>
      <c r="BF1229">
        <f t="shared" si="1185"/>
        <v>1</v>
      </c>
      <c r="BG1229">
        <f t="shared" si="1186"/>
        <v>0</v>
      </c>
      <c r="BH1229">
        <f t="shared" si="1187"/>
        <v>0</v>
      </c>
      <c r="BI1229">
        <f t="shared" si="1188"/>
        <v>0</v>
      </c>
      <c r="BJ1229">
        <f t="shared" si="1189"/>
        <v>0</v>
      </c>
      <c r="BK1229">
        <f t="shared" si="1190"/>
        <v>0</v>
      </c>
      <c r="BL1229">
        <f t="shared" si="1191"/>
        <v>0</v>
      </c>
      <c r="BM1229">
        <f t="shared" si="1192"/>
        <v>0</v>
      </c>
      <c r="BN1229">
        <f t="shared" si="1193"/>
        <v>0</v>
      </c>
      <c r="BO1229">
        <f t="shared" si="1194"/>
        <v>0</v>
      </c>
      <c r="BP1229">
        <f t="shared" si="1195"/>
        <v>0</v>
      </c>
      <c r="BQ1229">
        <f t="shared" si="1196"/>
        <v>0</v>
      </c>
      <c r="BR1229">
        <f t="shared" si="1197"/>
        <v>0</v>
      </c>
      <c r="BS1229">
        <f t="shared" si="1198"/>
        <v>0</v>
      </c>
      <c r="BT1229">
        <f t="shared" si="1199"/>
        <v>0</v>
      </c>
    </row>
    <row r="1230" spans="1:72" x14ac:dyDescent="0.25">
      <c r="A1230" t="str">
        <f>IF(TRIM(INDEX(games!$A:$A,ROW()))="","",TRIM(INDEX(games!$A:$A,ROW())))</f>
        <v/>
      </c>
      <c r="B1230" t="str">
        <f>IF(OR($A1230="",INDEX(games!$B:$B,ROW())=""),"",INDEX(games!$B:$B,ROW()))</f>
        <v/>
      </c>
      <c r="C1230" t="str">
        <f>IF(OR($A1230="",INDEX(games!$C:$C,ROW())=""),"",INDEX(games!$C:$C,ROW()))</f>
        <v/>
      </c>
      <c r="D1230" t="str">
        <f t="shared" si="1140"/>
        <v/>
      </c>
      <c r="E1230" t="str">
        <f t="shared" si="1141"/>
        <v/>
      </c>
      <c r="F1230" t="str">
        <f t="shared" si="1142"/>
        <v/>
      </c>
      <c r="G1230" t="e">
        <f t="shared" si="1143"/>
        <v>#N/A</v>
      </c>
      <c r="H1230" t="e">
        <f t="shared" si="1144"/>
        <v>#N/A</v>
      </c>
      <c r="I1230" t="e">
        <f t="shared" si="1145"/>
        <v>#N/A</v>
      </c>
      <c r="J1230" t="e">
        <f t="shared" si="1146"/>
        <v>#N/A</v>
      </c>
      <c r="K1230" t="e">
        <f t="shared" si="1147"/>
        <v>#N/A</v>
      </c>
      <c r="L1230" t="e">
        <f t="shared" si="1148"/>
        <v>#N/A</v>
      </c>
      <c r="M1230" t="e">
        <f t="shared" si="1149"/>
        <v>#N/A</v>
      </c>
      <c r="N1230" t="e">
        <f t="shared" si="1150"/>
        <v>#N/A</v>
      </c>
      <c r="O1230" t="str">
        <f t="shared" si="1151"/>
        <v/>
      </c>
      <c r="P1230" t="str">
        <f>IF(OR($A1230="",INDEX(games!$H:$H,ROW())=""),"",INDEX(games!$H:$H,ROW()))</f>
        <v/>
      </c>
      <c r="Q1230" t="str">
        <f t="shared" si="1152"/>
        <v/>
      </c>
      <c r="T1230">
        <f t="shared" si="1153"/>
        <v>2015</v>
      </c>
      <c r="U1230">
        <f t="shared" si="1154"/>
        <v>2023</v>
      </c>
      <c r="V1230">
        <f t="shared" si="1155"/>
        <v>8</v>
      </c>
      <c r="W1230" t="str">
        <f>IF(TRIM(INDEX(connections!$A:$A,ROW()))="","",TRIM(INDEX(connections!$A:$A,ROW())))</f>
        <v>Crypt of the NecroDancer</v>
      </c>
      <c r="X1230" t="str">
        <f>IF($W1230="","",TRIM(INDEX(connections!$B:$B,ROW())))</f>
        <v>Shogun Showdown</v>
      </c>
      <c r="Y1230">
        <f t="shared" si="1156"/>
        <v>169</v>
      </c>
      <c r="Z1230">
        <f t="shared" si="1157"/>
        <v>758</v>
      </c>
      <c r="AA1230" t="str">
        <f t="shared" si="1158"/>
        <v>Yes</v>
      </c>
      <c r="AB1230" t="str">
        <f t="shared" si="1159"/>
        <v>Yes</v>
      </c>
      <c r="AC1230">
        <f t="shared" si="1160"/>
        <v>1</v>
      </c>
      <c r="AD1230">
        <f t="shared" si="1161"/>
        <v>1</v>
      </c>
      <c r="AE1230" t="str">
        <f t="shared" si="1162"/>
        <v/>
      </c>
      <c r="AG1230" t="str">
        <f t="shared" si="1163"/>
        <v/>
      </c>
      <c r="AH1230" t="str">
        <f t="shared" si="1164"/>
        <v/>
      </c>
      <c r="AI1230" t="str">
        <f t="shared" si="1165"/>
        <v/>
      </c>
      <c r="AJ1230" t="str">
        <f t="shared" si="1166"/>
        <v/>
      </c>
      <c r="AK1230" t="str">
        <f t="shared" si="1167"/>
        <v/>
      </c>
      <c r="AL1230" t="str">
        <f>IF($A1230="","",INDEX(games!$J:$J,ROW())&amp;"")</f>
        <v/>
      </c>
      <c r="AM1230" t="str">
        <f>IF($A1230="","",SUMPRODUCT($AO1230:$BD1230,'Map Analysis'!$AN$2^{0,1,2,3,4,5,6,7,8,9,10,11,12,13,14,15}))</f>
        <v/>
      </c>
      <c r="AN1230" t="str">
        <f t="shared" si="1168"/>
        <v/>
      </c>
      <c r="AO1230" t="str">
        <f t="shared" si="1169"/>
        <v/>
      </c>
      <c r="AP1230" t="str">
        <f t="shared" si="1170"/>
        <v/>
      </c>
      <c r="AQ1230" t="str">
        <f t="shared" si="1171"/>
        <v/>
      </c>
      <c r="AR1230" t="str">
        <f t="shared" si="1172"/>
        <v/>
      </c>
      <c r="AS1230" t="str">
        <f t="shared" si="1173"/>
        <v/>
      </c>
      <c r="AT1230" t="str">
        <f t="shared" si="1174"/>
        <v/>
      </c>
      <c r="AU1230" t="str">
        <f t="shared" si="1175"/>
        <v/>
      </c>
      <c r="AV1230" t="str">
        <f t="shared" si="1176"/>
        <v/>
      </c>
      <c r="AW1230" t="str">
        <f t="shared" si="1177"/>
        <v/>
      </c>
      <c r="AX1230" t="str">
        <f t="shared" si="1178"/>
        <v/>
      </c>
      <c r="AY1230" t="str">
        <f t="shared" si="1179"/>
        <v/>
      </c>
      <c r="AZ1230" t="str">
        <f t="shared" si="1180"/>
        <v/>
      </c>
      <c r="BA1230" t="str">
        <f t="shared" si="1181"/>
        <v/>
      </c>
      <c r="BB1230" t="str">
        <f t="shared" si="1182"/>
        <v/>
      </c>
      <c r="BC1230" t="str">
        <f t="shared" si="1183"/>
        <v/>
      </c>
      <c r="BD1230" t="str">
        <f t="shared" si="1184"/>
        <v/>
      </c>
      <c r="BF1230">
        <f t="shared" si="1185"/>
        <v>1</v>
      </c>
      <c r="BG1230">
        <f t="shared" si="1186"/>
        <v>0</v>
      </c>
      <c r="BH1230">
        <f t="shared" si="1187"/>
        <v>0</v>
      </c>
      <c r="BI1230">
        <f t="shared" si="1188"/>
        <v>0</v>
      </c>
      <c r="BJ1230">
        <f t="shared" si="1189"/>
        <v>0</v>
      </c>
      <c r="BK1230">
        <f t="shared" si="1190"/>
        <v>0</v>
      </c>
      <c r="BL1230">
        <f t="shared" si="1191"/>
        <v>0</v>
      </c>
      <c r="BM1230">
        <f t="shared" si="1192"/>
        <v>0</v>
      </c>
      <c r="BN1230">
        <f t="shared" si="1193"/>
        <v>0</v>
      </c>
      <c r="BO1230">
        <f t="shared" si="1194"/>
        <v>0</v>
      </c>
      <c r="BP1230">
        <f t="shared" si="1195"/>
        <v>0</v>
      </c>
      <c r="BQ1230">
        <f t="shared" si="1196"/>
        <v>0</v>
      </c>
      <c r="BR1230">
        <f t="shared" si="1197"/>
        <v>0</v>
      </c>
      <c r="BS1230">
        <f t="shared" si="1198"/>
        <v>0</v>
      </c>
      <c r="BT1230">
        <f t="shared" si="1199"/>
        <v>0</v>
      </c>
    </row>
    <row r="1231" spans="1:72" x14ac:dyDescent="0.25">
      <c r="A1231" t="str">
        <f>IF(TRIM(INDEX(games!$A:$A,ROW()))="","",TRIM(INDEX(games!$A:$A,ROW())))</f>
        <v/>
      </c>
      <c r="B1231" t="str">
        <f>IF(OR($A1231="",INDEX(games!$B:$B,ROW())=""),"",INDEX(games!$B:$B,ROW()))</f>
        <v/>
      </c>
      <c r="C1231" t="str">
        <f>IF(OR($A1231="",INDEX(games!$C:$C,ROW())=""),"",INDEX(games!$C:$C,ROW()))</f>
        <v/>
      </c>
      <c r="D1231" t="str">
        <f t="shared" si="1140"/>
        <v/>
      </c>
      <c r="E1231" t="str">
        <f t="shared" si="1141"/>
        <v/>
      </c>
      <c r="F1231" t="str">
        <f t="shared" si="1142"/>
        <v/>
      </c>
      <c r="G1231" t="e">
        <f t="shared" si="1143"/>
        <v>#N/A</v>
      </c>
      <c r="H1231" t="e">
        <f t="shared" si="1144"/>
        <v>#N/A</v>
      </c>
      <c r="I1231" t="e">
        <f t="shared" si="1145"/>
        <v>#N/A</v>
      </c>
      <c r="J1231" t="e">
        <f t="shared" si="1146"/>
        <v>#N/A</v>
      </c>
      <c r="K1231" t="e">
        <f t="shared" si="1147"/>
        <v>#N/A</v>
      </c>
      <c r="L1231" t="e">
        <f t="shared" si="1148"/>
        <v>#N/A</v>
      </c>
      <c r="M1231" t="e">
        <f t="shared" si="1149"/>
        <v>#N/A</v>
      </c>
      <c r="N1231" t="e">
        <f t="shared" si="1150"/>
        <v>#N/A</v>
      </c>
      <c r="O1231" t="str">
        <f t="shared" si="1151"/>
        <v/>
      </c>
      <c r="P1231" t="str">
        <f>IF(OR($A1231="",INDEX(games!$H:$H,ROW())=""),"",INDEX(games!$H:$H,ROW()))</f>
        <v/>
      </c>
      <c r="Q1231" t="str">
        <f t="shared" si="1152"/>
        <v/>
      </c>
      <c r="T1231">
        <f t="shared" si="1153"/>
        <v>2015</v>
      </c>
      <c r="U1231">
        <f t="shared" si="1154"/>
        <v>2023</v>
      </c>
      <c r="V1231">
        <f t="shared" si="1155"/>
        <v>8</v>
      </c>
      <c r="W1231" t="str">
        <f>IF(TRIM(INDEX(connections!$A:$A,ROW()))="","",TRIM(INDEX(connections!$A:$A,ROW())))</f>
        <v>Darkest Dungeon</v>
      </c>
      <c r="X1231" t="str">
        <f>IF($W1231="","",TRIM(INDEX(connections!$B:$B,ROW())))</f>
        <v>Shogun Showdown</v>
      </c>
      <c r="Y1231">
        <f t="shared" si="1156"/>
        <v>190</v>
      </c>
      <c r="Z1231">
        <f t="shared" si="1157"/>
        <v>758</v>
      </c>
      <c r="AA1231" t="str">
        <f t="shared" si="1158"/>
        <v>Yes</v>
      </c>
      <c r="AB1231" t="str">
        <f t="shared" si="1159"/>
        <v>Yes</v>
      </c>
      <c r="AC1231">
        <f t="shared" si="1160"/>
        <v>1</v>
      </c>
      <c r="AD1231">
        <f t="shared" si="1161"/>
        <v>0</v>
      </c>
      <c r="AE1231" t="str">
        <f t="shared" si="1162"/>
        <v/>
      </c>
      <c r="AG1231" t="str">
        <f t="shared" si="1163"/>
        <v/>
      </c>
      <c r="AH1231" t="str">
        <f t="shared" si="1164"/>
        <v/>
      </c>
      <c r="AI1231" t="str">
        <f t="shared" si="1165"/>
        <v/>
      </c>
      <c r="AJ1231" t="str">
        <f t="shared" si="1166"/>
        <v/>
      </c>
      <c r="AK1231" t="str">
        <f t="shared" si="1167"/>
        <v/>
      </c>
      <c r="AL1231" t="str">
        <f>IF($A1231="","",INDEX(games!$J:$J,ROW())&amp;"")</f>
        <v/>
      </c>
      <c r="AM1231" t="str">
        <f>IF($A1231="","",SUMPRODUCT($AO1231:$BD1231,'Map Analysis'!$AN$2^{0,1,2,3,4,5,6,7,8,9,10,11,12,13,14,15}))</f>
        <v/>
      </c>
      <c r="AN1231" t="str">
        <f t="shared" si="1168"/>
        <v/>
      </c>
      <c r="AO1231" t="str">
        <f t="shared" si="1169"/>
        <v/>
      </c>
      <c r="AP1231" t="str">
        <f t="shared" si="1170"/>
        <v/>
      </c>
      <c r="AQ1231" t="str">
        <f t="shared" si="1171"/>
        <v/>
      </c>
      <c r="AR1231" t="str">
        <f t="shared" si="1172"/>
        <v/>
      </c>
      <c r="AS1231" t="str">
        <f t="shared" si="1173"/>
        <v/>
      </c>
      <c r="AT1231" t="str">
        <f t="shared" si="1174"/>
        <v/>
      </c>
      <c r="AU1231" t="str">
        <f t="shared" si="1175"/>
        <v/>
      </c>
      <c r="AV1231" t="str">
        <f t="shared" si="1176"/>
        <v/>
      </c>
      <c r="AW1231" t="str">
        <f t="shared" si="1177"/>
        <v/>
      </c>
      <c r="AX1231" t="str">
        <f t="shared" si="1178"/>
        <v/>
      </c>
      <c r="AY1231" t="str">
        <f t="shared" si="1179"/>
        <v/>
      </c>
      <c r="AZ1231" t="str">
        <f t="shared" si="1180"/>
        <v/>
      </c>
      <c r="BA1231" t="str">
        <f t="shared" si="1181"/>
        <v/>
      </c>
      <c r="BB1231" t="str">
        <f t="shared" si="1182"/>
        <v/>
      </c>
      <c r="BC1231" t="str">
        <f t="shared" si="1183"/>
        <v/>
      </c>
      <c r="BD1231" t="str">
        <f t="shared" si="1184"/>
        <v/>
      </c>
      <c r="BF1231">
        <f t="shared" si="1185"/>
        <v>1</v>
      </c>
      <c r="BG1231">
        <f t="shared" si="1186"/>
        <v>0</v>
      </c>
      <c r="BH1231">
        <f t="shared" si="1187"/>
        <v>0</v>
      </c>
      <c r="BI1231">
        <f t="shared" si="1188"/>
        <v>0</v>
      </c>
      <c r="BJ1231">
        <f t="shared" si="1189"/>
        <v>0</v>
      </c>
      <c r="BK1231">
        <f t="shared" si="1190"/>
        <v>0</v>
      </c>
      <c r="BL1231">
        <f t="shared" si="1191"/>
        <v>0</v>
      </c>
      <c r="BM1231">
        <f t="shared" si="1192"/>
        <v>0</v>
      </c>
      <c r="BN1231">
        <f t="shared" si="1193"/>
        <v>0</v>
      </c>
      <c r="BO1231">
        <f t="shared" si="1194"/>
        <v>0</v>
      </c>
      <c r="BP1231">
        <f t="shared" si="1195"/>
        <v>0</v>
      </c>
      <c r="BQ1231">
        <f t="shared" si="1196"/>
        <v>0</v>
      </c>
      <c r="BR1231">
        <f t="shared" si="1197"/>
        <v>0</v>
      </c>
      <c r="BS1231">
        <f t="shared" si="1198"/>
        <v>0</v>
      </c>
      <c r="BT1231">
        <f t="shared" si="1199"/>
        <v>0</v>
      </c>
    </row>
    <row r="1232" spans="1:72" x14ac:dyDescent="0.25">
      <c r="A1232" t="str">
        <f>IF(TRIM(INDEX(games!$A:$A,ROW()))="","",TRIM(INDEX(games!$A:$A,ROW())))</f>
        <v/>
      </c>
      <c r="B1232" t="str">
        <f>IF(OR($A1232="",INDEX(games!$B:$B,ROW())=""),"",INDEX(games!$B:$B,ROW()))</f>
        <v/>
      </c>
      <c r="C1232" t="str">
        <f>IF(OR($A1232="",INDEX(games!$C:$C,ROW())=""),"",INDEX(games!$C:$C,ROW()))</f>
        <v/>
      </c>
      <c r="D1232" t="str">
        <f t="shared" si="1140"/>
        <v/>
      </c>
      <c r="E1232" t="str">
        <f t="shared" si="1141"/>
        <v/>
      </c>
      <c r="F1232" t="str">
        <f t="shared" si="1142"/>
        <v/>
      </c>
      <c r="G1232" t="e">
        <f t="shared" si="1143"/>
        <v>#N/A</v>
      </c>
      <c r="H1232" t="e">
        <f t="shared" si="1144"/>
        <v>#N/A</v>
      </c>
      <c r="I1232" t="e">
        <f t="shared" si="1145"/>
        <v>#N/A</v>
      </c>
      <c r="J1232" t="e">
        <f t="shared" si="1146"/>
        <v>#N/A</v>
      </c>
      <c r="K1232" t="e">
        <f t="shared" si="1147"/>
        <v>#N/A</v>
      </c>
      <c r="L1232" t="e">
        <f t="shared" si="1148"/>
        <v>#N/A</v>
      </c>
      <c r="M1232" t="e">
        <f t="shared" si="1149"/>
        <v>#N/A</v>
      </c>
      <c r="N1232" t="e">
        <f t="shared" si="1150"/>
        <v>#N/A</v>
      </c>
      <c r="O1232" t="str">
        <f t="shared" si="1151"/>
        <v/>
      </c>
      <c r="P1232" t="str">
        <f>IF(OR($A1232="",INDEX(games!$H:$H,ROW())=""),"",INDEX(games!$H:$H,ROW()))</f>
        <v/>
      </c>
      <c r="Q1232" t="str">
        <f t="shared" si="1152"/>
        <v/>
      </c>
      <c r="T1232">
        <f t="shared" si="1153"/>
        <v>2018</v>
      </c>
      <c r="U1232">
        <f t="shared" si="1154"/>
        <v>2023</v>
      </c>
      <c r="V1232">
        <f t="shared" si="1155"/>
        <v>5</v>
      </c>
      <c r="W1232" t="str">
        <f>IF(TRIM(INDEX(connections!$A:$A,ROW()))="","",TRIM(INDEX(connections!$A:$A,ROW())))</f>
        <v>Into the Breach</v>
      </c>
      <c r="X1232" t="str">
        <f>IF($W1232="","",TRIM(INDEX(connections!$B:$B,ROW())))</f>
        <v>Shogun Showdown</v>
      </c>
      <c r="Y1232">
        <f t="shared" si="1156"/>
        <v>428</v>
      </c>
      <c r="Z1232">
        <f t="shared" si="1157"/>
        <v>758</v>
      </c>
      <c r="AA1232" t="str">
        <f t="shared" si="1158"/>
        <v>Yes</v>
      </c>
      <c r="AB1232" t="str">
        <f t="shared" si="1159"/>
        <v>Yes</v>
      </c>
      <c r="AC1232">
        <f t="shared" si="1160"/>
        <v>1</v>
      </c>
      <c r="AD1232">
        <f t="shared" si="1161"/>
        <v>0</v>
      </c>
      <c r="AE1232" t="str">
        <f t="shared" si="1162"/>
        <v/>
      </c>
      <c r="AG1232" t="str">
        <f t="shared" si="1163"/>
        <v/>
      </c>
      <c r="AH1232" t="str">
        <f t="shared" si="1164"/>
        <v/>
      </c>
      <c r="AI1232" t="str">
        <f t="shared" si="1165"/>
        <v/>
      </c>
      <c r="AJ1232" t="str">
        <f t="shared" si="1166"/>
        <v/>
      </c>
      <c r="AK1232" t="str">
        <f t="shared" si="1167"/>
        <v/>
      </c>
      <c r="AL1232" t="str">
        <f>IF($A1232="","",INDEX(games!$J:$J,ROW())&amp;"")</f>
        <v/>
      </c>
      <c r="AM1232" t="str">
        <f>IF($A1232="","",SUMPRODUCT($AO1232:$BD1232,'Map Analysis'!$AN$2^{0,1,2,3,4,5,6,7,8,9,10,11,12,13,14,15}))</f>
        <v/>
      </c>
      <c r="AN1232" t="str">
        <f t="shared" si="1168"/>
        <v/>
      </c>
      <c r="AO1232" t="str">
        <f t="shared" si="1169"/>
        <v/>
      </c>
      <c r="AP1232" t="str">
        <f t="shared" si="1170"/>
        <v/>
      </c>
      <c r="AQ1232" t="str">
        <f t="shared" si="1171"/>
        <v/>
      </c>
      <c r="AR1232" t="str">
        <f t="shared" si="1172"/>
        <v/>
      </c>
      <c r="AS1232" t="str">
        <f t="shared" si="1173"/>
        <v/>
      </c>
      <c r="AT1232" t="str">
        <f t="shared" si="1174"/>
        <v/>
      </c>
      <c r="AU1232" t="str">
        <f t="shared" si="1175"/>
        <v/>
      </c>
      <c r="AV1232" t="str">
        <f t="shared" si="1176"/>
        <v/>
      </c>
      <c r="AW1232" t="str">
        <f t="shared" si="1177"/>
        <v/>
      </c>
      <c r="AX1232" t="str">
        <f t="shared" si="1178"/>
        <v/>
      </c>
      <c r="AY1232" t="str">
        <f t="shared" si="1179"/>
        <v/>
      </c>
      <c r="AZ1232" t="str">
        <f t="shared" si="1180"/>
        <v/>
      </c>
      <c r="BA1232" t="str">
        <f t="shared" si="1181"/>
        <v/>
      </c>
      <c r="BB1232" t="str">
        <f t="shared" si="1182"/>
        <v/>
      </c>
      <c r="BC1232" t="str">
        <f t="shared" si="1183"/>
        <v/>
      </c>
      <c r="BD1232" t="str">
        <f t="shared" si="1184"/>
        <v/>
      </c>
      <c r="BF1232">
        <f t="shared" si="1185"/>
        <v>1</v>
      </c>
      <c r="BG1232">
        <f t="shared" si="1186"/>
        <v>0</v>
      </c>
      <c r="BH1232">
        <f t="shared" si="1187"/>
        <v>0</v>
      </c>
      <c r="BI1232">
        <f t="shared" si="1188"/>
        <v>0</v>
      </c>
      <c r="BJ1232">
        <f t="shared" si="1189"/>
        <v>0</v>
      </c>
      <c r="BK1232">
        <f t="shared" si="1190"/>
        <v>0</v>
      </c>
      <c r="BL1232">
        <f t="shared" si="1191"/>
        <v>0</v>
      </c>
      <c r="BM1232">
        <f t="shared" si="1192"/>
        <v>0</v>
      </c>
      <c r="BN1232">
        <f t="shared" si="1193"/>
        <v>0</v>
      </c>
      <c r="BO1232">
        <f t="shared" si="1194"/>
        <v>0</v>
      </c>
      <c r="BP1232">
        <f t="shared" si="1195"/>
        <v>0</v>
      </c>
      <c r="BQ1232">
        <f t="shared" si="1196"/>
        <v>0</v>
      </c>
      <c r="BR1232">
        <f t="shared" si="1197"/>
        <v>0</v>
      </c>
      <c r="BS1232">
        <f t="shared" si="1198"/>
        <v>0</v>
      </c>
      <c r="BT1232">
        <f t="shared" si="1199"/>
        <v>0</v>
      </c>
    </row>
    <row r="1233" spans="1:72" x14ac:dyDescent="0.25">
      <c r="A1233" t="str">
        <f>IF(TRIM(INDEX(games!$A:$A,ROW()))="","",TRIM(INDEX(games!$A:$A,ROW())))</f>
        <v/>
      </c>
      <c r="B1233" t="str">
        <f>IF(OR($A1233="",INDEX(games!$B:$B,ROW())=""),"",INDEX(games!$B:$B,ROW()))</f>
        <v/>
      </c>
      <c r="C1233" t="str">
        <f>IF(OR($A1233="",INDEX(games!$C:$C,ROW())=""),"",INDEX(games!$C:$C,ROW()))</f>
        <v/>
      </c>
      <c r="D1233" t="str">
        <f t="shared" si="1140"/>
        <v/>
      </c>
      <c r="E1233" t="str">
        <f t="shared" si="1141"/>
        <v/>
      </c>
      <c r="F1233" t="str">
        <f t="shared" si="1142"/>
        <v/>
      </c>
      <c r="G1233" t="e">
        <f t="shared" si="1143"/>
        <v>#N/A</v>
      </c>
      <c r="H1233" t="e">
        <f t="shared" si="1144"/>
        <v>#N/A</v>
      </c>
      <c r="I1233" t="e">
        <f t="shared" si="1145"/>
        <v>#N/A</v>
      </c>
      <c r="J1233" t="e">
        <f t="shared" si="1146"/>
        <v>#N/A</v>
      </c>
      <c r="K1233" t="e">
        <f t="shared" si="1147"/>
        <v>#N/A</v>
      </c>
      <c r="L1233" t="e">
        <f t="shared" si="1148"/>
        <v>#N/A</v>
      </c>
      <c r="M1233" t="e">
        <f t="shared" si="1149"/>
        <v>#N/A</v>
      </c>
      <c r="N1233" t="e">
        <f t="shared" si="1150"/>
        <v>#N/A</v>
      </c>
      <c r="O1233" t="str">
        <f t="shared" si="1151"/>
        <v/>
      </c>
      <c r="P1233" t="str">
        <f>IF(OR($A1233="",INDEX(games!$H:$H,ROW())=""),"",INDEX(games!$H:$H,ROW()))</f>
        <v/>
      </c>
      <c r="Q1233" t="str">
        <f t="shared" si="1152"/>
        <v/>
      </c>
      <c r="T1233">
        <f t="shared" si="1153"/>
        <v>2017</v>
      </c>
      <c r="U1233">
        <f t="shared" si="1154"/>
        <v>2023</v>
      </c>
      <c r="V1233">
        <f t="shared" si="1155"/>
        <v>6</v>
      </c>
      <c r="W1233" t="str">
        <f>IF(TRIM(INDEX(connections!$A:$A,ROW()))="","",TRIM(INDEX(connections!$A:$A,ROW())))</f>
        <v>Slay the Spire</v>
      </c>
      <c r="X1233" t="str">
        <f>IF($W1233="","",TRIM(INDEX(connections!$B:$B,ROW())))</f>
        <v>Shogun Showdown</v>
      </c>
      <c r="Y1233">
        <f t="shared" si="1156"/>
        <v>772</v>
      </c>
      <c r="Z1233">
        <f t="shared" si="1157"/>
        <v>758</v>
      </c>
      <c r="AA1233" t="str">
        <f t="shared" si="1158"/>
        <v>Yes</v>
      </c>
      <c r="AB1233" t="str">
        <f t="shared" si="1159"/>
        <v>Yes</v>
      </c>
      <c r="AC1233">
        <f t="shared" si="1160"/>
        <v>1</v>
      </c>
      <c r="AD1233">
        <f t="shared" si="1161"/>
        <v>1</v>
      </c>
      <c r="AE1233" t="str">
        <f t="shared" si="1162"/>
        <v/>
      </c>
      <c r="AG1233" t="str">
        <f t="shared" si="1163"/>
        <v/>
      </c>
      <c r="AH1233" t="str">
        <f t="shared" si="1164"/>
        <v/>
      </c>
      <c r="AI1233" t="str">
        <f t="shared" si="1165"/>
        <v/>
      </c>
      <c r="AJ1233" t="str">
        <f t="shared" si="1166"/>
        <v/>
      </c>
      <c r="AK1233" t="str">
        <f t="shared" si="1167"/>
        <v/>
      </c>
      <c r="AL1233" t="str">
        <f>IF($A1233="","",INDEX(games!$J:$J,ROW())&amp;"")</f>
        <v/>
      </c>
      <c r="AM1233" t="str">
        <f>IF($A1233="","",SUMPRODUCT($AO1233:$BD1233,'Map Analysis'!$AN$2^{0,1,2,3,4,5,6,7,8,9,10,11,12,13,14,15}))</f>
        <v/>
      </c>
      <c r="AN1233" t="str">
        <f t="shared" si="1168"/>
        <v/>
      </c>
      <c r="AO1233" t="str">
        <f t="shared" si="1169"/>
        <v/>
      </c>
      <c r="AP1233" t="str">
        <f t="shared" si="1170"/>
        <v/>
      </c>
      <c r="AQ1233" t="str">
        <f t="shared" si="1171"/>
        <v/>
      </c>
      <c r="AR1233" t="str">
        <f t="shared" si="1172"/>
        <v/>
      </c>
      <c r="AS1233" t="str">
        <f t="shared" si="1173"/>
        <v/>
      </c>
      <c r="AT1233" t="str">
        <f t="shared" si="1174"/>
        <v/>
      </c>
      <c r="AU1233" t="str">
        <f t="shared" si="1175"/>
        <v/>
      </c>
      <c r="AV1233" t="str">
        <f t="shared" si="1176"/>
        <v/>
      </c>
      <c r="AW1233" t="str">
        <f t="shared" si="1177"/>
        <v/>
      </c>
      <c r="AX1233" t="str">
        <f t="shared" si="1178"/>
        <v/>
      </c>
      <c r="AY1233" t="str">
        <f t="shared" si="1179"/>
        <v/>
      </c>
      <c r="AZ1233" t="str">
        <f t="shared" si="1180"/>
        <v/>
      </c>
      <c r="BA1233" t="str">
        <f t="shared" si="1181"/>
        <v/>
      </c>
      <c r="BB1233" t="str">
        <f t="shared" si="1182"/>
        <v/>
      </c>
      <c r="BC1233" t="str">
        <f t="shared" si="1183"/>
        <v/>
      </c>
      <c r="BD1233" t="str">
        <f t="shared" si="1184"/>
        <v/>
      </c>
      <c r="BF1233">
        <f t="shared" si="1185"/>
        <v>1</v>
      </c>
      <c r="BG1233">
        <f t="shared" si="1186"/>
        <v>0</v>
      </c>
      <c r="BH1233">
        <f t="shared" si="1187"/>
        <v>0</v>
      </c>
      <c r="BI1233">
        <f t="shared" si="1188"/>
        <v>0</v>
      </c>
      <c r="BJ1233">
        <f t="shared" si="1189"/>
        <v>0</v>
      </c>
      <c r="BK1233">
        <f t="shared" si="1190"/>
        <v>0</v>
      </c>
      <c r="BL1233">
        <f t="shared" si="1191"/>
        <v>0</v>
      </c>
      <c r="BM1233">
        <f t="shared" si="1192"/>
        <v>0</v>
      </c>
      <c r="BN1233">
        <f t="shared" si="1193"/>
        <v>0</v>
      </c>
      <c r="BO1233">
        <f t="shared" si="1194"/>
        <v>0</v>
      </c>
      <c r="BP1233">
        <f t="shared" si="1195"/>
        <v>0</v>
      </c>
      <c r="BQ1233">
        <f t="shared" si="1196"/>
        <v>0</v>
      </c>
      <c r="BR1233">
        <f t="shared" si="1197"/>
        <v>0</v>
      </c>
      <c r="BS1233">
        <f t="shared" si="1198"/>
        <v>0</v>
      </c>
      <c r="BT1233">
        <f t="shared" si="1199"/>
        <v>0</v>
      </c>
    </row>
    <row r="1234" spans="1:72" x14ac:dyDescent="0.25">
      <c r="A1234" t="str">
        <f>IF(TRIM(INDEX(games!$A:$A,ROW()))="","",TRIM(INDEX(games!$A:$A,ROW())))</f>
        <v/>
      </c>
      <c r="B1234" t="str">
        <f>IF(OR($A1234="",INDEX(games!$B:$B,ROW())=""),"",INDEX(games!$B:$B,ROW()))</f>
        <v/>
      </c>
      <c r="C1234" t="str">
        <f>IF(OR($A1234="",INDEX(games!$C:$C,ROW())=""),"",INDEX(games!$C:$C,ROW()))</f>
        <v/>
      </c>
      <c r="D1234" t="str">
        <f t="shared" si="1140"/>
        <v/>
      </c>
      <c r="E1234" t="str">
        <f t="shared" si="1141"/>
        <v/>
      </c>
      <c r="F1234" t="str">
        <f t="shared" si="1142"/>
        <v/>
      </c>
      <c r="G1234" t="e">
        <f t="shared" si="1143"/>
        <v>#N/A</v>
      </c>
      <c r="H1234" t="e">
        <f t="shared" si="1144"/>
        <v>#N/A</v>
      </c>
      <c r="I1234" t="e">
        <f t="shared" si="1145"/>
        <v>#N/A</v>
      </c>
      <c r="J1234" t="e">
        <f t="shared" si="1146"/>
        <v>#N/A</v>
      </c>
      <c r="K1234" t="e">
        <f t="shared" si="1147"/>
        <v>#N/A</v>
      </c>
      <c r="L1234" t="e">
        <f t="shared" si="1148"/>
        <v>#N/A</v>
      </c>
      <c r="M1234" t="e">
        <f t="shared" si="1149"/>
        <v>#N/A</v>
      </c>
      <c r="N1234" t="e">
        <f t="shared" si="1150"/>
        <v>#N/A</v>
      </c>
      <c r="O1234" t="str">
        <f t="shared" si="1151"/>
        <v/>
      </c>
      <c r="P1234" t="str">
        <f>IF(OR($A1234="",INDEX(games!$H:$H,ROW())=""),"",INDEX(games!$H:$H,ROW()))</f>
        <v/>
      </c>
      <c r="Q1234" t="str">
        <f t="shared" si="1152"/>
        <v/>
      </c>
      <c r="T1234">
        <f t="shared" si="1153"/>
        <v>2018</v>
      </c>
      <c r="U1234">
        <f t="shared" si="1154"/>
        <v>2026</v>
      </c>
      <c r="V1234">
        <f t="shared" si="1155"/>
        <v>8</v>
      </c>
      <c r="W1234" t="str">
        <f>IF(TRIM(INDEX(connections!$A:$A,ROW()))="","",TRIM(INDEX(connections!$A:$A,ROW())))</f>
        <v>Bad North</v>
      </c>
      <c r="X1234" t="str">
        <f>IF($W1234="","",TRIM(INDEX(connections!$B:$B,ROW())))</f>
        <v>ShoreTiles</v>
      </c>
      <c r="Y1234">
        <f t="shared" si="1156"/>
        <v>55</v>
      </c>
      <c r="Z1234">
        <f t="shared" si="1157"/>
        <v>760</v>
      </c>
      <c r="AA1234" t="str">
        <f t="shared" si="1158"/>
        <v>Yes</v>
      </c>
      <c r="AB1234" t="str">
        <f t="shared" si="1159"/>
        <v/>
      </c>
      <c r="AC1234" t="str">
        <f t="shared" si="1160"/>
        <v/>
      </c>
      <c r="AD1234">
        <f t="shared" si="1161"/>
        <v>0</v>
      </c>
      <c r="AE1234" t="str">
        <f t="shared" si="1162"/>
        <v/>
      </c>
      <c r="AG1234" t="str">
        <f t="shared" si="1163"/>
        <v/>
      </c>
      <c r="AH1234" t="str">
        <f t="shared" si="1164"/>
        <v/>
      </c>
      <c r="AI1234" t="str">
        <f t="shared" si="1165"/>
        <v/>
      </c>
      <c r="AJ1234" t="str">
        <f t="shared" si="1166"/>
        <v/>
      </c>
      <c r="AK1234" t="str">
        <f t="shared" si="1167"/>
        <v/>
      </c>
      <c r="AL1234" t="str">
        <f>IF($A1234="","",INDEX(games!$J:$J,ROW())&amp;"")</f>
        <v/>
      </c>
      <c r="AM1234" t="str">
        <f>IF($A1234="","",SUMPRODUCT($AO1234:$BD1234,'Map Analysis'!$AN$2^{0,1,2,3,4,5,6,7,8,9,10,11,12,13,14,15}))</f>
        <v/>
      </c>
      <c r="AN1234" t="str">
        <f t="shared" si="1168"/>
        <v/>
      </c>
      <c r="AO1234" t="str">
        <f t="shared" si="1169"/>
        <v/>
      </c>
      <c r="AP1234" t="str">
        <f t="shared" si="1170"/>
        <v/>
      </c>
      <c r="AQ1234" t="str">
        <f t="shared" si="1171"/>
        <v/>
      </c>
      <c r="AR1234" t="str">
        <f t="shared" si="1172"/>
        <v/>
      </c>
      <c r="AS1234" t="str">
        <f t="shared" si="1173"/>
        <v/>
      </c>
      <c r="AT1234" t="str">
        <f t="shared" si="1174"/>
        <v/>
      </c>
      <c r="AU1234" t="str">
        <f t="shared" si="1175"/>
        <v/>
      </c>
      <c r="AV1234" t="str">
        <f t="shared" si="1176"/>
        <v/>
      </c>
      <c r="AW1234" t="str">
        <f t="shared" si="1177"/>
        <v/>
      </c>
      <c r="AX1234" t="str">
        <f t="shared" si="1178"/>
        <v/>
      </c>
      <c r="AY1234" t="str">
        <f t="shared" si="1179"/>
        <v/>
      </c>
      <c r="AZ1234" t="str">
        <f t="shared" si="1180"/>
        <v/>
      </c>
      <c r="BA1234" t="str">
        <f t="shared" si="1181"/>
        <v/>
      </c>
      <c r="BB1234" t="str">
        <f t="shared" si="1182"/>
        <v/>
      </c>
      <c r="BC1234" t="str">
        <f t="shared" si="1183"/>
        <v/>
      </c>
      <c r="BD1234" t="str">
        <f t="shared" si="1184"/>
        <v/>
      </c>
      <c r="BF1234">
        <f t="shared" si="1185"/>
        <v>0</v>
      </c>
      <c r="BG1234">
        <f t="shared" si="1186"/>
        <v>0</v>
      </c>
      <c r="BH1234">
        <f t="shared" si="1187"/>
        <v>0</v>
      </c>
      <c r="BI1234">
        <f t="shared" si="1188"/>
        <v>0</v>
      </c>
      <c r="BJ1234">
        <f t="shared" si="1189"/>
        <v>0</v>
      </c>
      <c r="BK1234">
        <f t="shared" si="1190"/>
        <v>0</v>
      </c>
      <c r="BL1234">
        <f t="shared" si="1191"/>
        <v>0</v>
      </c>
      <c r="BM1234">
        <f t="shared" si="1192"/>
        <v>0</v>
      </c>
      <c r="BN1234">
        <f t="shared" si="1193"/>
        <v>0</v>
      </c>
      <c r="BO1234">
        <f t="shared" si="1194"/>
        <v>0</v>
      </c>
      <c r="BP1234">
        <f t="shared" si="1195"/>
        <v>0</v>
      </c>
      <c r="BQ1234">
        <f t="shared" si="1196"/>
        <v>0</v>
      </c>
      <c r="BR1234">
        <f t="shared" si="1197"/>
        <v>0</v>
      </c>
      <c r="BS1234">
        <f t="shared" si="1198"/>
        <v>0</v>
      </c>
      <c r="BT1234">
        <f t="shared" si="1199"/>
        <v>0</v>
      </c>
    </row>
    <row r="1235" spans="1:72" x14ac:dyDescent="0.25">
      <c r="A1235" t="str">
        <f>IF(TRIM(INDEX(games!$A:$A,ROW()))="","",TRIM(INDEX(games!$A:$A,ROW())))</f>
        <v/>
      </c>
      <c r="B1235" t="str">
        <f>IF(OR($A1235="",INDEX(games!$B:$B,ROW())=""),"",INDEX(games!$B:$B,ROW()))</f>
        <v/>
      </c>
      <c r="C1235" t="str">
        <f>IF(OR($A1235="",INDEX(games!$C:$C,ROW())=""),"",INDEX(games!$C:$C,ROW()))</f>
        <v/>
      </c>
      <c r="D1235" t="str">
        <f t="shared" si="1140"/>
        <v/>
      </c>
      <c r="E1235" t="str">
        <f t="shared" si="1141"/>
        <v/>
      </c>
      <c r="F1235" t="str">
        <f t="shared" si="1142"/>
        <v/>
      </c>
      <c r="G1235" t="e">
        <f t="shared" si="1143"/>
        <v>#N/A</v>
      </c>
      <c r="H1235" t="e">
        <f t="shared" si="1144"/>
        <v>#N/A</v>
      </c>
      <c r="I1235" t="e">
        <f t="shared" si="1145"/>
        <v>#N/A</v>
      </c>
      <c r="J1235" t="e">
        <f t="shared" si="1146"/>
        <v>#N/A</v>
      </c>
      <c r="K1235" t="e">
        <f t="shared" si="1147"/>
        <v>#N/A</v>
      </c>
      <c r="L1235" t="e">
        <f t="shared" si="1148"/>
        <v>#N/A</v>
      </c>
      <c r="M1235" t="e">
        <f t="shared" si="1149"/>
        <v>#N/A</v>
      </c>
      <c r="N1235" t="e">
        <f t="shared" si="1150"/>
        <v>#N/A</v>
      </c>
      <c r="O1235" t="str">
        <f t="shared" si="1151"/>
        <v/>
      </c>
      <c r="P1235" t="str">
        <f>IF(OR($A1235="",INDEX(games!$H:$H,ROW())=""),"",INDEX(games!$H:$H,ROW()))</f>
        <v/>
      </c>
      <c r="Q1235" t="str">
        <f t="shared" si="1152"/>
        <v/>
      </c>
      <c r="T1235">
        <f t="shared" si="1153"/>
        <v>2015</v>
      </c>
      <c r="U1235">
        <f t="shared" si="1154"/>
        <v>2022</v>
      </c>
      <c r="V1235">
        <f t="shared" si="1155"/>
        <v>7</v>
      </c>
      <c r="W1235" t="str">
        <f>IF(TRIM(INDEX(connections!$A:$A,ROW()))="","",TRIM(INDEX(connections!$A:$A,ROW())))</f>
        <v>Downwell</v>
      </c>
      <c r="X1235" t="str">
        <f>IF($W1235="","",TRIM(INDEX(connections!$B:$B,ROW())))</f>
        <v>Shovel Knight Dig</v>
      </c>
      <c r="Y1235">
        <f t="shared" si="1156"/>
        <v>252</v>
      </c>
      <c r="Z1235">
        <f t="shared" si="1157"/>
        <v>762</v>
      </c>
      <c r="AA1235" t="str">
        <f t="shared" si="1158"/>
        <v>Yes</v>
      </c>
      <c r="AB1235" t="str">
        <f t="shared" si="1159"/>
        <v/>
      </c>
      <c r="AC1235" t="str">
        <f t="shared" si="1160"/>
        <v/>
      </c>
      <c r="AD1235">
        <f t="shared" si="1161"/>
        <v>0</v>
      </c>
      <c r="AE1235" t="str">
        <f t="shared" si="1162"/>
        <v/>
      </c>
      <c r="AG1235" t="str">
        <f t="shared" si="1163"/>
        <v/>
      </c>
      <c r="AH1235" t="str">
        <f t="shared" si="1164"/>
        <v/>
      </c>
      <c r="AI1235" t="str">
        <f t="shared" si="1165"/>
        <v/>
      </c>
      <c r="AJ1235" t="str">
        <f t="shared" si="1166"/>
        <v/>
      </c>
      <c r="AK1235" t="str">
        <f t="shared" si="1167"/>
        <v/>
      </c>
      <c r="AL1235" t="str">
        <f>IF($A1235="","",INDEX(games!$J:$J,ROW())&amp;"")</f>
        <v/>
      </c>
      <c r="AM1235" t="str">
        <f>IF($A1235="","",SUMPRODUCT($AO1235:$BD1235,'Map Analysis'!$AN$2^{0,1,2,3,4,5,6,7,8,9,10,11,12,13,14,15}))</f>
        <v/>
      </c>
      <c r="AN1235" t="str">
        <f t="shared" si="1168"/>
        <v/>
      </c>
      <c r="AO1235" t="str">
        <f t="shared" si="1169"/>
        <v/>
      </c>
      <c r="AP1235" t="str">
        <f t="shared" si="1170"/>
        <v/>
      </c>
      <c r="AQ1235" t="str">
        <f t="shared" si="1171"/>
        <v/>
      </c>
      <c r="AR1235" t="str">
        <f t="shared" si="1172"/>
        <v/>
      </c>
      <c r="AS1235" t="str">
        <f t="shared" si="1173"/>
        <v/>
      </c>
      <c r="AT1235" t="str">
        <f t="shared" si="1174"/>
        <v/>
      </c>
      <c r="AU1235" t="str">
        <f t="shared" si="1175"/>
        <v/>
      </c>
      <c r="AV1235" t="str">
        <f t="shared" si="1176"/>
        <v/>
      </c>
      <c r="AW1235" t="str">
        <f t="shared" si="1177"/>
        <v/>
      </c>
      <c r="AX1235" t="str">
        <f t="shared" si="1178"/>
        <v/>
      </c>
      <c r="AY1235" t="str">
        <f t="shared" si="1179"/>
        <v/>
      </c>
      <c r="AZ1235" t="str">
        <f t="shared" si="1180"/>
        <v/>
      </c>
      <c r="BA1235" t="str">
        <f t="shared" si="1181"/>
        <v/>
      </c>
      <c r="BB1235" t="str">
        <f t="shared" si="1182"/>
        <v/>
      </c>
      <c r="BC1235" t="str">
        <f t="shared" si="1183"/>
        <v/>
      </c>
      <c r="BD1235" t="str">
        <f t="shared" si="1184"/>
        <v/>
      </c>
      <c r="BF1235">
        <f t="shared" si="1185"/>
        <v>0</v>
      </c>
      <c r="BG1235">
        <f t="shared" si="1186"/>
        <v>0</v>
      </c>
      <c r="BH1235">
        <f t="shared" si="1187"/>
        <v>0</v>
      </c>
      <c r="BI1235">
        <f t="shared" si="1188"/>
        <v>0</v>
      </c>
      <c r="BJ1235">
        <f t="shared" si="1189"/>
        <v>0</v>
      </c>
      <c r="BK1235">
        <f t="shared" si="1190"/>
        <v>0</v>
      </c>
      <c r="BL1235">
        <f t="shared" si="1191"/>
        <v>0</v>
      </c>
      <c r="BM1235">
        <f t="shared" si="1192"/>
        <v>0</v>
      </c>
      <c r="BN1235">
        <f t="shared" si="1193"/>
        <v>0</v>
      </c>
      <c r="BO1235">
        <f t="shared" si="1194"/>
        <v>0</v>
      </c>
      <c r="BP1235">
        <f t="shared" si="1195"/>
        <v>0</v>
      </c>
      <c r="BQ1235">
        <f t="shared" si="1196"/>
        <v>0</v>
      </c>
      <c r="BR1235">
        <f t="shared" si="1197"/>
        <v>0</v>
      </c>
      <c r="BS1235">
        <f t="shared" si="1198"/>
        <v>0</v>
      </c>
      <c r="BT1235">
        <f t="shared" si="1199"/>
        <v>0</v>
      </c>
    </row>
    <row r="1236" spans="1:72" x14ac:dyDescent="0.25">
      <c r="A1236" t="str">
        <f>IF(TRIM(INDEX(games!$A:$A,ROW()))="","",TRIM(INDEX(games!$A:$A,ROW())))</f>
        <v/>
      </c>
      <c r="B1236" t="str">
        <f>IF(OR($A1236="",INDEX(games!$B:$B,ROW())=""),"",INDEX(games!$B:$B,ROW()))</f>
        <v/>
      </c>
      <c r="C1236" t="str">
        <f>IF(OR($A1236="",INDEX(games!$C:$C,ROW())=""),"",INDEX(games!$C:$C,ROW()))</f>
        <v/>
      </c>
      <c r="D1236" t="str">
        <f t="shared" si="1140"/>
        <v/>
      </c>
      <c r="E1236" t="str">
        <f t="shared" si="1141"/>
        <v/>
      </c>
      <c r="F1236" t="str">
        <f t="shared" si="1142"/>
        <v/>
      </c>
      <c r="G1236" t="e">
        <f t="shared" si="1143"/>
        <v>#N/A</v>
      </c>
      <c r="H1236" t="e">
        <f t="shared" si="1144"/>
        <v>#N/A</v>
      </c>
      <c r="I1236" t="e">
        <f t="shared" si="1145"/>
        <v>#N/A</v>
      </c>
      <c r="J1236" t="e">
        <f t="shared" si="1146"/>
        <v>#N/A</v>
      </c>
      <c r="K1236" t="e">
        <f t="shared" si="1147"/>
        <v>#N/A</v>
      </c>
      <c r="L1236" t="e">
        <f t="shared" si="1148"/>
        <v>#N/A</v>
      </c>
      <c r="M1236" t="e">
        <f t="shared" si="1149"/>
        <v>#N/A</v>
      </c>
      <c r="N1236" t="e">
        <f t="shared" si="1150"/>
        <v>#N/A</v>
      </c>
      <c r="O1236" t="str">
        <f t="shared" si="1151"/>
        <v/>
      </c>
      <c r="P1236" t="str">
        <f>IF(OR($A1236="",INDEX(games!$H:$H,ROW())=""),"",INDEX(games!$H:$H,ROW()))</f>
        <v/>
      </c>
      <c r="Q1236" t="str">
        <f t="shared" si="1152"/>
        <v/>
      </c>
      <c r="T1236">
        <f t="shared" si="1153"/>
        <v>2008</v>
      </c>
      <c r="U1236">
        <f t="shared" si="1154"/>
        <v>2022</v>
      </c>
      <c r="V1236">
        <f t="shared" si="1155"/>
        <v>14</v>
      </c>
      <c r="W1236" t="str">
        <f>IF(TRIM(INDEX(connections!$A:$A,ROW()))="","",TRIM(INDEX(connections!$A:$A,ROW())))</f>
        <v>Spelunky Classic</v>
      </c>
      <c r="X1236" t="str">
        <f>IF($W1236="","",TRIM(INDEX(connections!$B:$B,ROW())))</f>
        <v>Shovel Knight Dig</v>
      </c>
      <c r="Y1236">
        <f t="shared" si="1156"/>
        <v>801</v>
      </c>
      <c r="Z1236">
        <f t="shared" si="1157"/>
        <v>762</v>
      </c>
      <c r="AA1236" t="str">
        <f t="shared" si="1158"/>
        <v>Yes</v>
      </c>
      <c r="AB1236" t="str">
        <f t="shared" si="1159"/>
        <v/>
      </c>
      <c r="AC1236" t="str">
        <f t="shared" si="1160"/>
        <v/>
      </c>
      <c r="AD1236">
        <f t="shared" si="1161"/>
        <v>0</v>
      </c>
      <c r="AE1236" t="str">
        <f t="shared" si="1162"/>
        <v/>
      </c>
      <c r="AG1236" t="str">
        <f t="shared" si="1163"/>
        <v/>
      </c>
      <c r="AH1236" t="str">
        <f t="shared" si="1164"/>
        <v/>
      </c>
      <c r="AI1236" t="str">
        <f t="shared" si="1165"/>
        <v/>
      </c>
      <c r="AJ1236" t="str">
        <f t="shared" si="1166"/>
        <v/>
      </c>
      <c r="AK1236" t="str">
        <f t="shared" si="1167"/>
        <v/>
      </c>
      <c r="AL1236" t="str">
        <f>IF($A1236="","",INDEX(games!$J:$J,ROW())&amp;"")</f>
        <v/>
      </c>
      <c r="AM1236" t="str">
        <f>IF($A1236="","",SUMPRODUCT($AO1236:$BD1236,'Map Analysis'!$AN$2^{0,1,2,3,4,5,6,7,8,9,10,11,12,13,14,15}))</f>
        <v/>
      </c>
      <c r="AN1236" t="str">
        <f t="shared" si="1168"/>
        <v/>
      </c>
      <c r="AO1236" t="str">
        <f t="shared" si="1169"/>
        <v/>
      </c>
      <c r="AP1236" t="str">
        <f t="shared" si="1170"/>
        <v/>
      </c>
      <c r="AQ1236" t="str">
        <f t="shared" si="1171"/>
        <v/>
      </c>
      <c r="AR1236" t="str">
        <f t="shared" si="1172"/>
        <v/>
      </c>
      <c r="AS1236" t="str">
        <f t="shared" si="1173"/>
        <v/>
      </c>
      <c r="AT1236" t="str">
        <f t="shared" si="1174"/>
        <v/>
      </c>
      <c r="AU1236" t="str">
        <f t="shared" si="1175"/>
        <v/>
      </c>
      <c r="AV1236" t="str">
        <f t="shared" si="1176"/>
        <v/>
      </c>
      <c r="AW1236" t="str">
        <f t="shared" si="1177"/>
        <v/>
      </c>
      <c r="AX1236" t="str">
        <f t="shared" si="1178"/>
        <v/>
      </c>
      <c r="AY1236" t="str">
        <f t="shared" si="1179"/>
        <v/>
      </c>
      <c r="AZ1236" t="str">
        <f t="shared" si="1180"/>
        <v/>
      </c>
      <c r="BA1236" t="str">
        <f t="shared" si="1181"/>
        <v/>
      </c>
      <c r="BB1236" t="str">
        <f t="shared" si="1182"/>
        <v/>
      </c>
      <c r="BC1236" t="str">
        <f t="shared" si="1183"/>
        <v/>
      </c>
      <c r="BD1236" t="str">
        <f t="shared" si="1184"/>
        <v/>
      </c>
      <c r="BF1236">
        <f t="shared" si="1185"/>
        <v>0</v>
      </c>
      <c r="BG1236">
        <f t="shared" si="1186"/>
        <v>0</v>
      </c>
      <c r="BH1236">
        <f t="shared" si="1187"/>
        <v>0</v>
      </c>
      <c r="BI1236">
        <f t="shared" si="1188"/>
        <v>0</v>
      </c>
      <c r="BJ1236">
        <f t="shared" si="1189"/>
        <v>0</v>
      </c>
      <c r="BK1236">
        <f t="shared" si="1190"/>
        <v>0</v>
      </c>
      <c r="BL1236">
        <f t="shared" si="1191"/>
        <v>0</v>
      </c>
      <c r="BM1236">
        <f t="shared" si="1192"/>
        <v>0</v>
      </c>
      <c r="BN1236">
        <f t="shared" si="1193"/>
        <v>0</v>
      </c>
      <c r="BO1236">
        <f t="shared" si="1194"/>
        <v>0</v>
      </c>
      <c r="BP1236">
        <f t="shared" si="1195"/>
        <v>0</v>
      </c>
      <c r="BQ1236">
        <f t="shared" si="1196"/>
        <v>0</v>
      </c>
      <c r="BR1236">
        <f t="shared" si="1197"/>
        <v>0</v>
      </c>
      <c r="BS1236">
        <f t="shared" si="1198"/>
        <v>0</v>
      </c>
      <c r="BT1236">
        <f t="shared" si="1199"/>
        <v>0</v>
      </c>
    </row>
    <row r="1237" spans="1:72" x14ac:dyDescent="0.25">
      <c r="A1237" t="str">
        <f>IF(TRIM(INDEX(games!$A:$A,ROW()))="","",TRIM(INDEX(games!$A:$A,ROW())))</f>
        <v/>
      </c>
      <c r="B1237" t="str">
        <f>IF(OR($A1237="",INDEX(games!$B:$B,ROW())=""),"",INDEX(games!$B:$B,ROW()))</f>
        <v/>
      </c>
      <c r="C1237" t="str">
        <f>IF(OR($A1237="",INDEX(games!$C:$C,ROW())=""),"",INDEX(games!$C:$C,ROW()))</f>
        <v/>
      </c>
      <c r="D1237" t="str">
        <f t="shared" si="1140"/>
        <v/>
      </c>
      <c r="E1237" t="str">
        <f t="shared" si="1141"/>
        <v/>
      </c>
      <c r="F1237" t="str">
        <f t="shared" si="1142"/>
        <v/>
      </c>
      <c r="G1237" t="e">
        <f t="shared" si="1143"/>
        <v>#N/A</v>
      </c>
      <c r="H1237" t="e">
        <f t="shared" si="1144"/>
        <v>#N/A</v>
      </c>
      <c r="I1237" t="e">
        <f t="shared" si="1145"/>
        <v>#N/A</v>
      </c>
      <c r="J1237" t="e">
        <f t="shared" si="1146"/>
        <v>#N/A</v>
      </c>
      <c r="K1237" t="e">
        <f t="shared" si="1147"/>
        <v>#N/A</v>
      </c>
      <c r="L1237" t="e">
        <f t="shared" si="1148"/>
        <v>#N/A</v>
      </c>
      <c r="M1237" t="e">
        <f t="shared" si="1149"/>
        <v>#N/A</v>
      </c>
      <c r="N1237" t="e">
        <f t="shared" si="1150"/>
        <v>#N/A</v>
      </c>
      <c r="O1237" t="str">
        <f t="shared" si="1151"/>
        <v/>
      </c>
      <c r="P1237" t="str">
        <f>IF(OR($A1237="",INDEX(games!$H:$H,ROW())=""),"",INDEX(games!$H:$H,ROW()))</f>
        <v/>
      </c>
      <c r="Q1237" t="str">
        <f t="shared" si="1152"/>
        <v/>
      </c>
      <c r="T1237">
        <f t="shared" si="1153"/>
        <v>2021</v>
      </c>
      <c r="U1237">
        <f t="shared" si="1154"/>
        <v>2026</v>
      </c>
      <c r="V1237">
        <f t="shared" si="1155"/>
        <v>5</v>
      </c>
      <c r="W1237" t="str">
        <f>IF(TRIM(INDEX(connections!$A:$A,ROW()))="","",TRIM(INDEX(connections!$A:$A,ROW())))</f>
        <v>Inscryption</v>
      </c>
      <c r="X1237" t="str">
        <f>IF($W1237="","",TRIM(INDEX(connections!$B:$B,ROW())))</f>
        <v>Shroom and Gloom</v>
      </c>
      <c r="Y1237">
        <f t="shared" si="1156"/>
        <v>424</v>
      </c>
      <c r="Z1237">
        <f t="shared" si="1157"/>
        <v>763</v>
      </c>
      <c r="AA1237" t="str">
        <f t="shared" si="1158"/>
        <v>Yes</v>
      </c>
      <c r="AB1237" t="str">
        <f t="shared" si="1159"/>
        <v/>
      </c>
      <c r="AC1237" t="str">
        <f t="shared" si="1160"/>
        <v/>
      </c>
      <c r="AD1237">
        <f t="shared" si="1161"/>
        <v>0</v>
      </c>
      <c r="AE1237" t="str">
        <f t="shared" si="1162"/>
        <v/>
      </c>
      <c r="AG1237" t="str">
        <f t="shared" si="1163"/>
        <v/>
      </c>
      <c r="AH1237" t="str">
        <f t="shared" si="1164"/>
        <v/>
      </c>
      <c r="AI1237" t="str">
        <f t="shared" si="1165"/>
        <v/>
      </c>
      <c r="AJ1237" t="str">
        <f t="shared" si="1166"/>
        <v/>
      </c>
      <c r="AK1237" t="str">
        <f t="shared" si="1167"/>
        <v/>
      </c>
      <c r="AL1237" t="str">
        <f>IF($A1237="","",INDEX(games!$J:$J,ROW())&amp;"")</f>
        <v/>
      </c>
      <c r="AM1237" t="str">
        <f>IF($A1237="","",SUMPRODUCT($AO1237:$BD1237,'Map Analysis'!$AN$2^{0,1,2,3,4,5,6,7,8,9,10,11,12,13,14,15}))</f>
        <v/>
      </c>
      <c r="AN1237" t="str">
        <f t="shared" si="1168"/>
        <v/>
      </c>
      <c r="AO1237" t="str">
        <f t="shared" si="1169"/>
        <v/>
      </c>
      <c r="AP1237" t="str">
        <f t="shared" si="1170"/>
        <v/>
      </c>
      <c r="AQ1237" t="str">
        <f t="shared" si="1171"/>
        <v/>
      </c>
      <c r="AR1237" t="str">
        <f t="shared" si="1172"/>
        <v/>
      </c>
      <c r="AS1237" t="str">
        <f t="shared" si="1173"/>
        <v/>
      </c>
      <c r="AT1237" t="str">
        <f t="shared" si="1174"/>
        <v/>
      </c>
      <c r="AU1237" t="str">
        <f t="shared" si="1175"/>
        <v/>
      </c>
      <c r="AV1237" t="str">
        <f t="shared" si="1176"/>
        <v/>
      </c>
      <c r="AW1237" t="str">
        <f t="shared" si="1177"/>
        <v/>
      </c>
      <c r="AX1237" t="str">
        <f t="shared" si="1178"/>
        <v/>
      </c>
      <c r="AY1237" t="str">
        <f t="shared" si="1179"/>
        <v/>
      </c>
      <c r="AZ1237" t="str">
        <f t="shared" si="1180"/>
        <v/>
      </c>
      <c r="BA1237" t="str">
        <f t="shared" si="1181"/>
        <v/>
      </c>
      <c r="BB1237" t="str">
        <f t="shared" si="1182"/>
        <v/>
      </c>
      <c r="BC1237" t="str">
        <f t="shared" si="1183"/>
        <v/>
      </c>
      <c r="BD1237" t="str">
        <f t="shared" si="1184"/>
        <v/>
      </c>
      <c r="BF1237">
        <f t="shared" si="1185"/>
        <v>0</v>
      </c>
      <c r="BG1237">
        <f t="shared" si="1186"/>
        <v>0</v>
      </c>
      <c r="BH1237">
        <f t="shared" si="1187"/>
        <v>0</v>
      </c>
      <c r="BI1237">
        <f t="shared" si="1188"/>
        <v>0</v>
      </c>
      <c r="BJ1237">
        <f t="shared" si="1189"/>
        <v>0</v>
      </c>
      <c r="BK1237">
        <f t="shared" si="1190"/>
        <v>0</v>
      </c>
      <c r="BL1237">
        <f t="shared" si="1191"/>
        <v>0</v>
      </c>
      <c r="BM1237">
        <f t="shared" si="1192"/>
        <v>0</v>
      </c>
      <c r="BN1237">
        <f t="shared" si="1193"/>
        <v>0</v>
      </c>
      <c r="BO1237">
        <f t="shared" si="1194"/>
        <v>0</v>
      </c>
      <c r="BP1237">
        <f t="shared" si="1195"/>
        <v>0</v>
      </c>
      <c r="BQ1237">
        <f t="shared" si="1196"/>
        <v>0</v>
      </c>
      <c r="BR1237">
        <f t="shared" si="1197"/>
        <v>0</v>
      </c>
      <c r="BS1237">
        <f t="shared" si="1198"/>
        <v>0</v>
      </c>
      <c r="BT1237">
        <f t="shared" si="1199"/>
        <v>0</v>
      </c>
    </row>
    <row r="1238" spans="1:72" x14ac:dyDescent="0.25">
      <c r="A1238" t="str">
        <f>IF(TRIM(INDEX(games!$A:$A,ROW()))="","",TRIM(INDEX(games!$A:$A,ROW())))</f>
        <v/>
      </c>
      <c r="B1238" t="str">
        <f>IF(OR($A1238="",INDEX(games!$B:$B,ROW())=""),"",INDEX(games!$B:$B,ROW()))</f>
        <v/>
      </c>
      <c r="C1238" t="str">
        <f>IF(OR($A1238="",INDEX(games!$C:$C,ROW())=""),"",INDEX(games!$C:$C,ROW()))</f>
        <v/>
      </c>
      <c r="D1238" t="str">
        <f t="shared" si="1140"/>
        <v/>
      </c>
      <c r="E1238" t="str">
        <f t="shared" si="1141"/>
        <v/>
      </c>
      <c r="F1238" t="str">
        <f t="shared" si="1142"/>
        <v/>
      </c>
      <c r="G1238" t="e">
        <f t="shared" si="1143"/>
        <v>#N/A</v>
      </c>
      <c r="H1238" t="e">
        <f t="shared" si="1144"/>
        <v>#N/A</v>
      </c>
      <c r="I1238" t="e">
        <f t="shared" si="1145"/>
        <v>#N/A</v>
      </c>
      <c r="J1238" t="e">
        <f t="shared" si="1146"/>
        <v>#N/A</v>
      </c>
      <c r="K1238" t="e">
        <f t="shared" si="1147"/>
        <v>#N/A</v>
      </c>
      <c r="L1238" t="e">
        <f t="shared" si="1148"/>
        <v>#N/A</v>
      </c>
      <c r="M1238" t="e">
        <f t="shared" si="1149"/>
        <v>#N/A</v>
      </c>
      <c r="N1238" t="e">
        <f t="shared" si="1150"/>
        <v>#N/A</v>
      </c>
      <c r="O1238" t="str">
        <f t="shared" si="1151"/>
        <v/>
      </c>
      <c r="P1238" t="str">
        <f>IF(OR($A1238="",INDEX(games!$H:$H,ROW())=""),"",INDEX(games!$H:$H,ROW()))</f>
        <v/>
      </c>
      <c r="Q1238" t="str">
        <f t="shared" si="1152"/>
        <v/>
      </c>
      <c r="T1238">
        <f t="shared" si="1153"/>
        <v>2017</v>
      </c>
      <c r="U1238">
        <f t="shared" si="1154"/>
        <v>2026</v>
      </c>
      <c r="V1238">
        <f t="shared" si="1155"/>
        <v>9</v>
      </c>
      <c r="W1238" t="str">
        <f>IF(TRIM(INDEX(connections!$A:$A,ROW()))="","",TRIM(INDEX(connections!$A:$A,ROW())))</f>
        <v>Slay the Spire</v>
      </c>
      <c r="X1238" t="str">
        <f>IF($W1238="","",TRIM(INDEX(connections!$B:$B,ROW())))</f>
        <v>Shroom and Gloom</v>
      </c>
      <c r="Y1238">
        <f t="shared" si="1156"/>
        <v>772</v>
      </c>
      <c r="Z1238">
        <f t="shared" si="1157"/>
        <v>763</v>
      </c>
      <c r="AA1238" t="str">
        <f t="shared" si="1158"/>
        <v>Yes</v>
      </c>
      <c r="AB1238" t="str">
        <f t="shared" si="1159"/>
        <v/>
      </c>
      <c r="AC1238" t="str">
        <f t="shared" si="1160"/>
        <v/>
      </c>
      <c r="AD1238">
        <f t="shared" si="1161"/>
        <v>0</v>
      </c>
      <c r="AE1238" t="str">
        <f t="shared" si="1162"/>
        <v/>
      </c>
      <c r="AG1238" t="str">
        <f t="shared" si="1163"/>
        <v/>
      </c>
      <c r="AH1238" t="str">
        <f t="shared" si="1164"/>
        <v/>
      </c>
      <c r="AI1238" t="str">
        <f t="shared" si="1165"/>
        <v/>
      </c>
      <c r="AJ1238" t="str">
        <f t="shared" si="1166"/>
        <v/>
      </c>
      <c r="AK1238" t="str">
        <f t="shared" si="1167"/>
        <v/>
      </c>
      <c r="AL1238" t="str">
        <f>IF($A1238="","",INDEX(games!$J:$J,ROW())&amp;"")</f>
        <v/>
      </c>
      <c r="AM1238" t="str">
        <f>IF($A1238="","",SUMPRODUCT($AO1238:$BD1238,'Map Analysis'!$AN$2^{0,1,2,3,4,5,6,7,8,9,10,11,12,13,14,15}))</f>
        <v/>
      </c>
      <c r="AN1238" t="str">
        <f t="shared" si="1168"/>
        <v/>
      </c>
      <c r="AO1238" t="str">
        <f t="shared" si="1169"/>
        <v/>
      </c>
      <c r="AP1238" t="str">
        <f t="shared" si="1170"/>
        <v/>
      </c>
      <c r="AQ1238" t="str">
        <f t="shared" si="1171"/>
        <v/>
      </c>
      <c r="AR1238" t="str">
        <f t="shared" si="1172"/>
        <v/>
      </c>
      <c r="AS1238" t="str">
        <f t="shared" si="1173"/>
        <v/>
      </c>
      <c r="AT1238" t="str">
        <f t="shared" si="1174"/>
        <v/>
      </c>
      <c r="AU1238" t="str">
        <f t="shared" si="1175"/>
        <v/>
      </c>
      <c r="AV1238" t="str">
        <f t="shared" si="1176"/>
        <v/>
      </c>
      <c r="AW1238" t="str">
        <f t="shared" si="1177"/>
        <v/>
      </c>
      <c r="AX1238" t="str">
        <f t="shared" si="1178"/>
        <v/>
      </c>
      <c r="AY1238" t="str">
        <f t="shared" si="1179"/>
        <v/>
      </c>
      <c r="AZ1238" t="str">
        <f t="shared" si="1180"/>
        <v/>
      </c>
      <c r="BA1238" t="str">
        <f t="shared" si="1181"/>
        <v/>
      </c>
      <c r="BB1238" t="str">
        <f t="shared" si="1182"/>
        <v/>
      </c>
      <c r="BC1238" t="str">
        <f t="shared" si="1183"/>
        <v/>
      </c>
      <c r="BD1238" t="str">
        <f t="shared" si="1184"/>
        <v/>
      </c>
      <c r="BF1238">
        <f t="shared" si="1185"/>
        <v>0</v>
      </c>
      <c r="BG1238">
        <f t="shared" si="1186"/>
        <v>0</v>
      </c>
      <c r="BH1238">
        <f t="shared" si="1187"/>
        <v>0</v>
      </c>
      <c r="BI1238">
        <f t="shared" si="1188"/>
        <v>0</v>
      </c>
      <c r="BJ1238">
        <f t="shared" si="1189"/>
        <v>0</v>
      </c>
      <c r="BK1238">
        <f t="shared" si="1190"/>
        <v>0</v>
      </c>
      <c r="BL1238">
        <f t="shared" si="1191"/>
        <v>0</v>
      </c>
      <c r="BM1238">
        <f t="shared" si="1192"/>
        <v>0</v>
      </c>
      <c r="BN1238">
        <f t="shared" si="1193"/>
        <v>0</v>
      </c>
      <c r="BO1238">
        <f t="shared" si="1194"/>
        <v>0</v>
      </c>
      <c r="BP1238">
        <f t="shared" si="1195"/>
        <v>0</v>
      </c>
      <c r="BQ1238">
        <f t="shared" si="1196"/>
        <v>0</v>
      </c>
      <c r="BR1238">
        <f t="shared" si="1197"/>
        <v>0</v>
      </c>
      <c r="BS1238">
        <f t="shared" si="1198"/>
        <v>0</v>
      </c>
      <c r="BT1238">
        <f t="shared" si="1199"/>
        <v>0</v>
      </c>
    </row>
    <row r="1239" spans="1:72" x14ac:dyDescent="0.25">
      <c r="A1239" t="str">
        <f>IF(TRIM(INDEX(games!$A:$A,ROW()))="","",TRIM(INDEX(games!$A:$A,ROW())))</f>
        <v/>
      </c>
      <c r="B1239" t="str">
        <f>IF(OR($A1239="",INDEX(games!$B:$B,ROW())=""),"",INDEX(games!$B:$B,ROW()))</f>
        <v/>
      </c>
      <c r="C1239" t="str">
        <f>IF(OR($A1239="",INDEX(games!$C:$C,ROW())=""),"",INDEX(games!$C:$C,ROW()))</f>
        <v/>
      </c>
      <c r="D1239" t="str">
        <f t="shared" si="1140"/>
        <v/>
      </c>
      <c r="E1239" t="str">
        <f t="shared" si="1141"/>
        <v/>
      </c>
      <c r="F1239" t="str">
        <f t="shared" si="1142"/>
        <v/>
      </c>
      <c r="G1239" t="e">
        <f t="shared" si="1143"/>
        <v>#N/A</v>
      </c>
      <c r="H1239" t="e">
        <f t="shared" si="1144"/>
        <v>#N/A</v>
      </c>
      <c r="I1239" t="e">
        <f t="shared" si="1145"/>
        <v>#N/A</v>
      </c>
      <c r="J1239" t="e">
        <f t="shared" si="1146"/>
        <v>#N/A</v>
      </c>
      <c r="K1239" t="e">
        <f t="shared" si="1147"/>
        <v>#N/A</v>
      </c>
      <c r="L1239" t="e">
        <f t="shared" si="1148"/>
        <v>#N/A</v>
      </c>
      <c r="M1239" t="e">
        <f t="shared" si="1149"/>
        <v>#N/A</v>
      </c>
      <c r="N1239" t="e">
        <f t="shared" si="1150"/>
        <v>#N/A</v>
      </c>
      <c r="O1239" t="str">
        <f t="shared" si="1151"/>
        <v/>
      </c>
      <c r="P1239" t="str">
        <f>IF(OR($A1239="",INDEX(games!$H:$H,ROW())=""),"",INDEX(games!$H:$H,ROW()))</f>
        <v/>
      </c>
      <c r="Q1239" t="str">
        <f t="shared" si="1152"/>
        <v/>
      </c>
      <c r="T1239">
        <f t="shared" si="1153"/>
        <v>1990</v>
      </c>
      <c r="U1239">
        <f t="shared" si="1154"/>
        <v>2012</v>
      </c>
      <c r="V1239">
        <f t="shared" si="1155"/>
        <v>22</v>
      </c>
      <c r="W1239" t="str">
        <f>IF(TRIM(INDEX(connections!$A:$A,ROW()))="","",TRIM(INDEX(connections!$A:$A,ROW())))</f>
        <v>Angband</v>
      </c>
      <c r="X1239" t="str">
        <f>IF($W1239="","",TRIM(INDEX(connections!$B:$B,ROW())))</f>
        <v>Sil</v>
      </c>
      <c r="Y1239">
        <f t="shared" si="1156"/>
        <v>26</v>
      </c>
      <c r="Z1239">
        <f t="shared" si="1157"/>
        <v>764</v>
      </c>
      <c r="AA1239" t="str">
        <f t="shared" si="1158"/>
        <v>Yes</v>
      </c>
      <c r="AB1239" t="str">
        <f t="shared" si="1159"/>
        <v/>
      </c>
      <c r="AC1239" t="str">
        <f t="shared" si="1160"/>
        <v/>
      </c>
      <c r="AD1239">
        <f t="shared" si="1161"/>
        <v>0</v>
      </c>
      <c r="AE1239" t="str">
        <f t="shared" si="1162"/>
        <v/>
      </c>
      <c r="AG1239" t="str">
        <f t="shared" si="1163"/>
        <v/>
      </c>
      <c r="AH1239" t="str">
        <f t="shared" si="1164"/>
        <v/>
      </c>
      <c r="AI1239" t="str">
        <f t="shared" si="1165"/>
        <v/>
      </c>
      <c r="AJ1239" t="str">
        <f t="shared" si="1166"/>
        <v/>
      </c>
      <c r="AK1239" t="str">
        <f t="shared" si="1167"/>
        <v/>
      </c>
      <c r="AL1239" t="str">
        <f>IF($A1239="","",INDEX(games!$J:$J,ROW())&amp;"")</f>
        <v/>
      </c>
      <c r="AM1239" t="str">
        <f>IF($A1239="","",SUMPRODUCT($AO1239:$BD1239,'Map Analysis'!$AN$2^{0,1,2,3,4,5,6,7,8,9,10,11,12,13,14,15}))</f>
        <v/>
      </c>
      <c r="AN1239" t="str">
        <f t="shared" si="1168"/>
        <v/>
      </c>
      <c r="AO1239" t="str">
        <f t="shared" si="1169"/>
        <v/>
      </c>
      <c r="AP1239" t="str">
        <f t="shared" si="1170"/>
        <v/>
      </c>
      <c r="AQ1239" t="str">
        <f t="shared" si="1171"/>
        <v/>
      </c>
      <c r="AR1239" t="str">
        <f t="shared" si="1172"/>
        <v/>
      </c>
      <c r="AS1239" t="str">
        <f t="shared" si="1173"/>
        <v/>
      </c>
      <c r="AT1239" t="str">
        <f t="shared" si="1174"/>
        <v/>
      </c>
      <c r="AU1239" t="str">
        <f t="shared" si="1175"/>
        <v/>
      </c>
      <c r="AV1239" t="str">
        <f t="shared" si="1176"/>
        <v/>
      </c>
      <c r="AW1239" t="str">
        <f t="shared" si="1177"/>
        <v/>
      </c>
      <c r="AX1239" t="str">
        <f t="shared" si="1178"/>
        <v/>
      </c>
      <c r="AY1239" t="str">
        <f t="shared" si="1179"/>
        <v/>
      </c>
      <c r="AZ1239" t="str">
        <f t="shared" si="1180"/>
        <v/>
      </c>
      <c r="BA1239" t="str">
        <f t="shared" si="1181"/>
        <v/>
      </c>
      <c r="BB1239" t="str">
        <f t="shared" si="1182"/>
        <v/>
      </c>
      <c r="BC1239" t="str">
        <f t="shared" si="1183"/>
        <v/>
      </c>
      <c r="BD1239" t="str">
        <f t="shared" si="1184"/>
        <v/>
      </c>
      <c r="BF1239">
        <f t="shared" si="1185"/>
        <v>0</v>
      </c>
      <c r="BG1239">
        <f t="shared" si="1186"/>
        <v>0</v>
      </c>
      <c r="BH1239">
        <f t="shared" si="1187"/>
        <v>0</v>
      </c>
      <c r="BI1239">
        <f t="shared" si="1188"/>
        <v>0</v>
      </c>
      <c r="BJ1239">
        <f t="shared" si="1189"/>
        <v>0</v>
      </c>
      <c r="BK1239">
        <f t="shared" si="1190"/>
        <v>0</v>
      </c>
      <c r="BL1239">
        <f t="shared" si="1191"/>
        <v>0</v>
      </c>
      <c r="BM1239">
        <f t="shared" si="1192"/>
        <v>0</v>
      </c>
      <c r="BN1239">
        <f t="shared" si="1193"/>
        <v>0</v>
      </c>
      <c r="BO1239">
        <f t="shared" si="1194"/>
        <v>0</v>
      </c>
      <c r="BP1239">
        <f t="shared" si="1195"/>
        <v>0</v>
      </c>
      <c r="BQ1239">
        <f t="shared" si="1196"/>
        <v>0</v>
      </c>
      <c r="BR1239">
        <f t="shared" si="1197"/>
        <v>0</v>
      </c>
      <c r="BS1239">
        <f t="shared" si="1198"/>
        <v>0</v>
      </c>
      <c r="BT1239">
        <f t="shared" si="1199"/>
        <v>0</v>
      </c>
    </row>
    <row r="1240" spans="1:72" x14ac:dyDescent="0.25">
      <c r="A1240" t="str">
        <f>IF(TRIM(INDEX(games!$A:$A,ROW()))="","",TRIM(INDEX(games!$A:$A,ROW())))</f>
        <v/>
      </c>
      <c r="B1240" t="str">
        <f>IF(OR($A1240="",INDEX(games!$B:$B,ROW())=""),"",INDEX(games!$B:$B,ROW()))</f>
        <v/>
      </c>
      <c r="C1240" t="str">
        <f>IF(OR($A1240="",INDEX(games!$C:$C,ROW())=""),"",INDEX(games!$C:$C,ROW()))</f>
        <v/>
      </c>
      <c r="D1240" t="str">
        <f t="shared" si="1140"/>
        <v/>
      </c>
      <c r="E1240" t="str">
        <f t="shared" si="1141"/>
        <v/>
      </c>
      <c r="F1240" t="str">
        <f t="shared" si="1142"/>
        <v/>
      </c>
      <c r="G1240" t="e">
        <f t="shared" si="1143"/>
        <v>#N/A</v>
      </c>
      <c r="H1240" t="e">
        <f t="shared" si="1144"/>
        <v>#N/A</v>
      </c>
      <c r="I1240" t="e">
        <f t="shared" si="1145"/>
        <v>#N/A</v>
      </c>
      <c r="J1240" t="e">
        <f t="shared" si="1146"/>
        <v>#N/A</v>
      </c>
      <c r="K1240" t="e">
        <f t="shared" si="1147"/>
        <v>#N/A</v>
      </c>
      <c r="L1240" t="e">
        <f t="shared" si="1148"/>
        <v>#N/A</v>
      </c>
      <c r="M1240" t="e">
        <f t="shared" si="1149"/>
        <v>#N/A</v>
      </c>
      <c r="N1240" t="e">
        <f t="shared" si="1150"/>
        <v>#N/A</v>
      </c>
      <c r="O1240" t="str">
        <f t="shared" si="1151"/>
        <v/>
      </c>
      <c r="P1240" t="str">
        <f>IF(OR($A1240="",INDEX(games!$H:$H,ROW())=""),"",INDEX(games!$H:$H,ROW()))</f>
        <v/>
      </c>
      <c r="Q1240" t="str">
        <f t="shared" si="1152"/>
        <v/>
      </c>
      <c r="T1240">
        <f t="shared" si="1153"/>
        <v>2025</v>
      </c>
      <c r="U1240">
        <f t="shared" si="1154"/>
        <v>2026</v>
      </c>
      <c r="V1240">
        <f t="shared" si="1155"/>
        <v>1</v>
      </c>
      <c r="W1240" t="str">
        <f>IF(TRIM(INDEX(connections!$A:$A,ROW()))="","",TRIM(INDEX(connections!$A:$A,ROW())))</f>
        <v>Tiny Auto Knights</v>
      </c>
      <c r="X1240" t="str">
        <f>IF($W1240="","",TRIM(INDEX(connections!$B:$B,ROW())))</f>
        <v>Sir, We Have an Orc Problem</v>
      </c>
      <c r="Y1240">
        <f t="shared" si="1156"/>
        <v>897</v>
      </c>
      <c r="Z1240">
        <f t="shared" si="1157"/>
        <v>765</v>
      </c>
      <c r="AA1240" t="str">
        <f t="shared" si="1158"/>
        <v/>
      </c>
      <c r="AB1240" t="str">
        <f t="shared" si="1159"/>
        <v/>
      </c>
      <c r="AC1240" t="str">
        <f t="shared" si="1160"/>
        <v/>
      </c>
      <c r="AD1240">
        <f t="shared" si="1161"/>
        <v>1</v>
      </c>
      <c r="AE1240" t="str">
        <f t="shared" si="1162"/>
        <v/>
      </c>
      <c r="AG1240" t="str">
        <f t="shared" si="1163"/>
        <v/>
      </c>
      <c r="AH1240" t="str">
        <f t="shared" si="1164"/>
        <v/>
      </c>
      <c r="AI1240" t="str">
        <f t="shared" si="1165"/>
        <v/>
      </c>
      <c r="AJ1240" t="str">
        <f t="shared" si="1166"/>
        <v/>
      </c>
      <c r="AK1240" t="str">
        <f t="shared" si="1167"/>
        <v/>
      </c>
      <c r="AL1240" t="str">
        <f>IF($A1240="","",INDEX(games!$J:$J,ROW())&amp;"")</f>
        <v/>
      </c>
      <c r="AM1240" t="str">
        <f>IF($A1240="","",SUMPRODUCT($AO1240:$BD1240,'Map Analysis'!$AN$2^{0,1,2,3,4,5,6,7,8,9,10,11,12,13,14,15}))</f>
        <v/>
      </c>
      <c r="AN1240" t="str">
        <f t="shared" si="1168"/>
        <v/>
      </c>
      <c r="AO1240" t="str">
        <f t="shared" si="1169"/>
        <v/>
      </c>
      <c r="AP1240" t="str">
        <f t="shared" si="1170"/>
        <v/>
      </c>
      <c r="AQ1240" t="str">
        <f t="shared" si="1171"/>
        <v/>
      </c>
      <c r="AR1240" t="str">
        <f t="shared" si="1172"/>
        <v/>
      </c>
      <c r="AS1240" t="str">
        <f t="shared" si="1173"/>
        <v/>
      </c>
      <c r="AT1240" t="str">
        <f t="shared" si="1174"/>
        <v/>
      </c>
      <c r="AU1240" t="str">
        <f t="shared" si="1175"/>
        <v/>
      </c>
      <c r="AV1240" t="str">
        <f t="shared" si="1176"/>
        <v/>
      </c>
      <c r="AW1240" t="str">
        <f t="shared" si="1177"/>
        <v/>
      </c>
      <c r="AX1240" t="str">
        <f t="shared" si="1178"/>
        <v/>
      </c>
      <c r="AY1240" t="str">
        <f t="shared" si="1179"/>
        <v/>
      </c>
      <c r="AZ1240" t="str">
        <f t="shared" si="1180"/>
        <v/>
      </c>
      <c r="BA1240" t="str">
        <f t="shared" si="1181"/>
        <v/>
      </c>
      <c r="BB1240" t="str">
        <f t="shared" si="1182"/>
        <v/>
      </c>
      <c r="BC1240" t="str">
        <f t="shared" si="1183"/>
        <v/>
      </c>
      <c r="BD1240" t="str">
        <f t="shared" si="1184"/>
        <v/>
      </c>
      <c r="BF1240">
        <f t="shared" si="1185"/>
        <v>0</v>
      </c>
      <c r="BG1240">
        <f t="shared" si="1186"/>
        <v>0</v>
      </c>
      <c r="BH1240">
        <f t="shared" si="1187"/>
        <v>0</v>
      </c>
      <c r="BI1240">
        <f t="shared" si="1188"/>
        <v>0</v>
      </c>
      <c r="BJ1240">
        <f t="shared" si="1189"/>
        <v>0</v>
      </c>
      <c r="BK1240">
        <f t="shared" si="1190"/>
        <v>0</v>
      </c>
      <c r="BL1240">
        <f t="shared" si="1191"/>
        <v>0</v>
      </c>
      <c r="BM1240">
        <f t="shared" si="1192"/>
        <v>0</v>
      </c>
      <c r="BN1240">
        <f t="shared" si="1193"/>
        <v>0</v>
      </c>
      <c r="BO1240">
        <f t="shared" si="1194"/>
        <v>0</v>
      </c>
      <c r="BP1240">
        <f t="shared" si="1195"/>
        <v>0</v>
      </c>
      <c r="BQ1240">
        <f t="shared" si="1196"/>
        <v>0</v>
      </c>
      <c r="BR1240">
        <f t="shared" si="1197"/>
        <v>0</v>
      </c>
      <c r="BS1240">
        <f t="shared" si="1198"/>
        <v>0</v>
      </c>
      <c r="BT1240">
        <f t="shared" si="1199"/>
        <v>0</v>
      </c>
    </row>
    <row r="1241" spans="1:72" x14ac:dyDescent="0.25">
      <c r="A1241" t="str">
        <f>IF(TRIM(INDEX(games!$A:$A,ROW()))="","",TRIM(INDEX(games!$A:$A,ROW())))</f>
        <v/>
      </c>
      <c r="B1241" t="str">
        <f>IF(OR($A1241="",INDEX(games!$B:$B,ROW())=""),"",INDEX(games!$B:$B,ROW()))</f>
        <v/>
      </c>
      <c r="C1241" t="str">
        <f>IF(OR($A1241="",INDEX(games!$C:$C,ROW())=""),"",INDEX(games!$C:$C,ROW()))</f>
        <v/>
      </c>
      <c r="D1241" t="str">
        <f t="shared" si="1140"/>
        <v/>
      </c>
      <c r="E1241" t="str">
        <f t="shared" si="1141"/>
        <v/>
      </c>
      <c r="F1241" t="str">
        <f t="shared" si="1142"/>
        <v/>
      </c>
      <c r="G1241" t="e">
        <f t="shared" si="1143"/>
        <v>#N/A</v>
      </c>
      <c r="H1241" t="e">
        <f t="shared" si="1144"/>
        <v>#N/A</v>
      </c>
      <c r="I1241" t="e">
        <f t="shared" si="1145"/>
        <v>#N/A</v>
      </c>
      <c r="J1241" t="e">
        <f t="shared" si="1146"/>
        <v>#N/A</v>
      </c>
      <c r="K1241" t="e">
        <f t="shared" si="1147"/>
        <v>#N/A</v>
      </c>
      <c r="L1241" t="e">
        <f t="shared" si="1148"/>
        <v>#N/A</v>
      </c>
      <c r="M1241" t="e">
        <f t="shared" si="1149"/>
        <v>#N/A</v>
      </c>
      <c r="N1241" t="e">
        <f t="shared" si="1150"/>
        <v>#N/A</v>
      </c>
      <c r="O1241" t="str">
        <f t="shared" si="1151"/>
        <v/>
      </c>
      <c r="P1241" t="str">
        <f>IF(OR($A1241="",INDEX(games!$H:$H,ROW())=""),"",INDEX(games!$H:$H,ROW()))</f>
        <v/>
      </c>
      <c r="Q1241" t="str">
        <f t="shared" si="1152"/>
        <v/>
      </c>
      <c r="T1241">
        <f t="shared" si="1153"/>
        <v>2021</v>
      </c>
      <c r="U1241">
        <f t="shared" si="1154"/>
        <v>2026</v>
      </c>
      <c r="V1241">
        <f t="shared" si="1155"/>
        <v>5</v>
      </c>
      <c r="W1241" t="str">
        <f>IF(TRIM(INDEX(connections!$A:$A,ROW()))="","",TRIM(INDEX(connections!$A:$A,ROW())))</f>
        <v>Despot's Game</v>
      </c>
      <c r="X1241" t="str">
        <f>IF($W1241="","",TRIM(INDEX(connections!$B:$B,ROW())))</f>
        <v>Skull Horde</v>
      </c>
      <c r="Y1241">
        <f t="shared" si="1156"/>
        <v>221</v>
      </c>
      <c r="Z1241">
        <f t="shared" si="1157"/>
        <v>767</v>
      </c>
      <c r="AA1241" t="str">
        <f t="shared" si="1158"/>
        <v>Yes</v>
      </c>
      <c r="AB1241" t="str">
        <f t="shared" si="1159"/>
        <v>Yes</v>
      </c>
      <c r="AC1241">
        <f t="shared" si="1160"/>
        <v>1</v>
      </c>
      <c r="AD1241">
        <f t="shared" si="1161"/>
        <v>0</v>
      </c>
      <c r="AE1241" t="str">
        <f t="shared" si="1162"/>
        <v/>
      </c>
      <c r="AG1241" t="str">
        <f t="shared" si="1163"/>
        <v/>
      </c>
      <c r="AH1241" t="str">
        <f t="shared" si="1164"/>
        <v/>
      </c>
      <c r="AI1241" t="str">
        <f t="shared" si="1165"/>
        <v/>
      </c>
      <c r="AJ1241" t="str">
        <f t="shared" si="1166"/>
        <v/>
      </c>
      <c r="AK1241" t="str">
        <f t="shared" si="1167"/>
        <v/>
      </c>
      <c r="AL1241" t="str">
        <f>IF($A1241="","",INDEX(games!$J:$J,ROW())&amp;"")</f>
        <v/>
      </c>
      <c r="AM1241" t="str">
        <f>IF($A1241="","",SUMPRODUCT($AO1241:$BD1241,'Map Analysis'!$AN$2^{0,1,2,3,4,5,6,7,8,9,10,11,12,13,14,15}))</f>
        <v/>
      </c>
      <c r="AN1241" t="str">
        <f t="shared" si="1168"/>
        <v/>
      </c>
      <c r="AO1241" t="str">
        <f t="shared" si="1169"/>
        <v/>
      </c>
      <c r="AP1241" t="str">
        <f t="shared" si="1170"/>
        <v/>
      </c>
      <c r="AQ1241" t="str">
        <f t="shared" si="1171"/>
        <v/>
      </c>
      <c r="AR1241" t="str">
        <f t="shared" si="1172"/>
        <v/>
      </c>
      <c r="AS1241" t="str">
        <f t="shared" si="1173"/>
        <v/>
      </c>
      <c r="AT1241" t="str">
        <f t="shared" si="1174"/>
        <v/>
      </c>
      <c r="AU1241" t="str">
        <f t="shared" si="1175"/>
        <v/>
      </c>
      <c r="AV1241" t="str">
        <f t="shared" si="1176"/>
        <v/>
      </c>
      <c r="AW1241" t="str">
        <f t="shared" si="1177"/>
        <v/>
      </c>
      <c r="AX1241" t="str">
        <f t="shared" si="1178"/>
        <v/>
      </c>
      <c r="AY1241" t="str">
        <f t="shared" si="1179"/>
        <v/>
      </c>
      <c r="AZ1241" t="str">
        <f t="shared" si="1180"/>
        <v/>
      </c>
      <c r="BA1241" t="str">
        <f t="shared" si="1181"/>
        <v/>
      </c>
      <c r="BB1241" t="str">
        <f t="shared" si="1182"/>
        <v/>
      </c>
      <c r="BC1241" t="str">
        <f t="shared" si="1183"/>
        <v/>
      </c>
      <c r="BD1241" t="str">
        <f t="shared" si="1184"/>
        <v/>
      </c>
      <c r="BF1241">
        <f t="shared" si="1185"/>
        <v>0</v>
      </c>
      <c r="BG1241">
        <f t="shared" si="1186"/>
        <v>0</v>
      </c>
      <c r="BH1241">
        <f t="shared" si="1187"/>
        <v>0</v>
      </c>
      <c r="BI1241">
        <f t="shared" si="1188"/>
        <v>0</v>
      </c>
      <c r="BJ1241">
        <f t="shared" si="1189"/>
        <v>0</v>
      </c>
      <c r="BK1241">
        <f t="shared" si="1190"/>
        <v>0</v>
      </c>
      <c r="BL1241">
        <f t="shared" si="1191"/>
        <v>0</v>
      </c>
      <c r="BM1241">
        <f t="shared" si="1192"/>
        <v>0</v>
      </c>
      <c r="BN1241">
        <f t="shared" si="1193"/>
        <v>0</v>
      </c>
      <c r="BO1241">
        <f t="shared" si="1194"/>
        <v>0</v>
      </c>
      <c r="BP1241">
        <f t="shared" si="1195"/>
        <v>0</v>
      </c>
      <c r="BQ1241">
        <f t="shared" si="1196"/>
        <v>0</v>
      </c>
      <c r="BR1241">
        <f t="shared" si="1197"/>
        <v>0</v>
      </c>
      <c r="BS1241">
        <f t="shared" si="1198"/>
        <v>0</v>
      </c>
      <c r="BT1241">
        <f t="shared" si="1199"/>
        <v>0</v>
      </c>
    </row>
    <row r="1242" spans="1:72" x14ac:dyDescent="0.25">
      <c r="A1242" t="str">
        <f>IF(TRIM(INDEX(games!$A:$A,ROW()))="","",TRIM(INDEX(games!$A:$A,ROW())))</f>
        <v/>
      </c>
      <c r="B1242" t="str">
        <f>IF(OR($A1242="",INDEX(games!$B:$B,ROW())=""),"",INDEX(games!$B:$B,ROW()))</f>
        <v/>
      </c>
      <c r="C1242" t="str">
        <f>IF(OR($A1242="",INDEX(games!$C:$C,ROW())=""),"",INDEX(games!$C:$C,ROW()))</f>
        <v/>
      </c>
      <c r="D1242" t="str">
        <f t="shared" si="1140"/>
        <v/>
      </c>
      <c r="E1242" t="str">
        <f t="shared" si="1141"/>
        <v/>
      </c>
      <c r="F1242" t="str">
        <f t="shared" si="1142"/>
        <v/>
      </c>
      <c r="G1242" t="e">
        <f t="shared" si="1143"/>
        <v>#N/A</v>
      </c>
      <c r="H1242" t="e">
        <f t="shared" si="1144"/>
        <v>#N/A</v>
      </c>
      <c r="I1242" t="e">
        <f t="shared" si="1145"/>
        <v>#N/A</v>
      </c>
      <c r="J1242" t="e">
        <f t="shared" si="1146"/>
        <v>#N/A</v>
      </c>
      <c r="K1242" t="e">
        <f t="shared" si="1147"/>
        <v>#N/A</v>
      </c>
      <c r="L1242" t="e">
        <f t="shared" si="1148"/>
        <v>#N/A</v>
      </c>
      <c r="M1242" t="e">
        <f t="shared" si="1149"/>
        <v>#N/A</v>
      </c>
      <c r="N1242" t="e">
        <f t="shared" si="1150"/>
        <v>#N/A</v>
      </c>
      <c r="O1242" t="str">
        <f t="shared" si="1151"/>
        <v/>
      </c>
      <c r="P1242" t="str">
        <f>IF(OR($A1242="",INDEX(games!$H:$H,ROW())=""),"",INDEX(games!$H:$H,ROW()))</f>
        <v/>
      </c>
      <c r="Q1242" t="str">
        <f t="shared" si="1152"/>
        <v/>
      </c>
      <c r="T1242">
        <f t="shared" si="1153"/>
        <v>2023</v>
      </c>
      <c r="U1242">
        <f t="shared" si="1154"/>
        <v>2026</v>
      </c>
      <c r="V1242">
        <f t="shared" si="1155"/>
        <v>3</v>
      </c>
      <c r="W1242" t="str">
        <f>IF(TRIM(INDEX(connections!$A:$A,ROW()))="","",TRIM(INDEX(connections!$A:$A,ROW())))</f>
        <v>Slime 3K: Rise Against Despot</v>
      </c>
      <c r="X1242" t="str">
        <f>IF($W1242="","",TRIM(INDEX(connections!$B:$B,ROW())))</f>
        <v>Skull Horde</v>
      </c>
      <c r="Y1242">
        <f t="shared" si="1156"/>
        <v>777</v>
      </c>
      <c r="Z1242">
        <f t="shared" si="1157"/>
        <v>767</v>
      </c>
      <c r="AA1242" t="str">
        <f t="shared" si="1158"/>
        <v>Yes</v>
      </c>
      <c r="AB1242" t="str">
        <f t="shared" si="1159"/>
        <v>Yes</v>
      </c>
      <c r="AC1242">
        <f t="shared" si="1160"/>
        <v>1</v>
      </c>
      <c r="AD1242">
        <f t="shared" si="1161"/>
        <v>0</v>
      </c>
      <c r="AE1242" t="str">
        <f t="shared" si="1162"/>
        <v/>
      </c>
      <c r="AG1242" t="str">
        <f t="shared" si="1163"/>
        <v/>
      </c>
      <c r="AH1242" t="str">
        <f t="shared" si="1164"/>
        <v/>
      </c>
      <c r="AI1242" t="str">
        <f t="shared" si="1165"/>
        <v/>
      </c>
      <c r="AJ1242" t="str">
        <f t="shared" si="1166"/>
        <v/>
      </c>
      <c r="AK1242" t="str">
        <f t="shared" si="1167"/>
        <v/>
      </c>
      <c r="AL1242" t="str">
        <f>IF($A1242="","",INDEX(games!$J:$J,ROW())&amp;"")</f>
        <v/>
      </c>
      <c r="AM1242" t="str">
        <f>IF($A1242="","",SUMPRODUCT($AO1242:$BD1242,'Map Analysis'!$AN$2^{0,1,2,3,4,5,6,7,8,9,10,11,12,13,14,15}))</f>
        <v/>
      </c>
      <c r="AN1242" t="str">
        <f t="shared" si="1168"/>
        <v/>
      </c>
      <c r="AO1242" t="str">
        <f t="shared" si="1169"/>
        <v/>
      </c>
      <c r="AP1242" t="str">
        <f t="shared" si="1170"/>
        <v/>
      </c>
      <c r="AQ1242" t="str">
        <f t="shared" si="1171"/>
        <v/>
      </c>
      <c r="AR1242" t="str">
        <f t="shared" si="1172"/>
        <v/>
      </c>
      <c r="AS1242" t="str">
        <f t="shared" si="1173"/>
        <v/>
      </c>
      <c r="AT1242" t="str">
        <f t="shared" si="1174"/>
        <v/>
      </c>
      <c r="AU1242" t="str">
        <f t="shared" si="1175"/>
        <v/>
      </c>
      <c r="AV1242" t="str">
        <f t="shared" si="1176"/>
        <v/>
      </c>
      <c r="AW1242" t="str">
        <f t="shared" si="1177"/>
        <v/>
      </c>
      <c r="AX1242" t="str">
        <f t="shared" si="1178"/>
        <v/>
      </c>
      <c r="AY1242" t="str">
        <f t="shared" si="1179"/>
        <v/>
      </c>
      <c r="AZ1242" t="str">
        <f t="shared" si="1180"/>
        <v/>
      </c>
      <c r="BA1242" t="str">
        <f t="shared" si="1181"/>
        <v/>
      </c>
      <c r="BB1242" t="str">
        <f t="shared" si="1182"/>
        <v/>
      </c>
      <c r="BC1242" t="str">
        <f t="shared" si="1183"/>
        <v/>
      </c>
      <c r="BD1242" t="str">
        <f t="shared" si="1184"/>
        <v/>
      </c>
      <c r="BF1242">
        <f t="shared" si="1185"/>
        <v>0</v>
      </c>
      <c r="BG1242">
        <f t="shared" si="1186"/>
        <v>0</v>
      </c>
      <c r="BH1242">
        <f t="shared" si="1187"/>
        <v>0</v>
      </c>
      <c r="BI1242">
        <f t="shared" si="1188"/>
        <v>0</v>
      </c>
      <c r="BJ1242">
        <f t="shared" si="1189"/>
        <v>0</v>
      </c>
      <c r="BK1242">
        <f t="shared" si="1190"/>
        <v>0</v>
      </c>
      <c r="BL1242">
        <f t="shared" si="1191"/>
        <v>0</v>
      </c>
      <c r="BM1242">
        <f t="shared" si="1192"/>
        <v>0</v>
      </c>
      <c r="BN1242">
        <f t="shared" si="1193"/>
        <v>0</v>
      </c>
      <c r="BO1242">
        <f t="shared" si="1194"/>
        <v>0</v>
      </c>
      <c r="BP1242">
        <f t="shared" si="1195"/>
        <v>0</v>
      </c>
      <c r="BQ1242">
        <f t="shared" si="1196"/>
        <v>0</v>
      </c>
      <c r="BR1242">
        <f t="shared" si="1197"/>
        <v>0</v>
      </c>
      <c r="BS1242">
        <f t="shared" si="1198"/>
        <v>0</v>
      </c>
      <c r="BT1242">
        <f t="shared" si="1199"/>
        <v>0</v>
      </c>
    </row>
    <row r="1243" spans="1:72" x14ac:dyDescent="0.25">
      <c r="A1243" t="str">
        <f>IF(TRIM(INDEX(games!$A:$A,ROW()))="","",TRIM(INDEX(games!$A:$A,ROW())))</f>
        <v/>
      </c>
      <c r="B1243" t="str">
        <f>IF(OR($A1243="",INDEX(games!$B:$B,ROW())=""),"",INDEX(games!$B:$B,ROW()))</f>
        <v/>
      </c>
      <c r="C1243" t="str">
        <f>IF(OR($A1243="",INDEX(games!$C:$C,ROW())=""),"",INDEX(games!$C:$C,ROW()))</f>
        <v/>
      </c>
      <c r="D1243" t="str">
        <f t="shared" si="1140"/>
        <v/>
      </c>
      <c r="E1243" t="str">
        <f t="shared" si="1141"/>
        <v/>
      </c>
      <c r="F1243" t="str">
        <f t="shared" si="1142"/>
        <v/>
      </c>
      <c r="G1243" t="e">
        <f t="shared" si="1143"/>
        <v>#N/A</v>
      </c>
      <c r="H1243" t="e">
        <f t="shared" si="1144"/>
        <v>#N/A</v>
      </c>
      <c r="I1243" t="e">
        <f t="shared" si="1145"/>
        <v>#N/A</v>
      </c>
      <c r="J1243" t="e">
        <f t="shared" si="1146"/>
        <v>#N/A</v>
      </c>
      <c r="K1243" t="e">
        <f t="shared" si="1147"/>
        <v>#N/A</v>
      </c>
      <c r="L1243" t="e">
        <f t="shared" si="1148"/>
        <v>#N/A</v>
      </c>
      <c r="M1243" t="e">
        <f t="shared" si="1149"/>
        <v>#N/A</v>
      </c>
      <c r="N1243" t="e">
        <f t="shared" si="1150"/>
        <v>#N/A</v>
      </c>
      <c r="O1243" t="str">
        <f t="shared" si="1151"/>
        <v/>
      </c>
      <c r="P1243" t="str">
        <f>IF(OR($A1243="",INDEX(games!$H:$H,ROW())=""),"",INDEX(games!$H:$H,ROW()))</f>
        <v/>
      </c>
      <c r="Q1243" t="str">
        <f t="shared" si="1152"/>
        <v/>
      </c>
      <c r="T1243">
        <f t="shared" si="1153"/>
        <v>2022</v>
      </c>
      <c r="U1243">
        <f t="shared" si="1154"/>
        <v>2026</v>
      </c>
      <c r="V1243">
        <f t="shared" si="1155"/>
        <v>4</v>
      </c>
      <c r="W1243" t="str">
        <f>IF(TRIM(INDEX(connections!$A:$A,ROW()))="","",TRIM(INDEX(connections!$A:$A,ROW())))</f>
        <v>Void Scrappers</v>
      </c>
      <c r="X1243" t="str">
        <f>IF($W1243="","",TRIM(INDEX(connections!$B:$B,ROW())))</f>
        <v>Skull Horde</v>
      </c>
      <c r="Y1243">
        <f t="shared" si="1156"/>
        <v>949</v>
      </c>
      <c r="Z1243">
        <f t="shared" si="1157"/>
        <v>767</v>
      </c>
      <c r="AA1243" t="str">
        <f t="shared" si="1158"/>
        <v>Yes</v>
      </c>
      <c r="AB1243" t="str">
        <f t="shared" si="1159"/>
        <v>Yes</v>
      </c>
      <c r="AC1243">
        <f t="shared" si="1160"/>
        <v>1</v>
      </c>
      <c r="AD1243">
        <f t="shared" si="1161"/>
        <v>0</v>
      </c>
      <c r="AE1243" t="str">
        <f t="shared" si="1162"/>
        <v/>
      </c>
      <c r="AG1243" t="str">
        <f t="shared" si="1163"/>
        <v/>
      </c>
      <c r="AH1243" t="str">
        <f t="shared" si="1164"/>
        <v/>
      </c>
      <c r="AI1243" t="str">
        <f t="shared" si="1165"/>
        <v/>
      </c>
      <c r="AJ1243" t="str">
        <f t="shared" si="1166"/>
        <v/>
      </c>
      <c r="AK1243" t="str">
        <f t="shared" si="1167"/>
        <v/>
      </c>
      <c r="AL1243" t="str">
        <f>IF($A1243="","",INDEX(games!$J:$J,ROW())&amp;"")</f>
        <v/>
      </c>
      <c r="AM1243" t="str">
        <f>IF($A1243="","",SUMPRODUCT($AO1243:$BD1243,'Map Analysis'!$AN$2^{0,1,2,3,4,5,6,7,8,9,10,11,12,13,14,15}))</f>
        <v/>
      </c>
      <c r="AN1243" t="str">
        <f t="shared" si="1168"/>
        <v/>
      </c>
      <c r="AO1243" t="str">
        <f t="shared" si="1169"/>
        <v/>
      </c>
      <c r="AP1243" t="str">
        <f t="shared" si="1170"/>
        <v/>
      </c>
      <c r="AQ1243" t="str">
        <f t="shared" si="1171"/>
        <v/>
      </c>
      <c r="AR1243" t="str">
        <f t="shared" si="1172"/>
        <v/>
      </c>
      <c r="AS1243" t="str">
        <f t="shared" si="1173"/>
        <v/>
      </c>
      <c r="AT1243" t="str">
        <f t="shared" si="1174"/>
        <v/>
      </c>
      <c r="AU1243" t="str">
        <f t="shared" si="1175"/>
        <v/>
      </c>
      <c r="AV1243" t="str">
        <f t="shared" si="1176"/>
        <v/>
      </c>
      <c r="AW1243" t="str">
        <f t="shared" si="1177"/>
        <v/>
      </c>
      <c r="AX1243" t="str">
        <f t="shared" si="1178"/>
        <v/>
      </c>
      <c r="AY1243" t="str">
        <f t="shared" si="1179"/>
        <v/>
      </c>
      <c r="AZ1243" t="str">
        <f t="shared" si="1180"/>
        <v/>
      </c>
      <c r="BA1243" t="str">
        <f t="shared" si="1181"/>
        <v/>
      </c>
      <c r="BB1243" t="str">
        <f t="shared" si="1182"/>
        <v/>
      </c>
      <c r="BC1243" t="str">
        <f t="shared" si="1183"/>
        <v/>
      </c>
      <c r="BD1243" t="str">
        <f t="shared" si="1184"/>
        <v/>
      </c>
      <c r="BF1243">
        <f t="shared" si="1185"/>
        <v>0</v>
      </c>
      <c r="BG1243">
        <f t="shared" si="1186"/>
        <v>0</v>
      </c>
      <c r="BH1243">
        <f t="shared" si="1187"/>
        <v>0</v>
      </c>
      <c r="BI1243">
        <f t="shared" si="1188"/>
        <v>0</v>
      </c>
      <c r="BJ1243">
        <f t="shared" si="1189"/>
        <v>0</v>
      </c>
      <c r="BK1243">
        <f t="shared" si="1190"/>
        <v>0</v>
      </c>
      <c r="BL1243">
        <f t="shared" si="1191"/>
        <v>0</v>
      </c>
      <c r="BM1243">
        <f t="shared" si="1192"/>
        <v>0</v>
      </c>
      <c r="BN1243">
        <f t="shared" si="1193"/>
        <v>0</v>
      </c>
      <c r="BO1243">
        <f t="shared" si="1194"/>
        <v>0</v>
      </c>
      <c r="BP1243">
        <f t="shared" si="1195"/>
        <v>0</v>
      </c>
      <c r="BQ1243">
        <f t="shared" si="1196"/>
        <v>0</v>
      </c>
      <c r="BR1243">
        <f t="shared" si="1197"/>
        <v>0</v>
      </c>
      <c r="BS1243">
        <f t="shared" si="1198"/>
        <v>0</v>
      </c>
      <c r="BT1243">
        <f t="shared" si="1199"/>
        <v>0</v>
      </c>
    </row>
    <row r="1244" spans="1:72" x14ac:dyDescent="0.25">
      <c r="A1244" t="str">
        <f>IF(TRIM(INDEX(games!$A:$A,ROW()))="","",TRIM(INDEX(games!$A:$A,ROW())))</f>
        <v/>
      </c>
      <c r="B1244" t="str">
        <f>IF(OR($A1244="",INDEX(games!$B:$B,ROW())=""),"",INDEX(games!$B:$B,ROW()))</f>
        <v/>
      </c>
      <c r="C1244" t="str">
        <f>IF(OR($A1244="",INDEX(games!$C:$C,ROW())=""),"",INDEX(games!$C:$C,ROW()))</f>
        <v/>
      </c>
      <c r="D1244" t="str">
        <f t="shared" si="1140"/>
        <v/>
      </c>
      <c r="E1244" t="str">
        <f t="shared" si="1141"/>
        <v/>
      </c>
      <c r="F1244" t="str">
        <f t="shared" si="1142"/>
        <v/>
      </c>
      <c r="G1244" t="e">
        <f t="shared" si="1143"/>
        <v>#N/A</v>
      </c>
      <c r="H1244" t="e">
        <f t="shared" si="1144"/>
        <v>#N/A</v>
      </c>
      <c r="I1244" t="e">
        <f t="shared" si="1145"/>
        <v>#N/A</v>
      </c>
      <c r="J1244" t="e">
        <f t="shared" si="1146"/>
        <v>#N/A</v>
      </c>
      <c r="K1244" t="e">
        <f t="shared" si="1147"/>
        <v>#N/A</v>
      </c>
      <c r="L1244" t="e">
        <f t="shared" si="1148"/>
        <v>#N/A</v>
      </c>
      <c r="M1244" t="e">
        <f t="shared" si="1149"/>
        <v>#N/A</v>
      </c>
      <c r="N1244" t="e">
        <f t="shared" si="1150"/>
        <v>#N/A</v>
      </c>
      <c r="O1244" t="str">
        <f t="shared" si="1151"/>
        <v/>
      </c>
      <c r="P1244" t="str">
        <f>IF(OR($A1244="",INDEX(games!$H:$H,ROW())=""),"",INDEX(games!$H:$H,ROW()))</f>
        <v/>
      </c>
      <c r="Q1244" t="str">
        <f t="shared" si="1152"/>
        <v/>
      </c>
      <c r="T1244">
        <f t="shared" si="1153"/>
        <v>2008</v>
      </c>
      <c r="U1244">
        <f t="shared" si="1154"/>
        <v>2014</v>
      </c>
      <c r="V1244">
        <f t="shared" si="1155"/>
        <v>6</v>
      </c>
      <c r="W1244" t="str">
        <f>IF(TRIM(INDEX(connections!$A:$A,ROW()))="","",TRIM(INDEX(connections!$A:$A,ROW())))</f>
        <v>Spelunky Classic</v>
      </c>
      <c r="X1244" t="str">
        <f>IF($W1244="","",TRIM(INDEX(connections!$B:$B,ROW())))</f>
        <v>Sky Rogue</v>
      </c>
      <c r="Y1244">
        <f t="shared" si="1156"/>
        <v>801</v>
      </c>
      <c r="Z1244">
        <f t="shared" si="1157"/>
        <v>768</v>
      </c>
      <c r="AA1244" t="str">
        <f t="shared" si="1158"/>
        <v>Yes</v>
      </c>
      <c r="AB1244" t="str">
        <f t="shared" si="1159"/>
        <v>Yes</v>
      </c>
      <c r="AC1244">
        <f t="shared" si="1160"/>
        <v>1</v>
      </c>
      <c r="AD1244">
        <f t="shared" si="1161"/>
        <v>0</v>
      </c>
      <c r="AE1244" t="str">
        <f t="shared" si="1162"/>
        <v/>
      </c>
      <c r="AG1244" t="str">
        <f t="shared" si="1163"/>
        <v/>
      </c>
      <c r="AH1244" t="str">
        <f t="shared" si="1164"/>
        <v/>
      </c>
      <c r="AI1244" t="str">
        <f t="shared" si="1165"/>
        <v/>
      </c>
      <c r="AJ1244" t="str">
        <f t="shared" si="1166"/>
        <v/>
      </c>
      <c r="AK1244" t="str">
        <f t="shared" si="1167"/>
        <v/>
      </c>
      <c r="AL1244" t="str">
        <f>IF($A1244="","",INDEX(games!$J:$J,ROW())&amp;"")</f>
        <v/>
      </c>
      <c r="AM1244" t="str">
        <f>IF($A1244="","",SUMPRODUCT($AO1244:$BD1244,'Map Analysis'!$AN$2^{0,1,2,3,4,5,6,7,8,9,10,11,12,13,14,15}))</f>
        <v/>
      </c>
      <c r="AN1244" t="str">
        <f t="shared" si="1168"/>
        <v/>
      </c>
      <c r="AO1244" t="str">
        <f t="shared" si="1169"/>
        <v/>
      </c>
      <c r="AP1244" t="str">
        <f t="shared" si="1170"/>
        <v/>
      </c>
      <c r="AQ1244" t="str">
        <f t="shared" si="1171"/>
        <v/>
      </c>
      <c r="AR1244" t="str">
        <f t="shared" si="1172"/>
        <v/>
      </c>
      <c r="AS1244" t="str">
        <f t="shared" si="1173"/>
        <v/>
      </c>
      <c r="AT1244" t="str">
        <f t="shared" si="1174"/>
        <v/>
      </c>
      <c r="AU1244" t="str">
        <f t="shared" si="1175"/>
        <v/>
      </c>
      <c r="AV1244" t="str">
        <f t="shared" si="1176"/>
        <v/>
      </c>
      <c r="AW1244" t="str">
        <f t="shared" si="1177"/>
        <v/>
      </c>
      <c r="AX1244" t="str">
        <f t="shared" si="1178"/>
        <v/>
      </c>
      <c r="AY1244" t="str">
        <f t="shared" si="1179"/>
        <v/>
      </c>
      <c r="AZ1244" t="str">
        <f t="shared" si="1180"/>
        <v/>
      </c>
      <c r="BA1244" t="str">
        <f t="shared" si="1181"/>
        <v/>
      </c>
      <c r="BB1244" t="str">
        <f t="shared" si="1182"/>
        <v/>
      </c>
      <c r="BC1244" t="str">
        <f t="shared" si="1183"/>
        <v/>
      </c>
      <c r="BD1244" t="str">
        <f t="shared" si="1184"/>
        <v/>
      </c>
      <c r="BF1244">
        <f t="shared" si="1185"/>
        <v>0</v>
      </c>
      <c r="BG1244">
        <f t="shared" si="1186"/>
        <v>0</v>
      </c>
      <c r="BH1244">
        <f t="shared" si="1187"/>
        <v>0</v>
      </c>
      <c r="BI1244">
        <f t="shared" si="1188"/>
        <v>0</v>
      </c>
      <c r="BJ1244">
        <f t="shared" si="1189"/>
        <v>0</v>
      </c>
      <c r="BK1244">
        <f t="shared" si="1190"/>
        <v>0</v>
      </c>
      <c r="BL1244">
        <f t="shared" si="1191"/>
        <v>0</v>
      </c>
      <c r="BM1244">
        <f t="shared" si="1192"/>
        <v>0</v>
      </c>
      <c r="BN1244">
        <f t="shared" si="1193"/>
        <v>0</v>
      </c>
      <c r="BO1244">
        <f t="shared" si="1194"/>
        <v>0</v>
      </c>
      <c r="BP1244">
        <f t="shared" si="1195"/>
        <v>0</v>
      </c>
      <c r="BQ1244">
        <f t="shared" si="1196"/>
        <v>0</v>
      </c>
      <c r="BR1244">
        <f t="shared" si="1197"/>
        <v>0</v>
      </c>
      <c r="BS1244">
        <f t="shared" si="1198"/>
        <v>0</v>
      </c>
      <c r="BT1244">
        <f t="shared" si="1199"/>
        <v>0</v>
      </c>
    </row>
    <row r="1245" spans="1:72" x14ac:dyDescent="0.25">
      <c r="A1245" t="str">
        <f>IF(TRIM(INDEX(games!$A:$A,ROW()))="","",TRIM(INDEX(games!$A:$A,ROW())))</f>
        <v/>
      </c>
      <c r="B1245" t="str">
        <f>IF(OR($A1245="",INDEX(games!$B:$B,ROW())=""),"",INDEX(games!$B:$B,ROW()))</f>
        <v/>
      </c>
      <c r="C1245" t="str">
        <f>IF(OR($A1245="",INDEX(games!$C:$C,ROW())=""),"",INDEX(games!$C:$C,ROW()))</f>
        <v/>
      </c>
      <c r="D1245" t="str">
        <f t="shared" si="1140"/>
        <v/>
      </c>
      <c r="E1245" t="str">
        <f t="shared" si="1141"/>
        <v/>
      </c>
      <c r="F1245" t="str">
        <f t="shared" si="1142"/>
        <v/>
      </c>
      <c r="G1245" t="e">
        <f t="shared" si="1143"/>
        <v>#N/A</v>
      </c>
      <c r="H1245" t="e">
        <f t="shared" si="1144"/>
        <v>#N/A</v>
      </c>
      <c r="I1245" t="e">
        <f t="shared" si="1145"/>
        <v>#N/A</v>
      </c>
      <c r="J1245" t="e">
        <f t="shared" si="1146"/>
        <v>#N/A</v>
      </c>
      <c r="K1245" t="e">
        <f t="shared" si="1147"/>
        <v>#N/A</v>
      </c>
      <c r="L1245" t="e">
        <f t="shared" si="1148"/>
        <v>#N/A</v>
      </c>
      <c r="M1245" t="e">
        <f t="shared" si="1149"/>
        <v>#N/A</v>
      </c>
      <c r="N1245" t="e">
        <f t="shared" si="1150"/>
        <v>#N/A</v>
      </c>
      <c r="O1245" t="str">
        <f t="shared" si="1151"/>
        <v/>
      </c>
      <c r="P1245" t="str">
        <f>IF(OR($A1245="",INDEX(games!$H:$H,ROW())=""),"",INDEX(games!$H:$H,ROW()))</f>
        <v/>
      </c>
      <c r="Q1245" t="str">
        <f t="shared" si="1152"/>
        <v/>
      </c>
      <c r="T1245">
        <f t="shared" si="1153"/>
        <v>2023</v>
      </c>
      <c r="U1245">
        <f t="shared" si="1154"/>
        <v>2024</v>
      </c>
      <c r="V1245">
        <f t="shared" si="1155"/>
        <v>1</v>
      </c>
      <c r="W1245" t="str">
        <f>IF(TRIM(INDEX(connections!$A:$A,ROW()))="","",TRIM(INDEX(connections!$A:$A,ROW())))</f>
        <v>Balatro</v>
      </c>
      <c r="X1245" t="str">
        <f>IF($W1245="","",TRIM(INDEX(connections!$B:$B,ROW())))</f>
        <v>Sky's The Limit MAH-JONG</v>
      </c>
      <c r="Y1245">
        <f t="shared" si="1156"/>
        <v>56</v>
      </c>
      <c r="Z1245">
        <f t="shared" si="1157"/>
        <v>769</v>
      </c>
      <c r="AA1245" t="str">
        <f t="shared" si="1158"/>
        <v>Yes</v>
      </c>
      <c r="AB1245" t="str">
        <f t="shared" si="1159"/>
        <v>Yes</v>
      </c>
      <c r="AC1245">
        <f t="shared" si="1160"/>
        <v>1</v>
      </c>
      <c r="AD1245">
        <f t="shared" si="1161"/>
        <v>0</v>
      </c>
      <c r="AE1245" t="str">
        <f t="shared" si="1162"/>
        <v/>
      </c>
      <c r="AG1245" t="str">
        <f t="shared" si="1163"/>
        <v/>
      </c>
      <c r="AH1245" t="str">
        <f t="shared" si="1164"/>
        <v/>
      </c>
      <c r="AI1245" t="str">
        <f t="shared" si="1165"/>
        <v/>
      </c>
      <c r="AJ1245" t="str">
        <f t="shared" si="1166"/>
        <v/>
      </c>
      <c r="AK1245" t="str">
        <f t="shared" si="1167"/>
        <v/>
      </c>
      <c r="AL1245" t="str">
        <f>IF($A1245="","",INDEX(games!$J:$J,ROW())&amp;"")</f>
        <v/>
      </c>
      <c r="AM1245" t="str">
        <f>IF($A1245="","",SUMPRODUCT($AO1245:$BD1245,'Map Analysis'!$AN$2^{0,1,2,3,4,5,6,7,8,9,10,11,12,13,14,15}))</f>
        <v/>
      </c>
      <c r="AN1245" t="str">
        <f t="shared" si="1168"/>
        <v/>
      </c>
      <c r="AO1245" t="str">
        <f t="shared" si="1169"/>
        <v/>
      </c>
      <c r="AP1245" t="str">
        <f t="shared" si="1170"/>
        <v/>
      </c>
      <c r="AQ1245" t="str">
        <f t="shared" si="1171"/>
        <v/>
      </c>
      <c r="AR1245" t="str">
        <f t="shared" si="1172"/>
        <v/>
      </c>
      <c r="AS1245" t="str">
        <f t="shared" si="1173"/>
        <v/>
      </c>
      <c r="AT1245" t="str">
        <f t="shared" si="1174"/>
        <v/>
      </c>
      <c r="AU1245" t="str">
        <f t="shared" si="1175"/>
        <v/>
      </c>
      <c r="AV1245" t="str">
        <f t="shared" si="1176"/>
        <v/>
      </c>
      <c r="AW1245" t="str">
        <f t="shared" si="1177"/>
        <v/>
      </c>
      <c r="AX1245" t="str">
        <f t="shared" si="1178"/>
        <v/>
      </c>
      <c r="AY1245" t="str">
        <f t="shared" si="1179"/>
        <v/>
      </c>
      <c r="AZ1245" t="str">
        <f t="shared" si="1180"/>
        <v/>
      </c>
      <c r="BA1245" t="str">
        <f t="shared" si="1181"/>
        <v/>
      </c>
      <c r="BB1245" t="str">
        <f t="shared" si="1182"/>
        <v/>
      </c>
      <c r="BC1245" t="str">
        <f t="shared" si="1183"/>
        <v/>
      </c>
      <c r="BD1245" t="str">
        <f t="shared" si="1184"/>
        <v/>
      </c>
      <c r="BF1245">
        <f t="shared" si="1185"/>
        <v>0</v>
      </c>
      <c r="BG1245">
        <f t="shared" si="1186"/>
        <v>0</v>
      </c>
      <c r="BH1245">
        <f t="shared" si="1187"/>
        <v>0</v>
      </c>
      <c r="BI1245">
        <f t="shared" si="1188"/>
        <v>0</v>
      </c>
      <c r="BJ1245">
        <f t="shared" si="1189"/>
        <v>0</v>
      </c>
      <c r="BK1245">
        <f t="shared" si="1190"/>
        <v>0</v>
      </c>
      <c r="BL1245">
        <f t="shared" si="1191"/>
        <v>0</v>
      </c>
      <c r="BM1245">
        <f t="shared" si="1192"/>
        <v>0</v>
      </c>
      <c r="BN1245">
        <f t="shared" si="1193"/>
        <v>0</v>
      </c>
      <c r="BO1245">
        <f t="shared" si="1194"/>
        <v>0</v>
      </c>
      <c r="BP1245">
        <f t="shared" si="1195"/>
        <v>0</v>
      </c>
      <c r="BQ1245">
        <f t="shared" si="1196"/>
        <v>0</v>
      </c>
      <c r="BR1245">
        <f t="shared" si="1197"/>
        <v>0</v>
      </c>
      <c r="BS1245">
        <f t="shared" si="1198"/>
        <v>0</v>
      </c>
      <c r="BT1245">
        <f t="shared" si="1199"/>
        <v>0</v>
      </c>
    </row>
    <row r="1246" spans="1:72" x14ac:dyDescent="0.25">
      <c r="A1246" t="str">
        <f>IF(TRIM(INDEX(games!$A:$A,ROW()))="","",TRIM(INDEX(games!$A:$A,ROW())))</f>
        <v/>
      </c>
      <c r="B1246" t="str">
        <f>IF(OR($A1246="",INDEX(games!$B:$B,ROW())=""),"",INDEX(games!$B:$B,ROW()))</f>
        <v/>
      </c>
      <c r="C1246" t="str">
        <f>IF(OR($A1246="",INDEX(games!$C:$C,ROW())=""),"",INDEX(games!$C:$C,ROW()))</f>
        <v/>
      </c>
      <c r="D1246" t="str">
        <f t="shared" si="1140"/>
        <v/>
      </c>
      <c r="E1246" t="str">
        <f t="shared" si="1141"/>
        <v/>
      </c>
      <c r="F1246" t="str">
        <f t="shared" si="1142"/>
        <v/>
      </c>
      <c r="G1246" t="e">
        <f t="shared" si="1143"/>
        <v>#N/A</v>
      </c>
      <c r="H1246" t="e">
        <f t="shared" si="1144"/>
        <v>#N/A</v>
      </c>
      <c r="I1246" t="e">
        <f t="shared" si="1145"/>
        <v>#N/A</v>
      </c>
      <c r="J1246" t="e">
        <f t="shared" si="1146"/>
        <v>#N/A</v>
      </c>
      <c r="K1246" t="e">
        <f t="shared" si="1147"/>
        <v>#N/A</v>
      </c>
      <c r="L1246" t="e">
        <f t="shared" si="1148"/>
        <v>#N/A</v>
      </c>
      <c r="M1246" t="e">
        <f t="shared" si="1149"/>
        <v>#N/A</v>
      </c>
      <c r="N1246" t="e">
        <f t="shared" si="1150"/>
        <v>#N/A</v>
      </c>
      <c r="O1246" t="str">
        <f t="shared" si="1151"/>
        <v/>
      </c>
      <c r="P1246" t="str">
        <f>IF(OR($A1246="",INDEX(games!$H:$H,ROW())=""),"",INDEX(games!$H:$H,ROW()))</f>
        <v/>
      </c>
      <c r="Q1246" t="str">
        <f t="shared" si="1152"/>
        <v/>
      </c>
      <c r="T1246">
        <f t="shared" si="1153"/>
        <v>1987</v>
      </c>
      <c r="U1246">
        <f t="shared" si="1154"/>
        <v>2006</v>
      </c>
      <c r="V1246">
        <f t="shared" si="1155"/>
        <v>19</v>
      </c>
      <c r="W1246" t="str">
        <f>IF(TRIM(INDEX(connections!$A:$A,ROW()))="","",TRIM(INDEX(connections!$A:$A,ROW())))</f>
        <v>NetHack</v>
      </c>
      <c r="X1246" t="str">
        <f>IF($W1246="","",TRIM(INDEX(connections!$B:$B,ROW())))</f>
        <v>Slash'EM</v>
      </c>
      <c r="Y1246">
        <f t="shared" si="1156"/>
        <v>558</v>
      </c>
      <c r="Z1246">
        <f t="shared" si="1157"/>
        <v>770</v>
      </c>
      <c r="AA1246" t="str">
        <f t="shared" si="1158"/>
        <v>Yes</v>
      </c>
      <c r="AB1246" t="str">
        <f t="shared" si="1159"/>
        <v>Yes</v>
      </c>
      <c r="AC1246">
        <f t="shared" si="1160"/>
        <v>1</v>
      </c>
      <c r="AD1246">
        <f t="shared" si="1161"/>
        <v>0</v>
      </c>
      <c r="AE1246" t="str">
        <f t="shared" si="1162"/>
        <v/>
      </c>
      <c r="AG1246" t="str">
        <f t="shared" si="1163"/>
        <v/>
      </c>
      <c r="AH1246" t="str">
        <f t="shared" si="1164"/>
        <v/>
      </c>
      <c r="AI1246" t="str">
        <f t="shared" si="1165"/>
        <v/>
      </c>
      <c r="AJ1246" t="str">
        <f t="shared" si="1166"/>
        <v/>
      </c>
      <c r="AK1246" t="str">
        <f t="shared" si="1167"/>
        <v/>
      </c>
      <c r="AL1246" t="str">
        <f>IF($A1246="","",INDEX(games!$J:$J,ROW())&amp;"")</f>
        <v/>
      </c>
      <c r="AM1246" t="str">
        <f>IF($A1246="","",SUMPRODUCT($AO1246:$BD1246,'Map Analysis'!$AN$2^{0,1,2,3,4,5,6,7,8,9,10,11,12,13,14,15}))</f>
        <v/>
      </c>
      <c r="AN1246" t="str">
        <f t="shared" si="1168"/>
        <v/>
      </c>
      <c r="AO1246" t="str">
        <f t="shared" si="1169"/>
        <v/>
      </c>
      <c r="AP1246" t="str">
        <f t="shared" si="1170"/>
        <v/>
      </c>
      <c r="AQ1246" t="str">
        <f t="shared" si="1171"/>
        <v/>
      </c>
      <c r="AR1246" t="str">
        <f t="shared" si="1172"/>
        <v/>
      </c>
      <c r="AS1246" t="str">
        <f t="shared" si="1173"/>
        <v/>
      </c>
      <c r="AT1246" t="str">
        <f t="shared" si="1174"/>
        <v/>
      </c>
      <c r="AU1246" t="str">
        <f t="shared" si="1175"/>
        <v/>
      </c>
      <c r="AV1246" t="str">
        <f t="shared" si="1176"/>
        <v/>
      </c>
      <c r="AW1246" t="str">
        <f t="shared" si="1177"/>
        <v/>
      </c>
      <c r="AX1246" t="str">
        <f t="shared" si="1178"/>
        <v/>
      </c>
      <c r="AY1246" t="str">
        <f t="shared" si="1179"/>
        <v/>
      </c>
      <c r="AZ1246" t="str">
        <f t="shared" si="1180"/>
        <v/>
      </c>
      <c r="BA1246" t="str">
        <f t="shared" si="1181"/>
        <v/>
      </c>
      <c r="BB1246" t="str">
        <f t="shared" si="1182"/>
        <v/>
      </c>
      <c r="BC1246" t="str">
        <f t="shared" si="1183"/>
        <v/>
      </c>
      <c r="BD1246" t="str">
        <f t="shared" si="1184"/>
        <v/>
      </c>
      <c r="BF1246">
        <f t="shared" si="1185"/>
        <v>1</v>
      </c>
      <c r="BG1246">
        <f t="shared" si="1186"/>
        <v>1</v>
      </c>
      <c r="BH1246">
        <f t="shared" si="1187"/>
        <v>0</v>
      </c>
      <c r="BI1246">
        <f t="shared" si="1188"/>
        <v>0</v>
      </c>
      <c r="BJ1246">
        <f t="shared" si="1189"/>
        <v>0</v>
      </c>
      <c r="BK1246">
        <f t="shared" si="1190"/>
        <v>0</v>
      </c>
      <c r="BL1246">
        <f t="shared" si="1191"/>
        <v>0</v>
      </c>
      <c r="BM1246">
        <f t="shared" si="1192"/>
        <v>0</v>
      </c>
      <c r="BN1246">
        <f t="shared" si="1193"/>
        <v>0</v>
      </c>
      <c r="BO1246">
        <f t="shared" si="1194"/>
        <v>0</v>
      </c>
      <c r="BP1246">
        <f t="shared" si="1195"/>
        <v>0</v>
      </c>
      <c r="BQ1246">
        <f t="shared" si="1196"/>
        <v>0</v>
      </c>
      <c r="BR1246">
        <f t="shared" si="1197"/>
        <v>0</v>
      </c>
      <c r="BS1246">
        <f t="shared" si="1198"/>
        <v>0</v>
      </c>
      <c r="BT1246">
        <f t="shared" si="1199"/>
        <v>0</v>
      </c>
    </row>
    <row r="1247" spans="1:72" x14ac:dyDescent="0.25">
      <c r="A1247" t="str">
        <f>IF(TRIM(INDEX(games!$A:$A,ROW()))="","",TRIM(INDEX(games!$A:$A,ROW())))</f>
        <v/>
      </c>
      <c r="B1247" t="str">
        <f>IF(OR($A1247="",INDEX(games!$B:$B,ROW())=""),"",INDEX(games!$B:$B,ROW()))</f>
        <v/>
      </c>
      <c r="C1247" t="str">
        <f>IF(OR($A1247="",INDEX(games!$C:$C,ROW())=""),"",INDEX(games!$C:$C,ROW()))</f>
        <v/>
      </c>
      <c r="D1247" t="str">
        <f t="shared" si="1140"/>
        <v/>
      </c>
      <c r="E1247" t="str">
        <f t="shared" si="1141"/>
        <v/>
      </c>
      <c r="F1247" t="str">
        <f t="shared" si="1142"/>
        <v/>
      </c>
      <c r="G1247" t="e">
        <f t="shared" si="1143"/>
        <v>#N/A</v>
      </c>
      <c r="H1247" t="e">
        <f t="shared" si="1144"/>
        <v>#N/A</v>
      </c>
      <c r="I1247" t="e">
        <f t="shared" si="1145"/>
        <v>#N/A</v>
      </c>
      <c r="J1247" t="e">
        <f t="shared" si="1146"/>
        <v>#N/A</v>
      </c>
      <c r="K1247" t="e">
        <f t="shared" si="1147"/>
        <v>#N/A</v>
      </c>
      <c r="L1247" t="e">
        <f t="shared" si="1148"/>
        <v>#N/A</v>
      </c>
      <c r="M1247" t="e">
        <f t="shared" si="1149"/>
        <v>#N/A</v>
      </c>
      <c r="N1247" t="e">
        <f t="shared" si="1150"/>
        <v>#N/A</v>
      </c>
      <c r="O1247" t="str">
        <f t="shared" si="1151"/>
        <v/>
      </c>
      <c r="P1247" t="str">
        <f>IF(OR($A1247="",INDEX(games!$H:$H,ROW())=""),"",INDEX(games!$H:$H,ROW()))</f>
        <v/>
      </c>
      <c r="Q1247" t="str">
        <f t="shared" si="1152"/>
        <v/>
      </c>
      <c r="T1247">
        <f t="shared" si="1153"/>
        <v>2015</v>
      </c>
      <c r="U1247">
        <f t="shared" si="1154"/>
        <v>2017</v>
      </c>
      <c r="V1247">
        <f t="shared" si="1155"/>
        <v>2</v>
      </c>
      <c r="W1247" t="str">
        <f>IF(TRIM(INDEX(connections!$A:$A,ROW()))="","",TRIM(INDEX(connections!$A:$A,ROW())))</f>
        <v>Darkest Dungeon</v>
      </c>
      <c r="X1247" t="str">
        <f>IF($W1247="","",TRIM(INDEX(connections!$B:$B,ROW())))</f>
        <v>Slay the Spire</v>
      </c>
      <c r="Y1247">
        <f t="shared" si="1156"/>
        <v>190</v>
      </c>
      <c r="Z1247">
        <f t="shared" si="1157"/>
        <v>772</v>
      </c>
      <c r="AA1247" t="str">
        <f t="shared" si="1158"/>
        <v>Yes</v>
      </c>
      <c r="AB1247" t="str">
        <f t="shared" si="1159"/>
        <v>Yes</v>
      </c>
      <c r="AC1247">
        <f t="shared" si="1160"/>
        <v>1</v>
      </c>
      <c r="AD1247">
        <f t="shared" si="1161"/>
        <v>1</v>
      </c>
      <c r="AE1247" t="str">
        <f t="shared" si="1162"/>
        <v/>
      </c>
      <c r="AG1247" t="str">
        <f t="shared" si="1163"/>
        <v/>
      </c>
      <c r="AH1247" t="str">
        <f t="shared" si="1164"/>
        <v/>
      </c>
      <c r="AI1247" t="str">
        <f t="shared" si="1165"/>
        <v/>
      </c>
      <c r="AJ1247" t="str">
        <f t="shared" si="1166"/>
        <v/>
      </c>
      <c r="AK1247" t="str">
        <f t="shared" si="1167"/>
        <v/>
      </c>
      <c r="AL1247" t="str">
        <f>IF($A1247="","",INDEX(games!$J:$J,ROW())&amp;"")</f>
        <v/>
      </c>
      <c r="AM1247" t="str">
        <f>IF($A1247="","",SUMPRODUCT($AO1247:$BD1247,'Map Analysis'!$AN$2^{0,1,2,3,4,5,6,7,8,9,10,11,12,13,14,15}))</f>
        <v/>
      </c>
      <c r="AN1247" t="str">
        <f t="shared" si="1168"/>
        <v/>
      </c>
      <c r="AO1247" t="str">
        <f t="shared" si="1169"/>
        <v/>
      </c>
      <c r="AP1247" t="str">
        <f t="shared" si="1170"/>
        <v/>
      </c>
      <c r="AQ1247" t="str">
        <f t="shared" si="1171"/>
        <v/>
      </c>
      <c r="AR1247" t="str">
        <f t="shared" si="1172"/>
        <v/>
      </c>
      <c r="AS1247" t="str">
        <f t="shared" si="1173"/>
        <v/>
      </c>
      <c r="AT1247" t="str">
        <f t="shared" si="1174"/>
        <v/>
      </c>
      <c r="AU1247" t="str">
        <f t="shared" si="1175"/>
        <v/>
      </c>
      <c r="AV1247" t="str">
        <f t="shared" si="1176"/>
        <v/>
      </c>
      <c r="AW1247" t="str">
        <f t="shared" si="1177"/>
        <v/>
      </c>
      <c r="AX1247" t="str">
        <f t="shared" si="1178"/>
        <v/>
      </c>
      <c r="AY1247" t="str">
        <f t="shared" si="1179"/>
        <v/>
      </c>
      <c r="AZ1247" t="str">
        <f t="shared" si="1180"/>
        <v/>
      </c>
      <c r="BA1247" t="str">
        <f t="shared" si="1181"/>
        <v/>
      </c>
      <c r="BB1247" t="str">
        <f t="shared" si="1182"/>
        <v/>
      </c>
      <c r="BC1247" t="str">
        <f t="shared" si="1183"/>
        <v/>
      </c>
      <c r="BD1247" t="str">
        <f t="shared" si="1184"/>
        <v/>
      </c>
      <c r="BF1247">
        <f t="shared" si="1185"/>
        <v>166</v>
      </c>
      <c r="BG1247">
        <f t="shared" si="1186"/>
        <v>245</v>
      </c>
      <c r="BH1247">
        <f t="shared" si="1187"/>
        <v>144</v>
      </c>
      <c r="BI1247">
        <f t="shared" si="1188"/>
        <v>35</v>
      </c>
      <c r="BJ1247">
        <f t="shared" si="1189"/>
        <v>15</v>
      </c>
      <c r="BK1247">
        <f t="shared" si="1190"/>
        <v>2</v>
      </c>
      <c r="BL1247">
        <f t="shared" si="1191"/>
        <v>0</v>
      </c>
      <c r="BM1247">
        <f t="shared" si="1192"/>
        <v>0</v>
      </c>
      <c r="BN1247">
        <f t="shared" si="1193"/>
        <v>0</v>
      </c>
      <c r="BO1247">
        <f t="shared" si="1194"/>
        <v>0</v>
      </c>
      <c r="BP1247">
        <f t="shared" si="1195"/>
        <v>0</v>
      </c>
      <c r="BQ1247">
        <f t="shared" si="1196"/>
        <v>0</v>
      </c>
      <c r="BR1247">
        <f t="shared" si="1197"/>
        <v>0</v>
      </c>
      <c r="BS1247">
        <f t="shared" si="1198"/>
        <v>0</v>
      </c>
      <c r="BT1247">
        <f t="shared" si="1199"/>
        <v>0</v>
      </c>
    </row>
    <row r="1248" spans="1:72" x14ac:dyDescent="0.25">
      <c r="A1248" t="str">
        <f>IF(TRIM(INDEX(games!$A:$A,ROW()))="","",TRIM(INDEX(games!$A:$A,ROW())))</f>
        <v/>
      </c>
      <c r="B1248" t="str">
        <f>IF(OR($A1248="",INDEX(games!$B:$B,ROW())=""),"",INDEX(games!$B:$B,ROW()))</f>
        <v/>
      </c>
      <c r="C1248" t="str">
        <f>IF(OR($A1248="",INDEX(games!$C:$C,ROW())=""),"",INDEX(games!$C:$C,ROW()))</f>
        <v/>
      </c>
      <c r="D1248" t="str">
        <f t="shared" si="1140"/>
        <v/>
      </c>
      <c r="E1248" t="str">
        <f t="shared" si="1141"/>
        <v/>
      </c>
      <c r="F1248" t="str">
        <f t="shared" si="1142"/>
        <v/>
      </c>
      <c r="G1248" t="e">
        <f t="shared" si="1143"/>
        <v>#N/A</v>
      </c>
      <c r="H1248" t="e">
        <f t="shared" si="1144"/>
        <v>#N/A</v>
      </c>
      <c r="I1248" t="e">
        <f t="shared" si="1145"/>
        <v>#N/A</v>
      </c>
      <c r="J1248" t="e">
        <f t="shared" si="1146"/>
        <v>#N/A</v>
      </c>
      <c r="K1248" t="e">
        <f t="shared" si="1147"/>
        <v>#N/A</v>
      </c>
      <c r="L1248" t="e">
        <f t="shared" si="1148"/>
        <v>#N/A</v>
      </c>
      <c r="M1248" t="e">
        <f t="shared" si="1149"/>
        <v>#N/A</v>
      </c>
      <c r="N1248" t="e">
        <f t="shared" si="1150"/>
        <v>#N/A</v>
      </c>
      <c r="O1248" t="str">
        <f t="shared" si="1151"/>
        <v/>
      </c>
      <c r="P1248" t="str">
        <f>IF(OR($A1248="",INDEX(games!$H:$H,ROW())=""),"",INDEX(games!$H:$H,ROW()))</f>
        <v/>
      </c>
      <c r="Q1248" t="str">
        <f t="shared" si="1152"/>
        <v/>
      </c>
      <c r="T1248">
        <f t="shared" si="1153"/>
        <v>2014</v>
      </c>
      <c r="U1248">
        <f t="shared" si="1154"/>
        <v>2017</v>
      </c>
      <c r="V1248">
        <f t="shared" si="1155"/>
        <v>3</v>
      </c>
      <c r="W1248" t="str">
        <f>IF(TRIM(INDEX(connections!$A:$A,ROW()))="","",TRIM(INDEX(connections!$A:$A,ROW())))</f>
        <v>Dream Quest</v>
      </c>
      <c r="X1248" t="str">
        <f>IF($W1248="","",TRIM(INDEX(connections!$B:$B,ROW())))</f>
        <v>Slay the Spire</v>
      </c>
      <c r="Y1248">
        <f t="shared" si="1156"/>
        <v>258</v>
      </c>
      <c r="Z1248">
        <f t="shared" si="1157"/>
        <v>772</v>
      </c>
      <c r="AA1248" t="str">
        <f t="shared" si="1158"/>
        <v/>
      </c>
      <c r="AB1248" t="str">
        <f t="shared" si="1159"/>
        <v>Yes</v>
      </c>
      <c r="AC1248" t="str">
        <f t="shared" si="1160"/>
        <v/>
      </c>
      <c r="AD1248">
        <f t="shared" si="1161"/>
        <v>0</v>
      </c>
      <c r="AE1248" t="str">
        <f t="shared" si="1162"/>
        <v/>
      </c>
      <c r="AG1248" t="str">
        <f t="shared" si="1163"/>
        <v/>
      </c>
      <c r="AH1248" t="str">
        <f t="shared" si="1164"/>
        <v/>
      </c>
      <c r="AI1248" t="str">
        <f t="shared" si="1165"/>
        <v/>
      </c>
      <c r="AJ1248" t="str">
        <f t="shared" si="1166"/>
        <v/>
      </c>
      <c r="AK1248" t="str">
        <f t="shared" si="1167"/>
        <v/>
      </c>
      <c r="AL1248" t="str">
        <f>IF($A1248="","",INDEX(games!$J:$J,ROW())&amp;"")</f>
        <v/>
      </c>
      <c r="AM1248" t="str">
        <f>IF($A1248="","",SUMPRODUCT($AO1248:$BD1248,'Map Analysis'!$AN$2^{0,1,2,3,4,5,6,7,8,9,10,11,12,13,14,15}))</f>
        <v/>
      </c>
      <c r="AN1248" t="str">
        <f t="shared" si="1168"/>
        <v/>
      </c>
      <c r="AO1248" t="str">
        <f t="shared" si="1169"/>
        <v/>
      </c>
      <c r="AP1248" t="str">
        <f t="shared" si="1170"/>
        <v/>
      </c>
      <c r="AQ1248" t="str">
        <f t="shared" si="1171"/>
        <v/>
      </c>
      <c r="AR1248" t="str">
        <f t="shared" si="1172"/>
        <v/>
      </c>
      <c r="AS1248" t="str">
        <f t="shared" si="1173"/>
        <v/>
      </c>
      <c r="AT1248" t="str">
        <f t="shared" si="1174"/>
        <v/>
      </c>
      <c r="AU1248" t="str">
        <f t="shared" si="1175"/>
        <v/>
      </c>
      <c r="AV1248" t="str">
        <f t="shared" si="1176"/>
        <v/>
      </c>
      <c r="AW1248" t="str">
        <f t="shared" si="1177"/>
        <v/>
      </c>
      <c r="AX1248" t="str">
        <f t="shared" si="1178"/>
        <v/>
      </c>
      <c r="AY1248" t="str">
        <f t="shared" si="1179"/>
        <v/>
      </c>
      <c r="AZ1248" t="str">
        <f t="shared" si="1180"/>
        <v/>
      </c>
      <c r="BA1248" t="str">
        <f t="shared" si="1181"/>
        <v/>
      </c>
      <c r="BB1248" t="str">
        <f t="shared" si="1182"/>
        <v/>
      </c>
      <c r="BC1248" t="str">
        <f t="shared" si="1183"/>
        <v/>
      </c>
      <c r="BD1248" t="str">
        <f t="shared" si="1184"/>
        <v/>
      </c>
      <c r="BF1248">
        <f t="shared" si="1185"/>
        <v>166</v>
      </c>
      <c r="BG1248">
        <f t="shared" si="1186"/>
        <v>245</v>
      </c>
      <c r="BH1248">
        <f t="shared" si="1187"/>
        <v>144</v>
      </c>
      <c r="BI1248">
        <f t="shared" si="1188"/>
        <v>35</v>
      </c>
      <c r="BJ1248">
        <f t="shared" si="1189"/>
        <v>15</v>
      </c>
      <c r="BK1248">
        <f t="shared" si="1190"/>
        <v>2</v>
      </c>
      <c r="BL1248">
        <f t="shared" si="1191"/>
        <v>0</v>
      </c>
      <c r="BM1248">
        <f t="shared" si="1192"/>
        <v>0</v>
      </c>
      <c r="BN1248">
        <f t="shared" si="1193"/>
        <v>0</v>
      </c>
      <c r="BO1248">
        <f t="shared" si="1194"/>
        <v>0</v>
      </c>
      <c r="BP1248">
        <f t="shared" si="1195"/>
        <v>0</v>
      </c>
      <c r="BQ1248">
        <f t="shared" si="1196"/>
        <v>0</v>
      </c>
      <c r="BR1248">
        <f t="shared" si="1197"/>
        <v>0</v>
      </c>
      <c r="BS1248">
        <f t="shared" si="1198"/>
        <v>0</v>
      </c>
      <c r="BT1248">
        <f t="shared" si="1199"/>
        <v>0</v>
      </c>
    </row>
    <row r="1249" spans="1:72" x14ac:dyDescent="0.25">
      <c r="A1249" t="str">
        <f>IF(TRIM(INDEX(games!$A:$A,ROW()))="","",TRIM(INDEX(games!$A:$A,ROW())))</f>
        <v/>
      </c>
      <c r="B1249" t="str">
        <f>IF(OR($A1249="",INDEX(games!$B:$B,ROW())=""),"",INDEX(games!$B:$B,ROW()))</f>
        <v/>
      </c>
      <c r="C1249" t="str">
        <f>IF(OR($A1249="",INDEX(games!$C:$C,ROW())=""),"",INDEX(games!$C:$C,ROW()))</f>
        <v/>
      </c>
      <c r="D1249" t="str">
        <f t="shared" si="1140"/>
        <v/>
      </c>
      <c r="E1249" t="str">
        <f t="shared" si="1141"/>
        <v/>
      </c>
      <c r="F1249" t="str">
        <f t="shared" si="1142"/>
        <v/>
      </c>
      <c r="G1249" t="e">
        <f t="shared" si="1143"/>
        <v>#N/A</v>
      </c>
      <c r="H1249" t="e">
        <f t="shared" si="1144"/>
        <v>#N/A</v>
      </c>
      <c r="I1249" t="e">
        <f t="shared" si="1145"/>
        <v>#N/A</v>
      </c>
      <c r="J1249" t="e">
        <f t="shared" si="1146"/>
        <v>#N/A</v>
      </c>
      <c r="K1249" t="e">
        <f t="shared" si="1147"/>
        <v>#N/A</v>
      </c>
      <c r="L1249" t="e">
        <f t="shared" si="1148"/>
        <v>#N/A</v>
      </c>
      <c r="M1249" t="e">
        <f t="shared" si="1149"/>
        <v>#N/A</v>
      </c>
      <c r="N1249" t="e">
        <f t="shared" si="1150"/>
        <v>#N/A</v>
      </c>
      <c r="O1249" t="str">
        <f t="shared" si="1151"/>
        <v/>
      </c>
      <c r="P1249" t="str">
        <f>IF(OR($A1249="",INDEX(games!$H:$H,ROW())=""),"",INDEX(games!$H:$H,ROW()))</f>
        <v/>
      </c>
      <c r="Q1249" t="str">
        <f t="shared" si="1152"/>
        <v/>
      </c>
      <c r="T1249">
        <f t="shared" si="1153"/>
        <v>2012</v>
      </c>
      <c r="U1249">
        <f t="shared" si="1154"/>
        <v>2017</v>
      </c>
      <c r="V1249">
        <f t="shared" si="1155"/>
        <v>5</v>
      </c>
      <c r="W1249" t="str">
        <f>IF(TRIM(INDEX(connections!$A:$A,ROW()))="","",TRIM(INDEX(connections!$A:$A,ROW())))</f>
        <v>FTL</v>
      </c>
      <c r="X1249" t="str">
        <f>IF($W1249="","",TRIM(INDEX(connections!$B:$B,ROW())))</f>
        <v>Slay the Spire</v>
      </c>
      <c r="Y1249">
        <f t="shared" si="1156"/>
        <v>326</v>
      </c>
      <c r="Z1249">
        <f t="shared" si="1157"/>
        <v>772</v>
      </c>
      <c r="AA1249" t="str">
        <f t="shared" si="1158"/>
        <v>Yes</v>
      </c>
      <c r="AB1249" t="str">
        <f t="shared" si="1159"/>
        <v>Yes</v>
      </c>
      <c r="AC1249">
        <f t="shared" si="1160"/>
        <v>1</v>
      </c>
      <c r="AD1249">
        <f t="shared" si="1161"/>
        <v>1</v>
      </c>
      <c r="AE1249" t="str">
        <f t="shared" si="1162"/>
        <v/>
      </c>
      <c r="AG1249" t="str">
        <f t="shared" si="1163"/>
        <v/>
      </c>
      <c r="AH1249" t="str">
        <f t="shared" si="1164"/>
        <v/>
      </c>
      <c r="AI1249" t="str">
        <f t="shared" si="1165"/>
        <v/>
      </c>
      <c r="AJ1249" t="str">
        <f t="shared" si="1166"/>
        <v/>
      </c>
      <c r="AK1249" t="str">
        <f t="shared" si="1167"/>
        <v/>
      </c>
      <c r="AL1249" t="str">
        <f>IF($A1249="","",INDEX(games!$J:$J,ROW())&amp;"")</f>
        <v/>
      </c>
      <c r="AM1249" t="str">
        <f>IF($A1249="","",SUMPRODUCT($AO1249:$BD1249,'Map Analysis'!$AN$2^{0,1,2,3,4,5,6,7,8,9,10,11,12,13,14,15}))</f>
        <v/>
      </c>
      <c r="AN1249" t="str">
        <f t="shared" si="1168"/>
        <v/>
      </c>
      <c r="AO1249" t="str">
        <f t="shared" si="1169"/>
        <v/>
      </c>
      <c r="AP1249" t="str">
        <f t="shared" si="1170"/>
        <v/>
      </c>
      <c r="AQ1249" t="str">
        <f t="shared" si="1171"/>
        <v/>
      </c>
      <c r="AR1249" t="str">
        <f t="shared" si="1172"/>
        <v/>
      </c>
      <c r="AS1249" t="str">
        <f t="shared" si="1173"/>
        <v/>
      </c>
      <c r="AT1249" t="str">
        <f t="shared" si="1174"/>
        <v/>
      </c>
      <c r="AU1249" t="str">
        <f t="shared" si="1175"/>
        <v/>
      </c>
      <c r="AV1249" t="str">
        <f t="shared" si="1176"/>
        <v/>
      </c>
      <c r="AW1249" t="str">
        <f t="shared" si="1177"/>
        <v/>
      </c>
      <c r="AX1249" t="str">
        <f t="shared" si="1178"/>
        <v/>
      </c>
      <c r="AY1249" t="str">
        <f t="shared" si="1179"/>
        <v/>
      </c>
      <c r="AZ1249" t="str">
        <f t="shared" si="1180"/>
        <v/>
      </c>
      <c r="BA1249" t="str">
        <f t="shared" si="1181"/>
        <v/>
      </c>
      <c r="BB1249" t="str">
        <f t="shared" si="1182"/>
        <v/>
      </c>
      <c r="BC1249" t="str">
        <f t="shared" si="1183"/>
        <v/>
      </c>
      <c r="BD1249" t="str">
        <f t="shared" si="1184"/>
        <v/>
      </c>
      <c r="BF1249">
        <f t="shared" si="1185"/>
        <v>166</v>
      </c>
      <c r="BG1249">
        <f t="shared" si="1186"/>
        <v>245</v>
      </c>
      <c r="BH1249">
        <f t="shared" si="1187"/>
        <v>144</v>
      </c>
      <c r="BI1249">
        <f t="shared" si="1188"/>
        <v>35</v>
      </c>
      <c r="BJ1249">
        <f t="shared" si="1189"/>
        <v>15</v>
      </c>
      <c r="BK1249">
        <f t="shared" si="1190"/>
        <v>2</v>
      </c>
      <c r="BL1249">
        <f t="shared" si="1191"/>
        <v>0</v>
      </c>
      <c r="BM1249">
        <f t="shared" si="1192"/>
        <v>0</v>
      </c>
      <c r="BN1249">
        <f t="shared" si="1193"/>
        <v>0</v>
      </c>
      <c r="BO1249">
        <f t="shared" si="1194"/>
        <v>0</v>
      </c>
      <c r="BP1249">
        <f t="shared" si="1195"/>
        <v>0</v>
      </c>
      <c r="BQ1249">
        <f t="shared" si="1196"/>
        <v>0</v>
      </c>
      <c r="BR1249">
        <f t="shared" si="1197"/>
        <v>0</v>
      </c>
      <c r="BS1249">
        <f t="shared" si="1198"/>
        <v>0</v>
      </c>
      <c r="BT1249">
        <f t="shared" si="1199"/>
        <v>0</v>
      </c>
    </row>
    <row r="1250" spans="1:72" x14ac:dyDescent="0.25">
      <c r="A1250" t="str">
        <f>IF(TRIM(INDEX(games!$A:$A,ROW()))="","",TRIM(INDEX(games!$A:$A,ROW())))</f>
        <v/>
      </c>
      <c r="B1250" t="str">
        <f>IF(OR($A1250="",INDEX(games!$B:$B,ROW())=""),"",INDEX(games!$B:$B,ROW()))</f>
        <v/>
      </c>
      <c r="C1250" t="str">
        <f>IF(OR($A1250="",INDEX(games!$C:$C,ROW())=""),"",INDEX(games!$C:$C,ROW()))</f>
        <v/>
      </c>
      <c r="D1250" t="str">
        <f t="shared" si="1140"/>
        <v/>
      </c>
      <c r="E1250" t="str">
        <f t="shared" si="1141"/>
        <v/>
      </c>
      <c r="F1250" t="str">
        <f t="shared" si="1142"/>
        <v/>
      </c>
      <c r="G1250" t="e">
        <f t="shared" si="1143"/>
        <v>#N/A</v>
      </c>
      <c r="H1250" t="e">
        <f t="shared" si="1144"/>
        <v>#N/A</v>
      </c>
      <c r="I1250" t="e">
        <f t="shared" si="1145"/>
        <v>#N/A</v>
      </c>
      <c r="J1250" t="e">
        <f t="shared" si="1146"/>
        <v>#N/A</v>
      </c>
      <c r="K1250" t="e">
        <f t="shared" si="1147"/>
        <v>#N/A</v>
      </c>
      <c r="L1250" t="e">
        <f t="shared" si="1148"/>
        <v>#N/A</v>
      </c>
      <c r="M1250" t="e">
        <f t="shared" si="1149"/>
        <v>#N/A</v>
      </c>
      <c r="N1250" t="e">
        <f t="shared" si="1150"/>
        <v>#N/A</v>
      </c>
      <c r="O1250" t="str">
        <f t="shared" si="1151"/>
        <v/>
      </c>
      <c r="P1250" t="str">
        <f>IF(OR($A1250="",INDEX(games!$H:$H,ROW())=""),"",INDEX(games!$H:$H,ROW()))</f>
        <v/>
      </c>
      <c r="Q1250" t="str">
        <f t="shared" si="1152"/>
        <v/>
      </c>
      <c r="T1250">
        <f t="shared" si="1153"/>
        <v>2011</v>
      </c>
      <c r="U1250">
        <f t="shared" si="1154"/>
        <v>2017</v>
      </c>
      <c r="V1250">
        <f t="shared" si="1155"/>
        <v>6</v>
      </c>
      <c r="W1250" t="str">
        <f>IF(TRIM(INDEX(connections!$A:$A,ROW()))="","",TRIM(INDEX(connections!$A:$A,ROW())))</f>
        <v>The Binding of Isaac</v>
      </c>
      <c r="X1250" t="str">
        <f>IF($W1250="","",TRIM(INDEX(connections!$B:$B,ROW())))</f>
        <v>Slay the Spire</v>
      </c>
      <c r="Y1250">
        <f t="shared" si="1156"/>
        <v>865</v>
      </c>
      <c r="Z1250">
        <f t="shared" si="1157"/>
        <v>772</v>
      </c>
      <c r="AA1250" t="str">
        <f t="shared" si="1158"/>
        <v>Yes</v>
      </c>
      <c r="AB1250" t="str">
        <f t="shared" si="1159"/>
        <v>Yes</v>
      </c>
      <c r="AC1250">
        <f t="shared" si="1160"/>
        <v>1</v>
      </c>
      <c r="AD1250">
        <f t="shared" si="1161"/>
        <v>1</v>
      </c>
      <c r="AE1250" t="str">
        <f t="shared" si="1162"/>
        <v/>
      </c>
      <c r="AG1250" t="str">
        <f t="shared" si="1163"/>
        <v/>
      </c>
      <c r="AH1250" t="str">
        <f t="shared" si="1164"/>
        <v/>
      </c>
      <c r="AI1250" t="str">
        <f t="shared" si="1165"/>
        <v/>
      </c>
      <c r="AJ1250" t="str">
        <f t="shared" si="1166"/>
        <v/>
      </c>
      <c r="AK1250" t="str">
        <f t="shared" si="1167"/>
        <v/>
      </c>
      <c r="AL1250" t="str">
        <f>IF($A1250="","",INDEX(games!$J:$J,ROW())&amp;"")</f>
        <v/>
      </c>
      <c r="AM1250" t="str">
        <f>IF($A1250="","",SUMPRODUCT($AO1250:$BD1250,'Map Analysis'!$AN$2^{0,1,2,3,4,5,6,7,8,9,10,11,12,13,14,15}))</f>
        <v/>
      </c>
      <c r="AN1250" t="str">
        <f t="shared" si="1168"/>
        <v/>
      </c>
      <c r="AO1250" t="str">
        <f t="shared" si="1169"/>
        <v/>
      </c>
      <c r="AP1250" t="str">
        <f t="shared" si="1170"/>
        <v/>
      </c>
      <c r="AQ1250" t="str">
        <f t="shared" si="1171"/>
        <v/>
      </c>
      <c r="AR1250" t="str">
        <f t="shared" si="1172"/>
        <v/>
      </c>
      <c r="AS1250" t="str">
        <f t="shared" si="1173"/>
        <v/>
      </c>
      <c r="AT1250" t="str">
        <f t="shared" si="1174"/>
        <v/>
      </c>
      <c r="AU1250" t="str">
        <f t="shared" si="1175"/>
        <v/>
      </c>
      <c r="AV1250" t="str">
        <f t="shared" si="1176"/>
        <v/>
      </c>
      <c r="AW1250" t="str">
        <f t="shared" si="1177"/>
        <v/>
      </c>
      <c r="AX1250" t="str">
        <f t="shared" si="1178"/>
        <v/>
      </c>
      <c r="AY1250" t="str">
        <f t="shared" si="1179"/>
        <v/>
      </c>
      <c r="AZ1250" t="str">
        <f t="shared" si="1180"/>
        <v/>
      </c>
      <c r="BA1250" t="str">
        <f t="shared" si="1181"/>
        <v/>
      </c>
      <c r="BB1250" t="str">
        <f t="shared" si="1182"/>
        <v/>
      </c>
      <c r="BC1250" t="str">
        <f t="shared" si="1183"/>
        <v/>
      </c>
      <c r="BD1250" t="str">
        <f t="shared" si="1184"/>
        <v/>
      </c>
      <c r="BF1250">
        <f t="shared" si="1185"/>
        <v>166</v>
      </c>
      <c r="BG1250">
        <f t="shared" si="1186"/>
        <v>245</v>
      </c>
      <c r="BH1250">
        <f t="shared" si="1187"/>
        <v>144</v>
      </c>
      <c r="BI1250">
        <f t="shared" si="1188"/>
        <v>35</v>
      </c>
      <c r="BJ1250">
        <f t="shared" si="1189"/>
        <v>15</v>
      </c>
      <c r="BK1250">
        <f t="shared" si="1190"/>
        <v>2</v>
      </c>
      <c r="BL1250">
        <f t="shared" si="1191"/>
        <v>0</v>
      </c>
      <c r="BM1250">
        <f t="shared" si="1192"/>
        <v>0</v>
      </c>
      <c r="BN1250">
        <f t="shared" si="1193"/>
        <v>0</v>
      </c>
      <c r="BO1250">
        <f t="shared" si="1194"/>
        <v>0</v>
      </c>
      <c r="BP1250">
        <f t="shared" si="1195"/>
        <v>0</v>
      </c>
      <c r="BQ1250">
        <f t="shared" si="1196"/>
        <v>0</v>
      </c>
      <c r="BR1250">
        <f t="shared" si="1197"/>
        <v>0</v>
      </c>
      <c r="BS1250">
        <f t="shared" si="1198"/>
        <v>0</v>
      </c>
      <c r="BT1250">
        <f t="shared" si="1199"/>
        <v>0</v>
      </c>
    </row>
    <row r="1251" spans="1:72" x14ac:dyDescent="0.25">
      <c r="A1251" t="str">
        <f>IF(TRIM(INDEX(games!$A:$A,ROW()))="","",TRIM(INDEX(games!$A:$A,ROW())))</f>
        <v/>
      </c>
      <c r="B1251" t="str">
        <f>IF(OR($A1251="",INDEX(games!$B:$B,ROW())=""),"",INDEX(games!$B:$B,ROW()))</f>
        <v/>
      </c>
      <c r="C1251" t="str">
        <f>IF(OR($A1251="",INDEX(games!$C:$C,ROW())=""),"",INDEX(games!$C:$C,ROW()))</f>
        <v/>
      </c>
      <c r="D1251" t="str">
        <f t="shared" si="1140"/>
        <v/>
      </c>
      <c r="E1251" t="str">
        <f t="shared" si="1141"/>
        <v/>
      </c>
      <c r="F1251" t="str">
        <f t="shared" si="1142"/>
        <v/>
      </c>
      <c r="G1251" t="e">
        <f t="shared" si="1143"/>
        <v>#N/A</v>
      </c>
      <c r="H1251" t="e">
        <f t="shared" si="1144"/>
        <v>#N/A</v>
      </c>
      <c r="I1251" t="e">
        <f t="shared" si="1145"/>
        <v>#N/A</v>
      </c>
      <c r="J1251" t="e">
        <f t="shared" si="1146"/>
        <v>#N/A</v>
      </c>
      <c r="K1251" t="e">
        <f t="shared" si="1147"/>
        <v>#N/A</v>
      </c>
      <c r="L1251" t="e">
        <f t="shared" si="1148"/>
        <v>#N/A</v>
      </c>
      <c r="M1251" t="e">
        <f t="shared" si="1149"/>
        <v>#N/A</v>
      </c>
      <c r="N1251" t="e">
        <f t="shared" si="1150"/>
        <v>#N/A</v>
      </c>
      <c r="O1251" t="str">
        <f t="shared" si="1151"/>
        <v/>
      </c>
      <c r="P1251" t="str">
        <f>IF(OR($A1251="",INDEX(games!$H:$H,ROW())=""),"",INDEX(games!$H:$H,ROW()))</f>
        <v/>
      </c>
      <c r="Q1251" t="str">
        <f t="shared" si="1152"/>
        <v/>
      </c>
      <c r="T1251">
        <f t="shared" si="1153"/>
        <v>2017</v>
      </c>
      <c r="U1251">
        <f t="shared" si="1154"/>
        <v>2026</v>
      </c>
      <c r="V1251">
        <f t="shared" si="1155"/>
        <v>9</v>
      </c>
      <c r="W1251" t="str">
        <f>IF(TRIM(INDEX(connections!$A:$A,ROW()))="","",TRIM(INDEX(connections!$A:$A,ROW())))</f>
        <v>Slay the Spire</v>
      </c>
      <c r="X1251" t="str">
        <f>IF($W1251="","",TRIM(INDEX(connections!$B:$B,ROW())))</f>
        <v>Slay the Spire 2</v>
      </c>
      <c r="Y1251">
        <f t="shared" si="1156"/>
        <v>772</v>
      </c>
      <c r="Z1251">
        <f t="shared" si="1157"/>
        <v>773</v>
      </c>
      <c r="AA1251" t="str">
        <f t="shared" si="1158"/>
        <v>Yes</v>
      </c>
      <c r="AB1251" t="str">
        <f t="shared" si="1159"/>
        <v>Yes</v>
      </c>
      <c r="AC1251">
        <f t="shared" si="1160"/>
        <v>1</v>
      </c>
      <c r="AD1251">
        <f t="shared" si="1161"/>
        <v>0</v>
      </c>
      <c r="AE1251" t="str">
        <f t="shared" si="1162"/>
        <v/>
      </c>
      <c r="AG1251" t="str">
        <f t="shared" si="1163"/>
        <v/>
      </c>
      <c r="AH1251" t="str">
        <f t="shared" si="1164"/>
        <v/>
      </c>
      <c r="AI1251" t="str">
        <f t="shared" si="1165"/>
        <v/>
      </c>
      <c r="AJ1251" t="str">
        <f t="shared" si="1166"/>
        <v/>
      </c>
      <c r="AK1251" t="str">
        <f t="shared" si="1167"/>
        <v/>
      </c>
      <c r="AL1251" t="str">
        <f>IF($A1251="","",INDEX(games!$J:$J,ROW())&amp;"")</f>
        <v/>
      </c>
      <c r="AM1251" t="str">
        <f>IF($A1251="","",SUMPRODUCT($AO1251:$BD1251,'Map Analysis'!$AN$2^{0,1,2,3,4,5,6,7,8,9,10,11,12,13,14,15}))</f>
        <v/>
      </c>
      <c r="AN1251" t="str">
        <f t="shared" si="1168"/>
        <v/>
      </c>
      <c r="AO1251" t="str">
        <f t="shared" si="1169"/>
        <v/>
      </c>
      <c r="AP1251" t="str">
        <f t="shared" si="1170"/>
        <v/>
      </c>
      <c r="AQ1251" t="str">
        <f t="shared" si="1171"/>
        <v/>
      </c>
      <c r="AR1251" t="str">
        <f t="shared" si="1172"/>
        <v/>
      </c>
      <c r="AS1251" t="str">
        <f t="shared" si="1173"/>
        <v/>
      </c>
      <c r="AT1251" t="str">
        <f t="shared" si="1174"/>
        <v/>
      </c>
      <c r="AU1251" t="str">
        <f t="shared" si="1175"/>
        <v/>
      </c>
      <c r="AV1251" t="str">
        <f t="shared" si="1176"/>
        <v/>
      </c>
      <c r="AW1251" t="str">
        <f t="shared" si="1177"/>
        <v/>
      </c>
      <c r="AX1251" t="str">
        <f t="shared" si="1178"/>
        <v/>
      </c>
      <c r="AY1251" t="str">
        <f t="shared" si="1179"/>
        <v/>
      </c>
      <c r="AZ1251" t="str">
        <f t="shared" si="1180"/>
        <v/>
      </c>
      <c r="BA1251" t="str">
        <f t="shared" si="1181"/>
        <v/>
      </c>
      <c r="BB1251" t="str">
        <f t="shared" si="1182"/>
        <v/>
      </c>
      <c r="BC1251" t="str">
        <f t="shared" si="1183"/>
        <v/>
      </c>
      <c r="BD1251" t="str">
        <f t="shared" si="1184"/>
        <v/>
      </c>
      <c r="BF1251">
        <f t="shared" si="1185"/>
        <v>0</v>
      </c>
      <c r="BG1251">
        <f t="shared" si="1186"/>
        <v>0</v>
      </c>
      <c r="BH1251">
        <f t="shared" si="1187"/>
        <v>0</v>
      </c>
      <c r="BI1251">
        <f t="shared" si="1188"/>
        <v>0</v>
      </c>
      <c r="BJ1251">
        <f t="shared" si="1189"/>
        <v>0</v>
      </c>
      <c r="BK1251">
        <f t="shared" si="1190"/>
        <v>0</v>
      </c>
      <c r="BL1251">
        <f t="shared" si="1191"/>
        <v>0</v>
      </c>
      <c r="BM1251">
        <f t="shared" si="1192"/>
        <v>0</v>
      </c>
      <c r="BN1251">
        <f t="shared" si="1193"/>
        <v>0</v>
      </c>
      <c r="BO1251">
        <f t="shared" si="1194"/>
        <v>0</v>
      </c>
      <c r="BP1251">
        <f t="shared" si="1195"/>
        <v>0</v>
      </c>
      <c r="BQ1251">
        <f t="shared" si="1196"/>
        <v>0</v>
      </c>
      <c r="BR1251">
        <f t="shared" si="1197"/>
        <v>0</v>
      </c>
      <c r="BS1251">
        <f t="shared" si="1198"/>
        <v>0</v>
      </c>
      <c r="BT1251">
        <f t="shared" si="1199"/>
        <v>0</v>
      </c>
    </row>
    <row r="1252" spans="1:72" x14ac:dyDescent="0.25">
      <c r="A1252" t="str">
        <f>IF(TRIM(INDEX(games!$A:$A,ROW()))="","",TRIM(INDEX(games!$A:$A,ROW())))</f>
        <v/>
      </c>
      <c r="B1252" t="str">
        <f>IF(OR($A1252="",INDEX(games!$B:$B,ROW())=""),"",INDEX(games!$B:$B,ROW()))</f>
        <v/>
      </c>
      <c r="C1252" t="str">
        <f>IF(OR($A1252="",INDEX(games!$C:$C,ROW())=""),"",INDEX(games!$C:$C,ROW()))</f>
        <v/>
      </c>
      <c r="D1252" t="str">
        <f t="shared" si="1140"/>
        <v/>
      </c>
      <c r="E1252" t="str">
        <f t="shared" si="1141"/>
        <v/>
      </c>
      <c r="F1252" t="str">
        <f t="shared" si="1142"/>
        <v/>
      </c>
      <c r="G1252" t="e">
        <f t="shared" si="1143"/>
        <v>#N/A</v>
      </c>
      <c r="H1252" t="e">
        <f t="shared" si="1144"/>
        <v>#N/A</v>
      </c>
      <c r="I1252" t="e">
        <f t="shared" si="1145"/>
        <v>#N/A</v>
      </c>
      <c r="J1252" t="e">
        <f t="shared" si="1146"/>
        <v>#N/A</v>
      </c>
      <c r="K1252" t="e">
        <f t="shared" si="1147"/>
        <v>#N/A</v>
      </c>
      <c r="L1252" t="e">
        <f t="shared" si="1148"/>
        <v>#N/A</v>
      </c>
      <c r="M1252" t="e">
        <f t="shared" si="1149"/>
        <v>#N/A</v>
      </c>
      <c r="N1252" t="e">
        <f t="shared" si="1150"/>
        <v>#N/A</v>
      </c>
      <c r="O1252" t="str">
        <f t="shared" si="1151"/>
        <v/>
      </c>
      <c r="P1252" t="str">
        <f>IF(OR($A1252="",INDEX(games!$H:$H,ROW())=""),"",INDEX(games!$H:$H,ROW()))</f>
        <v/>
      </c>
      <c r="Q1252" t="str">
        <f t="shared" si="1152"/>
        <v/>
      </c>
      <c r="T1252">
        <f t="shared" si="1153"/>
        <v>2012</v>
      </c>
      <c r="U1252">
        <f t="shared" si="1154"/>
        <v>2018</v>
      </c>
      <c r="V1252">
        <f t="shared" si="1155"/>
        <v>6</v>
      </c>
      <c r="W1252" t="str">
        <f>IF(TRIM(INDEX(connections!$A:$A,ROW()))="","",TRIM(INDEX(connections!$A:$A,ROW())))</f>
        <v>FTL</v>
      </c>
      <c r="X1252" t="str">
        <f>IF($W1252="","",TRIM(INDEX(connections!$B:$B,ROW())))</f>
        <v>Slice &amp; Dice</v>
      </c>
      <c r="Y1252">
        <f t="shared" si="1156"/>
        <v>326</v>
      </c>
      <c r="Z1252">
        <f t="shared" si="1157"/>
        <v>775</v>
      </c>
      <c r="AA1252" t="str">
        <f t="shared" si="1158"/>
        <v>Yes</v>
      </c>
      <c r="AB1252" t="str">
        <f t="shared" si="1159"/>
        <v>Yes</v>
      </c>
      <c r="AC1252">
        <f t="shared" si="1160"/>
        <v>1</v>
      </c>
      <c r="AD1252">
        <f t="shared" si="1161"/>
        <v>0</v>
      </c>
      <c r="AE1252" t="str">
        <f t="shared" si="1162"/>
        <v/>
      </c>
      <c r="AG1252" t="str">
        <f t="shared" si="1163"/>
        <v/>
      </c>
      <c r="AH1252" t="str">
        <f t="shared" si="1164"/>
        <v/>
      </c>
      <c r="AI1252" t="str">
        <f t="shared" si="1165"/>
        <v/>
      </c>
      <c r="AJ1252" t="str">
        <f t="shared" si="1166"/>
        <v/>
      </c>
      <c r="AK1252" t="str">
        <f t="shared" si="1167"/>
        <v/>
      </c>
      <c r="AL1252" t="str">
        <f>IF($A1252="","",INDEX(games!$J:$J,ROW())&amp;"")</f>
        <v/>
      </c>
      <c r="AM1252" t="str">
        <f>IF($A1252="","",SUMPRODUCT($AO1252:$BD1252,'Map Analysis'!$AN$2^{0,1,2,3,4,5,6,7,8,9,10,11,12,13,14,15}))</f>
        <v/>
      </c>
      <c r="AN1252" t="str">
        <f t="shared" si="1168"/>
        <v/>
      </c>
      <c r="AO1252" t="str">
        <f t="shared" si="1169"/>
        <v/>
      </c>
      <c r="AP1252" t="str">
        <f t="shared" si="1170"/>
        <v/>
      </c>
      <c r="AQ1252" t="str">
        <f t="shared" si="1171"/>
        <v/>
      </c>
      <c r="AR1252" t="str">
        <f t="shared" si="1172"/>
        <v/>
      </c>
      <c r="AS1252" t="str">
        <f t="shared" si="1173"/>
        <v/>
      </c>
      <c r="AT1252" t="str">
        <f t="shared" si="1174"/>
        <v/>
      </c>
      <c r="AU1252" t="str">
        <f t="shared" si="1175"/>
        <v/>
      </c>
      <c r="AV1252" t="str">
        <f t="shared" si="1176"/>
        <v/>
      </c>
      <c r="AW1252" t="str">
        <f t="shared" si="1177"/>
        <v/>
      </c>
      <c r="AX1252" t="str">
        <f t="shared" si="1178"/>
        <v/>
      </c>
      <c r="AY1252" t="str">
        <f t="shared" si="1179"/>
        <v/>
      </c>
      <c r="AZ1252" t="str">
        <f t="shared" si="1180"/>
        <v/>
      </c>
      <c r="BA1252" t="str">
        <f t="shared" si="1181"/>
        <v/>
      </c>
      <c r="BB1252" t="str">
        <f t="shared" si="1182"/>
        <v/>
      </c>
      <c r="BC1252" t="str">
        <f t="shared" si="1183"/>
        <v/>
      </c>
      <c r="BD1252" t="str">
        <f t="shared" si="1184"/>
        <v/>
      </c>
      <c r="BF1252">
        <f t="shared" si="1185"/>
        <v>3</v>
      </c>
      <c r="BG1252">
        <f t="shared" si="1186"/>
        <v>0</v>
      </c>
      <c r="BH1252">
        <f t="shared" si="1187"/>
        <v>0</v>
      </c>
      <c r="BI1252">
        <f t="shared" si="1188"/>
        <v>0</v>
      </c>
      <c r="BJ1252">
        <f t="shared" si="1189"/>
        <v>0</v>
      </c>
      <c r="BK1252">
        <f t="shared" si="1190"/>
        <v>0</v>
      </c>
      <c r="BL1252">
        <f t="shared" si="1191"/>
        <v>0</v>
      </c>
      <c r="BM1252">
        <f t="shared" si="1192"/>
        <v>0</v>
      </c>
      <c r="BN1252">
        <f t="shared" si="1193"/>
        <v>0</v>
      </c>
      <c r="BO1252">
        <f t="shared" si="1194"/>
        <v>0</v>
      </c>
      <c r="BP1252">
        <f t="shared" si="1195"/>
        <v>0</v>
      </c>
      <c r="BQ1252">
        <f t="shared" si="1196"/>
        <v>0</v>
      </c>
      <c r="BR1252">
        <f t="shared" si="1197"/>
        <v>0</v>
      </c>
      <c r="BS1252">
        <f t="shared" si="1198"/>
        <v>0</v>
      </c>
      <c r="BT1252">
        <f t="shared" si="1199"/>
        <v>0</v>
      </c>
    </row>
    <row r="1253" spans="1:72" x14ac:dyDescent="0.25">
      <c r="A1253" t="str">
        <f>IF(TRIM(INDEX(games!$A:$A,ROW()))="","",TRIM(INDEX(games!$A:$A,ROW())))</f>
        <v/>
      </c>
      <c r="B1253" t="str">
        <f>IF(OR($A1253="",INDEX(games!$B:$B,ROW())=""),"",INDEX(games!$B:$B,ROW()))</f>
        <v/>
      </c>
      <c r="C1253" t="str">
        <f>IF(OR($A1253="",INDEX(games!$C:$C,ROW())=""),"",INDEX(games!$C:$C,ROW()))</f>
        <v/>
      </c>
      <c r="D1253" t="str">
        <f t="shared" si="1140"/>
        <v/>
      </c>
      <c r="E1253" t="str">
        <f t="shared" si="1141"/>
        <v/>
      </c>
      <c r="F1253" t="str">
        <f t="shared" si="1142"/>
        <v/>
      </c>
      <c r="G1253" t="e">
        <f t="shared" si="1143"/>
        <v>#N/A</v>
      </c>
      <c r="H1253" t="e">
        <f t="shared" si="1144"/>
        <v>#N/A</v>
      </c>
      <c r="I1253" t="e">
        <f t="shared" si="1145"/>
        <v>#N/A</v>
      </c>
      <c r="J1253" t="e">
        <f t="shared" si="1146"/>
        <v>#N/A</v>
      </c>
      <c r="K1253" t="e">
        <f t="shared" si="1147"/>
        <v>#N/A</v>
      </c>
      <c r="L1253" t="e">
        <f t="shared" si="1148"/>
        <v>#N/A</v>
      </c>
      <c r="M1253" t="e">
        <f t="shared" si="1149"/>
        <v>#N/A</v>
      </c>
      <c r="N1253" t="e">
        <f t="shared" si="1150"/>
        <v>#N/A</v>
      </c>
      <c r="O1253" t="str">
        <f t="shared" si="1151"/>
        <v/>
      </c>
      <c r="P1253" t="str">
        <f>IF(OR($A1253="",INDEX(games!$H:$H,ROW())=""),"",INDEX(games!$H:$H,ROW()))</f>
        <v/>
      </c>
      <c r="Q1253" t="str">
        <f t="shared" si="1152"/>
        <v/>
      </c>
      <c r="T1253">
        <f t="shared" si="1153"/>
        <v>2017</v>
      </c>
      <c r="U1253">
        <f t="shared" si="1154"/>
        <v>2018</v>
      </c>
      <c r="V1253">
        <f t="shared" si="1155"/>
        <v>1</v>
      </c>
      <c r="W1253" t="str">
        <f>IF(TRIM(INDEX(connections!$A:$A,ROW()))="","",TRIM(INDEX(connections!$A:$A,ROW())))</f>
        <v>Slay the Spire</v>
      </c>
      <c r="X1253" t="str">
        <f>IF($W1253="","",TRIM(INDEX(connections!$B:$B,ROW())))</f>
        <v>Slice &amp; Dice</v>
      </c>
      <c r="Y1253">
        <f t="shared" si="1156"/>
        <v>772</v>
      </c>
      <c r="Z1253">
        <f t="shared" si="1157"/>
        <v>775</v>
      </c>
      <c r="AA1253" t="str">
        <f t="shared" si="1158"/>
        <v>Yes</v>
      </c>
      <c r="AB1253" t="str">
        <f t="shared" si="1159"/>
        <v>Yes</v>
      </c>
      <c r="AC1253">
        <f t="shared" si="1160"/>
        <v>1</v>
      </c>
      <c r="AD1253">
        <f t="shared" si="1161"/>
        <v>1</v>
      </c>
      <c r="AE1253" t="str">
        <f t="shared" si="1162"/>
        <v/>
      </c>
      <c r="AG1253" t="str">
        <f t="shared" si="1163"/>
        <v/>
      </c>
      <c r="AH1253" t="str">
        <f t="shared" si="1164"/>
        <v/>
      </c>
      <c r="AI1253" t="str">
        <f t="shared" si="1165"/>
        <v/>
      </c>
      <c r="AJ1253" t="str">
        <f t="shared" si="1166"/>
        <v/>
      </c>
      <c r="AK1253" t="str">
        <f t="shared" si="1167"/>
        <v/>
      </c>
      <c r="AL1253" t="str">
        <f>IF($A1253="","",INDEX(games!$J:$J,ROW())&amp;"")</f>
        <v/>
      </c>
      <c r="AM1253" t="str">
        <f>IF($A1253="","",SUMPRODUCT($AO1253:$BD1253,'Map Analysis'!$AN$2^{0,1,2,3,4,5,6,7,8,9,10,11,12,13,14,15}))</f>
        <v/>
      </c>
      <c r="AN1253" t="str">
        <f t="shared" si="1168"/>
        <v/>
      </c>
      <c r="AO1253" t="str">
        <f t="shared" si="1169"/>
        <v/>
      </c>
      <c r="AP1253" t="str">
        <f t="shared" si="1170"/>
        <v/>
      </c>
      <c r="AQ1253" t="str">
        <f t="shared" si="1171"/>
        <v/>
      </c>
      <c r="AR1253" t="str">
        <f t="shared" si="1172"/>
        <v/>
      </c>
      <c r="AS1253" t="str">
        <f t="shared" si="1173"/>
        <v/>
      </c>
      <c r="AT1253" t="str">
        <f t="shared" si="1174"/>
        <v/>
      </c>
      <c r="AU1253" t="str">
        <f t="shared" si="1175"/>
        <v/>
      </c>
      <c r="AV1253" t="str">
        <f t="shared" si="1176"/>
        <v/>
      </c>
      <c r="AW1253" t="str">
        <f t="shared" si="1177"/>
        <v/>
      </c>
      <c r="AX1253" t="str">
        <f t="shared" si="1178"/>
        <v/>
      </c>
      <c r="AY1253" t="str">
        <f t="shared" si="1179"/>
        <v/>
      </c>
      <c r="AZ1253" t="str">
        <f t="shared" si="1180"/>
        <v/>
      </c>
      <c r="BA1253" t="str">
        <f t="shared" si="1181"/>
        <v/>
      </c>
      <c r="BB1253" t="str">
        <f t="shared" si="1182"/>
        <v/>
      </c>
      <c r="BC1253" t="str">
        <f t="shared" si="1183"/>
        <v/>
      </c>
      <c r="BD1253" t="str">
        <f t="shared" si="1184"/>
        <v/>
      </c>
      <c r="BF1253">
        <f t="shared" si="1185"/>
        <v>3</v>
      </c>
      <c r="BG1253">
        <f t="shared" si="1186"/>
        <v>0</v>
      </c>
      <c r="BH1253">
        <f t="shared" si="1187"/>
        <v>0</v>
      </c>
      <c r="BI1253">
        <f t="shared" si="1188"/>
        <v>0</v>
      </c>
      <c r="BJ1253">
        <f t="shared" si="1189"/>
        <v>0</v>
      </c>
      <c r="BK1253">
        <f t="shared" si="1190"/>
        <v>0</v>
      </c>
      <c r="BL1253">
        <f t="shared" si="1191"/>
        <v>0</v>
      </c>
      <c r="BM1253">
        <f t="shared" si="1192"/>
        <v>0</v>
      </c>
      <c r="BN1253">
        <f t="shared" si="1193"/>
        <v>0</v>
      </c>
      <c r="BO1253">
        <f t="shared" si="1194"/>
        <v>0</v>
      </c>
      <c r="BP1253">
        <f t="shared" si="1195"/>
        <v>0</v>
      </c>
      <c r="BQ1253">
        <f t="shared" si="1196"/>
        <v>0</v>
      </c>
      <c r="BR1253">
        <f t="shared" si="1197"/>
        <v>0</v>
      </c>
      <c r="BS1253">
        <f t="shared" si="1198"/>
        <v>0</v>
      </c>
      <c r="BT1253">
        <f t="shared" si="1199"/>
        <v>0</v>
      </c>
    </row>
    <row r="1254" spans="1:72" x14ac:dyDescent="0.25">
      <c r="A1254" t="str">
        <f>IF(TRIM(INDEX(games!$A:$A,ROW()))="","",TRIM(INDEX(games!$A:$A,ROW())))</f>
        <v/>
      </c>
      <c r="B1254" t="str">
        <f>IF(OR($A1254="",INDEX(games!$B:$B,ROW())=""),"",INDEX(games!$B:$B,ROW()))</f>
        <v/>
      </c>
      <c r="C1254" t="str">
        <f>IF(OR($A1254="",INDEX(games!$C:$C,ROW())=""),"",INDEX(games!$C:$C,ROW()))</f>
        <v/>
      </c>
      <c r="D1254" t="str">
        <f t="shared" si="1140"/>
        <v/>
      </c>
      <c r="E1254" t="str">
        <f t="shared" si="1141"/>
        <v/>
      </c>
      <c r="F1254" t="str">
        <f t="shared" si="1142"/>
        <v/>
      </c>
      <c r="G1254" t="e">
        <f t="shared" si="1143"/>
        <v>#N/A</v>
      </c>
      <c r="H1254" t="e">
        <f t="shared" si="1144"/>
        <v>#N/A</v>
      </c>
      <c r="I1254" t="e">
        <f t="shared" si="1145"/>
        <v>#N/A</v>
      </c>
      <c r="J1254" t="e">
        <f t="shared" si="1146"/>
        <v>#N/A</v>
      </c>
      <c r="K1254" t="e">
        <f t="shared" si="1147"/>
        <v>#N/A</v>
      </c>
      <c r="L1254" t="e">
        <f t="shared" si="1148"/>
        <v>#N/A</v>
      </c>
      <c r="M1254" t="e">
        <f t="shared" si="1149"/>
        <v>#N/A</v>
      </c>
      <c r="N1254" t="e">
        <f t="shared" si="1150"/>
        <v>#N/A</v>
      </c>
      <c r="O1254" t="str">
        <f t="shared" si="1151"/>
        <v/>
      </c>
      <c r="P1254" t="str">
        <f>IF(OR($A1254="",INDEX(games!$H:$H,ROW())=""),"",INDEX(games!$H:$H,ROW()))</f>
        <v/>
      </c>
      <c r="Q1254" t="str">
        <f t="shared" si="1152"/>
        <v/>
      </c>
      <c r="T1254">
        <f t="shared" si="1153"/>
        <v>2023</v>
      </c>
      <c r="U1254">
        <f t="shared" si="1154"/>
        <v>2024</v>
      </c>
      <c r="V1254">
        <f t="shared" si="1155"/>
        <v>1</v>
      </c>
      <c r="W1254" t="str">
        <f>IF(TRIM(INDEX(connections!$A:$A,ROW()))="","",TRIM(INDEX(connections!$A:$A,ROW())))</f>
        <v>Slime 3K: Rise Against Despot</v>
      </c>
      <c r="X1254" t="str">
        <f>IF($W1254="","",TRIM(INDEX(connections!$B:$B,ROW())))</f>
        <v>Slime 3k: Demake</v>
      </c>
      <c r="Y1254">
        <f t="shared" si="1156"/>
        <v>777</v>
      </c>
      <c r="Z1254">
        <f t="shared" si="1157"/>
        <v>776</v>
      </c>
      <c r="AA1254" t="str">
        <f t="shared" si="1158"/>
        <v>Yes</v>
      </c>
      <c r="AB1254" t="str">
        <f t="shared" si="1159"/>
        <v>Yes</v>
      </c>
      <c r="AC1254">
        <f t="shared" si="1160"/>
        <v>1</v>
      </c>
      <c r="AD1254">
        <f t="shared" si="1161"/>
        <v>0</v>
      </c>
      <c r="AE1254" t="str">
        <f t="shared" si="1162"/>
        <v/>
      </c>
      <c r="AG1254" t="str">
        <f t="shared" si="1163"/>
        <v/>
      </c>
      <c r="AH1254" t="str">
        <f t="shared" si="1164"/>
        <v/>
      </c>
      <c r="AI1254" t="str">
        <f t="shared" si="1165"/>
        <v/>
      </c>
      <c r="AJ1254" t="str">
        <f t="shared" si="1166"/>
        <v/>
      </c>
      <c r="AK1254" t="str">
        <f t="shared" si="1167"/>
        <v/>
      </c>
      <c r="AL1254" t="str">
        <f>IF($A1254="","",INDEX(games!$J:$J,ROW())&amp;"")</f>
        <v/>
      </c>
      <c r="AM1254" t="str">
        <f>IF($A1254="","",SUMPRODUCT($AO1254:$BD1254,'Map Analysis'!$AN$2^{0,1,2,3,4,5,6,7,8,9,10,11,12,13,14,15}))</f>
        <v/>
      </c>
      <c r="AN1254" t="str">
        <f t="shared" si="1168"/>
        <v/>
      </c>
      <c r="AO1254" t="str">
        <f t="shared" si="1169"/>
        <v/>
      </c>
      <c r="AP1254" t="str">
        <f t="shared" si="1170"/>
        <v/>
      </c>
      <c r="AQ1254" t="str">
        <f t="shared" si="1171"/>
        <v/>
      </c>
      <c r="AR1254" t="str">
        <f t="shared" si="1172"/>
        <v/>
      </c>
      <c r="AS1254" t="str">
        <f t="shared" si="1173"/>
        <v/>
      </c>
      <c r="AT1254" t="str">
        <f t="shared" si="1174"/>
        <v/>
      </c>
      <c r="AU1254" t="str">
        <f t="shared" si="1175"/>
        <v/>
      </c>
      <c r="AV1254" t="str">
        <f t="shared" si="1176"/>
        <v/>
      </c>
      <c r="AW1254" t="str">
        <f t="shared" si="1177"/>
        <v/>
      </c>
      <c r="AX1254" t="str">
        <f t="shared" si="1178"/>
        <v/>
      </c>
      <c r="AY1254" t="str">
        <f t="shared" si="1179"/>
        <v/>
      </c>
      <c r="AZ1254" t="str">
        <f t="shared" si="1180"/>
        <v/>
      </c>
      <c r="BA1254" t="str">
        <f t="shared" si="1181"/>
        <v/>
      </c>
      <c r="BB1254" t="str">
        <f t="shared" si="1182"/>
        <v/>
      </c>
      <c r="BC1254" t="str">
        <f t="shared" si="1183"/>
        <v/>
      </c>
      <c r="BD1254" t="str">
        <f t="shared" si="1184"/>
        <v/>
      </c>
      <c r="BF1254">
        <f t="shared" si="1185"/>
        <v>0</v>
      </c>
      <c r="BG1254">
        <f t="shared" si="1186"/>
        <v>0</v>
      </c>
      <c r="BH1254">
        <f t="shared" si="1187"/>
        <v>0</v>
      </c>
      <c r="BI1254">
        <f t="shared" si="1188"/>
        <v>0</v>
      </c>
      <c r="BJ1254">
        <f t="shared" si="1189"/>
        <v>0</v>
      </c>
      <c r="BK1254">
        <f t="shared" si="1190"/>
        <v>0</v>
      </c>
      <c r="BL1254">
        <f t="shared" si="1191"/>
        <v>0</v>
      </c>
      <c r="BM1254">
        <f t="shared" si="1192"/>
        <v>0</v>
      </c>
      <c r="BN1254">
        <f t="shared" si="1193"/>
        <v>0</v>
      </c>
      <c r="BO1254">
        <f t="shared" si="1194"/>
        <v>0</v>
      </c>
      <c r="BP1254">
        <f t="shared" si="1195"/>
        <v>0</v>
      </c>
      <c r="BQ1254">
        <f t="shared" si="1196"/>
        <v>0</v>
      </c>
      <c r="BR1254">
        <f t="shared" si="1197"/>
        <v>0</v>
      </c>
      <c r="BS1254">
        <f t="shared" si="1198"/>
        <v>0</v>
      </c>
      <c r="BT1254">
        <f t="shared" si="1199"/>
        <v>0</v>
      </c>
    </row>
    <row r="1255" spans="1:72" x14ac:dyDescent="0.25">
      <c r="A1255" t="str">
        <f>IF(TRIM(INDEX(games!$A:$A,ROW()))="","",TRIM(INDEX(games!$A:$A,ROW())))</f>
        <v/>
      </c>
      <c r="B1255" t="str">
        <f>IF(OR($A1255="",INDEX(games!$B:$B,ROW())=""),"",INDEX(games!$B:$B,ROW()))</f>
        <v/>
      </c>
      <c r="C1255" t="str">
        <f>IF(OR($A1255="",INDEX(games!$C:$C,ROW())=""),"",INDEX(games!$C:$C,ROW()))</f>
        <v/>
      </c>
      <c r="D1255" t="str">
        <f t="shared" si="1140"/>
        <v/>
      </c>
      <c r="E1255" t="str">
        <f t="shared" si="1141"/>
        <v/>
      </c>
      <c r="F1255" t="str">
        <f t="shared" si="1142"/>
        <v/>
      </c>
      <c r="G1255" t="e">
        <f t="shared" si="1143"/>
        <v>#N/A</v>
      </c>
      <c r="H1255" t="e">
        <f t="shared" si="1144"/>
        <v>#N/A</v>
      </c>
      <c r="I1255" t="e">
        <f t="shared" si="1145"/>
        <v>#N/A</v>
      </c>
      <c r="J1255" t="e">
        <f t="shared" si="1146"/>
        <v>#N/A</v>
      </c>
      <c r="K1255" t="e">
        <f t="shared" si="1147"/>
        <v>#N/A</v>
      </c>
      <c r="L1255" t="e">
        <f t="shared" si="1148"/>
        <v>#N/A</v>
      </c>
      <c r="M1255" t="e">
        <f t="shared" si="1149"/>
        <v>#N/A</v>
      </c>
      <c r="N1255" t="e">
        <f t="shared" si="1150"/>
        <v>#N/A</v>
      </c>
      <c r="O1255" t="str">
        <f t="shared" si="1151"/>
        <v/>
      </c>
      <c r="P1255" t="str">
        <f>IF(OR($A1255="",INDEX(games!$H:$H,ROW())=""),"",INDEX(games!$H:$H,ROW()))</f>
        <v/>
      </c>
      <c r="Q1255" t="str">
        <f t="shared" si="1152"/>
        <v/>
      </c>
      <c r="T1255">
        <f t="shared" si="1153"/>
        <v>2022</v>
      </c>
      <c r="U1255">
        <f t="shared" si="1154"/>
        <v>2023</v>
      </c>
      <c r="V1255">
        <f t="shared" si="1155"/>
        <v>1</v>
      </c>
      <c r="W1255" t="str">
        <f>IF(TRIM(INDEX(connections!$A:$A,ROW()))="","",TRIM(INDEX(connections!$A:$A,ROW())))</f>
        <v>20 Minutes Till Dawn</v>
      </c>
      <c r="X1255" t="str">
        <f>IF($W1255="","",TRIM(INDEX(connections!$B:$B,ROW())))</f>
        <v>Slime 3K: Rise Against Despot</v>
      </c>
      <c r="Y1255">
        <f t="shared" si="1156"/>
        <v>4</v>
      </c>
      <c r="Z1255">
        <f t="shared" si="1157"/>
        <v>777</v>
      </c>
      <c r="AA1255" t="str">
        <f t="shared" si="1158"/>
        <v>Yes</v>
      </c>
      <c r="AB1255" t="str">
        <f t="shared" si="1159"/>
        <v>Yes</v>
      </c>
      <c r="AC1255">
        <f t="shared" si="1160"/>
        <v>1</v>
      </c>
      <c r="AD1255">
        <f t="shared" si="1161"/>
        <v>0</v>
      </c>
      <c r="AE1255" t="str">
        <f t="shared" si="1162"/>
        <v/>
      </c>
      <c r="AG1255" t="str">
        <f t="shared" si="1163"/>
        <v/>
      </c>
      <c r="AH1255" t="str">
        <f t="shared" si="1164"/>
        <v/>
      </c>
      <c r="AI1255" t="str">
        <f t="shared" si="1165"/>
        <v/>
      </c>
      <c r="AJ1255" t="str">
        <f t="shared" si="1166"/>
        <v/>
      </c>
      <c r="AK1255" t="str">
        <f t="shared" si="1167"/>
        <v/>
      </c>
      <c r="AL1255" t="str">
        <f>IF($A1255="","",INDEX(games!$J:$J,ROW())&amp;"")</f>
        <v/>
      </c>
      <c r="AM1255" t="str">
        <f>IF($A1255="","",SUMPRODUCT($AO1255:$BD1255,'Map Analysis'!$AN$2^{0,1,2,3,4,5,6,7,8,9,10,11,12,13,14,15}))</f>
        <v/>
      </c>
      <c r="AN1255" t="str">
        <f t="shared" si="1168"/>
        <v/>
      </c>
      <c r="AO1255" t="str">
        <f t="shared" si="1169"/>
        <v/>
      </c>
      <c r="AP1255" t="str">
        <f t="shared" si="1170"/>
        <v/>
      </c>
      <c r="AQ1255" t="str">
        <f t="shared" si="1171"/>
        <v/>
      </c>
      <c r="AR1255" t="str">
        <f t="shared" si="1172"/>
        <v/>
      </c>
      <c r="AS1255" t="str">
        <f t="shared" si="1173"/>
        <v/>
      </c>
      <c r="AT1255" t="str">
        <f t="shared" si="1174"/>
        <v/>
      </c>
      <c r="AU1255" t="str">
        <f t="shared" si="1175"/>
        <v/>
      </c>
      <c r="AV1255" t="str">
        <f t="shared" si="1176"/>
        <v/>
      </c>
      <c r="AW1255" t="str">
        <f t="shared" si="1177"/>
        <v/>
      </c>
      <c r="AX1255" t="str">
        <f t="shared" si="1178"/>
        <v/>
      </c>
      <c r="AY1255" t="str">
        <f t="shared" si="1179"/>
        <v/>
      </c>
      <c r="AZ1255" t="str">
        <f t="shared" si="1180"/>
        <v/>
      </c>
      <c r="BA1255" t="str">
        <f t="shared" si="1181"/>
        <v/>
      </c>
      <c r="BB1255" t="str">
        <f t="shared" si="1182"/>
        <v/>
      </c>
      <c r="BC1255" t="str">
        <f t="shared" si="1183"/>
        <v/>
      </c>
      <c r="BD1255" t="str">
        <f t="shared" si="1184"/>
        <v/>
      </c>
      <c r="BF1255">
        <f t="shared" si="1185"/>
        <v>2</v>
      </c>
      <c r="BG1255">
        <f t="shared" si="1186"/>
        <v>0</v>
      </c>
      <c r="BH1255">
        <f t="shared" si="1187"/>
        <v>0</v>
      </c>
      <c r="BI1255">
        <f t="shared" si="1188"/>
        <v>0</v>
      </c>
      <c r="BJ1255">
        <f t="shared" si="1189"/>
        <v>0</v>
      </c>
      <c r="BK1255">
        <f t="shared" si="1190"/>
        <v>0</v>
      </c>
      <c r="BL1255">
        <f t="shared" si="1191"/>
        <v>0</v>
      </c>
      <c r="BM1255">
        <f t="shared" si="1192"/>
        <v>0</v>
      </c>
      <c r="BN1255">
        <f t="shared" si="1193"/>
        <v>0</v>
      </c>
      <c r="BO1255">
        <f t="shared" si="1194"/>
        <v>0</v>
      </c>
      <c r="BP1255">
        <f t="shared" si="1195"/>
        <v>0</v>
      </c>
      <c r="BQ1255">
        <f t="shared" si="1196"/>
        <v>0</v>
      </c>
      <c r="BR1255">
        <f t="shared" si="1197"/>
        <v>0</v>
      </c>
      <c r="BS1255">
        <f t="shared" si="1198"/>
        <v>0</v>
      </c>
      <c r="BT1255">
        <f t="shared" si="1199"/>
        <v>0</v>
      </c>
    </row>
    <row r="1256" spans="1:72" x14ac:dyDescent="0.25">
      <c r="A1256" t="str">
        <f>IF(TRIM(INDEX(games!$A:$A,ROW()))="","",TRIM(INDEX(games!$A:$A,ROW())))</f>
        <v/>
      </c>
      <c r="B1256" t="str">
        <f>IF(OR($A1256="",INDEX(games!$B:$B,ROW())=""),"",INDEX(games!$B:$B,ROW()))</f>
        <v/>
      </c>
      <c r="C1256" t="str">
        <f>IF(OR($A1256="",INDEX(games!$C:$C,ROW())=""),"",INDEX(games!$C:$C,ROW()))</f>
        <v/>
      </c>
      <c r="D1256" t="str">
        <f t="shared" si="1140"/>
        <v/>
      </c>
      <c r="E1256" t="str">
        <f t="shared" si="1141"/>
        <v/>
      </c>
      <c r="F1256" t="str">
        <f t="shared" si="1142"/>
        <v/>
      </c>
      <c r="G1256" t="e">
        <f t="shared" si="1143"/>
        <v>#N/A</v>
      </c>
      <c r="H1256" t="e">
        <f t="shared" si="1144"/>
        <v>#N/A</v>
      </c>
      <c r="I1256" t="e">
        <f t="shared" si="1145"/>
        <v>#N/A</v>
      </c>
      <c r="J1256" t="e">
        <f t="shared" si="1146"/>
        <v>#N/A</v>
      </c>
      <c r="K1256" t="e">
        <f t="shared" si="1147"/>
        <v>#N/A</v>
      </c>
      <c r="L1256" t="e">
        <f t="shared" si="1148"/>
        <v>#N/A</v>
      </c>
      <c r="M1256" t="e">
        <f t="shared" si="1149"/>
        <v>#N/A</v>
      </c>
      <c r="N1256" t="e">
        <f t="shared" si="1150"/>
        <v>#N/A</v>
      </c>
      <c r="O1256" t="str">
        <f t="shared" si="1151"/>
        <v/>
      </c>
      <c r="P1256" t="str">
        <f>IF(OR($A1256="",INDEX(games!$H:$H,ROW())=""),"",INDEX(games!$H:$H,ROW()))</f>
        <v/>
      </c>
      <c r="Q1256" t="str">
        <f t="shared" si="1152"/>
        <v/>
      </c>
      <c r="T1256">
        <f t="shared" si="1153"/>
        <v>2022</v>
      </c>
      <c r="U1256">
        <f t="shared" si="1154"/>
        <v>2023</v>
      </c>
      <c r="V1256">
        <f t="shared" si="1155"/>
        <v>1</v>
      </c>
      <c r="W1256" t="str">
        <f>IF(TRIM(INDEX(connections!$A:$A,ROW()))="","",TRIM(INDEX(connections!$A:$A,ROW())))</f>
        <v>Brotato</v>
      </c>
      <c r="X1256" t="str">
        <f>IF($W1256="","",TRIM(INDEX(connections!$B:$B,ROW())))</f>
        <v>Slime 3K: Rise Against Despot</v>
      </c>
      <c r="Y1256">
        <f t="shared" si="1156"/>
        <v>105</v>
      </c>
      <c r="Z1256">
        <f t="shared" si="1157"/>
        <v>777</v>
      </c>
      <c r="AA1256" t="str">
        <f t="shared" si="1158"/>
        <v>Yes</v>
      </c>
      <c r="AB1256" t="str">
        <f t="shared" si="1159"/>
        <v>Yes</v>
      </c>
      <c r="AC1256">
        <f t="shared" si="1160"/>
        <v>1</v>
      </c>
      <c r="AD1256">
        <f t="shared" si="1161"/>
        <v>0</v>
      </c>
      <c r="AE1256" t="str">
        <f t="shared" si="1162"/>
        <v/>
      </c>
      <c r="AG1256" t="str">
        <f t="shared" si="1163"/>
        <v/>
      </c>
      <c r="AH1256" t="str">
        <f t="shared" si="1164"/>
        <v/>
      </c>
      <c r="AI1256" t="str">
        <f t="shared" si="1165"/>
        <v/>
      </c>
      <c r="AJ1256" t="str">
        <f t="shared" si="1166"/>
        <v/>
      </c>
      <c r="AK1256" t="str">
        <f t="shared" si="1167"/>
        <v/>
      </c>
      <c r="AL1256" t="str">
        <f>IF($A1256="","",INDEX(games!$J:$J,ROW())&amp;"")</f>
        <v/>
      </c>
      <c r="AM1256" t="str">
        <f>IF($A1256="","",SUMPRODUCT($AO1256:$BD1256,'Map Analysis'!$AN$2^{0,1,2,3,4,5,6,7,8,9,10,11,12,13,14,15}))</f>
        <v/>
      </c>
      <c r="AN1256" t="str">
        <f t="shared" si="1168"/>
        <v/>
      </c>
      <c r="AO1256" t="str">
        <f t="shared" si="1169"/>
        <v/>
      </c>
      <c r="AP1256" t="str">
        <f t="shared" si="1170"/>
        <v/>
      </c>
      <c r="AQ1256" t="str">
        <f t="shared" si="1171"/>
        <v/>
      </c>
      <c r="AR1256" t="str">
        <f t="shared" si="1172"/>
        <v/>
      </c>
      <c r="AS1256" t="str">
        <f t="shared" si="1173"/>
        <v/>
      </c>
      <c r="AT1256" t="str">
        <f t="shared" si="1174"/>
        <v/>
      </c>
      <c r="AU1256" t="str">
        <f t="shared" si="1175"/>
        <v/>
      </c>
      <c r="AV1256" t="str">
        <f t="shared" si="1176"/>
        <v/>
      </c>
      <c r="AW1256" t="str">
        <f t="shared" si="1177"/>
        <v/>
      </c>
      <c r="AX1256" t="str">
        <f t="shared" si="1178"/>
        <v/>
      </c>
      <c r="AY1256" t="str">
        <f t="shared" si="1179"/>
        <v/>
      </c>
      <c r="AZ1256" t="str">
        <f t="shared" si="1180"/>
        <v/>
      </c>
      <c r="BA1256" t="str">
        <f t="shared" si="1181"/>
        <v/>
      </c>
      <c r="BB1256" t="str">
        <f t="shared" si="1182"/>
        <v/>
      </c>
      <c r="BC1256" t="str">
        <f t="shared" si="1183"/>
        <v/>
      </c>
      <c r="BD1256" t="str">
        <f t="shared" si="1184"/>
        <v/>
      </c>
      <c r="BF1256">
        <f t="shared" si="1185"/>
        <v>2</v>
      </c>
      <c r="BG1256">
        <f t="shared" si="1186"/>
        <v>0</v>
      </c>
      <c r="BH1256">
        <f t="shared" si="1187"/>
        <v>0</v>
      </c>
      <c r="BI1256">
        <f t="shared" si="1188"/>
        <v>0</v>
      </c>
      <c r="BJ1256">
        <f t="shared" si="1189"/>
        <v>0</v>
      </c>
      <c r="BK1256">
        <f t="shared" si="1190"/>
        <v>0</v>
      </c>
      <c r="BL1256">
        <f t="shared" si="1191"/>
        <v>0</v>
      </c>
      <c r="BM1256">
        <f t="shared" si="1192"/>
        <v>0</v>
      </c>
      <c r="BN1256">
        <f t="shared" si="1193"/>
        <v>0</v>
      </c>
      <c r="BO1256">
        <f t="shared" si="1194"/>
        <v>0</v>
      </c>
      <c r="BP1256">
        <f t="shared" si="1195"/>
        <v>0</v>
      </c>
      <c r="BQ1256">
        <f t="shared" si="1196"/>
        <v>0</v>
      </c>
      <c r="BR1256">
        <f t="shared" si="1197"/>
        <v>0</v>
      </c>
      <c r="BS1256">
        <f t="shared" si="1198"/>
        <v>0</v>
      </c>
      <c r="BT1256">
        <f t="shared" si="1199"/>
        <v>0</v>
      </c>
    </row>
    <row r="1257" spans="1:72" x14ac:dyDescent="0.25">
      <c r="A1257" t="str">
        <f>IF(TRIM(INDEX(games!$A:$A,ROW()))="","",TRIM(INDEX(games!$A:$A,ROW())))</f>
        <v/>
      </c>
      <c r="B1257" t="str">
        <f>IF(OR($A1257="",INDEX(games!$B:$B,ROW())=""),"",INDEX(games!$B:$B,ROW()))</f>
        <v/>
      </c>
      <c r="C1257" t="str">
        <f>IF(OR($A1257="",INDEX(games!$C:$C,ROW())=""),"",INDEX(games!$C:$C,ROW()))</f>
        <v/>
      </c>
      <c r="D1257" t="str">
        <f t="shared" si="1140"/>
        <v/>
      </c>
      <c r="E1257" t="str">
        <f t="shared" si="1141"/>
        <v/>
      </c>
      <c r="F1257" t="str">
        <f t="shared" si="1142"/>
        <v/>
      </c>
      <c r="G1257" t="e">
        <f t="shared" si="1143"/>
        <v>#N/A</v>
      </c>
      <c r="H1257" t="e">
        <f t="shared" si="1144"/>
        <v>#N/A</v>
      </c>
      <c r="I1257" t="e">
        <f t="shared" si="1145"/>
        <v>#N/A</v>
      </c>
      <c r="J1257" t="e">
        <f t="shared" si="1146"/>
        <v>#N/A</v>
      </c>
      <c r="K1257" t="e">
        <f t="shared" si="1147"/>
        <v>#N/A</v>
      </c>
      <c r="L1257" t="e">
        <f t="shared" si="1148"/>
        <v>#N/A</v>
      </c>
      <c r="M1257" t="e">
        <f t="shared" si="1149"/>
        <v>#N/A</v>
      </c>
      <c r="N1257" t="e">
        <f t="shared" si="1150"/>
        <v>#N/A</v>
      </c>
      <c r="O1257" t="str">
        <f t="shared" si="1151"/>
        <v/>
      </c>
      <c r="P1257" t="str">
        <f>IF(OR($A1257="",INDEX(games!$H:$H,ROW())=""),"",INDEX(games!$H:$H,ROW()))</f>
        <v/>
      </c>
      <c r="Q1257" t="str">
        <f t="shared" si="1152"/>
        <v/>
      </c>
      <c r="T1257">
        <f t="shared" si="1153"/>
        <v>2021</v>
      </c>
      <c r="U1257">
        <f t="shared" si="1154"/>
        <v>2023</v>
      </c>
      <c r="V1257">
        <f t="shared" si="1155"/>
        <v>2</v>
      </c>
      <c r="W1257" t="str">
        <f>IF(TRIM(INDEX(connections!$A:$A,ROW()))="","",TRIM(INDEX(connections!$A:$A,ROW())))</f>
        <v>Despot's Game</v>
      </c>
      <c r="X1257" t="str">
        <f>IF($W1257="","",TRIM(INDEX(connections!$B:$B,ROW())))</f>
        <v>Slime 3K: Rise Against Despot</v>
      </c>
      <c r="Y1257">
        <f t="shared" si="1156"/>
        <v>221</v>
      </c>
      <c r="Z1257">
        <f t="shared" si="1157"/>
        <v>777</v>
      </c>
      <c r="AA1257" t="str">
        <f t="shared" si="1158"/>
        <v>Yes</v>
      </c>
      <c r="AB1257" t="str">
        <f t="shared" si="1159"/>
        <v>Yes</v>
      </c>
      <c r="AC1257">
        <f t="shared" si="1160"/>
        <v>1</v>
      </c>
      <c r="AD1257">
        <f t="shared" si="1161"/>
        <v>0</v>
      </c>
      <c r="AE1257" t="str">
        <f t="shared" si="1162"/>
        <v/>
      </c>
      <c r="AG1257" t="str">
        <f t="shared" si="1163"/>
        <v/>
      </c>
      <c r="AH1257" t="str">
        <f t="shared" si="1164"/>
        <v/>
      </c>
      <c r="AI1257" t="str">
        <f t="shared" si="1165"/>
        <v/>
      </c>
      <c r="AJ1257" t="str">
        <f t="shared" si="1166"/>
        <v/>
      </c>
      <c r="AK1257" t="str">
        <f t="shared" si="1167"/>
        <v/>
      </c>
      <c r="AL1257" t="str">
        <f>IF($A1257="","",INDEX(games!$J:$J,ROW())&amp;"")</f>
        <v/>
      </c>
      <c r="AM1257" t="str">
        <f>IF($A1257="","",SUMPRODUCT($AO1257:$BD1257,'Map Analysis'!$AN$2^{0,1,2,3,4,5,6,7,8,9,10,11,12,13,14,15}))</f>
        <v/>
      </c>
      <c r="AN1257" t="str">
        <f t="shared" si="1168"/>
        <v/>
      </c>
      <c r="AO1257" t="str">
        <f t="shared" si="1169"/>
        <v/>
      </c>
      <c r="AP1257" t="str">
        <f t="shared" si="1170"/>
        <v/>
      </c>
      <c r="AQ1257" t="str">
        <f t="shared" si="1171"/>
        <v/>
      </c>
      <c r="AR1257" t="str">
        <f t="shared" si="1172"/>
        <v/>
      </c>
      <c r="AS1257" t="str">
        <f t="shared" si="1173"/>
        <v/>
      </c>
      <c r="AT1257" t="str">
        <f t="shared" si="1174"/>
        <v/>
      </c>
      <c r="AU1257" t="str">
        <f t="shared" si="1175"/>
        <v/>
      </c>
      <c r="AV1257" t="str">
        <f t="shared" si="1176"/>
        <v/>
      </c>
      <c r="AW1257" t="str">
        <f t="shared" si="1177"/>
        <v/>
      </c>
      <c r="AX1257" t="str">
        <f t="shared" si="1178"/>
        <v/>
      </c>
      <c r="AY1257" t="str">
        <f t="shared" si="1179"/>
        <v/>
      </c>
      <c r="AZ1257" t="str">
        <f t="shared" si="1180"/>
        <v/>
      </c>
      <c r="BA1257" t="str">
        <f t="shared" si="1181"/>
        <v/>
      </c>
      <c r="BB1257" t="str">
        <f t="shared" si="1182"/>
        <v/>
      </c>
      <c r="BC1257" t="str">
        <f t="shared" si="1183"/>
        <v/>
      </c>
      <c r="BD1257" t="str">
        <f t="shared" si="1184"/>
        <v/>
      </c>
      <c r="BF1257">
        <f t="shared" si="1185"/>
        <v>2</v>
      </c>
      <c r="BG1257">
        <f t="shared" si="1186"/>
        <v>0</v>
      </c>
      <c r="BH1257">
        <f t="shared" si="1187"/>
        <v>0</v>
      </c>
      <c r="BI1257">
        <f t="shared" si="1188"/>
        <v>0</v>
      </c>
      <c r="BJ1257">
        <f t="shared" si="1189"/>
        <v>0</v>
      </c>
      <c r="BK1257">
        <f t="shared" si="1190"/>
        <v>0</v>
      </c>
      <c r="BL1257">
        <f t="shared" si="1191"/>
        <v>0</v>
      </c>
      <c r="BM1257">
        <f t="shared" si="1192"/>
        <v>0</v>
      </c>
      <c r="BN1257">
        <f t="shared" si="1193"/>
        <v>0</v>
      </c>
      <c r="BO1257">
        <f t="shared" si="1194"/>
        <v>0</v>
      </c>
      <c r="BP1257">
        <f t="shared" si="1195"/>
        <v>0</v>
      </c>
      <c r="BQ1257">
        <f t="shared" si="1196"/>
        <v>0</v>
      </c>
      <c r="BR1257">
        <f t="shared" si="1197"/>
        <v>0</v>
      </c>
      <c r="BS1257">
        <f t="shared" si="1198"/>
        <v>0</v>
      </c>
      <c r="BT1257">
        <f t="shared" si="1199"/>
        <v>0</v>
      </c>
    </row>
    <row r="1258" spans="1:72" x14ac:dyDescent="0.25">
      <c r="A1258" t="str">
        <f>IF(TRIM(INDEX(games!$A:$A,ROW()))="","",TRIM(INDEX(games!$A:$A,ROW())))</f>
        <v/>
      </c>
      <c r="B1258" t="str">
        <f>IF(OR($A1258="",INDEX(games!$B:$B,ROW())=""),"",INDEX(games!$B:$B,ROW()))</f>
        <v/>
      </c>
      <c r="C1258" t="str">
        <f>IF(OR($A1258="",INDEX(games!$C:$C,ROW())=""),"",INDEX(games!$C:$C,ROW()))</f>
        <v/>
      </c>
      <c r="D1258" t="str">
        <f t="shared" si="1140"/>
        <v/>
      </c>
      <c r="E1258" t="str">
        <f t="shared" si="1141"/>
        <v/>
      </c>
      <c r="F1258" t="str">
        <f t="shared" si="1142"/>
        <v/>
      </c>
      <c r="G1258" t="e">
        <f t="shared" si="1143"/>
        <v>#N/A</v>
      </c>
      <c r="H1258" t="e">
        <f t="shared" si="1144"/>
        <v>#N/A</v>
      </c>
      <c r="I1258" t="e">
        <f t="shared" si="1145"/>
        <v>#N/A</v>
      </c>
      <c r="J1258" t="e">
        <f t="shared" si="1146"/>
        <v>#N/A</v>
      </c>
      <c r="K1258" t="e">
        <f t="shared" si="1147"/>
        <v>#N/A</v>
      </c>
      <c r="L1258" t="e">
        <f t="shared" si="1148"/>
        <v>#N/A</v>
      </c>
      <c r="M1258" t="e">
        <f t="shared" si="1149"/>
        <v>#N/A</v>
      </c>
      <c r="N1258" t="e">
        <f t="shared" si="1150"/>
        <v>#N/A</v>
      </c>
      <c r="O1258" t="str">
        <f t="shared" si="1151"/>
        <v/>
      </c>
      <c r="P1258" t="str">
        <f>IF(OR($A1258="",INDEX(games!$H:$H,ROW())=""),"",INDEX(games!$H:$H,ROW()))</f>
        <v/>
      </c>
      <c r="Q1258" t="str">
        <f t="shared" si="1152"/>
        <v/>
      </c>
      <c r="T1258">
        <f t="shared" si="1153"/>
        <v>2019</v>
      </c>
      <c r="U1258">
        <f t="shared" si="1154"/>
        <v>2023</v>
      </c>
      <c r="V1258">
        <f t="shared" si="1155"/>
        <v>4</v>
      </c>
      <c r="W1258" t="str">
        <f>IF(TRIM(INDEX(connections!$A:$A,ROW()))="","",TRIM(INDEX(connections!$A:$A,ROW())))</f>
        <v>Dota Auto Chess</v>
      </c>
      <c r="X1258" t="str">
        <f>IF($W1258="","",TRIM(INDEX(connections!$B:$B,ROW())))</f>
        <v>Slime 3K: Rise Against Despot</v>
      </c>
      <c r="Y1258">
        <f t="shared" si="1156"/>
        <v>250</v>
      </c>
      <c r="Z1258">
        <f t="shared" si="1157"/>
        <v>777</v>
      </c>
      <c r="AA1258" t="str">
        <f t="shared" si="1158"/>
        <v/>
      </c>
      <c r="AB1258" t="str">
        <f t="shared" si="1159"/>
        <v>Yes</v>
      </c>
      <c r="AC1258" t="str">
        <f t="shared" si="1160"/>
        <v/>
      </c>
      <c r="AD1258">
        <f t="shared" si="1161"/>
        <v>1</v>
      </c>
      <c r="AE1258" t="str">
        <f t="shared" si="1162"/>
        <v/>
      </c>
      <c r="AG1258" t="str">
        <f t="shared" si="1163"/>
        <v/>
      </c>
      <c r="AH1258" t="str">
        <f t="shared" si="1164"/>
        <v/>
      </c>
      <c r="AI1258" t="str">
        <f t="shared" si="1165"/>
        <v/>
      </c>
      <c r="AJ1258" t="str">
        <f t="shared" si="1166"/>
        <v/>
      </c>
      <c r="AK1258" t="str">
        <f t="shared" si="1167"/>
        <v/>
      </c>
      <c r="AL1258" t="str">
        <f>IF($A1258="","",INDEX(games!$J:$J,ROW())&amp;"")</f>
        <v/>
      </c>
      <c r="AM1258" t="str">
        <f>IF($A1258="","",SUMPRODUCT($AO1258:$BD1258,'Map Analysis'!$AN$2^{0,1,2,3,4,5,6,7,8,9,10,11,12,13,14,15}))</f>
        <v/>
      </c>
      <c r="AN1258" t="str">
        <f t="shared" si="1168"/>
        <v/>
      </c>
      <c r="AO1258" t="str">
        <f t="shared" si="1169"/>
        <v/>
      </c>
      <c r="AP1258" t="str">
        <f t="shared" si="1170"/>
        <v/>
      </c>
      <c r="AQ1258" t="str">
        <f t="shared" si="1171"/>
        <v/>
      </c>
      <c r="AR1258" t="str">
        <f t="shared" si="1172"/>
        <v/>
      </c>
      <c r="AS1258" t="str">
        <f t="shared" si="1173"/>
        <v/>
      </c>
      <c r="AT1258" t="str">
        <f t="shared" si="1174"/>
        <v/>
      </c>
      <c r="AU1258" t="str">
        <f t="shared" si="1175"/>
        <v/>
      </c>
      <c r="AV1258" t="str">
        <f t="shared" si="1176"/>
        <v/>
      </c>
      <c r="AW1258" t="str">
        <f t="shared" si="1177"/>
        <v/>
      </c>
      <c r="AX1258" t="str">
        <f t="shared" si="1178"/>
        <v/>
      </c>
      <c r="AY1258" t="str">
        <f t="shared" si="1179"/>
        <v/>
      </c>
      <c r="AZ1258" t="str">
        <f t="shared" si="1180"/>
        <v/>
      </c>
      <c r="BA1258" t="str">
        <f t="shared" si="1181"/>
        <v/>
      </c>
      <c r="BB1258" t="str">
        <f t="shared" si="1182"/>
        <v/>
      </c>
      <c r="BC1258" t="str">
        <f t="shared" si="1183"/>
        <v/>
      </c>
      <c r="BD1258" t="str">
        <f t="shared" si="1184"/>
        <v/>
      </c>
      <c r="BF1258">
        <f t="shared" si="1185"/>
        <v>2</v>
      </c>
      <c r="BG1258">
        <f t="shared" si="1186"/>
        <v>0</v>
      </c>
      <c r="BH1258">
        <f t="shared" si="1187"/>
        <v>0</v>
      </c>
      <c r="BI1258">
        <f t="shared" si="1188"/>
        <v>0</v>
      </c>
      <c r="BJ1258">
        <f t="shared" si="1189"/>
        <v>0</v>
      </c>
      <c r="BK1258">
        <f t="shared" si="1190"/>
        <v>0</v>
      </c>
      <c r="BL1258">
        <f t="shared" si="1191"/>
        <v>0</v>
      </c>
      <c r="BM1258">
        <f t="shared" si="1192"/>
        <v>0</v>
      </c>
      <c r="BN1258">
        <f t="shared" si="1193"/>
        <v>0</v>
      </c>
      <c r="BO1258">
        <f t="shared" si="1194"/>
        <v>0</v>
      </c>
      <c r="BP1258">
        <f t="shared" si="1195"/>
        <v>0</v>
      </c>
      <c r="BQ1258">
        <f t="shared" si="1196"/>
        <v>0</v>
      </c>
      <c r="BR1258">
        <f t="shared" si="1197"/>
        <v>0</v>
      </c>
      <c r="BS1258">
        <f t="shared" si="1198"/>
        <v>0</v>
      </c>
      <c r="BT1258">
        <f t="shared" si="1199"/>
        <v>0</v>
      </c>
    </row>
    <row r="1259" spans="1:72" x14ac:dyDescent="0.25">
      <c r="A1259" t="str">
        <f>IF(TRIM(INDEX(games!$A:$A,ROW()))="","",TRIM(INDEX(games!$A:$A,ROW())))</f>
        <v/>
      </c>
      <c r="B1259" t="str">
        <f>IF(OR($A1259="",INDEX(games!$B:$B,ROW())=""),"",INDEX(games!$B:$B,ROW()))</f>
        <v/>
      </c>
      <c r="C1259" t="str">
        <f>IF(OR($A1259="",INDEX(games!$C:$C,ROW())=""),"",INDEX(games!$C:$C,ROW()))</f>
        <v/>
      </c>
      <c r="D1259" t="str">
        <f t="shared" si="1140"/>
        <v/>
      </c>
      <c r="E1259" t="str">
        <f t="shared" si="1141"/>
        <v/>
      </c>
      <c r="F1259" t="str">
        <f t="shared" si="1142"/>
        <v/>
      </c>
      <c r="G1259" t="e">
        <f t="shared" si="1143"/>
        <v>#N/A</v>
      </c>
      <c r="H1259" t="e">
        <f t="shared" si="1144"/>
        <v>#N/A</v>
      </c>
      <c r="I1259" t="e">
        <f t="shared" si="1145"/>
        <v>#N/A</v>
      </c>
      <c r="J1259" t="e">
        <f t="shared" si="1146"/>
        <v>#N/A</v>
      </c>
      <c r="K1259" t="e">
        <f t="shared" si="1147"/>
        <v>#N/A</v>
      </c>
      <c r="L1259" t="e">
        <f t="shared" si="1148"/>
        <v>#N/A</v>
      </c>
      <c r="M1259" t="e">
        <f t="shared" si="1149"/>
        <v>#N/A</v>
      </c>
      <c r="N1259" t="e">
        <f t="shared" si="1150"/>
        <v>#N/A</v>
      </c>
      <c r="O1259" t="str">
        <f t="shared" si="1151"/>
        <v/>
      </c>
      <c r="P1259" t="str">
        <f>IF(OR($A1259="",INDEX(games!$H:$H,ROW())=""),"",INDEX(games!$H:$H,ROW()))</f>
        <v/>
      </c>
      <c r="Q1259" t="str">
        <f t="shared" si="1152"/>
        <v/>
      </c>
      <c r="T1259">
        <f t="shared" si="1153"/>
        <v>2023</v>
      </c>
      <c r="U1259">
        <f t="shared" si="1154"/>
        <v>2023</v>
      </c>
      <c r="V1259">
        <f t="shared" si="1155"/>
        <v>0</v>
      </c>
      <c r="W1259" t="str">
        <f>IF(TRIM(INDEX(connections!$A:$A,ROW()))="","",TRIM(INDEX(connections!$A:$A,ROW())))</f>
        <v>Halls of Torment</v>
      </c>
      <c r="X1259" t="str">
        <f>IF($W1259="","",TRIM(INDEX(connections!$B:$B,ROW())))</f>
        <v>Slime 3K: Rise Against Despot</v>
      </c>
      <c r="Y1259">
        <f t="shared" si="1156"/>
        <v>377</v>
      </c>
      <c r="Z1259">
        <f t="shared" si="1157"/>
        <v>777</v>
      </c>
      <c r="AA1259" t="str">
        <f t="shared" si="1158"/>
        <v>Yes</v>
      </c>
      <c r="AB1259" t="str">
        <f t="shared" si="1159"/>
        <v>Yes</v>
      </c>
      <c r="AC1259">
        <f t="shared" si="1160"/>
        <v>1</v>
      </c>
      <c r="AD1259">
        <f t="shared" si="1161"/>
        <v>0</v>
      </c>
      <c r="AE1259" t="str">
        <f t="shared" si="1162"/>
        <v/>
      </c>
      <c r="AG1259" t="str">
        <f t="shared" si="1163"/>
        <v/>
      </c>
      <c r="AH1259" t="str">
        <f t="shared" si="1164"/>
        <v/>
      </c>
      <c r="AI1259" t="str">
        <f t="shared" si="1165"/>
        <v/>
      </c>
      <c r="AJ1259" t="str">
        <f t="shared" si="1166"/>
        <v/>
      </c>
      <c r="AK1259" t="str">
        <f t="shared" si="1167"/>
        <v/>
      </c>
      <c r="AL1259" t="str">
        <f>IF($A1259="","",INDEX(games!$J:$J,ROW())&amp;"")</f>
        <v/>
      </c>
      <c r="AM1259" t="str">
        <f>IF($A1259="","",SUMPRODUCT($AO1259:$BD1259,'Map Analysis'!$AN$2^{0,1,2,3,4,5,6,7,8,9,10,11,12,13,14,15}))</f>
        <v/>
      </c>
      <c r="AN1259" t="str">
        <f t="shared" si="1168"/>
        <v/>
      </c>
      <c r="AO1259" t="str">
        <f t="shared" si="1169"/>
        <v/>
      </c>
      <c r="AP1259" t="str">
        <f t="shared" si="1170"/>
        <v/>
      </c>
      <c r="AQ1259" t="str">
        <f t="shared" si="1171"/>
        <v/>
      </c>
      <c r="AR1259" t="str">
        <f t="shared" si="1172"/>
        <v/>
      </c>
      <c r="AS1259" t="str">
        <f t="shared" si="1173"/>
        <v/>
      </c>
      <c r="AT1259" t="str">
        <f t="shared" si="1174"/>
        <v/>
      </c>
      <c r="AU1259" t="str">
        <f t="shared" si="1175"/>
        <v/>
      </c>
      <c r="AV1259" t="str">
        <f t="shared" si="1176"/>
        <v/>
      </c>
      <c r="AW1259" t="str">
        <f t="shared" si="1177"/>
        <v/>
      </c>
      <c r="AX1259" t="str">
        <f t="shared" si="1178"/>
        <v/>
      </c>
      <c r="AY1259" t="str">
        <f t="shared" si="1179"/>
        <v/>
      </c>
      <c r="AZ1259" t="str">
        <f t="shared" si="1180"/>
        <v/>
      </c>
      <c r="BA1259" t="str">
        <f t="shared" si="1181"/>
        <v/>
      </c>
      <c r="BB1259" t="str">
        <f t="shared" si="1182"/>
        <v/>
      </c>
      <c r="BC1259" t="str">
        <f t="shared" si="1183"/>
        <v/>
      </c>
      <c r="BD1259" t="str">
        <f t="shared" si="1184"/>
        <v/>
      </c>
      <c r="BF1259">
        <f t="shared" si="1185"/>
        <v>2</v>
      </c>
      <c r="BG1259">
        <f t="shared" si="1186"/>
        <v>0</v>
      </c>
      <c r="BH1259">
        <f t="shared" si="1187"/>
        <v>0</v>
      </c>
      <c r="BI1259">
        <f t="shared" si="1188"/>
        <v>0</v>
      </c>
      <c r="BJ1259">
        <f t="shared" si="1189"/>
        <v>0</v>
      </c>
      <c r="BK1259">
        <f t="shared" si="1190"/>
        <v>0</v>
      </c>
      <c r="BL1259">
        <f t="shared" si="1191"/>
        <v>0</v>
      </c>
      <c r="BM1259">
        <f t="shared" si="1192"/>
        <v>0</v>
      </c>
      <c r="BN1259">
        <f t="shared" si="1193"/>
        <v>0</v>
      </c>
      <c r="BO1259">
        <f t="shared" si="1194"/>
        <v>0</v>
      </c>
      <c r="BP1259">
        <f t="shared" si="1195"/>
        <v>0</v>
      </c>
      <c r="BQ1259">
        <f t="shared" si="1196"/>
        <v>0</v>
      </c>
      <c r="BR1259">
        <f t="shared" si="1197"/>
        <v>0</v>
      </c>
      <c r="BS1259">
        <f t="shared" si="1198"/>
        <v>0</v>
      </c>
      <c r="BT1259">
        <f t="shared" si="1199"/>
        <v>0</v>
      </c>
    </row>
    <row r="1260" spans="1:72" x14ac:dyDescent="0.25">
      <c r="A1260" t="str">
        <f>IF(TRIM(INDEX(games!$A:$A,ROW()))="","",TRIM(INDEX(games!$A:$A,ROW())))</f>
        <v/>
      </c>
      <c r="B1260" t="str">
        <f>IF(OR($A1260="",INDEX(games!$B:$B,ROW())=""),"",INDEX(games!$B:$B,ROW()))</f>
        <v/>
      </c>
      <c r="C1260" t="str">
        <f>IF(OR($A1260="",INDEX(games!$C:$C,ROW())=""),"",INDEX(games!$C:$C,ROW()))</f>
        <v/>
      </c>
      <c r="D1260" t="str">
        <f t="shared" si="1140"/>
        <v/>
      </c>
      <c r="E1260" t="str">
        <f t="shared" si="1141"/>
        <v/>
      </c>
      <c r="F1260" t="str">
        <f t="shared" si="1142"/>
        <v/>
      </c>
      <c r="G1260" t="e">
        <f t="shared" si="1143"/>
        <v>#N/A</v>
      </c>
      <c r="H1260" t="e">
        <f t="shared" si="1144"/>
        <v>#N/A</v>
      </c>
      <c r="I1260" t="e">
        <f t="shared" si="1145"/>
        <v>#N/A</v>
      </c>
      <c r="J1260" t="e">
        <f t="shared" si="1146"/>
        <v>#N/A</v>
      </c>
      <c r="K1260" t="e">
        <f t="shared" si="1147"/>
        <v>#N/A</v>
      </c>
      <c r="L1260" t="e">
        <f t="shared" si="1148"/>
        <v>#N/A</v>
      </c>
      <c r="M1260" t="e">
        <f t="shared" si="1149"/>
        <v>#N/A</v>
      </c>
      <c r="N1260" t="e">
        <f t="shared" si="1150"/>
        <v>#N/A</v>
      </c>
      <c r="O1260" t="str">
        <f t="shared" si="1151"/>
        <v/>
      </c>
      <c r="P1260" t="str">
        <f>IF(OR($A1260="",INDEX(games!$H:$H,ROW())=""),"",INDEX(games!$H:$H,ROW()))</f>
        <v/>
      </c>
      <c r="Q1260" t="str">
        <f t="shared" si="1152"/>
        <v/>
      </c>
      <c r="T1260">
        <f t="shared" si="1153"/>
        <v>2022</v>
      </c>
      <c r="U1260">
        <f t="shared" si="1154"/>
        <v>2023</v>
      </c>
      <c r="V1260">
        <f t="shared" si="1155"/>
        <v>1</v>
      </c>
      <c r="W1260" t="str">
        <f>IF(TRIM(INDEX(connections!$A:$A,ROW()))="","",TRIM(INDEX(connections!$A:$A,ROW())))</f>
        <v>Soulstone Survivors</v>
      </c>
      <c r="X1260" t="str">
        <f>IF($W1260="","",TRIM(INDEX(connections!$B:$B,ROW())))</f>
        <v>Slime 3K: Rise Against Despot</v>
      </c>
      <c r="Y1260">
        <f t="shared" si="1156"/>
        <v>788</v>
      </c>
      <c r="Z1260">
        <f t="shared" si="1157"/>
        <v>777</v>
      </c>
      <c r="AA1260" t="str">
        <f t="shared" si="1158"/>
        <v>Yes</v>
      </c>
      <c r="AB1260" t="str">
        <f t="shared" si="1159"/>
        <v>Yes</v>
      </c>
      <c r="AC1260">
        <f t="shared" si="1160"/>
        <v>1</v>
      </c>
      <c r="AD1260">
        <f t="shared" si="1161"/>
        <v>0</v>
      </c>
      <c r="AE1260" t="str">
        <f t="shared" si="1162"/>
        <v/>
      </c>
      <c r="AG1260" t="str">
        <f t="shared" si="1163"/>
        <v/>
      </c>
      <c r="AH1260" t="str">
        <f t="shared" si="1164"/>
        <v/>
      </c>
      <c r="AI1260" t="str">
        <f t="shared" si="1165"/>
        <v/>
      </c>
      <c r="AJ1260" t="str">
        <f t="shared" si="1166"/>
        <v/>
      </c>
      <c r="AK1260" t="str">
        <f t="shared" si="1167"/>
        <v/>
      </c>
      <c r="AL1260" t="str">
        <f>IF($A1260="","",INDEX(games!$J:$J,ROW())&amp;"")</f>
        <v/>
      </c>
      <c r="AM1260" t="str">
        <f>IF($A1260="","",SUMPRODUCT($AO1260:$BD1260,'Map Analysis'!$AN$2^{0,1,2,3,4,5,6,7,8,9,10,11,12,13,14,15}))</f>
        <v/>
      </c>
      <c r="AN1260" t="str">
        <f t="shared" si="1168"/>
        <v/>
      </c>
      <c r="AO1260" t="str">
        <f t="shared" si="1169"/>
        <v/>
      </c>
      <c r="AP1260" t="str">
        <f t="shared" si="1170"/>
        <v/>
      </c>
      <c r="AQ1260" t="str">
        <f t="shared" si="1171"/>
        <v/>
      </c>
      <c r="AR1260" t="str">
        <f t="shared" si="1172"/>
        <v/>
      </c>
      <c r="AS1260" t="str">
        <f t="shared" si="1173"/>
        <v/>
      </c>
      <c r="AT1260" t="str">
        <f t="shared" si="1174"/>
        <v/>
      </c>
      <c r="AU1260" t="str">
        <f t="shared" si="1175"/>
        <v/>
      </c>
      <c r="AV1260" t="str">
        <f t="shared" si="1176"/>
        <v/>
      </c>
      <c r="AW1260" t="str">
        <f t="shared" si="1177"/>
        <v/>
      </c>
      <c r="AX1260" t="str">
        <f t="shared" si="1178"/>
        <v/>
      </c>
      <c r="AY1260" t="str">
        <f t="shared" si="1179"/>
        <v/>
      </c>
      <c r="AZ1260" t="str">
        <f t="shared" si="1180"/>
        <v/>
      </c>
      <c r="BA1260" t="str">
        <f t="shared" si="1181"/>
        <v/>
      </c>
      <c r="BB1260" t="str">
        <f t="shared" si="1182"/>
        <v/>
      </c>
      <c r="BC1260" t="str">
        <f t="shared" si="1183"/>
        <v/>
      </c>
      <c r="BD1260" t="str">
        <f t="shared" si="1184"/>
        <v/>
      </c>
      <c r="BF1260">
        <f t="shared" si="1185"/>
        <v>2</v>
      </c>
      <c r="BG1260">
        <f t="shared" si="1186"/>
        <v>0</v>
      </c>
      <c r="BH1260">
        <f t="shared" si="1187"/>
        <v>0</v>
      </c>
      <c r="BI1260">
        <f t="shared" si="1188"/>
        <v>0</v>
      </c>
      <c r="BJ1260">
        <f t="shared" si="1189"/>
        <v>0</v>
      </c>
      <c r="BK1260">
        <f t="shared" si="1190"/>
        <v>0</v>
      </c>
      <c r="BL1260">
        <f t="shared" si="1191"/>
        <v>0</v>
      </c>
      <c r="BM1260">
        <f t="shared" si="1192"/>
        <v>0</v>
      </c>
      <c r="BN1260">
        <f t="shared" si="1193"/>
        <v>0</v>
      </c>
      <c r="BO1260">
        <f t="shared" si="1194"/>
        <v>0</v>
      </c>
      <c r="BP1260">
        <f t="shared" si="1195"/>
        <v>0</v>
      </c>
      <c r="BQ1260">
        <f t="shared" si="1196"/>
        <v>0</v>
      </c>
      <c r="BR1260">
        <f t="shared" si="1197"/>
        <v>0</v>
      </c>
      <c r="BS1260">
        <f t="shared" si="1198"/>
        <v>0</v>
      </c>
      <c r="BT1260">
        <f t="shared" si="1199"/>
        <v>0</v>
      </c>
    </row>
    <row r="1261" spans="1:72" x14ac:dyDescent="0.25">
      <c r="A1261" t="str">
        <f>IF(TRIM(INDEX(games!$A:$A,ROW()))="","",TRIM(INDEX(games!$A:$A,ROW())))</f>
        <v/>
      </c>
      <c r="B1261" t="str">
        <f>IF(OR($A1261="",INDEX(games!$B:$B,ROW())=""),"",INDEX(games!$B:$B,ROW()))</f>
        <v/>
      </c>
      <c r="C1261" t="str">
        <f>IF(OR($A1261="",INDEX(games!$C:$C,ROW())=""),"",INDEX(games!$C:$C,ROW()))</f>
        <v/>
      </c>
      <c r="D1261" t="str">
        <f t="shared" si="1140"/>
        <v/>
      </c>
      <c r="E1261" t="str">
        <f t="shared" si="1141"/>
        <v/>
      </c>
      <c r="F1261" t="str">
        <f t="shared" si="1142"/>
        <v/>
      </c>
      <c r="G1261" t="e">
        <f t="shared" si="1143"/>
        <v>#N/A</v>
      </c>
      <c r="H1261" t="e">
        <f t="shared" si="1144"/>
        <v>#N/A</v>
      </c>
      <c r="I1261" t="e">
        <f t="shared" si="1145"/>
        <v>#N/A</v>
      </c>
      <c r="J1261" t="e">
        <f t="shared" si="1146"/>
        <v>#N/A</v>
      </c>
      <c r="K1261" t="e">
        <f t="shared" si="1147"/>
        <v>#N/A</v>
      </c>
      <c r="L1261" t="e">
        <f t="shared" si="1148"/>
        <v>#N/A</v>
      </c>
      <c r="M1261" t="e">
        <f t="shared" si="1149"/>
        <v>#N/A</v>
      </c>
      <c r="N1261" t="e">
        <f t="shared" si="1150"/>
        <v>#N/A</v>
      </c>
      <c r="O1261" t="str">
        <f t="shared" si="1151"/>
        <v/>
      </c>
      <c r="P1261" t="str">
        <f>IF(OR($A1261="",INDEX(games!$H:$H,ROW())=""),"",INDEX(games!$H:$H,ROW()))</f>
        <v/>
      </c>
      <c r="Q1261" t="str">
        <f t="shared" si="1152"/>
        <v/>
      </c>
      <c r="T1261">
        <f t="shared" si="1153"/>
        <v>2021</v>
      </c>
      <c r="U1261">
        <f t="shared" si="1154"/>
        <v>2023</v>
      </c>
      <c r="V1261">
        <f t="shared" si="1155"/>
        <v>2</v>
      </c>
      <c r="W1261" t="str">
        <f>IF(TRIM(INDEX(connections!$A:$A,ROW()))="","",TRIM(INDEX(connections!$A:$A,ROW())))</f>
        <v>Vampire Survivors</v>
      </c>
      <c r="X1261" t="str">
        <f>IF($W1261="","",TRIM(INDEX(connections!$B:$B,ROW())))</f>
        <v>Slime 3K: Rise Against Despot</v>
      </c>
      <c r="Y1261">
        <f t="shared" si="1156"/>
        <v>941</v>
      </c>
      <c r="Z1261">
        <f t="shared" si="1157"/>
        <v>777</v>
      </c>
      <c r="AA1261" t="str">
        <f t="shared" si="1158"/>
        <v>Yes</v>
      </c>
      <c r="AB1261" t="str">
        <f t="shared" si="1159"/>
        <v>Yes</v>
      </c>
      <c r="AC1261">
        <f t="shared" si="1160"/>
        <v>1</v>
      </c>
      <c r="AD1261">
        <f t="shared" si="1161"/>
        <v>0</v>
      </c>
      <c r="AE1261" t="str">
        <f t="shared" si="1162"/>
        <v/>
      </c>
      <c r="AG1261" t="str">
        <f t="shared" si="1163"/>
        <v/>
      </c>
      <c r="AH1261" t="str">
        <f t="shared" si="1164"/>
        <v/>
      </c>
      <c r="AI1261" t="str">
        <f t="shared" si="1165"/>
        <v/>
      </c>
      <c r="AJ1261" t="str">
        <f t="shared" si="1166"/>
        <v/>
      </c>
      <c r="AK1261" t="str">
        <f t="shared" si="1167"/>
        <v/>
      </c>
      <c r="AL1261" t="str">
        <f>IF($A1261="","",INDEX(games!$J:$J,ROW())&amp;"")</f>
        <v/>
      </c>
      <c r="AM1261" t="str">
        <f>IF($A1261="","",SUMPRODUCT($AO1261:$BD1261,'Map Analysis'!$AN$2^{0,1,2,3,4,5,6,7,8,9,10,11,12,13,14,15}))</f>
        <v/>
      </c>
      <c r="AN1261" t="str">
        <f t="shared" si="1168"/>
        <v/>
      </c>
      <c r="AO1261" t="str">
        <f t="shared" si="1169"/>
        <v/>
      </c>
      <c r="AP1261" t="str">
        <f t="shared" si="1170"/>
        <v/>
      </c>
      <c r="AQ1261" t="str">
        <f t="shared" si="1171"/>
        <v/>
      </c>
      <c r="AR1261" t="str">
        <f t="shared" si="1172"/>
        <v/>
      </c>
      <c r="AS1261" t="str">
        <f t="shared" si="1173"/>
        <v/>
      </c>
      <c r="AT1261" t="str">
        <f t="shared" si="1174"/>
        <v/>
      </c>
      <c r="AU1261" t="str">
        <f t="shared" si="1175"/>
        <v/>
      </c>
      <c r="AV1261" t="str">
        <f t="shared" si="1176"/>
        <v/>
      </c>
      <c r="AW1261" t="str">
        <f t="shared" si="1177"/>
        <v/>
      </c>
      <c r="AX1261" t="str">
        <f t="shared" si="1178"/>
        <v/>
      </c>
      <c r="AY1261" t="str">
        <f t="shared" si="1179"/>
        <v/>
      </c>
      <c r="AZ1261" t="str">
        <f t="shared" si="1180"/>
        <v/>
      </c>
      <c r="BA1261" t="str">
        <f t="shared" si="1181"/>
        <v/>
      </c>
      <c r="BB1261" t="str">
        <f t="shared" si="1182"/>
        <v/>
      </c>
      <c r="BC1261" t="str">
        <f t="shared" si="1183"/>
        <v/>
      </c>
      <c r="BD1261" t="str">
        <f t="shared" si="1184"/>
        <v/>
      </c>
      <c r="BF1261">
        <f t="shared" si="1185"/>
        <v>2</v>
      </c>
      <c r="BG1261">
        <f t="shared" si="1186"/>
        <v>0</v>
      </c>
      <c r="BH1261">
        <f t="shared" si="1187"/>
        <v>0</v>
      </c>
      <c r="BI1261">
        <f t="shared" si="1188"/>
        <v>0</v>
      </c>
      <c r="BJ1261">
        <f t="shared" si="1189"/>
        <v>0</v>
      </c>
      <c r="BK1261">
        <f t="shared" si="1190"/>
        <v>0</v>
      </c>
      <c r="BL1261">
        <f t="shared" si="1191"/>
        <v>0</v>
      </c>
      <c r="BM1261">
        <f t="shared" si="1192"/>
        <v>0</v>
      </c>
      <c r="BN1261">
        <f t="shared" si="1193"/>
        <v>0</v>
      </c>
      <c r="BO1261">
        <f t="shared" si="1194"/>
        <v>0</v>
      </c>
      <c r="BP1261">
        <f t="shared" si="1195"/>
        <v>0</v>
      </c>
      <c r="BQ1261">
        <f t="shared" si="1196"/>
        <v>0</v>
      </c>
      <c r="BR1261">
        <f t="shared" si="1197"/>
        <v>0</v>
      </c>
      <c r="BS1261">
        <f t="shared" si="1198"/>
        <v>0</v>
      </c>
      <c r="BT1261">
        <f t="shared" si="1199"/>
        <v>0</v>
      </c>
    </row>
    <row r="1262" spans="1:72" x14ac:dyDescent="0.25">
      <c r="A1262" t="str">
        <f>IF(TRIM(INDEX(games!$A:$A,ROW()))="","",TRIM(INDEX(games!$A:$A,ROW())))</f>
        <v/>
      </c>
      <c r="B1262" t="str">
        <f>IF(OR($A1262="",INDEX(games!$B:$B,ROW())=""),"",INDEX(games!$B:$B,ROW()))</f>
        <v/>
      </c>
      <c r="C1262" t="str">
        <f>IF(OR($A1262="",INDEX(games!$C:$C,ROW())=""),"",INDEX(games!$C:$C,ROW()))</f>
        <v/>
      </c>
      <c r="D1262" t="str">
        <f t="shared" si="1140"/>
        <v/>
      </c>
      <c r="E1262" t="str">
        <f t="shared" si="1141"/>
        <v/>
      </c>
      <c r="F1262" t="str">
        <f t="shared" si="1142"/>
        <v/>
      </c>
      <c r="G1262" t="e">
        <f t="shared" si="1143"/>
        <v>#N/A</v>
      </c>
      <c r="H1262" t="e">
        <f t="shared" si="1144"/>
        <v>#N/A</v>
      </c>
      <c r="I1262" t="e">
        <f t="shared" si="1145"/>
        <v>#N/A</v>
      </c>
      <c r="J1262" t="e">
        <f t="shared" si="1146"/>
        <v>#N/A</v>
      </c>
      <c r="K1262" t="e">
        <f t="shared" si="1147"/>
        <v>#N/A</v>
      </c>
      <c r="L1262" t="e">
        <f t="shared" si="1148"/>
        <v>#N/A</v>
      </c>
      <c r="M1262" t="e">
        <f t="shared" si="1149"/>
        <v>#N/A</v>
      </c>
      <c r="N1262" t="e">
        <f t="shared" si="1150"/>
        <v>#N/A</v>
      </c>
      <c r="O1262" t="str">
        <f t="shared" si="1151"/>
        <v/>
      </c>
      <c r="P1262" t="str">
        <f>IF(OR($A1262="",INDEX(games!$H:$H,ROW())=""),"",INDEX(games!$H:$H,ROW()))</f>
        <v/>
      </c>
      <c r="Q1262" t="str">
        <f t="shared" si="1152"/>
        <v/>
      </c>
      <c r="T1262">
        <f t="shared" si="1153"/>
        <v>2023</v>
      </c>
      <c r="U1262">
        <f t="shared" si="1154"/>
        <v>2025</v>
      </c>
      <c r="V1262">
        <f t="shared" si="1155"/>
        <v>2</v>
      </c>
      <c r="W1262" t="str">
        <f>IF(TRIM(INDEX(connections!$A:$A,ROW()))="","",TRIM(INDEX(connections!$A:$A,ROW())))</f>
        <v>Lost For Swords</v>
      </c>
      <c r="X1262" t="str">
        <f>IF($W1262="","",TRIM(INDEX(connections!$B:$B,ROW())))</f>
        <v>Slot &amp; Dungeons</v>
      </c>
      <c r="Y1262">
        <f t="shared" si="1156"/>
        <v>479</v>
      </c>
      <c r="Z1262">
        <f t="shared" si="1157"/>
        <v>778</v>
      </c>
      <c r="AA1262" t="str">
        <f t="shared" si="1158"/>
        <v/>
      </c>
      <c r="AB1262" t="str">
        <f t="shared" si="1159"/>
        <v/>
      </c>
      <c r="AC1262" t="str">
        <f t="shared" si="1160"/>
        <v/>
      </c>
      <c r="AD1262">
        <f t="shared" si="1161"/>
        <v>0</v>
      </c>
      <c r="AE1262" t="str">
        <f t="shared" si="1162"/>
        <v/>
      </c>
      <c r="AG1262" t="str">
        <f t="shared" si="1163"/>
        <v/>
      </c>
      <c r="AH1262" t="str">
        <f t="shared" si="1164"/>
        <v/>
      </c>
      <c r="AI1262" t="str">
        <f t="shared" si="1165"/>
        <v/>
      </c>
      <c r="AJ1262" t="str">
        <f t="shared" si="1166"/>
        <v/>
      </c>
      <c r="AK1262" t="str">
        <f t="shared" si="1167"/>
        <v/>
      </c>
      <c r="AL1262" t="str">
        <f>IF($A1262="","",INDEX(games!$J:$J,ROW())&amp;"")</f>
        <v/>
      </c>
      <c r="AM1262" t="str">
        <f>IF($A1262="","",SUMPRODUCT($AO1262:$BD1262,'Map Analysis'!$AN$2^{0,1,2,3,4,5,6,7,8,9,10,11,12,13,14,15}))</f>
        <v/>
      </c>
      <c r="AN1262" t="str">
        <f t="shared" si="1168"/>
        <v/>
      </c>
      <c r="AO1262" t="str">
        <f t="shared" si="1169"/>
        <v/>
      </c>
      <c r="AP1262" t="str">
        <f t="shared" si="1170"/>
        <v/>
      </c>
      <c r="AQ1262" t="str">
        <f t="shared" si="1171"/>
        <v/>
      </c>
      <c r="AR1262" t="str">
        <f t="shared" si="1172"/>
        <v/>
      </c>
      <c r="AS1262" t="str">
        <f t="shared" si="1173"/>
        <v/>
      </c>
      <c r="AT1262" t="str">
        <f t="shared" si="1174"/>
        <v/>
      </c>
      <c r="AU1262" t="str">
        <f t="shared" si="1175"/>
        <v/>
      </c>
      <c r="AV1262" t="str">
        <f t="shared" si="1176"/>
        <v/>
      </c>
      <c r="AW1262" t="str">
        <f t="shared" si="1177"/>
        <v/>
      </c>
      <c r="AX1262" t="str">
        <f t="shared" si="1178"/>
        <v/>
      </c>
      <c r="AY1262" t="str">
        <f t="shared" si="1179"/>
        <v/>
      </c>
      <c r="AZ1262" t="str">
        <f t="shared" si="1180"/>
        <v/>
      </c>
      <c r="BA1262" t="str">
        <f t="shared" si="1181"/>
        <v/>
      </c>
      <c r="BB1262" t="str">
        <f t="shared" si="1182"/>
        <v/>
      </c>
      <c r="BC1262" t="str">
        <f t="shared" si="1183"/>
        <v/>
      </c>
      <c r="BD1262" t="str">
        <f t="shared" si="1184"/>
        <v/>
      </c>
      <c r="BF1262">
        <f t="shared" si="1185"/>
        <v>0</v>
      </c>
      <c r="BG1262">
        <f t="shared" si="1186"/>
        <v>0</v>
      </c>
      <c r="BH1262">
        <f t="shared" si="1187"/>
        <v>0</v>
      </c>
      <c r="BI1262">
        <f t="shared" si="1188"/>
        <v>0</v>
      </c>
      <c r="BJ1262">
        <f t="shared" si="1189"/>
        <v>0</v>
      </c>
      <c r="BK1262">
        <f t="shared" si="1190"/>
        <v>0</v>
      </c>
      <c r="BL1262">
        <f t="shared" si="1191"/>
        <v>0</v>
      </c>
      <c r="BM1262">
        <f t="shared" si="1192"/>
        <v>0</v>
      </c>
      <c r="BN1262">
        <f t="shared" si="1193"/>
        <v>0</v>
      </c>
      <c r="BO1262">
        <f t="shared" si="1194"/>
        <v>0</v>
      </c>
      <c r="BP1262">
        <f t="shared" si="1195"/>
        <v>0</v>
      </c>
      <c r="BQ1262">
        <f t="shared" si="1196"/>
        <v>0</v>
      </c>
      <c r="BR1262">
        <f t="shared" si="1197"/>
        <v>0</v>
      </c>
      <c r="BS1262">
        <f t="shared" si="1198"/>
        <v>0</v>
      </c>
      <c r="BT1262">
        <f t="shared" si="1199"/>
        <v>0</v>
      </c>
    </row>
    <row r="1263" spans="1:72" x14ac:dyDescent="0.25">
      <c r="A1263" t="str">
        <f>IF(TRIM(INDEX(games!$A:$A,ROW()))="","",TRIM(INDEX(games!$A:$A,ROW())))</f>
        <v/>
      </c>
      <c r="B1263" t="str">
        <f>IF(OR($A1263="",INDEX(games!$B:$B,ROW())=""),"",INDEX(games!$B:$B,ROW()))</f>
        <v/>
      </c>
      <c r="C1263" t="str">
        <f>IF(OR($A1263="",INDEX(games!$C:$C,ROW())=""),"",INDEX(games!$C:$C,ROW()))</f>
        <v/>
      </c>
      <c r="D1263" t="str">
        <f t="shared" si="1140"/>
        <v/>
      </c>
      <c r="E1263" t="str">
        <f t="shared" si="1141"/>
        <v/>
      </c>
      <c r="F1263" t="str">
        <f t="shared" si="1142"/>
        <v/>
      </c>
      <c r="G1263" t="e">
        <f t="shared" si="1143"/>
        <v>#N/A</v>
      </c>
      <c r="H1263" t="e">
        <f t="shared" si="1144"/>
        <v>#N/A</v>
      </c>
      <c r="I1263" t="e">
        <f t="shared" si="1145"/>
        <v>#N/A</v>
      </c>
      <c r="J1263" t="e">
        <f t="shared" si="1146"/>
        <v>#N/A</v>
      </c>
      <c r="K1263" t="e">
        <f t="shared" si="1147"/>
        <v>#N/A</v>
      </c>
      <c r="L1263" t="e">
        <f t="shared" si="1148"/>
        <v>#N/A</v>
      </c>
      <c r="M1263" t="e">
        <f t="shared" si="1149"/>
        <v>#N/A</v>
      </c>
      <c r="N1263" t="e">
        <f t="shared" si="1150"/>
        <v>#N/A</v>
      </c>
      <c r="O1263" t="str">
        <f t="shared" si="1151"/>
        <v/>
      </c>
      <c r="P1263" t="str">
        <f>IF(OR($A1263="",INDEX(games!$H:$H,ROW())=""),"",INDEX(games!$H:$H,ROW()))</f>
        <v/>
      </c>
      <c r="Q1263" t="str">
        <f t="shared" si="1152"/>
        <v/>
      </c>
      <c r="T1263">
        <f t="shared" si="1153"/>
        <v>2021</v>
      </c>
      <c r="U1263">
        <f t="shared" si="1154"/>
        <v>2025</v>
      </c>
      <c r="V1263">
        <f t="shared" si="1155"/>
        <v>4</v>
      </c>
      <c r="W1263" t="str">
        <f>IF(TRIM(INDEX(connections!$A:$A,ROW()))="","",TRIM(INDEX(connections!$A:$A,ROW())))</f>
        <v>Luck be a Landlord</v>
      </c>
      <c r="X1263" t="str">
        <f>IF($W1263="","",TRIM(INDEX(connections!$B:$B,ROW())))</f>
        <v>Slot &amp; Dungeons</v>
      </c>
      <c r="Y1263">
        <f t="shared" si="1156"/>
        <v>484</v>
      </c>
      <c r="Z1263">
        <f t="shared" si="1157"/>
        <v>778</v>
      </c>
      <c r="AA1263" t="str">
        <f t="shared" si="1158"/>
        <v>Yes</v>
      </c>
      <c r="AB1263" t="str">
        <f t="shared" si="1159"/>
        <v/>
      </c>
      <c r="AC1263" t="str">
        <f t="shared" si="1160"/>
        <v/>
      </c>
      <c r="AD1263">
        <f t="shared" si="1161"/>
        <v>0</v>
      </c>
      <c r="AE1263" t="str">
        <f t="shared" si="1162"/>
        <v/>
      </c>
      <c r="AG1263" t="str">
        <f t="shared" si="1163"/>
        <v/>
      </c>
      <c r="AH1263" t="str">
        <f t="shared" si="1164"/>
        <v/>
      </c>
      <c r="AI1263" t="str">
        <f t="shared" si="1165"/>
        <v/>
      </c>
      <c r="AJ1263" t="str">
        <f t="shared" si="1166"/>
        <v/>
      </c>
      <c r="AK1263" t="str">
        <f t="shared" si="1167"/>
        <v/>
      </c>
      <c r="AL1263" t="str">
        <f>IF($A1263="","",INDEX(games!$J:$J,ROW())&amp;"")</f>
        <v/>
      </c>
      <c r="AM1263" t="str">
        <f>IF($A1263="","",SUMPRODUCT($AO1263:$BD1263,'Map Analysis'!$AN$2^{0,1,2,3,4,5,6,7,8,9,10,11,12,13,14,15}))</f>
        <v/>
      </c>
      <c r="AN1263" t="str">
        <f t="shared" si="1168"/>
        <v/>
      </c>
      <c r="AO1263" t="str">
        <f t="shared" si="1169"/>
        <v/>
      </c>
      <c r="AP1263" t="str">
        <f t="shared" si="1170"/>
        <v/>
      </c>
      <c r="AQ1263" t="str">
        <f t="shared" si="1171"/>
        <v/>
      </c>
      <c r="AR1263" t="str">
        <f t="shared" si="1172"/>
        <v/>
      </c>
      <c r="AS1263" t="str">
        <f t="shared" si="1173"/>
        <v/>
      </c>
      <c r="AT1263" t="str">
        <f t="shared" si="1174"/>
        <v/>
      </c>
      <c r="AU1263" t="str">
        <f t="shared" si="1175"/>
        <v/>
      </c>
      <c r="AV1263" t="str">
        <f t="shared" si="1176"/>
        <v/>
      </c>
      <c r="AW1263" t="str">
        <f t="shared" si="1177"/>
        <v/>
      </c>
      <c r="AX1263" t="str">
        <f t="shared" si="1178"/>
        <v/>
      </c>
      <c r="AY1263" t="str">
        <f t="shared" si="1179"/>
        <v/>
      </c>
      <c r="AZ1263" t="str">
        <f t="shared" si="1180"/>
        <v/>
      </c>
      <c r="BA1263" t="str">
        <f t="shared" si="1181"/>
        <v/>
      </c>
      <c r="BB1263" t="str">
        <f t="shared" si="1182"/>
        <v/>
      </c>
      <c r="BC1263" t="str">
        <f t="shared" si="1183"/>
        <v/>
      </c>
      <c r="BD1263" t="str">
        <f t="shared" si="1184"/>
        <v/>
      </c>
      <c r="BF1263">
        <f t="shared" si="1185"/>
        <v>0</v>
      </c>
      <c r="BG1263">
        <f t="shared" si="1186"/>
        <v>0</v>
      </c>
      <c r="BH1263">
        <f t="shared" si="1187"/>
        <v>0</v>
      </c>
      <c r="BI1263">
        <f t="shared" si="1188"/>
        <v>0</v>
      </c>
      <c r="BJ1263">
        <f t="shared" si="1189"/>
        <v>0</v>
      </c>
      <c r="BK1263">
        <f t="shared" si="1190"/>
        <v>0</v>
      </c>
      <c r="BL1263">
        <f t="shared" si="1191"/>
        <v>0</v>
      </c>
      <c r="BM1263">
        <f t="shared" si="1192"/>
        <v>0</v>
      </c>
      <c r="BN1263">
        <f t="shared" si="1193"/>
        <v>0</v>
      </c>
      <c r="BO1263">
        <f t="shared" si="1194"/>
        <v>0</v>
      </c>
      <c r="BP1263">
        <f t="shared" si="1195"/>
        <v>0</v>
      </c>
      <c r="BQ1263">
        <f t="shared" si="1196"/>
        <v>0</v>
      </c>
      <c r="BR1263">
        <f t="shared" si="1197"/>
        <v>0</v>
      </c>
      <c r="BS1263">
        <f t="shared" si="1198"/>
        <v>0</v>
      </c>
      <c r="BT1263">
        <f t="shared" si="1199"/>
        <v>0</v>
      </c>
    </row>
    <row r="1264" spans="1:72" x14ac:dyDescent="0.25">
      <c r="A1264" t="str">
        <f>IF(TRIM(INDEX(games!$A:$A,ROW()))="","",TRIM(INDEX(games!$A:$A,ROW())))</f>
        <v/>
      </c>
      <c r="B1264" t="str">
        <f>IF(OR($A1264="",INDEX(games!$B:$B,ROW())=""),"",INDEX(games!$B:$B,ROW()))</f>
        <v/>
      </c>
      <c r="C1264" t="str">
        <f>IF(OR($A1264="",INDEX(games!$C:$C,ROW())=""),"",INDEX(games!$C:$C,ROW()))</f>
        <v/>
      </c>
      <c r="D1264" t="str">
        <f t="shared" si="1140"/>
        <v/>
      </c>
      <c r="E1264" t="str">
        <f t="shared" si="1141"/>
        <v/>
      </c>
      <c r="F1264" t="str">
        <f t="shared" si="1142"/>
        <v/>
      </c>
      <c r="G1264" t="e">
        <f t="shared" si="1143"/>
        <v>#N/A</v>
      </c>
      <c r="H1264" t="e">
        <f t="shared" si="1144"/>
        <v>#N/A</v>
      </c>
      <c r="I1264" t="e">
        <f t="shared" si="1145"/>
        <v>#N/A</v>
      </c>
      <c r="J1264" t="e">
        <f t="shared" si="1146"/>
        <v>#N/A</v>
      </c>
      <c r="K1264" t="e">
        <f t="shared" si="1147"/>
        <v>#N/A</v>
      </c>
      <c r="L1264" t="e">
        <f t="shared" si="1148"/>
        <v>#N/A</v>
      </c>
      <c r="M1264" t="e">
        <f t="shared" si="1149"/>
        <v>#N/A</v>
      </c>
      <c r="N1264" t="e">
        <f t="shared" si="1150"/>
        <v>#N/A</v>
      </c>
      <c r="O1264" t="str">
        <f t="shared" si="1151"/>
        <v/>
      </c>
      <c r="P1264" t="str">
        <f>IF(OR($A1264="",INDEX(games!$H:$H,ROW())=""),"",INDEX(games!$H:$H,ROW()))</f>
        <v/>
      </c>
      <c r="Q1264" t="str">
        <f t="shared" si="1152"/>
        <v/>
      </c>
      <c r="T1264">
        <f t="shared" si="1153"/>
        <v>1995</v>
      </c>
      <c r="U1264">
        <f t="shared" si="1154"/>
        <v>2025</v>
      </c>
      <c r="V1264">
        <f t="shared" si="1155"/>
        <v>30</v>
      </c>
      <c r="W1264" t="str">
        <f>IF(TRIM(INDEX(connections!$A:$A,ROW()))="","",TRIM(INDEX(connections!$A:$A,ROW())))</f>
        <v>Mystery Dungeon 2: Shiren the Wanderer</v>
      </c>
      <c r="X1264" t="str">
        <f>IF($W1264="","",TRIM(INDEX(connections!$B:$B,ROW())))</f>
        <v>Slot &amp; Dungeons</v>
      </c>
      <c r="Y1264">
        <f t="shared" si="1156"/>
        <v>546</v>
      </c>
      <c r="Z1264">
        <f t="shared" si="1157"/>
        <v>778</v>
      </c>
      <c r="AA1264" t="str">
        <f t="shared" si="1158"/>
        <v>Yes</v>
      </c>
      <c r="AB1264" t="str">
        <f t="shared" si="1159"/>
        <v/>
      </c>
      <c r="AC1264" t="str">
        <f t="shared" si="1160"/>
        <v/>
      </c>
      <c r="AD1264">
        <f t="shared" si="1161"/>
        <v>1</v>
      </c>
      <c r="AE1264" t="str">
        <f t="shared" si="1162"/>
        <v/>
      </c>
      <c r="AG1264" t="str">
        <f t="shared" si="1163"/>
        <v/>
      </c>
      <c r="AH1264" t="str">
        <f t="shared" si="1164"/>
        <v/>
      </c>
      <c r="AI1264" t="str">
        <f t="shared" si="1165"/>
        <v/>
      </c>
      <c r="AJ1264" t="str">
        <f t="shared" si="1166"/>
        <v/>
      </c>
      <c r="AK1264" t="str">
        <f t="shared" si="1167"/>
        <v/>
      </c>
      <c r="AL1264" t="str">
        <f>IF($A1264="","",INDEX(games!$J:$J,ROW())&amp;"")</f>
        <v/>
      </c>
      <c r="AM1264" t="str">
        <f>IF($A1264="","",SUMPRODUCT($AO1264:$BD1264,'Map Analysis'!$AN$2^{0,1,2,3,4,5,6,7,8,9,10,11,12,13,14,15}))</f>
        <v/>
      </c>
      <c r="AN1264" t="str">
        <f t="shared" si="1168"/>
        <v/>
      </c>
      <c r="AO1264" t="str">
        <f t="shared" si="1169"/>
        <v/>
      </c>
      <c r="AP1264" t="str">
        <f t="shared" si="1170"/>
        <v/>
      </c>
      <c r="AQ1264" t="str">
        <f t="shared" si="1171"/>
        <v/>
      </c>
      <c r="AR1264" t="str">
        <f t="shared" si="1172"/>
        <v/>
      </c>
      <c r="AS1264" t="str">
        <f t="shared" si="1173"/>
        <v/>
      </c>
      <c r="AT1264" t="str">
        <f t="shared" si="1174"/>
        <v/>
      </c>
      <c r="AU1264" t="str">
        <f t="shared" si="1175"/>
        <v/>
      </c>
      <c r="AV1264" t="str">
        <f t="shared" si="1176"/>
        <v/>
      </c>
      <c r="AW1264" t="str">
        <f t="shared" si="1177"/>
        <v/>
      </c>
      <c r="AX1264" t="str">
        <f t="shared" si="1178"/>
        <v/>
      </c>
      <c r="AY1264" t="str">
        <f t="shared" si="1179"/>
        <v/>
      </c>
      <c r="AZ1264" t="str">
        <f t="shared" si="1180"/>
        <v/>
      </c>
      <c r="BA1264" t="str">
        <f t="shared" si="1181"/>
        <v/>
      </c>
      <c r="BB1264" t="str">
        <f t="shared" si="1182"/>
        <v/>
      </c>
      <c r="BC1264" t="str">
        <f t="shared" si="1183"/>
        <v/>
      </c>
      <c r="BD1264" t="str">
        <f t="shared" si="1184"/>
        <v/>
      </c>
      <c r="BF1264">
        <f t="shared" si="1185"/>
        <v>0</v>
      </c>
      <c r="BG1264">
        <f t="shared" si="1186"/>
        <v>0</v>
      </c>
      <c r="BH1264">
        <f t="shared" si="1187"/>
        <v>0</v>
      </c>
      <c r="BI1264">
        <f t="shared" si="1188"/>
        <v>0</v>
      </c>
      <c r="BJ1264">
        <f t="shared" si="1189"/>
        <v>0</v>
      </c>
      <c r="BK1264">
        <f t="shared" si="1190"/>
        <v>0</v>
      </c>
      <c r="BL1264">
        <f t="shared" si="1191"/>
        <v>0</v>
      </c>
      <c r="BM1264">
        <f t="shared" si="1192"/>
        <v>0</v>
      </c>
      <c r="BN1264">
        <f t="shared" si="1193"/>
        <v>0</v>
      </c>
      <c r="BO1264">
        <f t="shared" si="1194"/>
        <v>0</v>
      </c>
      <c r="BP1264">
        <f t="shared" si="1195"/>
        <v>0</v>
      </c>
      <c r="BQ1264">
        <f t="shared" si="1196"/>
        <v>0</v>
      </c>
      <c r="BR1264">
        <f t="shared" si="1197"/>
        <v>0</v>
      </c>
      <c r="BS1264">
        <f t="shared" si="1198"/>
        <v>0</v>
      </c>
      <c r="BT1264">
        <f t="shared" si="1199"/>
        <v>0</v>
      </c>
    </row>
    <row r="1265" spans="1:72" x14ac:dyDescent="0.25">
      <c r="A1265" t="str">
        <f>IF(TRIM(INDEX(games!$A:$A,ROW()))="","",TRIM(INDEX(games!$A:$A,ROW())))</f>
        <v/>
      </c>
      <c r="B1265" t="str">
        <f>IF(OR($A1265="",INDEX(games!$B:$B,ROW())=""),"",INDEX(games!$B:$B,ROW()))</f>
        <v/>
      </c>
      <c r="C1265" t="str">
        <f>IF(OR($A1265="",INDEX(games!$C:$C,ROW())=""),"",INDEX(games!$C:$C,ROW()))</f>
        <v/>
      </c>
      <c r="D1265" t="str">
        <f t="shared" si="1140"/>
        <v/>
      </c>
      <c r="E1265" t="str">
        <f t="shared" si="1141"/>
        <v/>
      </c>
      <c r="F1265" t="str">
        <f t="shared" si="1142"/>
        <v/>
      </c>
      <c r="G1265" t="e">
        <f t="shared" si="1143"/>
        <v>#N/A</v>
      </c>
      <c r="H1265" t="e">
        <f t="shared" si="1144"/>
        <v>#N/A</v>
      </c>
      <c r="I1265" t="e">
        <f t="shared" si="1145"/>
        <v>#N/A</v>
      </c>
      <c r="J1265" t="e">
        <f t="shared" si="1146"/>
        <v>#N/A</v>
      </c>
      <c r="K1265" t="e">
        <f t="shared" si="1147"/>
        <v>#N/A</v>
      </c>
      <c r="L1265" t="e">
        <f t="shared" si="1148"/>
        <v>#N/A</v>
      </c>
      <c r="M1265" t="e">
        <f t="shared" si="1149"/>
        <v>#N/A</v>
      </c>
      <c r="N1265" t="e">
        <f t="shared" si="1150"/>
        <v>#N/A</v>
      </c>
      <c r="O1265" t="str">
        <f t="shared" si="1151"/>
        <v/>
      </c>
      <c r="P1265" t="str">
        <f>IF(OR($A1265="",INDEX(games!$H:$H,ROW())=""),"",INDEX(games!$H:$H,ROW()))</f>
        <v/>
      </c>
      <c r="Q1265" t="str">
        <f t="shared" si="1152"/>
        <v/>
      </c>
      <c r="T1265">
        <f t="shared" si="1153"/>
        <v>2017</v>
      </c>
      <c r="U1265">
        <f t="shared" si="1154"/>
        <v>2025</v>
      </c>
      <c r="V1265">
        <f t="shared" si="1155"/>
        <v>8</v>
      </c>
      <c r="W1265" t="str">
        <f>IF(TRIM(INDEX(connections!$A:$A,ROW()))="","",TRIM(INDEX(connections!$A:$A,ROW())))</f>
        <v>Slay the Spire</v>
      </c>
      <c r="X1265" t="str">
        <f>IF($W1265="","",TRIM(INDEX(connections!$B:$B,ROW())))</f>
        <v>Slot &amp; Dungeons</v>
      </c>
      <c r="Y1265">
        <f t="shared" si="1156"/>
        <v>772</v>
      </c>
      <c r="Z1265">
        <f t="shared" si="1157"/>
        <v>778</v>
      </c>
      <c r="AA1265" t="str">
        <f t="shared" si="1158"/>
        <v>Yes</v>
      </c>
      <c r="AB1265" t="str">
        <f t="shared" si="1159"/>
        <v/>
      </c>
      <c r="AC1265" t="str">
        <f t="shared" si="1160"/>
        <v/>
      </c>
      <c r="AD1265">
        <f t="shared" si="1161"/>
        <v>0</v>
      </c>
      <c r="AE1265" t="str">
        <f t="shared" si="1162"/>
        <v/>
      </c>
      <c r="AG1265" t="str">
        <f t="shared" si="1163"/>
        <v/>
      </c>
      <c r="AH1265" t="str">
        <f t="shared" si="1164"/>
        <v/>
      </c>
      <c r="AI1265" t="str">
        <f t="shared" si="1165"/>
        <v/>
      </c>
      <c r="AJ1265" t="str">
        <f t="shared" si="1166"/>
        <v/>
      </c>
      <c r="AK1265" t="str">
        <f t="shared" si="1167"/>
        <v/>
      </c>
      <c r="AL1265" t="str">
        <f>IF($A1265="","",INDEX(games!$J:$J,ROW())&amp;"")</f>
        <v/>
      </c>
      <c r="AM1265" t="str">
        <f>IF($A1265="","",SUMPRODUCT($AO1265:$BD1265,'Map Analysis'!$AN$2^{0,1,2,3,4,5,6,7,8,9,10,11,12,13,14,15}))</f>
        <v/>
      </c>
      <c r="AN1265" t="str">
        <f t="shared" si="1168"/>
        <v/>
      </c>
      <c r="AO1265" t="str">
        <f t="shared" si="1169"/>
        <v/>
      </c>
      <c r="AP1265" t="str">
        <f t="shared" si="1170"/>
        <v/>
      </c>
      <c r="AQ1265" t="str">
        <f t="shared" si="1171"/>
        <v/>
      </c>
      <c r="AR1265" t="str">
        <f t="shared" si="1172"/>
        <v/>
      </c>
      <c r="AS1265" t="str">
        <f t="shared" si="1173"/>
        <v/>
      </c>
      <c r="AT1265" t="str">
        <f t="shared" si="1174"/>
        <v/>
      </c>
      <c r="AU1265" t="str">
        <f t="shared" si="1175"/>
        <v/>
      </c>
      <c r="AV1265" t="str">
        <f t="shared" si="1176"/>
        <v/>
      </c>
      <c r="AW1265" t="str">
        <f t="shared" si="1177"/>
        <v/>
      </c>
      <c r="AX1265" t="str">
        <f t="shared" si="1178"/>
        <v/>
      </c>
      <c r="AY1265" t="str">
        <f t="shared" si="1179"/>
        <v/>
      </c>
      <c r="AZ1265" t="str">
        <f t="shared" si="1180"/>
        <v/>
      </c>
      <c r="BA1265" t="str">
        <f t="shared" si="1181"/>
        <v/>
      </c>
      <c r="BB1265" t="str">
        <f t="shared" si="1182"/>
        <v/>
      </c>
      <c r="BC1265" t="str">
        <f t="shared" si="1183"/>
        <v/>
      </c>
      <c r="BD1265" t="str">
        <f t="shared" si="1184"/>
        <v/>
      </c>
      <c r="BF1265">
        <f t="shared" si="1185"/>
        <v>0</v>
      </c>
      <c r="BG1265">
        <f t="shared" si="1186"/>
        <v>0</v>
      </c>
      <c r="BH1265">
        <f t="shared" si="1187"/>
        <v>0</v>
      </c>
      <c r="BI1265">
        <f t="shared" si="1188"/>
        <v>0</v>
      </c>
      <c r="BJ1265">
        <f t="shared" si="1189"/>
        <v>0</v>
      </c>
      <c r="BK1265">
        <f t="shared" si="1190"/>
        <v>0</v>
      </c>
      <c r="BL1265">
        <f t="shared" si="1191"/>
        <v>0</v>
      </c>
      <c r="BM1265">
        <f t="shared" si="1192"/>
        <v>0</v>
      </c>
      <c r="BN1265">
        <f t="shared" si="1193"/>
        <v>0</v>
      </c>
      <c r="BO1265">
        <f t="shared" si="1194"/>
        <v>0</v>
      </c>
      <c r="BP1265">
        <f t="shared" si="1195"/>
        <v>0</v>
      </c>
      <c r="BQ1265">
        <f t="shared" si="1196"/>
        <v>0</v>
      </c>
      <c r="BR1265">
        <f t="shared" si="1197"/>
        <v>0</v>
      </c>
      <c r="BS1265">
        <f t="shared" si="1198"/>
        <v>0</v>
      </c>
      <c r="BT1265">
        <f t="shared" si="1199"/>
        <v>0</v>
      </c>
    </row>
    <row r="1266" spans="1:72" x14ac:dyDescent="0.25">
      <c r="A1266" t="str">
        <f>IF(TRIM(INDEX(games!$A:$A,ROW()))="","",TRIM(INDEX(games!$A:$A,ROW())))</f>
        <v/>
      </c>
      <c r="B1266" t="str">
        <f>IF(OR($A1266="",INDEX(games!$B:$B,ROW())=""),"",INDEX(games!$B:$B,ROW()))</f>
        <v/>
      </c>
      <c r="C1266" t="str">
        <f>IF(OR($A1266="",INDEX(games!$C:$C,ROW())=""),"",INDEX(games!$C:$C,ROW()))</f>
        <v/>
      </c>
      <c r="D1266" t="str">
        <f t="shared" si="1140"/>
        <v/>
      </c>
      <c r="E1266" t="str">
        <f t="shared" si="1141"/>
        <v/>
      </c>
      <c r="F1266" t="str">
        <f t="shared" si="1142"/>
        <v/>
      </c>
      <c r="G1266" t="e">
        <f t="shared" si="1143"/>
        <v>#N/A</v>
      </c>
      <c r="H1266" t="e">
        <f t="shared" si="1144"/>
        <v>#N/A</v>
      </c>
      <c r="I1266" t="e">
        <f t="shared" si="1145"/>
        <v>#N/A</v>
      </c>
      <c r="J1266" t="e">
        <f t="shared" si="1146"/>
        <v>#N/A</v>
      </c>
      <c r="K1266" t="e">
        <f t="shared" si="1147"/>
        <v>#N/A</v>
      </c>
      <c r="L1266" t="e">
        <f t="shared" si="1148"/>
        <v>#N/A</v>
      </c>
      <c r="M1266" t="e">
        <f t="shared" si="1149"/>
        <v>#N/A</v>
      </c>
      <c r="N1266" t="e">
        <f t="shared" si="1150"/>
        <v>#N/A</v>
      </c>
      <c r="O1266" t="str">
        <f t="shared" si="1151"/>
        <v/>
      </c>
      <c r="P1266" t="str">
        <f>IF(OR($A1266="",INDEX(games!$H:$H,ROW())=""),"",INDEX(games!$H:$H,ROW()))</f>
        <v/>
      </c>
      <c r="Q1266" t="str">
        <f t="shared" si="1152"/>
        <v/>
      </c>
      <c r="T1266">
        <f t="shared" si="1153"/>
        <v>2023</v>
      </c>
      <c r="U1266">
        <f t="shared" si="1154"/>
        <v>2026</v>
      </c>
      <c r="V1266">
        <f t="shared" si="1155"/>
        <v>3</v>
      </c>
      <c r="W1266" t="str">
        <f>IF(TRIM(INDEX(connections!$A:$A,ROW()))="","",TRIM(INDEX(connections!$A:$A,ROW())))</f>
        <v>Balatro</v>
      </c>
      <c r="X1266" t="str">
        <f>IF($W1266="","",TRIM(INDEX(connections!$B:$B,ROW())))</f>
        <v>Slot or Not</v>
      </c>
      <c r="Y1266">
        <f t="shared" si="1156"/>
        <v>56</v>
      </c>
      <c r="Z1266">
        <f t="shared" si="1157"/>
        <v>779</v>
      </c>
      <c r="AA1266" t="str">
        <f t="shared" si="1158"/>
        <v>Yes</v>
      </c>
      <c r="AB1266" t="str">
        <f t="shared" si="1159"/>
        <v/>
      </c>
      <c r="AC1266" t="str">
        <f t="shared" si="1160"/>
        <v/>
      </c>
      <c r="AD1266">
        <f t="shared" si="1161"/>
        <v>0</v>
      </c>
      <c r="AE1266" t="str">
        <f t="shared" si="1162"/>
        <v/>
      </c>
      <c r="AG1266" t="str">
        <f t="shared" si="1163"/>
        <v/>
      </c>
      <c r="AH1266" t="str">
        <f t="shared" si="1164"/>
        <v/>
      </c>
      <c r="AI1266" t="str">
        <f t="shared" si="1165"/>
        <v/>
      </c>
      <c r="AJ1266" t="str">
        <f t="shared" si="1166"/>
        <v/>
      </c>
      <c r="AK1266" t="str">
        <f t="shared" si="1167"/>
        <v/>
      </c>
      <c r="AL1266" t="str">
        <f>IF($A1266="","",INDEX(games!$J:$J,ROW())&amp;"")</f>
        <v/>
      </c>
      <c r="AM1266" t="str">
        <f>IF($A1266="","",SUMPRODUCT($AO1266:$BD1266,'Map Analysis'!$AN$2^{0,1,2,3,4,5,6,7,8,9,10,11,12,13,14,15}))</f>
        <v/>
      </c>
      <c r="AN1266" t="str">
        <f t="shared" si="1168"/>
        <v/>
      </c>
      <c r="AO1266" t="str">
        <f t="shared" si="1169"/>
        <v/>
      </c>
      <c r="AP1266" t="str">
        <f t="shared" si="1170"/>
        <v/>
      </c>
      <c r="AQ1266" t="str">
        <f t="shared" si="1171"/>
        <v/>
      </c>
      <c r="AR1266" t="str">
        <f t="shared" si="1172"/>
        <v/>
      </c>
      <c r="AS1266" t="str">
        <f t="shared" si="1173"/>
        <v/>
      </c>
      <c r="AT1266" t="str">
        <f t="shared" si="1174"/>
        <v/>
      </c>
      <c r="AU1266" t="str">
        <f t="shared" si="1175"/>
        <v/>
      </c>
      <c r="AV1266" t="str">
        <f t="shared" si="1176"/>
        <v/>
      </c>
      <c r="AW1266" t="str">
        <f t="shared" si="1177"/>
        <v/>
      </c>
      <c r="AX1266" t="str">
        <f t="shared" si="1178"/>
        <v/>
      </c>
      <c r="AY1266" t="str">
        <f t="shared" si="1179"/>
        <v/>
      </c>
      <c r="AZ1266" t="str">
        <f t="shared" si="1180"/>
        <v/>
      </c>
      <c r="BA1266" t="str">
        <f t="shared" si="1181"/>
        <v/>
      </c>
      <c r="BB1266" t="str">
        <f t="shared" si="1182"/>
        <v/>
      </c>
      <c r="BC1266" t="str">
        <f t="shared" si="1183"/>
        <v/>
      </c>
      <c r="BD1266" t="str">
        <f t="shared" si="1184"/>
        <v/>
      </c>
      <c r="BF1266">
        <f t="shared" si="1185"/>
        <v>0</v>
      </c>
      <c r="BG1266">
        <f t="shared" si="1186"/>
        <v>0</v>
      </c>
      <c r="BH1266">
        <f t="shared" si="1187"/>
        <v>0</v>
      </c>
      <c r="BI1266">
        <f t="shared" si="1188"/>
        <v>0</v>
      </c>
      <c r="BJ1266">
        <f t="shared" si="1189"/>
        <v>0</v>
      </c>
      <c r="BK1266">
        <f t="shared" si="1190"/>
        <v>0</v>
      </c>
      <c r="BL1266">
        <f t="shared" si="1191"/>
        <v>0</v>
      </c>
      <c r="BM1266">
        <f t="shared" si="1192"/>
        <v>0</v>
      </c>
      <c r="BN1266">
        <f t="shared" si="1193"/>
        <v>0</v>
      </c>
      <c r="BO1266">
        <f t="shared" si="1194"/>
        <v>0</v>
      </c>
      <c r="BP1266">
        <f t="shared" si="1195"/>
        <v>0</v>
      </c>
      <c r="BQ1266">
        <f t="shared" si="1196"/>
        <v>0</v>
      </c>
      <c r="BR1266">
        <f t="shared" si="1197"/>
        <v>0</v>
      </c>
      <c r="BS1266">
        <f t="shared" si="1198"/>
        <v>0</v>
      </c>
      <c r="BT1266">
        <f t="shared" si="1199"/>
        <v>0</v>
      </c>
    </row>
    <row r="1267" spans="1:72" x14ac:dyDescent="0.25">
      <c r="A1267" t="str">
        <f>IF(TRIM(INDEX(games!$A:$A,ROW()))="","",TRIM(INDEX(games!$A:$A,ROW())))</f>
        <v/>
      </c>
      <c r="B1267" t="str">
        <f>IF(OR($A1267="",INDEX(games!$B:$B,ROW())=""),"",INDEX(games!$B:$B,ROW()))</f>
        <v/>
      </c>
      <c r="C1267" t="str">
        <f>IF(OR($A1267="",INDEX(games!$C:$C,ROW())=""),"",INDEX(games!$C:$C,ROW()))</f>
        <v/>
      </c>
      <c r="D1267" t="str">
        <f t="shared" si="1140"/>
        <v/>
      </c>
      <c r="E1267" t="str">
        <f t="shared" si="1141"/>
        <v/>
      </c>
      <c r="F1267" t="str">
        <f t="shared" si="1142"/>
        <v/>
      </c>
      <c r="G1267" t="e">
        <f t="shared" si="1143"/>
        <v>#N/A</v>
      </c>
      <c r="H1267" t="e">
        <f t="shared" si="1144"/>
        <v>#N/A</v>
      </c>
      <c r="I1267" t="e">
        <f t="shared" si="1145"/>
        <v>#N/A</v>
      </c>
      <c r="J1267" t="e">
        <f t="shared" si="1146"/>
        <v>#N/A</v>
      </c>
      <c r="K1267" t="e">
        <f t="shared" si="1147"/>
        <v>#N/A</v>
      </c>
      <c r="L1267" t="e">
        <f t="shared" si="1148"/>
        <v>#N/A</v>
      </c>
      <c r="M1267" t="e">
        <f t="shared" si="1149"/>
        <v>#N/A</v>
      </c>
      <c r="N1267" t="e">
        <f t="shared" si="1150"/>
        <v>#N/A</v>
      </c>
      <c r="O1267" t="str">
        <f t="shared" si="1151"/>
        <v/>
      </c>
      <c r="P1267" t="str">
        <f>IF(OR($A1267="",INDEX(games!$H:$H,ROW())=""),"",INDEX(games!$H:$H,ROW()))</f>
        <v/>
      </c>
      <c r="Q1267" t="str">
        <f t="shared" si="1152"/>
        <v/>
      </c>
      <c r="T1267">
        <f t="shared" si="1153"/>
        <v>2017</v>
      </c>
      <c r="U1267">
        <f t="shared" si="1154"/>
        <v>2026</v>
      </c>
      <c r="V1267">
        <f t="shared" si="1155"/>
        <v>9</v>
      </c>
      <c r="W1267" t="str">
        <f>IF(TRIM(INDEX(connections!$A:$A,ROW()))="","",TRIM(INDEX(connections!$A:$A,ROW())))</f>
        <v>Slay the Spire</v>
      </c>
      <c r="X1267" t="str">
        <f>IF($W1267="","",TRIM(INDEX(connections!$B:$B,ROW())))</f>
        <v>Slot or Not</v>
      </c>
      <c r="Y1267">
        <f t="shared" si="1156"/>
        <v>772</v>
      </c>
      <c r="Z1267">
        <f t="shared" si="1157"/>
        <v>779</v>
      </c>
      <c r="AA1267" t="str">
        <f t="shared" si="1158"/>
        <v>Yes</v>
      </c>
      <c r="AB1267" t="str">
        <f t="shared" si="1159"/>
        <v/>
      </c>
      <c r="AC1267" t="str">
        <f t="shared" si="1160"/>
        <v/>
      </c>
      <c r="AD1267">
        <f t="shared" si="1161"/>
        <v>0</v>
      </c>
      <c r="AE1267" t="str">
        <f t="shared" si="1162"/>
        <v/>
      </c>
      <c r="AG1267" t="str">
        <f t="shared" si="1163"/>
        <v/>
      </c>
      <c r="AH1267" t="str">
        <f t="shared" si="1164"/>
        <v/>
      </c>
      <c r="AI1267" t="str">
        <f t="shared" si="1165"/>
        <v/>
      </c>
      <c r="AJ1267" t="str">
        <f t="shared" si="1166"/>
        <v/>
      </c>
      <c r="AK1267" t="str">
        <f t="shared" si="1167"/>
        <v/>
      </c>
      <c r="AL1267" t="str">
        <f>IF($A1267="","",INDEX(games!$J:$J,ROW())&amp;"")</f>
        <v/>
      </c>
      <c r="AM1267" t="str">
        <f>IF($A1267="","",SUMPRODUCT($AO1267:$BD1267,'Map Analysis'!$AN$2^{0,1,2,3,4,5,6,7,8,9,10,11,12,13,14,15}))</f>
        <v/>
      </c>
      <c r="AN1267" t="str">
        <f t="shared" si="1168"/>
        <v/>
      </c>
      <c r="AO1267" t="str">
        <f t="shared" si="1169"/>
        <v/>
      </c>
      <c r="AP1267" t="str">
        <f t="shared" si="1170"/>
        <v/>
      </c>
      <c r="AQ1267" t="str">
        <f t="shared" si="1171"/>
        <v/>
      </c>
      <c r="AR1267" t="str">
        <f t="shared" si="1172"/>
        <v/>
      </c>
      <c r="AS1267" t="str">
        <f t="shared" si="1173"/>
        <v/>
      </c>
      <c r="AT1267" t="str">
        <f t="shared" si="1174"/>
        <v/>
      </c>
      <c r="AU1267" t="str">
        <f t="shared" si="1175"/>
        <v/>
      </c>
      <c r="AV1267" t="str">
        <f t="shared" si="1176"/>
        <v/>
      </c>
      <c r="AW1267" t="str">
        <f t="shared" si="1177"/>
        <v/>
      </c>
      <c r="AX1267" t="str">
        <f t="shared" si="1178"/>
        <v/>
      </c>
      <c r="AY1267" t="str">
        <f t="shared" si="1179"/>
        <v/>
      </c>
      <c r="AZ1267" t="str">
        <f t="shared" si="1180"/>
        <v/>
      </c>
      <c r="BA1267" t="str">
        <f t="shared" si="1181"/>
        <v/>
      </c>
      <c r="BB1267" t="str">
        <f t="shared" si="1182"/>
        <v/>
      </c>
      <c r="BC1267" t="str">
        <f t="shared" si="1183"/>
        <v/>
      </c>
      <c r="BD1267" t="str">
        <f t="shared" si="1184"/>
        <v/>
      </c>
      <c r="BF1267">
        <f t="shared" si="1185"/>
        <v>0</v>
      </c>
      <c r="BG1267">
        <f t="shared" si="1186"/>
        <v>0</v>
      </c>
      <c r="BH1267">
        <f t="shared" si="1187"/>
        <v>0</v>
      </c>
      <c r="BI1267">
        <f t="shared" si="1188"/>
        <v>0</v>
      </c>
      <c r="BJ1267">
        <f t="shared" si="1189"/>
        <v>0</v>
      </c>
      <c r="BK1267">
        <f t="shared" si="1190"/>
        <v>0</v>
      </c>
      <c r="BL1267">
        <f t="shared" si="1191"/>
        <v>0</v>
      </c>
      <c r="BM1267">
        <f t="shared" si="1192"/>
        <v>0</v>
      </c>
      <c r="BN1267">
        <f t="shared" si="1193"/>
        <v>0</v>
      </c>
      <c r="BO1267">
        <f t="shared" si="1194"/>
        <v>0</v>
      </c>
      <c r="BP1267">
        <f t="shared" si="1195"/>
        <v>0</v>
      </c>
      <c r="BQ1267">
        <f t="shared" si="1196"/>
        <v>0</v>
      </c>
      <c r="BR1267">
        <f t="shared" si="1197"/>
        <v>0</v>
      </c>
      <c r="BS1267">
        <f t="shared" si="1198"/>
        <v>0</v>
      </c>
      <c r="BT1267">
        <f t="shared" si="1199"/>
        <v>0</v>
      </c>
    </row>
    <row r="1268" spans="1:72" x14ac:dyDescent="0.25">
      <c r="A1268" t="str">
        <f>IF(TRIM(INDEX(games!$A:$A,ROW()))="","",TRIM(INDEX(games!$A:$A,ROW())))</f>
        <v/>
      </c>
      <c r="B1268" t="str">
        <f>IF(OR($A1268="",INDEX(games!$B:$B,ROW())=""),"",INDEX(games!$B:$B,ROW()))</f>
        <v/>
      </c>
      <c r="C1268" t="str">
        <f>IF(OR($A1268="",INDEX(games!$C:$C,ROW())=""),"",INDEX(games!$C:$C,ROW()))</f>
        <v/>
      </c>
      <c r="D1268" t="str">
        <f t="shared" si="1140"/>
        <v/>
      </c>
      <c r="E1268" t="str">
        <f t="shared" si="1141"/>
        <v/>
      </c>
      <c r="F1268" t="str">
        <f t="shared" si="1142"/>
        <v/>
      </c>
      <c r="G1268" t="e">
        <f t="shared" si="1143"/>
        <v>#N/A</v>
      </c>
      <c r="H1268" t="e">
        <f t="shared" si="1144"/>
        <v>#N/A</v>
      </c>
      <c r="I1268" t="e">
        <f t="shared" si="1145"/>
        <v>#N/A</v>
      </c>
      <c r="J1268" t="e">
        <f t="shared" si="1146"/>
        <v>#N/A</v>
      </c>
      <c r="K1268" t="e">
        <f t="shared" si="1147"/>
        <v>#N/A</v>
      </c>
      <c r="L1268" t="e">
        <f t="shared" si="1148"/>
        <v>#N/A</v>
      </c>
      <c r="M1268" t="e">
        <f t="shared" si="1149"/>
        <v>#N/A</v>
      </c>
      <c r="N1268" t="e">
        <f t="shared" si="1150"/>
        <v>#N/A</v>
      </c>
      <c r="O1268" t="str">
        <f t="shared" si="1151"/>
        <v/>
      </c>
      <c r="P1268" t="str">
        <f>IF(OR($A1268="",INDEX(games!$H:$H,ROW())=""),"",INDEX(games!$H:$H,ROW()))</f>
        <v/>
      </c>
      <c r="Q1268" t="str">
        <f t="shared" si="1152"/>
        <v/>
      </c>
      <c r="T1268">
        <f t="shared" si="1153"/>
        <v>2021</v>
      </c>
      <c r="U1268">
        <f t="shared" si="1154"/>
        <v>2023</v>
      </c>
      <c r="V1268">
        <f t="shared" si="1155"/>
        <v>2</v>
      </c>
      <c r="W1268" t="str">
        <f>IF(TRIM(INDEX(connections!$A:$A,ROW()))="","",TRIM(INDEX(connections!$A:$A,ROW())))</f>
        <v>Vampire Survivors</v>
      </c>
      <c r="X1268" t="str">
        <f>IF($W1268="","",TRIM(INDEX(connections!$B:$B,ROW())))</f>
        <v>Snake Farm</v>
      </c>
      <c r="Y1268">
        <f t="shared" si="1156"/>
        <v>941</v>
      </c>
      <c r="Z1268">
        <f t="shared" si="1157"/>
        <v>781</v>
      </c>
      <c r="AA1268" t="str">
        <f t="shared" si="1158"/>
        <v>Yes</v>
      </c>
      <c r="AB1268" t="str">
        <f t="shared" si="1159"/>
        <v/>
      </c>
      <c r="AC1268" t="str">
        <f t="shared" si="1160"/>
        <v/>
      </c>
      <c r="AD1268">
        <f t="shared" si="1161"/>
        <v>0</v>
      </c>
      <c r="AE1268" t="str">
        <f t="shared" si="1162"/>
        <v/>
      </c>
      <c r="AG1268" t="str">
        <f t="shared" si="1163"/>
        <v/>
      </c>
      <c r="AH1268" t="str">
        <f t="shared" si="1164"/>
        <v/>
      </c>
      <c r="AI1268" t="str">
        <f t="shared" si="1165"/>
        <v/>
      </c>
      <c r="AJ1268" t="str">
        <f t="shared" si="1166"/>
        <v/>
      </c>
      <c r="AK1268" t="str">
        <f t="shared" si="1167"/>
        <v/>
      </c>
      <c r="AL1268" t="str">
        <f>IF($A1268="","",INDEX(games!$J:$J,ROW())&amp;"")</f>
        <v/>
      </c>
      <c r="AM1268" t="str">
        <f>IF($A1268="","",SUMPRODUCT($AO1268:$BD1268,'Map Analysis'!$AN$2^{0,1,2,3,4,5,6,7,8,9,10,11,12,13,14,15}))</f>
        <v/>
      </c>
      <c r="AN1268" t="str">
        <f t="shared" si="1168"/>
        <v/>
      </c>
      <c r="AO1268" t="str">
        <f t="shared" si="1169"/>
        <v/>
      </c>
      <c r="AP1268" t="str">
        <f t="shared" si="1170"/>
        <v/>
      </c>
      <c r="AQ1268" t="str">
        <f t="shared" si="1171"/>
        <v/>
      </c>
      <c r="AR1268" t="str">
        <f t="shared" si="1172"/>
        <v/>
      </c>
      <c r="AS1268" t="str">
        <f t="shared" si="1173"/>
        <v/>
      </c>
      <c r="AT1268" t="str">
        <f t="shared" si="1174"/>
        <v/>
      </c>
      <c r="AU1268" t="str">
        <f t="shared" si="1175"/>
        <v/>
      </c>
      <c r="AV1268" t="str">
        <f t="shared" si="1176"/>
        <v/>
      </c>
      <c r="AW1268" t="str">
        <f t="shared" si="1177"/>
        <v/>
      </c>
      <c r="AX1268" t="str">
        <f t="shared" si="1178"/>
        <v/>
      </c>
      <c r="AY1268" t="str">
        <f t="shared" si="1179"/>
        <v/>
      </c>
      <c r="AZ1268" t="str">
        <f t="shared" si="1180"/>
        <v/>
      </c>
      <c r="BA1268" t="str">
        <f t="shared" si="1181"/>
        <v/>
      </c>
      <c r="BB1268" t="str">
        <f t="shared" si="1182"/>
        <v/>
      </c>
      <c r="BC1268" t="str">
        <f t="shared" si="1183"/>
        <v/>
      </c>
      <c r="BD1268" t="str">
        <f t="shared" si="1184"/>
        <v/>
      </c>
      <c r="BF1268">
        <f t="shared" si="1185"/>
        <v>1</v>
      </c>
      <c r="BG1268">
        <f t="shared" si="1186"/>
        <v>0</v>
      </c>
      <c r="BH1268">
        <f t="shared" si="1187"/>
        <v>0</v>
      </c>
      <c r="BI1268">
        <f t="shared" si="1188"/>
        <v>0</v>
      </c>
      <c r="BJ1268">
        <f t="shared" si="1189"/>
        <v>0</v>
      </c>
      <c r="BK1268">
        <f t="shared" si="1190"/>
        <v>0</v>
      </c>
      <c r="BL1268">
        <f t="shared" si="1191"/>
        <v>0</v>
      </c>
      <c r="BM1268">
        <f t="shared" si="1192"/>
        <v>0</v>
      </c>
      <c r="BN1268">
        <f t="shared" si="1193"/>
        <v>0</v>
      </c>
      <c r="BO1268">
        <f t="shared" si="1194"/>
        <v>0</v>
      </c>
      <c r="BP1268">
        <f t="shared" si="1195"/>
        <v>0</v>
      </c>
      <c r="BQ1268">
        <f t="shared" si="1196"/>
        <v>0</v>
      </c>
      <c r="BR1268">
        <f t="shared" si="1197"/>
        <v>0</v>
      </c>
      <c r="BS1268">
        <f t="shared" si="1198"/>
        <v>0</v>
      </c>
      <c r="BT1268">
        <f t="shared" si="1199"/>
        <v>0</v>
      </c>
    </row>
    <row r="1269" spans="1:72" x14ac:dyDescent="0.25">
      <c r="A1269" t="str">
        <f>IF(TRIM(INDEX(games!$A:$A,ROW()))="","",TRIM(INDEX(games!$A:$A,ROW())))</f>
        <v/>
      </c>
      <c r="B1269" t="str">
        <f>IF(OR($A1269="",INDEX(games!$B:$B,ROW())=""),"",INDEX(games!$B:$B,ROW()))</f>
        <v/>
      </c>
      <c r="C1269" t="str">
        <f>IF(OR($A1269="",INDEX(games!$C:$C,ROW())=""),"",INDEX(games!$C:$C,ROW()))</f>
        <v/>
      </c>
      <c r="D1269" t="str">
        <f t="shared" si="1140"/>
        <v/>
      </c>
      <c r="E1269" t="str">
        <f t="shared" si="1141"/>
        <v/>
      </c>
      <c r="F1269" t="str">
        <f t="shared" si="1142"/>
        <v/>
      </c>
      <c r="G1269" t="e">
        <f t="shared" si="1143"/>
        <v>#N/A</v>
      </c>
      <c r="H1269" t="e">
        <f t="shared" si="1144"/>
        <v>#N/A</v>
      </c>
      <c r="I1269" t="e">
        <f t="shared" si="1145"/>
        <v>#N/A</v>
      </c>
      <c r="J1269" t="e">
        <f t="shared" si="1146"/>
        <v>#N/A</v>
      </c>
      <c r="K1269" t="e">
        <f t="shared" si="1147"/>
        <v>#N/A</v>
      </c>
      <c r="L1269" t="e">
        <f t="shared" si="1148"/>
        <v>#N/A</v>
      </c>
      <c r="M1269" t="e">
        <f t="shared" si="1149"/>
        <v>#N/A</v>
      </c>
      <c r="N1269" t="e">
        <f t="shared" si="1150"/>
        <v>#N/A</v>
      </c>
      <c r="O1269" t="str">
        <f t="shared" si="1151"/>
        <v/>
      </c>
      <c r="P1269" t="str">
        <f>IF(OR($A1269="",INDEX(games!$H:$H,ROW())=""),"",INDEX(games!$H:$H,ROW()))</f>
        <v/>
      </c>
      <c r="Q1269" t="str">
        <f t="shared" si="1152"/>
        <v/>
      </c>
      <c r="T1269">
        <f t="shared" si="1153"/>
        <v>2023</v>
      </c>
      <c r="U1269">
        <f t="shared" si="1154"/>
        <v>2025</v>
      </c>
      <c r="V1269">
        <f t="shared" si="1155"/>
        <v>2</v>
      </c>
      <c r="W1269" t="str">
        <f>IF(TRIM(INDEX(connections!$A:$A,ROW()))="","",TRIM(INDEX(connections!$A:$A,ROW())))</f>
        <v>Balatro</v>
      </c>
      <c r="X1269" t="str">
        <f>IF($W1269="","",TRIM(INDEX(connections!$B:$B,ROW())))</f>
        <v>Sodaman</v>
      </c>
      <c r="Y1269">
        <f t="shared" si="1156"/>
        <v>56</v>
      </c>
      <c r="Z1269">
        <f t="shared" si="1157"/>
        <v>783</v>
      </c>
      <c r="AA1269" t="str">
        <f t="shared" si="1158"/>
        <v>Yes</v>
      </c>
      <c r="AB1269" t="str">
        <f t="shared" si="1159"/>
        <v>Yes</v>
      </c>
      <c r="AC1269">
        <f t="shared" si="1160"/>
        <v>1</v>
      </c>
      <c r="AD1269">
        <f t="shared" si="1161"/>
        <v>1</v>
      </c>
      <c r="AE1269" t="str">
        <f t="shared" si="1162"/>
        <v/>
      </c>
      <c r="AG1269" t="str">
        <f t="shared" si="1163"/>
        <v/>
      </c>
      <c r="AH1269" t="str">
        <f t="shared" si="1164"/>
        <v/>
      </c>
      <c r="AI1269" t="str">
        <f t="shared" si="1165"/>
        <v/>
      </c>
      <c r="AJ1269" t="str">
        <f t="shared" si="1166"/>
        <v/>
      </c>
      <c r="AK1269" t="str">
        <f t="shared" si="1167"/>
        <v/>
      </c>
      <c r="AL1269" t="str">
        <f>IF($A1269="","",INDEX(games!$J:$J,ROW())&amp;"")</f>
        <v/>
      </c>
      <c r="AM1269" t="str">
        <f>IF($A1269="","",SUMPRODUCT($AO1269:$BD1269,'Map Analysis'!$AN$2^{0,1,2,3,4,5,6,7,8,9,10,11,12,13,14,15}))</f>
        <v/>
      </c>
      <c r="AN1269" t="str">
        <f t="shared" si="1168"/>
        <v/>
      </c>
      <c r="AO1269" t="str">
        <f t="shared" si="1169"/>
        <v/>
      </c>
      <c r="AP1269" t="str">
        <f t="shared" si="1170"/>
        <v/>
      </c>
      <c r="AQ1269" t="str">
        <f t="shared" si="1171"/>
        <v/>
      </c>
      <c r="AR1269" t="str">
        <f t="shared" si="1172"/>
        <v/>
      </c>
      <c r="AS1269" t="str">
        <f t="shared" si="1173"/>
        <v/>
      </c>
      <c r="AT1269" t="str">
        <f t="shared" si="1174"/>
        <v/>
      </c>
      <c r="AU1269" t="str">
        <f t="shared" si="1175"/>
        <v/>
      </c>
      <c r="AV1269" t="str">
        <f t="shared" si="1176"/>
        <v/>
      </c>
      <c r="AW1269" t="str">
        <f t="shared" si="1177"/>
        <v/>
      </c>
      <c r="AX1269" t="str">
        <f t="shared" si="1178"/>
        <v/>
      </c>
      <c r="AY1269" t="str">
        <f t="shared" si="1179"/>
        <v/>
      </c>
      <c r="AZ1269" t="str">
        <f t="shared" si="1180"/>
        <v/>
      </c>
      <c r="BA1269" t="str">
        <f t="shared" si="1181"/>
        <v/>
      </c>
      <c r="BB1269" t="str">
        <f t="shared" si="1182"/>
        <v/>
      </c>
      <c r="BC1269" t="str">
        <f t="shared" si="1183"/>
        <v/>
      </c>
      <c r="BD1269" t="str">
        <f t="shared" si="1184"/>
        <v/>
      </c>
      <c r="BF1269">
        <f t="shared" si="1185"/>
        <v>0</v>
      </c>
      <c r="BG1269">
        <f t="shared" si="1186"/>
        <v>0</v>
      </c>
      <c r="BH1269">
        <f t="shared" si="1187"/>
        <v>0</v>
      </c>
      <c r="BI1269">
        <f t="shared" si="1188"/>
        <v>0</v>
      </c>
      <c r="BJ1269">
        <f t="shared" si="1189"/>
        <v>0</v>
      </c>
      <c r="BK1269">
        <f t="shared" si="1190"/>
        <v>0</v>
      </c>
      <c r="BL1269">
        <f t="shared" si="1191"/>
        <v>0</v>
      </c>
      <c r="BM1269">
        <f t="shared" si="1192"/>
        <v>0</v>
      </c>
      <c r="BN1269">
        <f t="shared" si="1193"/>
        <v>0</v>
      </c>
      <c r="BO1269">
        <f t="shared" si="1194"/>
        <v>0</v>
      </c>
      <c r="BP1269">
        <f t="shared" si="1195"/>
        <v>0</v>
      </c>
      <c r="BQ1269">
        <f t="shared" si="1196"/>
        <v>0</v>
      </c>
      <c r="BR1269">
        <f t="shared" si="1197"/>
        <v>0</v>
      </c>
      <c r="BS1269">
        <f t="shared" si="1198"/>
        <v>0</v>
      </c>
      <c r="BT1269">
        <f t="shared" si="1199"/>
        <v>0</v>
      </c>
    </row>
    <row r="1270" spans="1:72" x14ac:dyDescent="0.25">
      <c r="A1270" t="str">
        <f>IF(TRIM(INDEX(games!$A:$A,ROW()))="","",TRIM(INDEX(games!$A:$A,ROW())))</f>
        <v/>
      </c>
      <c r="B1270" t="str">
        <f>IF(OR($A1270="",INDEX(games!$B:$B,ROW())=""),"",INDEX(games!$B:$B,ROW()))</f>
        <v/>
      </c>
      <c r="C1270" t="str">
        <f>IF(OR($A1270="",INDEX(games!$C:$C,ROW())=""),"",INDEX(games!$C:$C,ROW()))</f>
        <v/>
      </c>
      <c r="D1270" t="str">
        <f t="shared" si="1140"/>
        <v/>
      </c>
      <c r="E1270" t="str">
        <f t="shared" si="1141"/>
        <v/>
      </c>
      <c r="F1270" t="str">
        <f t="shared" si="1142"/>
        <v/>
      </c>
      <c r="G1270" t="e">
        <f t="shared" si="1143"/>
        <v>#N/A</v>
      </c>
      <c r="H1270" t="e">
        <f t="shared" si="1144"/>
        <v>#N/A</v>
      </c>
      <c r="I1270" t="e">
        <f t="shared" si="1145"/>
        <v>#N/A</v>
      </c>
      <c r="J1270" t="e">
        <f t="shared" si="1146"/>
        <v>#N/A</v>
      </c>
      <c r="K1270" t="e">
        <f t="shared" si="1147"/>
        <v>#N/A</v>
      </c>
      <c r="L1270" t="e">
        <f t="shared" si="1148"/>
        <v>#N/A</v>
      </c>
      <c r="M1270" t="e">
        <f t="shared" si="1149"/>
        <v>#N/A</v>
      </c>
      <c r="N1270" t="e">
        <f t="shared" si="1150"/>
        <v>#N/A</v>
      </c>
      <c r="O1270" t="str">
        <f t="shared" si="1151"/>
        <v/>
      </c>
      <c r="P1270" t="str">
        <f>IF(OR($A1270="",INDEX(games!$H:$H,ROW())=""),"",INDEX(games!$H:$H,ROW()))</f>
        <v/>
      </c>
      <c r="Q1270" t="str">
        <f t="shared" si="1152"/>
        <v/>
      </c>
      <c r="T1270">
        <f t="shared" si="1153"/>
        <v>2023</v>
      </c>
      <c r="U1270">
        <f t="shared" si="1154"/>
        <v>2025</v>
      </c>
      <c r="V1270">
        <f t="shared" si="1155"/>
        <v>2</v>
      </c>
      <c r="W1270" t="str">
        <f>IF(TRIM(INDEX(connections!$A:$A,ROW()))="","",TRIM(INDEX(connections!$A:$A,ROW())))</f>
        <v>Death Must Die</v>
      </c>
      <c r="X1270" t="str">
        <f>IF($W1270="","",TRIM(INDEX(connections!$B:$B,ROW())))</f>
        <v>Sodaman</v>
      </c>
      <c r="Y1270">
        <f t="shared" si="1156"/>
        <v>199</v>
      </c>
      <c r="Z1270">
        <f t="shared" si="1157"/>
        <v>783</v>
      </c>
      <c r="AA1270" t="str">
        <f t="shared" si="1158"/>
        <v>Yes</v>
      </c>
      <c r="AB1270" t="str">
        <f t="shared" si="1159"/>
        <v>Yes</v>
      </c>
      <c r="AC1270">
        <f t="shared" si="1160"/>
        <v>1</v>
      </c>
      <c r="AD1270">
        <f t="shared" si="1161"/>
        <v>0</v>
      </c>
      <c r="AE1270" t="str">
        <f t="shared" si="1162"/>
        <v/>
      </c>
      <c r="AG1270" t="str">
        <f t="shared" si="1163"/>
        <v/>
      </c>
      <c r="AH1270" t="str">
        <f t="shared" si="1164"/>
        <v/>
      </c>
      <c r="AI1270" t="str">
        <f t="shared" si="1165"/>
        <v/>
      </c>
      <c r="AJ1270" t="str">
        <f t="shared" si="1166"/>
        <v/>
      </c>
      <c r="AK1270" t="str">
        <f t="shared" si="1167"/>
        <v/>
      </c>
      <c r="AL1270" t="str">
        <f>IF($A1270="","",INDEX(games!$J:$J,ROW())&amp;"")</f>
        <v/>
      </c>
      <c r="AM1270" t="str">
        <f>IF($A1270="","",SUMPRODUCT($AO1270:$BD1270,'Map Analysis'!$AN$2^{0,1,2,3,4,5,6,7,8,9,10,11,12,13,14,15}))</f>
        <v/>
      </c>
      <c r="AN1270" t="str">
        <f t="shared" si="1168"/>
        <v/>
      </c>
      <c r="AO1270" t="str">
        <f t="shared" si="1169"/>
        <v/>
      </c>
      <c r="AP1270" t="str">
        <f t="shared" si="1170"/>
        <v/>
      </c>
      <c r="AQ1270" t="str">
        <f t="shared" si="1171"/>
        <v/>
      </c>
      <c r="AR1270" t="str">
        <f t="shared" si="1172"/>
        <v/>
      </c>
      <c r="AS1270" t="str">
        <f t="shared" si="1173"/>
        <v/>
      </c>
      <c r="AT1270" t="str">
        <f t="shared" si="1174"/>
        <v/>
      </c>
      <c r="AU1270" t="str">
        <f t="shared" si="1175"/>
        <v/>
      </c>
      <c r="AV1270" t="str">
        <f t="shared" si="1176"/>
        <v/>
      </c>
      <c r="AW1270" t="str">
        <f t="shared" si="1177"/>
        <v/>
      </c>
      <c r="AX1270" t="str">
        <f t="shared" si="1178"/>
        <v/>
      </c>
      <c r="AY1270" t="str">
        <f t="shared" si="1179"/>
        <v/>
      </c>
      <c r="AZ1270" t="str">
        <f t="shared" si="1180"/>
        <v/>
      </c>
      <c r="BA1270" t="str">
        <f t="shared" si="1181"/>
        <v/>
      </c>
      <c r="BB1270" t="str">
        <f t="shared" si="1182"/>
        <v/>
      </c>
      <c r="BC1270" t="str">
        <f t="shared" si="1183"/>
        <v/>
      </c>
      <c r="BD1270" t="str">
        <f t="shared" si="1184"/>
        <v/>
      </c>
      <c r="BF1270">
        <f t="shared" si="1185"/>
        <v>0</v>
      </c>
      <c r="BG1270">
        <f t="shared" si="1186"/>
        <v>0</v>
      </c>
      <c r="BH1270">
        <f t="shared" si="1187"/>
        <v>0</v>
      </c>
      <c r="BI1270">
        <f t="shared" si="1188"/>
        <v>0</v>
      </c>
      <c r="BJ1270">
        <f t="shared" si="1189"/>
        <v>0</v>
      </c>
      <c r="BK1270">
        <f t="shared" si="1190"/>
        <v>0</v>
      </c>
      <c r="BL1270">
        <f t="shared" si="1191"/>
        <v>0</v>
      </c>
      <c r="BM1270">
        <f t="shared" si="1192"/>
        <v>0</v>
      </c>
      <c r="BN1270">
        <f t="shared" si="1193"/>
        <v>0</v>
      </c>
      <c r="BO1270">
        <f t="shared" si="1194"/>
        <v>0</v>
      </c>
      <c r="BP1270">
        <f t="shared" si="1195"/>
        <v>0</v>
      </c>
      <c r="BQ1270">
        <f t="shared" si="1196"/>
        <v>0</v>
      </c>
      <c r="BR1270">
        <f t="shared" si="1197"/>
        <v>0</v>
      </c>
      <c r="BS1270">
        <f t="shared" si="1198"/>
        <v>0</v>
      </c>
      <c r="BT1270">
        <f t="shared" si="1199"/>
        <v>0</v>
      </c>
    </row>
    <row r="1271" spans="1:72" x14ac:dyDescent="0.25">
      <c r="A1271" t="str">
        <f>IF(TRIM(INDEX(games!$A:$A,ROW()))="","",TRIM(INDEX(games!$A:$A,ROW())))</f>
        <v/>
      </c>
      <c r="B1271" t="str">
        <f>IF(OR($A1271="",INDEX(games!$B:$B,ROW())=""),"",INDEX(games!$B:$B,ROW()))</f>
        <v/>
      </c>
      <c r="C1271" t="str">
        <f>IF(OR($A1271="",INDEX(games!$C:$C,ROW())=""),"",INDEX(games!$C:$C,ROW()))</f>
        <v/>
      </c>
      <c r="D1271" t="str">
        <f t="shared" si="1140"/>
        <v/>
      </c>
      <c r="E1271" t="str">
        <f t="shared" si="1141"/>
        <v/>
      </c>
      <c r="F1271" t="str">
        <f t="shared" si="1142"/>
        <v/>
      </c>
      <c r="G1271" t="e">
        <f t="shared" si="1143"/>
        <v>#N/A</v>
      </c>
      <c r="H1271" t="e">
        <f t="shared" si="1144"/>
        <v>#N/A</v>
      </c>
      <c r="I1271" t="e">
        <f t="shared" si="1145"/>
        <v>#N/A</v>
      </c>
      <c r="J1271" t="e">
        <f t="shared" si="1146"/>
        <v>#N/A</v>
      </c>
      <c r="K1271" t="e">
        <f t="shared" si="1147"/>
        <v>#N/A</v>
      </c>
      <c r="L1271" t="e">
        <f t="shared" si="1148"/>
        <v>#N/A</v>
      </c>
      <c r="M1271" t="e">
        <f t="shared" si="1149"/>
        <v>#N/A</v>
      </c>
      <c r="N1271" t="e">
        <f t="shared" si="1150"/>
        <v>#N/A</v>
      </c>
      <c r="O1271" t="str">
        <f t="shared" si="1151"/>
        <v/>
      </c>
      <c r="P1271" t="str">
        <f>IF(OR($A1271="",INDEX(games!$H:$H,ROW())=""),"",INDEX(games!$H:$H,ROW()))</f>
        <v/>
      </c>
      <c r="Q1271" t="str">
        <f t="shared" si="1152"/>
        <v/>
      </c>
      <c r="T1271">
        <f t="shared" si="1153"/>
        <v>2021</v>
      </c>
      <c r="U1271">
        <f t="shared" si="1154"/>
        <v>2025</v>
      </c>
      <c r="V1271">
        <f t="shared" si="1155"/>
        <v>4</v>
      </c>
      <c r="W1271" t="str">
        <f>IF(TRIM(INDEX(connections!$A:$A,ROW()))="","",TRIM(INDEX(connections!$A:$A,ROW())))</f>
        <v>Vampire Survivors</v>
      </c>
      <c r="X1271" t="str">
        <f>IF($W1271="","",TRIM(INDEX(connections!$B:$B,ROW())))</f>
        <v>Sodaman</v>
      </c>
      <c r="Y1271">
        <f t="shared" si="1156"/>
        <v>941</v>
      </c>
      <c r="Z1271">
        <f t="shared" si="1157"/>
        <v>783</v>
      </c>
      <c r="AA1271" t="str">
        <f t="shared" si="1158"/>
        <v>Yes</v>
      </c>
      <c r="AB1271" t="str">
        <f t="shared" si="1159"/>
        <v>Yes</v>
      </c>
      <c r="AC1271">
        <f t="shared" si="1160"/>
        <v>1</v>
      </c>
      <c r="AD1271">
        <f t="shared" si="1161"/>
        <v>0</v>
      </c>
      <c r="AE1271" t="str">
        <f t="shared" si="1162"/>
        <v/>
      </c>
      <c r="AG1271" t="str">
        <f t="shared" si="1163"/>
        <v/>
      </c>
      <c r="AH1271" t="str">
        <f t="shared" si="1164"/>
        <v/>
      </c>
      <c r="AI1271" t="str">
        <f t="shared" si="1165"/>
        <v/>
      </c>
      <c r="AJ1271" t="str">
        <f t="shared" si="1166"/>
        <v/>
      </c>
      <c r="AK1271" t="str">
        <f t="shared" si="1167"/>
        <v/>
      </c>
      <c r="AL1271" t="str">
        <f>IF($A1271="","",INDEX(games!$J:$J,ROW())&amp;"")</f>
        <v/>
      </c>
      <c r="AM1271" t="str">
        <f>IF($A1271="","",SUMPRODUCT($AO1271:$BD1271,'Map Analysis'!$AN$2^{0,1,2,3,4,5,6,7,8,9,10,11,12,13,14,15}))</f>
        <v/>
      </c>
      <c r="AN1271" t="str">
        <f t="shared" si="1168"/>
        <v/>
      </c>
      <c r="AO1271" t="str">
        <f t="shared" si="1169"/>
        <v/>
      </c>
      <c r="AP1271" t="str">
        <f t="shared" si="1170"/>
        <v/>
      </c>
      <c r="AQ1271" t="str">
        <f t="shared" si="1171"/>
        <v/>
      </c>
      <c r="AR1271" t="str">
        <f t="shared" si="1172"/>
        <v/>
      </c>
      <c r="AS1271" t="str">
        <f t="shared" si="1173"/>
        <v/>
      </c>
      <c r="AT1271" t="str">
        <f t="shared" si="1174"/>
        <v/>
      </c>
      <c r="AU1271" t="str">
        <f t="shared" si="1175"/>
        <v/>
      </c>
      <c r="AV1271" t="str">
        <f t="shared" si="1176"/>
        <v/>
      </c>
      <c r="AW1271" t="str">
        <f t="shared" si="1177"/>
        <v/>
      </c>
      <c r="AX1271" t="str">
        <f t="shared" si="1178"/>
        <v/>
      </c>
      <c r="AY1271" t="str">
        <f t="shared" si="1179"/>
        <v/>
      </c>
      <c r="AZ1271" t="str">
        <f t="shared" si="1180"/>
        <v/>
      </c>
      <c r="BA1271" t="str">
        <f t="shared" si="1181"/>
        <v/>
      </c>
      <c r="BB1271" t="str">
        <f t="shared" si="1182"/>
        <v/>
      </c>
      <c r="BC1271" t="str">
        <f t="shared" si="1183"/>
        <v/>
      </c>
      <c r="BD1271" t="str">
        <f t="shared" si="1184"/>
        <v/>
      </c>
      <c r="BF1271">
        <f t="shared" si="1185"/>
        <v>0</v>
      </c>
      <c r="BG1271">
        <f t="shared" si="1186"/>
        <v>0</v>
      </c>
      <c r="BH1271">
        <f t="shared" si="1187"/>
        <v>0</v>
      </c>
      <c r="BI1271">
        <f t="shared" si="1188"/>
        <v>0</v>
      </c>
      <c r="BJ1271">
        <f t="shared" si="1189"/>
        <v>0</v>
      </c>
      <c r="BK1271">
        <f t="shared" si="1190"/>
        <v>0</v>
      </c>
      <c r="BL1271">
        <f t="shared" si="1191"/>
        <v>0</v>
      </c>
      <c r="BM1271">
        <f t="shared" si="1192"/>
        <v>0</v>
      </c>
      <c r="BN1271">
        <f t="shared" si="1193"/>
        <v>0</v>
      </c>
      <c r="BO1271">
        <f t="shared" si="1194"/>
        <v>0</v>
      </c>
      <c r="BP1271">
        <f t="shared" si="1195"/>
        <v>0</v>
      </c>
      <c r="BQ1271">
        <f t="shared" si="1196"/>
        <v>0</v>
      </c>
      <c r="BR1271">
        <f t="shared" si="1197"/>
        <v>0</v>
      </c>
      <c r="BS1271">
        <f t="shared" si="1198"/>
        <v>0</v>
      </c>
      <c r="BT1271">
        <f t="shared" si="1199"/>
        <v>0</v>
      </c>
    </row>
    <row r="1272" spans="1:72" x14ac:dyDescent="0.25">
      <c r="A1272" t="str">
        <f>IF(TRIM(INDEX(games!$A:$A,ROW()))="","",TRIM(INDEX(games!$A:$A,ROW())))</f>
        <v/>
      </c>
      <c r="B1272" t="str">
        <f>IF(OR($A1272="",INDEX(games!$B:$B,ROW())=""),"",INDEX(games!$B:$B,ROW()))</f>
        <v/>
      </c>
      <c r="C1272" t="str">
        <f>IF(OR($A1272="",INDEX(games!$C:$C,ROW())=""),"",INDEX(games!$C:$C,ROW()))</f>
        <v/>
      </c>
      <c r="D1272" t="str">
        <f t="shared" si="1140"/>
        <v/>
      </c>
      <c r="E1272" t="str">
        <f t="shared" si="1141"/>
        <v/>
      </c>
      <c r="F1272" t="str">
        <f t="shared" si="1142"/>
        <v/>
      </c>
      <c r="G1272" t="e">
        <f t="shared" si="1143"/>
        <v>#N/A</v>
      </c>
      <c r="H1272" t="e">
        <f t="shared" si="1144"/>
        <v>#N/A</v>
      </c>
      <c r="I1272" t="e">
        <f t="shared" si="1145"/>
        <v>#N/A</v>
      </c>
      <c r="J1272" t="e">
        <f t="shared" si="1146"/>
        <v>#N/A</v>
      </c>
      <c r="K1272" t="e">
        <f t="shared" si="1147"/>
        <v>#N/A</v>
      </c>
      <c r="L1272" t="e">
        <f t="shared" si="1148"/>
        <v>#N/A</v>
      </c>
      <c r="M1272" t="e">
        <f t="shared" si="1149"/>
        <v>#N/A</v>
      </c>
      <c r="N1272" t="e">
        <f t="shared" si="1150"/>
        <v>#N/A</v>
      </c>
      <c r="O1272" t="str">
        <f t="shared" si="1151"/>
        <v/>
      </c>
      <c r="P1272" t="str">
        <f>IF(OR($A1272="",INDEX(games!$H:$H,ROW())=""),"",INDEX(games!$H:$H,ROW()))</f>
        <v/>
      </c>
      <c r="Q1272" t="str">
        <f t="shared" si="1152"/>
        <v/>
      </c>
      <c r="T1272">
        <f t="shared" si="1153"/>
        <v>2023</v>
      </c>
      <c r="U1272">
        <f t="shared" si="1154"/>
        <v>2025</v>
      </c>
      <c r="V1272">
        <f t="shared" si="1155"/>
        <v>2</v>
      </c>
      <c r="W1272" t="str">
        <f>IF(TRIM(INDEX(connections!$A:$A,ROW()))="","",TRIM(INDEX(connections!$A:$A,ROW())))</f>
        <v>Balatro</v>
      </c>
      <c r="X1272" t="str">
        <f>IF($W1272="","",TRIM(INDEX(connections!$B:$B,ROW())))</f>
        <v>Sol Cesto</v>
      </c>
      <c r="Y1272">
        <f t="shared" si="1156"/>
        <v>56</v>
      </c>
      <c r="Z1272">
        <f t="shared" si="1157"/>
        <v>784</v>
      </c>
      <c r="AA1272" t="str">
        <f t="shared" si="1158"/>
        <v>Yes</v>
      </c>
      <c r="AB1272" t="str">
        <f t="shared" si="1159"/>
        <v>Yes</v>
      </c>
      <c r="AC1272">
        <f t="shared" si="1160"/>
        <v>1</v>
      </c>
      <c r="AD1272">
        <f t="shared" si="1161"/>
        <v>1</v>
      </c>
      <c r="AE1272" t="str">
        <f t="shared" si="1162"/>
        <v/>
      </c>
      <c r="AG1272" t="str">
        <f t="shared" si="1163"/>
        <v/>
      </c>
      <c r="AH1272" t="str">
        <f t="shared" si="1164"/>
        <v/>
      </c>
      <c r="AI1272" t="str">
        <f t="shared" si="1165"/>
        <v/>
      </c>
      <c r="AJ1272" t="str">
        <f t="shared" si="1166"/>
        <v/>
      </c>
      <c r="AK1272" t="str">
        <f t="shared" si="1167"/>
        <v/>
      </c>
      <c r="AL1272" t="str">
        <f>IF($A1272="","",INDEX(games!$J:$J,ROW())&amp;"")</f>
        <v/>
      </c>
      <c r="AM1272" t="str">
        <f>IF($A1272="","",SUMPRODUCT($AO1272:$BD1272,'Map Analysis'!$AN$2^{0,1,2,3,4,5,6,7,8,9,10,11,12,13,14,15}))</f>
        <v/>
      </c>
      <c r="AN1272" t="str">
        <f t="shared" si="1168"/>
        <v/>
      </c>
      <c r="AO1272" t="str">
        <f t="shared" si="1169"/>
        <v/>
      </c>
      <c r="AP1272" t="str">
        <f t="shared" si="1170"/>
        <v/>
      </c>
      <c r="AQ1272" t="str">
        <f t="shared" si="1171"/>
        <v/>
      </c>
      <c r="AR1272" t="str">
        <f t="shared" si="1172"/>
        <v/>
      </c>
      <c r="AS1272" t="str">
        <f t="shared" si="1173"/>
        <v/>
      </c>
      <c r="AT1272" t="str">
        <f t="shared" si="1174"/>
        <v/>
      </c>
      <c r="AU1272" t="str">
        <f t="shared" si="1175"/>
        <v/>
      </c>
      <c r="AV1272" t="str">
        <f t="shared" si="1176"/>
        <v/>
      </c>
      <c r="AW1272" t="str">
        <f t="shared" si="1177"/>
        <v/>
      </c>
      <c r="AX1272" t="str">
        <f t="shared" si="1178"/>
        <v/>
      </c>
      <c r="AY1272" t="str">
        <f t="shared" si="1179"/>
        <v/>
      </c>
      <c r="AZ1272" t="str">
        <f t="shared" si="1180"/>
        <v/>
      </c>
      <c r="BA1272" t="str">
        <f t="shared" si="1181"/>
        <v/>
      </c>
      <c r="BB1272" t="str">
        <f t="shared" si="1182"/>
        <v/>
      </c>
      <c r="BC1272" t="str">
        <f t="shared" si="1183"/>
        <v/>
      </c>
      <c r="BD1272" t="str">
        <f t="shared" si="1184"/>
        <v/>
      </c>
      <c r="BF1272">
        <f t="shared" si="1185"/>
        <v>0</v>
      </c>
      <c r="BG1272">
        <f t="shared" si="1186"/>
        <v>0</v>
      </c>
      <c r="BH1272">
        <f t="shared" si="1187"/>
        <v>0</v>
      </c>
      <c r="BI1272">
        <f t="shared" si="1188"/>
        <v>0</v>
      </c>
      <c r="BJ1272">
        <f t="shared" si="1189"/>
        <v>0</v>
      </c>
      <c r="BK1272">
        <f t="shared" si="1190"/>
        <v>0</v>
      </c>
      <c r="BL1272">
        <f t="shared" si="1191"/>
        <v>0</v>
      </c>
      <c r="BM1272">
        <f t="shared" si="1192"/>
        <v>0</v>
      </c>
      <c r="BN1272">
        <f t="shared" si="1193"/>
        <v>0</v>
      </c>
      <c r="BO1272">
        <f t="shared" si="1194"/>
        <v>0</v>
      </c>
      <c r="BP1272">
        <f t="shared" si="1195"/>
        <v>0</v>
      </c>
      <c r="BQ1272">
        <f t="shared" si="1196"/>
        <v>0</v>
      </c>
      <c r="BR1272">
        <f t="shared" si="1197"/>
        <v>0</v>
      </c>
      <c r="BS1272">
        <f t="shared" si="1198"/>
        <v>0</v>
      </c>
      <c r="BT1272">
        <f t="shared" si="1199"/>
        <v>0</v>
      </c>
    </row>
    <row r="1273" spans="1:72" x14ac:dyDescent="0.25">
      <c r="A1273" t="str">
        <f>IF(TRIM(INDEX(games!$A:$A,ROW()))="","",TRIM(INDEX(games!$A:$A,ROW())))</f>
        <v/>
      </c>
      <c r="B1273" t="str">
        <f>IF(OR($A1273="",INDEX(games!$B:$B,ROW())=""),"",INDEX(games!$B:$B,ROW()))</f>
        <v/>
      </c>
      <c r="C1273" t="str">
        <f>IF(OR($A1273="",INDEX(games!$C:$C,ROW())=""),"",INDEX(games!$C:$C,ROW()))</f>
        <v/>
      </c>
      <c r="D1273" t="str">
        <f t="shared" si="1140"/>
        <v/>
      </c>
      <c r="E1273" t="str">
        <f t="shared" si="1141"/>
        <v/>
      </c>
      <c r="F1273" t="str">
        <f t="shared" si="1142"/>
        <v/>
      </c>
      <c r="G1273" t="e">
        <f t="shared" si="1143"/>
        <v>#N/A</v>
      </c>
      <c r="H1273" t="e">
        <f t="shared" si="1144"/>
        <v>#N/A</v>
      </c>
      <c r="I1273" t="e">
        <f t="shared" si="1145"/>
        <v>#N/A</v>
      </c>
      <c r="J1273" t="e">
        <f t="shared" si="1146"/>
        <v>#N/A</v>
      </c>
      <c r="K1273" t="e">
        <f t="shared" si="1147"/>
        <v>#N/A</v>
      </c>
      <c r="L1273" t="e">
        <f t="shared" si="1148"/>
        <v>#N/A</v>
      </c>
      <c r="M1273" t="e">
        <f t="shared" si="1149"/>
        <v>#N/A</v>
      </c>
      <c r="N1273" t="e">
        <f t="shared" si="1150"/>
        <v>#N/A</v>
      </c>
      <c r="O1273" t="str">
        <f t="shared" si="1151"/>
        <v/>
      </c>
      <c r="P1273" t="str">
        <f>IF(OR($A1273="",INDEX(games!$H:$H,ROW())=""),"",INDEX(games!$H:$H,ROW()))</f>
        <v/>
      </c>
      <c r="Q1273" t="str">
        <f t="shared" si="1152"/>
        <v/>
      </c>
      <c r="T1273">
        <f t="shared" si="1153"/>
        <v>2019</v>
      </c>
      <c r="U1273">
        <f t="shared" si="1154"/>
        <v>2025</v>
      </c>
      <c r="V1273">
        <f t="shared" si="1155"/>
        <v>6</v>
      </c>
      <c r="W1273" t="str">
        <f>IF(TRIM(INDEX(connections!$A:$A,ROW()))="","",TRIM(INDEX(connections!$A:$A,ROW())))</f>
        <v>Dicey Dungeons</v>
      </c>
      <c r="X1273" t="str">
        <f>IF($W1273="","",TRIM(INDEX(connections!$B:$B,ROW())))</f>
        <v>Sol Cesto</v>
      </c>
      <c r="Y1273">
        <f t="shared" si="1156"/>
        <v>234</v>
      </c>
      <c r="Z1273">
        <f t="shared" si="1157"/>
        <v>784</v>
      </c>
      <c r="AA1273" t="str">
        <f t="shared" si="1158"/>
        <v>Yes</v>
      </c>
      <c r="AB1273" t="str">
        <f t="shared" si="1159"/>
        <v>Yes</v>
      </c>
      <c r="AC1273">
        <f t="shared" si="1160"/>
        <v>1</v>
      </c>
      <c r="AD1273">
        <f t="shared" si="1161"/>
        <v>1</v>
      </c>
      <c r="AE1273" t="str">
        <f t="shared" si="1162"/>
        <v/>
      </c>
      <c r="AG1273" t="str">
        <f t="shared" si="1163"/>
        <v/>
      </c>
      <c r="AH1273" t="str">
        <f t="shared" si="1164"/>
        <v/>
      </c>
      <c r="AI1273" t="str">
        <f t="shared" si="1165"/>
        <v/>
      </c>
      <c r="AJ1273" t="str">
        <f t="shared" si="1166"/>
        <v/>
      </c>
      <c r="AK1273" t="str">
        <f t="shared" si="1167"/>
        <v/>
      </c>
      <c r="AL1273" t="str">
        <f>IF($A1273="","",INDEX(games!$J:$J,ROW())&amp;"")</f>
        <v/>
      </c>
      <c r="AM1273" t="str">
        <f>IF($A1273="","",SUMPRODUCT($AO1273:$BD1273,'Map Analysis'!$AN$2^{0,1,2,3,4,5,6,7,8,9,10,11,12,13,14,15}))</f>
        <v/>
      </c>
      <c r="AN1273" t="str">
        <f t="shared" si="1168"/>
        <v/>
      </c>
      <c r="AO1273" t="str">
        <f t="shared" si="1169"/>
        <v/>
      </c>
      <c r="AP1273" t="str">
        <f t="shared" si="1170"/>
        <v/>
      </c>
      <c r="AQ1273" t="str">
        <f t="shared" si="1171"/>
        <v/>
      </c>
      <c r="AR1273" t="str">
        <f t="shared" si="1172"/>
        <v/>
      </c>
      <c r="AS1273" t="str">
        <f t="shared" si="1173"/>
        <v/>
      </c>
      <c r="AT1273" t="str">
        <f t="shared" si="1174"/>
        <v/>
      </c>
      <c r="AU1273" t="str">
        <f t="shared" si="1175"/>
        <v/>
      </c>
      <c r="AV1273" t="str">
        <f t="shared" si="1176"/>
        <v/>
      </c>
      <c r="AW1273" t="str">
        <f t="shared" si="1177"/>
        <v/>
      </c>
      <c r="AX1273" t="str">
        <f t="shared" si="1178"/>
        <v/>
      </c>
      <c r="AY1273" t="str">
        <f t="shared" si="1179"/>
        <v/>
      </c>
      <c r="AZ1273" t="str">
        <f t="shared" si="1180"/>
        <v/>
      </c>
      <c r="BA1273" t="str">
        <f t="shared" si="1181"/>
        <v/>
      </c>
      <c r="BB1273" t="str">
        <f t="shared" si="1182"/>
        <v/>
      </c>
      <c r="BC1273" t="str">
        <f t="shared" si="1183"/>
        <v/>
      </c>
      <c r="BD1273" t="str">
        <f t="shared" si="1184"/>
        <v/>
      </c>
      <c r="BF1273">
        <f t="shared" si="1185"/>
        <v>0</v>
      </c>
      <c r="BG1273">
        <f t="shared" si="1186"/>
        <v>0</v>
      </c>
      <c r="BH1273">
        <f t="shared" si="1187"/>
        <v>0</v>
      </c>
      <c r="BI1273">
        <f t="shared" si="1188"/>
        <v>0</v>
      </c>
      <c r="BJ1273">
        <f t="shared" si="1189"/>
        <v>0</v>
      </c>
      <c r="BK1273">
        <f t="shared" si="1190"/>
        <v>0</v>
      </c>
      <c r="BL1273">
        <f t="shared" si="1191"/>
        <v>0</v>
      </c>
      <c r="BM1273">
        <f t="shared" si="1192"/>
        <v>0</v>
      </c>
      <c r="BN1273">
        <f t="shared" si="1193"/>
        <v>0</v>
      </c>
      <c r="BO1273">
        <f t="shared" si="1194"/>
        <v>0</v>
      </c>
      <c r="BP1273">
        <f t="shared" si="1195"/>
        <v>0</v>
      </c>
      <c r="BQ1273">
        <f t="shared" si="1196"/>
        <v>0</v>
      </c>
      <c r="BR1273">
        <f t="shared" si="1197"/>
        <v>0</v>
      </c>
      <c r="BS1273">
        <f t="shared" si="1198"/>
        <v>0</v>
      </c>
      <c r="BT1273">
        <f t="shared" si="1199"/>
        <v>0</v>
      </c>
    </row>
    <row r="1274" spans="1:72" x14ac:dyDescent="0.25">
      <c r="A1274" t="str">
        <f>IF(TRIM(INDEX(games!$A:$A,ROW()))="","",TRIM(INDEX(games!$A:$A,ROW())))</f>
        <v/>
      </c>
      <c r="B1274" t="str">
        <f>IF(OR($A1274="",INDEX(games!$B:$B,ROW())=""),"",INDEX(games!$B:$B,ROW()))</f>
        <v/>
      </c>
      <c r="C1274" t="str">
        <f>IF(OR($A1274="",INDEX(games!$C:$C,ROW())=""),"",INDEX(games!$C:$C,ROW()))</f>
        <v/>
      </c>
      <c r="D1274" t="str">
        <f t="shared" si="1140"/>
        <v/>
      </c>
      <c r="E1274" t="str">
        <f t="shared" si="1141"/>
        <v/>
      </c>
      <c r="F1274" t="str">
        <f t="shared" si="1142"/>
        <v/>
      </c>
      <c r="G1274" t="e">
        <f t="shared" si="1143"/>
        <v>#N/A</v>
      </c>
      <c r="H1274" t="e">
        <f t="shared" si="1144"/>
        <v>#N/A</v>
      </c>
      <c r="I1274" t="e">
        <f t="shared" si="1145"/>
        <v>#N/A</v>
      </c>
      <c r="J1274" t="e">
        <f t="shared" si="1146"/>
        <v>#N/A</v>
      </c>
      <c r="K1274" t="e">
        <f t="shared" si="1147"/>
        <v>#N/A</v>
      </c>
      <c r="L1274" t="e">
        <f t="shared" si="1148"/>
        <v>#N/A</v>
      </c>
      <c r="M1274" t="e">
        <f t="shared" si="1149"/>
        <v>#N/A</v>
      </c>
      <c r="N1274" t="e">
        <f t="shared" si="1150"/>
        <v>#N/A</v>
      </c>
      <c r="O1274" t="str">
        <f t="shared" si="1151"/>
        <v/>
      </c>
      <c r="P1274" t="str">
        <f>IF(OR($A1274="",INDEX(games!$H:$H,ROW())=""),"",INDEX(games!$H:$H,ROW()))</f>
        <v/>
      </c>
      <c r="Q1274" t="str">
        <f t="shared" si="1152"/>
        <v/>
      </c>
      <c r="T1274">
        <f t="shared" si="1153"/>
        <v>2021</v>
      </c>
      <c r="U1274">
        <f t="shared" si="1154"/>
        <v>2025</v>
      </c>
      <c r="V1274">
        <f t="shared" si="1155"/>
        <v>4</v>
      </c>
      <c r="W1274" t="str">
        <f>IF(TRIM(INDEX(connections!$A:$A,ROW()))="","",TRIM(INDEX(connections!$A:$A,ROW())))</f>
        <v>Inscryption</v>
      </c>
      <c r="X1274" t="str">
        <f>IF($W1274="","",TRIM(INDEX(connections!$B:$B,ROW())))</f>
        <v>Sol Cesto</v>
      </c>
      <c r="Y1274">
        <f t="shared" si="1156"/>
        <v>424</v>
      </c>
      <c r="Z1274">
        <f t="shared" si="1157"/>
        <v>784</v>
      </c>
      <c r="AA1274" t="str">
        <f t="shared" si="1158"/>
        <v>Yes</v>
      </c>
      <c r="AB1274" t="str">
        <f t="shared" si="1159"/>
        <v>Yes</v>
      </c>
      <c r="AC1274">
        <f t="shared" si="1160"/>
        <v>1</v>
      </c>
      <c r="AD1274">
        <f t="shared" si="1161"/>
        <v>1</v>
      </c>
      <c r="AE1274" t="str">
        <f t="shared" si="1162"/>
        <v/>
      </c>
      <c r="AG1274" t="str">
        <f t="shared" si="1163"/>
        <v/>
      </c>
      <c r="AH1274" t="str">
        <f t="shared" si="1164"/>
        <v/>
      </c>
      <c r="AI1274" t="str">
        <f t="shared" si="1165"/>
        <v/>
      </c>
      <c r="AJ1274" t="str">
        <f t="shared" si="1166"/>
        <v/>
      </c>
      <c r="AK1274" t="str">
        <f t="shared" si="1167"/>
        <v/>
      </c>
      <c r="AL1274" t="str">
        <f>IF($A1274="","",INDEX(games!$J:$J,ROW())&amp;"")</f>
        <v/>
      </c>
      <c r="AM1274" t="str">
        <f>IF($A1274="","",SUMPRODUCT($AO1274:$BD1274,'Map Analysis'!$AN$2^{0,1,2,3,4,5,6,7,8,9,10,11,12,13,14,15}))</f>
        <v/>
      </c>
      <c r="AN1274" t="str">
        <f t="shared" si="1168"/>
        <v/>
      </c>
      <c r="AO1274" t="str">
        <f t="shared" si="1169"/>
        <v/>
      </c>
      <c r="AP1274" t="str">
        <f t="shared" si="1170"/>
        <v/>
      </c>
      <c r="AQ1274" t="str">
        <f t="shared" si="1171"/>
        <v/>
      </c>
      <c r="AR1274" t="str">
        <f t="shared" si="1172"/>
        <v/>
      </c>
      <c r="AS1274" t="str">
        <f t="shared" si="1173"/>
        <v/>
      </c>
      <c r="AT1274" t="str">
        <f t="shared" si="1174"/>
        <v/>
      </c>
      <c r="AU1274" t="str">
        <f t="shared" si="1175"/>
        <v/>
      </c>
      <c r="AV1274" t="str">
        <f t="shared" si="1176"/>
        <v/>
      </c>
      <c r="AW1274" t="str">
        <f t="shared" si="1177"/>
        <v/>
      </c>
      <c r="AX1274" t="str">
        <f t="shared" si="1178"/>
        <v/>
      </c>
      <c r="AY1274" t="str">
        <f t="shared" si="1179"/>
        <v/>
      </c>
      <c r="AZ1274" t="str">
        <f t="shared" si="1180"/>
        <v/>
      </c>
      <c r="BA1274" t="str">
        <f t="shared" si="1181"/>
        <v/>
      </c>
      <c r="BB1274" t="str">
        <f t="shared" si="1182"/>
        <v/>
      </c>
      <c r="BC1274" t="str">
        <f t="shared" si="1183"/>
        <v/>
      </c>
      <c r="BD1274" t="str">
        <f t="shared" si="1184"/>
        <v/>
      </c>
      <c r="BF1274">
        <f t="shared" si="1185"/>
        <v>0</v>
      </c>
      <c r="BG1274">
        <f t="shared" si="1186"/>
        <v>0</v>
      </c>
      <c r="BH1274">
        <f t="shared" si="1187"/>
        <v>0</v>
      </c>
      <c r="BI1274">
        <f t="shared" si="1188"/>
        <v>0</v>
      </c>
      <c r="BJ1274">
        <f t="shared" si="1189"/>
        <v>0</v>
      </c>
      <c r="BK1274">
        <f t="shared" si="1190"/>
        <v>0</v>
      </c>
      <c r="BL1274">
        <f t="shared" si="1191"/>
        <v>0</v>
      </c>
      <c r="BM1274">
        <f t="shared" si="1192"/>
        <v>0</v>
      </c>
      <c r="BN1274">
        <f t="shared" si="1193"/>
        <v>0</v>
      </c>
      <c r="BO1274">
        <f t="shared" si="1194"/>
        <v>0</v>
      </c>
      <c r="BP1274">
        <f t="shared" si="1195"/>
        <v>0</v>
      </c>
      <c r="BQ1274">
        <f t="shared" si="1196"/>
        <v>0</v>
      </c>
      <c r="BR1274">
        <f t="shared" si="1197"/>
        <v>0</v>
      </c>
      <c r="BS1274">
        <f t="shared" si="1198"/>
        <v>0</v>
      </c>
      <c r="BT1274">
        <f t="shared" si="1199"/>
        <v>0</v>
      </c>
    </row>
    <row r="1275" spans="1:72" x14ac:dyDescent="0.25">
      <c r="A1275" t="str">
        <f>IF(TRIM(INDEX(games!$A:$A,ROW()))="","",TRIM(INDEX(games!$A:$A,ROW())))</f>
        <v/>
      </c>
      <c r="B1275" t="str">
        <f>IF(OR($A1275="",INDEX(games!$B:$B,ROW())=""),"",INDEX(games!$B:$B,ROW()))</f>
        <v/>
      </c>
      <c r="C1275" t="str">
        <f>IF(OR($A1275="",INDEX(games!$C:$C,ROW())=""),"",INDEX(games!$C:$C,ROW()))</f>
        <v/>
      </c>
      <c r="D1275" t="str">
        <f t="shared" si="1140"/>
        <v/>
      </c>
      <c r="E1275" t="str">
        <f t="shared" si="1141"/>
        <v/>
      </c>
      <c r="F1275" t="str">
        <f t="shared" si="1142"/>
        <v/>
      </c>
      <c r="G1275" t="e">
        <f t="shared" si="1143"/>
        <v>#N/A</v>
      </c>
      <c r="H1275" t="e">
        <f t="shared" si="1144"/>
        <v>#N/A</v>
      </c>
      <c r="I1275" t="e">
        <f t="shared" si="1145"/>
        <v>#N/A</v>
      </c>
      <c r="J1275" t="e">
        <f t="shared" si="1146"/>
        <v>#N/A</v>
      </c>
      <c r="K1275" t="e">
        <f t="shared" si="1147"/>
        <v>#N/A</v>
      </c>
      <c r="L1275" t="e">
        <f t="shared" si="1148"/>
        <v>#N/A</v>
      </c>
      <c r="M1275" t="e">
        <f t="shared" si="1149"/>
        <v>#N/A</v>
      </c>
      <c r="N1275" t="e">
        <f t="shared" si="1150"/>
        <v>#N/A</v>
      </c>
      <c r="O1275" t="str">
        <f t="shared" si="1151"/>
        <v/>
      </c>
      <c r="P1275" t="str">
        <f>IF(OR($A1275="",INDEX(games!$H:$H,ROW())=""),"",INDEX(games!$H:$H,ROW()))</f>
        <v/>
      </c>
      <c r="Q1275" t="str">
        <f t="shared" si="1152"/>
        <v/>
      </c>
      <c r="T1275">
        <f t="shared" si="1153"/>
        <v>2012</v>
      </c>
      <c r="U1275">
        <f t="shared" si="1154"/>
        <v>2016</v>
      </c>
      <c r="V1275">
        <f t="shared" si="1155"/>
        <v>4</v>
      </c>
      <c r="W1275" t="str">
        <f>IF(TRIM(INDEX(connections!$A:$A,ROW()))="","",TRIM(INDEX(connections!$A:$A,ROW())))</f>
        <v>FTL</v>
      </c>
      <c r="X1275" t="str">
        <f>IF($W1275="","",TRIM(INDEX(connections!$B:$B,ROW())))</f>
        <v>Solitairica</v>
      </c>
      <c r="Y1275">
        <f t="shared" si="1156"/>
        <v>326</v>
      </c>
      <c r="Z1275">
        <f t="shared" si="1157"/>
        <v>785</v>
      </c>
      <c r="AA1275" t="str">
        <f t="shared" si="1158"/>
        <v>Yes</v>
      </c>
      <c r="AB1275" t="str">
        <f t="shared" si="1159"/>
        <v>Yes</v>
      </c>
      <c r="AC1275">
        <f t="shared" si="1160"/>
        <v>1</v>
      </c>
      <c r="AD1275">
        <f t="shared" si="1161"/>
        <v>1</v>
      </c>
      <c r="AE1275" t="str">
        <f t="shared" si="1162"/>
        <v/>
      </c>
      <c r="AG1275" t="str">
        <f t="shared" si="1163"/>
        <v/>
      </c>
      <c r="AH1275" t="str">
        <f t="shared" si="1164"/>
        <v/>
      </c>
      <c r="AI1275" t="str">
        <f t="shared" si="1165"/>
        <v/>
      </c>
      <c r="AJ1275" t="str">
        <f t="shared" si="1166"/>
        <v/>
      </c>
      <c r="AK1275" t="str">
        <f t="shared" si="1167"/>
        <v/>
      </c>
      <c r="AL1275" t="str">
        <f>IF($A1275="","",INDEX(games!$J:$J,ROW())&amp;"")</f>
        <v/>
      </c>
      <c r="AM1275" t="str">
        <f>IF($A1275="","",SUMPRODUCT($AO1275:$BD1275,'Map Analysis'!$AN$2^{0,1,2,3,4,5,6,7,8,9,10,11,12,13,14,15}))</f>
        <v/>
      </c>
      <c r="AN1275" t="str">
        <f t="shared" si="1168"/>
        <v/>
      </c>
      <c r="AO1275" t="str">
        <f t="shared" si="1169"/>
        <v/>
      </c>
      <c r="AP1275" t="str">
        <f t="shared" si="1170"/>
        <v/>
      </c>
      <c r="AQ1275" t="str">
        <f t="shared" si="1171"/>
        <v/>
      </c>
      <c r="AR1275" t="str">
        <f t="shared" si="1172"/>
        <v/>
      </c>
      <c r="AS1275" t="str">
        <f t="shared" si="1173"/>
        <v/>
      </c>
      <c r="AT1275" t="str">
        <f t="shared" si="1174"/>
        <v/>
      </c>
      <c r="AU1275" t="str">
        <f t="shared" si="1175"/>
        <v/>
      </c>
      <c r="AV1275" t="str">
        <f t="shared" si="1176"/>
        <v/>
      </c>
      <c r="AW1275" t="str">
        <f t="shared" si="1177"/>
        <v/>
      </c>
      <c r="AX1275" t="str">
        <f t="shared" si="1178"/>
        <v/>
      </c>
      <c r="AY1275" t="str">
        <f t="shared" si="1179"/>
        <v/>
      </c>
      <c r="AZ1275" t="str">
        <f t="shared" si="1180"/>
        <v/>
      </c>
      <c r="BA1275" t="str">
        <f t="shared" si="1181"/>
        <v/>
      </c>
      <c r="BB1275" t="str">
        <f t="shared" si="1182"/>
        <v/>
      </c>
      <c r="BC1275" t="str">
        <f t="shared" si="1183"/>
        <v/>
      </c>
      <c r="BD1275" t="str">
        <f t="shared" si="1184"/>
        <v/>
      </c>
      <c r="BF1275">
        <f t="shared" si="1185"/>
        <v>0</v>
      </c>
      <c r="BG1275">
        <f t="shared" si="1186"/>
        <v>0</v>
      </c>
      <c r="BH1275">
        <f t="shared" si="1187"/>
        <v>0</v>
      </c>
      <c r="BI1275">
        <f t="shared" si="1188"/>
        <v>0</v>
      </c>
      <c r="BJ1275">
        <f t="shared" si="1189"/>
        <v>0</v>
      </c>
      <c r="BK1275">
        <f t="shared" si="1190"/>
        <v>0</v>
      </c>
      <c r="BL1275">
        <f t="shared" si="1191"/>
        <v>0</v>
      </c>
      <c r="BM1275">
        <f t="shared" si="1192"/>
        <v>0</v>
      </c>
      <c r="BN1275">
        <f t="shared" si="1193"/>
        <v>0</v>
      </c>
      <c r="BO1275">
        <f t="shared" si="1194"/>
        <v>0</v>
      </c>
      <c r="BP1275">
        <f t="shared" si="1195"/>
        <v>0</v>
      </c>
      <c r="BQ1275">
        <f t="shared" si="1196"/>
        <v>0</v>
      </c>
      <c r="BR1275">
        <f t="shared" si="1197"/>
        <v>0</v>
      </c>
      <c r="BS1275">
        <f t="shared" si="1198"/>
        <v>0</v>
      </c>
      <c r="BT1275">
        <f t="shared" si="1199"/>
        <v>0</v>
      </c>
    </row>
    <row r="1276" spans="1:72" x14ac:dyDescent="0.25">
      <c r="A1276" t="str">
        <f>IF(TRIM(INDEX(games!$A:$A,ROW()))="","",TRIM(INDEX(games!$A:$A,ROW())))</f>
        <v/>
      </c>
      <c r="B1276" t="str">
        <f>IF(OR($A1276="",INDEX(games!$B:$B,ROW())=""),"",INDEX(games!$B:$B,ROW()))</f>
        <v/>
      </c>
      <c r="C1276" t="str">
        <f>IF(OR($A1276="",INDEX(games!$C:$C,ROW())=""),"",INDEX(games!$C:$C,ROW()))</f>
        <v/>
      </c>
      <c r="D1276" t="str">
        <f t="shared" si="1140"/>
        <v/>
      </c>
      <c r="E1276" t="str">
        <f t="shared" si="1141"/>
        <v/>
      </c>
      <c r="F1276" t="str">
        <f t="shared" si="1142"/>
        <v/>
      </c>
      <c r="G1276" t="e">
        <f t="shared" si="1143"/>
        <v>#N/A</v>
      </c>
      <c r="H1276" t="e">
        <f t="shared" si="1144"/>
        <v>#N/A</v>
      </c>
      <c r="I1276" t="e">
        <f t="shared" si="1145"/>
        <v>#N/A</v>
      </c>
      <c r="J1276" t="e">
        <f t="shared" si="1146"/>
        <v>#N/A</v>
      </c>
      <c r="K1276" t="e">
        <f t="shared" si="1147"/>
        <v>#N/A</v>
      </c>
      <c r="L1276" t="e">
        <f t="shared" si="1148"/>
        <v>#N/A</v>
      </c>
      <c r="M1276" t="e">
        <f t="shared" si="1149"/>
        <v>#N/A</v>
      </c>
      <c r="N1276" t="e">
        <f t="shared" si="1150"/>
        <v>#N/A</v>
      </c>
      <c r="O1276" t="str">
        <f t="shared" si="1151"/>
        <v/>
      </c>
      <c r="P1276" t="str">
        <f>IF(OR($A1276="",INDEX(games!$H:$H,ROW())=""),"",INDEX(games!$H:$H,ROW()))</f>
        <v/>
      </c>
      <c r="Q1276" t="str">
        <f t="shared" si="1152"/>
        <v/>
      </c>
      <c r="T1276">
        <f t="shared" si="1153"/>
        <v>1994</v>
      </c>
      <c r="U1276">
        <f t="shared" si="1154"/>
        <v>2022</v>
      </c>
      <c r="V1276">
        <f t="shared" si="1155"/>
        <v>28</v>
      </c>
      <c r="W1276" t="str">
        <f>IF(TRIM(INDEX(connections!$A:$A,ROW()))="","",TRIM(INDEX(connections!$A:$A,ROW())))</f>
        <v>Ancient Domains of Mystery</v>
      </c>
      <c r="X1276" t="str">
        <f>IF($W1276="","",TRIM(INDEX(connections!$B:$B,ROW())))</f>
        <v>Soulash</v>
      </c>
      <c r="Y1276">
        <f t="shared" si="1156"/>
        <v>25</v>
      </c>
      <c r="Z1276">
        <f t="shared" si="1157"/>
        <v>786</v>
      </c>
      <c r="AA1276" t="str">
        <f t="shared" si="1158"/>
        <v>Yes</v>
      </c>
      <c r="AB1276" t="str">
        <f t="shared" si="1159"/>
        <v/>
      </c>
      <c r="AC1276" t="str">
        <f t="shared" si="1160"/>
        <v/>
      </c>
      <c r="AD1276">
        <f t="shared" si="1161"/>
        <v>0</v>
      </c>
      <c r="AE1276" t="str">
        <f t="shared" si="1162"/>
        <v/>
      </c>
      <c r="AG1276" t="str">
        <f t="shared" si="1163"/>
        <v/>
      </c>
      <c r="AH1276" t="str">
        <f t="shared" si="1164"/>
        <v/>
      </c>
      <c r="AI1276" t="str">
        <f t="shared" si="1165"/>
        <v/>
      </c>
      <c r="AJ1276" t="str">
        <f t="shared" si="1166"/>
        <v/>
      </c>
      <c r="AK1276" t="str">
        <f t="shared" si="1167"/>
        <v/>
      </c>
      <c r="AL1276" t="str">
        <f>IF($A1276="","",INDEX(games!$J:$J,ROW())&amp;"")</f>
        <v/>
      </c>
      <c r="AM1276" t="str">
        <f>IF($A1276="","",SUMPRODUCT($AO1276:$BD1276,'Map Analysis'!$AN$2^{0,1,2,3,4,5,6,7,8,9,10,11,12,13,14,15}))</f>
        <v/>
      </c>
      <c r="AN1276" t="str">
        <f t="shared" si="1168"/>
        <v/>
      </c>
      <c r="AO1276" t="str">
        <f t="shared" si="1169"/>
        <v/>
      </c>
      <c r="AP1276" t="str">
        <f t="shared" si="1170"/>
        <v/>
      </c>
      <c r="AQ1276" t="str">
        <f t="shared" si="1171"/>
        <v/>
      </c>
      <c r="AR1276" t="str">
        <f t="shared" si="1172"/>
        <v/>
      </c>
      <c r="AS1276" t="str">
        <f t="shared" si="1173"/>
        <v/>
      </c>
      <c r="AT1276" t="str">
        <f t="shared" si="1174"/>
        <v/>
      </c>
      <c r="AU1276" t="str">
        <f t="shared" si="1175"/>
        <v/>
      </c>
      <c r="AV1276" t="str">
        <f t="shared" si="1176"/>
        <v/>
      </c>
      <c r="AW1276" t="str">
        <f t="shared" si="1177"/>
        <v/>
      </c>
      <c r="AX1276" t="str">
        <f t="shared" si="1178"/>
        <v/>
      </c>
      <c r="AY1276" t="str">
        <f t="shared" si="1179"/>
        <v/>
      </c>
      <c r="AZ1276" t="str">
        <f t="shared" si="1180"/>
        <v/>
      </c>
      <c r="BA1276" t="str">
        <f t="shared" si="1181"/>
        <v/>
      </c>
      <c r="BB1276" t="str">
        <f t="shared" si="1182"/>
        <v/>
      </c>
      <c r="BC1276" t="str">
        <f t="shared" si="1183"/>
        <v/>
      </c>
      <c r="BD1276" t="str">
        <f t="shared" si="1184"/>
        <v/>
      </c>
      <c r="BF1276">
        <f t="shared" si="1185"/>
        <v>1</v>
      </c>
      <c r="BG1276">
        <f t="shared" si="1186"/>
        <v>0</v>
      </c>
      <c r="BH1276">
        <f t="shared" si="1187"/>
        <v>0</v>
      </c>
      <c r="BI1276">
        <f t="shared" si="1188"/>
        <v>0</v>
      </c>
      <c r="BJ1276">
        <f t="shared" si="1189"/>
        <v>0</v>
      </c>
      <c r="BK1276">
        <f t="shared" si="1190"/>
        <v>0</v>
      </c>
      <c r="BL1276">
        <f t="shared" si="1191"/>
        <v>0</v>
      </c>
      <c r="BM1276">
        <f t="shared" si="1192"/>
        <v>0</v>
      </c>
      <c r="BN1276">
        <f t="shared" si="1193"/>
        <v>0</v>
      </c>
      <c r="BO1276">
        <f t="shared" si="1194"/>
        <v>0</v>
      </c>
      <c r="BP1276">
        <f t="shared" si="1195"/>
        <v>0</v>
      </c>
      <c r="BQ1276">
        <f t="shared" si="1196"/>
        <v>0</v>
      </c>
      <c r="BR1276">
        <f t="shared" si="1197"/>
        <v>0</v>
      </c>
      <c r="BS1276">
        <f t="shared" si="1198"/>
        <v>0</v>
      </c>
      <c r="BT1276">
        <f t="shared" si="1199"/>
        <v>0</v>
      </c>
    </row>
    <row r="1277" spans="1:72" x14ac:dyDescent="0.25">
      <c r="A1277" t="str">
        <f>IF(TRIM(INDEX(games!$A:$A,ROW()))="","",TRIM(INDEX(games!$A:$A,ROW())))</f>
        <v/>
      </c>
      <c r="B1277" t="str">
        <f>IF(OR($A1277="",INDEX(games!$B:$B,ROW())=""),"",INDEX(games!$B:$B,ROW()))</f>
        <v/>
      </c>
      <c r="C1277" t="str">
        <f>IF(OR($A1277="",INDEX(games!$C:$C,ROW())=""),"",INDEX(games!$C:$C,ROW()))</f>
        <v/>
      </c>
      <c r="D1277" t="str">
        <f t="shared" si="1140"/>
        <v/>
      </c>
      <c r="E1277" t="str">
        <f t="shared" si="1141"/>
        <v/>
      </c>
      <c r="F1277" t="str">
        <f t="shared" si="1142"/>
        <v/>
      </c>
      <c r="G1277" t="e">
        <f t="shared" si="1143"/>
        <v>#N/A</v>
      </c>
      <c r="H1277" t="e">
        <f t="shared" si="1144"/>
        <v>#N/A</v>
      </c>
      <c r="I1277" t="e">
        <f t="shared" si="1145"/>
        <v>#N/A</v>
      </c>
      <c r="J1277" t="e">
        <f t="shared" si="1146"/>
        <v>#N/A</v>
      </c>
      <c r="K1277" t="e">
        <f t="shared" si="1147"/>
        <v>#N/A</v>
      </c>
      <c r="L1277" t="e">
        <f t="shared" si="1148"/>
        <v>#N/A</v>
      </c>
      <c r="M1277" t="e">
        <f t="shared" si="1149"/>
        <v>#N/A</v>
      </c>
      <c r="N1277" t="e">
        <f t="shared" si="1150"/>
        <v>#N/A</v>
      </c>
      <c r="O1277" t="str">
        <f t="shared" si="1151"/>
        <v/>
      </c>
      <c r="P1277" t="str">
        <f>IF(OR($A1277="",INDEX(games!$H:$H,ROW())=""),"",INDEX(games!$H:$H,ROW()))</f>
        <v/>
      </c>
      <c r="Q1277" t="str">
        <f t="shared" si="1152"/>
        <v/>
      </c>
      <c r="T1277">
        <f t="shared" si="1153"/>
        <v>1992</v>
      </c>
      <c r="U1277">
        <f t="shared" si="1154"/>
        <v>2022</v>
      </c>
      <c r="V1277">
        <f t="shared" si="1155"/>
        <v>30</v>
      </c>
      <c r="W1277" t="str">
        <f>IF(TRIM(INDEX(connections!$A:$A,ROW()))="","",TRIM(INDEX(connections!$A:$A,ROW())))</f>
        <v>UnReal World</v>
      </c>
      <c r="X1277" t="str">
        <f>IF($W1277="","",TRIM(INDEX(connections!$B:$B,ROW())))</f>
        <v>Soulash</v>
      </c>
      <c r="Y1277">
        <f t="shared" si="1156"/>
        <v>937</v>
      </c>
      <c r="Z1277">
        <f t="shared" si="1157"/>
        <v>786</v>
      </c>
      <c r="AA1277" t="str">
        <f t="shared" si="1158"/>
        <v>Yes</v>
      </c>
      <c r="AB1277" t="str">
        <f t="shared" si="1159"/>
        <v/>
      </c>
      <c r="AC1277" t="str">
        <f t="shared" si="1160"/>
        <v/>
      </c>
      <c r="AD1277">
        <f t="shared" si="1161"/>
        <v>0</v>
      </c>
      <c r="AE1277" t="str">
        <f t="shared" si="1162"/>
        <v/>
      </c>
      <c r="AG1277" t="str">
        <f t="shared" si="1163"/>
        <v/>
      </c>
      <c r="AH1277" t="str">
        <f t="shared" si="1164"/>
        <v/>
      </c>
      <c r="AI1277" t="str">
        <f t="shared" si="1165"/>
        <v/>
      </c>
      <c r="AJ1277" t="str">
        <f t="shared" si="1166"/>
        <v/>
      </c>
      <c r="AK1277" t="str">
        <f t="shared" si="1167"/>
        <v/>
      </c>
      <c r="AL1277" t="str">
        <f>IF($A1277="","",INDEX(games!$J:$J,ROW())&amp;"")</f>
        <v/>
      </c>
      <c r="AM1277" t="str">
        <f>IF($A1277="","",SUMPRODUCT($AO1277:$BD1277,'Map Analysis'!$AN$2^{0,1,2,3,4,5,6,7,8,9,10,11,12,13,14,15}))</f>
        <v/>
      </c>
      <c r="AN1277" t="str">
        <f t="shared" si="1168"/>
        <v/>
      </c>
      <c r="AO1277" t="str">
        <f t="shared" si="1169"/>
        <v/>
      </c>
      <c r="AP1277" t="str">
        <f t="shared" si="1170"/>
        <v/>
      </c>
      <c r="AQ1277" t="str">
        <f t="shared" si="1171"/>
        <v/>
      </c>
      <c r="AR1277" t="str">
        <f t="shared" si="1172"/>
        <v/>
      </c>
      <c r="AS1277" t="str">
        <f t="shared" si="1173"/>
        <v/>
      </c>
      <c r="AT1277" t="str">
        <f t="shared" si="1174"/>
        <v/>
      </c>
      <c r="AU1277" t="str">
        <f t="shared" si="1175"/>
        <v/>
      </c>
      <c r="AV1277" t="str">
        <f t="shared" si="1176"/>
        <v/>
      </c>
      <c r="AW1277" t="str">
        <f t="shared" si="1177"/>
        <v/>
      </c>
      <c r="AX1277" t="str">
        <f t="shared" si="1178"/>
        <v/>
      </c>
      <c r="AY1277" t="str">
        <f t="shared" si="1179"/>
        <v/>
      </c>
      <c r="AZ1277" t="str">
        <f t="shared" si="1180"/>
        <v/>
      </c>
      <c r="BA1277" t="str">
        <f t="shared" si="1181"/>
        <v/>
      </c>
      <c r="BB1277" t="str">
        <f t="shared" si="1182"/>
        <v/>
      </c>
      <c r="BC1277" t="str">
        <f t="shared" si="1183"/>
        <v/>
      </c>
      <c r="BD1277" t="str">
        <f t="shared" si="1184"/>
        <v/>
      </c>
      <c r="BF1277">
        <f t="shared" si="1185"/>
        <v>1</v>
      </c>
      <c r="BG1277">
        <f t="shared" si="1186"/>
        <v>0</v>
      </c>
      <c r="BH1277">
        <f t="shared" si="1187"/>
        <v>0</v>
      </c>
      <c r="BI1277">
        <f t="shared" si="1188"/>
        <v>0</v>
      </c>
      <c r="BJ1277">
        <f t="shared" si="1189"/>
        <v>0</v>
      </c>
      <c r="BK1277">
        <f t="shared" si="1190"/>
        <v>0</v>
      </c>
      <c r="BL1277">
        <f t="shared" si="1191"/>
        <v>0</v>
      </c>
      <c r="BM1277">
        <f t="shared" si="1192"/>
        <v>0</v>
      </c>
      <c r="BN1277">
        <f t="shared" si="1193"/>
        <v>0</v>
      </c>
      <c r="BO1277">
        <f t="shared" si="1194"/>
        <v>0</v>
      </c>
      <c r="BP1277">
        <f t="shared" si="1195"/>
        <v>0</v>
      </c>
      <c r="BQ1277">
        <f t="shared" si="1196"/>
        <v>0</v>
      </c>
      <c r="BR1277">
        <f t="shared" si="1197"/>
        <v>0</v>
      </c>
      <c r="BS1277">
        <f t="shared" si="1198"/>
        <v>0</v>
      </c>
      <c r="BT1277">
        <f t="shared" si="1199"/>
        <v>0</v>
      </c>
    </row>
    <row r="1278" spans="1:72" x14ac:dyDescent="0.25">
      <c r="A1278" t="str">
        <f>IF(TRIM(INDEX(games!$A:$A,ROW()))="","",TRIM(INDEX(games!$A:$A,ROW())))</f>
        <v/>
      </c>
      <c r="B1278" t="str">
        <f>IF(OR($A1278="",INDEX(games!$B:$B,ROW())=""),"",INDEX(games!$B:$B,ROW()))</f>
        <v/>
      </c>
      <c r="C1278" t="str">
        <f>IF(OR($A1278="",INDEX(games!$C:$C,ROW())=""),"",INDEX(games!$C:$C,ROW()))</f>
        <v/>
      </c>
      <c r="D1278" t="str">
        <f t="shared" si="1140"/>
        <v/>
      </c>
      <c r="E1278" t="str">
        <f t="shared" si="1141"/>
        <v/>
      </c>
      <c r="F1278" t="str">
        <f t="shared" si="1142"/>
        <v/>
      </c>
      <c r="G1278" t="e">
        <f t="shared" si="1143"/>
        <v>#N/A</v>
      </c>
      <c r="H1278" t="e">
        <f t="shared" si="1144"/>
        <v>#N/A</v>
      </c>
      <c r="I1278" t="e">
        <f t="shared" si="1145"/>
        <v>#N/A</v>
      </c>
      <c r="J1278" t="e">
        <f t="shared" si="1146"/>
        <v>#N/A</v>
      </c>
      <c r="K1278" t="e">
        <f t="shared" si="1147"/>
        <v>#N/A</v>
      </c>
      <c r="L1278" t="e">
        <f t="shared" si="1148"/>
        <v>#N/A</v>
      </c>
      <c r="M1278" t="e">
        <f t="shared" si="1149"/>
        <v>#N/A</v>
      </c>
      <c r="N1278" t="e">
        <f t="shared" si="1150"/>
        <v>#N/A</v>
      </c>
      <c r="O1278" t="str">
        <f t="shared" si="1151"/>
        <v/>
      </c>
      <c r="P1278" t="str">
        <f>IF(OR($A1278="",INDEX(games!$H:$H,ROW())=""),"",INDEX(games!$H:$H,ROW()))</f>
        <v/>
      </c>
      <c r="Q1278" t="str">
        <f t="shared" si="1152"/>
        <v/>
      </c>
      <c r="T1278">
        <f t="shared" si="1153"/>
        <v>2006</v>
      </c>
      <c r="U1278">
        <f t="shared" si="1154"/>
        <v>2023</v>
      </c>
      <c r="V1278">
        <f t="shared" si="1155"/>
        <v>17</v>
      </c>
      <c r="W1278" t="str">
        <f>IF(TRIM(INDEX(connections!$A:$A,ROW()))="","",TRIM(INDEX(connections!$A:$A,ROW())))</f>
        <v>Dwarf Fortress</v>
      </c>
      <c r="X1278" t="str">
        <f>IF($W1278="","",TRIM(INDEX(connections!$B:$B,ROW())))</f>
        <v>Soulash 2</v>
      </c>
      <c r="Y1278">
        <f t="shared" si="1156"/>
        <v>279</v>
      </c>
      <c r="Z1278">
        <f t="shared" si="1157"/>
        <v>787</v>
      </c>
      <c r="AA1278" t="str">
        <f t="shared" si="1158"/>
        <v>Yes</v>
      </c>
      <c r="AB1278" t="str">
        <f t="shared" si="1159"/>
        <v/>
      </c>
      <c r="AC1278" t="str">
        <f t="shared" si="1160"/>
        <v/>
      </c>
      <c r="AD1278">
        <f t="shared" si="1161"/>
        <v>1</v>
      </c>
      <c r="AE1278" t="str">
        <f t="shared" si="1162"/>
        <v/>
      </c>
      <c r="AG1278" t="str">
        <f t="shared" si="1163"/>
        <v/>
      </c>
      <c r="AH1278" t="str">
        <f t="shared" si="1164"/>
        <v/>
      </c>
      <c r="AI1278" t="str">
        <f t="shared" si="1165"/>
        <v/>
      </c>
      <c r="AJ1278" t="str">
        <f t="shared" si="1166"/>
        <v/>
      </c>
      <c r="AK1278" t="str">
        <f t="shared" si="1167"/>
        <v/>
      </c>
      <c r="AL1278" t="str">
        <f>IF($A1278="","",INDEX(games!$J:$J,ROW())&amp;"")</f>
        <v/>
      </c>
      <c r="AM1278" t="str">
        <f>IF($A1278="","",SUMPRODUCT($AO1278:$BD1278,'Map Analysis'!$AN$2^{0,1,2,3,4,5,6,7,8,9,10,11,12,13,14,15}))</f>
        <v/>
      </c>
      <c r="AN1278" t="str">
        <f t="shared" si="1168"/>
        <v/>
      </c>
      <c r="AO1278" t="str">
        <f t="shared" si="1169"/>
        <v/>
      </c>
      <c r="AP1278" t="str">
        <f t="shared" si="1170"/>
        <v/>
      </c>
      <c r="AQ1278" t="str">
        <f t="shared" si="1171"/>
        <v/>
      </c>
      <c r="AR1278" t="str">
        <f t="shared" si="1172"/>
        <v/>
      </c>
      <c r="AS1278" t="str">
        <f t="shared" si="1173"/>
        <v/>
      </c>
      <c r="AT1278" t="str">
        <f t="shared" si="1174"/>
        <v/>
      </c>
      <c r="AU1278" t="str">
        <f t="shared" si="1175"/>
        <v/>
      </c>
      <c r="AV1278" t="str">
        <f t="shared" si="1176"/>
        <v/>
      </c>
      <c r="AW1278" t="str">
        <f t="shared" si="1177"/>
        <v/>
      </c>
      <c r="AX1278" t="str">
        <f t="shared" si="1178"/>
        <v/>
      </c>
      <c r="AY1278" t="str">
        <f t="shared" si="1179"/>
        <v/>
      </c>
      <c r="AZ1278" t="str">
        <f t="shared" si="1180"/>
        <v/>
      </c>
      <c r="BA1278" t="str">
        <f t="shared" si="1181"/>
        <v/>
      </c>
      <c r="BB1278" t="str">
        <f t="shared" si="1182"/>
        <v/>
      </c>
      <c r="BC1278" t="str">
        <f t="shared" si="1183"/>
        <v/>
      </c>
      <c r="BD1278" t="str">
        <f t="shared" si="1184"/>
        <v/>
      </c>
      <c r="BF1278">
        <f t="shared" si="1185"/>
        <v>0</v>
      </c>
      <c r="BG1278">
        <f t="shared" si="1186"/>
        <v>0</v>
      </c>
      <c r="BH1278">
        <f t="shared" si="1187"/>
        <v>0</v>
      </c>
      <c r="BI1278">
        <f t="shared" si="1188"/>
        <v>0</v>
      </c>
      <c r="BJ1278">
        <f t="shared" si="1189"/>
        <v>0</v>
      </c>
      <c r="BK1278">
        <f t="shared" si="1190"/>
        <v>0</v>
      </c>
      <c r="BL1278">
        <f t="shared" si="1191"/>
        <v>0</v>
      </c>
      <c r="BM1278">
        <f t="shared" si="1192"/>
        <v>0</v>
      </c>
      <c r="BN1278">
        <f t="shared" si="1193"/>
        <v>0</v>
      </c>
      <c r="BO1278">
        <f t="shared" si="1194"/>
        <v>0</v>
      </c>
      <c r="BP1278">
        <f t="shared" si="1195"/>
        <v>0</v>
      </c>
      <c r="BQ1278">
        <f t="shared" si="1196"/>
        <v>0</v>
      </c>
      <c r="BR1278">
        <f t="shared" si="1197"/>
        <v>0</v>
      </c>
      <c r="BS1278">
        <f t="shared" si="1198"/>
        <v>0</v>
      </c>
      <c r="BT1278">
        <f t="shared" si="1199"/>
        <v>0</v>
      </c>
    </row>
    <row r="1279" spans="1:72" x14ac:dyDescent="0.25">
      <c r="A1279" t="str">
        <f>IF(TRIM(INDEX(games!$A:$A,ROW()))="","",TRIM(INDEX(games!$A:$A,ROW())))</f>
        <v/>
      </c>
      <c r="B1279" t="str">
        <f>IF(OR($A1279="",INDEX(games!$B:$B,ROW())=""),"",INDEX(games!$B:$B,ROW()))</f>
        <v/>
      </c>
      <c r="C1279" t="str">
        <f>IF(OR($A1279="",INDEX(games!$C:$C,ROW())=""),"",INDEX(games!$C:$C,ROW()))</f>
        <v/>
      </c>
      <c r="D1279" t="str">
        <f t="shared" si="1140"/>
        <v/>
      </c>
      <c r="E1279" t="str">
        <f t="shared" si="1141"/>
        <v/>
      </c>
      <c r="F1279" t="str">
        <f t="shared" si="1142"/>
        <v/>
      </c>
      <c r="G1279" t="e">
        <f t="shared" si="1143"/>
        <v>#N/A</v>
      </c>
      <c r="H1279" t="e">
        <f t="shared" si="1144"/>
        <v>#N/A</v>
      </c>
      <c r="I1279" t="e">
        <f t="shared" si="1145"/>
        <v>#N/A</v>
      </c>
      <c r="J1279" t="e">
        <f t="shared" si="1146"/>
        <v>#N/A</v>
      </c>
      <c r="K1279" t="e">
        <f t="shared" si="1147"/>
        <v>#N/A</v>
      </c>
      <c r="L1279" t="e">
        <f t="shared" si="1148"/>
        <v>#N/A</v>
      </c>
      <c r="M1279" t="e">
        <f t="shared" si="1149"/>
        <v>#N/A</v>
      </c>
      <c r="N1279" t="e">
        <f t="shared" si="1150"/>
        <v>#N/A</v>
      </c>
      <c r="O1279" t="str">
        <f t="shared" si="1151"/>
        <v/>
      </c>
      <c r="P1279" t="str">
        <f>IF(OR($A1279="",INDEX(games!$H:$H,ROW())=""),"",INDEX(games!$H:$H,ROW()))</f>
        <v/>
      </c>
      <c r="Q1279" t="str">
        <f t="shared" si="1152"/>
        <v/>
      </c>
      <c r="T1279">
        <f t="shared" si="1153"/>
        <v>2022</v>
      </c>
      <c r="U1279">
        <f t="shared" si="1154"/>
        <v>2023</v>
      </c>
      <c r="V1279">
        <f t="shared" si="1155"/>
        <v>1</v>
      </c>
      <c r="W1279" t="str">
        <f>IF(TRIM(INDEX(connections!$A:$A,ROW()))="","",TRIM(INDEX(connections!$A:$A,ROW())))</f>
        <v>Soulash</v>
      </c>
      <c r="X1279" t="str">
        <f>IF($W1279="","",TRIM(INDEX(connections!$B:$B,ROW())))</f>
        <v>Soulash 2</v>
      </c>
      <c r="Y1279">
        <f t="shared" si="1156"/>
        <v>786</v>
      </c>
      <c r="Z1279">
        <f t="shared" si="1157"/>
        <v>787</v>
      </c>
      <c r="AA1279" t="str">
        <f t="shared" si="1158"/>
        <v/>
      </c>
      <c r="AB1279" t="str">
        <f t="shared" si="1159"/>
        <v/>
      </c>
      <c r="AC1279" t="str">
        <f t="shared" si="1160"/>
        <v/>
      </c>
      <c r="AD1279">
        <f t="shared" si="1161"/>
        <v>0</v>
      </c>
      <c r="AE1279" t="str">
        <f t="shared" si="1162"/>
        <v/>
      </c>
      <c r="AG1279" t="str">
        <f t="shared" si="1163"/>
        <v/>
      </c>
      <c r="AH1279" t="str">
        <f t="shared" si="1164"/>
        <v/>
      </c>
      <c r="AI1279" t="str">
        <f t="shared" si="1165"/>
        <v/>
      </c>
      <c r="AJ1279" t="str">
        <f t="shared" si="1166"/>
        <v/>
      </c>
      <c r="AK1279" t="str">
        <f t="shared" si="1167"/>
        <v/>
      </c>
      <c r="AL1279" t="str">
        <f>IF($A1279="","",INDEX(games!$J:$J,ROW())&amp;"")</f>
        <v/>
      </c>
      <c r="AM1279" t="str">
        <f>IF($A1279="","",SUMPRODUCT($AO1279:$BD1279,'Map Analysis'!$AN$2^{0,1,2,3,4,5,6,7,8,9,10,11,12,13,14,15}))</f>
        <v/>
      </c>
      <c r="AN1279" t="str">
        <f t="shared" si="1168"/>
        <v/>
      </c>
      <c r="AO1279" t="str">
        <f t="shared" si="1169"/>
        <v/>
      </c>
      <c r="AP1279" t="str">
        <f t="shared" si="1170"/>
        <v/>
      </c>
      <c r="AQ1279" t="str">
        <f t="shared" si="1171"/>
        <v/>
      </c>
      <c r="AR1279" t="str">
        <f t="shared" si="1172"/>
        <v/>
      </c>
      <c r="AS1279" t="str">
        <f t="shared" si="1173"/>
        <v/>
      </c>
      <c r="AT1279" t="str">
        <f t="shared" si="1174"/>
        <v/>
      </c>
      <c r="AU1279" t="str">
        <f t="shared" si="1175"/>
        <v/>
      </c>
      <c r="AV1279" t="str">
        <f t="shared" si="1176"/>
        <v/>
      </c>
      <c r="AW1279" t="str">
        <f t="shared" si="1177"/>
        <v/>
      </c>
      <c r="AX1279" t="str">
        <f t="shared" si="1178"/>
        <v/>
      </c>
      <c r="AY1279" t="str">
        <f t="shared" si="1179"/>
        <v/>
      </c>
      <c r="AZ1279" t="str">
        <f t="shared" si="1180"/>
        <v/>
      </c>
      <c r="BA1279" t="str">
        <f t="shared" si="1181"/>
        <v/>
      </c>
      <c r="BB1279" t="str">
        <f t="shared" si="1182"/>
        <v/>
      </c>
      <c r="BC1279" t="str">
        <f t="shared" si="1183"/>
        <v/>
      </c>
      <c r="BD1279" t="str">
        <f t="shared" si="1184"/>
        <v/>
      </c>
      <c r="BF1279">
        <f t="shared" si="1185"/>
        <v>0</v>
      </c>
      <c r="BG1279">
        <f t="shared" si="1186"/>
        <v>0</v>
      </c>
      <c r="BH1279">
        <f t="shared" si="1187"/>
        <v>0</v>
      </c>
      <c r="BI1279">
        <f t="shared" si="1188"/>
        <v>0</v>
      </c>
      <c r="BJ1279">
        <f t="shared" si="1189"/>
        <v>0</v>
      </c>
      <c r="BK1279">
        <f t="shared" si="1190"/>
        <v>0</v>
      </c>
      <c r="BL1279">
        <f t="shared" si="1191"/>
        <v>0</v>
      </c>
      <c r="BM1279">
        <f t="shared" si="1192"/>
        <v>0</v>
      </c>
      <c r="BN1279">
        <f t="shared" si="1193"/>
        <v>0</v>
      </c>
      <c r="BO1279">
        <f t="shared" si="1194"/>
        <v>0</v>
      </c>
      <c r="BP1279">
        <f t="shared" si="1195"/>
        <v>0</v>
      </c>
      <c r="BQ1279">
        <f t="shared" si="1196"/>
        <v>0</v>
      </c>
      <c r="BR1279">
        <f t="shared" si="1197"/>
        <v>0</v>
      </c>
      <c r="BS1279">
        <f t="shared" si="1198"/>
        <v>0</v>
      </c>
      <c r="BT1279">
        <f t="shared" si="1199"/>
        <v>0</v>
      </c>
    </row>
    <row r="1280" spans="1:72" x14ac:dyDescent="0.25">
      <c r="A1280" t="str">
        <f>IF(TRIM(INDEX(games!$A:$A,ROW()))="","",TRIM(INDEX(games!$A:$A,ROW())))</f>
        <v/>
      </c>
      <c r="B1280" t="str">
        <f>IF(OR($A1280="",INDEX(games!$B:$B,ROW())=""),"",INDEX(games!$B:$B,ROW()))</f>
        <v/>
      </c>
      <c r="C1280" t="str">
        <f>IF(OR($A1280="",INDEX(games!$C:$C,ROW())=""),"",INDEX(games!$C:$C,ROW()))</f>
        <v/>
      </c>
      <c r="D1280" t="str">
        <f t="shared" si="1140"/>
        <v/>
      </c>
      <c r="E1280" t="str">
        <f t="shared" si="1141"/>
        <v/>
      </c>
      <c r="F1280" t="str">
        <f t="shared" si="1142"/>
        <v/>
      </c>
      <c r="G1280" t="e">
        <f t="shared" si="1143"/>
        <v>#N/A</v>
      </c>
      <c r="H1280" t="e">
        <f t="shared" si="1144"/>
        <v>#N/A</v>
      </c>
      <c r="I1280" t="e">
        <f t="shared" si="1145"/>
        <v>#N/A</v>
      </c>
      <c r="J1280" t="e">
        <f t="shared" si="1146"/>
        <v>#N/A</v>
      </c>
      <c r="K1280" t="e">
        <f t="shared" si="1147"/>
        <v>#N/A</v>
      </c>
      <c r="L1280" t="e">
        <f t="shared" si="1148"/>
        <v>#N/A</v>
      </c>
      <c r="M1280" t="e">
        <f t="shared" si="1149"/>
        <v>#N/A</v>
      </c>
      <c r="N1280" t="e">
        <f t="shared" si="1150"/>
        <v>#N/A</v>
      </c>
      <c r="O1280" t="str">
        <f t="shared" si="1151"/>
        <v/>
      </c>
      <c r="P1280" t="str">
        <f>IF(OR($A1280="",INDEX(games!$H:$H,ROW())=""),"",INDEX(games!$H:$H,ROW()))</f>
        <v/>
      </c>
      <c r="Q1280" t="str">
        <f t="shared" si="1152"/>
        <v/>
      </c>
      <c r="T1280">
        <f t="shared" si="1153"/>
        <v>2019</v>
      </c>
      <c r="U1280">
        <f t="shared" si="1154"/>
        <v>2022</v>
      </c>
      <c r="V1280">
        <f t="shared" si="1155"/>
        <v>3</v>
      </c>
      <c r="W1280" t="str">
        <f>IF(TRIM(INDEX(connections!$A:$A,ROW()))="","",TRIM(INDEX(connections!$A:$A,ROW())))</f>
        <v>Hades</v>
      </c>
      <c r="X1280" t="str">
        <f>IF($W1280="","",TRIM(INDEX(connections!$B:$B,ROW())))</f>
        <v>Soulstone Survivors</v>
      </c>
      <c r="Y1280">
        <f t="shared" si="1156"/>
        <v>375</v>
      </c>
      <c r="Z1280">
        <f t="shared" si="1157"/>
        <v>788</v>
      </c>
      <c r="AA1280" t="str">
        <f t="shared" si="1158"/>
        <v>Yes</v>
      </c>
      <c r="AB1280" t="str">
        <f t="shared" si="1159"/>
        <v>Yes</v>
      </c>
      <c r="AC1280">
        <f t="shared" si="1160"/>
        <v>1</v>
      </c>
      <c r="AD1280">
        <f t="shared" si="1161"/>
        <v>0</v>
      </c>
      <c r="AE1280" t="str">
        <f t="shared" si="1162"/>
        <v/>
      </c>
      <c r="AG1280" t="str">
        <f t="shared" si="1163"/>
        <v/>
      </c>
      <c r="AH1280" t="str">
        <f t="shared" si="1164"/>
        <v/>
      </c>
      <c r="AI1280" t="str">
        <f t="shared" si="1165"/>
        <v/>
      </c>
      <c r="AJ1280" t="str">
        <f t="shared" si="1166"/>
        <v/>
      </c>
      <c r="AK1280" t="str">
        <f t="shared" si="1167"/>
        <v/>
      </c>
      <c r="AL1280" t="str">
        <f>IF($A1280="","",INDEX(games!$J:$J,ROW())&amp;"")</f>
        <v/>
      </c>
      <c r="AM1280" t="str">
        <f>IF($A1280="","",SUMPRODUCT($AO1280:$BD1280,'Map Analysis'!$AN$2^{0,1,2,3,4,5,6,7,8,9,10,11,12,13,14,15}))</f>
        <v/>
      </c>
      <c r="AN1280" t="str">
        <f t="shared" si="1168"/>
        <v/>
      </c>
      <c r="AO1280" t="str">
        <f t="shared" si="1169"/>
        <v/>
      </c>
      <c r="AP1280" t="str">
        <f t="shared" si="1170"/>
        <v/>
      </c>
      <c r="AQ1280" t="str">
        <f t="shared" si="1171"/>
        <v/>
      </c>
      <c r="AR1280" t="str">
        <f t="shared" si="1172"/>
        <v/>
      </c>
      <c r="AS1280" t="str">
        <f t="shared" si="1173"/>
        <v/>
      </c>
      <c r="AT1280" t="str">
        <f t="shared" si="1174"/>
        <v/>
      </c>
      <c r="AU1280" t="str">
        <f t="shared" si="1175"/>
        <v/>
      </c>
      <c r="AV1280" t="str">
        <f t="shared" si="1176"/>
        <v/>
      </c>
      <c r="AW1280" t="str">
        <f t="shared" si="1177"/>
        <v/>
      </c>
      <c r="AX1280" t="str">
        <f t="shared" si="1178"/>
        <v/>
      </c>
      <c r="AY1280" t="str">
        <f t="shared" si="1179"/>
        <v/>
      </c>
      <c r="AZ1280" t="str">
        <f t="shared" si="1180"/>
        <v/>
      </c>
      <c r="BA1280" t="str">
        <f t="shared" si="1181"/>
        <v/>
      </c>
      <c r="BB1280" t="str">
        <f t="shared" si="1182"/>
        <v/>
      </c>
      <c r="BC1280" t="str">
        <f t="shared" si="1183"/>
        <v/>
      </c>
      <c r="BD1280" t="str">
        <f t="shared" si="1184"/>
        <v/>
      </c>
      <c r="BF1280">
        <f t="shared" si="1185"/>
        <v>3</v>
      </c>
      <c r="BG1280">
        <f t="shared" si="1186"/>
        <v>2</v>
      </c>
      <c r="BH1280">
        <f t="shared" si="1187"/>
        <v>0</v>
      </c>
      <c r="BI1280">
        <f t="shared" si="1188"/>
        <v>0</v>
      </c>
      <c r="BJ1280">
        <f t="shared" si="1189"/>
        <v>0</v>
      </c>
      <c r="BK1280">
        <f t="shared" si="1190"/>
        <v>0</v>
      </c>
      <c r="BL1280">
        <f t="shared" si="1191"/>
        <v>0</v>
      </c>
      <c r="BM1280">
        <f t="shared" si="1192"/>
        <v>0</v>
      </c>
      <c r="BN1280">
        <f t="shared" si="1193"/>
        <v>0</v>
      </c>
      <c r="BO1280">
        <f t="shared" si="1194"/>
        <v>0</v>
      </c>
      <c r="BP1280">
        <f t="shared" si="1195"/>
        <v>0</v>
      </c>
      <c r="BQ1280">
        <f t="shared" si="1196"/>
        <v>0</v>
      </c>
      <c r="BR1280">
        <f t="shared" si="1197"/>
        <v>0</v>
      </c>
      <c r="BS1280">
        <f t="shared" si="1198"/>
        <v>0</v>
      </c>
      <c r="BT1280">
        <f t="shared" si="1199"/>
        <v>0</v>
      </c>
    </row>
    <row r="1281" spans="1:72" x14ac:dyDescent="0.25">
      <c r="A1281" t="str">
        <f>IF(TRIM(INDEX(games!$A:$A,ROW()))="","",TRIM(INDEX(games!$A:$A,ROW())))</f>
        <v/>
      </c>
      <c r="B1281" t="str">
        <f>IF(OR($A1281="",INDEX(games!$B:$B,ROW())=""),"",INDEX(games!$B:$B,ROW()))</f>
        <v/>
      </c>
      <c r="C1281" t="str">
        <f>IF(OR($A1281="",INDEX(games!$C:$C,ROW())=""),"",INDEX(games!$C:$C,ROW()))</f>
        <v/>
      </c>
      <c r="D1281" t="str">
        <f t="shared" si="1140"/>
        <v/>
      </c>
      <c r="E1281" t="str">
        <f t="shared" si="1141"/>
        <v/>
      </c>
      <c r="F1281" t="str">
        <f t="shared" si="1142"/>
        <v/>
      </c>
      <c r="G1281" t="e">
        <f t="shared" si="1143"/>
        <v>#N/A</v>
      </c>
      <c r="H1281" t="e">
        <f t="shared" si="1144"/>
        <v>#N/A</v>
      </c>
      <c r="I1281" t="e">
        <f t="shared" si="1145"/>
        <v>#N/A</v>
      </c>
      <c r="J1281" t="e">
        <f t="shared" si="1146"/>
        <v>#N/A</v>
      </c>
      <c r="K1281" t="e">
        <f t="shared" si="1147"/>
        <v>#N/A</v>
      </c>
      <c r="L1281" t="e">
        <f t="shared" si="1148"/>
        <v>#N/A</v>
      </c>
      <c r="M1281" t="e">
        <f t="shared" si="1149"/>
        <v>#N/A</v>
      </c>
      <c r="N1281" t="e">
        <f t="shared" si="1150"/>
        <v>#N/A</v>
      </c>
      <c r="O1281" t="str">
        <f t="shared" si="1151"/>
        <v/>
      </c>
      <c r="P1281" t="str">
        <f>IF(OR($A1281="",INDEX(games!$H:$H,ROW())=""),"",INDEX(games!$H:$H,ROW()))</f>
        <v/>
      </c>
      <c r="Q1281" t="str">
        <f t="shared" si="1152"/>
        <v/>
      </c>
      <c r="T1281">
        <f t="shared" si="1153"/>
        <v>2020</v>
      </c>
      <c r="U1281">
        <f t="shared" si="1154"/>
        <v>2022</v>
      </c>
      <c r="V1281">
        <f t="shared" si="1155"/>
        <v>2</v>
      </c>
      <c r="W1281" t="str">
        <f>IF(TRIM(INDEX(connections!$A:$A,ROW()))="","",TRIM(INDEX(connections!$A:$A,ROW())))</f>
        <v>Risk of Rain 2</v>
      </c>
      <c r="X1281" t="str">
        <f>IF($W1281="","",TRIM(INDEX(connections!$B:$B,ROW())))</f>
        <v>Soulstone Survivors</v>
      </c>
      <c r="Y1281">
        <f t="shared" si="1156"/>
        <v>688</v>
      </c>
      <c r="Z1281">
        <f t="shared" si="1157"/>
        <v>788</v>
      </c>
      <c r="AA1281" t="str">
        <f t="shared" si="1158"/>
        <v>Yes</v>
      </c>
      <c r="AB1281" t="str">
        <f t="shared" si="1159"/>
        <v>Yes</v>
      </c>
      <c r="AC1281">
        <f t="shared" si="1160"/>
        <v>1</v>
      </c>
      <c r="AD1281">
        <f t="shared" si="1161"/>
        <v>0</v>
      </c>
      <c r="AE1281" t="str">
        <f t="shared" si="1162"/>
        <v/>
      </c>
      <c r="AG1281" t="str">
        <f t="shared" si="1163"/>
        <v/>
      </c>
      <c r="AH1281" t="str">
        <f t="shared" si="1164"/>
        <v/>
      </c>
      <c r="AI1281" t="str">
        <f t="shared" si="1165"/>
        <v/>
      </c>
      <c r="AJ1281" t="str">
        <f t="shared" si="1166"/>
        <v/>
      </c>
      <c r="AK1281" t="str">
        <f t="shared" si="1167"/>
        <v/>
      </c>
      <c r="AL1281" t="str">
        <f>IF($A1281="","",INDEX(games!$J:$J,ROW())&amp;"")</f>
        <v/>
      </c>
      <c r="AM1281" t="str">
        <f>IF($A1281="","",SUMPRODUCT($AO1281:$BD1281,'Map Analysis'!$AN$2^{0,1,2,3,4,5,6,7,8,9,10,11,12,13,14,15}))</f>
        <v/>
      </c>
      <c r="AN1281" t="str">
        <f t="shared" si="1168"/>
        <v/>
      </c>
      <c r="AO1281" t="str">
        <f t="shared" si="1169"/>
        <v/>
      </c>
      <c r="AP1281" t="str">
        <f t="shared" si="1170"/>
        <v/>
      </c>
      <c r="AQ1281" t="str">
        <f t="shared" si="1171"/>
        <v/>
      </c>
      <c r="AR1281" t="str">
        <f t="shared" si="1172"/>
        <v/>
      </c>
      <c r="AS1281" t="str">
        <f t="shared" si="1173"/>
        <v/>
      </c>
      <c r="AT1281" t="str">
        <f t="shared" si="1174"/>
        <v/>
      </c>
      <c r="AU1281" t="str">
        <f t="shared" si="1175"/>
        <v/>
      </c>
      <c r="AV1281" t="str">
        <f t="shared" si="1176"/>
        <v/>
      </c>
      <c r="AW1281" t="str">
        <f t="shared" si="1177"/>
        <v/>
      </c>
      <c r="AX1281" t="str">
        <f t="shared" si="1178"/>
        <v/>
      </c>
      <c r="AY1281" t="str">
        <f t="shared" si="1179"/>
        <v/>
      </c>
      <c r="AZ1281" t="str">
        <f t="shared" si="1180"/>
        <v/>
      </c>
      <c r="BA1281" t="str">
        <f t="shared" si="1181"/>
        <v/>
      </c>
      <c r="BB1281" t="str">
        <f t="shared" si="1182"/>
        <v/>
      </c>
      <c r="BC1281" t="str">
        <f t="shared" si="1183"/>
        <v/>
      </c>
      <c r="BD1281" t="str">
        <f t="shared" si="1184"/>
        <v/>
      </c>
      <c r="BF1281">
        <f t="shared" si="1185"/>
        <v>3</v>
      </c>
      <c r="BG1281">
        <f t="shared" si="1186"/>
        <v>2</v>
      </c>
      <c r="BH1281">
        <f t="shared" si="1187"/>
        <v>0</v>
      </c>
      <c r="BI1281">
        <f t="shared" si="1188"/>
        <v>0</v>
      </c>
      <c r="BJ1281">
        <f t="shared" si="1189"/>
        <v>0</v>
      </c>
      <c r="BK1281">
        <f t="shared" si="1190"/>
        <v>0</v>
      </c>
      <c r="BL1281">
        <f t="shared" si="1191"/>
        <v>0</v>
      </c>
      <c r="BM1281">
        <f t="shared" si="1192"/>
        <v>0</v>
      </c>
      <c r="BN1281">
        <f t="shared" si="1193"/>
        <v>0</v>
      </c>
      <c r="BO1281">
        <f t="shared" si="1194"/>
        <v>0</v>
      </c>
      <c r="BP1281">
        <f t="shared" si="1195"/>
        <v>0</v>
      </c>
      <c r="BQ1281">
        <f t="shared" si="1196"/>
        <v>0</v>
      </c>
      <c r="BR1281">
        <f t="shared" si="1197"/>
        <v>0</v>
      </c>
      <c r="BS1281">
        <f t="shared" si="1198"/>
        <v>0</v>
      </c>
      <c r="BT1281">
        <f t="shared" si="1199"/>
        <v>0</v>
      </c>
    </row>
    <row r="1282" spans="1:72" x14ac:dyDescent="0.25">
      <c r="A1282" t="str">
        <f>IF(TRIM(INDEX(games!$A:$A,ROW()))="","",TRIM(INDEX(games!$A:$A,ROW())))</f>
        <v/>
      </c>
      <c r="B1282" t="str">
        <f>IF(OR($A1282="",INDEX(games!$B:$B,ROW())=""),"",INDEX(games!$B:$B,ROW()))</f>
        <v/>
      </c>
      <c r="C1282" t="str">
        <f>IF(OR($A1282="",INDEX(games!$C:$C,ROW())=""),"",INDEX(games!$C:$C,ROW()))</f>
        <v/>
      </c>
      <c r="D1282" t="str">
        <f t="shared" ref="D1282:D1345" si="1200">IF($A1282="","",COUNTIF($W$2:$W$2500,$A1282)+COUNTIF($X$2:$X$2500,$A1282))</f>
        <v/>
      </c>
      <c r="E1282" t="str">
        <f t="shared" ref="E1282:E1345" si="1201">IF($A1282="","",IFERROR(MATCH($C1282,$R$2:$R$5,0),0))</f>
        <v/>
      </c>
      <c r="F1282" t="str">
        <f t="shared" ref="F1282:F1345" si="1202">IF($A1282="","",MOD(ROW(),34))</f>
        <v/>
      </c>
      <c r="G1282" t="e">
        <f t="shared" ref="G1282:G1345" si="1203">IF($A1282="",NA(),IF($C1282="Action",$B1282,NA()))</f>
        <v>#N/A</v>
      </c>
      <c r="H1282" t="e">
        <f t="shared" ref="H1282:H1345" si="1204">IF($A1282="",NA(),IF($C1282="Action",1+$F1282*0.023,NA()))</f>
        <v>#N/A</v>
      </c>
      <c r="I1282" t="e">
        <f t="shared" ref="I1282:I1345" si="1205">IF($A1282="",NA(),IF($C1282="Strategy",$B1282,NA()))</f>
        <v>#N/A</v>
      </c>
      <c r="J1282" t="e">
        <f t="shared" ref="J1282:J1345" si="1206">IF($A1282="",NA(),IF($C1282="Strategy",2+$F1282*0.023,NA()))</f>
        <v>#N/A</v>
      </c>
      <c r="K1282" t="e">
        <f t="shared" ref="K1282:K1345" si="1207">IF($A1282="",NA(),IF($C1282="Deckbuilder",$B1282,NA()))</f>
        <v>#N/A</v>
      </c>
      <c r="L1282" t="e">
        <f t="shared" ref="L1282:L1345" si="1208">IF($A1282="",NA(),IF($C1282="Deckbuilder",3+$F1282*0.023,NA()))</f>
        <v>#N/A</v>
      </c>
      <c r="M1282" t="e">
        <f t="shared" ref="M1282:M1345" si="1209">IF($A1282="",NA(),IF($C1282="Traditional",$B1282,NA()))</f>
        <v>#N/A</v>
      </c>
      <c r="N1282" t="e">
        <f t="shared" ref="N1282:N1345" si="1210">IF($A1282="",NA(),IF($C1282="Traditional",4+$F1282*0.023,NA()))</f>
        <v>#N/A</v>
      </c>
      <c r="O1282" t="str">
        <f t="shared" ref="O1282:O1345" si="1211">IF($A1282="","",$D1282+ROW()/1000000)</f>
        <v/>
      </c>
      <c r="P1282" t="str">
        <f>IF(OR($A1282="",INDEX(games!$H:$H,ROW())=""),"",INDEX(games!$H:$H,ROW()))</f>
        <v/>
      </c>
      <c r="Q1282" t="str">
        <f t="shared" ref="Q1282:Q1345" si="1212">IF(OR($A1282="",$P1282&lt;&gt;"Yes"),"",$D1282+ROW()/1000000)</f>
        <v/>
      </c>
      <c r="T1282">
        <f t="shared" ref="T1282:T1345" si="1213">IF($Y1282="","",INDEX($B$2:$B$1500,$Y1282))</f>
        <v>2021</v>
      </c>
      <c r="U1282">
        <f t="shared" ref="U1282:U1345" si="1214">IF($Z1282="","",INDEX($B$2:$B$1500,$Z1282))</f>
        <v>2022</v>
      </c>
      <c r="V1282">
        <f t="shared" ref="V1282:V1345" si="1215">IF(OR($T1282="",$U1282=""),"",$U1282-$T1282)</f>
        <v>1</v>
      </c>
      <c r="W1282" t="str">
        <f>IF(TRIM(INDEX(connections!$A:$A,ROW()))="","",TRIM(INDEX(connections!$A:$A,ROW())))</f>
        <v>Vampire Survivors</v>
      </c>
      <c r="X1282" t="str">
        <f>IF($W1282="","",TRIM(INDEX(connections!$B:$B,ROW())))</f>
        <v>Soulstone Survivors</v>
      </c>
      <c r="Y1282">
        <f t="shared" ref="Y1282:Y1345" si="1216">IF($W1282="","",IFERROR(MATCH($W1282,$A$2:$A$1500,0),""))</f>
        <v>941</v>
      </c>
      <c r="Z1282">
        <f t="shared" ref="Z1282:Z1345" si="1217">IF($X1282="","",IFERROR(MATCH($X1282,$A$2:$A$1500,0),""))</f>
        <v>788</v>
      </c>
      <c r="AA1282" t="str">
        <f t="shared" ref="AA1282:AA1345" si="1218">IF($Y1282="","",INDEX($P$2:$P$1500,$Y1282))</f>
        <v>Yes</v>
      </c>
      <c r="AB1282" t="str">
        <f t="shared" ref="AB1282:AB1345" si="1219">IF($Z1282="","",INDEX($P$2:$P$1500,$Z1282))</f>
        <v>Yes</v>
      </c>
      <c r="AC1282">
        <f t="shared" ref="AC1282:AC1345" si="1220">IF(AND($AA1282="Yes",$AB1282="Yes"),1,"")</f>
        <v>1</v>
      </c>
      <c r="AD1282">
        <f t="shared" ref="AD1282:AD1345" si="1221">IF(OR($Y1282="",$Z1282=""),"",IF(INDEX($C$2:$C$1500,$Y1282)=INDEX($C$2:$C$1500,$Z1282),0,1))</f>
        <v>0</v>
      </c>
      <c r="AE1282" t="str">
        <f t="shared" ref="AE1282:AE1345" si="1222">IF($AC1282&lt;&gt;1,"",IF(AND(INDEX($AG$2:$AG$1500,$Y1282)=1,INDEX($AG$2:$AG$1500,$Z1282)=1),1,""))</f>
        <v/>
      </c>
      <c r="AG1282" t="str">
        <f t="shared" ref="AG1282:AG1345" si="1223">IF($A1282="","",COUNTIFS($W$2:$W$2500,$A1282,$AB$2:$AB$2500,"Yes")+COUNTIFS($X$2:$X$2500,$A1282,$AA$2:$AA$2500,"Yes"))</f>
        <v/>
      </c>
      <c r="AH1282" t="str">
        <f t="shared" ref="AH1282:AH1345" si="1224">IF(OR($P1282&lt;&gt;"Yes",N($AG1282)=0),"",IF(AND($AG1282=1,COUNTIFS($W$2:$W$2500,$A1282,$AE$2:$AE$2500,1)+COUNTIFS($X$2:$X$2500,$A1282,$AE$2:$AE$2500,1)&gt;0),"","Yes"))</f>
        <v/>
      </c>
      <c r="AI1282" t="str">
        <f t="shared" ref="AI1282:AI1345" si="1225">IF($AH1282="Yes",$AG1282,"")</f>
        <v/>
      </c>
      <c r="AJ1282" t="str">
        <f t="shared" ref="AJ1282:AJ1345" si="1226">IF($AI1282="","",$AI1282+ROW()/1000000)</f>
        <v/>
      </c>
      <c r="AK1282" t="str">
        <f t="shared" ref="AK1282:AK1345" si="1227">IF(OR($A1282="",$P1282="Yes",N($AG1282)=0),"",$AG1282+ROW()/1000000)</f>
        <v/>
      </c>
      <c r="AL1282" t="str">
        <f>IF($A1282="","",INDEX(games!$J:$J,ROW())&amp;"")</f>
        <v/>
      </c>
      <c r="AM1282" t="str">
        <f>IF($A1282="","",SUMPRODUCT($AO1282:$BD1282,'Map Analysis'!$AN$2^{0,1,2,3,4,5,6,7,8,9,10,11,12,13,14,15}))</f>
        <v/>
      </c>
      <c r="AN1282" t="str">
        <f t="shared" ref="AN1282:AN1345" si="1228">IF($A1282="","",$AM1282+ROW()/10000000)</f>
        <v/>
      </c>
      <c r="AO1282" t="str">
        <f t="shared" ref="AO1282:AO1345" si="1229">IF($A1282="","",COUNTIF($W$2:$W$2500,$A1282))</f>
        <v/>
      </c>
      <c r="AP1282" t="str">
        <f t="shared" ref="AP1282:AP1345" si="1230">IF($A1282="","",SUMIFS($BF$2:$BF$2500,$W$2:$W$2500,$A1282))</f>
        <v/>
      </c>
      <c r="AQ1282" t="str">
        <f t="shared" ref="AQ1282:AQ1345" si="1231">IF($A1282="","",SUMIFS($BG$2:$BG$2500,$W$2:$W$2500,$A1282))</f>
        <v/>
      </c>
      <c r="AR1282" t="str">
        <f t="shared" ref="AR1282:AR1345" si="1232">IF($A1282="","",SUMIFS($BH$2:$BH$2500,$W$2:$W$2500,$A1282))</f>
        <v/>
      </c>
      <c r="AS1282" t="str">
        <f t="shared" ref="AS1282:AS1345" si="1233">IF($A1282="","",SUMIFS($BI$2:$BI$2500,$W$2:$W$2500,$A1282))</f>
        <v/>
      </c>
      <c r="AT1282" t="str">
        <f t="shared" ref="AT1282:AT1345" si="1234">IF($A1282="","",SUMIFS($BJ$2:$BJ$2500,$W$2:$W$2500,$A1282))</f>
        <v/>
      </c>
      <c r="AU1282" t="str">
        <f t="shared" ref="AU1282:AU1345" si="1235">IF($A1282="","",SUMIFS($BK$2:$BK$2500,$W$2:$W$2500,$A1282))</f>
        <v/>
      </c>
      <c r="AV1282" t="str">
        <f t="shared" ref="AV1282:AV1345" si="1236">IF($A1282="","",SUMIFS($BL$2:$BL$2500,$W$2:$W$2500,$A1282))</f>
        <v/>
      </c>
      <c r="AW1282" t="str">
        <f t="shared" ref="AW1282:AW1345" si="1237">IF($A1282="","",SUMIFS($BM$2:$BM$2500,$W$2:$W$2500,$A1282))</f>
        <v/>
      </c>
      <c r="AX1282" t="str">
        <f t="shared" ref="AX1282:AX1345" si="1238">IF($A1282="","",SUMIFS($BN$2:$BN$2500,$W$2:$W$2500,$A1282))</f>
        <v/>
      </c>
      <c r="AY1282" t="str">
        <f t="shared" ref="AY1282:AY1345" si="1239">IF($A1282="","",SUMIFS($BO$2:$BO$2500,$W$2:$W$2500,$A1282))</f>
        <v/>
      </c>
      <c r="AZ1282" t="str">
        <f t="shared" ref="AZ1282:AZ1345" si="1240">IF($A1282="","",SUMIFS($BP$2:$BP$2500,$W$2:$W$2500,$A1282))</f>
        <v/>
      </c>
      <c r="BA1282" t="str">
        <f t="shared" ref="BA1282:BA1345" si="1241">IF($A1282="","",SUMIFS($BQ$2:$BQ$2500,$W$2:$W$2500,$A1282))</f>
        <v/>
      </c>
      <c r="BB1282" t="str">
        <f t="shared" ref="BB1282:BB1345" si="1242">IF($A1282="","",SUMIFS($BR$2:$BR$2500,$W$2:$W$2500,$A1282))</f>
        <v/>
      </c>
      <c r="BC1282" t="str">
        <f t="shared" ref="BC1282:BC1345" si="1243">IF($A1282="","",SUMIFS($BS$2:$BS$2500,$W$2:$W$2500,$A1282))</f>
        <v/>
      </c>
      <c r="BD1282" t="str">
        <f t="shared" ref="BD1282:BD1345" si="1244">IF($A1282="","",SUMIFS($BT$2:$BT$2500,$W$2:$W$2500,$A1282))</f>
        <v/>
      </c>
      <c r="BF1282">
        <f t="shared" ref="BF1282:BF1345" si="1245">IF($Z1282="","",INDEX($AO$2:$AO$1500,$Z1282))</f>
        <v>3</v>
      </c>
      <c r="BG1282">
        <f t="shared" ref="BG1282:BG1345" si="1246">IF($Z1282="","",INDEX($AP$2:$AP$1500,$Z1282))</f>
        <v>2</v>
      </c>
      <c r="BH1282">
        <f t="shared" ref="BH1282:BH1345" si="1247">IF($Z1282="","",INDEX($AQ$2:$AQ$1500,$Z1282))</f>
        <v>0</v>
      </c>
      <c r="BI1282">
        <f t="shared" ref="BI1282:BI1345" si="1248">IF($Z1282="","",INDEX($AR$2:$AR$1500,$Z1282))</f>
        <v>0</v>
      </c>
      <c r="BJ1282">
        <f t="shared" ref="BJ1282:BJ1345" si="1249">IF($Z1282="","",INDEX($AS$2:$AS$1500,$Z1282))</f>
        <v>0</v>
      </c>
      <c r="BK1282">
        <f t="shared" ref="BK1282:BK1345" si="1250">IF($Z1282="","",INDEX($AT$2:$AT$1500,$Z1282))</f>
        <v>0</v>
      </c>
      <c r="BL1282">
        <f t="shared" ref="BL1282:BL1345" si="1251">IF($Z1282="","",INDEX($AU$2:$AU$1500,$Z1282))</f>
        <v>0</v>
      </c>
      <c r="BM1282">
        <f t="shared" ref="BM1282:BM1345" si="1252">IF($Z1282="","",INDEX($AV$2:$AV$1500,$Z1282))</f>
        <v>0</v>
      </c>
      <c r="BN1282">
        <f t="shared" ref="BN1282:BN1345" si="1253">IF($Z1282="","",INDEX($AW$2:$AW$1500,$Z1282))</f>
        <v>0</v>
      </c>
      <c r="BO1282">
        <f t="shared" ref="BO1282:BO1345" si="1254">IF($Z1282="","",INDEX($AX$2:$AX$1500,$Z1282))</f>
        <v>0</v>
      </c>
      <c r="BP1282">
        <f t="shared" ref="BP1282:BP1345" si="1255">IF($Z1282="","",INDEX($AY$2:$AY$1500,$Z1282))</f>
        <v>0</v>
      </c>
      <c r="BQ1282">
        <f t="shared" ref="BQ1282:BQ1345" si="1256">IF($Z1282="","",INDEX($AZ$2:$AZ$1500,$Z1282))</f>
        <v>0</v>
      </c>
      <c r="BR1282">
        <f t="shared" ref="BR1282:BR1345" si="1257">IF($Z1282="","",INDEX($BA$2:$BA$1500,$Z1282))</f>
        <v>0</v>
      </c>
      <c r="BS1282">
        <f t="shared" ref="BS1282:BS1345" si="1258">IF($Z1282="","",INDEX($BB$2:$BB$1500,$Z1282))</f>
        <v>0</v>
      </c>
      <c r="BT1282">
        <f t="shared" ref="BT1282:BT1345" si="1259">IF($Z1282="","",INDEX($BC$2:$BC$1500,$Z1282))</f>
        <v>0</v>
      </c>
    </row>
    <row r="1283" spans="1:72" x14ac:dyDescent="0.25">
      <c r="A1283" t="str">
        <f>IF(TRIM(INDEX(games!$A:$A,ROW()))="","",TRIM(INDEX(games!$A:$A,ROW())))</f>
        <v/>
      </c>
      <c r="B1283" t="str">
        <f>IF(OR($A1283="",INDEX(games!$B:$B,ROW())=""),"",INDEX(games!$B:$B,ROW()))</f>
        <v/>
      </c>
      <c r="C1283" t="str">
        <f>IF(OR($A1283="",INDEX(games!$C:$C,ROW())=""),"",INDEX(games!$C:$C,ROW()))</f>
        <v/>
      </c>
      <c r="D1283" t="str">
        <f t="shared" si="1200"/>
        <v/>
      </c>
      <c r="E1283" t="str">
        <f t="shared" si="1201"/>
        <v/>
      </c>
      <c r="F1283" t="str">
        <f t="shared" si="1202"/>
        <v/>
      </c>
      <c r="G1283" t="e">
        <f t="shared" si="1203"/>
        <v>#N/A</v>
      </c>
      <c r="H1283" t="e">
        <f t="shared" si="1204"/>
        <v>#N/A</v>
      </c>
      <c r="I1283" t="e">
        <f t="shared" si="1205"/>
        <v>#N/A</v>
      </c>
      <c r="J1283" t="e">
        <f t="shared" si="1206"/>
        <v>#N/A</v>
      </c>
      <c r="K1283" t="e">
        <f t="shared" si="1207"/>
        <v>#N/A</v>
      </c>
      <c r="L1283" t="e">
        <f t="shared" si="1208"/>
        <v>#N/A</v>
      </c>
      <c r="M1283" t="e">
        <f t="shared" si="1209"/>
        <v>#N/A</v>
      </c>
      <c r="N1283" t="e">
        <f t="shared" si="1210"/>
        <v>#N/A</v>
      </c>
      <c r="O1283" t="str">
        <f t="shared" si="1211"/>
        <v/>
      </c>
      <c r="P1283" t="str">
        <f>IF(OR($A1283="",INDEX(games!$H:$H,ROW())=""),"",INDEX(games!$H:$H,ROW()))</f>
        <v/>
      </c>
      <c r="Q1283" t="str">
        <f t="shared" si="1212"/>
        <v/>
      </c>
      <c r="T1283">
        <f t="shared" si="1213"/>
        <v>2018</v>
      </c>
      <c r="U1283">
        <f t="shared" si="1214"/>
        <v>2021</v>
      </c>
      <c r="V1283">
        <f t="shared" si="1215"/>
        <v>3</v>
      </c>
      <c r="W1283" t="str">
        <f>IF(TRIM(INDEX(connections!$A:$A,ROW()))="","",TRIM(INDEX(connections!$A:$A,ROW())))</f>
        <v>Dead Cells</v>
      </c>
      <c r="X1283" t="str">
        <f>IF($W1283="","",TRIM(INDEX(connections!$B:$B,ROW())))</f>
        <v>Source of Madness</v>
      </c>
      <c r="Y1283">
        <f t="shared" si="1216"/>
        <v>193</v>
      </c>
      <c r="Z1283">
        <f t="shared" si="1217"/>
        <v>789</v>
      </c>
      <c r="AA1283" t="str">
        <f t="shared" si="1218"/>
        <v>Yes</v>
      </c>
      <c r="AB1283" t="str">
        <f t="shared" si="1219"/>
        <v>Yes</v>
      </c>
      <c r="AC1283">
        <f t="shared" si="1220"/>
        <v>1</v>
      </c>
      <c r="AD1283">
        <f t="shared" si="1221"/>
        <v>0</v>
      </c>
      <c r="AE1283" t="str">
        <f t="shared" si="1222"/>
        <v/>
      </c>
      <c r="AG1283" t="str">
        <f t="shared" si="1223"/>
        <v/>
      </c>
      <c r="AH1283" t="str">
        <f t="shared" si="1224"/>
        <v/>
      </c>
      <c r="AI1283" t="str">
        <f t="shared" si="1225"/>
        <v/>
      </c>
      <c r="AJ1283" t="str">
        <f t="shared" si="1226"/>
        <v/>
      </c>
      <c r="AK1283" t="str">
        <f t="shared" si="1227"/>
        <v/>
      </c>
      <c r="AL1283" t="str">
        <f>IF($A1283="","",INDEX(games!$J:$J,ROW())&amp;"")</f>
        <v/>
      </c>
      <c r="AM1283" t="str">
        <f>IF($A1283="","",SUMPRODUCT($AO1283:$BD1283,'Map Analysis'!$AN$2^{0,1,2,3,4,5,6,7,8,9,10,11,12,13,14,15}))</f>
        <v/>
      </c>
      <c r="AN1283" t="str">
        <f t="shared" si="1228"/>
        <v/>
      </c>
      <c r="AO1283" t="str">
        <f t="shared" si="1229"/>
        <v/>
      </c>
      <c r="AP1283" t="str">
        <f t="shared" si="1230"/>
        <v/>
      </c>
      <c r="AQ1283" t="str">
        <f t="shared" si="1231"/>
        <v/>
      </c>
      <c r="AR1283" t="str">
        <f t="shared" si="1232"/>
        <v/>
      </c>
      <c r="AS1283" t="str">
        <f t="shared" si="1233"/>
        <v/>
      </c>
      <c r="AT1283" t="str">
        <f t="shared" si="1234"/>
        <v/>
      </c>
      <c r="AU1283" t="str">
        <f t="shared" si="1235"/>
        <v/>
      </c>
      <c r="AV1283" t="str">
        <f t="shared" si="1236"/>
        <v/>
      </c>
      <c r="AW1283" t="str">
        <f t="shared" si="1237"/>
        <v/>
      </c>
      <c r="AX1283" t="str">
        <f t="shared" si="1238"/>
        <v/>
      </c>
      <c r="AY1283" t="str">
        <f t="shared" si="1239"/>
        <v/>
      </c>
      <c r="AZ1283" t="str">
        <f t="shared" si="1240"/>
        <v/>
      </c>
      <c r="BA1283" t="str">
        <f t="shared" si="1241"/>
        <v/>
      </c>
      <c r="BB1283" t="str">
        <f t="shared" si="1242"/>
        <v/>
      </c>
      <c r="BC1283" t="str">
        <f t="shared" si="1243"/>
        <v/>
      </c>
      <c r="BD1283" t="str">
        <f t="shared" si="1244"/>
        <v/>
      </c>
      <c r="BF1283">
        <f t="shared" si="1245"/>
        <v>0</v>
      </c>
      <c r="BG1283">
        <f t="shared" si="1246"/>
        <v>0</v>
      </c>
      <c r="BH1283">
        <f t="shared" si="1247"/>
        <v>0</v>
      </c>
      <c r="BI1283">
        <f t="shared" si="1248"/>
        <v>0</v>
      </c>
      <c r="BJ1283">
        <f t="shared" si="1249"/>
        <v>0</v>
      </c>
      <c r="BK1283">
        <f t="shared" si="1250"/>
        <v>0</v>
      </c>
      <c r="BL1283">
        <f t="shared" si="1251"/>
        <v>0</v>
      </c>
      <c r="BM1283">
        <f t="shared" si="1252"/>
        <v>0</v>
      </c>
      <c r="BN1283">
        <f t="shared" si="1253"/>
        <v>0</v>
      </c>
      <c r="BO1283">
        <f t="shared" si="1254"/>
        <v>0</v>
      </c>
      <c r="BP1283">
        <f t="shared" si="1255"/>
        <v>0</v>
      </c>
      <c r="BQ1283">
        <f t="shared" si="1256"/>
        <v>0</v>
      </c>
      <c r="BR1283">
        <f t="shared" si="1257"/>
        <v>0</v>
      </c>
      <c r="BS1283">
        <f t="shared" si="1258"/>
        <v>0</v>
      </c>
      <c r="BT1283">
        <f t="shared" si="1259"/>
        <v>0</v>
      </c>
    </row>
    <row r="1284" spans="1:72" x14ac:dyDescent="0.25">
      <c r="A1284" t="str">
        <f>IF(TRIM(INDEX(games!$A:$A,ROW()))="","",TRIM(INDEX(games!$A:$A,ROW())))</f>
        <v/>
      </c>
      <c r="B1284" t="str">
        <f>IF(OR($A1284="",INDEX(games!$B:$B,ROW())=""),"",INDEX(games!$B:$B,ROW()))</f>
        <v/>
      </c>
      <c r="C1284" t="str">
        <f>IF(OR($A1284="",INDEX(games!$C:$C,ROW())=""),"",INDEX(games!$C:$C,ROW()))</f>
        <v/>
      </c>
      <c r="D1284" t="str">
        <f t="shared" si="1200"/>
        <v/>
      </c>
      <c r="E1284" t="str">
        <f t="shared" si="1201"/>
        <v/>
      </c>
      <c r="F1284" t="str">
        <f t="shared" si="1202"/>
        <v/>
      </c>
      <c r="G1284" t="e">
        <f t="shared" si="1203"/>
        <v>#N/A</v>
      </c>
      <c r="H1284" t="e">
        <f t="shared" si="1204"/>
        <v>#N/A</v>
      </c>
      <c r="I1284" t="e">
        <f t="shared" si="1205"/>
        <v>#N/A</v>
      </c>
      <c r="J1284" t="e">
        <f t="shared" si="1206"/>
        <v>#N/A</v>
      </c>
      <c r="K1284" t="e">
        <f t="shared" si="1207"/>
        <v>#N/A</v>
      </c>
      <c r="L1284" t="e">
        <f t="shared" si="1208"/>
        <v>#N/A</v>
      </c>
      <c r="M1284" t="e">
        <f t="shared" si="1209"/>
        <v>#N/A</v>
      </c>
      <c r="N1284" t="e">
        <f t="shared" si="1210"/>
        <v>#N/A</v>
      </c>
      <c r="O1284" t="str">
        <f t="shared" si="1211"/>
        <v/>
      </c>
      <c r="P1284" t="str">
        <f>IF(OR($A1284="",INDEX(games!$H:$H,ROW())=""),"",INDEX(games!$H:$H,ROW()))</f>
        <v/>
      </c>
      <c r="Q1284" t="str">
        <f t="shared" si="1212"/>
        <v/>
      </c>
      <c r="T1284">
        <f t="shared" si="1213"/>
        <v>2018</v>
      </c>
      <c r="U1284">
        <f t="shared" si="1214"/>
        <v>2019</v>
      </c>
      <c r="V1284">
        <f t="shared" si="1215"/>
        <v>1</v>
      </c>
      <c r="W1284" t="str">
        <f>IF(TRIM(INDEX(connections!$A:$A,ROW()))="","",TRIM(INDEX(connections!$A:$A,ROW())))</f>
        <v>Dead Cells</v>
      </c>
      <c r="X1284" t="str">
        <f>IF($W1284="","",TRIM(INDEX(connections!$B:$B,ROW())))</f>
        <v>Space Gladiators</v>
      </c>
      <c r="Y1284">
        <f t="shared" si="1216"/>
        <v>193</v>
      </c>
      <c r="Z1284">
        <f t="shared" si="1217"/>
        <v>791</v>
      </c>
      <c r="AA1284" t="str">
        <f t="shared" si="1218"/>
        <v>Yes</v>
      </c>
      <c r="AB1284" t="str">
        <f t="shared" si="1219"/>
        <v/>
      </c>
      <c r="AC1284" t="str">
        <f t="shared" si="1220"/>
        <v/>
      </c>
      <c r="AD1284">
        <f t="shared" si="1221"/>
        <v>0</v>
      </c>
      <c r="AE1284" t="str">
        <f t="shared" si="1222"/>
        <v/>
      </c>
      <c r="AG1284" t="str">
        <f t="shared" si="1223"/>
        <v/>
      </c>
      <c r="AH1284" t="str">
        <f t="shared" si="1224"/>
        <v/>
      </c>
      <c r="AI1284" t="str">
        <f t="shared" si="1225"/>
        <v/>
      </c>
      <c r="AJ1284" t="str">
        <f t="shared" si="1226"/>
        <v/>
      </c>
      <c r="AK1284" t="str">
        <f t="shared" si="1227"/>
        <v/>
      </c>
      <c r="AL1284" t="str">
        <f>IF($A1284="","",INDEX(games!$J:$J,ROW())&amp;"")</f>
        <v/>
      </c>
      <c r="AM1284" t="str">
        <f>IF($A1284="","",SUMPRODUCT($AO1284:$BD1284,'Map Analysis'!$AN$2^{0,1,2,3,4,5,6,7,8,9,10,11,12,13,14,15}))</f>
        <v/>
      </c>
      <c r="AN1284" t="str">
        <f t="shared" si="1228"/>
        <v/>
      </c>
      <c r="AO1284" t="str">
        <f t="shared" si="1229"/>
        <v/>
      </c>
      <c r="AP1284" t="str">
        <f t="shared" si="1230"/>
        <v/>
      </c>
      <c r="AQ1284" t="str">
        <f t="shared" si="1231"/>
        <v/>
      </c>
      <c r="AR1284" t="str">
        <f t="shared" si="1232"/>
        <v/>
      </c>
      <c r="AS1284" t="str">
        <f t="shared" si="1233"/>
        <v/>
      </c>
      <c r="AT1284" t="str">
        <f t="shared" si="1234"/>
        <v/>
      </c>
      <c r="AU1284" t="str">
        <f t="shared" si="1235"/>
        <v/>
      </c>
      <c r="AV1284" t="str">
        <f t="shared" si="1236"/>
        <v/>
      </c>
      <c r="AW1284" t="str">
        <f t="shared" si="1237"/>
        <v/>
      </c>
      <c r="AX1284" t="str">
        <f t="shared" si="1238"/>
        <v/>
      </c>
      <c r="AY1284" t="str">
        <f t="shared" si="1239"/>
        <v/>
      </c>
      <c r="AZ1284" t="str">
        <f t="shared" si="1240"/>
        <v/>
      </c>
      <c r="BA1284" t="str">
        <f t="shared" si="1241"/>
        <v/>
      </c>
      <c r="BB1284" t="str">
        <f t="shared" si="1242"/>
        <v/>
      </c>
      <c r="BC1284" t="str">
        <f t="shared" si="1243"/>
        <v/>
      </c>
      <c r="BD1284" t="str">
        <f t="shared" si="1244"/>
        <v/>
      </c>
      <c r="BF1284">
        <f t="shared" si="1245"/>
        <v>1</v>
      </c>
      <c r="BG1284">
        <f t="shared" si="1246"/>
        <v>20</v>
      </c>
      <c r="BH1284">
        <f t="shared" si="1247"/>
        <v>2</v>
      </c>
      <c r="BI1284">
        <f t="shared" si="1248"/>
        <v>0</v>
      </c>
      <c r="BJ1284">
        <f t="shared" si="1249"/>
        <v>0</v>
      </c>
      <c r="BK1284">
        <f t="shared" si="1250"/>
        <v>0</v>
      </c>
      <c r="BL1284">
        <f t="shared" si="1251"/>
        <v>0</v>
      </c>
      <c r="BM1284">
        <f t="shared" si="1252"/>
        <v>0</v>
      </c>
      <c r="BN1284">
        <f t="shared" si="1253"/>
        <v>0</v>
      </c>
      <c r="BO1284">
        <f t="shared" si="1254"/>
        <v>0</v>
      </c>
      <c r="BP1284">
        <f t="shared" si="1255"/>
        <v>0</v>
      </c>
      <c r="BQ1284">
        <f t="shared" si="1256"/>
        <v>0</v>
      </c>
      <c r="BR1284">
        <f t="shared" si="1257"/>
        <v>0</v>
      </c>
      <c r="BS1284">
        <f t="shared" si="1258"/>
        <v>0</v>
      </c>
      <c r="BT1284">
        <f t="shared" si="1259"/>
        <v>0</v>
      </c>
    </row>
    <row r="1285" spans="1:72" x14ac:dyDescent="0.25">
      <c r="A1285" t="str">
        <f>IF(TRIM(INDEX(games!$A:$A,ROW()))="","",TRIM(INDEX(games!$A:$A,ROW())))</f>
        <v/>
      </c>
      <c r="B1285" t="str">
        <f>IF(OR($A1285="",INDEX(games!$B:$B,ROW())=""),"",INDEX(games!$B:$B,ROW()))</f>
        <v/>
      </c>
      <c r="C1285" t="str">
        <f>IF(OR($A1285="",INDEX(games!$C:$C,ROW())=""),"",INDEX(games!$C:$C,ROW()))</f>
        <v/>
      </c>
      <c r="D1285" t="str">
        <f t="shared" si="1200"/>
        <v/>
      </c>
      <c r="E1285" t="str">
        <f t="shared" si="1201"/>
        <v/>
      </c>
      <c r="F1285" t="str">
        <f t="shared" si="1202"/>
        <v/>
      </c>
      <c r="G1285" t="e">
        <f t="shared" si="1203"/>
        <v>#N/A</v>
      </c>
      <c r="H1285" t="e">
        <f t="shared" si="1204"/>
        <v>#N/A</v>
      </c>
      <c r="I1285" t="e">
        <f t="shared" si="1205"/>
        <v>#N/A</v>
      </c>
      <c r="J1285" t="e">
        <f t="shared" si="1206"/>
        <v>#N/A</v>
      </c>
      <c r="K1285" t="e">
        <f t="shared" si="1207"/>
        <v>#N/A</v>
      </c>
      <c r="L1285" t="e">
        <f t="shared" si="1208"/>
        <v>#N/A</v>
      </c>
      <c r="M1285" t="e">
        <f t="shared" si="1209"/>
        <v>#N/A</v>
      </c>
      <c r="N1285" t="e">
        <f t="shared" si="1210"/>
        <v>#N/A</v>
      </c>
      <c r="O1285" t="str">
        <f t="shared" si="1211"/>
        <v/>
      </c>
      <c r="P1285" t="str">
        <f>IF(OR($A1285="",INDEX(games!$H:$H,ROW())=""),"",INDEX(games!$H:$H,ROW()))</f>
        <v/>
      </c>
      <c r="Q1285" t="str">
        <f t="shared" si="1212"/>
        <v/>
      </c>
      <c r="T1285">
        <f t="shared" si="1213"/>
        <v>2013</v>
      </c>
      <c r="U1285">
        <f t="shared" si="1214"/>
        <v>2019</v>
      </c>
      <c r="V1285">
        <f t="shared" si="1215"/>
        <v>6</v>
      </c>
      <c r="W1285" t="str">
        <f>IF(TRIM(INDEX(connections!$A:$A,ROW()))="","",TRIM(INDEX(connections!$A:$A,ROW())))</f>
        <v>Rogue Legacy</v>
      </c>
      <c r="X1285" t="str">
        <f>IF($W1285="","",TRIM(INDEX(connections!$B:$B,ROW())))</f>
        <v>Space Gladiators</v>
      </c>
      <c r="Y1285">
        <f t="shared" si="1216"/>
        <v>701</v>
      </c>
      <c r="Z1285">
        <f t="shared" si="1217"/>
        <v>791</v>
      </c>
      <c r="AA1285" t="str">
        <f t="shared" si="1218"/>
        <v>Yes</v>
      </c>
      <c r="AB1285" t="str">
        <f t="shared" si="1219"/>
        <v/>
      </c>
      <c r="AC1285" t="str">
        <f t="shared" si="1220"/>
        <v/>
      </c>
      <c r="AD1285">
        <f t="shared" si="1221"/>
        <v>0</v>
      </c>
      <c r="AE1285" t="str">
        <f t="shared" si="1222"/>
        <v/>
      </c>
      <c r="AG1285" t="str">
        <f t="shared" si="1223"/>
        <v/>
      </c>
      <c r="AH1285" t="str">
        <f t="shared" si="1224"/>
        <v/>
      </c>
      <c r="AI1285" t="str">
        <f t="shared" si="1225"/>
        <v/>
      </c>
      <c r="AJ1285" t="str">
        <f t="shared" si="1226"/>
        <v/>
      </c>
      <c r="AK1285" t="str">
        <f t="shared" si="1227"/>
        <v/>
      </c>
      <c r="AL1285" t="str">
        <f>IF($A1285="","",INDEX(games!$J:$J,ROW())&amp;"")</f>
        <v/>
      </c>
      <c r="AM1285" t="str">
        <f>IF($A1285="","",SUMPRODUCT($AO1285:$BD1285,'Map Analysis'!$AN$2^{0,1,2,3,4,5,6,7,8,9,10,11,12,13,14,15}))</f>
        <v/>
      </c>
      <c r="AN1285" t="str">
        <f t="shared" si="1228"/>
        <v/>
      </c>
      <c r="AO1285" t="str">
        <f t="shared" si="1229"/>
        <v/>
      </c>
      <c r="AP1285" t="str">
        <f t="shared" si="1230"/>
        <v/>
      </c>
      <c r="AQ1285" t="str">
        <f t="shared" si="1231"/>
        <v/>
      </c>
      <c r="AR1285" t="str">
        <f t="shared" si="1232"/>
        <v/>
      </c>
      <c r="AS1285" t="str">
        <f t="shared" si="1233"/>
        <v/>
      </c>
      <c r="AT1285" t="str">
        <f t="shared" si="1234"/>
        <v/>
      </c>
      <c r="AU1285" t="str">
        <f t="shared" si="1235"/>
        <v/>
      </c>
      <c r="AV1285" t="str">
        <f t="shared" si="1236"/>
        <v/>
      </c>
      <c r="AW1285" t="str">
        <f t="shared" si="1237"/>
        <v/>
      </c>
      <c r="AX1285" t="str">
        <f t="shared" si="1238"/>
        <v/>
      </c>
      <c r="AY1285" t="str">
        <f t="shared" si="1239"/>
        <v/>
      </c>
      <c r="AZ1285" t="str">
        <f t="shared" si="1240"/>
        <v/>
      </c>
      <c r="BA1285" t="str">
        <f t="shared" si="1241"/>
        <v/>
      </c>
      <c r="BB1285" t="str">
        <f t="shared" si="1242"/>
        <v/>
      </c>
      <c r="BC1285" t="str">
        <f t="shared" si="1243"/>
        <v/>
      </c>
      <c r="BD1285" t="str">
        <f t="shared" si="1244"/>
        <v/>
      </c>
      <c r="BF1285">
        <f t="shared" si="1245"/>
        <v>1</v>
      </c>
      <c r="BG1285">
        <f t="shared" si="1246"/>
        <v>20</v>
      </c>
      <c r="BH1285">
        <f t="shared" si="1247"/>
        <v>2</v>
      </c>
      <c r="BI1285">
        <f t="shared" si="1248"/>
        <v>0</v>
      </c>
      <c r="BJ1285">
        <f t="shared" si="1249"/>
        <v>0</v>
      </c>
      <c r="BK1285">
        <f t="shared" si="1250"/>
        <v>0</v>
      </c>
      <c r="BL1285">
        <f t="shared" si="1251"/>
        <v>0</v>
      </c>
      <c r="BM1285">
        <f t="shared" si="1252"/>
        <v>0</v>
      </c>
      <c r="BN1285">
        <f t="shared" si="1253"/>
        <v>0</v>
      </c>
      <c r="BO1285">
        <f t="shared" si="1254"/>
        <v>0</v>
      </c>
      <c r="BP1285">
        <f t="shared" si="1255"/>
        <v>0</v>
      </c>
      <c r="BQ1285">
        <f t="shared" si="1256"/>
        <v>0</v>
      </c>
      <c r="BR1285">
        <f t="shared" si="1257"/>
        <v>0</v>
      </c>
      <c r="BS1285">
        <f t="shared" si="1258"/>
        <v>0</v>
      </c>
      <c r="BT1285">
        <f t="shared" si="1259"/>
        <v>0</v>
      </c>
    </row>
    <row r="1286" spans="1:72" x14ac:dyDescent="0.25">
      <c r="A1286" t="str">
        <f>IF(TRIM(INDEX(games!$A:$A,ROW()))="","",TRIM(INDEX(games!$A:$A,ROW())))</f>
        <v/>
      </c>
      <c r="B1286" t="str">
        <f>IF(OR($A1286="",INDEX(games!$B:$B,ROW())=""),"",INDEX(games!$B:$B,ROW()))</f>
        <v/>
      </c>
      <c r="C1286" t="str">
        <f>IF(OR($A1286="",INDEX(games!$C:$C,ROW())=""),"",INDEX(games!$C:$C,ROW()))</f>
        <v/>
      </c>
      <c r="D1286" t="str">
        <f t="shared" si="1200"/>
        <v/>
      </c>
      <c r="E1286" t="str">
        <f t="shared" si="1201"/>
        <v/>
      </c>
      <c r="F1286" t="str">
        <f t="shared" si="1202"/>
        <v/>
      </c>
      <c r="G1286" t="e">
        <f t="shared" si="1203"/>
        <v>#N/A</v>
      </c>
      <c r="H1286" t="e">
        <f t="shared" si="1204"/>
        <v>#N/A</v>
      </c>
      <c r="I1286" t="e">
        <f t="shared" si="1205"/>
        <v>#N/A</v>
      </c>
      <c r="J1286" t="e">
        <f t="shared" si="1206"/>
        <v>#N/A</v>
      </c>
      <c r="K1286" t="e">
        <f t="shared" si="1207"/>
        <v>#N/A</v>
      </c>
      <c r="L1286" t="e">
        <f t="shared" si="1208"/>
        <v>#N/A</v>
      </c>
      <c r="M1286" t="e">
        <f t="shared" si="1209"/>
        <v>#N/A</v>
      </c>
      <c r="N1286" t="e">
        <f t="shared" si="1210"/>
        <v>#N/A</v>
      </c>
      <c r="O1286" t="str">
        <f t="shared" si="1211"/>
        <v/>
      </c>
      <c r="P1286" t="str">
        <f>IF(OR($A1286="",INDEX(games!$H:$H,ROW())=""),"",INDEX(games!$H:$H,ROW()))</f>
        <v/>
      </c>
      <c r="Q1286" t="str">
        <f t="shared" si="1212"/>
        <v/>
      </c>
      <c r="T1286">
        <f t="shared" si="1213"/>
        <v>2011</v>
      </c>
      <c r="U1286">
        <f t="shared" si="1214"/>
        <v>2019</v>
      </c>
      <c r="V1286">
        <f t="shared" si="1215"/>
        <v>8</v>
      </c>
      <c r="W1286" t="str">
        <f>IF(TRIM(INDEX(connections!$A:$A,ROW()))="","",TRIM(INDEX(connections!$A:$A,ROW())))</f>
        <v>The Binding of Isaac</v>
      </c>
      <c r="X1286" t="str">
        <f>IF($W1286="","",TRIM(INDEX(connections!$B:$B,ROW())))</f>
        <v>Space Gladiators</v>
      </c>
      <c r="Y1286">
        <f t="shared" si="1216"/>
        <v>865</v>
      </c>
      <c r="Z1286">
        <f t="shared" si="1217"/>
        <v>791</v>
      </c>
      <c r="AA1286" t="str">
        <f t="shared" si="1218"/>
        <v>Yes</v>
      </c>
      <c r="AB1286" t="str">
        <f t="shared" si="1219"/>
        <v/>
      </c>
      <c r="AC1286" t="str">
        <f t="shared" si="1220"/>
        <v/>
      </c>
      <c r="AD1286">
        <f t="shared" si="1221"/>
        <v>0</v>
      </c>
      <c r="AE1286" t="str">
        <f t="shared" si="1222"/>
        <v/>
      </c>
      <c r="AG1286" t="str">
        <f t="shared" si="1223"/>
        <v/>
      </c>
      <c r="AH1286" t="str">
        <f t="shared" si="1224"/>
        <v/>
      </c>
      <c r="AI1286" t="str">
        <f t="shared" si="1225"/>
        <v/>
      </c>
      <c r="AJ1286" t="str">
        <f t="shared" si="1226"/>
        <v/>
      </c>
      <c r="AK1286" t="str">
        <f t="shared" si="1227"/>
        <v/>
      </c>
      <c r="AL1286" t="str">
        <f>IF($A1286="","",INDEX(games!$J:$J,ROW())&amp;"")</f>
        <v/>
      </c>
      <c r="AM1286" t="str">
        <f>IF($A1286="","",SUMPRODUCT($AO1286:$BD1286,'Map Analysis'!$AN$2^{0,1,2,3,4,5,6,7,8,9,10,11,12,13,14,15}))</f>
        <v/>
      </c>
      <c r="AN1286" t="str">
        <f t="shared" si="1228"/>
        <v/>
      </c>
      <c r="AO1286" t="str">
        <f t="shared" si="1229"/>
        <v/>
      </c>
      <c r="AP1286" t="str">
        <f t="shared" si="1230"/>
        <v/>
      </c>
      <c r="AQ1286" t="str">
        <f t="shared" si="1231"/>
        <v/>
      </c>
      <c r="AR1286" t="str">
        <f t="shared" si="1232"/>
        <v/>
      </c>
      <c r="AS1286" t="str">
        <f t="shared" si="1233"/>
        <v/>
      </c>
      <c r="AT1286" t="str">
        <f t="shared" si="1234"/>
        <v/>
      </c>
      <c r="AU1286" t="str">
        <f t="shared" si="1235"/>
        <v/>
      </c>
      <c r="AV1286" t="str">
        <f t="shared" si="1236"/>
        <v/>
      </c>
      <c r="AW1286" t="str">
        <f t="shared" si="1237"/>
        <v/>
      </c>
      <c r="AX1286" t="str">
        <f t="shared" si="1238"/>
        <v/>
      </c>
      <c r="AY1286" t="str">
        <f t="shared" si="1239"/>
        <v/>
      </c>
      <c r="AZ1286" t="str">
        <f t="shared" si="1240"/>
        <v/>
      </c>
      <c r="BA1286" t="str">
        <f t="shared" si="1241"/>
        <v/>
      </c>
      <c r="BB1286" t="str">
        <f t="shared" si="1242"/>
        <v/>
      </c>
      <c r="BC1286" t="str">
        <f t="shared" si="1243"/>
        <v/>
      </c>
      <c r="BD1286" t="str">
        <f t="shared" si="1244"/>
        <v/>
      </c>
      <c r="BF1286">
        <f t="shared" si="1245"/>
        <v>1</v>
      </c>
      <c r="BG1286">
        <f t="shared" si="1246"/>
        <v>20</v>
      </c>
      <c r="BH1286">
        <f t="shared" si="1247"/>
        <v>2</v>
      </c>
      <c r="BI1286">
        <f t="shared" si="1248"/>
        <v>0</v>
      </c>
      <c r="BJ1286">
        <f t="shared" si="1249"/>
        <v>0</v>
      </c>
      <c r="BK1286">
        <f t="shared" si="1250"/>
        <v>0</v>
      </c>
      <c r="BL1286">
        <f t="shared" si="1251"/>
        <v>0</v>
      </c>
      <c r="BM1286">
        <f t="shared" si="1252"/>
        <v>0</v>
      </c>
      <c r="BN1286">
        <f t="shared" si="1253"/>
        <v>0</v>
      </c>
      <c r="BO1286">
        <f t="shared" si="1254"/>
        <v>0</v>
      </c>
      <c r="BP1286">
        <f t="shared" si="1255"/>
        <v>0</v>
      </c>
      <c r="BQ1286">
        <f t="shared" si="1256"/>
        <v>0</v>
      </c>
      <c r="BR1286">
        <f t="shared" si="1257"/>
        <v>0</v>
      </c>
      <c r="BS1286">
        <f t="shared" si="1258"/>
        <v>0</v>
      </c>
      <c r="BT1286">
        <f t="shared" si="1259"/>
        <v>0</v>
      </c>
    </row>
    <row r="1287" spans="1:72" x14ac:dyDescent="0.25">
      <c r="A1287" t="str">
        <f>IF(TRIM(INDEX(games!$A:$A,ROW()))="","",TRIM(INDEX(games!$A:$A,ROW())))</f>
        <v/>
      </c>
      <c r="B1287" t="str">
        <f>IF(OR($A1287="",INDEX(games!$B:$B,ROW())=""),"",INDEX(games!$B:$B,ROW()))</f>
        <v/>
      </c>
      <c r="C1287" t="str">
        <f>IF(OR($A1287="",INDEX(games!$C:$C,ROW())=""),"",INDEX(games!$C:$C,ROW()))</f>
        <v/>
      </c>
      <c r="D1287" t="str">
        <f t="shared" si="1200"/>
        <v/>
      </c>
      <c r="E1287" t="str">
        <f t="shared" si="1201"/>
        <v/>
      </c>
      <c r="F1287" t="str">
        <f t="shared" si="1202"/>
        <v/>
      </c>
      <c r="G1287" t="e">
        <f t="shared" si="1203"/>
        <v>#N/A</v>
      </c>
      <c r="H1287" t="e">
        <f t="shared" si="1204"/>
        <v>#N/A</v>
      </c>
      <c r="I1287" t="e">
        <f t="shared" si="1205"/>
        <v>#N/A</v>
      </c>
      <c r="J1287" t="e">
        <f t="shared" si="1206"/>
        <v>#N/A</v>
      </c>
      <c r="K1287" t="e">
        <f t="shared" si="1207"/>
        <v>#N/A</v>
      </c>
      <c r="L1287" t="e">
        <f t="shared" si="1208"/>
        <v>#N/A</v>
      </c>
      <c r="M1287" t="e">
        <f t="shared" si="1209"/>
        <v>#N/A</v>
      </c>
      <c r="N1287" t="e">
        <f t="shared" si="1210"/>
        <v>#N/A</v>
      </c>
      <c r="O1287" t="str">
        <f t="shared" si="1211"/>
        <v/>
      </c>
      <c r="P1287" t="str">
        <f>IF(OR($A1287="",INDEX(games!$H:$H,ROW())=""),"",INDEX(games!$H:$H,ROW()))</f>
        <v/>
      </c>
      <c r="Q1287" t="str">
        <f t="shared" si="1212"/>
        <v/>
      </c>
      <c r="T1287">
        <f t="shared" si="1213"/>
        <v>2009</v>
      </c>
      <c r="U1287">
        <f t="shared" si="1214"/>
        <v>2016</v>
      </c>
      <c r="V1287">
        <f t="shared" si="1215"/>
        <v>7</v>
      </c>
      <c r="W1287" t="str">
        <f>IF(TRIM(INDEX(connections!$A:$A,ROW()))="","",TRIM(INDEX(connections!$A:$A,ROW())))</f>
        <v>Brogue</v>
      </c>
      <c r="X1287" t="str">
        <f>IF($W1287="","",TRIM(INDEX(connections!$B:$B,ROW())))</f>
        <v>Space Grunts</v>
      </c>
      <c r="Y1287">
        <f t="shared" si="1216"/>
        <v>103</v>
      </c>
      <c r="Z1287">
        <f t="shared" si="1217"/>
        <v>792</v>
      </c>
      <c r="AA1287" t="str">
        <f t="shared" si="1218"/>
        <v>Yes</v>
      </c>
      <c r="AB1287" t="str">
        <f t="shared" si="1219"/>
        <v>Yes</v>
      </c>
      <c r="AC1287">
        <f t="shared" si="1220"/>
        <v>1</v>
      </c>
      <c r="AD1287">
        <f t="shared" si="1221"/>
        <v>0</v>
      </c>
      <c r="AE1287" t="str">
        <f t="shared" si="1222"/>
        <v/>
      </c>
      <c r="AG1287" t="str">
        <f t="shared" si="1223"/>
        <v/>
      </c>
      <c r="AH1287" t="str">
        <f t="shared" si="1224"/>
        <v/>
      </c>
      <c r="AI1287" t="str">
        <f t="shared" si="1225"/>
        <v/>
      </c>
      <c r="AJ1287" t="str">
        <f t="shared" si="1226"/>
        <v/>
      </c>
      <c r="AK1287" t="str">
        <f t="shared" si="1227"/>
        <v/>
      </c>
      <c r="AL1287" t="str">
        <f>IF($A1287="","",INDEX(games!$J:$J,ROW())&amp;"")</f>
        <v/>
      </c>
      <c r="AM1287" t="str">
        <f>IF($A1287="","",SUMPRODUCT($AO1287:$BD1287,'Map Analysis'!$AN$2^{0,1,2,3,4,5,6,7,8,9,10,11,12,13,14,15}))</f>
        <v/>
      </c>
      <c r="AN1287" t="str">
        <f t="shared" si="1228"/>
        <v/>
      </c>
      <c r="AO1287" t="str">
        <f t="shared" si="1229"/>
        <v/>
      </c>
      <c r="AP1287" t="str">
        <f t="shared" si="1230"/>
        <v/>
      </c>
      <c r="AQ1287" t="str">
        <f t="shared" si="1231"/>
        <v/>
      </c>
      <c r="AR1287" t="str">
        <f t="shared" si="1232"/>
        <v/>
      </c>
      <c r="AS1287" t="str">
        <f t="shared" si="1233"/>
        <v/>
      </c>
      <c r="AT1287" t="str">
        <f t="shared" si="1234"/>
        <v/>
      </c>
      <c r="AU1287" t="str">
        <f t="shared" si="1235"/>
        <v/>
      </c>
      <c r="AV1287" t="str">
        <f t="shared" si="1236"/>
        <v/>
      </c>
      <c r="AW1287" t="str">
        <f t="shared" si="1237"/>
        <v/>
      </c>
      <c r="AX1287" t="str">
        <f t="shared" si="1238"/>
        <v/>
      </c>
      <c r="AY1287" t="str">
        <f t="shared" si="1239"/>
        <v/>
      </c>
      <c r="AZ1287" t="str">
        <f t="shared" si="1240"/>
        <v/>
      </c>
      <c r="BA1287" t="str">
        <f t="shared" si="1241"/>
        <v/>
      </c>
      <c r="BB1287" t="str">
        <f t="shared" si="1242"/>
        <v/>
      </c>
      <c r="BC1287" t="str">
        <f t="shared" si="1243"/>
        <v/>
      </c>
      <c r="BD1287" t="str">
        <f t="shared" si="1244"/>
        <v/>
      </c>
      <c r="BF1287">
        <f t="shared" si="1245"/>
        <v>0</v>
      </c>
      <c r="BG1287">
        <f t="shared" si="1246"/>
        <v>0</v>
      </c>
      <c r="BH1287">
        <f t="shared" si="1247"/>
        <v>0</v>
      </c>
      <c r="BI1287">
        <f t="shared" si="1248"/>
        <v>0</v>
      </c>
      <c r="BJ1287">
        <f t="shared" si="1249"/>
        <v>0</v>
      </c>
      <c r="BK1287">
        <f t="shared" si="1250"/>
        <v>0</v>
      </c>
      <c r="BL1287">
        <f t="shared" si="1251"/>
        <v>0</v>
      </c>
      <c r="BM1287">
        <f t="shared" si="1252"/>
        <v>0</v>
      </c>
      <c r="BN1287">
        <f t="shared" si="1253"/>
        <v>0</v>
      </c>
      <c r="BO1287">
        <f t="shared" si="1254"/>
        <v>0</v>
      </c>
      <c r="BP1287">
        <f t="shared" si="1255"/>
        <v>0</v>
      </c>
      <c r="BQ1287">
        <f t="shared" si="1256"/>
        <v>0</v>
      </c>
      <c r="BR1287">
        <f t="shared" si="1257"/>
        <v>0</v>
      </c>
      <c r="BS1287">
        <f t="shared" si="1258"/>
        <v>0</v>
      </c>
      <c r="BT1287">
        <f t="shared" si="1259"/>
        <v>0</v>
      </c>
    </row>
    <row r="1288" spans="1:72" x14ac:dyDescent="0.25">
      <c r="A1288" t="str">
        <f>IF(TRIM(INDEX(games!$A:$A,ROW()))="","",TRIM(INDEX(games!$A:$A,ROW())))</f>
        <v/>
      </c>
      <c r="B1288" t="str">
        <f>IF(OR($A1288="",INDEX(games!$B:$B,ROW())=""),"",INDEX(games!$B:$B,ROW()))</f>
        <v/>
      </c>
      <c r="C1288" t="str">
        <f>IF(OR($A1288="",INDEX(games!$C:$C,ROW())=""),"",INDEX(games!$C:$C,ROW()))</f>
        <v/>
      </c>
      <c r="D1288" t="str">
        <f t="shared" si="1200"/>
        <v/>
      </c>
      <c r="E1288" t="str">
        <f t="shared" si="1201"/>
        <v/>
      </c>
      <c r="F1288" t="str">
        <f t="shared" si="1202"/>
        <v/>
      </c>
      <c r="G1288" t="e">
        <f t="shared" si="1203"/>
        <v>#N/A</v>
      </c>
      <c r="H1288" t="e">
        <f t="shared" si="1204"/>
        <v>#N/A</v>
      </c>
      <c r="I1288" t="e">
        <f t="shared" si="1205"/>
        <v>#N/A</v>
      </c>
      <c r="J1288" t="e">
        <f t="shared" si="1206"/>
        <v>#N/A</v>
      </c>
      <c r="K1288" t="e">
        <f t="shared" si="1207"/>
        <v>#N/A</v>
      </c>
      <c r="L1288" t="e">
        <f t="shared" si="1208"/>
        <v>#N/A</v>
      </c>
      <c r="M1288" t="e">
        <f t="shared" si="1209"/>
        <v>#N/A</v>
      </c>
      <c r="N1288" t="e">
        <f t="shared" si="1210"/>
        <v>#N/A</v>
      </c>
      <c r="O1288" t="str">
        <f t="shared" si="1211"/>
        <v/>
      </c>
      <c r="P1288" t="str">
        <f>IF(OR($A1288="",INDEX(games!$H:$H,ROW())=""),"",INDEX(games!$H:$H,ROW()))</f>
        <v/>
      </c>
      <c r="Q1288" t="str">
        <f t="shared" si="1212"/>
        <v/>
      </c>
      <c r="T1288">
        <f t="shared" si="1213"/>
        <v>2002</v>
      </c>
      <c r="U1288">
        <f t="shared" si="1214"/>
        <v>2016</v>
      </c>
      <c r="V1288">
        <f t="shared" si="1215"/>
        <v>14</v>
      </c>
      <c r="W1288" t="str">
        <f>IF(TRIM(INDEX(connections!$A:$A,ROW()))="","",TRIM(INDEX(connections!$A:$A,ROW())))</f>
        <v>DoomRL</v>
      </c>
      <c r="X1288" t="str">
        <f>IF($W1288="","",TRIM(INDEX(connections!$B:$B,ROW())))</f>
        <v>Space Grunts</v>
      </c>
      <c r="Y1288">
        <f t="shared" si="1216"/>
        <v>249</v>
      </c>
      <c r="Z1288">
        <f t="shared" si="1217"/>
        <v>792</v>
      </c>
      <c r="AA1288" t="str">
        <f t="shared" si="1218"/>
        <v/>
      </c>
      <c r="AB1288" t="str">
        <f t="shared" si="1219"/>
        <v>Yes</v>
      </c>
      <c r="AC1288" t="str">
        <f t="shared" si="1220"/>
        <v/>
      </c>
      <c r="AD1288">
        <f t="shared" si="1221"/>
        <v>0</v>
      </c>
      <c r="AE1288" t="str">
        <f t="shared" si="1222"/>
        <v/>
      </c>
      <c r="AG1288" t="str">
        <f t="shared" si="1223"/>
        <v/>
      </c>
      <c r="AH1288" t="str">
        <f t="shared" si="1224"/>
        <v/>
      </c>
      <c r="AI1288" t="str">
        <f t="shared" si="1225"/>
        <v/>
      </c>
      <c r="AJ1288" t="str">
        <f t="shared" si="1226"/>
        <v/>
      </c>
      <c r="AK1288" t="str">
        <f t="shared" si="1227"/>
        <v/>
      </c>
      <c r="AL1288" t="str">
        <f>IF($A1288="","",INDEX(games!$J:$J,ROW())&amp;"")</f>
        <v/>
      </c>
      <c r="AM1288" t="str">
        <f>IF($A1288="","",SUMPRODUCT($AO1288:$BD1288,'Map Analysis'!$AN$2^{0,1,2,3,4,5,6,7,8,9,10,11,12,13,14,15}))</f>
        <v/>
      </c>
      <c r="AN1288" t="str">
        <f t="shared" si="1228"/>
        <v/>
      </c>
      <c r="AO1288" t="str">
        <f t="shared" si="1229"/>
        <v/>
      </c>
      <c r="AP1288" t="str">
        <f t="shared" si="1230"/>
        <v/>
      </c>
      <c r="AQ1288" t="str">
        <f t="shared" si="1231"/>
        <v/>
      </c>
      <c r="AR1288" t="str">
        <f t="shared" si="1232"/>
        <v/>
      </c>
      <c r="AS1288" t="str">
        <f t="shared" si="1233"/>
        <v/>
      </c>
      <c r="AT1288" t="str">
        <f t="shared" si="1234"/>
        <v/>
      </c>
      <c r="AU1288" t="str">
        <f t="shared" si="1235"/>
        <v/>
      </c>
      <c r="AV1288" t="str">
        <f t="shared" si="1236"/>
        <v/>
      </c>
      <c r="AW1288" t="str">
        <f t="shared" si="1237"/>
        <v/>
      </c>
      <c r="AX1288" t="str">
        <f t="shared" si="1238"/>
        <v/>
      </c>
      <c r="AY1288" t="str">
        <f t="shared" si="1239"/>
        <v/>
      </c>
      <c r="AZ1288" t="str">
        <f t="shared" si="1240"/>
        <v/>
      </c>
      <c r="BA1288" t="str">
        <f t="shared" si="1241"/>
        <v/>
      </c>
      <c r="BB1288" t="str">
        <f t="shared" si="1242"/>
        <v/>
      </c>
      <c r="BC1288" t="str">
        <f t="shared" si="1243"/>
        <v/>
      </c>
      <c r="BD1288" t="str">
        <f t="shared" si="1244"/>
        <v/>
      </c>
      <c r="BF1288">
        <f t="shared" si="1245"/>
        <v>0</v>
      </c>
      <c r="BG1288">
        <f t="shared" si="1246"/>
        <v>0</v>
      </c>
      <c r="BH1288">
        <f t="shared" si="1247"/>
        <v>0</v>
      </c>
      <c r="BI1288">
        <f t="shared" si="1248"/>
        <v>0</v>
      </c>
      <c r="BJ1288">
        <f t="shared" si="1249"/>
        <v>0</v>
      </c>
      <c r="BK1288">
        <f t="shared" si="1250"/>
        <v>0</v>
      </c>
      <c r="BL1288">
        <f t="shared" si="1251"/>
        <v>0</v>
      </c>
      <c r="BM1288">
        <f t="shared" si="1252"/>
        <v>0</v>
      </c>
      <c r="BN1288">
        <f t="shared" si="1253"/>
        <v>0</v>
      </c>
      <c r="BO1288">
        <f t="shared" si="1254"/>
        <v>0</v>
      </c>
      <c r="BP1288">
        <f t="shared" si="1255"/>
        <v>0</v>
      </c>
      <c r="BQ1288">
        <f t="shared" si="1256"/>
        <v>0</v>
      </c>
      <c r="BR1288">
        <f t="shared" si="1257"/>
        <v>0</v>
      </c>
      <c r="BS1288">
        <f t="shared" si="1258"/>
        <v>0</v>
      </c>
      <c r="BT1288">
        <f t="shared" si="1259"/>
        <v>0</v>
      </c>
    </row>
    <row r="1289" spans="1:72" x14ac:dyDescent="0.25">
      <c r="A1289" t="str">
        <f>IF(TRIM(INDEX(games!$A:$A,ROW()))="","",TRIM(INDEX(games!$A:$A,ROW())))</f>
        <v/>
      </c>
      <c r="B1289" t="str">
        <f>IF(OR($A1289="",INDEX(games!$B:$B,ROW())=""),"",INDEX(games!$B:$B,ROW()))</f>
        <v/>
      </c>
      <c r="C1289" t="str">
        <f>IF(OR($A1289="",INDEX(games!$C:$C,ROW())=""),"",INDEX(games!$C:$C,ROW()))</f>
        <v/>
      </c>
      <c r="D1289" t="str">
        <f t="shared" si="1200"/>
        <v/>
      </c>
      <c r="E1289" t="str">
        <f t="shared" si="1201"/>
        <v/>
      </c>
      <c r="F1289" t="str">
        <f t="shared" si="1202"/>
        <v/>
      </c>
      <c r="G1289" t="e">
        <f t="shared" si="1203"/>
        <v>#N/A</v>
      </c>
      <c r="H1289" t="e">
        <f t="shared" si="1204"/>
        <v>#N/A</v>
      </c>
      <c r="I1289" t="e">
        <f t="shared" si="1205"/>
        <v>#N/A</v>
      </c>
      <c r="J1289" t="e">
        <f t="shared" si="1206"/>
        <v>#N/A</v>
      </c>
      <c r="K1289" t="e">
        <f t="shared" si="1207"/>
        <v>#N/A</v>
      </c>
      <c r="L1289" t="e">
        <f t="shared" si="1208"/>
        <v>#N/A</v>
      </c>
      <c r="M1289" t="e">
        <f t="shared" si="1209"/>
        <v>#N/A</v>
      </c>
      <c r="N1289" t="e">
        <f t="shared" si="1210"/>
        <v>#N/A</v>
      </c>
      <c r="O1289" t="str">
        <f t="shared" si="1211"/>
        <v/>
      </c>
      <c r="P1289" t="str">
        <f>IF(OR($A1289="",INDEX(games!$H:$H,ROW())=""),"",INDEX(games!$H:$H,ROW()))</f>
        <v/>
      </c>
      <c r="Q1289" t="str">
        <f t="shared" si="1212"/>
        <v/>
      </c>
      <c r="T1289">
        <f t="shared" si="1213"/>
        <v>2015</v>
      </c>
      <c r="U1289">
        <f t="shared" si="1214"/>
        <v>2024</v>
      </c>
      <c r="V1289">
        <f t="shared" si="1215"/>
        <v>9</v>
      </c>
      <c r="W1289" t="str">
        <f>IF(TRIM(INDEX(connections!$A:$A,ROW()))="","",TRIM(INDEX(connections!$A:$A,ROW())))</f>
        <v>Darkest Dungeon</v>
      </c>
      <c r="X1289" t="str">
        <f>IF($W1289="","",TRIM(INDEX(connections!$B:$B,ROW())))</f>
        <v>Space Prison</v>
      </c>
      <c r="Y1289">
        <f t="shared" si="1216"/>
        <v>190</v>
      </c>
      <c r="Z1289">
        <f t="shared" si="1217"/>
        <v>793</v>
      </c>
      <c r="AA1289" t="str">
        <f t="shared" si="1218"/>
        <v>Yes</v>
      </c>
      <c r="AB1289" t="str">
        <f t="shared" si="1219"/>
        <v>Yes</v>
      </c>
      <c r="AC1289">
        <f t="shared" si="1220"/>
        <v>1</v>
      </c>
      <c r="AD1289">
        <f t="shared" si="1221"/>
        <v>0</v>
      </c>
      <c r="AE1289" t="str">
        <f t="shared" si="1222"/>
        <v/>
      </c>
      <c r="AG1289" t="str">
        <f t="shared" si="1223"/>
        <v/>
      </c>
      <c r="AH1289" t="str">
        <f t="shared" si="1224"/>
        <v/>
      </c>
      <c r="AI1289" t="str">
        <f t="shared" si="1225"/>
        <v/>
      </c>
      <c r="AJ1289" t="str">
        <f t="shared" si="1226"/>
        <v/>
      </c>
      <c r="AK1289" t="str">
        <f t="shared" si="1227"/>
        <v/>
      </c>
      <c r="AL1289" t="str">
        <f>IF($A1289="","",INDEX(games!$J:$J,ROW())&amp;"")</f>
        <v/>
      </c>
      <c r="AM1289" t="str">
        <f>IF($A1289="","",SUMPRODUCT($AO1289:$BD1289,'Map Analysis'!$AN$2^{0,1,2,3,4,5,6,7,8,9,10,11,12,13,14,15}))</f>
        <v/>
      </c>
      <c r="AN1289" t="str">
        <f t="shared" si="1228"/>
        <v/>
      </c>
      <c r="AO1289" t="str">
        <f t="shared" si="1229"/>
        <v/>
      </c>
      <c r="AP1289" t="str">
        <f t="shared" si="1230"/>
        <v/>
      </c>
      <c r="AQ1289" t="str">
        <f t="shared" si="1231"/>
        <v/>
      </c>
      <c r="AR1289" t="str">
        <f t="shared" si="1232"/>
        <v/>
      </c>
      <c r="AS1289" t="str">
        <f t="shared" si="1233"/>
        <v/>
      </c>
      <c r="AT1289" t="str">
        <f t="shared" si="1234"/>
        <v/>
      </c>
      <c r="AU1289" t="str">
        <f t="shared" si="1235"/>
        <v/>
      </c>
      <c r="AV1289" t="str">
        <f t="shared" si="1236"/>
        <v/>
      </c>
      <c r="AW1289" t="str">
        <f t="shared" si="1237"/>
        <v/>
      </c>
      <c r="AX1289" t="str">
        <f t="shared" si="1238"/>
        <v/>
      </c>
      <c r="AY1289" t="str">
        <f t="shared" si="1239"/>
        <v/>
      </c>
      <c r="AZ1289" t="str">
        <f t="shared" si="1240"/>
        <v/>
      </c>
      <c r="BA1289" t="str">
        <f t="shared" si="1241"/>
        <v/>
      </c>
      <c r="BB1289" t="str">
        <f t="shared" si="1242"/>
        <v/>
      </c>
      <c r="BC1289" t="str">
        <f t="shared" si="1243"/>
        <v/>
      </c>
      <c r="BD1289" t="str">
        <f t="shared" si="1244"/>
        <v/>
      </c>
      <c r="BF1289">
        <f t="shared" si="1245"/>
        <v>0</v>
      </c>
      <c r="BG1289">
        <f t="shared" si="1246"/>
        <v>0</v>
      </c>
      <c r="BH1289">
        <f t="shared" si="1247"/>
        <v>0</v>
      </c>
      <c r="BI1289">
        <f t="shared" si="1248"/>
        <v>0</v>
      </c>
      <c r="BJ1289">
        <f t="shared" si="1249"/>
        <v>0</v>
      </c>
      <c r="BK1289">
        <f t="shared" si="1250"/>
        <v>0</v>
      </c>
      <c r="BL1289">
        <f t="shared" si="1251"/>
        <v>0</v>
      </c>
      <c r="BM1289">
        <f t="shared" si="1252"/>
        <v>0</v>
      </c>
      <c r="BN1289">
        <f t="shared" si="1253"/>
        <v>0</v>
      </c>
      <c r="BO1289">
        <f t="shared" si="1254"/>
        <v>0</v>
      </c>
      <c r="BP1289">
        <f t="shared" si="1255"/>
        <v>0</v>
      </c>
      <c r="BQ1289">
        <f t="shared" si="1256"/>
        <v>0</v>
      </c>
      <c r="BR1289">
        <f t="shared" si="1257"/>
        <v>0</v>
      </c>
      <c r="BS1289">
        <f t="shared" si="1258"/>
        <v>0</v>
      </c>
      <c r="BT1289">
        <f t="shared" si="1259"/>
        <v>0</v>
      </c>
    </row>
    <row r="1290" spans="1:72" x14ac:dyDescent="0.25">
      <c r="A1290" t="str">
        <f>IF(TRIM(INDEX(games!$A:$A,ROW()))="","",TRIM(INDEX(games!$A:$A,ROW())))</f>
        <v/>
      </c>
      <c r="B1290" t="str">
        <f>IF(OR($A1290="",INDEX(games!$B:$B,ROW())=""),"",INDEX(games!$B:$B,ROW()))</f>
        <v/>
      </c>
      <c r="C1290" t="str">
        <f>IF(OR($A1290="",INDEX(games!$C:$C,ROW())=""),"",INDEX(games!$C:$C,ROW()))</f>
        <v/>
      </c>
      <c r="D1290" t="str">
        <f t="shared" si="1200"/>
        <v/>
      </c>
      <c r="E1290" t="str">
        <f t="shared" si="1201"/>
        <v/>
      </c>
      <c r="F1290" t="str">
        <f t="shared" si="1202"/>
        <v/>
      </c>
      <c r="G1290" t="e">
        <f t="shared" si="1203"/>
        <v>#N/A</v>
      </c>
      <c r="H1290" t="e">
        <f t="shared" si="1204"/>
        <v>#N/A</v>
      </c>
      <c r="I1290" t="e">
        <f t="shared" si="1205"/>
        <v>#N/A</v>
      </c>
      <c r="J1290" t="e">
        <f t="shared" si="1206"/>
        <v>#N/A</v>
      </c>
      <c r="K1290" t="e">
        <f t="shared" si="1207"/>
        <v>#N/A</v>
      </c>
      <c r="L1290" t="e">
        <f t="shared" si="1208"/>
        <v>#N/A</v>
      </c>
      <c r="M1290" t="e">
        <f t="shared" si="1209"/>
        <v>#N/A</v>
      </c>
      <c r="N1290" t="e">
        <f t="shared" si="1210"/>
        <v>#N/A</v>
      </c>
      <c r="O1290" t="str">
        <f t="shared" si="1211"/>
        <v/>
      </c>
      <c r="P1290" t="str">
        <f>IF(OR($A1290="",INDEX(games!$H:$H,ROW())=""),"",INDEX(games!$H:$H,ROW()))</f>
        <v/>
      </c>
      <c r="Q1290" t="str">
        <f t="shared" si="1212"/>
        <v/>
      </c>
      <c r="T1290">
        <f t="shared" si="1213"/>
        <v>2013</v>
      </c>
      <c r="U1290">
        <f t="shared" si="1214"/>
        <v>2024</v>
      </c>
      <c r="V1290">
        <f t="shared" si="1215"/>
        <v>11</v>
      </c>
      <c r="W1290" t="str">
        <f>IF(TRIM(INDEX(connections!$A:$A,ROW()))="","",TRIM(INDEX(connections!$A:$A,ROW())))</f>
        <v>Don't Starve</v>
      </c>
      <c r="X1290" t="str">
        <f>IF($W1290="","",TRIM(INDEX(connections!$B:$B,ROW())))</f>
        <v>Space Prison</v>
      </c>
      <c r="Y1290">
        <f t="shared" si="1216"/>
        <v>247</v>
      </c>
      <c r="Z1290">
        <f t="shared" si="1217"/>
        <v>793</v>
      </c>
      <c r="AA1290" t="str">
        <f t="shared" si="1218"/>
        <v>Yes</v>
      </c>
      <c r="AB1290" t="str">
        <f t="shared" si="1219"/>
        <v>Yes</v>
      </c>
      <c r="AC1290">
        <f t="shared" si="1220"/>
        <v>1</v>
      </c>
      <c r="AD1290">
        <f t="shared" si="1221"/>
        <v>1</v>
      </c>
      <c r="AE1290" t="str">
        <f t="shared" si="1222"/>
        <v/>
      </c>
      <c r="AG1290" t="str">
        <f t="shared" si="1223"/>
        <v/>
      </c>
      <c r="AH1290" t="str">
        <f t="shared" si="1224"/>
        <v/>
      </c>
      <c r="AI1290" t="str">
        <f t="shared" si="1225"/>
        <v/>
      </c>
      <c r="AJ1290" t="str">
        <f t="shared" si="1226"/>
        <v/>
      </c>
      <c r="AK1290" t="str">
        <f t="shared" si="1227"/>
        <v/>
      </c>
      <c r="AL1290" t="str">
        <f>IF($A1290="","",INDEX(games!$J:$J,ROW())&amp;"")</f>
        <v/>
      </c>
      <c r="AM1290" t="str">
        <f>IF($A1290="","",SUMPRODUCT($AO1290:$BD1290,'Map Analysis'!$AN$2^{0,1,2,3,4,5,6,7,8,9,10,11,12,13,14,15}))</f>
        <v/>
      </c>
      <c r="AN1290" t="str">
        <f t="shared" si="1228"/>
        <v/>
      </c>
      <c r="AO1290" t="str">
        <f t="shared" si="1229"/>
        <v/>
      </c>
      <c r="AP1290" t="str">
        <f t="shared" si="1230"/>
        <v/>
      </c>
      <c r="AQ1290" t="str">
        <f t="shared" si="1231"/>
        <v/>
      </c>
      <c r="AR1290" t="str">
        <f t="shared" si="1232"/>
        <v/>
      </c>
      <c r="AS1290" t="str">
        <f t="shared" si="1233"/>
        <v/>
      </c>
      <c r="AT1290" t="str">
        <f t="shared" si="1234"/>
        <v/>
      </c>
      <c r="AU1290" t="str">
        <f t="shared" si="1235"/>
        <v/>
      </c>
      <c r="AV1290" t="str">
        <f t="shared" si="1236"/>
        <v/>
      </c>
      <c r="AW1290" t="str">
        <f t="shared" si="1237"/>
        <v/>
      </c>
      <c r="AX1290" t="str">
        <f t="shared" si="1238"/>
        <v/>
      </c>
      <c r="AY1290" t="str">
        <f t="shared" si="1239"/>
        <v/>
      </c>
      <c r="AZ1290" t="str">
        <f t="shared" si="1240"/>
        <v/>
      </c>
      <c r="BA1290" t="str">
        <f t="shared" si="1241"/>
        <v/>
      </c>
      <c r="BB1290" t="str">
        <f t="shared" si="1242"/>
        <v/>
      </c>
      <c r="BC1290" t="str">
        <f t="shared" si="1243"/>
        <v/>
      </c>
      <c r="BD1290" t="str">
        <f t="shared" si="1244"/>
        <v/>
      </c>
      <c r="BF1290">
        <f t="shared" si="1245"/>
        <v>0</v>
      </c>
      <c r="BG1290">
        <f t="shared" si="1246"/>
        <v>0</v>
      </c>
      <c r="BH1290">
        <f t="shared" si="1247"/>
        <v>0</v>
      </c>
      <c r="BI1290">
        <f t="shared" si="1248"/>
        <v>0</v>
      </c>
      <c r="BJ1290">
        <f t="shared" si="1249"/>
        <v>0</v>
      </c>
      <c r="BK1290">
        <f t="shared" si="1250"/>
        <v>0</v>
      </c>
      <c r="BL1290">
        <f t="shared" si="1251"/>
        <v>0</v>
      </c>
      <c r="BM1290">
        <f t="shared" si="1252"/>
        <v>0</v>
      </c>
      <c r="BN1290">
        <f t="shared" si="1253"/>
        <v>0</v>
      </c>
      <c r="BO1290">
        <f t="shared" si="1254"/>
        <v>0</v>
      </c>
      <c r="BP1290">
        <f t="shared" si="1255"/>
        <v>0</v>
      </c>
      <c r="BQ1290">
        <f t="shared" si="1256"/>
        <v>0</v>
      </c>
      <c r="BR1290">
        <f t="shared" si="1257"/>
        <v>0</v>
      </c>
      <c r="BS1290">
        <f t="shared" si="1258"/>
        <v>0</v>
      </c>
      <c r="BT1290">
        <f t="shared" si="1259"/>
        <v>0</v>
      </c>
    </row>
    <row r="1291" spans="1:72" x14ac:dyDescent="0.25">
      <c r="A1291" t="str">
        <f>IF(TRIM(INDEX(games!$A:$A,ROW()))="","",TRIM(INDEX(games!$A:$A,ROW())))</f>
        <v/>
      </c>
      <c r="B1291" t="str">
        <f>IF(OR($A1291="",INDEX(games!$B:$B,ROW())=""),"",INDEX(games!$B:$B,ROW()))</f>
        <v/>
      </c>
      <c r="C1291" t="str">
        <f>IF(OR($A1291="",INDEX(games!$C:$C,ROW())=""),"",INDEX(games!$C:$C,ROW()))</f>
        <v/>
      </c>
      <c r="D1291" t="str">
        <f t="shared" si="1200"/>
        <v/>
      </c>
      <c r="E1291" t="str">
        <f t="shared" si="1201"/>
        <v/>
      </c>
      <c r="F1291" t="str">
        <f t="shared" si="1202"/>
        <v/>
      </c>
      <c r="G1291" t="e">
        <f t="shared" si="1203"/>
        <v>#N/A</v>
      </c>
      <c r="H1291" t="e">
        <f t="shared" si="1204"/>
        <v>#N/A</v>
      </c>
      <c r="I1291" t="e">
        <f t="shared" si="1205"/>
        <v>#N/A</v>
      </c>
      <c r="J1291" t="e">
        <f t="shared" si="1206"/>
        <v>#N/A</v>
      </c>
      <c r="K1291" t="e">
        <f t="shared" si="1207"/>
        <v>#N/A</v>
      </c>
      <c r="L1291" t="e">
        <f t="shared" si="1208"/>
        <v>#N/A</v>
      </c>
      <c r="M1291" t="e">
        <f t="shared" si="1209"/>
        <v>#N/A</v>
      </c>
      <c r="N1291" t="e">
        <f t="shared" si="1210"/>
        <v>#N/A</v>
      </c>
      <c r="O1291" t="str">
        <f t="shared" si="1211"/>
        <v/>
      </c>
      <c r="P1291" t="str">
        <f>IF(OR($A1291="",INDEX(games!$H:$H,ROW())=""),"",INDEX(games!$H:$H,ROW()))</f>
        <v/>
      </c>
      <c r="Q1291" t="str">
        <f t="shared" si="1212"/>
        <v/>
      </c>
      <c r="T1291">
        <f t="shared" si="1213"/>
        <v>2020</v>
      </c>
      <c r="U1291">
        <f t="shared" si="1214"/>
        <v>2024</v>
      </c>
      <c r="V1291">
        <f t="shared" si="1215"/>
        <v>4</v>
      </c>
      <c r="W1291" t="str">
        <f>IF(TRIM(INDEX(connections!$A:$A,ROW()))="","",TRIM(INDEX(connections!$A:$A,ROW())))</f>
        <v>Griftlands</v>
      </c>
      <c r="X1291" t="str">
        <f>IF($W1291="","",TRIM(INDEX(connections!$B:$B,ROW())))</f>
        <v>Space Prison</v>
      </c>
      <c r="Y1291">
        <f t="shared" si="1216"/>
        <v>363</v>
      </c>
      <c r="Z1291">
        <f t="shared" si="1217"/>
        <v>793</v>
      </c>
      <c r="AA1291" t="str">
        <f t="shared" si="1218"/>
        <v>Yes</v>
      </c>
      <c r="AB1291" t="str">
        <f t="shared" si="1219"/>
        <v>Yes</v>
      </c>
      <c r="AC1291">
        <f t="shared" si="1220"/>
        <v>1</v>
      </c>
      <c r="AD1291">
        <f t="shared" si="1221"/>
        <v>1</v>
      </c>
      <c r="AE1291" t="str">
        <f t="shared" si="1222"/>
        <v/>
      </c>
      <c r="AG1291" t="str">
        <f t="shared" si="1223"/>
        <v/>
      </c>
      <c r="AH1291" t="str">
        <f t="shared" si="1224"/>
        <v/>
      </c>
      <c r="AI1291" t="str">
        <f t="shared" si="1225"/>
        <v/>
      </c>
      <c r="AJ1291" t="str">
        <f t="shared" si="1226"/>
        <v/>
      </c>
      <c r="AK1291" t="str">
        <f t="shared" si="1227"/>
        <v/>
      </c>
      <c r="AL1291" t="str">
        <f>IF($A1291="","",INDEX(games!$J:$J,ROW())&amp;"")</f>
        <v/>
      </c>
      <c r="AM1291" t="str">
        <f>IF($A1291="","",SUMPRODUCT($AO1291:$BD1291,'Map Analysis'!$AN$2^{0,1,2,3,4,5,6,7,8,9,10,11,12,13,14,15}))</f>
        <v/>
      </c>
      <c r="AN1291" t="str">
        <f t="shared" si="1228"/>
        <v/>
      </c>
      <c r="AO1291" t="str">
        <f t="shared" si="1229"/>
        <v/>
      </c>
      <c r="AP1291" t="str">
        <f t="shared" si="1230"/>
        <v/>
      </c>
      <c r="AQ1291" t="str">
        <f t="shared" si="1231"/>
        <v/>
      </c>
      <c r="AR1291" t="str">
        <f t="shared" si="1232"/>
        <v/>
      </c>
      <c r="AS1291" t="str">
        <f t="shared" si="1233"/>
        <v/>
      </c>
      <c r="AT1291" t="str">
        <f t="shared" si="1234"/>
        <v/>
      </c>
      <c r="AU1291" t="str">
        <f t="shared" si="1235"/>
        <v/>
      </c>
      <c r="AV1291" t="str">
        <f t="shared" si="1236"/>
        <v/>
      </c>
      <c r="AW1291" t="str">
        <f t="shared" si="1237"/>
        <v/>
      </c>
      <c r="AX1291" t="str">
        <f t="shared" si="1238"/>
        <v/>
      </c>
      <c r="AY1291" t="str">
        <f t="shared" si="1239"/>
        <v/>
      </c>
      <c r="AZ1291" t="str">
        <f t="shared" si="1240"/>
        <v/>
      </c>
      <c r="BA1291" t="str">
        <f t="shared" si="1241"/>
        <v/>
      </c>
      <c r="BB1291" t="str">
        <f t="shared" si="1242"/>
        <v/>
      </c>
      <c r="BC1291" t="str">
        <f t="shared" si="1243"/>
        <v/>
      </c>
      <c r="BD1291" t="str">
        <f t="shared" si="1244"/>
        <v/>
      </c>
      <c r="BF1291">
        <f t="shared" si="1245"/>
        <v>0</v>
      </c>
      <c r="BG1291">
        <f t="shared" si="1246"/>
        <v>0</v>
      </c>
      <c r="BH1291">
        <f t="shared" si="1247"/>
        <v>0</v>
      </c>
      <c r="BI1291">
        <f t="shared" si="1248"/>
        <v>0</v>
      </c>
      <c r="BJ1291">
        <f t="shared" si="1249"/>
        <v>0</v>
      </c>
      <c r="BK1291">
        <f t="shared" si="1250"/>
        <v>0</v>
      </c>
      <c r="BL1291">
        <f t="shared" si="1251"/>
        <v>0</v>
      </c>
      <c r="BM1291">
        <f t="shared" si="1252"/>
        <v>0</v>
      </c>
      <c r="BN1291">
        <f t="shared" si="1253"/>
        <v>0</v>
      </c>
      <c r="BO1291">
        <f t="shared" si="1254"/>
        <v>0</v>
      </c>
      <c r="BP1291">
        <f t="shared" si="1255"/>
        <v>0</v>
      </c>
      <c r="BQ1291">
        <f t="shared" si="1256"/>
        <v>0</v>
      </c>
      <c r="BR1291">
        <f t="shared" si="1257"/>
        <v>0</v>
      </c>
      <c r="BS1291">
        <f t="shared" si="1258"/>
        <v>0</v>
      </c>
      <c r="BT1291">
        <f t="shared" si="1259"/>
        <v>0</v>
      </c>
    </row>
    <row r="1292" spans="1:72" x14ac:dyDescent="0.25">
      <c r="A1292" t="str">
        <f>IF(TRIM(INDEX(games!$A:$A,ROW()))="","",TRIM(INDEX(games!$A:$A,ROW())))</f>
        <v/>
      </c>
      <c r="B1292" t="str">
        <f>IF(OR($A1292="",INDEX(games!$B:$B,ROW())=""),"",INDEX(games!$B:$B,ROW()))</f>
        <v/>
      </c>
      <c r="C1292" t="str">
        <f>IF(OR($A1292="",INDEX(games!$C:$C,ROW())=""),"",INDEX(games!$C:$C,ROW()))</f>
        <v/>
      </c>
      <c r="D1292" t="str">
        <f t="shared" si="1200"/>
        <v/>
      </c>
      <c r="E1292" t="str">
        <f t="shared" si="1201"/>
        <v/>
      </c>
      <c r="F1292" t="str">
        <f t="shared" si="1202"/>
        <v/>
      </c>
      <c r="G1292" t="e">
        <f t="shared" si="1203"/>
        <v>#N/A</v>
      </c>
      <c r="H1292" t="e">
        <f t="shared" si="1204"/>
        <v>#N/A</v>
      </c>
      <c r="I1292" t="e">
        <f t="shared" si="1205"/>
        <v>#N/A</v>
      </c>
      <c r="J1292" t="e">
        <f t="shared" si="1206"/>
        <v>#N/A</v>
      </c>
      <c r="K1292" t="e">
        <f t="shared" si="1207"/>
        <v>#N/A</v>
      </c>
      <c r="L1292" t="e">
        <f t="shared" si="1208"/>
        <v>#N/A</v>
      </c>
      <c r="M1292" t="e">
        <f t="shared" si="1209"/>
        <v>#N/A</v>
      </c>
      <c r="N1292" t="e">
        <f t="shared" si="1210"/>
        <v>#N/A</v>
      </c>
      <c r="O1292" t="str">
        <f t="shared" si="1211"/>
        <v/>
      </c>
      <c r="P1292" t="str">
        <f>IF(OR($A1292="",INDEX(games!$H:$H,ROW())=""),"",INDEX(games!$H:$H,ROW()))</f>
        <v/>
      </c>
      <c r="Q1292" t="str">
        <f t="shared" si="1212"/>
        <v/>
      </c>
      <c r="T1292">
        <f t="shared" si="1213"/>
        <v>2019</v>
      </c>
      <c r="U1292">
        <f t="shared" si="1214"/>
        <v>2024</v>
      </c>
      <c r="V1292">
        <f t="shared" si="1215"/>
        <v>5</v>
      </c>
      <c r="W1292" t="str">
        <f>IF(TRIM(INDEX(connections!$A:$A,ROW()))="","",TRIM(INDEX(connections!$A:$A,ROW())))</f>
        <v>Hades</v>
      </c>
      <c r="X1292" t="str">
        <f>IF($W1292="","",TRIM(INDEX(connections!$B:$B,ROW())))</f>
        <v>Space Prison</v>
      </c>
      <c r="Y1292">
        <f t="shared" si="1216"/>
        <v>375</v>
      </c>
      <c r="Z1292">
        <f t="shared" si="1217"/>
        <v>793</v>
      </c>
      <c r="AA1292" t="str">
        <f t="shared" si="1218"/>
        <v>Yes</v>
      </c>
      <c r="AB1292" t="str">
        <f t="shared" si="1219"/>
        <v>Yes</v>
      </c>
      <c r="AC1292">
        <f t="shared" si="1220"/>
        <v>1</v>
      </c>
      <c r="AD1292">
        <f t="shared" si="1221"/>
        <v>1</v>
      </c>
      <c r="AE1292" t="str">
        <f t="shared" si="1222"/>
        <v/>
      </c>
      <c r="AG1292" t="str">
        <f t="shared" si="1223"/>
        <v/>
      </c>
      <c r="AH1292" t="str">
        <f t="shared" si="1224"/>
        <v/>
      </c>
      <c r="AI1292" t="str">
        <f t="shared" si="1225"/>
        <v/>
      </c>
      <c r="AJ1292" t="str">
        <f t="shared" si="1226"/>
        <v/>
      </c>
      <c r="AK1292" t="str">
        <f t="shared" si="1227"/>
        <v/>
      </c>
      <c r="AL1292" t="str">
        <f>IF($A1292="","",INDEX(games!$J:$J,ROW())&amp;"")</f>
        <v/>
      </c>
      <c r="AM1292" t="str">
        <f>IF($A1292="","",SUMPRODUCT($AO1292:$BD1292,'Map Analysis'!$AN$2^{0,1,2,3,4,5,6,7,8,9,10,11,12,13,14,15}))</f>
        <v/>
      </c>
      <c r="AN1292" t="str">
        <f t="shared" si="1228"/>
        <v/>
      </c>
      <c r="AO1292" t="str">
        <f t="shared" si="1229"/>
        <v/>
      </c>
      <c r="AP1292" t="str">
        <f t="shared" si="1230"/>
        <v/>
      </c>
      <c r="AQ1292" t="str">
        <f t="shared" si="1231"/>
        <v/>
      </c>
      <c r="AR1292" t="str">
        <f t="shared" si="1232"/>
        <v/>
      </c>
      <c r="AS1292" t="str">
        <f t="shared" si="1233"/>
        <v/>
      </c>
      <c r="AT1292" t="str">
        <f t="shared" si="1234"/>
        <v/>
      </c>
      <c r="AU1292" t="str">
        <f t="shared" si="1235"/>
        <v/>
      </c>
      <c r="AV1292" t="str">
        <f t="shared" si="1236"/>
        <v/>
      </c>
      <c r="AW1292" t="str">
        <f t="shared" si="1237"/>
        <v/>
      </c>
      <c r="AX1292" t="str">
        <f t="shared" si="1238"/>
        <v/>
      </c>
      <c r="AY1292" t="str">
        <f t="shared" si="1239"/>
        <v/>
      </c>
      <c r="AZ1292" t="str">
        <f t="shared" si="1240"/>
        <v/>
      </c>
      <c r="BA1292" t="str">
        <f t="shared" si="1241"/>
        <v/>
      </c>
      <c r="BB1292" t="str">
        <f t="shared" si="1242"/>
        <v/>
      </c>
      <c r="BC1292" t="str">
        <f t="shared" si="1243"/>
        <v/>
      </c>
      <c r="BD1292" t="str">
        <f t="shared" si="1244"/>
        <v/>
      </c>
      <c r="BF1292">
        <f t="shared" si="1245"/>
        <v>0</v>
      </c>
      <c r="BG1292">
        <f t="shared" si="1246"/>
        <v>0</v>
      </c>
      <c r="BH1292">
        <f t="shared" si="1247"/>
        <v>0</v>
      </c>
      <c r="BI1292">
        <f t="shared" si="1248"/>
        <v>0</v>
      </c>
      <c r="BJ1292">
        <f t="shared" si="1249"/>
        <v>0</v>
      </c>
      <c r="BK1292">
        <f t="shared" si="1250"/>
        <v>0</v>
      </c>
      <c r="BL1292">
        <f t="shared" si="1251"/>
        <v>0</v>
      </c>
      <c r="BM1292">
        <f t="shared" si="1252"/>
        <v>0</v>
      </c>
      <c r="BN1292">
        <f t="shared" si="1253"/>
        <v>0</v>
      </c>
      <c r="BO1292">
        <f t="shared" si="1254"/>
        <v>0</v>
      </c>
      <c r="BP1292">
        <f t="shared" si="1255"/>
        <v>0</v>
      </c>
      <c r="BQ1292">
        <f t="shared" si="1256"/>
        <v>0</v>
      </c>
      <c r="BR1292">
        <f t="shared" si="1257"/>
        <v>0</v>
      </c>
      <c r="BS1292">
        <f t="shared" si="1258"/>
        <v>0</v>
      </c>
      <c r="BT1292">
        <f t="shared" si="1259"/>
        <v>0</v>
      </c>
    </row>
    <row r="1293" spans="1:72" x14ac:dyDescent="0.25">
      <c r="A1293" t="str">
        <f>IF(TRIM(INDEX(games!$A:$A,ROW()))="","",TRIM(INDEX(games!$A:$A,ROW())))</f>
        <v/>
      </c>
      <c r="B1293" t="str">
        <f>IF(OR($A1293="",INDEX(games!$B:$B,ROW())=""),"",INDEX(games!$B:$B,ROW()))</f>
        <v/>
      </c>
      <c r="C1293" t="str">
        <f>IF(OR($A1293="",INDEX(games!$C:$C,ROW())=""),"",INDEX(games!$C:$C,ROW()))</f>
        <v/>
      </c>
      <c r="D1293" t="str">
        <f t="shared" si="1200"/>
        <v/>
      </c>
      <c r="E1293" t="str">
        <f t="shared" si="1201"/>
        <v/>
      </c>
      <c r="F1293" t="str">
        <f t="shared" si="1202"/>
        <v/>
      </c>
      <c r="G1293" t="e">
        <f t="shared" si="1203"/>
        <v>#N/A</v>
      </c>
      <c r="H1293" t="e">
        <f t="shared" si="1204"/>
        <v>#N/A</v>
      </c>
      <c r="I1293" t="e">
        <f t="shared" si="1205"/>
        <v>#N/A</v>
      </c>
      <c r="J1293" t="e">
        <f t="shared" si="1206"/>
        <v>#N/A</v>
      </c>
      <c r="K1293" t="e">
        <f t="shared" si="1207"/>
        <v>#N/A</v>
      </c>
      <c r="L1293" t="e">
        <f t="shared" si="1208"/>
        <v>#N/A</v>
      </c>
      <c r="M1293" t="e">
        <f t="shared" si="1209"/>
        <v>#N/A</v>
      </c>
      <c r="N1293" t="e">
        <f t="shared" si="1210"/>
        <v>#N/A</v>
      </c>
      <c r="O1293" t="str">
        <f t="shared" si="1211"/>
        <v/>
      </c>
      <c r="P1293" t="str">
        <f>IF(OR($A1293="",INDEX(games!$H:$H,ROW())=""),"",INDEX(games!$H:$H,ROW()))</f>
        <v/>
      </c>
      <c r="Q1293" t="str">
        <f t="shared" si="1212"/>
        <v/>
      </c>
      <c r="T1293">
        <f t="shared" si="1213"/>
        <v>2012</v>
      </c>
      <c r="U1293">
        <f t="shared" si="1214"/>
        <v>2019</v>
      </c>
      <c r="V1293">
        <f t="shared" si="1215"/>
        <v>7</v>
      </c>
      <c r="W1293" t="str">
        <f>IF(TRIM(INDEX(connections!$A:$A,ROW()))="","",TRIM(INDEX(connections!$A:$A,ROW())))</f>
        <v>FTL</v>
      </c>
      <c r="X1293" t="str">
        <f>IF($W1293="","",TRIM(INDEX(connections!$B:$B,ROW())))</f>
        <v>Sparklite</v>
      </c>
      <c r="Y1293">
        <f t="shared" si="1216"/>
        <v>326</v>
      </c>
      <c r="Z1293">
        <f t="shared" si="1217"/>
        <v>794</v>
      </c>
      <c r="AA1293" t="str">
        <f t="shared" si="1218"/>
        <v>Yes</v>
      </c>
      <c r="AB1293" t="str">
        <f t="shared" si="1219"/>
        <v>Yes</v>
      </c>
      <c r="AC1293">
        <f t="shared" si="1220"/>
        <v>1</v>
      </c>
      <c r="AD1293">
        <f t="shared" si="1221"/>
        <v>1</v>
      </c>
      <c r="AE1293" t="str">
        <f t="shared" si="1222"/>
        <v/>
      </c>
      <c r="AG1293" t="str">
        <f t="shared" si="1223"/>
        <v/>
      </c>
      <c r="AH1293" t="str">
        <f t="shared" si="1224"/>
        <v/>
      </c>
      <c r="AI1293" t="str">
        <f t="shared" si="1225"/>
        <v/>
      </c>
      <c r="AJ1293" t="str">
        <f t="shared" si="1226"/>
        <v/>
      </c>
      <c r="AK1293" t="str">
        <f t="shared" si="1227"/>
        <v/>
      </c>
      <c r="AL1293" t="str">
        <f>IF($A1293="","",INDEX(games!$J:$J,ROW())&amp;"")</f>
        <v/>
      </c>
      <c r="AM1293" t="str">
        <f>IF($A1293="","",SUMPRODUCT($AO1293:$BD1293,'Map Analysis'!$AN$2^{0,1,2,3,4,5,6,7,8,9,10,11,12,13,14,15}))</f>
        <v/>
      </c>
      <c r="AN1293" t="str">
        <f t="shared" si="1228"/>
        <v/>
      </c>
      <c r="AO1293" t="str">
        <f t="shared" si="1229"/>
        <v/>
      </c>
      <c r="AP1293" t="str">
        <f t="shared" si="1230"/>
        <v/>
      </c>
      <c r="AQ1293" t="str">
        <f t="shared" si="1231"/>
        <v/>
      </c>
      <c r="AR1293" t="str">
        <f t="shared" si="1232"/>
        <v/>
      </c>
      <c r="AS1293" t="str">
        <f t="shared" si="1233"/>
        <v/>
      </c>
      <c r="AT1293" t="str">
        <f t="shared" si="1234"/>
        <v/>
      </c>
      <c r="AU1293" t="str">
        <f t="shared" si="1235"/>
        <v/>
      </c>
      <c r="AV1293" t="str">
        <f t="shared" si="1236"/>
        <v/>
      </c>
      <c r="AW1293" t="str">
        <f t="shared" si="1237"/>
        <v/>
      </c>
      <c r="AX1293" t="str">
        <f t="shared" si="1238"/>
        <v/>
      </c>
      <c r="AY1293" t="str">
        <f t="shared" si="1239"/>
        <v/>
      </c>
      <c r="AZ1293" t="str">
        <f t="shared" si="1240"/>
        <v/>
      </c>
      <c r="BA1293" t="str">
        <f t="shared" si="1241"/>
        <v/>
      </c>
      <c r="BB1293" t="str">
        <f t="shared" si="1242"/>
        <v/>
      </c>
      <c r="BC1293" t="str">
        <f t="shared" si="1243"/>
        <v/>
      </c>
      <c r="BD1293" t="str">
        <f t="shared" si="1244"/>
        <v/>
      </c>
      <c r="BF1293">
        <f t="shared" si="1245"/>
        <v>0</v>
      </c>
      <c r="BG1293">
        <f t="shared" si="1246"/>
        <v>0</v>
      </c>
      <c r="BH1293">
        <f t="shared" si="1247"/>
        <v>0</v>
      </c>
      <c r="BI1293">
        <f t="shared" si="1248"/>
        <v>0</v>
      </c>
      <c r="BJ1293">
        <f t="shared" si="1249"/>
        <v>0</v>
      </c>
      <c r="BK1293">
        <f t="shared" si="1250"/>
        <v>0</v>
      </c>
      <c r="BL1293">
        <f t="shared" si="1251"/>
        <v>0</v>
      </c>
      <c r="BM1293">
        <f t="shared" si="1252"/>
        <v>0</v>
      </c>
      <c r="BN1293">
        <f t="shared" si="1253"/>
        <v>0</v>
      </c>
      <c r="BO1293">
        <f t="shared" si="1254"/>
        <v>0</v>
      </c>
      <c r="BP1293">
        <f t="shared" si="1255"/>
        <v>0</v>
      </c>
      <c r="BQ1293">
        <f t="shared" si="1256"/>
        <v>0</v>
      </c>
      <c r="BR1293">
        <f t="shared" si="1257"/>
        <v>0</v>
      </c>
      <c r="BS1293">
        <f t="shared" si="1258"/>
        <v>0</v>
      </c>
      <c r="BT1293">
        <f t="shared" si="1259"/>
        <v>0</v>
      </c>
    </row>
    <row r="1294" spans="1:72" x14ac:dyDescent="0.25">
      <c r="A1294" t="str">
        <f>IF(TRIM(INDEX(games!$A:$A,ROW()))="","",TRIM(INDEX(games!$A:$A,ROW())))</f>
        <v/>
      </c>
      <c r="B1294" t="str">
        <f>IF(OR($A1294="",INDEX(games!$B:$B,ROW())=""),"",INDEX(games!$B:$B,ROW()))</f>
        <v/>
      </c>
      <c r="C1294" t="str">
        <f>IF(OR($A1294="",INDEX(games!$C:$C,ROW())=""),"",INDEX(games!$C:$C,ROW()))</f>
        <v/>
      </c>
      <c r="D1294" t="str">
        <f t="shared" si="1200"/>
        <v/>
      </c>
      <c r="E1294" t="str">
        <f t="shared" si="1201"/>
        <v/>
      </c>
      <c r="F1294" t="str">
        <f t="shared" si="1202"/>
        <v/>
      </c>
      <c r="G1294" t="e">
        <f t="shared" si="1203"/>
        <v>#N/A</v>
      </c>
      <c r="H1294" t="e">
        <f t="shared" si="1204"/>
        <v>#N/A</v>
      </c>
      <c r="I1294" t="e">
        <f t="shared" si="1205"/>
        <v>#N/A</v>
      </c>
      <c r="J1294" t="e">
        <f t="shared" si="1206"/>
        <v>#N/A</v>
      </c>
      <c r="K1294" t="e">
        <f t="shared" si="1207"/>
        <v>#N/A</v>
      </c>
      <c r="L1294" t="e">
        <f t="shared" si="1208"/>
        <v>#N/A</v>
      </c>
      <c r="M1294" t="e">
        <f t="shared" si="1209"/>
        <v>#N/A</v>
      </c>
      <c r="N1294" t="e">
        <f t="shared" si="1210"/>
        <v>#N/A</v>
      </c>
      <c r="O1294" t="str">
        <f t="shared" si="1211"/>
        <v/>
      </c>
      <c r="P1294" t="str">
        <f>IF(OR($A1294="",INDEX(games!$H:$H,ROW())=""),"",INDEX(games!$H:$H,ROW()))</f>
        <v/>
      </c>
      <c r="Q1294" t="str">
        <f t="shared" si="1212"/>
        <v/>
      </c>
      <c r="T1294">
        <f t="shared" si="1213"/>
        <v>2013</v>
      </c>
      <c r="U1294">
        <f t="shared" si="1214"/>
        <v>2019</v>
      </c>
      <c r="V1294">
        <f t="shared" si="1215"/>
        <v>6</v>
      </c>
      <c r="W1294" t="str">
        <f>IF(TRIM(INDEX(connections!$A:$A,ROW()))="","",TRIM(INDEX(connections!$A:$A,ROW())))</f>
        <v>Rogue Legacy</v>
      </c>
      <c r="X1294" t="str">
        <f>IF($W1294="","",TRIM(INDEX(connections!$B:$B,ROW())))</f>
        <v>Sparklite</v>
      </c>
      <c r="Y1294">
        <f t="shared" si="1216"/>
        <v>701</v>
      </c>
      <c r="Z1294">
        <f t="shared" si="1217"/>
        <v>794</v>
      </c>
      <c r="AA1294" t="str">
        <f t="shared" si="1218"/>
        <v>Yes</v>
      </c>
      <c r="AB1294" t="str">
        <f t="shared" si="1219"/>
        <v>Yes</v>
      </c>
      <c r="AC1294">
        <f t="shared" si="1220"/>
        <v>1</v>
      </c>
      <c r="AD1294">
        <f t="shared" si="1221"/>
        <v>0</v>
      </c>
      <c r="AE1294" t="str">
        <f t="shared" si="1222"/>
        <v/>
      </c>
      <c r="AG1294" t="str">
        <f t="shared" si="1223"/>
        <v/>
      </c>
      <c r="AH1294" t="str">
        <f t="shared" si="1224"/>
        <v/>
      </c>
      <c r="AI1294" t="str">
        <f t="shared" si="1225"/>
        <v/>
      </c>
      <c r="AJ1294" t="str">
        <f t="shared" si="1226"/>
        <v/>
      </c>
      <c r="AK1294" t="str">
        <f t="shared" si="1227"/>
        <v/>
      </c>
      <c r="AL1294" t="str">
        <f>IF($A1294="","",INDEX(games!$J:$J,ROW())&amp;"")</f>
        <v/>
      </c>
      <c r="AM1294" t="str">
        <f>IF($A1294="","",SUMPRODUCT($AO1294:$BD1294,'Map Analysis'!$AN$2^{0,1,2,3,4,5,6,7,8,9,10,11,12,13,14,15}))</f>
        <v/>
      </c>
      <c r="AN1294" t="str">
        <f t="shared" si="1228"/>
        <v/>
      </c>
      <c r="AO1294" t="str">
        <f t="shared" si="1229"/>
        <v/>
      </c>
      <c r="AP1294" t="str">
        <f t="shared" si="1230"/>
        <v/>
      </c>
      <c r="AQ1294" t="str">
        <f t="shared" si="1231"/>
        <v/>
      </c>
      <c r="AR1294" t="str">
        <f t="shared" si="1232"/>
        <v/>
      </c>
      <c r="AS1294" t="str">
        <f t="shared" si="1233"/>
        <v/>
      </c>
      <c r="AT1294" t="str">
        <f t="shared" si="1234"/>
        <v/>
      </c>
      <c r="AU1294" t="str">
        <f t="shared" si="1235"/>
        <v/>
      </c>
      <c r="AV1294" t="str">
        <f t="shared" si="1236"/>
        <v/>
      </c>
      <c r="AW1294" t="str">
        <f t="shared" si="1237"/>
        <v/>
      </c>
      <c r="AX1294" t="str">
        <f t="shared" si="1238"/>
        <v/>
      </c>
      <c r="AY1294" t="str">
        <f t="shared" si="1239"/>
        <v/>
      </c>
      <c r="AZ1294" t="str">
        <f t="shared" si="1240"/>
        <v/>
      </c>
      <c r="BA1294" t="str">
        <f t="shared" si="1241"/>
        <v/>
      </c>
      <c r="BB1294" t="str">
        <f t="shared" si="1242"/>
        <v/>
      </c>
      <c r="BC1294" t="str">
        <f t="shared" si="1243"/>
        <v/>
      </c>
      <c r="BD1294" t="str">
        <f t="shared" si="1244"/>
        <v/>
      </c>
      <c r="BF1294">
        <f t="shared" si="1245"/>
        <v>0</v>
      </c>
      <c r="BG1294">
        <f t="shared" si="1246"/>
        <v>0</v>
      </c>
      <c r="BH1294">
        <f t="shared" si="1247"/>
        <v>0</v>
      </c>
      <c r="BI1294">
        <f t="shared" si="1248"/>
        <v>0</v>
      </c>
      <c r="BJ1294">
        <f t="shared" si="1249"/>
        <v>0</v>
      </c>
      <c r="BK1294">
        <f t="shared" si="1250"/>
        <v>0</v>
      </c>
      <c r="BL1294">
        <f t="shared" si="1251"/>
        <v>0</v>
      </c>
      <c r="BM1294">
        <f t="shared" si="1252"/>
        <v>0</v>
      </c>
      <c r="BN1294">
        <f t="shared" si="1253"/>
        <v>0</v>
      </c>
      <c r="BO1294">
        <f t="shared" si="1254"/>
        <v>0</v>
      </c>
      <c r="BP1294">
        <f t="shared" si="1255"/>
        <v>0</v>
      </c>
      <c r="BQ1294">
        <f t="shared" si="1256"/>
        <v>0</v>
      </c>
      <c r="BR1294">
        <f t="shared" si="1257"/>
        <v>0</v>
      </c>
      <c r="BS1294">
        <f t="shared" si="1258"/>
        <v>0</v>
      </c>
      <c r="BT1294">
        <f t="shared" si="1259"/>
        <v>0</v>
      </c>
    </row>
    <row r="1295" spans="1:72" x14ac:dyDescent="0.25">
      <c r="A1295" t="str">
        <f>IF(TRIM(INDEX(games!$A:$A,ROW()))="","",TRIM(INDEX(games!$A:$A,ROW())))</f>
        <v/>
      </c>
      <c r="B1295" t="str">
        <f>IF(OR($A1295="",INDEX(games!$B:$B,ROW())=""),"",INDEX(games!$B:$B,ROW()))</f>
        <v/>
      </c>
      <c r="C1295" t="str">
        <f>IF(OR($A1295="",INDEX(games!$C:$C,ROW())=""),"",INDEX(games!$C:$C,ROW()))</f>
        <v/>
      </c>
      <c r="D1295" t="str">
        <f t="shared" si="1200"/>
        <v/>
      </c>
      <c r="E1295" t="str">
        <f t="shared" si="1201"/>
        <v/>
      </c>
      <c r="F1295" t="str">
        <f t="shared" si="1202"/>
        <v/>
      </c>
      <c r="G1295" t="e">
        <f t="shared" si="1203"/>
        <v>#N/A</v>
      </c>
      <c r="H1295" t="e">
        <f t="shared" si="1204"/>
        <v>#N/A</v>
      </c>
      <c r="I1295" t="e">
        <f t="shared" si="1205"/>
        <v>#N/A</v>
      </c>
      <c r="J1295" t="e">
        <f t="shared" si="1206"/>
        <v>#N/A</v>
      </c>
      <c r="K1295" t="e">
        <f t="shared" si="1207"/>
        <v>#N/A</v>
      </c>
      <c r="L1295" t="e">
        <f t="shared" si="1208"/>
        <v>#N/A</v>
      </c>
      <c r="M1295" t="e">
        <f t="shared" si="1209"/>
        <v>#N/A</v>
      </c>
      <c r="N1295" t="e">
        <f t="shared" si="1210"/>
        <v>#N/A</v>
      </c>
      <c r="O1295" t="str">
        <f t="shared" si="1211"/>
        <v/>
      </c>
      <c r="P1295" t="str">
        <f>IF(OR($A1295="",INDEX(games!$H:$H,ROW())=""),"",INDEX(games!$H:$H,ROW()))</f>
        <v/>
      </c>
      <c r="Q1295" t="str">
        <f t="shared" si="1212"/>
        <v/>
      </c>
      <c r="T1295">
        <f t="shared" si="1213"/>
        <v>2011</v>
      </c>
      <c r="U1295">
        <f t="shared" si="1214"/>
        <v>2019</v>
      </c>
      <c r="V1295">
        <f t="shared" si="1215"/>
        <v>8</v>
      </c>
      <c r="W1295" t="str">
        <f>IF(TRIM(INDEX(connections!$A:$A,ROW()))="","",TRIM(INDEX(connections!$A:$A,ROW())))</f>
        <v>The Binding of Isaac</v>
      </c>
      <c r="X1295" t="str">
        <f>IF($W1295="","",TRIM(INDEX(connections!$B:$B,ROW())))</f>
        <v>Sparklite</v>
      </c>
      <c r="Y1295">
        <f t="shared" si="1216"/>
        <v>865</v>
      </c>
      <c r="Z1295">
        <f t="shared" si="1217"/>
        <v>794</v>
      </c>
      <c r="AA1295" t="str">
        <f t="shared" si="1218"/>
        <v>Yes</v>
      </c>
      <c r="AB1295" t="str">
        <f t="shared" si="1219"/>
        <v>Yes</v>
      </c>
      <c r="AC1295">
        <f t="shared" si="1220"/>
        <v>1</v>
      </c>
      <c r="AD1295">
        <f t="shared" si="1221"/>
        <v>0</v>
      </c>
      <c r="AE1295" t="str">
        <f t="shared" si="1222"/>
        <v/>
      </c>
      <c r="AG1295" t="str">
        <f t="shared" si="1223"/>
        <v/>
      </c>
      <c r="AH1295" t="str">
        <f t="shared" si="1224"/>
        <v/>
      </c>
      <c r="AI1295" t="str">
        <f t="shared" si="1225"/>
        <v/>
      </c>
      <c r="AJ1295" t="str">
        <f t="shared" si="1226"/>
        <v/>
      </c>
      <c r="AK1295" t="str">
        <f t="shared" si="1227"/>
        <v/>
      </c>
      <c r="AL1295" t="str">
        <f>IF($A1295="","",INDEX(games!$J:$J,ROW())&amp;"")</f>
        <v/>
      </c>
      <c r="AM1295" t="str">
        <f>IF($A1295="","",SUMPRODUCT($AO1295:$BD1295,'Map Analysis'!$AN$2^{0,1,2,3,4,5,6,7,8,9,10,11,12,13,14,15}))</f>
        <v/>
      </c>
      <c r="AN1295" t="str">
        <f t="shared" si="1228"/>
        <v/>
      </c>
      <c r="AO1295" t="str">
        <f t="shared" si="1229"/>
        <v/>
      </c>
      <c r="AP1295" t="str">
        <f t="shared" si="1230"/>
        <v/>
      </c>
      <c r="AQ1295" t="str">
        <f t="shared" si="1231"/>
        <v/>
      </c>
      <c r="AR1295" t="str">
        <f t="shared" si="1232"/>
        <v/>
      </c>
      <c r="AS1295" t="str">
        <f t="shared" si="1233"/>
        <v/>
      </c>
      <c r="AT1295" t="str">
        <f t="shared" si="1234"/>
        <v/>
      </c>
      <c r="AU1295" t="str">
        <f t="shared" si="1235"/>
        <v/>
      </c>
      <c r="AV1295" t="str">
        <f t="shared" si="1236"/>
        <v/>
      </c>
      <c r="AW1295" t="str">
        <f t="shared" si="1237"/>
        <v/>
      </c>
      <c r="AX1295" t="str">
        <f t="shared" si="1238"/>
        <v/>
      </c>
      <c r="AY1295" t="str">
        <f t="shared" si="1239"/>
        <v/>
      </c>
      <c r="AZ1295" t="str">
        <f t="shared" si="1240"/>
        <v/>
      </c>
      <c r="BA1295" t="str">
        <f t="shared" si="1241"/>
        <v/>
      </c>
      <c r="BB1295" t="str">
        <f t="shared" si="1242"/>
        <v/>
      </c>
      <c r="BC1295" t="str">
        <f t="shared" si="1243"/>
        <v/>
      </c>
      <c r="BD1295" t="str">
        <f t="shared" si="1244"/>
        <v/>
      </c>
      <c r="BF1295">
        <f t="shared" si="1245"/>
        <v>0</v>
      </c>
      <c r="BG1295">
        <f t="shared" si="1246"/>
        <v>0</v>
      </c>
      <c r="BH1295">
        <f t="shared" si="1247"/>
        <v>0</v>
      </c>
      <c r="BI1295">
        <f t="shared" si="1248"/>
        <v>0</v>
      </c>
      <c r="BJ1295">
        <f t="shared" si="1249"/>
        <v>0</v>
      </c>
      <c r="BK1295">
        <f t="shared" si="1250"/>
        <v>0</v>
      </c>
      <c r="BL1295">
        <f t="shared" si="1251"/>
        <v>0</v>
      </c>
      <c r="BM1295">
        <f t="shared" si="1252"/>
        <v>0</v>
      </c>
      <c r="BN1295">
        <f t="shared" si="1253"/>
        <v>0</v>
      </c>
      <c r="BO1295">
        <f t="shared" si="1254"/>
        <v>0</v>
      </c>
      <c r="BP1295">
        <f t="shared" si="1255"/>
        <v>0</v>
      </c>
      <c r="BQ1295">
        <f t="shared" si="1256"/>
        <v>0</v>
      </c>
      <c r="BR1295">
        <f t="shared" si="1257"/>
        <v>0</v>
      </c>
      <c r="BS1295">
        <f t="shared" si="1258"/>
        <v>0</v>
      </c>
      <c r="BT1295">
        <f t="shared" si="1259"/>
        <v>0</v>
      </c>
    </row>
    <row r="1296" spans="1:72" x14ac:dyDescent="0.25">
      <c r="A1296" t="str">
        <f>IF(TRIM(INDEX(games!$A:$A,ROW()))="","",TRIM(INDEX(games!$A:$A,ROW())))</f>
        <v/>
      </c>
      <c r="B1296" t="str">
        <f>IF(OR($A1296="",INDEX(games!$B:$B,ROW())=""),"",INDEX(games!$B:$B,ROW()))</f>
        <v/>
      </c>
      <c r="C1296" t="str">
        <f>IF(OR($A1296="",INDEX(games!$C:$C,ROW())=""),"",INDEX(games!$C:$C,ROW()))</f>
        <v/>
      </c>
      <c r="D1296" t="str">
        <f t="shared" si="1200"/>
        <v/>
      </c>
      <c r="E1296" t="str">
        <f t="shared" si="1201"/>
        <v/>
      </c>
      <c r="F1296" t="str">
        <f t="shared" si="1202"/>
        <v/>
      </c>
      <c r="G1296" t="e">
        <f t="shared" si="1203"/>
        <v>#N/A</v>
      </c>
      <c r="H1296" t="e">
        <f t="shared" si="1204"/>
        <v>#N/A</v>
      </c>
      <c r="I1296" t="e">
        <f t="shared" si="1205"/>
        <v>#N/A</v>
      </c>
      <c r="J1296" t="e">
        <f t="shared" si="1206"/>
        <v>#N/A</v>
      </c>
      <c r="K1296" t="e">
        <f t="shared" si="1207"/>
        <v>#N/A</v>
      </c>
      <c r="L1296" t="e">
        <f t="shared" si="1208"/>
        <v>#N/A</v>
      </c>
      <c r="M1296" t="e">
        <f t="shared" si="1209"/>
        <v>#N/A</v>
      </c>
      <c r="N1296" t="e">
        <f t="shared" si="1210"/>
        <v>#N/A</v>
      </c>
      <c r="O1296" t="str">
        <f t="shared" si="1211"/>
        <v/>
      </c>
      <c r="P1296" t="str">
        <f>IF(OR($A1296="",INDEX(games!$H:$H,ROW())=""),"",INDEX(games!$H:$H,ROW()))</f>
        <v/>
      </c>
      <c r="Q1296" t="str">
        <f t="shared" si="1212"/>
        <v/>
      </c>
      <c r="T1296">
        <f t="shared" si="1213"/>
        <v>2021</v>
      </c>
      <c r="U1296">
        <f t="shared" si="1214"/>
        <v>2022</v>
      </c>
      <c r="V1296">
        <f t="shared" si="1215"/>
        <v>1</v>
      </c>
      <c r="W1296" t="str">
        <f>IF(TRIM(INDEX(connections!$A:$A,ROW()))="","",TRIM(INDEX(connections!$A:$A,ROW())))</f>
        <v>Vampire Survivors</v>
      </c>
      <c r="X1296" t="str">
        <f>IF($W1296="","",TRIM(INDEX(connections!$B:$B,ROW())))</f>
        <v>Spellbook Demonslayers</v>
      </c>
      <c r="Y1296">
        <f t="shared" si="1216"/>
        <v>941</v>
      </c>
      <c r="Z1296">
        <f t="shared" si="1217"/>
        <v>796</v>
      </c>
      <c r="AA1296" t="str">
        <f t="shared" si="1218"/>
        <v>Yes</v>
      </c>
      <c r="AB1296" t="str">
        <f t="shared" si="1219"/>
        <v>Yes</v>
      </c>
      <c r="AC1296">
        <f t="shared" si="1220"/>
        <v>1</v>
      </c>
      <c r="AD1296">
        <f t="shared" si="1221"/>
        <v>0</v>
      </c>
      <c r="AE1296" t="str">
        <f t="shared" si="1222"/>
        <v/>
      </c>
      <c r="AG1296" t="str">
        <f t="shared" si="1223"/>
        <v/>
      </c>
      <c r="AH1296" t="str">
        <f t="shared" si="1224"/>
        <v/>
      </c>
      <c r="AI1296" t="str">
        <f t="shared" si="1225"/>
        <v/>
      </c>
      <c r="AJ1296" t="str">
        <f t="shared" si="1226"/>
        <v/>
      </c>
      <c r="AK1296" t="str">
        <f t="shared" si="1227"/>
        <v/>
      </c>
      <c r="AL1296" t="str">
        <f>IF($A1296="","",INDEX(games!$J:$J,ROW())&amp;"")</f>
        <v/>
      </c>
      <c r="AM1296" t="str">
        <f>IF($A1296="","",SUMPRODUCT($AO1296:$BD1296,'Map Analysis'!$AN$2^{0,1,2,3,4,5,6,7,8,9,10,11,12,13,14,15}))</f>
        <v/>
      </c>
      <c r="AN1296" t="str">
        <f t="shared" si="1228"/>
        <v/>
      </c>
      <c r="AO1296" t="str">
        <f t="shared" si="1229"/>
        <v/>
      </c>
      <c r="AP1296" t="str">
        <f t="shared" si="1230"/>
        <v/>
      </c>
      <c r="AQ1296" t="str">
        <f t="shared" si="1231"/>
        <v/>
      </c>
      <c r="AR1296" t="str">
        <f t="shared" si="1232"/>
        <v/>
      </c>
      <c r="AS1296" t="str">
        <f t="shared" si="1233"/>
        <v/>
      </c>
      <c r="AT1296" t="str">
        <f t="shared" si="1234"/>
        <v/>
      </c>
      <c r="AU1296" t="str">
        <f t="shared" si="1235"/>
        <v/>
      </c>
      <c r="AV1296" t="str">
        <f t="shared" si="1236"/>
        <v/>
      </c>
      <c r="AW1296" t="str">
        <f t="shared" si="1237"/>
        <v/>
      </c>
      <c r="AX1296" t="str">
        <f t="shared" si="1238"/>
        <v/>
      </c>
      <c r="AY1296" t="str">
        <f t="shared" si="1239"/>
        <v/>
      </c>
      <c r="AZ1296" t="str">
        <f t="shared" si="1240"/>
        <v/>
      </c>
      <c r="BA1296" t="str">
        <f t="shared" si="1241"/>
        <v/>
      </c>
      <c r="BB1296" t="str">
        <f t="shared" si="1242"/>
        <v/>
      </c>
      <c r="BC1296" t="str">
        <f t="shared" si="1243"/>
        <v/>
      </c>
      <c r="BD1296" t="str">
        <f t="shared" si="1244"/>
        <v/>
      </c>
      <c r="BF1296">
        <f t="shared" si="1245"/>
        <v>1</v>
      </c>
      <c r="BG1296">
        <f t="shared" si="1246"/>
        <v>0</v>
      </c>
      <c r="BH1296">
        <f t="shared" si="1247"/>
        <v>0</v>
      </c>
      <c r="BI1296">
        <f t="shared" si="1248"/>
        <v>0</v>
      </c>
      <c r="BJ1296">
        <f t="shared" si="1249"/>
        <v>0</v>
      </c>
      <c r="BK1296">
        <f t="shared" si="1250"/>
        <v>0</v>
      </c>
      <c r="BL1296">
        <f t="shared" si="1251"/>
        <v>0</v>
      </c>
      <c r="BM1296">
        <f t="shared" si="1252"/>
        <v>0</v>
      </c>
      <c r="BN1296">
        <f t="shared" si="1253"/>
        <v>0</v>
      </c>
      <c r="BO1296">
        <f t="shared" si="1254"/>
        <v>0</v>
      </c>
      <c r="BP1296">
        <f t="shared" si="1255"/>
        <v>0</v>
      </c>
      <c r="BQ1296">
        <f t="shared" si="1256"/>
        <v>0</v>
      </c>
      <c r="BR1296">
        <f t="shared" si="1257"/>
        <v>0</v>
      </c>
      <c r="BS1296">
        <f t="shared" si="1258"/>
        <v>0</v>
      </c>
      <c r="BT1296">
        <f t="shared" si="1259"/>
        <v>0</v>
      </c>
    </row>
    <row r="1297" spans="1:72" x14ac:dyDescent="0.25">
      <c r="A1297" t="str">
        <f>IF(TRIM(INDEX(games!$A:$A,ROW()))="","",TRIM(INDEX(games!$A:$A,ROW())))</f>
        <v/>
      </c>
      <c r="B1297" t="str">
        <f>IF(OR($A1297="",INDEX(games!$B:$B,ROW())=""),"",INDEX(games!$B:$B,ROW()))</f>
        <v/>
      </c>
      <c r="C1297" t="str">
        <f>IF(OR($A1297="",INDEX(games!$C:$C,ROW())=""),"",INDEX(games!$C:$C,ROW()))</f>
        <v/>
      </c>
      <c r="D1297" t="str">
        <f t="shared" si="1200"/>
        <v/>
      </c>
      <c r="E1297" t="str">
        <f t="shared" si="1201"/>
        <v/>
      </c>
      <c r="F1297" t="str">
        <f t="shared" si="1202"/>
        <v/>
      </c>
      <c r="G1297" t="e">
        <f t="shared" si="1203"/>
        <v>#N/A</v>
      </c>
      <c r="H1297" t="e">
        <f t="shared" si="1204"/>
        <v>#N/A</v>
      </c>
      <c r="I1297" t="e">
        <f t="shared" si="1205"/>
        <v>#N/A</v>
      </c>
      <c r="J1297" t="e">
        <f t="shared" si="1206"/>
        <v>#N/A</v>
      </c>
      <c r="K1297" t="e">
        <f t="shared" si="1207"/>
        <v>#N/A</v>
      </c>
      <c r="L1297" t="e">
        <f t="shared" si="1208"/>
        <v>#N/A</v>
      </c>
      <c r="M1297" t="e">
        <f t="shared" si="1209"/>
        <v>#N/A</v>
      </c>
      <c r="N1297" t="e">
        <f t="shared" si="1210"/>
        <v>#N/A</v>
      </c>
      <c r="O1297" t="str">
        <f t="shared" si="1211"/>
        <v/>
      </c>
      <c r="P1297" t="str">
        <f>IF(OR($A1297="",INDEX(games!$H:$H,ROW())=""),"",INDEX(games!$H:$H,ROW()))</f>
        <v/>
      </c>
      <c r="Q1297" t="str">
        <f t="shared" si="1212"/>
        <v/>
      </c>
      <c r="T1297">
        <f t="shared" si="1213"/>
        <v>2013</v>
      </c>
      <c r="U1297">
        <f t="shared" si="1214"/>
        <v>2023</v>
      </c>
      <c r="V1297">
        <f t="shared" si="1215"/>
        <v>10</v>
      </c>
      <c r="W1297" t="str">
        <f>IF(TRIM(INDEX(connections!$A:$A,ROW()))="","",TRIM(INDEX(connections!$A:$A,ROW())))</f>
        <v>Hoplite</v>
      </c>
      <c r="X1297" t="str">
        <f>IF($W1297="","",TRIM(INDEX(connections!$B:$B,ROW())))</f>
        <v>Spellmasons</v>
      </c>
      <c r="Y1297">
        <f t="shared" si="1216"/>
        <v>404</v>
      </c>
      <c r="Z1297">
        <f t="shared" si="1217"/>
        <v>797</v>
      </c>
      <c r="AA1297" t="str">
        <f t="shared" si="1218"/>
        <v>Yes</v>
      </c>
      <c r="AB1297" t="str">
        <f t="shared" si="1219"/>
        <v>Yes</v>
      </c>
      <c r="AC1297">
        <f t="shared" si="1220"/>
        <v>1</v>
      </c>
      <c r="AD1297">
        <f t="shared" si="1221"/>
        <v>1</v>
      </c>
      <c r="AE1297" t="str">
        <f t="shared" si="1222"/>
        <v/>
      </c>
      <c r="AG1297" t="str">
        <f t="shared" si="1223"/>
        <v/>
      </c>
      <c r="AH1297" t="str">
        <f t="shared" si="1224"/>
        <v/>
      </c>
      <c r="AI1297" t="str">
        <f t="shared" si="1225"/>
        <v/>
      </c>
      <c r="AJ1297" t="str">
        <f t="shared" si="1226"/>
        <v/>
      </c>
      <c r="AK1297" t="str">
        <f t="shared" si="1227"/>
        <v/>
      </c>
      <c r="AL1297" t="str">
        <f>IF($A1297="","",INDEX(games!$J:$J,ROW())&amp;"")</f>
        <v/>
      </c>
      <c r="AM1297" t="str">
        <f>IF($A1297="","",SUMPRODUCT($AO1297:$BD1297,'Map Analysis'!$AN$2^{0,1,2,3,4,5,6,7,8,9,10,11,12,13,14,15}))</f>
        <v/>
      </c>
      <c r="AN1297" t="str">
        <f t="shared" si="1228"/>
        <v/>
      </c>
      <c r="AO1297" t="str">
        <f t="shared" si="1229"/>
        <v/>
      </c>
      <c r="AP1297" t="str">
        <f t="shared" si="1230"/>
        <v/>
      </c>
      <c r="AQ1297" t="str">
        <f t="shared" si="1231"/>
        <v/>
      </c>
      <c r="AR1297" t="str">
        <f t="shared" si="1232"/>
        <v/>
      </c>
      <c r="AS1297" t="str">
        <f t="shared" si="1233"/>
        <v/>
      </c>
      <c r="AT1297" t="str">
        <f t="shared" si="1234"/>
        <v/>
      </c>
      <c r="AU1297" t="str">
        <f t="shared" si="1235"/>
        <v/>
      </c>
      <c r="AV1297" t="str">
        <f t="shared" si="1236"/>
        <v/>
      </c>
      <c r="AW1297" t="str">
        <f t="shared" si="1237"/>
        <v/>
      </c>
      <c r="AX1297" t="str">
        <f t="shared" si="1238"/>
        <v/>
      </c>
      <c r="AY1297" t="str">
        <f t="shared" si="1239"/>
        <v/>
      </c>
      <c r="AZ1297" t="str">
        <f t="shared" si="1240"/>
        <v/>
      </c>
      <c r="BA1297" t="str">
        <f t="shared" si="1241"/>
        <v/>
      </c>
      <c r="BB1297" t="str">
        <f t="shared" si="1242"/>
        <v/>
      </c>
      <c r="BC1297" t="str">
        <f t="shared" si="1243"/>
        <v/>
      </c>
      <c r="BD1297" t="str">
        <f t="shared" si="1244"/>
        <v/>
      </c>
      <c r="BF1297">
        <f t="shared" si="1245"/>
        <v>0</v>
      </c>
      <c r="BG1297">
        <f t="shared" si="1246"/>
        <v>0</v>
      </c>
      <c r="BH1297">
        <f t="shared" si="1247"/>
        <v>0</v>
      </c>
      <c r="BI1297">
        <f t="shared" si="1248"/>
        <v>0</v>
      </c>
      <c r="BJ1297">
        <f t="shared" si="1249"/>
        <v>0</v>
      </c>
      <c r="BK1297">
        <f t="shared" si="1250"/>
        <v>0</v>
      </c>
      <c r="BL1297">
        <f t="shared" si="1251"/>
        <v>0</v>
      </c>
      <c r="BM1297">
        <f t="shared" si="1252"/>
        <v>0</v>
      </c>
      <c r="BN1297">
        <f t="shared" si="1253"/>
        <v>0</v>
      </c>
      <c r="BO1297">
        <f t="shared" si="1254"/>
        <v>0</v>
      </c>
      <c r="BP1297">
        <f t="shared" si="1255"/>
        <v>0</v>
      </c>
      <c r="BQ1297">
        <f t="shared" si="1256"/>
        <v>0</v>
      </c>
      <c r="BR1297">
        <f t="shared" si="1257"/>
        <v>0</v>
      </c>
      <c r="BS1297">
        <f t="shared" si="1258"/>
        <v>0</v>
      </c>
      <c r="BT1297">
        <f t="shared" si="1259"/>
        <v>0</v>
      </c>
    </row>
    <row r="1298" spans="1:72" x14ac:dyDescent="0.25">
      <c r="A1298" t="str">
        <f>IF(TRIM(INDEX(games!$A:$A,ROW()))="","",TRIM(INDEX(games!$A:$A,ROW())))</f>
        <v/>
      </c>
      <c r="B1298" t="str">
        <f>IF(OR($A1298="",INDEX(games!$B:$B,ROW())=""),"",INDEX(games!$B:$B,ROW()))</f>
        <v/>
      </c>
      <c r="C1298" t="str">
        <f>IF(OR($A1298="",INDEX(games!$C:$C,ROW())=""),"",INDEX(games!$C:$C,ROW()))</f>
        <v/>
      </c>
      <c r="D1298" t="str">
        <f t="shared" si="1200"/>
        <v/>
      </c>
      <c r="E1298" t="str">
        <f t="shared" si="1201"/>
        <v/>
      </c>
      <c r="F1298" t="str">
        <f t="shared" si="1202"/>
        <v/>
      </c>
      <c r="G1298" t="e">
        <f t="shared" si="1203"/>
        <v>#N/A</v>
      </c>
      <c r="H1298" t="e">
        <f t="shared" si="1204"/>
        <v>#N/A</v>
      </c>
      <c r="I1298" t="e">
        <f t="shared" si="1205"/>
        <v>#N/A</v>
      </c>
      <c r="J1298" t="e">
        <f t="shared" si="1206"/>
        <v>#N/A</v>
      </c>
      <c r="K1298" t="e">
        <f t="shared" si="1207"/>
        <v>#N/A</v>
      </c>
      <c r="L1298" t="e">
        <f t="shared" si="1208"/>
        <v>#N/A</v>
      </c>
      <c r="M1298" t="e">
        <f t="shared" si="1209"/>
        <v>#N/A</v>
      </c>
      <c r="N1298" t="e">
        <f t="shared" si="1210"/>
        <v>#N/A</v>
      </c>
      <c r="O1298" t="str">
        <f t="shared" si="1211"/>
        <v/>
      </c>
      <c r="P1298" t="str">
        <f>IF(OR($A1298="",INDEX(games!$H:$H,ROW())=""),"",INDEX(games!$H:$H,ROW()))</f>
        <v/>
      </c>
      <c r="Q1298" t="str">
        <f t="shared" si="1212"/>
        <v/>
      </c>
      <c r="T1298">
        <f t="shared" si="1213"/>
        <v>2018</v>
      </c>
      <c r="U1298">
        <f t="shared" si="1214"/>
        <v>2023</v>
      </c>
      <c r="V1298">
        <f t="shared" si="1215"/>
        <v>5</v>
      </c>
      <c r="W1298" t="str">
        <f>IF(TRIM(INDEX(connections!$A:$A,ROW()))="","",TRIM(INDEX(connections!$A:$A,ROW())))</f>
        <v>Into the Breach</v>
      </c>
      <c r="X1298" t="str">
        <f>IF($W1298="","",TRIM(INDEX(connections!$B:$B,ROW())))</f>
        <v>Spellmasons</v>
      </c>
      <c r="Y1298">
        <f t="shared" si="1216"/>
        <v>428</v>
      </c>
      <c r="Z1298">
        <f t="shared" si="1217"/>
        <v>797</v>
      </c>
      <c r="AA1298" t="str">
        <f t="shared" si="1218"/>
        <v>Yes</v>
      </c>
      <c r="AB1298" t="str">
        <f t="shared" si="1219"/>
        <v>Yes</v>
      </c>
      <c r="AC1298">
        <f t="shared" si="1220"/>
        <v>1</v>
      </c>
      <c r="AD1298">
        <f t="shared" si="1221"/>
        <v>0</v>
      </c>
      <c r="AE1298" t="str">
        <f t="shared" si="1222"/>
        <v/>
      </c>
      <c r="AG1298" t="str">
        <f t="shared" si="1223"/>
        <v/>
      </c>
      <c r="AH1298" t="str">
        <f t="shared" si="1224"/>
        <v/>
      </c>
      <c r="AI1298" t="str">
        <f t="shared" si="1225"/>
        <v/>
      </c>
      <c r="AJ1298" t="str">
        <f t="shared" si="1226"/>
        <v/>
      </c>
      <c r="AK1298" t="str">
        <f t="shared" si="1227"/>
        <v/>
      </c>
      <c r="AL1298" t="str">
        <f>IF($A1298="","",INDEX(games!$J:$J,ROW())&amp;"")</f>
        <v/>
      </c>
      <c r="AM1298" t="str">
        <f>IF($A1298="","",SUMPRODUCT($AO1298:$BD1298,'Map Analysis'!$AN$2^{0,1,2,3,4,5,6,7,8,9,10,11,12,13,14,15}))</f>
        <v/>
      </c>
      <c r="AN1298" t="str">
        <f t="shared" si="1228"/>
        <v/>
      </c>
      <c r="AO1298" t="str">
        <f t="shared" si="1229"/>
        <v/>
      </c>
      <c r="AP1298" t="str">
        <f t="shared" si="1230"/>
        <v/>
      </c>
      <c r="AQ1298" t="str">
        <f t="shared" si="1231"/>
        <v/>
      </c>
      <c r="AR1298" t="str">
        <f t="shared" si="1232"/>
        <v/>
      </c>
      <c r="AS1298" t="str">
        <f t="shared" si="1233"/>
        <v/>
      </c>
      <c r="AT1298" t="str">
        <f t="shared" si="1234"/>
        <v/>
      </c>
      <c r="AU1298" t="str">
        <f t="shared" si="1235"/>
        <v/>
      </c>
      <c r="AV1298" t="str">
        <f t="shared" si="1236"/>
        <v/>
      </c>
      <c r="AW1298" t="str">
        <f t="shared" si="1237"/>
        <v/>
      </c>
      <c r="AX1298" t="str">
        <f t="shared" si="1238"/>
        <v/>
      </c>
      <c r="AY1298" t="str">
        <f t="shared" si="1239"/>
        <v/>
      </c>
      <c r="AZ1298" t="str">
        <f t="shared" si="1240"/>
        <v/>
      </c>
      <c r="BA1298" t="str">
        <f t="shared" si="1241"/>
        <v/>
      </c>
      <c r="BB1298" t="str">
        <f t="shared" si="1242"/>
        <v/>
      </c>
      <c r="BC1298" t="str">
        <f t="shared" si="1243"/>
        <v/>
      </c>
      <c r="BD1298" t="str">
        <f t="shared" si="1244"/>
        <v/>
      </c>
      <c r="BF1298">
        <f t="shared" si="1245"/>
        <v>0</v>
      </c>
      <c r="BG1298">
        <f t="shared" si="1246"/>
        <v>0</v>
      </c>
      <c r="BH1298">
        <f t="shared" si="1247"/>
        <v>0</v>
      </c>
      <c r="BI1298">
        <f t="shared" si="1248"/>
        <v>0</v>
      </c>
      <c r="BJ1298">
        <f t="shared" si="1249"/>
        <v>0</v>
      </c>
      <c r="BK1298">
        <f t="shared" si="1250"/>
        <v>0</v>
      </c>
      <c r="BL1298">
        <f t="shared" si="1251"/>
        <v>0</v>
      </c>
      <c r="BM1298">
        <f t="shared" si="1252"/>
        <v>0</v>
      </c>
      <c r="BN1298">
        <f t="shared" si="1253"/>
        <v>0</v>
      </c>
      <c r="BO1298">
        <f t="shared" si="1254"/>
        <v>0</v>
      </c>
      <c r="BP1298">
        <f t="shared" si="1255"/>
        <v>0</v>
      </c>
      <c r="BQ1298">
        <f t="shared" si="1256"/>
        <v>0</v>
      </c>
      <c r="BR1298">
        <f t="shared" si="1257"/>
        <v>0</v>
      </c>
      <c r="BS1298">
        <f t="shared" si="1258"/>
        <v>0</v>
      </c>
      <c r="BT1298">
        <f t="shared" si="1259"/>
        <v>0</v>
      </c>
    </row>
    <row r="1299" spans="1:72" x14ac:dyDescent="0.25">
      <c r="A1299" t="str">
        <f>IF(TRIM(INDEX(games!$A:$A,ROW()))="","",TRIM(INDEX(games!$A:$A,ROW())))</f>
        <v/>
      </c>
      <c r="B1299" t="str">
        <f>IF(OR($A1299="",INDEX(games!$B:$B,ROW())=""),"",INDEX(games!$B:$B,ROW()))</f>
        <v/>
      </c>
      <c r="C1299" t="str">
        <f>IF(OR($A1299="",INDEX(games!$C:$C,ROW())=""),"",INDEX(games!$C:$C,ROW()))</f>
        <v/>
      </c>
      <c r="D1299" t="str">
        <f t="shared" si="1200"/>
        <v/>
      </c>
      <c r="E1299" t="str">
        <f t="shared" si="1201"/>
        <v/>
      </c>
      <c r="F1299" t="str">
        <f t="shared" si="1202"/>
        <v/>
      </c>
      <c r="G1299" t="e">
        <f t="shared" si="1203"/>
        <v>#N/A</v>
      </c>
      <c r="H1299" t="e">
        <f t="shared" si="1204"/>
        <v>#N/A</v>
      </c>
      <c r="I1299" t="e">
        <f t="shared" si="1205"/>
        <v>#N/A</v>
      </c>
      <c r="J1299" t="e">
        <f t="shared" si="1206"/>
        <v>#N/A</v>
      </c>
      <c r="K1299" t="e">
        <f t="shared" si="1207"/>
        <v>#N/A</v>
      </c>
      <c r="L1299" t="e">
        <f t="shared" si="1208"/>
        <v>#N/A</v>
      </c>
      <c r="M1299" t="e">
        <f t="shared" si="1209"/>
        <v>#N/A</v>
      </c>
      <c r="N1299" t="e">
        <f t="shared" si="1210"/>
        <v>#N/A</v>
      </c>
      <c r="O1299" t="str">
        <f t="shared" si="1211"/>
        <v/>
      </c>
      <c r="P1299" t="str">
        <f>IF(OR($A1299="",INDEX(games!$H:$H,ROW())=""),"",INDEX(games!$H:$H,ROW()))</f>
        <v/>
      </c>
      <c r="Q1299" t="str">
        <f t="shared" si="1212"/>
        <v/>
      </c>
      <c r="T1299">
        <f t="shared" si="1213"/>
        <v>2015</v>
      </c>
      <c r="U1299">
        <f t="shared" si="1214"/>
        <v>2023</v>
      </c>
      <c r="V1299">
        <f t="shared" si="1215"/>
        <v>8</v>
      </c>
      <c r="W1299" t="str">
        <f>IF(TRIM(INDEX(connections!$A:$A,ROW()))="","",TRIM(INDEX(connections!$A:$A,ROW())))</f>
        <v>Nuclear Throne</v>
      </c>
      <c r="X1299" t="str">
        <f>IF($W1299="","",TRIM(INDEX(connections!$B:$B,ROW())))</f>
        <v>Spellmasons</v>
      </c>
      <c r="Y1299">
        <f t="shared" si="1216"/>
        <v>578</v>
      </c>
      <c r="Z1299">
        <f t="shared" si="1217"/>
        <v>797</v>
      </c>
      <c r="AA1299" t="str">
        <f t="shared" si="1218"/>
        <v>Yes</v>
      </c>
      <c r="AB1299" t="str">
        <f t="shared" si="1219"/>
        <v>Yes</v>
      </c>
      <c r="AC1299">
        <f t="shared" si="1220"/>
        <v>1</v>
      </c>
      <c r="AD1299">
        <f t="shared" si="1221"/>
        <v>1</v>
      </c>
      <c r="AE1299" t="str">
        <f t="shared" si="1222"/>
        <v/>
      </c>
      <c r="AG1299" t="str">
        <f t="shared" si="1223"/>
        <v/>
      </c>
      <c r="AH1299" t="str">
        <f t="shared" si="1224"/>
        <v/>
      </c>
      <c r="AI1299" t="str">
        <f t="shared" si="1225"/>
        <v/>
      </c>
      <c r="AJ1299" t="str">
        <f t="shared" si="1226"/>
        <v/>
      </c>
      <c r="AK1299" t="str">
        <f t="shared" si="1227"/>
        <v/>
      </c>
      <c r="AL1299" t="str">
        <f>IF($A1299="","",INDEX(games!$J:$J,ROW())&amp;"")</f>
        <v/>
      </c>
      <c r="AM1299" t="str">
        <f>IF($A1299="","",SUMPRODUCT($AO1299:$BD1299,'Map Analysis'!$AN$2^{0,1,2,3,4,5,6,7,8,9,10,11,12,13,14,15}))</f>
        <v/>
      </c>
      <c r="AN1299" t="str">
        <f t="shared" si="1228"/>
        <v/>
      </c>
      <c r="AO1299" t="str">
        <f t="shared" si="1229"/>
        <v/>
      </c>
      <c r="AP1299" t="str">
        <f t="shared" si="1230"/>
        <v/>
      </c>
      <c r="AQ1299" t="str">
        <f t="shared" si="1231"/>
        <v/>
      </c>
      <c r="AR1299" t="str">
        <f t="shared" si="1232"/>
        <v/>
      </c>
      <c r="AS1299" t="str">
        <f t="shared" si="1233"/>
        <v/>
      </c>
      <c r="AT1299" t="str">
        <f t="shared" si="1234"/>
        <v/>
      </c>
      <c r="AU1299" t="str">
        <f t="shared" si="1235"/>
        <v/>
      </c>
      <c r="AV1299" t="str">
        <f t="shared" si="1236"/>
        <v/>
      </c>
      <c r="AW1299" t="str">
        <f t="shared" si="1237"/>
        <v/>
      </c>
      <c r="AX1299" t="str">
        <f t="shared" si="1238"/>
        <v/>
      </c>
      <c r="AY1299" t="str">
        <f t="shared" si="1239"/>
        <v/>
      </c>
      <c r="AZ1299" t="str">
        <f t="shared" si="1240"/>
        <v/>
      </c>
      <c r="BA1299" t="str">
        <f t="shared" si="1241"/>
        <v/>
      </c>
      <c r="BB1299" t="str">
        <f t="shared" si="1242"/>
        <v/>
      </c>
      <c r="BC1299" t="str">
        <f t="shared" si="1243"/>
        <v/>
      </c>
      <c r="BD1299" t="str">
        <f t="shared" si="1244"/>
        <v/>
      </c>
      <c r="BF1299">
        <f t="shared" si="1245"/>
        <v>0</v>
      </c>
      <c r="BG1299">
        <f t="shared" si="1246"/>
        <v>0</v>
      </c>
      <c r="BH1299">
        <f t="shared" si="1247"/>
        <v>0</v>
      </c>
      <c r="BI1299">
        <f t="shared" si="1248"/>
        <v>0</v>
      </c>
      <c r="BJ1299">
        <f t="shared" si="1249"/>
        <v>0</v>
      </c>
      <c r="BK1299">
        <f t="shared" si="1250"/>
        <v>0</v>
      </c>
      <c r="BL1299">
        <f t="shared" si="1251"/>
        <v>0</v>
      </c>
      <c r="BM1299">
        <f t="shared" si="1252"/>
        <v>0</v>
      </c>
      <c r="BN1299">
        <f t="shared" si="1253"/>
        <v>0</v>
      </c>
      <c r="BO1299">
        <f t="shared" si="1254"/>
        <v>0</v>
      </c>
      <c r="BP1299">
        <f t="shared" si="1255"/>
        <v>0</v>
      </c>
      <c r="BQ1299">
        <f t="shared" si="1256"/>
        <v>0</v>
      </c>
      <c r="BR1299">
        <f t="shared" si="1257"/>
        <v>0</v>
      </c>
      <c r="BS1299">
        <f t="shared" si="1258"/>
        <v>0</v>
      </c>
      <c r="BT1299">
        <f t="shared" si="1259"/>
        <v>0</v>
      </c>
    </row>
    <row r="1300" spans="1:72" x14ac:dyDescent="0.25">
      <c r="A1300" t="str">
        <f>IF(TRIM(INDEX(games!$A:$A,ROW()))="","",TRIM(INDEX(games!$A:$A,ROW())))</f>
        <v/>
      </c>
      <c r="B1300" t="str">
        <f>IF(OR($A1300="",INDEX(games!$B:$B,ROW())=""),"",INDEX(games!$B:$B,ROW()))</f>
        <v/>
      </c>
      <c r="C1300" t="str">
        <f>IF(OR($A1300="",INDEX(games!$C:$C,ROW())=""),"",INDEX(games!$C:$C,ROW()))</f>
        <v/>
      </c>
      <c r="D1300" t="str">
        <f t="shared" si="1200"/>
        <v/>
      </c>
      <c r="E1300" t="str">
        <f t="shared" si="1201"/>
        <v/>
      </c>
      <c r="F1300" t="str">
        <f t="shared" si="1202"/>
        <v/>
      </c>
      <c r="G1300" t="e">
        <f t="shared" si="1203"/>
        <v>#N/A</v>
      </c>
      <c r="H1300" t="e">
        <f t="shared" si="1204"/>
        <v>#N/A</v>
      </c>
      <c r="I1300" t="e">
        <f t="shared" si="1205"/>
        <v>#N/A</v>
      </c>
      <c r="J1300" t="e">
        <f t="shared" si="1206"/>
        <v>#N/A</v>
      </c>
      <c r="K1300" t="e">
        <f t="shared" si="1207"/>
        <v>#N/A</v>
      </c>
      <c r="L1300" t="e">
        <f t="shared" si="1208"/>
        <v>#N/A</v>
      </c>
      <c r="M1300" t="e">
        <f t="shared" si="1209"/>
        <v>#N/A</v>
      </c>
      <c r="N1300" t="e">
        <f t="shared" si="1210"/>
        <v>#N/A</v>
      </c>
      <c r="O1300" t="str">
        <f t="shared" si="1211"/>
        <v/>
      </c>
      <c r="P1300" t="str">
        <f>IF(OR($A1300="",INDEX(games!$H:$H,ROW())=""),"",INDEX(games!$H:$H,ROW()))</f>
        <v/>
      </c>
      <c r="Q1300" t="str">
        <f t="shared" si="1212"/>
        <v/>
      </c>
      <c r="T1300">
        <f t="shared" si="1213"/>
        <v>2019</v>
      </c>
      <c r="U1300">
        <f t="shared" si="1214"/>
        <v>2024</v>
      </c>
      <c r="V1300">
        <f t="shared" si="1215"/>
        <v>5</v>
      </c>
      <c r="W1300" t="str">
        <f>IF(TRIM(INDEX(connections!$A:$A,ROW()))="","",TRIM(INDEX(connections!$A:$A,ROW())))</f>
        <v>Dicey Dungeons</v>
      </c>
      <c r="X1300" t="str">
        <f>IF($W1300="","",TRIM(INDEX(connections!$B:$B,ROW())))</f>
        <v>SpellRogue</v>
      </c>
      <c r="Y1300">
        <f t="shared" si="1216"/>
        <v>234</v>
      </c>
      <c r="Z1300">
        <f t="shared" si="1217"/>
        <v>798</v>
      </c>
      <c r="AA1300" t="str">
        <f t="shared" si="1218"/>
        <v>Yes</v>
      </c>
      <c r="AB1300" t="str">
        <f t="shared" si="1219"/>
        <v>Yes</v>
      </c>
      <c r="AC1300">
        <f t="shared" si="1220"/>
        <v>1</v>
      </c>
      <c r="AD1300">
        <f t="shared" si="1221"/>
        <v>0</v>
      </c>
      <c r="AE1300" t="str">
        <f t="shared" si="1222"/>
        <v/>
      </c>
      <c r="AG1300" t="str">
        <f t="shared" si="1223"/>
        <v/>
      </c>
      <c r="AH1300" t="str">
        <f t="shared" si="1224"/>
        <v/>
      </c>
      <c r="AI1300" t="str">
        <f t="shared" si="1225"/>
        <v/>
      </c>
      <c r="AJ1300" t="str">
        <f t="shared" si="1226"/>
        <v/>
      </c>
      <c r="AK1300" t="str">
        <f t="shared" si="1227"/>
        <v/>
      </c>
      <c r="AL1300" t="str">
        <f>IF($A1300="","",INDEX(games!$J:$J,ROW())&amp;"")</f>
        <v/>
      </c>
      <c r="AM1300" t="str">
        <f>IF($A1300="","",SUMPRODUCT($AO1300:$BD1300,'Map Analysis'!$AN$2^{0,1,2,3,4,5,6,7,8,9,10,11,12,13,14,15}))</f>
        <v/>
      </c>
      <c r="AN1300" t="str">
        <f t="shared" si="1228"/>
        <v/>
      </c>
      <c r="AO1300" t="str">
        <f t="shared" si="1229"/>
        <v/>
      </c>
      <c r="AP1300" t="str">
        <f t="shared" si="1230"/>
        <v/>
      </c>
      <c r="AQ1300" t="str">
        <f t="shared" si="1231"/>
        <v/>
      </c>
      <c r="AR1300" t="str">
        <f t="shared" si="1232"/>
        <v/>
      </c>
      <c r="AS1300" t="str">
        <f t="shared" si="1233"/>
        <v/>
      </c>
      <c r="AT1300" t="str">
        <f t="shared" si="1234"/>
        <v/>
      </c>
      <c r="AU1300" t="str">
        <f t="shared" si="1235"/>
        <v/>
      </c>
      <c r="AV1300" t="str">
        <f t="shared" si="1236"/>
        <v/>
      </c>
      <c r="AW1300" t="str">
        <f t="shared" si="1237"/>
        <v/>
      </c>
      <c r="AX1300" t="str">
        <f t="shared" si="1238"/>
        <v/>
      </c>
      <c r="AY1300" t="str">
        <f t="shared" si="1239"/>
        <v/>
      </c>
      <c r="AZ1300" t="str">
        <f t="shared" si="1240"/>
        <v/>
      </c>
      <c r="BA1300" t="str">
        <f t="shared" si="1241"/>
        <v/>
      </c>
      <c r="BB1300" t="str">
        <f t="shared" si="1242"/>
        <v/>
      </c>
      <c r="BC1300" t="str">
        <f t="shared" si="1243"/>
        <v/>
      </c>
      <c r="BD1300" t="str">
        <f t="shared" si="1244"/>
        <v/>
      </c>
      <c r="BF1300">
        <f t="shared" si="1245"/>
        <v>0</v>
      </c>
      <c r="BG1300">
        <f t="shared" si="1246"/>
        <v>0</v>
      </c>
      <c r="BH1300">
        <f t="shared" si="1247"/>
        <v>0</v>
      </c>
      <c r="BI1300">
        <f t="shared" si="1248"/>
        <v>0</v>
      </c>
      <c r="BJ1300">
        <f t="shared" si="1249"/>
        <v>0</v>
      </c>
      <c r="BK1300">
        <f t="shared" si="1250"/>
        <v>0</v>
      </c>
      <c r="BL1300">
        <f t="shared" si="1251"/>
        <v>0</v>
      </c>
      <c r="BM1300">
        <f t="shared" si="1252"/>
        <v>0</v>
      </c>
      <c r="BN1300">
        <f t="shared" si="1253"/>
        <v>0</v>
      </c>
      <c r="BO1300">
        <f t="shared" si="1254"/>
        <v>0</v>
      </c>
      <c r="BP1300">
        <f t="shared" si="1255"/>
        <v>0</v>
      </c>
      <c r="BQ1300">
        <f t="shared" si="1256"/>
        <v>0</v>
      </c>
      <c r="BR1300">
        <f t="shared" si="1257"/>
        <v>0</v>
      </c>
      <c r="BS1300">
        <f t="shared" si="1258"/>
        <v>0</v>
      </c>
      <c r="BT1300">
        <f t="shared" si="1259"/>
        <v>0</v>
      </c>
    </row>
    <row r="1301" spans="1:72" x14ac:dyDescent="0.25">
      <c r="A1301" t="str">
        <f>IF(TRIM(INDEX(games!$A:$A,ROW()))="","",TRIM(INDEX(games!$A:$A,ROW())))</f>
        <v/>
      </c>
      <c r="B1301" t="str">
        <f>IF(OR($A1301="",INDEX(games!$B:$B,ROW())=""),"",INDEX(games!$B:$B,ROW()))</f>
        <v/>
      </c>
      <c r="C1301" t="str">
        <f>IF(OR($A1301="",INDEX(games!$C:$C,ROW())=""),"",INDEX(games!$C:$C,ROW()))</f>
        <v/>
      </c>
      <c r="D1301" t="str">
        <f t="shared" si="1200"/>
        <v/>
      </c>
      <c r="E1301" t="str">
        <f t="shared" si="1201"/>
        <v/>
      </c>
      <c r="F1301" t="str">
        <f t="shared" si="1202"/>
        <v/>
      </c>
      <c r="G1301" t="e">
        <f t="shared" si="1203"/>
        <v>#N/A</v>
      </c>
      <c r="H1301" t="e">
        <f t="shared" si="1204"/>
        <v>#N/A</v>
      </c>
      <c r="I1301" t="e">
        <f t="shared" si="1205"/>
        <v>#N/A</v>
      </c>
      <c r="J1301" t="e">
        <f t="shared" si="1206"/>
        <v>#N/A</v>
      </c>
      <c r="K1301" t="e">
        <f t="shared" si="1207"/>
        <v>#N/A</v>
      </c>
      <c r="L1301" t="e">
        <f t="shared" si="1208"/>
        <v>#N/A</v>
      </c>
      <c r="M1301" t="e">
        <f t="shared" si="1209"/>
        <v>#N/A</v>
      </c>
      <c r="N1301" t="e">
        <f t="shared" si="1210"/>
        <v>#N/A</v>
      </c>
      <c r="O1301" t="str">
        <f t="shared" si="1211"/>
        <v/>
      </c>
      <c r="P1301" t="str">
        <f>IF(OR($A1301="",INDEX(games!$H:$H,ROW())=""),"",INDEX(games!$H:$H,ROW()))</f>
        <v/>
      </c>
      <c r="Q1301" t="str">
        <f t="shared" si="1212"/>
        <v/>
      </c>
      <c r="T1301">
        <f t="shared" si="1213"/>
        <v>2017</v>
      </c>
      <c r="U1301">
        <f t="shared" si="1214"/>
        <v>2024</v>
      </c>
      <c r="V1301">
        <f t="shared" si="1215"/>
        <v>7</v>
      </c>
      <c r="W1301" t="str">
        <f>IF(TRIM(INDEX(connections!$A:$A,ROW()))="","",TRIM(INDEX(connections!$A:$A,ROW())))</f>
        <v>Slay the Spire</v>
      </c>
      <c r="X1301" t="str">
        <f>IF($W1301="","",TRIM(INDEX(connections!$B:$B,ROW())))</f>
        <v>SpellRogue</v>
      </c>
      <c r="Y1301">
        <f t="shared" si="1216"/>
        <v>772</v>
      </c>
      <c r="Z1301">
        <f t="shared" si="1217"/>
        <v>798</v>
      </c>
      <c r="AA1301" t="str">
        <f t="shared" si="1218"/>
        <v>Yes</v>
      </c>
      <c r="AB1301" t="str">
        <f t="shared" si="1219"/>
        <v>Yes</v>
      </c>
      <c r="AC1301">
        <f t="shared" si="1220"/>
        <v>1</v>
      </c>
      <c r="AD1301">
        <f t="shared" si="1221"/>
        <v>0</v>
      </c>
      <c r="AE1301" t="str">
        <f t="shared" si="1222"/>
        <v/>
      </c>
      <c r="AG1301" t="str">
        <f t="shared" si="1223"/>
        <v/>
      </c>
      <c r="AH1301" t="str">
        <f t="shared" si="1224"/>
        <v/>
      </c>
      <c r="AI1301" t="str">
        <f t="shared" si="1225"/>
        <v/>
      </c>
      <c r="AJ1301" t="str">
        <f t="shared" si="1226"/>
        <v/>
      </c>
      <c r="AK1301" t="str">
        <f t="shared" si="1227"/>
        <v/>
      </c>
      <c r="AL1301" t="str">
        <f>IF($A1301="","",INDEX(games!$J:$J,ROW())&amp;"")</f>
        <v/>
      </c>
      <c r="AM1301" t="str">
        <f>IF($A1301="","",SUMPRODUCT($AO1301:$BD1301,'Map Analysis'!$AN$2^{0,1,2,3,4,5,6,7,8,9,10,11,12,13,14,15}))</f>
        <v/>
      </c>
      <c r="AN1301" t="str">
        <f t="shared" si="1228"/>
        <v/>
      </c>
      <c r="AO1301" t="str">
        <f t="shared" si="1229"/>
        <v/>
      </c>
      <c r="AP1301" t="str">
        <f t="shared" si="1230"/>
        <v/>
      </c>
      <c r="AQ1301" t="str">
        <f t="shared" si="1231"/>
        <v/>
      </c>
      <c r="AR1301" t="str">
        <f t="shared" si="1232"/>
        <v/>
      </c>
      <c r="AS1301" t="str">
        <f t="shared" si="1233"/>
        <v/>
      </c>
      <c r="AT1301" t="str">
        <f t="shared" si="1234"/>
        <v/>
      </c>
      <c r="AU1301" t="str">
        <f t="shared" si="1235"/>
        <v/>
      </c>
      <c r="AV1301" t="str">
        <f t="shared" si="1236"/>
        <v/>
      </c>
      <c r="AW1301" t="str">
        <f t="shared" si="1237"/>
        <v/>
      </c>
      <c r="AX1301" t="str">
        <f t="shared" si="1238"/>
        <v/>
      </c>
      <c r="AY1301" t="str">
        <f t="shared" si="1239"/>
        <v/>
      </c>
      <c r="AZ1301" t="str">
        <f t="shared" si="1240"/>
        <v/>
      </c>
      <c r="BA1301" t="str">
        <f t="shared" si="1241"/>
        <v/>
      </c>
      <c r="BB1301" t="str">
        <f t="shared" si="1242"/>
        <v/>
      </c>
      <c r="BC1301" t="str">
        <f t="shared" si="1243"/>
        <v/>
      </c>
      <c r="BD1301" t="str">
        <f t="shared" si="1244"/>
        <v/>
      </c>
      <c r="BF1301">
        <f t="shared" si="1245"/>
        <v>0</v>
      </c>
      <c r="BG1301">
        <f t="shared" si="1246"/>
        <v>0</v>
      </c>
      <c r="BH1301">
        <f t="shared" si="1247"/>
        <v>0</v>
      </c>
      <c r="BI1301">
        <f t="shared" si="1248"/>
        <v>0</v>
      </c>
      <c r="BJ1301">
        <f t="shared" si="1249"/>
        <v>0</v>
      </c>
      <c r="BK1301">
        <f t="shared" si="1250"/>
        <v>0</v>
      </c>
      <c r="BL1301">
        <f t="shared" si="1251"/>
        <v>0</v>
      </c>
      <c r="BM1301">
        <f t="shared" si="1252"/>
        <v>0</v>
      </c>
      <c r="BN1301">
        <f t="shared" si="1253"/>
        <v>0</v>
      </c>
      <c r="BO1301">
        <f t="shared" si="1254"/>
        <v>0</v>
      </c>
      <c r="BP1301">
        <f t="shared" si="1255"/>
        <v>0</v>
      </c>
      <c r="BQ1301">
        <f t="shared" si="1256"/>
        <v>0</v>
      </c>
      <c r="BR1301">
        <f t="shared" si="1257"/>
        <v>0</v>
      </c>
      <c r="BS1301">
        <f t="shared" si="1258"/>
        <v>0</v>
      </c>
      <c r="BT1301">
        <f t="shared" si="1259"/>
        <v>0</v>
      </c>
    </row>
    <row r="1302" spans="1:72" x14ac:dyDescent="0.25">
      <c r="A1302" t="str">
        <f>IF(TRIM(INDEX(games!$A:$A,ROW()))="","",TRIM(INDEX(games!$A:$A,ROW())))</f>
        <v/>
      </c>
      <c r="B1302" t="str">
        <f>IF(OR($A1302="",INDEX(games!$B:$B,ROW())=""),"",INDEX(games!$B:$B,ROW()))</f>
        <v/>
      </c>
      <c r="C1302" t="str">
        <f>IF(OR($A1302="",INDEX(games!$C:$C,ROW())=""),"",INDEX(games!$C:$C,ROW()))</f>
        <v/>
      </c>
      <c r="D1302" t="str">
        <f t="shared" si="1200"/>
        <v/>
      </c>
      <c r="E1302" t="str">
        <f t="shared" si="1201"/>
        <v/>
      </c>
      <c r="F1302" t="str">
        <f t="shared" si="1202"/>
        <v/>
      </c>
      <c r="G1302" t="e">
        <f t="shared" si="1203"/>
        <v>#N/A</v>
      </c>
      <c r="H1302" t="e">
        <f t="shared" si="1204"/>
        <v>#N/A</v>
      </c>
      <c r="I1302" t="e">
        <f t="shared" si="1205"/>
        <v>#N/A</v>
      </c>
      <c r="J1302" t="e">
        <f t="shared" si="1206"/>
        <v>#N/A</v>
      </c>
      <c r="K1302" t="e">
        <f t="shared" si="1207"/>
        <v>#N/A</v>
      </c>
      <c r="L1302" t="e">
        <f t="shared" si="1208"/>
        <v>#N/A</v>
      </c>
      <c r="M1302" t="e">
        <f t="shared" si="1209"/>
        <v>#N/A</v>
      </c>
      <c r="N1302" t="e">
        <f t="shared" si="1210"/>
        <v>#N/A</v>
      </c>
      <c r="O1302" t="str">
        <f t="shared" si="1211"/>
        <v/>
      </c>
      <c r="P1302" t="str">
        <f>IF(OR($A1302="",INDEX(games!$H:$H,ROW())=""),"",INDEX(games!$H:$H,ROW()))</f>
        <v/>
      </c>
      <c r="Q1302" t="str">
        <f t="shared" si="1212"/>
        <v/>
      </c>
      <c r="T1302">
        <f t="shared" si="1213"/>
        <v>2008</v>
      </c>
      <c r="U1302">
        <f t="shared" si="1214"/>
        <v>2012</v>
      </c>
      <c r="V1302">
        <f t="shared" si="1215"/>
        <v>4</v>
      </c>
      <c r="W1302" t="str">
        <f>IF(TRIM(INDEX(connections!$A:$A,ROW()))="","",TRIM(INDEX(connections!$A:$A,ROW())))</f>
        <v>Spelunky Classic</v>
      </c>
      <c r="X1302" t="str">
        <f>IF($W1302="","",TRIM(INDEX(connections!$B:$B,ROW())))</f>
        <v>Spelunky</v>
      </c>
      <c r="Y1302">
        <f t="shared" si="1216"/>
        <v>801</v>
      </c>
      <c r="Z1302">
        <f t="shared" si="1217"/>
        <v>799</v>
      </c>
      <c r="AA1302" t="str">
        <f t="shared" si="1218"/>
        <v>Yes</v>
      </c>
      <c r="AB1302" t="str">
        <f t="shared" si="1219"/>
        <v>Yes</v>
      </c>
      <c r="AC1302">
        <f t="shared" si="1220"/>
        <v>1</v>
      </c>
      <c r="AD1302">
        <f t="shared" si="1221"/>
        <v>0</v>
      </c>
      <c r="AE1302" t="str">
        <f t="shared" si="1222"/>
        <v/>
      </c>
      <c r="AG1302" t="str">
        <f t="shared" si="1223"/>
        <v/>
      </c>
      <c r="AH1302" t="str">
        <f t="shared" si="1224"/>
        <v/>
      </c>
      <c r="AI1302" t="str">
        <f t="shared" si="1225"/>
        <v/>
      </c>
      <c r="AJ1302" t="str">
        <f t="shared" si="1226"/>
        <v/>
      </c>
      <c r="AK1302" t="str">
        <f t="shared" si="1227"/>
        <v/>
      </c>
      <c r="AL1302" t="str">
        <f>IF($A1302="","",INDEX(games!$J:$J,ROW())&amp;"")</f>
        <v/>
      </c>
      <c r="AM1302" t="str">
        <f>IF($A1302="","",SUMPRODUCT($AO1302:$BD1302,'Map Analysis'!$AN$2^{0,1,2,3,4,5,6,7,8,9,10,11,12,13,14,15}))</f>
        <v/>
      </c>
      <c r="AN1302" t="str">
        <f t="shared" si="1228"/>
        <v/>
      </c>
      <c r="AO1302" t="str">
        <f t="shared" si="1229"/>
        <v/>
      </c>
      <c r="AP1302" t="str">
        <f t="shared" si="1230"/>
        <v/>
      </c>
      <c r="AQ1302" t="str">
        <f t="shared" si="1231"/>
        <v/>
      </c>
      <c r="AR1302" t="str">
        <f t="shared" si="1232"/>
        <v/>
      </c>
      <c r="AS1302" t="str">
        <f t="shared" si="1233"/>
        <v/>
      </c>
      <c r="AT1302" t="str">
        <f t="shared" si="1234"/>
        <v/>
      </c>
      <c r="AU1302" t="str">
        <f t="shared" si="1235"/>
        <v/>
      </c>
      <c r="AV1302" t="str">
        <f t="shared" si="1236"/>
        <v/>
      </c>
      <c r="AW1302" t="str">
        <f t="shared" si="1237"/>
        <v/>
      </c>
      <c r="AX1302" t="str">
        <f t="shared" si="1238"/>
        <v/>
      </c>
      <c r="AY1302" t="str">
        <f t="shared" si="1239"/>
        <v/>
      </c>
      <c r="AZ1302" t="str">
        <f t="shared" si="1240"/>
        <v/>
      </c>
      <c r="BA1302" t="str">
        <f t="shared" si="1241"/>
        <v/>
      </c>
      <c r="BB1302" t="str">
        <f t="shared" si="1242"/>
        <v/>
      </c>
      <c r="BC1302" t="str">
        <f t="shared" si="1243"/>
        <v/>
      </c>
      <c r="BD1302" t="str">
        <f t="shared" si="1244"/>
        <v/>
      </c>
      <c r="BF1302">
        <f t="shared" si="1245"/>
        <v>1</v>
      </c>
      <c r="BG1302">
        <f t="shared" si="1246"/>
        <v>0</v>
      </c>
      <c r="BH1302">
        <f t="shared" si="1247"/>
        <v>0</v>
      </c>
      <c r="BI1302">
        <f t="shared" si="1248"/>
        <v>0</v>
      </c>
      <c r="BJ1302">
        <f t="shared" si="1249"/>
        <v>0</v>
      </c>
      <c r="BK1302">
        <f t="shared" si="1250"/>
        <v>0</v>
      </c>
      <c r="BL1302">
        <f t="shared" si="1251"/>
        <v>0</v>
      </c>
      <c r="BM1302">
        <f t="shared" si="1252"/>
        <v>0</v>
      </c>
      <c r="BN1302">
        <f t="shared" si="1253"/>
        <v>0</v>
      </c>
      <c r="BO1302">
        <f t="shared" si="1254"/>
        <v>0</v>
      </c>
      <c r="BP1302">
        <f t="shared" si="1255"/>
        <v>0</v>
      </c>
      <c r="BQ1302">
        <f t="shared" si="1256"/>
        <v>0</v>
      </c>
      <c r="BR1302">
        <f t="shared" si="1257"/>
        <v>0</v>
      </c>
      <c r="BS1302">
        <f t="shared" si="1258"/>
        <v>0</v>
      </c>
      <c r="BT1302">
        <f t="shared" si="1259"/>
        <v>0</v>
      </c>
    </row>
    <row r="1303" spans="1:72" x14ac:dyDescent="0.25">
      <c r="A1303" t="str">
        <f>IF(TRIM(INDEX(games!$A:$A,ROW()))="","",TRIM(INDEX(games!$A:$A,ROW())))</f>
        <v/>
      </c>
      <c r="B1303" t="str">
        <f>IF(OR($A1303="",INDEX(games!$B:$B,ROW())=""),"",INDEX(games!$B:$B,ROW()))</f>
        <v/>
      </c>
      <c r="C1303" t="str">
        <f>IF(OR($A1303="",INDEX(games!$C:$C,ROW())=""),"",INDEX(games!$C:$C,ROW()))</f>
        <v/>
      </c>
      <c r="D1303" t="str">
        <f t="shared" si="1200"/>
        <v/>
      </c>
      <c r="E1303" t="str">
        <f t="shared" si="1201"/>
        <v/>
      </c>
      <c r="F1303" t="str">
        <f t="shared" si="1202"/>
        <v/>
      </c>
      <c r="G1303" t="e">
        <f t="shared" si="1203"/>
        <v>#N/A</v>
      </c>
      <c r="H1303" t="e">
        <f t="shared" si="1204"/>
        <v>#N/A</v>
      </c>
      <c r="I1303" t="e">
        <f t="shared" si="1205"/>
        <v>#N/A</v>
      </c>
      <c r="J1303" t="e">
        <f t="shared" si="1206"/>
        <v>#N/A</v>
      </c>
      <c r="K1303" t="e">
        <f t="shared" si="1207"/>
        <v>#N/A</v>
      </c>
      <c r="L1303" t="e">
        <f t="shared" si="1208"/>
        <v>#N/A</v>
      </c>
      <c r="M1303" t="e">
        <f t="shared" si="1209"/>
        <v>#N/A</v>
      </c>
      <c r="N1303" t="e">
        <f t="shared" si="1210"/>
        <v>#N/A</v>
      </c>
      <c r="O1303" t="str">
        <f t="shared" si="1211"/>
        <v/>
      </c>
      <c r="P1303" t="str">
        <f>IF(OR($A1303="",INDEX(games!$H:$H,ROW())=""),"",INDEX(games!$H:$H,ROW()))</f>
        <v/>
      </c>
      <c r="Q1303" t="str">
        <f t="shared" si="1212"/>
        <v/>
      </c>
      <c r="T1303">
        <f t="shared" si="1213"/>
        <v>2012</v>
      </c>
      <c r="U1303">
        <f t="shared" si="1214"/>
        <v>2020</v>
      </c>
      <c r="V1303">
        <f t="shared" si="1215"/>
        <v>8</v>
      </c>
      <c r="W1303" t="str">
        <f>IF(TRIM(INDEX(connections!$A:$A,ROW()))="","",TRIM(INDEX(connections!$A:$A,ROW())))</f>
        <v>Spelunky</v>
      </c>
      <c r="X1303" t="str">
        <f>IF($W1303="","",TRIM(INDEX(connections!$B:$B,ROW())))</f>
        <v>Spelunky 2</v>
      </c>
      <c r="Y1303">
        <f t="shared" si="1216"/>
        <v>799</v>
      </c>
      <c r="Z1303">
        <f t="shared" si="1217"/>
        <v>800</v>
      </c>
      <c r="AA1303" t="str">
        <f t="shared" si="1218"/>
        <v>Yes</v>
      </c>
      <c r="AB1303" t="str">
        <f t="shared" si="1219"/>
        <v>Yes</v>
      </c>
      <c r="AC1303">
        <f t="shared" si="1220"/>
        <v>1</v>
      </c>
      <c r="AD1303">
        <f t="shared" si="1221"/>
        <v>0</v>
      </c>
      <c r="AE1303" t="str">
        <f t="shared" si="1222"/>
        <v/>
      </c>
      <c r="AG1303" t="str">
        <f t="shared" si="1223"/>
        <v/>
      </c>
      <c r="AH1303" t="str">
        <f t="shared" si="1224"/>
        <v/>
      </c>
      <c r="AI1303" t="str">
        <f t="shared" si="1225"/>
        <v/>
      </c>
      <c r="AJ1303" t="str">
        <f t="shared" si="1226"/>
        <v/>
      </c>
      <c r="AK1303" t="str">
        <f t="shared" si="1227"/>
        <v/>
      </c>
      <c r="AL1303" t="str">
        <f>IF($A1303="","",INDEX(games!$J:$J,ROW())&amp;"")</f>
        <v/>
      </c>
      <c r="AM1303" t="str">
        <f>IF($A1303="","",SUMPRODUCT($AO1303:$BD1303,'Map Analysis'!$AN$2^{0,1,2,3,4,5,6,7,8,9,10,11,12,13,14,15}))</f>
        <v/>
      </c>
      <c r="AN1303" t="str">
        <f t="shared" si="1228"/>
        <v/>
      </c>
      <c r="AO1303" t="str">
        <f t="shared" si="1229"/>
        <v/>
      </c>
      <c r="AP1303" t="str">
        <f t="shared" si="1230"/>
        <v/>
      </c>
      <c r="AQ1303" t="str">
        <f t="shared" si="1231"/>
        <v/>
      </c>
      <c r="AR1303" t="str">
        <f t="shared" si="1232"/>
        <v/>
      </c>
      <c r="AS1303" t="str">
        <f t="shared" si="1233"/>
        <v/>
      </c>
      <c r="AT1303" t="str">
        <f t="shared" si="1234"/>
        <v/>
      </c>
      <c r="AU1303" t="str">
        <f t="shared" si="1235"/>
        <v/>
      </c>
      <c r="AV1303" t="str">
        <f t="shared" si="1236"/>
        <v/>
      </c>
      <c r="AW1303" t="str">
        <f t="shared" si="1237"/>
        <v/>
      </c>
      <c r="AX1303" t="str">
        <f t="shared" si="1238"/>
        <v/>
      </c>
      <c r="AY1303" t="str">
        <f t="shared" si="1239"/>
        <v/>
      </c>
      <c r="AZ1303" t="str">
        <f t="shared" si="1240"/>
        <v/>
      </c>
      <c r="BA1303" t="str">
        <f t="shared" si="1241"/>
        <v/>
      </c>
      <c r="BB1303" t="str">
        <f t="shared" si="1242"/>
        <v/>
      </c>
      <c r="BC1303" t="str">
        <f t="shared" si="1243"/>
        <v/>
      </c>
      <c r="BD1303" t="str">
        <f t="shared" si="1244"/>
        <v/>
      </c>
      <c r="BF1303">
        <f t="shared" si="1245"/>
        <v>0</v>
      </c>
      <c r="BG1303">
        <f t="shared" si="1246"/>
        <v>0</v>
      </c>
      <c r="BH1303">
        <f t="shared" si="1247"/>
        <v>0</v>
      </c>
      <c r="BI1303">
        <f t="shared" si="1248"/>
        <v>0</v>
      </c>
      <c r="BJ1303">
        <f t="shared" si="1249"/>
        <v>0</v>
      </c>
      <c r="BK1303">
        <f t="shared" si="1250"/>
        <v>0</v>
      </c>
      <c r="BL1303">
        <f t="shared" si="1251"/>
        <v>0</v>
      </c>
      <c r="BM1303">
        <f t="shared" si="1252"/>
        <v>0</v>
      </c>
      <c r="BN1303">
        <f t="shared" si="1253"/>
        <v>0</v>
      </c>
      <c r="BO1303">
        <f t="shared" si="1254"/>
        <v>0</v>
      </c>
      <c r="BP1303">
        <f t="shared" si="1255"/>
        <v>0</v>
      </c>
      <c r="BQ1303">
        <f t="shared" si="1256"/>
        <v>0</v>
      </c>
      <c r="BR1303">
        <f t="shared" si="1257"/>
        <v>0</v>
      </c>
      <c r="BS1303">
        <f t="shared" si="1258"/>
        <v>0</v>
      </c>
      <c r="BT1303">
        <f t="shared" si="1259"/>
        <v>0</v>
      </c>
    </row>
    <row r="1304" spans="1:72" x14ac:dyDescent="0.25">
      <c r="A1304" t="str">
        <f>IF(TRIM(INDEX(games!$A:$A,ROW()))="","",TRIM(INDEX(games!$A:$A,ROW())))</f>
        <v/>
      </c>
      <c r="B1304" t="str">
        <f>IF(OR($A1304="",INDEX(games!$B:$B,ROW())=""),"",INDEX(games!$B:$B,ROW()))</f>
        <v/>
      </c>
      <c r="C1304" t="str">
        <f>IF(OR($A1304="",INDEX(games!$C:$C,ROW())=""),"",INDEX(games!$C:$C,ROW()))</f>
        <v/>
      </c>
      <c r="D1304" t="str">
        <f t="shared" si="1200"/>
        <v/>
      </c>
      <c r="E1304" t="str">
        <f t="shared" si="1201"/>
        <v/>
      </c>
      <c r="F1304" t="str">
        <f t="shared" si="1202"/>
        <v/>
      </c>
      <c r="G1304" t="e">
        <f t="shared" si="1203"/>
        <v>#N/A</v>
      </c>
      <c r="H1304" t="e">
        <f t="shared" si="1204"/>
        <v>#N/A</v>
      </c>
      <c r="I1304" t="e">
        <f t="shared" si="1205"/>
        <v>#N/A</v>
      </c>
      <c r="J1304" t="e">
        <f t="shared" si="1206"/>
        <v>#N/A</v>
      </c>
      <c r="K1304" t="e">
        <f t="shared" si="1207"/>
        <v>#N/A</v>
      </c>
      <c r="L1304" t="e">
        <f t="shared" si="1208"/>
        <v>#N/A</v>
      </c>
      <c r="M1304" t="e">
        <f t="shared" si="1209"/>
        <v>#N/A</v>
      </c>
      <c r="N1304" t="e">
        <f t="shared" si="1210"/>
        <v>#N/A</v>
      </c>
      <c r="O1304" t="str">
        <f t="shared" si="1211"/>
        <v/>
      </c>
      <c r="P1304" t="str">
        <f>IF(OR($A1304="",INDEX(games!$H:$H,ROW())=""),"",INDEX(games!$H:$H,ROW()))</f>
        <v/>
      </c>
      <c r="Q1304" t="str">
        <f t="shared" si="1212"/>
        <v/>
      </c>
      <c r="T1304">
        <f t="shared" si="1213"/>
        <v>1987</v>
      </c>
      <c r="U1304">
        <f t="shared" si="1214"/>
        <v>2008</v>
      </c>
      <c r="V1304">
        <f t="shared" si="1215"/>
        <v>21</v>
      </c>
      <c r="W1304" t="str">
        <f>IF(TRIM(INDEX(connections!$A:$A,ROW()))="","",TRIM(INDEX(connections!$A:$A,ROW())))</f>
        <v>NetHack</v>
      </c>
      <c r="X1304" t="str">
        <f>IF($W1304="","",TRIM(INDEX(connections!$B:$B,ROW())))</f>
        <v>Spelunky Classic</v>
      </c>
      <c r="Y1304">
        <f t="shared" si="1216"/>
        <v>558</v>
      </c>
      <c r="Z1304">
        <f t="shared" si="1217"/>
        <v>801</v>
      </c>
      <c r="AA1304" t="str">
        <f t="shared" si="1218"/>
        <v>Yes</v>
      </c>
      <c r="AB1304" t="str">
        <f t="shared" si="1219"/>
        <v>Yes</v>
      </c>
      <c r="AC1304">
        <f t="shared" si="1220"/>
        <v>1</v>
      </c>
      <c r="AD1304">
        <f t="shared" si="1221"/>
        <v>1</v>
      </c>
      <c r="AE1304" t="str">
        <f t="shared" si="1222"/>
        <v/>
      </c>
      <c r="AG1304" t="str">
        <f t="shared" si="1223"/>
        <v/>
      </c>
      <c r="AH1304" t="str">
        <f t="shared" si="1224"/>
        <v/>
      </c>
      <c r="AI1304" t="str">
        <f t="shared" si="1225"/>
        <v/>
      </c>
      <c r="AJ1304" t="str">
        <f t="shared" si="1226"/>
        <v/>
      </c>
      <c r="AK1304" t="str">
        <f t="shared" si="1227"/>
        <v/>
      </c>
      <c r="AL1304" t="str">
        <f>IF($A1304="","",INDEX(games!$J:$J,ROW())&amp;"")</f>
        <v/>
      </c>
      <c r="AM1304" t="str">
        <f>IF($A1304="","",SUMPRODUCT($AO1304:$BD1304,'Map Analysis'!$AN$2^{0,1,2,3,4,5,6,7,8,9,10,11,12,13,14,15}))</f>
        <v/>
      </c>
      <c r="AN1304" t="str">
        <f t="shared" si="1228"/>
        <v/>
      </c>
      <c r="AO1304" t="str">
        <f t="shared" si="1229"/>
        <v/>
      </c>
      <c r="AP1304" t="str">
        <f t="shared" si="1230"/>
        <v/>
      </c>
      <c r="AQ1304" t="str">
        <f t="shared" si="1231"/>
        <v/>
      </c>
      <c r="AR1304" t="str">
        <f t="shared" si="1232"/>
        <v/>
      </c>
      <c r="AS1304" t="str">
        <f t="shared" si="1233"/>
        <v/>
      </c>
      <c r="AT1304" t="str">
        <f t="shared" si="1234"/>
        <v/>
      </c>
      <c r="AU1304" t="str">
        <f t="shared" si="1235"/>
        <v/>
      </c>
      <c r="AV1304" t="str">
        <f t="shared" si="1236"/>
        <v/>
      </c>
      <c r="AW1304" t="str">
        <f t="shared" si="1237"/>
        <v/>
      </c>
      <c r="AX1304" t="str">
        <f t="shared" si="1238"/>
        <v/>
      </c>
      <c r="AY1304" t="str">
        <f t="shared" si="1239"/>
        <v/>
      </c>
      <c r="AZ1304" t="str">
        <f t="shared" si="1240"/>
        <v/>
      </c>
      <c r="BA1304" t="str">
        <f t="shared" si="1241"/>
        <v/>
      </c>
      <c r="BB1304" t="str">
        <f t="shared" si="1242"/>
        <v/>
      </c>
      <c r="BC1304" t="str">
        <f t="shared" si="1243"/>
        <v/>
      </c>
      <c r="BD1304" t="str">
        <f t="shared" si="1244"/>
        <v/>
      </c>
      <c r="BF1304">
        <f t="shared" si="1245"/>
        <v>49</v>
      </c>
      <c r="BG1304">
        <f t="shared" si="1246"/>
        <v>324</v>
      </c>
      <c r="BH1304">
        <f t="shared" si="1247"/>
        <v>944</v>
      </c>
      <c r="BI1304">
        <f t="shared" si="1248"/>
        <v>1236</v>
      </c>
      <c r="BJ1304">
        <f t="shared" si="1249"/>
        <v>808</v>
      </c>
      <c r="BK1304">
        <f t="shared" si="1250"/>
        <v>211</v>
      </c>
      <c r="BL1304">
        <f t="shared" si="1251"/>
        <v>41</v>
      </c>
      <c r="BM1304">
        <f t="shared" si="1252"/>
        <v>4</v>
      </c>
      <c r="BN1304">
        <f t="shared" si="1253"/>
        <v>0</v>
      </c>
      <c r="BO1304">
        <f t="shared" si="1254"/>
        <v>0</v>
      </c>
      <c r="BP1304">
        <f t="shared" si="1255"/>
        <v>0</v>
      </c>
      <c r="BQ1304">
        <f t="shared" si="1256"/>
        <v>0</v>
      </c>
      <c r="BR1304">
        <f t="shared" si="1257"/>
        <v>0</v>
      </c>
      <c r="BS1304">
        <f t="shared" si="1258"/>
        <v>0</v>
      </c>
      <c r="BT1304">
        <f t="shared" si="1259"/>
        <v>0</v>
      </c>
    </row>
    <row r="1305" spans="1:72" x14ac:dyDescent="0.25">
      <c r="A1305" t="str">
        <f>IF(TRIM(INDEX(games!$A:$A,ROW()))="","",TRIM(INDEX(games!$A:$A,ROW())))</f>
        <v/>
      </c>
      <c r="B1305" t="str">
        <f>IF(OR($A1305="",INDEX(games!$B:$B,ROW())=""),"",INDEX(games!$B:$B,ROW()))</f>
        <v/>
      </c>
      <c r="C1305" t="str">
        <f>IF(OR($A1305="",INDEX(games!$C:$C,ROW())=""),"",INDEX(games!$C:$C,ROW()))</f>
        <v/>
      </c>
      <c r="D1305" t="str">
        <f t="shared" si="1200"/>
        <v/>
      </c>
      <c r="E1305" t="str">
        <f t="shared" si="1201"/>
        <v/>
      </c>
      <c r="F1305" t="str">
        <f t="shared" si="1202"/>
        <v/>
      </c>
      <c r="G1305" t="e">
        <f t="shared" si="1203"/>
        <v>#N/A</v>
      </c>
      <c r="H1305" t="e">
        <f t="shared" si="1204"/>
        <v>#N/A</v>
      </c>
      <c r="I1305" t="e">
        <f t="shared" si="1205"/>
        <v>#N/A</v>
      </c>
      <c r="J1305" t="e">
        <f t="shared" si="1206"/>
        <v>#N/A</v>
      </c>
      <c r="K1305" t="e">
        <f t="shared" si="1207"/>
        <v>#N/A</v>
      </c>
      <c r="L1305" t="e">
        <f t="shared" si="1208"/>
        <v>#N/A</v>
      </c>
      <c r="M1305" t="e">
        <f t="shared" si="1209"/>
        <v>#N/A</v>
      </c>
      <c r="N1305" t="e">
        <f t="shared" si="1210"/>
        <v>#N/A</v>
      </c>
      <c r="O1305" t="str">
        <f t="shared" si="1211"/>
        <v/>
      </c>
      <c r="P1305" t="str">
        <f>IF(OR($A1305="",INDEX(games!$H:$H,ROW())=""),"",INDEX(games!$H:$H,ROW()))</f>
        <v/>
      </c>
      <c r="Q1305" t="str">
        <f t="shared" si="1212"/>
        <v/>
      </c>
      <c r="T1305">
        <f t="shared" si="1213"/>
        <v>2022</v>
      </c>
      <c r="U1305">
        <f t="shared" si="1214"/>
        <v>2024</v>
      </c>
      <c r="V1305">
        <f t="shared" si="1215"/>
        <v>2</v>
      </c>
      <c r="W1305" t="str">
        <f>IF(TRIM(INDEX(connections!$A:$A,ROW()))="","",TRIM(INDEX(connections!$A:$A,ROW())))</f>
        <v>Backpack Hero</v>
      </c>
      <c r="X1305" t="str">
        <f>IF($W1305="","",TRIM(INDEX(connections!$B:$B,ROW())))</f>
        <v>Spin Hero</v>
      </c>
      <c r="Y1305">
        <f t="shared" si="1216"/>
        <v>54</v>
      </c>
      <c r="Z1305">
        <f t="shared" si="1217"/>
        <v>802</v>
      </c>
      <c r="AA1305" t="str">
        <f t="shared" si="1218"/>
        <v>Yes</v>
      </c>
      <c r="AB1305" t="str">
        <f t="shared" si="1219"/>
        <v>Yes</v>
      </c>
      <c r="AC1305">
        <f t="shared" si="1220"/>
        <v>1</v>
      </c>
      <c r="AD1305">
        <f t="shared" si="1221"/>
        <v>0</v>
      </c>
      <c r="AE1305" t="str">
        <f t="shared" si="1222"/>
        <v/>
      </c>
      <c r="AG1305" t="str">
        <f t="shared" si="1223"/>
        <v/>
      </c>
      <c r="AH1305" t="str">
        <f t="shared" si="1224"/>
        <v/>
      </c>
      <c r="AI1305" t="str">
        <f t="shared" si="1225"/>
        <v/>
      </c>
      <c r="AJ1305" t="str">
        <f t="shared" si="1226"/>
        <v/>
      </c>
      <c r="AK1305" t="str">
        <f t="shared" si="1227"/>
        <v/>
      </c>
      <c r="AL1305" t="str">
        <f>IF($A1305="","",INDEX(games!$J:$J,ROW())&amp;"")</f>
        <v/>
      </c>
      <c r="AM1305" t="str">
        <f>IF($A1305="","",SUMPRODUCT($AO1305:$BD1305,'Map Analysis'!$AN$2^{0,1,2,3,4,5,6,7,8,9,10,11,12,13,14,15}))</f>
        <v/>
      </c>
      <c r="AN1305" t="str">
        <f t="shared" si="1228"/>
        <v/>
      </c>
      <c r="AO1305" t="str">
        <f t="shared" si="1229"/>
        <v/>
      </c>
      <c r="AP1305" t="str">
        <f t="shared" si="1230"/>
        <v/>
      </c>
      <c r="AQ1305" t="str">
        <f t="shared" si="1231"/>
        <v/>
      </c>
      <c r="AR1305" t="str">
        <f t="shared" si="1232"/>
        <v/>
      </c>
      <c r="AS1305" t="str">
        <f t="shared" si="1233"/>
        <v/>
      </c>
      <c r="AT1305" t="str">
        <f t="shared" si="1234"/>
        <v/>
      </c>
      <c r="AU1305" t="str">
        <f t="shared" si="1235"/>
        <v/>
      </c>
      <c r="AV1305" t="str">
        <f t="shared" si="1236"/>
        <v/>
      </c>
      <c r="AW1305" t="str">
        <f t="shared" si="1237"/>
        <v/>
      </c>
      <c r="AX1305" t="str">
        <f t="shared" si="1238"/>
        <v/>
      </c>
      <c r="AY1305" t="str">
        <f t="shared" si="1239"/>
        <v/>
      </c>
      <c r="AZ1305" t="str">
        <f t="shared" si="1240"/>
        <v/>
      </c>
      <c r="BA1305" t="str">
        <f t="shared" si="1241"/>
        <v/>
      </c>
      <c r="BB1305" t="str">
        <f t="shared" si="1242"/>
        <v/>
      </c>
      <c r="BC1305" t="str">
        <f t="shared" si="1243"/>
        <v/>
      </c>
      <c r="BD1305" t="str">
        <f t="shared" si="1244"/>
        <v/>
      </c>
      <c r="BF1305">
        <f t="shared" si="1245"/>
        <v>0</v>
      </c>
      <c r="BG1305">
        <f t="shared" si="1246"/>
        <v>0</v>
      </c>
      <c r="BH1305">
        <f t="shared" si="1247"/>
        <v>0</v>
      </c>
      <c r="BI1305">
        <f t="shared" si="1248"/>
        <v>0</v>
      </c>
      <c r="BJ1305">
        <f t="shared" si="1249"/>
        <v>0</v>
      </c>
      <c r="BK1305">
        <f t="shared" si="1250"/>
        <v>0</v>
      </c>
      <c r="BL1305">
        <f t="shared" si="1251"/>
        <v>0</v>
      </c>
      <c r="BM1305">
        <f t="shared" si="1252"/>
        <v>0</v>
      </c>
      <c r="BN1305">
        <f t="shared" si="1253"/>
        <v>0</v>
      </c>
      <c r="BO1305">
        <f t="shared" si="1254"/>
        <v>0</v>
      </c>
      <c r="BP1305">
        <f t="shared" si="1255"/>
        <v>0</v>
      </c>
      <c r="BQ1305">
        <f t="shared" si="1256"/>
        <v>0</v>
      </c>
      <c r="BR1305">
        <f t="shared" si="1257"/>
        <v>0</v>
      </c>
      <c r="BS1305">
        <f t="shared" si="1258"/>
        <v>0</v>
      </c>
      <c r="BT1305">
        <f t="shared" si="1259"/>
        <v>0</v>
      </c>
    </row>
    <row r="1306" spans="1:72" x14ac:dyDescent="0.25">
      <c r="A1306" t="str">
        <f>IF(TRIM(INDEX(games!$A:$A,ROW()))="","",TRIM(INDEX(games!$A:$A,ROW())))</f>
        <v/>
      </c>
      <c r="B1306" t="str">
        <f>IF(OR($A1306="",INDEX(games!$B:$B,ROW())=""),"",INDEX(games!$B:$B,ROW()))</f>
        <v/>
      </c>
      <c r="C1306" t="str">
        <f>IF(OR($A1306="",INDEX(games!$C:$C,ROW())=""),"",INDEX(games!$C:$C,ROW()))</f>
        <v/>
      </c>
      <c r="D1306" t="str">
        <f t="shared" si="1200"/>
        <v/>
      </c>
      <c r="E1306" t="str">
        <f t="shared" si="1201"/>
        <v/>
      </c>
      <c r="F1306" t="str">
        <f t="shared" si="1202"/>
        <v/>
      </c>
      <c r="G1306" t="e">
        <f t="shared" si="1203"/>
        <v>#N/A</v>
      </c>
      <c r="H1306" t="e">
        <f t="shared" si="1204"/>
        <v>#N/A</v>
      </c>
      <c r="I1306" t="e">
        <f t="shared" si="1205"/>
        <v>#N/A</v>
      </c>
      <c r="J1306" t="e">
        <f t="shared" si="1206"/>
        <v>#N/A</v>
      </c>
      <c r="K1306" t="e">
        <f t="shared" si="1207"/>
        <v>#N/A</v>
      </c>
      <c r="L1306" t="e">
        <f t="shared" si="1208"/>
        <v>#N/A</v>
      </c>
      <c r="M1306" t="e">
        <f t="shared" si="1209"/>
        <v>#N/A</v>
      </c>
      <c r="N1306" t="e">
        <f t="shared" si="1210"/>
        <v>#N/A</v>
      </c>
      <c r="O1306" t="str">
        <f t="shared" si="1211"/>
        <v/>
      </c>
      <c r="P1306" t="str">
        <f>IF(OR($A1306="",INDEX(games!$H:$H,ROW())=""),"",INDEX(games!$H:$H,ROW()))</f>
        <v/>
      </c>
      <c r="Q1306" t="str">
        <f t="shared" si="1212"/>
        <v/>
      </c>
      <c r="T1306">
        <f t="shared" si="1213"/>
        <v>2021</v>
      </c>
      <c r="U1306">
        <f t="shared" si="1214"/>
        <v>2024</v>
      </c>
      <c r="V1306">
        <f t="shared" si="1215"/>
        <v>3</v>
      </c>
      <c r="W1306" t="str">
        <f>IF(TRIM(INDEX(connections!$A:$A,ROW()))="","",TRIM(INDEX(connections!$A:$A,ROW())))</f>
        <v>Luck be a Landlord</v>
      </c>
      <c r="X1306" t="str">
        <f>IF($W1306="","",TRIM(INDEX(connections!$B:$B,ROW())))</f>
        <v>Spin Hero</v>
      </c>
      <c r="Y1306">
        <f t="shared" si="1216"/>
        <v>484</v>
      </c>
      <c r="Z1306">
        <f t="shared" si="1217"/>
        <v>802</v>
      </c>
      <c r="AA1306" t="str">
        <f t="shared" si="1218"/>
        <v>Yes</v>
      </c>
      <c r="AB1306" t="str">
        <f t="shared" si="1219"/>
        <v>Yes</v>
      </c>
      <c r="AC1306">
        <f t="shared" si="1220"/>
        <v>1</v>
      </c>
      <c r="AD1306">
        <f t="shared" si="1221"/>
        <v>0</v>
      </c>
      <c r="AE1306" t="str">
        <f t="shared" si="1222"/>
        <v/>
      </c>
      <c r="AG1306" t="str">
        <f t="shared" si="1223"/>
        <v/>
      </c>
      <c r="AH1306" t="str">
        <f t="shared" si="1224"/>
        <v/>
      </c>
      <c r="AI1306" t="str">
        <f t="shared" si="1225"/>
        <v/>
      </c>
      <c r="AJ1306" t="str">
        <f t="shared" si="1226"/>
        <v/>
      </c>
      <c r="AK1306" t="str">
        <f t="shared" si="1227"/>
        <v/>
      </c>
      <c r="AL1306" t="str">
        <f>IF($A1306="","",INDEX(games!$J:$J,ROW())&amp;"")</f>
        <v/>
      </c>
      <c r="AM1306" t="str">
        <f>IF($A1306="","",SUMPRODUCT($AO1306:$BD1306,'Map Analysis'!$AN$2^{0,1,2,3,4,5,6,7,8,9,10,11,12,13,14,15}))</f>
        <v/>
      </c>
      <c r="AN1306" t="str">
        <f t="shared" si="1228"/>
        <v/>
      </c>
      <c r="AO1306" t="str">
        <f t="shared" si="1229"/>
        <v/>
      </c>
      <c r="AP1306" t="str">
        <f t="shared" si="1230"/>
        <v/>
      </c>
      <c r="AQ1306" t="str">
        <f t="shared" si="1231"/>
        <v/>
      </c>
      <c r="AR1306" t="str">
        <f t="shared" si="1232"/>
        <v/>
      </c>
      <c r="AS1306" t="str">
        <f t="shared" si="1233"/>
        <v/>
      </c>
      <c r="AT1306" t="str">
        <f t="shared" si="1234"/>
        <v/>
      </c>
      <c r="AU1306" t="str">
        <f t="shared" si="1235"/>
        <v/>
      </c>
      <c r="AV1306" t="str">
        <f t="shared" si="1236"/>
        <v/>
      </c>
      <c r="AW1306" t="str">
        <f t="shared" si="1237"/>
        <v/>
      </c>
      <c r="AX1306" t="str">
        <f t="shared" si="1238"/>
        <v/>
      </c>
      <c r="AY1306" t="str">
        <f t="shared" si="1239"/>
        <v/>
      </c>
      <c r="AZ1306" t="str">
        <f t="shared" si="1240"/>
        <v/>
      </c>
      <c r="BA1306" t="str">
        <f t="shared" si="1241"/>
        <v/>
      </c>
      <c r="BB1306" t="str">
        <f t="shared" si="1242"/>
        <v/>
      </c>
      <c r="BC1306" t="str">
        <f t="shared" si="1243"/>
        <v/>
      </c>
      <c r="BD1306" t="str">
        <f t="shared" si="1244"/>
        <v/>
      </c>
      <c r="BF1306">
        <f t="shared" si="1245"/>
        <v>0</v>
      </c>
      <c r="BG1306">
        <f t="shared" si="1246"/>
        <v>0</v>
      </c>
      <c r="BH1306">
        <f t="shared" si="1247"/>
        <v>0</v>
      </c>
      <c r="BI1306">
        <f t="shared" si="1248"/>
        <v>0</v>
      </c>
      <c r="BJ1306">
        <f t="shared" si="1249"/>
        <v>0</v>
      </c>
      <c r="BK1306">
        <f t="shared" si="1250"/>
        <v>0</v>
      </c>
      <c r="BL1306">
        <f t="shared" si="1251"/>
        <v>0</v>
      </c>
      <c r="BM1306">
        <f t="shared" si="1252"/>
        <v>0</v>
      </c>
      <c r="BN1306">
        <f t="shared" si="1253"/>
        <v>0</v>
      </c>
      <c r="BO1306">
        <f t="shared" si="1254"/>
        <v>0</v>
      </c>
      <c r="BP1306">
        <f t="shared" si="1255"/>
        <v>0</v>
      </c>
      <c r="BQ1306">
        <f t="shared" si="1256"/>
        <v>0</v>
      </c>
      <c r="BR1306">
        <f t="shared" si="1257"/>
        <v>0</v>
      </c>
      <c r="BS1306">
        <f t="shared" si="1258"/>
        <v>0</v>
      </c>
      <c r="BT1306">
        <f t="shared" si="1259"/>
        <v>0</v>
      </c>
    </row>
    <row r="1307" spans="1:72" x14ac:dyDescent="0.25">
      <c r="A1307" t="str">
        <f>IF(TRIM(INDEX(games!$A:$A,ROW()))="","",TRIM(INDEX(games!$A:$A,ROW())))</f>
        <v/>
      </c>
      <c r="B1307" t="str">
        <f>IF(OR($A1307="",INDEX(games!$B:$B,ROW())=""),"",INDEX(games!$B:$B,ROW()))</f>
        <v/>
      </c>
      <c r="C1307" t="str">
        <f>IF(OR($A1307="",INDEX(games!$C:$C,ROW())=""),"",INDEX(games!$C:$C,ROW()))</f>
        <v/>
      </c>
      <c r="D1307" t="str">
        <f t="shared" si="1200"/>
        <v/>
      </c>
      <c r="E1307" t="str">
        <f t="shared" si="1201"/>
        <v/>
      </c>
      <c r="F1307" t="str">
        <f t="shared" si="1202"/>
        <v/>
      </c>
      <c r="G1307" t="e">
        <f t="shared" si="1203"/>
        <v>#N/A</v>
      </c>
      <c r="H1307" t="e">
        <f t="shared" si="1204"/>
        <v>#N/A</v>
      </c>
      <c r="I1307" t="e">
        <f t="shared" si="1205"/>
        <v>#N/A</v>
      </c>
      <c r="J1307" t="e">
        <f t="shared" si="1206"/>
        <v>#N/A</v>
      </c>
      <c r="K1307" t="e">
        <f t="shared" si="1207"/>
        <v>#N/A</v>
      </c>
      <c r="L1307" t="e">
        <f t="shared" si="1208"/>
        <v>#N/A</v>
      </c>
      <c r="M1307" t="e">
        <f t="shared" si="1209"/>
        <v>#N/A</v>
      </c>
      <c r="N1307" t="e">
        <f t="shared" si="1210"/>
        <v>#N/A</v>
      </c>
      <c r="O1307" t="str">
        <f t="shared" si="1211"/>
        <v/>
      </c>
      <c r="P1307" t="str">
        <f>IF(OR($A1307="",INDEX(games!$H:$H,ROW())=""),"",INDEX(games!$H:$H,ROW()))</f>
        <v/>
      </c>
      <c r="Q1307" t="str">
        <f t="shared" si="1212"/>
        <v/>
      </c>
      <c r="T1307">
        <f t="shared" si="1213"/>
        <v>2017</v>
      </c>
      <c r="U1307">
        <f t="shared" si="1214"/>
        <v>2024</v>
      </c>
      <c r="V1307">
        <f t="shared" si="1215"/>
        <v>7</v>
      </c>
      <c r="W1307" t="str">
        <f>IF(TRIM(INDEX(connections!$A:$A,ROW()))="","",TRIM(INDEX(connections!$A:$A,ROW())))</f>
        <v>Slay the Spire</v>
      </c>
      <c r="X1307" t="str">
        <f>IF($W1307="","",TRIM(INDEX(connections!$B:$B,ROW())))</f>
        <v>Spin Hero</v>
      </c>
      <c r="Y1307">
        <f t="shared" si="1216"/>
        <v>772</v>
      </c>
      <c r="Z1307">
        <f t="shared" si="1217"/>
        <v>802</v>
      </c>
      <c r="AA1307" t="str">
        <f t="shared" si="1218"/>
        <v>Yes</v>
      </c>
      <c r="AB1307" t="str">
        <f t="shared" si="1219"/>
        <v>Yes</v>
      </c>
      <c r="AC1307">
        <f t="shared" si="1220"/>
        <v>1</v>
      </c>
      <c r="AD1307">
        <f t="shared" si="1221"/>
        <v>0</v>
      </c>
      <c r="AE1307" t="str">
        <f t="shared" si="1222"/>
        <v/>
      </c>
      <c r="AG1307" t="str">
        <f t="shared" si="1223"/>
        <v/>
      </c>
      <c r="AH1307" t="str">
        <f t="shared" si="1224"/>
        <v/>
      </c>
      <c r="AI1307" t="str">
        <f t="shared" si="1225"/>
        <v/>
      </c>
      <c r="AJ1307" t="str">
        <f t="shared" si="1226"/>
        <v/>
      </c>
      <c r="AK1307" t="str">
        <f t="shared" si="1227"/>
        <v/>
      </c>
      <c r="AL1307" t="str">
        <f>IF($A1307="","",INDEX(games!$J:$J,ROW())&amp;"")</f>
        <v/>
      </c>
      <c r="AM1307" t="str">
        <f>IF($A1307="","",SUMPRODUCT($AO1307:$BD1307,'Map Analysis'!$AN$2^{0,1,2,3,4,5,6,7,8,9,10,11,12,13,14,15}))</f>
        <v/>
      </c>
      <c r="AN1307" t="str">
        <f t="shared" si="1228"/>
        <v/>
      </c>
      <c r="AO1307" t="str">
        <f t="shared" si="1229"/>
        <v/>
      </c>
      <c r="AP1307" t="str">
        <f t="shared" si="1230"/>
        <v/>
      </c>
      <c r="AQ1307" t="str">
        <f t="shared" si="1231"/>
        <v/>
      </c>
      <c r="AR1307" t="str">
        <f t="shared" si="1232"/>
        <v/>
      </c>
      <c r="AS1307" t="str">
        <f t="shared" si="1233"/>
        <v/>
      </c>
      <c r="AT1307" t="str">
        <f t="shared" si="1234"/>
        <v/>
      </c>
      <c r="AU1307" t="str">
        <f t="shared" si="1235"/>
        <v/>
      </c>
      <c r="AV1307" t="str">
        <f t="shared" si="1236"/>
        <v/>
      </c>
      <c r="AW1307" t="str">
        <f t="shared" si="1237"/>
        <v/>
      </c>
      <c r="AX1307" t="str">
        <f t="shared" si="1238"/>
        <v/>
      </c>
      <c r="AY1307" t="str">
        <f t="shared" si="1239"/>
        <v/>
      </c>
      <c r="AZ1307" t="str">
        <f t="shared" si="1240"/>
        <v/>
      </c>
      <c r="BA1307" t="str">
        <f t="shared" si="1241"/>
        <v/>
      </c>
      <c r="BB1307" t="str">
        <f t="shared" si="1242"/>
        <v/>
      </c>
      <c r="BC1307" t="str">
        <f t="shared" si="1243"/>
        <v/>
      </c>
      <c r="BD1307" t="str">
        <f t="shared" si="1244"/>
        <v/>
      </c>
      <c r="BF1307">
        <f t="shared" si="1245"/>
        <v>0</v>
      </c>
      <c r="BG1307">
        <f t="shared" si="1246"/>
        <v>0</v>
      </c>
      <c r="BH1307">
        <f t="shared" si="1247"/>
        <v>0</v>
      </c>
      <c r="BI1307">
        <f t="shared" si="1248"/>
        <v>0</v>
      </c>
      <c r="BJ1307">
        <f t="shared" si="1249"/>
        <v>0</v>
      </c>
      <c r="BK1307">
        <f t="shared" si="1250"/>
        <v>0</v>
      </c>
      <c r="BL1307">
        <f t="shared" si="1251"/>
        <v>0</v>
      </c>
      <c r="BM1307">
        <f t="shared" si="1252"/>
        <v>0</v>
      </c>
      <c r="BN1307">
        <f t="shared" si="1253"/>
        <v>0</v>
      </c>
      <c r="BO1307">
        <f t="shared" si="1254"/>
        <v>0</v>
      </c>
      <c r="BP1307">
        <f t="shared" si="1255"/>
        <v>0</v>
      </c>
      <c r="BQ1307">
        <f t="shared" si="1256"/>
        <v>0</v>
      </c>
      <c r="BR1307">
        <f t="shared" si="1257"/>
        <v>0</v>
      </c>
      <c r="BS1307">
        <f t="shared" si="1258"/>
        <v>0</v>
      </c>
      <c r="BT1307">
        <f t="shared" si="1259"/>
        <v>0</v>
      </c>
    </row>
    <row r="1308" spans="1:72" x14ac:dyDescent="0.25">
      <c r="A1308" t="str">
        <f>IF(TRIM(INDEX(games!$A:$A,ROW()))="","",TRIM(INDEX(games!$A:$A,ROW())))</f>
        <v/>
      </c>
      <c r="B1308" t="str">
        <f>IF(OR($A1308="",INDEX(games!$B:$B,ROW())=""),"",INDEX(games!$B:$B,ROW()))</f>
        <v/>
      </c>
      <c r="C1308" t="str">
        <f>IF(OR($A1308="",INDEX(games!$C:$C,ROW())=""),"",INDEX(games!$C:$C,ROW()))</f>
        <v/>
      </c>
      <c r="D1308" t="str">
        <f t="shared" si="1200"/>
        <v/>
      </c>
      <c r="E1308" t="str">
        <f t="shared" si="1201"/>
        <v/>
      </c>
      <c r="F1308" t="str">
        <f t="shared" si="1202"/>
        <v/>
      </c>
      <c r="G1308" t="e">
        <f t="shared" si="1203"/>
        <v>#N/A</v>
      </c>
      <c r="H1308" t="e">
        <f t="shared" si="1204"/>
        <v>#N/A</v>
      </c>
      <c r="I1308" t="e">
        <f t="shared" si="1205"/>
        <v>#N/A</v>
      </c>
      <c r="J1308" t="e">
        <f t="shared" si="1206"/>
        <v>#N/A</v>
      </c>
      <c r="K1308" t="e">
        <f t="shared" si="1207"/>
        <v>#N/A</v>
      </c>
      <c r="L1308" t="e">
        <f t="shared" si="1208"/>
        <v>#N/A</v>
      </c>
      <c r="M1308" t="e">
        <f t="shared" si="1209"/>
        <v>#N/A</v>
      </c>
      <c r="N1308" t="e">
        <f t="shared" si="1210"/>
        <v>#N/A</v>
      </c>
      <c r="O1308" t="str">
        <f t="shared" si="1211"/>
        <v/>
      </c>
      <c r="P1308" t="str">
        <f>IF(OR($A1308="",INDEX(games!$H:$H,ROW())=""),"",INDEX(games!$H:$H,ROW()))</f>
        <v/>
      </c>
      <c r="Q1308" t="str">
        <f t="shared" si="1212"/>
        <v/>
      </c>
      <c r="T1308">
        <f t="shared" si="1213"/>
        <v>2021</v>
      </c>
      <c r="U1308">
        <f t="shared" si="1214"/>
        <v>2026</v>
      </c>
      <c r="V1308">
        <f t="shared" si="1215"/>
        <v>5</v>
      </c>
      <c r="W1308" t="str">
        <f>IF(TRIM(INDEX(connections!$A:$A,ROW()))="","",TRIM(INDEX(connections!$A:$A,ROW())))</f>
        <v>Luck be a Landlord</v>
      </c>
      <c r="X1308" t="str">
        <f>IF($W1308="","",TRIM(INDEX(connections!$B:$B,ROW())))</f>
        <v>Spinny Dungeon</v>
      </c>
      <c r="Y1308">
        <f t="shared" si="1216"/>
        <v>484</v>
      </c>
      <c r="Z1308">
        <f t="shared" si="1217"/>
        <v>803</v>
      </c>
      <c r="AA1308" t="str">
        <f t="shared" si="1218"/>
        <v>Yes</v>
      </c>
      <c r="AB1308" t="str">
        <f t="shared" si="1219"/>
        <v/>
      </c>
      <c r="AC1308" t="str">
        <f t="shared" si="1220"/>
        <v/>
      </c>
      <c r="AD1308">
        <f t="shared" si="1221"/>
        <v>0</v>
      </c>
      <c r="AE1308" t="str">
        <f t="shared" si="1222"/>
        <v/>
      </c>
      <c r="AG1308" t="str">
        <f t="shared" si="1223"/>
        <v/>
      </c>
      <c r="AH1308" t="str">
        <f t="shared" si="1224"/>
        <v/>
      </c>
      <c r="AI1308" t="str">
        <f t="shared" si="1225"/>
        <v/>
      </c>
      <c r="AJ1308" t="str">
        <f t="shared" si="1226"/>
        <v/>
      </c>
      <c r="AK1308" t="str">
        <f t="shared" si="1227"/>
        <v/>
      </c>
      <c r="AL1308" t="str">
        <f>IF($A1308="","",INDEX(games!$J:$J,ROW())&amp;"")</f>
        <v/>
      </c>
      <c r="AM1308" t="str">
        <f>IF($A1308="","",SUMPRODUCT($AO1308:$BD1308,'Map Analysis'!$AN$2^{0,1,2,3,4,5,6,7,8,9,10,11,12,13,14,15}))</f>
        <v/>
      </c>
      <c r="AN1308" t="str">
        <f t="shared" si="1228"/>
        <v/>
      </c>
      <c r="AO1308" t="str">
        <f t="shared" si="1229"/>
        <v/>
      </c>
      <c r="AP1308" t="str">
        <f t="shared" si="1230"/>
        <v/>
      </c>
      <c r="AQ1308" t="str">
        <f t="shared" si="1231"/>
        <v/>
      </c>
      <c r="AR1308" t="str">
        <f t="shared" si="1232"/>
        <v/>
      </c>
      <c r="AS1308" t="str">
        <f t="shared" si="1233"/>
        <v/>
      </c>
      <c r="AT1308" t="str">
        <f t="shared" si="1234"/>
        <v/>
      </c>
      <c r="AU1308" t="str">
        <f t="shared" si="1235"/>
        <v/>
      </c>
      <c r="AV1308" t="str">
        <f t="shared" si="1236"/>
        <v/>
      </c>
      <c r="AW1308" t="str">
        <f t="shared" si="1237"/>
        <v/>
      </c>
      <c r="AX1308" t="str">
        <f t="shared" si="1238"/>
        <v/>
      </c>
      <c r="AY1308" t="str">
        <f t="shared" si="1239"/>
        <v/>
      </c>
      <c r="AZ1308" t="str">
        <f t="shared" si="1240"/>
        <v/>
      </c>
      <c r="BA1308" t="str">
        <f t="shared" si="1241"/>
        <v/>
      </c>
      <c r="BB1308" t="str">
        <f t="shared" si="1242"/>
        <v/>
      </c>
      <c r="BC1308" t="str">
        <f t="shared" si="1243"/>
        <v/>
      </c>
      <c r="BD1308" t="str">
        <f t="shared" si="1244"/>
        <v/>
      </c>
      <c r="BF1308">
        <f t="shared" si="1245"/>
        <v>0</v>
      </c>
      <c r="BG1308">
        <f t="shared" si="1246"/>
        <v>0</v>
      </c>
      <c r="BH1308">
        <f t="shared" si="1247"/>
        <v>0</v>
      </c>
      <c r="BI1308">
        <f t="shared" si="1248"/>
        <v>0</v>
      </c>
      <c r="BJ1308">
        <f t="shared" si="1249"/>
        <v>0</v>
      </c>
      <c r="BK1308">
        <f t="shared" si="1250"/>
        <v>0</v>
      </c>
      <c r="BL1308">
        <f t="shared" si="1251"/>
        <v>0</v>
      </c>
      <c r="BM1308">
        <f t="shared" si="1252"/>
        <v>0</v>
      </c>
      <c r="BN1308">
        <f t="shared" si="1253"/>
        <v>0</v>
      </c>
      <c r="BO1308">
        <f t="shared" si="1254"/>
        <v>0</v>
      </c>
      <c r="BP1308">
        <f t="shared" si="1255"/>
        <v>0</v>
      </c>
      <c r="BQ1308">
        <f t="shared" si="1256"/>
        <v>0</v>
      </c>
      <c r="BR1308">
        <f t="shared" si="1257"/>
        <v>0</v>
      </c>
      <c r="BS1308">
        <f t="shared" si="1258"/>
        <v>0</v>
      </c>
      <c r="BT1308">
        <f t="shared" si="1259"/>
        <v>0</v>
      </c>
    </row>
    <row r="1309" spans="1:72" x14ac:dyDescent="0.25">
      <c r="A1309" t="str">
        <f>IF(TRIM(INDEX(games!$A:$A,ROW()))="","",TRIM(INDEX(games!$A:$A,ROW())))</f>
        <v/>
      </c>
      <c r="B1309" t="str">
        <f>IF(OR($A1309="",INDEX(games!$B:$B,ROW())=""),"",INDEX(games!$B:$B,ROW()))</f>
        <v/>
      </c>
      <c r="C1309" t="str">
        <f>IF(OR($A1309="",INDEX(games!$C:$C,ROW())=""),"",INDEX(games!$C:$C,ROW()))</f>
        <v/>
      </c>
      <c r="D1309" t="str">
        <f t="shared" si="1200"/>
        <v/>
      </c>
      <c r="E1309" t="str">
        <f t="shared" si="1201"/>
        <v/>
      </c>
      <c r="F1309" t="str">
        <f t="shared" si="1202"/>
        <v/>
      </c>
      <c r="G1309" t="e">
        <f t="shared" si="1203"/>
        <v>#N/A</v>
      </c>
      <c r="H1309" t="e">
        <f t="shared" si="1204"/>
        <v>#N/A</v>
      </c>
      <c r="I1309" t="e">
        <f t="shared" si="1205"/>
        <v>#N/A</v>
      </c>
      <c r="J1309" t="e">
        <f t="shared" si="1206"/>
        <v>#N/A</v>
      </c>
      <c r="K1309" t="e">
        <f t="shared" si="1207"/>
        <v>#N/A</v>
      </c>
      <c r="L1309" t="e">
        <f t="shared" si="1208"/>
        <v>#N/A</v>
      </c>
      <c r="M1309" t="e">
        <f t="shared" si="1209"/>
        <v>#N/A</v>
      </c>
      <c r="N1309" t="e">
        <f t="shared" si="1210"/>
        <v>#N/A</v>
      </c>
      <c r="O1309" t="str">
        <f t="shared" si="1211"/>
        <v/>
      </c>
      <c r="P1309" t="str">
        <f>IF(OR($A1309="",INDEX(games!$H:$H,ROW())=""),"",INDEX(games!$H:$H,ROW()))</f>
        <v/>
      </c>
      <c r="Q1309" t="str">
        <f t="shared" si="1212"/>
        <v/>
      </c>
      <c r="T1309">
        <f t="shared" si="1213"/>
        <v>2022</v>
      </c>
      <c r="U1309">
        <f t="shared" si="1214"/>
        <v>2026</v>
      </c>
      <c r="V1309">
        <f t="shared" si="1215"/>
        <v>4</v>
      </c>
      <c r="W1309" t="str">
        <f>IF(TRIM(INDEX(connections!$A:$A,ROW()))="","",TRIM(INDEX(connections!$A:$A,ROW())))</f>
        <v>Words Can Kill</v>
      </c>
      <c r="X1309" t="str">
        <f>IF($W1309="","",TRIM(INDEX(connections!$B:$B,ROW())))</f>
        <v>Spinny Dungeon</v>
      </c>
      <c r="Y1309">
        <f t="shared" si="1216"/>
        <v>982</v>
      </c>
      <c r="Z1309">
        <f t="shared" si="1217"/>
        <v>803</v>
      </c>
      <c r="AA1309" t="str">
        <f t="shared" si="1218"/>
        <v>Yes</v>
      </c>
      <c r="AB1309" t="str">
        <f t="shared" si="1219"/>
        <v/>
      </c>
      <c r="AC1309" t="str">
        <f t="shared" si="1220"/>
        <v/>
      </c>
      <c r="AD1309">
        <f t="shared" si="1221"/>
        <v>0</v>
      </c>
      <c r="AE1309" t="str">
        <f t="shared" si="1222"/>
        <v/>
      </c>
      <c r="AG1309" t="str">
        <f t="shared" si="1223"/>
        <v/>
      </c>
      <c r="AH1309" t="str">
        <f t="shared" si="1224"/>
        <v/>
      </c>
      <c r="AI1309" t="str">
        <f t="shared" si="1225"/>
        <v/>
      </c>
      <c r="AJ1309" t="str">
        <f t="shared" si="1226"/>
        <v/>
      </c>
      <c r="AK1309" t="str">
        <f t="shared" si="1227"/>
        <v/>
      </c>
      <c r="AL1309" t="str">
        <f>IF($A1309="","",INDEX(games!$J:$J,ROW())&amp;"")</f>
        <v/>
      </c>
      <c r="AM1309" t="str">
        <f>IF($A1309="","",SUMPRODUCT($AO1309:$BD1309,'Map Analysis'!$AN$2^{0,1,2,3,4,5,6,7,8,9,10,11,12,13,14,15}))</f>
        <v/>
      </c>
      <c r="AN1309" t="str">
        <f t="shared" si="1228"/>
        <v/>
      </c>
      <c r="AO1309" t="str">
        <f t="shared" si="1229"/>
        <v/>
      </c>
      <c r="AP1309" t="str">
        <f t="shared" si="1230"/>
        <v/>
      </c>
      <c r="AQ1309" t="str">
        <f t="shared" si="1231"/>
        <v/>
      </c>
      <c r="AR1309" t="str">
        <f t="shared" si="1232"/>
        <v/>
      </c>
      <c r="AS1309" t="str">
        <f t="shared" si="1233"/>
        <v/>
      </c>
      <c r="AT1309" t="str">
        <f t="shared" si="1234"/>
        <v/>
      </c>
      <c r="AU1309" t="str">
        <f t="shared" si="1235"/>
        <v/>
      </c>
      <c r="AV1309" t="str">
        <f t="shared" si="1236"/>
        <v/>
      </c>
      <c r="AW1309" t="str">
        <f t="shared" si="1237"/>
        <v/>
      </c>
      <c r="AX1309" t="str">
        <f t="shared" si="1238"/>
        <v/>
      </c>
      <c r="AY1309" t="str">
        <f t="shared" si="1239"/>
        <v/>
      </c>
      <c r="AZ1309" t="str">
        <f t="shared" si="1240"/>
        <v/>
      </c>
      <c r="BA1309" t="str">
        <f t="shared" si="1241"/>
        <v/>
      </c>
      <c r="BB1309" t="str">
        <f t="shared" si="1242"/>
        <v/>
      </c>
      <c r="BC1309" t="str">
        <f t="shared" si="1243"/>
        <v/>
      </c>
      <c r="BD1309" t="str">
        <f t="shared" si="1244"/>
        <v/>
      </c>
      <c r="BF1309">
        <f t="shared" si="1245"/>
        <v>0</v>
      </c>
      <c r="BG1309">
        <f t="shared" si="1246"/>
        <v>0</v>
      </c>
      <c r="BH1309">
        <f t="shared" si="1247"/>
        <v>0</v>
      </c>
      <c r="BI1309">
        <f t="shared" si="1248"/>
        <v>0</v>
      </c>
      <c r="BJ1309">
        <f t="shared" si="1249"/>
        <v>0</v>
      </c>
      <c r="BK1309">
        <f t="shared" si="1250"/>
        <v>0</v>
      </c>
      <c r="BL1309">
        <f t="shared" si="1251"/>
        <v>0</v>
      </c>
      <c r="BM1309">
        <f t="shared" si="1252"/>
        <v>0</v>
      </c>
      <c r="BN1309">
        <f t="shared" si="1253"/>
        <v>0</v>
      </c>
      <c r="BO1309">
        <f t="shared" si="1254"/>
        <v>0</v>
      </c>
      <c r="BP1309">
        <f t="shared" si="1255"/>
        <v>0</v>
      </c>
      <c r="BQ1309">
        <f t="shared" si="1256"/>
        <v>0</v>
      </c>
      <c r="BR1309">
        <f t="shared" si="1257"/>
        <v>0</v>
      </c>
      <c r="BS1309">
        <f t="shared" si="1258"/>
        <v>0</v>
      </c>
      <c r="BT1309">
        <f t="shared" si="1259"/>
        <v>0</v>
      </c>
    </row>
    <row r="1310" spans="1:72" x14ac:dyDescent="0.25">
      <c r="A1310" t="str">
        <f>IF(TRIM(INDEX(games!$A:$A,ROW()))="","",TRIM(INDEX(games!$A:$A,ROW())))</f>
        <v/>
      </c>
      <c r="B1310" t="str">
        <f>IF(OR($A1310="",INDEX(games!$B:$B,ROW())=""),"",INDEX(games!$B:$B,ROW()))</f>
        <v/>
      </c>
      <c r="C1310" t="str">
        <f>IF(OR($A1310="",INDEX(games!$C:$C,ROW())=""),"",INDEX(games!$C:$C,ROW()))</f>
        <v/>
      </c>
      <c r="D1310" t="str">
        <f t="shared" si="1200"/>
        <v/>
      </c>
      <c r="E1310" t="str">
        <f t="shared" si="1201"/>
        <v/>
      </c>
      <c r="F1310" t="str">
        <f t="shared" si="1202"/>
        <v/>
      </c>
      <c r="G1310" t="e">
        <f t="shared" si="1203"/>
        <v>#N/A</v>
      </c>
      <c r="H1310" t="e">
        <f t="shared" si="1204"/>
        <v>#N/A</v>
      </c>
      <c r="I1310" t="e">
        <f t="shared" si="1205"/>
        <v>#N/A</v>
      </c>
      <c r="J1310" t="e">
        <f t="shared" si="1206"/>
        <v>#N/A</v>
      </c>
      <c r="K1310" t="e">
        <f t="shared" si="1207"/>
        <v>#N/A</v>
      </c>
      <c r="L1310" t="e">
        <f t="shared" si="1208"/>
        <v>#N/A</v>
      </c>
      <c r="M1310" t="e">
        <f t="shared" si="1209"/>
        <v>#N/A</v>
      </c>
      <c r="N1310" t="e">
        <f t="shared" si="1210"/>
        <v>#N/A</v>
      </c>
      <c r="O1310" t="str">
        <f t="shared" si="1211"/>
        <v/>
      </c>
      <c r="P1310" t="str">
        <f>IF(OR($A1310="",INDEX(games!$H:$H,ROW())=""),"",INDEX(games!$H:$H,ROW()))</f>
        <v/>
      </c>
      <c r="Q1310" t="str">
        <f t="shared" si="1212"/>
        <v/>
      </c>
      <c r="T1310">
        <f t="shared" si="1213"/>
        <v>2019</v>
      </c>
      <c r="U1310">
        <f t="shared" si="1214"/>
        <v>2022</v>
      </c>
      <c r="V1310">
        <f t="shared" si="1215"/>
        <v>3</v>
      </c>
      <c r="W1310" t="str">
        <f>IF(TRIM(INDEX(connections!$A:$A,ROW()))="","",TRIM(INDEX(connections!$A:$A,ROW())))</f>
        <v>Magic Survival</v>
      </c>
      <c r="X1310" t="str">
        <f>IF($W1310="","",TRIM(INDEX(connections!$B:$B,ROW())))</f>
        <v>Spirit Hunters: Infinite Horde</v>
      </c>
      <c r="Y1310">
        <f t="shared" si="1216"/>
        <v>490</v>
      </c>
      <c r="Z1310">
        <f t="shared" si="1217"/>
        <v>804</v>
      </c>
      <c r="AA1310" t="str">
        <f t="shared" si="1218"/>
        <v/>
      </c>
      <c r="AB1310" t="str">
        <f t="shared" si="1219"/>
        <v>Yes</v>
      </c>
      <c r="AC1310" t="str">
        <f t="shared" si="1220"/>
        <v/>
      </c>
      <c r="AD1310">
        <f t="shared" si="1221"/>
        <v>0</v>
      </c>
      <c r="AE1310" t="str">
        <f t="shared" si="1222"/>
        <v/>
      </c>
      <c r="AG1310" t="str">
        <f t="shared" si="1223"/>
        <v/>
      </c>
      <c r="AH1310" t="str">
        <f t="shared" si="1224"/>
        <v/>
      </c>
      <c r="AI1310" t="str">
        <f t="shared" si="1225"/>
        <v/>
      </c>
      <c r="AJ1310" t="str">
        <f t="shared" si="1226"/>
        <v/>
      </c>
      <c r="AK1310" t="str">
        <f t="shared" si="1227"/>
        <v/>
      </c>
      <c r="AL1310" t="str">
        <f>IF($A1310="","",INDEX(games!$J:$J,ROW())&amp;"")</f>
        <v/>
      </c>
      <c r="AM1310" t="str">
        <f>IF($A1310="","",SUMPRODUCT($AO1310:$BD1310,'Map Analysis'!$AN$2^{0,1,2,3,4,5,6,7,8,9,10,11,12,13,14,15}))</f>
        <v/>
      </c>
      <c r="AN1310" t="str">
        <f t="shared" si="1228"/>
        <v/>
      </c>
      <c r="AO1310" t="str">
        <f t="shared" si="1229"/>
        <v/>
      </c>
      <c r="AP1310" t="str">
        <f t="shared" si="1230"/>
        <v/>
      </c>
      <c r="AQ1310" t="str">
        <f t="shared" si="1231"/>
        <v/>
      </c>
      <c r="AR1310" t="str">
        <f t="shared" si="1232"/>
        <v/>
      </c>
      <c r="AS1310" t="str">
        <f t="shared" si="1233"/>
        <v/>
      </c>
      <c r="AT1310" t="str">
        <f t="shared" si="1234"/>
        <v/>
      </c>
      <c r="AU1310" t="str">
        <f t="shared" si="1235"/>
        <v/>
      </c>
      <c r="AV1310" t="str">
        <f t="shared" si="1236"/>
        <v/>
      </c>
      <c r="AW1310" t="str">
        <f t="shared" si="1237"/>
        <v/>
      </c>
      <c r="AX1310" t="str">
        <f t="shared" si="1238"/>
        <v/>
      </c>
      <c r="AY1310" t="str">
        <f t="shared" si="1239"/>
        <v/>
      </c>
      <c r="AZ1310" t="str">
        <f t="shared" si="1240"/>
        <v/>
      </c>
      <c r="BA1310" t="str">
        <f t="shared" si="1241"/>
        <v/>
      </c>
      <c r="BB1310" t="str">
        <f t="shared" si="1242"/>
        <v/>
      </c>
      <c r="BC1310" t="str">
        <f t="shared" si="1243"/>
        <v/>
      </c>
      <c r="BD1310" t="str">
        <f t="shared" si="1244"/>
        <v/>
      </c>
      <c r="BF1310">
        <f t="shared" si="1245"/>
        <v>0</v>
      </c>
      <c r="BG1310">
        <f t="shared" si="1246"/>
        <v>0</v>
      </c>
      <c r="BH1310">
        <f t="shared" si="1247"/>
        <v>0</v>
      </c>
      <c r="BI1310">
        <f t="shared" si="1248"/>
        <v>0</v>
      </c>
      <c r="BJ1310">
        <f t="shared" si="1249"/>
        <v>0</v>
      </c>
      <c r="BK1310">
        <f t="shared" si="1250"/>
        <v>0</v>
      </c>
      <c r="BL1310">
        <f t="shared" si="1251"/>
        <v>0</v>
      </c>
      <c r="BM1310">
        <f t="shared" si="1252"/>
        <v>0</v>
      </c>
      <c r="BN1310">
        <f t="shared" si="1253"/>
        <v>0</v>
      </c>
      <c r="BO1310">
        <f t="shared" si="1254"/>
        <v>0</v>
      </c>
      <c r="BP1310">
        <f t="shared" si="1255"/>
        <v>0</v>
      </c>
      <c r="BQ1310">
        <f t="shared" si="1256"/>
        <v>0</v>
      </c>
      <c r="BR1310">
        <f t="shared" si="1257"/>
        <v>0</v>
      </c>
      <c r="BS1310">
        <f t="shared" si="1258"/>
        <v>0</v>
      </c>
      <c r="BT1310">
        <f t="shared" si="1259"/>
        <v>0</v>
      </c>
    </row>
    <row r="1311" spans="1:72" x14ac:dyDescent="0.25">
      <c r="A1311" t="str">
        <f>IF(TRIM(INDEX(games!$A:$A,ROW()))="","",TRIM(INDEX(games!$A:$A,ROW())))</f>
        <v/>
      </c>
      <c r="B1311" t="str">
        <f>IF(OR($A1311="",INDEX(games!$B:$B,ROW())=""),"",INDEX(games!$B:$B,ROW()))</f>
        <v/>
      </c>
      <c r="C1311" t="str">
        <f>IF(OR($A1311="",INDEX(games!$C:$C,ROW())=""),"",INDEX(games!$C:$C,ROW()))</f>
        <v/>
      </c>
      <c r="D1311" t="str">
        <f t="shared" si="1200"/>
        <v/>
      </c>
      <c r="E1311" t="str">
        <f t="shared" si="1201"/>
        <v/>
      </c>
      <c r="F1311" t="str">
        <f t="shared" si="1202"/>
        <v/>
      </c>
      <c r="G1311" t="e">
        <f t="shared" si="1203"/>
        <v>#N/A</v>
      </c>
      <c r="H1311" t="e">
        <f t="shared" si="1204"/>
        <v>#N/A</v>
      </c>
      <c r="I1311" t="e">
        <f t="shared" si="1205"/>
        <v>#N/A</v>
      </c>
      <c r="J1311" t="e">
        <f t="shared" si="1206"/>
        <v>#N/A</v>
      </c>
      <c r="K1311" t="e">
        <f t="shared" si="1207"/>
        <v>#N/A</v>
      </c>
      <c r="L1311" t="e">
        <f t="shared" si="1208"/>
        <v>#N/A</v>
      </c>
      <c r="M1311" t="e">
        <f t="shared" si="1209"/>
        <v>#N/A</v>
      </c>
      <c r="N1311" t="e">
        <f t="shared" si="1210"/>
        <v>#N/A</v>
      </c>
      <c r="O1311" t="str">
        <f t="shared" si="1211"/>
        <v/>
      </c>
      <c r="P1311" t="str">
        <f>IF(OR($A1311="",INDEX(games!$H:$H,ROW())=""),"",INDEX(games!$H:$H,ROW()))</f>
        <v/>
      </c>
      <c r="Q1311" t="str">
        <f t="shared" si="1212"/>
        <v/>
      </c>
      <c r="T1311">
        <f t="shared" si="1213"/>
        <v>2021</v>
      </c>
      <c r="U1311">
        <f t="shared" si="1214"/>
        <v>2022</v>
      </c>
      <c r="V1311">
        <f t="shared" si="1215"/>
        <v>1</v>
      </c>
      <c r="W1311" t="str">
        <f>IF(TRIM(INDEX(connections!$A:$A,ROW()))="","",TRIM(INDEX(connections!$A:$A,ROW())))</f>
        <v>Vampire Survivors</v>
      </c>
      <c r="X1311" t="str">
        <f>IF($W1311="","",TRIM(INDEX(connections!$B:$B,ROW())))</f>
        <v>Spirit Hunters: Infinite Horde</v>
      </c>
      <c r="Y1311">
        <f t="shared" si="1216"/>
        <v>941</v>
      </c>
      <c r="Z1311">
        <f t="shared" si="1217"/>
        <v>804</v>
      </c>
      <c r="AA1311" t="str">
        <f t="shared" si="1218"/>
        <v>Yes</v>
      </c>
      <c r="AB1311" t="str">
        <f t="shared" si="1219"/>
        <v>Yes</v>
      </c>
      <c r="AC1311">
        <f t="shared" si="1220"/>
        <v>1</v>
      </c>
      <c r="AD1311">
        <f t="shared" si="1221"/>
        <v>0</v>
      </c>
      <c r="AE1311" t="str">
        <f t="shared" si="1222"/>
        <v/>
      </c>
      <c r="AG1311" t="str">
        <f t="shared" si="1223"/>
        <v/>
      </c>
      <c r="AH1311" t="str">
        <f t="shared" si="1224"/>
        <v/>
      </c>
      <c r="AI1311" t="str">
        <f t="shared" si="1225"/>
        <v/>
      </c>
      <c r="AJ1311" t="str">
        <f t="shared" si="1226"/>
        <v/>
      </c>
      <c r="AK1311" t="str">
        <f t="shared" si="1227"/>
        <v/>
      </c>
      <c r="AL1311" t="str">
        <f>IF($A1311="","",INDEX(games!$J:$J,ROW())&amp;"")</f>
        <v/>
      </c>
      <c r="AM1311" t="str">
        <f>IF($A1311="","",SUMPRODUCT($AO1311:$BD1311,'Map Analysis'!$AN$2^{0,1,2,3,4,5,6,7,8,9,10,11,12,13,14,15}))</f>
        <v/>
      </c>
      <c r="AN1311" t="str">
        <f t="shared" si="1228"/>
        <v/>
      </c>
      <c r="AO1311" t="str">
        <f t="shared" si="1229"/>
        <v/>
      </c>
      <c r="AP1311" t="str">
        <f t="shared" si="1230"/>
        <v/>
      </c>
      <c r="AQ1311" t="str">
        <f t="shared" si="1231"/>
        <v/>
      </c>
      <c r="AR1311" t="str">
        <f t="shared" si="1232"/>
        <v/>
      </c>
      <c r="AS1311" t="str">
        <f t="shared" si="1233"/>
        <v/>
      </c>
      <c r="AT1311" t="str">
        <f t="shared" si="1234"/>
        <v/>
      </c>
      <c r="AU1311" t="str">
        <f t="shared" si="1235"/>
        <v/>
      </c>
      <c r="AV1311" t="str">
        <f t="shared" si="1236"/>
        <v/>
      </c>
      <c r="AW1311" t="str">
        <f t="shared" si="1237"/>
        <v/>
      </c>
      <c r="AX1311" t="str">
        <f t="shared" si="1238"/>
        <v/>
      </c>
      <c r="AY1311" t="str">
        <f t="shared" si="1239"/>
        <v/>
      </c>
      <c r="AZ1311" t="str">
        <f t="shared" si="1240"/>
        <v/>
      </c>
      <c r="BA1311" t="str">
        <f t="shared" si="1241"/>
        <v/>
      </c>
      <c r="BB1311" t="str">
        <f t="shared" si="1242"/>
        <v/>
      </c>
      <c r="BC1311" t="str">
        <f t="shared" si="1243"/>
        <v/>
      </c>
      <c r="BD1311" t="str">
        <f t="shared" si="1244"/>
        <v/>
      </c>
      <c r="BF1311">
        <f t="shared" si="1245"/>
        <v>0</v>
      </c>
      <c r="BG1311">
        <f t="shared" si="1246"/>
        <v>0</v>
      </c>
      <c r="BH1311">
        <f t="shared" si="1247"/>
        <v>0</v>
      </c>
      <c r="BI1311">
        <f t="shared" si="1248"/>
        <v>0</v>
      </c>
      <c r="BJ1311">
        <f t="shared" si="1249"/>
        <v>0</v>
      </c>
      <c r="BK1311">
        <f t="shared" si="1250"/>
        <v>0</v>
      </c>
      <c r="BL1311">
        <f t="shared" si="1251"/>
        <v>0</v>
      </c>
      <c r="BM1311">
        <f t="shared" si="1252"/>
        <v>0</v>
      </c>
      <c r="BN1311">
        <f t="shared" si="1253"/>
        <v>0</v>
      </c>
      <c r="BO1311">
        <f t="shared" si="1254"/>
        <v>0</v>
      </c>
      <c r="BP1311">
        <f t="shared" si="1255"/>
        <v>0</v>
      </c>
      <c r="BQ1311">
        <f t="shared" si="1256"/>
        <v>0</v>
      </c>
      <c r="BR1311">
        <f t="shared" si="1257"/>
        <v>0</v>
      </c>
      <c r="BS1311">
        <f t="shared" si="1258"/>
        <v>0</v>
      </c>
      <c r="BT1311">
        <f t="shared" si="1259"/>
        <v>0</v>
      </c>
    </row>
    <row r="1312" spans="1:72" x14ac:dyDescent="0.25">
      <c r="A1312" t="str">
        <f>IF(TRIM(INDEX(games!$A:$A,ROW()))="","",TRIM(INDEX(games!$A:$A,ROW())))</f>
        <v/>
      </c>
      <c r="B1312" t="str">
        <f>IF(OR($A1312="",INDEX(games!$B:$B,ROW())=""),"",INDEX(games!$B:$B,ROW()))</f>
        <v/>
      </c>
      <c r="C1312" t="str">
        <f>IF(OR($A1312="",INDEX(games!$C:$C,ROW())=""),"",INDEX(games!$C:$C,ROW()))</f>
        <v/>
      </c>
      <c r="D1312" t="str">
        <f t="shared" si="1200"/>
        <v/>
      </c>
      <c r="E1312" t="str">
        <f t="shared" si="1201"/>
        <v/>
      </c>
      <c r="F1312" t="str">
        <f t="shared" si="1202"/>
        <v/>
      </c>
      <c r="G1312" t="e">
        <f t="shared" si="1203"/>
        <v>#N/A</v>
      </c>
      <c r="H1312" t="e">
        <f t="shared" si="1204"/>
        <v>#N/A</v>
      </c>
      <c r="I1312" t="e">
        <f t="shared" si="1205"/>
        <v>#N/A</v>
      </c>
      <c r="J1312" t="e">
        <f t="shared" si="1206"/>
        <v>#N/A</v>
      </c>
      <c r="K1312" t="e">
        <f t="shared" si="1207"/>
        <v>#N/A</v>
      </c>
      <c r="L1312" t="e">
        <f t="shared" si="1208"/>
        <v>#N/A</v>
      </c>
      <c r="M1312" t="e">
        <f t="shared" si="1209"/>
        <v>#N/A</v>
      </c>
      <c r="N1312" t="e">
        <f t="shared" si="1210"/>
        <v>#N/A</v>
      </c>
      <c r="O1312" t="str">
        <f t="shared" si="1211"/>
        <v/>
      </c>
      <c r="P1312" t="str">
        <f>IF(OR($A1312="",INDEX(games!$H:$H,ROW())=""),"",INDEX(games!$H:$H,ROW()))</f>
        <v/>
      </c>
      <c r="Q1312" t="str">
        <f t="shared" si="1212"/>
        <v/>
      </c>
      <c r="T1312">
        <f t="shared" si="1213"/>
        <v>2019</v>
      </c>
      <c r="U1312">
        <f t="shared" si="1214"/>
        <v>2023</v>
      </c>
      <c r="V1312">
        <f t="shared" si="1215"/>
        <v>4</v>
      </c>
      <c r="W1312" t="str">
        <f>IF(TRIM(INDEX(connections!$A:$A,ROW()))="","",TRIM(INDEX(connections!$A:$A,ROW())))</f>
        <v>Hades</v>
      </c>
      <c r="X1312" t="str">
        <f>IF($W1312="","",TRIM(INDEX(connections!$B:$B,ROW())))</f>
        <v>Spiritfall</v>
      </c>
      <c r="Y1312">
        <f t="shared" si="1216"/>
        <v>375</v>
      </c>
      <c r="Z1312">
        <f t="shared" si="1217"/>
        <v>805</v>
      </c>
      <c r="AA1312" t="str">
        <f t="shared" si="1218"/>
        <v>Yes</v>
      </c>
      <c r="AB1312" t="str">
        <f t="shared" si="1219"/>
        <v>Yes</v>
      </c>
      <c r="AC1312">
        <f t="shared" si="1220"/>
        <v>1</v>
      </c>
      <c r="AD1312">
        <f t="shared" si="1221"/>
        <v>0</v>
      </c>
      <c r="AE1312" t="str">
        <f t="shared" si="1222"/>
        <v/>
      </c>
      <c r="AG1312" t="str">
        <f t="shared" si="1223"/>
        <v/>
      </c>
      <c r="AH1312" t="str">
        <f t="shared" si="1224"/>
        <v/>
      </c>
      <c r="AI1312" t="str">
        <f t="shared" si="1225"/>
        <v/>
      </c>
      <c r="AJ1312" t="str">
        <f t="shared" si="1226"/>
        <v/>
      </c>
      <c r="AK1312" t="str">
        <f t="shared" si="1227"/>
        <v/>
      </c>
      <c r="AL1312" t="str">
        <f>IF($A1312="","",INDEX(games!$J:$J,ROW())&amp;"")</f>
        <v/>
      </c>
      <c r="AM1312" t="str">
        <f>IF($A1312="","",SUMPRODUCT($AO1312:$BD1312,'Map Analysis'!$AN$2^{0,1,2,3,4,5,6,7,8,9,10,11,12,13,14,15}))</f>
        <v/>
      </c>
      <c r="AN1312" t="str">
        <f t="shared" si="1228"/>
        <v/>
      </c>
      <c r="AO1312" t="str">
        <f t="shared" si="1229"/>
        <v/>
      </c>
      <c r="AP1312" t="str">
        <f t="shared" si="1230"/>
        <v/>
      </c>
      <c r="AQ1312" t="str">
        <f t="shared" si="1231"/>
        <v/>
      </c>
      <c r="AR1312" t="str">
        <f t="shared" si="1232"/>
        <v/>
      </c>
      <c r="AS1312" t="str">
        <f t="shared" si="1233"/>
        <v/>
      </c>
      <c r="AT1312" t="str">
        <f t="shared" si="1234"/>
        <v/>
      </c>
      <c r="AU1312" t="str">
        <f t="shared" si="1235"/>
        <v/>
      </c>
      <c r="AV1312" t="str">
        <f t="shared" si="1236"/>
        <v/>
      </c>
      <c r="AW1312" t="str">
        <f t="shared" si="1237"/>
        <v/>
      </c>
      <c r="AX1312" t="str">
        <f t="shared" si="1238"/>
        <v/>
      </c>
      <c r="AY1312" t="str">
        <f t="shared" si="1239"/>
        <v/>
      </c>
      <c r="AZ1312" t="str">
        <f t="shared" si="1240"/>
        <v/>
      </c>
      <c r="BA1312" t="str">
        <f t="shared" si="1241"/>
        <v/>
      </c>
      <c r="BB1312" t="str">
        <f t="shared" si="1242"/>
        <v/>
      </c>
      <c r="BC1312" t="str">
        <f t="shared" si="1243"/>
        <v/>
      </c>
      <c r="BD1312" t="str">
        <f t="shared" si="1244"/>
        <v/>
      </c>
      <c r="BF1312">
        <f t="shared" si="1245"/>
        <v>0</v>
      </c>
      <c r="BG1312">
        <f t="shared" si="1246"/>
        <v>0</v>
      </c>
      <c r="BH1312">
        <f t="shared" si="1247"/>
        <v>0</v>
      </c>
      <c r="BI1312">
        <f t="shared" si="1248"/>
        <v>0</v>
      </c>
      <c r="BJ1312">
        <f t="shared" si="1249"/>
        <v>0</v>
      </c>
      <c r="BK1312">
        <f t="shared" si="1250"/>
        <v>0</v>
      </c>
      <c r="BL1312">
        <f t="shared" si="1251"/>
        <v>0</v>
      </c>
      <c r="BM1312">
        <f t="shared" si="1252"/>
        <v>0</v>
      </c>
      <c r="BN1312">
        <f t="shared" si="1253"/>
        <v>0</v>
      </c>
      <c r="BO1312">
        <f t="shared" si="1254"/>
        <v>0</v>
      </c>
      <c r="BP1312">
        <f t="shared" si="1255"/>
        <v>0</v>
      </c>
      <c r="BQ1312">
        <f t="shared" si="1256"/>
        <v>0</v>
      </c>
      <c r="BR1312">
        <f t="shared" si="1257"/>
        <v>0</v>
      </c>
      <c r="BS1312">
        <f t="shared" si="1258"/>
        <v>0</v>
      </c>
      <c r="BT1312">
        <f t="shared" si="1259"/>
        <v>0</v>
      </c>
    </row>
    <row r="1313" spans="1:72" x14ac:dyDescent="0.25">
      <c r="A1313" t="str">
        <f>IF(TRIM(INDEX(games!$A:$A,ROW()))="","",TRIM(INDEX(games!$A:$A,ROW())))</f>
        <v/>
      </c>
      <c r="B1313" t="str">
        <f>IF(OR($A1313="",INDEX(games!$B:$B,ROW())=""),"",INDEX(games!$B:$B,ROW()))</f>
        <v/>
      </c>
      <c r="C1313" t="str">
        <f>IF(OR($A1313="",INDEX(games!$C:$C,ROW())=""),"",INDEX(games!$C:$C,ROW()))</f>
        <v/>
      </c>
      <c r="D1313" t="str">
        <f t="shared" si="1200"/>
        <v/>
      </c>
      <c r="E1313" t="str">
        <f t="shared" si="1201"/>
        <v/>
      </c>
      <c r="F1313" t="str">
        <f t="shared" si="1202"/>
        <v/>
      </c>
      <c r="G1313" t="e">
        <f t="shared" si="1203"/>
        <v>#N/A</v>
      </c>
      <c r="H1313" t="e">
        <f t="shared" si="1204"/>
        <v>#N/A</v>
      </c>
      <c r="I1313" t="e">
        <f t="shared" si="1205"/>
        <v>#N/A</v>
      </c>
      <c r="J1313" t="e">
        <f t="shared" si="1206"/>
        <v>#N/A</v>
      </c>
      <c r="K1313" t="e">
        <f t="shared" si="1207"/>
        <v>#N/A</v>
      </c>
      <c r="L1313" t="e">
        <f t="shared" si="1208"/>
        <v>#N/A</v>
      </c>
      <c r="M1313" t="e">
        <f t="shared" si="1209"/>
        <v>#N/A</v>
      </c>
      <c r="N1313" t="e">
        <f t="shared" si="1210"/>
        <v>#N/A</v>
      </c>
      <c r="O1313" t="str">
        <f t="shared" si="1211"/>
        <v/>
      </c>
      <c r="P1313" t="str">
        <f>IF(OR($A1313="",INDEX(games!$H:$H,ROW())=""),"",INDEX(games!$H:$H,ROW()))</f>
        <v/>
      </c>
      <c r="Q1313" t="str">
        <f t="shared" si="1212"/>
        <v/>
      </c>
      <c r="T1313">
        <f t="shared" si="1213"/>
        <v>2017</v>
      </c>
      <c r="U1313">
        <f t="shared" si="1214"/>
        <v>2023</v>
      </c>
      <c r="V1313">
        <f t="shared" si="1215"/>
        <v>6</v>
      </c>
      <c r="W1313" t="str">
        <f>IF(TRIM(INDEX(connections!$A:$A,ROW()))="","",TRIM(INDEX(connections!$A:$A,ROW())))</f>
        <v>Slay the Spire</v>
      </c>
      <c r="X1313" t="str">
        <f>IF($W1313="","",TRIM(INDEX(connections!$B:$B,ROW())))</f>
        <v>Spiritfall</v>
      </c>
      <c r="Y1313">
        <f t="shared" si="1216"/>
        <v>772</v>
      </c>
      <c r="Z1313">
        <f t="shared" si="1217"/>
        <v>805</v>
      </c>
      <c r="AA1313" t="str">
        <f t="shared" si="1218"/>
        <v>Yes</v>
      </c>
      <c r="AB1313" t="str">
        <f t="shared" si="1219"/>
        <v>Yes</v>
      </c>
      <c r="AC1313">
        <f t="shared" si="1220"/>
        <v>1</v>
      </c>
      <c r="AD1313">
        <f t="shared" si="1221"/>
        <v>1</v>
      </c>
      <c r="AE1313" t="str">
        <f t="shared" si="1222"/>
        <v/>
      </c>
      <c r="AG1313" t="str">
        <f t="shared" si="1223"/>
        <v/>
      </c>
      <c r="AH1313" t="str">
        <f t="shared" si="1224"/>
        <v/>
      </c>
      <c r="AI1313" t="str">
        <f t="shared" si="1225"/>
        <v/>
      </c>
      <c r="AJ1313" t="str">
        <f t="shared" si="1226"/>
        <v/>
      </c>
      <c r="AK1313" t="str">
        <f t="shared" si="1227"/>
        <v/>
      </c>
      <c r="AL1313" t="str">
        <f>IF($A1313="","",INDEX(games!$J:$J,ROW())&amp;"")</f>
        <v/>
      </c>
      <c r="AM1313" t="str">
        <f>IF($A1313="","",SUMPRODUCT($AO1313:$BD1313,'Map Analysis'!$AN$2^{0,1,2,3,4,5,6,7,8,9,10,11,12,13,14,15}))</f>
        <v/>
      </c>
      <c r="AN1313" t="str">
        <f t="shared" si="1228"/>
        <v/>
      </c>
      <c r="AO1313" t="str">
        <f t="shared" si="1229"/>
        <v/>
      </c>
      <c r="AP1313" t="str">
        <f t="shared" si="1230"/>
        <v/>
      </c>
      <c r="AQ1313" t="str">
        <f t="shared" si="1231"/>
        <v/>
      </c>
      <c r="AR1313" t="str">
        <f t="shared" si="1232"/>
        <v/>
      </c>
      <c r="AS1313" t="str">
        <f t="shared" si="1233"/>
        <v/>
      </c>
      <c r="AT1313" t="str">
        <f t="shared" si="1234"/>
        <v/>
      </c>
      <c r="AU1313" t="str">
        <f t="shared" si="1235"/>
        <v/>
      </c>
      <c r="AV1313" t="str">
        <f t="shared" si="1236"/>
        <v/>
      </c>
      <c r="AW1313" t="str">
        <f t="shared" si="1237"/>
        <v/>
      </c>
      <c r="AX1313" t="str">
        <f t="shared" si="1238"/>
        <v/>
      </c>
      <c r="AY1313" t="str">
        <f t="shared" si="1239"/>
        <v/>
      </c>
      <c r="AZ1313" t="str">
        <f t="shared" si="1240"/>
        <v/>
      </c>
      <c r="BA1313" t="str">
        <f t="shared" si="1241"/>
        <v/>
      </c>
      <c r="BB1313" t="str">
        <f t="shared" si="1242"/>
        <v/>
      </c>
      <c r="BC1313" t="str">
        <f t="shared" si="1243"/>
        <v/>
      </c>
      <c r="BD1313" t="str">
        <f t="shared" si="1244"/>
        <v/>
      </c>
      <c r="BF1313">
        <f t="shared" si="1245"/>
        <v>0</v>
      </c>
      <c r="BG1313">
        <f t="shared" si="1246"/>
        <v>0</v>
      </c>
      <c r="BH1313">
        <f t="shared" si="1247"/>
        <v>0</v>
      </c>
      <c r="BI1313">
        <f t="shared" si="1248"/>
        <v>0</v>
      </c>
      <c r="BJ1313">
        <f t="shared" si="1249"/>
        <v>0</v>
      </c>
      <c r="BK1313">
        <f t="shared" si="1250"/>
        <v>0</v>
      </c>
      <c r="BL1313">
        <f t="shared" si="1251"/>
        <v>0</v>
      </c>
      <c r="BM1313">
        <f t="shared" si="1252"/>
        <v>0</v>
      </c>
      <c r="BN1313">
        <f t="shared" si="1253"/>
        <v>0</v>
      </c>
      <c r="BO1313">
        <f t="shared" si="1254"/>
        <v>0</v>
      </c>
      <c r="BP1313">
        <f t="shared" si="1255"/>
        <v>0</v>
      </c>
      <c r="BQ1313">
        <f t="shared" si="1256"/>
        <v>0</v>
      </c>
      <c r="BR1313">
        <f t="shared" si="1257"/>
        <v>0</v>
      </c>
      <c r="BS1313">
        <f t="shared" si="1258"/>
        <v>0</v>
      </c>
      <c r="BT1313">
        <f t="shared" si="1259"/>
        <v>0</v>
      </c>
    </row>
    <row r="1314" spans="1:72" x14ac:dyDescent="0.25">
      <c r="A1314" t="str">
        <f>IF(TRIM(INDEX(games!$A:$A,ROW()))="","",TRIM(INDEX(games!$A:$A,ROW())))</f>
        <v/>
      </c>
      <c r="B1314" t="str">
        <f>IF(OR($A1314="",INDEX(games!$B:$B,ROW())=""),"",INDEX(games!$B:$B,ROW()))</f>
        <v/>
      </c>
      <c r="C1314" t="str">
        <f>IF(OR($A1314="",INDEX(games!$C:$C,ROW())=""),"",INDEX(games!$C:$C,ROW()))</f>
        <v/>
      </c>
      <c r="D1314" t="str">
        <f t="shared" si="1200"/>
        <v/>
      </c>
      <c r="E1314" t="str">
        <f t="shared" si="1201"/>
        <v/>
      </c>
      <c r="F1314" t="str">
        <f t="shared" si="1202"/>
        <v/>
      </c>
      <c r="G1314" t="e">
        <f t="shared" si="1203"/>
        <v>#N/A</v>
      </c>
      <c r="H1314" t="e">
        <f t="shared" si="1204"/>
        <v>#N/A</v>
      </c>
      <c r="I1314" t="e">
        <f t="shared" si="1205"/>
        <v>#N/A</v>
      </c>
      <c r="J1314" t="e">
        <f t="shared" si="1206"/>
        <v>#N/A</v>
      </c>
      <c r="K1314" t="e">
        <f t="shared" si="1207"/>
        <v>#N/A</v>
      </c>
      <c r="L1314" t="e">
        <f t="shared" si="1208"/>
        <v>#N/A</v>
      </c>
      <c r="M1314" t="e">
        <f t="shared" si="1209"/>
        <v>#N/A</v>
      </c>
      <c r="N1314" t="e">
        <f t="shared" si="1210"/>
        <v>#N/A</v>
      </c>
      <c r="O1314" t="str">
        <f t="shared" si="1211"/>
        <v/>
      </c>
      <c r="P1314" t="str">
        <f>IF(OR($A1314="",INDEX(games!$H:$H,ROW())=""),"",INDEX(games!$H:$H,ROW()))</f>
        <v/>
      </c>
      <c r="Q1314" t="str">
        <f t="shared" si="1212"/>
        <v/>
      </c>
      <c r="T1314">
        <f t="shared" si="1213"/>
        <v>2008</v>
      </c>
      <c r="U1314">
        <f t="shared" si="1214"/>
        <v>2019</v>
      </c>
      <c r="V1314">
        <f t="shared" si="1215"/>
        <v>11</v>
      </c>
      <c r="W1314" t="str">
        <f>IF(TRIM(INDEX(connections!$A:$A,ROW()))="","",TRIM(INDEX(connections!$A:$A,ROW())))</f>
        <v>Spelunky Classic</v>
      </c>
      <c r="X1314" t="str">
        <f>IF($W1314="","",TRIM(INDEX(connections!$B:$B,ROW())))</f>
        <v>Spirits Abyss</v>
      </c>
      <c r="Y1314">
        <f t="shared" si="1216"/>
        <v>801</v>
      </c>
      <c r="Z1314">
        <f t="shared" si="1217"/>
        <v>806</v>
      </c>
      <c r="AA1314" t="str">
        <f t="shared" si="1218"/>
        <v>Yes</v>
      </c>
      <c r="AB1314" t="str">
        <f t="shared" si="1219"/>
        <v>Yes</v>
      </c>
      <c r="AC1314">
        <f t="shared" si="1220"/>
        <v>1</v>
      </c>
      <c r="AD1314">
        <f t="shared" si="1221"/>
        <v>0</v>
      </c>
      <c r="AE1314" t="str">
        <f t="shared" si="1222"/>
        <v/>
      </c>
      <c r="AG1314" t="str">
        <f t="shared" si="1223"/>
        <v/>
      </c>
      <c r="AH1314" t="str">
        <f t="shared" si="1224"/>
        <v/>
      </c>
      <c r="AI1314" t="str">
        <f t="shared" si="1225"/>
        <v/>
      </c>
      <c r="AJ1314" t="str">
        <f t="shared" si="1226"/>
        <v/>
      </c>
      <c r="AK1314" t="str">
        <f t="shared" si="1227"/>
        <v/>
      </c>
      <c r="AL1314" t="str">
        <f>IF($A1314="","",INDEX(games!$J:$J,ROW())&amp;"")</f>
        <v/>
      </c>
      <c r="AM1314" t="str">
        <f>IF($A1314="","",SUMPRODUCT($AO1314:$BD1314,'Map Analysis'!$AN$2^{0,1,2,3,4,5,6,7,8,9,10,11,12,13,14,15}))</f>
        <v/>
      </c>
      <c r="AN1314" t="str">
        <f t="shared" si="1228"/>
        <v/>
      </c>
      <c r="AO1314" t="str">
        <f t="shared" si="1229"/>
        <v/>
      </c>
      <c r="AP1314" t="str">
        <f t="shared" si="1230"/>
        <v/>
      </c>
      <c r="AQ1314" t="str">
        <f t="shared" si="1231"/>
        <v/>
      </c>
      <c r="AR1314" t="str">
        <f t="shared" si="1232"/>
        <v/>
      </c>
      <c r="AS1314" t="str">
        <f t="shared" si="1233"/>
        <v/>
      </c>
      <c r="AT1314" t="str">
        <f t="shared" si="1234"/>
        <v/>
      </c>
      <c r="AU1314" t="str">
        <f t="shared" si="1235"/>
        <v/>
      </c>
      <c r="AV1314" t="str">
        <f t="shared" si="1236"/>
        <v/>
      </c>
      <c r="AW1314" t="str">
        <f t="shared" si="1237"/>
        <v/>
      </c>
      <c r="AX1314" t="str">
        <f t="shared" si="1238"/>
        <v/>
      </c>
      <c r="AY1314" t="str">
        <f t="shared" si="1239"/>
        <v/>
      </c>
      <c r="AZ1314" t="str">
        <f t="shared" si="1240"/>
        <v/>
      </c>
      <c r="BA1314" t="str">
        <f t="shared" si="1241"/>
        <v/>
      </c>
      <c r="BB1314" t="str">
        <f t="shared" si="1242"/>
        <v/>
      </c>
      <c r="BC1314" t="str">
        <f t="shared" si="1243"/>
        <v/>
      </c>
      <c r="BD1314" t="str">
        <f t="shared" si="1244"/>
        <v/>
      </c>
      <c r="BF1314">
        <f t="shared" si="1245"/>
        <v>1</v>
      </c>
      <c r="BG1314">
        <f t="shared" si="1246"/>
        <v>3</v>
      </c>
      <c r="BH1314">
        <f t="shared" si="1247"/>
        <v>0</v>
      </c>
      <c r="BI1314">
        <f t="shared" si="1248"/>
        <v>0</v>
      </c>
      <c r="BJ1314">
        <f t="shared" si="1249"/>
        <v>0</v>
      </c>
      <c r="BK1314">
        <f t="shared" si="1250"/>
        <v>0</v>
      </c>
      <c r="BL1314">
        <f t="shared" si="1251"/>
        <v>0</v>
      </c>
      <c r="BM1314">
        <f t="shared" si="1252"/>
        <v>0</v>
      </c>
      <c r="BN1314">
        <f t="shared" si="1253"/>
        <v>0</v>
      </c>
      <c r="BO1314">
        <f t="shared" si="1254"/>
        <v>0</v>
      </c>
      <c r="BP1314">
        <f t="shared" si="1255"/>
        <v>0</v>
      </c>
      <c r="BQ1314">
        <f t="shared" si="1256"/>
        <v>0</v>
      </c>
      <c r="BR1314">
        <f t="shared" si="1257"/>
        <v>0</v>
      </c>
      <c r="BS1314">
        <f t="shared" si="1258"/>
        <v>0</v>
      </c>
      <c r="BT1314">
        <f t="shared" si="1259"/>
        <v>0</v>
      </c>
    </row>
    <row r="1315" spans="1:72" x14ac:dyDescent="0.25">
      <c r="A1315" t="str">
        <f>IF(TRIM(INDEX(games!$A:$A,ROW()))="","",TRIM(INDEX(games!$A:$A,ROW())))</f>
        <v/>
      </c>
      <c r="B1315" t="str">
        <f>IF(OR($A1315="",INDEX(games!$B:$B,ROW())=""),"",INDEX(games!$B:$B,ROW()))</f>
        <v/>
      </c>
      <c r="C1315" t="str">
        <f>IF(OR($A1315="",INDEX(games!$C:$C,ROW())=""),"",INDEX(games!$C:$C,ROW()))</f>
        <v/>
      </c>
      <c r="D1315" t="str">
        <f t="shared" si="1200"/>
        <v/>
      </c>
      <c r="E1315" t="str">
        <f t="shared" si="1201"/>
        <v/>
      </c>
      <c r="F1315" t="str">
        <f t="shared" si="1202"/>
        <v/>
      </c>
      <c r="G1315" t="e">
        <f t="shared" si="1203"/>
        <v>#N/A</v>
      </c>
      <c r="H1315" t="e">
        <f t="shared" si="1204"/>
        <v>#N/A</v>
      </c>
      <c r="I1315" t="e">
        <f t="shared" si="1205"/>
        <v>#N/A</v>
      </c>
      <c r="J1315" t="e">
        <f t="shared" si="1206"/>
        <v>#N/A</v>
      </c>
      <c r="K1315" t="e">
        <f t="shared" si="1207"/>
        <v>#N/A</v>
      </c>
      <c r="L1315" t="e">
        <f t="shared" si="1208"/>
        <v>#N/A</v>
      </c>
      <c r="M1315" t="e">
        <f t="shared" si="1209"/>
        <v>#N/A</v>
      </c>
      <c r="N1315" t="e">
        <f t="shared" si="1210"/>
        <v>#N/A</v>
      </c>
      <c r="O1315" t="str">
        <f t="shared" si="1211"/>
        <v/>
      </c>
      <c r="P1315" t="str">
        <f>IF(OR($A1315="",INDEX(games!$H:$H,ROW())=""),"",INDEX(games!$H:$H,ROW()))</f>
        <v/>
      </c>
      <c r="Q1315" t="str">
        <f t="shared" si="1212"/>
        <v/>
      </c>
      <c r="T1315">
        <f t="shared" si="1213"/>
        <v>1994</v>
      </c>
      <c r="U1315">
        <f t="shared" si="1214"/>
        <v>2014</v>
      </c>
      <c r="V1315">
        <f t="shared" si="1215"/>
        <v>20</v>
      </c>
      <c r="W1315" t="str">
        <f>IF(TRIM(INDEX(connections!$A:$A,ROW()))="","",TRIM(INDEX(connections!$A:$A,ROW())))</f>
        <v>Ancient Domains of Mystery</v>
      </c>
      <c r="X1315" t="str">
        <f>IF($W1315="","",TRIM(INDEX(connections!$B:$B,ROW())))</f>
        <v>Sproggiwood</v>
      </c>
      <c r="Y1315">
        <f t="shared" si="1216"/>
        <v>25</v>
      </c>
      <c r="Z1315">
        <f t="shared" si="1217"/>
        <v>807</v>
      </c>
      <c r="AA1315" t="str">
        <f t="shared" si="1218"/>
        <v>Yes</v>
      </c>
      <c r="AB1315" t="str">
        <f t="shared" si="1219"/>
        <v>Yes</v>
      </c>
      <c r="AC1315">
        <f t="shared" si="1220"/>
        <v>1</v>
      </c>
      <c r="AD1315">
        <f t="shared" si="1221"/>
        <v>0</v>
      </c>
      <c r="AE1315" t="str">
        <f t="shared" si="1222"/>
        <v/>
      </c>
      <c r="AG1315" t="str">
        <f t="shared" si="1223"/>
        <v/>
      </c>
      <c r="AH1315" t="str">
        <f t="shared" si="1224"/>
        <v/>
      </c>
      <c r="AI1315" t="str">
        <f t="shared" si="1225"/>
        <v/>
      </c>
      <c r="AJ1315" t="str">
        <f t="shared" si="1226"/>
        <v/>
      </c>
      <c r="AK1315" t="str">
        <f t="shared" si="1227"/>
        <v/>
      </c>
      <c r="AL1315" t="str">
        <f>IF($A1315="","",INDEX(games!$J:$J,ROW())&amp;"")</f>
        <v/>
      </c>
      <c r="AM1315" t="str">
        <f>IF($A1315="","",SUMPRODUCT($AO1315:$BD1315,'Map Analysis'!$AN$2^{0,1,2,3,4,5,6,7,8,9,10,11,12,13,14,15}))</f>
        <v/>
      </c>
      <c r="AN1315" t="str">
        <f t="shared" si="1228"/>
        <v/>
      </c>
      <c r="AO1315" t="str">
        <f t="shared" si="1229"/>
        <v/>
      </c>
      <c r="AP1315" t="str">
        <f t="shared" si="1230"/>
        <v/>
      </c>
      <c r="AQ1315" t="str">
        <f t="shared" si="1231"/>
        <v/>
      </c>
      <c r="AR1315" t="str">
        <f t="shared" si="1232"/>
        <v/>
      </c>
      <c r="AS1315" t="str">
        <f t="shared" si="1233"/>
        <v/>
      </c>
      <c r="AT1315" t="str">
        <f t="shared" si="1234"/>
        <v/>
      </c>
      <c r="AU1315" t="str">
        <f t="shared" si="1235"/>
        <v/>
      </c>
      <c r="AV1315" t="str">
        <f t="shared" si="1236"/>
        <v/>
      </c>
      <c r="AW1315" t="str">
        <f t="shared" si="1237"/>
        <v/>
      </c>
      <c r="AX1315" t="str">
        <f t="shared" si="1238"/>
        <v/>
      </c>
      <c r="AY1315" t="str">
        <f t="shared" si="1239"/>
        <v/>
      </c>
      <c r="AZ1315" t="str">
        <f t="shared" si="1240"/>
        <v/>
      </c>
      <c r="BA1315" t="str">
        <f t="shared" si="1241"/>
        <v/>
      </c>
      <c r="BB1315" t="str">
        <f t="shared" si="1242"/>
        <v/>
      </c>
      <c r="BC1315" t="str">
        <f t="shared" si="1243"/>
        <v/>
      </c>
      <c r="BD1315" t="str">
        <f t="shared" si="1244"/>
        <v/>
      </c>
      <c r="BF1315">
        <f t="shared" si="1245"/>
        <v>1</v>
      </c>
      <c r="BG1315">
        <f t="shared" si="1246"/>
        <v>0</v>
      </c>
      <c r="BH1315">
        <f t="shared" si="1247"/>
        <v>0</v>
      </c>
      <c r="BI1315">
        <f t="shared" si="1248"/>
        <v>0</v>
      </c>
      <c r="BJ1315">
        <f t="shared" si="1249"/>
        <v>0</v>
      </c>
      <c r="BK1315">
        <f t="shared" si="1250"/>
        <v>0</v>
      </c>
      <c r="BL1315">
        <f t="shared" si="1251"/>
        <v>0</v>
      </c>
      <c r="BM1315">
        <f t="shared" si="1252"/>
        <v>0</v>
      </c>
      <c r="BN1315">
        <f t="shared" si="1253"/>
        <v>0</v>
      </c>
      <c r="BO1315">
        <f t="shared" si="1254"/>
        <v>0</v>
      </c>
      <c r="BP1315">
        <f t="shared" si="1255"/>
        <v>0</v>
      </c>
      <c r="BQ1315">
        <f t="shared" si="1256"/>
        <v>0</v>
      </c>
      <c r="BR1315">
        <f t="shared" si="1257"/>
        <v>0</v>
      </c>
      <c r="BS1315">
        <f t="shared" si="1258"/>
        <v>0</v>
      </c>
      <c r="BT1315">
        <f t="shared" si="1259"/>
        <v>0</v>
      </c>
    </row>
    <row r="1316" spans="1:72" x14ac:dyDescent="0.25">
      <c r="A1316" t="str">
        <f>IF(TRIM(INDEX(games!$A:$A,ROW()))="","",TRIM(INDEX(games!$A:$A,ROW())))</f>
        <v/>
      </c>
      <c r="B1316" t="str">
        <f>IF(OR($A1316="",INDEX(games!$B:$B,ROW())=""),"",INDEX(games!$B:$B,ROW()))</f>
        <v/>
      </c>
      <c r="C1316" t="str">
        <f>IF(OR($A1316="",INDEX(games!$C:$C,ROW())=""),"",INDEX(games!$C:$C,ROW()))</f>
        <v/>
      </c>
      <c r="D1316" t="str">
        <f t="shared" si="1200"/>
        <v/>
      </c>
      <c r="E1316" t="str">
        <f t="shared" si="1201"/>
        <v/>
      </c>
      <c r="F1316" t="str">
        <f t="shared" si="1202"/>
        <v/>
      </c>
      <c r="G1316" t="e">
        <f t="shared" si="1203"/>
        <v>#N/A</v>
      </c>
      <c r="H1316" t="e">
        <f t="shared" si="1204"/>
        <v>#N/A</v>
      </c>
      <c r="I1316" t="e">
        <f t="shared" si="1205"/>
        <v>#N/A</v>
      </c>
      <c r="J1316" t="e">
        <f t="shared" si="1206"/>
        <v>#N/A</v>
      </c>
      <c r="K1316" t="e">
        <f t="shared" si="1207"/>
        <v>#N/A</v>
      </c>
      <c r="L1316" t="e">
        <f t="shared" si="1208"/>
        <v>#N/A</v>
      </c>
      <c r="M1316" t="e">
        <f t="shared" si="1209"/>
        <v>#N/A</v>
      </c>
      <c r="N1316" t="e">
        <f t="shared" si="1210"/>
        <v>#N/A</v>
      </c>
      <c r="O1316" t="str">
        <f t="shared" si="1211"/>
        <v/>
      </c>
      <c r="P1316" t="str">
        <f>IF(OR($A1316="",INDEX(games!$H:$H,ROW())=""),"",INDEX(games!$H:$H,ROW()))</f>
        <v/>
      </c>
      <c r="Q1316" t="str">
        <f t="shared" si="1212"/>
        <v/>
      </c>
      <c r="T1316">
        <f t="shared" si="1213"/>
        <v>2010</v>
      </c>
      <c r="U1316">
        <f t="shared" si="1214"/>
        <v>2014</v>
      </c>
      <c r="V1316">
        <f t="shared" si="1215"/>
        <v>4</v>
      </c>
      <c r="W1316" t="str">
        <f>IF(TRIM(INDEX(connections!$A:$A,ROW()))="","",TRIM(INDEX(connections!$A:$A,ROW())))</f>
        <v>Caves of Qud</v>
      </c>
      <c r="X1316" t="str">
        <f>IF($W1316="","",TRIM(INDEX(connections!$B:$B,ROW())))</f>
        <v>Sproggiwood</v>
      </c>
      <c r="Y1316">
        <f t="shared" si="1216"/>
        <v>124</v>
      </c>
      <c r="Z1316">
        <f t="shared" si="1217"/>
        <v>807</v>
      </c>
      <c r="AA1316" t="str">
        <f t="shared" si="1218"/>
        <v>Yes</v>
      </c>
      <c r="AB1316" t="str">
        <f t="shared" si="1219"/>
        <v>Yes</v>
      </c>
      <c r="AC1316">
        <f t="shared" si="1220"/>
        <v>1</v>
      </c>
      <c r="AD1316">
        <f t="shared" si="1221"/>
        <v>0</v>
      </c>
      <c r="AE1316" t="str">
        <f t="shared" si="1222"/>
        <v/>
      </c>
      <c r="AG1316" t="str">
        <f t="shared" si="1223"/>
        <v/>
      </c>
      <c r="AH1316" t="str">
        <f t="shared" si="1224"/>
        <v/>
      </c>
      <c r="AI1316" t="str">
        <f t="shared" si="1225"/>
        <v/>
      </c>
      <c r="AJ1316" t="str">
        <f t="shared" si="1226"/>
        <v/>
      </c>
      <c r="AK1316" t="str">
        <f t="shared" si="1227"/>
        <v/>
      </c>
      <c r="AL1316" t="str">
        <f>IF($A1316="","",INDEX(games!$J:$J,ROW())&amp;"")</f>
        <v/>
      </c>
      <c r="AM1316" t="str">
        <f>IF($A1316="","",SUMPRODUCT($AO1316:$BD1316,'Map Analysis'!$AN$2^{0,1,2,3,4,5,6,7,8,9,10,11,12,13,14,15}))</f>
        <v/>
      </c>
      <c r="AN1316" t="str">
        <f t="shared" si="1228"/>
        <v/>
      </c>
      <c r="AO1316" t="str">
        <f t="shared" si="1229"/>
        <v/>
      </c>
      <c r="AP1316" t="str">
        <f t="shared" si="1230"/>
        <v/>
      </c>
      <c r="AQ1316" t="str">
        <f t="shared" si="1231"/>
        <v/>
      </c>
      <c r="AR1316" t="str">
        <f t="shared" si="1232"/>
        <v/>
      </c>
      <c r="AS1316" t="str">
        <f t="shared" si="1233"/>
        <v/>
      </c>
      <c r="AT1316" t="str">
        <f t="shared" si="1234"/>
        <v/>
      </c>
      <c r="AU1316" t="str">
        <f t="shared" si="1235"/>
        <v/>
      </c>
      <c r="AV1316" t="str">
        <f t="shared" si="1236"/>
        <v/>
      </c>
      <c r="AW1316" t="str">
        <f t="shared" si="1237"/>
        <v/>
      </c>
      <c r="AX1316" t="str">
        <f t="shared" si="1238"/>
        <v/>
      </c>
      <c r="AY1316" t="str">
        <f t="shared" si="1239"/>
        <v/>
      </c>
      <c r="AZ1316" t="str">
        <f t="shared" si="1240"/>
        <v/>
      </c>
      <c r="BA1316" t="str">
        <f t="shared" si="1241"/>
        <v/>
      </c>
      <c r="BB1316" t="str">
        <f t="shared" si="1242"/>
        <v/>
      </c>
      <c r="BC1316" t="str">
        <f t="shared" si="1243"/>
        <v/>
      </c>
      <c r="BD1316" t="str">
        <f t="shared" si="1244"/>
        <v/>
      </c>
      <c r="BF1316">
        <f t="shared" si="1245"/>
        <v>1</v>
      </c>
      <c r="BG1316">
        <f t="shared" si="1246"/>
        <v>0</v>
      </c>
      <c r="BH1316">
        <f t="shared" si="1247"/>
        <v>0</v>
      </c>
      <c r="BI1316">
        <f t="shared" si="1248"/>
        <v>0</v>
      </c>
      <c r="BJ1316">
        <f t="shared" si="1249"/>
        <v>0</v>
      </c>
      <c r="BK1316">
        <f t="shared" si="1250"/>
        <v>0</v>
      </c>
      <c r="BL1316">
        <f t="shared" si="1251"/>
        <v>0</v>
      </c>
      <c r="BM1316">
        <f t="shared" si="1252"/>
        <v>0</v>
      </c>
      <c r="BN1316">
        <f t="shared" si="1253"/>
        <v>0</v>
      </c>
      <c r="BO1316">
        <f t="shared" si="1254"/>
        <v>0</v>
      </c>
      <c r="BP1316">
        <f t="shared" si="1255"/>
        <v>0</v>
      </c>
      <c r="BQ1316">
        <f t="shared" si="1256"/>
        <v>0</v>
      </c>
      <c r="BR1316">
        <f t="shared" si="1257"/>
        <v>0</v>
      </c>
      <c r="BS1316">
        <f t="shared" si="1258"/>
        <v>0</v>
      </c>
      <c r="BT1316">
        <f t="shared" si="1259"/>
        <v>0</v>
      </c>
    </row>
    <row r="1317" spans="1:72" x14ac:dyDescent="0.25">
      <c r="A1317" t="str">
        <f>IF(TRIM(INDEX(games!$A:$A,ROW()))="","",TRIM(INDEX(games!$A:$A,ROW())))</f>
        <v/>
      </c>
      <c r="B1317" t="str">
        <f>IF(OR($A1317="",INDEX(games!$B:$B,ROW())=""),"",INDEX(games!$B:$B,ROW()))</f>
        <v/>
      </c>
      <c r="C1317" t="str">
        <f>IF(OR($A1317="",INDEX(games!$C:$C,ROW())=""),"",INDEX(games!$C:$C,ROW()))</f>
        <v/>
      </c>
      <c r="D1317" t="str">
        <f t="shared" si="1200"/>
        <v/>
      </c>
      <c r="E1317" t="str">
        <f t="shared" si="1201"/>
        <v/>
      </c>
      <c r="F1317" t="str">
        <f t="shared" si="1202"/>
        <v/>
      </c>
      <c r="G1317" t="e">
        <f t="shared" si="1203"/>
        <v>#N/A</v>
      </c>
      <c r="H1317" t="e">
        <f t="shared" si="1204"/>
        <v>#N/A</v>
      </c>
      <c r="I1317" t="e">
        <f t="shared" si="1205"/>
        <v>#N/A</v>
      </c>
      <c r="J1317" t="e">
        <f t="shared" si="1206"/>
        <v>#N/A</v>
      </c>
      <c r="K1317" t="e">
        <f t="shared" si="1207"/>
        <v>#N/A</v>
      </c>
      <c r="L1317" t="e">
        <f t="shared" si="1208"/>
        <v>#N/A</v>
      </c>
      <c r="M1317" t="e">
        <f t="shared" si="1209"/>
        <v>#N/A</v>
      </c>
      <c r="N1317" t="e">
        <f t="shared" si="1210"/>
        <v>#N/A</v>
      </c>
      <c r="O1317" t="str">
        <f t="shared" si="1211"/>
        <v/>
      </c>
      <c r="P1317" t="str">
        <f>IF(OR($A1317="",INDEX(games!$H:$H,ROW())=""),"",INDEX(games!$H:$H,ROW()))</f>
        <v/>
      </c>
      <c r="Q1317" t="str">
        <f t="shared" si="1212"/>
        <v/>
      </c>
      <c r="T1317">
        <f t="shared" si="1213"/>
        <v>2023</v>
      </c>
      <c r="U1317">
        <f t="shared" si="1214"/>
        <v>2025</v>
      </c>
      <c r="V1317">
        <f t="shared" si="1215"/>
        <v>2</v>
      </c>
      <c r="W1317" t="str">
        <f>IF(TRIM(INDEX(connections!$A:$A,ROW()))="","",TRIM(INDEX(connections!$A:$A,ROW())))</f>
        <v>Balatro</v>
      </c>
      <c r="X1317" t="str">
        <f>IF($W1317="","",TRIM(INDEX(connections!$B:$B,ROW())))</f>
        <v>Stackflow</v>
      </c>
      <c r="Y1317">
        <f t="shared" si="1216"/>
        <v>56</v>
      </c>
      <c r="Z1317">
        <f t="shared" si="1217"/>
        <v>809</v>
      </c>
      <c r="AA1317" t="str">
        <f t="shared" si="1218"/>
        <v>Yes</v>
      </c>
      <c r="AB1317" t="str">
        <f t="shared" si="1219"/>
        <v>Yes</v>
      </c>
      <c r="AC1317">
        <f t="shared" si="1220"/>
        <v>1</v>
      </c>
      <c r="AD1317">
        <f t="shared" si="1221"/>
        <v>0</v>
      </c>
      <c r="AE1317" t="str">
        <f t="shared" si="1222"/>
        <v/>
      </c>
      <c r="AG1317" t="str">
        <f t="shared" si="1223"/>
        <v/>
      </c>
      <c r="AH1317" t="str">
        <f t="shared" si="1224"/>
        <v/>
      </c>
      <c r="AI1317" t="str">
        <f t="shared" si="1225"/>
        <v/>
      </c>
      <c r="AJ1317" t="str">
        <f t="shared" si="1226"/>
        <v/>
      </c>
      <c r="AK1317" t="str">
        <f t="shared" si="1227"/>
        <v/>
      </c>
      <c r="AL1317" t="str">
        <f>IF($A1317="","",INDEX(games!$J:$J,ROW())&amp;"")</f>
        <v/>
      </c>
      <c r="AM1317" t="str">
        <f>IF($A1317="","",SUMPRODUCT($AO1317:$BD1317,'Map Analysis'!$AN$2^{0,1,2,3,4,5,6,7,8,9,10,11,12,13,14,15}))</f>
        <v/>
      </c>
      <c r="AN1317" t="str">
        <f t="shared" si="1228"/>
        <v/>
      </c>
      <c r="AO1317" t="str">
        <f t="shared" si="1229"/>
        <v/>
      </c>
      <c r="AP1317" t="str">
        <f t="shared" si="1230"/>
        <v/>
      </c>
      <c r="AQ1317" t="str">
        <f t="shared" si="1231"/>
        <v/>
      </c>
      <c r="AR1317" t="str">
        <f t="shared" si="1232"/>
        <v/>
      </c>
      <c r="AS1317" t="str">
        <f t="shared" si="1233"/>
        <v/>
      </c>
      <c r="AT1317" t="str">
        <f t="shared" si="1234"/>
        <v/>
      </c>
      <c r="AU1317" t="str">
        <f t="shared" si="1235"/>
        <v/>
      </c>
      <c r="AV1317" t="str">
        <f t="shared" si="1236"/>
        <v/>
      </c>
      <c r="AW1317" t="str">
        <f t="shared" si="1237"/>
        <v/>
      </c>
      <c r="AX1317" t="str">
        <f t="shared" si="1238"/>
        <v/>
      </c>
      <c r="AY1317" t="str">
        <f t="shared" si="1239"/>
        <v/>
      </c>
      <c r="AZ1317" t="str">
        <f t="shared" si="1240"/>
        <v/>
      </c>
      <c r="BA1317" t="str">
        <f t="shared" si="1241"/>
        <v/>
      </c>
      <c r="BB1317" t="str">
        <f t="shared" si="1242"/>
        <v/>
      </c>
      <c r="BC1317" t="str">
        <f t="shared" si="1243"/>
        <v/>
      </c>
      <c r="BD1317" t="str">
        <f t="shared" si="1244"/>
        <v/>
      </c>
      <c r="BF1317">
        <f t="shared" si="1245"/>
        <v>0</v>
      </c>
      <c r="BG1317">
        <f t="shared" si="1246"/>
        <v>0</v>
      </c>
      <c r="BH1317">
        <f t="shared" si="1247"/>
        <v>0</v>
      </c>
      <c r="BI1317">
        <f t="shared" si="1248"/>
        <v>0</v>
      </c>
      <c r="BJ1317">
        <f t="shared" si="1249"/>
        <v>0</v>
      </c>
      <c r="BK1317">
        <f t="shared" si="1250"/>
        <v>0</v>
      </c>
      <c r="BL1317">
        <f t="shared" si="1251"/>
        <v>0</v>
      </c>
      <c r="BM1317">
        <f t="shared" si="1252"/>
        <v>0</v>
      </c>
      <c r="BN1317">
        <f t="shared" si="1253"/>
        <v>0</v>
      </c>
      <c r="BO1317">
        <f t="shared" si="1254"/>
        <v>0</v>
      </c>
      <c r="BP1317">
        <f t="shared" si="1255"/>
        <v>0</v>
      </c>
      <c r="BQ1317">
        <f t="shared" si="1256"/>
        <v>0</v>
      </c>
      <c r="BR1317">
        <f t="shared" si="1257"/>
        <v>0</v>
      </c>
      <c r="BS1317">
        <f t="shared" si="1258"/>
        <v>0</v>
      </c>
      <c r="BT1317">
        <f t="shared" si="1259"/>
        <v>0</v>
      </c>
    </row>
    <row r="1318" spans="1:72" x14ac:dyDescent="0.25">
      <c r="A1318" t="str">
        <f>IF(TRIM(INDEX(games!$A:$A,ROW()))="","",TRIM(INDEX(games!$A:$A,ROW())))</f>
        <v/>
      </c>
      <c r="B1318" t="str">
        <f>IF(OR($A1318="",INDEX(games!$B:$B,ROW())=""),"",INDEX(games!$B:$B,ROW()))</f>
        <v/>
      </c>
      <c r="C1318" t="str">
        <f>IF(OR($A1318="",INDEX(games!$C:$C,ROW())=""),"",INDEX(games!$C:$C,ROW()))</f>
        <v/>
      </c>
      <c r="D1318" t="str">
        <f t="shared" si="1200"/>
        <v/>
      </c>
      <c r="E1318" t="str">
        <f t="shared" si="1201"/>
        <v/>
      </c>
      <c r="F1318" t="str">
        <f t="shared" si="1202"/>
        <v/>
      </c>
      <c r="G1318" t="e">
        <f t="shared" si="1203"/>
        <v>#N/A</v>
      </c>
      <c r="H1318" t="e">
        <f t="shared" si="1204"/>
        <v>#N/A</v>
      </c>
      <c r="I1318" t="e">
        <f t="shared" si="1205"/>
        <v>#N/A</v>
      </c>
      <c r="J1318" t="e">
        <f t="shared" si="1206"/>
        <v>#N/A</v>
      </c>
      <c r="K1318" t="e">
        <f t="shared" si="1207"/>
        <v>#N/A</v>
      </c>
      <c r="L1318" t="e">
        <f t="shared" si="1208"/>
        <v>#N/A</v>
      </c>
      <c r="M1318" t="e">
        <f t="shared" si="1209"/>
        <v>#N/A</v>
      </c>
      <c r="N1318" t="e">
        <f t="shared" si="1210"/>
        <v>#N/A</v>
      </c>
      <c r="O1318" t="str">
        <f t="shared" si="1211"/>
        <v/>
      </c>
      <c r="P1318" t="str">
        <f>IF(OR($A1318="",INDEX(games!$H:$H,ROW())=""),"",INDEX(games!$H:$H,ROW()))</f>
        <v/>
      </c>
      <c r="Q1318" t="str">
        <f t="shared" si="1212"/>
        <v/>
      </c>
      <c r="T1318">
        <f t="shared" si="1213"/>
        <v>2021</v>
      </c>
      <c r="U1318">
        <f t="shared" si="1214"/>
        <v>2025</v>
      </c>
      <c r="V1318">
        <f t="shared" si="1215"/>
        <v>4</v>
      </c>
      <c r="W1318" t="str">
        <f>IF(TRIM(INDEX(connections!$A:$A,ROW()))="","",TRIM(INDEX(connections!$A:$A,ROW())))</f>
        <v>SNKRX</v>
      </c>
      <c r="X1318" t="str">
        <f>IF($W1318="","",TRIM(INDEX(connections!$B:$B,ROW())))</f>
        <v>Stackflow</v>
      </c>
      <c r="Y1318">
        <f t="shared" si="1216"/>
        <v>782</v>
      </c>
      <c r="Z1318">
        <f t="shared" si="1217"/>
        <v>809</v>
      </c>
      <c r="AA1318" t="str">
        <f t="shared" si="1218"/>
        <v>Yes</v>
      </c>
      <c r="AB1318" t="str">
        <f t="shared" si="1219"/>
        <v>Yes</v>
      </c>
      <c r="AC1318">
        <f t="shared" si="1220"/>
        <v>1</v>
      </c>
      <c r="AD1318">
        <f t="shared" si="1221"/>
        <v>1</v>
      </c>
      <c r="AE1318" t="str">
        <f t="shared" si="1222"/>
        <v/>
      </c>
      <c r="AG1318" t="str">
        <f t="shared" si="1223"/>
        <v/>
      </c>
      <c r="AH1318" t="str">
        <f t="shared" si="1224"/>
        <v/>
      </c>
      <c r="AI1318" t="str">
        <f t="shared" si="1225"/>
        <v/>
      </c>
      <c r="AJ1318" t="str">
        <f t="shared" si="1226"/>
        <v/>
      </c>
      <c r="AK1318" t="str">
        <f t="shared" si="1227"/>
        <v/>
      </c>
      <c r="AL1318" t="str">
        <f>IF($A1318="","",INDEX(games!$J:$J,ROW())&amp;"")</f>
        <v/>
      </c>
      <c r="AM1318" t="str">
        <f>IF($A1318="","",SUMPRODUCT($AO1318:$BD1318,'Map Analysis'!$AN$2^{0,1,2,3,4,5,6,7,8,9,10,11,12,13,14,15}))</f>
        <v/>
      </c>
      <c r="AN1318" t="str">
        <f t="shared" si="1228"/>
        <v/>
      </c>
      <c r="AO1318" t="str">
        <f t="shared" si="1229"/>
        <v/>
      </c>
      <c r="AP1318" t="str">
        <f t="shared" si="1230"/>
        <v/>
      </c>
      <c r="AQ1318" t="str">
        <f t="shared" si="1231"/>
        <v/>
      </c>
      <c r="AR1318" t="str">
        <f t="shared" si="1232"/>
        <v/>
      </c>
      <c r="AS1318" t="str">
        <f t="shared" si="1233"/>
        <v/>
      </c>
      <c r="AT1318" t="str">
        <f t="shared" si="1234"/>
        <v/>
      </c>
      <c r="AU1318" t="str">
        <f t="shared" si="1235"/>
        <v/>
      </c>
      <c r="AV1318" t="str">
        <f t="shared" si="1236"/>
        <v/>
      </c>
      <c r="AW1318" t="str">
        <f t="shared" si="1237"/>
        <v/>
      </c>
      <c r="AX1318" t="str">
        <f t="shared" si="1238"/>
        <v/>
      </c>
      <c r="AY1318" t="str">
        <f t="shared" si="1239"/>
        <v/>
      </c>
      <c r="AZ1318" t="str">
        <f t="shared" si="1240"/>
        <v/>
      </c>
      <c r="BA1318" t="str">
        <f t="shared" si="1241"/>
        <v/>
      </c>
      <c r="BB1318" t="str">
        <f t="shared" si="1242"/>
        <v/>
      </c>
      <c r="BC1318" t="str">
        <f t="shared" si="1243"/>
        <v/>
      </c>
      <c r="BD1318" t="str">
        <f t="shared" si="1244"/>
        <v/>
      </c>
      <c r="BF1318">
        <f t="shared" si="1245"/>
        <v>0</v>
      </c>
      <c r="BG1318">
        <f t="shared" si="1246"/>
        <v>0</v>
      </c>
      <c r="BH1318">
        <f t="shared" si="1247"/>
        <v>0</v>
      </c>
      <c r="BI1318">
        <f t="shared" si="1248"/>
        <v>0</v>
      </c>
      <c r="BJ1318">
        <f t="shared" si="1249"/>
        <v>0</v>
      </c>
      <c r="BK1318">
        <f t="shared" si="1250"/>
        <v>0</v>
      </c>
      <c r="BL1318">
        <f t="shared" si="1251"/>
        <v>0</v>
      </c>
      <c r="BM1318">
        <f t="shared" si="1252"/>
        <v>0</v>
      </c>
      <c r="BN1318">
        <f t="shared" si="1253"/>
        <v>0</v>
      </c>
      <c r="BO1318">
        <f t="shared" si="1254"/>
        <v>0</v>
      </c>
      <c r="BP1318">
        <f t="shared" si="1255"/>
        <v>0</v>
      </c>
      <c r="BQ1318">
        <f t="shared" si="1256"/>
        <v>0</v>
      </c>
      <c r="BR1318">
        <f t="shared" si="1257"/>
        <v>0</v>
      </c>
      <c r="BS1318">
        <f t="shared" si="1258"/>
        <v>0</v>
      </c>
      <c r="BT1318">
        <f t="shared" si="1259"/>
        <v>0</v>
      </c>
    </row>
    <row r="1319" spans="1:72" x14ac:dyDescent="0.25">
      <c r="A1319" t="str">
        <f>IF(TRIM(INDEX(games!$A:$A,ROW()))="","",TRIM(INDEX(games!$A:$A,ROW())))</f>
        <v/>
      </c>
      <c r="B1319" t="str">
        <f>IF(OR($A1319="",INDEX(games!$B:$B,ROW())=""),"",INDEX(games!$B:$B,ROW()))</f>
        <v/>
      </c>
      <c r="C1319" t="str">
        <f>IF(OR($A1319="",INDEX(games!$C:$C,ROW())=""),"",INDEX(games!$C:$C,ROW()))</f>
        <v/>
      </c>
      <c r="D1319" t="str">
        <f t="shared" si="1200"/>
        <v/>
      </c>
      <c r="E1319" t="str">
        <f t="shared" si="1201"/>
        <v/>
      </c>
      <c r="F1319" t="str">
        <f t="shared" si="1202"/>
        <v/>
      </c>
      <c r="G1319" t="e">
        <f t="shared" si="1203"/>
        <v>#N/A</v>
      </c>
      <c r="H1319" t="e">
        <f t="shared" si="1204"/>
        <v>#N/A</v>
      </c>
      <c r="I1319" t="e">
        <f t="shared" si="1205"/>
        <v>#N/A</v>
      </c>
      <c r="J1319" t="e">
        <f t="shared" si="1206"/>
        <v>#N/A</v>
      </c>
      <c r="K1319" t="e">
        <f t="shared" si="1207"/>
        <v>#N/A</v>
      </c>
      <c r="L1319" t="e">
        <f t="shared" si="1208"/>
        <v>#N/A</v>
      </c>
      <c r="M1319" t="e">
        <f t="shared" si="1209"/>
        <v>#N/A</v>
      </c>
      <c r="N1319" t="e">
        <f t="shared" si="1210"/>
        <v>#N/A</v>
      </c>
      <c r="O1319" t="str">
        <f t="shared" si="1211"/>
        <v/>
      </c>
      <c r="P1319" t="str">
        <f>IF(OR($A1319="",INDEX(games!$H:$H,ROW())=""),"",INDEX(games!$H:$H,ROW()))</f>
        <v/>
      </c>
      <c r="Q1319" t="str">
        <f t="shared" si="1212"/>
        <v/>
      </c>
      <c r="T1319">
        <f t="shared" si="1213"/>
        <v>2011</v>
      </c>
      <c r="U1319">
        <f t="shared" si="1214"/>
        <v>2017</v>
      </c>
      <c r="V1319">
        <f t="shared" si="1215"/>
        <v>6</v>
      </c>
      <c r="W1319" t="str">
        <f>IF(TRIM(INDEX(connections!$A:$A,ROW()))="","",TRIM(INDEX(connections!$A:$A,ROW())))</f>
        <v>The Binding of Isaac</v>
      </c>
      <c r="X1319" t="str">
        <f>IF($W1319="","",TRIM(INDEX(connections!$B:$B,ROW())))</f>
        <v>Star of Providence</v>
      </c>
      <c r="Y1319">
        <f t="shared" si="1216"/>
        <v>865</v>
      </c>
      <c r="Z1319">
        <f t="shared" si="1217"/>
        <v>810</v>
      </c>
      <c r="AA1319" t="str">
        <f t="shared" si="1218"/>
        <v>Yes</v>
      </c>
      <c r="AB1319" t="str">
        <f t="shared" si="1219"/>
        <v>Yes</v>
      </c>
      <c r="AC1319">
        <f t="shared" si="1220"/>
        <v>1</v>
      </c>
      <c r="AD1319">
        <f t="shared" si="1221"/>
        <v>0</v>
      </c>
      <c r="AE1319" t="str">
        <f t="shared" si="1222"/>
        <v/>
      </c>
      <c r="AG1319" t="str">
        <f t="shared" si="1223"/>
        <v/>
      </c>
      <c r="AH1319" t="str">
        <f t="shared" si="1224"/>
        <v/>
      </c>
      <c r="AI1319" t="str">
        <f t="shared" si="1225"/>
        <v/>
      </c>
      <c r="AJ1319" t="str">
        <f t="shared" si="1226"/>
        <v/>
      </c>
      <c r="AK1319" t="str">
        <f t="shared" si="1227"/>
        <v/>
      </c>
      <c r="AL1319" t="str">
        <f>IF($A1319="","",INDEX(games!$J:$J,ROW())&amp;"")</f>
        <v/>
      </c>
      <c r="AM1319" t="str">
        <f>IF($A1319="","",SUMPRODUCT($AO1319:$BD1319,'Map Analysis'!$AN$2^{0,1,2,3,4,5,6,7,8,9,10,11,12,13,14,15}))</f>
        <v/>
      </c>
      <c r="AN1319" t="str">
        <f t="shared" si="1228"/>
        <v/>
      </c>
      <c r="AO1319" t="str">
        <f t="shared" si="1229"/>
        <v/>
      </c>
      <c r="AP1319" t="str">
        <f t="shared" si="1230"/>
        <v/>
      </c>
      <c r="AQ1319" t="str">
        <f t="shared" si="1231"/>
        <v/>
      </c>
      <c r="AR1319" t="str">
        <f t="shared" si="1232"/>
        <v/>
      </c>
      <c r="AS1319" t="str">
        <f t="shared" si="1233"/>
        <v/>
      </c>
      <c r="AT1319" t="str">
        <f t="shared" si="1234"/>
        <v/>
      </c>
      <c r="AU1319" t="str">
        <f t="shared" si="1235"/>
        <v/>
      </c>
      <c r="AV1319" t="str">
        <f t="shared" si="1236"/>
        <v/>
      </c>
      <c r="AW1319" t="str">
        <f t="shared" si="1237"/>
        <v/>
      </c>
      <c r="AX1319" t="str">
        <f t="shared" si="1238"/>
        <v/>
      </c>
      <c r="AY1319" t="str">
        <f t="shared" si="1239"/>
        <v/>
      </c>
      <c r="AZ1319" t="str">
        <f t="shared" si="1240"/>
        <v/>
      </c>
      <c r="BA1319" t="str">
        <f t="shared" si="1241"/>
        <v/>
      </c>
      <c r="BB1319" t="str">
        <f t="shared" si="1242"/>
        <v/>
      </c>
      <c r="BC1319" t="str">
        <f t="shared" si="1243"/>
        <v/>
      </c>
      <c r="BD1319" t="str">
        <f t="shared" si="1244"/>
        <v/>
      </c>
      <c r="BF1319">
        <f t="shared" si="1245"/>
        <v>1</v>
      </c>
      <c r="BG1319">
        <f t="shared" si="1246"/>
        <v>3</v>
      </c>
      <c r="BH1319">
        <f t="shared" si="1247"/>
        <v>0</v>
      </c>
      <c r="BI1319">
        <f t="shared" si="1248"/>
        <v>0</v>
      </c>
      <c r="BJ1319">
        <f t="shared" si="1249"/>
        <v>0</v>
      </c>
      <c r="BK1319">
        <f t="shared" si="1250"/>
        <v>0</v>
      </c>
      <c r="BL1319">
        <f t="shared" si="1251"/>
        <v>0</v>
      </c>
      <c r="BM1319">
        <f t="shared" si="1252"/>
        <v>0</v>
      </c>
      <c r="BN1319">
        <f t="shared" si="1253"/>
        <v>0</v>
      </c>
      <c r="BO1319">
        <f t="shared" si="1254"/>
        <v>0</v>
      </c>
      <c r="BP1319">
        <f t="shared" si="1255"/>
        <v>0</v>
      </c>
      <c r="BQ1319">
        <f t="shared" si="1256"/>
        <v>0</v>
      </c>
      <c r="BR1319">
        <f t="shared" si="1257"/>
        <v>0</v>
      </c>
      <c r="BS1319">
        <f t="shared" si="1258"/>
        <v>0</v>
      </c>
      <c r="BT1319">
        <f t="shared" si="1259"/>
        <v>0</v>
      </c>
    </row>
    <row r="1320" spans="1:72" x14ac:dyDescent="0.25">
      <c r="A1320" t="str">
        <f>IF(TRIM(INDEX(games!$A:$A,ROW()))="","",TRIM(INDEX(games!$A:$A,ROW())))</f>
        <v/>
      </c>
      <c r="B1320" t="str">
        <f>IF(OR($A1320="",INDEX(games!$B:$B,ROW())=""),"",INDEX(games!$B:$B,ROW()))</f>
        <v/>
      </c>
      <c r="C1320" t="str">
        <f>IF(OR($A1320="",INDEX(games!$C:$C,ROW())=""),"",INDEX(games!$C:$C,ROW()))</f>
        <v/>
      </c>
      <c r="D1320" t="str">
        <f t="shared" si="1200"/>
        <v/>
      </c>
      <c r="E1320" t="str">
        <f t="shared" si="1201"/>
        <v/>
      </c>
      <c r="F1320" t="str">
        <f t="shared" si="1202"/>
        <v/>
      </c>
      <c r="G1320" t="e">
        <f t="shared" si="1203"/>
        <v>#N/A</v>
      </c>
      <c r="H1320" t="e">
        <f t="shared" si="1204"/>
        <v>#N/A</v>
      </c>
      <c r="I1320" t="e">
        <f t="shared" si="1205"/>
        <v>#N/A</v>
      </c>
      <c r="J1320" t="e">
        <f t="shared" si="1206"/>
        <v>#N/A</v>
      </c>
      <c r="K1320" t="e">
        <f t="shared" si="1207"/>
        <v>#N/A</v>
      </c>
      <c r="L1320" t="e">
        <f t="shared" si="1208"/>
        <v>#N/A</v>
      </c>
      <c r="M1320" t="e">
        <f t="shared" si="1209"/>
        <v>#N/A</v>
      </c>
      <c r="N1320" t="e">
        <f t="shared" si="1210"/>
        <v>#N/A</v>
      </c>
      <c r="O1320" t="str">
        <f t="shared" si="1211"/>
        <v/>
      </c>
      <c r="P1320" t="str">
        <f>IF(OR($A1320="",INDEX(games!$H:$H,ROW())=""),"",INDEX(games!$H:$H,ROW()))</f>
        <v/>
      </c>
      <c r="Q1320" t="str">
        <f t="shared" si="1212"/>
        <v/>
      </c>
      <c r="T1320">
        <f t="shared" si="1213"/>
        <v>2018</v>
      </c>
      <c r="U1320">
        <f t="shared" si="1214"/>
        <v>2020</v>
      </c>
      <c r="V1320">
        <f t="shared" si="1215"/>
        <v>2</v>
      </c>
      <c r="W1320" t="str">
        <f>IF(TRIM(INDEX(connections!$A:$A,ROW()))="","",TRIM(INDEX(connections!$A:$A,ROW())))</f>
        <v>Dead Cells</v>
      </c>
      <c r="X1320" t="str">
        <f>IF($W1320="","",TRIM(INDEX(connections!$B:$B,ROW())))</f>
        <v>Star Renegades</v>
      </c>
      <c r="Y1320">
        <f t="shared" si="1216"/>
        <v>193</v>
      </c>
      <c r="Z1320">
        <f t="shared" si="1217"/>
        <v>811</v>
      </c>
      <c r="AA1320" t="str">
        <f t="shared" si="1218"/>
        <v>Yes</v>
      </c>
      <c r="AB1320" t="str">
        <f t="shared" si="1219"/>
        <v>Yes</v>
      </c>
      <c r="AC1320">
        <f t="shared" si="1220"/>
        <v>1</v>
      </c>
      <c r="AD1320">
        <f t="shared" si="1221"/>
        <v>1</v>
      </c>
      <c r="AE1320" t="str">
        <f t="shared" si="1222"/>
        <v/>
      </c>
      <c r="AG1320" t="str">
        <f t="shared" si="1223"/>
        <v/>
      </c>
      <c r="AH1320" t="str">
        <f t="shared" si="1224"/>
        <v/>
      </c>
      <c r="AI1320" t="str">
        <f t="shared" si="1225"/>
        <v/>
      </c>
      <c r="AJ1320" t="str">
        <f t="shared" si="1226"/>
        <v/>
      </c>
      <c r="AK1320" t="str">
        <f t="shared" si="1227"/>
        <v/>
      </c>
      <c r="AL1320" t="str">
        <f>IF($A1320="","",INDEX(games!$J:$J,ROW())&amp;"")</f>
        <v/>
      </c>
      <c r="AM1320" t="str">
        <f>IF($A1320="","",SUMPRODUCT($AO1320:$BD1320,'Map Analysis'!$AN$2^{0,1,2,3,4,5,6,7,8,9,10,11,12,13,14,15}))</f>
        <v/>
      </c>
      <c r="AN1320" t="str">
        <f t="shared" si="1228"/>
        <v/>
      </c>
      <c r="AO1320" t="str">
        <f t="shared" si="1229"/>
        <v/>
      </c>
      <c r="AP1320" t="str">
        <f t="shared" si="1230"/>
        <v/>
      </c>
      <c r="AQ1320" t="str">
        <f t="shared" si="1231"/>
        <v/>
      </c>
      <c r="AR1320" t="str">
        <f t="shared" si="1232"/>
        <v/>
      </c>
      <c r="AS1320" t="str">
        <f t="shared" si="1233"/>
        <v/>
      </c>
      <c r="AT1320" t="str">
        <f t="shared" si="1234"/>
        <v/>
      </c>
      <c r="AU1320" t="str">
        <f t="shared" si="1235"/>
        <v/>
      </c>
      <c r="AV1320" t="str">
        <f t="shared" si="1236"/>
        <v/>
      </c>
      <c r="AW1320" t="str">
        <f t="shared" si="1237"/>
        <v/>
      </c>
      <c r="AX1320" t="str">
        <f t="shared" si="1238"/>
        <v/>
      </c>
      <c r="AY1320" t="str">
        <f t="shared" si="1239"/>
        <v/>
      </c>
      <c r="AZ1320" t="str">
        <f t="shared" si="1240"/>
        <v/>
      </c>
      <c r="BA1320" t="str">
        <f t="shared" si="1241"/>
        <v/>
      </c>
      <c r="BB1320" t="str">
        <f t="shared" si="1242"/>
        <v/>
      </c>
      <c r="BC1320" t="str">
        <f t="shared" si="1243"/>
        <v/>
      </c>
      <c r="BD1320" t="str">
        <f t="shared" si="1244"/>
        <v/>
      </c>
      <c r="BF1320">
        <f t="shared" si="1245"/>
        <v>0</v>
      </c>
      <c r="BG1320">
        <f t="shared" si="1246"/>
        <v>0</v>
      </c>
      <c r="BH1320">
        <f t="shared" si="1247"/>
        <v>0</v>
      </c>
      <c r="BI1320">
        <f t="shared" si="1248"/>
        <v>0</v>
      </c>
      <c r="BJ1320">
        <f t="shared" si="1249"/>
        <v>0</v>
      </c>
      <c r="BK1320">
        <f t="shared" si="1250"/>
        <v>0</v>
      </c>
      <c r="BL1320">
        <f t="shared" si="1251"/>
        <v>0</v>
      </c>
      <c r="BM1320">
        <f t="shared" si="1252"/>
        <v>0</v>
      </c>
      <c r="BN1320">
        <f t="shared" si="1253"/>
        <v>0</v>
      </c>
      <c r="BO1320">
        <f t="shared" si="1254"/>
        <v>0</v>
      </c>
      <c r="BP1320">
        <f t="shared" si="1255"/>
        <v>0</v>
      </c>
      <c r="BQ1320">
        <f t="shared" si="1256"/>
        <v>0</v>
      </c>
      <c r="BR1320">
        <f t="shared" si="1257"/>
        <v>0</v>
      </c>
      <c r="BS1320">
        <f t="shared" si="1258"/>
        <v>0</v>
      </c>
      <c r="BT1320">
        <f t="shared" si="1259"/>
        <v>0</v>
      </c>
    </row>
    <row r="1321" spans="1:72" x14ac:dyDescent="0.25">
      <c r="A1321" t="str">
        <f>IF(TRIM(INDEX(games!$A:$A,ROW()))="","",TRIM(INDEX(games!$A:$A,ROW())))</f>
        <v/>
      </c>
      <c r="B1321" t="str">
        <f>IF(OR($A1321="",INDEX(games!$B:$B,ROW())=""),"",INDEX(games!$B:$B,ROW()))</f>
        <v/>
      </c>
      <c r="C1321" t="str">
        <f>IF(OR($A1321="",INDEX(games!$C:$C,ROW())=""),"",INDEX(games!$C:$C,ROW()))</f>
        <v/>
      </c>
      <c r="D1321" t="str">
        <f t="shared" si="1200"/>
        <v/>
      </c>
      <c r="E1321" t="str">
        <f t="shared" si="1201"/>
        <v/>
      </c>
      <c r="F1321" t="str">
        <f t="shared" si="1202"/>
        <v/>
      </c>
      <c r="G1321" t="e">
        <f t="shared" si="1203"/>
        <v>#N/A</v>
      </c>
      <c r="H1321" t="e">
        <f t="shared" si="1204"/>
        <v>#N/A</v>
      </c>
      <c r="I1321" t="e">
        <f t="shared" si="1205"/>
        <v>#N/A</v>
      </c>
      <c r="J1321" t="e">
        <f t="shared" si="1206"/>
        <v>#N/A</v>
      </c>
      <c r="K1321" t="e">
        <f t="shared" si="1207"/>
        <v>#N/A</v>
      </c>
      <c r="L1321" t="e">
        <f t="shared" si="1208"/>
        <v>#N/A</v>
      </c>
      <c r="M1321" t="e">
        <f t="shared" si="1209"/>
        <v>#N/A</v>
      </c>
      <c r="N1321" t="e">
        <f t="shared" si="1210"/>
        <v>#N/A</v>
      </c>
      <c r="O1321" t="str">
        <f t="shared" si="1211"/>
        <v/>
      </c>
      <c r="P1321" t="str">
        <f>IF(OR($A1321="",INDEX(games!$H:$H,ROW())=""),"",INDEX(games!$H:$H,ROW()))</f>
        <v/>
      </c>
      <c r="Q1321" t="str">
        <f t="shared" si="1212"/>
        <v/>
      </c>
      <c r="T1321">
        <f t="shared" si="1213"/>
        <v>2018</v>
      </c>
      <c r="U1321">
        <f t="shared" si="1214"/>
        <v>2020</v>
      </c>
      <c r="V1321">
        <f t="shared" si="1215"/>
        <v>2</v>
      </c>
      <c r="W1321" t="str">
        <f>IF(TRIM(INDEX(connections!$A:$A,ROW()))="","",TRIM(INDEX(connections!$A:$A,ROW())))</f>
        <v>Into the Breach</v>
      </c>
      <c r="X1321" t="str">
        <f>IF($W1321="","",TRIM(INDEX(connections!$B:$B,ROW())))</f>
        <v>Star Renegades</v>
      </c>
      <c r="Y1321">
        <f t="shared" si="1216"/>
        <v>428</v>
      </c>
      <c r="Z1321">
        <f t="shared" si="1217"/>
        <v>811</v>
      </c>
      <c r="AA1321" t="str">
        <f t="shared" si="1218"/>
        <v>Yes</v>
      </c>
      <c r="AB1321" t="str">
        <f t="shared" si="1219"/>
        <v>Yes</v>
      </c>
      <c r="AC1321">
        <f t="shared" si="1220"/>
        <v>1</v>
      </c>
      <c r="AD1321">
        <f t="shared" si="1221"/>
        <v>0</v>
      </c>
      <c r="AE1321" t="str">
        <f t="shared" si="1222"/>
        <v/>
      </c>
      <c r="AG1321" t="str">
        <f t="shared" si="1223"/>
        <v/>
      </c>
      <c r="AH1321" t="str">
        <f t="shared" si="1224"/>
        <v/>
      </c>
      <c r="AI1321" t="str">
        <f t="shared" si="1225"/>
        <v/>
      </c>
      <c r="AJ1321" t="str">
        <f t="shared" si="1226"/>
        <v/>
      </c>
      <c r="AK1321" t="str">
        <f t="shared" si="1227"/>
        <v/>
      </c>
      <c r="AL1321" t="str">
        <f>IF($A1321="","",INDEX(games!$J:$J,ROW())&amp;"")</f>
        <v/>
      </c>
      <c r="AM1321" t="str">
        <f>IF($A1321="","",SUMPRODUCT($AO1321:$BD1321,'Map Analysis'!$AN$2^{0,1,2,3,4,5,6,7,8,9,10,11,12,13,14,15}))</f>
        <v/>
      </c>
      <c r="AN1321" t="str">
        <f t="shared" si="1228"/>
        <v/>
      </c>
      <c r="AO1321" t="str">
        <f t="shared" si="1229"/>
        <v/>
      </c>
      <c r="AP1321" t="str">
        <f t="shared" si="1230"/>
        <v/>
      </c>
      <c r="AQ1321" t="str">
        <f t="shared" si="1231"/>
        <v/>
      </c>
      <c r="AR1321" t="str">
        <f t="shared" si="1232"/>
        <v/>
      </c>
      <c r="AS1321" t="str">
        <f t="shared" si="1233"/>
        <v/>
      </c>
      <c r="AT1321" t="str">
        <f t="shared" si="1234"/>
        <v/>
      </c>
      <c r="AU1321" t="str">
        <f t="shared" si="1235"/>
        <v/>
      </c>
      <c r="AV1321" t="str">
        <f t="shared" si="1236"/>
        <v/>
      </c>
      <c r="AW1321" t="str">
        <f t="shared" si="1237"/>
        <v/>
      </c>
      <c r="AX1321" t="str">
        <f t="shared" si="1238"/>
        <v/>
      </c>
      <c r="AY1321" t="str">
        <f t="shared" si="1239"/>
        <v/>
      </c>
      <c r="AZ1321" t="str">
        <f t="shared" si="1240"/>
        <v/>
      </c>
      <c r="BA1321" t="str">
        <f t="shared" si="1241"/>
        <v/>
      </c>
      <c r="BB1321" t="str">
        <f t="shared" si="1242"/>
        <v/>
      </c>
      <c r="BC1321" t="str">
        <f t="shared" si="1243"/>
        <v/>
      </c>
      <c r="BD1321" t="str">
        <f t="shared" si="1244"/>
        <v/>
      </c>
      <c r="BF1321">
        <f t="shared" si="1245"/>
        <v>0</v>
      </c>
      <c r="BG1321">
        <f t="shared" si="1246"/>
        <v>0</v>
      </c>
      <c r="BH1321">
        <f t="shared" si="1247"/>
        <v>0</v>
      </c>
      <c r="BI1321">
        <f t="shared" si="1248"/>
        <v>0</v>
      </c>
      <c r="BJ1321">
        <f t="shared" si="1249"/>
        <v>0</v>
      </c>
      <c r="BK1321">
        <f t="shared" si="1250"/>
        <v>0</v>
      </c>
      <c r="BL1321">
        <f t="shared" si="1251"/>
        <v>0</v>
      </c>
      <c r="BM1321">
        <f t="shared" si="1252"/>
        <v>0</v>
      </c>
      <c r="BN1321">
        <f t="shared" si="1253"/>
        <v>0</v>
      </c>
      <c r="BO1321">
        <f t="shared" si="1254"/>
        <v>0</v>
      </c>
      <c r="BP1321">
        <f t="shared" si="1255"/>
        <v>0</v>
      </c>
      <c r="BQ1321">
        <f t="shared" si="1256"/>
        <v>0</v>
      </c>
      <c r="BR1321">
        <f t="shared" si="1257"/>
        <v>0</v>
      </c>
      <c r="BS1321">
        <f t="shared" si="1258"/>
        <v>0</v>
      </c>
      <c r="BT1321">
        <f t="shared" si="1259"/>
        <v>0</v>
      </c>
    </row>
    <row r="1322" spans="1:72" x14ac:dyDescent="0.25">
      <c r="A1322" t="str">
        <f>IF(TRIM(INDEX(games!$A:$A,ROW()))="","",TRIM(INDEX(games!$A:$A,ROW())))</f>
        <v/>
      </c>
      <c r="B1322" t="str">
        <f>IF(OR($A1322="",INDEX(games!$B:$B,ROW())=""),"",INDEX(games!$B:$B,ROW()))</f>
        <v/>
      </c>
      <c r="C1322" t="str">
        <f>IF(OR($A1322="",INDEX(games!$C:$C,ROW())=""),"",INDEX(games!$C:$C,ROW()))</f>
        <v/>
      </c>
      <c r="D1322" t="str">
        <f t="shared" si="1200"/>
        <v/>
      </c>
      <c r="E1322" t="str">
        <f t="shared" si="1201"/>
        <v/>
      </c>
      <c r="F1322" t="str">
        <f t="shared" si="1202"/>
        <v/>
      </c>
      <c r="G1322" t="e">
        <f t="shared" si="1203"/>
        <v>#N/A</v>
      </c>
      <c r="H1322" t="e">
        <f t="shared" si="1204"/>
        <v>#N/A</v>
      </c>
      <c r="I1322" t="e">
        <f t="shared" si="1205"/>
        <v>#N/A</v>
      </c>
      <c r="J1322" t="e">
        <f t="shared" si="1206"/>
        <v>#N/A</v>
      </c>
      <c r="K1322" t="e">
        <f t="shared" si="1207"/>
        <v>#N/A</v>
      </c>
      <c r="L1322" t="e">
        <f t="shared" si="1208"/>
        <v>#N/A</v>
      </c>
      <c r="M1322" t="e">
        <f t="shared" si="1209"/>
        <v>#N/A</v>
      </c>
      <c r="N1322" t="e">
        <f t="shared" si="1210"/>
        <v>#N/A</v>
      </c>
      <c r="O1322" t="str">
        <f t="shared" si="1211"/>
        <v/>
      </c>
      <c r="P1322" t="str">
        <f>IF(OR($A1322="",INDEX(games!$H:$H,ROW())=""),"",INDEX(games!$H:$H,ROW()))</f>
        <v/>
      </c>
      <c r="Q1322" t="str">
        <f t="shared" si="1212"/>
        <v/>
      </c>
      <c r="T1322">
        <f t="shared" si="1213"/>
        <v>2017</v>
      </c>
      <c r="U1322">
        <f t="shared" si="1214"/>
        <v>2020</v>
      </c>
      <c r="V1322">
        <f t="shared" si="1215"/>
        <v>3</v>
      </c>
      <c r="W1322" t="str">
        <f>IF(TRIM(INDEX(connections!$A:$A,ROW()))="","",TRIM(INDEX(connections!$A:$A,ROW())))</f>
        <v>Slay the Spire</v>
      </c>
      <c r="X1322" t="str">
        <f>IF($W1322="","",TRIM(INDEX(connections!$B:$B,ROW())))</f>
        <v>Star Renegades</v>
      </c>
      <c r="Y1322">
        <f t="shared" si="1216"/>
        <v>772</v>
      </c>
      <c r="Z1322">
        <f t="shared" si="1217"/>
        <v>811</v>
      </c>
      <c r="AA1322" t="str">
        <f t="shared" si="1218"/>
        <v>Yes</v>
      </c>
      <c r="AB1322" t="str">
        <f t="shared" si="1219"/>
        <v>Yes</v>
      </c>
      <c r="AC1322">
        <f t="shared" si="1220"/>
        <v>1</v>
      </c>
      <c r="AD1322">
        <f t="shared" si="1221"/>
        <v>1</v>
      </c>
      <c r="AE1322" t="str">
        <f t="shared" si="1222"/>
        <v/>
      </c>
      <c r="AG1322" t="str">
        <f t="shared" si="1223"/>
        <v/>
      </c>
      <c r="AH1322" t="str">
        <f t="shared" si="1224"/>
        <v/>
      </c>
      <c r="AI1322" t="str">
        <f t="shared" si="1225"/>
        <v/>
      </c>
      <c r="AJ1322" t="str">
        <f t="shared" si="1226"/>
        <v/>
      </c>
      <c r="AK1322" t="str">
        <f t="shared" si="1227"/>
        <v/>
      </c>
      <c r="AL1322" t="str">
        <f>IF($A1322="","",INDEX(games!$J:$J,ROW())&amp;"")</f>
        <v/>
      </c>
      <c r="AM1322" t="str">
        <f>IF($A1322="","",SUMPRODUCT($AO1322:$BD1322,'Map Analysis'!$AN$2^{0,1,2,3,4,5,6,7,8,9,10,11,12,13,14,15}))</f>
        <v/>
      </c>
      <c r="AN1322" t="str">
        <f t="shared" si="1228"/>
        <v/>
      </c>
      <c r="AO1322" t="str">
        <f t="shared" si="1229"/>
        <v/>
      </c>
      <c r="AP1322" t="str">
        <f t="shared" si="1230"/>
        <v/>
      </c>
      <c r="AQ1322" t="str">
        <f t="shared" si="1231"/>
        <v/>
      </c>
      <c r="AR1322" t="str">
        <f t="shared" si="1232"/>
        <v/>
      </c>
      <c r="AS1322" t="str">
        <f t="shared" si="1233"/>
        <v/>
      </c>
      <c r="AT1322" t="str">
        <f t="shared" si="1234"/>
        <v/>
      </c>
      <c r="AU1322" t="str">
        <f t="shared" si="1235"/>
        <v/>
      </c>
      <c r="AV1322" t="str">
        <f t="shared" si="1236"/>
        <v/>
      </c>
      <c r="AW1322" t="str">
        <f t="shared" si="1237"/>
        <v/>
      </c>
      <c r="AX1322" t="str">
        <f t="shared" si="1238"/>
        <v/>
      </c>
      <c r="AY1322" t="str">
        <f t="shared" si="1239"/>
        <v/>
      </c>
      <c r="AZ1322" t="str">
        <f t="shared" si="1240"/>
        <v/>
      </c>
      <c r="BA1322" t="str">
        <f t="shared" si="1241"/>
        <v/>
      </c>
      <c r="BB1322" t="str">
        <f t="shared" si="1242"/>
        <v/>
      </c>
      <c r="BC1322" t="str">
        <f t="shared" si="1243"/>
        <v/>
      </c>
      <c r="BD1322" t="str">
        <f t="shared" si="1244"/>
        <v/>
      </c>
      <c r="BF1322">
        <f t="shared" si="1245"/>
        <v>0</v>
      </c>
      <c r="BG1322">
        <f t="shared" si="1246"/>
        <v>0</v>
      </c>
      <c r="BH1322">
        <f t="shared" si="1247"/>
        <v>0</v>
      </c>
      <c r="BI1322">
        <f t="shared" si="1248"/>
        <v>0</v>
      </c>
      <c r="BJ1322">
        <f t="shared" si="1249"/>
        <v>0</v>
      </c>
      <c r="BK1322">
        <f t="shared" si="1250"/>
        <v>0</v>
      </c>
      <c r="BL1322">
        <f t="shared" si="1251"/>
        <v>0</v>
      </c>
      <c r="BM1322">
        <f t="shared" si="1252"/>
        <v>0</v>
      </c>
      <c r="BN1322">
        <f t="shared" si="1253"/>
        <v>0</v>
      </c>
      <c r="BO1322">
        <f t="shared" si="1254"/>
        <v>0</v>
      </c>
      <c r="BP1322">
        <f t="shared" si="1255"/>
        <v>0</v>
      </c>
      <c r="BQ1322">
        <f t="shared" si="1256"/>
        <v>0</v>
      </c>
      <c r="BR1322">
        <f t="shared" si="1257"/>
        <v>0</v>
      </c>
      <c r="BS1322">
        <f t="shared" si="1258"/>
        <v>0</v>
      </c>
      <c r="BT1322">
        <f t="shared" si="1259"/>
        <v>0</v>
      </c>
    </row>
    <row r="1323" spans="1:72" x14ac:dyDescent="0.25">
      <c r="A1323" t="str">
        <f>IF(TRIM(INDEX(games!$A:$A,ROW()))="","",TRIM(INDEX(games!$A:$A,ROW())))</f>
        <v/>
      </c>
      <c r="B1323" t="str">
        <f>IF(OR($A1323="",INDEX(games!$B:$B,ROW())=""),"",INDEX(games!$B:$B,ROW()))</f>
        <v/>
      </c>
      <c r="C1323" t="str">
        <f>IF(OR($A1323="",INDEX(games!$C:$C,ROW())=""),"",INDEX(games!$C:$C,ROW()))</f>
        <v/>
      </c>
      <c r="D1323" t="str">
        <f t="shared" si="1200"/>
        <v/>
      </c>
      <c r="E1323" t="str">
        <f t="shared" si="1201"/>
        <v/>
      </c>
      <c r="F1323" t="str">
        <f t="shared" si="1202"/>
        <v/>
      </c>
      <c r="G1323" t="e">
        <f t="shared" si="1203"/>
        <v>#N/A</v>
      </c>
      <c r="H1323" t="e">
        <f t="shared" si="1204"/>
        <v>#N/A</v>
      </c>
      <c r="I1323" t="e">
        <f t="shared" si="1205"/>
        <v>#N/A</v>
      </c>
      <c r="J1323" t="e">
        <f t="shared" si="1206"/>
        <v>#N/A</v>
      </c>
      <c r="K1323" t="e">
        <f t="shared" si="1207"/>
        <v>#N/A</v>
      </c>
      <c r="L1323" t="e">
        <f t="shared" si="1208"/>
        <v>#N/A</v>
      </c>
      <c r="M1323" t="e">
        <f t="shared" si="1209"/>
        <v>#N/A</v>
      </c>
      <c r="N1323" t="e">
        <f t="shared" si="1210"/>
        <v>#N/A</v>
      </c>
      <c r="O1323" t="str">
        <f t="shared" si="1211"/>
        <v/>
      </c>
      <c r="P1323" t="str">
        <f>IF(OR($A1323="",INDEX(games!$H:$H,ROW())=""),"",INDEX(games!$H:$H,ROW()))</f>
        <v/>
      </c>
      <c r="Q1323" t="str">
        <f t="shared" si="1212"/>
        <v/>
      </c>
      <c r="T1323">
        <f t="shared" si="1213"/>
        <v>2022</v>
      </c>
      <c r="U1323">
        <f t="shared" si="1214"/>
        <v>2023</v>
      </c>
      <c r="V1323">
        <f t="shared" si="1215"/>
        <v>1</v>
      </c>
      <c r="W1323" t="str">
        <f>IF(TRIM(INDEX(connections!$A:$A,ROW()))="","",TRIM(INDEX(connections!$A:$A,ROW())))</f>
        <v>20 Minutes Till Dawn</v>
      </c>
      <c r="X1323" t="str">
        <f>IF($W1323="","",TRIM(INDEX(connections!$B:$B,ROW())))</f>
        <v>Star Survivor</v>
      </c>
      <c r="Y1323">
        <f t="shared" si="1216"/>
        <v>4</v>
      </c>
      <c r="Z1323">
        <f t="shared" si="1217"/>
        <v>812</v>
      </c>
      <c r="AA1323" t="str">
        <f t="shared" si="1218"/>
        <v>Yes</v>
      </c>
      <c r="AB1323" t="str">
        <f t="shared" si="1219"/>
        <v>Yes</v>
      </c>
      <c r="AC1323">
        <f t="shared" si="1220"/>
        <v>1</v>
      </c>
      <c r="AD1323">
        <f t="shared" si="1221"/>
        <v>0</v>
      </c>
      <c r="AE1323" t="str">
        <f t="shared" si="1222"/>
        <v/>
      </c>
      <c r="AG1323" t="str">
        <f t="shared" si="1223"/>
        <v/>
      </c>
      <c r="AH1323" t="str">
        <f t="shared" si="1224"/>
        <v/>
      </c>
      <c r="AI1323" t="str">
        <f t="shared" si="1225"/>
        <v/>
      </c>
      <c r="AJ1323" t="str">
        <f t="shared" si="1226"/>
        <v/>
      </c>
      <c r="AK1323" t="str">
        <f t="shared" si="1227"/>
        <v/>
      </c>
      <c r="AL1323" t="str">
        <f>IF($A1323="","",INDEX(games!$J:$J,ROW())&amp;"")</f>
        <v/>
      </c>
      <c r="AM1323" t="str">
        <f>IF($A1323="","",SUMPRODUCT($AO1323:$BD1323,'Map Analysis'!$AN$2^{0,1,2,3,4,5,6,7,8,9,10,11,12,13,14,15}))</f>
        <v/>
      </c>
      <c r="AN1323" t="str">
        <f t="shared" si="1228"/>
        <v/>
      </c>
      <c r="AO1323" t="str">
        <f t="shared" si="1229"/>
        <v/>
      </c>
      <c r="AP1323" t="str">
        <f t="shared" si="1230"/>
        <v/>
      </c>
      <c r="AQ1323" t="str">
        <f t="shared" si="1231"/>
        <v/>
      </c>
      <c r="AR1323" t="str">
        <f t="shared" si="1232"/>
        <v/>
      </c>
      <c r="AS1323" t="str">
        <f t="shared" si="1233"/>
        <v/>
      </c>
      <c r="AT1323" t="str">
        <f t="shared" si="1234"/>
        <v/>
      </c>
      <c r="AU1323" t="str">
        <f t="shared" si="1235"/>
        <v/>
      </c>
      <c r="AV1323" t="str">
        <f t="shared" si="1236"/>
        <v/>
      </c>
      <c r="AW1323" t="str">
        <f t="shared" si="1237"/>
        <v/>
      </c>
      <c r="AX1323" t="str">
        <f t="shared" si="1238"/>
        <v/>
      </c>
      <c r="AY1323" t="str">
        <f t="shared" si="1239"/>
        <v/>
      </c>
      <c r="AZ1323" t="str">
        <f t="shared" si="1240"/>
        <v/>
      </c>
      <c r="BA1323" t="str">
        <f t="shared" si="1241"/>
        <v/>
      </c>
      <c r="BB1323" t="str">
        <f t="shared" si="1242"/>
        <v/>
      </c>
      <c r="BC1323" t="str">
        <f t="shared" si="1243"/>
        <v/>
      </c>
      <c r="BD1323" t="str">
        <f t="shared" si="1244"/>
        <v/>
      </c>
      <c r="BF1323">
        <f t="shared" si="1245"/>
        <v>0</v>
      </c>
      <c r="BG1323">
        <f t="shared" si="1246"/>
        <v>0</v>
      </c>
      <c r="BH1323">
        <f t="shared" si="1247"/>
        <v>0</v>
      </c>
      <c r="BI1323">
        <f t="shared" si="1248"/>
        <v>0</v>
      </c>
      <c r="BJ1323">
        <f t="shared" si="1249"/>
        <v>0</v>
      </c>
      <c r="BK1323">
        <f t="shared" si="1250"/>
        <v>0</v>
      </c>
      <c r="BL1323">
        <f t="shared" si="1251"/>
        <v>0</v>
      </c>
      <c r="BM1323">
        <f t="shared" si="1252"/>
        <v>0</v>
      </c>
      <c r="BN1323">
        <f t="shared" si="1253"/>
        <v>0</v>
      </c>
      <c r="BO1323">
        <f t="shared" si="1254"/>
        <v>0</v>
      </c>
      <c r="BP1323">
        <f t="shared" si="1255"/>
        <v>0</v>
      </c>
      <c r="BQ1323">
        <f t="shared" si="1256"/>
        <v>0</v>
      </c>
      <c r="BR1323">
        <f t="shared" si="1257"/>
        <v>0</v>
      </c>
      <c r="BS1323">
        <f t="shared" si="1258"/>
        <v>0</v>
      </c>
      <c r="BT1323">
        <f t="shared" si="1259"/>
        <v>0</v>
      </c>
    </row>
    <row r="1324" spans="1:72" x14ac:dyDescent="0.25">
      <c r="A1324" t="str">
        <f>IF(TRIM(INDEX(games!$A:$A,ROW()))="","",TRIM(INDEX(games!$A:$A,ROW())))</f>
        <v/>
      </c>
      <c r="B1324" t="str">
        <f>IF(OR($A1324="",INDEX(games!$B:$B,ROW())=""),"",INDEX(games!$B:$B,ROW()))</f>
        <v/>
      </c>
      <c r="C1324" t="str">
        <f>IF(OR($A1324="",INDEX(games!$C:$C,ROW())=""),"",INDEX(games!$C:$C,ROW()))</f>
        <v/>
      </c>
      <c r="D1324" t="str">
        <f t="shared" si="1200"/>
        <v/>
      </c>
      <c r="E1324" t="str">
        <f t="shared" si="1201"/>
        <v/>
      </c>
      <c r="F1324" t="str">
        <f t="shared" si="1202"/>
        <v/>
      </c>
      <c r="G1324" t="e">
        <f t="shared" si="1203"/>
        <v>#N/A</v>
      </c>
      <c r="H1324" t="e">
        <f t="shared" si="1204"/>
        <v>#N/A</v>
      </c>
      <c r="I1324" t="e">
        <f t="shared" si="1205"/>
        <v>#N/A</v>
      </c>
      <c r="J1324" t="e">
        <f t="shared" si="1206"/>
        <v>#N/A</v>
      </c>
      <c r="K1324" t="e">
        <f t="shared" si="1207"/>
        <v>#N/A</v>
      </c>
      <c r="L1324" t="e">
        <f t="shared" si="1208"/>
        <v>#N/A</v>
      </c>
      <c r="M1324" t="e">
        <f t="shared" si="1209"/>
        <v>#N/A</v>
      </c>
      <c r="N1324" t="e">
        <f t="shared" si="1210"/>
        <v>#N/A</v>
      </c>
      <c r="O1324" t="str">
        <f t="shared" si="1211"/>
        <v/>
      </c>
      <c r="P1324" t="str">
        <f>IF(OR($A1324="",INDEX(games!$H:$H,ROW())=""),"",INDEX(games!$H:$H,ROW()))</f>
        <v/>
      </c>
      <c r="Q1324" t="str">
        <f t="shared" si="1212"/>
        <v/>
      </c>
      <c r="T1324">
        <f t="shared" si="1213"/>
        <v>2022</v>
      </c>
      <c r="U1324">
        <f t="shared" si="1214"/>
        <v>2023</v>
      </c>
      <c r="V1324">
        <f t="shared" si="1215"/>
        <v>1</v>
      </c>
      <c r="W1324" t="str">
        <f>IF(TRIM(INDEX(connections!$A:$A,ROW()))="","",TRIM(INDEX(connections!$A:$A,ROW())))</f>
        <v>Boneraiser Minions</v>
      </c>
      <c r="X1324" t="str">
        <f>IF($W1324="","",TRIM(INDEX(connections!$B:$B,ROW())))</f>
        <v>Star Survivor</v>
      </c>
      <c r="Y1324">
        <f t="shared" si="1216"/>
        <v>93</v>
      </c>
      <c r="Z1324">
        <f t="shared" si="1217"/>
        <v>812</v>
      </c>
      <c r="AA1324" t="str">
        <f t="shared" si="1218"/>
        <v>Yes</v>
      </c>
      <c r="AB1324" t="str">
        <f t="shared" si="1219"/>
        <v>Yes</v>
      </c>
      <c r="AC1324">
        <f t="shared" si="1220"/>
        <v>1</v>
      </c>
      <c r="AD1324">
        <f t="shared" si="1221"/>
        <v>0</v>
      </c>
      <c r="AE1324" t="str">
        <f t="shared" si="1222"/>
        <v/>
      </c>
      <c r="AG1324" t="str">
        <f t="shared" si="1223"/>
        <v/>
      </c>
      <c r="AH1324" t="str">
        <f t="shared" si="1224"/>
        <v/>
      </c>
      <c r="AI1324" t="str">
        <f t="shared" si="1225"/>
        <v/>
      </c>
      <c r="AJ1324" t="str">
        <f t="shared" si="1226"/>
        <v/>
      </c>
      <c r="AK1324" t="str">
        <f t="shared" si="1227"/>
        <v/>
      </c>
      <c r="AL1324" t="str">
        <f>IF($A1324="","",INDEX(games!$J:$J,ROW())&amp;"")</f>
        <v/>
      </c>
      <c r="AM1324" t="str">
        <f>IF($A1324="","",SUMPRODUCT($AO1324:$BD1324,'Map Analysis'!$AN$2^{0,1,2,3,4,5,6,7,8,9,10,11,12,13,14,15}))</f>
        <v/>
      </c>
      <c r="AN1324" t="str">
        <f t="shared" si="1228"/>
        <v/>
      </c>
      <c r="AO1324" t="str">
        <f t="shared" si="1229"/>
        <v/>
      </c>
      <c r="AP1324" t="str">
        <f t="shared" si="1230"/>
        <v/>
      </c>
      <c r="AQ1324" t="str">
        <f t="shared" si="1231"/>
        <v/>
      </c>
      <c r="AR1324" t="str">
        <f t="shared" si="1232"/>
        <v/>
      </c>
      <c r="AS1324" t="str">
        <f t="shared" si="1233"/>
        <v/>
      </c>
      <c r="AT1324" t="str">
        <f t="shared" si="1234"/>
        <v/>
      </c>
      <c r="AU1324" t="str">
        <f t="shared" si="1235"/>
        <v/>
      </c>
      <c r="AV1324" t="str">
        <f t="shared" si="1236"/>
        <v/>
      </c>
      <c r="AW1324" t="str">
        <f t="shared" si="1237"/>
        <v/>
      </c>
      <c r="AX1324" t="str">
        <f t="shared" si="1238"/>
        <v/>
      </c>
      <c r="AY1324" t="str">
        <f t="shared" si="1239"/>
        <v/>
      </c>
      <c r="AZ1324" t="str">
        <f t="shared" si="1240"/>
        <v/>
      </c>
      <c r="BA1324" t="str">
        <f t="shared" si="1241"/>
        <v/>
      </c>
      <c r="BB1324" t="str">
        <f t="shared" si="1242"/>
        <v/>
      </c>
      <c r="BC1324" t="str">
        <f t="shared" si="1243"/>
        <v/>
      </c>
      <c r="BD1324" t="str">
        <f t="shared" si="1244"/>
        <v/>
      </c>
      <c r="BF1324">
        <f t="shared" si="1245"/>
        <v>0</v>
      </c>
      <c r="BG1324">
        <f t="shared" si="1246"/>
        <v>0</v>
      </c>
      <c r="BH1324">
        <f t="shared" si="1247"/>
        <v>0</v>
      </c>
      <c r="BI1324">
        <f t="shared" si="1248"/>
        <v>0</v>
      </c>
      <c r="BJ1324">
        <f t="shared" si="1249"/>
        <v>0</v>
      </c>
      <c r="BK1324">
        <f t="shared" si="1250"/>
        <v>0</v>
      </c>
      <c r="BL1324">
        <f t="shared" si="1251"/>
        <v>0</v>
      </c>
      <c r="BM1324">
        <f t="shared" si="1252"/>
        <v>0</v>
      </c>
      <c r="BN1324">
        <f t="shared" si="1253"/>
        <v>0</v>
      </c>
      <c r="BO1324">
        <f t="shared" si="1254"/>
        <v>0</v>
      </c>
      <c r="BP1324">
        <f t="shared" si="1255"/>
        <v>0</v>
      </c>
      <c r="BQ1324">
        <f t="shared" si="1256"/>
        <v>0</v>
      </c>
      <c r="BR1324">
        <f t="shared" si="1257"/>
        <v>0</v>
      </c>
      <c r="BS1324">
        <f t="shared" si="1258"/>
        <v>0</v>
      </c>
      <c r="BT1324">
        <f t="shared" si="1259"/>
        <v>0</v>
      </c>
    </row>
    <row r="1325" spans="1:72" x14ac:dyDescent="0.25">
      <c r="A1325" t="str">
        <f>IF(TRIM(INDEX(games!$A:$A,ROW()))="","",TRIM(INDEX(games!$A:$A,ROW())))</f>
        <v/>
      </c>
      <c r="B1325" t="str">
        <f>IF(OR($A1325="",INDEX(games!$B:$B,ROW())=""),"",INDEX(games!$B:$B,ROW()))</f>
        <v/>
      </c>
      <c r="C1325" t="str">
        <f>IF(OR($A1325="",INDEX(games!$C:$C,ROW())=""),"",INDEX(games!$C:$C,ROW()))</f>
        <v/>
      </c>
      <c r="D1325" t="str">
        <f t="shared" si="1200"/>
        <v/>
      </c>
      <c r="E1325" t="str">
        <f t="shared" si="1201"/>
        <v/>
      </c>
      <c r="F1325" t="str">
        <f t="shared" si="1202"/>
        <v/>
      </c>
      <c r="G1325" t="e">
        <f t="shared" si="1203"/>
        <v>#N/A</v>
      </c>
      <c r="H1325" t="e">
        <f t="shared" si="1204"/>
        <v>#N/A</v>
      </c>
      <c r="I1325" t="e">
        <f t="shared" si="1205"/>
        <v>#N/A</v>
      </c>
      <c r="J1325" t="e">
        <f t="shared" si="1206"/>
        <v>#N/A</v>
      </c>
      <c r="K1325" t="e">
        <f t="shared" si="1207"/>
        <v>#N/A</v>
      </c>
      <c r="L1325" t="e">
        <f t="shared" si="1208"/>
        <v>#N/A</v>
      </c>
      <c r="M1325" t="e">
        <f t="shared" si="1209"/>
        <v>#N/A</v>
      </c>
      <c r="N1325" t="e">
        <f t="shared" si="1210"/>
        <v>#N/A</v>
      </c>
      <c r="O1325" t="str">
        <f t="shared" si="1211"/>
        <v/>
      </c>
      <c r="P1325" t="str">
        <f>IF(OR($A1325="",INDEX(games!$H:$H,ROW())=""),"",INDEX(games!$H:$H,ROW()))</f>
        <v/>
      </c>
      <c r="Q1325" t="str">
        <f t="shared" si="1212"/>
        <v/>
      </c>
      <c r="T1325">
        <f t="shared" si="1213"/>
        <v>2022</v>
      </c>
      <c r="U1325">
        <f t="shared" si="1214"/>
        <v>2023</v>
      </c>
      <c r="V1325">
        <f t="shared" si="1215"/>
        <v>1</v>
      </c>
      <c r="W1325" t="str">
        <f>IF(TRIM(INDEX(connections!$A:$A,ROW()))="","",TRIM(INDEX(connections!$A:$A,ROW())))</f>
        <v>Brotato</v>
      </c>
      <c r="X1325" t="str">
        <f>IF($W1325="","",TRIM(INDEX(connections!$B:$B,ROW())))</f>
        <v>Star Survivor</v>
      </c>
      <c r="Y1325">
        <f t="shared" si="1216"/>
        <v>105</v>
      </c>
      <c r="Z1325">
        <f t="shared" si="1217"/>
        <v>812</v>
      </c>
      <c r="AA1325" t="str">
        <f t="shared" si="1218"/>
        <v>Yes</v>
      </c>
      <c r="AB1325" t="str">
        <f t="shared" si="1219"/>
        <v>Yes</v>
      </c>
      <c r="AC1325">
        <f t="shared" si="1220"/>
        <v>1</v>
      </c>
      <c r="AD1325">
        <f t="shared" si="1221"/>
        <v>0</v>
      </c>
      <c r="AE1325" t="str">
        <f t="shared" si="1222"/>
        <v/>
      </c>
      <c r="AG1325" t="str">
        <f t="shared" si="1223"/>
        <v/>
      </c>
      <c r="AH1325" t="str">
        <f t="shared" si="1224"/>
        <v/>
      </c>
      <c r="AI1325" t="str">
        <f t="shared" si="1225"/>
        <v/>
      </c>
      <c r="AJ1325" t="str">
        <f t="shared" si="1226"/>
        <v/>
      </c>
      <c r="AK1325" t="str">
        <f t="shared" si="1227"/>
        <v/>
      </c>
      <c r="AL1325" t="str">
        <f>IF($A1325="","",INDEX(games!$J:$J,ROW())&amp;"")</f>
        <v/>
      </c>
      <c r="AM1325" t="str">
        <f>IF($A1325="","",SUMPRODUCT($AO1325:$BD1325,'Map Analysis'!$AN$2^{0,1,2,3,4,5,6,7,8,9,10,11,12,13,14,15}))</f>
        <v/>
      </c>
      <c r="AN1325" t="str">
        <f t="shared" si="1228"/>
        <v/>
      </c>
      <c r="AO1325" t="str">
        <f t="shared" si="1229"/>
        <v/>
      </c>
      <c r="AP1325" t="str">
        <f t="shared" si="1230"/>
        <v/>
      </c>
      <c r="AQ1325" t="str">
        <f t="shared" si="1231"/>
        <v/>
      </c>
      <c r="AR1325" t="str">
        <f t="shared" si="1232"/>
        <v/>
      </c>
      <c r="AS1325" t="str">
        <f t="shared" si="1233"/>
        <v/>
      </c>
      <c r="AT1325" t="str">
        <f t="shared" si="1234"/>
        <v/>
      </c>
      <c r="AU1325" t="str">
        <f t="shared" si="1235"/>
        <v/>
      </c>
      <c r="AV1325" t="str">
        <f t="shared" si="1236"/>
        <v/>
      </c>
      <c r="AW1325" t="str">
        <f t="shared" si="1237"/>
        <v/>
      </c>
      <c r="AX1325" t="str">
        <f t="shared" si="1238"/>
        <v/>
      </c>
      <c r="AY1325" t="str">
        <f t="shared" si="1239"/>
        <v/>
      </c>
      <c r="AZ1325" t="str">
        <f t="shared" si="1240"/>
        <v/>
      </c>
      <c r="BA1325" t="str">
        <f t="shared" si="1241"/>
        <v/>
      </c>
      <c r="BB1325" t="str">
        <f t="shared" si="1242"/>
        <v/>
      </c>
      <c r="BC1325" t="str">
        <f t="shared" si="1243"/>
        <v/>
      </c>
      <c r="BD1325" t="str">
        <f t="shared" si="1244"/>
        <v/>
      </c>
      <c r="BF1325">
        <f t="shared" si="1245"/>
        <v>0</v>
      </c>
      <c r="BG1325">
        <f t="shared" si="1246"/>
        <v>0</v>
      </c>
      <c r="BH1325">
        <f t="shared" si="1247"/>
        <v>0</v>
      </c>
      <c r="BI1325">
        <f t="shared" si="1248"/>
        <v>0</v>
      </c>
      <c r="BJ1325">
        <f t="shared" si="1249"/>
        <v>0</v>
      </c>
      <c r="BK1325">
        <f t="shared" si="1250"/>
        <v>0</v>
      </c>
      <c r="BL1325">
        <f t="shared" si="1251"/>
        <v>0</v>
      </c>
      <c r="BM1325">
        <f t="shared" si="1252"/>
        <v>0</v>
      </c>
      <c r="BN1325">
        <f t="shared" si="1253"/>
        <v>0</v>
      </c>
      <c r="BO1325">
        <f t="shared" si="1254"/>
        <v>0</v>
      </c>
      <c r="BP1325">
        <f t="shared" si="1255"/>
        <v>0</v>
      </c>
      <c r="BQ1325">
        <f t="shared" si="1256"/>
        <v>0</v>
      </c>
      <c r="BR1325">
        <f t="shared" si="1257"/>
        <v>0</v>
      </c>
      <c r="BS1325">
        <f t="shared" si="1258"/>
        <v>0</v>
      </c>
      <c r="BT1325">
        <f t="shared" si="1259"/>
        <v>0</v>
      </c>
    </row>
    <row r="1326" spans="1:72" x14ac:dyDescent="0.25">
      <c r="A1326" t="str">
        <f>IF(TRIM(INDEX(games!$A:$A,ROW()))="","",TRIM(INDEX(games!$A:$A,ROW())))</f>
        <v/>
      </c>
      <c r="B1326" t="str">
        <f>IF(OR($A1326="",INDEX(games!$B:$B,ROW())=""),"",INDEX(games!$B:$B,ROW()))</f>
        <v/>
      </c>
      <c r="C1326" t="str">
        <f>IF(OR($A1326="",INDEX(games!$C:$C,ROW())=""),"",INDEX(games!$C:$C,ROW()))</f>
        <v/>
      </c>
      <c r="D1326" t="str">
        <f t="shared" si="1200"/>
        <v/>
      </c>
      <c r="E1326" t="str">
        <f t="shared" si="1201"/>
        <v/>
      </c>
      <c r="F1326" t="str">
        <f t="shared" si="1202"/>
        <v/>
      </c>
      <c r="G1326" t="e">
        <f t="shared" si="1203"/>
        <v>#N/A</v>
      </c>
      <c r="H1326" t="e">
        <f t="shared" si="1204"/>
        <v>#N/A</v>
      </c>
      <c r="I1326" t="e">
        <f t="shared" si="1205"/>
        <v>#N/A</v>
      </c>
      <c r="J1326" t="e">
        <f t="shared" si="1206"/>
        <v>#N/A</v>
      </c>
      <c r="K1326" t="e">
        <f t="shared" si="1207"/>
        <v>#N/A</v>
      </c>
      <c r="L1326" t="e">
        <f t="shared" si="1208"/>
        <v>#N/A</v>
      </c>
      <c r="M1326" t="e">
        <f t="shared" si="1209"/>
        <v>#N/A</v>
      </c>
      <c r="N1326" t="e">
        <f t="shared" si="1210"/>
        <v>#N/A</v>
      </c>
      <c r="O1326" t="str">
        <f t="shared" si="1211"/>
        <v/>
      </c>
      <c r="P1326" t="str">
        <f>IF(OR($A1326="",INDEX(games!$H:$H,ROW())=""),"",INDEX(games!$H:$H,ROW()))</f>
        <v/>
      </c>
      <c r="Q1326" t="str">
        <f t="shared" si="1212"/>
        <v/>
      </c>
      <c r="T1326">
        <f t="shared" si="1213"/>
        <v>2019</v>
      </c>
      <c r="U1326">
        <f t="shared" si="1214"/>
        <v>2023</v>
      </c>
      <c r="V1326">
        <f t="shared" si="1215"/>
        <v>4</v>
      </c>
      <c r="W1326" t="str">
        <f>IF(TRIM(INDEX(connections!$A:$A,ROW()))="","",TRIM(INDEX(connections!$A:$A,ROW())))</f>
        <v>Nova Drift</v>
      </c>
      <c r="X1326" t="str">
        <f>IF($W1326="","",TRIM(INDEX(connections!$B:$B,ROW())))</f>
        <v>Star Survivor</v>
      </c>
      <c r="Y1326">
        <f t="shared" si="1216"/>
        <v>575</v>
      </c>
      <c r="Z1326">
        <f t="shared" si="1217"/>
        <v>812</v>
      </c>
      <c r="AA1326" t="str">
        <f t="shared" si="1218"/>
        <v>Yes</v>
      </c>
      <c r="AB1326" t="str">
        <f t="shared" si="1219"/>
        <v>Yes</v>
      </c>
      <c r="AC1326">
        <f t="shared" si="1220"/>
        <v>1</v>
      </c>
      <c r="AD1326">
        <f t="shared" si="1221"/>
        <v>0</v>
      </c>
      <c r="AE1326" t="str">
        <f t="shared" si="1222"/>
        <v/>
      </c>
      <c r="AG1326" t="str">
        <f t="shared" si="1223"/>
        <v/>
      </c>
      <c r="AH1326" t="str">
        <f t="shared" si="1224"/>
        <v/>
      </c>
      <c r="AI1326" t="str">
        <f t="shared" si="1225"/>
        <v/>
      </c>
      <c r="AJ1326" t="str">
        <f t="shared" si="1226"/>
        <v/>
      </c>
      <c r="AK1326" t="str">
        <f t="shared" si="1227"/>
        <v/>
      </c>
      <c r="AL1326" t="str">
        <f>IF($A1326="","",INDEX(games!$J:$J,ROW())&amp;"")</f>
        <v/>
      </c>
      <c r="AM1326" t="str">
        <f>IF($A1326="","",SUMPRODUCT($AO1326:$BD1326,'Map Analysis'!$AN$2^{0,1,2,3,4,5,6,7,8,9,10,11,12,13,14,15}))</f>
        <v/>
      </c>
      <c r="AN1326" t="str">
        <f t="shared" si="1228"/>
        <v/>
      </c>
      <c r="AO1326" t="str">
        <f t="shared" si="1229"/>
        <v/>
      </c>
      <c r="AP1326" t="str">
        <f t="shared" si="1230"/>
        <v/>
      </c>
      <c r="AQ1326" t="str">
        <f t="shared" si="1231"/>
        <v/>
      </c>
      <c r="AR1326" t="str">
        <f t="shared" si="1232"/>
        <v/>
      </c>
      <c r="AS1326" t="str">
        <f t="shared" si="1233"/>
        <v/>
      </c>
      <c r="AT1326" t="str">
        <f t="shared" si="1234"/>
        <v/>
      </c>
      <c r="AU1326" t="str">
        <f t="shared" si="1235"/>
        <v/>
      </c>
      <c r="AV1326" t="str">
        <f t="shared" si="1236"/>
        <v/>
      </c>
      <c r="AW1326" t="str">
        <f t="shared" si="1237"/>
        <v/>
      </c>
      <c r="AX1326" t="str">
        <f t="shared" si="1238"/>
        <v/>
      </c>
      <c r="AY1326" t="str">
        <f t="shared" si="1239"/>
        <v/>
      </c>
      <c r="AZ1326" t="str">
        <f t="shared" si="1240"/>
        <v/>
      </c>
      <c r="BA1326" t="str">
        <f t="shared" si="1241"/>
        <v/>
      </c>
      <c r="BB1326" t="str">
        <f t="shared" si="1242"/>
        <v/>
      </c>
      <c r="BC1326" t="str">
        <f t="shared" si="1243"/>
        <v/>
      </c>
      <c r="BD1326" t="str">
        <f t="shared" si="1244"/>
        <v/>
      </c>
      <c r="BF1326">
        <f t="shared" si="1245"/>
        <v>0</v>
      </c>
      <c r="BG1326">
        <f t="shared" si="1246"/>
        <v>0</v>
      </c>
      <c r="BH1326">
        <f t="shared" si="1247"/>
        <v>0</v>
      </c>
      <c r="BI1326">
        <f t="shared" si="1248"/>
        <v>0</v>
      </c>
      <c r="BJ1326">
        <f t="shared" si="1249"/>
        <v>0</v>
      </c>
      <c r="BK1326">
        <f t="shared" si="1250"/>
        <v>0</v>
      </c>
      <c r="BL1326">
        <f t="shared" si="1251"/>
        <v>0</v>
      </c>
      <c r="BM1326">
        <f t="shared" si="1252"/>
        <v>0</v>
      </c>
      <c r="BN1326">
        <f t="shared" si="1253"/>
        <v>0</v>
      </c>
      <c r="BO1326">
        <f t="shared" si="1254"/>
        <v>0</v>
      </c>
      <c r="BP1326">
        <f t="shared" si="1255"/>
        <v>0</v>
      </c>
      <c r="BQ1326">
        <f t="shared" si="1256"/>
        <v>0</v>
      </c>
      <c r="BR1326">
        <f t="shared" si="1257"/>
        <v>0</v>
      </c>
      <c r="BS1326">
        <f t="shared" si="1258"/>
        <v>0</v>
      </c>
      <c r="BT1326">
        <f t="shared" si="1259"/>
        <v>0</v>
      </c>
    </row>
    <row r="1327" spans="1:72" x14ac:dyDescent="0.25">
      <c r="A1327" t="str">
        <f>IF(TRIM(INDEX(games!$A:$A,ROW()))="","",TRIM(INDEX(games!$A:$A,ROW())))</f>
        <v/>
      </c>
      <c r="B1327" t="str">
        <f>IF(OR($A1327="",INDEX(games!$B:$B,ROW())=""),"",INDEX(games!$B:$B,ROW()))</f>
        <v/>
      </c>
      <c r="C1327" t="str">
        <f>IF(OR($A1327="",INDEX(games!$C:$C,ROW())=""),"",INDEX(games!$C:$C,ROW()))</f>
        <v/>
      </c>
      <c r="D1327" t="str">
        <f t="shared" si="1200"/>
        <v/>
      </c>
      <c r="E1327" t="str">
        <f t="shared" si="1201"/>
        <v/>
      </c>
      <c r="F1327" t="str">
        <f t="shared" si="1202"/>
        <v/>
      </c>
      <c r="G1327" t="e">
        <f t="shared" si="1203"/>
        <v>#N/A</v>
      </c>
      <c r="H1327" t="e">
        <f t="shared" si="1204"/>
        <v>#N/A</v>
      </c>
      <c r="I1327" t="e">
        <f t="shared" si="1205"/>
        <v>#N/A</v>
      </c>
      <c r="J1327" t="e">
        <f t="shared" si="1206"/>
        <v>#N/A</v>
      </c>
      <c r="K1327" t="e">
        <f t="shared" si="1207"/>
        <v>#N/A</v>
      </c>
      <c r="L1327" t="e">
        <f t="shared" si="1208"/>
        <v>#N/A</v>
      </c>
      <c r="M1327" t="e">
        <f t="shared" si="1209"/>
        <v>#N/A</v>
      </c>
      <c r="N1327" t="e">
        <f t="shared" si="1210"/>
        <v>#N/A</v>
      </c>
      <c r="O1327" t="str">
        <f t="shared" si="1211"/>
        <v/>
      </c>
      <c r="P1327" t="str">
        <f>IF(OR($A1327="",INDEX(games!$H:$H,ROW())=""),"",INDEX(games!$H:$H,ROW()))</f>
        <v/>
      </c>
      <c r="Q1327" t="str">
        <f t="shared" si="1212"/>
        <v/>
      </c>
      <c r="T1327">
        <f t="shared" si="1213"/>
        <v>2022</v>
      </c>
      <c r="U1327">
        <f t="shared" si="1214"/>
        <v>2023</v>
      </c>
      <c r="V1327">
        <f t="shared" si="1215"/>
        <v>1</v>
      </c>
      <c r="W1327" t="str">
        <f>IF(TRIM(INDEX(connections!$A:$A,ROW()))="","",TRIM(INDEX(connections!$A:$A,ROW())))</f>
        <v>Rogue: Genesia</v>
      </c>
      <c r="X1327" t="str">
        <f>IF($W1327="","",TRIM(INDEX(connections!$B:$B,ROW())))</f>
        <v>Star Survivor</v>
      </c>
      <c r="Y1327">
        <f t="shared" si="1216"/>
        <v>709</v>
      </c>
      <c r="Z1327">
        <f t="shared" si="1217"/>
        <v>812</v>
      </c>
      <c r="AA1327" t="str">
        <f t="shared" si="1218"/>
        <v>Yes</v>
      </c>
      <c r="AB1327" t="str">
        <f t="shared" si="1219"/>
        <v>Yes</v>
      </c>
      <c r="AC1327">
        <f t="shared" si="1220"/>
        <v>1</v>
      </c>
      <c r="AD1327">
        <f t="shared" si="1221"/>
        <v>0</v>
      </c>
      <c r="AE1327" t="str">
        <f t="shared" si="1222"/>
        <v/>
      </c>
      <c r="AG1327" t="str">
        <f t="shared" si="1223"/>
        <v/>
      </c>
      <c r="AH1327" t="str">
        <f t="shared" si="1224"/>
        <v/>
      </c>
      <c r="AI1327" t="str">
        <f t="shared" si="1225"/>
        <v/>
      </c>
      <c r="AJ1327" t="str">
        <f t="shared" si="1226"/>
        <v/>
      </c>
      <c r="AK1327" t="str">
        <f t="shared" si="1227"/>
        <v/>
      </c>
      <c r="AL1327" t="str">
        <f>IF($A1327="","",INDEX(games!$J:$J,ROW())&amp;"")</f>
        <v/>
      </c>
      <c r="AM1327" t="str">
        <f>IF($A1327="","",SUMPRODUCT($AO1327:$BD1327,'Map Analysis'!$AN$2^{0,1,2,3,4,5,6,7,8,9,10,11,12,13,14,15}))</f>
        <v/>
      </c>
      <c r="AN1327" t="str">
        <f t="shared" si="1228"/>
        <v/>
      </c>
      <c r="AO1327" t="str">
        <f t="shared" si="1229"/>
        <v/>
      </c>
      <c r="AP1327" t="str">
        <f t="shared" si="1230"/>
        <v/>
      </c>
      <c r="AQ1327" t="str">
        <f t="shared" si="1231"/>
        <v/>
      </c>
      <c r="AR1327" t="str">
        <f t="shared" si="1232"/>
        <v/>
      </c>
      <c r="AS1327" t="str">
        <f t="shared" si="1233"/>
        <v/>
      </c>
      <c r="AT1327" t="str">
        <f t="shared" si="1234"/>
        <v/>
      </c>
      <c r="AU1327" t="str">
        <f t="shared" si="1235"/>
        <v/>
      </c>
      <c r="AV1327" t="str">
        <f t="shared" si="1236"/>
        <v/>
      </c>
      <c r="AW1327" t="str">
        <f t="shared" si="1237"/>
        <v/>
      </c>
      <c r="AX1327" t="str">
        <f t="shared" si="1238"/>
        <v/>
      </c>
      <c r="AY1327" t="str">
        <f t="shared" si="1239"/>
        <v/>
      </c>
      <c r="AZ1327" t="str">
        <f t="shared" si="1240"/>
        <v/>
      </c>
      <c r="BA1327" t="str">
        <f t="shared" si="1241"/>
        <v/>
      </c>
      <c r="BB1327" t="str">
        <f t="shared" si="1242"/>
        <v/>
      </c>
      <c r="BC1327" t="str">
        <f t="shared" si="1243"/>
        <v/>
      </c>
      <c r="BD1327" t="str">
        <f t="shared" si="1244"/>
        <v/>
      </c>
      <c r="BF1327">
        <f t="shared" si="1245"/>
        <v>0</v>
      </c>
      <c r="BG1327">
        <f t="shared" si="1246"/>
        <v>0</v>
      </c>
      <c r="BH1327">
        <f t="shared" si="1247"/>
        <v>0</v>
      </c>
      <c r="BI1327">
        <f t="shared" si="1248"/>
        <v>0</v>
      </c>
      <c r="BJ1327">
        <f t="shared" si="1249"/>
        <v>0</v>
      </c>
      <c r="BK1327">
        <f t="shared" si="1250"/>
        <v>0</v>
      </c>
      <c r="BL1327">
        <f t="shared" si="1251"/>
        <v>0</v>
      </c>
      <c r="BM1327">
        <f t="shared" si="1252"/>
        <v>0</v>
      </c>
      <c r="BN1327">
        <f t="shared" si="1253"/>
        <v>0</v>
      </c>
      <c r="BO1327">
        <f t="shared" si="1254"/>
        <v>0</v>
      </c>
      <c r="BP1327">
        <f t="shared" si="1255"/>
        <v>0</v>
      </c>
      <c r="BQ1327">
        <f t="shared" si="1256"/>
        <v>0</v>
      </c>
      <c r="BR1327">
        <f t="shared" si="1257"/>
        <v>0</v>
      </c>
      <c r="BS1327">
        <f t="shared" si="1258"/>
        <v>0</v>
      </c>
      <c r="BT1327">
        <f t="shared" si="1259"/>
        <v>0</v>
      </c>
    </row>
    <row r="1328" spans="1:72" x14ac:dyDescent="0.25">
      <c r="A1328" t="str">
        <f>IF(TRIM(INDEX(games!$A:$A,ROW()))="","",TRIM(INDEX(games!$A:$A,ROW())))</f>
        <v/>
      </c>
      <c r="B1328" t="str">
        <f>IF(OR($A1328="",INDEX(games!$B:$B,ROW())=""),"",INDEX(games!$B:$B,ROW()))</f>
        <v/>
      </c>
      <c r="C1328" t="str">
        <f>IF(OR($A1328="",INDEX(games!$C:$C,ROW())=""),"",INDEX(games!$C:$C,ROW()))</f>
        <v/>
      </c>
      <c r="D1328" t="str">
        <f t="shared" si="1200"/>
        <v/>
      </c>
      <c r="E1328" t="str">
        <f t="shared" si="1201"/>
        <v/>
      </c>
      <c r="F1328" t="str">
        <f t="shared" si="1202"/>
        <v/>
      </c>
      <c r="G1328" t="e">
        <f t="shared" si="1203"/>
        <v>#N/A</v>
      </c>
      <c r="H1328" t="e">
        <f t="shared" si="1204"/>
        <v>#N/A</v>
      </c>
      <c r="I1328" t="e">
        <f t="shared" si="1205"/>
        <v>#N/A</v>
      </c>
      <c r="J1328" t="e">
        <f t="shared" si="1206"/>
        <v>#N/A</v>
      </c>
      <c r="K1328" t="e">
        <f t="shared" si="1207"/>
        <v>#N/A</v>
      </c>
      <c r="L1328" t="e">
        <f t="shared" si="1208"/>
        <v>#N/A</v>
      </c>
      <c r="M1328" t="e">
        <f t="shared" si="1209"/>
        <v>#N/A</v>
      </c>
      <c r="N1328" t="e">
        <f t="shared" si="1210"/>
        <v>#N/A</v>
      </c>
      <c r="O1328" t="str">
        <f t="shared" si="1211"/>
        <v/>
      </c>
      <c r="P1328" t="str">
        <f>IF(OR($A1328="",INDEX(games!$H:$H,ROW())=""),"",INDEX(games!$H:$H,ROW()))</f>
        <v/>
      </c>
      <c r="Q1328" t="str">
        <f t="shared" si="1212"/>
        <v/>
      </c>
      <c r="T1328">
        <f t="shared" si="1213"/>
        <v>2022</v>
      </c>
      <c r="U1328">
        <f t="shared" si="1214"/>
        <v>2023</v>
      </c>
      <c r="V1328">
        <f t="shared" si="1215"/>
        <v>1</v>
      </c>
      <c r="W1328" t="str">
        <f>IF(TRIM(INDEX(connections!$A:$A,ROW()))="","",TRIM(INDEX(connections!$A:$A,ROW())))</f>
        <v>Runic Survivor</v>
      </c>
      <c r="X1328" t="str">
        <f>IF($W1328="","",TRIM(INDEX(connections!$B:$B,ROW())))</f>
        <v>Star Survivor</v>
      </c>
      <c r="Y1328">
        <f t="shared" si="1216"/>
        <v>727</v>
      </c>
      <c r="Z1328">
        <f t="shared" si="1217"/>
        <v>812</v>
      </c>
      <c r="AA1328" t="str">
        <f t="shared" si="1218"/>
        <v>Yes</v>
      </c>
      <c r="AB1328" t="str">
        <f t="shared" si="1219"/>
        <v>Yes</v>
      </c>
      <c r="AC1328">
        <f t="shared" si="1220"/>
        <v>1</v>
      </c>
      <c r="AD1328">
        <f t="shared" si="1221"/>
        <v>0</v>
      </c>
      <c r="AE1328" t="str">
        <f t="shared" si="1222"/>
        <v/>
      </c>
      <c r="AG1328" t="str">
        <f t="shared" si="1223"/>
        <v/>
      </c>
      <c r="AH1328" t="str">
        <f t="shared" si="1224"/>
        <v/>
      </c>
      <c r="AI1328" t="str">
        <f t="shared" si="1225"/>
        <v/>
      </c>
      <c r="AJ1328" t="str">
        <f t="shared" si="1226"/>
        <v/>
      </c>
      <c r="AK1328" t="str">
        <f t="shared" si="1227"/>
        <v/>
      </c>
      <c r="AL1328" t="str">
        <f>IF($A1328="","",INDEX(games!$J:$J,ROW())&amp;"")</f>
        <v/>
      </c>
      <c r="AM1328" t="str">
        <f>IF($A1328="","",SUMPRODUCT($AO1328:$BD1328,'Map Analysis'!$AN$2^{0,1,2,3,4,5,6,7,8,9,10,11,12,13,14,15}))</f>
        <v/>
      </c>
      <c r="AN1328" t="str">
        <f t="shared" si="1228"/>
        <v/>
      </c>
      <c r="AO1328" t="str">
        <f t="shared" si="1229"/>
        <v/>
      </c>
      <c r="AP1328" t="str">
        <f t="shared" si="1230"/>
        <v/>
      </c>
      <c r="AQ1328" t="str">
        <f t="shared" si="1231"/>
        <v/>
      </c>
      <c r="AR1328" t="str">
        <f t="shared" si="1232"/>
        <v/>
      </c>
      <c r="AS1328" t="str">
        <f t="shared" si="1233"/>
        <v/>
      </c>
      <c r="AT1328" t="str">
        <f t="shared" si="1234"/>
        <v/>
      </c>
      <c r="AU1328" t="str">
        <f t="shared" si="1235"/>
        <v/>
      </c>
      <c r="AV1328" t="str">
        <f t="shared" si="1236"/>
        <v/>
      </c>
      <c r="AW1328" t="str">
        <f t="shared" si="1237"/>
        <v/>
      </c>
      <c r="AX1328" t="str">
        <f t="shared" si="1238"/>
        <v/>
      </c>
      <c r="AY1328" t="str">
        <f t="shared" si="1239"/>
        <v/>
      </c>
      <c r="AZ1328" t="str">
        <f t="shared" si="1240"/>
        <v/>
      </c>
      <c r="BA1328" t="str">
        <f t="shared" si="1241"/>
        <v/>
      </c>
      <c r="BB1328" t="str">
        <f t="shared" si="1242"/>
        <v/>
      </c>
      <c r="BC1328" t="str">
        <f t="shared" si="1243"/>
        <v/>
      </c>
      <c r="BD1328" t="str">
        <f t="shared" si="1244"/>
        <v/>
      </c>
      <c r="BF1328">
        <f t="shared" si="1245"/>
        <v>0</v>
      </c>
      <c r="BG1328">
        <f t="shared" si="1246"/>
        <v>0</v>
      </c>
      <c r="BH1328">
        <f t="shared" si="1247"/>
        <v>0</v>
      </c>
      <c r="BI1328">
        <f t="shared" si="1248"/>
        <v>0</v>
      </c>
      <c r="BJ1328">
        <f t="shared" si="1249"/>
        <v>0</v>
      </c>
      <c r="BK1328">
        <f t="shared" si="1250"/>
        <v>0</v>
      </c>
      <c r="BL1328">
        <f t="shared" si="1251"/>
        <v>0</v>
      </c>
      <c r="BM1328">
        <f t="shared" si="1252"/>
        <v>0</v>
      </c>
      <c r="BN1328">
        <f t="shared" si="1253"/>
        <v>0</v>
      </c>
      <c r="BO1328">
        <f t="shared" si="1254"/>
        <v>0</v>
      </c>
      <c r="BP1328">
        <f t="shared" si="1255"/>
        <v>0</v>
      </c>
      <c r="BQ1328">
        <f t="shared" si="1256"/>
        <v>0</v>
      </c>
      <c r="BR1328">
        <f t="shared" si="1257"/>
        <v>0</v>
      </c>
      <c r="BS1328">
        <f t="shared" si="1258"/>
        <v>0</v>
      </c>
      <c r="BT1328">
        <f t="shared" si="1259"/>
        <v>0</v>
      </c>
    </row>
    <row r="1329" spans="1:72" x14ac:dyDescent="0.25">
      <c r="A1329" t="str">
        <f>IF(TRIM(INDEX(games!$A:$A,ROW()))="","",TRIM(INDEX(games!$A:$A,ROW())))</f>
        <v/>
      </c>
      <c r="B1329" t="str">
        <f>IF(OR($A1329="",INDEX(games!$B:$B,ROW())=""),"",INDEX(games!$B:$B,ROW()))</f>
        <v/>
      </c>
      <c r="C1329" t="str">
        <f>IF(OR($A1329="",INDEX(games!$C:$C,ROW())=""),"",INDEX(games!$C:$C,ROW()))</f>
        <v/>
      </c>
      <c r="D1329" t="str">
        <f t="shared" si="1200"/>
        <v/>
      </c>
      <c r="E1329" t="str">
        <f t="shared" si="1201"/>
        <v/>
      </c>
      <c r="F1329" t="str">
        <f t="shared" si="1202"/>
        <v/>
      </c>
      <c r="G1329" t="e">
        <f t="shared" si="1203"/>
        <v>#N/A</v>
      </c>
      <c r="H1329" t="e">
        <f t="shared" si="1204"/>
        <v>#N/A</v>
      </c>
      <c r="I1329" t="e">
        <f t="shared" si="1205"/>
        <v>#N/A</v>
      </c>
      <c r="J1329" t="e">
        <f t="shared" si="1206"/>
        <v>#N/A</v>
      </c>
      <c r="K1329" t="e">
        <f t="shared" si="1207"/>
        <v>#N/A</v>
      </c>
      <c r="L1329" t="e">
        <f t="shared" si="1208"/>
        <v>#N/A</v>
      </c>
      <c r="M1329" t="e">
        <f t="shared" si="1209"/>
        <v>#N/A</v>
      </c>
      <c r="N1329" t="e">
        <f t="shared" si="1210"/>
        <v>#N/A</v>
      </c>
      <c r="O1329" t="str">
        <f t="shared" si="1211"/>
        <v/>
      </c>
      <c r="P1329" t="str">
        <f>IF(OR($A1329="",INDEX(games!$H:$H,ROW())=""),"",INDEX(games!$H:$H,ROW()))</f>
        <v/>
      </c>
      <c r="Q1329" t="str">
        <f t="shared" si="1212"/>
        <v/>
      </c>
      <c r="T1329">
        <f t="shared" si="1213"/>
        <v>2022</v>
      </c>
      <c r="U1329">
        <f t="shared" si="1214"/>
        <v>2023</v>
      </c>
      <c r="V1329">
        <f t="shared" si="1215"/>
        <v>1</v>
      </c>
      <c r="W1329" t="str">
        <f>IF(TRIM(INDEX(connections!$A:$A,ROW()))="","",TRIM(INDEX(connections!$A:$A,ROW())))</f>
        <v>Soulstone Survivors</v>
      </c>
      <c r="X1329" t="str">
        <f>IF($W1329="","",TRIM(INDEX(connections!$B:$B,ROW())))</f>
        <v>Star Survivor</v>
      </c>
      <c r="Y1329">
        <f t="shared" si="1216"/>
        <v>788</v>
      </c>
      <c r="Z1329">
        <f t="shared" si="1217"/>
        <v>812</v>
      </c>
      <c r="AA1329" t="str">
        <f t="shared" si="1218"/>
        <v>Yes</v>
      </c>
      <c r="AB1329" t="str">
        <f t="shared" si="1219"/>
        <v>Yes</v>
      </c>
      <c r="AC1329">
        <f t="shared" si="1220"/>
        <v>1</v>
      </c>
      <c r="AD1329">
        <f t="shared" si="1221"/>
        <v>0</v>
      </c>
      <c r="AE1329" t="str">
        <f t="shared" si="1222"/>
        <v/>
      </c>
      <c r="AG1329" t="str">
        <f t="shared" si="1223"/>
        <v/>
      </c>
      <c r="AH1329" t="str">
        <f t="shared" si="1224"/>
        <v/>
      </c>
      <c r="AI1329" t="str">
        <f t="shared" si="1225"/>
        <v/>
      </c>
      <c r="AJ1329" t="str">
        <f t="shared" si="1226"/>
        <v/>
      </c>
      <c r="AK1329" t="str">
        <f t="shared" si="1227"/>
        <v/>
      </c>
      <c r="AL1329" t="str">
        <f>IF($A1329="","",INDEX(games!$J:$J,ROW())&amp;"")</f>
        <v/>
      </c>
      <c r="AM1329" t="str">
        <f>IF($A1329="","",SUMPRODUCT($AO1329:$BD1329,'Map Analysis'!$AN$2^{0,1,2,3,4,5,6,7,8,9,10,11,12,13,14,15}))</f>
        <v/>
      </c>
      <c r="AN1329" t="str">
        <f t="shared" si="1228"/>
        <v/>
      </c>
      <c r="AO1329" t="str">
        <f t="shared" si="1229"/>
        <v/>
      </c>
      <c r="AP1329" t="str">
        <f t="shared" si="1230"/>
        <v/>
      </c>
      <c r="AQ1329" t="str">
        <f t="shared" si="1231"/>
        <v/>
      </c>
      <c r="AR1329" t="str">
        <f t="shared" si="1232"/>
        <v/>
      </c>
      <c r="AS1329" t="str">
        <f t="shared" si="1233"/>
        <v/>
      </c>
      <c r="AT1329" t="str">
        <f t="shared" si="1234"/>
        <v/>
      </c>
      <c r="AU1329" t="str">
        <f t="shared" si="1235"/>
        <v/>
      </c>
      <c r="AV1329" t="str">
        <f t="shared" si="1236"/>
        <v/>
      </c>
      <c r="AW1329" t="str">
        <f t="shared" si="1237"/>
        <v/>
      </c>
      <c r="AX1329" t="str">
        <f t="shared" si="1238"/>
        <v/>
      </c>
      <c r="AY1329" t="str">
        <f t="shared" si="1239"/>
        <v/>
      </c>
      <c r="AZ1329" t="str">
        <f t="shared" si="1240"/>
        <v/>
      </c>
      <c r="BA1329" t="str">
        <f t="shared" si="1241"/>
        <v/>
      </c>
      <c r="BB1329" t="str">
        <f t="shared" si="1242"/>
        <v/>
      </c>
      <c r="BC1329" t="str">
        <f t="shared" si="1243"/>
        <v/>
      </c>
      <c r="BD1329" t="str">
        <f t="shared" si="1244"/>
        <v/>
      </c>
      <c r="BF1329">
        <f t="shared" si="1245"/>
        <v>0</v>
      </c>
      <c r="BG1329">
        <f t="shared" si="1246"/>
        <v>0</v>
      </c>
      <c r="BH1329">
        <f t="shared" si="1247"/>
        <v>0</v>
      </c>
      <c r="BI1329">
        <f t="shared" si="1248"/>
        <v>0</v>
      </c>
      <c r="BJ1329">
        <f t="shared" si="1249"/>
        <v>0</v>
      </c>
      <c r="BK1329">
        <f t="shared" si="1250"/>
        <v>0</v>
      </c>
      <c r="BL1329">
        <f t="shared" si="1251"/>
        <v>0</v>
      </c>
      <c r="BM1329">
        <f t="shared" si="1252"/>
        <v>0</v>
      </c>
      <c r="BN1329">
        <f t="shared" si="1253"/>
        <v>0</v>
      </c>
      <c r="BO1329">
        <f t="shared" si="1254"/>
        <v>0</v>
      </c>
      <c r="BP1329">
        <f t="shared" si="1255"/>
        <v>0</v>
      </c>
      <c r="BQ1329">
        <f t="shared" si="1256"/>
        <v>0</v>
      </c>
      <c r="BR1329">
        <f t="shared" si="1257"/>
        <v>0</v>
      </c>
      <c r="BS1329">
        <f t="shared" si="1258"/>
        <v>0</v>
      </c>
      <c r="BT1329">
        <f t="shared" si="1259"/>
        <v>0</v>
      </c>
    </row>
    <row r="1330" spans="1:72" x14ac:dyDescent="0.25">
      <c r="A1330" t="str">
        <f>IF(TRIM(INDEX(games!$A:$A,ROW()))="","",TRIM(INDEX(games!$A:$A,ROW())))</f>
        <v/>
      </c>
      <c r="B1330" t="str">
        <f>IF(OR($A1330="",INDEX(games!$B:$B,ROW())=""),"",INDEX(games!$B:$B,ROW()))</f>
        <v/>
      </c>
      <c r="C1330" t="str">
        <f>IF(OR($A1330="",INDEX(games!$C:$C,ROW())=""),"",INDEX(games!$C:$C,ROW()))</f>
        <v/>
      </c>
      <c r="D1330" t="str">
        <f t="shared" si="1200"/>
        <v/>
      </c>
      <c r="E1330" t="str">
        <f t="shared" si="1201"/>
        <v/>
      </c>
      <c r="F1330" t="str">
        <f t="shared" si="1202"/>
        <v/>
      </c>
      <c r="G1330" t="e">
        <f t="shared" si="1203"/>
        <v>#N/A</v>
      </c>
      <c r="H1330" t="e">
        <f t="shared" si="1204"/>
        <v>#N/A</v>
      </c>
      <c r="I1330" t="e">
        <f t="shared" si="1205"/>
        <v>#N/A</v>
      </c>
      <c r="J1330" t="e">
        <f t="shared" si="1206"/>
        <v>#N/A</v>
      </c>
      <c r="K1330" t="e">
        <f t="shared" si="1207"/>
        <v>#N/A</v>
      </c>
      <c r="L1330" t="e">
        <f t="shared" si="1208"/>
        <v>#N/A</v>
      </c>
      <c r="M1330" t="e">
        <f t="shared" si="1209"/>
        <v>#N/A</v>
      </c>
      <c r="N1330" t="e">
        <f t="shared" si="1210"/>
        <v>#N/A</v>
      </c>
      <c r="O1330" t="str">
        <f t="shared" si="1211"/>
        <v/>
      </c>
      <c r="P1330" t="str">
        <f>IF(OR($A1330="",INDEX(games!$H:$H,ROW())=""),"",INDEX(games!$H:$H,ROW()))</f>
        <v/>
      </c>
      <c r="Q1330" t="str">
        <f t="shared" si="1212"/>
        <v/>
      </c>
      <c r="T1330">
        <f t="shared" si="1213"/>
        <v>2022</v>
      </c>
      <c r="U1330">
        <f t="shared" si="1214"/>
        <v>2023</v>
      </c>
      <c r="V1330">
        <f t="shared" si="1215"/>
        <v>1</v>
      </c>
      <c r="W1330" t="str">
        <f>IF(TRIM(INDEX(connections!$A:$A,ROW()))="","",TRIM(INDEX(connections!$A:$A,ROW())))</f>
        <v>Spellbook Demonslayers</v>
      </c>
      <c r="X1330" t="str">
        <f>IF($W1330="","",TRIM(INDEX(connections!$B:$B,ROW())))</f>
        <v>Star Survivor</v>
      </c>
      <c r="Y1330">
        <f t="shared" si="1216"/>
        <v>796</v>
      </c>
      <c r="Z1330">
        <f t="shared" si="1217"/>
        <v>812</v>
      </c>
      <c r="AA1330" t="str">
        <f t="shared" si="1218"/>
        <v>Yes</v>
      </c>
      <c r="AB1330" t="str">
        <f t="shared" si="1219"/>
        <v>Yes</v>
      </c>
      <c r="AC1330">
        <f t="shared" si="1220"/>
        <v>1</v>
      </c>
      <c r="AD1330">
        <f t="shared" si="1221"/>
        <v>0</v>
      </c>
      <c r="AE1330" t="str">
        <f t="shared" si="1222"/>
        <v/>
      </c>
      <c r="AG1330" t="str">
        <f t="shared" si="1223"/>
        <v/>
      </c>
      <c r="AH1330" t="str">
        <f t="shared" si="1224"/>
        <v/>
      </c>
      <c r="AI1330" t="str">
        <f t="shared" si="1225"/>
        <v/>
      </c>
      <c r="AJ1330" t="str">
        <f t="shared" si="1226"/>
        <v/>
      </c>
      <c r="AK1330" t="str">
        <f t="shared" si="1227"/>
        <v/>
      </c>
      <c r="AL1330" t="str">
        <f>IF($A1330="","",INDEX(games!$J:$J,ROW())&amp;"")</f>
        <v/>
      </c>
      <c r="AM1330" t="str">
        <f>IF($A1330="","",SUMPRODUCT($AO1330:$BD1330,'Map Analysis'!$AN$2^{0,1,2,3,4,5,6,7,8,9,10,11,12,13,14,15}))</f>
        <v/>
      </c>
      <c r="AN1330" t="str">
        <f t="shared" si="1228"/>
        <v/>
      </c>
      <c r="AO1330" t="str">
        <f t="shared" si="1229"/>
        <v/>
      </c>
      <c r="AP1330" t="str">
        <f t="shared" si="1230"/>
        <v/>
      </c>
      <c r="AQ1330" t="str">
        <f t="shared" si="1231"/>
        <v/>
      </c>
      <c r="AR1330" t="str">
        <f t="shared" si="1232"/>
        <v/>
      </c>
      <c r="AS1330" t="str">
        <f t="shared" si="1233"/>
        <v/>
      </c>
      <c r="AT1330" t="str">
        <f t="shared" si="1234"/>
        <v/>
      </c>
      <c r="AU1330" t="str">
        <f t="shared" si="1235"/>
        <v/>
      </c>
      <c r="AV1330" t="str">
        <f t="shared" si="1236"/>
        <v/>
      </c>
      <c r="AW1330" t="str">
        <f t="shared" si="1237"/>
        <v/>
      </c>
      <c r="AX1330" t="str">
        <f t="shared" si="1238"/>
        <v/>
      </c>
      <c r="AY1330" t="str">
        <f t="shared" si="1239"/>
        <v/>
      </c>
      <c r="AZ1330" t="str">
        <f t="shared" si="1240"/>
        <v/>
      </c>
      <c r="BA1330" t="str">
        <f t="shared" si="1241"/>
        <v/>
      </c>
      <c r="BB1330" t="str">
        <f t="shared" si="1242"/>
        <v/>
      </c>
      <c r="BC1330" t="str">
        <f t="shared" si="1243"/>
        <v/>
      </c>
      <c r="BD1330" t="str">
        <f t="shared" si="1244"/>
        <v/>
      </c>
      <c r="BF1330">
        <f t="shared" si="1245"/>
        <v>0</v>
      </c>
      <c r="BG1330">
        <f t="shared" si="1246"/>
        <v>0</v>
      </c>
      <c r="BH1330">
        <f t="shared" si="1247"/>
        <v>0</v>
      </c>
      <c r="BI1330">
        <f t="shared" si="1248"/>
        <v>0</v>
      </c>
      <c r="BJ1330">
        <f t="shared" si="1249"/>
        <v>0</v>
      </c>
      <c r="BK1330">
        <f t="shared" si="1250"/>
        <v>0</v>
      </c>
      <c r="BL1330">
        <f t="shared" si="1251"/>
        <v>0</v>
      </c>
      <c r="BM1330">
        <f t="shared" si="1252"/>
        <v>0</v>
      </c>
      <c r="BN1330">
        <f t="shared" si="1253"/>
        <v>0</v>
      </c>
      <c r="BO1330">
        <f t="shared" si="1254"/>
        <v>0</v>
      </c>
      <c r="BP1330">
        <f t="shared" si="1255"/>
        <v>0</v>
      </c>
      <c r="BQ1330">
        <f t="shared" si="1256"/>
        <v>0</v>
      </c>
      <c r="BR1330">
        <f t="shared" si="1257"/>
        <v>0</v>
      </c>
      <c r="BS1330">
        <f t="shared" si="1258"/>
        <v>0</v>
      </c>
      <c r="BT1330">
        <f t="shared" si="1259"/>
        <v>0</v>
      </c>
    </row>
    <row r="1331" spans="1:72" x14ac:dyDescent="0.25">
      <c r="A1331" t="str">
        <f>IF(TRIM(INDEX(games!$A:$A,ROW()))="","",TRIM(INDEX(games!$A:$A,ROW())))</f>
        <v/>
      </c>
      <c r="B1331" t="str">
        <f>IF(OR($A1331="",INDEX(games!$B:$B,ROW())=""),"",INDEX(games!$B:$B,ROW()))</f>
        <v/>
      </c>
      <c r="C1331" t="str">
        <f>IF(OR($A1331="",INDEX(games!$C:$C,ROW())=""),"",INDEX(games!$C:$C,ROW()))</f>
        <v/>
      </c>
      <c r="D1331" t="str">
        <f t="shared" si="1200"/>
        <v/>
      </c>
      <c r="E1331" t="str">
        <f t="shared" si="1201"/>
        <v/>
      </c>
      <c r="F1331" t="str">
        <f t="shared" si="1202"/>
        <v/>
      </c>
      <c r="G1331" t="e">
        <f t="shared" si="1203"/>
        <v>#N/A</v>
      </c>
      <c r="H1331" t="e">
        <f t="shared" si="1204"/>
        <v>#N/A</v>
      </c>
      <c r="I1331" t="e">
        <f t="shared" si="1205"/>
        <v>#N/A</v>
      </c>
      <c r="J1331" t="e">
        <f t="shared" si="1206"/>
        <v>#N/A</v>
      </c>
      <c r="K1331" t="e">
        <f t="shared" si="1207"/>
        <v>#N/A</v>
      </c>
      <c r="L1331" t="e">
        <f t="shared" si="1208"/>
        <v>#N/A</v>
      </c>
      <c r="M1331" t="e">
        <f t="shared" si="1209"/>
        <v>#N/A</v>
      </c>
      <c r="N1331" t="e">
        <f t="shared" si="1210"/>
        <v>#N/A</v>
      </c>
      <c r="O1331" t="str">
        <f t="shared" si="1211"/>
        <v/>
      </c>
      <c r="P1331" t="str">
        <f>IF(OR($A1331="",INDEX(games!$H:$H,ROW())=""),"",INDEX(games!$H:$H,ROW()))</f>
        <v/>
      </c>
      <c r="Q1331" t="str">
        <f t="shared" si="1212"/>
        <v/>
      </c>
      <c r="T1331">
        <f t="shared" si="1213"/>
        <v>2021</v>
      </c>
      <c r="U1331">
        <f t="shared" si="1214"/>
        <v>2023</v>
      </c>
      <c r="V1331">
        <f t="shared" si="1215"/>
        <v>2</v>
      </c>
      <c r="W1331" t="str">
        <f>IF(TRIM(INDEX(connections!$A:$A,ROW()))="","",TRIM(INDEX(connections!$A:$A,ROW())))</f>
        <v>Vampire Survivors</v>
      </c>
      <c r="X1331" t="str">
        <f>IF($W1331="","",TRIM(INDEX(connections!$B:$B,ROW())))</f>
        <v>Star Survivor</v>
      </c>
      <c r="Y1331">
        <f t="shared" si="1216"/>
        <v>941</v>
      </c>
      <c r="Z1331">
        <f t="shared" si="1217"/>
        <v>812</v>
      </c>
      <c r="AA1331" t="str">
        <f t="shared" si="1218"/>
        <v>Yes</v>
      </c>
      <c r="AB1331" t="str">
        <f t="shared" si="1219"/>
        <v>Yes</v>
      </c>
      <c r="AC1331">
        <f t="shared" si="1220"/>
        <v>1</v>
      </c>
      <c r="AD1331">
        <f t="shared" si="1221"/>
        <v>0</v>
      </c>
      <c r="AE1331" t="str">
        <f t="shared" si="1222"/>
        <v/>
      </c>
      <c r="AG1331" t="str">
        <f t="shared" si="1223"/>
        <v/>
      </c>
      <c r="AH1331" t="str">
        <f t="shared" si="1224"/>
        <v/>
      </c>
      <c r="AI1331" t="str">
        <f t="shared" si="1225"/>
        <v/>
      </c>
      <c r="AJ1331" t="str">
        <f t="shared" si="1226"/>
        <v/>
      </c>
      <c r="AK1331" t="str">
        <f t="shared" si="1227"/>
        <v/>
      </c>
      <c r="AL1331" t="str">
        <f>IF($A1331="","",INDEX(games!$J:$J,ROW())&amp;"")</f>
        <v/>
      </c>
      <c r="AM1331" t="str">
        <f>IF($A1331="","",SUMPRODUCT($AO1331:$BD1331,'Map Analysis'!$AN$2^{0,1,2,3,4,5,6,7,8,9,10,11,12,13,14,15}))</f>
        <v/>
      </c>
      <c r="AN1331" t="str">
        <f t="shared" si="1228"/>
        <v/>
      </c>
      <c r="AO1331" t="str">
        <f t="shared" si="1229"/>
        <v/>
      </c>
      <c r="AP1331" t="str">
        <f t="shared" si="1230"/>
        <v/>
      </c>
      <c r="AQ1331" t="str">
        <f t="shared" si="1231"/>
        <v/>
      </c>
      <c r="AR1331" t="str">
        <f t="shared" si="1232"/>
        <v/>
      </c>
      <c r="AS1331" t="str">
        <f t="shared" si="1233"/>
        <v/>
      </c>
      <c r="AT1331" t="str">
        <f t="shared" si="1234"/>
        <v/>
      </c>
      <c r="AU1331" t="str">
        <f t="shared" si="1235"/>
        <v/>
      </c>
      <c r="AV1331" t="str">
        <f t="shared" si="1236"/>
        <v/>
      </c>
      <c r="AW1331" t="str">
        <f t="shared" si="1237"/>
        <v/>
      </c>
      <c r="AX1331" t="str">
        <f t="shared" si="1238"/>
        <v/>
      </c>
      <c r="AY1331" t="str">
        <f t="shared" si="1239"/>
        <v/>
      </c>
      <c r="AZ1331" t="str">
        <f t="shared" si="1240"/>
        <v/>
      </c>
      <c r="BA1331" t="str">
        <f t="shared" si="1241"/>
        <v/>
      </c>
      <c r="BB1331" t="str">
        <f t="shared" si="1242"/>
        <v/>
      </c>
      <c r="BC1331" t="str">
        <f t="shared" si="1243"/>
        <v/>
      </c>
      <c r="BD1331" t="str">
        <f t="shared" si="1244"/>
        <v/>
      </c>
      <c r="BF1331">
        <f t="shared" si="1245"/>
        <v>0</v>
      </c>
      <c r="BG1331">
        <f t="shared" si="1246"/>
        <v>0</v>
      </c>
      <c r="BH1331">
        <f t="shared" si="1247"/>
        <v>0</v>
      </c>
      <c r="BI1331">
        <f t="shared" si="1248"/>
        <v>0</v>
      </c>
      <c r="BJ1331">
        <f t="shared" si="1249"/>
        <v>0</v>
      </c>
      <c r="BK1331">
        <f t="shared" si="1250"/>
        <v>0</v>
      </c>
      <c r="BL1331">
        <f t="shared" si="1251"/>
        <v>0</v>
      </c>
      <c r="BM1331">
        <f t="shared" si="1252"/>
        <v>0</v>
      </c>
      <c r="BN1331">
        <f t="shared" si="1253"/>
        <v>0</v>
      </c>
      <c r="BO1331">
        <f t="shared" si="1254"/>
        <v>0</v>
      </c>
      <c r="BP1331">
        <f t="shared" si="1255"/>
        <v>0</v>
      </c>
      <c r="BQ1331">
        <f t="shared" si="1256"/>
        <v>0</v>
      </c>
      <c r="BR1331">
        <f t="shared" si="1257"/>
        <v>0</v>
      </c>
      <c r="BS1331">
        <f t="shared" si="1258"/>
        <v>0</v>
      </c>
      <c r="BT1331">
        <f t="shared" si="1259"/>
        <v>0</v>
      </c>
    </row>
    <row r="1332" spans="1:72" x14ac:dyDescent="0.25">
      <c r="A1332" t="str">
        <f>IF(TRIM(INDEX(games!$A:$A,ROW()))="","",TRIM(INDEX(games!$A:$A,ROW())))</f>
        <v/>
      </c>
      <c r="B1332" t="str">
        <f>IF(OR($A1332="",INDEX(games!$B:$B,ROW())=""),"",INDEX(games!$B:$B,ROW()))</f>
        <v/>
      </c>
      <c r="C1332" t="str">
        <f>IF(OR($A1332="",INDEX(games!$C:$C,ROW())=""),"",INDEX(games!$C:$C,ROW()))</f>
        <v/>
      </c>
      <c r="D1332" t="str">
        <f t="shared" si="1200"/>
        <v/>
      </c>
      <c r="E1332" t="str">
        <f t="shared" si="1201"/>
        <v/>
      </c>
      <c r="F1332" t="str">
        <f t="shared" si="1202"/>
        <v/>
      </c>
      <c r="G1332" t="e">
        <f t="shared" si="1203"/>
        <v>#N/A</v>
      </c>
      <c r="H1332" t="e">
        <f t="shared" si="1204"/>
        <v>#N/A</v>
      </c>
      <c r="I1332" t="e">
        <f t="shared" si="1205"/>
        <v>#N/A</v>
      </c>
      <c r="J1332" t="e">
        <f t="shared" si="1206"/>
        <v>#N/A</v>
      </c>
      <c r="K1332" t="e">
        <f t="shared" si="1207"/>
        <v>#N/A</v>
      </c>
      <c r="L1332" t="e">
        <f t="shared" si="1208"/>
        <v>#N/A</v>
      </c>
      <c r="M1332" t="e">
        <f t="shared" si="1209"/>
        <v>#N/A</v>
      </c>
      <c r="N1332" t="e">
        <f t="shared" si="1210"/>
        <v>#N/A</v>
      </c>
      <c r="O1332" t="str">
        <f t="shared" si="1211"/>
        <v/>
      </c>
      <c r="P1332" t="str">
        <f>IF(OR($A1332="",INDEX(games!$H:$H,ROW())=""),"",INDEX(games!$H:$H,ROW()))</f>
        <v/>
      </c>
      <c r="Q1332" t="str">
        <f t="shared" si="1212"/>
        <v/>
      </c>
      <c r="T1332">
        <f t="shared" si="1213"/>
        <v>2022</v>
      </c>
      <c r="U1332">
        <f t="shared" si="1214"/>
        <v>2023</v>
      </c>
      <c r="V1332">
        <f t="shared" si="1215"/>
        <v>1</v>
      </c>
      <c r="W1332" t="str">
        <f>IF(TRIM(INDEX(connections!$A:$A,ROW()))="","",TRIM(INDEX(connections!$A:$A,ROW())))</f>
        <v>Void Scrappers</v>
      </c>
      <c r="X1332" t="str">
        <f>IF($W1332="","",TRIM(INDEX(connections!$B:$B,ROW())))</f>
        <v>Star Survivor</v>
      </c>
      <c r="Y1332">
        <f t="shared" si="1216"/>
        <v>949</v>
      </c>
      <c r="Z1332">
        <f t="shared" si="1217"/>
        <v>812</v>
      </c>
      <c r="AA1332" t="str">
        <f t="shared" si="1218"/>
        <v>Yes</v>
      </c>
      <c r="AB1332" t="str">
        <f t="shared" si="1219"/>
        <v>Yes</v>
      </c>
      <c r="AC1332">
        <f t="shared" si="1220"/>
        <v>1</v>
      </c>
      <c r="AD1332">
        <f t="shared" si="1221"/>
        <v>0</v>
      </c>
      <c r="AE1332" t="str">
        <f t="shared" si="1222"/>
        <v/>
      </c>
      <c r="AG1332" t="str">
        <f t="shared" si="1223"/>
        <v/>
      </c>
      <c r="AH1332" t="str">
        <f t="shared" si="1224"/>
        <v/>
      </c>
      <c r="AI1332" t="str">
        <f t="shared" si="1225"/>
        <v/>
      </c>
      <c r="AJ1332" t="str">
        <f t="shared" si="1226"/>
        <v/>
      </c>
      <c r="AK1332" t="str">
        <f t="shared" si="1227"/>
        <v/>
      </c>
      <c r="AL1332" t="str">
        <f>IF($A1332="","",INDEX(games!$J:$J,ROW())&amp;"")</f>
        <v/>
      </c>
      <c r="AM1332" t="str">
        <f>IF($A1332="","",SUMPRODUCT($AO1332:$BD1332,'Map Analysis'!$AN$2^{0,1,2,3,4,5,6,7,8,9,10,11,12,13,14,15}))</f>
        <v/>
      </c>
      <c r="AN1332" t="str">
        <f t="shared" si="1228"/>
        <v/>
      </c>
      <c r="AO1332" t="str">
        <f t="shared" si="1229"/>
        <v/>
      </c>
      <c r="AP1332" t="str">
        <f t="shared" si="1230"/>
        <v/>
      </c>
      <c r="AQ1332" t="str">
        <f t="shared" si="1231"/>
        <v/>
      </c>
      <c r="AR1332" t="str">
        <f t="shared" si="1232"/>
        <v/>
      </c>
      <c r="AS1332" t="str">
        <f t="shared" si="1233"/>
        <v/>
      </c>
      <c r="AT1332" t="str">
        <f t="shared" si="1234"/>
        <v/>
      </c>
      <c r="AU1332" t="str">
        <f t="shared" si="1235"/>
        <v/>
      </c>
      <c r="AV1332" t="str">
        <f t="shared" si="1236"/>
        <v/>
      </c>
      <c r="AW1332" t="str">
        <f t="shared" si="1237"/>
        <v/>
      </c>
      <c r="AX1332" t="str">
        <f t="shared" si="1238"/>
        <v/>
      </c>
      <c r="AY1332" t="str">
        <f t="shared" si="1239"/>
        <v/>
      </c>
      <c r="AZ1332" t="str">
        <f t="shared" si="1240"/>
        <v/>
      </c>
      <c r="BA1332" t="str">
        <f t="shared" si="1241"/>
        <v/>
      </c>
      <c r="BB1332" t="str">
        <f t="shared" si="1242"/>
        <v/>
      </c>
      <c r="BC1332" t="str">
        <f t="shared" si="1243"/>
        <v/>
      </c>
      <c r="BD1332" t="str">
        <f t="shared" si="1244"/>
        <v/>
      </c>
      <c r="BF1332">
        <f t="shared" si="1245"/>
        <v>0</v>
      </c>
      <c r="BG1332">
        <f t="shared" si="1246"/>
        <v>0</v>
      </c>
      <c r="BH1332">
        <f t="shared" si="1247"/>
        <v>0</v>
      </c>
      <c r="BI1332">
        <f t="shared" si="1248"/>
        <v>0</v>
      </c>
      <c r="BJ1332">
        <f t="shared" si="1249"/>
        <v>0</v>
      </c>
      <c r="BK1332">
        <f t="shared" si="1250"/>
        <v>0</v>
      </c>
      <c r="BL1332">
        <f t="shared" si="1251"/>
        <v>0</v>
      </c>
      <c r="BM1332">
        <f t="shared" si="1252"/>
        <v>0</v>
      </c>
      <c r="BN1332">
        <f t="shared" si="1253"/>
        <v>0</v>
      </c>
      <c r="BO1332">
        <f t="shared" si="1254"/>
        <v>0</v>
      </c>
      <c r="BP1332">
        <f t="shared" si="1255"/>
        <v>0</v>
      </c>
      <c r="BQ1332">
        <f t="shared" si="1256"/>
        <v>0</v>
      </c>
      <c r="BR1332">
        <f t="shared" si="1257"/>
        <v>0</v>
      </c>
      <c r="BS1332">
        <f t="shared" si="1258"/>
        <v>0</v>
      </c>
      <c r="BT1332">
        <f t="shared" si="1259"/>
        <v>0</v>
      </c>
    </row>
    <row r="1333" spans="1:72" x14ac:dyDescent="0.25">
      <c r="A1333" t="str">
        <f>IF(TRIM(INDEX(games!$A:$A,ROW()))="","",TRIM(INDEX(games!$A:$A,ROW())))</f>
        <v/>
      </c>
      <c r="B1333" t="str">
        <f>IF(OR($A1333="",INDEX(games!$B:$B,ROW())=""),"",INDEX(games!$B:$B,ROW()))</f>
        <v/>
      </c>
      <c r="C1333" t="str">
        <f>IF(OR($A1333="",INDEX(games!$C:$C,ROW())=""),"",INDEX(games!$C:$C,ROW()))</f>
        <v/>
      </c>
      <c r="D1333" t="str">
        <f t="shared" si="1200"/>
        <v/>
      </c>
      <c r="E1333" t="str">
        <f t="shared" si="1201"/>
        <v/>
      </c>
      <c r="F1333" t="str">
        <f t="shared" si="1202"/>
        <v/>
      </c>
      <c r="G1333" t="e">
        <f t="shared" si="1203"/>
        <v>#N/A</v>
      </c>
      <c r="H1333" t="e">
        <f t="shared" si="1204"/>
        <v>#N/A</v>
      </c>
      <c r="I1333" t="e">
        <f t="shared" si="1205"/>
        <v>#N/A</v>
      </c>
      <c r="J1333" t="e">
        <f t="shared" si="1206"/>
        <v>#N/A</v>
      </c>
      <c r="K1333" t="e">
        <f t="shared" si="1207"/>
        <v>#N/A</v>
      </c>
      <c r="L1333" t="e">
        <f t="shared" si="1208"/>
        <v>#N/A</v>
      </c>
      <c r="M1333" t="e">
        <f t="shared" si="1209"/>
        <v>#N/A</v>
      </c>
      <c r="N1333" t="e">
        <f t="shared" si="1210"/>
        <v>#N/A</v>
      </c>
      <c r="O1333" t="str">
        <f t="shared" si="1211"/>
        <v/>
      </c>
      <c r="P1333" t="str">
        <f>IF(OR($A1333="",INDEX(games!$H:$H,ROW())=""),"",INDEX(games!$H:$H,ROW()))</f>
        <v/>
      </c>
      <c r="Q1333" t="str">
        <f t="shared" si="1212"/>
        <v/>
      </c>
      <c r="T1333">
        <f t="shared" si="1213"/>
        <v>2019</v>
      </c>
      <c r="U1333">
        <f t="shared" si="1214"/>
        <v>2026</v>
      </c>
      <c r="V1333">
        <f t="shared" si="1215"/>
        <v>7</v>
      </c>
      <c r="W1333" t="str">
        <f>IF(TRIM(INDEX(connections!$A:$A,ROW()))="","",TRIM(INDEX(connections!$A:$A,ROW())))</f>
        <v>Hades</v>
      </c>
      <c r="X1333" t="str">
        <f>IF($W1333="","",TRIM(INDEX(connections!$B:$B,ROW())))</f>
        <v>Star Wars: Galactic Racer</v>
      </c>
      <c r="Y1333">
        <f t="shared" si="1216"/>
        <v>375</v>
      </c>
      <c r="Z1333">
        <f t="shared" si="1217"/>
        <v>813</v>
      </c>
      <c r="AA1333" t="str">
        <f t="shared" si="1218"/>
        <v>Yes</v>
      </c>
      <c r="AB1333" t="str">
        <f t="shared" si="1219"/>
        <v/>
      </c>
      <c r="AC1333" t="str">
        <f t="shared" si="1220"/>
        <v/>
      </c>
      <c r="AD1333">
        <f t="shared" si="1221"/>
        <v>0</v>
      </c>
      <c r="AE1333" t="str">
        <f t="shared" si="1222"/>
        <v/>
      </c>
      <c r="AG1333" t="str">
        <f t="shared" si="1223"/>
        <v/>
      </c>
      <c r="AH1333" t="str">
        <f t="shared" si="1224"/>
        <v/>
      </c>
      <c r="AI1333" t="str">
        <f t="shared" si="1225"/>
        <v/>
      </c>
      <c r="AJ1333" t="str">
        <f t="shared" si="1226"/>
        <v/>
      </c>
      <c r="AK1333" t="str">
        <f t="shared" si="1227"/>
        <v/>
      </c>
      <c r="AL1333" t="str">
        <f>IF($A1333="","",INDEX(games!$J:$J,ROW())&amp;"")</f>
        <v/>
      </c>
      <c r="AM1333" t="str">
        <f>IF($A1333="","",SUMPRODUCT($AO1333:$BD1333,'Map Analysis'!$AN$2^{0,1,2,3,4,5,6,7,8,9,10,11,12,13,14,15}))</f>
        <v/>
      </c>
      <c r="AN1333" t="str">
        <f t="shared" si="1228"/>
        <v/>
      </c>
      <c r="AO1333" t="str">
        <f t="shared" si="1229"/>
        <v/>
      </c>
      <c r="AP1333" t="str">
        <f t="shared" si="1230"/>
        <v/>
      </c>
      <c r="AQ1333" t="str">
        <f t="shared" si="1231"/>
        <v/>
      </c>
      <c r="AR1333" t="str">
        <f t="shared" si="1232"/>
        <v/>
      </c>
      <c r="AS1333" t="str">
        <f t="shared" si="1233"/>
        <v/>
      </c>
      <c r="AT1333" t="str">
        <f t="shared" si="1234"/>
        <v/>
      </c>
      <c r="AU1333" t="str">
        <f t="shared" si="1235"/>
        <v/>
      </c>
      <c r="AV1333" t="str">
        <f t="shared" si="1236"/>
        <v/>
      </c>
      <c r="AW1333" t="str">
        <f t="shared" si="1237"/>
        <v/>
      </c>
      <c r="AX1333" t="str">
        <f t="shared" si="1238"/>
        <v/>
      </c>
      <c r="AY1333" t="str">
        <f t="shared" si="1239"/>
        <v/>
      </c>
      <c r="AZ1333" t="str">
        <f t="shared" si="1240"/>
        <v/>
      </c>
      <c r="BA1333" t="str">
        <f t="shared" si="1241"/>
        <v/>
      </c>
      <c r="BB1333" t="str">
        <f t="shared" si="1242"/>
        <v/>
      </c>
      <c r="BC1333" t="str">
        <f t="shared" si="1243"/>
        <v/>
      </c>
      <c r="BD1333" t="str">
        <f t="shared" si="1244"/>
        <v/>
      </c>
      <c r="BF1333">
        <f t="shared" si="1245"/>
        <v>0</v>
      </c>
      <c r="BG1333">
        <f t="shared" si="1246"/>
        <v>0</v>
      </c>
      <c r="BH1333">
        <f t="shared" si="1247"/>
        <v>0</v>
      </c>
      <c r="BI1333">
        <f t="shared" si="1248"/>
        <v>0</v>
      </c>
      <c r="BJ1333">
        <f t="shared" si="1249"/>
        <v>0</v>
      </c>
      <c r="BK1333">
        <f t="shared" si="1250"/>
        <v>0</v>
      </c>
      <c r="BL1333">
        <f t="shared" si="1251"/>
        <v>0</v>
      </c>
      <c r="BM1333">
        <f t="shared" si="1252"/>
        <v>0</v>
      </c>
      <c r="BN1333">
        <f t="shared" si="1253"/>
        <v>0</v>
      </c>
      <c r="BO1333">
        <f t="shared" si="1254"/>
        <v>0</v>
      </c>
      <c r="BP1333">
        <f t="shared" si="1255"/>
        <v>0</v>
      </c>
      <c r="BQ1333">
        <f t="shared" si="1256"/>
        <v>0</v>
      </c>
      <c r="BR1333">
        <f t="shared" si="1257"/>
        <v>0</v>
      </c>
      <c r="BS1333">
        <f t="shared" si="1258"/>
        <v>0</v>
      </c>
      <c r="BT1333">
        <f t="shared" si="1259"/>
        <v>0</v>
      </c>
    </row>
    <row r="1334" spans="1:72" x14ac:dyDescent="0.25">
      <c r="A1334" t="str">
        <f>IF(TRIM(INDEX(games!$A:$A,ROW()))="","",TRIM(INDEX(games!$A:$A,ROW())))</f>
        <v/>
      </c>
      <c r="B1334" t="str">
        <f>IF(OR($A1334="",INDEX(games!$B:$B,ROW())=""),"",INDEX(games!$B:$B,ROW()))</f>
        <v/>
      </c>
      <c r="C1334" t="str">
        <f>IF(OR($A1334="",INDEX(games!$C:$C,ROW())=""),"",INDEX(games!$C:$C,ROW()))</f>
        <v/>
      </c>
      <c r="D1334" t="str">
        <f t="shared" si="1200"/>
        <v/>
      </c>
      <c r="E1334" t="str">
        <f t="shared" si="1201"/>
        <v/>
      </c>
      <c r="F1334" t="str">
        <f t="shared" si="1202"/>
        <v/>
      </c>
      <c r="G1334" t="e">
        <f t="shared" si="1203"/>
        <v>#N/A</v>
      </c>
      <c r="H1334" t="e">
        <f t="shared" si="1204"/>
        <v>#N/A</v>
      </c>
      <c r="I1334" t="e">
        <f t="shared" si="1205"/>
        <v>#N/A</v>
      </c>
      <c r="J1334" t="e">
        <f t="shared" si="1206"/>
        <v>#N/A</v>
      </c>
      <c r="K1334" t="e">
        <f t="shared" si="1207"/>
        <v>#N/A</v>
      </c>
      <c r="L1334" t="e">
        <f t="shared" si="1208"/>
        <v>#N/A</v>
      </c>
      <c r="M1334" t="e">
        <f t="shared" si="1209"/>
        <v>#N/A</v>
      </c>
      <c r="N1334" t="e">
        <f t="shared" si="1210"/>
        <v>#N/A</v>
      </c>
      <c r="O1334" t="str">
        <f t="shared" si="1211"/>
        <v/>
      </c>
      <c r="P1334" t="str">
        <f>IF(OR($A1334="",INDEX(games!$H:$H,ROW())=""),"",INDEX(games!$H:$H,ROW()))</f>
        <v/>
      </c>
      <c r="Q1334" t="str">
        <f t="shared" si="1212"/>
        <v/>
      </c>
      <c r="T1334">
        <f t="shared" si="1213"/>
        <v>2023</v>
      </c>
      <c r="U1334">
        <f t="shared" si="1214"/>
        <v>2026</v>
      </c>
      <c r="V1334">
        <f t="shared" si="1215"/>
        <v>3</v>
      </c>
      <c r="W1334" t="str">
        <f>IF(TRIM(INDEX(connections!$A:$A,ROW()))="","",TRIM(INDEX(connections!$A:$A,ROW())))</f>
        <v>Returnal</v>
      </c>
      <c r="X1334" t="str">
        <f>IF($W1334="","",TRIM(INDEX(connections!$B:$B,ROW())))</f>
        <v>Star Wars: Galactic Racer</v>
      </c>
      <c r="Y1334">
        <f t="shared" si="1216"/>
        <v>676</v>
      </c>
      <c r="Z1334">
        <f t="shared" si="1217"/>
        <v>813</v>
      </c>
      <c r="AA1334" t="str">
        <f t="shared" si="1218"/>
        <v>Yes</v>
      </c>
      <c r="AB1334" t="str">
        <f t="shared" si="1219"/>
        <v/>
      </c>
      <c r="AC1334" t="str">
        <f t="shared" si="1220"/>
        <v/>
      </c>
      <c r="AD1334">
        <f t="shared" si="1221"/>
        <v>0</v>
      </c>
      <c r="AE1334" t="str">
        <f t="shared" si="1222"/>
        <v/>
      </c>
      <c r="AG1334" t="str">
        <f t="shared" si="1223"/>
        <v/>
      </c>
      <c r="AH1334" t="str">
        <f t="shared" si="1224"/>
        <v/>
      </c>
      <c r="AI1334" t="str">
        <f t="shared" si="1225"/>
        <v/>
      </c>
      <c r="AJ1334" t="str">
        <f t="shared" si="1226"/>
        <v/>
      </c>
      <c r="AK1334" t="str">
        <f t="shared" si="1227"/>
        <v/>
      </c>
      <c r="AL1334" t="str">
        <f>IF($A1334="","",INDEX(games!$J:$J,ROW())&amp;"")</f>
        <v/>
      </c>
      <c r="AM1334" t="str">
        <f>IF($A1334="","",SUMPRODUCT($AO1334:$BD1334,'Map Analysis'!$AN$2^{0,1,2,3,4,5,6,7,8,9,10,11,12,13,14,15}))</f>
        <v/>
      </c>
      <c r="AN1334" t="str">
        <f t="shared" si="1228"/>
        <v/>
      </c>
      <c r="AO1334" t="str">
        <f t="shared" si="1229"/>
        <v/>
      </c>
      <c r="AP1334" t="str">
        <f t="shared" si="1230"/>
        <v/>
      </c>
      <c r="AQ1334" t="str">
        <f t="shared" si="1231"/>
        <v/>
      </c>
      <c r="AR1334" t="str">
        <f t="shared" si="1232"/>
        <v/>
      </c>
      <c r="AS1334" t="str">
        <f t="shared" si="1233"/>
        <v/>
      </c>
      <c r="AT1334" t="str">
        <f t="shared" si="1234"/>
        <v/>
      </c>
      <c r="AU1334" t="str">
        <f t="shared" si="1235"/>
        <v/>
      </c>
      <c r="AV1334" t="str">
        <f t="shared" si="1236"/>
        <v/>
      </c>
      <c r="AW1334" t="str">
        <f t="shared" si="1237"/>
        <v/>
      </c>
      <c r="AX1334" t="str">
        <f t="shared" si="1238"/>
        <v/>
      </c>
      <c r="AY1334" t="str">
        <f t="shared" si="1239"/>
        <v/>
      </c>
      <c r="AZ1334" t="str">
        <f t="shared" si="1240"/>
        <v/>
      </c>
      <c r="BA1334" t="str">
        <f t="shared" si="1241"/>
        <v/>
      </c>
      <c r="BB1334" t="str">
        <f t="shared" si="1242"/>
        <v/>
      </c>
      <c r="BC1334" t="str">
        <f t="shared" si="1243"/>
        <v/>
      </c>
      <c r="BD1334" t="str">
        <f t="shared" si="1244"/>
        <v/>
      </c>
      <c r="BF1334">
        <f t="shared" si="1245"/>
        <v>0</v>
      </c>
      <c r="BG1334">
        <f t="shared" si="1246"/>
        <v>0</v>
      </c>
      <c r="BH1334">
        <f t="shared" si="1247"/>
        <v>0</v>
      </c>
      <c r="BI1334">
        <f t="shared" si="1248"/>
        <v>0</v>
      </c>
      <c r="BJ1334">
        <f t="shared" si="1249"/>
        <v>0</v>
      </c>
      <c r="BK1334">
        <f t="shared" si="1250"/>
        <v>0</v>
      </c>
      <c r="BL1334">
        <f t="shared" si="1251"/>
        <v>0</v>
      </c>
      <c r="BM1334">
        <f t="shared" si="1252"/>
        <v>0</v>
      </c>
      <c r="BN1334">
        <f t="shared" si="1253"/>
        <v>0</v>
      </c>
      <c r="BO1334">
        <f t="shared" si="1254"/>
        <v>0</v>
      </c>
      <c r="BP1334">
        <f t="shared" si="1255"/>
        <v>0</v>
      </c>
      <c r="BQ1334">
        <f t="shared" si="1256"/>
        <v>0</v>
      </c>
      <c r="BR1334">
        <f t="shared" si="1257"/>
        <v>0</v>
      </c>
      <c r="BS1334">
        <f t="shared" si="1258"/>
        <v>0</v>
      </c>
      <c r="BT1334">
        <f t="shared" si="1259"/>
        <v>0</v>
      </c>
    </row>
    <row r="1335" spans="1:72" x14ac:dyDescent="0.25">
      <c r="A1335" t="str">
        <f>IF(TRIM(INDEX(games!$A:$A,ROW()))="","",TRIM(INDEX(games!$A:$A,ROW())))</f>
        <v/>
      </c>
      <c r="B1335" t="str">
        <f>IF(OR($A1335="",INDEX(games!$B:$B,ROW())=""),"",INDEX(games!$B:$B,ROW()))</f>
        <v/>
      </c>
      <c r="C1335" t="str">
        <f>IF(OR($A1335="",INDEX(games!$C:$C,ROW())=""),"",INDEX(games!$C:$C,ROW()))</f>
        <v/>
      </c>
      <c r="D1335" t="str">
        <f t="shared" si="1200"/>
        <v/>
      </c>
      <c r="E1335" t="str">
        <f t="shared" si="1201"/>
        <v/>
      </c>
      <c r="F1335" t="str">
        <f t="shared" si="1202"/>
        <v/>
      </c>
      <c r="G1335" t="e">
        <f t="shared" si="1203"/>
        <v>#N/A</v>
      </c>
      <c r="H1335" t="e">
        <f t="shared" si="1204"/>
        <v>#N/A</v>
      </c>
      <c r="I1335" t="e">
        <f t="shared" si="1205"/>
        <v>#N/A</v>
      </c>
      <c r="J1335" t="e">
        <f t="shared" si="1206"/>
        <v>#N/A</v>
      </c>
      <c r="K1335" t="e">
        <f t="shared" si="1207"/>
        <v>#N/A</v>
      </c>
      <c r="L1335" t="e">
        <f t="shared" si="1208"/>
        <v>#N/A</v>
      </c>
      <c r="M1335" t="e">
        <f t="shared" si="1209"/>
        <v>#N/A</v>
      </c>
      <c r="N1335" t="e">
        <f t="shared" si="1210"/>
        <v>#N/A</v>
      </c>
      <c r="O1335" t="str">
        <f t="shared" si="1211"/>
        <v/>
      </c>
      <c r="P1335" t="str">
        <f>IF(OR($A1335="",INDEX(games!$H:$H,ROW())=""),"",INDEX(games!$H:$H,ROW()))</f>
        <v/>
      </c>
      <c r="Q1335" t="str">
        <f t="shared" si="1212"/>
        <v/>
      </c>
      <c r="T1335">
        <f t="shared" si="1213"/>
        <v>2017</v>
      </c>
      <c r="U1335">
        <f t="shared" si="1214"/>
        <v>2026</v>
      </c>
      <c r="V1335">
        <f t="shared" si="1215"/>
        <v>9</v>
      </c>
      <c r="W1335" t="str">
        <f>IF(TRIM(INDEX(connections!$A:$A,ROW()))="","",TRIM(INDEX(connections!$A:$A,ROW())))</f>
        <v>Slay the Spire</v>
      </c>
      <c r="X1335" t="str">
        <f>IF($W1335="","",TRIM(INDEX(connections!$B:$B,ROW())))</f>
        <v>Star Wars: Galactic Racer</v>
      </c>
      <c r="Y1335">
        <f t="shared" si="1216"/>
        <v>772</v>
      </c>
      <c r="Z1335">
        <f t="shared" si="1217"/>
        <v>813</v>
      </c>
      <c r="AA1335" t="str">
        <f t="shared" si="1218"/>
        <v>Yes</v>
      </c>
      <c r="AB1335" t="str">
        <f t="shared" si="1219"/>
        <v/>
      </c>
      <c r="AC1335" t="str">
        <f t="shared" si="1220"/>
        <v/>
      </c>
      <c r="AD1335">
        <f t="shared" si="1221"/>
        <v>1</v>
      </c>
      <c r="AE1335" t="str">
        <f t="shared" si="1222"/>
        <v/>
      </c>
      <c r="AG1335" t="str">
        <f t="shared" si="1223"/>
        <v/>
      </c>
      <c r="AH1335" t="str">
        <f t="shared" si="1224"/>
        <v/>
      </c>
      <c r="AI1335" t="str">
        <f t="shared" si="1225"/>
        <v/>
      </c>
      <c r="AJ1335" t="str">
        <f t="shared" si="1226"/>
        <v/>
      </c>
      <c r="AK1335" t="str">
        <f t="shared" si="1227"/>
        <v/>
      </c>
      <c r="AL1335" t="str">
        <f>IF($A1335="","",INDEX(games!$J:$J,ROW())&amp;"")</f>
        <v/>
      </c>
      <c r="AM1335" t="str">
        <f>IF($A1335="","",SUMPRODUCT($AO1335:$BD1335,'Map Analysis'!$AN$2^{0,1,2,3,4,5,6,7,8,9,10,11,12,13,14,15}))</f>
        <v/>
      </c>
      <c r="AN1335" t="str">
        <f t="shared" si="1228"/>
        <v/>
      </c>
      <c r="AO1335" t="str">
        <f t="shared" si="1229"/>
        <v/>
      </c>
      <c r="AP1335" t="str">
        <f t="shared" si="1230"/>
        <v/>
      </c>
      <c r="AQ1335" t="str">
        <f t="shared" si="1231"/>
        <v/>
      </c>
      <c r="AR1335" t="str">
        <f t="shared" si="1232"/>
        <v/>
      </c>
      <c r="AS1335" t="str">
        <f t="shared" si="1233"/>
        <v/>
      </c>
      <c r="AT1335" t="str">
        <f t="shared" si="1234"/>
        <v/>
      </c>
      <c r="AU1335" t="str">
        <f t="shared" si="1235"/>
        <v/>
      </c>
      <c r="AV1335" t="str">
        <f t="shared" si="1236"/>
        <v/>
      </c>
      <c r="AW1335" t="str">
        <f t="shared" si="1237"/>
        <v/>
      </c>
      <c r="AX1335" t="str">
        <f t="shared" si="1238"/>
        <v/>
      </c>
      <c r="AY1335" t="str">
        <f t="shared" si="1239"/>
        <v/>
      </c>
      <c r="AZ1335" t="str">
        <f t="shared" si="1240"/>
        <v/>
      </c>
      <c r="BA1335" t="str">
        <f t="shared" si="1241"/>
        <v/>
      </c>
      <c r="BB1335" t="str">
        <f t="shared" si="1242"/>
        <v/>
      </c>
      <c r="BC1335" t="str">
        <f t="shared" si="1243"/>
        <v/>
      </c>
      <c r="BD1335" t="str">
        <f t="shared" si="1244"/>
        <v/>
      </c>
      <c r="BF1335">
        <f t="shared" si="1245"/>
        <v>0</v>
      </c>
      <c r="BG1335">
        <f t="shared" si="1246"/>
        <v>0</v>
      </c>
      <c r="BH1335">
        <f t="shared" si="1247"/>
        <v>0</v>
      </c>
      <c r="BI1335">
        <f t="shared" si="1248"/>
        <v>0</v>
      </c>
      <c r="BJ1335">
        <f t="shared" si="1249"/>
        <v>0</v>
      </c>
      <c r="BK1335">
        <f t="shared" si="1250"/>
        <v>0</v>
      </c>
      <c r="BL1335">
        <f t="shared" si="1251"/>
        <v>0</v>
      </c>
      <c r="BM1335">
        <f t="shared" si="1252"/>
        <v>0</v>
      </c>
      <c r="BN1335">
        <f t="shared" si="1253"/>
        <v>0</v>
      </c>
      <c r="BO1335">
        <f t="shared" si="1254"/>
        <v>0</v>
      </c>
      <c r="BP1335">
        <f t="shared" si="1255"/>
        <v>0</v>
      </c>
      <c r="BQ1335">
        <f t="shared" si="1256"/>
        <v>0</v>
      </c>
      <c r="BR1335">
        <f t="shared" si="1257"/>
        <v>0</v>
      </c>
      <c r="BS1335">
        <f t="shared" si="1258"/>
        <v>0</v>
      </c>
      <c r="BT1335">
        <f t="shared" si="1259"/>
        <v>0</v>
      </c>
    </row>
    <row r="1336" spans="1:72" x14ac:dyDescent="0.25">
      <c r="A1336" t="str">
        <f>IF(TRIM(INDEX(games!$A:$A,ROW()))="","",TRIM(INDEX(games!$A:$A,ROW())))</f>
        <v/>
      </c>
      <c r="B1336" t="str">
        <f>IF(OR($A1336="",INDEX(games!$B:$B,ROW())=""),"",INDEX(games!$B:$B,ROW()))</f>
        <v/>
      </c>
      <c r="C1336" t="str">
        <f>IF(OR($A1336="",INDEX(games!$C:$C,ROW())=""),"",INDEX(games!$C:$C,ROW()))</f>
        <v/>
      </c>
      <c r="D1336" t="str">
        <f t="shared" si="1200"/>
        <v/>
      </c>
      <c r="E1336" t="str">
        <f t="shared" si="1201"/>
        <v/>
      </c>
      <c r="F1336" t="str">
        <f t="shared" si="1202"/>
        <v/>
      </c>
      <c r="G1336" t="e">
        <f t="shared" si="1203"/>
        <v>#N/A</v>
      </c>
      <c r="H1336" t="e">
        <f t="shared" si="1204"/>
        <v>#N/A</v>
      </c>
      <c r="I1336" t="e">
        <f t="shared" si="1205"/>
        <v>#N/A</v>
      </c>
      <c r="J1336" t="e">
        <f t="shared" si="1206"/>
        <v>#N/A</v>
      </c>
      <c r="K1336" t="e">
        <f t="shared" si="1207"/>
        <v>#N/A</v>
      </c>
      <c r="L1336" t="e">
        <f t="shared" si="1208"/>
        <v>#N/A</v>
      </c>
      <c r="M1336" t="e">
        <f t="shared" si="1209"/>
        <v>#N/A</v>
      </c>
      <c r="N1336" t="e">
        <f t="shared" si="1210"/>
        <v>#N/A</v>
      </c>
      <c r="O1336" t="str">
        <f t="shared" si="1211"/>
        <v/>
      </c>
      <c r="P1336" t="str">
        <f>IF(OR($A1336="",INDEX(games!$H:$H,ROW())=""),"",INDEX(games!$H:$H,ROW()))</f>
        <v/>
      </c>
      <c r="Q1336" t="str">
        <f t="shared" si="1212"/>
        <v/>
      </c>
      <c r="T1336">
        <f t="shared" si="1213"/>
        <v>2019</v>
      </c>
      <c r="U1336">
        <f t="shared" si="1214"/>
        <v>2025</v>
      </c>
      <c r="V1336">
        <f t="shared" si="1215"/>
        <v>6</v>
      </c>
      <c r="W1336" t="str">
        <f>IF(TRIM(INDEX(connections!$A:$A,ROW()))="","",TRIM(INDEX(connections!$A:$A,ROW())))</f>
        <v>Hades</v>
      </c>
      <c r="X1336" t="str">
        <f>IF($W1336="","",TRIM(INDEX(connections!$B:$B,ROW())))</f>
        <v>Starlight Revolver</v>
      </c>
      <c r="Y1336">
        <f t="shared" si="1216"/>
        <v>375</v>
      </c>
      <c r="Z1336">
        <f t="shared" si="1217"/>
        <v>814</v>
      </c>
      <c r="AA1336" t="str">
        <f t="shared" si="1218"/>
        <v>Yes</v>
      </c>
      <c r="AB1336" t="str">
        <f t="shared" si="1219"/>
        <v>Yes</v>
      </c>
      <c r="AC1336">
        <f t="shared" si="1220"/>
        <v>1</v>
      </c>
      <c r="AD1336">
        <f t="shared" si="1221"/>
        <v>0</v>
      </c>
      <c r="AE1336" t="str">
        <f t="shared" si="1222"/>
        <v/>
      </c>
      <c r="AG1336" t="str">
        <f t="shared" si="1223"/>
        <v/>
      </c>
      <c r="AH1336" t="str">
        <f t="shared" si="1224"/>
        <v/>
      </c>
      <c r="AI1336" t="str">
        <f t="shared" si="1225"/>
        <v/>
      </c>
      <c r="AJ1336" t="str">
        <f t="shared" si="1226"/>
        <v/>
      </c>
      <c r="AK1336" t="str">
        <f t="shared" si="1227"/>
        <v/>
      </c>
      <c r="AL1336" t="str">
        <f>IF($A1336="","",INDEX(games!$J:$J,ROW())&amp;"")</f>
        <v/>
      </c>
      <c r="AM1336" t="str">
        <f>IF($A1336="","",SUMPRODUCT($AO1336:$BD1336,'Map Analysis'!$AN$2^{0,1,2,3,4,5,6,7,8,9,10,11,12,13,14,15}))</f>
        <v/>
      </c>
      <c r="AN1336" t="str">
        <f t="shared" si="1228"/>
        <v/>
      </c>
      <c r="AO1336" t="str">
        <f t="shared" si="1229"/>
        <v/>
      </c>
      <c r="AP1336" t="str">
        <f t="shared" si="1230"/>
        <v/>
      </c>
      <c r="AQ1336" t="str">
        <f t="shared" si="1231"/>
        <v/>
      </c>
      <c r="AR1336" t="str">
        <f t="shared" si="1232"/>
        <v/>
      </c>
      <c r="AS1336" t="str">
        <f t="shared" si="1233"/>
        <v/>
      </c>
      <c r="AT1336" t="str">
        <f t="shared" si="1234"/>
        <v/>
      </c>
      <c r="AU1336" t="str">
        <f t="shared" si="1235"/>
        <v/>
      </c>
      <c r="AV1336" t="str">
        <f t="shared" si="1236"/>
        <v/>
      </c>
      <c r="AW1336" t="str">
        <f t="shared" si="1237"/>
        <v/>
      </c>
      <c r="AX1336" t="str">
        <f t="shared" si="1238"/>
        <v/>
      </c>
      <c r="AY1336" t="str">
        <f t="shared" si="1239"/>
        <v/>
      </c>
      <c r="AZ1336" t="str">
        <f t="shared" si="1240"/>
        <v/>
      </c>
      <c r="BA1336" t="str">
        <f t="shared" si="1241"/>
        <v/>
      </c>
      <c r="BB1336" t="str">
        <f t="shared" si="1242"/>
        <v/>
      </c>
      <c r="BC1336" t="str">
        <f t="shared" si="1243"/>
        <v/>
      </c>
      <c r="BD1336" t="str">
        <f t="shared" si="1244"/>
        <v/>
      </c>
      <c r="BF1336">
        <f t="shared" si="1245"/>
        <v>0</v>
      </c>
      <c r="BG1336">
        <f t="shared" si="1246"/>
        <v>0</v>
      </c>
      <c r="BH1336">
        <f t="shared" si="1247"/>
        <v>0</v>
      </c>
      <c r="BI1336">
        <f t="shared" si="1248"/>
        <v>0</v>
      </c>
      <c r="BJ1336">
        <f t="shared" si="1249"/>
        <v>0</v>
      </c>
      <c r="BK1336">
        <f t="shared" si="1250"/>
        <v>0</v>
      </c>
      <c r="BL1336">
        <f t="shared" si="1251"/>
        <v>0</v>
      </c>
      <c r="BM1336">
        <f t="shared" si="1252"/>
        <v>0</v>
      </c>
      <c r="BN1336">
        <f t="shared" si="1253"/>
        <v>0</v>
      </c>
      <c r="BO1336">
        <f t="shared" si="1254"/>
        <v>0</v>
      </c>
      <c r="BP1336">
        <f t="shared" si="1255"/>
        <v>0</v>
      </c>
      <c r="BQ1336">
        <f t="shared" si="1256"/>
        <v>0</v>
      </c>
      <c r="BR1336">
        <f t="shared" si="1257"/>
        <v>0</v>
      </c>
      <c r="BS1336">
        <f t="shared" si="1258"/>
        <v>0</v>
      </c>
      <c r="BT1336">
        <f t="shared" si="1259"/>
        <v>0</v>
      </c>
    </row>
    <row r="1337" spans="1:72" x14ac:dyDescent="0.25">
      <c r="A1337" t="str">
        <f>IF(TRIM(INDEX(games!$A:$A,ROW()))="","",TRIM(INDEX(games!$A:$A,ROW())))</f>
        <v/>
      </c>
      <c r="B1337" t="str">
        <f>IF(OR($A1337="",INDEX(games!$B:$B,ROW())=""),"",INDEX(games!$B:$B,ROW()))</f>
        <v/>
      </c>
      <c r="C1337" t="str">
        <f>IF(OR($A1337="",INDEX(games!$C:$C,ROW())=""),"",INDEX(games!$C:$C,ROW()))</f>
        <v/>
      </c>
      <c r="D1337" t="str">
        <f t="shared" si="1200"/>
        <v/>
      </c>
      <c r="E1337" t="str">
        <f t="shared" si="1201"/>
        <v/>
      </c>
      <c r="F1337" t="str">
        <f t="shared" si="1202"/>
        <v/>
      </c>
      <c r="G1337" t="e">
        <f t="shared" si="1203"/>
        <v>#N/A</v>
      </c>
      <c r="H1337" t="e">
        <f t="shared" si="1204"/>
        <v>#N/A</v>
      </c>
      <c r="I1337" t="e">
        <f t="shared" si="1205"/>
        <v>#N/A</v>
      </c>
      <c r="J1337" t="e">
        <f t="shared" si="1206"/>
        <v>#N/A</v>
      </c>
      <c r="K1337" t="e">
        <f t="shared" si="1207"/>
        <v>#N/A</v>
      </c>
      <c r="L1337" t="e">
        <f t="shared" si="1208"/>
        <v>#N/A</v>
      </c>
      <c r="M1337" t="e">
        <f t="shared" si="1209"/>
        <v>#N/A</v>
      </c>
      <c r="N1337" t="e">
        <f t="shared" si="1210"/>
        <v>#N/A</v>
      </c>
      <c r="O1337" t="str">
        <f t="shared" si="1211"/>
        <v/>
      </c>
      <c r="P1337" t="str">
        <f>IF(OR($A1337="",INDEX(games!$H:$H,ROW())=""),"",INDEX(games!$H:$H,ROW()))</f>
        <v/>
      </c>
      <c r="Q1337" t="str">
        <f t="shared" si="1212"/>
        <v/>
      </c>
      <c r="T1337">
        <f t="shared" si="1213"/>
        <v>2017</v>
      </c>
      <c r="U1337">
        <f t="shared" si="1214"/>
        <v>2025</v>
      </c>
      <c r="V1337">
        <f t="shared" si="1215"/>
        <v>8</v>
      </c>
      <c r="W1337" t="str">
        <f>IF(TRIM(INDEX(connections!$A:$A,ROW()))="","",TRIM(INDEX(connections!$A:$A,ROW())))</f>
        <v>Slay the Spire</v>
      </c>
      <c r="X1337" t="str">
        <f>IF($W1337="","",TRIM(INDEX(connections!$B:$B,ROW())))</f>
        <v>StarVaders</v>
      </c>
      <c r="Y1337">
        <f t="shared" si="1216"/>
        <v>772</v>
      </c>
      <c r="Z1337">
        <f t="shared" si="1217"/>
        <v>815</v>
      </c>
      <c r="AA1337" t="str">
        <f t="shared" si="1218"/>
        <v>Yes</v>
      </c>
      <c r="AB1337" t="str">
        <f t="shared" si="1219"/>
        <v>Yes</v>
      </c>
      <c r="AC1337">
        <f t="shared" si="1220"/>
        <v>1</v>
      </c>
      <c r="AD1337">
        <f t="shared" si="1221"/>
        <v>0</v>
      </c>
      <c r="AE1337" t="str">
        <f t="shared" si="1222"/>
        <v/>
      </c>
      <c r="AG1337" t="str">
        <f t="shared" si="1223"/>
        <v/>
      </c>
      <c r="AH1337" t="str">
        <f t="shared" si="1224"/>
        <v/>
      </c>
      <c r="AI1337" t="str">
        <f t="shared" si="1225"/>
        <v/>
      </c>
      <c r="AJ1337" t="str">
        <f t="shared" si="1226"/>
        <v/>
      </c>
      <c r="AK1337" t="str">
        <f t="shared" si="1227"/>
        <v/>
      </c>
      <c r="AL1337" t="str">
        <f>IF($A1337="","",INDEX(games!$J:$J,ROW())&amp;"")</f>
        <v/>
      </c>
      <c r="AM1337" t="str">
        <f>IF($A1337="","",SUMPRODUCT($AO1337:$BD1337,'Map Analysis'!$AN$2^{0,1,2,3,4,5,6,7,8,9,10,11,12,13,14,15}))</f>
        <v/>
      </c>
      <c r="AN1337" t="str">
        <f t="shared" si="1228"/>
        <v/>
      </c>
      <c r="AO1337" t="str">
        <f t="shared" si="1229"/>
        <v/>
      </c>
      <c r="AP1337" t="str">
        <f t="shared" si="1230"/>
        <v/>
      </c>
      <c r="AQ1337" t="str">
        <f t="shared" si="1231"/>
        <v/>
      </c>
      <c r="AR1337" t="str">
        <f t="shared" si="1232"/>
        <v/>
      </c>
      <c r="AS1337" t="str">
        <f t="shared" si="1233"/>
        <v/>
      </c>
      <c r="AT1337" t="str">
        <f t="shared" si="1234"/>
        <v/>
      </c>
      <c r="AU1337" t="str">
        <f t="shared" si="1235"/>
        <v/>
      </c>
      <c r="AV1337" t="str">
        <f t="shared" si="1236"/>
        <v/>
      </c>
      <c r="AW1337" t="str">
        <f t="shared" si="1237"/>
        <v/>
      </c>
      <c r="AX1337" t="str">
        <f t="shared" si="1238"/>
        <v/>
      </c>
      <c r="AY1337" t="str">
        <f t="shared" si="1239"/>
        <v/>
      </c>
      <c r="AZ1337" t="str">
        <f t="shared" si="1240"/>
        <v/>
      </c>
      <c r="BA1337" t="str">
        <f t="shared" si="1241"/>
        <v/>
      </c>
      <c r="BB1337" t="str">
        <f t="shared" si="1242"/>
        <v/>
      </c>
      <c r="BC1337" t="str">
        <f t="shared" si="1243"/>
        <v/>
      </c>
      <c r="BD1337" t="str">
        <f t="shared" si="1244"/>
        <v/>
      </c>
      <c r="BF1337">
        <f t="shared" si="1245"/>
        <v>1</v>
      </c>
      <c r="BG1337">
        <f t="shared" si="1246"/>
        <v>0</v>
      </c>
      <c r="BH1337">
        <f t="shared" si="1247"/>
        <v>0</v>
      </c>
      <c r="BI1337">
        <f t="shared" si="1248"/>
        <v>0</v>
      </c>
      <c r="BJ1337">
        <f t="shared" si="1249"/>
        <v>0</v>
      </c>
      <c r="BK1337">
        <f t="shared" si="1250"/>
        <v>0</v>
      </c>
      <c r="BL1337">
        <f t="shared" si="1251"/>
        <v>0</v>
      </c>
      <c r="BM1337">
        <f t="shared" si="1252"/>
        <v>0</v>
      </c>
      <c r="BN1337">
        <f t="shared" si="1253"/>
        <v>0</v>
      </c>
      <c r="BO1337">
        <f t="shared" si="1254"/>
        <v>0</v>
      </c>
      <c r="BP1337">
        <f t="shared" si="1255"/>
        <v>0</v>
      </c>
      <c r="BQ1337">
        <f t="shared" si="1256"/>
        <v>0</v>
      </c>
      <c r="BR1337">
        <f t="shared" si="1257"/>
        <v>0</v>
      </c>
      <c r="BS1337">
        <f t="shared" si="1258"/>
        <v>0</v>
      </c>
      <c r="BT1337">
        <f t="shared" si="1259"/>
        <v>0</v>
      </c>
    </row>
    <row r="1338" spans="1:72" x14ac:dyDescent="0.25">
      <c r="A1338" t="str">
        <f>IF(TRIM(INDEX(games!$A:$A,ROW()))="","",TRIM(INDEX(games!$A:$A,ROW())))</f>
        <v/>
      </c>
      <c r="B1338" t="str">
        <f>IF(OR($A1338="",INDEX(games!$B:$B,ROW())=""),"",INDEX(games!$B:$B,ROW()))</f>
        <v/>
      </c>
      <c r="C1338" t="str">
        <f>IF(OR($A1338="",INDEX(games!$C:$C,ROW())=""),"",INDEX(games!$C:$C,ROW()))</f>
        <v/>
      </c>
      <c r="D1338" t="str">
        <f t="shared" si="1200"/>
        <v/>
      </c>
      <c r="E1338" t="str">
        <f t="shared" si="1201"/>
        <v/>
      </c>
      <c r="F1338" t="str">
        <f t="shared" si="1202"/>
        <v/>
      </c>
      <c r="G1338" t="e">
        <f t="shared" si="1203"/>
        <v>#N/A</v>
      </c>
      <c r="H1338" t="e">
        <f t="shared" si="1204"/>
        <v>#N/A</v>
      </c>
      <c r="I1338" t="e">
        <f t="shared" si="1205"/>
        <v>#N/A</v>
      </c>
      <c r="J1338" t="e">
        <f t="shared" si="1206"/>
        <v>#N/A</v>
      </c>
      <c r="K1338" t="e">
        <f t="shared" si="1207"/>
        <v>#N/A</v>
      </c>
      <c r="L1338" t="e">
        <f t="shared" si="1208"/>
        <v>#N/A</v>
      </c>
      <c r="M1338" t="e">
        <f t="shared" si="1209"/>
        <v>#N/A</v>
      </c>
      <c r="N1338" t="e">
        <f t="shared" si="1210"/>
        <v>#N/A</v>
      </c>
      <c r="O1338" t="str">
        <f t="shared" si="1211"/>
        <v/>
      </c>
      <c r="P1338" t="str">
        <f>IF(OR($A1338="",INDEX(games!$H:$H,ROW())=""),"",INDEX(games!$H:$H,ROW()))</f>
        <v/>
      </c>
      <c r="Q1338" t="str">
        <f t="shared" si="1212"/>
        <v/>
      </c>
      <c r="T1338">
        <f t="shared" si="1213"/>
        <v>2023</v>
      </c>
      <c r="U1338">
        <f t="shared" si="1214"/>
        <v>2025</v>
      </c>
      <c r="V1338">
        <f t="shared" si="1215"/>
        <v>2</v>
      </c>
      <c r="W1338" t="str">
        <f>IF(TRIM(INDEX(connections!$A:$A,ROW()))="","",TRIM(INDEX(connections!$A:$A,ROW())))</f>
        <v>Balatro</v>
      </c>
      <c r="X1338" t="str">
        <f>IF($W1338="","",TRIM(INDEX(connections!$B:$B,ROW())))</f>
        <v>Steve's Warehouse: Physics. Roguelike. Chaos.</v>
      </c>
      <c r="Y1338">
        <f t="shared" si="1216"/>
        <v>56</v>
      </c>
      <c r="Z1338">
        <f t="shared" si="1217"/>
        <v>816</v>
      </c>
      <c r="AA1338" t="str">
        <f t="shared" si="1218"/>
        <v>Yes</v>
      </c>
      <c r="AB1338" t="str">
        <f t="shared" si="1219"/>
        <v/>
      </c>
      <c r="AC1338" t="str">
        <f t="shared" si="1220"/>
        <v/>
      </c>
      <c r="AD1338">
        <f t="shared" si="1221"/>
        <v>0</v>
      </c>
      <c r="AE1338" t="str">
        <f t="shared" si="1222"/>
        <v/>
      </c>
      <c r="AG1338" t="str">
        <f t="shared" si="1223"/>
        <v/>
      </c>
      <c r="AH1338" t="str">
        <f t="shared" si="1224"/>
        <v/>
      </c>
      <c r="AI1338" t="str">
        <f t="shared" si="1225"/>
        <v/>
      </c>
      <c r="AJ1338" t="str">
        <f t="shared" si="1226"/>
        <v/>
      </c>
      <c r="AK1338" t="str">
        <f t="shared" si="1227"/>
        <v/>
      </c>
      <c r="AL1338" t="str">
        <f>IF($A1338="","",INDEX(games!$J:$J,ROW())&amp;"")</f>
        <v/>
      </c>
      <c r="AM1338" t="str">
        <f>IF($A1338="","",SUMPRODUCT($AO1338:$BD1338,'Map Analysis'!$AN$2^{0,1,2,3,4,5,6,7,8,9,10,11,12,13,14,15}))</f>
        <v/>
      </c>
      <c r="AN1338" t="str">
        <f t="shared" si="1228"/>
        <v/>
      </c>
      <c r="AO1338" t="str">
        <f t="shared" si="1229"/>
        <v/>
      </c>
      <c r="AP1338" t="str">
        <f t="shared" si="1230"/>
        <v/>
      </c>
      <c r="AQ1338" t="str">
        <f t="shared" si="1231"/>
        <v/>
      </c>
      <c r="AR1338" t="str">
        <f t="shared" si="1232"/>
        <v/>
      </c>
      <c r="AS1338" t="str">
        <f t="shared" si="1233"/>
        <v/>
      </c>
      <c r="AT1338" t="str">
        <f t="shared" si="1234"/>
        <v/>
      </c>
      <c r="AU1338" t="str">
        <f t="shared" si="1235"/>
        <v/>
      </c>
      <c r="AV1338" t="str">
        <f t="shared" si="1236"/>
        <v/>
      </c>
      <c r="AW1338" t="str">
        <f t="shared" si="1237"/>
        <v/>
      </c>
      <c r="AX1338" t="str">
        <f t="shared" si="1238"/>
        <v/>
      </c>
      <c r="AY1338" t="str">
        <f t="shared" si="1239"/>
        <v/>
      </c>
      <c r="AZ1338" t="str">
        <f t="shared" si="1240"/>
        <v/>
      </c>
      <c r="BA1338" t="str">
        <f t="shared" si="1241"/>
        <v/>
      </c>
      <c r="BB1338" t="str">
        <f t="shared" si="1242"/>
        <v/>
      </c>
      <c r="BC1338" t="str">
        <f t="shared" si="1243"/>
        <v/>
      </c>
      <c r="BD1338" t="str">
        <f t="shared" si="1244"/>
        <v/>
      </c>
      <c r="BF1338">
        <f t="shared" si="1245"/>
        <v>0</v>
      </c>
      <c r="BG1338">
        <f t="shared" si="1246"/>
        <v>0</v>
      </c>
      <c r="BH1338">
        <f t="shared" si="1247"/>
        <v>0</v>
      </c>
      <c r="BI1338">
        <f t="shared" si="1248"/>
        <v>0</v>
      </c>
      <c r="BJ1338">
        <f t="shared" si="1249"/>
        <v>0</v>
      </c>
      <c r="BK1338">
        <f t="shared" si="1250"/>
        <v>0</v>
      </c>
      <c r="BL1338">
        <f t="shared" si="1251"/>
        <v>0</v>
      </c>
      <c r="BM1338">
        <f t="shared" si="1252"/>
        <v>0</v>
      </c>
      <c r="BN1338">
        <f t="shared" si="1253"/>
        <v>0</v>
      </c>
      <c r="BO1338">
        <f t="shared" si="1254"/>
        <v>0</v>
      </c>
      <c r="BP1338">
        <f t="shared" si="1255"/>
        <v>0</v>
      </c>
      <c r="BQ1338">
        <f t="shared" si="1256"/>
        <v>0</v>
      </c>
      <c r="BR1338">
        <f t="shared" si="1257"/>
        <v>0</v>
      </c>
      <c r="BS1338">
        <f t="shared" si="1258"/>
        <v>0</v>
      </c>
      <c r="BT1338">
        <f t="shared" si="1259"/>
        <v>0</v>
      </c>
    </row>
    <row r="1339" spans="1:72" x14ac:dyDescent="0.25">
      <c r="A1339" t="str">
        <f>IF(TRIM(INDEX(games!$A:$A,ROW()))="","",TRIM(INDEX(games!$A:$A,ROW())))</f>
        <v/>
      </c>
      <c r="B1339" t="str">
        <f>IF(OR($A1339="",INDEX(games!$B:$B,ROW())=""),"",INDEX(games!$B:$B,ROW()))</f>
        <v/>
      </c>
      <c r="C1339" t="str">
        <f>IF(OR($A1339="",INDEX(games!$C:$C,ROW())=""),"",INDEX(games!$C:$C,ROW()))</f>
        <v/>
      </c>
      <c r="D1339" t="str">
        <f t="shared" si="1200"/>
        <v/>
      </c>
      <c r="E1339" t="str">
        <f t="shared" si="1201"/>
        <v/>
      </c>
      <c r="F1339" t="str">
        <f t="shared" si="1202"/>
        <v/>
      </c>
      <c r="G1339" t="e">
        <f t="shared" si="1203"/>
        <v>#N/A</v>
      </c>
      <c r="H1339" t="e">
        <f t="shared" si="1204"/>
        <v>#N/A</v>
      </c>
      <c r="I1339" t="e">
        <f t="shared" si="1205"/>
        <v>#N/A</v>
      </c>
      <c r="J1339" t="e">
        <f t="shared" si="1206"/>
        <v>#N/A</v>
      </c>
      <c r="K1339" t="e">
        <f t="shared" si="1207"/>
        <v>#N/A</v>
      </c>
      <c r="L1339" t="e">
        <f t="shared" si="1208"/>
        <v>#N/A</v>
      </c>
      <c r="M1339" t="e">
        <f t="shared" si="1209"/>
        <v>#N/A</v>
      </c>
      <c r="N1339" t="e">
        <f t="shared" si="1210"/>
        <v>#N/A</v>
      </c>
      <c r="O1339" t="str">
        <f t="shared" si="1211"/>
        <v/>
      </c>
      <c r="P1339" t="str">
        <f>IF(OR($A1339="",INDEX(games!$H:$H,ROW())=""),"",INDEX(games!$H:$H,ROW()))</f>
        <v/>
      </c>
      <c r="Q1339" t="str">
        <f t="shared" si="1212"/>
        <v/>
      </c>
      <c r="T1339">
        <f t="shared" si="1213"/>
        <v>2021</v>
      </c>
      <c r="U1339">
        <f t="shared" si="1214"/>
        <v>2025</v>
      </c>
      <c r="V1339">
        <f t="shared" si="1215"/>
        <v>4</v>
      </c>
      <c r="W1339" t="str">
        <f>IF(TRIM(INDEX(connections!$A:$A,ROW()))="","",TRIM(INDEX(connections!$A:$A,ROW())))</f>
        <v>Luck be a Landlord</v>
      </c>
      <c r="X1339" t="str">
        <f>IF($W1339="","",TRIM(INDEX(connections!$B:$B,ROW())))</f>
        <v>Steve's Warehouse: Physics. Roguelike. Chaos.</v>
      </c>
      <c r="Y1339">
        <f t="shared" si="1216"/>
        <v>484</v>
      </c>
      <c r="Z1339">
        <f t="shared" si="1217"/>
        <v>816</v>
      </c>
      <c r="AA1339" t="str">
        <f t="shared" si="1218"/>
        <v>Yes</v>
      </c>
      <c r="AB1339" t="str">
        <f t="shared" si="1219"/>
        <v/>
      </c>
      <c r="AC1339" t="str">
        <f t="shared" si="1220"/>
        <v/>
      </c>
      <c r="AD1339">
        <f t="shared" si="1221"/>
        <v>0</v>
      </c>
      <c r="AE1339" t="str">
        <f t="shared" si="1222"/>
        <v/>
      </c>
      <c r="AG1339" t="str">
        <f t="shared" si="1223"/>
        <v/>
      </c>
      <c r="AH1339" t="str">
        <f t="shared" si="1224"/>
        <v/>
      </c>
      <c r="AI1339" t="str">
        <f t="shared" si="1225"/>
        <v/>
      </c>
      <c r="AJ1339" t="str">
        <f t="shared" si="1226"/>
        <v/>
      </c>
      <c r="AK1339" t="str">
        <f t="shared" si="1227"/>
        <v/>
      </c>
      <c r="AL1339" t="str">
        <f>IF($A1339="","",INDEX(games!$J:$J,ROW())&amp;"")</f>
        <v/>
      </c>
      <c r="AM1339" t="str">
        <f>IF($A1339="","",SUMPRODUCT($AO1339:$BD1339,'Map Analysis'!$AN$2^{0,1,2,3,4,5,6,7,8,9,10,11,12,13,14,15}))</f>
        <v/>
      </c>
      <c r="AN1339" t="str">
        <f t="shared" si="1228"/>
        <v/>
      </c>
      <c r="AO1339" t="str">
        <f t="shared" si="1229"/>
        <v/>
      </c>
      <c r="AP1339" t="str">
        <f t="shared" si="1230"/>
        <v/>
      </c>
      <c r="AQ1339" t="str">
        <f t="shared" si="1231"/>
        <v/>
      </c>
      <c r="AR1339" t="str">
        <f t="shared" si="1232"/>
        <v/>
      </c>
      <c r="AS1339" t="str">
        <f t="shared" si="1233"/>
        <v/>
      </c>
      <c r="AT1339" t="str">
        <f t="shared" si="1234"/>
        <v/>
      </c>
      <c r="AU1339" t="str">
        <f t="shared" si="1235"/>
        <v/>
      </c>
      <c r="AV1339" t="str">
        <f t="shared" si="1236"/>
        <v/>
      </c>
      <c r="AW1339" t="str">
        <f t="shared" si="1237"/>
        <v/>
      </c>
      <c r="AX1339" t="str">
        <f t="shared" si="1238"/>
        <v/>
      </c>
      <c r="AY1339" t="str">
        <f t="shared" si="1239"/>
        <v/>
      </c>
      <c r="AZ1339" t="str">
        <f t="shared" si="1240"/>
        <v/>
      </c>
      <c r="BA1339" t="str">
        <f t="shared" si="1241"/>
        <v/>
      </c>
      <c r="BB1339" t="str">
        <f t="shared" si="1242"/>
        <v/>
      </c>
      <c r="BC1339" t="str">
        <f t="shared" si="1243"/>
        <v/>
      </c>
      <c r="BD1339" t="str">
        <f t="shared" si="1244"/>
        <v/>
      </c>
      <c r="BF1339">
        <f t="shared" si="1245"/>
        <v>0</v>
      </c>
      <c r="BG1339">
        <f t="shared" si="1246"/>
        <v>0</v>
      </c>
      <c r="BH1339">
        <f t="shared" si="1247"/>
        <v>0</v>
      </c>
      <c r="BI1339">
        <f t="shared" si="1248"/>
        <v>0</v>
      </c>
      <c r="BJ1339">
        <f t="shared" si="1249"/>
        <v>0</v>
      </c>
      <c r="BK1339">
        <f t="shared" si="1250"/>
        <v>0</v>
      </c>
      <c r="BL1339">
        <f t="shared" si="1251"/>
        <v>0</v>
      </c>
      <c r="BM1339">
        <f t="shared" si="1252"/>
        <v>0</v>
      </c>
      <c r="BN1339">
        <f t="shared" si="1253"/>
        <v>0</v>
      </c>
      <c r="BO1339">
        <f t="shared" si="1254"/>
        <v>0</v>
      </c>
      <c r="BP1339">
        <f t="shared" si="1255"/>
        <v>0</v>
      </c>
      <c r="BQ1339">
        <f t="shared" si="1256"/>
        <v>0</v>
      </c>
      <c r="BR1339">
        <f t="shared" si="1257"/>
        <v>0</v>
      </c>
      <c r="BS1339">
        <f t="shared" si="1258"/>
        <v>0</v>
      </c>
      <c r="BT1339">
        <f t="shared" si="1259"/>
        <v>0</v>
      </c>
    </row>
    <row r="1340" spans="1:72" x14ac:dyDescent="0.25">
      <c r="A1340" t="str">
        <f>IF(TRIM(INDEX(games!$A:$A,ROW()))="","",TRIM(INDEX(games!$A:$A,ROW())))</f>
        <v/>
      </c>
      <c r="B1340" t="str">
        <f>IF(OR($A1340="",INDEX(games!$B:$B,ROW())=""),"",INDEX(games!$B:$B,ROW()))</f>
        <v/>
      </c>
      <c r="C1340" t="str">
        <f>IF(OR($A1340="",INDEX(games!$C:$C,ROW())=""),"",INDEX(games!$C:$C,ROW()))</f>
        <v/>
      </c>
      <c r="D1340" t="str">
        <f t="shared" si="1200"/>
        <v/>
      </c>
      <c r="E1340" t="str">
        <f t="shared" si="1201"/>
        <v/>
      </c>
      <c r="F1340" t="str">
        <f t="shared" si="1202"/>
        <v/>
      </c>
      <c r="G1340" t="e">
        <f t="shared" si="1203"/>
        <v>#N/A</v>
      </c>
      <c r="H1340" t="e">
        <f t="shared" si="1204"/>
        <v>#N/A</v>
      </c>
      <c r="I1340" t="e">
        <f t="shared" si="1205"/>
        <v>#N/A</v>
      </c>
      <c r="J1340" t="e">
        <f t="shared" si="1206"/>
        <v>#N/A</v>
      </c>
      <c r="K1340" t="e">
        <f t="shared" si="1207"/>
        <v>#N/A</v>
      </c>
      <c r="L1340" t="e">
        <f t="shared" si="1208"/>
        <v>#N/A</v>
      </c>
      <c r="M1340" t="e">
        <f t="shared" si="1209"/>
        <v>#N/A</v>
      </c>
      <c r="N1340" t="e">
        <f t="shared" si="1210"/>
        <v>#N/A</v>
      </c>
      <c r="O1340" t="str">
        <f t="shared" si="1211"/>
        <v/>
      </c>
      <c r="P1340" t="str">
        <f>IF(OR($A1340="",INDEX(games!$H:$H,ROW())=""),"",INDEX(games!$H:$H,ROW()))</f>
        <v/>
      </c>
      <c r="Q1340" t="str">
        <f t="shared" si="1212"/>
        <v/>
      </c>
      <c r="T1340">
        <f t="shared" si="1213"/>
        <v>2022</v>
      </c>
      <c r="U1340">
        <f t="shared" si="1214"/>
        <v>2025</v>
      </c>
      <c r="V1340">
        <f t="shared" si="1215"/>
        <v>3</v>
      </c>
      <c r="W1340" t="str">
        <f>IF(TRIM(INDEX(connections!$A:$A,ROW()))="","",TRIM(INDEX(connections!$A:$A,ROW())))</f>
        <v>Peglin</v>
      </c>
      <c r="X1340" t="str">
        <f>IF($W1340="","",TRIM(INDEX(connections!$B:$B,ROW())))</f>
        <v>Steve's Warehouse: Physics. Roguelike. Chaos.</v>
      </c>
      <c r="Y1340">
        <f t="shared" si="1216"/>
        <v>617</v>
      </c>
      <c r="Z1340">
        <f t="shared" si="1217"/>
        <v>816</v>
      </c>
      <c r="AA1340" t="str">
        <f t="shared" si="1218"/>
        <v>Yes</v>
      </c>
      <c r="AB1340" t="str">
        <f t="shared" si="1219"/>
        <v/>
      </c>
      <c r="AC1340" t="str">
        <f t="shared" si="1220"/>
        <v/>
      </c>
      <c r="AD1340">
        <f t="shared" si="1221"/>
        <v>0</v>
      </c>
      <c r="AE1340" t="str">
        <f t="shared" si="1222"/>
        <v/>
      </c>
      <c r="AG1340" t="str">
        <f t="shared" si="1223"/>
        <v/>
      </c>
      <c r="AH1340" t="str">
        <f t="shared" si="1224"/>
        <v/>
      </c>
      <c r="AI1340" t="str">
        <f t="shared" si="1225"/>
        <v/>
      </c>
      <c r="AJ1340" t="str">
        <f t="shared" si="1226"/>
        <v/>
      </c>
      <c r="AK1340" t="str">
        <f t="shared" si="1227"/>
        <v/>
      </c>
      <c r="AL1340" t="str">
        <f>IF($A1340="","",INDEX(games!$J:$J,ROW())&amp;"")</f>
        <v/>
      </c>
      <c r="AM1340" t="str">
        <f>IF($A1340="","",SUMPRODUCT($AO1340:$BD1340,'Map Analysis'!$AN$2^{0,1,2,3,4,5,6,7,8,9,10,11,12,13,14,15}))</f>
        <v/>
      </c>
      <c r="AN1340" t="str">
        <f t="shared" si="1228"/>
        <v/>
      </c>
      <c r="AO1340" t="str">
        <f t="shared" si="1229"/>
        <v/>
      </c>
      <c r="AP1340" t="str">
        <f t="shared" si="1230"/>
        <v/>
      </c>
      <c r="AQ1340" t="str">
        <f t="shared" si="1231"/>
        <v/>
      </c>
      <c r="AR1340" t="str">
        <f t="shared" si="1232"/>
        <v/>
      </c>
      <c r="AS1340" t="str">
        <f t="shared" si="1233"/>
        <v/>
      </c>
      <c r="AT1340" t="str">
        <f t="shared" si="1234"/>
        <v/>
      </c>
      <c r="AU1340" t="str">
        <f t="shared" si="1235"/>
        <v/>
      </c>
      <c r="AV1340" t="str">
        <f t="shared" si="1236"/>
        <v/>
      </c>
      <c r="AW1340" t="str">
        <f t="shared" si="1237"/>
        <v/>
      </c>
      <c r="AX1340" t="str">
        <f t="shared" si="1238"/>
        <v/>
      </c>
      <c r="AY1340" t="str">
        <f t="shared" si="1239"/>
        <v/>
      </c>
      <c r="AZ1340" t="str">
        <f t="shared" si="1240"/>
        <v/>
      </c>
      <c r="BA1340" t="str">
        <f t="shared" si="1241"/>
        <v/>
      </c>
      <c r="BB1340" t="str">
        <f t="shared" si="1242"/>
        <v/>
      </c>
      <c r="BC1340" t="str">
        <f t="shared" si="1243"/>
        <v/>
      </c>
      <c r="BD1340" t="str">
        <f t="shared" si="1244"/>
        <v/>
      </c>
      <c r="BF1340">
        <f t="shared" si="1245"/>
        <v>0</v>
      </c>
      <c r="BG1340">
        <f t="shared" si="1246"/>
        <v>0</v>
      </c>
      <c r="BH1340">
        <f t="shared" si="1247"/>
        <v>0</v>
      </c>
      <c r="BI1340">
        <f t="shared" si="1248"/>
        <v>0</v>
      </c>
      <c r="BJ1340">
        <f t="shared" si="1249"/>
        <v>0</v>
      </c>
      <c r="BK1340">
        <f t="shared" si="1250"/>
        <v>0</v>
      </c>
      <c r="BL1340">
        <f t="shared" si="1251"/>
        <v>0</v>
      </c>
      <c r="BM1340">
        <f t="shared" si="1252"/>
        <v>0</v>
      </c>
      <c r="BN1340">
        <f t="shared" si="1253"/>
        <v>0</v>
      </c>
      <c r="BO1340">
        <f t="shared" si="1254"/>
        <v>0</v>
      </c>
      <c r="BP1340">
        <f t="shared" si="1255"/>
        <v>0</v>
      </c>
      <c r="BQ1340">
        <f t="shared" si="1256"/>
        <v>0</v>
      </c>
      <c r="BR1340">
        <f t="shared" si="1257"/>
        <v>0</v>
      </c>
      <c r="BS1340">
        <f t="shared" si="1258"/>
        <v>0</v>
      </c>
      <c r="BT1340">
        <f t="shared" si="1259"/>
        <v>0</v>
      </c>
    </row>
    <row r="1341" spans="1:72" x14ac:dyDescent="0.25">
      <c r="A1341" t="str">
        <f>IF(TRIM(INDEX(games!$A:$A,ROW()))="","",TRIM(INDEX(games!$A:$A,ROW())))</f>
        <v/>
      </c>
      <c r="B1341" t="str">
        <f>IF(OR($A1341="",INDEX(games!$B:$B,ROW())=""),"",INDEX(games!$B:$B,ROW()))</f>
        <v/>
      </c>
      <c r="C1341" t="str">
        <f>IF(OR($A1341="",INDEX(games!$C:$C,ROW())=""),"",INDEX(games!$C:$C,ROW()))</f>
        <v/>
      </c>
      <c r="D1341" t="str">
        <f t="shared" si="1200"/>
        <v/>
      </c>
      <c r="E1341" t="str">
        <f t="shared" si="1201"/>
        <v/>
      </c>
      <c r="F1341" t="str">
        <f t="shared" si="1202"/>
        <v/>
      </c>
      <c r="G1341" t="e">
        <f t="shared" si="1203"/>
        <v>#N/A</v>
      </c>
      <c r="H1341" t="e">
        <f t="shared" si="1204"/>
        <v>#N/A</v>
      </c>
      <c r="I1341" t="e">
        <f t="shared" si="1205"/>
        <v>#N/A</v>
      </c>
      <c r="J1341" t="e">
        <f t="shared" si="1206"/>
        <v>#N/A</v>
      </c>
      <c r="K1341" t="e">
        <f t="shared" si="1207"/>
        <v>#N/A</v>
      </c>
      <c r="L1341" t="e">
        <f t="shared" si="1208"/>
        <v>#N/A</v>
      </c>
      <c r="M1341" t="e">
        <f t="shared" si="1209"/>
        <v>#N/A</v>
      </c>
      <c r="N1341" t="e">
        <f t="shared" si="1210"/>
        <v>#N/A</v>
      </c>
      <c r="O1341" t="str">
        <f t="shared" si="1211"/>
        <v/>
      </c>
      <c r="P1341" t="str">
        <f>IF(OR($A1341="",INDEX(games!$H:$H,ROW())=""),"",INDEX(games!$H:$H,ROW()))</f>
        <v/>
      </c>
      <c r="Q1341" t="str">
        <f t="shared" si="1212"/>
        <v/>
      </c>
      <c r="T1341">
        <f t="shared" si="1213"/>
        <v>2022</v>
      </c>
      <c r="U1341">
        <f t="shared" si="1214"/>
        <v>2026</v>
      </c>
      <c r="V1341">
        <f t="shared" si="1215"/>
        <v>4</v>
      </c>
      <c r="W1341" t="str">
        <f>IF(TRIM(INDEX(connections!$A:$A,ROW()))="","",TRIM(INDEX(connections!$A:$A,ROW())))</f>
        <v>Brotato</v>
      </c>
      <c r="X1341" t="str">
        <f>IF($W1341="","",TRIM(INDEX(connections!$B:$B,ROW())))</f>
        <v>Stolen Realm Survivors</v>
      </c>
      <c r="Y1341">
        <f t="shared" si="1216"/>
        <v>105</v>
      </c>
      <c r="Z1341">
        <f t="shared" si="1217"/>
        <v>818</v>
      </c>
      <c r="AA1341" t="str">
        <f t="shared" si="1218"/>
        <v>Yes</v>
      </c>
      <c r="AB1341" t="str">
        <f t="shared" si="1219"/>
        <v/>
      </c>
      <c r="AC1341" t="str">
        <f t="shared" si="1220"/>
        <v/>
      </c>
      <c r="AD1341">
        <f t="shared" si="1221"/>
        <v>0</v>
      </c>
      <c r="AE1341" t="str">
        <f t="shared" si="1222"/>
        <v/>
      </c>
      <c r="AG1341" t="str">
        <f t="shared" si="1223"/>
        <v/>
      </c>
      <c r="AH1341" t="str">
        <f t="shared" si="1224"/>
        <v/>
      </c>
      <c r="AI1341" t="str">
        <f t="shared" si="1225"/>
        <v/>
      </c>
      <c r="AJ1341" t="str">
        <f t="shared" si="1226"/>
        <v/>
      </c>
      <c r="AK1341" t="str">
        <f t="shared" si="1227"/>
        <v/>
      </c>
      <c r="AL1341" t="str">
        <f>IF($A1341="","",INDEX(games!$J:$J,ROW())&amp;"")</f>
        <v/>
      </c>
      <c r="AM1341" t="str">
        <f>IF($A1341="","",SUMPRODUCT($AO1341:$BD1341,'Map Analysis'!$AN$2^{0,1,2,3,4,5,6,7,8,9,10,11,12,13,14,15}))</f>
        <v/>
      </c>
      <c r="AN1341" t="str">
        <f t="shared" si="1228"/>
        <v/>
      </c>
      <c r="AO1341" t="str">
        <f t="shared" si="1229"/>
        <v/>
      </c>
      <c r="AP1341" t="str">
        <f t="shared" si="1230"/>
        <v/>
      </c>
      <c r="AQ1341" t="str">
        <f t="shared" si="1231"/>
        <v/>
      </c>
      <c r="AR1341" t="str">
        <f t="shared" si="1232"/>
        <v/>
      </c>
      <c r="AS1341" t="str">
        <f t="shared" si="1233"/>
        <v/>
      </c>
      <c r="AT1341" t="str">
        <f t="shared" si="1234"/>
        <v/>
      </c>
      <c r="AU1341" t="str">
        <f t="shared" si="1235"/>
        <v/>
      </c>
      <c r="AV1341" t="str">
        <f t="shared" si="1236"/>
        <v/>
      </c>
      <c r="AW1341" t="str">
        <f t="shared" si="1237"/>
        <v/>
      </c>
      <c r="AX1341" t="str">
        <f t="shared" si="1238"/>
        <v/>
      </c>
      <c r="AY1341" t="str">
        <f t="shared" si="1239"/>
        <v/>
      </c>
      <c r="AZ1341" t="str">
        <f t="shared" si="1240"/>
        <v/>
      </c>
      <c r="BA1341" t="str">
        <f t="shared" si="1241"/>
        <v/>
      </c>
      <c r="BB1341" t="str">
        <f t="shared" si="1242"/>
        <v/>
      </c>
      <c r="BC1341" t="str">
        <f t="shared" si="1243"/>
        <v/>
      </c>
      <c r="BD1341" t="str">
        <f t="shared" si="1244"/>
        <v/>
      </c>
      <c r="BF1341">
        <f t="shared" si="1245"/>
        <v>0</v>
      </c>
      <c r="BG1341">
        <f t="shared" si="1246"/>
        <v>0</v>
      </c>
      <c r="BH1341">
        <f t="shared" si="1247"/>
        <v>0</v>
      </c>
      <c r="BI1341">
        <f t="shared" si="1248"/>
        <v>0</v>
      </c>
      <c r="BJ1341">
        <f t="shared" si="1249"/>
        <v>0</v>
      </c>
      <c r="BK1341">
        <f t="shared" si="1250"/>
        <v>0</v>
      </c>
      <c r="BL1341">
        <f t="shared" si="1251"/>
        <v>0</v>
      </c>
      <c r="BM1341">
        <f t="shared" si="1252"/>
        <v>0</v>
      </c>
      <c r="BN1341">
        <f t="shared" si="1253"/>
        <v>0</v>
      </c>
      <c r="BO1341">
        <f t="shared" si="1254"/>
        <v>0</v>
      </c>
      <c r="BP1341">
        <f t="shared" si="1255"/>
        <v>0</v>
      </c>
      <c r="BQ1341">
        <f t="shared" si="1256"/>
        <v>0</v>
      </c>
      <c r="BR1341">
        <f t="shared" si="1257"/>
        <v>0</v>
      </c>
      <c r="BS1341">
        <f t="shared" si="1258"/>
        <v>0</v>
      </c>
      <c r="BT1341">
        <f t="shared" si="1259"/>
        <v>0</v>
      </c>
    </row>
    <row r="1342" spans="1:72" x14ac:dyDescent="0.25">
      <c r="A1342" t="str">
        <f>IF(TRIM(INDEX(games!$A:$A,ROW()))="","",TRIM(INDEX(games!$A:$A,ROW())))</f>
        <v/>
      </c>
      <c r="B1342" t="str">
        <f>IF(OR($A1342="",INDEX(games!$B:$B,ROW())=""),"",INDEX(games!$B:$B,ROW()))</f>
        <v/>
      </c>
      <c r="C1342" t="str">
        <f>IF(OR($A1342="",INDEX(games!$C:$C,ROW())=""),"",INDEX(games!$C:$C,ROW()))</f>
        <v/>
      </c>
      <c r="D1342" t="str">
        <f t="shared" si="1200"/>
        <v/>
      </c>
      <c r="E1342" t="str">
        <f t="shared" si="1201"/>
        <v/>
      </c>
      <c r="F1342" t="str">
        <f t="shared" si="1202"/>
        <v/>
      </c>
      <c r="G1342" t="e">
        <f t="shared" si="1203"/>
        <v>#N/A</v>
      </c>
      <c r="H1342" t="e">
        <f t="shared" si="1204"/>
        <v>#N/A</v>
      </c>
      <c r="I1342" t="e">
        <f t="shared" si="1205"/>
        <v>#N/A</v>
      </c>
      <c r="J1342" t="e">
        <f t="shared" si="1206"/>
        <v>#N/A</v>
      </c>
      <c r="K1342" t="e">
        <f t="shared" si="1207"/>
        <v>#N/A</v>
      </c>
      <c r="L1342" t="e">
        <f t="shared" si="1208"/>
        <v>#N/A</v>
      </c>
      <c r="M1342" t="e">
        <f t="shared" si="1209"/>
        <v>#N/A</v>
      </c>
      <c r="N1342" t="e">
        <f t="shared" si="1210"/>
        <v>#N/A</v>
      </c>
      <c r="O1342" t="str">
        <f t="shared" si="1211"/>
        <v/>
      </c>
      <c r="P1342" t="str">
        <f>IF(OR($A1342="",INDEX(games!$H:$H,ROW())=""),"",INDEX(games!$H:$H,ROW()))</f>
        <v/>
      </c>
      <c r="Q1342" t="str">
        <f t="shared" si="1212"/>
        <v/>
      </c>
      <c r="T1342">
        <f t="shared" si="1213"/>
        <v>1996</v>
      </c>
      <c r="U1342">
        <f t="shared" si="1214"/>
        <v>2026</v>
      </c>
      <c r="V1342">
        <f t="shared" si="1215"/>
        <v>30</v>
      </c>
      <c r="W1342" t="str">
        <f>IF(TRIM(INDEX(connections!$A:$A,ROW()))="","",TRIM(INDEX(connections!$A:$A,ROW())))</f>
        <v>Diablo</v>
      </c>
      <c r="X1342" t="str">
        <f>IF($W1342="","",TRIM(INDEX(connections!$B:$B,ROW())))</f>
        <v>Stolen Realm Survivors</v>
      </c>
      <c r="Y1342">
        <f t="shared" si="1216"/>
        <v>225</v>
      </c>
      <c r="Z1342">
        <f t="shared" si="1217"/>
        <v>818</v>
      </c>
      <c r="AA1342" t="str">
        <f t="shared" si="1218"/>
        <v>Yes</v>
      </c>
      <c r="AB1342" t="str">
        <f t="shared" si="1219"/>
        <v/>
      </c>
      <c r="AC1342" t="str">
        <f t="shared" si="1220"/>
        <v/>
      </c>
      <c r="AD1342">
        <f t="shared" si="1221"/>
        <v>0</v>
      </c>
      <c r="AE1342" t="str">
        <f t="shared" si="1222"/>
        <v/>
      </c>
      <c r="AG1342" t="str">
        <f t="shared" si="1223"/>
        <v/>
      </c>
      <c r="AH1342" t="str">
        <f t="shared" si="1224"/>
        <v/>
      </c>
      <c r="AI1342" t="str">
        <f t="shared" si="1225"/>
        <v/>
      </c>
      <c r="AJ1342" t="str">
        <f t="shared" si="1226"/>
        <v/>
      </c>
      <c r="AK1342" t="str">
        <f t="shared" si="1227"/>
        <v/>
      </c>
      <c r="AL1342" t="str">
        <f>IF($A1342="","",INDEX(games!$J:$J,ROW())&amp;"")</f>
        <v/>
      </c>
      <c r="AM1342" t="str">
        <f>IF($A1342="","",SUMPRODUCT($AO1342:$BD1342,'Map Analysis'!$AN$2^{0,1,2,3,4,5,6,7,8,9,10,11,12,13,14,15}))</f>
        <v/>
      </c>
      <c r="AN1342" t="str">
        <f t="shared" si="1228"/>
        <v/>
      </c>
      <c r="AO1342" t="str">
        <f t="shared" si="1229"/>
        <v/>
      </c>
      <c r="AP1342" t="str">
        <f t="shared" si="1230"/>
        <v/>
      </c>
      <c r="AQ1342" t="str">
        <f t="shared" si="1231"/>
        <v/>
      </c>
      <c r="AR1342" t="str">
        <f t="shared" si="1232"/>
        <v/>
      </c>
      <c r="AS1342" t="str">
        <f t="shared" si="1233"/>
        <v/>
      </c>
      <c r="AT1342" t="str">
        <f t="shared" si="1234"/>
        <v/>
      </c>
      <c r="AU1342" t="str">
        <f t="shared" si="1235"/>
        <v/>
      </c>
      <c r="AV1342" t="str">
        <f t="shared" si="1236"/>
        <v/>
      </c>
      <c r="AW1342" t="str">
        <f t="shared" si="1237"/>
        <v/>
      </c>
      <c r="AX1342" t="str">
        <f t="shared" si="1238"/>
        <v/>
      </c>
      <c r="AY1342" t="str">
        <f t="shared" si="1239"/>
        <v/>
      </c>
      <c r="AZ1342" t="str">
        <f t="shared" si="1240"/>
        <v/>
      </c>
      <c r="BA1342" t="str">
        <f t="shared" si="1241"/>
        <v/>
      </c>
      <c r="BB1342" t="str">
        <f t="shared" si="1242"/>
        <v/>
      </c>
      <c r="BC1342" t="str">
        <f t="shared" si="1243"/>
        <v/>
      </c>
      <c r="BD1342" t="str">
        <f t="shared" si="1244"/>
        <v/>
      </c>
      <c r="BF1342">
        <f t="shared" si="1245"/>
        <v>0</v>
      </c>
      <c r="BG1342">
        <f t="shared" si="1246"/>
        <v>0</v>
      </c>
      <c r="BH1342">
        <f t="shared" si="1247"/>
        <v>0</v>
      </c>
      <c r="BI1342">
        <f t="shared" si="1248"/>
        <v>0</v>
      </c>
      <c r="BJ1342">
        <f t="shared" si="1249"/>
        <v>0</v>
      </c>
      <c r="BK1342">
        <f t="shared" si="1250"/>
        <v>0</v>
      </c>
      <c r="BL1342">
        <f t="shared" si="1251"/>
        <v>0</v>
      </c>
      <c r="BM1342">
        <f t="shared" si="1252"/>
        <v>0</v>
      </c>
      <c r="BN1342">
        <f t="shared" si="1253"/>
        <v>0</v>
      </c>
      <c r="BO1342">
        <f t="shared" si="1254"/>
        <v>0</v>
      </c>
      <c r="BP1342">
        <f t="shared" si="1255"/>
        <v>0</v>
      </c>
      <c r="BQ1342">
        <f t="shared" si="1256"/>
        <v>0</v>
      </c>
      <c r="BR1342">
        <f t="shared" si="1257"/>
        <v>0</v>
      </c>
      <c r="BS1342">
        <f t="shared" si="1258"/>
        <v>0</v>
      </c>
      <c r="BT1342">
        <f t="shared" si="1259"/>
        <v>0</v>
      </c>
    </row>
    <row r="1343" spans="1:72" x14ac:dyDescent="0.25">
      <c r="A1343" t="str">
        <f>IF(TRIM(INDEX(games!$A:$A,ROW()))="","",TRIM(INDEX(games!$A:$A,ROW())))</f>
        <v/>
      </c>
      <c r="B1343" t="str">
        <f>IF(OR($A1343="",INDEX(games!$B:$B,ROW())=""),"",INDEX(games!$B:$B,ROW()))</f>
        <v/>
      </c>
      <c r="C1343" t="str">
        <f>IF(OR($A1343="",INDEX(games!$C:$C,ROW())=""),"",INDEX(games!$C:$C,ROW()))</f>
        <v/>
      </c>
      <c r="D1343" t="str">
        <f t="shared" si="1200"/>
        <v/>
      </c>
      <c r="E1343" t="str">
        <f t="shared" si="1201"/>
        <v/>
      </c>
      <c r="F1343" t="str">
        <f t="shared" si="1202"/>
        <v/>
      </c>
      <c r="G1343" t="e">
        <f t="shared" si="1203"/>
        <v>#N/A</v>
      </c>
      <c r="H1343" t="e">
        <f t="shared" si="1204"/>
        <v>#N/A</v>
      </c>
      <c r="I1343" t="e">
        <f t="shared" si="1205"/>
        <v>#N/A</v>
      </c>
      <c r="J1343" t="e">
        <f t="shared" si="1206"/>
        <v>#N/A</v>
      </c>
      <c r="K1343" t="e">
        <f t="shared" si="1207"/>
        <v>#N/A</v>
      </c>
      <c r="L1343" t="e">
        <f t="shared" si="1208"/>
        <v>#N/A</v>
      </c>
      <c r="M1343" t="e">
        <f t="shared" si="1209"/>
        <v>#N/A</v>
      </c>
      <c r="N1343" t="e">
        <f t="shared" si="1210"/>
        <v>#N/A</v>
      </c>
      <c r="O1343" t="str">
        <f t="shared" si="1211"/>
        <v/>
      </c>
      <c r="P1343" t="str">
        <f>IF(OR($A1343="",INDEX(games!$H:$H,ROW())=""),"",INDEX(games!$H:$H,ROW()))</f>
        <v/>
      </c>
      <c r="Q1343" t="str">
        <f t="shared" si="1212"/>
        <v/>
      </c>
      <c r="T1343">
        <f t="shared" si="1213"/>
        <v>2021</v>
      </c>
      <c r="U1343">
        <f t="shared" si="1214"/>
        <v>2026</v>
      </c>
      <c r="V1343">
        <f t="shared" si="1215"/>
        <v>5</v>
      </c>
      <c r="W1343" t="str">
        <f>IF(TRIM(INDEX(connections!$A:$A,ROW()))="","",TRIM(INDEX(connections!$A:$A,ROW())))</f>
        <v>Vampire Survivors</v>
      </c>
      <c r="X1343" t="str">
        <f>IF($W1343="","",TRIM(INDEX(connections!$B:$B,ROW())))</f>
        <v>Stolen Realm Survivors</v>
      </c>
      <c r="Y1343">
        <f t="shared" si="1216"/>
        <v>941</v>
      </c>
      <c r="Z1343">
        <f t="shared" si="1217"/>
        <v>818</v>
      </c>
      <c r="AA1343" t="str">
        <f t="shared" si="1218"/>
        <v>Yes</v>
      </c>
      <c r="AB1343" t="str">
        <f t="shared" si="1219"/>
        <v/>
      </c>
      <c r="AC1343" t="str">
        <f t="shared" si="1220"/>
        <v/>
      </c>
      <c r="AD1343">
        <f t="shared" si="1221"/>
        <v>0</v>
      </c>
      <c r="AE1343" t="str">
        <f t="shared" si="1222"/>
        <v/>
      </c>
      <c r="AG1343" t="str">
        <f t="shared" si="1223"/>
        <v/>
      </c>
      <c r="AH1343" t="str">
        <f t="shared" si="1224"/>
        <v/>
      </c>
      <c r="AI1343" t="str">
        <f t="shared" si="1225"/>
        <v/>
      </c>
      <c r="AJ1343" t="str">
        <f t="shared" si="1226"/>
        <v/>
      </c>
      <c r="AK1343" t="str">
        <f t="shared" si="1227"/>
        <v/>
      </c>
      <c r="AL1343" t="str">
        <f>IF($A1343="","",INDEX(games!$J:$J,ROW())&amp;"")</f>
        <v/>
      </c>
      <c r="AM1343" t="str">
        <f>IF($A1343="","",SUMPRODUCT($AO1343:$BD1343,'Map Analysis'!$AN$2^{0,1,2,3,4,5,6,7,8,9,10,11,12,13,14,15}))</f>
        <v/>
      </c>
      <c r="AN1343" t="str">
        <f t="shared" si="1228"/>
        <v/>
      </c>
      <c r="AO1343" t="str">
        <f t="shared" si="1229"/>
        <v/>
      </c>
      <c r="AP1343" t="str">
        <f t="shared" si="1230"/>
        <v/>
      </c>
      <c r="AQ1343" t="str">
        <f t="shared" si="1231"/>
        <v/>
      </c>
      <c r="AR1343" t="str">
        <f t="shared" si="1232"/>
        <v/>
      </c>
      <c r="AS1343" t="str">
        <f t="shared" si="1233"/>
        <v/>
      </c>
      <c r="AT1343" t="str">
        <f t="shared" si="1234"/>
        <v/>
      </c>
      <c r="AU1343" t="str">
        <f t="shared" si="1235"/>
        <v/>
      </c>
      <c r="AV1343" t="str">
        <f t="shared" si="1236"/>
        <v/>
      </c>
      <c r="AW1343" t="str">
        <f t="shared" si="1237"/>
        <v/>
      </c>
      <c r="AX1343" t="str">
        <f t="shared" si="1238"/>
        <v/>
      </c>
      <c r="AY1343" t="str">
        <f t="shared" si="1239"/>
        <v/>
      </c>
      <c r="AZ1343" t="str">
        <f t="shared" si="1240"/>
        <v/>
      </c>
      <c r="BA1343" t="str">
        <f t="shared" si="1241"/>
        <v/>
      </c>
      <c r="BB1343" t="str">
        <f t="shared" si="1242"/>
        <v/>
      </c>
      <c r="BC1343" t="str">
        <f t="shared" si="1243"/>
        <v/>
      </c>
      <c r="BD1343" t="str">
        <f t="shared" si="1244"/>
        <v/>
      </c>
      <c r="BF1343">
        <f t="shared" si="1245"/>
        <v>0</v>
      </c>
      <c r="BG1343">
        <f t="shared" si="1246"/>
        <v>0</v>
      </c>
      <c r="BH1343">
        <f t="shared" si="1247"/>
        <v>0</v>
      </c>
      <c r="BI1343">
        <f t="shared" si="1248"/>
        <v>0</v>
      </c>
      <c r="BJ1343">
        <f t="shared" si="1249"/>
        <v>0</v>
      </c>
      <c r="BK1343">
        <f t="shared" si="1250"/>
        <v>0</v>
      </c>
      <c r="BL1343">
        <f t="shared" si="1251"/>
        <v>0</v>
      </c>
      <c r="BM1343">
        <f t="shared" si="1252"/>
        <v>0</v>
      </c>
      <c r="BN1343">
        <f t="shared" si="1253"/>
        <v>0</v>
      </c>
      <c r="BO1343">
        <f t="shared" si="1254"/>
        <v>0</v>
      </c>
      <c r="BP1343">
        <f t="shared" si="1255"/>
        <v>0</v>
      </c>
      <c r="BQ1343">
        <f t="shared" si="1256"/>
        <v>0</v>
      </c>
      <c r="BR1343">
        <f t="shared" si="1257"/>
        <v>0</v>
      </c>
      <c r="BS1343">
        <f t="shared" si="1258"/>
        <v>0</v>
      </c>
      <c r="BT1343">
        <f t="shared" si="1259"/>
        <v>0</v>
      </c>
    </row>
    <row r="1344" spans="1:72" x14ac:dyDescent="0.25">
      <c r="A1344" t="str">
        <f>IF(TRIM(INDEX(games!$A:$A,ROW()))="","",TRIM(INDEX(games!$A:$A,ROW())))</f>
        <v/>
      </c>
      <c r="B1344" t="str">
        <f>IF(OR($A1344="",INDEX(games!$B:$B,ROW())=""),"",INDEX(games!$B:$B,ROW()))</f>
        <v/>
      </c>
      <c r="C1344" t="str">
        <f>IF(OR($A1344="",INDEX(games!$C:$C,ROW())=""),"",INDEX(games!$C:$C,ROW()))</f>
        <v/>
      </c>
      <c r="D1344" t="str">
        <f t="shared" si="1200"/>
        <v/>
      </c>
      <c r="E1344" t="str">
        <f t="shared" si="1201"/>
        <v/>
      </c>
      <c r="F1344" t="str">
        <f t="shared" si="1202"/>
        <v/>
      </c>
      <c r="G1344" t="e">
        <f t="shared" si="1203"/>
        <v>#N/A</v>
      </c>
      <c r="H1344" t="e">
        <f t="shared" si="1204"/>
        <v>#N/A</v>
      </c>
      <c r="I1344" t="e">
        <f t="shared" si="1205"/>
        <v>#N/A</v>
      </c>
      <c r="J1344" t="e">
        <f t="shared" si="1206"/>
        <v>#N/A</v>
      </c>
      <c r="K1344" t="e">
        <f t="shared" si="1207"/>
        <v>#N/A</v>
      </c>
      <c r="L1344" t="e">
        <f t="shared" si="1208"/>
        <v>#N/A</v>
      </c>
      <c r="M1344" t="e">
        <f t="shared" si="1209"/>
        <v>#N/A</v>
      </c>
      <c r="N1344" t="e">
        <f t="shared" si="1210"/>
        <v>#N/A</v>
      </c>
      <c r="O1344" t="str">
        <f t="shared" si="1211"/>
        <v/>
      </c>
      <c r="P1344" t="str">
        <f>IF(OR($A1344="",INDEX(games!$H:$H,ROW())=""),"",INDEX(games!$H:$H,ROW()))</f>
        <v/>
      </c>
      <c r="Q1344" t="str">
        <f t="shared" si="1212"/>
        <v/>
      </c>
      <c r="T1344">
        <f t="shared" si="1213"/>
        <v>1994</v>
      </c>
      <c r="U1344">
        <f t="shared" si="1214"/>
        <v>2020</v>
      </c>
      <c r="V1344">
        <f t="shared" si="1215"/>
        <v>26</v>
      </c>
      <c r="W1344" t="str">
        <f>IF(TRIM(INDEX(connections!$A:$A,ROW()))="","",TRIM(INDEX(connections!$A:$A,ROW())))</f>
        <v>Ancient Domains of Mystery</v>
      </c>
      <c r="X1344" t="str">
        <f>IF($W1344="","",TRIM(INDEX(connections!$B:$B,ROW())))</f>
        <v>Stoneshard</v>
      </c>
      <c r="Y1344">
        <f t="shared" si="1216"/>
        <v>25</v>
      </c>
      <c r="Z1344">
        <f t="shared" si="1217"/>
        <v>819</v>
      </c>
      <c r="AA1344" t="str">
        <f t="shared" si="1218"/>
        <v>Yes</v>
      </c>
      <c r="AB1344" t="str">
        <f t="shared" si="1219"/>
        <v/>
      </c>
      <c r="AC1344" t="str">
        <f t="shared" si="1220"/>
        <v/>
      </c>
      <c r="AD1344">
        <f t="shared" si="1221"/>
        <v>0</v>
      </c>
      <c r="AE1344" t="str">
        <f t="shared" si="1222"/>
        <v/>
      </c>
      <c r="AG1344" t="str">
        <f t="shared" si="1223"/>
        <v/>
      </c>
      <c r="AH1344" t="str">
        <f t="shared" si="1224"/>
        <v/>
      </c>
      <c r="AI1344" t="str">
        <f t="shared" si="1225"/>
        <v/>
      </c>
      <c r="AJ1344" t="str">
        <f t="shared" si="1226"/>
        <v/>
      </c>
      <c r="AK1344" t="str">
        <f t="shared" si="1227"/>
        <v/>
      </c>
      <c r="AL1344" t="str">
        <f>IF($A1344="","",INDEX(games!$J:$J,ROW())&amp;"")</f>
        <v/>
      </c>
      <c r="AM1344" t="str">
        <f>IF($A1344="","",SUMPRODUCT($AO1344:$BD1344,'Map Analysis'!$AN$2^{0,1,2,3,4,5,6,7,8,9,10,11,12,13,14,15}))</f>
        <v/>
      </c>
      <c r="AN1344" t="str">
        <f t="shared" si="1228"/>
        <v/>
      </c>
      <c r="AO1344" t="str">
        <f t="shared" si="1229"/>
        <v/>
      </c>
      <c r="AP1344" t="str">
        <f t="shared" si="1230"/>
        <v/>
      </c>
      <c r="AQ1344" t="str">
        <f t="shared" si="1231"/>
        <v/>
      </c>
      <c r="AR1344" t="str">
        <f t="shared" si="1232"/>
        <v/>
      </c>
      <c r="AS1344" t="str">
        <f t="shared" si="1233"/>
        <v/>
      </c>
      <c r="AT1344" t="str">
        <f t="shared" si="1234"/>
        <v/>
      </c>
      <c r="AU1344" t="str">
        <f t="shared" si="1235"/>
        <v/>
      </c>
      <c r="AV1344" t="str">
        <f t="shared" si="1236"/>
        <v/>
      </c>
      <c r="AW1344" t="str">
        <f t="shared" si="1237"/>
        <v/>
      </c>
      <c r="AX1344" t="str">
        <f t="shared" si="1238"/>
        <v/>
      </c>
      <c r="AY1344" t="str">
        <f t="shared" si="1239"/>
        <v/>
      </c>
      <c r="AZ1344" t="str">
        <f t="shared" si="1240"/>
        <v/>
      </c>
      <c r="BA1344" t="str">
        <f t="shared" si="1241"/>
        <v/>
      </c>
      <c r="BB1344" t="str">
        <f t="shared" si="1242"/>
        <v/>
      </c>
      <c r="BC1344" t="str">
        <f t="shared" si="1243"/>
        <v/>
      </c>
      <c r="BD1344" t="str">
        <f t="shared" si="1244"/>
        <v/>
      </c>
      <c r="BF1344">
        <f t="shared" si="1245"/>
        <v>2</v>
      </c>
      <c r="BG1344">
        <f t="shared" si="1246"/>
        <v>0</v>
      </c>
      <c r="BH1344">
        <f t="shared" si="1247"/>
        <v>0</v>
      </c>
      <c r="BI1344">
        <f t="shared" si="1248"/>
        <v>0</v>
      </c>
      <c r="BJ1344">
        <f t="shared" si="1249"/>
        <v>0</v>
      </c>
      <c r="BK1344">
        <f t="shared" si="1250"/>
        <v>0</v>
      </c>
      <c r="BL1344">
        <f t="shared" si="1251"/>
        <v>0</v>
      </c>
      <c r="BM1344">
        <f t="shared" si="1252"/>
        <v>0</v>
      </c>
      <c r="BN1344">
        <f t="shared" si="1253"/>
        <v>0</v>
      </c>
      <c r="BO1344">
        <f t="shared" si="1254"/>
        <v>0</v>
      </c>
      <c r="BP1344">
        <f t="shared" si="1255"/>
        <v>0</v>
      </c>
      <c r="BQ1344">
        <f t="shared" si="1256"/>
        <v>0</v>
      </c>
      <c r="BR1344">
        <f t="shared" si="1257"/>
        <v>0</v>
      </c>
      <c r="BS1344">
        <f t="shared" si="1258"/>
        <v>0</v>
      </c>
      <c r="BT1344">
        <f t="shared" si="1259"/>
        <v>0</v>
      </c>
    </row>
    <row r="1345" spans="1:72" x14ac:dyDescent="0.25">
      <c r="A1345" t="str">
        <f>IF(TRIM(INDEX(games!$A:$A,ROW()))="","",TRIM(INDEX(games!$A:$A,ROW())))</f>
        <v/>
      </c>
      <c r="B1345" t="str">
        <f>IF(OR($A1345="",INDEX(games!$B:$B,ROW())=""),"",INDEX(games!$B:$B,ROW()))</f>
        <v/>
      </c>
      <c r="C1345" t="str">
        <f>IF(OR($A1345="",INDEX(games!$C:$C,ROW())=""),"",INDEX(games!$C:$C,ROW()))</f>
        <v/>
      </c>
      <c r="D1345" t="str">
        <f t="shared" si="1200"/>
        <v/>
      </c>
      <c r="E1345" t="str">
        <f t="shared" si="1201"/>
        <v/>
      </c>
      <c r="F1345" t="str">
        <f t="shared" si="1202"/>
        <v/>
      </c>
      <c r="G1345" t="e">
        <f t="shared" si="1203"/>
        <v>#N/A</v>
      </c>
      <c r="H1345" t="e">
        <f t="shared" si="1204"/>
        <v>#N/A</v>
      </c>
      <c r="I1345" t="e">
        <f t="shared" si="1205"/>
        <v>#N/A</v>
      </c>
      <c r="J1345" t="e">
        <f t="shared" si="1206"/>
        <v>#N/A</v>
      </c>
      <c r="K1345" t="e">
        <f t="shared" si="1207"/>
        <v>#N/A</v>
      </c>
      <c r="L1345" t="e">
        <f t="shared" si="1208"/>
        <v>#N/A</v>
      </c>
      <c r="M1345" t="e">
        <f t="shared" si="1209"/>
        <v>#N/A</v>
      </c>
      <c r="N1345" t="e">
        <f t="shared" si="1210"/>
        <v>#N/A</v>
      </c>
      <c r="O1345" t="str">
        <f t="shared" si="1211"/>
        <v/>
      </c>
      <c r="P1345" t="str">
        <f>IF(OR($A1345="",INDEX(games!$H:$H,ROW())=""),"",INDEX(games!$H:$H,ROW()))</f>
        <v/>
      </c>
      <c r="Q1345" t="str">
        <f t="shared" si="1212"/>
        <v/>
      </c>
      <c r="T1345">
        <f t="shared" si="1213"/>
        <v>2015</v>
      </c>
      <c r="U1345">
        <f t="shared" si="1214"/>
        <v>2020</v>
      </c>
      <c r="V1345">
        <f t="shared" si="1215"/>
        <v>5</v>
      </c>
      <c r="W1345" t="str">
        <f>IF(TRIM(INDEX(connections!$A:$A,ROW()))="","",TRIM(INDEX(connections!$A:$A,ROW())))</f>
        <v>Darkest Dungeon</v>
      </c>
      <c r="X1345" t="str">
        <f>IF($W1345="","",TRIM(INDEX(connections!$B:$B,ROW())))</f>
        <v>Stoneshard</v>
      </c>
      <c r="Y1345">
        <f t="shared" si="1216"/>
        <v>190</v>
      </c>
      <c r="Z1345">
        <f t="shared" si="1217"/>
        <v>819</v>
      </c>
      <c r="AA1345" t="str">
        <f t="shared" si="1218"/>
        <v>Yes</v>
      </c>
      <c r="AB1345" t="str">
        <f t="shared" si="1219"/>
        <v/>
      </c>
      <c r="AC1345" t="str">
        <f t="shared" si="1220"/>
        <v/>
      </c>
      <c r="AD1345">
        <f t="shared" si="1221"/>
        <v>1</v>
      </c>
      <c r="AE1345" t="str">
        <f t="shared" si="1222"/>
        <v/>
      </c>
      <c r="AG1345" t="str">
        <f t="shared" si="1223"/>
        <v/>
      </c>
      <c r="AH1345" t="str">
        <f t="shared" si="1224"/>
        <v/>
      </c>
      <c r="AI1345" t="str">
        <f t="shared" si="1225"/>
        <v/>
      </c>
      <c r="AJ1345" t="str">
        <f t="shared" si="1226"/>
        <v/>
      </c>
      <c r="AK1345" t="str">
        <f t="shared" si="1227"/>
        <v/>
      </c>
      <c r="AL1345" t="str">
        <f>IF($A1345="","",INDEX(games!$J:$J,ROW())&amp;"")</f>
        <v/>
      </c>
      <c r="AM1345" t="str">
        <f>IF($A1345="","",SUMPRODUCT($AO1345:$BD1345,'Map Analysis'!$AN$2^{0,1,2,3,4,5,6,7,8,9,10,11,12,13,14,15}))</f>
        <v/>
      </c>
      <c r="AN1345" t="str">
        <f t="shared" si="1228"/>
        <v/>
      </c>
      <c r="AO1345" t="str">
        <f t="shared" si="1229"/>
        <v/>
      </c>
      <c r="AP1345" t="str">
        <f t="shared" si="1230"/>
        <v/>
      </c>
      <c r="AQ1345" t="str">
        <f t="shared" si="1231"/>
        <v/>
      </c>
      <c r="AR1345" t="str">
        <f t="shared" si="1232"/>
        <v/>
      </c>
      <c r="AS1345" t="str">
        <f t="shared" si="1233"/>
        <v/>
      </c>
      <c r="AT1345" t="str">
        <f t="shared" si="1234"/>
        <v/>
      </c>
      <c r="AU1345" t="str">
        <f t="shared" si="1235"/>
        <v/>
      </c>
      <c r="AV1345" t="str">
        <f t="shared" si="1236"/>
        <v/>
      </c>
      <c r="AW1345" t="str">
        <f t="shared" si="1237"/>
        <v/>
      </c>
      <c r="AX1345" t="str">
        <f t="shared" si="1238"/>
        <v/>
      </c>
      <c r="AY1345" t="str">
        <f t="shared" si="1239"/>
        <v/>
      </c>
      <c r="AZ1345" t="str">
        <f t="shared" si="1240"/>
        <v/>
      </c>
      <c r="BA1345" t="str">
        <f t="shared" si="1241"/>
        <v/>
      </c>
      <c r="BB1345" t="str">
        <f t="shared" si="1242"/>
        <v/>
      </c>
      <c r="BC1345" t="str">
        <f t="shared" si="1243"/>
        <v/>
      </c>
      <c r="BD1345" t="str">
        <f t="shared" si="1244"/>
        <v/>
      </c>
      <c r="BF1345">
        <f t="shared" si="1245"/>
        <v>2</v>
      </c>
      <c r="BG1345">
        <f t="shared" si="1246"/>
        <v>0</v>
      </c>
      <c r="BH1345">
        <f t="shared" si="1247"/>
        <v>0</v>
      </c>
      <c r="BI1345">
        <f t="shared" si="1248"/>
        <v>0</v>
      </c>
      <c r="BJ1345">
        <f t="shared" si="1249"/>
        <v>0</v>
      </c>
      <c r="BK1345">
        <f t="shared" si="1250"/>
        <v>0</v>
      </c>
      <c r="BL1345">
        <f t="shared" si="1251"/>
        <v>0</v>
      </c>
      <c r="BM1345">
        <f t="shared" si="1252"/>
        <v>0</v>
      </c>
      <c r="BN1345">
        <f t="shared" si="1253"/>
        <v>0</v>
      </c>
      <c r="BO1345">
        <f t="shared" si="1254"/>
        <v>0</v>
      </c>
      <c r="BP1345">
        <f t="shared" si="1255"/>
        <v>0</v>
      </c>
      <c r="BQ1345">
        <f t="shared" si="1256"/>
        <v>0</v>
      </c>
      <c r="BR1345">
        <f t="shared" si="1257"/>
        <v>0</v>
      </c>
      <c r="BS1345">
        <f t="shared" si="1258"/>
        <v>0</v>
      </c>
      <c r="BT1345">
        <f t="shared" si="1259"/>
        <v>0</v>
      </c>
    </row>
    <row r="1346" spans="1:72" x14ac:dyDescent="0.25">
      <c r="A1346" t="str">
        <f>IF(TRIM(INDEX(games!$A:$A,ROW()))="","",TRIM(INDEX(games!$A:$A,ROW())))</f>
        <v/>
      </c>
      <c r="B1346" t="str">
        <f>IF(OR($A1346="",INDEX(games!$B:$B,ROW())=""),"",INDEX(games!$B:$B,ROW()))</f>
        <v/>
      </c>
      <c r="C1346" t="str">
        <f>IF(OR($A1346="",INDEX(games!$C:$C,ROW())=""),"",INDEX(games!$C:$C,ROW()))</f>
        <v/>
      </c>
      <c r="D1346" t="str">
        <f t="shared" ref="D1346:D1409" si="1260">IF($A1346="","",COUNTIF($W$2:$W$2500,$A1346)+COUNTIF($X$2:$X$2500,$A1346))</f>
        <v/>
      </c>
      <c r="E1346" t="str">
        <f t="shared" ref="E1346:E1409" si="1261">IF($A1346="","",IFERROR(MATCH($C1346,$R$2:$R$5,0),0))</f>
        <v/>
      </c>
      <c r="F1346" t="str">
        <f t="shared" ref="F1346:F1409" si="1262">IF($A1346="","",MOD(ROW(),34))</f>
        <v/>
      </c>
      <c r="G1346" t="e">
        <f t="shared" ref="G1346:G1409" si="1263">IF($A1346="",NA(),IF($C1346="Action",$B1346,NA()))</f>
        <v>#N/A</v>
      </c>
      <c r="H1346" t="e">
        <f t="shared" ref="H1346:H1409" si="1264">IF($A1346="",NA(),IF($C1346="Action",1+$F1346*0.023,NA()))</f>
        <v>#N/A</v>
      </c>
      <c r="I1346" t="e">
        <f t="shared" ref="I1346:I1409" si="1265">IF($A1346="",NA(),IF($C1346="Strategy",$B1346,NA()))</f>
        <v>#N/A</v>
      </c>
      <c r="J1346" t="e">
        <f t="shared" ref="J1346:J1409" si="1266">IF($A1346="",NA(),IF($C1346="Strategy",2+$F1346*0.023,NA()))</f>
        <v>#N/A</v>
      </c>
      <c r="K1346" t="e">
        <f t="shared" ref="K1346:K1409" si="1267">IF($A1346="",NA(),IF($C1346="Deckbuilder",$B1346,NA()))</f>
        <v>#N/A</v>
      </c>
      <c r="L1346" t="e">
        <f t="shared" ref="L1346:L1409" si="1268">IF($A1346="",NA(),IF($C1346="Deckbuilder",3+$F1346*0.023,NA()))</f>
        <v>#N/A</v>
      </c>
      <c r="M1346" t="e">
        <f t="shared" ref="M1346:M1409" si="1269">IF($A1346="",NA(),IF($C1346="Traditional",$B1346,NA()))</f>
        <v>#N/A</v>
      </c>
      <c r="N1346" t="e">
        <f t="shared" ref="N1346:N1409" si="1270">IF($A1346="",NA(),IF($C1346="Traditional",4+$F1346*0.023,NA()))</f>
        <v>#N/A</v>
      </c>
      <c r="O1346" t="str">
        <f t="shared" ref="O1346:O1409" si="1271">IF($A1346="","",$D1346+ROW()/1000000)</f>
        <v/>
      </c>
      <c r="P1346" t="str">
        <f>IF(OR($A1346="",INDEX(games!$H:$H,ROW())=""),"",INDEX(games!$H:$H,ROW()))</f>
        <v/>
      </c>
      <c r="Q1346" t="str">
        <f t="shared" ref="Q1346:Q1409" si="1272">IF(OR($A1346="",$P1346&lt;&gt;"Yes"),"",$D1346+ROW()/1000000)</f>
        <v/>
      </c>
      <c r="T1346">
        <f t="shared" ref="T1346:T1409" si="1273">IF($Y1346="","",INDEX($B$2:$B$1500,$Y1346))</f>
        <v>1996</v>
      </c>
      <c r="U1346">
        <f t="shared" ref="U1346:U1409" si="1274">IF($Z1346="","",INDEX($B$2:$B$1500,$Z1346))</f>
        <v>2020</v>
      </c>
      <c r="V1346">
        <f t="shared" ref="V1346:V1409" si="1275">IF(OR($T1346="",$U1346=""),"",$U1346-$T1346)</f>
        <v>24</v>
      </c>
      <c r="W1346" t="str">
        <f>IF(TRIM(INDEX(connections!$A:$A,ROW()))="","",TRIM(INDEX(connections!$A:$A,ROW())))</f>
        <v>Diablo</v>
      </c>
      <c r="X1346" t="str">
        <f>IF($W1346="","",TRIM(INDEX(connections!$B:$B,ROW())))</f>
        <v>Stoneshard</v>
      </c>
      <c r="Y1346">
        <f t="shared" ref="Y1346:Y1409" si="1276">IF($W1346="","",IFERROR(MATCH($W1346,$A$2:$A$1500,0),""))</f>
        <v>225</v>
      </c>
      <c r="Z1346">
        <f t="shared" ref="Z1346:Z1409" si="1277">IF($X1346="","",IFERROR(MATCH($X1346,$A$2:$A$1500,0),""))</f>
        <v>819</v>
      </c>
      <c r="AA1346" t="str">
        <f t="shared" ref="AA1346:AA1409" si="1278">IF($Y1346="","",INDEX($P$2:$P$1500,$Y1346))</f>
        <v>Yes</v>
      </c>
      <c r="AB1346" t="str">
        <f t="shared" ref="AB1346:AB1409" si="1279">IF($Z1346="","",INDEX($P$2:$P$1500,$Z1346))</f>
        <v/>
      </c>
      <c r="AC1346" t="str">
        <f t="shared" ref="AC1346:AC1409" si="1280">IF(AND($AA1346="Yes",$AB1346="Yes"),1,"")</f>
        <v/>
      </c>
      <c r="AD1346">
        <f t="shared" ref="AD1346:AD1409" si="1281">IF(OR($Y1346="",$Z1346=""),"",IF(INDEX($C$2:$C$1500,$Y1346)=INDEX($C$2:$C$1500,$Z1346),0,1))</f>
        <v>1</v>
      </c>
      <c r="AE1346" t="str">
        <f t="shared" ref="AE1346:AE1409" si="1282">IF($AC1346&lt;&gt;1,"",IF(AND(INDEX($AG$2:$AG$1500,$Y1346)=1,INDEX($AG$2:$AG$1500,$Z1346)=1),1,""))</f>
        <v/>
      </c>
      <c r="AG1346" t="str">
        <f t="shared" ref="AG1346:AG1409" si="1283">IF($A1346="","",COUNTIFS($W$2:$W$2500,$A1346,$AB$2:$AB$2500,"Yes")+COUNTIFS($X$2:$X$2500,$A1346,$AA$2:$AA$2500,"Yes"))</f>
        <v/>
      </c>
      <c r="AH1346" t="str">
        <f t="shared" ref="AH1346:AH1409" si="1284">IF(OR($P1346&lt;&gt;"Yes",N($AG1346)=0),"",IF(AND($AG1346=1,COUNTIFS($W$2:$W$2500,$A1346,$AE$2:$AE$2500,1)+COUNTIFS($X$2:$X$2500,$A1346,$AE$2:$AE$2500,1)&gt;0),"","Yes"))</f>
        <v/>
      </c>
      <c r="AI1346" t="str">
        <f t="shared" ref="AI1346:AI1409" si="1285">IF($AH1346="Yes",$AG1346,"")</f>
        <v/>
      </c>
      <c r="AJ1346" t="str">
        <f t="shared" ref="AJ1346:AJ1409" si="1286">IF($AI1346="","",$AI1346+ROW()/1000000)</f>
        <v/>
      </c>
      <c r="AK1346" t="str">
        <f t="shared" ref="AK1346:AK1409" si="1287">IF(OR($A1346="",$P1346="Yes",N($AG1346)=0),"",$AG1346+ROW()/1000000)</f>
        <v/>
      </c>
      <c r="AL1346" t="str">
        <f>IF($A1346="","",INDEX(games!$J:$J,ROW())&amp;"")</f>
        <v/>
      </c>
      <c r="AM1346" t="str">
        <f>IF($A1346="","",SUMPRODUCT($AO1346:$BD1346,'Map Analysis'!$AN$2^{0,1,2,3,4,5,6,7,8,9,10,11,12,13,14,15}))</f>
        <v/>
      </c>
      <c r="AN1346" t="str">
        <f t="shared" ref="AN1346:AN1409" si="1288">IF($A1346="","",$AM1346+ROW()/10000000)</f>
        <v/>
      </c>
      <c r="AO1346" t="str">
        <f t="shared" ref="AO1346:AO1409" si="1289">IF($A1346="","",COUNTIF($W$2:$W$2500,$A1346))</f>
        <v/>
      </c>
      <c r="AP1346" t="str">
        <f t="shared" ref="AP1346:AP1409" si="1290">IF($A1346="","",SUMIFS($BF$2:$BF$2500,$W$2:$W$2500,$A1346))</f>
        <v/>
      </c>
      <c r="AQ1346" t="str">
        <f t="shared" ref="AQ1346:AQ1409" si="1291">IF($A1346="","",SUMIFS($BG$2:$BG$2500,$W$2:$W$2500,$A1346))</f>
        <v/>
      </c>
      <c r="AR1346" t="str">
        <f t="shared" ref="AR1346:AR1409" si="1292">IF($A1346="","",SUMIFS($BH$2:$BH$2500,$W$2:$W$2500,$A1346))</f>
        <v/>
      </c>
      <c r="AS1346" t="str">
        <f t="shared" ref="AS1346:AS1409" si="1293">IF($A1346="","",SUMIFS($BI$2:$BI$2500,$W$2:$W$2500,$A1346))</f>
        <v/>
      </c>
      <c r="AT1346" t="str">
        <f t="shared" ref="AT1346:AT1409" si="1294">IF($A1346="","",SUMIFS($BJ$2:$BJ$2500,$W$2:$W$2500,$A1346))</f>
        <v/>
      </c>
      <c r="AU1346" t="str">
        <f t="shared" ref="AU1346:AU1409" si="1295">IF($A1346="","",SUMIFS($BK$2:$BK$2500,$W$2:$W$2500,$A1346))</f>
        <v/>
      </c>
      <c r="AV1346" t="str">
        <f t="shared" ref="AV1346:AV1409" si="1296">IF($A1346="","",SUMIFS($BL$2:$BL$2500,$W$2:$W$2500,$A1346))</f>
        <v/>
      </c>
      <c r="AW1346" t="str">
        <f t="shared" ref="AW1346:AW1409" si="1297">IF($A1346="","",SUMIFS($BM$2:$BM$2500,$W$2:$W$2500,$A1346))</f>
        <v/>
      </c>
      <c r="AX1346" t="str">
        <f t="shared" ref="AX1346:AX1409" si="1298">IF($A1346="","",SUMIFS($BN$2:$BN$2500,$W$2:$W$2500,$A1346))</f>
        <v/>
      </c>
      <c r="AY1346" t="str">
        <f t="shared" ref="AY1346:AY1409" si="1299">IF($A1346="","",SUMIFS($BO$2:$BO$2500,$W$2:$W$2500,$A1346))</f>
        <v/>
      </c>
      <c r="AZ1346" t="str">
        <f t="shared" ref="AZ1346:AZ1409" si="1300">IF($A1346="","",SUMIFS($BP$2:$BP$2500,$W$2:$W$2500,$A1346))</f>
        <v/>
      </c>
      <c r="BA1346" t="str">
        <f t="shared" ref="BA1346:BA1409" si="1301">IF($A1346="","",SUMIFS($BQ$2:$BQ$2500,$W$2:$W$2500,$A1346))</f>
        <v/>
      </c>
      <c r="BB1346" t="str">
        <f t="shared" ref="BB1346:BB1409" si="1302">IF($A1346="","",SUMIFS($BR$2:$BR$2500,$W$2:$W$2500,$A1346))</f>
        <v/>
      </c>
      <c r="BC1346" t="str">
        <f t="shared" ref="BC1346:BC1409" si="1303">IF($A1346="","",SUMIFS($BS$2:$BS$2500,$W$2:$W$2500,$A1346))</f>
        <v/>
      </c>
      <c r="BD1346" t="str">
        <f t="shared" ref="BD1346:BD1409" si="1304">IF($A1346="","",SUMIFS($BT$2:$BT$2500,$W$2:$W$2500,$A1346))</f>
        <v/>
      </c>
      <c r="BF1346">
        <f t="shared" ref="BF1346:BF1409" si="1305">IF($Z1346="","",INDEX($AO$2:$AO$1500,$Z1346))</f>
        <v>2</v>
      </c>
      <c r="BG1346">
        <f t="shared" ref="BG1346:BG1409" si="1306">IF($Z1346="","",INDEX($AP$2:$AP$1500,$Z1346))</f>
        <v>0</v>
      </c>
      <c r="BH1346">
        <f t="shared" ref="BH1346:BH1409" si="1307">IF($Z1346="","",INDEX($AQ$2:$AQ$1500,$Z1346))</f>
        <v>0</v>
      </c>
      <c r="BI1346">
        <f t="shared" ref="BI1346:BI1409" si="1308">IF($Z1346="","",INDEX($AR$2:$AR$1500,$Z1346))</f>
        <v>0</v>
      </c>
      <c r="BJ1346">
        <f t="shared" ref="BJ1346:BJ1409" si="1309">IF($Z1346="","",INDEX($AS$2:$AS$1500,$Z1346))</f>
        <v>0</v>
      </c>
      <c r="BK1346">
        <f t="shared" ref="BK1346:BK1409" si="1310">IF($Z1346="","",INDEX($AT$2:$AT$1500,$Z1346))</f>
        <v>0</v>
      </c>
      <c r="BL1346">
        <f t="shared" ref="BL1346:BL1409" si="1311">IF($Z1346="","",INDEX($AU$2:$AU$1500,$Z1346))</f>
        <v>0</v>
      </c>
      <c r="BM1346">
        <f t="shared" ref="BM1346:BM1409" si="1312">IF($Z1346="","",INDEX($AV$2:$AV$1500,$Z1346))</f>
        <v>0</v>
      </c>
      <c r="BN1346">
        <f t="shared" ref="BN1346:BN1409" si="1313">IF($Z1346="","",INDEX($AW$2:$AW$1500,$Z1346))</f>
        <v>0</v>
      </c>
      <c r="BO1346">
        <f t="shared" ref="BO1346:BO1409" si="1314">IF($Z1346="","",INDEX($AX$2:$AX$1500,$Z1346))</f>
        <v>0</v>
      </c>
      <c r="BP1346">
        <f t="shared" ref="BP1346:BP1409" si="1315">IF($Z1346="","",INDEX($AY$2:$AY$1500,$Z1346))</f>
        <v>0</v>
      </c>
      <c r="BQ1346">
        <f t="shared" ref="BQ1346:BQ1409" si="1316">IF($Z1346="","",INDEX($AZ$2:$AZ$1500,$Z1346))</f>
        <v>0</v>
      </c>
      <c r="BR1346">
        <f t="shared" ref="BR1346:BR1409" si="1317">IF($Z1346="","",INDEX($BA$2:$BA$1500,$Z1346))</f>
        <v>0</v>
      </c>
      <c r="BS1346">
        <f t="shared" ref="BS1346:BS1409" si="1318">IF($Z1346="","",INDEX($BB$2:$BB$1500,$Z1346))</f>
        <v>0</v>
      </c>
      <c r="BT1346">
        <f t="shared" ref="BT1346:BT1409" si="1319">IF($Z1346="","",INDEX($BC$2:$BC$1500,$Z1346))</f>
        <v>0</v>
      </c>
    </row>
    <row r="1347" spans="1:72" x14ac:dyDescent="0.25">
      <c r="A1347" t="str">
        <f>IF(TRIM(INDEX(games!$A:$A,ROW()))="","",TRIM(INDEX(games!$A:$A,ROW())))</f>
        <v/>
      </c>
      <c r="B1347" t="str">
        <f>IF(OR($A1347="",INDEX(games!$B:$B,ROW())=""),"",INDEX(games!$B:$B,ROW()))</f>
        <v/>
      </c>
      <c r="C1347" t="str">
        <f>IF(OR($A1347="",INDEX(games!$C:$C,ROW())=""),"",INDEX(games!$C:$C,ROW()))</f>
        <v/>
      </c>
      <c r="D1347" t="str">
        <f t="shared" si="1260"/>
        <v/>
      </c>
      <c r="E1347" t="str">
        <f t="shared" si="1261"/>
        <v/>
      </c>
      <c r="F1347" t="str">
        <f t="shared" si="1262"/>
        <v/>
      </c>
      <c r="G1347" t="e">
        <f t="shared" si="1263"/>
        <v>#N/A</v>
      </c>
      <c r="H1347" t="e">
        <f t="shared" si="1264"/>
        <v>#N/A</v>
      </c>
      <c r="I1347" t="e">
        <f t="shared" si="1265"/>
        <v>#N/A</v>
      </c>
      <c r="J1347" t="e">
        <f t="shared" si="1266"/>
        <v>#N/A</v>
      </c>
      <c r="K1347" t="e">
        <f t="shared" si="1267"/>
        <v>#N/A</v>
      </c>
      <c r="L1347" t="e">
        <f t="shared" si="1268"/>
        <v>#N/A</v>
      </c>
      <c r="M1347" t="e">
        <f t="shared" si="1269"/>
        <v>#N/A</v>
      </c>
      <c r="N1347" t="e">
        <f t="shared" si="1270"/>
        <v>#N/A</v>
      </c>
      <c r="O1347" t="str">
        <f t="shared" si="1271"/>
        <v/>
      </c>
      <c r="P1347" t="str">
        <f>IF(OR($A1347="",INDEX(games!$H:$H,ROW())=""),"",INDEX(games!$H:$H,ROW()))</f>
        <v/>
      </c>
      <c r="Q1347" t="str">
        <f t="shared" si="1272"/>
        <v/>
      </c>
      <c r="T1347">
        <f t="shared" si="1273"/>
        <v>2008</v>
      </c>
      <c r="U1347">
        <f t="shared" si="1274"/>
        <v>2017</v>
      </c>
      <c r="V1347">
        <f t="shared" si="1275"/>
        <v>9</v>
      </c>
      <c r="W1347" t="str">
        <f>IF(TRIM(INDEX(connections!$A:$A,ROW()))="","",TRIM(INDEX(connections!$A:$A,ROW())))</f>
        <v>Spelunky Classic</v>
      </c>
      <c r="X1347" t="str">
        <f>IF($W1347="","",TRIM(INDEX(connections!$B:$B,ROW())))</f>
        <v>Strafe</v>
      </c>
      <c r="Y1347">
        <f t="shared" si="1276"/>
        <v>801</v>
      </c>
      <c r="Z1347">
        <f t="shared" si="1277"/>
        <v>821</v>
      </c>
      <c r="AA1347" t="str">
        <f t="shared" si="1278"/>
        <v>Yes</v>
      </c>
      <c r="AB1347" t="str">
        <f t="shared" si="1279"/>
        <v>Yes</v>
      </c>
      <c r="AC1347">
        <f t="shared" si="1280"/>
        <v>1</v>
      </c>
      <c r="AD1347">
        <f t="shared" si="1281"/>
        <v>0</v>
      </c>
      <c r="AE1347" t="str">
        <f t="shared" si="1282"/>
        <v/>
      </c>
      <c r="AG1347" t="str">
        <f t="shared" si="1283"/>
        <v/>
      </c>
      <c r="AH1347" t="str">
        <f t="shared" si="1284"/>
        <v/>
      </c>
      <c r="AI1347" t="str">
        <f t="shared" si="1285"/>
        <v/>
      </c>
      <c r="AJ1347" t="str">
        <f t="shared" si="1286"/>
        <v/>
      </c>
      <c r="AK1347" t="str">
        <f t="shared" si="1287"/>
        <v/>
      </c>
      <c r="AL1347" t="str">
        <f>IF($A1347="","",INDEX(games!$J:$J,ROW())&amp;"")</f>
        <v/>
      </c>
      <c r="AM1347" t="str">
        <f>IF($A1347="","",SUMPRODUCT($AO1347:$BD1347,'Map Analysis'!$AN$2^{0,1,2,3,4,5,6,7,8,9,10,11,12,13,14,15}))</f>
        <v/>
      </c>
      <c r="AN1347" t="str">
        <f t="shared" si="1288"/>
        <v/>
      </c>
      <c r="AO1347" t="str">
        <f t="shared" si="1289"/>
        <v/>
      </c>
      <c r="AP1347" t="str">
        <f t="shared" si="1290"/>
        <v/>
      </c>
      <c r="AQ1347" t="str">
        <f t="shared" si="1291"/>
        <v/>
      </c>
      <c r="AR1347" t="str">
        <f t="shared" si="1292"/>
        <v/>
      </c>
      <c r="AS1347" t="str">
        <f t="shared" si="1293"/>
        <v/>
      </c>
      <c r="AT1347" t="str">
        <f t="shared" si="1294"/>
        <v/>
      </c>
      <c r="AU1347" t="str">
        <f t="shared" si="1295"/>
        <v/>
      </c>
      <c r="AV1347" t="str">
        <f t="shared" si="1296"/>
        <v/>
      </c>
      <c r="AW1347" t="str">
        <f t="shared" si="1297"/>
        <v/>
      </c>
      <c r="AX1347" t="str">
        <f t="shared" si="1298"/>
        <v/>
      </c>
      <c r="AY1347" t="str">
        <f t="shared" si="1299"/>
        <v/>
      </c>
      <c r="AZ1347" t="str">
        <f t="shared" si="1300"/>
        <v/>
      </c>
      <c r="BA1347" t="str">
        <f t="shared" si="1301"/>
        <v/>
      </c>
      <c r="BB1347" t="str">
        <f t="shared" si="1302"/>
        <v/>
      </c>
      <c r="BC1347" t="str">
        <f t="shared" si="1303"/>
        <v/>
      </c>
      <c r="BD1347" t="str">
        <f t="shared" si="1304"/>
        <v/>
      </c>
      <c r="BF1347">
        <f t="shared" si="1305"/>
        <v>0</v>
      </c>
      <c r="BG1347">
        <f t="shared" si="1306"/>
        <v>0</v>
      </c>
      <c r="BH1347">
        <f t="shared" si="1307"/>
        <v>0</v>
      </c>
      <c r="BI1347">
        <f t="shared" si="1308"/>
        <v>0</v>
      </c>
      <c r="BJ1347">
        <f t="shared" si="1309"/>
        <v>0</v>
      </c>
      <c r="BK1347">
        <f t="shared" si="1310"/>
        <v>0</v>
      </c>
      <c r="BL1347">
        <f t="shared" si="1311"/>
        <v>0</v>
      </c>
      <c r="BM1347">
        <f t="shared" si="1312"/>
        <v>0</v>
      </c>
      <c r="BN1347">
        <f t="shared" si="1313"/>
        <v>0</v>
      </c>
      <c r="BO1347">
        <f t="shared" si="1314"/>
        <v>0</v>
      </c>
      <c r="BP1347">
        <f t="shared" si="1315"/>
        <v>0</v>
      </c>
      <c r="BQ1347">
        <f t="shared" si="1316"/>
        <v>0</v>
      </c>
      <c r="BR1347">
        <f t="shared" si="1317"/>
        <v>0</v>
      </c>
      <c r="BS1347">
        <f t="shared" si="1318"/>
        <v>0</v>
      </c>
      <c r="BT1347">
        <f t="shared" si="1319"/>
        <v>0</v>
      </c>
    </row>
    <row r="1348" spans="1:72" x14ac:dyDescent="0.25">
      <c r="A1348" t="str">
        <f>IF(TRIM(INDEX(games!$A:$A,ROW()))="","",TRIM(INDEX(games!$A:$A,ROW())))</f>
        <v/>
      </c>
      <c r="B1348" t="str">
        <f>IF(OR($A1348="",INDEX(games!$B:$B,ROW())=""),"",INDEX(games!$B:$B,ROW()))</f>
        <v/>
      </c>
      <c r="C1348" t="str">
        <f>IF(OR($A1348="",INDEX(games!$C:$C,ROW())=""),"",INDEX(games!$C:$C,ROW()))</f>
        <v/>
      </c>
      <c r="D1348" t="str">
        <f t="shared" si="1260"/>
        <v/>
      </c>
      <c r="E1348" t="str">
        <f t="shared" si="1261"/>
        <v/>
      </c>
      <c r="F1348" t="str">
        <f t="shared" si="1262"/>
        <v/>
      </c>
      <c r="G1348" t="e">
        <f t="shared" si="1263"/>
        <v>#N/A</v>
      </c>
      <c r="H1348" t="e">
        <f t="shared" si="1264"/>
        <v>#N/A</v>
      </c>
      <c r="I1348" t="e">
        <f t="shared" si="1265"/>
        <v>#N/A</v>
      </c>
      <c r="J1348" t="e">
        <f t="shared" si="1266"/>
        <v>#N/A</v>
      </c>
      <c r="K1348" t="e">
        <f t="shared" si="1267"/>
        <v>#N/A</v>
      </c>
      <c r="L1348" t="e">
        <f t="shared" si="1268"/>
        <v>#N/A</v>
      </c>
      <c r="M1348" t="e">
        <f t="shared" si="1269"/>
        <v>#N/A</v>
      </c>
      <c r="N1348" t="e">
        <f t="shared" si="1270"/>
        <v>#N/A</v>
      </c>
      <c r="O1348" t="str">
        <f t="shared" si="1271"/>
        <v/>
      </c>
      <c r="P1348" t="str">
        <f>IF(OR($A1348="",INDEX(games!$H:$H,ROW())=""),"",INDEX(games!$H:$H,ROW()))</f>
        <v/>
      </c>
      <c r="Q1348" t="str">
        <f t="shared" si="1272"/>
        <v/>
      </c>
      <c r="T1348">
        <f t="shared" si="1273"/>
        <v>1995</v>
      </c>
      <c r="U1348">
        <f t="shared" si="1274"/>
        <v>2002</v>
      </c>
      <c r="V1348">
        <f t="shared" si="1275"/>
        <v>7</v>
      </c>
      <c r="W1348" t="str">
        <f>IF(TRIM(INDEX(connections!$A:$A,ROW()))="","",TRIM(INDEX(connections!$A:$A,ROW())))</f>
        <v>Linley's Dungeon Crawl</v>
      </c>
      <c r="X1348" t="str">
        <f>IF($W1348="","",TRIM(INDEX(connections!$B:$B,ROW())))</f>
        <v>Strange Adventures in Infinite Space</v>
      </c>
      <c r="Y1348">
        <f t="shared" si="1276"/>
        <v>468</v>
      </c>
      <c r="Z1348">
        <f t="shared" si="1277"/>
        <v>822</v>
      </c>
      <c r="AA1348" t="str">
        <f t="shared" si="1278"/>
        <v>Yes</v>
      </c>
      <c r="AB1348" t="str">
        <f t="shared" si="1279"/>
        <v>Yes</v>
      </c>
      <c r="AC1348">
        <f t="shared" si="1280"/>
        <v>1</v>
      </c>
      <c r="AD1348">
        <f t="shared" si="1281"/>
        <v>1</v>
      </c>
      <c r="AE1348" t="str">
        <f t="shared" si="1282"/>
        <v/>
      </c>
      <c r="AG1348" t="str">
        <f t="shared" si="1283"/>
        <v/>
      </c>
      <c r="AH1348" t="str">
        <f t="shared" si="1284"/>
        <v/>
      </c>
      <c r="AI1348" t="str">
        <f t="shared" si="1285"/>
        <v/>
      </c>
      <c r="AJ1348" t="str">
        <f t="shared" si="1286"/>
        <v/>
      </c>
      <c r="AK1348" t="str">
        <f t="shared" si="1287"/>
        <v/>
      </c>
      <c r="AL1348" t="str">
        <f>IF($A1348="","",INDEX(games!$J:$J,ROW())&amp;"")</f>
        <v/>
      </c>
      <c r="AM1348" t="str">
        <f>IF($A1348="","",SUMPRODUCT($AO1348:$BD1348,'Map Analysis'!$AN$2^{0,1,2,3,4,5,6,7,8,9,10,11,12,13,14,15}))</f>
        <v/>
      </c>
      <c r="AN1348" t="str">
        <f t="shared" si="1288"/>
        <v/>
      </c>
      <c r="AO1348" t="str">
        <f t="shared" si="1289"/>
        <v/>
      </c>
      <c r="AP1348" t="str">
        <f t="shared" si="1290"/>
        <v/>
      </c>
      <c r="AQ1348" t="str">
        <f t="shared" si="1291"/>
        <v/>
      </c>
      <c r="AR1348" t="str">
        <f t="shared" si="1292"/>
        <v/>
      </c>
      <c r="AS1348" t="str">
        <f t="shared" si="1293"/>
        <v/>
      </c>
      <c r="AT1348" t="str">
        <f t="shared" si="1294"/>
        <v/>
      </c>
      <c r="AU1348" t="str">
        <f t="shared" si="1295"/>
        <v/>
      </c>
      <c r="AV1348" t="str">
        <f t="shared" si="1296"/>
        <v/>
      </c>
      <c r="AW1348" t="str">
        <f t="shared" si="1297"/>
        <v/>
      </c>
      <c r="AX1348" t="str">
        <f t="shared" si="1298"/>
        <v/>
      </c>
      <c r="AY1348" t="str">
        <f t="shared" si="1299"/>
        <v/>
      </c>
      <c r="AZ1348" t="str">
        <f t="shared" si="1300"/>
        <v/>
      </c>
      <c r="BA1348" t="str">
        <f t="shared" si="1301"/>
        <v/>
      </c>
      <c r="BB1348" t="str">
        <f t="shared" si="1302"/>
        <v/>
      </c>
      <c r="BC1348" t="str">
        <f t="shared" si="1303"/>
        <v/>
      </c>
      <c r="BD1348" t="str">
        <f t="shared" si="1304"/>
        <v/>
      </c>
      <c r="BF1348">
        <f t="shared" si="1305"/>
        <v>1</v>
      </c>
      <c r="BG1348">
        <f t="shared" si="1306"/>
        <v>2</v>
      </c>
      <c r="BH1348">
        <f t="shared" si="1307"/>
        <v>46</v>
      </c>
      <c r="BI1348">
        <f t="shared" si="1308"/>
        <v>240</v>
      </c>
      <c r="BJ1348">
        <f t="shared" si="1309"/>
        <v>309</v>
      </c>
      <c r="BK1348">
        <f t="shared" si="1310"/>
        <v>250</v>
      </c>
      <c r="BL1348">
        <f t="shared" si="1311"/>
        <v>72</v>
      </c>
      <c r="BM1348">
        <f t="shared" si="1312"/>
        <v>18</v>
      </c>
      <c r="BN1348">
        <f t="shared" si="1313"/>
        <v>2</v>
      </c>
      <c r="BO1348">
        <f t="shared" si="1314"/>
        <v>0</v>
      </c>
      <c r="BP1348">
        <f t="shared" si="1315"/>
        <v>0</v>
      </c>
      <c r="BQ1348">
        <f t="shared" si="1316"/>
        <v>0</v>
      </c>
      <c r="BR1348">
        <f t="shared" si="1317"/>
        <v>0</v>
      </c>
      <c r="BS1348">
        <f t="shared" si="1318"/>
        <v>0</v>
      </c>
      <c r="BT1348">
        <f t="shared" si="1319"/>
        <v>0</v>
      </c>
    </row>
    <row r="1349" spans="1:72" x14ac:dyDescent="0.25">
      <c r="A1349" t="str">
        <f>IF(TRIM(INDEX(games!$A:$A,ROW()))="","",TRIM(INDEX(games!$A:$A,ROW())))</f>
        <v/>
      </c>
      <c r="B1349" t="str">
        <f>IF(OR($A1349="",INDEX(games!$B:$B,ROW())=""),"",INDEX(games!$B:$B,ROW()))</f>
        <v/>
      </c>
      <c r="C1349" t="str">
        <f>IF(OR($A1349="",INDEX(games!$C:$C,ROW())=""),"",INDEX(games!$C:$C,ROW()))</f>
        <v/>
      </c>
      <c r="D1349" t="str">
        <f t="shared" si="1260"/>
        <v/>
      </c>
      <c r="E1349" t="str">
        <f t="shared" si="1261"/>
        <v/>
      </c>
      <c r="F1349" t="str">
        <f t="shared" si="1262"/>
        <v/>
      </c>
      <c r="G1349" t="e">
        <f t="shared" si="1263"/>
        <v>#N/A</v>
      </c>
      <c r="H1349" t="e">
        <f t="shared" si="1264"/>
        <v>#N/A</v>
      </c>
      <c r="I1349" t="e">
        <f t="shared" si="1265"/>
        <v>#N/A</v>
      </c>
      <c r="J1349" t="e">
        <f t="shared" si="1266"/>
        <v>#N/A</v>
      </c>
      <c r="K1349" t="e">
        <f t="shared" si="1267"/>
        <v>#N/A</v>
      </c>
      <c r="L1349" t="e">
        <f t="shared" si="1268"/>
        <v>#N/A</v>
      </c>
      <c r="M1349" t="e">
        <f t="shared" si="1269"/>
        <v>#N/A</v>
      </c>
      <c r="N1349" t="e">
        <f t="shared" si="1270"/>
        <v>#N/A</v>
      </c>
      <c r="O1349" t="str">
        <f t="shared" si="1271"/>
        <v/>
      </c>
      <c r="P1349" t="str">
        <f>IF(OR($A1349="",INDEX(games!$H:$H,ROW())=""),"",INDEX(games!$H:$H,ROW()))</f>
        <v/>
      </c>
      <c r="Q1349" t="str">
        <f t="shared" si="1272"/>
        <v/>
      </c>
      <c r="T1349">
        <f t="shared" si="1273"/>
        <v>1987</v>
      </c>
      <c r="U1349">
        <f t="shared" si="1274"/>
        <v>2002</v>
      </c>
      <c r="V1349">
        <f t="shared" si="1275"/>
        <v>15</v>
      </c>
      <c r="W1349" t="str">
        <f>IF(TRIM(INDEX(connections!$A:$A,ROW()))="","",TRIM(INDEX(connections!$A:$A,ROW())))</f>
        <v>NetHack</v>
      </c>
      <c r="X1349" t="str">
        <f>IF($W1349="","",TRIM(INDEX(connections!$B:$B,ROW())))</f>
        <v>Strange Adventures in Infinite Space</v>
      </c>
      <c r="Y1349">
        <f t="shared" si="1276"/>
        <v>558</v>
      </c>
      <c r="Z1349">
        <f t="shared" si="1277"/>
        <v>822</v>
      </c>
      <c r="AA1349" t="str">
        <f t="shared" si="1278"/>
        <v>Yes</v>
      </c>
      <c r="AB1349" t="str">
        <f t="shared" si="1279"/>
        <v>Yes</v>
      </c>
      <c r="AC1349">
        <f t="shared" si="1280"/>
        <v>1</v>
      </c>
      <c r="AD1349">
        <f t="shared" si="1281"/>
        <v>1</v>
      </c>
      <c r="AE1349" t="str">
        <f t="shared" si="1282"/>
        <v/>
      </c>
      <c r="AG1349" t="str">
        <f t="shared" si="1283"/>
        <v/>
      </c>
      <c r="AH1349" t="str">
        <f t="shared" si="1284"/>
        <v/>
      </c>
      <c r="AI1349" t="str">
        <f t="shared" si="1285"/>
        <v/>
      </c>
      <c r="AJ1349" t="str">
        <f t="shared" si="1286"/>
        <v/>
      </c>
      <c r="AK1349" t="str">
        <f t="shared" si="1287"/>
        <v/>
      </c>
      <c r="AL1349" t="str">
        <f>IF($A1349="","",INDEX(games!$J:$J,ROW())&amp;"")</f>
        <v/>
      </c>
      <c r="AM1349" t="str">
        <f>IF($A1349="","",SUMPRODUCT($AO1349:$BD1349,'Map Analysis'!$AN$2^{0,1,2,3,4,5,6,7,8,9,10,11,12,13,14,15}))</f>
        <v/>
      </c>
      <c r="AN1349" t="str">
        <f t="shared" si="1288"/>
        <v/>
      </c>
      <c r="AO1349" t="str">
        <f t="shared" si="1289"/>
        <v/>
      </c>
      <c r="AP1349" t="str">
        <f t="shared" si="1290"/>
        <v/>
      </c>
      <c r="AQ1349" t="str">
        <f t="shared" si="1291"/>
        <v/>
      </c>
      <c r="AR1349" t="str">
        <f t="shared" si="1292"/>
        <v/>
      </c>
      <c r="AS1349" t="str">
        <f t="shared" si="1293"/>
        <v/>
      </c>
      <c r="AT1349" t="str">
        <f t="shared" si="1294"/>
        <v/>
      </c>
      <c r="AU1349" t="str">
        <f t="shared" si="1295"/>
        <v/>
      </c>
      <c r="AV1349" t="str">
        <f t="shared" si="1296"/>
        <v/>
      </c>
      <c r="AW1349" t="str">
        <f t="shared" si="1297"/>
        <v/>
      </c>
      <c r="AX1349" t="str">
        <f t="shared" si="1298"/>
        <v/>
      </c>
      <c r="AY1349" t="str">
        <f t="shared" si="1299"/>
        <v/>
      </c>
      <c r="AZ1349" t="str">
        <f t="shared" si="1300"/>
        <v/>
      </c>
      <c r="BA1349" t="str">
        <f t="shared" si="1301"/>
        <v/>
      </c>
      <c r="BB1349" t="str">
        <f t="shared" si="1302"/>
        <v/>
      </c>
      <c r="BC1349" t="str">
        <f t="shared" si="1303"/>
        <v/>
      </c>
      <c r="BD1349" t="str">
        <f t="shared" si="1304"/>
        <v/>
      </c>
      <c r="BF1349">
        <f t="shared" si="1305"/>
        <v>1</v>
      </c>
      <c r="BG1349">
        <f t="shared" si="1306"/>
        <v>2</v>
      </c>
      <c r="BH1349">
        <f t="shared" si="1307"/>
        <v>46</v>
      </c>
      <c r="BI1349">
        <f t="shared" si="1308"/>
        <v>240</v>
      </c>
      <c r="BJ1349">
        <f t="shared" si="1309"/>
        <v>309</v>
      </c>
      <c r="BK1349">
        <f t="shared" si="1310"/>
        <v>250</v>
      </c>
      <c r="BL1349">
        <f t="shared" si="1311"/>
        <v>72</v>
      </c>
      <c r="BM1349">
        <f t="shared" si="1312"/>
        <v>18</v>
      </c>
      <c r="BN1349">
        <f t="shared" si="1313"/>
        <v>2</v>
      </c>
      <c r="BO1349">
        <f t="shared" si="1314"/>
        <v>0</v>
      </c>
      <c r="BP1349">
        <f t="shared" si="1315"/>
        <v>0</v>
      </c>
      <c r="BQ1349">
        <f t="shared" si="1316"/>
        <v>0</v>
      </c>
      <c r="BR1349">
        <f t="shared" si="1317"/>
        <v>0</v>
      </c>
      <c r="BS1349">
        <f t="shared" si="1318"/>
        <v>0</v>
      </c>
      <c r="BT1349">
        <f t="shared" si="1319"/>
        <v>0</v>
      </c>
    </row>
    <row r="1350" spans="1:72" x14ac:dyDescent="0.25">
      <c r="A1350" t="str">
        <f>IF(TRIM(INDEX(games!$A:$A,ROW()))="","",TRIM(INDEX(games!$A:$A,ROW())))</f>
        <v/>
      </c>
      <c r="B1350" t="str">
        <f>IF(OR($A1350="",INDEX(games!$B:$B,ROW())=""),"",INDEX(games!$B:$B,ROW()))</f>
        <v/>
      </c>
      <c r="C1350" t="str">
        <f>IF(OR($A1350="",INDEX(games!$C:$C,ROW())=""),"",INDEX(games!$C:$C,ROW()))</f>
        <v/>
      </c>
      <c r="D1350" t="str">
        <f t="shared" si="1260"/>
        <v/>
      </c>
      <c r="E1350" t="str">
        <f t="shared" si="1261"/>
        <v/>
      </c>
      <c r="F1350" t="str">
        <f t="shared" si="1262"/>
        <v/>
      </c>
      <c r="G1350" t="e">
        <f t="shared" si="1263"/>
        <v>#N/A</v>
      </c>
      <c r="H1350" t="e">
        <f t="shared" si="1264"/>
        <v>#N/A</v>
      </c>
      <c r="I1350" t="e">
        <f t="shared" si="1265"/>
        <v>#N/A</v>
      </c>
      <c r="J1350" t="e">
        <f t="shared" si="1266"/>
        <v>#N/A</v>
      </c>
      <c r="K1350" t="e">
        <f t="shared" si="1267"/>
        <v>#N/A</v>
      </c>
      <c r="L1350" t="e">
        <f t="shared" si="1268"/>
        <v>#N/A</v>
      </c>
      <c r="M1350" t="e">
        <f t="shared" si="1269"/>
        <v>#N/A</v>
      </c>
      <c r="N1350" t="e">
        <f t="shared" si="1270"/>
        <v>#N/A</v>
      </c>
      <c r="O1350" t="str">
        <f t="shared" si="1271"/>
        <v/>
      </c>
      <c r="P1350" t="str">
        <f>IF(OR($A1350="",INDEX(games!$H:$H,ROW())=""),"",INDEX(games!$H:$H,ROW()))</f>
        <v/>
      </c>
      <c r="Q1350" t="str">
        <f t="shared" si="1272"/>
        <v/>
      </c>
      <c r="T1350">
        <f t="shared" si="1273"/>
        <v>2021</v>
      </c>
      <c r="U1350">
        <f t="shared" si="1274"/>
        <v>2025</v>
      </c>
      <c r="V1350">
        <f t="shared" si="1275"/>
        <v>4</v>
      </c>
      <c r="W1350" t="str">
        <f>IF(TRIM(INDEX(connections!$A:$A,ROW()))="","",TRIM(INDEX(connections!$A:$A,ROW())))</f>
        <v>Inscryption</v>
      </c>
      <c r="X1350" t="str">
        <f>IF($W1350="","",TRIM(INDEX(connections!$B:$B,ROW())))</f>
        <v>Stray Path</v>
      </c>
      <c r="Y1350">
        <f t="shared" si="1276"/>
        <v>424</v>
      </c>
      <c r="Z1350">
        <f t="shared" si="1277"/>
        <v>823</v>
      </c>
      <c r="AA1350" t="str">
        <f t="shared" si="1278"/>
        <v>Yes</v>
      </c>
      <c r="AB1350" t="str">
        <f t="shared" si="1279"/>
        <v>Yes</v>
      </c>
      <c r="AC1350">
        <f t="shared" si="1280"/>
        <v>1</v>
      </c>
      <c r="AD1350">
        <f t="shared" si="1281"/>
        <v>1</v>
      </c>
      <c r="AE1350" t="str">
        <f t="shared" si="1282"/>
        <v/>
      </c>
      <c r="AG1350" t="str">
        <f t="shared" si="1283"/>
        <v/>
      </c>
      <c r="AH1350" t="str">
        <f t="shared" si="1284"/>
        <v/>
      </c>
      <c r="AI1350" t="str">
        <f t="shared" si="1285"/>
        <v/>
      </c>
      <c r="AJ1350" t="str">
        <f t="shared" si="1286"/>
        <v/>
      </c>
      <c r="AK1350" t="str">
        <f t="shared" si="1287"/>
        <v/>
      </c>
      <c r="AL1350" t="str">
        <f>IF($A1350="","",INDEX(games!$J:$J,ROW())&amp;"")</f>
        <v/>
      </c>
      <c r="AM1350" t="str">
        <f>IF($A1350="","",SUMPRODUCT($AO1350:$BD1350,'Map Analysis'!$AN$2^{0,1,2,3,4,5,6,7,8,9,10,11,12,13,14,15}))</f>
        <v/>
      </c>
      <c r="AN1350" t="str">
        <f t="shared" si="1288"/>
        <v/>
      </c>
      <c r="AO1350" t="str">
        <f t="shared" si="1289"/>
        <v/>
      </c>
      <c r="AP1350" t="str">
        <f t="shared" si="1290"/>
        <v/>
      </c>
      <c r="AQ1350" t="str">
        <f t="shared" si="1291"/>
        <v/>
      </c>
      <c r="AR1350" t="str">
        <f t="shared" si="1292"/>
        <v/>
      </c>
      <c r="AS1350" t="str">
        <f t="shared" si="1293"/>
        <v/>
      </c>
      <c r="AT1350" t="str">
        <f t="shared" si="1294"/>
        <v/>
      </c>
      <c r="AU1350" t="str">
        <f t="shared" si="1295"/>
        <v/>
      </c>
      <c r="AV1350" t="str">
        <f t="shared" si="1296"/>
        <v/>
      </c>
      <c r="AW1350" t="str">
        <f t="shared" si="1297"/>
        <v/>
      </c>
      <c r="AX1350" t="str">
        <f t="shared" si="1298"/>
        <v/>
      </c>
      <c r="AY1350" t="str">
        <f t="shared" si="1299"/>
        <v/>
      </c>
      <c r="AZ1350" t="str">
        <f t="shared" si="1300"/>
        <v/>
      </c>
      <c r="BA1350" t="str">
        <f t="shared" si="1301"/>
        <v/>
      </c>
      <c r="BB1350" t="str">
        <f t="shared" si="1302"/>
        <v/>
      </c>
      <c r="BC1350" t="str">
        <f t="shared" si="1303"/>
        <v/>
      </c>
      <c r="BD1350" t="str">
        <f t="shared" si="1304"/>
        <v/>
      </c>
      <c r="BF1350">
        <f t="shared" si="1305"/>
        <v>0</v>
      </c>
      <c r="BG1350">
        <f t="shared" si="1306"/>
        <v>0</v>
      </c>
      <c r="BH1350">
        <f t="shared" si="1307"/>
        <v>0</v>
      </c>
      <c r="BI1350">
        <f t="shared" si="1308"/>
        <v>0</v>
      </c>
      <c r="BJ1350">
        <f t="shared" si="1309"/>
        <v>0</v>
      </c>
      <c r="BK1350">
        <f t="shared" si="1310"/>
        <v>0</v>
      </c>
      <c r="BL1350">
        <f t="shared" si="1311"/>
        <v>0</v>
      </c>
      <c r="BM1350">
        <f t="shared" si="1312"/>
        <v>0</v>
      </c>
      <c r="BN1350">
        <f t="shared" si="1313"/>
        <v>0</v>
      </c>
      <c r="BO1350">
        <f t="shared" si="1314"/>
        <v>0</v>
      </c>
      <c r="BP1350">
        <f t="shared" si="1315"/>
        <v>0</v>
      </c>
      <c r="BQ1350">
        <f t="shared" si="1316"/>
        <v>0</v>
      </c>
      <c r="BR1350">
        <f t="shared" si="1317"/>
        <v>0</v>
      </c>
      <c r="BS1350">
        <f t="shared" si="1318"/>
        <v>0</v>
      </c>
      <c r="BT1350">
        <f t="shared" si="1319"/>
        <v>0</v>
      </c>
    </row>
    <row r="1351" spans="1:72" x14ac:dyDescent="0.25">
      <c r="A1351" t="str">
        <f>IF(TRIM(INDEX(games!$A:$A,ROW()))="","",TRIM(INDEX(games!$A:$A,ROW())))</f>
        <v/>
      </c>
      <c r="B1351" t="str">
        <f>IF(OR($A1351="",INDEX(games!$B:$B,ROW())=""),"",INDEX(games!$B:$B,ROW()))</f>
        <v/>
      </c>
      <c r="C1351" t="str">
        <f>IF(OR($A1351="",INDEX(games!$C:$C,ROW())=""),"",INDEX(games!$C:$C,ROW()))</f>
        <v/>
      </c>
      <c r="D1351" t="str">
        <f t="shared" si="1260"/>
        <v/>
      </c>
      <c r="E1351" t="str">
        <f t="shared" si="1261"/>
        <v/>
      </c>
      <c r="F1351" t="str">
        <f t="shared" si="1262"/>
        <v/>
      </c>
      <c r="G1351" t="e">
        <f t="shared" si="1263"/>
        <v>#N/A</v>
      </c>
      <c r="H1351" t="e">
        <f t="shared" si="1264"/>
        <v>#N/A</v>
      </c>
      <c r="I1351" t="e">
        <f t="shared" si="1265"/>
        <v>#N/A</v>
      </c>
      <c r="J1351" t="e">
        <f t="shared" si="1266"/>
        <v>#N/A</v>
      </c>
      <c r="K1351" t="e">
        <f t="shared" si="1267"/>
        <v>#N/A</v>
      </c>
      <c r="L1351" t="e">
        <f t="shared" si="1268"/>
        <v>#N/A</v>
      </c>
      <c r="M1351" t="e">
        <f t="shared" si="1269"/>
        <v>#N/A</v>
      </c>
      <c r="N1351" t="e">
        <f t="shared" si="1270"/>
        <v>#N/A</v>
      </c>
      <c r="O1351" t="str">
        <f t="shared" si="1271"/>
        <v/>
      </c>
      <c r="P1351" t="str">
        <f>IF(OR($A1351="",INDEX(games!$H:$H,ROW())=""),"",INDEX(games!$H:$H,ROW()))</f>
        <v/>
      </c>
      <c r="Q1351" t="str">
        <f t="shared" si="1272"/>
        <v/>
      </c>
      <c r="T1351">
        <f t="shared" si="1273"/>
        <v>2017</v>
      </c>
      <c r="U1351">
        <f t="shared" si="1274"/>
        <v>2025</v>
      </c>
      <c r="V1351">
        <f t="shared" si="1275"/>
        <v>8</v>
      </c>
      <c r="W1351" t="str">
        <f>IF(TRIM(INDEX(connections!$A:$A,ROW()))="","",TRIM(INDEX(connections!$A:$A,ROW())))</f>
        <v>Slay the Spire</v>
      </c>
      <c r="X1351" t="str">
        <f>IF($W1351="","",TRIM(INDEX(connections!$B:$B,ROW())))</f>
        <v>Stray Path</v>
      </c>
      <c r="Y1351">
        <f t="shared" si="1276"/>
        <v>772</v>
      </c>
      <c r="Z1351">
        <f t="shared" si="1277"/>
        <v>823</v>
      </c>
      <c r="AA1351" t="str">
        <f t="shared" si="1278"/>
        <v>Yes</v>
      </c>
      <c r="AB1351" t="str">
        <f t="shared" si="1279"/>
        <v>Yes</v>
      </c>
      <c r="AC1351">
        <f t="shared" si="1280"/>
        <v>1</v>
      </c>
      <c r="AD1351">
        <f t="shared" si="1281"/>
        <v>1</v>
      </c>
      <c r="AE1351" t="str">
        <f t="shared" si="1282"/>
        <v/>
      </c>
      <c r="AG1351" t="str">
        <f t="shared" si="1283"/>
        <v/>
      </c>
      <c r="AH1351" t="str">
        <f t="shared" si="1284"/>
        <v/>
      </c>
      <c r="AI1351" t="str">
        <f t="shared" si="1285"/>
        <v/>
      </c>
      <c r="AJ1351" t="str">
        <f t="shared" si="1286"/>
        <v/>
      </c>
      <c r="AK1351" t="str">
        <f t="shared" si="1287"/>
        <v/>
      </c>
      <c r="AL1351" t="str">
        <f>IF($A1351="","",INDEX(games!$J:$J,ROW())&amp;"")</f>
        <v/>
      </c>
      <c r="AM1351" t="str">
        <f>IF($A1351="","",SUMPRODUCT($AO1351:$BD1351,'Map Analysis'!$AN$2^{0,1,2,3,4,5,6,7,8,9,10,11,12,13,14,15}))</f>
        <v/>
      </c>
      <c r="AN1351" t="str">
        <f t="shared" si="1288"/>
        <v/>
      </c>
      <c r="AO1351" t="str">
        <f t="shared" si="1289"/>
        <v/>
      </c>
      <c r="AP1351" t="str">
        <f t="shared" si="1290"/>
        <v/>
      </c>
      <c r="AQ1351" t="str">
        <f t="shared" si="1291"/>
        <v/>
      </c>
      <c r="AR1351" t="str">
        <f t="shared" si="1292"/>
        <v/>
      </c>
      <c r="AS1351" t="str">
        <f t="shared" si="1293"/>
        <v/>
      </c>
      <c r="AT1351" t="str">
        <f t="shared" si="1294"/>
        <v/>
      </c>
      <c r="AU1351" t="str">
        <f t="shared" si="1295"/>
        <v/>
      </c>
      <c r="AV1351" t="str">
        <f t="shared" si="1296"/>
        <v/>
      </c>
      <c r="AW1351" t="str">
        <f t="shared" si="1297"/>
        <v/>
      </c>
      <c r="AX1351" t="str">
        <f t="shared" si="1298"/>
        <v/>
      </c>
      <c r="AY1351" t="str">
        <f t="shared" si="1299"/>
        <v/>
      </c>
      <c r="AZ1351" t="str">
        <f t="shared" si="1300"/>
        <v/>
      </c>
      <c r="BA1351" t="str">
        <f t="shared" si="1301"/>
        <v/>
      </c>
      <c r="BB1351" t="str">
        <f t="shared" si="1302"/>
        <v/>
      </c>
      <c r="BC1351" t="str">
        <f t="shared" si="1303"/>
        <v/>
      </c>
      <c r="BD1351" t="str">
        <f t="shared" si="1304"/>
        <v/>
      </c>
      <c r="BF1351">
        <f t="shared" si="1305"/>
        <v>0</v>
      </c>
      <c r="BG1351">
        <f t="shared" si="1306"/>
        <v>0</v>
      </c>
      <c r="BH1351">
        <f t="shared" si="1307"/>
        <v>0</v>
      </c>
      <c r="BI1351">
        <f t="shared" si="1308"/>
        <v>0</v>
      </c>
      <c r="BJ1351">
        <f t="shared" si="1309"/>
        <v>0</v>
      </c>
      <c r="BK1351">
        <f t="shared" si="1310"/>
        <v>0</v>
      </c>
      <c r="BL1351">
        <f t="shared" si="1311"/>
        <v>0</v>
      </c>
      <c r="BM1351">
        <f t="shared" si="1312"/>
        <v>0</v>
      </c>
      <c r="BN1351">
        <f t="shared" si="1313"/>
        <v>0</v>
      </c>
      <c r="BO1351">
        <f t="shared" si="1314"/>
        <v>0</v>
      </c>
      <c r="BP1351">
        <f t="shared" si="1315"/>
        <v>0</v>
      </c>
      <c r="BQ1351">
        <f t="shared" si="1316"/>
        <v>0</v>
      </c>
      <c r="BR1351">
        <f t="shared" si="1317"/>
        <v>0</v>
      </c>
      <c r="BS1351">
        <f t="shared" si="1318"/>
        <v>0</v>
      </c>
      <c r="BT1351">
        <f t="shared" si="1319"/>
        <v>0</v>
      </c>
    </row>
    <row r="1352" spans="1:72" x14ac:dyDescent="0.25">
      <c r="A1352" t="str">
        <f>IF(TRIM(INDEX(games!$A:$A,ROW()))="","",TRIM(INDEX(games!$A:$A,ROW())))</f>
        <v/>
      </c>
      <c r="B1352" t="str">
        <f>IF(OR($A1352="",INDEX(games!$B:$B,ROW())=""),"",INDEX(games!$B:$B,ROW()))</f>
        <v/>
      </c>
      <c r="C1352" t="str">
        <f>IF(OR($A1352="",INDEX(games!$C:$C,ROW())=""),"",INDEX(games!$C:$C,ROW()))</f>
        <v/>
      </c>
      <c r="D1352" t="str">
        <f t="shared" si="1260"/>
        <v/>
      </c>
      <c r="E1352" t="str">
        <f t="shared" si="1261"/>
        <v/>
      </c>
      <c r="F1352" t="str">
        <f t="shared" si="1262"/>
        <v/>
      </c>
      <c r="G1352" t="e">
        <f t="shared" si="1263"/>
        <v>#N/A</v>
      </c>
      <c r="H1352" t="e">
        <f t="shared" si="1264"/>
        <v>#N/A</v>
      </c>
      <c r="I1352" t="e">
        <f t="shared" si="1265"/>
        <v>#N/A</v>
      </c>
      <c r="J1352" t="e">
        <f t="shared" si="1266"/>
        <v>#N/A</v>
      </c>
      <c r="K1352" t="e">
        <f t="shared" si="1267"/>
        <v>#N/A</v>
      </c>
      <c r="L1352" t="e">
        <f t="shared" si="1268"/>
        <v>#N/A</v>
      </c>
      <c r="M1352" t="e">
        <f t="shared" si="1269"/>
        <v>#N/A</v>
      </c>
      <c r="N1352" t="e">
        <f t="shared" si="1270"/>
        <v>#N/A</v>
      </c>
      <c r="O1352" t="str">
        <f t="shared" si="1271"/>
        <v/>
      </c>
      <c r="P1352" t="str">
        <f>IF(OR($A1352="",INDEX(games!$H:$H,ROW())=""),"",INDEX(games!$H:$H,ROW()))</f>
        <v/>
      </c>
      <c r="Q1352" t="str">
        <f t="shared" si="1272"/>
        <v/>
      </c>
      <c r="T1352">
        <f t="shared" si="1273"/>
        <v>2015</v>
      </c>
      <c r="U1352">
        <f t="shared" si="1274"/>
        <v>2019</v>
      </c>
      <c r="V1352">
        <f t="shared" si="1275"/>
        <v>4</v>
      </c>
      <c r="W1352" t="str">
        <f>IF(TRIM(INDEX(connections!$A:$A,ROW()))="","",TRIM(INDEX(connections!$A:$A,ROW())))</f>
        <v>Nuclear Throne</v>
      </c>
      <c r="X1352" t="str">
        <f>IF($W1352="","",TRIM(INDEX(connections!$B:$B,ROW())))</f>
        <v>Streets of Rogue</v>
      </c>
      <c r="Y1352">
        <f t="shared" si="1276"/>
        <v>578</v>
      </c>
      <c r="Z1352">
        <f t="shared" si="1277"/>
        <v>824</v>
      </c>
      <c r="AA1352" t="str">
        <f t="shared" si="1278"/>
        <v>Yes</v>
      </c>
      <c r="AB1352" t="str">
        <f t="shared" si="1279"/>
        <v>Yes</v>
      </c>
      <c r="AC1352">
        <f t="shared" si="1280"/>
        <v>1</v>
      </c>
      <c r="AD1352">
        <f t="shared" si="1281"/>
        <v>0</v>
      </c>
      <c r="AE1352" t="str">
        <f t="shared" si="1282"/>
        <v/>
      </c>
      <c r="AG1352" t="str">
        <f t="shared" si="1283"/>
        <v/>
      </c>
      <c r="AH1352" t="str">
        <f t="shared" si="1284"/>
        <v/>
      </c>
      <c r="AI1352" t="str">
        <f t="shared" si="1285"/>
        <v/>
      </c>
      <c r="AJ1352" t="str">
        <f t="shared" si="1286"/>
        <v/>
      </c>
      <c r="AK1352" t="str">
        <f t="shared" si="1287"/>
        <v/>
      </c>
      <c r="AL1352" t="str">
        <f>IF($A1352="","",INDEX(games!$J:$J,ROW())&amp;"")</f>
        <v/>
      </c>
      <c r="AM1352" t="str">
        <f>IF($A1352="","",SUMPRODUCT($AO1352:$BD1352,'Map Analysis'!$AN$2^{0,1,2,3,4,5,6,7,8,9,10,11,12,13,14,15}))</f>
        <v/>
      </c>
      <c r="AN1352" t="str">
        <f t="shared" si="1288"/>
        <v/>
      </c>
      <c r="AO1352" t="str">
        <f t="shared" si="1289"/>
        <v/>
      </c>
      <c r="AP1352" t="str">
        <f t="shared" si="1290"/>
        <v/>
      </c>
      <c r="AQ1352" t="str">
        <f t="shared" si="1291"/>
        <v/>
      </c>
      <c r="AR1352" t="str">
        <f t="shared" si="1292"/>
        <v/>
      </c>
      <c r="AS1352" t="str">
        <f t="shared" si="1293"/>
        <v/>
      </c>
      <c r="AT1352" t="str">
        <f t="shared" si="1294"/>
        <v/>
      </c>
      <c r="AU1352" t="str">
        <f t="shared" si="1295"/>
        <v/>
      </c>
      <c r="AV1352" t="str">
        <f t="shared" si="1296"/>
        <v/>
      </c>
      <c r="AW1352" t="str">
        <f t="shared" si="1297"/>
        <v/>
      </c>
      <c r="AX1352" t="str">
        <f t="shared" si="1298"/>
        <v/>
      </c>
      <c r="AY1352" t="str">
        <f t="shared" si="1299"/>
        <v/>
      </c>
      <c r="AZ1352" t="str">
        <f t="shared" si="1300"/>
        <v/>
      </c>
      <c r="BA1352" t="str">
        <f t="shared" si="1301"/>
        <v/>
      </c>
      <c r="BB1352" t="str">
        <f t="shared" si="1302"/>
        <v/>
      </c>
      <c r="BC1352" t="str">
        <f t="shared" si="1303"/>
        <v/>
      </c>
      <c r="BD1352" t="str">
        <f t="shared" si="1304"/>
        <v/>
      </c>
      <c r="BF1352">
        <f t="shared" si="1305"/>
        <v>0</v>
      </c>
      <c r="BG1352">
        <f t="shared" si="1306"/>
        <v>0</v>
      </c>
      <c r="BH1352">
        <f t="shared" si="1307"/>
        <v>0</v>
      </c>
      <c r="BI1352">
        <f t="shared" si="1308"/>
        <v>0</v>
      </c>
      <c r="BJ1352">
        <f t="shared" si="1309"/>
        <v>0</v>
      </c>
      <c r="BK1352">
        <f t="shared" si="1310"/>
        <v>0</v>
      </c>
      <c r="BL1352">
        <f t="shared" si="1311"/>
        <v>0</v>
      </c>
      <c r="BM1352">
        <f t="shared" si="1312"/>
        <v>0</v>
      </c>
      <c r="BN1352">
        <f t="shared" si="1313"/>
        <v>0</v>
      </c>
      <c r="BO1352">
        <f t="shared" si="1314"/>
        <v>0</v>
      </c>
      <c r="BP1352">
        <f t="shared" si="1315"/>
        <v>0</v>
      </c>
      <c r="BQ1352">
        <f t="shared" si="1316"/>
        <v>0</v>
      </c>
      <c r="BR1352">
        <f t="shared" si="1317"/>
        <v>0</v>
      </c>
      <c r="BS1352">
        <f t="shared" si="1318"/>
        <v>0</v>
      </c>
      <c r="BT1352">
        <f t="shared" si="1319"/>
        <v>0</v>
      </c>
    </row>
    <row r="1353" spans="1:72" x14ac:dyDescent="0.25">
      <c r="A1353" t="str">
        <f>IF(TRIM(INDEX(games!$A:$A,ROW()))="","",TRIM(INDEX(games!$A:$A,ROW())))</f>
        <v/>
      </c>
      <c r="B1353" t="str">
        <f>IF(OR($A1353="",INDEX(games!$B:$B,ROW())=""),"",INDEX(games!$B:$B,ROW()))</f>
        <v/>
      </c>
      <c r="C1353" t="str">
        <f>IF(OR($A1353="",INDEX(games!$C:$C,ROW())=""),"",INDEX(games!$C:$C,ROW()))</f>
        <v/>
      </c>
      <c r="D1353" t="str">
        <f t="shared" si="1260"/>
        <v/>
      </c>
      <c r="E1353" t="str">
        <f t="shared" si="1261"/>
        <v/>
      </c>
      <c r="F1353" t="str">
        <f t="shared" si="1262"/>
        <v/>
      </c>
      <c r="G1353" t="e">
        <f t="shared" si="1263"/>
        <v>#N/A</v>
      </c>
      <c r="H1353" t="e">
        <f t="shared" si="1264"/>
        <v>#N/A</v>
      </c>
      <c r="I1353" t="e">
        <f t="shared" si="1265"/>
        <v>#N/A</v>
      </c>
      <c r="J1353" t="e">
        <f t="shared" si="1266"/>
        <v>#N/A</v>
      </c>
      <c r="K1353" t="e">
        <f t="shared" si="1267"/>
        <v>#N/A</v>
      </c>
      <c r="L1353" t="e">
        <f t="shared" si="1268"/>
        <v>#N/A</v>
      </c>
      <c r="M1353" t="e">
        <f t="shared" si="1269"/>
        <v>#N/A</v>
      </c>
      <c r="N1353" t="e">
        <f t="shared" si="1270"/>
        <v>#N/A</v>
      </c>
      <c r="O1353" t="str">
        <f t="shared" si="1271"/>
        <v/>
      </c>
      <c r="P1353" t="str">
        <f>IF(OR($A1353="",INDEX(games!$H:$H,ROW())=""),"",INDEX(games!$H:$H,ROW()))</f>
        <v/>
      </c>
      <c r="Q1353" t="str">
        <f t="shared" si="1272"/>
        <v/>
      </c>
      <c r="T1353">
        <f t="shared" si="1273"/>
        <v>2008</v>
      </c>
      <c r="U1353">
        <f t="shared" si="1274"/>
        <v>2019</v>
      </c>
      <c r="V1353">
        <f t="shared" si="1275"/>
        <v>11</v>
      </c>
      <c r="W1353" t="str">
        <f>IF(TRIM(INDEX(connections!$A:$A,ROW()))="","",TRIM(INDEX(connections!$A:$A,ROW())))</f>
        <v>Spelunky Classic</v>
      </c>
      <c r="X1353" t="str">
        <f>IF($W1353="","",TRIM(INDEX(connections!$B:$B,ROW())))</f>
        <v>Streets of Rogue</v>
      </c>
      <c r="Y1353">
        <f t="shared" si="1276"/>
        <v>801</v>
      </c>
      <c r="Z1353">
        <f t="shared" si="1277"/>
        <v>824</v>
      </c>
      <c r="AA1353" t="str">
        <f t="shared" si="1278"/>
        <v>Yes</v>
      </c>
      <c r="AB1353" t="str">
        <f t="shared" si="1279"/>
        <v>Yes</v>
      </c>
      <c r="AC1353">
        <f t="shared" si="1280"/>
        <v>1</v>
      </c>
      <c r="AD1353">
        <f t="shared" si="1281"/>
        <v>0</v>
      </c>
      <c r="AE1353" t="str">
        <f t="shared" si="1282"/>
        <v/>
      </c>
      <c r="AG1353" t="str">
        <f t="shared" si="1283"/>
        <v/>
      </c>
      <c r="AH1353" t="str">
        <f t="shared" si="1284"/>
        <v/>
      </c>
      <c r="AI1353" t="str">
        <f t="shared" si="1285"/>
        <v/>
      </c>
      <c r="AJ1353" t="str">
        <f t="shared" si="1286"/>
        <v/>
      </c>
      <c r="AK1353" t="str">
        <f t="shared" si="1287"/>
        <v/>
      </c>
      <c r="AL1353" t="str">
        <f>IF($A1353="","",INDEX(games!$J:$J,ROW())&amp;"")</f>
        <v/>
      </c>
      <c r="AM1353" t="str">
        <f>IF($A1353="","",SUMPRODUCT($AO1353:$BD1353,'Map Analysis'!$AN$2^{0,1,2,3,4,5,6,7,8,9,10,11,12,13,14,15}))</f>
        <v/>
      </c>
      <c r="AN1353" t="str">
        <f t="shared" si="1288"/>
        <v/>
      </c>
      <c r="AO1353" t="str">
        <f t="shared" si="1289"/>
        <v/>
      </c>
      <c r="AP1353" t="str">
        <f t="shared" si="1290"/>
        <v/>
      </c>
      <c r="AQ1353" t="str">
        <f t="shared" si="1291"/>
        <v/>
      </c>
      <c r="AR1353" t="str">
        <f t="shared" si="1292"/>
        <v/>
      </c>
      <c r="AS1353" t="str">
        <f t="shared" si="1293"/>
        <v/>
      </c>
      <c r="AT1353" t="str">
        <f t="shared" si="1294"/>
        <v/>
      </c>
      <c r="AU1353" t="str">
        <f t="shared" si="1295"/>
        <v/>
      </c>
      <c r="AV1353" t="str">
        <f t="shared" si="1296"/>
        <v/>
      </c>
      <c r="AW1353" t="str">
        <f t="shared" si="1297"/>
        <v/>
      </c>
      <c r="AX1353" t="str">
        <f t="shared" si="1298"/>
        <v/>
      </c>
      <c r="AY1353" t="str">
        <f t="shared" si="1299"/>
        <v/>
      </c>
      <c r="AZ1353" t="str">
        <f t="shared" si="1300"/>
        <v/>
      </c>
      <c r="BA1353" t="str">
        <f t="shared" si="1301"/>
        <v/>
      </c>
      <c r="BB1353" t="str">
        <f t="shared" si="1302"/>
        <v/>
      </c>
      <c r="BC1353" t="str">
        <f t="shared" si="1303"/>
        <v/>
      </c>
      <c r="BD1353" t="str">
        <f t="shared" si="1304"/>
        <v/>
      </c>
      <c r="BF1353">
        <f t="shared" si="1305"/>
        <v>0</v>
      </c>
      <c r="BG1353">
        <f t="shared" si="1306"/>
        <v>0</v>
      </c>
      <c r="BH1353">
        <f t="shared" si="1307"/>
        <v>0</v>
      </c>
      <c r="BI1353">
        <f t="shared" si="1308"/>
        <v>0</v>
      </c>
      <c r="BJ1353">
        <f t="shared" si="1309"/>
        <v>0</v>
      </c>
      <c r="BK1353">
        <f t="shared" si="1310"/>
        <v>0</v>
      </c>
      <c r="BL1353">
        <f t="shared" si="1311"/>
        <v>0</v>
      </c>
      <c r="BM1353">
        <f t="shared" si="1312"/>
        <v>0</v>
      </c>
      <c r="BN1353">
        <f t="shared" si="1313"/>
        <v>0</v>
      </c>
      <c r="BO1353">
        <f t="shared" si="1314"/>
        <v>0</v>
      </c>
      <c r="BP1353">
        <f t="shared" si="1315"/>
        <v>0</v>
      </c>
      <c r="BQ1353">
        <f t="shared" si="1316"/>
        <v>0</v>
      </c>
      <c r="BR1353">
        <f t="shared" si="1317"/>
        <v>0</v>
      </c>
      <c r="BS1353">
        <f t="shared" si="1318"/>
        <v>0</v>
      </c>
      <c r="BT1353">
        <f t="shared" si="1319"/>
        <v>0</v>
      </c>
    </row>
    <row r="1354" spans="1:72" x14ac:dyDescent="0.25">
      <c r="A1354" t="str">
        <f>IF(TRIM(INDEX(games!$A:$A,ROW()))="","",TRIM(INDEX(games!$A:$A,ROW())))</f>
        <v/>
      </c>
      <c r="B1354" t="str">
        <f>IF(OR($A1354="",INDEX(games!$B:$B,ROW())=""),"",INDEX(games!$B:$B,ROW()))</f>
        <v/>
      </c>
      <c r="C1354" t="str">
        <f>IF(OR($A1354="",INDEX(games!$C:$C,ROW())=""),"",INDEX(games!$C:$C,ROW()))</f>
        <v/>
      </c>
      <c r="D1354" t="str">
        <f t="shared" si="1260"/>
        <v/>
      </c>
      <c r="E1354" t="str">
        <f t="shared" si="1261"/>
        <v/>
      </c>
      <c r="F1354" t="str">
        <f t="shared" si="1262"/>
        <v/>
      </c>
      <c r="G1354" t="e">
        <f t="shared" si="1263"/>
        <v>#N/A</v>
      </c>
      <c r="H1354" t="e">
        <f t="shared" si="1264"/>
        <v>#N/A</v>
      </c>
      <c r="I1354" t="e">
        <f t="shared" si="1265"/>
        <v>#N/A</v>
      </c>
      <c r="J1354" t="e">
        <f t="shared" si="1266"/>
        <v>#N/A</v>
      </c>
      <c r="K1354" t="e">
        <f t="shared" si="1267"/>
        <v>#N/A</v>
      </c>
      <c r="L1354" t="e">
        <f t="shared" si="1268"/>
        <v>#N/A</v>
      </c>
      <c r="M1354" t="e">
        <f t="shared" si="1269"/>
        <v>#N/A</v>
      </c>
      <c r="N1354" t="e">
        <f t="shared" si="1270"/>
        <v>#N/A</v>
      </c>
      <c r="O1354" t="str">
        <f t="shared" si="1271"/>
        <v/>
      </c>
      <c r="P1354" t="str">
        <f>IF(OR($A1354="",INDEX(games!$H:$H,ROW())=""),"",INDEX(games!$H:$H,ROW()))</f>
        <v/>
      </c>
      <c r="Q1354" t="str">
        <f t="shared" si="1272"/>
        <v/>
      </c>
      <c r="T1354">
        <f t="shared" si="1273"/>
        <v>2011</v>
      </c>
      <c r="U1354">
        <f t="shared" si="1274"/>
        <v>2019</v>
      </c>
      <c r="V1354">
        <f t="shared" si="1275"/>
        <v>8</v>
      </c>
      <c r="W1354" t="str">
        <f>IF(TRIM(INDEX(connections!$A:$A,ROW()))="","",TRIM(INDEX(connections!$A:$A,ROW())))</f>
        <v>The Binding of Isaac</v>
      </c>
      <c r="X1354" t="str">
        <f>IF($W1354="","",TRIM(INDEX(connections!$B:$B,ROW())))</f>
        <v>Streets of Rogue</v>
      </c>
      <c r="Y1354">
        <f t="shared" si="1276"/>
        <v>865</v>
      </c>
      <c r="Z1354">
        <f t="shared" si="1277"/>
        <v>824</v>
      </c>
      <c r="AA1354" t="str">
        <f t="shared" si="1278"/>
        <v>Yes</v>
      </c>
      <c r="AB1354" t="str">
        <f t="shared" si="1279"/>
        <v>Yes</v>
      </c>
      <c r="AC1354">
        <f t="shared" si="1280"/>
        <v>1</v>
      </c>
      <c r="AD1354">
        <f t="shared" si="1281"/>
        <v>0</v>
      </c>
      <c r="AE1354" t="str">
        <f t="shared" si="1282"/>
        <v/>
      </c>
      <c r="AG1354" t="str">
        <f t="shared" si="1283"/>
        <v/>
      </c>
      <c r="AH1354" t="str">
        <f t="shared" si="1284"/>
        <v/>
      </c>
      <c r="AI1354" t="str">
        <f t="shared" si="1285"/>
        <v/>
      </c>
      <c r="AJ1354" t="str">
        <f t="shared" si="1286"/>
        <v/>
      </c>
      <c r="AK1354" t="str">
        <f t="shared" si="1287"/>
        <v/>
      </c>
      <c r="AL1354" t="str">
        <f>IF($A1354="","",INDEX(games!$J:$J,ROW())&amp;"")</f>
        <v/>
      </c>
      <c r="AM1354" t="str">
        <f>IF($A1354="","",SUMPRODUCT($AO1354:$BD1354,'Map Analysis'!$AN$2^{0,1,2,3,4,5,6,7,8,9,10,11,12,13,14,15}))</f>
        <v/>
      </c>
      <c r="AN1354" t="str">
        <f t="shared" si="1288"/>
        <v/>
      </c>
      <c r="AO1354" t="str">
        <f t="shared" si="1289"/>
        <v/>
      </c>
      <c r="AP1354" t="str">
        <f t="shared" si="1290"/>
        <v/>
      </c>
      <c r="AQ1354" t="str">
        <f t="shared" si="1291"/>
        <v/>
      </c>
      <c r="AR1354" t="str">
        <f t="shared" si="1292"/>
        <v/>
      </c>
      <c r="AS1354" t="str">
        <f t="shared" si="1293"/>
        <v/>
      </c>
      <c r="AT1354" t="str">
        <f t="shared" si="1294"/>
        <v/>
      </c>
      <c r="AU1354" t="str">
        <f t="shared" si="1295"/>
        <v/>
      </c>
      <c r="AV1354" t="str">
        <f t="shared" si="1296"/>
        <v/>
      </c>
      <c r="AW1354" t="str">
        <f t="shared" si="1297"/>
        <v/>
      </c>
      <c r="AX1354" t="str">
        <f t="shared" si="1298"/>
        <v/>
      </c>
      <c r="AY1354" t="str">
        <f t="shared" si="1299"/>
        <v/>
      </c>
      <c r="AZ1354" t="str">
        <f t="shared" si="1300"/>
        <v/>
      </c>
      <c r="BA1354" t="str">
        <f t="shared" si="1301"/>
        <v/>
      </c>
      <c r="BB1354" t="str">
        <f t="shared" si="1302"/>
        <v/>
      </c>
      <c r="BC1354" t="str">
        <f t="shared" si="1303"/>
        <v/>
      </c>
      <c r="BD1354" t="str">
        <f t="shared" si="1304"/>
        <v/>
      </c>
      <c r="BF1354">
        <f t="shared" si="1305"/>
        <v>0</v>
      </c>
      <c r="BG1354">
        <f t="shared" si="1306"/>
        <v>0</v>
      </c>
      <c r="BH1354">
        <f t="shared" si="1307"/>
        <v>0</v>
      </c>
      <c r="BI1354">
        <f t="shared" si="1308"/>
        <v>0</v>
      </c>
      <c r="BJ1354">
        <f t="shared" si="1309"/>
        <v>0</v>
      </c>
      <c r="BK1354">
        <f t="shared" si="1310"/>
        <v>0</v>
      </c>
      <c r="BL1354">
        <f t="shared" si="1311"/>
        <v>0</v>
      </c>
      <c r="BM1354">
        <f t="shared" si="1312"/>
        <v>0</v>
      </c>
      <c r="BN1354">
        <f t="shared" si="1313"/>
        <v>0</v>
      </c>
      <c r="BO1354">
        <f t="shared" si="1314"/>
        <v>0</v>
      </c>
      <c r="BP1354">
        <f t="shared" si="1315"/>
        <v>0</v>
      </c>
      <c r="BQ1354">
        <f t="shared" si="1316"/>
        <v>0</v>
      </c>
      <c r="BR1354">
        <f t="shared" si="1317"/>
        <v>0</v>
      </c>
      <c r="BS1354">
        <f t="shared" si="1318"/>
        <v>0</v>
      </c>
      <c r="BT1354">
        <f t="shared" si="1319"/>
        <v>0</v>
      </c>
    </row>
    <row r="1355" spans="1:72" x14ac:dyDescent="0.25">
      <c r="A1355" t="str">
        <f>IF(TRIM(INDEX(games!$A:$A,ROW()))="","",TRIM(INDEX(games!$A:$A,ROW())))</f>
        <v/>
      </c>
      <c r="B1355" t="str">
        <f>IF(OR($A1355="",INDEX(games!$B:$B,ROW())=""),"",INDEX(games!$B:$B,ROW()))</f>
        <v/>
      </c>
      <c r="C1355" t="str">
        <f>IF(OR($A1355="",INDEX(games!$C:$C,ROW())=""),"",INDEX(games!$C:$C,ROW()))</f>
        <v/>
      </c>
      <c r="D1355" t="str">
        <f t="shared" si="1260"/>
        <v/>
      </c>
      <c r="E1355" t="str">
        <f t="shared" si="1261"/>
        <v/>
      </c>
      <c r="F1355" t="str">
        <f t="shared" si="1262"/>
        <v/>
      </c>
      <c r="G1355" t="e">
        <f t="shared" si="1263"/>
        <v>#N/A</v>
      </c>
      <c r="H1355" t="e">
        <f t="shared" si="1264"/>
        <v>#N/A</v>
      </c>
      <c r="I1355" t="e">
        <f t="shared" si="1265"/>
        <v>#N/A</v>
      </c>
      <c r="J1355" t="e">
        <f t="shared" si="1266"/>
        <v>#N/A</v>
      </c>
      <c r="K1355" t="e">
        <f t="shared" si="1267"/>
        <v>#N/A</v>
      </c>
      <c r="L1355" t="e">
        <f t="shared" si="1268"/>
        <v>#N/A</v>
      </c>
      <c r="M1355" t="e">
        <f t="shared" si="1269"/>
        <v>#N/A</v>
      </c>
      <c r="N1355" t="e">
        <f t="shared" si="1270"/>
        <v>#N/A</v>
      </c>
      <c r="O1355" t="str">
        <f t="shared" si="1271"/>
        <v/>
      </c>
      <c r="P1355" t="str">
        <f>IF(OR($A1355="",INDEX(games!$H:$H,ROW())=""),"",INDEX(games!$H:$H,ROW()))</f>
        <v/>
      </c>
      <c r="Q1355" t="str">
        <f t="shared" si="1272"/>
        <v/>
      </c>
      <c r="T1355">
        <f t="shared" si="1273"/>
        <v>2001</v>
      </c>
      <c r="U1355">
        <f t="shared" si="1274"/>
        <v>2024</v>
      </c>
      <c r="V1355">
        <f t="shared" si="1275"/>
        <v>23</v>
      </c>
      <c r="W1355" t="str">
        <f>IF(TRIM(INDEX(connections!$A:$A,ROW()))="","",TRIM(INDEX(connections!$A:$A,ROW())))</f>
        <v>Iter Vehemens Ad Necem</v>
      </c>
      <c r="X1355" t="str">
        <f>IF($W1355="","",TRIM(INDEX(connections!$B:$B,ROW())))</f>
        <v>Sulfur</v>
      </c>
      <c r="Y1355">
        <f t="shared" si="1276"/>
        <v>433</v>
      </c>
      <c r="Z1355">
        <f t="shared" si="1277"/>
        <v>825</v>
      </c>
      <c r="AA1355" t="str">
        <f t="shared" si="1278"/>
        <v>Yes</v>
      </c>
      <c r="AB1355" t="str">
        <f t="shared" si="1279"/>
        <v>Yes</v>
      </c>
      <c r="AC1355">
        <f t="shared" si="1280"/>
        <v>1</v>
      </c>
      <c r="AD1355">
        <f t="shared" si="1281"/>
        <v>1</v>
      </c>
      <c r="AE1355" t="str">
        <f t="shared" si="1282"/>
        <v/>
      </c>
      <c r="AG1355" t="str">
        <f t="shared" si="1283"/>
        <v/>
      </c>
      <c r="AH1355" t="str">
        <f t="shared" si="1284"/>
        <v/>
      </c>
      <c r="AI1355" t="str">
        <f t="shared" si="1285"/>
        <v/>
      </c>
      <c r="AJ1355" t="str">
        <f t="shared" si="1286"/>
        <v/>
      </c>
      <c r="AK1355" t="str">
        <f t="shared" si="1287"/>
        <v/>
      </c>
      <c r="AL1355" t="str">
        <f>IF($A1355="","",INDEX(games!$J:$J,ROW())&amp;"")</f>
        <v/>
      </c>
      <c r="AM1355" t="str">
        <f>IF($A1355="","",SUMPRODUCT($AO1355:$BD1355,'Map Analysis'!$AN$2^{0,1,2,3,4,5,6,7,8,9,10,11,12,13,14,15}))</f>
        <v/>
      </c>
      <c r="AN1355" t="str">
        <f t="shared" si="1288"/>
        <v/>
      </c>
      <c r="AO1355" t="str">
        <f t="shared" si="1289"/>
        <v/>
      </c>
      <c r="AP1355" t="str">
        <f t="shared" si="1290"/>
        <v/>
      </c>
      <c r="AQ1355" t="str">
        <f t="shared" si="1291"/>
        <v/>
      </c>
      <c r="AR1355" t="str">
        <f t="shared" si="1292"/>
        <v/>
      </c>
      <c r="AS1355" t="str">
        <f t="shared" si="1293"/>
        <v/>
      </c>
      <c r="AT1355" t="str">
        <f t="shared" si="1294"/>
        <v/>
      </c>
      <c r="AU1355" t="str">
        <f t="shared" si="1295"/>
        <v/>
      </c>
      <c r="AV1355" t="str">
        <f t="shared" si="1296"/>
        <v/>
      </c>
      <c r="AW1355" t="str">
        <f t="shared" si="1297"/>
        <v/>
      </c>
      <c r="AX1355" t="str">
        <f t="shared" si="1298"/>
        <v/>
      </c>
      <c r="AY1355" t="str">
        <f t="shared" si="1299"/>
        <v/>
      </c>
      <c r="AZ1355" t="str">
        <f t="shared" si="1300"/>
        <v/>
      </c>
      <c r="BA1355" t="str">
        <f t="shared" si="1301"/>
        <v/>
      </c>
      <c r="BB1355" t="str">
        <f t="shared" si="1302"/>
        <v/>
      </c>
      <c r="BC1355" t="str">
        <f t="shared" si="1303"/>
        <v/>
      </c>
      <c r="BD1355" t="str">
        <f t="shared" si="1304"/>
        <v/>
      </c>
      <c r="BF1355">
        <f t="shared" si="1305"/>
        <v>0</v>
      </c>
      <c r="BG1355">
        <f t="shared" si="1306"/>
        <v>0</v>
      </c>
      <c r="BH1355">
        <f t="shared" si="1307"/>
        <v>0</v>
      </c>
      <c r="BI1355">
        <f t="shared" si="1308"/>
        <v>0</v>
      </c>
      <c r="BJ1355">
        <f t="shared" si="1309"/>
        <v>0</v>
      </c>
      <c r="BK1355">
        <f t="shared" si="1310"/>
        <v>0</v>
      </c>
      <c r="BL1355">
        <f t="shared" si="1311"/>
        <v>0</v>
      </c>
      <c r="BM1355">
        <f t="shared" si="1312"/>
        <v>0</v>
      </c>
      <c r="BN1355">
        <f t="shared" si="1313"/>
        <v>0</v>
      </c>
      <c r="BO1355">
        <f t="shared" si="1314"/>
        <v>0</v>
      </c>
      <c r="BP1355">
        <f t="shared" si="1315"/>
        <v>0</v>
      </c>
      <c r="BQ1355">
        <f t="shared" si="1316"/>
        <v>0</v>
      </c>
      <c r="BR1355">
        <f t="shared" si="1317"/>
        <v>0</v>
      </c>
      <c r="BS1355">
        <f t="shared" si="1318"/>
        <v>0</v>
      </c>
      <c r="BT1355">
        <f t="shared" si="1319"/>
        <v>0</v>
      </c>
    </row>
    <row r="1356" spans="1:72" x14ac:dyDescent="0.25">
      <c r="A1356" t="str">
        <f>IF(TRIM(INDEX(games!$A:$A,ROW()))="","",TRIM(INDEX(games!$A:$A,ROW())))</f>
        <v/>
      </c>
      <c r="B1356" t="str">
        <f>IF(OR($A1356="",INDEX(games!$B:$B,ROW())=""),"",INDEX(games!$B:$B,ROW()))</f>
        <v/>
      </c>
      <c r="C1356" t="str">
        <f>IF(OR($A1356="",INDEX(games!$C:$C,ROW())=""),"",INDEX(games!$C:$C,ROW()))</f>
        <v/>
      </c>
      <c r="D1356" t="str">
        <f t="shared" si="1260"/>
        <v/>
      </c>
      <c r="E1356" t="str">
        <f t="shared" si="1261"/>
        <v/>
      </c>
      <c r="F1356" t="str">
        <f t="shared" si="1262"/>
        <v/>
      </c>
      <c r="G1356" t="e">
        <f t="shared" si="1263"/>
        <v>#N/A</v>
      </c>
      <c r="H1356" t="e">
        <f t="shared" si="1264"/>
        <v>#N/A</v>
      </c>
      <c r="I1356" t="e">
        <f t="shared" si="1265"/>
        <v>#N/A</v>
      </c>
      <c r="J1356" t="e">
        <f t="shared" si="1266"/>
        <v>#N/A</v>
      </c>
      <c r="K1356" t="e">
        <f t="shared" si="1267"/>
        <v>#N/A</v>
      </c>
      <c r="L1356" t="e">
        <f t="shared" si="1268"/>
        <v>#N/A</v>
      </c>
      <c r="M1356" t="e">
        <f t="shared" si="1269"/>
        <v>#N/A</v>
      </c>
      <c r="N1356" t="e">
        <f t="shared" si="1270"/>
        <v>#N/A</v>
      </c>
      <c r="O1356" t="str">
        <f t="shared" si="1271"/>
        <v/>
      </c>
      <c r="P1356" t="str">
        <f>IF(OR($A1356="",INDEX(games!$H:$H,ROW())=""),"",INDEX(games!$H:$H,ROW()))</f>
        <v/>
      </c>
      <c r="Q1356" t="str">
        <f t="shared" si="1272"/>
        <v/>
      </c>
      <c r="T1356">
        <f t="shared" si="1273"/>
        <v>2019</v>
      </c>
      <c r="U1356">
        <f t="shared" si="1274"/>
        <v>2024</v>
      </c>
      <c r="V1356">
        <f t="shared" si="1275"/>
        <v>5</v>
      </c>
      <c r="W1356" t="str">
        <f>IF(TRIM(INDEX(connections!$A:$A,ROW()))="","",TRIM(INDEX(connections!$A:$A,ROW())))</f>
        <v>Noita</v>
      </c>
      <c r="X1356" t="str">
        <f>IF($W1356="","",TRIM(INDEX(connections!$B:$B,ROW())))</f>
        <v>Sulfur</v>
      </c>
      <c r="Y1356">
        <f t="shared" si="1276"/>
        <v>567</v>
      </c>
      <c r="Z1356">
        <f t="shared" si="1277"/>
        <v>825</v>
      </c>
      <c r="AA1356" t="str">
        <f t="shared" si="1278"/>
        <v>Yes</v>
      </c>
      <c r="AB1356" t="str">
        <f t="shared" si="1279"/>
        <v>Yes</v>
      </c>
      <c r="AC1356">
        <f t="shared" si="1280"/>
        <v>1</v>
      </c>
      <c r="AD1356">
        <f t="shared" si="1281"/>
        <v>0</v>
      </c>
      <c r="AE1356" t="str">
        <f t="shared" si="1282"/>
        <v/>
      </c>
      <c r="AG1356" t="str">
        <f t="shared" si="1283"/>
        <v/>
      </c>
      <c r="AH1356" t="str">
        <f t="shared" si="1284"/>
        <v/>
      </c>
      <c r="AI1356" t="str">
        <f t="shared" si="1285"/>
        <v/>
      </c>
      <c r="AJ1356" t="str">
        <f t="shared" si="1286"/>
        <v/>
      </c>
      <c r="AK1356" t="str">
        <f t="shared" si="1287"/>
        <v/>
      </c>
      <c r="AL1356" t="str">
        <f>IF($A1356="","",INDEX(games!$J:$J,ROW())&amp;"")</f>
        <v/>
      </c>
      <c r="AM1356" t="str">
        <f>IF($A1356="","",SUMPRODUCT($AO1356:$BD1356,'Map Analysis'!$AN$2^{0,1,2,3,4,5,6,7,8,9,10,11,12,13,14,15}))</f>
        <v/>
      </c>
      <c r="AN1356" t="str">
        <f t="shared" si="1288"/>
        <v/>
      </c>
      <c r="AO1356" t="str">
        <f t="shared" si="1289"/>
        <v/>
      </c>
      <c r="AP1356" t="str">
        <f t="shared" si="1290"/>
        <v/>
      </c>
      <c r="AQ1356" t="str">
        <f t="shared" si="1291"/>
        <v/>
      </c>
      <c r="AR1356" t="str">
        <f t="shared" si="1292"/>
        <v/>
      </c>
      <c r="AS1356" t="str">
        <f t="shared" si="1293"/>
        <v/>
      </c>
      <c r="AT1356" t="str">
        <f t="shared" si="1294"/>
        <v/>
      </c>
      <c r="AU1356" t="str">
        <f t="shared" si="1295"/>
        <v/>
      </c>
      <c r="AV1356" t="str">
        <f t="shared" si="1296"/>
        <v/>
      </c>
      <c r="AW1356" t="str">
        <f t="shared" si="1297"/>
        <v/>
      </c>
      <c r="AX1356" t="str">
        <f t="shared" si="1298"/>
        <v/>
      </c>
      <c r="AY1356" t="str">
        <f t="shared" si="1299"/>
        <v/>
      </c>
      <c r="AZ1356" t="str">
        <f t="shared" si="1300"/>
        <v/>
      </c>
      <c r="BA1356" t="str">
        <f t="shared" si="1301"/>
        <v/>
      </c>
      <c r="BB1356" t="str">
        <f t="shared" si="1302"/>
        <v/>
      </c>
      <c r="BC1356" t="str">
        <f t="shared" si="1303"/>
        <v/>
      </c>
      <c r="BD1356" t="str">
        <f t="shared" si="1304"/>
        <v/>
      </c>
      <c r="BF1356">
        <f t="shared" si="1305"/>
        <v>0</v>
      </c>
      <c r="BG1356">
        <f t="shared" si="1306"/>
        <v>0</v>
      </c>
      <c r="BH1356">
        <f t="shared" si="1307"/>
        <v>0</v>
      </c>
      <c r="BI1356">
        <f t="shared" si="1308"/>
        <v>0</v>
      </c>
      <c r="BJ1356">
        <f t="shared" si="1309"/>
        <v>0</v>
      </c>
      <c r="BK1356">
        <f t="shared" si="1310"/>
        <v>0</v>
      </c>
      <c r="BL1356">
        <f t="shared" si="1311"/>
        <v>0</v>
      </c>
      <c r="BM1356">
        <f t="shared" si="1312"/>
        <v>0</v>
      </c>
      <c r="BN1356">
        <f t="shared" si="1313"/>
        <v>0</v>
      </c>
      <c r="BO1356">
        <f t="shared" si="1314"/>
        <v>0</v>
      </c>
      <c r="BP1356">
        <f t="shared" si="1315"/>
        <v>0</v>
      </c>
      <c r="BQ1356">
        <f t="shared" si="1316"/>
        <v>0</v>
      </c>
      <c r="BR1356">
        <f t="shared" si="1317"/>
        <v>0</v>
      </c>
      <c r="BS1356">
        <f t="shared" si="1318"/>
        <v>0</v>
      </c>
      <c r="BT1356">
        <f t="shared" si="1319"/>
        <v>0</v>
      </c>
    </row>
    <row r="1357" spans="1:72" x14ac:dyDescent="0.25">
      <c r="A1357" t="str">
        <f>IF(TRIM(INDEX(games!$A:$A,ROW()))="","",TRIM(INDEX(games!$A:$A,ROW())))</f>
        <v/>
      </c>
      <c r="B1357" t="str">
        <f>IF(OR($A1357="",INDEX(games!$B:$B,ROW())=""),"",INDEX(games!$B:$B,ROW()))</f>
        <v/>
      </c>
      <c r="C1357" t="str">
        <f>IF(OR($A1357="",INDEX(games!$C:$C,ROW())=""),"",INDEX(games!$C:$C,ROW()))</f>
        <v/>
      </c>
      <c r="D1357" t="str">
        <f t="shared" si="1260"/>
        <v/>
      </c>
      <c r="E1357" t="str">
        <f t="shared" si="1261"/>
        <v/>
      </c>
      <c r="F1357" t="str">
        <f t="shared" si="1262"/>
        <v/>
      </c>
      <c r="G1357" t="e">
        <f t="shared" si="1263"/>
        <v>#N/A</v>
      </c>
      <c r="H1357" t="e">
        <f t="shared" si="1264"/>
        <v>#N/A</v>
      </c>
      <c r="I1357" t="e">
        <f t="shared" si="1265"/>
        <v>#N/A</v>
      </c>
      <c r="J1357" t="e">
        <f t="shared" si="1266"/>
        <v>#N/A</v>
      </c>
      <c r="K1357" t="e">
        <f t="shared" si="1267"/>
        <v>#N/A</v>
      </c>
      <c r="L1357" t="e">
        <f t="shared" si="1268"/>
        <v>#N/A</v>
      </c>
      <c r="M1357" t="e">
        <f t="shared" si="1269"/>
        <v>#N/A</v>
      </c>
      <c r="N1357" t="e">
        <f t="shared" si="1270"/>
        <v>#N/A</v>
      </c>
      <c r="O1357" t="str">
        <f t="shared" si="1271"/>
        <v/>
      </c>
      <c r="P1357" t="str">
        <f>IF(OR($A1357="",INDEX(games!$H:$H,ROW())=""),"",INDEX(games!$H:$H,ROW()))</f>
        <v/>
      </c>
      <c r="Q1357" t="str">
        <f t="shared" si="1272"/>
        <v/>
      </c>
      <c r="T1357">
        <f t="shared" si="1273"/>
        <v>2023</v>
      </c>
      <c r="U1357">
        <f t="shared" si="1274"/>
        <v>2024</v>
      </c>
      <c r="V1357">
        <f t="shared" si="1275"/>
        <v>1</v>
      </c>
      <c r="W1357" t="str">
        <f>IF(TRIM(INDEX(connections!$A:$A,ROW()))="","",TRIM(INDEX(connections!$A:$A,ROW())))</f>
        <v>Returnal</v>
      </c>
      <c r="X1357" t="str">
        <f>IF($W1357="","",TRIM(INDEX(connections!$B:$B,ROW())))</f>
        <v>Sulfur</v>
      </c>
      <c r="Y1357">
        <f t="shared" si="1276"/>
        <v>676</v>
      </c>
      <c r="Z1357">
        <f t="shared" si="1277"/>
        <v>825</v>
      </c>
      <c r="AA1357" t="str">
        <f t="shared" si="1278"/>
        <v>Yes</v>
      </c>
      <c r="AB1357" t="str">
        <f t="shared" si="1279"/>
        <v>Yes</v>
      </c>
      <c r="AC1357">
        <f t="shared" si="1280"/>
        <v>1</v>
      </c>
      <c r="AD1357">
        <f t="shared" si="1281"/>
        <v>0</v>
      </c>
      <c r="AE1357" t="str">
        <f t="shared" si="1282"/>
        <v/>
      </c>
      <c r="AG1357" t="str">
        <f t="shared" si="1283"/>
        <v/>
      </c>
      <c r="AH1357" t="str">
        <f t="shared" si="1284"/>
        <v/>
      </c>
      <c r="AI1357" t="str">
        <f t="shared" si="1285"/>
        <v/>
      </c>
      <c r="AJ1357" t="str">
        <f t="shared" si="1286"/>
        <v/>
      </c>
      <c r="AK1357" t="str">
        <f t="shared" si="1287"/>
        <v/>
      </c>
      <c r="AL1357" t="str">
        <f>IF($A1357="","",INDEX(games!$J:$J,ROW())&amp;"")</f>
        <v/>
      </c>
      <c r="AM1357" t="str">
        <f>IF($A1357="","",SUMPRODUCT($AO1357:$BD1357,'Map Analysis'!$AN$2^{0,1,2,3,4,5,6,7,8,9,10,11,12,13,14,15}))</f>
        <v/>
      </c>
      <c r="AN1357" t="str">
        <f t="shared" si="1288"/>
        <v/>
      </c>
      <c r="AO1357" t="str">
        <f t="shared" si="1289"/>
        <v/>
      </c>
      <c r="AP1357" t="str">
        <f t="shared" si="1290"/>
        <v/>
      </c>
      <c r="AQ1357" t="str">
        <f t="shared" si="1291"/>
        <v/>
      </c>
      <c r="AR1357" t="str">
        <f t="shared" si="1292"/>
        <v/>
      </c>
      <c r="AS1357" t="str">
        <f t="shared" si="1293"/>
        <v/>
      </c>
      <c r="AT1357" t="str">
        <f t="shared" si="1294"/>
        <v/>
      </c>
      <c r="AU1357" t="str">
        <f t="shared" si="1295"/>
        <v/>
      </c>
      <c r="AV1357" t="str">
        <f t="shared" si="1296"/>
        <v/>
      </c>
      <c r="AW1357" t="str">
        <f t="shared" si="1297"/>
        <v/>
      </c>
      <c r="AX1357" t="str">
        <f t="shared" si="1298"/>
        <v/>
      </c>
      <c r="AY1357" t="str">
        <f t="shared" si="1299"/>
        <v/>
      </c>
      <c r="AZ1357" t="str">
        <f t="shared" si="1300"/>
        <v/>
      </c>
      <c r="BA1357" t="str">
        <f t="shared" si="1301"/>
        <v/>
      </c>
      <c r="BB1357" t="str">
        <f t="shared" si="1302"/>
        <v/>
      </c>
      <c r="BC1357" t="str">
        <f t="shared" si="1303"/>
        <v/>
      </c>
      <c r="BD1357" t="str">
        <f t="shared" si="1304"/>
        <v/>
      </c>
      <c r="BF1357">
        <f t="shared" si="1305"/>
        <v>0</v>
      </c>
      <c r="BG1357">
        <f t="shared" si="1306"/>
        <v>0</v>
      </c>
      <c r="BH1357">
        <f t="shared" si="1307"/>
        <v>0</v>
      </c>
      <c r="BI1357">
        <f t="shared" si="1308"/>
        <v>0</v>
      </c>
      <c r="BJ1357">
        <f t="shared" si="1309"/>
        <v>0</v>
      </c>
      <c r="BK1357">
        <f t="shared" si="1310"/>
        <v>0</v>
      </c>
      <c r="BL1357">
        <f t="shared" si="1311"/>
        <v>0</v>
      </c>
      <c r="BM1357">
        <f t="shared" si="1312"/>
        <v>0</v>
      </c>
      <c r="BN1357">
        <f t="shared" si="1313"/>
        <v>0</v>
      </c>
      <c r="BO1357">
        <f t="shared" si="1314"/>
        <v>0</v>
      </c>
      <c r="BP1357">
        <f t="shared" si="1315"/>
        <v>0</v>
      </c>
      <c r="BQ1357">
        <f t="shared" si="1316"/>
        <v>0</v>
      </c>
      <c r="BR1357">
        <f t="shared" si="1317"/>
        <v>0</v>
      </c>
      <c r="BS1357">
        <f t="shared" si="1318"/>
        <v>0</v>
      </c>
      <c r="BT1357">
        <f t="shared" si="1319"/>
        <v>0</v>
      </c>
    </row>
    <row r="1358" spans="1:72" x14ac:dyDescent="0.25">
      <c r="A1358" t="str">
        <f>IF(TRIM(INDEX(games!$A:$A,ROW()))="","",TRIM(INDEX(games!$A:$A,ROW())))</f>
        <v/>
      </c>
      <c r="B1358" t="str">
        <f>IF(OR($A1358="",INDEX(games!$B:$B,ROW())=""),"",INDEX(games!$B:$B,ROW()))</f>
        <v/>
      </c>
      <c r="C1358" t="str">
        <f>IF(OR($A1358="",INDEX(games!$C:$C,ROW())=""),"",INDEX(games!$C:$C,ROW()))</f>
        <v/>
      </c>
      <c r="D1358" t="str">
        <f t="shared" si="1260"/>
        <v/>
      </c>
      <c r="E1358" t="str">
        <f t="shared" si="1261"/>
        <v/>
      </c>
      <c r="F1358" t="str">
        <f t="shared" si="1262"/>
        <v/>
      </c>
      <c r="G1358" t="e">
        <f t="shared" si="1263"/>
        <v>#N/A</v>
      </c>
      <c r="H1358" t="e">
        <f t="shared" si="1264"/>
        <v>#N/A</v>
      </c>
      <c r="I1358" t="e">
        <f t="shared" si="1265"/>
        <v>#N/A</v>
      </c>
      <c r="J1358" t="e">
        <f t="shared" si="1266"/>
        <v>#N/A</v>
      </c>
      <c r="K1358" t="e">
        <f t="shared" si="1267"/>
        <v>#N/A</v>
      </c>
      <c r="L1358" t="e">
        <f t="shared" si="1268"/>
        <v>#N/A</v>
      </c>
      <c r="M1358" t="e">
        <f t="shared" si="1269"/>
        <v>#N/A</v>
      </c>
      <c r="N1358" t="e">
        <f t="shared" si="1270"/>
        <v>#N/A</v>
      </c>
      <c r="O1358" t="str">
        <f t="shared" si="1271"/>
        <v/>
      </c>
      <c r="P1358" t="str">
        <f>IF(OR($A1358="",INDEX(games!$H:$H,ROW())=""),"",INDEX(games!$H:$H,ROW()))</f>
        <v/>
      </c>
      <c r="Q1358" t="str">
        <f t="shared" si="1272"/>
        <v/>
      </c>
      <c r="T1358">
        <f t="shared" si="1273"/>
        <v>2013</v>
      </c>
      <c r="U1358">
        <f t="shared" si="1274"/>
        <v>2017</v>
      </c>
      <c r="V1358">
        <f t="shared" si="1275"/>
        <v>4</v>
      </c>
      <c r="W1358" t="str">
        <f>IF(TRIM(INDEX(connections!$A:$A,ROW()))="","",TRIM(INDEX(connections!$A:$A,ROW())))</f>
        <v>Rogue Legacy</v>
      </c>
      <c r="X1358" t="str">
        <f>IF($W1358="","",TRIM(INDEX(connections!$B:$B,ROW())))</f>
        <v>Sundered</v>
      </c>
      <c r="Y1358">
        <f t="shared" si="1276"/>
        <v>701</v>
      </c>
      <c r="Z1358">
        <f t="shared" si="1277"/>
        <v>826</v>
      </c>
      <c r="AA1358" t="str">
        <f t="shared" si="1278"/>
        <v>Yes</v>
      </c>
      <c r="AB1358" t="str">
        <f t="shared" si="1279"/>
        <v>Yes</v>
      </c>
      <c r="AC1358">
        <f t="shared" si="1280"/>
        <v>1</v>
      </c>
      <c r="AD1358">
        <f t="shared" si="1281"/>
        <v>0</v>
      </c>
      <c r="AE1358" t="str">
        <f t="shared" si="1282"/>
        <v/>
      </c>
      <c r="AG1358" t="str">
        <f t="shared" si="1283"/>
        <v/>
      </c>
      <c r="AH1358" t="str">
        <f t="shared" si="1284"/>
        <v/>
      </c>
      <c r="AI1358" t="str">
        <f t="shared" si="1285"/>
        <v/>
      </c>
      <c r="AJ1358" t="str">
        <f t="shared" si="1286"/>
        <v/>
      </c>
      <c r="AK1358" t="str">
        <f t="shared" si="1287"/>
        <v/>
      </c>
      <c r="AL1358" t="str">
        <f>IF($A1358="","",INDEX(games!$J:$J,ROW())&amp;"")</f>
        <v/>
      </c>
      <c r="AM1358" t="str">
        <f>IF($A1358="","",SUMPRODUCT($AO1358:$BD1358,'Map Analysis'!$AN$2^{0,1,2,3,4,5,6,7,8,9,10,11,12,13,14,15}))</f>
        <v/>
      </c>
      <c r="AN1358" t="str">
        <f t="shared" si="1288"/>
        <v/>
      </c>
      <c r="AO1358" t="str">
        <f t="shared" si="1289"/>
        <v/>
      </c>
      <c r="AP1358" t="str">
        <f t="shared" si="1290"/>
        <v/>
      </c>
      <c r="AQ1358" t="str">
        <f t="shared" si="1291"/>
        <v/>
      </c>
      <c r="AR1358" t="str">
        <f t="shared" si="1292"/>
        <v/>
      </c>
      <c r="AS1358" t="str">
        <f t="shared" si="1293"/>
        <v/>
      </c>
      <c r="AT1358" t="str">
        <f t="shared" si="1294"/>
        <v/>
      </c>
      <c r="AU1358" t="str">
        <f t="shared" si="1295"/>
        <v/>
      </c>
      <c r="AV1358" t="str">
        <f t="shared" si="1296"/>
        <v/>
      </c>
      <c r="AW1358" t="str">
        <f t="shared" si="1297"/>
        <v/>
      </c>
      <c r="AX1358" t="str">
        <f t="shared" si="1298"/>
        <v/>
      </c>
      <c r="AY1358" t="str">
        <f t="shared" si="1299"/>
        <v/>
      </c>
      <c r="AZ1358" t="str">
        <f t="shared" si="1300"/>
        <v/>
      </c>
      <c r="BA1358" t="str">
        <f t="shared" si="1301"/>
        <v/>
      </c>
      <c r="BB1358" t="str">
        <f t="shared" si="1302"/>
        <v/>
      </c>
      <c r="BC1358" t="str">
        <f t="shared" si="1303"/>
        <v/>
      </c>
      <c r="BD1358" t="str">
        <f t="shared" si="1304"/>
        <v/>
      </c>
      <c r="BF1358">
        <f t="shared" si="1305"/>
        <v>1</v>
      </c>
      <c r="BG1358">
        <f t="shared" si="1306"/>
        <v>0</v>
      </c>
      <c r="BH1358">
        <f t="shared" si="1307"/>
        <v>0</v>
      </c>
      <c r="BI1358">
        <f t="shared" si="1308"/>
        <v>0</v>
      </c>
      <c r="BJ1358">
        <f t="shared" si="1309"/>
        <v>0</v>
      </c>
      <c r="BK1358">
        <f t="shared" si="1310"/>
        <v>0</v>
      </c>
      <c r="BL1358">
        <f t="shared" si="1311"/>
        <v>0</v>
      </c>
      <c r="BM1358">
        <f t="shared" si="1312"/>
        <v>0</v>
      </c>
      <c r="BN1358">
        <f t="shared" si="1313"/>
        <v>0</v>
      </c>
      <c r="BO1358">
        <f t="shared" si="1314"/>
        <v>0</v>
      </c>
      <c r="BP1358">
        <f t="shared" si="1315"/>
        <v>0</v>
      </c>
      <c r="BQ1358">
        <f t="shared" si="1316"/>
        <v>0</v>
      </c>
      <c r="BR1358">
        <f t="shared" si="1317"/>
        <v>0</v>
      </c>
      <c r="BS1358">
        <f t="shared" si="1318"/>
        <v>0</v>
      </c>
      <c r="BT1358">
        <f t="shared" si="1319"/>
        <v>0</v>
      </c>
    </row>
    <row r="1359" spans="1:72" x14ac:dyDescent="0.25">
      <c r="A1359" t="str">
        <f>IF(TRIM(INDEX(games!$A:$A,ROW()))="","",TRIM(INDEX(games!$A:$A,ROW())))</f>
        <v/>
      </c>
      <c r="B1359" t="str">
        <f>IF(OR($A1359="",INDEX(games!$B:$B,ROW())=""),"",INDEX(games!$B:$B,ROW()))</f>
        <v/>
      </c>
      <c r="C1359" t="str">
        <f>IF(OR($A1359="",INDEX(games!$C:$C,ROW())=""),"",INDEX(games!$C:$C,ROW()))</f>
        <v/>
      </c>
      <c r="D1359" t="str">
        <f t="shared" si="1260"/>
        <v/>
      </c>
      <c r="E1359" t="str">
        <f t="shared" si="1261"/>
        <v/>
      </c>
      <c r="F1359" t="str">
        <f t="shared" si="1262"/>
        <v/>
      </c>
      <c r="G1359" t="e">
        <f t="shared" si="1263"/>
        <v>#N/A</v>
      </c>
      <c r="H1359" t="e">
        <f t="shared" si="1264"/>
        <v>#N/A</v>
      </c>
      <c r="I1359" t="e">
        <f t="shared" si="1265"/>
        <v>#N/A</v>
      </c>
      <c r="J1359" t="e">
        <f t="shared" si="1266"/>
        <v>#N/A</v>
      </c>
      <c r="K1359" t="e">
        <f t="shared" si="1267"/>
        <v>#N/A</v>
      </c>
      <c r="L1359" t="e">
        <f t="shared" si="1268"/>
        <v>#N/A</v>
      </c>
      <c r="M1359" t="e">
        <f t="shared" si="1269"/>
        <v>#N/A</v>
      </c>
      <c r="N1359" t="e">
        <f t="shared" si="1270"/>
        <v>#N/A</v>
      </c>
      <c r="O1359" t="str">
        <f t="shared" si="1271"/>
        <v/>
      </c>
      <c r="P1359" t="str">
        <f>IF(OR($A1359="",INDEX(games!$H:$H,ROW())=""),"",INDEX(games!$H:$H,ROW()))</f>
        <v/>
      </c>
      <c r="Q1359" t="str">
        <f t="shared" si="1272"/>
        <v/>
      </c>
      <c r="T1359">
        <f t="shared" si="1273"/>
        <v>2013</v>
      </c>
      <c r="U1359">
        <f t="shared" si="1274"/>
        <v>2015</v>
      </c>
      <c r="V1359">
        <f t="shared" si="1275"/>
        <v>2</v>
      </c>
      <c r="W1359" t="str">
        <f>IF(TRIM(INDEX(connections!$A:$A,ROW()))="","",TRIM(INDEX(connections!$A:$A,ROW())))</f>
        <v>Don't Starve</v>
      </c>
      <c r="X1359" t="str">
        <f>IF($W1359="","",TRIM(INDEX(connections!$B:$B,ROW())))</f>
        <v>Sunless Sea</v>
      </c>
      <c r="Y1359">
        <f t="shared" si="1276"/>
        <v>247</v>
      </c>
      <c r="Z1359">
        <f t="shared" si="1277"/>
        <v>827</v>
      </c>
      <c r="AA1359" t="str">
        <f t="shared" si="1278"/>
        <v>Yes</v>
      </c>
      <c r="AB1359" t="str">
        <f t="shared" si="1279"/>
        <v>Yes</v>
      </c>
      <c r="AC1359">
        <f t="shared" si="1280"/>
        <v>1</v>
      </c>
      <c r="AD1359">
        <f t="shared" si="1281"/>
        <v>1</v>
      </c>
      <c r="AE1359" t="str">
        <f t="shared" si="1282"/>
        <v/>
      </c>
      <c r="AG1359" t="str">
        <f t="shared" si="1283"/>
        <v/>
      </c>
      <c r="AH1359" t="str">
        <f t="shared" si="1284"/>
        <v/>
      </c>
      <c r="AI1359" t="str">
        <f t="shared" si="1285"/>
        <v/>
      </c>
      <c r="AJ1359" t="str">
        <f t="shared" si="1286"/>
        <v/>
      </c>
      <c r="AK1359" t="str">
        <f t="shared" si="1287"/>
        <v/>
      </c>
      <c r="AL1359" t="str">
        <f>IF($A1359="","",INDEX(games!$J:$J,ROW())&amp;"")</f>
        <v/>
      </c>
      <c r="AM1359" t="str">
        <f>IF($A1359="","",SUMPRODUCT($AO1359:$BD1359,'Map Analysis'!$AN$2^{0,1,2,3,4,5,6,7,8,9,10,11,12,13,14,15}))</f>
        <v/>
      </c>
      <c r="AN1359" t="str">
        <f t="shared" si="1288"/>
        <v/>
      </c>
      <c r="AO1359" t="str">
        <f t="shared" si="1289"/>
        <v/>
      </c>
      <c r="AP1359" t="str">
        <f t="shared" si="1290"/>
        <v/>
      </c>
      <c r="AQ1359" t="str">
        <f t="shared" si="1291"/>
        <v/>
      </c>
      <c r="AR1359" t="str">
        <f t="shared" si="1292"/>
        <v/>
      </c>
      <c r="AS1359" t="str">
        <f t="shared" si="1293"/>
        <v/>
      </c>
      <c r="AT1359" t="str">
        <f t="shared" si="1294"/>
        <v/>
      </c>
      <c r="AU1359" t="str">
        <f t="shared" si="1295"/>
        <v/>
      </c>
      <c r="AV1359" t="str">
        <f t="shared" si="1296"/>
        <v/>
      </c>
      <c r="AW1359" t="str">
        <f t="shared" si="1297"/>
        <v/>
      </c>
      <c r="AX1359" t="str">
        <f t="shared" si="1298"/>
        <v/>
      </c>
      <c r="AY1359" t="str">
        <f t="shared" si="1299"/>
        <v/>
      </c>
      <c r="AZ1359" t="str">
        <f t="shared" si="1300"/>
        <v/>
      </c>
      <c r="BA1359" t="str">
        <f t="shared" si="1301"/>
        <v/>
      </c>
      <c r="BB1359" t="str">
        <f t="shared" si="1302"/>
        <v/>
      </c>
      <c r="BC1359" t="str">
        <f t="shared" si="1303"/>
        <v/>
      </c>
      <c r="BD1359" t="str">
        <f t="shared" si="1304"/>
        <v/>
      </c>
      <c r="BF1359">
        <f t="shared" si="1305"/>
        <v>1</v>
      </c>
      <c r="BG1359">
        <f t="shared" si="1306"/>
        <v>0</v>
      </c>
      <c r="BH1359">
        <f t="shared" si="1307"/>
        <v>0</v>
      </c>
      <c r="BI1359">
        <f t="shared" si="1308"/>
        <v>0</v>
      </c>
      <c r="BJ1359">
        <f t="shared" si="1309"/>
        <v>0</v>
      </c>
      <c r="BK1359">
        <f t="shared" si="1310"/>
        <v>0</v>
      </c>
      <c r="BL1359">
        <f t="shared" si="1311"/>
        <v>0</v>
      </c>
      <c r="BM1359">
        <f t="shared" si="1312"/>
        <v>0</v>
      </c>
      <c r="BN1359">
        <f t="shared" si="1313"/>
        <v>0</v>
      </c>
      <c r="BO1359">
        <f t="shared" si="1314"/>
        <v>0</v>
      </c>
      <c r="BP1359">
        <f t="shared" si="1315"/>
        <v>0</v>
      </c>
      <c r="BQ1359">
        <f t="shared" si="1316"/>
        <v>0</v>
      </c>
      <c r="BR1359">
        <f t="shared" si="1317"/>
        <v>0</v>
      </c>
      <c r="BS1359">
        <f t="shared" si="1318"/>
        <v>0</v>
      </c>
      <c r="BT1359">
        <f t="shared" si="1319"/>
        <v>0</v>
      </c>
    </row>
    <row r="1360" spans="1:72" x14ac:dyDescent="0.25">
      <c r="A1360" t="str">
        <f>IF(TRIM(INDEX(games!$A:$A,ROW()))="","",TRIM(INDEX(games!$A:$A,ROW())))</f>
        <v/>
      </c>
      <c r="B1360" t="str">
        <f>IF(OR($A1360="",INDEX(games!$B:$B,ROW())=""),"",INDEX(games!$B:$B,ROW()))</f>
        <v/>
      </c>
      <c r="C1360" t="str">
        <f>IF(OR($A1360="",INDEX(games!$C:$C,ROW())=""),"",INDEX(games!$C:$C,ROW()))</f>
        <v/>
      </c>
      <c r="D1360" t="str">
        <f t="shared" si="1260"/>
        <v/>
      </c>
      <c r="E1360" t="str">
        <f t="shared" si="1261"/>
        <v/>
      </c>
      <c r="F1360" t="str">
        <f t="shared" si="1262"/>
        <v/>
      </c>
      <c r="G1360" t="e">
        <f t="shared" si="1263"/>
        <v>#N/A</v>
      </c>
      <c r="H1360" t="e">
        <f t="shared" si="1264"/>
        <v>#N/A</v>
      </c>
      <c r="I1360" t="e">
        <f t="shared" si="1265"/>
        <v>#N/A</v>
      </c>
      <c r="J1360" t="e">
        <f t="shared" si="1266"/>
        <v>#N/A</v>
      </c>
      <c r="K1360" t="e">
        <f t="shared" si="1267"/>
        <v>#N/A</v>
      </c>
      <c r="L1360" t="e">
        <f t="shared" si="1268"/>
        <v>#N/A</v>
      </c>
      <c r="M1360" t="e">
        <f t="shared" si="1269"/>
        <v>#N/A</v>
      </c>
      <c r="N1360" t="e">
        <f t="shared" si="1270"/>
        <v>#N/A</v>
      </c>
      <c r="O1360" t="str">
        <f t="shared" si="1271"/>
        <v/>
      </c>
      <c r="P1360" t="str">
        <f>IF(OR($A1360="",INDEX(games!$H:$H,ROW())=""),"",INDEX(games!$H:$H,ROW()))</f>
        <v/>
      </c>
      <c r="Q1360" t="str">
        <f t="shared" si="1272"/>
        <v/>
      </c>
      <c r="T1360">
        <f t="shared" si="1273"/>
        <v>2012</v>
      </c>
      <c r="U1360">
        <f t="shared" si="1274"/>
        <v>2015</v>
      </c>
      <c r="V1360">
        <f t="shared" si="1275"/>
        <v>3</v>
      </c>
      <c r="W1360" t="str">
        <f>IF(TRIM(INDEX(connections!$A:$A,ROW()))="","",TRIM(INDEX(connections!$A:$A,ROW())))</f>
        <v>FTL</v>
      </c>
      <c r="X1360" t="str">
        <f>IF($W1360="","",TRIM(INDEX(connections!$B:$B,ROW())))</f>
        <v>Sunless Sea</v>
      </c>
      <c r="Y1360">
        <f t="shared" si="1276"/>
        <v>326</v>
      </c>
      <c r="Z1360">
        <f t="shared" si="1277"/>
        <v>827</v>
      </c>
      <c r="AA1360" t="str">
        <f t="shared" si="1278"/>
        <v>Yes</v>
      </c>
      <c r="AB1360" t="str">
        <f t="shared" si="1279"/>
        <v>Yes</v>
      </c>
      <c r="AC1360">
        <f t="shared" si="1280"/>
        <v>1</v>
      </c>
      <c r="AD1360">
        <f t="shared" si="1281"/>
        <v>0</v>
      </c>
      <c r="AE1360" t="str">
        <f t="shared" si="1282"/>
        <v/>
      </c>
      <c r="AG1360" t="str">
        <f t="shared" si="1283"/>
        <v/>
      </c>
      <c r="AH1360" t="str">
        <f t="shared" si="1284"/>
        <v/>
      </c>
      <c r="AI1360" t="str">
        <f t="shared" si="1285"/>
        <v/>
      </c>
      <c r="AJ1360" t="str">
        <f t="shared" si="1286"/>
        <v/>
      </c>
      <c r="AK1360" t="str">
        <f t="shared" si="1287"/>
        <v/>
      </c>
      <c r="AL1360" t="str">
        <f>IF($A1360="","",INDEX(games!$J:$J,ROW())&amp;"")</f>
        <v/>
      </c>
      <c r="AM1360" t="str">
        <f>IF($A1360="","",SUMPRODUCT($AO1360:$BD1360,'Map Analysis'!$AN$2^{0,1,2,3,4,5,6,7,8,9,10,11,12,13,14,15}))</f>
        <v/>
      </c>
      <c r="AN1360" t="str">
        <f t="shared" si="1288"/>
        <v/>
      </c>
      <c r="AO1360" t="str">
        <f t="shared" si="1289"/>
        <v/>
      </c>
      <c r="AP1360" t="str">
        <f t="shared" si="1290"/>
        <v/>
      </c>
      <c r="AQ1360" t="str">
        <f t="shared" si="1291"/>
        <v/>
      </c>
      <c r="AR1360" t="str">
        <f t="shared" si="1292"/>
        <v/>
      </c>
      <c r="AS1360" t="str">
        <f t="shared" si="1293"/>
        <v/>
      </c>
      <c r="AT1360" t="str">
        <f t="shared" si="1294"/>
        <v/>
      </c>
      <c r="AU1360" t="str">
        <f t="shared" si="1295"/>
        <v/>
      </c>
      <c r="AV1360" t="str">
        <f t="shared" si="1296"/>
        <v/>
      </c>
      <c r="AW1360" t="str">
        <f t="shared" si="1297"/>
        <v/>
      </c>
      <c r="AX1360" t="str">
        <f t="shared" si="1298"/>
        <v/>
      </c>
      <c r="AY1360" t="str">
        <f t="shared" si="1299"/>
        <v/>
      </c>
      <c r="AZ1360" t="str">
        <f t="shared" si="1300"/>
        <v/>
      </c>
      <c r="BA1360" t="str">
        <f t="shared" si="1301"/>
        <v/>
      </c>
      <c r="BB1360" t="str">
        <f t="shared" si="1302"/>
        <v/>
      </c>
      <c r="BC1360" t="str">
        <f t="shared" si="1303"/>
        <v/>
      </c>
      <c r="BD1360" t="str">
        <f t="shared" si="1304"/>
        <v/>
      </c>
      <c r="BF1360">
        <f t="shared" si="1305"/>
        <v>1</v>
      </c>
      <c r="BG1360">
        <f t="shared" si="1306"/>
        <v>0</v>
      </c>
      <c r="BH1360">
        <f t="shared" si="1307"/>
        <v>0</v>
      </c>
      <c r="BI1360">
        <f t="shared" si="1308"/>
        <v>0</v>
      </c>
      <c r="BJ1360">
        <f t="shared" si="1309"/>
        <v>0</v>
      </c>
      <c r="BK1360">
        <f t="shared" si="1310"/>
        <v>0</v>
      </c>
      <c r="BL1360">
        <f t="shared" si="1311"/>
        <v>0</v>
      </c>
      <c r="BM1360">
        <f t="shared" si="1312"/>
        <v>0</v>
      </c>
      <c r="BN1360">
        <f t="shared" si="1313"/>
        <v>0</v>
      </c>
      <c r="BO1360">
        <f t="shared" si="1314"/>
        <v>0</v>
      </c>
      <c r="BP1360">
        <f t="shared" si="1315"/>
        <v>0</v>
      </c>
      <c r="BQ1360">
        <f t="shared" si="1316"/>
        <v>0</v>
      </c>
      <c r="BR1360">
        <f t="shared" si="1317"/>
        <v>0</v>
      </c>
      <c r="BS1360">
        <f t="shared" si="1318"/>
        <v>0</v>
      </c>
      <c r="BT1360">
        <f t="shared" si="1319"/>
        <v>0</v>
      </c>
    </row>
    <row r="1361" spans="1:72" x14ac:dyDescent="0.25">
      <c r="A1361" t="str">
        <f>IF(TRIM(INDEX(games!$A:$A,ROW()))="","",TRIM(INDEX(games!$A:$A,ROW())))</f>
        <v/>
      </c>
      <c r="B1361" t="str">
        <f>IF(OR($A1361="",INDEX(games!$B:$B,ROW())=""),"",INDEX(games!$B:$B,ROW()))</f>
        <v/>
      </c>
      <c r="C1361" t="str">
        <f>IF(OR($A1361="",INDEX(games!$C:$C,ROW())=""),"",INDEX(games!$C:$C,ROW()))</f>
        <v/>
      </c>
      <c r="D1361" t="str">
        <f t="shared" si="1260"/>
        <v/>
      </c>
      <c r="E1361" t="str">
        <f t="shared" si="1261"/>
        <v/>
      </c>
      <c r="F1361" t="str">
        <f t="shared" si="1262"/>
        <v/>
      </c>
      <c r="G1361" t="e">
        <f t="shared" si="1263"/>
        <v>#N/A</v>
      </c>
      <c r="H1361" t="e">
        <f t="shared" si="1264"/>
        <v>#N/A</v>
      </c>
      <c r="I1361" t="e">
        <f t="shared" si="1265"/>
        <v>#N/A</v>
      </c>
      <c r="J1361" t="e">
        <f t="shared" si="1266"/>
        <v>#N/A</v>
      </c>
      <c r="K1361" t="e">
        <f t="shared" si="1267"/>
        <v>#N/A</v>
      </c>
      <c r="L1361" t="e">
        <f t="shared" si="1268"/>
        <v>#N/A</v>
      </c>
      <c r="M1361" t="e">
        <f t="shared" si="1269"/>
        <v>#N/A</v>
      </c>
      <c r="N1361" t="e">
        <f t="shared" si="1270"/>
        <v>#N/A</v>
      </c>
      <c r="O1361" t="str">
        <f t="shared" si="1271"/>
        <v/>
      </c>
      <c r="P1361" t="str">
        <f>IF(OR($A1361="",INDEX(games!$H:$H,ROW())=""),"",INDEX(games!$H:$H,ROW()))</f>
        <v/>
      </c>
      <c r="Q1361" t="str">
        <f t="shared" si="1272"/>
        <v/>
      </c>
      <c r="T1361">
        <f t="shared" si="1273"/>
        <v>2019</v>
      </c>
      <c r="U1361">
        <f t="shared" si="1274"/>
        <v>2021</v>
      </c>
      <c r="V1361">
        <f t="shared" si="1275"/>
        <v>2</v>
      </c>
      <c r="W1361" t="str">
        <f>IF(TRIM(INDEX(connections!$A:$A,ROW()))="","",TRIM(INDEX(connections!$A:$A,ROW())))</f>
        <v>Dota Auto Chess</v>
      </c>
      <c r="X1361" t="str">
        <f>IF($W1361="","",TRIM(INDEX(connections!$B:$B,ROW())))</f>
        <v>Super Auto Pets</v>
      </c>
      <c r="Y1361">
        <f t="shared" si="1276"/>
        <v>250</v>
      </c>
      <c r="Z1361">
        <f t="shared" si="1277"/>
        <v>829</v>
      </c>
      <c r="AA1361" t="str">
        <f t="shared" si="1278"/>
        <v/>
      </c>
      <c r="AB1361" t="str">
        <f t="shared" si="1279"/>
        <v>Yes</v>
      </c>
      <c r="AC1361" t="str">
        <f t="shared" si="1280"/>
        <v/>
      </c>
      <c r="AD1361">
        <f t="shared" si="1281"/>
        <v>0</v>
      </c>
      <c r="AE1361" t="str">
        <f t="shared" si="1282"/>
        <v/>
      </c>
      <c r="AG1361" t="str">
        <f t="shared" si="1283"/>
        <v/>
      </c>
      <c r="AH1361" t="str">
        <f t="shared" si="1284"/>
        <v/>
      </c>
      <c r="AI1361" t="str">
        <f t="shared" si="1285"/>
        <v/>
      </c>
      <c r="AJ1361" t="str">
        <f t="shared" si="1286"/>
        <v/>
      </c>
      <c r="AK1361" t="str">
        <f t="shared" si="1287"/>
        <v/>
      </c>
      <c r="AL1361" t="str">
        <f>IF($A1361="","",INDEX(games!$J:$J,ROW())&amp;"")</f>
        <v/>
      </c>
      <c r="AM1361" t="str">
        <f>IF($A1361="","",SUMPRODUCT($AO1361:$BD1361,'Map Analysis'!$AN$2^{0,1,2,3,4,5,6,7,8,9,10,11,12,13,14,15}))</f>
        <v/>
      </c>
      <c r="AN1361" t="str">
        <f t="shared" si="1288"/>
        <v/>
      </c>
      <c r="AO1361" t="str">
        <f t="shared" si="1289"/>
        <v/>
      </c>
      <c r="AP1361" t="str">
        <f t="shared" si="1290"/>
        <v/>
      </c>
      <c r="AQ1361" t="str">
        <f t="shared" si="1291"/>
        <v/>
      </c>
      <c r="AR1361" t="str">
        <f t="shared" si="1292"/>
        <v/>
      </c>
      <c r="AS1361" t="str">
        <f t="shared" si="1293"/>
        <v/>
      </c>
      <c r="AT1361" t="str">
        <f t="shared" si="1294"/>
        <v/>
      </c>
      <c r="AU1361" t="str">
        <f t="shared" si="1295"/>
        <v/>
      </c>
      <c r="AV1361" t="str">
        <f t="shared" si="1296"/>
        <v/>
      </c>
      <c r="AW1361" t="str">
        <f t="shared" si="1297"/>
        <v/>
      </c>
      <c r="AX1361" t="str">
        <f t="shared" si="1298"/>
        <v/>
      </c>
      <c r="AY1361" t="str">
        <f t="shared" si="1299"/>
        <v/>
      </c>
      <c r="AZ1361" t="str">
        <f t="shared" si="1300"/>
        <v/>
      </c>
      <c r="BA1361" t="str">
        <f t="shared" si="1301"/>
        <v/>
      </c>
      <c r="BB1361" t="str">
        <f t="shared" si="1302"/>
        <v/>
      </c>
      <c r="BC1361" t="str">
        <f t="shared" si="1303"/>
        <v/>
      </c>
      <c r="BD1361" t="str">
        <f t="shared" si="1304"/>
        <v/>
      </c>
      <c r="BF1361">
        <f t="shared" si="1305"/>
        <v>14</v>
      </c>
      <c r="BG1361">
        <f t="shared" si="1306"/>
        <v>14</v>
      </c>
      <c r="BH1361">
        <f t="shared" si="1307"/>
        <v>2</v>
      </c>
      <c r="BI1361">
        <f t="shared" si="1308"/>
        <v>0</v>
      </c>
      <c r="BJ1361">
        <f t="shared" si="1309"/>
        <v>0</v>
      </c>
      <c r="BK1361">
        <f t="shared" si="1310"/>
        <v>0</v>
      </c>
      <c r="BL1361">
        <f t="shared" si="1311"/>
        <v>0</v>
      </c>
      <c r="BM1361">
        <f t="shared" si="1312"/>
        <v>0</v>
      </c>
      <c r="BN1361">
        <f t="shared" si="1313"/>
        <v>0</v>
      </c>
      <c r="BO1361">
        <f t="shared" si="1314"/>
        <v>0</v>
      </c>
      <c r="BP1361">
        <f t="shared" si="1315"/>
        <v>0</v>
      </c>
      <c r="BQ1361">
        <f t="shared" si="1316"/>
        <v>0</v>
      </c>
      <c r="BR1361">
        <f t="shared" si="1317"/>
        <v>0</v>
      </c>
      <c r="BS1361">
        <f t="shared" si="1318"/>
        <v>0</v>
      </c>
      <c r="BT1361">
        <f t="shared" si="1319"/>
        <v>0</v>
      </c>
    </row>
    <row r="1362" spans="1:72" x14ac:dyDescent="0.25">
      <c r="A1362" t="str">
        <f>IF(TRIM(INDEX(games!$A:$A,ROW()))="","",TRIM(INDEX(games!$A:$A,ROW())))</f>
        <v/>
      </c>
      <c r="B1362" t="str">
        <f>IF(OR($A1362="",INDEX(games!$B:$B,ROW())=""),"",INDEX(games!$B:$B,ROW()))</f>
        <v/>
      </c>
      <c r="C1362" t="str">
        <f>IF(OR($A1362="",INDEX(games!$C:$C,ROW())=""),"",INDEX(games!$C:$C,ROW()))</f>
        <v/>
      </c>
      <c r="D1362" t="str">
        <f t="shared" si="1260"/>
        <v/>
      </c>
      <c r="E1362" t="str">
        <f t="shared" si="1261"/>
        <v/>
      </c>
      <c r="F1362" t="str">
        <f t="shared" si="1262"/>
        <v/>
      </c>
      <c r="G1362" t="e">
        <f t="shared" si="1263"/>
        <v>#N/A</v>
      </c>
      <c r="H1362" t="e">
        <f t="shared" si="1264"/>
        <v>#N/A</v>
      </c>
      <c r="I1362" t="e">
        <f t="shared" si="1265"/>
        <v>#N/A</v>
      </c>
      <c r="J1362" t="e">
        <f t="shared" si="1266"/>
        <v>#N/A</v>
      </c>
      <c r="K1362" t="e">
        <f t="shared" si="1267"/>
        <v>#N/A</v>
      </c>
      <c r="L1362" t="e">
        <f t="shared" si="1268"/>
        <v>#N/A</v>
      </c>
      <c r="M1362" t="e">
        <f t="shared" si="1269"/>
        <v>#N/A</v>
      </c>
      <c r="N1362" t="e">
        <f t="shared" si="1270"/>
        <v>#N/A</v>
      </c>
      <c r="O1362" t="str">
        <f t="shared" si="1271"/>
        <v/>
      </c>
      <c r="P1362" t="str">
        <f>IF(OR($A1362="",INDEX(games!$H:$H,ROW())=""),"",INDEX(games!$H:$H,ROW()))</f>
        <v/>
      </c>
      <c r="Q1362" t="str">
        <f t="shared" si="1272"/>
        <v/>
      </c>
      <c r="T1362">
        <f t="shared" si="1273"/>
        <v>2017</v>
      </c>
      <c r="U1362">
        <f t="shared" si="1274"/>
        <v>2022</v>
      </c>
      <c r="V1362">
        <f t="shared" si="1275"/>
        <v>5</v>
      </c>
      <c r="W1362" t="str">
        <f>IF(TRIM(INDEX(connections!$A:$A,ROW()))="","",TRIM(INDEX(connections!$A:$A,ROW())))</f>
        <v>Slay the Spire</v>
      </c>
      <c r="X1362" t="str">
        <f>IF($W1362="","",TRIM(INDEX(connections!$B:$B,ROW())))</f>
        <v>Super Bullet Break</v>
      </c>
      <c r="Y1362">
        <f t="shared" si="1276"/>
        <v>772</v>
      </c>
      <c r="Z1362">
        <f t="shared" si="1277"/>
        <v>830</v>
      </c>
      <c r="AA1362" t="str">
        <f t="shared" si="1278"/>
        <v>Yes</v>
      </c>
      <c r="AB1362" t="str">
        <f t="shared" si="1279"/>
        <v>Yes</v>
      </c>
      <c r="AC1362">
        <f t="shared" si="1280"/>
        <v>1</v>
      </c>
      <c r="AD1362">
        <f t="shared" si="1281"/>
        <v>0</v>
      </c>
      <c r="AE1362" t="str">
        <f t="shared" si="1282"/>
        <v/>
      </c>
      <c r="AG1362" t="str">
        <f t="shared" si="1283"/>
        <v/>
      </c>
      <c r="AH1362" t="str">
        <f t="shared" si="1284"/>
        <v/>
      </c>
      <c r="AI1362" t="str">
        <f t="shared" si="1285"/>
        <v/>
      </c>
      <c r="AJ1362" t="str">
        <f t="shared" si="1286"/>
        <v/>
      </c>
      <c r="AK1362" t="str">
        <f t="shared" si="1287"/>
        <v/>
      </c>
      <c r="AL1362" t="str">
        <f>IF($A1362="","",INDEX(games!$J:$J,ROW())&amp;"")</f>
        <v/>
      </c>
      <c r="AM1362" t="str">
        <f>IF($A1362="","",SUMPRODUCT($AO1362:$BD1362,'Map Analysis'!$AN$2^{0,1,2,3,4,5,6,7,8,9,10,11,12,13,14,15}))</f>
        <v/>
      </c>
      <c r="AN1362" t="str">
        <f t="shared" si="1288"/>
        <v/>
      </c>
      <c r="AO1362" t="str">
        <f t="shared" si="1289"/>
        <v/>
      </c>
      <c r="AP1362" t="str">
        <f t="shared" si="1290"/>
        <v/>
      </c>
      <c r="AQ1362" t="str">
        <f t="shared" si="1291"/>
        <v/>
      </c>
      <c r="AR1362" t="str">
        <f t="shared" si="1292"/>
        <v/>
      </c>
      <c r="AS1362" t="str">
        <f t="shared" si="1293"/>
        <v/>
      </c>
      <c r="AT1362" t="str">
        <f t="shared" si="1294"/>
        <v/>
      </c>
      <c r="AU1362" t="str">
        <f t="shared" si="1295"/>
        <v/>
      </c>
      <c r="AV1362" t="str">
        <f t="shared" si="1296"/>
        <v/>
      </c>
      <c r="AW1362" t="str">
        <f t="shared" si="1297"/>
        <v/>
      </c>
      <c r="AX1362" t="str">
        <f t="shared" si="1298"/>
        <v/>
      </c>
      <c r="AY1362" t="str">
        <f t="shared" si="1299"/>
        <v/>
      </c>
      <c r="AZ1362" t="str">
        <f t="shared" si="1300"/>
        <v/>
      </c>
      <c r="BA1362" t="str">
        <f t="shared" si="1301"/>
        <v/>
      </c>
      <c r="BB1362" t="str">
        <f t="shared" si="1302"/>
        <v/>
      </c>
      <c r="BC1362" t="str">
        <f t="shared" si="1303"/>
        <v/>
      </c>
      <c r="BD1362" t="str">
        <f t="shared" si="1304"/>
        <v/>
      </c>
      <c r="BF1362">
        <f t="shared" si="1305"/>
        <v>0</v>
      </c>
      <c r="BG1362">
        <f t="shared" si="1306"/>
        <v>0</v>
      </c>
      <c r="BH1362">
        <f t="shared" si="1307"/>
        <v>0</v>
      </c>
      <c r="BI1362">
        <f t="shared" si="1308"/>
        <v>0</v>
      </c>
      <c r="BJ1362">
        <f t="shared" si="1309"/>
        <v>0</v>
      </c>
      <c r="BK1362">
        <f t="shared" si="1310"/>
        <v>0</v>
      </c>
      <c r="BL1362">
        <f t="shared" si="1311"/>
        <v>0</v>
      </c>
      <c r="BM1362">
        <f t="shared" si="1312"/>
        <v>0</v>
      </c>
      <c r="BN1362">
        <f t="shared" si="1313"/>
        <v>0</v>
      </c>
      <c r="BO1362">
        <f t="shared" si="1314"/>
        <v>0</v>
      </c>
      <c r="BP1362">
        <f t="shared" si="1315"/>
        <v>0</v>
      </c>
      <c r="BQ1362">
        <f t="shared" si="1316"/>
        <v>0</v>
      </c>
      <c r="BR1362">
        <f t="shared" si="1317"/>
        <v>0</v>
      </c>
      <c r="BS1362">
        <f t="shared" si="1318"/>
        <v>0</v>
      </c>
      <c r="BT1362">
        <f t="shared" si="1319"/>
        <v>0</v>
      </c>
    </row>
    <row r="1363" spans="1:72" x14ac:dyDescent="0.25">
      <c r="A1363" t="str">
        <f>IF(TRIM(INDEX(games!$A:$A,ROW()))="","",TRIM(INDEX(games!$A:$A,ROW())))</f>
        <v/>
      </c>
      <c r="B1363" t="str">
        <f>IF(OR($A1363="",INDEX(games!$B:$B,ROW())=""),"",INDEX(games!$B:$B,ROW()))</f>
        <v/>
      </c>
      <c r="C1363" t="str">
        <f>IF(OR($A1363="",INDEX(games!$C:$C,ROW())=""),"",INDEX(games!$C:$C,ROW()))</f>
        <v/>
      </c>
      <c r="D1363" t="str">
        <f t="shared" si="1260"/>
        <v/>
      </c>
      <c r="E1363" t="str">
        <f t="shared" si="1261"/>
        <v/>
      </c>
      <c r="F1363" t="str">
        <f t="shared" si="1262"/>
        <v/>
      </c>
      <c r="G1363" t="e">
        <f t="shared" si="1263"/>
        <v>#N/A</v>
      </c>
      <c r="H1363" t="e">
        <f t="shared" si="1264"/>
        <v>#N/A</v>
      </c>
      <c r="I1363" t="e">
        <f t="shared" si="1265"/>
        <v>#N/A</v>
      </c>
      <c r="J1363" t="e">
        <f t="shared" si="1266"/>
        <v>#N/A</v>
      </c>
      <c r="K1363" t="e">
        <f t="shared" si="1267"/>
        <v>#N/A</v>
      </c>
      <c r="L1363" t="e">
        <f t="shared" si="1268"/>
        <v>#N/A</v>
      </c>
      <c r="M1363" t="e">
        <f t="shared" si="1269"/>
        <v>#N/A</v>
      </c>
      <c r="N1363" t="e">
        <f t="shared" si="1270"/>
        <v>#N/A</v>
      </c>
      <c r="O1363" t="str">
        <f t="shared" si="1271"/>
        <v/>
      </c>
      <c r="P1363" t="str">
        <f>IF(OR($A1363="",INDEX(games!$H:$H,ROW())=""),"",INDEX(games!$H:$H,ROW()))</f>
        <v/>
      </c>
      <c r="Q1363" t="str">
        <f t="shared" si="1272"/>
        <v/>
      </c>
      <c r="T1363">
        <f t="shared" si="1273"/>
        <v>2006</v>
      </c>
      <c r="U1363">
        <f t="shared" si="1274"/>
        <v>2025</v>
      </c>
      <c r="V1363">
        <f t="shared" si="1275"/>
        <v>19</v>
      </c>
      <c r="W1363" t="str">
        <f>IF(TRIM(INDEX(connections!$A:$A,ROW()))="","",TRIM(INDEX(connections!$A:$A,ROW())))</f>
        <v>Dwarf Fortress</v>
      </c>
      <c r="X1363" t="str">
        <f>IF($W1363="","",TRIM(INDEX(connections!$B:$B,ROW())))</f>
        <v>Super Fantasy Kingdom</v>
      </c>
      <c r="Y1363">
        <f t="shared" si="1276"/>
        <v>279</v>
      </c>
      <c r="Z1363">
        <f t="shared" si="1277"/>
        <v>831</v>
      </c>
      <c r="AA1363" t="str">
        <f t="shared" si="1278"/>
        <v>Yes</v>
      </c>
      <c r="AB1363" t="str">
        <f t="shared" si="1279"/>
        <v>Yes</v>
      </c>
      <c r="AC1363">
        <f t="shared" si="1280"/>
        <v>1</v>
      </c>
      <c r="AD1363">
        <f t="shared" si="1281"/>
        <v>0</v>
      </c>
      <c r="AE1363" t="str">
        <f t="shared" si="1282"/>
        <v/>
      </c>
      <c r="AG1363" t="str">
        <f t="shared" si="1283"/>
        <v/>
      </c>
      <c r="AH1363" t="str">
        <f t="shared" si="1284"/>
        <v/>
      </c>
      <c r="AI1363" t="str">
        <f t="shared" si="1285"/>
        <v/>
      </c>
      <c r="AJ1363" t="str">
        <f t="shared" si="1286"/>
        <v/>
      </c>
      <c r="AK1363" t="str">
        <f t="shared" si="1287"/>
        <v/>
      </c>
      <c r="AL1363" t="str">
        <f>IF($A1363="","",INDEX(games!$J:$J,ROW())&amp;"")</f>
        <v/>
      </c>
      <c r="AM1363" t="str">
        <f>IF($A1363="","",SUMPRODUCT($AO1363:$BD1363,'Map Analysis'!$AN$2^{0,1,2,3,4,5,6,7,8,9,10,11,12,13,14,15}))</f>
        <v/>
      </c>
      <c r="AN1363" t="str">
        <f t="shared" si="1288"/>
        <v/>
      </c>
      <c r="AO1363" t="str">
        <f t="shared" si="1289"/>
        <v/>
      </c>
      <c r="AP1363" t="str">
        <f t="shared" si="1290"/>
        <v/>
      </c>
      <c r="AQ1363" t="str">
        <f t="shared" si="1291"/>
        <v/>
      </c>
      <c r="AR1363" t="str">
        <f t="shared" si="1292"/>
        <v/>
      </c>
      <c r="AS1363" t="str">
        <f t="shared" si="1293"/>
        <v/>
      </c>
      <c r="AT1363" t="str">
        <f t="shared" si="1294"/>
        <v/>
      </c>
      <c r="AU1363" t="str">
        <f t="shared" si="1295"/>
        <v/>
      </c>
      <c r="AV1363" t="str">
        <f t="shared" si="1296"/>
        <v/>
      </c>
      <c r="AW1363" t="str">
        <f t="shared" si="1297"/>
        <v/>
      </c>
      <c r="AX1363" t="str">
        <f t="shared" si="1298"/>
        <v/>
      </c>
      <c r="AY1363" t="str">
        <f t="shared" si="1299"/>
        <v/>
      </c>
      <c r="AZ1363" t="str">
        <f t="shared" si="1300"/>
        <v/>
      </c>
      <c r="BA1363" t="str">
        <f t="shared" si="1301"/>
        <v/>
      </c>
      <c r="BB1363" t="str">
        <f t="shared" si="1302"/>
        <v/>
      </c>
      <c r="BC1363" t="str">
        <f t="shared" si="1303"/>
        <v/>
      </c>
      <c r="BD1363" t="str">
        <f t="shared" si="1304"/>
        <v/>
      </c>
      <c r="BF1363">
        <f t="shared" si="1305"/>
        <v>0</v>
      </c>
      <c r="BG1363">
        <f t="shared" si="1306"/>
        <v>0</v>
      </c>
      <c r="BH1363">
        <f t="shared" si="1307"/>
        <v>0</v>
      </c>
      <c r="BI1363">
        <f t="shared" si="1308"/>
        <v>0</v>
      </c>
      <c r="BJ1363">
        <f t="shared" si="1309"/>
        <v>0</v>
      </c>
      <c r="BK1363">
        <f t="shared" si="1310"/>
        <v>0</v>
      </c>
      <c r="BL1363">
        <f t="shared" si="1311"/>
        <v>0</v>
      </c>
      <c r="BM1363">
        <f t="shared" si="1312"/>
        <v>0</v>
      </c>
      <c r="BN1363">
        <f t="shared" si="1313"/>
        <v>0</v>
      </c>
      <c r="BO1363">
        <f t="shared" si="1314"/>
        <v>0</v>
      </c>
      <c r="BP1363">
        <f t="shared" si="1315"/>
        <v>0</v>
      </c>
      <c r="BQ1363">
        <f t="shared" si="1316"/>
        <v>0</v>
      </c>
      <c r="BR1363">
        <f t="shared" si="1317"/>
        <v>0</v>
      </c>
      <c r="BS1363">
        <f t="shared" si="1318"/>
        <v>0</v>
      </c>
      <c r="BT1363">
        <f t="shared" si="1319"/>
        <v>0</v>
      </c>
    </row>
    <row r="1364" spans="1:72" x14ac:dyDescent="0.25">
      <c r="A1364" t="str">
        <f>IF(TRIM(INDEX(games!$A:$A,ROW()))="","",TRIM(INDEX(games!$A:$A,ROW())))</f>
        <v/>
      </c>
      <c r="B1364" t="str">
        <f>IF(OR($A1364="",INDEX(games!$B:$B,ROW())=""),"",INDEX(games!$B:$B,ROW()))</f>
        <v/>
      </c>
      <c r="C1364" t="str">
        <f>IF(OR($A1364="",INDEX(games!$C:$C,ROW())=""),"",INDEX(games!$C:$C,ROW()))</f>
        <v/>
      </c>
      <c r="D1364" t="str">
        <f t="shared" si="1260"/>
        <v/>
      </c>
      <c r="E1364" t="str">
        <f t="shared" si="1261"/>
        <v/>
      </c>
      <c r="F1364" t="str">
        <f t="shared" si="1262"/>
        <v/>
      </c>
      <c r="G1364" t="e">
        <f t="shared" si="1263"/>
        <v>#N/A</v>
      </c>
      <c r="H1364" t="e">
        <f t="shared" si="1264"/>
        <v>#N/A</v>
      </c>
      <c r="I1364" t="e">
        <f t="shared" si="1265"/>
        <v>#N/A</v>
      </c>
      <c r="J1364" t="e">
        <f t="shared" si="1266"/>
        <v>#N/A</v>
      </c>
      <c r="K1364" t="e">
        <f t="shared" si="1267"/>
        <v>#N/A</v>
      </c>
      <c r="L1364" t="e">
        <f t="shared" si="1268"/>
        <v>#N/A</v>
      </c>
      <c r="M1364" t="e">
        <f t="shared" si="1269"/>
        <v>#N/A</v>
      </c>
      <c r="N1364" t="e">
        <f t="shared" si="1270"/>
        <v>#N/A</v>
      </c>
      <c r="O1364" t="str">
        <f t="shared" si="1271"/>
        <v/>
      </c>
      <c r="P1364" t="str">
        <f>IF(OR($A1364="",INDEX(games!$H:$H,ROW())=""),"",INDEX(games!$H:$H,ROW()))</f>
        <v/>
      </c>
      <c r="Q1364" t="str">
        <f t="shared" si="1272"/>
        <v/>
      </c>
      <c r="T1364">
        <f t="shared" si="1273"/>
        <v>2019</v>
      </c>
      <c r="U1364">
        <f t="shared" si="1274"/>
        <v>2025</v>
      </c>
      <c r="V1364">
        <f t="shared" si="1275"/>
        <v>6</v>
      </c>
      <c r="W1364" t="str">
        <f>IF(TRIM(INDEX(connections!$A:$A,ROW()))="","",TRIM(INDEX(connections!$A:$A,ROW())))</f>
        <v>Hades</v>
      </c>
      <c r="X1364" t="str">
        <f>IF($W1364="","",TRIM(INDEX(connections!$B:$B,ROW())))</f>
        <v>Super Fantasy Kingdom</v>
      </c>
      <c r="Y1364">
        <f t="shared" si="1276"/>
        <v>375</v>
      </c>
      <c r="Z1364">
        <f t="shared" si="1277"/>
        <v>831</v>
      </c>
      <c r="AA1364" t="str">
        <f t="shared" si="1278"/>
        <v>Yes</v>
      </c>
      <c r="AB1364" t="str">
        <f t="shared" si="1279"/>
        <v>Yes</v>
      </c>
      <c r="AC1364">
        <f t="shared" si="1280"/>
        <v>1</v>
      </c>
      <c r="AD1364">
        <f t="shared" si="1281"/>
        <v>1</v>
      </c>
      <c r="AE1364" t="str">
        <f t="shared" si="1282"/>
        <v/>
      </c>
      <c r="AG1364" t="str">
        <f t="shared" si="1283"/>
        <v/>
      </c>
      <c r="AH1364" t="str">
        <f t="shared" si="1284"/>
        <v/>
      </c>
      <c r="AI1364" t="str">
        <f t="shared" si="1285"/>
        <v/>
      </c>
      <c r="AJ1364" t="str">
        <f t="shared" si="1286"/>
        <v/>
      </c>
      <c r="AK1364" t="str">
        <f t="shared" si="1287"/>
        <v/>
      </c>
      <c r="AL1364" t="str">
        <f>IF($A1364="","",INDEX(games!$J:$J,ROW())&amp;"")</f>
        <v/>
      </c>
      <c r="AM1364" t="str">
        <f>IF($A1364="","",SUMPRODUCT($AO1364:$BD1364,'Map Analysis'!$AN$2^{0,1,2,3,4,5,6,7,8,9,10,11,12,13,14,15}))</f>
        <v/>
      </c>
      <c r="AN1364" t="str">
        <f t="shared" si="1288"/>
        <v/>
      </c>
      <c r="AO1364" t="str">
        <f t="shared" si="1289"/>
        <v/>
      </c>
      <c r="AP1364" t="str">
        <f t="shared" si="1290"/>
        <v/>
      </c>
      <c r="AQ1364" t="str">
        <f t="shared" si="1291"/>
        <v/>
      </c>
      <c r="AR1364" t="str">
        <f t="shared" si="1292"/>
        <v/>
      </c>
      <c r="AS1364" t="str">
        <f t="shared" si="1293"/>
        <v/>
      </c>
      <c r="AT1364" t="str">
        <f t="shared" si="1294"/>
        <v/>
      </c>
      <c r="AU1364" t="str">
        <f t="shared" si="1295"/>
        <v/>
      </c>
      <c r="AV1364" t="str">
        <f t="shared" si="1296"/>
        <v/>
      </c>
      <c r="AW1364" t="str">
        <f t="shared" si="1297"/>
        <v/>
      </c>
      <c r="AX1364" t="str">
        <f t="shared" si="1298"/>
        <v/>
      </c>
      <c r="AY1364" t="str">
        <f t="shared" si="1299"/>
        <v/>
      </c>
      <c r="AZ1364" t="str">
        <f t="shared" si="1300"/>
        <v/>
      </c>
      <c r="BA1364" t="str">
        <f t="shared" si="1301"/>
        <v/>
      </c>
      <c r="BB1364" t="str">
        <f t="shared" si="1302"/>
        <v/>
      </c>
      <c r="BC1364" t="str">
        <f t="shared" si="1303"/>
        <v/>
      </c>
      <c r="BD1364" t="str">
        <f t="shared" si="1304"/>
        <v/>
      </c>
      <c r="BF1364">
        <f t="shared" si="1305"/>
        <v>0</v>
      </c>
      <c r="BG1364">
        <f t="shared" si="1306"/>
        <v>0</v>
      </c>
      <c r="BH1364">
        <f t="shared" si="1307"/>
        <v>0</v>
      </c>
      <c r="BI1364">
        <f t="shared" si="1308"/>
        <v>0</v>
      </c>
      <c r="BJ1364">
        <f t="shared" si="1309"/>
        <v>0</v>
      </c>
      <c r="BK1364">
        <f t="shared" si="1310"/>
        <v>0</v>
      </c>
      <c r="BL1364">
        <f t="shared" si="1311"/>
        <v>0</v>
      </c>
      <c r="BM1364">
        <f t="shared" si="1312"/>
        <v>0</v>
      </c>
      <c r="BN1364">
        <f t="shared" si="1313"/>
        <v>0</v>
      </c>
      <c r="BO1364">
        <f t="shared" si="1314"/>
        <v>0</v>
      </c>
      <c r="BP1364">
        <f t="shared" si="1315"/>
        <v>0</v>
      </c>
      <c r="BQ1364">
        <f t="shared" si="1316"/>
        <v>0</v>
      </c>
      <c r="BR1364">
        <f t="shared" si="1317"/>
        <v>0</v>
      </c>
      <c r="BS1364">
        <f t="shared" si="1318"/>
        <v>0</v>
      </c>
      <c r="BT1364">
        <f t="shared" si="1319"/>
        <v>0</v>
      </c>
    </row>
    <row r="1365" spans="1:72" x14ac:dyDescent="0.25">
      <c r="A1365" t="str">
        <f>IF(TRIM(INDEX(games!$A:$A,ROW()))="","",TRIM(INDEX(games!$A:$A,ROW())))</f>
        <v/>
      </c>
      <c r="B1365" t="str">
        <f>IF(OR($A1365="",INDEX(games!$B:$B,ROW())=""),"",INDEX(games!$B:$B,ROW()))</f>
        <v/>
      </c>
      <c r="C1365" t="str">
        <f>IF(OR($A1365="",INDEX(games!$C:$C,ROW())=""),"",INDEX(games!$C:$C,ROW()))</f>
        <v/>
      </c>
      <c r="D1365" t="str">
        <f t="shared" si="1260"/>
        <v/>
      </c>
      <c r="E1365" t="str">
        <f t="shared" si="1261"/>
        <v/>
      </c>
      <c r="F1365" t="str">
        <f t="shared" si="1262"/>
        <v/>
      </c>
      <c r="G1365" t="e">
        <f t="shared" si="1263"/>
        <v>#N/A</v>
      </c>
      <c r="H1365" t="e">
        <f t="shared" si="1264"/>
        <v>#N/A</v>
      </c>
      <c r="I1365" t="e">
        <f t="shared" si="1265"/>
        <v>#N/A</v>
      </c>
      <c r="J1365" t="e">
        <f t="shared" si="1266"/>
        <v>#N/A</v>
      </c>
      <c r="K1365" t="e">
        <f t="shared" si="1267"/>
        <v>#N/A</v>
      </c>
      <c r="L1365" t="e">
        <f t="shared" si="1268"/>
        <v>#N/A</v>
      </c>
      <c r="M1365" t="e">
        <f t="shared" si="1269"/>
        <v>#N/A</v>
      </c>
      <c r="N1365" t="e">
        <f t="shared" si="1270"/>
        <v>#N/A</v>
      </c>
      <c r="O1365" t="str">
        <f t="shared" si="1271"/>
        <v/>
      </c>
      <c r="P1365" t="str">
        <f>IF(OR($A1365="",INDEX(games!$H:$H,ROW())=""),"",INDEX(games!$H:$H,ROW()))</f>
        <v/>
      </c>
      <c r="Q1365" t="str">
        <f t="shared" si="1272"/>
        <v/>
      </c>
      <c r="T1365">
        <f t="shared" si="1273"/>
        <v>2021</v>
      </c>
      <c r="U1365">
        <f t="shared" si="1274"/>
        <v>2025</v>
      </c>
      <c r="V1365">
        <f t="shared" si="1275"/>
        <v>4</v>
      </c>
      <c r="W1365" t="str">
        <f>IF(TRIM(INDEX(connections!$A:$A,ROW()))="","",TRIM(INDEX(connections!$A:$A,ROW())))</f>
        <v>Loop Hero</v>
      </c>
      <c r="X1365" t="str">
        <f>IF($W1365="","",TRIM(INDEX(connections!$B:$B,ROW())))</f>
        <v>Super Fantasy Kingdom</v>
      </c>
      <c r="Y1365">
        <f t="shared" si="1276"/>
        <v>471</v>
      </c>
      <c r="Z1365">
        <f t="shared" si="1277"/>
        <v>831</v>
      </c>
      <c r="AA1365" t="str">
        <f t="shared" si="1278"/>
        <v>Yes</v>
      </c>
      <c r="AB1365" t="str">
        <f t="shared" si="1279"/>
        <v>Yes</v>
      </c>
      <c r="AC1365">
        <f t="shared" si="1280"/>
        <v>1</v>
      </c>
      <c r="AD1365">
        <f t="shared" si="1281"/>
        <v>0</v>
      </c>
      <c r="AE1365" t="str">
        <f t="shared" si="1282"/>
        <v/>
      </c>
      <c r="AG1365" t="str">
        <f t="shared" si="1283"/>
        <v/>
      </c>
      <c r="AH1365" t="str">
        <f t="shared" si="1284"/>
        <v/>
      </c>
      <c r="AI1365" t="str">
        <f t="shared" si="1285"/>
        <v/>
      </c>
      <c r="AJ1365" t="str">
        <f t="shared" si="1286"/>
        <v/>
      </c>
      <c r="AK1365" t="str">
        <f t="shared" si="1287"/>
        <v/>
      </c>
      <c r="AL1365" t="str">
        <f>IF($A1365="","",INDEX(games!$J:$J,ROW())&amp;"")</f>
        <v/>
      </c>
      <c r="AM1365" t="str">
        <f>IF($A1365="","",SUMPRODUCT($AO1365:$BD1365,'Map Analysis'!$AN$2^{0,1,2,3,4,5,6,7,8,9,10,11,12,13,14,15}))</f>
        <v/>
      </c>
      <c r="AN1365" t="str">
        <f t="shared" si="1288"/>
        <v/>
      </c>
      <c r="AO1365" t="str">
        <f t="shared" si="1289"/>
        <v/>
      </c>
      <c r="AP1365" t="str">
        <f t="shared" si="1290"/>
        <v/>
      </c>
      <c r="AQ1365" t="str">
        <f t="shared" si="1291"/>
        <v/>
      </c>
      <c r="AR1365" t="str">
        <f t="shared" si="1292"/>
        <v/>
      </c>
      <c r="AS1365" t="str">
        <f t="shared" si="1293"/>
        <v/>
      </c>
      <c r="AT1365" t="str">
        <f t="shared" si="1294"/>
        <v/>
      </c>
      <c r="AU1365" t="str">
        <f t="shared" si="1295"/>
        <v/>
      </c>
      <c r="AV1365" t="str">
        <f t="shared" si="1296"/>
        <v/>
      </c>
      <c r="AW1365" t="str">
        <f t="shared" si="1297"/>
        <v/>
      </c>
      <c r="AX1365" t="str">
        <f t="shared" si="1298"/>
        <v/>
      </c>
      <c r="AY1365" t="str">
        <f t="shared" si="1299"/>
        <v/>
      </c>
      <c r="AZ1365" t="str">
        <f t="shared" si="1300"/>
        <v/>
      </c>
      <c r="BA1365" t="str">
        <f t="shared" si="1301"/>
        <v/>
      </c>
      <c r="BB1365" t="str">
        <f t="shared" si="1302"/>
        <v/>
      </c>
      <c r="BC1365" t="str">
        <f t="shared" si="1303"/>
        <v/>
      </c>
      <c r="BD1365" t="str">
        <f t="shared" si="1304"/>
        <v/>
      </c>
      <c r="BF1365">
        <f t="shared" si="1305"/>
        <v>0</v>
      </c>
      <c r="BG1365">
        <f t="shared" si="1306"/>
        <v>0</v>
      </c>
      <c r="BH1365">
        <f t="shared" si="1307"/>
        <v>0</v>
      </c>
      <c r="BI1365">
        <f t="shared" si="1308"/>
        <v>0</v>
      </c>
      <c r="BJ1365">
        <f t="shared" si="1309"/>
        <v>0</v>
      </c>
      <c r="BK1365">
        <f t="shared" si="1310"/>
        <v>0</v>
      </c>
      <c r="BL1365">
        <f t="shared" si="1311"/>
        <v>0</v>
      </c>
      <c r="BM1365">
        <f t="shared" si="1312"/>
        <v>0</v>
      </c>
      <c r="BN1365">
        <f t="shared" si="1313"/>
        <v>0</v>
      </c>
      <c r="BO1365">
        <f t="shared" si="1314"/>
        <v>0</v>
      </c>
      <c r="BP1365">
        <f t="shared" si="1315"/>
        <v>0</v>
      </c>
      <c r="BQ1365">
        <f t="shared" si="1316"/>
        <v>0</v>
      </c>
      <c r="BR1365">
        <f t="shared" si="1317"/>
        <v>0</v>
      </c>
      <c r="BS1365">
        <f t="shared" si="1318"/>
        <v>0</v>
      </c>
      <c r="BT1365">
        <f t="shared" si="1319"/>
        <v>0</v>
      </c>
    </row>
    <row r="1366" spans="1:72" x14ac:dyDescent="0.25">
      <c r="A1366" t="str">
        <f>IF(TRIM(INDEX(games!$A:$A,ROW()))="","",TRIM(INDEX(games!$A:$A,ROW())))</f>
        <v/>
      </c>
      <c r="B1366" t="str">
        <f>IF(OR($A1366="",INDEX(games!$B:$B,ROW())=""),"",INDEX(games!$B:$B,ROW()))</f>
        <v/>
      </c>
      <c r="C1366" t="str">
        <f>IF(OR($A1366="",INDEX(games!$C:$C,ROW())=""),"",INDEX(games!$C:$C,ROW()))</f>
        <v/>
      </c>
      <c r="D1366" t="str">
        <f t="shared" si="1260"/>
        <v/>
      </c>
      <c r="E1366" t="str">
        <f t="shared" si="1261"/>
        <v/>
      </c>
      <c r="F1366" t="str">
        <f t="shared" si="1262"/>
        <v/>
      </c>
      <c r="G1366" t="e">
        <f t="shared" si="1263"/>
        <v>#N/A</v>
      </c>
      <c r="H1366" t="e">
        <f t="shared" si="1264"/>
        <v>#N/A</v>
      </c>
      <c r="I1366" t="e">
        <f t="shared" si="1265"/>
        <v>#N/A</v>
      </c>
      <c r="J1366" t="e">
        <f t="shared" si="1266"/>
        <v>#N/A</v>
      </c>
      <c r="K1366" t="e">
        <f t="shared" si="1267"/>
        <v>#N/A</v>
      </c>
      <c r="L1366" t="e">
        <f t="shared" si="1268"/>
        <v>#N/A</v>
      </c>
      <c r="M1366" t="e">
        <f t="shared" si="1269"/>
        <v>#N/A</v>
      </c>
      <c r="N1366" t="e">
        <f t="shared" si="1270"/>
        <v>#N/A</v>
      </c>
      <c r="O1366" t="str">
        <f t="shared" si="1271"/>
        <v/>
      </c>
      <c r="P1366" t="str">
        <f>IF(OR($A1366="",INDEX(games!$H:$H,ROW())=""),"",INDEX(games!$H:$H,ROW()))</f>
        <v/>
      </c>
      <c r="Q1366" t="str">
        <f t="shared" si="1272"/>
        <v/>
      </c>
      <c r="T1366">
        <f t="shared" si="1273"/>
        <v>2021</v>
      </c>
      <c r="U1366">
        <f t="shared" si="1274"/>
        <v>2025</v>
      </c>
      <c r="V1366">
        <f t="shared" si="1275"/>
        <v>4</v>
      </c>
      <c r="W1366" t="str">
        <f>IF(TRIM(INDEX(connections!$A:$A,ROW()))="","",TRIM(INDEX(connections!$A:$A,ROW())))</f>
        <v>Luck be a Landlord</v>
      </c>
      <c r="X1366" t="str">
        <f>IF($W1366="","",TRIM(INDEX(connections!$B:$B,ROW())))</f>
        <v>Super Tax City</v>
      </c>
      <c r="Y1366">
        <f t="shared" si="1276"/>
        <v>484</v>
      </c>
      <c r="Z1366">
        <f t="shared" si="1277"/>
        <v>833</v>
      </c>
      <c r="AA1366" t="str">
        <f t="shared" si="1278"/>
        <v>Yes</v>
      </c>
      <c r="AB1366" t="str">
        <f t="shared" si="1279"/>
        <v>Yes</v>
      </c>
      <c r="AC1366">
        <f t="shared" si="1280"/>
        <v>1</v>
      </c>
      <c r="AD1366">
        <f t="shared" si="1281"/>
        <v>0</v>
      </c>
      <c r="AE1366" t="str">
        <f t="shared" si="1282"/>
        <v/>
      </c>
      <c r="AG1366" t="str">
        <f t="shared" si="1283"/>
        <v/>
      </c>
      <c r="AH1366" t="str">
        <f t="shared" si="1284"/>
        <v/>
      </c>
      <c r="AI1366" t="str">
        <f t="shared" si="1285"/>
        <v/>
      </c>
      <c r="AJ1366" t="str">
        <f t="shared" si="1286"/>
        <v/>
      </c>
      <c r="AK1366" t="str">
        <f t="shared" si="1287"/>
        <v/>
      </c>
      <c r="AL1366" t="str">
        <f>IF($A1366="","",INDEX(games!$J:$J,ROW())&amp;"")</f>
        <v/>
      </c>
      <c r="AM1366" t="str">
        <f>IF($A1366="","",SUMPRODUCT($AO1366:$BD1366,'Map Analysis'!$AN$2^{0,1,2,3,4,5,6,7,8,9,10,11,12,13,14,15}))</f>
        <v/>
      </c>
      <c r="AN1366" t="str">
        <f t="shared" si="1288"/>
        <v/>
      </c>
      <c r="AO1366" t="str">
        <f t="shared" si="1289"/>
        <v/>
      </c>
      <c r="AP1366" t="str">
        <f t="shared" si="1290"/>
        <v/>
      </c>
      <c r="AQ1366" t="str">
        <f t="shared" si="1291"/>
        <v/>
      </c>
      <c r="AR1366" t="str">
        <f t="shared" si="1292"/>
        <v/>
      </c>
      <c r="AS1366" t="str">
        <f t="shared" si="1293"/>
        <v/>
      </c>
      <c r="AT1366" t="str">
        <f t="shared" si="1294"/>
        <v/>
      </c>
      <c r="AU1366" t="str">
        <f t="shared" si="1295"/>
        <v/>
      </c>
      <c r="AV1366" t="str">
        <f t="shared" si="1296"/>
        <v/>
      </c>
      <c r="AW1366" t="str">
        <f t="shared" si="1297"/>
        <v/>
      </c>
      <c r="AX1366" t="str">
        <f t="shared" si="1298"/>
        <v/>
      </c>
      <c r="AY1366" t="str">
        <f t="shared" si="1299"/>
        <v/>
      </c>
      <c r="AZ1366" t="str">
        <f t="shared" si="1300"/>
        <v/>
      </c>
      <c r="BA1366" t="str">
        <f t="shared" si="1301"/>
        <v/>
      </c>
      <c r="BB1366" t="str">
        <f t="shared" si="1302"/>
        <v/>
      </c>
      <c r="BC1366" t="str">
        <f t="shared" si="1303"/>
        <v/>
      </c>
      <c r="BD1366" t="str">
        <f t="shared" si="1304"/>
        <v/>
      </c>
      <c r="BF1366">
        <f t="shared" si="1305"/>
        <v>1</v>
      </c>
      <c r="BG1366">
        <f t="shared" si="1306"/>
        <v>0</v>
      </c>
      <c r="BH1366">
        <f t="shared" si="1307"/>
        <v>0</v>
      </c>
      <c r="BI1366">
        <f t="shared" si="1308"/>
        <v>0</v>
      </c>
      <c r="BJ1366">
        <f t="shared" si="1309"/>
        <v>0</v>
      </c>
      <c r="BK1366">
        <f t="shared" si="1310"/>
        <v>0</v>
      </c>
      <c r="BL1366">
        <f t="shared" si="1311"/>
        <v>0</v>
      </c>
      <c r="BM1366">
        <f t="shared" si="1312"/>
        <v>0</v>
      </c>
      <c r="BN1366">
        <f t="shared" si="1313"/>
        <v>0</v>
      </c>
      <c r="BO1366">
        <f t="shared" si="1314"/>
        <v>0</v>
      </c>
      <c r="BP1366">
        <f t="shared" si="1315"/>
        <v>0</v>
      </c>
      <c r="BQ1366">
        <f t="shared" si="1316"/>
        <v>0</v>
      </c>
      <c r="BR1366">
        <f t="shared" si="1317"/>
        <v>0</v>
      </c>
      <c r="BS1366">
        <f t="shared" si="1318"/>
        <v>0</v>
      </c>
      <c r="BT1366">
        <f t="shared" si="1319"/>
        <v>0</v>
      </c>
    </row>
    <row r="1367" spans="1:72" x14ac:dyDescent="0.25">
      <c r="A1367" t="str">
        <f>IF(TRIM(INDEX(games!$A:$A,ROW()))="","",TRIM(INDEX(games!$A:$A,ROW())))</f>
        <v/>
      </c>
      <c r="B1367" t="str">
        <f>IF(OR($A1367="",INDEX(games!$B:$B,ROW())=""),"",INDEX(games!$B:$B,ROW()))</f>
        <v/>
      </c>
      <c r="C1367" t="str">
        <f>IF(OR($A1367="",INDEX(games!$C:$C,ROW())=""),"",INDEX(games!$C:$C,ROW()))</f>
        <v/>
      </c>
      <c r="D1367" t="str">
        <f t="shared" si="1260"/>
        <v/>
      </c>
      <c r="E1367" t="str">
        <f t="shared" si="1261"/>
        <v/>
      </c>
      <c r="F1367" t="str">
        <f t="shared" si="1262"/>
        <v/>
      </c>
      <c r="G1367" t="e">
        <f t="shared" si="1263"/>
        <v>#N/A</v>
      </c>
      <c r="H1367" t="e">
        <f t="shared" si="1264"/>
        <v>#N/A</v>
      </c>
      <c r="I1367" t="e">
        <f t="shared" si="1265"/>
        <v>#N/A</v>
      </c>
      <c r="J1367" t="e">
        <f t="shared" si="1266"/>
        <v>#N/A</v>
      </c>
      <c r="K1367" t="e">
        <f t="shared" si="1267"/>
        <v>#N/A</v>
      </c>
      <c r="L1367" t="e">
        <f t="shared" si="1268"/>
        <v>#N/A</v>
      </c>
      <c r="M1367" t="e">
        <f t="shared" si="1269"/>
        <v>#N/A</v>
      </c>
      <c r="N1367" t="e">
        <f t="shared" si="1270"/>
        <v>#N/A</v>
      </c>
      <c r="O1367" t="str">
        <f t="shared" si="1271"/>
        <v/>
      </c>
      <c r="P1367" t="str">
        <f>IF(OR($A1367="",INDEX(games!$H:$H,ROW())=""),"",INDEX(games!$H:$H,ROW()))</f>
        <v/>
      </c>
      <c r="Q1367" t="str">
        <f t="shared" si="1272"/>
        <v/>
      </c>
      <c r="T1367">
        <f t="shared" si="1273"/>
        <v>2023</v>
      </c>
      <c r="U1367">
        <f t="shared" si="1274"/>
        <v>2025</v>
      </c>
      <c r="V1367">
        <f t="shared" si="1275"/>
        <v>2</v>
      </c>
      <c r="W1367" t="str">
        <f>IF(TRIM(INDEX(connections!$A:$A,ROW()))="","",TRIM(INDEX(connections!$A:$A,ROW())))</f>
        <v>Returnal</v>
      </c>
      <c r="X1367" t="str">
        <f>IF($W1367="","",TRIM(INDEX(connections!$B:$B,ROW())))</f>
        <v>Swapmeat</v>
      </c>
      <c r="Y1367">
        <f t="shared" si="1276"/>
        <v>676</v>
      </c>
      <c r="Z1367">
        <f t="shared" si="1277"/>
        <v>834</v>
      </c>
      <c r="AA1367" t="str">
        <f t="shared" si="1278"/>
        <v>Yes</v>
      </c>
      <c r="AB1367" t="str">
        <f t="shared" si="1279"/>
        <v/>
      </c>
      <c r="AC1367" t="str">
        <f t="shared" si="1280"/>
        <v/>
      </c>
      <c r="AD1367">
        <f t="shared" si="1281"/>
        <v>0</v>
      </c>
      <c r="AE1367" t="str">
        <f t="shared" si="1282"/>
        <v/>
      </c>
      <c r="AG1367" t="str">
        <f t="shared" si="1283"/>
        <v/>
      </c>
      <c r="AH1367" t="str">
        <f t="shared" si="1284"/>
        <v/>
      </c>
      <c r="AI1367" t="str">
        <f t="shared" si="1285"/>
        <v/>
      </c>
      <c r="AJ1367" t="str">
        <f t="shared" si="1286"/>
        <v/>
      </c>
      <c r="AK1367" t="str">
        <f t="shared" si="1287"/>
        <v/>
      </c>
      <c r="AL1367" t="str">
        <f>IF($A1367="","",INDEX(games!$J:$J,ROW())&amp;"")</f>
        <v/>
      </c>
      <c r="AM1367" t="str">
        <f>IF($A1367="","",SUMPRODUCT($AO1367:$BD1367,'Map Analysis'!$AN$2^{0,1,2,3,4,5,6,7,8,9,10,11,12,13,14,15}))</f>
        <v/>
      </c>
      <c r="AN1367" t="str">
        <f t="shared" si="1288"/>
        <v/>
      </c>
      <c r="AO1367" t="str">
        <f t="shared" si="1289"/>
        <v/>
      </c>
      <c r="AP1367" t="str">
        <f t="shared" si="1290"/>
        <v/>
      </c>
      <c r="AQ1367" t="str">
        <f t="shared" si="1291"/>
        <v/>
      </c>
      <c r="AR1367" t="str">
        <f t="shared" si="1292"/>
        <v/>
      </c>
      <c r="AS1367" t="str">
        <f t="shared" si="1293"/>
        <v/>
      </c>
      <c r="AT1367" t="str">
        <f t="shared" si="1294"/>
        <v/>
      </c>
      <c r="AU1367" t="str">
        <f t="shared" si="1295"/>
        <v/>
      </c>
      <c r="AV1367" t="str">
        <f t="shared" si="1296"/>
        <v/>
      </c>
      <c r="AW1367" t="str">
        <f t="shared" si="1297"/>
        <v/>
      </c>
      <c r="AX1367" t="str">
        <f t="shared" si="1298"/>
        <v/>
      </c>
      <c r="AY1367" t="str">
        <f t="shared" si="1299"/>
        <v/>
      </c>
      <c r="AZ1367" t="str">
        <f t="shared" si="1300"/>
        <v/>
      </c>
      <c r="BA1367" t="str">
        <f t="shared" si="1301"/>
        <v/>
      </c>
      <c r="BB1367" t="str">
        <f t="shared" si="1302"/>
        <v/>
      </c>
      <c r="BC1367" t="str">
        <f t="shared" si="1303"/>
        <v/>
      </c>
      <c r="BD1367" t="str">
        <f t="shared" si="1304"/>
        <v/>
      </c>
      <c r="BF1367">
        <f t="shared" si="1305"/>
        <v>0</v>
      </c>
      <c r="BG1367">
        <f t="shared" si="1306"/>
        <v>0</v>
      </c>
      <c r="BH1367">
        <f t="shared" si="1307"/>
        <v>0</v>
      </c>
      <c r="BI1367">
        <f t="shared" si="1308"/>
        <v>0</v>
      </c>
      <c r="BJ1367">
        <f t="shared" si="1309"/>
        <v>0</v>
      </c>
      <c r="BK1367">
        <f t="shared" si="1310"/>
        <v>0</v>
      </c>
      <c r="BL1367">
        <f t="shared" si="1311"/>
        <v>0</v>
      </c>
      <c r="BM1367">
        <f t="shared" si="1312"/>
        <v>0</v>
      </c>
      <c r="BN1367">
        <f t="shared" si="1313"/>
        <v>0</v>
      </c>
      <c r="BO1367">
        <f t="shared" si="1314"/>
        <v>0</v>
      </c>
      <c r="BP1367">
        <f t="shared" si="1315"/>
        <v>0</v>
      </c>
      <c r="BQ1367">
        <f t="shared" si="1316"/>
        <v>0</v>
      </c>
      <c r="BR1367">
        <f t="shared" si="1317"/>
        <v>0</v>
      </c>
      <c r="BS1367">
        <f t="shared" si="1318"/>
        <v>0</v>
      </c>
      <c r="BT1367">
        <f t="shared" si="1319"/>
        <v>0</v>
      </c>
    </row>
    <row r="1368" spans="1:72" x14ac:dyDescent="0.25">
      <c r="A1368" t="str">
        <f>IF(TRIM(INDEX(games!$A:$A,ROW()))="","",TRIM(INDEX(games!$A:$A,ROW())))</f>
        <v/>
      </c>
      <c r="B1368" t="str">
        <f>IF(OR($A1368="",INDEX(games!$B:$B,ROW())=""),"",INDEX(games!$B:$B,ROW()))</f>
        <v/>
      </c>
      <c r="C1368" t="str">
        <f>IF(OR($A1368="",INDEX(games!$C:$C,ROW())=""),"",INDEX(games!$C:$C,ROW()))</f>
        <v/>
      </c>
      <c r="D1368" t="str">
        <f t="shared" si="1260"/>
        <v/>
      </c>
      <c r="E1368" t="str">
        <f t="shared" si="1261"/>
        <v/>
      </c>
      <c r="F1368" t="str">
        <f t="shared" si="1262"/>
        <v/>
      </c>
      <c r="G1368" t="e">
        <f t="shared" si="1263"/>
        <v>#N/A</v>
      </c>
      <c r="H1368" t="e">
        <f t="shared" si="1264"/>
        <v>#N/A</v>
      </c>
      <c r="I1368" t="e">
        <f t="shared" si="1265"/>
        <v>#N/A</v>
      </c>
      <c r="J1368" t="e">
        <f t="shared" si="1266"/>
        <v>#N/A</v>
      </c>
      <c r="K1368" t="e">
        <f t="shared" si="1267"/>
        <v>#N/A</v>
      </c>
      <c r="L1368" t="e">
        <f t="shared" si="1268"/>
        <v>#N/A</v>
      </c>
      <c r="M1368" t="e">
        <f t="shared" si="1269"/>
        <v>#N/A</v>
      </c>
      <c r="N1368" t="e">
        <f t="shared" si="1270"/>
        <v>#N/A</v>
      </c>
      <c r="O1368" t="str">
        <f t="shared" si="1271"/>
        <v/>
      </c>
      <c r="P1368" t="str">
        <f>IF(OR($A1368="",INDEX(games!$H:$H,ROW())=""),"",INDEX(games!$H:$H,ROW()))</f>
        <v/>
      </c>
      <c r="Q1368" t="str">
        <f t="shared" si="1272"/>
        <v/>
      </c>
      <c r="T1368">
        <f t="shared" si="1273"/>
        <v>2020</v>
      </c>
      <c r="U1368">
        <f t="shared" si="1274"/>
        <v>2025</v>
      </c>
      <c r="V1368">
        <f t="shared" si="1275"/>
        <v>5</v>
      </c>
      <c r="W1368" t="str">
        <f>IF(TRIM(INDEX(connections!$A:$A,ROW()))="","",TRIM(INDEX(connections!$A:$A,ROW())))</f>
        <v>Risk of Rain 2</v>
      </c>
      <c r="X1368" t="str">
        <f>IF($W1368="","",TRIM(INDEX(connections!$B:$B,ROW())))</f>
        <v>Swapmeat</v>
      </c>
      <c r="Y1368">
        <f t="shared" si="1276"/>
        <v>688</v>
      </c>
      <c r="Z1368">
        <f t="shared" si="1277"/>
        <v>834</v>
      </c>
      <c r="AA1368" t="str">
        <f t="shared" si="1278"/>
        <v>Yes</v>
      </c>
      <c r="AB1368" t="str">
        <f t="shared" si="1279"/>
        <v/>
      </c>
      <c r="AC1368" t="str">
        <f t="shared" si="1280"/>
        <v/>
      </c>
      <c r="AD1368">
        <f t="shared" si="1281"/>
        <v>0</v>
      </c>
      <c r="AE1368" t="str">
        <f t="shared" si="1282"/>
        <v/>
      </c>
      <c r="AG1368" t="str">
        <f t="shared" si="1283"/>
        <v/>
      </c>
      <c r="AH1368" t="str">
        <f t="shared" si="1284"/>
        <v/>
      </c>
      <c r="AI1368" t="str">
        <f t="shared" si="1285"/>
        <v/>
      </c>
      <c r="AJ1368" t="str">
        <f t="shared" si="1286"/>
        <v/>
      </c>
      <c r="AK1368" t="str">
        <f t="shared" si="1287"/>
        <v/>
      </c>
      <c r="AL1368" t="str">
        <f>IF($A1368="","",INDEX(games!$J:$J,ROW())&amp;"")</f>
        <v/>
      </c>
      <c r="AM1368" t="str">
        <f>IF($A1368="","",SUMPRODUCT($AO1368:$BD1368,'Map Analysis'!$AN$2^{0,1,2,3,4,5,6,7,8,9,10,11,12,13,14,15}))</f>
        <v/>
      </c>
      <c r="AN1368" t="str">
        <f t="shared" si="1288"/>
        <v/>
      </c>
      <c r="AO1368" t="str">
        <f t="shared" si="1289"/>
        <v/>
      </c>
      <c r="AP1368" t="str">
        <f t="shared" si="1290"/>
        <v/>
      </c>
      <c r="AQ1368" t="str">
        <f t="shared" si="1291"/>
        <v/>
      </c>
      <c r="AR1368" t="str">
        <f t="shared" si="1292"/>
        <v/>
      </c>
      <c r="AS1368" t="str">
        <f t="shared" si="1293"/>
        <v/>
      </c>
      <c r="AT1368" t="str">
        <f t="shared" si="1294"/>
        <v/>
      </c>
      <c r="AU1368" t="str">
        <f t="shared" si="1295"/>
        <v/>
      </c>
      <c r="AV1368" t="str">
        <f t="shared" si="1296"/>
        <v/>
      </c>
      <c r="AW1368" t="str">
        <f t="shared" si="1297"/>
        <v/>
      </c>
      <c r="AX1368" t="str">
        <f t="shared" si="1298"/>
        <v/>
      </c>
      <c r="AY1368" t="str">
        <f t="shared" si="1299"/>
        <v/>
      </c>
      <c r="AZ1368" t="str">
        <f t="shared" si="1300"/>
        <v/>
      </c>
      <c r="BA1368" t="str">
        <f t="shared" si="1301"/>
        <v/>
      </c>
      <c r="BB1368" t="str">
        <f t="shared" si="1302"/>
        <v/>
      </c>
      <c r="BC1368" t="str">
        <f t="shared" si="1303"/>
        <v/>
      </c>
      <c r="BD1368" t="str">
        <f t="shared" si="1304"/>
        <v/>
      </c>
      <c r="BF1368">
        <f t="shared" si="1305"/>
        <v>0</v>
      </c>
      <c r="BG1368">
        <f t="shared" si="1306"/>
        <v>0</v>
      </c>
      <c r="BH1368">
        <f t="shared" si="1307"/>
        <v>0</v>
      </c>
      <c r="BI1368">
        <f t="shared" si="1308"/>
        <v>0</v>
      </c>
      <c r="BJ1368">
        <f t="shared" si="1309"/>
        <v>0</v>
      </c>
      <c r="BK1368">
        <f t="shared" si="1310"/>
        <v>0</v>
      </c>
      <c r="BL1368">
        <f t="shared" si="1311"/>
        <v>0</v>
      </c>
      <c r="BM1368">
        <f t="shared" si="1312"/>
        <v>0</v>
      </c>
      <c r="BN1368">
        <f t="shared" si="1313"/>
        <v>0</v>
      </c>
      <c r="BO1368">
        <f t="shared" si="1314"/>
        <v>0</v>
      </c>
      <c r="BP1368">
        <f t="shared" si="1315"/>
        <v>0</v>
      </c>
      <c r="BQ1368">
        <f t="shared" si="1316"/>
        <v>0</v>
      </c>
      <c r="BR1368">
        <f t="shared" si="1317"/>
        <v>0</v>
      </c>
      <c r="BS1368">
        <f t="shared" si="1318"/>
        <v>0</v>
      </c>
      <c r="BT1368">
        <f t="shared" si="1319"/>
        <v>0</v>
      </c>
    </row>
    <row r="1369" spans="1:72" x14ac:dyDescent="0.25">
      <c r="A1369" t="str">
        <f>IF(TRIM(INDEX(games!$A:$A,ROW()))="","",TRIM(INDEX(games!$A:$A,ROW())))</f>
        <v/>
      </c>
      <c r="B1369" t="str">
        <f>IF(OR($A1369="",INDEX(games!$B:$B,ROW())=""),"",INDEX(games!$B:$B,ROW()))</f>
        <v/>
      </c>
      <c r="C1369" t="str">
        <f>IF(OR($A1369="",INDEX(games!$C:$C,ROW())=""),"",INDEX(games!$C:$C,ROW()))</f>
        <v/>
      </c>
      <c r="D1369" t="str">
        <f t="shared" si="1260"/>
        <v/>
      </c>
      <c r="E1369" t="str">
        <f t="shared" si="1261"/>
        <v/>
      </c>
      <c r="F1369" t="str">
        <f t="shared" si="1262"/>
        <v/>
      </c>
      <c r="G1369" t="e">
        <f t="shared" si="1263"/>
        <v>#N/A</v>
      </c>
      <c r="H1369" t="e">
        <f t="shared" si="1264"/>
        <v>#N/A</v>
      </c>
      <c r="I1369" t="e">
        <f t="shared" si="1265"/>
        <v>#N/A</v>
      </c>
      <c r="J1369" t="e">
        <f t="shared" si="1266"/>
        <v>#N/A</v>
      </c>
      <c r="K1369" t="e">
        <f t="shared" si="1267"/>
        <v>#N/A</v>
      </c>
      <c r="L1369" t="e">
        <f t="shared" si="1268"/>
        <v>#N/A</v>
      </c>
      <c r="M1369" t="e">
        <f t="shared" si="1269"/>
        <v>#N/A</v>
      </c>
      <c r="N1369" t="e">
        <f t="shared" si="1270"/>
        <v>#N/A</v>
      </c>
      <c r="O1369" t="str">
        <f t="shared" si="1271"/>
        <v/>
      </c>
      <c r="P1369" t="str">
        <f>IF(OR($A1369="",INDEX(games!$H:$H,ROW())=""),"",INDEX(games!$H:$H,ROW()))</f>
        <v/>
      </c>
      <c r="Q1369" t="str">
        <f t="shared" si="1272"/>
        <v/>
      </c>
      <c r="T1369">
        <f t="shared" si="1273"/>
        <v>2020</v>
      </c>
      <c r="U1369">
        <f t="shared" si="1274"/>
        <v>2025</v>
      </c>
      <c r="V1369">
        <f t="shared" si="1275"/>
        <v>5</v>
      </c>
      <c r="W1369" t="str">
        <f>IF(TRIM(INDEX(connections!$A:$A,ROW()))="","",TRIM(INDEX(connections!$A:$A,ROW())))</f>
        <v>Roboquest</v>
      </c>
      <c r="X1369" t="str">
        <f>IF($W1369="","",TRIM(INDEX(connections!$B:$B,ROW())))</f>
        <v>Swapmeat</v>
      </c>
      <c r="Y1369">
        <f t="shared" si="1276"/>
        <v>691</v>
      </c>
      <c r="Z1369">
        <f t="shared" si="1277"/>
        <v>834</v>
      </c>
      <c r="AA1369" t="str">
        <f t="shared" si="1278"/>
        <v>Yes</v>
      </c>
      <c r="AB1369" t="str">
        <f t="shared" si="1279"/>
        <v/>
      </c>
      <c r="AC1369" t="str">
        <f t="shared" si="1280"/>
        <v/>
      </c>
      <c r="AD1369">
        <f t="shared" si="1281"/>
        <v>0</v>
      </c>
      <c r="AE1369" t="str">
        <f t="shared" si="1282"/>
        <v/>
      </c>
      <c r="AG1369" t="str">
        <f t="shared" si="1283"/>
        <v/>
      </c>
      <c r="AH1369" t="str">
        <f t="shared" si="1284"/>
        <v/>
      </c>
      <c r="AI1369" t="str">
        <f t="shared" si="1285"/>
        <v/>
      </c>
      <c r="AJ1369" t="str">
        <f t="shared" si="1286"/>
        <v/>
      </c>
      <c r="AK1369" t="str">
        <f t="shared" si="1287"/>
        <v/>
      </c>
      <c r="AL1369" t="str">
        <f>IF($A1369="","",INDEX(games!$J:$J,ROW())&amp;"")</f>
        <v/>
      </c>
      <c r="AM1369" t="str">
        <f>IF($A1369="","",SUMPRODUCT($AO1369:$BD1369,'Map Analysis'!$AN$2^{0,1,2,3,4,5,6,7,8,9,10,11,12,13,14,15}))</f>
        <v/>
      </c>
      <c r="AN1369" t="str">
        <f t="shared" si="1288"/>
        <v/>
      </c>
      <c r="AO1369" t="str">
        <f t="shared" si="1289"/>
        <v/>
      </c>
      <c r="AP1369" t="str">
        <f t="shared" si="1290"/>
        <v/>
      </c>
      <c r="AQ1369" t="str">
        <f t="shared" si="1291"/>
        <v/>
      </c>
      <c r="AR1369" t="str">
        <f t="shared" si="1292"/>
        <v/>
      </c>
      <c r="AS1369" t="str">
        <f t="shared" si="1293"/>
        <v/>
      </c>
      <c r="AT1369" t="str">
        <f t="shared" si="1294"/>
        <v/>
      </c>
      <c r="AU1369" t="str">
        <f t="shared" si="1295"/>
        <v/>
      </c>
      <c r="AV1369" t="str">
        <f t="shared" si="1296"/>
        <v/>
      </c>
      <c r="AW1369" t="str">
        <f t="shared" si="1297"/>
        <v/>
      </c>
      <c r="AX1369" t="str">
        <f t="shared" si="1298"/>
        <v/>
      </c>
      <c r="AY1369" t="str">
        <f t="shared" si="1299"/>
        <v/>
      </c>
      <c r="AZ1369" t="str">
        <f t="shared" si="1300"/>
        <v/>
      </c>
      <c r="BA1369" t="str">
        <f t="shared" si="1301"/>
        <v/>
      </c>
      <c r="BB1369" t="str">
        <f t="shared" si="1302"/>
        <v/>
      </c>
      <c r="BC1369" t="str">
        <f t="shared" si="1303"/>
        <v/>
      </c>
      <c r="BD1369" t="str">
        <f t="shared" si="1304"/>
        <v/>
      </c>
      <c r="BF1369">
        <f t="shared" si="1305"/>
        <v>0</v>
      </c>
      <c r="BG1369">
        <f t="shared" si="1306"/>
        <v>0</v>
      </c>
      <c r="BH1369">
        <f t="shared" si="1307"/>
        <v>0</v>
      </c>
      <c r="BI1369">
        <f t="shared" si="1308"/>
        <v>0</v>
      </c>
      <c r="BJ1369">
        <f t="shared" si="1309"/>
        <v>0</v>
      </c>
      <c r="BK1369">
        <f t="shared" si="1310"/>
        <v>0</v>
      </c>
      <c r="BL1369">
        <f t="shared" si="1311"/>
        <v>0</v>
      </c>
      <c r="BM1369">
        <f t="shared" si="1312"/>
        <v>0</v>
      </c>
      <c r="BN1369">
        <f t="shared" si="1313"/>
        <v>0</v>
      </c>
      <c r="BO1369">
        <f t="shared" si="1314"/>
        <v>0</v>
      </c>
      <c r="BP1369">
        <f t="shared" si="1315"/>
        <v>0</v>
      </c>
      <c r="BQ1369">
        <f t="shared" si="1316"/>
        <v>0</v>
      </c>
      <c r="BR1369">
        <f t="shared" si="1317"/>
        <v>0</v>
      </c>
      <c r="BS1369">
        <f t="shared" si="1318"/>
        <v>0</v>
      </c>
      <c r="BT1369">
        <f t="shared" si="1319"/>
        <v>0</v>
      </c>
    </row>
    <row r="1370" spans="1:72" x14ac:dyDescent="0.25">
      <c r="A1370" t="str">
        <f>IF(TRIM(INDEX(games!$A:$A,ROW()))="","",TRIM(INDEX(games!$A:$A,ROW())))</f>
        <v/>
      </c>
      <c r="B1370" t="str">
        <f>IF(OR($A1370="",INDEX(games!$B:$B,ROW())=""),"",INDEX(games!$B:$B,ROW()))</f>
        <v/>
      </c>
      <c r="C1370" t="str">
        <f>IF(OR($A1370="",INDEX(games!$C:$C,ROW())=""),"",INDEX(games!$C:$C,ROW()))</f>
        <v/>
      </c>
      <c r="D1370" t="str">
        <f t="shared" si="1260"/>
        <v/>
      </c>
      <c r="E1370" t="str">
        <f t="shared" si="1261"/>
        <v/>
      </c>
      <c r="F1370" t="str">
        <f t="shared" si="1262"/>
        <v/>
      </c>
      <c r="G1370" t="e">
        <f t="shared" si="1263"/>
        <v>#N/A</v>
      </c>
      <c r="H1370" t="e">
        <f t="shared" si="1264"/>
        <v>#N/A</v>
      </c>
      <c r="I1370" t="e">
        <f t="shared" si="1265"/>
        <v>#N/A</v>
      </c>
      <c r="J1370" t="e">
        <f t="shared" si="1266"/>
        <v>#N/A</v>
      </c>
      <c r="K1370" t="e">
        <f t="shared" si="1267"/>
        <v>#N/A</v>
      </c>
      <c r="L1370" t="e">
        <f t="shared" si="1268"/>
        <v>#N/A</v>
      </c>
      <c r="M1370" t="e">
        <f t="shared" si="1269"/>
        <v>#N/A</v>
      </c>
      <c r="N1370" t="e">
        <f t="shared" si="1270"/>
        <v>#N/A</v>
      </c>
      <c r="O1370" t="str">
        <f t="shared" si="1271"/>
        <v/>
      </c>
      <c r="P1370" t="str">
        <f>IF(OR($A1370="",INDEX(games!$H:$H,ROW())=""),"",INDEX(games!$H:$H,ROW()))</f>
        <v/>
      </c>
      <c r="Q1370" t="str">
        <f t="shared" si="1272"/>
        <v/>
      </c>
      <c r="T1370">
        <f t="shared" si="1273"/>
        <v>2021</v>
      </c>
      <c r="U1370">
        <f t="shared" si="1274"/>
        <v>2023</v>
      </c>
      <c r="V1370">
        <f t="shared" si="1275"/>
        <v>2</v>
      </c>
      <c r="W1370" t="str">
        <f>IF(TRIM(INDEX(connections!$A:$A,ROW()))="","",TRIM(INDEX(connections!$A:$A,ROW())))</f>
        <v>Vampire Survivors</v>
      </c>
      <c r="X1370" t="str">
        <f>IF($W1370="","",TRIM(INDEX(connections!$B:$B,ROW())))</f>
        <v>Swarm Grinder</v>
      </c>
      <c r="Y1370">
        <f t="shared" si="1276"/>
        <v>941</v>
      </c>
      <c r="Z1370">
        <f t="shared" si="1277"/>
        <v>835</v>
      </c>
      <c r="AA1370" t="str">
        <f t="shared" si="1278"/>
        <v>Yes</v>
      </c>
      <c r="AB1370" t="str">
        <f t="shared" si="1279"/>
        <v>Yes</v>
      </c>
      <c r="AC1370">
        <f t="shared" si="1280"/>
        <v>1</v>
      </c>
      <c r="AD1370">
        <f t="shared" si="1281"/>
        <v>0</v>
      </c>
      <c r="AE1370" t="str">
        <f t="shared" si="1282"/>
        <v/>
      </c>
      <c r="AG1370" t="str">
        <f t="shared" si="1283"/>
        <v/>
      </c>
      <c r="AH1370" t="str">
        <f t="shared" si="1284"/>
        <v/>
      </c>
      <c r="AI1370" t="str">
        <f t="shared" si="1285"/>
        <v/>
      </c>
      <c r="AJ1370" t="str">
        <f t="shared" si="1286"/>
        <v/>
      </c>
      <c r="AK1370" t="str">
        <f t="shared" si="1287"/>
        <v/>
      </c>
      <c r="AL1370" t="str">
        <f>IF($A1370="","",INDEX(games!$J:$J,ROW())&amp;"")</f>
        <v/>
      </c>
      <c r="AM1370" t="str">
        <f>IF($A1370="","",SUMPRODUCT($AO1370:$BD1370,'Map Analysis'!$AN$2^{0,1,2,3,4,5,6,7,8,9,10,11,12,13,14,15}))</f>
        <v/>
      </c>
      <c r="AN1370" t="str">
        <f t="shared" si="1288"/>
        <v/>
      </c>
      <c r="AO1370" t="str">
        <f t="shared" si="1289"/>
        <v/>
      </c>
      <c r="AP1370" t="str">
        <f t="shared" si="1290"/>
        <v/>
      </c>
      <c r="AQ1370" t="str">
        <f t="shared" si="1291"/>
        <v/>
      </c>
      <c r="AR1370" t="str">
        <f t="shared" si="1292"/>
        <v/>
      </c>
      <c r="AS1370" t="str">
        <f t="shared" si="1293"/>
        <v/>
      </c>
      <c r="AT1370" t="str">
        <f t="shared" si="1294"/>
        <v/>
      </c>
      <c r="AU1370" t="str">
        <f t="shared" si="1295"/>
        <v/>
      </c>
      <c r="AV1370" t="str">
        <f t="shared" si="1296"/>
        <v/>
      </c>
      <c r="AW1370" t="str">
        <f t="shared" si="1297"/>
        <v/>
      </c>
      <c r="AX1370" t="str">
        <f t="shared" si="1298"/>
        <v/>
      </c>
      <c r="AY1370" t="str">
        <f t="shared" si="1299"/>
        <v/>
      </c>
      <c r="AZ1370" t="str">
        <f t="shared" si="1300"/>
        <v/>
      </c>
      <c r="BA1370" t="str">
        <f t="shared" si="1301"/>
        <v/>
      </c>
      <c r="BB1370" t="str">
        <f t="shared" si="1302"/>
        <v/>
      </c>
      <c r="BC1370" t="str">
        <f t="shared" si="1303"/>
        <v/>
      </c>
      <c r="BD1370" t="str">
        <f t="shared" si="1304"/>
        <v/>
      </c>
      <c r="BF1370">
        <f t="shared" si="1305"/>
        <v>0</v>
      </c>
      <c r="BG1370">
        <f t="shared" si="1306"/>
        <v>0</v>
      </c>
      <c r="BH1370">
        <f t="shared" si="1307"/>
        <v>0</v>
      </c>
      <c r="BI1370">
        <f t="shared" si="1308"/>
        <v>0</v>
      </c>
      <c r="BJ1370">
        <f t="shared" si="1309"/>
        <v>0</v>
      </c>
      <c r="BK1370">
        <f t="shared" si="1310"/>
        <v>0</v>
      </c>
      <c r="BL1370">
        <f t="shared" si="1311"/>
        <v>0</v>
      </c>
      <c r="BM1370">
        <f t="shared" si="1312"/>
        <v>0</v>
      </c>
      <c r="BN1370">
        <f t="shared" si="1313"/>
        <v>0</v>
      </c>
      <c r="BO1370">
        <f t="shared" si="1314"/>
        <v>0</v>
      </c>
      <c r="BP1370">
        <f t="shared" si="1315"/>
        <v>0</v>
      </c>
      <c r="BQ1370">
        <f t="shared" si="1316"/>
        <v>0</v>
      </c>
      <c r="BR1370">
        <f t="shared" si="1317"/>
        <v>0</v>
      </c>
      <c r="BS1370">
        <f t="shared" si="1318"/>
        <v>0</v>
      </c>
      <c r="BT1370">
        <f t="shared" si="1319"/>
        <v>0</v>
      </c>
    </row>
    <row r="1371" spans="1:72" x14ac:dyDescent="0.25">
      <c r="A1371" t="str">
        <f>IF(TRIM(INDEX(games!$A:$A,ROW()))="","",TRIM(INDEX(games!$A:$A,ROW())))</f>
        <v/>
      </c>
      <c r="B1371" t="str">
        <f>IF(OR($A1371="",INDEX(games!$B:$B,ROW())=""),"",INDEX(games!$B:$B,ROW()))</f>
        <v/>
      </c>
      <c r="C1371" t="str">
        <f>IF(OR($A1371="",INDEX(games!$C:$C,ROW())=""),"",INDEX(games!$C:$C,ROW()))</f>
        <v/>
      </c>
      <c r="D1371" t="str">
        <f t="shared" si="1260"/>
        <v/>
      </c>
      <c r="E1371" t="str">
        <f t="shared" si="1261"/>
        <v/>
      </c>
      <c r="F1371" t="str">
        <f t="shared" si="1262"/>
        <v/>
      </c>
      <c r="G1371" t="e">
        <f t="shared" si="1263"/>
        <v>#N/A</v>
      </c>
      <c r="H1371" t="e">
        <f t="shared" si="1264"/>
        <v>#N/A</v>
      </c>
      <c r="I1371" t="e">
        <f t="shared" si="1265"/>
        <v>#N/A</v>
      </c>
      <c r="J1371" t="e">
        <f t="shared" si="1266"/>
        <v>#N/A</v>
      </c>
      <c r="K1371" t="e">
        <f t="shared" si="1267"/>
        <v>#N/A</v>
      </c>
      <c r="L1371" t="e">
        <f t="shared" si="1268"/>
        <v>#N/A</v>
      </c>
      <c r="M1371" t="e">
        <f t="shared" si="1269"/>
        <v>#N/A</v>
      </c>
      <c r="N1371" t="e">
        <f t="shared" si="1270"/>
        <v>#N/A</v>
      </c>
      <c r="O1371" t="str">
        <f t="shared" si="1271"/>
        <v/>
      </c>
      <c r="P1371" t="str">
        <f>IF(OR($A1371="",INDEX(games!$H:$H,ROW())=""),"",INDEX(games!$H:$H,ROW()))</f>
        <v/>
      </c>
      <c r="Q1371" t="str">
        <f t="shared" si="1272"/>
        <v/>
      </c>
      <c r="T1371">
        <f t="shared" si="1273"/>
        <v>2012</v>
      </c>
      <c r="U1371">
        <f t="shared" si="1274"/>
        <v>2016</v>
      </c>
      <c r="V1371">
        <f t="shared" si="1275"/>
        <v>4</v>
      </c>
      <c r="W1371" t="str">
        <f>IF(TRIM(INDEX(connections!$A:$A,ROW()))="","",TRIM(INDEX(connections!$A:$A,ROW())))</f>
        <v>FTL</v>
      </c>
      <c r="X1371" t="str">
        <f>IF($W1371="","",TRIM(INDEX(connections!$B:$B,ROW())))</f>
        <v>Switchcars</v>
      </c>
      <c r="Y1371">
        <f t="shared" si="1276"/>
        <v>326</v>
      </c>
      <c r="Z1371">
        <f t="shared" si="1277"/>
        <v>836</v>
      </c>
      <c r="AA1371" t="str">
        <f t="shared" si="1278"/>
        <v>Yes</v>
      </c>
      <c r="AB1371" t="str">
        <f t="shared" si="1279"/>
        <v>Yes</v>
      </c>
      <c r="AC1371">
        <f t="shared" si="1280"/>
        <v>1</v>
      </c>
      <c r="AD1371">
        <f t="shared" si="1281"/>
        <v>1</v>
      </c>
      <c r="AE1371" t="str">
        <f t="shared" si="1282"/>
        <v/>
      </c>
      <c r="AG1371" t="str">
        <f t="shared" si="1283"/>
        <v/>
      </c>
      <c r="AH1371" t="str">
        <f t="shared" si="1284"/>
        <v/>
      </c>
      <c r="AI1371" t="str">
        <f t="shared" si="1285"/>
        <v/>
      </c>
      <c r="AJ1371" t="str">
        <f t="shared" si="1286"/>
        <v/>
      </c>
      <c r="AK1371" t="str">
        <f t="shared" si="1287"/>
        <v/>
      </c>
      <c r="AL1371" t="str">
        <f>IF($A1371="","",INDEX(games!$J:$J,ROW())&amp;"")</f>
        <v/>
      </c>
      <c r="AM1371" t="str">
        <f>IF($A1371="","",SUMPRODUCT($AO1371:$BD1371,'Map Analysis'!$AN$2^{0,1,2,3,4,5,6,7,8,9,10,11,12,13,14,15}))</f>
        <v/>
      </c>
      <c r="AN1371" t="str">
        <f t="shared" si="1288"/>
        <v/>
      </c>
      <c r="AO1371" t="str">
        <f t="shared" si="1289"/>
        <v/>
      </c>
      <c r="AP1371" t="str">
        <f t="shared" si="1290"/>
        <v/>
      </c>
      <c r="AQ1371" t="str">
        <f t="shared" si="1291"/>
        <v/>
      </c>
      <c r="AR1371" t="str">
        <f t="shared" si="1292"/>
        <v/>
      </c>
      <c r="AS1371" t="str">
        <f t="shared" si="1293"/>
        <v/>
      </c>
      <c r="AT1371" t="str">
        <f t="shared" si="1294"/>
        <v/>
      </c>
      <c r="AU1371" t="str">
        <f t="shared" si="1295"/>
        <v/>
      </c>
      <c r="AV1371" t="str">
        <f t="shared" si="1296"/>
        <v/>
      </c>
      <c r="AW1371" t="str">
        <f t="shared" si="1297"/>
        <v/>
      </c>
      <c r="AX1371" t="str">
        <f t="shared" si="1298"/>
        <v/>
      </c>
      <c r="AY1371" t="str">
        <f t="shared" si="1299"/>
        <v/>
      </c>
      <c r="AZ1371" t="str">
        <f t="shared" si="1300"/>
        <v/>
      </c>
      <c r="BA1371" t="str">
        <f t="shared" si="1301"/>
        <v/>
      </c>
      <c r="BB1371" t="str">
        <f t="shared" si="1302"/>
        <v/>
      </c>
      <c r="BC1371" t="str">
        <f t="shared" si="1303"/>
        <v/>
      </c>
      <c r="BD1371" t="str">
        <f t="shared" si="1304"/>
        <v/>
      </c>
      <c r="BF1371">
        <f t="shared" si="1305"/>
        <v>0</v>
      </c>
      <c r="BG1371">
        <f t="shared" si="1306"/>
        <v>0</v>
      </c>
      <c r="BH1371">
        <f t="shared" si="1307"/>
        <v>0</v>
      </c>
      <c r="BI1371">
        <f t="shared" si="1308"/>
        <v>0</v>
      </c>
      <c r="BJ1371">
        <f t="shared" si="1309"/>
        <v>0</v>
      </c>
      <c r="BK1371">
        <f t="shared" si="1310"/>
        <v>0</v>
      </c>
      <c r="BL1371">
        <f t="shared" si="1311"/>
        <v>0</v>
      </c>
      <c r="BM1371">
        <f t="shared" si="1312"/>
        <v>0</v>
      </c>
      <c r="BN1371">
        <f t="shared" si="1313"/>
        <v>0</v>
      </c>
      <c r="BO1371">
        <f t="shared" si="1314"/>
        <v>0</v>
      </c>
      <c r="BP1371">
        <f t="shared" si="1315"/>
        <v>0</v>
      </c>
      <c r="BQ1371">
        <f t="shared" si="1316"/>
        <v>0</v>
      </c>
      <c r="BR1371">
        <f t="shared" si="1317"/>
        <v>0</v>
      </c>
      <c r="BS1371">
        <f t="shared" si="1318"/>
        <v>0</v>
      </c>
      <c r="BT1371">
        <f t="shared" si="1319"/>
        <v>0</v>
      </c>
    </row>
    <row r="1372" spans="1:72" x14ac:dyDescent="0.25">
      <c r="A1372" t="str">
        <f>IF(TRIM(INDEX(games!$A:$A,ROW()))="","",TRIM(INDEX(games!$A:$A,ROW())))</f>
        <v/>
      </c>
      <c r="B1372" t="str">
        <f>IF(OR($A1372="",INDEX(games!$B:$B,ROW())=""),"",INDEX(games!$B:$B,ROW()))</f>
        <v/>
      </c>
      <c r="C1372" t="str">
        <f>IF(OR($A1372="",INDEX(games!$C:$C,ROW())=""),"",INDEX(games!$C:$C,ROW()))</f>
        <v/>
      </c>
      <c r="D1372" t="str">
        <f t="shared" si="1260"/>
        <v/>
      </c>
      <c r="E1372" t="str">
        <f t="shared" si="1261"/>
        <v/>
      </c>
      <c r="F1372" t="str">
        <f t="shared" si="1262"/>
        <v/>
      </c>
      <c r="G1372" t="e">
        <f t="shared" si="1263"/>
        <v>#N/A</v>
      </c>
      <c r="H1372" t="e">
        <f t="shared" si="1264"/>
        <v>#N/A</v>
      </c>
      <c r="I1372" t="e">
        <f t="shared" si="1265"/>
        <v>#N/A</v>
      </c>
      <c r="J1372" t="e">
        <f t="shared" si="1266"/>
        <v>#N/A</v>
      </c>
      <c r="K1372" t="e">
        <f t="shared" si="1267"/>
        <v>#N/A</v>
      </c>
      <c r="L1372" t="e">
        <f t="shared" si="1268"/>
        <v>#N/A</v>
      </c>
      <c r="M1372" t="e">
        <f t="shared" si="1269"/>
        <v>#N/A</v>
      </c>
      <c r="N1372" t="e">
        <f t="shared" si="1270"/>
        <v>#N/A</v>
      </c>
      <c r="O1372" t="str">
        <f t="shared" si="1271"/>
        <v/>
      </c>
      <c r="P1372" t="str">
        <f>IF(OR($A1372="",INDEX(games!$H:$H,ROW())=""),"",INDEX(games!$H:$H,ROW()))</f>
        <v/>
      </c>
      <c r="Q1372" t="str">
        <f t="shared" si="1272"/>
        <v/>
      </c>
      <c r="T1372">
        <f t="shared" si="1273"/>
        <v>2008</v>
      </c>
      <c r="U1372">
        <f t="shared" si="1274"/>
        <v>2016</v>
      </c>
      <c r="V1372">
        <f t="shared" si="1275"/>
        <v>8</v>
      </c>
      <c r="W1372" t="str">
        <f>IF(TRIM(INDEX(connections!$A:$A,ROW()))="","",TRIM(INDEX(connections!$A:$A,ROW())))</f>
        <v>Spelunky Classic</v>
      </c>
      <c r="X1372" t="str">
        <f>IF($W1372="","",TRIM(INDEX(connections!$B:$B,ROW())))</f>
        <v>Switchcars</v>
      </c>
      <c r="Y1372">
        <f t="shared" si="1276"/>
        <v>801</v>
      </c>
      <c r="Z1372">
        <f t="shared" si="1277"/>
        <v>836</v>
      </c>
      <c r="AA1372" t="str">
        <f t="shared" si="1278"/>
        <v>Yes</v>
      </c>
      <c r="AB1372" t="str">
        <f t="shared" si="1279"/>
        <v>Yes</v>
      </c>
      <c r="AC1372">
        <f t="shared" si="1280"/>
        <v>1</v>
      </c>
      <c r="AD1372">
        <f t="shared" si="1281"/>
        <v>0</v>
      </c>
      <c r="AE1372" t="str">
        <f t="shared" si="1282"/>
        <v/>
      </c>
      <c r="AG1372" t="str">
        <f t="shared" si="1283"/>
        <v/>
      </c>
      <c r="AH1372" t="str">
        <f t="shared" si="1284"/>
        <v/>
      </c>
      <c r="AI1372" t="str">
        <f t="shared" si="1285"/>
        <v/>
      </c>
      <c r="AJ1372" t="str">
        <f t="shared" si="1286"/>
        <v/>
      </c>
      <c r="AK1372" t="str">
        <f t="shared" si="1287"/>
        <v/>
      </c>
      <c r="AL1372" t="str">
        <f>IF($A1372="","",INDEX(games!$J:$J,ROW())&amp;"")</f>
        <v/>
      </c>
      <c r="AM1372" t="str">
        <f>IF($A1372="","",SUMPRODUCT($AO1372:$BD1372,'Map Analysis'!$AN$2^{0,1,2,3,4,5,6,7,8,9,10,11,12,13,14,15}))</f>
        <v/>
      </c>
      <c r="AN1372" t="str">
        <f t="shared" si="1288"/>
        <v/>
      </c>
      <c r="AO1372" t="str">
        <f t="shared" si="1289"/>
        <v/>
      </c>
      <c r="AP1372" t="str">
        <f t="shared" si="1290"/>
        <v/>
      </c>
      <c r="AQ1372" t="str">
        <f t="shared" si="1291"/>
        <v/>
      </c>
      <c r="AR1372" t="str">
        <f t="shared" si="1292"/>
        <v/>
      </c>
      <c r="AS1372" t="str">
        <f t="shared" si="1293"/>
        <v/>
      </c>
      <c r="AT1372" t="str">
        <f t="shared" si="1294"/>
        <v/>
      </c>
      <c r="AU1372" t="str">
        <f t="shared" si="1295"/>
        <v/>
      </c>
      <c r="AV1372" t="str">
        <f t="shared" si="1296"/>
        <v/>
      </c>
      <c r="AW1372" t="str">
        <f t="shared" si="1297"/>
        <v/>
      </c>
      <c r="AX1372" t="str">
        <f t="shared" si="1298"/>
        <v/>
      </c>
      <c r="AY1372" t="str">
        <f t="shared" si="1299"/>
        <v/>
      </c>
      <c r="AZ1372" t="str">
        <f t="shared" si="1300"/>
        <v/>
      </c>
      <c r="BA1372" t="str">
        <f t="shared" si="1301"/>
        <v/>
      </c>
      <c r="BB1372" t="str">
        <f t="shared" si="1302"/>
        <v/>
      </c>
      <c r="BC1372" t="str">
        <f t="shared" si="1303"/>
        <v/>
      </c>
      <c r="BD1372" t="str">
        <f t="shared" si="1304"/>
        <v/>
      </c>
      <c r="BF1372">
        <f t="shared" si="1305"/>
        <v>0</v>
      </c>
      <c r="BG1372">
        <f t="shared" si="1306"/>
        <v>0</v>
      </c>
      <c r="BH1372">
        <f t="shared" si="1307"/>
        <v>0</v>
      </c>
      <c r="BI1372">
        <f t="shared" si="1308"/>
        <v>0</v>
      </c>
      <c r="BJ1372">
        <f t="shared" si="1309"/>
        <v>0</v>
      </c>
      <c r="BK1372">
        <f t="shared" si="1310"/>
        <v>0</v>
      </c>
      <c r="BL1372">
        <f t="shared" si="1311"/>
        <v>0</v>
      </c>
      <c r="BM1372">
        <f t="shared" si="1312"/>
        <v>0</v>
      </c>
      <c r="BN1372">
        <f t="shared" si="1313"/>
        <v>0</v>
      </c>
      <c r="BO1372">
        <f t="shared" si="1314"/>
        <v>0</v>
      </c>
      <c r="BP1372">
        <f t="shared" si="1315"/>
        <v>0</v>
      </c>
      <c r="BQ1372">
        <f t="shared" si="1316"/>
        <v>0</v>
      </c>
      <c r="BR1372">
        <f t="shared" si="1317"/>
        <v>0</v>
      </c>
      <c r="BS1372">
        <f t="shared" si="1318"/>
        <v>0</v>
      </c>
      <c r="BT1372">
        <f t="shared" si="1319"/>
        <v>0</v>
      </c>
    </row>
    <row r="1373" spans="1:72" x14ac:dyDescent="0.25">
      <c r="A1373" t="str">
        <f>IF(TRIM(INDEX(games!$A:$A,ROW()))="","",TRIM(INDEX(games!$A:$A,ROW())))</f>
        <v/>
      </c>
      <c r="B1373" t="str">
        <f>IF(OR($A1373="",INDEX(games!$B:$B,ROW())=""),"",INDEX(games!$B:$B,ROW()))</f>
        <v/>
      </c>
      <c r="C1373" t="str">
        <f>IF(OR($A1373="",INDEX(games!$C:$C,ROW())=""),"",INDEX(games!$C:$C,ROW()))</f>
        <v/>
      </c>
      <c r="D1373" t="str">
        <f t="shared" si="1260"/>
        <v/>
      </c>
      <c r="E1373" t="str">
        <f t="shared" si="1261"/>
        <v/>
      </c>
      <c r="F1373" t="str">
        <f t="shared" si="1262"/>
        <v/>
      </c>
      <c r="G1373" t="e">
        <f t="shared" si="1263"/>
        <v>#N/A</v>
      </c>
      <c r="H1373" t="e">
        <f t="shared" si="1264"/>
        <v>#N/A</v>
      </c>
      <c r="I1373" t="e">
        <f t="shared" si="1265"/>
        <v>#N/A</v>
      </c>
      <c r="J1373" t="e">
        <f t="shared" si="1266"/>
        <v>#N/A</v>
      </c>
      <c r="K1373" t="e">
        <f t="shared" si="1267"/>
        <v>#N/A</v>
      </c>
      <c r="L1373" t="e">
        <f t="shared" si="1268"/>
        <v>#N/A</v>
      </c>
      <c r="M1373" t="e">
        <f t="shared" si="1269"/>
        <v>#N/A</v>
      </c>
      <c r="N1373" t="e">
        <f t="shared" si="1270"/>
        <v>#N/A</v>
      </c>
      <c r="O1373" t="str">
        <f t="shared" si="1271"/>
        <v/>
      </c>
      <c r="P1373" t="str">
        <f>IF(OR($A1373="",INDEX(games!$H:$H,ROW())=""),"",INDEX(games!$H:$H,ROW()))</f>
        <v/>
      </c>
      <c r="Q1373" t="str">
        <f t="shared" si="1272"/>
        <v/>
      </c>
      <c r="T1373">
        <f t="shared" si="1273"/>
        <v>2011</v>
      </c>
      <c r="U1373">
        <f t="shared" si="1274"/>
        <v>2016</v>
      </c>
      <c r="V1373">
        <f t="shared" si="1275"/>
        <v>5</v>
      </c>
      <c r="W1373" t="str">
        <f>IF(TRIM(INDEX(connections!$A:$A,ROW()))="","",TRIM(INDEX(connections!$A:$A,ROW())))</f>
        <v>The Binding of Isaac</v>
      </c>
      <c r="X1373" t="str">
        <f>IF($W1373="","",TRIM(INDEX(connections!$B:$B,ROW())))</f>
        <v>Switchcars</v>
      </c>
      <c r="Y1373">
        <f t="shared" si="1276"/>
        <v>865</v>
      </c>
      <c r="Z1373">
        <f t="shared" si="1277"/>
        <v>836</v>
      </c>
      <c r="AA1373" t="str">
        <f t="shared" si="1278"/>
        <v>Yes</v>
      </c>
      <c r="AB1373" t="str">
        <f t="shared" si="1279"/>
        <v>Yes</v>
      </c>
      <c r="AC1373">
        <f t="shared" si="1280"/>
        <v>1</v>
      </c>
      <c r="AD1373">
        <f t="shared" si="1281"/>
        <v>0</v>
      </c>
      <c r="AE1373" t="str">
        <f t="shared" si="1282"/>
        <v/>
      </c>
      <c r="AG1373" t="str">
        <f t="shared" si="1283"/>
        <v/>
      </c>
      <c r="AH1373" t="str">
        <f t="shared" si="1284"/>
        <v/>
      </c>
      <c r="AI1373" t="str">
        <f t="shared" si="1285"/>
        <v/>
      </c>
      <c r="AJ1373" t="str">
        <f t="shared" si="1286"/>
        <v/>
      </c>
      <c r="AK1373" t="str">
        <f t="shared" si="1287"/>
        <v/>
      </c>
      <c r="AL1373" t="str">
        <f>IF($A1373="","",INDEX(games!$J:$J,ROW())&amp;"")</f>
        <v/>
      </c>
      <c r="AM1373" t="str">
        <f>IF($A1373="","",SUMPRODUCT($AO1373:$BD1373,'Map Analysis'!$AN$2^{0,1,2,3,4,5,6,7,8,9,10,11,12,13,14,15}))</f>
        <v/>
      </c>
      <c r="AN1373" t="str">
        <f t="shared" si="1288"/>
        <v/>
      </c>
      <c r="AO1373" t="str">
        <f t="shared" si="1289"/>
        <v/>
      </c>
      <c r="AP1373" t="str">
        <f t="shared" si="1290"/>
        <v/>
      </c>
      <c r="AQ1373" t="str">
        <f t="shared" si="1291"/>
        <v/>
      </c>
      <c r="AR1373" t="str">
        <f t="shared" si="1292"/>
        <v/>
      </c>
      <c r="AS1373" t="str">
        <f t="shared" si="1293"/>
        <v/>
      </c>
      <c r="AT1373" t="str">
        <f t="shared" si="1294"/>
        <v/>
      </c>
      <c r="AU1373" t="str">
        <f t="shared" si="1295"/>
        <v/>
      </c>
      <c r="AV1373" t="str">
        <f t="shared" si="1296"/>
        <v/>
      </c>
      <c r="AW1373" t="str">
        <f t="shared" si="1297"/>
        <v/>
      </c>
      <c r="AX1373" t="str">
        <f t="shared" si="1298"/>
        <v/>
      </c>
      <c r="AY1373" t="str">
        <f t="shared" si="1299"/>
        <v/>
      </c>
      <c r="AZ1373" t="str">
        <f t="shared" si="1300"/>
        <v/>
      </c>
      <c r="BA1373" t="str">
        <f t="shared" si="1301"/>
        <v/>
      </c>
      <c r="BB1373" t="str">
        <f t="shared" si="1302"/>
        <v/>
      </c>
      <c r="BC1373" t="str">
        <f t="shared" si="1303"/>
        <v/>
      </c>
      <c r="BD1373" t="str">
        <f t="shared" si="1304"/>
        <v/>
      </c>
      <c r="BF1373">
        <f t="shared" si="1305"/>
        <v>0</v>
      </c>
      <c r="BG1373">
        <f t="shared" si="1306"/>
        <v>0</v>
      </c>
      <c r="BH1373">
        <f t="shared" si="1307"/>
        <v>0</v>
      </c>
      <c r="BI1373">
        <f t="shared" si="1308"/>
        <v>0</v>
      </c>
      <c r="BJ1373">
        <f t="shared" si="1309"/>
        <v>0</v>
      </c>
      <c r="BK1373">
        <f t="shared" si="1310"/>
        <v>0</v>
      </c>
      <c r="BL1373">
        <f t="shared" si="1311"/>
        <v>0</v>
      </c>
      <c r="BM1373">
        <f t="shared" si="1312"/>
        <v>0</v>
      </c>
      <c r="BN1373">
        <f t="shared" si="1313"/>
        <v>0</v>
      </c>
      <c r="BO1373">
        <f t="shared" si="1314"/>
        <v>0</v>
      </c>
      <c r="BP1373">
        <f t="shared" si="1315"/>
        <v>0</v>
      </c>
      <c r="BQ1373">
        <f t="shared" si="1316"/>
        <v>0</v>
      </c>
      <c r="BR1373">
        <f t="shared" si="1317"/>
        <v>0</v>
      </c>
      <c r="BS1373">
        <f t="shared" si="1318"/>
        <v>0</v>
      </c>
      <c r="BT1373">
        <f t="shared" si="1319"/>
        <v>0</v>
      </c>
    </row>
    <row r="1374" spans="1:72" x14ac:dyDescent="0.25">
      <c r="A1374" t="str">
        <f>IF(TRIM(INDEX(games!$A:$A,ROW()))="","",TRIM(INDEX(games!$A:$A,ROW())))</f>
        <v/>
      </c>
      <c r="B1374" t="str">
        <f>IF(OR($A1374="",INDEX(games!$B:$B,ROW())=""),"",INDEX(games!$B:$B,ROW()))</f>
        <v/>
      </c>
      <c r="C1374" t="str">
        <f>IF(OR($A1374="",INDEX(games!$C:$C,ROW())=""),"",INDEX(games!$C:$C,ROW()))</f>
        <v/>
      </c>
      <c r="D1374" t="str">
        <f t="shared" si="1260"/>
        <v/>
      </c>
      <c r="E1374" t="str">
        <f t="shared" si="1261"/>
        <v/>
      </c>
      <c r="F1374" t="str">
        <f t="shared" si="1262"/>
        <v/>
      </c>
      <c r="G1374" t="e">
        <f t="shared" si="1263"/>
        <v>#N/A</v>
      </c>
      <c r="H1374" t="e">
        <f t="shared" si="1264"/>
        <v>#N/A</v>
      </c>
      <c r="I1374" t="e">
        <f t="shared" si="1265"/>
        <v>#N/A</v>
      </c>
      <c r="J1374" t="e">
        <f t="shared" si="1266"/>
        <v>#N/A</v>
      </c>
      <c r="K1374" t="e">
        <f t="shared" si="1267"/>
        <v>#N/A</v>
      </c>
      <c r="L1374" t="e">
        <f t="shared" si="1268"/>
        <v>#N/A</v>
      </c>
      <c r="M1374" t="e">
        <f t="shared" si="1269"/>
        <v>#N/A</v>
      </c>
      <c r="N1374" t="e">
        <f t="shared" si="1270"/>
        <v>#N/A</v>
      </c>
      <c r="O1374" t="str">
        <f t="shared" si="1271"/>
        <v/>
      </c>
      <c r="P1374" t="str">
        <f>IF(OR($A1374="",INDEX(games!$H:$H,ROW())=""),"",INDEX(games!$H:$H,ROW()))</f>
        <v/>
      </c>
      <c r="Q1374" t="str">
        <f t="shared" si="1272"/>
        <v/>
      </c>
      <c r="T1374">
        <f t="shared" si="1273"/>
        <v>1997</v>
      </c>
      <c r="U1374">
        <f t="shared" si="1274"/>
        <v>2021</v>
      </c>
      <c r="V1374">
        <f t="shared" si="1275"/>
        <v>24</v>
      </c>
      <c r="W1374" t="str">
        <f>IF(TRIM(INDEX(connections!$A:$A,ROW()))="","",TRIM(INDEX(connections!$A:$A,ROW())))</f>
        <v>Azure Dreams</v>
      </c>
      <c r="X1374" t="str">
        <f>IF($W1374="","",TRIM(INDEX(connections!$B:$B,ROW())))</f>
        <v>Sword of the Necromancer</v>
      </c>
      <c r="Y1374">
        <f t="shared" si="1276"/>
        <v>52</v>
      </c>
      <c r="Z1374">
        <f t="shared" si="1277"/>
        <v>838</v>
      </c>
      <c r="AA1374" t="str">
        <f t="shared" si="1278"/>
        <v>Yes</v>
      </c>
      <c r="AB1374" t="str">
        <f t="shared" si="1279"/>
        <v>Yes</v>
      </c>
      <c r="AC1374">
        <f t="shared" si="1280"/>
        <v>1</v>
      </c>
      <c r="AD1374">
        <f t="shared" si="1281"/>
        <v>1</v>
      </c>
      <c r="AE1374" t="str">
        <f t="shared" si="1282"/>
        <v/>
      </c>
      <c r="AG1374" t="str">
        <f t="shared" si="1283"/>
        <v/>
      </c>
      <c r="AH1374" t="str">
        <f t="shared" si="1284"/>
        <v/>
      </c>
      <c r="AI1374" t="str">
        <f t="shared" si="1285"/>
        <v/>
      </c>
      <c r="AJ1374" t="str">
        <f t="shared" si="1286"/>
        <v/>
      </c>
      <c r="AK1374" t="str">
        <f t="shared" si="1287"/>
        <v/>
      </c>
      <c r="AL1374" t="str">
        <f>IF($A1374="","",INDEX(games!$J:$J,ROW())&amp;"")</f>
        <v/>
      </c>
      <c r="AM1374" t="str">
        <f>IF($A1374="","",SUMPRODUCT($AO1374:$BD1374,'Map Analysis'!$AN$2^{0,1,2,3,4,5,6,7,8,9,10,11,12,13,14,15}))</f>
        <v/>
      </c>
      <c r="AN1374" t="str">
        <f t="shared" si="1288"/>
        <v/>
      </c>
      <c r="AO1374" t="str">
        <f t="shared" si="1289"/>
        <v/>
      </c>
      <c r="AP1374" t="str">
        <f t="shared" si="1290"/>
        <v/>
      </c>
      <c r="AQ1374" t="str">
        <f t="shared" si="1291"/>
        <v/>
      </c>
      <c r="AR1374" t="str">
        <f t="shared" si="1292"/>
        <v/>
      </c>
      <c r="AS1374" t="str">
        <f t="shared" si="1293"/>
        <v/>
      </c>
      <c r="AT1374" t="str">
        <f t="shared" si="1294"/>
        <v/>
      </c>
      <c r="AU1374" t="str">
        <f t="shared" si="1295"/>
        <v/>
      </c>
      <c r="AV1374" t="str">
        <f t="shared" si="1296"/>
        <v/>
      </c>
      <c r="AW1374" t="str">
        <f t="shared" si="1297"/>
        <v/>
      </c>
      <c r="AX1374" t="str">
        <f t="shared" si="1298"/>
        <v/>
      </c>
      <c r="AY1374" t="str">
        <f t="shared" si="1299"/>
        <v/>
      </c>
      <c r="AZ1374" t="str">
        <f t="shared" si="1300"/>
        <v/>
      </c>
      <c r="BA1374" t="str">
        <f t="shared" si="1301"/>
        <v/>
      </c>
      <c r="BB1374" t="str">
        <f t="shared" si="1302"/>
        <v/>
      </c>
      <c r="BC1374" t="str">
        <f t="shared" si="1303"/>
        <v/>
      </c>
      <c r="BD1374" t="str">
        <f t="shared" si="1304"/>
        <v/>
      </c>
      <c r="BF1374">
        <f t="shared" si="1305"/>
        <v>1</v>
      </c>
      <c r="BG1374">
        <f t="shared" si="1306"/>
        <v>0</v>
      </c>
      <c r="BH1374">
        <f t="shared" si="1307"/>
        <v>0</v>
      </c>
      <c r="BI1374">
        <f t="shared" si="1308"/>
        <v>0</v>
      </c>
      <c r="BJ1374">
        <f t="shared" si="1309"/>
        <v>0</v>
      </c>
      <c r="BK1374">
        <f t="shared" si="1310"/>
        <v>0</v>
      </c>
      <c r="BL1374">
        <f t="shared" si="1311"/>
        <v>0</v>
      </c>
      <c r="BM1374">
        <f t="shared" si="1312"/>
        <v>0</v>
      </c>
      <c r="BN1374">
        <f t="shared" si="1313"/>
        <v>0</v>
      </c>
      <c r="BO1374">
        <f t="shared" si="1314"/>
        <v>0</v>
      </c>
      <c r="BP1374">
        <f t="shared" si="1315"/>
        <v>0</v>
      </c>
      <c r="BQ1374">
        <f t="shared" si="1316"/>
        <v>0</v>
      </c>
      <c r="BR1374">
        <f t="shared" si="1317"/>
        <v>0</v>
      </c>
      <c r="BS1374">
        <f t="shared" si="1318"/>
        <v>0</v>
      </c>
      <c r="BT1374">
        <f t="shared" si="1319"/>
        <v>0</v>
      </c>
    </row>
    <row r="1375" spans="1:72" x14ac:dyDescent="0.25">
      <c r="A1375" t="str">
        <f>IF(TRIM(INDEX(games!$A:$A,ROW()))="","",TRIM(INDEX(games!$A:$A,ROW())))</f>
        <v/>
      </c>
      <c r="B1375" t="str">
        <f>IF(OR($A1375="",INDEX(games!$B:$B,ROW())=""),"",INDEX(games!$B:$B,ROW()))</f>
        <v/>
      </c>
      <c r="C1375" t="str">
        <f>IF(OR($A1375="",INDEX(games!$C:$C,ROW())=""),"",INDEX(games!$C:$C,ROW()))</f>
        <v/>
      </c>
      <c r="D1375" t="str">
        <f t="shared" si="1260"/>
        <v/>
      </c>
      <c r="E1375" t="str">
        <f t="shared" si="1261"/>
        <v/>
      </c>
      <c r="F1375" t="str">
        <f t="shared" si="1262"/>
        <v/>
      </c>
      <c r="G1375" t="e">
        <f t="shared" si="1263"/>
        <v>#N/A</v>
      </c>
      <c r="H1375" t="e">
        <f t="shared" si="1264"/>
        <v>#N/A</v>
      </c>
      <c r="I1375" t="e">
        <f t="shared" si="1265"/>
        <v>#N/A</v>
      </c>
      <c r="J1375" t="e">
        <f t="shared" si="1266"/>
        <v>#N/A</v>
      </c>
      <c r="K1375" t="e">
        <f t="shared" si="1267"/>
        <v>#N/A</v>
      </c>
      <c r="L1375" t="e">
        <f t="shared" si="1268"/>
        <v>#N/A</v>
      </c>
      <c r="M1375" t="e">
        <f t="shared" si="1269"/>
        <v>#N/A</v>
      </c>
      <c r="N1375" t="e">
        <f t="shared" si="1270"/>
        <v>#N/A</v>
      </c>
      <c r="O1375" t="str">
        <f t="shared" si="1271"/>
        <v/>
      </c>
      <c r="P1375" t="str">
        <f>IF(OR($A1375="",INDEX(games!$H:$H,ROW())=""),"",INDEX(games!$H:$H,ROW()))</f>
        <v/>
      </c>
      <c r="Q1375" t="str">
        <f t="shared" si="1272"/>
        <v/>
      </c>
      <c r="T1375">
        <f t="shared" si="1273"/>
        <v>2016</v>
      </c>
      <c r="U1375">
        <f t="shared" si="1274"/>
        <v>2021</v>
      </c>
      <c r="V1375">
        <f t="shared" si="1275"/>
        <v>5</v>
      </c>
      <c r="W1375" t="str">
        <f>IF(TRIM(INDEX(connections!$A:$A,ROW()))="","",TRIM(INDEX(connections!$A:$A,ROW())))</f>
        <v>Enter the Gungeon</v>
      </c>
      <c r="X1375" t="str">
        <f>IF($W1375="","",TRIM(INDEX(connections!$B:$B,ROW())))</f>
        <v>Sword of the Necromancer</v>
      </c>
      <c r="Y1375">
        <f t="shared" si="1276"/>
        <v>292</v>
      </c>
      <c r="Z1375">
        <f t="shared" si="1277"/>
        <v>838</v>
      </c>
      <c r="AA1375" t="str">
        <f t="shared" si="1278"/>
        <v>Yes</v>
      </c>
      <c r="AB1375" t="str">
        <f t="shared" si="1279"/>
        <v>Yes</v>
      </c>
      <c r="AC1375">
        <f t="shared" si="1280"/>
        <v>1</v>
      </c>
      <c r="AD1375">
        <f t="shared" si="1281"/>
        <v>0</v>
      </c>
      <c r="AE1375" t="str">
        <f t="shared" si="1282"/>
        <v/>
      </c>
      <c r="AG1375" t="str">
        <f t="shared" si="1283"/>
        <v/>
      </c>
      <c r="AH1375" t="str">
        <f t="shared" si="1284"/>
        <v/>
      </c>
      <c r="AI1375" t="str">
        <f t="shared" si="1285"/>
        <v/>
      </c>
      <c r="AJ1375" t="str">
        <f t="shared" si="1286"/>
        <v/>
      </c>
      <c r="AK1375" t="str">
        <f t="shared" si="1287"/>
        <v/>
      </c>
      <c r="AL1375" t="str">
        <f>IF($A1375="","",INDEX(games!$J:$J,ROW())&amp;"")</f>
        <v/>
      </c>
      <c r="AM1375" t="str">
        <f>IF($A1375="","",SUMPRODUCT($AO1375:$BD1375,'Map Analysis'!$AN$2^{0,1,2,3,4,5,6,7,8,9,10,11,12,13,14,15}))</f>
        <v/>
      </c>
      <c r="AN1375" t="str">
        <f t="shared" si="1288"/>
        <v/>
      </c>
      <c r="AO1375" t="str">
        <f t="shared" si="1289"/>
        <v/>
      </c>
      <c r="AP1375" t="str">
        <f t="shared" si="1290"/>
        <v/>
      </c>
      <c r="AQ1375" t="str">
        <f t="shared" si="1291"/>
        <v/>
      </c>
      <c r="AR1375" t="str">
        <f t="shared" si="1292"/>
        <v/>
      </c>
      <c r="AS1375" t="str">
        <f t="shared" si="1293"/>
        <v/>
      </c>
      <c r="AT1375" t="str">
        <f t="shared" si="1294"/>
        <v/>
      </c>
      <c r="AU1375" t="str">
        <f t="shared" si="1295"/>
        <v/>
      </c>
      <c r="AV1375" t="str">
        <f t="shared" si="1296"/>
        <v/>
      </c>
      <c r="AW1375" t="str">
        <f t="shared" si="1297"/>
        <v/>
      </c>
      <c r="AX1375" t="str">
        <f t="shared" si="1298"/>
        <v/>
      </c>
      <c r="AY1375" t="str">
        <f t="shared" si="1299"/>
        <v/>
      </c>
      <c r="AZ1375" t="str">
        <f t="shared" si="1300"/>
        <v/>
      </c>
      <c r="BA1375" t="str">
        <f t="shared" si="1301"/>
        <v/>
      </c>
      <c r="BB1375" t="str">
        <f t="shared" si="1302"/>
        <v/>
      </c>
      <c r="BC1375" t="str">
        <f t="shared" si="1303"/>
        <v/>
      </c>
      <c r="BD1375" t="str">
        <f t="shared" si="1304"/>
        <v/>
      </c>
      <c r="BF1375">
        <f t="shared" si="1305"/>
        <v>1</v>
      </c>
      <c r="BG1375">
        <f t="shared" si="1306"/>
        <v>0</v>
      </c>
      <c r="BH1375">
        <f t="shared" si="1307"/>
        <v>0</v>
      </c>
      <c r="BI1375">
        <f t="shared" si="1308"/>
        <v>0</v>
      </c>
      <c r="BJ1375">
        <f t="shared" si="1309"/>
        <v>0</v>
      </c>
      <c r="BK1375">
        <f t="shared" si="1310"/>
        <v>0</v>
      </c>
      <c r="BL1375">
        <f t="shared" si="1311"/>
        <v>0</v>
      </c>
      <c r="BM1375">
        <f t="shared" si="1312"/>
        <v>0</v>
      </c>
      <c r="BN1375">
        <f t="shared" si="1313"/>
        <v>0</v>
      </c>
      <c r="BO1375">
        <f t="shared" si="1314"/>
        <v>0</v>
      </c>
      <c r="BP1375">
        <f t="shared" si="1315"/>
        <v>0</v>
      </c>
      <c r="BQ1375">
        <f t="shared" si="1316"/>
        <v>0</v>
      </c>
      <c r="BR1375">
        <f t="shared" si="1317"/>
        <v>0</v>
      </c>
      <c r="BS1375">
        <f t="shared" si="1318"/>
        <v>0</v>
      </c>
      <c r="BT1375">
        <f t="shared" si="1319"/>
        <v>0</v>
      </c>
    </row>
    <row r="1376" spans="1:72" x14ac:dyDescent="0.25">
      <c r="A1376" t="str">
        <f>IF(TRIM(INDEX(games!$A:$A,ROW()))="","",TRIM(INDEX(games!$A:$A,ROW())))</f>
        <v/>
      </c>
      <c r="B1376" t="str">
        <f>IF(OR($A1376="",INDEX(games!$B:$B,ROW())=""),"",INDEX(games!$B:$B,ROW()))</f>
        <v/>
      </c>
      <c r="C1376" t="str">
        <f>IF(OR($A1376="",INDEX(games!$C:$C,ROW())=""),"",INDEX(games!$C:$C,ROW()))</f>
        <v/>
      </c>
      <c r="D1376" t="str">
        <f t="shared" si="1260"/>
        <v/>
      </c>
      <c r="E1376" t="str">
        <f t="shared" si="1261"/>
        <v/>
      </c>
      <c r="F1376" t="str">
        <f t="shared" si="1262"/>
        <v/>
      </c>
      <c r="G1376" t="e">
        <f t="shared" si="1263"/>
        <v>#N/A</v>
      </c>
      <c r="H1376" t="e">
        <f t="shared" si="1264"/>
        <v>#N/A</v>
      </c>
      <c r="I1376" t="e">
        <f t="shared" si="1265"/>
        <v>#N/A</v>
      </c>
      <c r="J1376" t="e">
        <f t="shared" si="1266"/>
        <v>#N/A</v>
      </c>
      <c r="K1376" t="e">
        <f t="shared" si="1267"/>
        <v>#N/A</v>
      </c>
      <c r="L1376" t="e">
        <f t="shared" si="1268"/>
        <v>#N/A</v>
      </c>
      <c r="M1376" t="e">
        <f t="shared" si="1269"/>
        <v>#N/A</v>
      </c>
      <c r="N1376" t="e">
        <f t="shared" si="1270"/>
        <v>#N/A</v>
      </c>
      <c r="O1376" t="str">
        <f t="shared" si="1271"/>
        <v/>
      </c>
      <c r="P1376" t="str">
        <f>IF(OR($A1376="",INDEX(games!$H:$H,ROW())=""),"",INDEX(games!$H:$H,ROW()))</f>
        <v/>
      </c>
      <c r="Q1376" t="str">
        <f t="shared" si="1272"/>
        <v/>
      </c>
      <c r="T1376">
        <f t="shared" si="1273"/>
        <v>2021</v>
      </c>
      <c r="U1376">
        <f t="shared" si="1274"/>
        <v>2025</v>
      </c>
      <c r="V1376">
        <f t="shared" si="1275"/>
        <v>4</v>
      </c>
      <c r="W1376" t="str">
        <f>IF(TRIM(INDEX(connections!$A:$A,ROW()))="","",TRIM(INDEX(connections!$A:$A,ROW())))</f>
        <v>Sword of the Necromancer</v>
      </c>
      <c r="X1376" t="str">
        <f>IF($W1376="","",TRIM(INDEX(connections!$B:$B,ROW())))</f>
        <v>Sword of the Necromancer: Resurrection</v>
      </c>
      <c r="Y1376">
        <f t="shared" si="1276"/>
        <v>838</v>
      </c>
      <c r="Z1376">
        <f t="shared" si="1277"/>
        <v>839</v>
      </c>
      <c r="AA1376" t="str">
        <f t="shared" si="1278"/>
        <v>Yes</v>
      </c>
      <c r="AB1376" t="str">
        <f t="shared" si="1279"/>
        <v/>
      </c>
      <c r="AC1376" t="str">
        <f t="shared" si="1280"/>
        <v/>
      </c>
      <c r="AD1376">
        <f t="shared" si="1281"/>
        <v>0</v>
      </c>
      <c r="AE1376" t="str">
        <f t="shared" si="1282"/>
        <v/>
      </c>
      <c r="AG1376" t="str">
        <f t="shared" si="1283"/>
        <v/>
      </c>
      <c r="AH1376" t="str">
        <f t="shared" si="1284"/>
        <v/>
      </c>
      <c r="AI1376" t="str">
        <f t="shared" si="1285"/>
        <v/>
      </c>
      <c r="AJ1376" t="str">
        <f t="shared" si="1286"/>
        <v/>
      </c>
      <c r="AK1376" t="str">
        <f t="shared" si="1287"/>
        <v/>
      </c>
      <c r="AL1376" t="str">
        <f>IF($A1376="","",INDEX(games!$J:$J,ROW())&amp;"")</f>
        <v/>
      </c>
      <c r="AM1376" t="str">
        <f>IF($A1376="","",SUMPRODUCT($AO1376:$BD1376,'Map Analysis'!$AN$2^{0,1,2,3,4,5,6,7,8,9,10,11,12,13,14,15}))</f>
        <v/>
      </c>
      <c r="AN1376" t="str">
        <f t="shared" si="1288"/>
        <v/>
      </c>
      <c r="AO1376" t="str">
        <f t="shared" si="1289"/>
        <v/>
      </c>
      <c r="AP1376" t="str">
        <f t="shared" si="1290"/>
        <v/>
      </c>
      <c r="AQ1376" t="str">
        <f t="shared" si="1291"/>
        <v/>
      </c>
      <c r="AR1376" t="str">
        <f t="shared" si="1292"/>
        <v/>
      </c>
      <c r="AS1376" t="str">
        <f t="shared" si="1293"/>
        <v/>
      </c>
      <c r="AT1376" t="str">
        <f t="shared" si="1294"/>
        <v/>
      </c>
      <c r="AU1376" t="str">
        <f t="shared" si="1295"/>
        <v/>
      </c>
      <c r="AV1376" t="str">
        <f t="shared" si="1296"/>
        <v/>
      </c>
      <c r="AW1376" t="str">
        <f t="shared" si="1297"/>
        <v/>
      </c>
      <c r="AX1376" t="str">
        <f t="shared" si="1298"/>
        <v/>
      </c>
      <c r="AY1376" t="str">
        <f t="shared" si="1299"/>
        <v/>
      </c>
      <c r="AZ1376" t="str">
        <f t="shared" si="1300"/>
        <v/>
      </c>
      <c r="BA1376" t="str">
        <f t="shared" si="1301"/>
        <v/>
      </c>
      <c r="BB1376" t="str">
        <f t="shared" si="1302"/>
        <v/>
      </c>
      <c r="BC1376" t="str">
        <f t="shared" si="1303"/>
        <v/>
      </c>
      <c r="BD1376" t="str">
        <f t="shared" si="1304"/>
        <v/>
      </c>
      <c r="BF1376">
        <f t="shared" si="1305"/>
        <v>0</v>
      </c>
      <c r="BG1376">
        <f t="shared" si="1306"/>
        <v>0</v>
      </c>
      <c r="BH1376">
        <f t="shared" si="1307"/>
        <v>0</v>
      </c>
      <c r="BI1376">
        <f t="shared" si="1308"/>
        <v>0</v>
      </c>
      <c r="BJ1376">
        <f t="shared" si="1309"/>
        <v>0</v>
      </c>
      <c r="BK1376">
        <f t="shared" si="1310"/>
        <v>0</v>
      </c>
      <c r="BL1376">
        <f t="shared" si="1311"/>
        <v>0</v>
      </c>
      <c r="BM1376">
        <f t="shared" si="1312"/>
        <v>0</v>
      </c>
      <c r="BN1376">
        <f t="shared" si="1313"/>
        <v>0</v>
      </c>
      <c r="BO1376">
        <f t="shared" si="1314"/>
        <v>0</v>
      </c>
      <c r="BP1376">
        <f t="shared" si="1315"/>
        <v>0</v>
      </c>
      <c r="BQ1376">
        <f t="shared" si="1316"/>
        <v>0</v>
      </c>
      <c r="BR1376">
        <f t="shared" si="1317"/>
        <v>0</v>
      </c>
      <c r="BS1376">
        <f t="shared" si="1318"/>
        <v>0</v>
      </c>
      <c r="BT1376">
        <f t="shared" si="1319"/>
        <v>0</v>
      </c>
    </row>
    <row r="1377" spans="1:72" x14ac:dyDescent="0.25">
      <c r="A1377" t="str">
        <f>IF(TRIM(INDEX(games!$A:$A,ROW()))="","",TRIM(INDEX(games!$A:$A,ROW())))</f>
        <v/>
      </c>
      <c r="B1377" t="str">
        <f>IF(OR($A1377="",INDEX(games!$B:$B,ROW())=""),"",INDEX(games!$B:$B,ROW()))</f>
        <v/>
      </c>
      <c r="C1377" t="str">
        <f>IF(OR($A1377="",INDEX(games!$C:$C,ROW())=""),"",INDEX(games!$C:$C,ROW()))</f>
        <v/>
      </c>
      <c r="D1377" t="str">
        <f t="shared" si="1260"/>
        <v/>
      </c>
      <c r="E1377" t="str">
        <f t="shared" si="1261"/>
        <v/>
      </c>
      <c r="F1377" t="str">
        <f t="shared" si="1262"/>
        <v/>
      </c>
      <c r="G1377" t="e">
        <f t="shared" si="1263"/>
        <v>#N/A</v>
      </c>
      <c r="H1377" t="e">
        <f t="shared" si="1264"/>
        <v>#N/A</v>
      </c>
      <c r="I1377" t="e">
        <f t="shared" si="1265"/>
        <v>#N/A</v>
      </c>
      <c r="J1377" t="e">
        <f t="shared" si="1266"/>
        <v>#N/A</v>
      </c>
      <c r="K1377" t="e">
        <f t="shared" si="1267"/>
        <v>#N/A</v>
      </c>
      <c r="L1377" t="e">
        <f t="shared" si="1268"/>
        <v>#N/A</v>
      </c>
      <c r="M1377" t="e">
        <f t="shared" si="1269"/>
        <v>#N/A</v>
      </c>
      <c r="N1377" t="e">
        <f t="shared" si="1270"/>
        <v>#N/A</v>
      </c>
      <c r="O1377" t="str">
        <f t="shared" si="1271"/>
        <v/>
      </c>
      <c r="P1377" t="str">
        <f>IF(OR($A1377="",INDEX(games!$H:$H,ROW())=""),"",INDEX(games!$H:$H,ROW()))</f>
        <v/>
      </c>
      <c r="Q1377" t="str">
        <f t="shared" si="1272"/>
        <v/>
      </c>
      <c r="T1377">
        <f t="shared" si="1273"/>
        <v>1996</v>
      </c>
      <c r="U1377">
        <f t="shared" si="1274"/>
        <v>2013</v>
      </c>
      <c r="V1377">
        <f t="shared" si="1275"/>
        <v>17</v>
      </c>
      <c r="W1377" t="str">
        <f>IF(TRIM(INDEX(connections!$A:$A,ROW()))="","",TRIM(INDEX(connections!$A:$A,ROW())))</f>
        <v>Diablo</v>
      </c>
      <c r="X1377" t="str">
        <f>IF($W1377="","",TRIM(INDEX(connections!$B:$B,ROW())))</f>
        <v>Sword of the Stars: The Pit</v>
      </c>
      <c r="Y1377">
        <f t="shared" si="1276"/>
        <v>225</v>
      </c>
      <c r="Z1377">
        <f t="shared" si="1277"/>
        <v>840</v>
      </c>
      <c r="AA1377" t="str">
        <f t="shared" si="1278"/>
        <v>Yes</v>
      </c>
      <c r="AB1377" t="str">
        <f t="shared" si="1279"/>
        <v/>
      </c>
      <c r="AC1377" t="str">
        <f t="shared" si="1280"/>
        <v/>
      </c>
      <c r="AD1377">
        <f t="shared" si="1281"/>
        <v>1</v>
      </c>
      <c r="AE1377" t="str">
        <f t="shared" si="1282"/>
        <v/>
      </c>
      <c r="AG1377" t="str">
        <f t="shared" si="1283"/>
        <v/>
      </c>
      <c r="AH1377" t="str">
        <f t="shared" si="1284"/>
        <v/>
      </c>
      <c r="AI1377" t="str">
        <f t="shared" si="1285"/>
        <v/>
      </c>
      <c r="AJ1377" t="str">
        <f t="shared" si="1286"/>
        <v/>
      </c>
      <c r="AK1377" t="str">
        <f t="shared" si="1287"/>
        <v/>
      </c>
      <c r="AL1377" t="str">
        <f>IF($A1377="","",INDEX(games!$J:$J,ROW())&amp;"")</f>
        <v/>
      </c>
      <c r="AM1377" t="str">
        <f>IF($A1377="","",SUMPRODUCT($AO1377:$BD1377,'Map Analysis'!$AN$2^{0,1,2,3,4,5,6,7,8,9,10,11,12,13,14,15}))</f>
        <v/>
      </c>
      <c r="AN1377" t="str">
        <f t="shared" si="1288"/>
        <v/>
      </c>
      <c r="AO1377" t="str">
        <f t="shared" si="1289"/>
        <v/>
      </c>
      <c r="AP1377" t="str">
        <f t="shared" si="1290"/>
        <v/>
      </c>
      <c r="AQ1377" t="str">
        <f t="shared" si="1291"/>
        <v/>
      </c>
      <c r="AR1377" t="str">
        <f t="shared" si="1292"/>
        <v/>
      </c>
      <c r="AS1377" t="str">
        <f t="shared" si="1293"/>
        <v/>
      </c>
      <c r="AT1377" t="str">
        <f t="shared" si="1294"/>
        <v/>
      </c>
      <c r="AU1377" t="str">
        <f t="shared" si="1295"/>
        <v/>
      </c>
      <c r="AV1377" t="str">
        <f t="shared" si="1296"/>
        <v/>
      </c>
      <c r="AW1377" t="str">
        <f t="shared" si="1297"/>
        <v/>
      </c>
      <c r="AX1377" t="str">
        <f t="shared" si="1298"/>
        <v/>
      </c>
      <c r="AY1377" t="str">
        <f t="shared" si="1299"/>
        <v/>
      </c>
      <c r="AZ1377" t="str">
        <f t="shared" si="1300"/>
        <v/>
      </c>
      <c r="BA1377" t="str">
        <f t="shared" si="1301"/>
        <v/>
      </c>
      <c r="BB1377" t="str">
        <f t="shared" si="1302"/>
        <v/>
      </c>
      <c r="BC1377" t="str">
        <f t="shared" si="1303"/>
        <v/>
      </c>
      <c r="BD1377" t="str">
        <f t="shared" si="1304"/>
        <v/>
      </c>
      <c r="BF1377">
        <f t="shared" si="1305"/>
        <v>0</v>
      </c>
      <c r="BG1377">
        <f t="shared" si="1306"/>
        <v>0</v>
      </c>
      <c r="BH1377">
        <f t="shared" si="1307"/>
        <v>0</v>
      </c>
      <c r="BI1377">
        <f t="shared" si="1308"/>
        <v>0</v>
      </c>
      <c r="BJ1377">
        <f t="shared" si="1309"/>
        <v>0</v>
      </c>
      <c r="BK1377">
        <f t="shared" si="1310"/>
        <v>0</v>
      </c>
      <c r="BL1377">
        <f t="shared" si="1311"/>
        <v>0</v>
      </c>
      <c r="BM1377">
        <f t="shared" si="1312"/>
        <v>0</v>
      </c>
      <c r="BN1377">
        <f t="shared" si="1313"/>
        <v>0</v>
      </c>
      <c r="BO1377">
        <f t="shared" si="1314"/>
        <v>0</v>
      </c>
      <c r="BP1377">
        <f t="shared" si="1315"/>
        <v>0</v>
      </c>
      <c r="BQ1377">
        <f t="shared" si="1316"/>
        <v>0</v>
      </c>
      <c r="BR1377">
        <f t="shared" si="1317"/>
        <v>0</v>
      </c>
      <c r="BS1377">
        <f t="shared" si="1318"/>
        <v>0</v>
      </c>
      <c r="BT1377">
        <f t="shared" si="1319"/>
        <v>0</v>
      </c>
    </row>
    <row r="1378" spans="1:72" x14ac:dyDescent="0.25">
      <c r="A1378" t="str">
        <f>IF(TRIM(INDEX(games!$A:$A,ROW()))="","",TRIM(INDEX(games!$A:$A,ROW())))</f>
        <v/>
      </c>
      <c r="B1378" t="str">
        <f>IF(OR($A1378="",INDEX(games!$B:$B,ROW())=""),"",INDEX(games!$B:$B,ROW()))</f>
        <v/>
      </c>
      <c r="C1378" t="str">
        <f>IF(OR($A1378="",INDEX(games!$C:$C,ROW())=""),"",INDEX(games!$C:$C,ROW()))</f>
        <v/>
      </c>
      <c r="D1378" t="str">
        <f t="shared" si="1260"/>
        <v/>
      </c>
      <c r="E1378" t="str">
        <f t="shared" si="1261"/>
        <v/>
      </c>
      <c r="F1378" t="str">
        <f t="shared" si="1262"/>
        <v/>
      </c>
      <c r="G1378" t="e">
        <f t="shared" si="1263"/>
        <v>#N/A</v>
      </c>
      <c r="H1378" t="e">
        <f t="shared" si="1264"/>
        <v>#N/A</v>
      </c>
      <c r="I1378" t="e">
        <f t="shared" si="1265"/>
        <v>#N/A</v>
      </c>
      <c r="J1378" t="e">
        <f t="shared" si="1266"/>
        <v>#N/A</v>
      </c>
      <c r="K1378" t="e">
        <f t="shared" si="1267"/>
        <v>#N/A</v>
      </c>
      <c r="L1378" t="e">
        <f t="shared" si="1268"/>
        <v>#N/A</v>
      </c>
      <c r="M1378" t="e">
        <f t="shared" si="1269"/>
        <v>#N/A</v>
      </c>
      <c r="N1378" t="e">
        <f t="shared" si="1270"/>
        <v>#N/A</v>
      </c>
      <c r="O1378" t="str">
        <f t="shared" si="1271"/>
        <v/>
      </c>
      <c r="P1378" t="str">
        <f>IF(OR($A1378="",INDEX(games!$H:$H,ROW())=""),"",INDEX(games!$H:$H,ROW()))</f>
        <v/>
      </c>
      <c r="Q1378" t="str">
        <f t="shared" si="1272"/>
        <v/>
      </c>
      <c r="T1378">
        <f t="shared" si="1273"/>
        <v>1987</v>
      </c>
      <c r="U1378">
        <f t="shared" si="1274"/>
        <v>2013</v>
      </c>
      <c r="V1378">
        <f t="shared" si="1275"/>
        <v>26</v>
      </c>
      <c r="W1378" t="str">
        <f>IF(TRIM(INDEX(connections!$A:$A,ROW()))="","",TRIM(INDEX(connections!$A:$A,ROW())))</f>
        <v>NetHack</v>
      </c>
      <c r="X1378" t="str">
        <f>IF($W1378="","",TRIM(INDEX(connections!$B:$B,ROW())))</f>
        <v>Sword of the Stars: The Pit</v>
      </c>
      <c r="Y1378">
        <f t="shared" si="1276"/>
        <v>558</v>
      </c>
      <c r="Z1378">
        <f t="shared" si="1277"/>
        <v>840</v>
      </c>
      <c r="AA1378" t="str">
        <f t="shared" si="1278"/>
        <v>Yes</v>
      </c>
      <c r="AB1378" t="str">
        <f t="shared" si="1279"/>
        <v/>
      </c>
      <c r="AC1378" t="str">
        <f t="shared" si="1280"/>
        <v/>
      </c>
      <c r="AD1378">
        <f t="shared" si="1281"/>
        <v>0</v>
      </c>
      <c r="AE1378" t="str">
        <f t="shared" si="1282"/>
        <v/>
      </c>
      <c r="AG1378" t="str">
        <f t="shared" si="1283"/>
        <v/>
      </c>
      <c r="AH1378" t="str">
        <f t="shared" si="1284"/>
        <v/>
      </c>
      <c r="AI1378" t="str">
        <f t="shared" si="1285"/>
        <v/>
      </c>
      <c r="AJ1378" t="str">
        <f t="shared" si="1286"/>
        <v/>
      </c>
      <c r="AK1378" t="str">
        <f t="shared" si="1287"/>
        <v/>
      </c>
      <c r="AL1378" t="str">
        <f>IF($A1378="","",INDEX(games!$J:$J,ROW())&amp;"")</f>
        <v/>
      </c>
      <c r="AM1378" t="str">
        <f>IF($A1378="","",SUMPRODUCT($AO1378:$BD1378,'Map Analysis'!$AN$2^{0,1,2,3,4,5,6,7,8,9,10,11,12,13,14,15}))</f>
        <v/>
      </c>
      <c r="AN1378" t="str">
        <f t="shared" si="1288"/>
        <v/>
      </c>
      <c r="AO1378" t="str">
        <f t="shared" si="1289"/>
        <v/>
      </c>
      <c r="AP1378" t="str">
        <f t="shared" si="1290"/>
        <v/>
      </c>
      <c r="AQ1378" t="str">
        <f t="shared" si="1291"/>
        <v/>
      </c>
      <c r="AR1378" t="str">
        <f t="shared" si="1292"/>
        <v/>
      </c>
      <c r="AS1378" t="str">
        <f t="shared" si="1293"/>
        <v/>
      </c>
      <c r="AT1378" t="str">
        <f t="shared" si="1294"/>
        <v/>
      </c>
      <c r="AU1378" t="str">
        <f t="shared" si="1295"/>
        <v/>
      </c>
      <c r="AV1378" t="str">
        <f t="shared" si="1296"/>
        <v/>
      </c>
      <c r="AW1378" t="str">
        <f t="shared" si="1297"/>
        <v/>
      </c>
      <c r="AX1378" t="str">
        <f t="shared" si="1298"/>
        <v/>
      </c>
      <c r="AY1378" t="str">
        <f t="shared" si="1299"/>
        <v/>
      </c>
      <c r="AZ1378" t="str">
        <f t="shared" si="1300"/>
        <v/>
      </c>
      <c r="BA1378" t="str">
        <f t="shared" si="1301"/>
        <v/>
      </c>
      <c r="BB1378" t="str">
        <f t="shared" si="1302"/>
        <v/>
      </c>
      <c r="BC1378" t="str">
        <f t="shared" si="1303"/>
        <v/>
      </c>
      <c r="BD1378" t="str">
        <f t="shared" si="1304"/>
        <v/>
      </c>
      <c r="BF1378">
        <f t="shared" si="1305"/>
        <v>0</v>
      </c>
      <c r="BG1378">
        <f t="shared" si="1306"/>
        <v>0</v>
      </c>
      <c r="BH1378">
        <f t="shared" si="1307"/>
        <v>0</v>
      </c>
      <c r="BI1378">
        <f t="shared" si="1308"/>
        <v>0</v>
      </c>
      <c r="BJ1378">
        <f t="shared" si="1309"/>
        <v>0</v>
      </c>
      <c r="BK1378">
        <f t="shared" si="1310"/>
        <v>0</v>
      </c>
      <c r="BL1378">
        <f t="shared" si="1311"/>
        <v>0</v>
      </c>
      <c r="BM1378">
        <f t="shared" si="1312"/>
        <v>0</v>
      </c>
      <c r="BN1378">
        <f t="shared" si="1313"/>
        <v>0</v>
      </c>
      <c r="BO1378">
        <f t="shared" si="1314"/>
        <v>0</v>
      </c>
      <c r="BP1378">
        <f t="shared" si="1315"/>
        <v>0</v>
      </c>
      <c r="BQ1378">
        <f t="shared" si="1316"/>
        <v>0</v>
      </c>
      <c r="BR1378">
        <f t="shared" si="1317"/>
        <v>0</v>
      </c>
      <c r="BS1378">
        <f t="shared" si="1318"/>
        <v>0</v>
      </c>
      <c r="BT1378">
        <f t="shared" si="1319"/>
        <v>0</v>
      </c>
    </row>
    <row r="1379" spans="1:72" x14ac:dyDescent="0.25">
      <c r="A1379" t="str">
        <f>IF(TRIM(INDEX(games!$A:$A,ROW()))="","",TRIM(INDEX(games!$A:$A,ROW())))</f>
        <v/>
      </c>
      <c r="B1379" t="str">
        <f>IF(OR($A1379="",INDEX(games!$B:$B,ROW())=""),"",INDEX(games!$B:$B,ROW()))</f>
        <v/>
      </c>
      <c r="C1379" t="str">
        <f>IF(OR($A1379="",INDEX(games!$C:$C,ROW())=""),"",INDEX(games!$C:$C,ROW()))</f>
        <v/>
      </c>
      <c r="D1379" t="str">
        <f t="shared" si="1260"/>
        <v/>
      </c>
      <c r="E1379" t="str">
        <f t="shared" si="1261"/>
        <v/>
      </c>
      <c r="F1379" t="str">
        <f t="shared" si="1262"/>
        <v/>
      </c>
      <c r="G1379" t="e">
        <f t="shared" si="1263"/>
        <v>#N/A</v>
      </c>
      <c r="H1379" t="e">
        <f t="shared" si="1264"/>
        <v>#N/A</v>
      </c>
      <c r="I1379" t="e">
        <f t="shared" si="1265"/>
        <v>#N/A</v>
      </c>
      <c r="J1379" t="e">
        <f t="shared" si="1266"/>
        <v>#N/A</v>
      </c>
      <c r="K1379" t="e">
        <f t="shared" si="1267"/>
        <v>#N/A</v>
      </c>
      <c r="L1379" t="e">
        <f t="shared" si="1268"/>
        <v>#N/A</v>
      </c>
      <c r="M1379" t="e">
        <f t="shared" si="1269"/>
        <v>#N/A</v>
      </c>
      <c r="N1379" t="e">
        <f t="shared" si="1270"/>
        <v>#N/A</v>
      </c>
      <c r="O1379" t="str">
        <f t="shared" si="1271"/>
        <v/>
      </c>
      <c r="P1379" t="str">
        <f>IF(OR($A1379="",INDEX(games!$H:$H,ROW())=""),"",INDEX(games!$H:$H,ROW()))</f>
        <v/>
      </c>
      <c r="Q1379" t="str">
        <f t="shared" si="1272"/>
        <v/>
      </c>
      <c r="T1379">
        <f t="shared" si="1273"/>
        <v>1980</v>
      </c>
      <c r="U1379">
        <f t="shared" si="1274"/>
        <v>2013</v>
      </c>
      <c r="V1379">
        <f t="shared" si="1275"/>
        <v>33</v>
      </c>
      <c r="W1379" t="str">
        <f>IF(TRIM(INDEX(connections!$A:$A,ROW()))="","",TRIM(INDEX(connections!$A:$A,ROW())))</f>
        <v>Rogue</v>
      </c>
      <c r="X1379" t="str">
        <f>IF($W1379="","",TRIM(INDEX(connections!$B:$B,ROW())))</f>
        <v>Sword of the Stars: The Pit</v>
      </c>
      <c r="Y1379">
        <f t="shared" si="1276"/>
        <v>693</v>
      </c>
      <c r="Z1379">
        <f t="shared" si="1277"/>
        <v>840</v>
      </c>
      <c r="AA1379" t="str">
        <f t="shared" si="1278"/>
        <v>Yes</v>
      </c>
      <c r="AB1379" t="str">
        <f t="shared" si="1279"/>
        <v/>
      </c>
      <c r="AC1379" t="str">
        <f t="shared" si="1280"/>
        <v/>
      </c>
      <c r="AD1379">
        <f t="shared" si="1281"/>
        <v>0</v>
      </c>
      <c r="AE1379" t="str">
        <f t="shared" si="1282"/>
        <v/>
      </c>
      <c r="AG1379" t="str">
        <f t="shared" si="1283"/>
        <v/>
      </c>
      <c r="AH1379" t="str">
        <f t="shared" si="1284"/>
        <v/>
      </c>
      <c r="AI1379" t="str">
        <f t="shared" si="1285"/>
        <v/>
      </c>
      <c r="AJ1379" t="str">
        <f t="shared" si="1286"/>
        <v/>
      </c>
      <c r="AK1379" t="str">
        <f t="shared" si="1287"/>
        <v/>
      </c>
      <c r="AL1379" t="str">
        <f>IF($A1379="","",INDEX(games!$J:$J,ROW())&amp;"")</f>
        <v/>
      </c>
      <c r="AM1379" t="str">
        <f>IF($A1379="","",SUMPRODUCT($AO1379:$BD1379,'Map Analysis'!$AN$2^{0,1,2,3,4,5,6,7,8,9,10,11,12,13,14,15}))</f>
        <v/>
      </c>
      <c r="AN1379" t="str">
        <f t="shared" si="1288"/>
        <v/>
      </c>
      <c r="AO1379" t="str">
        <f t="shared" si="1289"/>
        <v/>
      </c>
      <c r="AP1379" t="str">
        <f t="shared" si="1290"/>
        <v/>
      </c>
      <c r="AQ1379" t="str">
        <f t="shared" si="1291"/>
        <v/>
      </c>
      <c r="AR1379" t="str">
        <f t="shared" si="1292"/>
        <v/>
      </c>
      <c r="AS1379" t="str">
        <f t="shared" si="1293"/>
        <v/>
      </c>
      <c r="AT1379" t="str">
        <f t="shared" si="1294"/>
        <v/>
      </c>
      <c r="AU1379" t="str">
        <f t="shared" si="1295"/>
        <v/>
      </c>
      <c r="AV1379" t="str">
        <f t="shared" si="1296"/>
        <v/>
      </c>
      <c r="AW1379" t="str">
        <f t="shared" si="1297"/>
        <v/>
      </c>
      <c r="AX1379" t="str">
        <f t="shared" si="1298"/>
        <v/>
      </c>
      <c r="AY1379" t="str">
        <f t="shared" si="1299"/>
        <v/>
      </c>
      <c r="AZ1379" t="str">
        <f t="shared" si="1300"/>
        <v/>
      </c>
      <c r="BA1379" t="str">
        <f t="shared" si="1301"/>
        <v/>
      </c>
      <c r="BB1379" t="str">
        <f t="shared" si="1302"/>
        <v/>
      </c>
      <c r="BC1379" t="str">
        <f t="shared" si="1303"/>
        <v/>
      </c>
      <c r="BD1379" t="str">
        <f t="shared" si="1304"/>
        <v/>
      </c>
      <c r="BF1379">
        <f t="shared" si="1305"/>
        <v>0</v>
      </c>
      <c r="BG1379">
        <f t="shared" si="1306"/>
        <v>0</v>
      </c>
      <c r="BH1379">
        <f t="shared" si="1307"/>
        <v>0</v>
      </c>
      <c r="BI1379">
        <f t="shared" si="1308"/>
        <v>0</v>
      </c>
      <c r="BJ1379">
        <f t="shared" si="1309"/>
        <v>0</v>
      </c>
      <c r="BK1379">
        <f t="shared" si="1310"/>
        <v>0</v>
      </c>
      <c r="BL1379">
        <f t="shared" si="1311"/>
        <v>0</v>
      </c>
      <c r="BM1379">
        <f t="shared" si="1312"/>
        <v>0</v>
      </c>
      <c r="BN1379">
        <f t="shared" si="1313"/>
        <v>0</v>
      </c>
      <c r="BO1379">
        <f t="shared" si="1314"/>
        <v>0</v>
      </c>
      <c r="BP1379">
        <f t="shared" si="1315"/>
        <v>0</v>
      </c>
      <c r="BQ1379">
        <f t="shared" si="1316"/>
        <v>0</v>
      </c>
      <c r="BR1379">
        <f t="shared" si="1317"/>
        <v>0</v>
      </c>
      <c r="BS1379">
        <f t="shared" si="1318"/>
        <v>0</v>
      </c>
      <c r="BT1379">
        <f t="shared" si="1319"/>
        <v>0</v>
      </c>
    </row>
    <row r="1380" spans="1:72" x14ac:dyDescent="0.25">
      <c r="A1380" t="str">
        <f>IF(TRIM(INDEX(games!$A:$A,ROW()))="","",TRIM(INDEX(games!$A:$A,ROW())))</f>
        <v/>
      </c>
      <c r="B1380" t="str">
        <f>IF(OR($A1380="",INDEX(games!$B:$B,ROW())=""),"",INDEX(games!$B:$B,ROW()))</f>
        <v/>
      </c>
      <c r="C1380" t="str">
        <f>IF(OR($A1380="",INDEX(games!$C:$C,ROW())=""),"",INDEX(games!$C:$C,ROW()))</f>
        <v/>
      </c>
      <c r="D1380" t="str">
        <f t="shared" si="1260"/>
        <v/>
      </c>
      <c r="E1380" t="str">
        <f t="shared" si="1261"/>
        <v/>
      </c>
      <c r="F1380" t="str">
        <f t="shared" si="1262"/>
        <v/>
      </c>
      <c r="G1380" t="e">
        <f t="shared" si="1263"/>
        <v>#N/A</v>
      </c>
      <c r="H1380" t="e">
        <f t="shared" si="1264"/>
        <v>#N/A</v>
      </c>
      <c r="I1380" t="e">
        <f t="shared" si="1265"/>
        <v>#N/A</v>
      </c>
      <c r="J1380" t="e">
        <f t="shared" si="1266"/>
        <v>#N/A</v>
      </c>
      <c r="K1380" t="e">
        <f t="shared" si="1267"/>
        <v>#N/A</v>
      </c>
      <c r="L1380" t="e">
        <f t="shared" si="1268"/>
        <v>#N/A</v>
      </c>
      <c r="M1380" t="e">
        <f t="shared" si="1269"/>
        <v>#N/A</v>
      </c>
      <c r="N1380" t="e">
        <f t="shared" si="1270"/>
        <v>#N/A</v>
      </c>
      <c r="O1380" t="str">
        <f t="shared" si="1271"/>
        <v/>
      </c>
      <c r="P1380" t="str">
        <f>IF(OR($A1380="",INDEX(games!$H:$H,ROW())=""),"",INDEX(games!$H:$H,ROW()))</f>
        <v/>
      </c>
      <c r="Q1380" t="str">
        <f t="shared" si="1272"/>
        <v/>
      </c>
      <c r="T1380">
        <f t="shared" si="1273"/>
        <v>2018</v>
      </c>
      <c r="U1380">
        <f t="shared" si="1274"/>
        <v>2022</v>
      </c>
      <c r="V1380">
        <f t="shared" si="1275"/>
        <v>4</v>
      </c>
      <c r="W1380" t="str">
        <f>IF(TRIM(INDEX(connections!$A:$A,ROW()))="","",TRIM(INDEX(connections!$A:$A,ROW())))</f>
        <v>Into the Breach</v>
      </c>
      <c r="X1380" t="str">
        <f>IF($W1380="","",TRIM(INDEX(connections!$B:$B,ROW())))</f>
        <v>Swordship</v>
      </c>
      <c r="Y1380">
        <f t="shared" si="1276"/>
        <v>428</v>
      </c>
      <c r="Z1380">
        <f t="shared" si="1277"/>
        <v>841</v>
      </c>
      <c r="AA1380" t="str">
        <f t="shared" si="1278"/>
        <v>Yes</v>
      </c>
      <c r="AB1380" t="str">
        <f t="shared" si="1279"/>
        <v>Yes</v>
      </c>
      <c r="AC1380">
        <f t="shared" si="1280"/>
        <v>1</v>
      </c>
      <c r="AD1380">
        <f t="shared" si="1281"/>
        <v>1</v>
      </c>
      <c r="AE1380" t="str">
        <f t="shared" si="1282"/>
        <v/>
      </c>
      <c r="AG1380" t="str">
        <f t="shared" si="1283"/>
        <v/>
      </c>
      <c r="AH1380" t="str">
        <f t="shared" si="1284"/>
        <v/>
      </c>
      <c r="AI1380" t="str">
        <f t="shared" si="1285"/>
        <v/>
      </c>
      <c r="AJ1380" t="str">
        <f t="shared" si="1286"/>
        <v/>
      </c>
      <c r="AK1380" t="str">
        <f t="shared" si="1287"/>
        <v/>
      </c>
      <c r="AL1380" t="str">
        <f>IF($A1380="","",INDEX(games!$J:$J,ROW())&amp;"")</f>
        <v/>
      </c>
      <c r="AM1380" t="str">
        <f>IF($A1380="","",SUMPRODUCT($AO1380:$BD1380,'Map Analysis'!$AN$2^{0,1,2,3,4,5,6,7,8,9,10,11,12,13,14,15}))</f>
        <v/>
      </c>
      <c r="AN1380" t="str">
        <f t="shared" si="1288"/>
        <v/>
      </c>
      <c r="AO1380" t="str">
        <f t="shared" si="1289"/>
        <v/>
      </c>
      <c r="AP1380" t="str">
        <f t="shared" si="1290"/>
        <v/>
      </c>
      <c r="AQ1380" t="str">
        <f t="shared" si="1291"/>
        <v/>
      </c>
      <c r="AR1380" t="str">
        <f t="shared" si="1292"/>
        <v/>
      </c>
      <c r="AS1380" t="str">
        <f t="shared" si="1293"/>
        <v/>
      </c>
      <c r="AT1380" t="str">
        <f t="shared" si="1294"/>
        <v/>
      </c>
      <c r="AU1380" t="str">
        <f t="shared" si="1295"/>
        <v/>
      </c>
      <c r="AV1380" t="str">
        <f t="shared" si="1296"/>
        <v/>
      </c>
      <c r="AW1380" t="str">
        <f t="shared" si="1297"/>
        <v/>
      </c>
      <c r="AX1380" t="str">
        <f t="shared" si="1298"/>
        <v/>
      </c>
      <c r="AY1380" t="str">
        <f t="shared" si="1299"/>
        <v/>
      </c>
      <c r="AZ1380" t="str">
        <f t="shared" si="1300"/>
        <v/>
      </c>
      <c r="BA1380" t="str">
        <f t="shared" si="1301"/>
        <v/>
      </c>
      <c r="BB1380" t="str">
        <f t="shared" si="1302"/>
        <v/>
      </c>
      <c r="BC1380" t="str">
        <f t="shared" si="1303"/>
        <v/>
      </c>
      <c r="BD1380" t="str">
        <f t="shared" si="1304"/>
        <v/>
      </c>
      <c r="BF1380">
        <f t="shared" si="1305"/>
        <v>0</v>
      </c>
      <c r="BG1380">
        <f t="shared" si="1306"/>
        <v>0</v>
      </c>
      <c r="BH1380">
        <f t="shared" si="1307"/>
        <v>0</v>
      </c>
      <c r="BI1380">
        <f t="shared" si="1308"/>
        <v>0</v>
      </c>
      <c r="BJ1380">
        <f t="shared" si="1309"/>
        <v>0</v>
      </c>
      <c r="BK1380">
        <f t="shared" si="1310"/>
        <v>0</v>
      </c>
      <c r="BL1380">
        <f t="shared" si="1311"/>
        <v>0</v>
      </c>
      <c r="BM1380">
        <f t="shared" si="1312"/>
        <v>0</v>
      </c>
      <c r="BN1380">
        <f t="shared" si="1313"/>
        <v>0</v>
      </c>
      <c r="BO1380">
        <f t="shared" si="1314"/>
        <v>0</v>
      </c>
      <c r="BP1380">
        <f t="shared" si="1315"/>
        <v>0</v>
      </c>
      <c r="BQ1380">
        <f t="shared" si="1316"/>
        <v>0</v>
      </c>
      <c r="BR1380">
        <f t="shared" si="1317"/>
        <v>0</v>
      </c>
      <c r="BS1380">
        <f t="shared" si="1318"/>
        <v>0</v>
      </c>
      <c r="BT1380">
        <f t="shared" si="1319"/>
        <v>0</v>
      </c>
    </row>
    <row r="1381" spans="1:72" x14ac:dyDescent="0.25">
      <c r="A1381" t="str">
        <f>IF(TRIM(INDEX(games!$A:$A,ROW()))="","",TRIM(INDEX(games!$A:$A,ROW())))</f>
        <v/>
      </c>
      <c r="B1381" t="str">
        <f>IF(OR($A1381="",INDEX(games!$B:$B,ROW())=""),"",INDEX(games!$B:$B,ROW()))</f>
        <v/>
      </c>
      <c r="C1381" t="str">
        <f>IF(OR($A1381="",INDEX(games!$C:$C,ROW())=""),"",INDEX(games!$C:$C,ROW()))</f>
        <v/>
      </c>
      <c r="D1381" t="str">
        <f t="shared" si="1260"/>
        <v/>
      </c>
      <c r="E1381" t="str">
        <f t="shared" si="1261"/>
        <v/>
      </c>
      <c r="F1381" t="str">
        <f t="shared" si="1262"/>
        <v/>
      </c>
      <c r="G1381" t="e">
        <f t="shared" si="1263"/>
        <v>#N/A</v>
      </c>
      <c r="H1381" t="e">
        <f t="shared" si="1264"/>
        <v>#N/A</v>
      </c>
      <c r="I1381" t="e">
        <f t="shared" si="1265"/>
        <v>#N/A</v>
      </c>
      <c r="J1381" t="e">
        <f t="shared" si="1266"/>
        <v>#N/A</v>
      </c>
      <c r="K1381" t="e">
        <f t="shared" si="1267"/>
        <v>#N/A</v>
      </c>
      <c r="L1381" t="e">
        <f t="shared" si="1268"/>
        <v>#N/A</v>
      </c>
      <c r="M1381" t="e">
        <f t="shared" si="1269"/>
        <v>#N/A</v>
      </c>
      <c r="N1381" t="e">
        <f t="shared" si="1270"/>
        <v>#N/A</v>
      </c>
      <c r="O1381" t="str">
        <f t="shared" si="1271"/>
        <v/>
      </c>
      <c r="P1381" t="str">
        <f>IF(OR($A1381="",INDEX(games!$H:$H,ROW())=""),"",INDEX(games!$H:$H,ROW()))</f>
        <v/>
      </c>
      <c r="Q1381" t="str">
        <f t="shared" si="1272"/>
        <v/>
      </c>
      <c r="T1381">
        <f t="shared" si="1273"/>
        <v>2019</v>
      </c>
      <c r="U1381">
        <f t="shared" si="1274"/>
        <v>2025</v>
      </c>
      <c r="V1381">
        <f t="shared" si="1275"/>
        <v>6</v>
      </c>
      <c r="W1381" t="str">
        <f>IF(TRIM(INDEX(connections!$A:$A,ROW()))="","",TRIM(INDEX(connections!$A:$A,ROW())))</f>
        <v>Hades</v>
      </c>
      <c r="X1381" t="str">
        <f>IF($W1381="","",TRIM(INDEX(connections!$B:$B,ROW())))</f>
        <v>Sworn</v>
      </c>
      <c r="Y1381">
        <f t="shared" si="1276"/>
        <v>375</v>
      </c>
      <c r="Z1381">
        <f t="shared" si="1277"/>
        <v>842</v>
      </c>
      <c r="AA1381" t="str">
        <f t="shared" si="1278"/>
        <v>Yes</v>
      </c>
      <c r="AB1381" t="str">
        <f t="shared" si="1279"/>
        <v>Yes</v>
      </c>
      <c r="AC1381">
        <f t="shared" si="1280"/>
        <v>1</v>
      </c>
      <c r="AD1381">
        <f t="shared" si="1281"/>
        <v>0</v>
      </c>
      <c r="AE1381" t="str">
        <f t="shared" si="1282"/>
        <v/>
      </c>
      <c r="AG1381" t="str">
        <f t="shared" si="1283"/>
        <v/>
      </c>
      <c r="AH1381" t="str">
        <f t="shared" si="1284"/>
        <v/>
      </c>
      <c r="AI1381" t="str">
        <f t="shared" si="1285"/>
        <v/>
      </c>
      <c r="AJ1381" t="str">
        <f t="shared" si="1286"/>
        <v/>
      </c>
      <c r="AK1381" t="str">
        <f t="shared" si="1287"/>
        <v/>
      </c>
      <c r="AL1381" t="str">
        <f>IF($A1381="","",INDEX(games!$J:$J,ROW())&amp;"")</f>
        <v/>
      </c>
      <c r="AM1381" t="str">
        <f>IF($A1381="","",SUMPRODUCT($AO1381:$BD1381,'Map Analysis'!$AN$2^{0,1,2,3,4,5,6,7,8,9,10,11,12,13,14,15}))</f>
        <v/>
      </c>
      <c r="AN1381" t="str">
        <f t="shared" si="1288"/>
        <v/>
      </c>
      <c r="AO1381" t="str">
        <f t="shared" si="1289"/>
        <v/>
      </c>
      <c r="AP1381" t="str">
        <f t="shared" si="1290"/>
        <v/>
      </c>
      <c r="AQ1381" t="str">
        <f t="shared" si="1291"/>
        <v/>
      </c>
      <c r="AR1381" t="str">
        <f t="shared" si="1292"/>
        <v/>
      </c>
      <c r="AS1381" t="str">
        <f t="shared" si="1293"/>
        <v/>
      </c>
      <c r="AT1381" t="str">
        <f t="shared" si="1294"/>
        <v/>
      </c>
      <c r="AU1381" t="str">
        <f t="shared" si="1295"/>
        <v/>
      </c>
      <c r="AV1381" t="str">
        <f t="shared" si="1296"/>
        <v/>
      </c>
      <c r="AW1381" t="str">
        <f t="shared" si="1297"/>
        <v/>
      </c>
      <c r="AX1381" t="str">
        <f t="shared" si="1298"/>
        <v/>
      </c>
      <c r="AY1381" t="str">
        <f t="shared" si="1299"/>
        <v/>
      </c>
      <c r="AZ1381" t="str">
        <f t="shared" si="1300"/>
        <v/>
      </c>
      <c r="BA1381" t="str">
        <f t="shared" si="1301"/>
        <v/>
      </c>
      <c r="BB1381" t="str">
        <f t="shared" si="1302"/>
        <v/>
      </c>
      <c r="BC1381" t="str">
        <f t="shared" si="1303"/>
        <v/>
      </c>
      <c r="BD1381" t="str">
        <f t="shared" si="1304"/>
        <v/>
      </c>
      <c r="BF1381">
        <f t="shared" si="1305"/>
        <v>0</v>
      </c>
      <c r="BG1381">
        <f t="shared" si="1306"/>
        <v>0</v>
      </c>
      <c r="BH1381">
        <f t="shared" si="1307"/>
        <v>0</v>
      </c>
      <c r="BI1381">
        <f t="shared" si="1308"/>
        <v>0</v>
      </c>
      <c r="BJ1381">
        <f t="shared" si="1309"/>
        <v>0</v>
      </c>
      <c r="BK1381">
        <f t="shared" si="1310"/>
        <v>0</v>
      </c>
      <c r="BL1381">
        <f t="shared" si="1311"/>
        <v>0</v>
      </c>
      <c r="BM1381">
        <f t="shared" si="1312"/>
        <v>0</v>
      </c>
      <c r="BN1381">
        <f t="shared" si="1313"/>
        <v>0</v>
      </c>
      <c r="BO1381">
        <f t="shared" si="1314"/>
        <v>0</v>
      </c>
      <c r="BP1381">
        <f t="shared" si="1315"/>
        <v>0</v>
      </c>
      <c r="BQ1381">
        <f t="shared" si="1316"/>
        <v>0</v>
      </c>
      <c r="BR1381">
        <f t="shared" si="1317"/>
        <v>0</v>
      </c>
      <c r="BS1381">
        <f t="shared" si="1318"/>
        <v>0</v>
      </c>
      <c r="BT1381">
        <f t="shared" si="1319"/>
        <v>0</v>
      </c>
    </row>
    <row r="1382" spans="1:72" x14ac:dyDescent="0.25">
      <c r="A1382" t="str">
        <f>IF(TRIM(INDEX(games!$A:$A,ROW()))="","",TRIM(INDEX(games!$A:$A,ROW())))</f>
        <v/>
      </c>
      <c r="B1382" t="str">
        <f>IF(OR($A1382="",INDEX(games!$B:$B,ROW())=""),"",INDEX(games!$B:$B,ROW()))</f>
        <v/>
      </c>
      <c r="C1382" t="str">
        <f>IF(OR($A1382="",INDEX(games!$C:$C,ROW())=""),"",INDEX(games!$C:$C,ROW()))</f>
        <v/>
      </c>
      <c r="D1382" t="str">
        <f t="shared" si="1260"/>
        <v/>
      </c>
      <c r="E1382" t="str">
        <f t="shared" si="1261"/>
        <v/>
      </c>
      <c r="F1382" t="str">
        <f t="shared" si="1262"/>
        <v/>
      </c>
      <c r="G1382" t="e">
        <f t="shared" si="1263"/>
        <v>#N/A</v>
      </c>
      <c r="H1382" t="e">
        <f t="shared" si="1264"/>
        <v>#N/A</v>
      </c>
      <c r="I1382" t="e">
        <f t="shared" si="1265"/>
        <v>#N/A</v>
      </c>
      <c r="J1382" t="e">
        <f t="shared" si="1266"/>
        <v>#N/A</v>
      </c>
      <c r="K1382" t="e">
        <f t="shared" si="1267"/>
        <v>#N/A</v>
      </c>
      <c r="L1382" t="e">
        <f t="shared" si="1268"/>
        <v>#N/A</v>
      </c>
      <c r="M1382" t="e">
        <f t="shared" si="1269"/>
        <v>#N/A</v>
      </c>
      <c r="N1382" t="e">
        <f t="shared" si="1270"/>
        <v>#N/A</v>
      </c>
      <c r="O1382" t="str">
        <f t="shared" si="1271"/>
        <v/>
      </c>
      <c r="P1382" t="str">
        <f>IF(OR($A1382="",INDEX(games!$H:$H,ROW())=""),"",INDEX(games!$H:$H,ROW()))</f>
        <v/>
      </c>
      <c r="Q1382" t="str">
        <f t="shared" si="1272"/>
        <v/>
      </c>
      <c r="T1382">
        <f t="shared" si="1273"/>
        <v>2018</v>
      </c>
      <c r="U1382">
        <f t="shared" si="1274"/>
        <v>2021</v>
      </c>
      <c r="V1382">
        <f t="shared" si="1275"/>
        <v>3</v>
      </c>
      <c r="W1382" t="str">
        <f>IF(TRIM(INDEX(connections!$A:$A,ROW()))="","",TRIM(INDEX(connections!$A:$A,ROW())))</f>
        <v>Synthetik: Legion Rising</v>
      </c>
      <c r="X1382" t="str">
        <f>IF($W1382="","",TRIM(INDEX(connections!$B:$B,ROW())))</f>
        <v>Synthetik 2</v>
      </c>
      <c r="Y1382">
        <f t="shared" si="1276"/>
        <v>844</v>
      </c>
      <c r="Z1382">
        <f t="shared" si="1277"/>
        <v>843</v>
      </c>
      <c r="AA1382" t="str">
        <f t="shared" si="1278"/>
        <v>Yes</v>
      </c>
      <c r="AB1382" t="str">
        <f t="shared" si="1279"/>
        <v/>
      </c>
      <c r="AC1382" t="str">
        <f t="shared" si="1280"/>
        <v/>
      </c>
      <c r="AD1382">
        <f t="shared" si="1281"/>
        <v>0</v>
      </c>
      <c r="AE1382" t="str">
        <f t="shared" si="1282"/>
        <v/>
      </c>
      <c r="AG1382" t="str">
        <f t="shared" si="1283"/>
        <v/>
      </c>
      <c r="AH1382" t="str">
        <f t="shared" si="1284"/>
        <v/>
      </c>
      <c r="AI1382" t="str">
        <f t="shared" si="1285"/>
        <v/>
      </c>
      <c r="AJ1382" t="str">
        <f t="shared" si="1286"/>
        <v/>
      </c>
      <c r="AK1382" t="str">
        <f t="shared" si="1287"/>
        <v/>
      </c>
      <c r="AL1382" t="str">
        <f>IF($A1382="","",INDEX(games!$J:$J,ROW())&amp;"")</f>
        <v/>
      </c>
      <c r="AM1382" t="str">
        <f>IF($A1382="","",SUMPRODUCT($AO1382:$BD1382,'Map Analysis'!$AN$2^{0,1,2,3,4,5,6,7,8,9,10,11,12,13,14,15}))</f>
        <v/>
      </c>
      <c r="AN1382" t="str">
        <f t="shared" si="1288"/>
        <v/>
      </c>
      <c r="AO1382" t="str">
        <f t="shared" si="1289"/>
        <v/>
      </c>
      <c r="AP1382" t="str">
        <f t="shared" si="1290"/>
        <v/>
      </c>
      <c r="AQ1382" t="str">
        <f t="shared" si="1291"/>
        <v/>
      </c>
      <c r="AR1382" t="str">
        <f t="shared" si="1292"/>
        <v/>
      </c>
      <c r="AS1382" t="str">
        <f t="shared" si="1293"/>
        <v/>
      </c>
      <c r="AT1382" t="str">
        <f t="shared" si="1294"/>
        <v/>
      </c>
      <c r="AU1382" t="str">
        <f t="shared" si="1295"/>
        <v/>
      </c>
      <c r="AV1382" t="str">
        <f t="shared" si="1296"/>
        <v/>
      </c>
      <c r="AW1382" t="str">
        <f t="shared" si="1297"/>
        <v/>
      </c>
      <c r="AX1382" t="str">
        <f t="shared" si="1298"/>
        <v/>
      </c>
      <c r="AY1382" t="str">
        <f t="shared" si="1299"/>
        <v/>
      </c>
      <c r="AZ1382" t="str">
        <f t="shared" si="1300"/>
        <v/>
      </c>
      <c r="BA1382" t="str">
        <f t="shared" si="1301"/>
        <v/>
      </c>
      <c r="BB1382" t="str">
        <f t="shared" si="1302"/>
        <v/>
      </c>
      <c r="BC1382" t="str">
        <f t="shared" si="1303"/>
        <v/>
      </c>
      <c r="BD1382" t="str">
        <f t="shared" si="1304"/>
        <v/>
      </c>
      <c r="BF1382">
        <f t="shared" si="1305"/>
        <v>0</v>
      </c>
      <c r="BG1382">
        <f t="shared" si="1306"/>
        <v>0</v>
      </c>
      <c r="BH1382">
        <f t="shared" si="1307"/>
        <v>0</v>
      </c>
      <c r="BI1382">
        <f t="shared" si="1308"/>
        <v>0</v>
      </c>
      <c r="BJ1382">
        <f t="shared" si="1309"/>
        <v>0</v>
      </c>
      <c r="BK1382">
        <f t="shared" si="1310"/>
        <v>0</v>
      </c>
      <c r="BL1382">
        <f t="shared" si="1311"/>
        <v>0</v>
      </c>
      <c r="BM1382">
        <f t="shared" si="1312"/>
        <v>0</v>
      </c>
      <c r="BN1382">
        <f t="shared" si="1313"/>
        <v>0</v>
      </c>
      <c r="BO1382">
        <f t="shared" si="1314"/>
        <v>0</v>
      </c>
      <c r="BP1382">
        <f t="shared" si="1315"/>
        <v>0</v>
      </c>
      <c r="BQ1382">
        <f t="shared" si="1316"/>
        <v>0</v>
      </c>
      <c r="BR1382">
        <f t="shared" si="1317"/>
        <v>0</v>
      </c>
      <c r="BS1382">
        <f t="shared" si="1318"/>
        <v>0</v>
      </c>
      <c r="BT1382">
        <f t="shared" si="1319"/>
        <v>0</v>
      </c>
    </row>
    <row r="1383" spans="1:72" x14ac:dyDescent="0.25">
      <c r="A1383" t="str">
        <f>IF(TRIM(INDEX(games!$A:$A,ROW()))="","",TRIM(INDEX(games!$A:$A,ROW())))</f>
        <v/>
      </c>
      <c r="B1383" t="str">
        <f>IF(OR($A1383="",INDEX(games!$B:$B,ROW())=""),"",INDEX(games!$B:$B,ROW()))</f>
        <v/>
      </c>
      <c r="C1383" t="str">
        <f>IF(OR($A1383="",INDEX(games!$C:$C,ROW())=""),"",INDEX(games!$C:$C,ROW()))</f>
        <v/>
      </c>
      <c r="D1383" t="str">
        <f t="shared" si="1260"/>
        <v/>
      </c>
      <c r="E1383" t="str">
        <f t="shared" si="1261"/>
        <v/>
      </c>
      <c r="F1383" t="str">
        <f t="shared" si="1262"/>
        <v/>
      </c>
      <c r="G1383" t="e">
        <f t="shared" si="1263"/>
        <v>#N/A</v>
      </c>
      <c r="H1383" t="e">
        <f t="shared" si="1264"/>
        <v>#N/A</v>
      </c>
      <c r="I1383" t="e">
        <f t="shared" si="1265"/>
        <v>#N/A</v>
      </c>
      <c r="J1383" t="e">
        <f t="shared" si="1266"/>
        <v>#N/A</v>
      </c>
      <c r="K1383" t="e">
        <f t="shared" si="1267"/>
        <v>#N/A</v>
      </c>
      <c r="L1383" t="e">
        <f t="shared" si="1268"/>
        <v>#N/A</v>
      </c>
      <c r="M1383" t="e">
        <f t="shared" si="1269"/>
        <v>#N/A</v>
      </c>
      <c r="N1383" t="e">
        <f t="shared" si="1270"/>
        <v>#N/A</v>
      </c>
      <c r="O1383" t="str">
        <f t="shared" si="1271"/>
        <v/>
      </c>
      <c r="P1383" t="str">
        <f>IF(OR($A1383="",INDEX(games!$H:$H,ROW())=""),"",INDEX(games!$H:$H,ROW()))</f>
        <v/>
      </c>
      <c r="Q1383" t="str">
        <f t="shared" si="1272"/>
        <v/>
      </c>
      <c r="T1383">
        <f t="shared" si="1273"/>
        <v>2013</v>
      </c>
      <c r="U1383">
        <f t="shared" si="1274"/>
        <v>2018</v>
      </c>
      <c r="V1383">
        <f t="shared" si="1275"/>
        <v>5</v>
      </c>
      <c r="W1383" t="str">
        <f>IF(TRIM(INDEX(connections!$A:$A,ROW()))="","",TRIM(INDEX(connections!$A:$A,ROW())))</f>
        <v>Risk of Rain</v>
      </c>
      <c r="X1383" t="str">
        <f>IF($W1383="","",TRIM(INDEX(connections!$B:$B,ROW())))</f>
        <v>Synthetik: Legion Rising</v>
      </c>
      <c r="Y1383">
        <f t="shared" si="1276"/>
        <v>687</v>
      </c>
      <c r="Z1383">
        <f t="shared" si="1277"/>
        <v>844</v>
      </c>
      <c r="AA1383" t="str">
        <f t="shared" si="1278"/>
        <v>Yes</v>
      </c>
      <c r="AB1383" t="str">
        <f t="shared" si="1279"/>
        <v>Yes</v>
      </c>
      <c r="AC1383">
        <f t="shared" si="1280"/>
        <v>1</v>
      </c>
      <c r="AD1383">
        <f t="shared" si="1281"/>
        <v>0</v>
      </c>
      <c r="AE1383" t="str">
        <f t="shared" si="1282"/>
        <v/>
      </c>
      <c r="AG1383" t="str">
        <f t="shared" si="1283"/>
        <v/>
      </c>
      <c r="AH1383" t="str">
        <f t="shared" si="1284"/>
        <v/>
      </c>
      <c r="AI1383" t="str">
        <f t="shared" si="1285"/>
        <v/>
      </c>
      <c r="AJ1383" t="str">
        <f t="shared" si="1286"/>
        <v/>
      </c>
      <c r="AK1383" t="str">
        <f t="shared" si="1287"/>
        <v/>
      </c>
      <c r="AL1383" t="str">
        <f>IF($A1383="","",INDEX(games!$J:$J,ROW())&amp;"")</f>
        <v/>
      </c>
      <c r="AM1383" t="str">
        <f>IF($A1383="","",SUMPRODUCT($AO1383:$BD1383,'Map Analysis'!$AN$2^{0,1,2,3,4,5,6,7,8,9,10,11,12,13,14,15}))</f>
        <v/>
      </c>
      <c r="AN1383" t="str">
        <f t="shared" si="1288"/>
        <v/>
      </c>
      <c r="AO1383" t="str">
        <f t="shared" si="1289"/>
        <v/>
      </c>
      <c r="AP1383" t="str">
        <f t="shared" si="1290"/>
        <v/>
      </c>
      <c r="AQ1383" t="str">
        <f t="shared" si="1291"/>
        <v/>
      </c>
      <c r="AR1383" t="str">
        <f t="shared" si="1292"/>
        <v/>
      </c>
      <c r="AS1383" t="str">
        <f t="shared" si="1293"/>
        <v/>
      </c>
      <c r="AT1383" t="str">
        <f t="shared" si="1294"/>
        <v/>
      </c>
      <c r="AU1383" t="str">
        <f t="shared" si="1295"/>
        <v/>
      </c>
      <c r="AV1383" t="str">
        <f t="shared" si="1296"/>
        <v/>
      </c>
      <c r="AW1383" t="str">
        <f t="shared" si="1297"/>
        <v/>
      </c>
      <c r="AX1383" t="str">
        <f t="shared" si="1298"/>
        <v/>
      </c>
      <c r="AY1383" t="str">
        <f t="shared" si="1299"/>
        <v/>
      </c>
      <c r="AZ1383" t="str">
        <f t="shared" si="1300"/>
        <v/>
      </c>
      <c r="BA1383" t="str">
        <f t="shared" si="1301"/>
        <v/>
      </c>
      <c r="BB1383" t="str">
        <f t="shared" si="1302"/>
        <v/>
      </c>
      <c r="BC1383" t="str">
        <f t="shared" si="1303"/>
        <v/>
      </c>
      <c r="BD1383" t="str">
        <f t="shared" si="1304"/>
        <v/>
      </c>
      <c r="BF1383">
        <f t="shared" si="1305"/>
        <v>1</v>
      </c>
      <c r="BG1383">
        <f t="shared" si="1306"/>
        <v>0</v>
      </c>
      <c r="BH1383">
        <f t="shared" si="1307"/>
        <v>0</v>
      </c>
      <c r="BI1383">
        <f t="shared" si="1308"/>
        <v>0</v>
      </c>
      <c r="BJ1383">
        <f t="shared" si="1309"/>
        <v>0</v>
      </c>
      <c r="BK1383">
        <f t="shared" si="1310"/>
        <v>0</v>
      </c>
      <c r="BL1383">
        <f t="shared" si="1311"/>
        <v>0</v>
      </c>
      <c r="BM1383">
        <f t="shared" si="1312"/>
        <v>0</v>
      </c>
      <c r="BN1383">
        <f t="shared" si="1313"/>
        <v>0</v>
      </c>
      <c r="BO1383">
        <f t="shared" si="1314"/>
        <v>0</v>
      </c>
      <c r="BP1383">
        <f t="shared" si="1315"/>
        <v>0</v>
      </c>
      <c r="BQ1383">
        <f t="shared" si="1316"/>
        <v>0</v>
      </c>
      <c r="BR1383">
        <f t="shared" si="1317"/>
        <v>0</v>
      </c>
      <c r="BS1383">
        <f t="shared" si="1318"/>
        <v>0</v>
      </c>
      <c r="BT1383">
        <f t="shared" si="1319"/>
        <v>0</v>
      </c>
    </row>
    <row r="1384" spans="1:72" x14ac:dyDescent="0.25">
      <c r="A1384" t="str">
        <f>IF(TRIM(INDEX(games!$A:$A,ROW()))="","",TRIM(INDEX(games!$A:$A,ROW())))</f>
        <v/>
      </c>
      <c r="B1384" t="str">
        <f>IF(OR($A1384="",INDEX(games!$B:$B,ROW())=""),"",INDEX(games!$B:$B,ROW()))</f>
        <v/>
      </c>
      <c r="C1384" t="str">
        <f>IF(OR($A1384="",INDEX(games!$C:$C,ROW())=""),"",INDEX(games!$C:$C,ROW()))</f>
        <v/>
      </c>
      <c r="D1384" t="str">
        <f t="shared" si="1260"/>
        <v/>
      </c>
      <c r="E1384" t="str">
        <f t="shared" si="1261"/>
        <v/>
      </c>
      <c r="F1384" t="str">
        <f t="shared" si="1262"/>
        <v/>
      </c>
      <c r="G1384" t="e">
        <f t="shared" si="1263"/>
        <v>#N/A</v>
      </c>
      <c r="H1384" t="e">
        <f t="shared" si="1264"/>
        <v>#N/A</v>
      </c>
      <c r="I1384" t="e">
        <f t="shared" si="1265"/>
        <v>#N/A</v>
      </c>
      <c r="J1384" t="e">
        <f t="shared" si="1266"/>
        <v>#N/A</v>
      </c>
      <c r="K1384" t="e">
        <f t="shared" si="1267"/>
        <v>#N/A</v>
      </c>
      <c r="L1384" t="e">
        <f t="shared" si="1268"/>
        <v>#N/A</v>
      </c>
      <c r="M1384" t="e">
        <f t="shared" si="1269"/>
        <v>#N/A</v>
      </c>
      <c r="N1384" t="e">
        <f t="shared" si="1270"/>
        <v>#N/A</v>
      </c>
      <c r="O1384" t="str">
        <f t="shared" si="1271"/>
        <v/>
      </c>
      <c r="P1384" t="str">
        <f>IF(OR($A1384="",INDEX(games!$H:$H,ROW())=""),"",INDEX(games!$H:$H,ROW()))</f>
        <v/>
      </c>
      <c r="Q1384" t="str">
        <f t="shared" si="1272"/>
        <v/>
      </c>
      <c r="T1384">
        <f t="shared" si="1273"/>
        <v>2018</v>
      </c>
      <c r="U1384">
        <f t="shared" si="1274"/>
        <v>2026</v>
      </c>
      <c r="V1384">
        <f t="shared" si="1275"/>
        <v>8</v>
      </c>
      <c r="W1384" t="str">
        <f>IF(TRIM(INDEX(connections!$A:$A,ROW()))="","",TRIM(INDEX(connections!$A:$A,ROW())))</f>
        <v>Bad North</v>
      </c>
      <c r="X1384" t="str">
        <f>IF($W1384="","",TRIM(INDEX(connections!$B:$B,ROW())))</f>
        <v>Tabletop Tavern</v>
      </c>
      <c r="Y1384">
        <f t="shared" si="1276"/>
        <v>55</v>
      </c>
      <c r="Z1384">
        <f t="shared" si="1277"/>
        <v>845</v>
      </c>
      <c r="AA1384" t="str">
        <f t="shared" si="1278"/>
        <v>Yes</v>
      </c>
      <c r="AB1384" t="str">
        <f t="shared" si="1279"/>
        <v/>
      </c>
      <c r="AC1384" t="str">
        <f t="shared" si="1280"/>
        <v/>
      </c>
      <c r="AD1384">
        <f t="shared" si="1281"/>
        <v>0</v>
      </c>
      <c r="AE1384" t="str">
        <f t="shared" si="1282"/>
        <v/>
      </c>
      <c r="AG1384" t="str">
        <f t="shared" si="1283"/>
        <v/>
      </c>
      <c r="AH1384" t="str">
        <f t="shared" si="1284"/>
        <v/>
      </c>
      <c r="AI1384" t="str">
        <f t="shared" si="1285"/>
        <v/>
      </c>
      <c r="AJ1384" t="str">
        <f t="shared" si="1286"/>
        <v/>
      </c>
      <c r="AK1384" t="str">
        <f t="shared" si="1287"/>
        <v/>
      </c>
      <c r="AL1384" t="str">
        <f>IF($A1384="","",INDEX(games!$J:$J,ROW())&amp;"")</f>
        <v/>
      </c>
      <c r="AM1384" t="str">
        <f>IF($A1384="","",SUMPRODUCT($AO1384:$BD1384,'Map Analysis'!$AN$2^{0,1,2,3,4,5,6,7,8,9,10,11,12,13,14,15}))</f>
        <v/>
      </c>
      <c r="AN1384" t="str">
        <f t="shared" si="1288"/>
        <v/>
      </c>
      <c r="AO1384" t="str">
        <f t="shared" si="1289"/>
        <v/>
      </c>
      <c r="AP1384" t="str">
        <f t="shared" si="1290"/>
        <v/>
      </c>
      <c r="AQ1384" t="str">
        <f t="shared" si="1291"/>
        <v/>
      </c>
      <c r="AR1384" t="str">
        <f t="shared" si="1292"/>
        <v/>
      </c>
      <c r="AS1384" t="str">
        <f t="shared" si="1293"/>
        <v/>
      </c>
      <c r="AT1384" t="str">
        <f t="shared" si="1294"/>
        <v/>
      </c>
      <c r="AU1384" t="str">
        <f t="shared" si="1295"/>
        <v/>
      </c>
      <c r="AV1384" t="str">
        <f t="shared" si="1296"/>
        <v/>
      </c>
      <c r="AW1384" t="str">
        <f t="shared" si="1297"/>
        <v/>
      </c>
      <c r="AX1384" t="str">
        <f t="shared" si="1298"/>
        <v/>
      </c>
      <c r="AY1384" t="str">
        <f t="shared" si="1299"/>
        <v/>
      </c>
      <c r="AZ1384" t="str">
        <f t="shared" si="1300"/>
        <v/>
      </c>
      <c r="BA1384" t="str">
        <f t="shared" si="1301"/>
        <v/>
      </c>
      <c r="BB1384" t="str">
        <f t="shared" si="1302"/>
        <v/>
      </c>
      <c r="BC1384" t="str">
        <f t="shared" si="1303"/>
        <v/>
      </c>
      <c r="BD1384" t="str">
        <f t="shared" si="1304"/>
        <v/>
      </c>
      <c r="BF1384">
        <f t="shared" si="1305"/>
        <v>0</v>
      </c>
      <c r="BG1384">
        <f t="shared" si="1306"/>
        <v>0</v>
      </c>
      <c r="BH1384">
        <f t="shared" si="1307"/>
        <v>0</v>
      </c>
      <c r="BI1384">
        <f t="shared" si="1308"/>
        <v>0</v>
      </c>
      <c r="BJ1384">
        <f t="shared" si="1309"/>
        <v>0</v>
      </c>
      <c r="BK1384">
        <f t="shared" si="1310"/>
        <v>0</v>
      </c>
      <c r="BL1384">
        <f t="shared" si="1311"/>
        <v>0</v>
      </c>
      <c r="BM1384">
        <f t="shared" si="1312"/>
        <v>0</v>
      </c>
      <c r="BN1384">
        <f t="shared" si="1313"/>
        <v>0</v>
      </c>
      <c r="BO1384">
        <f t="shared" si="1314"/>
        <v>0</v>
      </c>
      <c r="BP1384">
        <f t="shared" si="1315"/>
        <v>0</v>
      </c>
      <c r="BQ1384">
        <f t="shared" si="1316"/>
        <v>0</v>
      </c>
      <c r="BR1384">
        <f t="shared" si="1317"/>
        <v>0</v>
      </c>
      <c r="BS1384">
        <f t="shared" si="1318"/>
        <v>0</v>
      </c>
      <c r="BT1384">
        <f t="shared" si="1319"/>
        <v>0</v>
      </c>
    </row>
    <row r="1385" spans="1:72" x14ac:dyDescent="0.25">
      <c r="A1385" t="str">
        <f>IF(TRIM(INDEX(games!$A:$A,ROW()))="","",TRIM(INDEX(games!$A:$A,ROW())))</f>
        <v/>
      </c>
      <c r="B1385" t="str">
        <f>IF(OR($A1385="",INDEX(games!$B:$B,ROW())=""),"",INDEX(games!$B:$B,ROW()))</f>
        <v/>
      </c>
      <c r="C1385" t="str">
        <f>IF(OR($A1385="",INDEX(games!$C:$C,ROW())=""),"",INDEX(games!$C:$C,ROW()))</f>
        <v/>
      </c>
      <c r="D1385" t="str">
        <f t="shared" si="1260"/>
        <v/>
      </c>
      <c r="E1385" t="str">
        <f t="shared" si="1261"/>
        <v/>
      </c>
      <c r="F1385" t="str">
        <f t="shared" si="1262"/>
        <v/>
      </c>
      <c r="G1385" t="e">
        <f t="shared" si="1263"/>
        <v>#N/A</v>
      </c>
      <c r="H1385" t="e">
        <f t="shared" si="1264"/>
        <v>#N/A</v>
      </c>
      <c r="I1385" t="e">
        <f t="shared" si="1265"/>
        <v>#N/A</v>
      </c>
      <c r="J1385" t="e">
        <f t="shared" si="1266"/>
        <v>#N/A</v>
      </c>
      <c r="K1385" t="e">
        <f t="shared" si="1267"/>
        <v>#N/A</v>
      </c>
      <c r="L1385" t="e">
        <f t="shared" si="1268"/>
        <v>#N/A</v>
      </c>
      <c r="M1385" t="e">
        <f t="shared" si="1269"/>
        <v>#N/A</v>
      </c>
      <c r="N1385" t="e">
        <f t="shared" si="1270"/>
        <v>#N/A</v>
      </c>
      <c r="O1385" t="str">
        <f t="shared" si="1271"/>
        <v/>
      </c>
      <c r="P1385" t="str">
        <f>IF(OR($A1385="",INDEX(games!$H:$H,ROW())=""),"",INDEX(games!$H:$H,ROW()))</f>
        <v/>
      </c>
      <c r="Q1385" t="str">
        <f t="shared" si="1272"/>
        <v/>
      </c>
      <c r="T1385">
        <f t="shared" si="1273"/>
        <v>2023</v>
      </c>
      <c r="U1385">
        <f t="shared" si="1274"/>
        <v>2026</v>
      </c>
      <c r="V1385">
        <f t="shared" si="1275"/>
        <v>3</v>
      </c>
      <c r="W1385" t="str">
        <f>IF(TRIM(INDEX(connections!$A:$A,ROW()))="","",TRIM(INDEX(connections!$A:$A,ROW())))</f>
        <v>Balatro</v>
      </c>
      <c r="X1385" t="str">
        <f>IF($W1385="","",TRIM(INDEX(connections!$B:$B,ROW())))</f>
        <v>Tabletop Tavern</v>
      </c>
      <c r="Y1385">
        <f t="shared" si="1276"/>
        <v>56</v>
      </c>
      <c r="Z1385">
        <f t="shared" si="1277"/>
        <v>845</v>
      </c>
      <c r="AA1385" t="str">
        <f t="shared" si="1278"/>
        <v>Yes</v>
      </c>
      <c r="AB1385" t="str">
        <f t="shared" si="1279"/>
        <v/>
      </c>
      <c r="AC1385" t="str">
        <f t="shared" si="1280"/>
        <v/>
      </c>
      <c r="AD1385">
        <f t="shared" si="1281"/>
        <v>1</v>
      </c>
      <c r="AE1385" t="str">
        <f t="shared" si="1282"/>
        <v/>
      </c>
      <c r="AG1385" t="str">
        <f t="shared" si="1283"/>
        <v/>
      </c>
      <c r="AH1385" t="str">
        <f t="shared" si="1284"/>
        <v/>
      </c>
      <c r="AI1385" t="str">
        <f t="shared" si="1285"/>
        <v/>
      </c>
      <c r="AJ1385" t="str">
        <f t="shared" si="1286"/>
        <v/>
      </c>
      <c r="AK1385" t="str">
        <f t="shared" si="1287"/>
        <v/>
      </c>
      <c r="AL1385" t="str">
        <f>IF($A1385="","",INDEX(games!$J:$J,ROW())&amp;"")</f>
        <v/>
      </c>
      <c r="AM1385" t="str">
        <f>IF($A1385="","",SUMPRODUCT($AO1385:$BD1385,'Map Analysis'!$AN$2^{0,1,2,3,4,5,6,7,8,9,10,11,12,13,14,15}))</f>
        <v/>
      </c>
      <c r="AN1385" t="str">
        <f t="shared" si="1288"/>
        <v/>
      </c>
      <c r="AO1385" t="str">
        <f t="shared" si="1289"/>
        <v/>
      </c>
      <c r="AP1385" t="str">
        <f t="shared" si="1290"/>
        <v/>
      </c>
      <c r="AQ1385" t="str">
        <f t="shared" si="1291"/>
        <v/>
      </c>
      <c r="AR1385" t="str">
        <f t="shared" si="1292"/>
        <v/>
      </c>
      <c r="AS1385" t="str">
        <f t="shared" si="1293"/>
        <v/>
      </c>
      <c r="AT1385" t="str">
        <f t="shared" si="1294"/>
        <v/>
      </c>
      <c r="AU1385" t="str">
        <f t="shared" si="1295"/>
        <v/>
      </c>
      <c r="AV1385" t="str">
        <f t="shared" si="1296"/>
        <v/>
      </c>
      <c r="AW1385" t="str">
        <f t="shared" si="1297"/>
        <v/>
      </c>
      <c r="AX1385" t="str">
        <f t="shared" si="1298"/>
        <v/>
      </c>
      <c r="AY1385" t="str">
        <f t="shared" si="1299"/>
        <v/>
      </c>
      <c r="AZ1385" t="str">
        <f t="shared" si="1300"/>
        <v/>
      </c>
      <c r="BA1385" t="str">
        <f t="shared" si="1301"/>
        <v/>
      </c>
      <c r="BB1385" t="str">
        <f t="shared" si="1302"/>
        <v/>
      </c>
      <c r="BC1385" t="str">
        <f t="shared" si="1303"/>
        <v/>
      </c>
      <c r="BD1385" t="str">
        <f t="shared" si="1304"/>
        <v/>
      </c>
      <c r="BF1385">
        <f t="shared" si="1305"/>
        <v>0</v>
      </c>
      <c r="BG1385">
        <f t="shared" si="1306"/>
        <v>0</v>
      </c>
      <c r="BH1385">
        <f t="shared" si="1307"/>
        <v>0</v>
      </c>
      <c r="BI1385">
        <f t="shared" si="1308"/>
        <v>0</v>
      </c>
      <c r="BJ1385">
        <f t="shared" si="1309"/>
        <v>0</v>
      </c>
      <c r="BK1385">
        <f t="shared" si="1310"/>
        <v>0</v>
      </c>
      <c r="BL1385">
        <f t="shared" si="1311"/>
        <v>0</v>
      </c>
      <c r="BM1385">
        <f t="shared" si="1312"/>
        <v>0</v>
      </c>
      <c r="BN1385">
        <f t="shared" si="1313"/>
        <v>0</v>
      </c>
      <c r="BO1385">
        <f t="shared" si="1314"/>
        <v>0</v>
      </c>
      <c r="BP1385">
        <f t="shared" si="1315"/>
        <v>0</v>
      </c>
      <c r="BQ1385">
        <f t="shared" si="1316"/>
        <v>0</v>
      </c>
      <c r="BR1385">
        <f t="shared" si="1317"/>
        <v>0</v>
      </c>
      <c r="BS1385">
        <f t="shared" si="1318"/>
        <v>0</v>
      </c>
      <c r="BT1385">
        <f t="shared" si="1319"/>
        <v>0</v>
      </c>
    </row>
    <row r="1386" spans="1:72" x14ac:dyDescent="0.25">
      <c r="A1386" t="str">
        <f>IF(TRIM(INDEX(games!$A:$A,ROW()))="","",TRIM(INDEX(games!$A:$A,ROW())))</f>
        <v/>
      </c>
      <c r="B1386" t="str">
        <f>IF(OR($A1386="",INDEX(games!$B:$B,ROW())=""),"",INDEX(games!$B:$B,ROW()))</f>
        <v/>
      </c>
      <c r="C1386" t="str">
        <f>IF(OR($A1386="",INDEX(games!$C:$C,ROW())=""),"",INDEX(games!$C:$C,ROW()))</f>
        <v/>
      </c>
      <c r="D1386" t="str">
        <f t="shared" si="1260"/>
        <v/>
      </c>
      <c r="E1386" t="str">
        <f t="shared" si="1261"/>
        <v/>
      </c>
      <c r="F1386" t="str">
        <f t="shared" si="1262"/>
        <v/>
      </c>
      <c r="G1386" t="e">
        <f t="shared" si="1263"/>
        <v>#N/A</v>
      </c>
      <c r="H1386" t="e">
        <f t="shared" si="1264"/>
        <v>#N/A</v>
      </c>
      <c r="I1386" t="e">
        <f t="shared" si="1265"/>
        <v>#N/A</v>
      </c>
      <c r="J1386" t="e">
        <f t="shared" si="1266"/>
        <v>#N/A</v>
      </c>
      <c r="K1386" t="e">
        <f t="shared" si="1267"/>
        <v>#N/A</v>
      </c>
      <c r="L1386" t="e">
        <f t="shared" si="1268"/>
        <v>#N/A</v>
      </c>
      <c r="M1386" t="e">
        <f t="shared" si="1269"/>
        <v>#N/A</v>
      </c>
      <c r="N1386" t="e">
        <f t="shared" si="1270"/>
        <v>#N/A</v>
      </c>
      <c r="O1386" t="str">
        <f t="shared" si="1271"/>
        <v/>
      </c>
      <c r="P1386" t="str">
        <f>IF(OR($A1386="",INDEX(games!$H:$H,ROW())=""),"",INDEX(games!$H:$H,ROW()))</f>
        <v/>
      </c>
      <c r="Q1386" t="str">
        <f t="shared" si="1272"/>
        <v/>
      </c>
      <c r="T1386">
        <f t="shared" si="1273"/>
        <v>2025</v>
      </c>
      <c r="U1386">
        <f t="shared" si="1274"/>
        <v>2026</v>
      </c>
      <c r="V1386">
        <f t="shared" si="1275"/>
        <v>1</v>
      </c>
      <c r="W1386" t="str">
        <f>IF(TRIM(INDEX(connections!$A:$A,ROW()))="","",TRIM(INDEX(connections!$A:$A,ROW())))</f>
        <v>Ball X Pit</v>
      </c>
      <c r="X1386" t="str">
        <f>IF($W1386="","",TRIM(INDEX(connections!$B:$B,ROW())))</f>
        <v>Tabletop Tavern</v>
      </c>
      <c r="Y1386">
        <f t="shared" si="1276"/>
        <v>58</v>
      </c>
      <c r="Z1386">
        <f t="shared" si="1277"/>
        <v>845</v>
      </c>
      <c r="AA1386" t="str">
        <f t="shared" si="1278"/>
        <v>Yes</v>
      </c>
      <c r="AB1386" t="str">
        <f t="shared" si="1279"/>
        <v/>
      </c>
      <c r="AC1386" t="str">
        <f t="shared" si="1280"/>
        <v/>
      </c>
      <c r="AD1386">
        <f t="shared" si="1281"/>
        <v>1</v>
      </c>
      <c r="AE1386" t="str">
        <f t="shared" si="1282"/>
        <v/>
      </c>
      <c r="AG1386" t="str">
        <f t="shared" si="1283"/>
        <v/>
      </c>
      <c r="AH1386" t="str">
        <f t="shared" si="1284"/>
        <v/>
      </c>
      <c r="AI1386" t="str">
        <f t="shared" si="1285"/>
        <v/>
      </c>
      <c r="AJ1386" t="str">
        <f t="shared" si="1286"/>
        <v/>
      </c>
      <c r="AK1386" t="str">
        <f t="shared" si="1287"/>
        <v/>
      </c>
      <c r="AL1386" t="str">
        <f>IF($A1386="","",INDEX(games!$J:$J,ROW())&amp;"")</f>
        <v/>
      </c>
      <c r="AM1386" t="str">
        <f>IF($A1386="","",SUMPRODUCT($AO1386:$BD1386,'Map Analysis'!$AN$2^{0,1,2,3,4,5,6,7,8,9,10,11,12,13,14,15}))</f>
        <v/>
      </c>
      <c r="AN1386" t="str">
        <f t="shared" si="1288"/>
        <v/>
      </c>
      <c r="AO1386" t="str">
        <f t="shared" si="1289"/>
        <v/>
      </c>
      <c r="AP1386" t="str">
        <f t="shared" si="1290"/>
        <v/>
      </c>
      <c r="AQ1386" t="str">
        <f t="shared" si="1291"/>
        <v/>
      </c>
      <c r="AR1386" t="str">
        <f t="shared" si="1292"/>
        <v/>
      </c>
      <c r="AS1386" t="str">
        <f t="shared" si="1293"/>
        <v/>
      </c>
      <c r="AT1386" t="str">
        <f t="shared" si="1294"/>
        <v/>
      </c>
      <c r="AU1386" t="str">
        <f t="shared" si="1295"/>
        <v/>
      </c>
      <c r="AV1386" t="str">
        <f t="shared" si="1296"/>
        <v/>
      </c>
      <c r="AW1386" t="str">
        <f t="shared" si="1297"/>
        <v/>
      </c>
      <c r="AX1386" t="str">
        <f t="shared" si="1298"/>
        <v/>
      </c>
      <c r="AY1386" t="str">
        <f t="shared" si="1299"/>
        <v/>
      </c>
      <c r="AZ1386" t="str">
        <f t="shared" si="1300"/>
        <v/>
      </c>
      <c r="BA1386" t="str">
        <f t="shared" si="1301"/>
        <v/>
      </c>
      <c r="BB1386" t="str">
        <f t="shared" si="1302"/>
        <v/>
      </c>
      <c r="BC1386" t="str">
        <f t="shared" si="1303"/>
        <v/>
      </c>
      <c r="BD1386" t="str">
        <f t="shared" si="1304"/>
        <v/>
      </c>
      <c r="BF1386">
        <f t="shared" si="1305"/>
        <v>0</v>
      </c>
      <c r="BG1386">
        <f t="shared" si="1306"/>
        <v>0</v>
      </c>
      <c r="BH1386">
        <f t="shared" si="1307"/>
        <v>0</v>
      </c>
      <c r="BI1386">
        <f t="shared" si="1308"/>
        <v>0</v>
      </c>
      <c r="BJ1386">
        <f t="shared" si="1309"/>
        <v>0</v>
      </c>
      <c r="BK1386">
        <f t="shared" si="1310"/>
        <v>0</v>
      </c>
      <c r="BL1386">
        <f t="shared" si="1311"/>
        <v>0</v>
      </c>
      <c r="BM1386">
        <f t="shared" si="1312"/>
        <v>0</v>
      </c>
      <c r="BN1386">
        <f t="shared" si="1313"/>
        <v>0</v>
      </c>
      <c r="BO1386">
        <f t="shared" si="1314"/>
        <v>0</v>
      </c>
      <c r="BP1386">
        <f t="shared" si="1315"/>
        <v>0</v>
      </c>
      <c r="BQ1386">
        <f t="shared" si="1316"/>
        <v>0</v>
      </c>
      <c r="BR1386">
        <f t="shared" si="1317"/>
        <v>0</v>
      </c>
      <c r="BS1386">
        <f t="shared" si="1318"/>
        <v>0</v>
      </c>
      <c r="BT1386">
        <f t="shared" si="1319"/>
        <v>0</v>
      </c>
    </row>
    <row r="1387" spans="1:72" x14ac:dyDescent="0.25">
      <c r="A1387" t="str">
        <f>IF(TRIM(INDEX(games!$A:$A,ROW()))="","",TRIM(INDEX(games!$A:$A,ROW())))</f>
        <v/>
      </c>
      <c r="B1387" t="str">
        <f>IF(OR($A1387="",INDEX(games!$B:$B,ROW())=""),"",INDEX(games!$B:$B,ROW()))</f>
        <v/>
      </c>
      <c r="C1387" t="str">
        <f>IF(OR($A1387="",INDEX(games!$C:$C,ROW())=""),"",INDEX(games!$C:$C,ROW()))</f>
        <v/>
      </c>
      <c r="D1387" t="str">
        <f t="shared" si="1260"/>
        <v/>
      </c>
      <c r="E1387" t="str">
        <f t="shared" si="1261"/>
        <v/>
      </c>
      <c r="F1387" t="str">
        <f t="shared" si="1262"/>
        <v/>
      </c>
      <c r="G1387" t="e">
        <f t="shared" si="1263"/>
        <v>#N/A</v>
      </c>
      <c r="H1387" t="e">
        <f t="shared" si="1264"/>
        <v>#N/A</v>
      </c>
      <c r="I1387" t="e">
        <f t="shared" si="1265"/>
        <v>#N/A</v>
      </c>
      <c r="J1387" t="e">
        <f t="shared" si="1266"/>
        <v>#N/A</v>
      </c>
      <c r="K1387" t="e">
        <f t="shared" si="1267"/>
        <v>#N/A</v>
      </c>
      <c r="L1387" t="e">
        <f t="shared" si="1268"/>
        <v>#N/A</v>
      </c>
      <c r="M1387" t="e">
        <f t="shared" si="1269"/>
        <v>#N/A</v>
      </c>
      <c r="N1387" t="e">
        <f t="shared" si="1270"/>
        <v>#N/A</v>
      </c>
      <c r="O1387" t="str">
        <f t="shared" si="1271"/>
        <v/>
      </c>
      <c r="P1387" t="str">
        <f>IF(OR($A1387="",INDEX(games!$H:$H,ROW())=""),"",INDEX(games!$H:$H,ROW()))</f>
        <v/>
      </c>
      <c r="Q1387" t="str">
        <f t="shared" si="1272"/>
        <v/>
      </c>
      <c r="T1387">
        <f t="shared" si="1273"/>
        <v>2024</v>
      </c>
      <c r="U1387">
        <f t="shared" si="1274"/>
        <v>2026</v>
      </c>
      <c r="V1387">
        <f t="shared" si="1275"/>
        <v>2</v>
      </c>
      <c r="W1387" t="str">
        <f>IF(TRIM(INDEX(connections!$A:$A,ROW()))="","",TRIM(INDEX(connections!$A:$A,ROW())))</f>
        <v>Hades II</v>
      </c>
      <c r="X1387" t="str">
        <f>IF($W1387="","",TRIM(INDEX(connections!$B:$B,ROW())))</f>
        <v>Tabletop Tavern</v>
      </c>
      <c r="Y1387">
        <f t="shared" si="1276"/>
        <v>376</v>
      </c>
      <c r="Z1387">
        <f t="shared" si="1277"/>
        <v>845</v>
      </c>
      <c r="AA1387" t="str">
        <f t="shared" si="1278"/>
        <v>Yes</v>
      </c>
      <c r="AB1387" t="str">
        <f t="shared" si="1279"/>
        <v/>
      </c>
      <c r="AC1387" t="str">
        <f t="shared" si="1280"/>
        <v/>
      </c>
      <c r="AD1387">
        <f t="shared" si="1281"/>
        <v>1</v>
      </c>
      <c r="AE1387" t="str">
        <f t="shared" si="1282"/>
        <v/>
      </c>
      <c r="AG1387" t="str">
        <f t="shared" si="1283"/>
        <v/>
      </c>
      <c r="AH1387" t="str">
        <f t="shared" si="1284"/>
        <v/>
      </c>
      <c r="AI1387" t="str">
        <f t="shared" si="1285"/>
        <v/>
      </c>
      <c r="AJ1387" t="str">
        <f t="shared" si="1286"/>
        <v/>
      </c>
      <c r="AK1387" t="str">
        <f t="shared" si="1287"/>
        <v/>
      </c>
      <c r="AL1387" t="str">
        <f>IF($A1387="","",INDEX(games!$J:$J,ROW())&amp;"")</f>
        <v/>
      </c>
      <c r="AM1387" t="str">
        <f>IF($A1387="","",SUMPRODUCT($AO1387:$BD1387,'Map Analysis'!$AN$2^{0,1,2,3,4,5,6,7,8,9,10,11,12,13,14,15}))</f>
        <v/>
      </c>
      <c r="AN1387" t="str">
        <f t="shared" si="1288"/>
        <v/>
      </c>
      <c r="AO1387" t="str">
        <f t="shared" si="1289"/>
        <v/>
      </c>
      <c r="AP1387" t="str">
        <f t="shared" si="1290"/>
        <v/>
      </c>
      <c r="AQ1387" t="str">
        <f t="shared" si="1291"/>
        <v/>
      </c>
      <c r="AR1387" t="str">
        <f t="shared" si="1292"/>
        <v/>
      </c>
      <c r="AS1387" t="str">
        <f t="shared" si="1293"/>
        <v/>
      </c>
      <c r="AT1387" t="str">
        <f t="shared" si="1294"/>
        <v/>
      </c>
      <c r="AU1387" t="str">
        <f t="shared" si="1295"/>
        <v/>
      </c>
      <c r="AV1387" t="str">
        <f t="shared" si="1296"/>
        <v/>
      </c>
      <c r="AW1387" t="str">
        <f t="shared" si="1297"/>
        <v/>
      </c>
      <c r="AX1387" t="str">
        <f t="shared" si="1298"/>
        <v/>
      </c>
      <c r="AY1387" t="str">
        <f t="shared" si="1299"/>
        <v/>
      </c>
      <c r="AZ1387" t="str">
        <f t="shared" si="1300"/>
        <v/>
      </c>
      <c r="BA1387" t="str">
        <f t="shared" si="1301"/>
        <v/>
      </c>
      <c r="BB1387" t="str">
        <f t="shared" si="1302"/>
        <v/>
      </c>
      <c r="BC1387" t="str">
        <f t="shared" si="1303"/>
        <v/>
      </c>
      <c r="BD1387" t="str">
        <f t="shared" si="1304"/>
        <v/>
      </c>
      <c r="BF1387">
        <f t="shared" si="1305"/>
        <v>0</v>
      </c>
      <c r="BG1387">
        <f t="shared" si="1306"/>
        <v>0</v>
      </c>
      <c r="BH1387">
        <f t="shared" si="1307"/>
        <v>0</v>
      </c>
      <c r="BI1387">
        <f t="shared" si="1308"/>
        <v>0</v>
      </c>
      <c r="BJ1387">
        <f t="shared" si="1309"/>
        <v>0</v>
      </c>
      <c r="BK1387">
        <f t="shared" si="1310"/>
        <v>0</v>
      </c>
      <c r="BL1387">
        <f t="shared" si="1311"/>
        <v>0</v>
      </c>
      <c r="BM1387">
        <f t="shared" si="1312"/>
        <v>0</v>
      </c>
      <c r="BN1387">
        <f t="shared" si="1313"/>
        <v>0</v>
      </c>
      <c r="BO1387">
        <f t="shared" si="1314"/>
        <v>0</v>
      </c>
      <c r="BP1387">
        <f t="shared" si="1315"/>
        <v>0</v>
      </c>
      <c r="BQ1387">
        <f t="shared" si="1316"/>
        <v>0</v>
      </c>
      <c r="BR1387">
        <f t="shared" si="1317"/>
        <v>0</v>
      </c>
      <c r="BS1387">
        <f t="shared" si="1318"/>
        <v>0</v>
      </c>
      <c r="BT1387">
        <f t="shared" si="1319"/>
        <v>0</v>
      </c>
    </row>
    <row r="1388" spans="1:72" x14ac:dyDescent="0.25">
      <c r="A1388" t="str">
        <f>IF(TRIM(INDEX(games!$A:$A,ROW()))="","",TRIM(INDEX(games!$A:$A,ROW())))</f>
        <v/>
      </c>
      <c r="B1388" t="str">
        <f>IF(OR($A1388="",INDEX(games!$B:$B,ROW())=""),"",INDEX(games!$B:$B,ROW()))</f>
        <v/>
      </c>
      <c r="C1388" t="str">
        <f>IF(OR($A1388="",INDEX(games!$C:$C,ROW())=""),"",INDEX(games!$C:$C,ROW()))</f>
        <v/>
      </c>
      <c r="D1388" t="str">
        <f t="shared" si="1260"/>
        <v/>
      </c>
      <c r="E1388" t="str">
        <f t="shared" si="1261"/>
        <v/>
      </c>
      <c r="F1388" t="str">
        <f t="shared" si="1262"/>
        <v/>
      </c>
      <c r="G1388" t="e">
        <f t="shared" si="1263"/>
        <v>#N/A</v>
      </c>
      <c r="H1388" t="e">
        <f t="shared" si="1264"/>
        <v>#N/A</v>
      </c>
      <c r="I1388" t="e">
        <f t="shared" si="1265"/>
        <v>#N/A</v>
      </c>
      <c r="J1388" t="e">
        <f t="shared" si="1266"/>
        <v>#N/A</v>
      </c>
      <c r="K1388" t="e">
        <f t="shared" si="1267"/>
        <v>#N/A</v>
      </c>
      <c r="L1388" t="e">
        <f t="shared" si="1268"/>
        <v>#N/A</v>
      </c>
      <c r="M1388" t="e">
        <f t="shared" si="1269"/>
        <v>#N/A</v>
      </c>
      <c r="N1388" t="e">
        <f t="shared" si="1270"/>
        <v>#N/A</v>
      </c>
      <c r="O1388" t="str">
        <f t="shared" si="1271"/>
        <v/>
      </c>
      <c r="P1388" t="str">
        <f>IF(OR($A1388="",INDEX(games!$H:$H,ROW())=""),"",INDEX(games!$H:$H,ROW()))</f>
        <v/>
      </c>
      <c r="Q1388" t="str">
        <f t="shared" si="1272"/>
        <v/>
      </c>
      <c r="T1388">
        <f t="shared" si="1273"/>
        <v>2017</v>
      </c>
      <c r="U1388">
        <f t="shared" si="1274"/>
        <v>2026</v>
      </c>
      <c r="V1388">
        <f t="shared" si="1275"/>
        <v>9</v>
      </c>
      <c r="W1388" t="str">
        <f>IF(TRIM(INDEX(connections!$A:$A,ROW()))="","",TRIM(INDEX(connections!$A:$A,ROW())))</f>
        <v>Slay the Spire</v>
      </c>
      <c r="X1388" t="str">
        <f>IF($W1388="","",TRIM(INDEX(connections!$B:$B,ROW())))</f>
        <v>Tabletop Tavern</v>
      </c>
      <c r="Y1388">
        <f t="shared" si="1276"/>
        <v>772</v>
      </c>
      <c r="Z1388">
        <f t="shared" si="1277"/>
        <v>845</v>
      </c>
      <c r="AA1388" t="str">
        <f t="shared" si="1278"/>
        <v>Yes</v>
      </c>
      <c r="AB1388" t="str">
        <f t="shared" si="1279"/>
        <v/>
      </c>
      <c r="AC1388" t="str">
        <f t="shared" si="1280"/>
        <v/>
      </c>
      <c r="AD1388">
        <f t="shared" si="1281"/>
        <v>1</v>
      </c>
      <c r="AE1388" t="str">
        <f t="shared" si="1282"/>
        <v/>
      </c>
      <c r="AG1388" t="str">
        <f t="shared" si="1283"/>
        <v/>
      </c>
      <c r="AH1388" t="str">
        <f t="shared" si="1284"/>
        <v/>
      </c>
      <c r="AI1388" t="str">
        <f t="shared" si="1285"/>
        <v/>
      </c>
      <c r="AJ1388" t="str">
        <f t="shared" si="1286"/>
        <v/>
      </c>
      <c r="AK1388" t="str">
        <f t="shared" si="1287"/>
        <v/>
      </c>
      <c r="AL1388" t="str">
        <f>IF($A1388="","",INDEX(games!$J:$J,ROW())&amp;"")</f>
        <v/>
      </c>
      <c r="AM1388" t="str">
        <f>IF($A1388="","",SUMPRODUCT($AO1388:$BD1388,'Map Analysis'!$AN$2^{0,1,2,3,4,5,6,7,8,9,10,11,12,13,14,15}))</f>
        <v/>
      </c>
      <c r="AN1388" t="str">
        <f t="shared" si="1288"/>
        <v/>
      </c>
      <c r="AO1388" t="str">
        <f t="shared" si="1289"/>
        <v/>
      </c>
      <c r="AP1388" t="str">
        <f t="shared" si="1290"/>
        <v/>
      </c>
      <c r="AQ1388" t="str">
        <f t="shared" si="1291"/>
        <v/>
      </c>
      <c r="AR1388" t="str">
        <f t="shared" si="1292"/>
        <v/>
      </c>
      <c r="AS1388" t="str">
        <f t="shared" si="1293"/>
        <v/>
      </c>
      <c r="AT1388" t="str">
        <f t="shared" si="1294"/>
        <v/>
      </c>
      <c r="AU1388" t="str">
        <f t="shared" si="1295"/>
        <v/>
      </c>
      <c r="AV1388" t="str">
        <f t="shared" si="1296"/>
        <v/>
      </c>
      <c r="AW1388" t="str">
        <f t="shared" si="1297"/>
        <v/>
      </c>
      <c r="AX1388" t="str">
        <f t="shared" si="1298"/>
        <v/>
      </c>
      <c r="AY1388" t="str">
        <f t="shared" si="1299"/>
        <v/>
      </c>
      <c r="AZ1388" t="str">
        <f t="shared" si="1300"/>
        <v/>
      </c>
      <c r="BA1388" t="str">
        <f t="shared" si="1301"/>
        <v/>
      </c>
      <c r="BB1388" t="str">
        <f t="shared" si="1302"/>
        <v/>
      </c>
      <c r="BC1388" t="str">
        <f t="shared" si="1303"/>
        <v/>
      </c>
      <c r="BD1388" t="str">
        <f t="shared" si="1304"/>
        <v/>
      </c>
      <c r="BF1388">
        <f t="shared" si="1305"/>
        <v>0</v>
      </c>
      <c r="BG1388">
        <f t="shared" si="1306"/>
        <v>0</v>
      </c>
      <c r="BH1388">
        <f t="shared" si="1307"/>
        <v>0</v>
      </c>
      <c r="BI1388">
        <f t="shared" si="1308"/>
        <v>0</v>
      </c>
      <c r="BJ1388">
        <f t="shared" si="1309"/>
        <v>0</v>
      </c>
      <c r="BK1388">
        <f t="shared" si="1310"/>
        <v>0</v>
      </c>
      <c r="BL1388">
        <f t="shared" si="1311"/>
        <v>0</v>
      </c>
      <c r="BM1388">
        <f t="shared" si="1312"/>
        <v>0</v>
      </c>
      <c r="BN1388">
        <f t="shared" si="1313"/>
        <v>0</v>
      </c>
      <c r="BO1388">
        <f t="shared" si="1314"/>
        <v>0</v>
      </c>
      <c r="BP1388">
        <f t="shared" si="1315"/>
        <v>0</v>
      </c>
      <c r="BQ1388">
        <f t="shared" si="1316"/>
        <v>0</v>
      </c>
      <c r="BR1388">
        <f t="shared" si="1317"/>
        <v>0</v>
      </c>
      <c r="BS1388">
        <f t="shared" si="1318"/>
        <v>0</v>
      </c>
      <c r="BT1388">
        <f t="shared" si="1319"/>
        <v>0</v>
      </c>
    </row>
    <row r="1389" spans="1:72" x14ac:dyDescent="0.25">
      <c r="A1389" t="str">
        <f>IF(TRIM(INDEX(games!$A:$A,ROW()))="","",TRIM(INDEX(games!$A:$A,ROW())))</f>
        <v/>
      </c>
      <c r="B1389" t="str">
        <f>IF(OR($A1389="",INDEX(games!$B:$B,ROW())=""),"",INDEX(games!$B:$B,ROW()))</f>
        <v/>
      </c>
      <c r="C1389" t="str">
        <f>IF(OR($A1389="",INDEX(games!$C:$C,ROW())=""),"",INDEX(games!$C:$C,ROW()))</f>
        <v/>
      </c>
      <c r="D1389" t="str">
        <f t="shared" si="1260"/>
        <v/>
      </c>
      <c r="E1389" t="str">
        <f t="shared" si="1261"/>
        <v/>
      </c>
      <c r="F1389" t="str">
        <f t="shared" si="1262"/>
        <v/>
      </c>
      <c r="G1389" t="e">
        <f t="shared" si="1263"/>
        <v>#N/A</v>
      </c>
      <c r="H1389" t="e">
        <f t="shared" si="1264"/>
        <v>#N/A</v>
      </c>
      <c r="I1389" t="e">
        <f t="shared" si="1265"/>
        <v>#N/A</v>
      </c>
      <c r="J1389" t="e">
        <f t="shared" si="1266"/>
        <v>#N/A</v>
      </c>
      <c r="K1389" t="e">
        <f t="shared" si="1267"/>
        <v>#N/A</v>
      </c>
      <c r="L1389" t="e">
        <f t="shared" si="1268"/>
        <v>#N/A</v>
      </c>
      <c r="M1389" t="e">
        <f t="shared" si="1269"/>
        <v>#N/A</v>
      </c>
      <c r="N1389" t="e">
        <f t="shared" si="1270"/>
        <v>#N/A</v>
      </c>
      <c r="O1389" t="str">
        <f t="shared" si="1271"/>
        <v/>
      </c>
      <c r="P1389" t="str">
        <f>IF(OR($A1389="",INDEX(games!$H:$H,ROW())=""),"",INDEX(games!$H:$H,ROW()))</f>
        <v/>
      </c>
      <c r="Q1389" t="str">
        <f t="shared" si="1272"/>
        <v/>
      </c>
      <c r="T1389">
        <f t="shared" si="1273"/>
        <v>2017</v>
      </c>
      <c r="U1389">
        <f t="shared" si="1274"/>
        <v>2020</v>
      </c>
      <c r="V1389">
        <f t="shared" si="1275"/>
        <v>3</v>
      </c>
      <c r="W1389" t="str">
        <f>IF(TRIM(INDEX(connections!$A:$A,ROW()))="","",TRIM(INDEX(connections!$A:$A,ROW())))</f>
        <v>Slay the Spire</v>
      </c>
      <c r="X1389" t="str">
        <f>IF($W1389="","",TRIM(INDEX(connections!$B:$B,ROW())))</f>
        <v>Tainted Grail: Conquest</v>
      </c>
      <c r="Y1389">
        <f t="shared" si="1276"/>
        <v>772</v>
      </c>
      <c r="Z1389">
        <f t="shared" si="1277"/>
        <v>846</v>
      </c>
      <c r="AA1389" t="str">
        <f t="shared" si="1278"/>
        <v>Yes</v>
      </c>
      <c r="AB1389" t="str">
        <f t="shared" si="1279"/>
        <v>Yes</v>
      </c>
      <c r="AC1389">
        <f t="shared" si="1280"/>
        <v>1</v>
      </c>
      <c r="AD1389">
        <f t="shared" si="1281"/>
        <v>0</v>
      </c>
      <c r="AE1389" t="str">
        <f t="shared" si="1282"/>
        <v/>
      </c>
      <c r="AG1389" t="str">
        <f t="shared" si="1283"/>
        <v/>
      </c>
      <c r="AH1389" t="str">
        <f t="shared" si="1284"/>
        <v/>
      </c>
      <c r="AI1389" t="str">
        <f t="shared" si="1285"/>
        <v/>
      </c>
      <c r="AJ1389" t="str">
        <f t="shared" si="1286"/>
        <v/>
      </c>
      <c r="AK1389" t="str">
        <f t="shared" si="1287"/>
        <v/>
      </c>
      <c r="AL1389" t="str">
        <f>IF($A1389="","",INDEX(games!$J:$J,ROW())&amp;"")</f>
        <v/>
      </c>
      <c r="AM1389" t="str">
        <f>IF($A1389="","",SUMPRODUCT($AO1389:$BD1389,'Map Analysis'!$AN$2^{0,1,2,3,4,5,6,7,8,9,10,11,12,13,14,15}))</f>
        <v/>
      </c>
      <c r="AN1389" t="str">
        <f t="shared" si="1288"/>
        <v/>
      </c>
      <c r="AO1389" t="str">
        <f t="shared" si="1289"/>
        <v/>
      </c>
      <c r="AP1389" t="str">
        <f t="shared" si="1290"/>
        <v/>
      </c>
      <c r="AQ1389" t="str">
        <f t="shared" si="1291"/>
        <v/>
      </c>
      <c r="AR1389" t="str">
        <f t="shared" si="1292"/>
        <v/>
      </c>
      <c r="AS1389" t="str">
        <f t="shared" si="1293"/>
        <v/>
      </c>
      <c r="AT1389" t="str">
        <f t="shared" si="1294"/>
        <v/>
      </c>
      <c r="AU1389" t="str">
        <f t="shared" si="1295"/>
        <v/>
      </c>
      <c r="AV1389" t="str">
        <f t="shared" si="1296"/>
        <v/>
      </c>
      <c r="AW1389" t="str">
        <f t="shared" si="1297"/>
        <v/>
      </c>
      <c r="AX1389" t="str">
        <f t="shared" si="1298"/>
        <v/>
      </c>
      <c r="AY1389" t="str">
        <f t="shared" si="1299"/>
        <v/>
      </c>
      <c r="AZ1389" t="str">
        <f t="shared" si="1300"/>
        <v/>
      </c>
      <c r="BA1389" t="str">
        <f t="shared" si="1301"/>
        <v/>
      </c>
      <c r="BB1389" t="str">
        <f t="shared" si="1302"/>
        <v/>
      </c>
      <c r="BC1389" t="str">
        <f t="shared" si="1303"/>
        <v/>
      </c>
      <c r="BD1389" t="str">
        <f t="shared" si="1304"/>
        <v/>
      </c>
      <c r="BF1389">
        <f t="shared" si="1305"/>
        <v>0</v>
      </c>
      <c r="BG1389">
        <f t="shared" si="1306"/>
        <v>0</v>
      </c>
      <c r="BH1389">
        <f t="shared" si="1307"/>
        <v>0</v>
      </c>
      <c r="BI1389">
        <f t="shared" si="1308"/>
        <v>0</v>
      </c>
      <c r="BJ1389">
        <f t="shared" si="1309"/>
        <v>0</v>
      </c>
      <c r="BK1389">
        <f t="shared" si="1310"/>
        <v>0</v>
      </c>
      <c r="BL1389">
        <f t="shared" si="1311"/>
        <v>0</v>
      </c>
      <c r="BM1389">
        <f t="shared" si="1312"/>
        <v>0</v>
      </c>
      <c r="BN1389">
        <f t="shared" si="1313"/>
        <v>0</v>
      </c>
      <c r="BO1389">
        <f t="shared" si="1314"/>
        <v>0</v>
      </c>
      <c r="BP1389">
        <f t="shared" si="1315"/>
        <v>0</v>
      </c>
      <c r="BQ1389">
        <f t="shared" si="1316"/>
        <v>0</v>
      </c>
      <c r="BR1389">
        <f t="shared" si="1317"/>
        <v>0</v>
      </c>
      <c r="BS1389">
        <f t="shared" si="1318"/>
        <v>0</v>
      </c>
      <c r="BT1389">
        <f t="shared" si="1319"/>
        <v>0</v>
      </c>
    </row>
    <row r="1390" spans="1:72" x14ac:dyDescent="0.25">
      <c r="A1390" t="str">
        <f>IF(TRIM(INDEX(games!$A:$A,ROW()))="","",TRIM(INDEX(games!$A:$A,ROW())))</f>
        <v/>
      </c>
      <c r="B1390" t="str">
        <f>IF(OR($A1390="",INDEX(games!$B:$B,ROW())=""),"",INDEX(games!$B:$B,ROW()))</f>
        <v/>
      </c>
      <c r="C1390" t="str">
        <f>IF(OR($A1390="",INDEX(games!$C:$C,ROW())=""),"",INDEX(games!$C:$C,ROW()))</f>
        <v/>
      </c>
      <c r="D1390" t="str">
        <f t="shared" si="1260"/>
        <v/>
      </c>
      <c r="E1390" t="str">
        <f t="shared" si="1261"/>
        <v/>
      </c>
      <c r="F1390" t="str">
        <f t="shared" si="1262"/>
        <v/>
      </c>
      <c r="G1390" t="e">
        <f t="shared" si="1263"/>
        <v>#N/A</v>
      </c>
      <c r="H1390" t="e">
        <f t="shared" si="1264"/>
        <v>#N/A</v>
      </c>
      <c r="I1390" t="e">
        <f t="shared" si="1265"/>
        <v>#N/A</v>
      </c>
      <c r="J1390" t="e">
        <f t="shared" si="1266"/>
        <v>#N/A</v>
      </c>
      <c r="K1390" t="e">
        <f t="shared" si="1267"/>
        <v>#N/A</v>
      </c>
      <c r="L1390" t="e">
        <f t="shared" si="1268"/>
        <v>#N/A</v>
      </c>
      <c r="M1390" t="e">
        <f t="shared" si="1269"/>
        <v>#N/A</v>
      </c>
      <c r="N1390" t="e">
        <f t="shared" si="1270"/>
        <v>#N/A</v>
      </c>
      <c r="O1390" t="str">
        <f t="shared" si="1271"/>
        <v/>
      </c>
      <c r="P1390" t="str">
        <f>IF(OR($A1390="",INDEX(games!$H:$H,ROW())=""),"",INDEX(games!$H:$H,ROW()))</f>
        <v/>
      </c>
      <c r="Q1390" t="str">
        <f t="shared" si="1272"/>
        <v/>
      </c>
      <c r="T1390">
        <f t="shared" si="1273"/>
        <v>2017</v>
      </c>
      <c r="U1390">
        <f t="shared" si="1274"/>
        <v>2023</v>
      </c>
      <c r="V1390">
        <f t="shared" si="1275"/>
        <v>6</v>
      </c>
      <c r="W1390" t="str">
        <f>IF(TRIM(INDEX(connections!$A:$A,ROW()))="","",TRIM(INDEX(connections!$A:$A,ROW())))</f>
        <v>Next Jump: Shmup Tactics</v>
      </c>
      <c r="X1390" t="str">
        <f>IF($W1390="","",TRIM(INDEX(connections!$B:$B,ROW())))</f>
        <v>Takara Cards</v>
      </c>
      <c r="Y1390">
        <f t="shared" si="1276"/>
        <v>560</v>
      </c>
      <c r="Z1390">
        <f t="shared" si="1277"/>
        <v>847</v>
      </c>
      <c r="AA1390" t="str">
        <f t="shared" si="1278"/>
        <v>Yes</v>
      </c>
      <c r="AB1390" t="str">
        <f t="shared" si="1279"/>
        <v>Yes</v>
      </c>
      <c r="AC1390">
        <f t="shared" si="1280"/>
        <v>1</v>
      </c>
      <c r="AD1390">
        <f t="shared" si="1281"/>
        <v>1</v>
      </c>
      <c r="AE1390" t="str">
        <f t="shared" si="1282"/>
        <v/>
      </c>
      <c r="AG1390" t="str">
        <f t="shared" si="1283"/>
        <v/>
      </c>
      <c r="AH1390" t="str">
        <f t="shared" si="1284"/>
        <v/>
      </c>
      <c r="AI1390" t="str">
        <f t="shared" si="1285"/>
        <v/>
      </c>
      <c r="AJ1390" t="str">
        <f t="shared" si="1286"/>
        <v/>
      </c>
      <c r="AK1390" t="str">
        <f t="shared" si="1287"/>
        <v/>
      </c>
      <c r="AL1390" t="str">
        <f>IF($A1390="","",INDEX(games!$J:$J,ROW())&amp;"")</f>
        <v/>
      </c>
      <c r="AM1390" t="str">
        <f>IF($A1390="","",SUMPRODUCT($AO1390:$BD1390,'Map Analysis'!$AN$2^{0,1,2,3,4,5,6,7,8,9,10,11,12,13,14,15}))</f>
        <v/>
      </c>
      <c r="AN1390" t="str">
        <f t="shared" si="1288"/>
        <v/>
      </c>
      <c r="AO1390" t="str">
        <f t="shared" si="1289"/>
        <v/>
      </c>
      <c r="AP1390" t="str">
        <f t="shared" si="1290"/>
        <v/>
      </c>
      <c r="AQ1390" t="str">
        <f t="shared" si="1291"/>
        <v/>
      </c>
      <c r="AR1390" t="str">
        <f t="shared" si="1292"/>
        <v/>
      </c>
      <c r="AS1390" t="str">
        <f t="shared" si="1293"/>
        <v/>
      </c>
      <c r="AT1390" t="str">
        <f t="shared" si="1294"/>
        <v/>
      </c>
      <c r="AU1390" t="str">
        <f t="shared" si="1295"/>
        <v/>
      </c>
      <c r="AV1390" t="str">
        <f t="shared" si="1296"/>
        <v/>
      </c>
      <c r="AW1390" t="str">
        <f t="shared" si="1297"/>
        <v/>
      </c>
      <c r="AX1390" t="str">
        <f t="shared" si="1298"/>
        <v/>
      </c>
      <c r="AY1390" t="str">
        <f t="shared" si="1299"/>
        <v/>
      </c>
      <c r="AZ1390" t="str">
        <f t="shared" si="1300"/>
        <v/>
      </c>
      <c r="BA1390" t="str">
        <f t="shared" si="1301"/>
        <v/>
      </c>
      <c r="BB1390" t="str">
        <f t="shared" si="1302"/>
        <v/>
      </c>
      <c r="BC1390" t="str">
        <f t="shared" si="1303"/>
        <v/>
      </c>
      <c r="BD1390" t="str">
        <f t="shared" si="1304"/>
        <v/>
      </c>
      <c r="BF1390">
        <f t="shared" si="1305"/>
        <v>0</v>
      </c>
      <c r="BG1390">
        <f t="shared" si="1306"/>
        <v>0</v>
      </c>
      <c r="BH1390">
        <f t="shared" si="1307"/>
        <v>0</v>
      </c>
      <c r="BI1390">
        <f t="shared" si="1308"/>
        <v>0</v>
      </c>
      <c r="BJ1390">
        <f t="shared" si="1309"/>
        <v>0</v>
      </c>
      <c r="BK1390">
        <f t="shared" si="1310"/>
        <v>0</v>
      </c>
      <c r="BL1390">
        <f t="shared" si="1311"/>
        <v>0</v>
      </c>
      <c r="BM1390">
        <f t="shared" si="1312"/>
        <v>0</v>
      </c>
      <c r="BN1390">
        <f t="shared" si="1313"/>
        <v>0</v>
      </c>
      <c r="BO1390">
        <f t="shared" si="1314"/>
        <v>0</v>
      </c>
      <c r="BP1390">
        <f t="shared" si="1315"/>
        <v>0</v>
      </c>
      <c r="BQ1390">
        <f t="shared" si="1316"/>
        <v>0</v>
      </c>
      <c r="BR1390">
        <f t="shared" si="1317"/>
        <v>0</v>
      </c>
      <c r="BS1390">
        <f t="shared" si="1318"/>
        <v>0</v>
      </c>
      <c r="BT1390">
        <f t="shared" si="1319"/>
        <v>0</v>
      </c>
    </row>
    <row r="1391" spans="1:72" x14ac:dyDescent="0.25">
      <c r="A1391" t="str">
        <f>IF(TRIM(INDEX(games!$A:$A,ROW()))="","",TRIM(INDEX(games!$A:$A,ROW())))</f>
        <v/>
      </c>
      <c r="B1391" t="str">
        <f>IF(OR($A1391="",INDEX(games!$B:$B,ROW())=""),"",INDEX(games!$B:$B,ROW()))</f>
        <v/>
      </c>
      <c r="C1391" t="str">
        <f>IF(OR($A1391="",INDEX(games!$C:$C,ROW())=""),"",INDEX(games!$C:$C,ROW()))</f>
        <v/>
      </c>
      <c r="D1391" t="str">
        <f t="shared" si="1260"/>
        <v/>
      </c>
      <c r="E1391" t="str">
        <f t="shared" si="1261"/>
        <v/>
      </c>
      <c r="F1391" t="str">
        <f t="shared" si="1262"/>
        <v/>
      </c>
      <c r="G1391" t="e">
        <f t="shared" si="1263"/>
        <v>#N/A</v>
      </c>
      <c r="H1391" t="e">
        <f t="shared" si="1264"/>
        <v>#N/A</v>
      </c>
      <c r="I1391" t="e">
        <f t="shared" si="1265"/>
        <v>#N/A</v>
      </c>
      <c r="J1391" t="e">
        <f t="shared" si="1266"/>
        <v>#N/A</v>
      </c>
      <c r="K1391" t="e">
        <f t="shared" si="1267"/>
        <v>#N/A</v>
      </c>
      <c r="L1391" t="e">
        <f t="shared" si="1268"/>
        <v>#N/A</v>
      </c>
      <c r="M1391" t="e">
        <f t="shared" si="1269"/>
        <v>#N/A</v>
      </c>
      <c r="N1391" t="e">
        <f t="shared" si="1270"/>
        <v>#N/A</v>
      </c>
      <c r="O1391" t="str">
        <f t="shared" si="1271"/>
        <v/>
      </c>
      <c r="P1391" t="str">
        <f>IF(OR($A1391="",INDEX(games!$H:$H,ROW())=""),"",INDEX(games!$H:$H,ROW()))</f>
        <v/>
      </c>
      <c r="Q1391" t="str">
        <f t="shared" si="1272"/>
        <v/>
      </c>
      <c r="T1391">
        <f t="shared" si="1273"/>
        <v>2010</v>
      </c>
      <c r="U1391">
        <f t="shared" si="1274"/>
        <v>2023</v>
      </c>
      <c r="V1391">
        <f t="shared" si="1275"/>
        <v>13</v>
      </c>
      <c r="W1391" t="str">
        <f>IF(TRIM(INDEX(connections!$A:$A,ROW()))="","",TRIM(INDEX(connections!$A:$A,ROW())))</f>
        <v>Realm of the Mad God</v>
      </c>
      <c r="X1391" t="str">
        <f>IF($W1391="","",TRIM(INDEX(connections!$B:$B,ROW())))</f>
        <v>Talented</v>
      </c>
      <c r="Y1391">
        <f t="shared" si="1276"/>
        <v>668</v>
      </c>
      <c r="Z1391">
        <f t="shared" si="1277"/>
        <v>848</v>
      </c>
      <c r="AA1391" t="str">
        <f t="shared" si="1278"/>
        <v>Yes</v>
      </c>
      <c r="AB1391" t="str">
        <f t="shared" si="1279"/>
        <v>Yes</v>
      </c>
      <c r="AC1391">
        <f t="shared" si="1280"/>
        <v>1</v>
      </c>
      <c r="AD1391">
        <f t="shared" si="1281"/>
        <v>0</v>
      </c>
      <c r="AE1391" t="str">
        <f t="shared" si="1282"/>
        <v/>
      </c>
      <c r="AG1391" t="str">
        <f t="shared" si="1283"/>
        <v/>
      </c>
      <c r="AH1391" t="str">
        <f t="shared" si="1284"/>
        <v/>
      </c>
      <c r="AI1391" t="str">
        <f t="shared" si="1285"/>
        <v/>
      </c>
      <c r="AJ1391" t="str">
        <f t="shared" si="1286"/>
        <v/>
      </c>
      <c r="AK1391" t="str">
        <f t="shared" si="1287"/>
        <v/>
      </c>
      <c r="AL1391" t="str">
        <f>IF($A1391="","",INDEX(games!$J:$J,ROW())&amp;"")</f>
        <v/>
      </c>
      <c r="AM1391" t="str">
        <f>IF($A1391="","",SUMPRODUCT($AO1391:$BD1391,'Map Analysis'!$AN$2^{0,1,2,3,4,5,6,7,8,9,10,11,12,13,14,15}))</f>
        <v/>
      </c>
      <c r="AN1391" t="str">
        <f t="shared" si="1288"/>
        <v/>
      </c>
      <c r="AO1391" t="str">
        <f t="shared" si="1289"/>
        <v/>
      </c>
      <c r="AP1391" t="str">
        <f t="shared" si="1290"/>
        <v/>
      </c>
      <c r="AQ1391" t="str">
        <f t="shared" si="1291"/>
        <v/>
      </c>
      <c r="AR1391" t="str">
        <f t="shared" si="1292"/>
        <v/>
      </c>
      <c r="AS1391" t="str">
        <f t="shared" si="1293"/>
        <v/>
      </c>
      <c r="AT1391" t="str">
        <f t="shared" si="1294"/>
        <v/>
      </c>
      <c r="AU1391" t="str">
        <f t="shared" si="1295"/>
        <v/>
      </c>
      <c r="AV1391" t="str">
        <f t="shared" si="1296"/>
        <v/>
      </c>
      <c r="AW1391" t="str">
        <f t="shared" si="1297"/>
        <v/>
      </c>
      <c r="AX1391" t="str">
        <f t="shared" si="1298"/>
        <v/>
      </c>
      <c r="AY1391" t="str">
        <f t="shared" si="1299"/>
        <v/>
      </c>
      <c r="AZ1391" t="str">
        <f t="shared" si="1300"/>
        <v/>
      </c>
      <c r="BA1391" t="str">
        <f t="shared" si="1301"/>
        <v/>
      </c>
      <c r="BB1391" t="str">
        <f t="shared" si="1302"/>
        <v/>
      </c>
      <c r="BC1391" t="str">
        <f t="shared" si="1303"/>
        <v/>
      </c>
      <c r="BD1391" t="str">
        <f t="shared" si="1304"/>
        <v/>
      </c>
      <c r="BF1391">
        <f t="shared" si="1305"/>
        <v>0</v>
      </c>
      <c r="BG1391">
        <f t="shared" si="1306"/>
        <v>0</v>
      </c>
      <c r="BH1391">
        <f t="shared" si="1307"/>
        <v>0</v>
      </c>
      <c r="BI1391">
        <f t="shared" si="1308"/>
        <v>0</v>
      </c>
      <c r="BJ1391">
        <f t="shared" si="1309"/>
        <v>0</v>
      </c>
      <c r="BK1391">
        <f t="shared" si="1310"/>
        <v>0</v>
      </c>
      <c r="BL1391">
        <f t="shared" si="1311"/>
        <v>0</v>
      </c>
      <c r="BM1391">
        <f t="shared" si="1312"/>
        <v>0</v>
      </c>
      <c r="BN1391">
        <f t="shared" si="1313"/>
        <v>0</v>
      </c>
      <c r="BO1391">
        <f t="shared" si="1314"/>
        <v>0</v>
      </c>
      <c r="BP1391">
        <f t="shared" si="1315"/>
        <v>0</v>
      </c>
      <c r="BQ1391">
        <f t="shared" si="1316"/>
        <v>0</v>
      </c>
      <c r="BR1391">
        <f t="shared" si="1317"/>
        <v>0</v>
      </c>
      <c r="BS1391">
        <f t="shared" si="1318"/>
        <v>0</v>
      </c>
      <c r="BT1391">
        <f t="shared" si="1319"/>
        <v>0</v>
      </c>
    </row>
    <row r="1392" spans="1:72" x14ac:dyDescent="0.25">
      <c r="A1392" t="str">
        <f>IF(TRIM(INDEX(games!$A:$A,ROW()))="","",TRIM(INDEX(games!$A:$A,ROW())))</f>
        <v/>
      </c>
      <c r="B1392" t="str">
        <f>IF(OR($A1392="",INDEX(games!$B:$B,ROW())=""),"",INDEX(games!$B:$B,ROW()))</f>
        <v/>
      </c>
      <c r="C1392" t="str">
        <f>IF(OR($A1392="",INDEX(games!$C:$C,ROW())=""),"",INDEX(games!$C:$C,ROW()))</f>
        <v/>
      </c>
      <c r="D1392" t="str">
        <f t="shared" si="1260"/>
        <v/>
      </c>
      <c r="E1392" t="str">
        <f t="shared" si="1261"/>
        <v/>
      </c>
      <c r="F1392" t="str">
        <f t="shared" si="1262"/>
        <v/>
      </c>
      <c r="G1392" t="e">
        <f t="shared" si="1263"/>
        <v>#N/A</v>
      </c>
      <c r="H1392" t="e">
        <f t="shared" si="1264"/>
        <v>#N/A</v>
      </c>
      <c r="I1392" t="e">
        <f t="shared" si="1265"/>
        <v>#N/A</v>
      </c>
      <c r="J1392" t="e">
        <f t="shared" si="1266"/>
        <v>#N/A</v>
      </c>
      <c r="K1392" t="e">
        <f t="shared" si="1267"/>
        <v>#N/A</v>
      </c>
      <c r="L1392" t="e">
        <f t="shared" si="1268"/>
        <v>#N/A</v>
      </c>
      <c r="M1392" t="e">
        <f t="shared" si="1269"/>
        <v>#N/A</v>
      </c>
      <c r="N1392" t="e">
        <f t="shared" si="1270"/>
        <v>#N/A</v>
      </c>
      <c r="O1392" t="str">
        <f t="shared" si="1271"/>
        <v/>
      </c>
      <c r="P1392" t="str">
        <f>IF(OR($A1392="",INDEX(games!$H:$H,ROW())=""),"",INDEX(games!$H:$H,ROW()))</f>
        <v/>
      </c>
      <c r="Q1392" t="str">
        <f t="shared" si="1272"/>
        <v/>
      </c>
      <c r="T1392">
        <f t="shared" si="1273"/>
        <v>2011</v>
      </c>
      <c r="U1392">
        <f t="shared" si="1274"/>
        <v>2023</v>
      </c>
      <c r="V1392">
        <f t="shared" si="1275"/>
        <v>12</v>
      </c>
      <c r="W1392" t="str">
        <f>IF(TRIM(INDEX(connections!$A:$A,ROW()))="","",TRIM(INDEX(connections!$A:$A,ROW())))</f>
        <v>The Binding of Isaac</v>
      </c>
      <c r="X1392" t="str">
        <f>IF($W1392="","",TRIM(INDEX(connections!$B:$B,ROW())))</f>
        <v>Talented</v>
      </c>
      <c r="Y1392">
        <f t="shared" si="1276"/>
        <v>865</v>
      </c>
      <c r="Z1392">
        <f t="shared" si="1277"/>
        <v>848</v>
      </c>
      <c r="AA1392" t="str">
        <f t="shared" si="1278"/>
        <v>Yes</v>
      </c>
      <c r="AB1392" t="str">
        <f t="shared" si="1279"/>
        <v>Yes</v>
      </c>
      <c r="AC1392">
        <f t="shared" si="1280"/>
        <v>1</v>
      </c>
      <c r="AD1392">
        <f t="shared" si="1281"/>
        <v>0</v>
      </c>
      <c r="AE1392" t="str">
        <f t="shared" si="1282"/>
        <v/>
      </c>
      <c r="AG1392" t="str">
        <f t="shared" si="1283"/>
        <v/>
      </c>
      <c r="AH1392" t="str">
        <f t="shared" si="1284"/>
        <v/>
      </c>
      <c r="AI1392" t="str">
        <f t="shared" si="1285"/>
        <v/>
      </c>
      <c r="AJ1392" t="str">
        <f t="shared" si="1286"/>
        <v/>
      </c>
      <c r="AK1392" t="str">
        <f t="shared" si="1287"/>
        <v/>
      </c>
      <c r="AL1392" t="str">
        <f>IF($A1392="","",INDEX(games!$J:$J,ROW())&amp;"")</f>
        <v/>
      </c>
      <c r="AM1392" t="str">
        <f>IF($A1392="","",SUMPRODUCT($AO1392:$BD1392,'Map Analysis'!$AN$2^{0,1,2,3,4,5,6,7,8,9,10,11,12,13,14,15}))</f>
        <v/>
      </c>
      <c r="AN1392" t="str">
        <f t="shared" si="1288"/>
        <v/>
      </c>
      <c r="AO1392" t="str">
        <f t="shared" si="1289"/>
        <v/>
      </c>
      <c r="AP1392" t="str">
        <f t="shared" si="1290"/>
        <v/>
      </c>
      <c r="AQ1392" t="str">
        <f t="shared" si="1291"/>
        <v/>
      </c>
      <c r="AR1392" t="str">
        <f t="shared" si="1292"/>
        <v/>
      </c>
      <c r="AS1392" t="str">
        <f t="shared" si="1293"/>
        <v/>
      </c>
      <c r="AT1392" t="str">
        <f t="shared" si="1294"/>
        <v/>
      </c>
      <c r="AU1392" t="str">
        <f t="shared" si="1295"/>
        <v/>
      </c>
      <c r="AV1392" t="str">
        <f t="shared" si="1296"/>
        <v/>
      </c>
      <c r="AW1392" t="str">
        <f t="shared" si="1297"/>
        <v/>
      </c>
      <c r="AX1392" t="str">
        <f t="shared" si="1298"/>
        <v/>
      </c>
      <c r="AY1392" t="str">
        <f t="shared" si="1299"/>
        <v/>
      </c>
      <c r="AZ1392" t="str">
        <f t="shared" si="1300"/>
        <v/>
      </c>
      <c r="BA1392" t="str">
        <f t="shared" si="1301"/>
        <v/>
      </c>
      <c r="BB1392" t="str">
        <f t="shared" si="1302"/>
        <v/>
      </c>
      <c r="BC1392" t="str">
        <f t="shared" si="1303"/>
        <v/>
      </c>
      <c r="BD1392" t="str">
        <f t="shared" si="1304"/>
        <v/>
      </c>
      <c r="BF1392">
        <f t="shared" si="1305"/>
        <v>0</v>
      </c>
      <c r="BG1392">
        <f t="shared" si="1306"/>
        <v>0</v>
      </c>
      <c r="BH1392">
        <f t="shared" si="1307"/>
        <v>0</v>
      </c>
      <c r="BI1392">
        <f t="shared" si="1308"/>
        <v>0</v>
      </c>
      <c r="BJ1392">
        <f t="shared" si="1309"/>
        <v>0</v>
      </c>
      <c r="BK1392">
        <f t="shared" si="1310"/>
        <v>0</v>
      </c>
      <c r="BL1392">
        <f t="shared" si="1311"/>
        <v>0</v>
      </c>
      <c r="BM1392">
        <f t="shared" si="1312"/>
        <v>0</v>
      </c>
      <c r="BN1392">
        <f t="shared" si="1313"/>
        <v>0</v>
      </c>
      <c r="BO1392">
        <f t="shared" si="1314"/>
        <v>0</v>
      </c>
      <c r="BP1392">
        <f t="shared" si="1315"/>
        <v>0</v>
      </c>
      <c r="BQ1392">
        <f t="shared" si="1316"/>
        <v>0</v>
      </c>
      <c r="BR1392">
        <f t="shared" si="1317"/>
        <v>0</v>
      </c>
      <c r="BS1392">
        <f t="shared" si="1318"/>
        <v>0</v>
      </c>
      <c r="BT1392">
        <f t="shared" si="1319"/>
        <v>0</v>
      </c>
    </row>
    <row r="1393" spans="1:72" x14ac:dyDescent="0.25">
      <c r="A1393" t="str">
        <f>IF(TRIM(INDEX(games!$A:$A,ROW()))="","",TRIM(INDEX(games!$A:$A,ROW())))</f>
        <v/>
      </c>
      <c r="B1393" t="str">
        <f>IF(OR($A1393="",INDEX(games!$B:$B,ROW())=""),"",INDEX(games!$B:$B,ROW()))</f>
        <v/>
      </c>
      <c r="C1393" t="str">
        <f>IF(OR($A1393="",INDEX(games!$C:$C,ROW())=""),"",INDEX(games!$C:$C,ROW()))</f>
        <v/>
      </c>
      <c r="D1393" t="str">
        <f t="shared" si="1260"/>
        <v/>
      </c>
      <c r="E1393" t="str">
        <f t="shared" si="1261"/>
        <v/>
      </c>
      <c r="F1393" t="str">
        <f t="shared" si="1262"/>
        <v/>
      </c>
      <c r="G1393" t="e">
        <f t="shared" si="1263"/>
        <v>#N/A</v>
      </c>
      <c r="H1393" t="e">
        <f t="shared" si="1264"/>
        <v>#N/A</v>
      </c>
      <c r="I1393" t="e">
        <f t="shared" si="1265"/>
        <v>#N/A</v>
      </c>
      <c r="J1393" t="e">
        <f t="shared" si="1266"/>
        <v>#N/A</v>
      </c>
      <c r="K1393" t="e">
        <f t="shared" si="1267"/>
        <v>#N/A</v>
      </c>
      <c r="L1393" t="e">
        <f t="shared" si="1268"/>
        <v>#N/A</v>
      </c>
      <c r="M1393" t="e">
        <f t="shared" si="1269"/>
        <v>#N/A</v>
      </c>
      <c r="N1393" t="e">
        <f t="shared" si="1270"/>
        <v>#N/A</v>
      </c>
      <c r="O1393" t="str">
        <f t="shared" si="1271"/>
        <v/>
      </c>
      <c r="P1393" t="str">
        <f>IF(OR($A1393="",INDEX(games!$H:$H,ROW())=""),"",INDEX(games!$H:$H,ROW()))</f>
        <v/>
      </c>
      <c r="Q1393" t="str">
        <f t="shared" si="1272"/>
        <v/>
      </c>
      <c r="T1393">
        <f t="shared" si="1273"/>
        <v>2021</v>
      </c>
      <c r="U1393">
        <f t="shared" si="1274"/>
        <v>2023</v>
      </c>
      <c r="V1393">
        <f t="shared" si="1275"/>
        <v>2</v>
      </c>
      <c r="W1393" t="str">
        <f>IF(TRIM(INDEX(connections!$A:$A,ROW()))="","",TRIM(INDEX(connections!$A:$A,ROW())))</f>
        <v>Vampire Survivors</v>
      </c>
      <c r="X1393" t="str">
        <f>IF($W1393="","",TRIM(INDEX(connections!$B:$B,ROW())))</f>
        <v>Talented</v>
      </c>
      <c r="Y1393">
        <f t="shared" si="1276"/>
        <v>941</v>
      </c>
      <c r="Z1393">
        <f t="shared" si="1277"/>
        <v>848</v>
      </c>
      <c r="AA1393" t="str">
        <f t="shared" si="1278"/>
        <v>Yes</v>
      </c>
      <c r="AB1393" t="str">
        <f t="shared" si="1279"/>
        <v>Yes</v>
      </c>
      <c r="AC1393">
        <f t="shared" si="1280"/>
        <v>1</v>
      </c>
      <c r="AD1393">
        <f t="shared" si="1281"/>
        <v>0</v>
      </c>
      <c r="AE1393" t="str">
        <f t="shared" si="1282"/>
        <v/>
      </c>
      <c r="AG1393" t="str">
        <f t="shared" si="1283"/>
        <v/>
      </c>
      <c r="AH1393" t="str">
        <f t="shared" si="1284"/>
        <v/>
      </c>
      <c r="AI1393" t="str">
        <f t="shared" si="1285"/>
        <v/>
      </c>
      <c r="AJ1393" t="str">
        <f t="shared" si="1286"/>
        <v/>
      </c>
      <c r="AK1393" t="str">
        <f t="shared" si="1287"/>
        <v/>
      </c>
      <c r="AL1393" t="str">
        <f>IF($A1393="","",INDEX(games!$J:$J,ROW())&amp;"")</f>
        <v/>
      </c>
      <c r="AM1393" t="str">
        <f>IF($A1393="","",SUMPRODUCT($AO1393:$BD1393,'Map Analysis'!$AN$2^{0,1,2,3,4,5,6,7,8,9,10,11,12,13,14,15}))</f>
        <v/>
      </c>
      <c r="AN1393" t="str">
        <f t="shared" si="1288"/>
        <v/>
      </c>
      <c r="AO1393" t="str">
        <f t="shared" si="1289"/>
        <v/>
      </c>
      <c r="AP1393" t="str">
        <f t="shared" si="1290"/>
        <v/>
      </c>
      <c r="AQ1393" t="str">
        <f t="shared" si="1291"/>
        <v/>
      </c>
      <c r="AR1393" t="str">
        <f t="shared" si="1292"/>
        <v/>
      </c>
      <c r="AS1393" t="str">
        <f t="shared" si="1293"/>
        <v/>
      </c>
      <c r="AT1393" t="str">
        <f t="shared" si="1294"/>
        <v/>
      </c>
      <c r="AU1393" t="str">
        <f t="shared" si="1295"/>
        <v/>
      </c>
      <c r="AV1393" t="str">
        <f t="shared" si="1296"/>
        <v/>
      </c>
      <c r="AW1393" t="str">
        <f t="shared" si="1297"/>
        <v/>
      </c>
      <c r="AX1393" t="str">
        <f t="shared" si="1298"/>
        <v/>
      </c>
      <c r="AY1393" t="str">
        <f t="shared" si="1299"/>
        <v/>
      </c>
      <c r="AZ1393" t="str">
        <f t="shared" si="1300"/>
        <v/>
      </c>
      <c r="BA1393" t="str">
        <f t="shared" si="1301"/>
        <v/>
      </c>
      <c r="BB1393" t="str">
        <f t="shared" si="1302"/>
        <v/>
      </c>
      <c r="BC1393" t="str">
        <f t="shared" si="1303"/>
        <v/>
      </c>
      <c r="BD1393" t="str">
        <f t="shared" si="1304"/>
        <v/>
      </c>
      <c r="BF1393">
        <f t="shared" si="1305"/>
        <v>0</v>
      </c>
      <c r="BG1393">
        <f t="shared" si="1306"/>
        <v>0</v>
      </c>
      <c r="BH1393">
        <f t="shared" si="1307"/>
        <v>0</v>
      </c>
      <c r="BI1393">
        <f t="shared" si="1308"/>
        <v>0</v>
      </c>
      <c r="BJ1393">
        <f t="shared" si="1309"/>
        <v>0</v>
      </c>
      <c r="BK1393">
        <f t="shared" si="1310"/>
        <v>0</v>
      </c>
      <c r="BL1393">
        <f t="shared" si="1311"/>
        <v>0</v>
      </c>
      <c r="BM1393">
        <f t="shared" si="1312"/>
        <v>0</v>
      </c>
      <c r="BN1393">
        <f t="shared" si="1313"/>
        <v>0</v>
      </c>
      <c r="BO1393">
        <f t="shared" si="1314"/>
        <v>0</v>
      </c>
      <c r="BP1393">
        <f t="shared" si="1315"/>
        <v>0</v>
      </c>
      <c r="BQ1393">
        <f t="shared" si="1316"/>
        <v>0</v>
      </c>
      <c r="BR1393">
        <f t="shared" si="1317"/>
        <v>0</v>
      </c>
      <c r="BS1393">
        <f t="shared" si="1318"/>
        <v>0</v>
      </c>
      <c r="BT1393">
        <f t="shared" si="1319"/>
        <v>0</v>
      </c>
    </row>
    <row r="1394" spans="1:72" x14ac:dyDescent="0.25">
      <c r="A1394" t="str">
        <f>IF(TRIM(INDEX(games!$A:$A,ROW()))="","",TRIM(INDEX(games!$A:$A,ROW())))</f>
        <v/>
      </c>
      <c r="B1394" t="str">
        <f>IF(OR($A1394="",INDEX(games!$B:$B,ROW())=""),"",INDEX(games!$B:$B,ROW()))</f>
        <v/>
      </c>
      <c r="C1394" t="str">
        <f>IF(OR($A1394="",INDEX(games!$C:$C,ROW())=""),"",INDEX(games!$C:$C,ROW()))</f>
        <v/>
      </c>
      <c r="D1394" t="str">
        <f t="shared" si="1260"/>
        <v/>
      </c>
      <c r="E1394" t="str">
        <f t="shared" si="1261"/>
        <v/>
      </c>
      <c r="F1394" t="str">
        <f t="shared" si="1262"/>
        <v/>
      </c>
      <c r="G1394" t="e">
        <f t="shared" si="1263"/>
        <v>#N/A</v>
      </c>
      <c r="H1394" t="e">
        <f t="shared" si="1264"/>
        <v>#N/A</v>
      </c>
      <c r="I1394" t="e">
        <f t="shared" si="1265"/>
        <v>#N/A</v>
      </c>
      <c r="J1394" t="e">
        <f t="shared" si="1266"/>
        <v>#N/A</v>
      </c>
      <c r="K1394" t="e">
        <f t="shared" si="1267"/>
        <v>#N/A</v>
      </c>
      <c r="L1394" t="e">
        <f t="shared" si="1268"/>
        <v>#N/A</v>
      </c>
      <c r="M1394" t="e">
        <f t="shared" si="1269"/>
        <v>#N/A</v>
      </c>
      <c r="N1394" t="e">
        <f t="shared" si="1270"/>
        <v>#N/A</v>
      </c>
      <c r="O1394" t="str">
        <f t="shared" si="1271"/>
        <v/>
      </c>
      <c r="P1394" t="str">
        <f>IF(OR($A1394="",INDEX(games!$H:$H,ROW())=""),"",INDEX(games!$H:$H,ROW()))</f>
        <v/>
      </c>
      <c r="Q1394" t="str">
        <f t="shared" si="1272"/>
        <v/>
      </c>
      <c r="T1394">
        <f t="shared" si="1273"/>
        <v>2019</v>
      </c>
      <c r="U1394">
        <f t="shared" si="1274"/>
        <v>2023</v>
      </c>
      <c r="V1394">
        <f t="shared" si="1275"/>
        <v>4</v>
      </c>
      <c r="W1394" t="str">
        <f>IF(TRIM(INDEX(connections!$A:$A,ROW()))="","",TRIM(INDEX(connections!$A:$A,ROW())))</f>
        <v>Teamfight Tactics</v>
      </c>
      <c r="X1394" t="str">
        <f>IF($W1394="","",TRIM(INDEX(connections!$B:$B,ROW())))</f>
        <v>Tales &amp; Tactics</v>
      </c>
      <c r="Y1394">
        <f t="shared" si="1276"/>
        <v>856</v>
      </c>
      <c r="Z1394">
        <f t="shared" si="1277"/>
        <v>849</v>
      </c>
      <c r="AA1394" t="str">
        <f t="shared" si="1278"/>
        <v/>
      </c>
      <c r="AB1394" t="str">
        <f t="shared" si="1279"/>
        <v>Yes</v>
      </c>
      <c r="AC1394" t="str">
        <f t="shared" si="1280"/>
        <v/>
      </c>
      <c r="AD1394">
        <f t="shared" si="1281"/>
        <v>0</v>
      </c>
      <c r="AE1394" t="str">
        <f t="shared" si="1282"/>
        <v/>
      </c>
      <c r="AG1394" t="str">
        <f t="shared" si="1283"/>
        <v/>
      </c>
      <c r="AH1394" t="str">
        <f t="shared" si="1284"/>
        <v/>
      </c>
      <c r="AI1394" t="str">
        <f t="shared" si="1285"/>
        <v/>
      </c>
      <c r="AJ1394" t="str">
        <f t="shared" si="1286"/>
        <v/>
      </c>
      <c r="AK1394" t="str">
        <f t="shared" si="1287"/>
        <v/>
      </c>
      <c r="AL1394" t="str">
        <f>IF($A1394="","",INDEX(games!$J:$J,ROW())&amp;"")</f>
        <v/>
      </c>
      <c r="AM1394" t="str">
        <f>IF($A1394="","",SUMPRODUCT($AO1394:$BD1394,'Map Analysis'!$AN$2^{0,1,2,3,4,5,6,7,8,9,10,11,12,13,14,15}))</f>
        <v/>
      </c>
      <c r="AN1394" t="str">
        <f t="shared" si="1288"/>
        <v/>
      </c>
      <c r="AO1394" t="str">
        <f t="shared" si="1289"/>
        <v/>
      </c>
      <c r="AP1394" t="str">
        <f t="shared" si="1290"/>
        <v/>
      </c>
      <c r="AQ1394" t="str">
        <f t="shared" si="1291"/>
        <v/>
      </c>
      <c r="AR1394" t="str">
        <f t="shared" si="1292"/>
        <v/>
      </c>
      <c r="AS1394" t="str">
        <f t="shared" si="1293"/>
        <v/>
      </c>
      <c r="AT1394" t="str">
        <f t="shared" si="1294"/>
        <v/>
      </c>
      <c r="AU1394" t="str">
        <f t="shared" si="1295"/>
        <v/>
      </c>
      <c r="AV1394" t="str">
        <f t="shared" si="1296"/>
        <v/>
      </c>
      <c r="AW1394" t="str">
        <f t="shared" si="1297"/>
        <v/>
      </c>
      <c r="AX1394" t="str">
        <f t="shared" si="1298"/>
        <v/>
      </c>
      <c r="AY1394" t="str">
        <f t="shared" si="1299"/>
        <v/>
      </c>
      <c r="AZ1394" t="str">
        <f t="shared" si="1300"/>
        <v/>
      </c>
      <c r="BA1394" t="str">
        <f t="shared" si="1301"/>
        <v/>
      </c>
      <c r="BB1394" t="str">
        <f t="shared" si="1302"/>
        <v/>
      </c>
      <c r="BC1394" t="str">
        <f t="shared" si="1303"/>
        <v/>
      </c>
      <c r="BD1394" t="str">
        <f t="shared" si="1304"/>
        <v/>
      </c>
      <c r="BF1394">
        <f t="shared" si="1305"/>
        <v>0</v>
      </c>
      <c r="BG1394">
        <f t="shared" si="1306"/>
        <v>0</v>
      </c>
      <c r="BH1394">
        <f t="shared" si="1307"/>
        <v>0</v>
      </c>
      <c r="BI1394">
        <f t="shared" si="1308"/>
        <v>0</v>
      </c>
      <c r="BJ1394">
        <f t="shared" si="1309"/>
        <v>0</v>
      </c>
      <c r="BK1394">
        <f t="shared" si="1310"/>
        <v>0</v>
      </c>
      <c r="BL1394">
        <f t="shared" si="1311"/>
        <v>0</v>
      </c>
      <c r="BM1394">
        <f t="shared" si="1312"/>
        <v>0</v>
      </c>
      <c r="BN1394">
        <f t="shared" si="1313"/>
        <v>0</v>
      </c>
      <c r="BO1394">
        <f t="shared" si="1314"/>
        <v>0</v>
      </c>
      <c r="BP1394">
        <f t="shared" si="1315"/>
        <v>0</v>
      </c>
      <c r="BQ1394">
        <f t="shared" si="1316"/>
        <v>0</v>
      </c>
      <c r="BR1394">
        <f t="shared" si="1317"/>
        <v>0</v>
      </c>
      <c r="BS1394">
        <f t="shared" si="1318"/>
        <v>0</v>
      </c>
      <c r="BT1394">
        <f t="shared" si="1319"/>
        <v>0</v>
      </c>
    </row>
    <row r="1395" spans="1:72" x14ac:dyDescent="0.25">
      <c r="A1395" t="str">
        <f>IF(TRIM(INDEX(games!$A:$A,ROW()))="","",TRIM(INDEX(games!$A:$A,ROW())))</f>
        <v/>
      </c>
      <c r="B1395" t="str">
        <f>IF(OR($A1395="",INDEX(games!$B:$B,ROW())=""),"",INDEX(games!$B:$B,ROW()))</f>
        <v/>
      </c>
      <c r="C1395" t="str">
        <f>IF(OR($A1395="",INDEX(games!$C:$C,ROW())=""),"",INDEX(games!$C:$C,ROW()))</f>
        <v/>
      </c>
      <c r="D1395" t="str">
        <f t="shared" si="1260"/>
        <v/>
      </c>
      <c r="E1395" t="str">
        <f t="shared" si="1261"/>
        <v/>
      </c>
      <c r="F1395" t="str">
        <f t="shared" si="1262"/>
        <v/>
      </c>
      <c r="G1395" t="e">
        <f t="shared" si="1263"/>
        <v>#N/A</v>
      </c>
      <c r="H1395" t="e">
        <f t="shared" si="1264"/>
        <v>#N/A</v>
      </c>
      <c r="I1395" t="e">
        <f t="shared" si="1265"/>
        <v>#N/A</v>
      </c>
      <c r="J1395" t="e">
        <f t="shared" si="1266"/>
        <v>#N/A</v>
      </c>
      <c r="K1395" t="e">
        <f t="shared" si="1267"/>
        <v>#N/A</v>
      </c>
      <c r="L1395" t="e">
        <f t="shared" si="1268"/>
        <v>#N/A</v>
      </c>
      <c r="M1395" t="e">
        <f t="shared" si="1269"/>
        <v>#N/A</v>
      </c>
      <c r="N1395" t="e">
        <f t="shared" si="1270"/>
        <v>#N/A</v>
      </c>
      <c r="O1395" t="str">
        <f t="shared" si="1271"/>
        <v/>
      </c>
      <c r="P1395" t="str">
        <f>IF(OR($A1395="",INDEX(games!$H:$H,ROW())=""),"",INDEX(games!$H:$H,ROW()))</f>
        <v/>
      </c>
      <c r="Q1395" t="str">
        <f t="shared" si="1272"/>
        <v/>
      </c>
      <c r="T1395">
        <f t="shared" si="1273"/>
        <v>1994</v>
      </c>
      <c r="U1395">
        <f t="shared" si="1274"/>
        <v>1998</v>
      </c>
      <c r="V1395">
        <f t="shared" si="1275"/>
        <v>4</v>
      </c>
      <c r="W1395" t="str">
        <f>IF(TRIM(INDEX(connections!$A:$A,ROW()))="","",TRIM(INDEX(connections!$A:$A,ROW())))</f>
        <v>Zangband</v>
      </c>
      <c r="X1395" t="str">
        <f>IF($W1395="","",TRIM(INDEX(connections!$B:$B,ROW())))</f>
        <v>Tales of Maj'Eyal</v>
      </c>
      <c r="Y1395">
        <f t="shared" si="1276"/>
        <v>989</v>
      </c>
      <c r="Z1395">
        <f t="shared" si="1277"/>
        <v>850</v>
      </c>
      <c r="AA1395" t="str">
        <f t="shared" si="1278"/>
        <v>Yes</v>
      </c>
      <c r="AB1395" t="str">
        <f t="shared" si="1279"/>
        <v>Yes</v>
      </c>
      <c r="AC1395">
        <f t="shared" si="1280"/>
        <v>1</v>
      </c>
      <c r="AD1395">
        <f t="shared" si="1281"/>
        <v>0</v>
      </c>
      <c r="AE1395" t="str">
        <f t="shared" si="1282"/>
        <v/>
      </c>
      <c r="AG1395" t="str">
        <f t="shared" si="1283"/>
        <v/>
      </c>
      <c r="AH1395" t="str">
        <f t="shared" si="1284"/>
        <v/>
      </c>
      <c r="AI1395" t="str">
        <f t="shared" si="1285"/>
        <v/>
      </c>
      <c r="AJ1395" t="str">
        <f t="shared" si="1286"/>
        <v/>
      </c>
      <c r="AK1395" t="str">
        <f t="shared" si="1287"/>
        <v/>
      </c>
      <c r="AL1395" t="str">
        <f>IF($A1395="","",INDEX(games!$J:$J,ROW())&amp;"")</f>
        <v/>
      </c>
      <c r="AM1395" t="str">
        <f>IF($A1395="","",SUMPRODUCT($AO1395:$BD1395,'Map Analysis'!$AN$2^{0,1,2,3,4,5,6,7,8,9,10,11,12,13,14,15}))</f>
        <v/>
      </c>
      <c r="AN1395" t="str">
        <f t="shared" si="1288"/>
        <v/>
      </c>
      <c r="AO1395" t="str">
        <f t="shared" si="1289"/>
        <v/>
      </c>
      <c r="AP1395" t="str">
        <f t="shared" si="1290"/>
        <v/>
      </c>
      <c r="AQ1395" t="str">
        <f t="shared" si="1291"/>
        <v/>
      </c>
      <c r="AR1395" t="str">
        <f t="shared" si="1292"/>
        <v/>
      </c>
      <c r="AS1395" t="str">
        <f t="shared" si="1293"/>
        <v/>
      </c>
      <c r="AT1395" t="str">
        <f t="shared" si="1294"/>
        <v/>
      </c>
      <c r="AU1395" t="str">
        <f t="shared" si="1295"/>
        <v/>
      </c>
      <c r="AV1395" t="str">
        <f t="shared" si="1296"/>
        <v/>
      </c>
      <c r="AW1395" t="str">
        <f t="shared" si="1297"/>
        <v/>
      </c>
      <c r="AX1395" t="str">
        <f t="shared" si="1298"/>
        <v/>
      </c>
      <c r="AY1395" t="str">
        <f t="shared" si="1299"/>
        <v/>
      </c>
      <c r="AZ1395" t="str">
        <f t="shared" si="1300"/>
        <v/>
      </c>
      <c r="BA1395" t="str">
        <f t="shared" si="1301"/>
        <v/>
      </c>
      <c r="BB1395" t="str">
        <f t="shared" si="1302"/>
        <v/>
      </c>
      <c r="BC1395" t="str">
        <f t="shared" si="1303"/>
        <v/>
      </c>
      <c r="BD1395" t="str">
        <f t="shared" si="1304"/>
        <v/>
      </c>
      <c r="BF1395">
        <f t="shared" si="1305"/>
        <v>8</v>
      </c>
      <c r="BG1395">
        <f t="shared" si="1306"/>
        <v>7</v>
      </c>
      <c r="BH1395">
        <f t="shared" si="1307"/>
        <v>3</v>
      </c>
      <c r="BI1395">
        <f t="shared" si="1308"/>
        <v>0</v>
      </c>
      <c r="BJ1395">
        <f t="shared" si="1309"/>
        <v>0</v>
      </c>
      <c r="BK1395">
        <f t="shared" si="1310"/>
        <v>0</v>
      </c>
      <c r="BL1395">
        <f t="shared" si="1311"/>
        <v>0</v>
      </c>
      <c r="BM1395">
        <f t="shared" si="1312"/>
        <v>0</v>
      </c>
      <c r="BN1395">
        <f t="shared" si="1313"/>
        <v>0</v>
      </c>
      <c r="BO1395">
        <f t="shared" si="1314"/>
        <v>0</v>
      </c>
      <c r="BP1395">
        <f t="shared" si="1315"/>
        <v>0</v>
      </c>
      <c r="BQ1395">
        <f t="shared" si="1316"/>
        <v>0</v>
      </c>
      <c r="BR1395">
        <f t="shared" si="1317"/>
        <v>0</v>
      </c>
      <c r="BS1395">
        <f t="shared" si="1318"/>
        <v>0</v>
      </c>
      <c r="BT1395">
        <f t="shared" si="1319"/>
        <v>0</v>
      </c>
    </row>
    <row r="1396" spans="1:72" x14ac:dyDescent="0.25">
      <c r="A1396" t="str">
        <f>IF(TRIM(INDEX(games!$A:$A,ROW()))="","",TRIM(INDEX(games!$A:$A,ROW())))</f>
        <v/>
      </c>
      <c r="B1396" t="str">
        <f>IF(OR($A1396="",INDEX(games!$B:$B,ROW())=""),"",INDEX(games!$B:$B,ROW()))</f>
        <v/>
      </c>
      <c r="C1396" t="str">
        <f>IF(OR($A1396="",INDEX(games!$C:$C,ROW())=""),"",INDEX(games!$C:$C,ROW()))</f>
        <v/>
      </c>
      <c r="D1396" t="str">
        <f t="shared" si="1260"/>
        <v/>
      </c>
      <c r="E1396" t="str">
        <f t="shared" si="1261"/>
        <v/>
      </c>
      <c r="F1396" t="str">
        <f t="shared" si="1262"/>
        <v/>
      </c>
      <c r="G1396" t="e">
        <f t="shared" si="1263"/>
        <v>#N/A</v>
      </c>
      <c r="H1396" t="e">
        <f t="shared" si="1264"/>
        <v>#N/A</v>
      </c>
      <c r="I1396" t="e">
        <f t="shared" si="1265"/>
        <v>#N/A</v>
      </c>
      <c r="J1396" t="e">
        <f t="shared" si="1266"/>
        <v>#N/A</v>
      </c>
      <c r="K1396" t="e">
        <f t="shared" si="1267"/>
        <v>#N/A</v>
      </c>
      <c r="L1396" t="e">
        <f t="shared" si="1268"/>
        <v>#N/A</v>
      </c>
      <c r="M1396" t="e">
        <f t="shared" si="1269"/>
        <v>#N/A</v>
      </c>
      <c r="N1396" t="e">
        <f t="shared" si="1270"/>
        <v>#N/A</v>
      </c>
      <c r="O1396" t="str">
        <f t="shared" si="1271"/>
        <v/>
      </c>
      <c r="P1396" t="str">
        <f>IF(OR($A1396="",INDEX(games!$H:$H,ROW())=""),"",INDEX(games!$H:$H,ROW()))</f>
        <v/>
      </c>
      <c r="Q1396" t="str">
        <f t="shared" si="1272"/>
        <v/>
      </c>
      <c r="T1396">
        <f t="shared" si="1273"/>
        <v>2017</v>
      </c>
      <c r="U1396">
        <f t="shared" si="1274"/>
        <v>2026</v>
      </c>
      <c r="V1396">
        <f t="shared" si="1275"/>
        <v>9</v>
      </c>
      <c r="W1396" t="str">
        <f>IF(TRIM(INDEX(connections!$A:$A,ROW()))="","",TRIM(INDEX(connections!$A:$A,ROW())))</f>
        <v>Slay the Spire</v>
      </c>
      <c r="X1396" t="str">
        <f>IF($W1396="","",TRIM(INDEX(connections!$B:$B,ROW())))</f>
        <v>Talespinner</v>
      </c>
      <c r="Y1396">
        <f t="shared" si="1276"/>
        <v>772</v>
      </c>
      <c r="Z1396">
        <f t="shared" si="1277"/>
        <v>851</v>
      </c>
      <c r="AA1396" t="str">
        <f t="shared" si="1278"/>
        <v>Yes</v>
      </c>
      <c r="AB1396" t="str">
        <f t="shared" si="1279"/>
        <v/>
      </c>
      <c r="AC1396" t="str">
        <f t="shared" si="1280"/>
        <v/>
      </c>
      <c r="AD1396">
        <f t="shared" si="1281"/>
        <v>0</v>
      </c>
      <c r="AE1396" t="str">
        <f t="shared" si="1282"/>
        <v/>
      </c>
      <c r="AG1396" t="str">
        <f t="shared" si="1283"/>
        <v/>
      </c>
      <c r="AH1396" t="str">
        <f t="shared" si="1284"/>
        <v/>
      </c>
      <c r="AI1396" t="str">
        <f t="shared" si="1285"/>
        <v/>
      </c>
      <c r="AJ1396" t="str">
        <f t="shared" si="1286"/>
        <v/>
      </c>
      <c r="AK1396" t="str">
        <f t="shared" si="1287"/>
        <v/>
      </c>
      <c r="AL1396" t="str">
        <f>IF($A1396="","",INDEX(games!$J:$J,ROW())&amp;"")</f>
        <v/>
      </c>
      <c r="AM1396" t="str">
        <f>IF($A1396="","",SUMPRODUCT($AO1396:$BD1396,'Map Analysis'!$AN$2^{0,1,2,3,4,5,6,7,8,9,10,11,12,13,14,15}))</f>
        <v/>
      </c>
      <c r="AN1396" t="str">
        <f t="shared" si="1288"/>
        <v/>
      </c>
      <c r="AO1396" t="str">
        <f t="shared" si="1289"/>
        <v/>
      </c>
      <c r="AP1396" t="str">
        <f t="shared" si="1290"/>
        <v/>
      </c>
      <c r="AQ1396" t="str">
        <f t="shared" si="1291"/>
        <v/>
      </c>
      <c r="AR1396" t="str">
        <f t="shared" si="1292"/>
        <v/>
      </c>
      <c r="AS1396" t="str">
        <f t="shared" si="1293"/>
        <v/>
      </c>
      <c r="AT1396" t="str">
        <f t="shared" si="1294"/>
        <v/>
      </c>
      <c r="AU1396" t="str">
        <f t="shared" si="1295"/>
        <v/>
      </c>
      <c r="AV1396" t="str">
        <f t="shared" si="1296"/>
        <v/>
      </c>
      <c r="AW1396" t="str">
        <f t="shared" si="1297"/>
        <v/>
      </c>
      <c r="AX1396" t="str">
        <f t="shared" si="1298"/>
        <v/>
      </c>
      <c r="AY1396" t="str">
        <f t="shared" si="1299"/>
        <v/>
      </c>
      <c r="AZ1396" t="str">
        <f t="shared" si="1300"/>
        <v/>
      </c>
      <c r="BA1396" t="str">
        <f t="shared" si="1301"/>
        <v/>
      </c>
      <c r="BB1396" t="str">
        <f t="shared" si="1302"/>
        <v/>
      </c>
      <c r="BC1396" t="str">
        <f t="shared" si="1303"/>
        <v/>
      </c>
      <c r="BD1396" t="str">
        <f t="shared" si="1304"/>
        <v/>
      </c>
      <c r="BF1396">
        <f t="shared" si="1305"/>
        <v>0</v>
      </c>
      <c r="BG1396">
        <f t="shared" si="1306"/>
        <v>0</v>
      </c>
      <c r="BH1396">
        <f t="shared" si="1307"/>
        <v>0</v>
      </c>
      <c r="BI1396">
        <f t="shared" si="1308"/>
        <v>0</v>
      </c>
      <c r="BJ1396">
        <f t="shared" si="1309"/>
        <v>0</v>
      </c>
      <c r="BK1396">
        <f t="shared" si="1310"/>
        <v>0</v>
      </c>
      <c r="BL1396">
        <f t="shared" si="1311"/>
        <v>0</v>
      </c>
      <c r="BM1396">
        <f t="shared" si="1312"/>
        <v>0</v>
      </c>
      <c r="BN1396">
        <f t="shared" si="1313"/>
        <v>0</v>
      </c>
      <c r="BO1396">
        <f t="shared" si="1314"/>
        <v>0</v>
      </c>
      <c r="BP1396">
        <f t="shared" si="1315"/>
        <v>0</v>
      </c>
      <c r="BQ1396">
        <f t="shared" si="1316"/>
        <v>0</v>
      </c>
      <c r="BR1396">
        <f t="shared" si="1317"/>
        <v>0</v>
      </c>
      <c r="BS1396">
        <f t="shared" si="1318"/>
        <v>0</v>
      </c>
      <c r="BT1396">
        <f t="shared" si="1319"/>
        <v>0</v>
      </c>
    </row>
    <row r="1397" spans="1:72" x14ac:dyDescent="0.25">
      <c r="A1397" t="str">
        <f>IF(TRIM(INDEX(games!$A:$A,ROW()))="","",TRIM(INDEX(games!$A:$A,ROW())))</f>
        <v/>
      </c>
      <c r="B1397" t="str">
        <f>IF(OR($A1397="",INDEX(games!$B:$B,ROW())=""),"",INDEX(games!$B:$B,ROW()))</f>
        <v/>
      </c>
      <c r="C1397" t="str">
        <f>IF(OR($A1397="",INDEX(games!$C:$C,ROW())=""),"",INDEX(games!$C:$C,ROW()))</f>
        <v/>
      </c>
      <c r="D1397" t="str">
        <f t="shared" si="1260"/>
        <v/>
      </c>
      <c r="E1397" t="str">
        <f t="shared" si="1261"/>
        <v/>
      </c>
      <c r="F1397" t="str">
        <f t="shared" si="1262"/>
        <v/>
      </c>
      <c r="G1397" t="e">
        <f t="shared" si="1263"/>
        <v>#N/A</v>
      </c>
      <c r="H1397" t="e">
        <f t="shared" si="1264"/>
        <v>#N/A</v>
      </c>
      <c r="I1397" t="e">
        <f t="shared" si="1265"/>
        <v>#N/A</v>
      </c>
      <c r="J1397" t="e">
        <f t="shared" si="1266"/>
        <v>#N/A</v>
      </c>
      <c r="K1397" t="e">
        <f t="shared" si="1267"/>
        <v>#N/A</v>
      </c>
      <c r="L1397" t="e">
        <f t="shared" si="1268"/>
        <v>#N/A</v>
      </c>
      <c r="M1397" t="e">
        <f t="shared" si="1269"/>
        <v>#N/A</v>
      </c>
      <c r="N1397" t="e">
        <f t="shared" si="1270"/>
        <v>#N/A</v>
      </c>
      <c r="O1397" t="str">
        <f t="shared" si="1271"/>
        <v/>
      </c>
      <c r="P1397" t="str">
        <f>IF(OR($A1397="",INDEX(games!$H:$H,ROW())=""),"",INDEX(games!$H:$H,ROW()))</f>
        <v/>
      </c>
      <c r="Q1397" t="str">
        <f t="shared" si="1272"/>
        <v/>
      </c>
      <c r="T1397">
        <f t="shared" si="1273"/>
        <v>2010</v>
      </c>
      <c r="U1397">
        <f t="shared" si="1274"/>
        <v>2017</v>
      </c>
      <c r="V1397">
        <f t="shared" si="1275"/>
        <v>7</v>
      </c>
      <c r="W1397" t="str">
        <f>IF(TRIM(INDEX(connections!$A:$A,ROW()))="","",TRIM(INDEX(connections!$A:$A,ROW())))</f>
        <v>Dungeonmans</v>
      </c>
      <c r="X1397" t="str">
        <f>IF($W1397="","",TRIM(INDEX(connections!$B:$B,ROW())))</f>
        <v>Tangledeep</v>
      </c>
      <c r="Y1397">
        <f t="shared" si="1276"/>
        <v>272</v>
      </c>
      <c r="Z1397">
        <f t="shared" si="1277"/>
        <v>852</v>
      </c>
      <c r="AA1397" t="str">
        <f t="shared" si="1278"/>
        <v>Yes</v>
      </c>
      <c r="AB1397" t="str">
        <f t="shared" si="1279"/>
        <v>Yes</v>
      </c>
      <c r="AC1397">
        <f t="shared" si="1280"/>
        <v>1</v>
      </c>
      <c r="AD1397">
        <f t="shared" si="1281"/>
        <v>0</v>
      </c>
      <c r="AE1397" t="str">
        <f t="shared" si="1282"/>
        <v/>
      </c>
      <c r="AG1397" t="str">
        <f t="shared" si="1283"/>
        <v/>
      </c>
      <c r="AH1397" t="str">
        <f t="shared" si="1284"/>
        <v/>
      </c>
      <c r="AI1397" t="str">
        <f t="shared" si="1285"/>
        <v/>
      </c>
      <c r="AJ1397" t="str">
        <f t="shared" si="1286"/>
        <v/>
      </c>
      <c r="AK1397" t="str">
        <f t="shared" si="1287"/>
        <v/>
      </c>
      <c r="AL1397" t="str">
        <f>IF($A1397="","",INDEX(games!$J:$J,ROW())&amp;"")</f>
        <v/>
      </c>
      <c r="AM1397" t="str">
        <f>IF($A1397="","",SUMPRODUCT($AO1397:$BD1397,'Map Analysis'!$AN$2^{0,1,2,3,4,5,6,7,8,9,10,11,12,13,14,15}))</f>
        <v/>
      </c>
      <c r="AN1397" t="str">
        <f t="shared" si="1288"/>
        <v/>
      </c>
      <c r="AO1397" t="str">
        <f t="shared" si="1289"/>
        <v/>
      </c>
      <c r="AP1397" t="str">
        <f t="shared" si="1290"/>
        <v/>
      </c>
      <c r="AQ1397" t="str">
        <f t="shared" si="1291"/>
        <v/>
      </c>
      <c r="AR1397" t="str">
        <f t="shared" si="1292"/>
        <v/>
      </c>
      <c r="AS1397" t="str">
        <f t="shared" si="1293"/>
        <v/>
      </c>
      <c r="AT1397" t="str">
        <f t="shared" si="1294"/>
        <v/>
      </c>
      <c r="AU1397" t="str">
        <f t="shared" si="1295"/>
        <v/>
      </c>
      <c r="AV1397" t="str">
        <f t="shared" si="1296"/>
        <v/>
      </c>
      <c r="AW1397" t="str">
        <f t="shared" si="1297"/>
        <v/>
      </c>
      <c r="AX1397" t="str">
        <f t="shared" si="1298"/>
        <v/>
      </c>
      <c r="AY1397" t="str">
        <f t="shared" si="1299"/>
        <v/>
      </c>
      <c r="AZ1397" t="str">
        <f t="shared" si="1300"/>
        <v/>
      </c>
      <c r="BA1397" t="str">
        <f t="shared" si="1301"/>
        <v/>
      </c>
      <c r="BB1397" t="str">
        <f t="shared" si="1302"/>
        <v/>
      </c>
      <c r="BC1397" t="str">
        <f t="shared" si="1303"/>
        <v/>
      </c>
      <c r="BD1397" t="str">
        <f t="shared" si="1304"/>
        <v/>
      </c>
      <c r="BF1397">
        <f t="shared" si="1305"/>
        <v>1</v>
      </c>
      <c r="BG1397">
        <f t="shared" si="1306"/>
        <v>0</v>
      </c>
      <c r="BH1397">
        <f t="shared" si="1307"/>
        <v>0</v>
      </c>
      <c r="BI1397">
        <f t="shared" si="1308"/>
        <v>0</v>
      </c>
      <c r="BJ1397">
        <f t="shared" si="1309"/>
        <v>0</v>
      </c>
      <c r="BK1397">
        <f t="shared" si="1310"/>
        <v>0</v>
      </c>
      <c r="BL1397">
        <f t="shared" si="1311"/>
        <v>0</v>
      </c>
      <c r="BM1397">
        <f t="shared" si="1312"/>
        <v>0</v>
      </c>
      <c r="BN1397">
        <f t="shared" si="1313"/>
        <v>0</v>
      </c>
      <c r="BO1397">
        <f t="shared" si="1314"/>
        <v>0</v>
      </c>
      <c r="BP1397">
        <f t="shared" si="1315"/>
        <v>0</v>
      </c>
      <c r="BQ1397">
        <f t="shared" si="1316"/>
        <v>0</v>
      </c>
      <c r="BR1397">
        <f t="shared" si="1317"/>
        <v>0</v>
      </c>
      <c r="BS1397">
        <f t="shared" si="1318"/>
        <v>0</v>
      </c>
      <c r="BT1397">
        <f t="shared" si="1319"/>
        <v>0</v>
      </c>
    </row>
    <row r="1398" spans="1:72" x14ac:dyDescent="0.25">
      <c r="A1398" t="str">
        <f>IF(TRIM(INDEX(games!$A:$A,ROW()))="","",TRIM(INDEX(games!$A:$A,ROW())))</f>
        <v/>
      </c>
      <c r="B1398" t="str">
        <f>IF(OR($A1398="",INDEX(games!$B:$B,ROW())=""),"",INDEX(games!$B:$B,ROW()))</f>
        <v/>
      </c>
      <c r="C1398" t="str">
        <f>IF(OR($A1398="",INDEX(games!$C:$C,ROW())=""),"",INDEX(games!$C:$C,ROW()))</f>
        <v/>
      </c>
      <c r="D1398" t="str">
        <f t="shared" si="1260"/>
        <v/>
      </c>
      <c r="E1398" t="str">
        <f t="shared" si="1261"/>
        <v/>
      </c>
      <c r="F1398" t="str">
        <f t="shared" si="1262"/>
        <v/>
      </c>
      <c r="G1398" t="e">
        <f t="shared" si="1263"/>
        <v>#N/A</v>
      </c>
      <c r="H1398" t="e">
        <f t="shared" si="1264"/>
        <v>#N/A</v>
      </c>
      <c r="I1398" t="e">
        <f t="shared" si="1265"/>
        <v>#N/A</v>
      </c>
      <c r="J1398" t="e">
        <f t="shared" si="1266"/>
        <v>#N/A</v>
      </c>
      <c r="K1398" t="e">
        <f t="shared" si="1267"/>
        <v>#N/A</v>
      </c>
      <c r="L1398" t="e">
        <f t="shared" si="1268"/>
        <v>#N/A</v>
      </c>
      <c r="M1398" t="e">
        <f t="shared" si="1269"/>
        <v>#N/A</v>
      </c>
      <c r="N1398" t="e">
        <f t="shared" si="1270"/>
        <v>#N/A</v>
      </c>
      <c r="O1398" t="str">
        <f t="shared" si="1271"/>
        <v/>
      </c>
      <c r="P1398" t="str">
        <f>IF(OR($A1398="",INDEX(games!$H:$H,ROW())=""),"",INDEX(games!$H:$H,ROW()))</f>
        <v/>
      </c>
      <c r="Q1398" t="str">
        <f t="shared" si="1272"/>
        <v/>
      </c>
      <c r="T1398">
        <f t="shared" si="1273"/>
        <v>1995</v>
      </c>
      <c r="U1398">
        <f t="shared" si="1274"/>
        <v>2017</v>
      </c>
      <c r="V1398">
        <f t="shared" si="1275"/>
        <v>22</v>
      </c>
      <c r="W1398" t="str">
        <f>IF(TRIM(INDEX(connections!$A:$A,ROW()))="","",TRIM(INDEX(connections!$A:$A,ROW())))</f>
        <v>Mystery Dungeon 2: Shiren the Wanderer</v>
      </c>
      <c r="X1398" t="str">
        <f>IF($W1398="","",TRIM(INDEX(connections!$B:$B,ROW())))</f>
        <v>Tangledeep</v>
      </c>
      <c r="Y1398">
        <f t="shared" si="1276"/>
        <v>546</v>
      </c>
      <c r="Z1398">
        <f t="shared" si="1277"/>
        <v>852</v>
      </c>
      <c r="AA1398" t="str">
        <f t="shared" si="1278"/>
        <v>Yes</v>
      </c>
      <c r="AB1398" t="str">
        <f t="shared" si="1279"/>
        <v>Yes</v>
      </c>
      <c r="AC1398">
        <f t="shared" si="1280"/>
        <v>1</v>
      </c>
      <c r="AD1398">
        <f t="shared" si="1281"/>
        <v>0</v>
      </c>
      <c r="AE1398" t="str">
        <f t="shared" si="1282"/>
        <v/>
      </c>
      <c r="AG1398" t="str">
        <f t="shared" si="1283"/>
        <v/>
      </c>
      <c r="AH1398" t="str">
        <f t="shared" si="1284"/>
        <v/>
      </c>
      <c r="AI1398" t="str">
        <f t="shared" si="1285"/>
        <v/>
      </c>
      <c r="AJ1398" t="str">
        <f t="shared" si="1286"/>
        <v/>
      </c>
      <c r="AK1398" t="str">
        <f t="shared" si="1287"/>
        <v/>
      </c>
      <c r="AL1398" t="str">
        <f>IF($A1398="","",INDEX(games!$J:$J,ROW())&amp;"")</f>
        <v/>
      </c>
      <c r="AM1398" t="str">
        <f>IF($A1398="","",SUMPRODUCT($AO1398:$BD1398,'Map Analysis'!$AN$2^{0,1,2,3,4,5,6,7,8,9,10,11,12,13,14,15}))</f>
        <v/>
      </c>
      <c r="AN1398" t="str">
        <f t="shared" si="1288"/>
        <v/>
      </c>
      <c r="AO1398" t="str">
        <f t="shared" si="1289"/>
        <v/>
      </c>
      <c r="AP1398" t="str">
        <f t="shared" si="1290"/>
        <v/>
      </c>
      <c r="AQ1398" t="str">
        <f t="shared" si="1291"/>
        <v/>
      </c>
      <c r="AR1398" t="str">
        <f t="shared" si="1292"/>
        <v/>
      </c>
      <c r="AS1398" t="str">
        <f t="shared" si="1293"/>
        <v/>
      </c>
      <c r="AT1398" t="str">
        <f t="shared" si="1294"/>
        <v/>
      </c>
      <c r="AU1398" t="str">
        <f t="shared" si="1295"/>
        <v/>
      </c>
      <c r="AV1398" t="str">
        <f t="shared" si="1296"/>
        <v/>
      </c>
      <c r="AW1398" t="str">
        <f t="shared" si="1297"/>
        <v/>
      </c>
      <c r="AX1398" t="str">
        <f t="shared" si="1298"/>
        <v/>
      </c>
      <c r="AY1398" t="str">
        <f t="shared" si="1299"/>
        <v/>
      </c>
      <c r="AZ1398" t="str">
        <f t="shared" si="1300"/>
        <v/>
      </c>
      <c r="BA1398" t="str">
        <f t="shared" si="1301"/>
        <v/>
      </c>
      <c r="BB1398" t="str">
        <f t="shared" si="1302"/>
        <v/>
      </c>
      <c r="BC1398" t="str">
        <f t="shared" si="1303"/>
        <v/>
      </c>
      <c r="BD1398" t="str">
        <f t="shared" si="1304"/>
        <v/>
      </c>
      <c r="BF1398">
        <f t="shared" si="1305"/>
        <v>1</v>
      </c>
      <c r="BG1398">
        <f t="shared" si="1306"/>
        <v>0</v>
      </c>
      <c r="BH1398">
        <f t="shared" si="1307"/>
        <v>0</v>
      </c>
      <c r="BI1398">
        <f t="shared" si="1308"/>
        <v>0</v>
      </c>
      <c r="BJ1398">
        <f t="shared" si="1309"/>
        <v>0</v>
      </c>
      <c r="BK1398">
        <f t="shared" si="1310"/>
        <v>0</v>
      </c>
      <c r="BL1398">
        <f t="shared" si="1311"/>
        <v>0</v>
      </c>
      <c r="BM1398">
        <f t="shared" si="1312"/>
        <v>0</v>
      </c>
      <c r="BN1398">
        <f t="shared" si="1313"/>
        <v>0</v>
      </c>
      <c r="BO1398">
        <f t="shared" si="1314"/>
        <v>0</v>
      </c>
      <c r="BP1398">
        <f t="shared" si="1315"/>
        <v>0</v>
      </c>
      <c r="BQ1398">
        <f t="shared" si="1316"/>
        <v>0</v>
      </c>
      <c r="BR1398">
        <f t="shared" si="1317"/>
        <v>0</v>
      </c>
      <c r="BS1398">
        <f t="shared" si="1318"/>
        <v>0</v>
      </c>
      <c r="BT1398">
        <f t="shared" si="1319"/>
        <v>0</v>
      </c>
    </row>
    <row r="1399" spans="1:72" x14ac:dyDescent="0.25">
      <c r="A1399" t="str">
        <f>IF(TRIM(INDEX(games!$A:$A,ROW()))="","",TRIM(INDEX(games!$A:$A,ROW())))</f>
        <v/>
      </c>
      <c r="B1399" t="str">
        <f>IF(OR($A1399="",INDEX(games!$B:$B,ROW())=""),"",INDEX(games!$B:$B,ROW()))</f>
        <v/>
      </c>
      <c r="C1399" t="str">
        <f>IF(OR($A1399="",INDEX(games!$C:$C,ROW())=""),"",INDEX(games!$C:$C,ROW()))</f>
        <v/>
      </c>
      <c r="D1399" t="str">
        <f t="shared" si="1260"/>
        <v/>
      </c>
      <c r="E1399" t="str">
        <f t="shared" si="1261"/>
        <v/>
      </c>
      <c r="F1399" t="str">
        <f t="shared" si="1262"/>
        <v/>
      </c>
      <c r="G1399" t="e">
        <f t="shared" si="1263"/>
        <v>#N/A</v>
      </c>
      <c r="H1399" t="e">
        <f t="shared" si="1264"/>
        <v>#N/A</v>
      </c>
      <c r="I1399" t="e">
        <f t="shared" si="1265"/>
        <v>#N/A</v>
      </c>
      <c r="J1399" t="e">
        <f t="shared" si="1266"/>
        <v>#N/A</v>
      </c>
      <c r="K1399" t="e">
        <f t="shared" si="1267"/>
        <v>#N/A</v>
      </c>
      <c r="L1399" t="e">
        <f t="shared" si="1268"/>
        <v>#N/A</v>
      </c>
      <c r="M1399" t="e">
        <f t="shared" si="1269"/>
        <v>#N/A</v>
      </c>
      <c r="N1399" t="e">
        <f t="shared" si="1270"/>
        <v>#N/A</v>
      </c>
      <c r="O1399" t="str">
        <f t="shared" si="1271"/>
        <v/>
      </c>
      <c r="P1399" t="str">
        <f>IF(OR($A1399="",INDEX(games!$H:$H,ROW())=""),"",INDEX(games!$H:$H,ROW()))</f>
        <v/>
      </c>
      <c r="Q1399" t="str">
        <f t="shared" si="1272"/>
        <v/>
      </c>
      <c r="T1399">
        <f t="shared" si="1273"/>
        <v>1998</v>
      </c>
      <c r="U1399">
        <f t="shared" si="1274"/>
        <v>2017</v>
      </c>
      <c r="V1399">
        <f t="shared" si="1275"/>
        <v>19</v>
      </c>
      <c r="W1399" t="str">
        <f>IF(TRIM(INDEX(connections!$A:$A,ROW()))="","",TRIM(INDEX(connections!$A:$A,ROW())))</f>
        <v>Tales of Maj'Eyal</v>
      </c>
      <c r="X1399" t="str">
        <f>IF($W1399="","",TRIM(INDEX(connections!$B:$B,ROW())))</f>
        <v>Tangledeep</v>
      </c>
      <c r="Y1399">
        <f t="shared" si="1276"/>
        <v>850</v>
      </c>
      <c r="Z1399">
        <f t="shared" si="1277"/>
        <v>852</v>
      </c>
      <c r="AA1399" t="str">
        <f t="shared" si="1278"/>
        <v>Yes</v>
      </c>
      <c r="AB1399" t="str">
        <f t="shared" si="1279"/>
        <v>Yes</v>
      </c>
      <c r="AC1399">
        <f t="shared" si="1280"/>
        <v>1</v>
      </c>
      <c r="AD1399">
        <f t="shared" si="1281"/>
        <v>0</v>
      </c>
      <c r="AE1399" t="str">
        <f t="shared" si="1282"/>
        <v/>
      </c>
      <c r="AG1399" t="str">
        <f t="shared" si="1283"/>
        <v/>
      </c>
      <c r="AH1399" t="str">
        <f t="shared" si="1284"/>
        <v/>
      </c>
      <c r="AI1399" t="str">
        <f t="shared" si="1285"/>
        <v/>
      </c>
      <c r="AJ1399" t="str">
        <f t="shared" si="1286"/>
        <v/>
      </c>
      <c r="AK1399" t="str">
        <f t="shared" si="1287"/>
        <v/>
      </c>
      <c r="AL1399" t="str">
        <f>IF($A1399="","",INDEX(games!$J:$J,ROW())&amp;"")</f>
        <v/>
      </c>
      <c r="AM1399" t="str">
        <f>IF($A1399="","",SUMPRODUCT($AO1399:$BD1399,'Map Analysis'!$AN$2^{0,1,2,3,4,5,6,7,8,9,10,11,12,13,14,15}))</f>
        <v/>
      </c>
      <c r="AN1399" t="str">
        <f t="shared" si="1288"/>
        <v/>
      </c>
      <c r="AO1399" t="str">
        <f t="shared" si="1289"/>
        <v/>
      </c>
      <c r="AP1399" t="str">
        <f t="shared" si="1290"/>
        <v/>
      </c>
      <c r="AQ1399" t="str">
        <f t="shared" si="1291"/>
        <v/>
      </c>
      <c r="AR1399" t="str">
        <f t="shared" si="1292"/>
        <v/>
      </c>
      <c r="AS1399" t="str">
        <f t="shared" si="1293"/>
        <v/>
      </c>
      <c r="AT1399" t="str">
        <f t="shared" si="1294"/>
        <v/>
      </c>
      <c r="AU1399" t="str">
        <f t="shared" si="1295"/>
        <v/>
      </c>
      <c r="AV1399" t="str">
        <f t="shared" si="1296"/>
        <v/>
      </c>
      <c r="AW1399" t="str">
        <f t="shared" si="1297"/>
        <v/>
      </c>
      <c r="AX1399" t="str">
        <f t="shared" si="1298"/>
        <v/>
      </c>
      <c r="AY1399" t="str">
        <f t="shared" si="1299"/>
        <v/>
      </c>
      <c r="AZ1399" t="str">
        <f t="shared" si="1300"/>
        <v/>
      </c>
      <c r="BA1399" t="str">
        <f t="shared" si="1301"/>
        <v/>
      </c>
      <c r="BB1399" t="str">
        <f t="shared" si="1302"/>
        <v/>
      </c>
      <c r="BC1399" t="str">
        <f t="shared" si="1303"/>
        <v/>
      </c>
      <c r="BD1399" t="str">
        <f t="shared" si="1304"/>
        <v/>
      </c>
      <c r="BF1399">
        <f t="shared" si="1305"/>
        <v>1</v>
      </c>
      <c r="BG1399">
        <f t="shared" si="1306"/>
        <v>0</v>
      </c>
      <c r="BH1399">
        <f t="shared" si="1307"/>
        <v>0</v>
      </c>
      <c r="BI1399">
        <f t="shared" si="1308"/>
        <v>0</v>
      </c>
      <c r="BJ1399">
        <f t="shared" si="1309"/>
        <v>0</v>
      </c>
      <c r="BK1399">
        <f t="shared" si="1310"/>
        <v>0</v>
      </c>
      <c r="BL1399">
        <f t="shared" si="1311"/>
        <v>0</v>
      </c>
      <c r="BM1399">
        <f t="shared" si="1312"/>
        <v>0</v>
      </c>
      <c r="BN1399">
        <f t="shared" si="1313"/>
        <v>0</v>
      </c>
      <c r="BO1399">
        <f t="shared" si="1314"/>
        <v>0</v>
      </c>
      <c r="BP1399">
        <f t="shared" si="1315"/>
        <v>0</v>
      </c>
      <c r="BQ1399">
        <f t="shared" si="1316"/>
        <v>0</v>
      </c>
      <c r="BR1399">
        <f t="shared" si="1317"/>
        <v>0</v>
      </c>
      <c r="BS1399">
        <f t="shared" si="1318"/>
        <v>0</v>
      </c>
      <c r="BT1399">
        <f t="shared" si="1319"/>
        <v>0</v>
      </c>
    </row>
    <row r="1400" spans="1:72" x14ac:dyDescent="0.25">
      <c r="A1400" t="str">
        <f>IF(TRIM(INDEX(games!$A:$A,ROW()))="","",TRIM(INDEX(games!$A:$A,ROW())))</f>
        <v/>
      </c>
      <c r="B1400" t="str">
        <f>IF(OR($A1400="",INDEX(games!$B:$B,ROW())=""),"",INDEX(games!$B:$B,ROW()))</f>
        <v/>
      </c>
      <c r="C1400" t="str">
        <f>IF(OR($A1400="",INDEX(games!$C:$C,ROW())=""),"",INDEX(games!$C:$C,ROW()))</f>
        <v/>
      </c>
      <c r="D1400" t="str">
        <f t="shared" si="1260"/>
        <v/>
      </c>
      <c r="E1400" t="str">
        <f t="shared" si="1261"/>
        <v/>
      </c>
      <c r="F1400" t="str">
        <f t="shared" si="1262"/>
        <v/>
      </c>
      <c r="G1400" t="e">
        <f t="shared" si="1263"/>
        <v>#N/A</v>
      </c>
      <c r="H1400" t="e">
        <f t="shared" si="1264"/>
        <v>#N/A</v>
      </c>
      <c r="I1400" t="e">
        <f t="shared" si="1265"/>
        <v>#N/A</v>
      </c>
      <c r="J1400" t="e">
        <f t="shared" si="1266"/>
        <v>#N/A</v>
      </c>
      <c r="K1400" t="e">
        <f t="shared" si="1267"/>
        <v>#N/A</v>
      </c>
      <c r="L1400" t="e">
        <f t="shared" si="1268"/>
        <v>#N/A</v>
      </c>
      <c r="M1400" t="e">
        <f t="shared" si="1269"/>
        <v>#N/A</v>
      </c>
      <c r="N1400" t="e">
        <f t="shared" si="1270"/>
        <v>#N/A</v>
      </c>
      <c r="O1400" t="str">
        <f t="shared" si="1271"/>
        <v/>
      </c>
      <c r="P1400" t="str">
        <f>IF(OR($A1400="",INDEX(games!$H:$H,ROW())=""),"",INDEX(games!$H:$H,ROW()))</f>
        <v/>
      </c>
      <c r="Q1400" t="str">
        <f t="shared" si="1272"/>
        <v/>
      </c>
      <c r="T1400">
        <f t="shared" si="1273"/>
        <v>1997</v>
      </c>
      <c r="U1400">
        <f t="shared" si="1274"/>
        <v>2006</v>
      </c>
      <c r="V1400">
        <f t="shared" si="1275"/>
        <v>9</v>
      </c>
      <c r="W1400" t="str">
        <f>IF(TRIM(INDEX(connections!$A:$A,ROW()))="","",TRIM(INDEX(connections!$A:$A,ROW())))</f>
        <v>Azure Dreams</v>
      </c>
      <c r="X1400" t="str">
        <f>IF($W1400="","",TRIM(INDEX(connections!$B:$B,ROW())))</f>
        <v>Tao's Adventure: Curse of the Demon Seal</v>
      </c>
      <c r="Y1400">
        <f t="shared" si="1276"/>
        <v>52</v>
      </c>
      <c r="Z1400">
        <f t="shared" si="1277"/>
        <v>854</v>
      </c>
      <c r="AA1400" t="str">
        <f t="shared" si="1278"/>
        <v>Yes</v>
      </c>
      <c r="AB1400" t="str">
        <f t="shared" si="1279"/>
        <v>Yes</v>
      </c>
      <c r="AC1400">
        <f t="shared" si="1280"/>
        <v>1</v>
      </c>
      <c r="AD1400">
        <f t="shared" si="1281"/>
        <v>0</v>
      </c>
      <c r="AE1400" t="str">
        <f t="shared" si="1282"/>
        <v/>
      </c>
      <c r="AG1400" t="str">
        <f t="shared" si="1283"/>
        <v/>
      </c>
      <c r="AH1400" t="str">
        <f t="shared" si="1284"/>
        <v/>
      </c>
      <c r="AI1400" t="str">
        <f t="shared" si="1285"/>
        <v/>
      </c>
      <c r="AJ1400" t="str">
        <f t="shared" si="1286"/>
        <v/>
      </c>
      <c r="AK1400" t="str">
        <f t="shared" si="1287"/>
        <v/>
      </c>
      <c r="AL1400" t="str">
        <f>IF($A1400="","",INDEX(games!$J:$J,ROW())&amp;"")</f>
        <v/>
      </c>
      <c r="AM1400" t="str">
        <f>IF($A1400="","",SUMPRODUCT($AO1400:$BD1400,'Map Analysis'!$AN$2^{0,1,2,3,4,5,6,7,8,9,10,11,12,13,14,15}))</f>
        <v/>
      </c>
      <c r="AN1400" t="str">
        <f t="shared" si="1288"/>
        <v/>
      </c>
      <c r="AO1400" t="str">
        <f t="shared" si="1289"/>
        <v/>
      </c>
      <c r="AP1400" t="str">
        <f t="shared" si="1290"/>
        <v/>
      </c>
      <c r="AQ1400" t="str">
        <f t="shared" si="1291"/>
        <v/>
      </c>
      <c r="AR1400" t="str">
        <f t="shared" si="1292"/>
        <v/>
      </c>
      <c r="AS1400" t="str">
        <f t="shared" si="1293"/>
        <v/>
      </c>
      <c r="AT1400" t="str">
        <f t="shared" si="1294"/>
        <v/>
      </c>
      <c r="AU1400" t="str">
        <f t="shared" si="1295"/>
        <v/>
      </c>
      <c r="AV1400" t="str">
        <f t="shared" si="1296"/>
        <v/>
      </c>
      <c r="AW1400" t="str">
        <f t="shared" si="1297"/>
        <v/>
      </c>
      <c r="AX1400" t="str">
        <f t="shared" si="1298"/>
        <v/>
      </c>
      <c r="AY1400" t="str">
        <f t="shared" si="1299"/>
        <v/>
      </c>
      <c r="AZ1400" t="str">
        <f t="shared" si="1300"/>
        <v/>
      </c>
      <c r="BA1400" t="str">
        <f t="shared" si="1301"/>
        <v/>
      </c>
      <c r="BB1400" t="str">
        <f t="shared" si="1302"/>
        <v/>
      </c>
      <c r="BC1400" t="str">
        <f t="shared" si="1303"/>
        <v/>
      </c>
      <c r="BD1400" t="str">
        <f t="shared" si="1304"/>
        <v/>
      </c>
      <c r="BF1400">
        <f t="shared" si="1305"/>
        <v>0</v>
      </c>
      <c r="BG1400">
        <f t="shared" si="1306"/>
        <v>0</v>
      </c>
      <c r="BH1400">
        <f t="shared" si="1307"/>
        <v>0</v>
      </c>
      <c r="BI1400">
        <f t="shared" si="1308"/>
        <v>0</v>
      </c>
      <c r="BJ1400">
        <f t="shared" si="1309"/>
        <v>0</v>
      </c>
      <c r="BK1400">
        <f t="shared" si="1310"/>
        <v>0</v>
      </c>
      <c r="BL1400">
        <f t="shared" si="1311"/>
        <v>0</v>
      </c>
      <c r="BM1400">
        <f t="shared" si="1312"/>
        <v>0</v>
      </c>
      <c r="BN1400">
        <f t="shared" si="1313"/>
        <v>0</v>
      </c>
      <c r="BO1400">
        <f t="shared" si="1314"/>
        <v>0</v>
      </c>
      <c r="BP1400">
        <f t="shared" si="1315"/>
        <v>0</v>
      </c>
      <c r="BQ1400">
        <f t="shared" si="1316"/>
        <v>0</v>
      </c>
      <c r="BR1400">
        <f t="shared" si="1317"/>
        <v>0</v>
      </c>
      <c r="BS1400">
        <f t="shared" si="1318"/>
        <v>0</v>
      </c>
      <c r="BT1400">
        <f t="shared" si="1319"/>
        <v>0</v>
      </c>
    </row>
    <row r="1401" spans="1:72" x14ac:dyDescent="0.25">
      <c r="A1401" t="str">
        <f>IF(TRIM(INDEX(games!$A:$A,ROW()))="","",TRIM(INDEX(games!$A:$A,ROW())))</f>
        <v/>
      </c>
      <c r="B1401" t="str">
        <f>IF(OR($A1401="",INDEX(games!$B:$B,ROW())=""),"",INDEX(games!$B:$B,ROW()))</f>
        <v/>
      </c>
      <c r="C1401" t="str">
        <f>IF(OR($A1401="",INDEX(games!$C:$C,ROW())=""),"",INDEX(games!$C:$C,ROW()))</f>
        <v/>
      </c>
      <c r="D1401" t="str">
        <f t="shared" si="1260"/>
        <v/>
      </c>
      <c r="E1401" t="str">
        <f t="shared" si="1261"/>
        <v/>
      </c>
      <c r="F1401" t="str">
        <f t="shared" si="1262"/>
        <v/>
      </c>
      <c r="G1401" t="e">
        <f t="shared" si="1263"/>
        <v>#N/A</v>
      </c>
      <c r="H1401" t="e">
        <f t="shared" si="1264"/>
        <v>#N/A</v>
      </c>
      <c r="I1401" t="e">
        <f t="shared" si="1265"/>
        <v>#N/A</v>
      </c>
      <c r="J1401" t="e">
        <f t="shared" si="1266"/>
        <v>#N/A</v>
      </c>
      <c r="K1401" t="e">
        <f t="shared" si="1267"/>
        <v>#N/A</v>
      </c>
      <c r="L1401" t="e">
        <f t="shared" si="1268"/>
        <v>#N/A</v>
      </c>
      <c r="M1401" t="e">
        <f t="shared" si="1269"/>
        <v>#N/A</v>
      </c>
      <c r="N1401" t="e">
        <f t="shared" si="1270"/>
        <v>#N/A</v>
      </c>
      <c r="O1401" t="str">
        <f t="shared" si="1271"/>
        <v/>
      </c>
      <c r="P1401" t="str">
        <f>IF(OR($A1401="",INDEX(games!$H:$H,ROW())=""),"",INDEX(games!$H:$H,ROW()))</f>
        <v/>
      </c>
      <c r="Q1401" t="str">
        <f t="shared" si="1272"/>
        <v/>
      </c>
      <c r="T1401">
        <f t="shared" si="1273"/>
        <v>2019</v>
      </c>
      <c r="U1401">
        <f t="shared" si="1274"/>
        <v>2023</v>
      </c>
      <c r="V1401">
        <f t="shared" si="1275"/>
        <v>4</v>
      </c>
      <c r="W1401" t="str">
        <f>IF(TRIM(INDEX(connections!$A:$A,ROW()))="","",TRIM(INDEX(connections!$A:$A,ROW())))</f>
        <v>Hades</v>
      </c>
      <c r="X1401" t="str">
        <f>IF($W1401="","",TRIM(INDEX(connections!$B:$B,ROW())))</f>
        <v>Tape to Tape</v>
      </c>
      <c r="Y1401">
        <f t="shared" si="1276"/>
        <v>375</v>
      </c>
      <c r="Z1401">
        <f t="shared" si="1277"/>
        <v>855</v>
      </c>
      <c r="AA1401" t="str">
        <f t="shared" si="1278"/>
        <v>Yes</v>
      </c>
      <c r="AB1401" t="str">
        <f t="shared" si="1279"/>
        <v>Yes</v>
      </c>
      <c r="AC1401">
        <f t="shared" si="1280"/>
        <v>1</v>
      </c>
      <c r="AD1401">
        <f t="shared" si="1281"/>
        <v>0</v>
      </c>
      <c r="AE1401" t="str">
        <f t="shared" si="1282"/>
        <v/>
      </c>
      <c r="AG1401" t="str">
        <f t="shared" si="1283"/>
        <v/>
      </c>
      <c r="AH1401" t="str">
        <f t="shared" si="1284"/>
        <v/>
      </c>
      <c r="AI1401" t="str">
        <f t="shared" si="1285"/>
        <v/>
      </c>
      <c r="AJ1401" t="str">
        <f t="shared" si="1286"/>
        <v/>
      </c>
      <c r="AK1401" t="str">
        <f t="shared" si="1287"/>
        <v/>
      </c>
      <c r="AL1401" t="str">
        <f>IF($A1401="","",INDEX(games!$J:$J,ROW())&amp;"")</f>
        <v/>
      </c>
      <c r="AM1401" t="str">
        <f>IF($A1401="","",SUMPRODUCT($AO1401:$BD1401,'Map Analysis'!$AN$2^{0,1,2,3,4,5,6,7,8,9,10,11,12,13,14,15}))</f>
        <v/>
      </c>
      <c r="AN1401" t="str">
        <f t="shared" si="1288"/>
        <v/>
      </c>
      <c r="AO1401" t="str">
        <f t="shared" si="1289"/>
        <v/>
      </c>
      <c r="AP1401" t="str">
        <f t="shared" si="1290"/>
        <v/>
      </c>
      <c r="AQ1401" t="str">
        <f t="shared" si="1291"/>
        <v/>
      </c>
      <c r="AR1401" t="str">
        <f t="shared" si="1292"/>
        <v/>
      </c>
      <c r="AS1401" t="str">
        <f t="shared" si="1293"/>
        <v/>
      </c>
      <c r="AT1401" t="str">
        <f t="shared" si="1294"/>
        <v/>
      </c>
      <c r="AU1401" t="str">
        <f t="shared" si="1295"/>
        <v/>
      </c>
      <c r="AV1401" t="str">
        <f t="shared" si="1296"/>
        <v/>
      </c>
      <c r="AW1401" t="str">
        <f t="shared" si="1297"/>
        <v/>
      </c>
      <c r="AX1401" t="str">
        <f t="shared" si="1298"/>
        <v/>
      </c>
      <c r="AY1401" t="str">
        <f t="shared" si="1299"/>
        <v/>
      </c>
      <c r="AZ1401" t="str">
        <f t="shared" si="1300"/>
        <v/>
      </c>
      <c r="BA1401" t="str">
        <f t="shared" si="1301"/>
        <v/>
      </c>
      <c r="BB1401" t="str">
        <f t="shared" si="1302"/>
        <v/>
      </c>
      <c r="BC1401" t="str">
        <f t="shared" si="1303"/>
        <v/>
      </c>
      <c r="BD1401" t="str">
        <f t="shared" si="1304"/>
        <v/>
      </c>
      <c r="BF1401">
        <f t="shared" si="1305"/>
        <v>0</v>
      </c>
      <c r="BG1401">
        <f t="shared" si="1306"/>
        <v>0</v>
      </c>
      <c r="BH1401">
        <f t="shared" si="1307"/>
        <v>0</v>
      </c>
      <c r="BI1401">
        <f t="shared" si="1308"/>
        <v>0</v>
      </c>
      <c r="BJ1401">
        <f t="shared" si="1309"/>
        <v>0</v>
      </c>
      <c r="BK1401">
        <f t="shared" si="1310"/>
        <v>0</v>
      </c>
      <c r="BL1401">
        <f t="shared" si="1311"/>
        <v>0</v>
      </c>
      <c r="BM1401">
        <f t="shared" si="1312"/>
        <v>0</v>
      </c>
      <c r="BN1401">
        <f t="shared" si="1313"/>
        <v>0</v>
      </c>
      <c r="BO1401">
        <f t="shared" si="1314"/>
        <v>0</v>
      </c>
      <c r="BP1401">
        <f t="shared" si="1315"/>
        <v>0</v>
      </c>
      <c r="BQ1401">
        <f t="shared" si="1316"/>
        <v>0</v>
      </c>
      <c r="BR1401">
        <f t="shared" si="1317"/>
        <v>0</v>
      </c>
      <c r="BS1401">
        <f t="shared" si="1318"/>
        <v>0</v>
      </c>
      <c r="BT1401">
        <f t="shared" si="1319"/>
        <v>0</v>
      </c>
    </row>
    <row r="1402" spans="1:72" x14ac:dyDescent="0.25">
      <c r="A1402" t="str">
        <f>IF(TRIM(INDEX(games!$A:$A,ROW()))="","",TRIM(INDEX(games!$A:$A,ROW())))</f>
        <v/>
      </c>
      <c r="B1402" t="str">
        <f>IF(OR($A1402="",INDEX(games!$B:$B,ROW())=""),"",INDEX(games!$B:$B,ROW()))</f>
        <v/>
      </c>
      <c r="C1402" t="str">
        <f>IF(OR($A1402="",INDEX(games!$C:$C,ROW())=""),"",INDEX(games!$C:$C,ROW()))</f>
        <v/>
      </c>
      <c r="D1402" t="str">
        <f t="shared" si="1260"/>
        <v/>
      </c>
      <c r="E1402" t="str">
        <f t="shared" si="1261"/>
        <v/>
      </c>
      <c r="F1402" t="str">
        <f t="shared" si="1262"/>
        <v/>
      </c>
      <c r="G1402" t="e">
        <f t="shared" si="1263"/>
        <v>#N/A</v>
      </c>
      <c r="H1402" t="e">
        <f t="shared" si="1264"/>
        <v>#N/A</v>
      </c>
      <c r="I1402" t="e">
        <f t="shared" si="1265"/>
        <v>#N/A</v>
      </c>
      <c r="J1402" t="e">
        <f t="shared" si="1266"/>
        <v>#N/A</v>
      </c>
      <c r="K1402" t="e">
        <f t="shared" si="1267"/>
        <v>#N/A</v>
      </c>
      <c r="L1402" t="e">
        <f t="shared" si="1268"/>
        <v>#N/A</v>
      </c>
      <c r="M1402" t="e">
        <f t="shared" si="1269"/>
        <v>#N/A</v>
      </c>
      <c r="N1402" t="e">
        <f t="shared" si="1270"/>
        <v>#N/A</v>
      </c>
      <c r="O1402" t="str">
        <f t="shared" si="1271"/>
        <v/>
      </c>
      <c r="P1402" t="str">
        <f>IF(OR($A1402="",INDEX(games!$H:$H,ROW())=""),"",INDEX(games!$H:$H,ROW()))</f>
        <v/>
      </c>
      <c r="Q1402" t="str">
        <f t="shared" si="1272"/>
        <v/>
      </c>
      <c r="T1402">
        <f t="shared" si="1273"/>
        <v>2017</v>
      </c>
      <c r="U1402">
        <f t="shared" si="1274"/>
        <v>2023</v>
      </c>
      <c r="V1402">
        <f t="shared" si="1275"/>
        <v>6</v>
      </c>
      <c r="W1402" t="str">
        <f>IF(TRIM(INDEX(connections!$A:$A,ROW()))="","",TRIM(INDEX(connections!$A:$A,ROW())))</f>
        <v>Slay the Spire</v>
      </c>
      <c r="X1402" t="str">
        <f>IF($W1402="","",TRIM(INDEX(connections!$B:$B,ROW())))</f>
        <v>Tape to Tape</v>
      </c>
      <c r="Y1402">
        <f t="shared" si="1276"/>
        <v>772</v>
      </c>
      <c r="Z1402">
        <f t="shared" si="1277"/>
        <v>855</v>
      </c>
      <c r="AA1402" t="str">
        <f t="shared" si="1278"/>
        <v>Yes</v>
      </c>
      <c r="AB1402" t="str">
        <f t="shared" si="1279"/>
        <v>Yes</v>
      </c>
      <c r="AC1402">
        <f t="shared" si="1280"/>
        <v>1</v>
      </c>
      <c r="AD1402">
        <f t="shared" si="1281"/>
        <v>1</v>
      </c>
      <c r="AE1402" t="str">
        <f t="shared" si="1282"/>
        <v/>
      </c>
      <c r="AG1402" t="str">
        <f t="shared" si="1283"/>
        <v/>
      </c>
      <c r="AH1402" t="str">
        <f t="shared" si="1284"/>
        <v/>
      </c>
      <c r="AI1402" t="str">
        <f t="shared" si="1285"/>
        <v/>
      </c>
      <c r="AJ1402" t="str">
        <f t="shared" si="1286"/>
        <v/>
      </c>
      <c r="AK1402" t="str">
        <f t="shared" si="1287"/>
        <v/>
      </c>
      <c r="AL1402" t="str">
        <f>IF($A1402="","",INDEX(games!$J:$J,ROW())&amp;"")</f>
        <v/>
      </c>
      <c r="AM1402" t="str">
        <f>IF($A1402="","",SUMPRODUCT($AO1402:$BD1402,'Map Analysis'!$AN$2^{0,1,2,3,4,5,6,7,8,9,10,11,12,13,14,15}))</f>
        <v/>
      </c>
      <c r="AN1402" t="str">
        <f t="shared" si="1288"/>
        <v/>
      </c>
      <c r="AO1402" t="str">
        <f t="shared" si="1289"/>
        <v/>
      </c>
      <c r="AP1402" t="str">
        <f t="shared" si="1290"/>
        <v/>
      </c>
      <c r="AQ1402" t="str">
        <f t="shared" si="1291"/>
        <v/>
      </c>
      <c r="AR1402" t="str">
        <f t="shared" si="1292"/>
        <v/>
      </c>
      <c r="AS1402" t="str">
        <f t="shared" si="1293"/>
        <v/>
      </c>
      <c r="AT1402" t="str">
        <f t="shared" si="1294"/>
        <v/>
      </c>
      <c r="AU1402" t="str">
        <f t="shared" si="1295"/>
        <v/>
      </c>
      <c r="AV1402" t="str">
        <f t="shared" si="1296"/>
        <v/>
      </c>
      <c r="AW1402" t="str">
        <f t="shared" si="1297"/>
        <v/>
      </c>
      <c r="AX1402" t="str">
        <f t="shared" si="1298"/>
        <v/>
      </c>
      <c r="AY1402" t="str">
        <f t="shared" si="1299"/>
        <v/>
      </c>
      <c r="AZ1402" t="str">
        <f t="shared" si="1300"/>
        <v/>
      </c>
      <c r="BA1402" t="str">
        <f t="shared" si="1301"/>
        <v/>
      </c>
      <c r="BB1402" t="str">
        <f t="shared" si="1302"/>
        <v/>
      </c>
      <c r="BC1402" t="str">
        <f t="shared" si="1303"/>
        <v/>
      </c>
      <c r="BD1402" t="str">
        <f t="shared" si="1304"/>
        <v/>
      </c>
      <c r="BF1402">
        <f t="shared" si="1305"/>
        <v>0</v>
      </c>
      <c r="BG1402">
        <f t="shared" si="1306"/>
        <v>0</v>
      </c>
      <c r="BH1402">
        <f t="shared" si="1307"/>
        <v>0</v>
      </c>
      <c r="BI1402">
        <f t="shared" si="1308"/>
        <v>0</v>
      </c>
      <c r="BJ1402">
        <f t="shared" si="1309"/>
        <v>0</v>
      </c>
      <c r="BK1402">
        <f t="shared" si="1310"/>
        <v>0</v>
      </c>
      <c r="BL1402">
        <f t="shared" si="1311"/>
        <v>0</v>
      </c>
      <c r="BM1402">
        <f t="shared" si="1312"/>
        <v>0</v>
      </c>
      <c r="BN1402">
        <f t="shared" si="1313"/>
        <v>0</v>
      </c>
      <c r="BO1402">
        <f t="shared" si="1314"/>
        <v>0</v>
      </c>
      <c r="BP1402">
        <f t="shared" si="1315"/>
        <v>0</v>
      </c>
      <c r="BQ1402">
        <f t="shared" si="1316"/>
        <v>0</v>
      </c>
      <c r="BR1402">
        <f t="shared" si="1317"/>
        <v>0</v>
      </c>
      <c r="BS1402">
        <f t="shared" si="1318"/>
        <v>0</v>
      </c>
      <c r="BT1402">
        <f t="shared" si="1319"/>
        <v>0</v>
      </c>
    </row>
    <row r="1403" spans="1:72" x14ac:dyDescent="0.25">
      <c r="A1403" t="str">
        <f>IF(TRIM(INDEX(games!$A:$A,ROW()))="","",TRIM(INDEX(games!$A:$A,ROW())))</f>
        <v/>
      </c>
      <c r="B1403" t="str">
        <f>IF(OR($A1403="",INDEX(games!$B:$B,ROW())=""),"",INDEX(games!$B:$B,ROW()))</f>
        <v/>
      </c>
      <c r="C1403" t="str">
        <f>IF(OR($A1403="",INDEX(games!$C:$C,ROW())=""),"",INDEX(games!$C:$C,ROW()))</f>
        <v/>
      </c>
      <c r="D1403" t="str">
        <f t="shared" si="1260"/>
        <v/>
      </c>
      <c r="E1403" t="str">
        <f t="shared" si="1261"/>
        <v/>
      </c>
      <c r="F1403" t="str">
        <f t="shared" si="1262"/>
        <v/>
      </c>
      <c r="G1403" t="e">
        <f t="shared" si="1263"/>
        <v>#N/A</v>
      </c>
      <c r="H1403" t="e">
        <f t="shared" si="1264"/>
        <v>#N/A</v>
      </c>
      <c r="I1403" t="e">
        <f t="shared" si="1265"/>
        <v>#N/A</v>
      </c>
      <c r="J1403" t="e">
        <f t="shared" si="1266"/>
        <v>#N/A</v>
      </c>
      <c r="K1403" t="e">
        <f t="shared" si="1267"/>
        <v>#N/A</v>
      </c>
      <c r="L1403" t="e">
        <f t="shared" si="1268"/>
        <v>#N/A</v>
      </c>
      <c r="M1403" t="e">
        <f t="shared" si="1269"/>
        <v>#N/A</v>
      </c>
      <c r="N1403" t="e">
        <f t="shared" si="1270"/>
        <v>#N/A</v>
      </c>
      <c r="O1403" t="str">
        <f t="shared" si="1271"/>
        <v/>
      </c>
      <c r="P1403" t="str">
        <f>IF(OR($A1403="",INDEX(games!$H:$H,ROW())=""),"",INDEX(games!$H:$H,ROW()))</f>
        <v/>
      </c>
      <c r="Q1403" t="str">
        <f t="shared" si="1272"/>
        <v/>
      </c>
      <c r="T1403">
        <f t="shared" si="1273"/>
        <v>2011</v>
      </c>
      <c r="U1403">
        <f t="shared" si="1274"/>
        <v>2023</v>
      </c>
      <c r="V1403">
        <f t="shared" si="1275"/>
        <v>12</v>
      </c>
      <c r="W1403" t="str">
        <f>IF(TRIM(INDEX(connections!$A:$A,ROW()))="","",TRIM(INDEX(connections!$A:$A,ROW())))</f>
        <v>The Binding of Isaac</v>
      </c>
      <c r="X1403" t="str">
        <f>IF($W1403="","",TRIM(INDEX(connections!$B:$B,ROW())))</f>
        <v>Tape to Tape</v>
      </c>
      <c r="Y1403">
        <f t="shared" si="1276"/>
        <v>865</v>
      </c>
      <c r="Z1403">
        <f t="shared" si="1277"/>
        <v>855</v>
      </c>
      <c r="AA1403" t="str">
        <f t="shared" si="1278"/>
        <v>Yes</v>
      </c>
      <c r="AB1403" t="str">
        <f t="shared" si="1279"/>
        <v>Yes</v>
      </c>
      <c r="AC1403">
        <f t="shared" si="1280"/>
        <v>1</v>
      </c>
      <c r="AD1403">
        <f t="shared" si="1281"/>
        <v>0</v>
      </c>
      <c r="AE1403" t="str">
        <f t="shared" si="1282"/>
        <v/>
      </c>
      <c r="AG1403" t="str">
        <f t="shared" si="1283"/>
        <v/>
      </c>
      <c r="AH1403" t="str">
        <f t="shared" si="1284"/>
        <v/>
      </c>
      <c r="AI1403" t="str">
        <f t="shared" si="1285"/>
        <v/>
      </c>
      <c r="AJ1403" t="str">
        <f t="shared" si="1286"/>
        <v/>
      </c>
      <c r="AK1403" t="str">
        <f t="shared" si="1287"/>
        <v/>
      </c>
      <c r="AL1403" t="str">
        <f>IF($A1403="","",INDEX(games!$J:$J,ROW())&amp;"")</f>
        <v/>
      </c>
      <c r="AM1403" t="str">
        <f>IF($A1403="","",SUMPRODUCT($AO1403:$BD1403,'Map Analysis'!$AN$2^{0,1,2,3,4,5,6,7,8,9,10,11,12,13,14,15}))</f>
        <v/>
      </c>
      <c r="AN1403" t="str">
        <f t="shared" si="1288"/>
        <v/>
      </c>
      <c r="AO1403" t="str">
        <f t="shared" si="1289"/>
        <v/>
      </c>
      <c r="AP1403" t="str">
        <f t="shared" si="1290"/>
        <v/>
      </c>
      <c r="AQ1403" t="str">
        <f t="shared" si="1291"/>
        <v/>
      </c>
      <c r="AR1403" t="str">
        <f t="shared" si="1292"/>
        <v/>
      </c>
      <c r="AS1403" t="str">
        <f t="shared" si="1293"/>
        <v/>
      </c>
      <c r="AT1403" t="str">
        <f t="shared" si="1294"/>
        <v/>
      </c>
      <c r="AU1403" t="str">
        <f t="shared" si="1295"/>
        <v/>
      </c>
      <c r="AV1403" t="str">
        <f t="shared" si="1296"/>
        <v/>
      </c>
      <c r="AW1403" t="str">
        <f t="shared" si="1297"/>
        <v/>
      </c>
      <c r="AX1403" t="str">
        <f t="shared" si="1298"/>
        <v/>
      </c>
      <c r="AY1403" t="str">
        <f t="shared" si="1299"/>
        <v/>
      </c>
      <c r="AZ1403" t="str">
        <f t="shared" si="1300"/>
        <v/>
      </c>
      <c r="BA1403" t="str">
        <f t="shared" si="1301"/>
        <v/>
      </c>
      <c r="BB1403" t="str">
        <f t="shared" si="1302"/>
        <v/>
      </c>
      <c r="BC1403" t="str">
        <f t="shared" si="1303"/>
        <v/>
      </c>
      <c r="BD1403" t="str">
        <f t="shared" si="1304"/>
        <v/>
      </c>
      <c r="BF1403">
        <f t="shared" si="1305"/>
        <v>0</v>
      </c>
      <c r="BG1403">
        <f t="shared" si="1306"/>
        <v>0</v>
      </c>
      <c r="BH1403">
        <f t="shared" si="1307"/>
        <v>0</v>
      </c>
      <c r="BI1403">
        <f t="shared" si="1308"/>
        <v>0</v>
      </c>
      <c r="BJ1403">
        <f t="shared" si="1309"/>
        <v>0</v>
      </c>
      <c r="BK1403">
        <f t="shared" si="1310"/>
        <v>0</v>
      </c>
      <c r="BL1403">
        <f t="shared" si="1311"/>
        <v>0</v>
      </c>
      <c r="BM1403">
        <f t="shared" si="1312"/>
        <v>0</v>
      </c>
      <c r="BN1403">
        <f t="shared" si="1313"/>
        <v>0</v>
      </c>
      <c r="BO1403">
        <f t="shared" si="1314"/>
        <v>0</v>
      </c>
      <c r="BP1403">
        <f t="shared" si="1315"/>
        <v>0</v>
      </c>
      <c r="BQ1403">
        <f t="shared" si="1316"/>
        <v>0</v>
      </c>
      <c r="BR1403">
        <f t="shared" si="1317"/>
        <v>0</v>
      </c>
      <c r="BS1403">
        <f t="shared" si="1318"/>
        <v>0</v>
      </c>
      <c r="BT1403">
        <f t="shared" si="1319"/>
        <v>0</v>
      </c>
    </row>
    <row r="1404" spans="1:72" x14ac:dyDescent="0.25">
      <c r="A1404" t="str">
        <f>IF(TRIM(INDEX(games!$A:$A,ROW()))="","",TRIM(INDEX(games!$A:$A,ROW())))</f>
        <v/>
      </c>
      <c r="B1404" t="str">
        <f>IF(OR($A1404="",INDEX(games!$B:$B,ROW())=""),"",INDEX(games!$B:$B,ROW()))</f>
        <v/>
      </c>
      <c r="C1404" t="str">
        <f>IF(OR($A1404="",INDEX(games!$C:$C,ROW())=""),"",INDEX(games!$C:$C,ROW()))</f>
        <v/>
      </c>
      <c r="D1404" t="str">
        <f t="shared" si="1260"/>
        <v/>
      </c>
      <c r="E1404" t="str">
        <f t="shared" si="1261"/>
        <v/>
      </c>
      <c r="F1404" t="str">
        <f t="shared" si="1262"/>
        <v/>
      </c>
      <c r="G1404" t="e">
        <f t="shared" si="1263"/>
        <v>#N/A</v>
      </c>
      <c r="H1404" t="e">
        <f t="shared" si="1264"/>
        <v>#N/A</v>
      </c>
      <c r="I1404" t="e">
        <f t="shared" si="1265"/>
        <v>#N/A</v>
      </c>
      <c r="J1404" t="e">
        <f t="shared" si="1266"/>
        <v>#N/A</v>
      </c>
      <c r="K1404" t="e">
        <f t="shared" si="1267"/>
        <v>#N/A</v>
      </c>
      <c r="L1404" t="e">
        <f t="shared" si="1268"/>
        <v>#N/A</v>
      </c>
      <c r="M1404" t="e">
        <f t="shared" si="1269"/>
        <v>#N/A</v>
      </c>
      <c r="N1404" t="e">
        <f t="shared" si="1270"/>
        <v>#N/A</v>
      </c>
      <c r="O1404" t="str">
        <f t="shared" si="1271"/>
        <v/>
      </c>
      <c r="P1404" t="str">
        <f>IF(OR($A1404="",INDEX(games!$H:$H,ROW())=""),"",INDEX(games!$H:$H,ROW()))</f>
        <v/>
      </c>
      <c r="Q1404" t="str">
        <f t="shared" si="1272"/>
        <v/>
      </c>
      <c r="T1404">
        <f t="shared" si="1273"/>
        <v>2019</v>
      </c>
      <c r="U1404">
        <f t="shared" si="1274"/>
        <v>2019</v>
      </c>
      <c r="V1404">
        <f t="shared" si="1275"/>
        <v>0</v>
      </c>
      <c r="W1404" t="str">
        <f>IF(TRIM(INDEX(connections!$A:$A,ROW()))="","",TRIM(INDEX(connections!$A:$A,ROW())))</f>
        <v>Dota Auto Chess</v>
      </c>
      <c r="X1404" t="str">
        <f>IF($W1404="","",TRIM(INDEX(connections!$B:$B,ROW())))</f>
        <v>Teamfight Tactics</v>
      </c>
      <c r="Y1404">
        <f t="shared" si="1276"/>
        <v>250</v>
      </c>
      <c r="Z1404">
        <f t="shared" si="1277"/>
        <v>856</v>
      </c>
      <c r="AA1404" t="str">
        <f t="shared" si="1278"/>
        <v/>
      </c>
      <c r="AB1404" t="str">
        <f t="shared" si="1279"/>
        <v/>
      </c>
      <c r="AC1404" t="str">
        <f t="shared" si="1280"/>
        <v/>
      </c>
      <c r="AD1404">
        <f t="shared" si="1281"/>
        <v>0</v>
      </c>
      <c r="AE1404" t="str">
        <f t="shared" si="1282"/>
        <v/>
      </c>
      <c r="AG1404" t="str">
        <f t="shared" si="1283"/>
        <v/>
      </c>
      <c r="AH1404" t="str">
        <f t="shared" si="1284"/>
        <v/>
      </c>
      <c r="AI1404" t="str">
        <f t="shared" si="1285"/>
        <v/>
      </c>
      <c r="AJ1404" t="str">
        <f t="shared" si="1286"/>
        <v/>
      </c>
      <c r="AK1404" t="str">
        <f t="shared" si="1287"/>
        <v/>
      </c>
      <c r="AL1404" t="str">
        <f>IF($A1404="","",INDEX(games!$J:$J,ROW())&amp;"")</f>
        <v/>
      </c>
      <c r="AM1404" t="str">
        <f>IF($A1404="","",SUMPRODUCT($AO1404:$BD1404,'Map Analysis'!$AN$2^{0,1,2,3,4,5,6,7,8,9,10,11,12,13,14,15}))</f>
        <v/>
      </c>
      <c r="AN1404" t="str">
        <f t="shared" si="1288"/>
        <v/>
      </c>
      <c r="AO1404" t="str">
        <f t="shared" si="1289"/>
        <v/>
      </c>
      <c r="AP1404" t="str">
        <f t="shared" si="1290"/>
        <v/>
      </c>
      <c r="AQ1404" t="str">
        <f t="shared" si="1291"/>
        <v/>
      </c>
      <c r="AR1404" t="str">
        <f t="shared" si="1292"/>
        <v/>
      </c>
      <c r="AS1404" t="str">
        <f t="shared" si="1293"/>
        <v/>
      </c>
      <c r="AT1404" t="str">
        <f t="shared" si="1294"/>
        <v/>
      </c>
      <c r="AU1404" t="str">
        <f t="shared" si="1295"/>
        <v/>
      </c>
      <c r="AV1404" t="str">
        <f t="shared" si="1296"/>
        <v/>
      </c>
      <c r="AW1404" t="str">
        <f t="shared" si="1297"/>
        <v/>
      </c>
      <c r="AX1404" t="str">
        <f t="shared" si="1298"/>
        <v/>
      </c>
      <c r="AY1404" t="str">
        <f t="shared" si="1299"/>
        <v/>
      </c>
      <c r="AZ1404" t="str">
        <f t="shared" si="1300"/>
        <v/>
      </c>
      <c r="BA1404" t="str">
        <f t="shared" si="1301"/>
        <v/>
      </c>
      <c r="BB1404" t="str">
        <f t="shared" si="1302"/>
        <v/>
      </c>
      <c r="BC1404" t="str">
        <f t="shared" si="1303"/>
        <v/>
      </c>
      <c r="BD1404" t="str">
        <f t="shared" si="1304"/>
        <v/>
      </c>
      <c r="BF1404">
        <f t="shared" si="1305"/>
        <v>7</v>
      </c>
      <c r="BG1404">
        <f t="shared" si="1306"/>
        <v>4</v>
      </c>
      <c r="BH1404">
        <f t="shared" si="1307"/>
        <v>1</v>
      </c>
      <c r="BI1404">
        <f t="shared" si="1308"/>
        <v>0</v>
      </c>
      <c r="BJ1404">
        <f t="shared" si="1309"/>
        <v>0</v>
      </c>
      <c r="BK1404">
        <f t="shared" si="1310"/>
        <v>0</v>
      </c>
      <c r="BL1404">
        <f t="shared" si="1311"/>
        <v>0</v>
      </c>
      <c r="BM1404">
        <f t="shared" si="1312"/>
        <v>0</v>
      </c>
      <c r="BN1404">
        <f t="shared" si="1313"/>
        <v>0</v>
      </c>
      <c r="BO1404">
        <f t="shared" si="1314"/>
        <v>0</v>
      </c>
      <c r="BP1404">
        <f t="shared" si="1315"/>
        <v>0</v>
      </c>
      <c r="BQ1404">
        <f t="shared" si="1316"/>
        <v>0</v>
      </c>
      <c r="BR1404">
        <f t="shared" si="1317"/>
        <v>0</v>
      </c>
      <c r="BS1404">
        <f t="shared" si="1318"/>
        <v>0</v>
      </c>
      <c r="BT1404">
        <f t="shared" si="1319"/>
        <v>0</v>
      </c>
    </row>
    <row r="1405" spans="1:72" x14ac:dyDescent="0.25">
      <c r="A1405" t="str">
        <f>IF(TRIM(INDEX(games!$A:$A,ROW()))="","",TRIM(INDEX(games!$A:$A,ROW())))</f>
        <v/>
      </c>
      <c r="B1405" t="str">
        <f>IF(OR($A1405="",INDEX(games!$B:$B,ROW())=""),"",INDEX(games!$B:$B,ROW()))</f>
        <v/>
      </c>
      <c r="C1405" t="str">
        <f>IF(OR($A1405="",INDEX(games!$C:$C,ROW())=""),"",INDEX(games!$C:$C,ROW()))</f>
        <v/>
      </c>
      <c r="D1405" t="str">
        <f t="shared" si="1260"/>
        <v/>
      </c>
      <c r="E1405" t="str">
        <f t="shared" si="1261"/>
        <v/>
      </c>
      <c r="F1405" t="str">
        <f t="shared" si="1262"/>
        <v/>
      </c>
      <c r="G1405" t="e">
        <f t="shared" si="1263"/>
        <v>#N/A</v>
      </c>
      <c r="H1405" t="e">
        <f t="shared" si="1264"/>
        <v>#N/A</v>
      </c>
      <c r="I1405" t="e">
        <f t="shared" si="1265"/>
        <v>#N/A</v>
      </c>
      <c r="J1405" t="e">
        <f t="shared" si="1266"/>
        <v>#N/A</v>
      </c>
      <c r="K1405" t="e">
        <f t="shared" si="1267"/>
        <v>#N/A</v>
      </c>
      <c r="L1405" t="e">
        <f t="shared" si="1268"/>
        <v>#N/A</v>
      </c>
      <c r="M1405" t="e">
        <f t="shared" si="1269"/>
        <v>#N/A</v>
      </c>
      <c r="N1405" t="e">
        <f t="shared" si="1270"/>
        <v>#N/A</v>
      </c>
      <c r="O1405" t="str">
        <f t="shared" si="1271"/>
        <v/>
      </c>
      <c r="P1405" t="str">
        <f>IF(OR($A1405="",INDEX(games!$H:$H,ROW())=""),"",INDEX(games!$H:$H,ROW()))</f>
        <v/>
      </c>
      <c r="Q1405" t="str">
        <f t="shared" si="1272"/>
        <v/>
      </c>
      <c r="T1405">
        <f t="shared" si="1273"/>
        <v>2020</v>
      </c>
      <c r="U1405">
        <f t="shared" si="1274"/>
        <v>2026</v>
      </c>
      <c r="V1405">
        <f t="shared" si="1275"/>
        <v>6</v>
      </c>
      <c r="W1405" t="str">
        <f>IF(TRIM(INDEX(connections!$A:$A,ROW()))="","",TRIM(INDEX(connections!$A:$A,ROW())))</f>
        <v>Risk of Rain 2</v>
      </c>
      <c r="X1405" t="str">
        <f>IF($W1405="","",TRIM(INDEX(connections!$B:$B,ROW())))</f>
        <v>Tears of Metal</v>
      </c>
      <c r="Y1405">
        <f t="shared" si="1276"/>
        <v>688</v>
      </c>
      <c r="Z1405">
        <f t="shared" si="1277"/>
        <v>857</v>
      </c>
      <c r="AA1405" t="str">
        <f t="shared" si="1278"/>
        <v>Yes</v>
      </c>
      <c r="AB1405" t="str">
        <f t="shared" si="1279"/>
        <v/>
      </c>
      <c r="AC1405" t="str">
        <f t="shared" si="1280"/>
        <v/>
      </c>
      <c r="AD1405">
        <f t="shared" si="1281"/>
        <v>0</v>
      </c>
      <c r="AE1405" t="str">
        <f t="shared" si="1282"/>
        <v/>
      </c>
      <c r="AG1405" t="str">
        <f t="shared" si="1283"/>
        <v/>
      </c>
      <c r="AH1405" t="str">
        <f t="shared" si="1284"/>
        <v/>
      </c>
      <c r="AI1405" t="str">
        <f t="shared" si="1285"/>
        <v/>
      </c>
      <c r="AJ1405" t="str">
        <f t="shared" si="1286"/>
        <v/>
      </c>
      <c r="AK1405" t="str">
        <f t="shared" si="1287"/>
        <v/>
      </c>
      <c r="AL1405" t="str">
        <f>IF($A1405="","",INDEX(games!$J:$J,ROW())&amp;"")</f>
        <v/>
      </c>
      <c r="AM1405" t="str">
        <f>IF($A1405="","",SUMPRODUCT($AO1405:$BD1405,'Map Analysis'!$AN$2^{0,1,2,3,4,5,6,7,8,9,10,11,12,13,14,15}))</f>
        <v/>
      </c>
      <c r="AN1405" t="str">
        <f t="shared" si="1288"/>
        <v/>
      </c>
      <c r="AO1405" t="str">
        <f t="shared" si="1289"/>
        <v/>
      </c>
      <c r="AP1405" t="str">
        <f t="shared" si="1290"/>
        <v/>
      </c>
      <c r="AQ1405" t="str">
        <f t="shared" si="1291"/>
        <v/>
      </c>
      <c r="AR1405" t="str">
        <f t="shared" si="1292"/>
        <v/>
      </c>
      <c r="AS1405" t="str">
        <f t="shared" si="1293"/>
        <v/>
      </c>
      <c r="AT1405" t="str">
        <f t="shared" si="1294"/>
        <v/>
      </c>
      <c r="AU1405" t="str">
        <f t="shared" si="1295"/>
        <v/>
      </c>
      <c r="AV1405" t="str">
        <f t="shared" si="1296"/>
        <v/>
      </c>
      <c r="AW1405" t="str">
        <f t="shared" si="1297"/>
        <v/>
      </c>
      <c r="AX1405" t="str">
        <f t="shared" si="1298"/>
        <v/>
      </c>
      <c r="AY1405" t="str">
        <f t="shared" si="1299"/>
        <v/>
      </c>
      <c r="AZ1405" t="str">
        <f t="shared" si="1300"/>
        <v/>
      </c>
      <c r="BA1405" t="str">
        <f t="shared" si="1301"/>
        <v/>
      </c>
      <c r="BB1405" t="str">
        <f t="shared" si="1302"/>
        <v/>
      </c>
      <c r="BC1405" t="str">
        <f t="shared" si="1303"/>
        <v/>
      </c>
      <c r="BD1405" t="str">
        <f t="shared" si="1304"/>
        <v/>
      </c>
      <c r="BF1405">
        <f t="shared" si="1305"/>
        <v>0</v>
      </c>
      <c r="BG1405">
        <f t="shared" si="1306"/>
        <v>0</v>
      </c>
      <c r="BH1405">
        <f t="shared" si="1307"/>
        <v>0</v>
      </c>
      <c r="BI1405">
        <f t="shared" si="1308"/>
        <v>0</v>
      </c>
      <c r="BJ1405">
        <f t="shared" si="1309"/>
        <v>0</v>
      </c>
      <c r="BK1405">
        <f t="shared" si="1310"/>
        <v>0</v>
      </c>
      <c r="BL1405">
        <f t="shared" si="1311"/>
        <v>0</v>
      </c>
      <c r="BM1405">
        <f t="shared" si="1312"/>
        <v>0</v>
      </c>
      <c r="BN1405">
        <f t="shared" si="1313"/>
        <v>0</v>
      </c>
      <c r="BO1405">
        <f t="shared" si="1314"/>
        <v>0</v>
      </c>
      <c r="BP1405">
        <f t="shared" si="1315"/>
        <v>0</v>
      </c>
      <c r="BQ1405">
        <f t="shared" si="1316"/>
        <v>0</v>
      </c>
      <c r="BR1405">
        <f t="shared" si="1317"/>
        <v>0</v>
      </c>
      <c r="BS1405">
        <f t="shared" si="1318"/>
        <v>0</v>
      </c>
      <c r="BT1405">
        <f t="shared" si="1319"/>
        <v>0</v>
      </c>
    </row>
    <row r="1406" spans="1:72" x14ac:dyDescent="0.25">
      <c r="A1406" t="str">
        <f>IF(TRIM(INDEX(games!$A:$A,ROW()))="","",TRIM(INDEX(games!$A:$A,ROW())))</f>
        <v/>
      </c>
      <c r="B1406" t="str">
        <f>IF(OR($A1406="",INDEX(games!$B:$B,ROW())=""),"",INDEX(games!$B:$B,ROW()))</f>
        <v/>
      </c>
      <c r="C1406" t="str">
        <f>IF(OR($A1406="",INDEX(games!$C:$C,ROW())=""),"",INDEX(games!$C:$C,ROW()))</f>
        <v/>
      </c>
      <c r="D1406" t="str">
        <f t="shared" si="1260"/>
        <v/>
      </c>
      <c r="E1406" t="str">
        <f t="shared" si="1261"/>
        <v/>
      </c>
      <c r="F1406" t="str">
        <f t="shared" si="1262"/>
        <v/>
      </c>
      <c r="G1406" t="e">
        <f t="shared" si="1263"/>
        <v>#N/A</v>
      </c>
      <c r="H1406" t="e">
        <f t="shared" si="1264"/>
        <v>#N/A</v>
      </c>
      <c r="I1406" t="e">
        <f t="shared" si="1265"/>
        <v>#N/A</v>
      </c>
      <c r="J1406" t="e">
        <f t="shared" si="1266"/>
        <v>#N/A</v>
      </c>
      <c r="K1406" t="e">
        <f t="shared" si="1267"/>
        <v>#N/A</v>
      </c>
      <c r="L1406" t="e">
        <f t="shared" si="1268"/>
        <v>#N/A</v>
      </c>
      <c r="M1406" t="e">
        <f t="shared" si="1269"/>
        <v>#N/A</v>
      </c>
      <c r="N1406" t="e">
        <f t="shared" si="1270"/>
        <v>#N/A</v>
      </c>
      <c r="O1406" t="str">
        <f t="shared" si="1271"/>
        <v/>
      </c>
      <c r="P1406" t="str">
        <f>IF(OR($A1406="",INDEX(games!$H:$H,ROW())=""),"",INDEX(games!$H:$H,ROW()))</f>
        <v/>
      </c>
      <c r="Q1406" t="str">
        <f t="shared" si="1272"/>
        <v/>
      </c>
      <c r="T1406">
        <f t="shared" si="1273"/>
        <v>2019</v>
      </c>
      <c r="U1406">
        <f t="shared" si="1274"/>
        <v>2024</v>
      </c>
      <c r="V1406">
        <f t="shared" si="1275"/>
        <v>5</v>
      </c>
      <c r="W1406" t="str">
        <f>IF(TRIM(INDEX(connections!$A:$A,ROW()))="","",TRIM(INDEX(connections!$A:$A,ROW())))</f>
        <v>Children of Morta</v>
      </c>
      <c r="X1406" t="str">
        <f>IF($W1406="","",TRIM(INDEX(connections!$B:$B,ROW())))</f>
        <v>Teenage Mutant Ninja Turtles: Splintered Fate</v>
      </c>
      <c r="Y1406">
        <f t="shared" si="1276"/>
        <v>132</v>
      </c>
      <c r="Z1406">
        <f t="shared" si="1277"/>
        <v>858</v>
      </c>
      <c r="AA1406" t="str">
        <f t="shared" si="1278"/>
        <v>Yes</v>
      </c>
      <c r="AB1406" t="str">
        <f t="shared" si="1279"/>
        <v>Yes</v>
      </c>
      <c r="AC1406">
        <f t="shared" si="1280"/>
        <v>1</v>
      </c>
      <c r="AD1406">
        <f t="shared" si="1281"/>
        <v>0</v>
      </c>
      <c r="AE1406" t="str">
        <f t="shared" si="1282"/>
        <v/>
      </c>
      <c r="AG1406" t="str">
        <f t="shared" si="1283"/>
        <v/>
      </c>
      <c r="AH1406" t="str">
        <f t="shared" si="1284"/>
        <v/>
      </c>
      <c r="AI1406" t="str">
        <f t="shared" si="1285"/>
        <v/>
      </c>
      <c r="AJ1406" t="str">
        <f t="shared" si="1286"/>
        <v/>
      </c>
      <c r="AK1406" t="str">
        <f t="shared" si="1287"/>
        <v/>
      </c>
      <c r="AL1406" t="str">
        <f>IF($A1406="","",INDEX(games!$J:$J,ROW())&amp;"")</f>
        <v/>
      </c>
      <c r="AM1406" t="str">
        <f>IF($A1406="","",SUMPRODUCT($AO1406:$BD1406,'Map Analysis'!$AN$2^{0,1,2,3,4,5,6,7,8,9,10,11,12,13,14,15}))</f>
        <v/>
      </c>
      <c r="AN1406" t="str">
        <f t="shared" si="1288"/>
        <v/>
      </c>
      <c r="AO1406" t="str">
        <f t="shared" si="1289"/>
        <v/>
      </c>
      <c r="AP1406" t="str">
        <f t="shared" si="1290"/>
        <v/>
      </c>
      <c r="AQ1406" t="str">
        <f t="shared" si="1291"/>
        <v/>
      </c>
      <c r="AR1406" t="str">
        <f t="shared" si="1292"/>
        <v/>
      </c>
      <c r="AS1406" t="str">
        <f t="shared" si="1293"/>
        <v/>
      </c>
      <c r="AT1406" t="str">
        <f t="shared" si="1294"/>
        <v/>
      </c>
      <c r="AU1406" t="str">
        <f t="shared" si="1295"/>
        <v/>
      </c>
      <c r="AV1406" t="str">
        <f t="shared" si="1296"/>
        <v/>
      </c>
      <c r="AW1406" t="str">
        <f t="shared" si="1297"/>
        <v/>
      </c>
      <c r="AX1406" t="str">
        <f t="shared" si="1298"/>
        <v/>
      </c>
      <c r="AY1406" t="str">
        <f t="shared" si="1299"/>
        <v/>
      </c>
      <c r="AZ1406" t="str">
        <f t="shared" si="1300"/>
        <v/>
      </c>
      <c r="BA1406" t="str">
        <f t="shared" si="1301"/>
        <v/>
      </c>
      <c r="BB1406" t="str">
        <f t="shared" si="1302"/>
        <v/>
      </c>
      <c r="BC1406" t="str">
        <f t="shared" si="1303"/>
        <v/>
      </c>
      <c r="BD1406" t="str">
        <f t="shared" si="1304"/>
        <v/>
      </c>
      <c r="BF1406">
        <f t="shared" si="1305"/>
        <v>0</v>
      </c>
      <c r="BG1406">
        <f t="shared" si="1306"/>
        <v>0</v>
      </c>
      <c r="BH1406">
        <f t="shared" si="1307"/>
        <v>0</v>
      </c>
      <c r="BI1406">
        <f t="shared" si="1308"/>
        <v>0</v>
      </c>
      <c r="BJ1406">
        <f t="shared" si="1309"/>
        <v>0</v>
      </c>
      <c r="BK1406">
        <f t="shared" si="1310"/>
        <v>0</v>
      </c>
      <c r="BL1406">
        <f t="shared" si="1311"/>
        <v>0</v>
      </c>
      <c r="BM1406">
        <f t="shared" si="1312"/>
        <v>0</v>
      </c>
      <c r="BN1406">
        <f t="shared" si="1313"/>
        <v>0</v>
      </c>
      <c r="BO1406">
        <f t="shared" si="1314"/>
        <v>0</v>
      </c>
      <c r="BP1406">
        <f t="shared" si="1315"/>
        <v>0</v>
      </c>
      <c r="BQ1406">
        <f t="shared" si="1316"/>
        <v>0</v>
      </c>
      <c r="BR1406">
        <f t="shared" si="1317"/>
        <v>0</v>
      </c>
      <c r="BS1406">
        <f t="shared" si="1318"/>
        <v>0</v>
      </c>
      <c r="BT1406">
        <f t="shared" si="1319"/>
        <v>0</v>
      </c>
    </row>
    <row r="1407" spans="1:72" x14ac:dyDescent="0.25">
      <c r="A1407" t="str">
        <f>IF(TRIM(INDEX(games!$A:$A,ROW()))="","",TRIM(INDEX(games!$A:$A,ROW())))</f>
        <v/>
      </c>
      <c r="B1407" t="str">
        <f>IF(OR($A1407="",INDEX(games!$B:$B,ROW())=""),"",INDEX(games!$B:$B,ROW()))</f>
        <v/>
      </c>
      <c r="C1407" t="str">
        <f>IF(OR($A1407="",INDEX(games!$C:$C,ROW())=""),"",INDEX(games!$C:$C,ROW()))</f>
        <v/>
      </c>
      <c r="D1407" t="str">
        <f t="shared" si="1260"/>
        <v/>
      </c>
      <c r="E1407" t="str">
        <f t="shared" si="1261"/>
        <v/>
      </c>
      <c r="F1407" t="str">
        <f t="shared" si="1262"/>
        <v/>
      </c>
      <c r="G1407" t="e">
        <f t="shared" si="1263"/>
        <v>#N/A</v>
      </c>
      <c r="H1407" t="e">
        <f t="shared" si="1264"/>
        <v>#N/A</v>
      </c>
      <c r="I1407" t="e">
        <f t="shared" si="1265"/>
        <v>#N/A</v>
      </c>
      <c r="J1407" t="e">
        <f t="shared" si="1266"/>
        <v>#N/A</v>
      </c>
      <c r="K1407" t="e">
        <f t="shared" si="1267"/>
        <v>#N/A</v>
      </c>
      <c r="L1407" t="e">
        <f t="shared" si="1268"/>
        <v>#N/A</v>
      </c>
      <c r="M1407" t="e">
        <f t="shared" si="1269"/>
        <v>#N/A</v>
      </c>
      <c r="N1407" t="e">
        <f t="shared" si="1270"/>
        <v>#N/A</v>
      </c>
      <c r="O1407" t="str">
        <f t="shared" si="1271"/>
        <v/>
      </c>
      <c r="P1407" t="str">
        <f>IF(OR($A1407="",INDEX(games!$H:$H,ROW())=""),"",INDEX(games!$H:$H,ROW()))</f>
        <v/>
      </c>
      <c r="Q1407" t="str">
        <f t="shared" si="1272"/>
        <v/>
      </c>
      <c r="T1407">
        <f t="shared" si="1273"/>
        <v>2018</v>
      </c>
      <c r="U1407">
        <f t="shared" si="1274"/>
        <v>2024</v>
      </c>
      <c r="V1407">
        <f t="shared" si="1275"/>
        <v>6</v>
      </c>
      <c r="W1407" t="str">
        <f>IF(TRIM(INDEX(connections!$A:$A,ROW()))="","",TRIM(INDEX(connections!$A:$A,ROW())))</f>
        <v>Dead Cells</v>
      </c>
      <c r="X1407" t="str">
        <f>IF($W1407="","",TRIM(INDEX(connections!$B:$B,ROW())))</f>
        <v>Teenage Mutant Ninja Turtles: Splintered Fate</v>
      </c>
      <c r="Y1407">
        <f t="shared" si="1276"/>
        <v>193</v>
      </c>
      <c r="Z1407">
        <f t="shared" si="1277"/>
        <v>858</v>
      </c>
      <c r="AA1407" t="str">
        <f t="shared" si="1278"/>
        <v>Yes</v>
      </c>
      <c r="AB1407" t="str">
        <f t="shared" si="1279"/>
        <v>Yes</v>
      </c>
      <c r="AC1407">
        <f t="shared" si="1280"/>
        <v>1</v>
      </c>
      <c r="AD1407">
        <f t="shared" si="1281"/>
        <v>0</v>
      </c>
      <c r="AE1407" t="str">
        <f t="shared" si="1282"/>
        <v/>
      </c>
      <c r="AG1407" t="str">
        <f t="shared" si="1283"/>
        <v/>
      </c>
      <c r="AH1407" t="str">
        <f t="shared" si="1284"/>
        <v/>
      </c>
      <c r="AI1407" t="str">
        <f t="shared" si="1285"/>
        <v/>
      </c>
      <c r="AJ1407" t="str">
        <f t="shared" si="1286"/>
        <v/>
      </c>
      <c r="AK1407" t="str">
        <f t="shared" si="1287"/>
        <v/>
      </c>
      <c r="AL1407" t="str">
        <f>IF($A1407="","",INDEX(games!$J:$J,ROW())&amp;"")</f>
        <v/>
      </c>
      <c r="AM1407" t="str">
        <f>IF($A1407="","",SUMPRODUCT($AO1407:$BD1407,'Map Analysis'!$AN$2^{0,1,2,3,4,5,6,7,8,9,10,11,12,13,14,15}))</f>
        <v/>
      </c>
      <c r="AN1407" t="str">
        <f t="shared" si="1288"/>
        <v/>
      </c>
      <c r="AO1407" t="str">
        <f t="shared" si="1289"/>
        <v/>
      </c>
      <c r="AP1407" t="str">
        <f t="shared" si="1290"/>
        <v/>
      </c>
      <c r="AQ1407" t="str">
        <f t="shared" si="1291"/>
        <v/>
      </c>
      <c r="AR1407" t="str">
        <f t="shared" si="1292"/>
        <v/>
      </c>
      <c r="AS1407" t="str">
        <f t="shared" si="1293"/>
        <v/>
      </c>
      <c r="AT1407" t="str">
        <f t="shared" si="1294"/>
        <v/>
      </c>
      <c r="AU1407" t="str">
        <f t="shared" si="1295"/>
        <v/>
      </c>
      <c r="AV1407" t="str">
        <f t="shared" si="1296"/>
        <v/>
      </c>
      <c r="AW1407" t="str">
        <f t="shared" si="1297"/>
        <v/>
      </c>
      <c r="AX1407" t="str">
        <f t="shared" si="1298"/>
        <v/>
      </c>
      <c r="AY1407" t="str">
        <f t="shared" si="1299"/>
        <v/>
      </c>
      <c r="AZ1407" t="str">
        <f t="shared" si="1300"/>
        <v/>
      </c>
      <c r="BA1407" t="str">
        <f t="shared" si="1301"/>
        <v/>
      </c>
      <c r="BB1407" t="str">
        <f t="shared" si="1302"/>
        <v/>
      </c>
      <c r="BC1407" t="str">
        <f t="shared" si="1303"/>
        <v/>
      </c>
      <c r="BD1407" t="str">
        <f t="shared" si="1304"/>
        <v/>
      </c>
      <c r="BF1407">
        <f t="shared" si="1305"/>
        <v>0</v>
      </c>
      <c r="BG1407">
        <f t="shared" si="1306"/>
        <v>0</v>
      </c>
      <c r="BH1407">
        <f t="shared" si="1307"/>
        <v>0</v>
      </c>
      <c r="BI1407">
        <f t="shared" si="1308"/>
        <v>0</v>
      </c>
      <c r="BJ1407">
        <f t="shared" si="1309"/>
        <v>0</v>
      </c>
      <c r="BK1407">
        <f t="shared" si="1310"/>
        <v>0</v>
      </c>
      <c r="BL1407">
        <f t="shared" si="1311"/>
        <v>0</v>
      </c>
      <c r="BM1407">
        <f t="shared" si="1312"/>
        <v>0</v>
      </c>
      <c r="BN1407">
        <f t="shared" si="1313"/>
        <v>0</v>
      </c>
      <c r="BO1407">
        <f t="shared" si="1314"/>
        <v>0</v>
      </c>
      <c r="BP1407">
        <f t="shared" si="1315"/>
        <v>0</v>
      </c>
      <c r="BQ1407">
        <f t="shared" si="1316"/>
        <v>0</v>
      </c>
      <c r="BR1407">
        <f t="shared" si="1317"/>
        <v>0</v>
      </c>
      <c r="BS1407">
        <f t="shared" si="1318"/>
        <v>0</v>
      </c>
      <c r="BT1407">
        <f t="shared" si="1319"/>
        <v>0</v>
      </c>
    </row>
    <row r="1408" spans="1:72" x14ac:dyDescent="0.25">
      <c r="A1408" t="str">
        <f>IF(TRIM(INDEX(games!$A:$A,ROW()))="","",TRIM(INDEX(games!$A:$A,ROW())))</f>
        <v/>
      </c>
      <c r="B1408" t="str">
        <f>IF(OR($A1408="",INDEX(games!$B:$B,ROW())=""),"",INDEX(games!$B:$B,ROW()))</f>
        <v/>
      </c>
      <c r="C1408" t="str">
        <f>IF(OR($A1408="",INDEX(games!$C:$C,ROW())=""),"",INDEX(games!$C:$C,ROW()))</f>
        <v/>
      </c>
      <c r="D1408" t="str">
        <f t="shared" si="1260"/>
        <v/>
      </c>
      <c r="E1408" t="str">
        <f t="shared" si="1261"/>
        <v/>
      </c>
      <c r="F1408" t="str">
        <f t="shared" si="1262"/>
        <v/>
      </c>
      <c r="G1408" t="e">
        <f t="shared" si="1263"/>
        <v>#N/A</v>
      </c>
      <c r="H1408" t="e">
        <f t="shared" si="1264"/>
        <v>#N/A</v>
      </c>
      <c r="I1408" t="e">
        <f t="shared" si="1265"/>
        <v>#N/A</v>
      </c>
      <c r="J1408" t="e">
        <f t="shared" si="1266"/>
        <v>#N/A</v>
      </c>
      <c r="K1408" t="e">
        <f t="shared" si="1267"/>
        <v>#N/A</v>
      </c>
      <c r="L1408" t="e">
        <f t="shared" si="1268"/>
        <v>#N/A</v>
      </c>
      <c r="M1408" t="e">
        <f t="shared" si="1269"/>
        <v>#N/A</v>
      </c>
      <c r="N1408" t="e">
        <f t="shared" si="1270"/>
        <v>#N/A</v>
      </c>
      <c r="O1408" t="str">
        <f t="shared" si="1271"/>
        <v/>
      </c>
      <c r="P1408" t="str">
        <f>IF(OR($A1408="",INDEX(games!$H:$H,ROW())=""),"",INDEX(games!$H:$H,ROW()))</f>
        <v/>
      </c>
      <c r="Q1408" t="str">
        <f t="shared" si="1272"/>
        <v/>
      </c>
      <c r="T1408">
        <f t="shared" si="1273"/>
        <v>2019</v>
      </c>
      <c r="U1408">
        <f t="shared" si="1274"/>
        <v>2024</v>
      </c>
      <c r="V1408">
        <f t="shared" si="1275"/>
        <v>5</v>
      </c>
      <c r="W1408" t="str">
        <f>IF(TRIM(INDEX(connections!$A:$A,ROW()))="","",TRIM(INDEX(connections!$A:$A,ROW())))</f>
        <v>Hades</v>
      </c>
      <c r="X1408" t="str">
        <f>IF($W1408="","",TRIM(INDEX(connections!$B:$B,ROW())))</f>
        <v>Teenage Mutant Ninja Turtles: Splintered Fate</v>
      </c>
      <c r="Y1408">
        <f t="shared" si="1276"/>
        <v>375</v>
      </c>
      <c r="Z1408">
        <f t="shared" si="1277"/>
        <v>858</v>
      </c>
      <c r="AA1408" t="str">
        <f t="shared" si="1278"/>
        <v>Yes</v>
      </c>
      <c r="AB1408" t="str">
        <f t="shared" si="1279"/>
        <v>Yes</v>
      </c>
      <c r="AC1408">
        <f t="shared" si="1280"/>
        <v>1</v>
      </c>
      <c r="AD1408">
        <f t="shared" si="1281"/>
        <v>0</v>
      </c>
      <c r="AE1408" t="str">
        <f t="shared" si="1282"/>
        <v/>
      </c>
      <c r="AG1408" t="str">
        <f t="shared" si="1283"/>
        <v/>
      </c>
      <c r="AH1408" t="str">
        <f t="shared" si="1284"/>
        <v/>
      </c>
      <c r="AI1408" t="str">
        <f t="shared" si="1285"/>
        <v/>
      </c>
      <c r="AJ1408" t="str">
        <f t="shared" si="1286"/>
        <v/>
      </c>
      <c r="AK1408" t="str">
        <f t="shared" si="1287"/>
        <v/>
      </c>
      <c r="AL1408" t="str">
        <f>IF($A1408="","",INDEX(games!$J:$J,ROW())&amp;"")</f>
        <v/>
      </c>
      <c r="AM1408" t="str">
        <f>IF($A1408="","",SUMPRODUCT($AO1408:$BD1408,'Map Analysis'!$AN$2^{0,1,2,3,4,5,6,7,8,9,10,11,12,13,14,15}))</f>
        <v/>
      </c>
      <c r="AN1408" t="str">
        <f t="shared" si="1288"/>
        <v/>
      </c>
      <c r="AO1408" t="str">
        <f t="shared" si="1289"/>
        <v/>
      </c>
      <c r="AP1408" t="str">
        <f t="shared" si="1290"/>
        <v/>
      </c>
      <c r="AQ1408" t="str">
        <f t="shared" si="1291"/>
        <v/>
      </c>
      <c r="AR1408" t="str">
        <f t="shared" si="1292"/>
        <v/>
      </c>
      <c r="AS1408" t="str">
        <f t="shared" si="1293"/>
        <v/>
      </c>
      <c r="AT1408" t="str">
        <f t="shared" si="1294"/>
        <v/>
      </c>
      <c r="AU1408" t="str">
        <f t="shared" si="1295"/>
        <v/>
      </c>
      <c r="AV1408" t="str">
        <f t="shared" si="1296"/>
        <v/>
      </c>
      <c r="AW1408" t="str">
        <f t="shared" si="1297"/>
        <v/>
      </c>
      <c r="AX1408" t="str">
        <f t="shared" si="1298"/>
        <v/>
      </c>
      <c r="AY1408" t="str">
        <f t="shared" si="1299"/>
        <v/>
      </c>
      <c r="AZ1408" t="str">
        <f t="shared" si="1300"/>
        <v/>
      </c>
      <c r="BA1408" t="str">
        <f t="shared" si="1301"/>
        <v/>
      </c>
      <c r="BB1408" t="str">
        <f t="shared" si="1302"/>
        <v/>
      </c>
      <c r="BC1408" t="str">
        <f t="shared" si="1303"/>
        <v/>
      </c>
      <c r="BD1408" t="str">
        <f t="shared" si="1304"/>
        <v/>
      </c>
      <c r="BF1408">
        <f t="shared" si="1305"/>
        <v>0</v>
      </c>
      <c r="BG1408">
        <f t="shared" si="1306"/>
        <v>0</v>
      </c>
      <c r="BH1408">
        <f t="shared" si="1307"/>
        <v>0</v>
      </c>
      <c r="BI1408">
        <f t="shared" si="1308"/>
        <v>0</v>
      </c>
      <c r="BJ1408">
        <f t="shared" si="1309"/>
        <v>0</v>
      </c>
      <c r="BK1408">
        <f t="shared" si="1310"/>
        <v>0</v>
      </c>
      <c r="BL1408">
        <f t="shared" si="1311"/>
        <v>0</v>
      </c>
      <c r="BM1408">
        <f t="shared" si="1312"/>
        <v>0</v>
      </c>
      <c r="BN1408">
        <f t="shared" si="1313"/>
        <v>0</v>
      </c>
      <c r="BO1408">
        <f t="shared" si="1314"/>
        <v>0</v>
      </c>
      <c r="BP1408">
        <f t="shared" si="1315"/>
        <v>0</v>
      </c>
      <c r="BQ1408">
        <f t="shared" si="1316"/>
        <v>0</v>
      </c>
      <c r="BR1408">
        <f t="shared" si="1317"/>
        <v>0</v>
      </c>
      <c r="BS1408">
        <f t="shared" si="1318"/>
        <v>0</v>
      </c>
      <c r="BT1408">
        <f t="shared" si="1319"/>
        <v>0</v>
      </c>
    </row>
    <row r="1409" spans="1:72" x14ac:dyDescent="0.25">
      <c r="A1409" t="str">
        <f>IF(TRIM(INDEX(games!$A:$A,ROW()))="","",TRIM(INDEX(games!$A:$A,ROW())))</f>
        <v/>
      </c>
      <c r="B1409" t="str">
        <f>IF(OR($A1409="",INDEX(games!$B:$B,ROW())=""),"",INDEX(games!$B:$B,ROW()))</f>
        <v/>
      </c>
      <c r="C1409" t="str">
        <f>IF(OR($A1409="",INDEX(games!$C:$C,ROW())=""),"",INDEX(games!$C:$C,ROW()))</f>
        <v/>
      </c>
      <c r="D1409" t="str">
        <f t="shared" si="1260"/>
        <v/>
      </c>
      <c r="E1409" t="str">
        <f t="shared" si="1261"/>
        <v/>
      </c>
      <c r="F1409" t="str">
        <f t="shared" si="1262"/>
        <v/>
      </c>
      <c r="G1409" t="e">
        <f t="shared" si="1263"/>
        <v>#N/A</v>
      </c>
      <c r="H1409" t="e">
        <f t="shared" si="1264"/>
        <v>#N/A</v>
      </c>
      <c r="I1409" t="e">
        <f t="shared" si="1265"/>
        <v>#N/A</v>
      </c>
      <c r="J1409" t="e">
        <f t="shared" si="1266"/>
        <v>#N/A</v>
      </c>
      <c r="K1409" t="e">
        <f t="shared" si="1267"/>
        <v>#N/A</v>
      </c>
      <c r="L1409" t="e">
        <f t="shared" si="1268"/>
        <v>#N/A</v>
      </c>
      <c r="M1409" t="e">
        <f t="shared" si="1269"/>
        <v>#N/A</v>
      </c>
      <c r="N1409" t="e">
        <f t="shared" si="1270"/>
        <v>#N/A</v>
      </c>
      <c r="O1409" t="str">
        <f t="shared" si="1271"/>
        <v/>
      </c>
      <c r="P1409" t="str">
        <f>IF(OR($A1409="",INDEX(games!$H:$H,ROW())=""),"",INDEX(games!$H:$H,ROW()))</f>
        <v/>
      </c>
      <c r="Q1409" t="str">
        <f t="shared" si="1272"/>
        <v/>
      </c>
      <c r="T1409">
        <f t="shared" si="1273"/>
        <v>2008</v>
      </c>
      <c r="U1409">
        <f t="shared" si="1274"/>
        <v>2012</v>
      </c>
      <c r="V1409">
        <f t="shared" si="1275"/>
        <v>4</v>
      </c>
      <c r="W1409" t="str">
        <f>IF(TRIM(INDEX(connections!$A:$A,ROW()))="","",TRIM(INDEX(connections!$A:$A,ROW())))</f>
        <v>Spelunky Classic</v>
      </c>
      <c r="X1409" t="str">
        <f>IF($W1409="","",TRIM(INDEX(connections!$B:$B,ROW())))</f>
        <v>Teleglitch</v>
      </c>
      <c r="Y1409">
        <f t="shared" si="1276"/>
        <v>801</v>
      </c>
      <c r="Z1409">
        <f t="shared" si="1277"/>
        <v>859</v>
      </c>
      <c r="AA1409" t="str">
        <f t="shared" si="1278"/>
        <v>Yes</v>
      </c>
      <c r="AB1409" t="str">
        <f t="shared" si="1279"/>
        <v/>
      </c>
      <c r="AC1409" t="str">
        <f t="shared" si="1280"/>
        <v/>
      </c>
      <c r="AD1409">
        <f t="shared" si="1281"/>
        <v>0</v>
      </c>
      <c r="AE1409" t="str">
        <f t="shared" si="1282"/>
        <v/>
      </c>
      <c r="AG1409" t="str">
        <f t="shared" si="1283"/>
        <v/>
      </c>
      <c r="AH1409" t="str">
        <f t="shared" si="1284"/>
        <v/>
      </c>
      <c r="AI1409" t="str">
        <f t="shared" si="1285"/>
        <v/>
      </c>
      <c r="AJ1409" t="str">
        <f t="shared" si="1286"/>
        <v/>
      </c>
      <c r="AK1409" t="str">
        <f t="shared" si="1287"/>
        <v/>
      </c>
      <c r="AL1409" t="str">
        <f>IF($A1409="","",INDEX(games!$J:$J,ROW())&amp;"")</f>
        <v/>
      </c>
      <c r="AM1409" t="str">
        <f>IF($A1409="","",SUMPRODUCT($AO1409:$BD1409,'Map Analysis'!$AN$2^{0,1,2,3,4,5,6,7,8,9,10,11,12,13,14,15}))</f>
        <v/>
      </c>
      <c r="AN1409" t="str">
        <f t="shared" si="1288"/>
        <v/>
      </c>
      <c r="AO1409" t="str">
        <f t="shared" si="1289"/>
        <v/>
      </c>
      <c r="AP1409" t="str">
        <f t="shared" si="1290"/>
        <v/>
      </c>
      <c r="AQ1409" t="str">
        <f t="shared" si="1291"/>
        <v/>
      </c>
      <c r="AR1409" t="str">
        <f t="shared" si="1292"/>
        <v/>
      </c>
      <c r="AS1409" t="str">
        <f t="shared" si="1293"/>
        <v/>
      </c>
      <c r="AT1409" t="str">
        <f t="shared" si="1294"/>
        <v/>
      </c>
      <c r="AU1409" t="str">
        <f t="shared" si="1295"/>
        <v/>
      </c>
      <c r="AV1409" t="str">
        <f t="shared" si="1296"/>
        <v/>
      </c>
      <c r="AW1409" t="str">
        <f t="shared" si="1297"/>
        <v/>
      </c>
      <c r="AX1409" t="str">
        <f t="shared" si="1298"/>
        <v/>
      </c>
      <c r="AY1409" t="str">
        <f t="shared" si="1299"/>
        <v/>
      </c>
      <c r="AZ1409" t="str">
        <f t="shared" si="1300"/>
        <v/>
      </c>
      <c r="BA1409" t="str">
        <f t="shared" si="1301"/>
        <v/>
      </c>
      <c r="BB1409" t="str">
        <f t="shared" si="1302"/>
        <v/>
      </c>
      <c r="BC1409" t="str">
        <f t="shared" si="1303"/>
        <v/>
      </c>
      <c r="BD1409" t="str">
        <f t="shared" si="1304"/>
        <v/>
      </c>
      <c r="BF1409">
        <f t="shared" si="1305"/>
        <v>0</v>
      </c>
      <c r="BG1409">
        <f t="shared" si="1306"/>
        <v>0</v>
      </c>
      <c r="BH1409">
        <f t="shared" si="1307"/>
        <v>0</v>
      </c>
      <c r="BI1409">
        <f t="shared" si="1308"/>
        <v>0</v>
      </c>
      <c r="BJ1409">
        <f t="shared" si="1309"/>
        <v>0</v>
      </c>
      <c r="BK1409">
        <f t="shared" si="1310"/>
        <v>0</v>
      </c>
      <c r="BL1409">
        <f t="shared" si="1311"/>
        <v>0</v>
      </c>
      <c r="BM1409">
        <f t="shared" si="1312"/>
        <v>0</v>
      </c>
      <c r="BN1409">
        <f t="shared" si="1313"/>
        <v>0</v>
      </c>
      <c r="BO1409">
        <f t="shared" si="1314"/>
        <v>0</v>
      </c>
      <c r="BP1409">
        <f t="shared" si="1315"/>
        <v>0</v>
      </c>
      <c r="BQ1409">
        <f t="shared" si="1316"/>
        <v>0</v>
      </c>
      <c r="BR1409">
        <f t="shared" si="1317"/>
        <v>0</v>
      </c>
      <c r="BS1409">
        <f t="shared" si="1318"/>
        <v>0</v>
      </c>
      <c r="BT1409">
        <f t="shared" si="1319"/>
        <v>0</v>
      </c>
    </row>
    <row r="1410" spans="1:72" x14ac:dyDescent="0.25">
      <c r="A1410" t="str">
        <f>IF(TRIM(INDEX(games!$A:$A,ROW()))="","",TRIM(INDEX(games!$A:$A,ROW())))</f>
        <v/>
      </c>
      <c r="B1410" t="str">
        <f>IF(OR($A1410="",INDEX(games!$B:$B,ROW())=""),"",INDEX(games!$B:$B,ROW()))</f>
        <v/>
      </c>
      <c r="C1410" t="str">
        <f>IF(OR($A1410="",INDEX(games!$C:$C,ROW())=""),"",INDEX(games!$C:$C,ROW()))</f>
        <v/>
      </c>
      <c r="D1410" t="str">
        <f t="shared" ref="D1410:D1473" si="1320">IF($A1410="","",COUNTIF($W$2:$W$2500,$A1410)+COUNTIF($X$2:$X$2500,$A1410))</f>
        <v/>
      </c>
      <c r="E1410" t="str">
        <f t="shared" ref="E1410:E1473" si="1321">IF($A1410="","",IFERROR(MATCH($C1410,$R$2:$R$5,0),0))</f>
        <v/>
      </c>
      <c r="F1410" t="str">
        <f t="shared" ref="F1410:F1473" si="1322">IF($A1410="","",MOD(ROW(),34))</f>
        <v/>
      </c>
      <c r="G1410" t="e">
        <f t="shared" ref="G1410:G1473" si="1323">IF($A1410="",NA(),IF($C1410="Action",$B1410,NA()))</f>
        <v>#N/A</v>
      </c>
      <c r="H1410" t="e">
        <f t="shared" ref="H1410:H1473" si="1324">IF($A1410="",NA(),IF($C1410="Action",1+$F1410*0.023,NA()))</f>
        <v>#N/A</v>
      </c>
      <c r="I1410" t="e">
        <f t="shared" ref="I1410:I1473" si="1325">IF($A1410="",NA(),IF($C1410="Strategy",$B1410,NA()))</f>
        <v>#N/A</v>
      </c>
      <c r="J1410" t="e">
        <f t="shared" ref="J1410:J1473" si="1326">IF($A1410="",NA(),IF($C1410="Strategy",2+$F1410*0.023,NA()))</f>
        <v>#N/A</v>
      </c>
      <c r="K1410" t="e">
        <f t="shared" ref="K1410:K1473" si="1327">IF($A1410="",NA(),IF($C1410="Deckbuilder",$B1410,NA()))</f>
        <v>#N/A</v>
      </c>
      <c r="L1410" t="e">
        <f t="shared" ref="L1410:L1473" si="1328">IF($A1410="",NA(),IF($C1410="Deckbuilder",3+$F1410*0.023,NA()))</f>
        <v>#N/A</v>
      </c>
      <c r="M1410" t="e">
        <f t="shared" ref="M1410:M1473" si="1329">IF($A1410="",NA(),IF($C1410="Traditional",$B1410,NA()))</f>
        <v>#N/A</v>
      </c>
      <c r="N1410" t="e">
        <f t="shared" ref="N1410:N1473" si="1330">IF($A1410="",NA(),IF($C1410="Traditional",4+$F1410*0.023,NA()))</f>
        <v>#N/A</v>
      </c>
      <c r="O1410" t="str">
        <f t="shared" ref="O1410:O1473" si="1331">IF($A1410="","",$D1410+ROW()/1000000)</f>
        <v/>
      </c>
      <c r="P1410" t="str">
        <f>IF(OR($A1410="",INDEX(games!$H:$H,ROW())=""),"",INDEX(games!$H:$H,ROW()))</f>
        <v/>
      </c>
      <c r="Q1410" t="str">
        <f t="shared" ref="Q1410:Q1473" si="1332">IF(OR($A1410="",$P1410&lt;&gt;"Yes"),"",$D1410+ROW()/1000000)</f>
        <v/>
      </c>
      <c r="T1410">
        <f t="shared" ref="T1410:T1473" si="1333">IF($Y1410="","",INDEX($B$2:$B$1500,$Y1410))</f>
        <v>2021</v>
      </c>
      <c r="U1410">
        <f t="shared" ref="U1410:U1473" si="1334">IF($Z1410="","",INDEX($B$2:$B$1500,$Z1410))</f>
        <v>2024</v>
      </c>
      <c r="V1410">
        <f t="shared" ref="V1410:V1473" si="1335">IF(OR($T1410="",$U1410=""),"",$U1410-$T1410)</f>
        <v>3</v>
      </c>
      <c r="W1410" t="str">
        <f>IF(TRIM(INDEX(connections!$A:$A,ROW()))="","",TRIM(INDEX(connections!$A:$A,ROW())))</f>
        <v>Vampire Survivors</v>
      </c>
      <c r="X1410" t="str">
        <f>IF($W1410="","",TRIM(INDEX(connections!$B:$B,ROW())))</f>
        <v>Temtem: Swarm</v>
      </c>
      <c r="Y1410">
        <f t="shared" ref="Y1410:Y1473" si="1336">IF($W1410="","",IFERROR(MATCH($W1410,$A$2:$A$1500,0),""))</f>
        <v>941</v>
      </c>
      <c r="Z1410">
        <f t="shared" ref="Z1410:Z1473" si="1337">IF($X1410="","",IFERROR(MATCH($X1410,$A$2:$A$1500,0),""))</f>
        <v>860</v>
      </c>
      <c r="AA1410" t="str">
        <f t="shared" ref="AA1410:AA1473" si="1338">IF($Y1410="","",INDEX($P$2:$P$1500,$Y1410))</f>
        <v>Yes</v>
      </c>
      <c r="AB1410" t="str">
        <f t="shared" ref="AB1410:AB1473" si="1339">IF($Z1410="","",INDEX($P$2:$P$1500,$Z1410))</f>
        <v/>
      </c>
      <c r="AC1410" t="str">
        <f t="shared" ref="AC1410:AC1473" si="1340">IF(AND($AA1410="Yes",$AB1410="Yes"),1,"")</f>
        <v/>
      </c>
      <c r="AD1410">
        <f t="shared" ref="AD1410:AD1473" si="1341">IF(OR($Y1410="",$Z1410=""),"",IF(INDEX($C$2:$C$1500,$Y1410)=INDEX($C$2:$C$1500,$Z1410),0,1))</f>
        <v>0</v>
      </c>
      <c r="AE1410" t="str">
        <f t="shared" ref="AE1410:AE1473" si="1342">IF($AC1410&lt;&gt;1,"",IF(AND(INDEX($AG$2:$AG$1500,$Y1410)=1,INDEX($AG$2:$AG$1500,$Z1410)=1),1,""))</f>
        <v/>
      </c>
      <c r="AG1410" t="str">
        <f t="shared" ref="AG1410:AG1473" si="1343">IF($A1410="","",COUNTIFS($W$2:$W$2500,$A1410,$AB$2:$AB$2500,"Yes")+COUNTIFS($X$2:$X$2500,$A1410,$AA$2:$AA$2500,"Yes"))</f>
        <v/>
      </c>
      <c r="AH1410" t="str">
        <f t="shared" ref="AH1410:AH1473" si="1344">IF(OR($P1410&lt;&gt;"Yes",N($AG1410)=0),"",IF(AND($AG1410=1,COUNTIFS($W$2:$W$2500,$A1410,$AE$2:$AE$2500,1)+COUNTIFS($X$2:$X$2500,$A1410,$AE$2:$AE$2500,1)&gt;0),"","Yes"))</f>
        <v/>
      </c>
      <c r="AI1410" t="str">
        <f t="shared" ref="AI1410:AI1473" si="1345">IF($AH1410="Yes",$AG1410,"")</f>
        <v/>
      </c>
      <c r="AJ1410" t="str">
        <f t="shared" ref="AJ1410:AJ1473" si="1346">IF($AI1410="","",$AI1410+ROW()/1000000)</f>
        <v/>
      </c>
      <c r="AK1410" t="str">
        <f t="shared" ref="AK1410:AK1473" si="1347">IF(OR($A1410="",$P1410="Yes",N($AG1410)=0),"",$AG1410+ROW()/1000000)</f>
        <v/>
      </c>
      <c r="AL1410" t="str">
        <f>IF($A1410="","",INDEX(games!$J:$J,ROW())&amp;"")</f>
        <v/>
      </c>
      <c r="AM1410" t="str">
        <f>IF($A1410="","",SUMPRODUCT($AO1410:$BD1410,'Map Analysis'!$AN$2^{0,1,2,3,4,5,6,7,8,9,10,11,12,13,14,15}))</f>
        <v/>
      </c>
      <c r="AN1410" t="str">
        <f t="shared" ref="AN1410:AN1473" si="1348">IF($A1410="","",$AM1410+ROW()/10000000)</f>
        <v/>
      </c>
      <c r="AO1410" t="str">
        <f t="shared" ref="AO1410:AO1473" si="1349">IF($A1410="","",COUNTIF($W$2:$W$2500,$A1410))</f>
        <v/>
      </c>
      <c r="AP1410" t="str">
        <f t="shared" ref="AP1410:AP1473" si="1350">IF($A1410="","",SUMIFS($BF$2:$BF$2500,$W$2:$W$2500,$A1410))</f>
        <v/>
      </c>
      <c r="AQ1410" t="str">
        <f t="shared" ref="AQ1410:AQ1473" si="1351">IF($A1410="","",SUMIFS($BG$2:$BG$2500,$W$2:$W$2500,$A1410))</f>
        <v/>
      </c>
      <c r="AR1410" t="str">
        <f t="shared" ref="AR1410:AR1473" si="1352">IF($A1410="","",SUMIFS($BH$2:$BH$2500,$W$2:$W$2500,$A1410))</f>
        <v/>
      </c>
      <c r="AS1410" t="str">
        <f t="shared" ref="AS1410:AS1473" si="1353">IF($A1410="","",SUMIFS($BI$2:$BI$2500,$W$2:$W$2500,$A1410))</f>
        <v/>
      </c>
      <c r="AT1410" t="str">
        <f t="shared" ref="AT1410:AT1473" si="1354">IF($A1410="","",SUMIFS($BJ$2:$BJ$2500,$W$2:$W$2500,$A1410))</f>
        <v/>
      </c>
      <c r="AU1410" t="str">
        <f t="shared" ref="AU1410:AU1473" si="1355">IF($A1410="","",SUMIFS($BK$2:$BK$2500,$W$2:$W$2500,$A1410))</f>
        <v/>
      </c>
      <c r="AV1410" t="str">
        <f t="shared" ref="AV1410:AV1473" si="1356">IF($A1410="","",SUMIFS($BL$2:$BL$2500,$W$2:$W$2500,$A1410))</f>
        <v/>
      </c>
      <c r="AW1410" t="str">
        <f t="shared" ref="AW1410:AW1473" si="1357">IF($A1410="","",SUMIFS($BM$2:$BM$2500,$W$2:$W$2500,$A1410))</f>
        <v/>
      </c>
      <c r="AX1410" t="str">
        <f t="shared" ref="AX1410:AX1473" si="1358">IF($A1410="","",SUMIFS($BN$2:$BN$2500,$W$2:$W$2500,$A1410))</f>
        <v/>
      </c>
      <c r="AY1410" t="str">
        <f t="shared" ref="AY1410:AY1473" si="1359">IF($A1410="","",SUMIFS($BO$2:$BO$2500,$W$2:$W$2500,$A1410))</f>
        <v/>
      </c>
      <c r="AZ1410" t="str">
        <f t="shared" ref="AZ1410:AZ1473" si="1360">IF($A1410="","",SUMIFS($BP$2:$BP$2500,$W$2:$W$2500,$A1410))</f>
        <v/>
      </c>
      <c r="BA1410" t="str">
        <f t="shared" ref="BA1410:BA1473" si="1361">IF($A1410="","",SUMIFS($BQ$2:$BQ$2500,$W$2:$W$2500,$A1410))</f>
        <v/>
      </c>
      <c r="BB1410" t="str">
        <f t="shared" ref="BB1410:BB1473" si="1362">IF($A1410="","",SUMIFS($BR$2:$BR$2500,$W$2:$W$2500,$A1410))</f>
        <v/>
      </c>
      <c r="BC1410" t="str">
        <f t="shared" ref="BC1410:BC1473" si="1363">IF($A1410="","",SUMIFS($BS$2:$BS$2500,$W$2:$W$2500,$A1410))</f>
        <v/>
      </c>
      <c r="BD1410" t="str">
        <f t="shared" ref="BD1410:BD1473" si="1364">IF($A1410="","",SUMIFS($BT$2:$BT$2500,$W$2:$W$2500,$A1410))</f>
        <v/>
      </c>
      <c r="BF1410">
        <f t="shared" ref="BF1410:BF1473" si="1365">IF($Z1410="","",INDEX($AO$2:$AO$1500,$Z1410))</f>
        <v>0</v>
      </c>
      <c r="BG1410">
        <f t="shared" ref="BG1410:BG1473" si="1366">IF($Z1410="","",INDEX($AP$2:$AP$1500,$Z1410))</f>
        <v>0</v>
      </c>
      <c r="BH1410">
        <f t="shared" ref="BH1410:BH1473" si="1367">IF($Z1410="","",INDEX($AQ$2:$AQ$1500,$Z1410))</f>
        <v>0</v>
      </c>
      <c r="BI1410">
        <f t="shared" ref="BI1410:BI1473" si="1368">IF($Z1410="","",INDEX($AR$2:$AR$1500,$Z1410))</f>
        <v>0</v>
      </c>
      <c r="BJ1410">
        <f t="shared" ref="BJ1410:BJ1473" si="1369">IF($Z1410="","",INDEX($AS$2:$AS$1500,$Z1410))</f>
        <v>0</v>
      </c>
      <c r="BK1410">
        <f t="shared" ref="BK1410:BK1473" si="1370">IF($Z1410="","",INDEX($AT$2:$AT$1500,$Z1410))</f>
        <v>0</v>
      </c>
      <c r="BL1410">
        <f t="shared" ref="BL1410:BL1473" si="1371">IF($Z1410="","",INDEX($AU$2:$AU$1500,$Z1410))</f>
        <v>0</v>
      </c>
      <c r="BM1410">
        <f t="shared" ref="BM1410:BM1473" si="1372">IF($Z1410="","",INDEX($AV$2:$AV$1500,$Z1410))</f>
        <v>0</v>
      </c>
      <c r="BN1410">
        <f t="shared" ref="BN1410:BN1473" si="1373">IF($Z1410="","",INDEX($AW$2:$AW$1500,$Z1410))</f>
        <v>0</v>
      </c>
      <c r="BO1410">
        <f t="shared" ref="BO1410:BO1473" si="1374">IF($Z1410="","",INDEX($AX$2:$AX$1500,$Z1410))</f>
        <v>0</v>
      </c>
      <c r="BP1410">
        <f t="shared" ref="BP1410:BP1473" si="1375">IF($Z1410="","",INDEX($AY$2:$AY$1500,$Z1410))</f>
        <v>0</v>
      </c>
      <c r="BQ1410">
        <f t="shared" ref="BQ1410:BQ1473" si="1376">IF($Z1410="","",INDEX($AZ$2:$AZ$1500,$Z1410))</f>
        <v>0</v>
      </c>
      <c r="BR1410">
        <f t="shared" ref="BR1410:BR1473" si="1377">IF($Z1410="","",INDEX($BA$2:$BA$1500,$Z1410))</f>
        <v>0</v>
      </c>
      <c r="BS1410">
        <f t="shared" ref="BS1410:BS1473" si="1378">IF($Z1410="","",INDEX($BB$2:$BB$1500,$Z1410))</f>
        <v>0</v>
      </c>
      <c r="BT1410">
        <f t="shared" ref="BT1410:BT1473" si="1379">IF($Z1410="","",INDEX($BC$2:$BC$1500,$Z1410))</f>
        <v>0</v>
      </c>
    </row>
    <row r="1411" spans="1:72" x14ac:dyDescent="0.25">
      <c r="A1411" t="str">
        <f>IF(TRIM(INDEX(games!$A:$A,ROW()))="","",TRIM(INDEX(games!$A:$A,ROW())))</f>
        <v/>
      </c>
      <c r="B1411" t="str">
        <f>IF(OR($A1411="",INDEX(games!$B:$B,ROW())=""),"",INDEX(games!$B:$B,ROW()))</f>
        <v/>
      </c>
      <c r="C1411" t="str">
        <f>IF(OR($A1411="",INDEX(games!$C:$C,ROW())=""),"",INDEX(games!$C:$C,ROW()))</f>
        <v/>
      </c>
      <c r="D1411" t="str">
        <f t="shared" si="1320"/>
        <v/>
      </c>
      <c r="E1411" t="str">
        <f t="shared" si="1321"/>
        <v/>
      </c>
      <c r="F1411" t="str">
        <f t="shared" si="1322"/>
        <v/>
      </c>
      <c r="G1411" t="e">
        <f t="shared" si="1323"/>
        <v>#N/A</v>
      </c>
      <c r="H1411" t="e">
        <f t="shared" si="1324"/>
        <v>#N/A</v>
      </c>
      <c r="I1411" t="e">
        <f t="shared" si="1325"/>
        <v>#N/A</v>
      </c>
      <c r="J1411" t="e">
        <f t="shared" si="1326"/>
        <v>#N/A</v>
      </c>
      <c r="K1411" t="e">
        <f t="shared" si="1327"/>
        <v>#N/A</v>
      </c>
      <c r="L1411" t="e">
        <f t="shared" si="1328"/>
        <v>#N/A</v>
      </c>
      <c r="M1411" t="e">
        <f t="shared" si="1329"/>
        <v>#N/A</v>
      </c>
      <c r="N1411" t="e">
        <f t="shared" si="1330"/>
        <v>#N/A</v>
      </c>
      <c r="O1411" t="str">
        <f t="shared" si="1331"/>
        <v/>
      </c>
      <c r="P1411" t="str">
        <f>IF(OR($A1411="",INDEX(games!$H:$H,ROW())=""),"",INDEX(games!$H:$H,ROW()))</f>
        <v/>
      </c>
      <c r="Q1411" t="str">
        <f t="shared" si="1332"/>
        <v/>
      </c>
      <c r="T1411">
        <f t="shared" si="1333"/>
        <v>2012</v>
      </c>
      <c r="U1411">
        <f t="shared" si="1334"/>
        <v>2022</v>
      </c>
      <c r="V1411">
        <f t="shared" si="1335"/>
        <v>10</v>
      </c>
      <c r="W1411" t="str">
        <f>IF(TRIM(INDEX(connections!$A:$A,ROW()))="","",TRIM(INDEX(connections!$A:$A,ROW())))</f>
        <v>FTL</v>
      </c>
      <c r="X1411" t="str">
        <f>IF($W1411="","",TRIM(INDEX(connections!$B:$B,ROW())))</f>
        <v>Terraformers</v>
      </c>
      <c r="Y1411">
        <f t="shared" si="1336"/>
        <v>326</v>
      </c>
      <c r="Z1411">
        <f t="shared" si="1337"/>
        <v>861</v>
      </c>
      <c r="AA1411" t="str">
        <f t="shared" si="1338"/>
        <v>Yes</v>
      </c>
      <c r="AB1411" t="str">
        <f t="shared" si="1339"/>
        <v>Yes</v>
      </c>
      <c r="AC1411">
        <f t="shared" si="1340"/>
        <v>1</v>
      </c>
      <c r="AD1411">
        <f t="shared" si="1341"/>
        <v>0</v>
      </c>
      <c r="AE1411" t="str">
        <f t="shared" si="1342"/>
        <v/>
      </c>
      <c r="AG1411" t="str">
        <f t="shared" si="1343"/>
        <v/>
      </c>
      <c r="AH1411" t="str">
        <f t="shared" si="1344"/>
        <v/>
      </c>
      <c r="AI1411" t="str">
        <f t="shared" si="1345"/>
        <v/>
      </c>
      <c r="AJ1411" t="str">
        <f t="shared" si="1346"/>
        <v/>
      </c>
      <c r="AK1411" t="str">
        <f t="shared" si="1347"/>
        <v/>
      </c>
      <c r="AL1411" t="str">
        <f>IF($A1411="","",INDEX(games!$J:$J,ROW())&amp;"")</f>
        <v/>
      </c>
      <c r="AM1411" t="str">
        <f>IF($A1411="","",SUMPRODUCT($AO1411:$BD1411,'Map Analysis'!$AN$2^{0,1,2,3,4,5,6,7,8,9,10,11,12,13,14,15}))</f>
        <v/>
      </c>
      <c r="AN1411" t="str">
        <f t="shared" si="1348"/>
        <v/>
      </c>
      <c r="AO1411" t="str">
        <f t="shared" si="1349"/>
        <v/>
      </c>
      <c r="AP1411" t="str">
        <f t="shared" si="1350"/>
        <v/>
      </c>
      <c r="AQ1411" t="str">
        <f t="shared" si="1351"/>
        <v/>
      </c>
      <c r="AR1411" t="str">
        <f t="shared" si="1352"/>
        <v/>
      </c>
      <c r="AS1411" t="str">
        <f t="shared" si="1353"/>
        <v/>
      </c>
      <c r="AT1411" t="str">
        <f t="shared" si="1354"/>
        <v/>
      </c>
      <c r="AU1411" t="str">
        <f t="shared" si="1355"/>
        <v/>
      </c>
      <c r="AV1411" t="str">
        <f t="shared" si="1356"/>
        <v/>
      </c>
      <c r="AW1411" t="str">
        <f t="shared" si="1357"/>
        <v/>
      </c>
      <c r="AX1411" t="str">
        <f t="shared" si="1358"/>
        <v/>
      </c>
      <c r="AY1411" t="str">
        <f t="shared" si="1359"/>
        <v/>
      </c>
      <c r="AZ1411" t="str">
        <f t="shared" si="1360"/>
        <v/>
      </c>
      <c r="BA1411" t="str">
        <f t="shared" si="1361"/>
        <v/>
      </c>
      <c r="BB1411" t="str">
        <f t="shared" si="1362"/>
        <v/>
      </c>
      <c r="BC1411" t="str">
        <f t="shared" si="1363"/>
        <v/>
      </c>
      <c r="BD1411" t="str">
        <f t="shared" si="1364"/>
        <v/>
      </c>
      <c r="BF1411">
        <f t="shared" si="1365"/>
        <v>0</v>
      </c>
      <c r="BG1411">
        <f t="shared" si="1366"/>
        <v>0</v>
      </c>
      <c r="BH1411">
        <f t="shared" si="1367"/>
        <v>0</v>
      </c>
      <c r="BI1411">
        <f t="shared" si="1368"/>
        <v>0</v>
      </c>
      <c r="BJ1411">
        <f t="shared" si="1369"/>
        <v>0</v>
      </c>
      <c r="BK1411">
        <f t="shared" si="1370"/>
        <v>0</v>
      </c>
      <c r="BL1411">
        <f t="shared" si="1371"/>
        <v>0</v>
      </c>
      <c r="BM1411">
        <f t="shared" si="1372"/>
        <v>0</v>
      </c>
      <c r="BN1411">
        <f t="shared" si="1373"/>
        <v>0</v>
      </c>
      <c r="BO1411">
        <f t="shared" si="1374"/>
        <v>0</v>
      </c>
      <c r="BP1411">
        <f t="shared" si="1375"/>
        <v>0</v>
      </c>
      <c r="BQ1411">
        <f t="shared" si="1376"/>
        <v>0</v>
      </c>
      <c r="BR1411">
        <f t="shared" si="1377"/>
        <v>0</v>
      </c>
      <c r="BS1411">
        <f t="shared" si="1378"/>
        <v>0</v>
      </c>
      <c r="BT1411">
        <f t="shared" si="1379"/>
        <v>0</v>
      </c>
    </row>
    <row r="1412" spans="1:72" x14ac:dyDescent="0.25">
      <c r="A1412" t="str">
        <f>IF(TRIM(INDEX(games!$A:$A,ROW()))="","",TRIM(INDEX(games!$A:$A,ROW())))</f>
        <v/>
      </c>
      <c r="B1412" t="str">
        <f>IF(OR($A1412="",INDEX(games!$B:$B,ROW())=""),"",INDEX(games!$B:$B,ROW()))</f>
        <v/>
      </c>
      <c r="C1412" t="str">
        <f>IF(OR($A1412="",INDEX(games!$C:$C,ROW())=""),"",INDEX(games!$C:$C,ROW()))</f>
        <v/>
      </c>
      <c r="D1412" t="str">
        <f t="shared" si="1320"/>
        <v/>
      </c>
      <c r="E1412" t="str">
        <f t="shared" si="1321"/>
        <v/>
      </c>
      <c r="F1412" t="str">
        <f t="shared" si="1322"/>
        <v/>
      </c>
      <c r="G1412" t="e">
        <f t="shared" si="1323"/>
        <v>#N/A</v>
      </c>
      <c r="H1412" t="e">
        <f t="shared" si="1324"/>
        <v>#N/A</v>
      </c>
      <c r="I1412" t="e">
        <f t="shared" si="1325"/>
        <v>#N/A</v>
      </c>
      <c r="J1412" t="e">
        <f t="shared" si="1326"/>
        <v>#N/A</v>
      </c>
      <c r="K1412" t="e">
        <f t="shared" si="1327"/>
        <v>#N/A</v>
      </c>
      <c r="L1412" t="e">
        <f t="shared" si="1328"/>
        <v>#N/A</v>
      </c>
      <c r="M1412" t="e">
        <f t="shared" si="1329"/>
        <v>#N/A</v>
      </c>
      <c r="N1412" t="e">
        <f t="shared" si="1330"/>
        <v>#N/A</v>
      </c>
      <c r="O1412" t="str">
        <f t="shared" si="1331"/>
        <v/>
      </c>
      <c r="P1412" t="str">
        <f>IF(OR($A1412="",INDEX(games!$H:$H,ROW())=""),"",INDEX(games!$H:$H,ROW()))</f>
        <v/>
      </c>
      <c r="Q1412" t="str">
        <f t="shared" si="1332"/>
        <v/>
      </c>
      <c r="T1412">
        <f t="shared" si="1333"/>
        <v>2021</v>
      </c>
      <c r="U1412">
        <f t="shared" si="1334"/>
        <v>2026</v>
      </c>
      <c r="V1412">
        <f t="shared" si="1335"/>
        <v>5</v>
      </c>
      <c r="W1412" t="str">
        <f>IF(TRIM(INDEX(connections!$A:$A,ROW()))="","",TRIM(INDEX(connections!$A:$A,ROW())))</f>
        <v>Vampire Survivors</v>
      </c>
      <c r="X1412" t="str">
        <f>IF($W1412="","",TRIM(INDEX(connections!$B:$B,ROW())))</f>
        <v>TerraTech Legion</v>
      </c>
      <c r="Y1412">
        <f t="shared" si="1336"/>
        <v>941</v>
      </c>
      <c r="Z1412">
        <f t="shared" si="1337"/>
        <v>862</v>
      </c>
      <c r="AA1412" t="str">
        <f t="shared" si="1338"/>
        <v>Yes</v>
      </c>
      <c r="AB1412" t="str">
        <f t="shared" si="1339"/>
        <v/>
      </c>
      <c r="AC1412" t="str">
        <f t="shared" si="1340"/>
        <v/>
      </c>
      <c r="AD1412">
        <f t="shared" si="1341"/>
        <v>0</v>
      </c>
      <c r="AE1412" t="str">
        <f t="shared" si="1342"/>
        <v/>
      </c>
      <c r="AG1412" t="str">
        <f t="shared" si="1343"/>
        <v/>
      </c>
      <c r="AH1412" t="str">
        <f t="shared" si="1344"/>
        <v/>
      </c>
      <c r="AI1412" t="str">
        <f t="shared" si="1345"/>
        <v/>
      </c>
      <c r="AJ1412" t="str">
        <f t="shared" si="1346"/>
        <v/>
      </c>
      <c r="AK1412" t="str">
        <f t="shared" si="1347"/>
        <v/>
      </c>
      <c r="AL1412" t="str">
        <f>IF($A1412="","",INDEX(games!$J:$J,ROW())&amp;"")</f>
        <v/>
      </c>
      <c r="AM1412" t="str">
        <f>IF($A1412="","",SUMPRODUCT($AO1412:$BD1412,'Map Analysis'!$AN$2^{0,1,2,3,4,5,6,7,8,9,10,11,12,13,14,15}))</f>
        <v/>
      </c>
      <c r="AN1412" t="str">
        <f t="shared" si="1348"/>
        <v/>
      </c>
      <c r="AO1412" t="str">
        <f t="shared" si="1349"/>
        <v/>
      </c>
      <c r="AP1412" t="str">
        <f t="shared" si="1350"/>
        <v/>
      </c>
      <c r="AQ1412" t="str">
        <f t="shared" si="1351"/>
        <v/>
      </c>
      <c r="AR1412" t="str">
        <f t="shared" si="1352"/>
        <v/>
      </c>
      <c r="AS1412" t="str">
        <f t="shared" si="1353"/>
        <v/>
      </c>
      <c r="AT1412" t="str">
        <f t="shared" si="1354"/>
        <v/>
      </c>
      <c r="AU1412" t="str">
        <f t="shared" si="1355"/>
        <v/>
      </c>
      <c r="AV1412" t="str">
        <f t="shared" si="1356"/>
        <v/>
      </c>
      <c r="AW1412" t="str">
        <f t="shared" si="1357"/>
        <v/>
      </c>
      <c r="AX1412" t="str">
        <f t="shared" si="1358"/>
        <v/>
      </c>
      <c r="AY1412" t="str">
        <f t="shared" si="1359"/>
        <v/>
      </c>
      <c r="AZ1412" t="str">
        <f t="shared" si="1360"/>
        <v/>
      </c>
      <c r="BA1412" t="str">
        <f t="shared" si="1361"/>
        <v/>
      </c>
      <c r="BB1412" t="str">
        <f t="shared" si="1362"/>
        <v/>
      </c>
      <c r="BC1412" t="str">
        <f t="shared" si="1363"/>
        <v/>
      </c>
      <c r="BD1412" t="str">
        <f t="shared" si="1364"/>
        <v/>
      </c>
      <c r="BF1412">
        <f t="shared" si="1365"/>
        <v>0</v>
      </c>
      <c r="BG1412">
        <f t="shared" si="1366"/>
        <v>0</v>
      </c>
      <c r="BH1412">
        <f t="shared" si="1367"/>
        <v>0</v>
      </c>
      <c r="BI1412">
        <f t="shared" si="1368"/>
        <v>0</v>
      </c>
      <c r="BJ1412">
        <f t="shared" si="1369"/>
        <v>0</v>
      </c>
      <c r="BK1412">
        <f t="shared" si="1370"/>
        <v>0</v>
      </c>
      <c r="BL1412">
        <f t="shared" si="1371"/>
        <v>0</v>
      </c>
      <c r="BM1412">
        <f t="shared" si="1372"/>
        <v>0</v>
      </c>
      <c r="BN1412">
        <f t="shared" si="1373"/>
        <v>0</v>
      </c>
      <c r="BO1412">
        <f t="shared" si="1374"/>
        <v>0</v>
      </c>
      <c r="BP1412">
        <f t="shared" si="1375"/>
        <v>0</v>
      </c>
      <c r="BQ1412">
        <f t="shared" si="1376"/>
        <v>0</v>
      </c>
      <c r="BR1412">
        <f t="shared" si="1377"/>
        <v>0</v>
      </c>
      <c r="BS1412">
        <f t="shared" si="1378"/>
        <v>0</v>
      </c>
      <c r="BT1412">
        <f t="shared" si="1379"/>
        <v>0</v>
      </c>
    </row>
    <row r="1413" spans="1:72" x14ac:dyDescent="0.25">
      <c r="A1413" t="str">
        <f>IF(TRIM(INDEX(games!$A:$A,ROW()))="","",TRIM(INDEX(games!$A:$A,ROW())))</f>
        <v/>
      </c>
      <c r="B1413" t="str">
        <f>IF(OR($A1413="",INDEX(games!$B:$B,ROW())=""),"",INDEX(games!$B:$B,ROW()))</f>
        <v/>
      </c>
      <c r="C1413" t="str">
        <f>IF(OR($A1413="",INDEX(games!$C:$C,ROW())=""),"",INDEX(games!$C:$C,ROW()))</f>
        <v/>
      </c>
      <c r="D1413" t="str">
        <f t="shared" si="1320"/>
        <v/>
      </c>
      <c r="E1413" t="str">
        <f t="shared" si="1321"/>
        <v/>
      </c>
      <c r="F1413" t="str">
        <f t="shared" si="1322"/>
        <v/>
      </c>
      <c r="G1413" t="e">
        <f t="shared" si="1323"/>
        <v>#N/A</v>
      </c>
      <c r="H1413" t="e">
        <f t="shared" si="1324"/>
        <v>#N/A</v>
      </c>
      <c r="I1413" t="e">
        <f t="shared" si="1325"/>
        <v>#N/A</v>
      </c>
      <c r="J1413" t="e">
        <f t="shared" si="1326"/>
        <v>#N/A</v>
      </c>
      <c r="K1413" t="e">
        <f t="shared" si="1327"/>
        <v>#N/A</v>
      </c>
      <c r="L1413" t="e">
        <f t="shared" si="1328"/>
        <v>#N/A</v>
      </c>
      <c r="M1413" t="e">
        <f t="shared" si="1329"/>
        <v>#N/A</v>
      </c>
      <c r="N1413" t="e">
        <f t="shared" si="1330"/>
        <v>#N/A</v>
      </c>
      <c r="O1413" t="str">
        <f t="shared" si="1331"/>
        <v/>
      </c>
      <c r="P1413" t="str">
        <f>IF(OR($A1413="",INDEX(games!$H:$H,ROW())=""),"",INDEX(games!$H:$H,ROW()))</f>
        <v/>
      </c>
      <c r="Q1413" t="str">
        <f t="shared" si="1332"/>
        <v/>
      </c>
      <c r="T1413">
        <f t="shared" si="1333"/>
        <v>2020</v>
      </c>
      <c r="U1413">
        <f t="shared" si="1334"/>
        <v>2024</v>
      </c>
      <c r="V1413">
        <f t="shared" si="1335"/>
        <v>4</v>
      </c>
      <c r="W1413" t="str">
        <f>IF(TRIM(INDEX(connections!$A:$A,ROW()))="","",TRIM(INDEX(connections!$A:$A,ROW())))</f>
        <v>Risk of Rain 2</v>
      </c>
      <c r="X1413" t="str">
        <f>IF($W1413="","",TRIM(INDEX(connections!$B:$B,ROW())))</f>
        <v>TerRoguelike</v>
      </c>
      <c r="Y1413">
        <f t="shared" si="1336"/>
        <v>688</v>
      </c>
      <c r="Z1413">
        <f t="shared" si="1337"/>
        <v>863</v>
      </c>
      <c r="AA1413" t="str">
        <f t="shared" si="1338"/>
        <v>Yes</v>
      </c>
      <c r="AB1413" t="str">
        <f t="shared" si="1339"/>
        <v/>
      </c>
      <c r="AC1413" t="str">
        <f t="shared" si="1340"/>
        <v/>
      </c>
      <c r="AD1413">
        <f t="shared" si="1341"/>
        <v>0</v>
      </c>
      <c r="AE1413" t="str">
        <f t="shared" si="1342"/>
        <v/>
      </c>
      <c r="AG1413" t="str">
        <f t="shared" si="1343"/>
        <v/>
      </c>
      <c r="AH1413" t="str">
        <f t="shared" si="1344"/>
        <v/>
      </c>
      <c r="AI1413" t="str">
        <f t="shared" si="1345"/>
        <v/>
      </c>
      <c r="AJ1413" t="str">
        <f t="shared" si="1346"/>
        <v/>
      </c>
      <c r="AK1413" t="str">
        <f t="shared" si="1347"/>
        <v/>
      </c>
      <c r="AL1413" t="str">
        <f>IF($A1413="","",INDEX(games!$J:$J,ROW())&amp;"")</f>
        <v/>
      </c>
      <c r="AM1413" t="str">
        <f>IF($A1413="","",SUMPRODUCT($AO1413:$BD1413,'Map Analysis'!$AN$2^{0,1,2,3,4,5,6,7,8,9,10,11,12,13,14,15}))</f>
        <v/>
      </c>
      <c r="AN1413" t="str">
        <f t="shared" si="1348"/>
        <v/>
      </c>
      <c r="AO1413" t="str">
        <f t="shared" si="1349"/>
        <v/>
      </c>
      <c r="AP1413" t="str">
        <f t="shared" si="1350"/>
        <v/>
      </c>
      <c r="AQ1413" t="str">
        <f t="shared" si="1351"/>
        <v/>
      </c>
      <c r="AR1413" t="str">
        <f t="shared" si="1352"/>
        <v/>
      </c>
      <c r="AS1413" t="str">
        <f t="shared" si="1353"/>
        <v/>
      </c>
      <c r="AT1413" t="str">
        <f t="shared" si="1354"/>
        <v/>
      </c>
      <c r="AU1413" t="str">
        <f t="shared" si="1355"/>
        <v/>
      </c>
      <c r="AV1413" t="str">
        <f t="shared" si="1356"/>
        <v/>
      </c>
      <c r="AW1413" t="str">
        <f t="shared" si="1357"/>
        <v/>
      </c>
      <c r="AX1413" t="str">
        <f t="shared" si="1358"/>
        <v/>
      </c>
      <c r="AY1413" t="str">
        <f t="shared" si="1359"/>
        <v/>
      </c>
      <c r="AZ1413" t="str">
        <f t="shared" si="1360"/>
        <v/>
      </c>
      <c r="BA1413" t="str">
        <f t="shared" si="1361"/>
        <v/>
      </c>
      <c r="BB1413" t="str">
        <f t="shared" si="1362"/>
        <v/>
      </c>
      <c r="BC1413" t="str">
        <f t="shared" si="1363"/>
        <v/>
      </c>
      <c r="BD1413" t="str">
        <f t="shared" si="1364"/>
        <v/>
      </c>
      <c r="BF1413">
        <f t="shared" si="1365"/>
        <v>0</v>
      </c>
      <c r="BG1413">
        <f t="shared" si="1366"/>
        <v>0</v>
      </c>
      <c r="BH1413">
        <f t="shared" si="1367"/>
        <v>0</v>
      </c>
      <c r="BI1413">
        <f t="shared" si="1368"/>
        <v>0</v>
      </c>
      <c r="BJ1413">
        <f t="shared" si="1369"/>
        <v>0</v>
      </c>
      <c r="BK1413">
        <f t="shared" si="1370"/>
        <v>0</v>
      </c>
      <c r="BL1413">
        <f t="shared" si="1371"/>
        <v>0</v>
      </c>
      <c r="BM1413">
        <f t="shared" si="1372"/>
        <v>0</v>
      </c>
      <c r="BN1413">
        <f t="shared" si="1373"/>
        <v>0</v>
      </c>
      <c r="BO1413">
        <f t="shared" si="1374"/>
        <v>0</v>
      </c>
      <c r="BP1413">
        <f t="shared" si="1375"/>
        <v>0</v>
      </c>
      <c r="BQ1413">
        <f t="shared" si="1376"/>
        <v>0</v>
      </c>
      <c r="BR1413">
        <f t="shared" si="1377"/>
        <v>0</v>
      </c>
      <c r="BS1413">
        <f t="shared" si="1378"/>
        <v>0</v>
      </c>
      <c r="BT1413">
        <f t="shared" si="1379"/>
        <v>0</v>
      </c>
    </row>
    <row r="1414" spans="1:72" x14ac:dyDescent="0.25">
      <c r="A1414" t="str">
        <f>IF(TRIM(INDEX(games!$A:$A,ROW()))="","",TRIM(INDEX(games!$A:$A,ROW())))</f>
        <v/>
      </c>
      <c r="B1414" t="str">
        <f>IF(OR($A1414="",INDEX(games!$B:$B,ROW())=""),"",INDEX(games!$B:$B,ROW()))</f>
        <v/>
      </c>
      <c r="C1414" t="str">
        <f>IF(OR($A1414="",INDEX(games!$C:$C,ROW())=""),"",INDEX(games!$C:$C,ROW()))</f>
        <v/>
      </c>
      <c r="D1414" t="str">
        <f t="shared" si="1320"/>
        <v/>
      </c>
      <c r="E1414" t="str">
        <f t="shared" si="1321"/>
        <v/>
      </c>
      <c r="F1414" t="str">
        <f t="shared" si="1322"/>
        <v/>
      </c>
      <c r="G1414" t="e">
        <f t="shared" si="1323"/>
        <v>#N/A</v>
      </c>
      <c r="H1414" t="e">
        <f t="shared" si="1324"/>
        <v>#N/A</v>
      </c>
      <c r="I1414" t="e">
        <f t="shared" si="1325"/>
        <v>#N/A</v>
      </c>
      <c r="J1414" t="e">
        <f t="shared" si="1326"/>
        <v>#N/A</v>
      </c>
      <c r="K1414" t="e">
        <f t="shared" si="1327"/>
        <v>#N/A</v>
      </c>
      <c r="L1414" t="e">
        <f t="shared" si="1328"/>
        <v>#N/A</v>
      </c>
      <c r="M1414" t="e">
        <f t="shared" si="1329"/>
        <v>#N/A</v>
      </c>
      <c r="N1414" t="e">
        <f t="shared" si="1330"/>
        <v>#N/A</v>
      </c>
      <c r="O1414" t="str">
        <f t="shared" si="1331"/>
        <v/>
      </c>
      <c r="P1414" t="str">
        <f>IF(OR($A1414="",INDEX(games!$H:$H,ROW())=""),"",INDEX(games!$H:$H,ROW()))</f>
        <v/>
      </c>
      <c r="Q1414" t="str">
        <f t="shared" si="1332"/>
        <v/>
      </c>
      <c r="T1414">
        <f t="shared" si="1333"/>
        <v>2019</v>
      </c>
      <c r="U1414">
        <f t="shared" si="1334"/>
        <v>2025</v>
      </c>
      <c r="V1414">
        <f t="shared" si="1335"/>
        <v>6</v>
      </c>
      <c r="W1414" t="str">
        <f>IF(TRIM(INDEX(connections!$A:$A,ROW()))="","",TRIM(INDEX(connections!$A:$A,ROW())))</f>
        <v>Dota Auto Chess</v>
      </c>
      <c r="X1414" t="str">
        <f>IF($W1414="","",TRIM(INDEX(connections!$B:$B,ROW())))</f>
        <v>The Bazaar</v>
      </c>
      <c r="Y1414">
        <f t="shared" si="1336"/>
        <v>250</v>
      </c>
      <c r="Z1414">
        <f t="shared" si="1337"/>
        <v>864</v>
      </c>
      <c r="AA1414" t="str">
        <f t="shared" si="1338"/>
        <v/>
      </c>
      <c r="AB1414" t="str">
        <f t="shared" si="1339"/>
        <v/>
      </c>
      <c r="AC1414" t="str">
        <f t="shared" si="1340"/>
        <v/>
      </c>
      <c r="AD1414">
        <f t="shared" si="1341"/>
        <v>0</v>
      </c>
      <c r="AE1414" t="str">
        <f t="shared" si="1342"/>
        <v/>
      </c>
      <c r="AG1414" t="str">
        <f t="shared" si="1343"/>
        <v/>
      </c>
      <c r="AH1414" t="str">
        <f t="shared" si="1344"/>
        <v/>
      </c>
      <c r="AI1414" t="str">
        <f t="shared" si="1345"/>
        <v/>
      </c>
      <c r="AJ1414" t="str">
        <f t="shared" si="1346"/>
        <v/>
      </c>
      <c r="AK1414" t="str">
        <f t="shared" si="1347"/>
        <v/>
      </c>
      <c r="AL1414" t="str">
        <f>IF($A1414="","",INDEX(games!$J:$J,ROW())&amp;"")</f>
        <v/>
      </c>
      <c r="AM1414" t="str">
        <f>IF($A1414="","",SUMPRODUCT($AO1414:$BD1414,'Map Analysis'!$AN$2^{0,1,2,3,4,5,6,7,8,9,10,11,12,13,14,15}))</f>
        <v/>
      </c>
      <c r="AN1414" t="str">
        <f t="shared" si="1348"/>
        <v/>
      </c>
      <c r="AO1414" t="str">
        <f t="shared" si="1349"/>
        <v/>
      </c>
      <c r="AP1414" t="str">
        <f t="shared" si="1350"/>
        <v/>
      </c>
      <c r="AQ1414" t="str">
        <f t="shared" si="1351"/>
        <v/>
      </c>
      <c r="AR1414" t="str">
        <f t="shared" si="1352"/>
        <v/>
      </c>
      <c r="AS1414" t="str">
        <f t="shared" si="1353"/>
        <v/>
      </c>
      <c r="AT1414" t="str">
        <f t="shared" si="1354"/>
        <v/>
      </c>
      <c r="AU1414" t="str">
        <f t="shared" si="1355"/>
        <v/>
      </c>
      <c r="AV1414" t="str">
        <f t="shared" si="1356"/>
        <v/>
      </c>
      <c r="AW1414" t="str">
        <f t="shared" si="1357"/>
        <v/>
      </c>
      <c r="AX1414" t="str">
        <f t="shared" si="1358"/>
        <v/>
      </c>
      <c r="AY1414" t="str">
        <f t="shared" si="1359"/>
        <v/>
      </c>
      <c r="AZ1414" t="str">
        <f t="shared" si="1360"/>
        <v/>
      </c>
      <c r="BA1414" t="str">
        <f t="shared" si="1361"/>
        <v/>
      </c>
      <c r="BB1414" t="str">
        <f t="shared" si="1362"/>
        <v/>
      </c>
      <c r="BC1414" t="str">
        <f t="shared" si="1363"/>
        <v/>
      </c>
      <c r="BD1414" t="str">
        <f t="shared" si="1364"/>
        <v/>
      </c>
      <c r="BF1414">
        <f t="shared" si="1365"/>
        <v>3</v>
      </c>
      <c r="BG1414">
        <f t="shared" si="1366"/>
        <v>1</v>
      </c>
      <c r="BH1414">
        <f t="shared" si="1367"/>
        <v>0</v>
      </c>
      <c r="BI1414">
        <f t="shared" si="1368"/>
        <v>0</v>
      </c>
      <c r="BJ1414">
        <f t="shared" si="1369"/>
        <v>0</v>
      </c>
      <c r="BK1414">
        <f t="shared" si="1370"/>
        <v>0</v>
      </c>
      <c r="BL1414">
        <f t="shared" si="1371"/>
        <v>0</v>
      </c>
      <c r="BM1414">
        <f t="shared" si="1372"/>
        <v>0</v>
      </c>
      <c r="BN1414">
        <f t="shared" si="1373"/>
        <v>0</v>
      </c>
      <c r="BO1414">
        <f t="shared" si="1374"/>
        <v>0</v>
      </c>
      <c r="BP1414">
        <f t="shared" si="1375"/>
        <v>0</v>
      </c>
      <c r="BQ1414">
        <f t="shared" si="1376"/>
        <v>0</v>
      </c>
      <c r="BR1414">
        <f t="shared" si="1377"/>
        <v>0</v>
      </c>
      <c r="BS1414">
        <f t="shared" si="1378"/>
        <v>0</v>
      </c>
      <c r="BT1414">
        <f t="shared" si="1379"/>
        <v>0</v>
      </c>
    </row>
    <row r="1415" spans="1:72" x14ac:dyDescent="0.25">
      <c r="A1415" t="str">
        <f>IF(TRIM(INDEX(games!$A:$A,ROW()))="","",TRIM(INDEX(games!$A:$A,ROW())))</f>
        <v/>
      </c>
      <c r="B1415" t="str">
        <f>IF(OR($A1415="",INDEX(games!$B:$B,ROW())=""),"",INDEX(games!$B:$B,ROW()))</f>
        <v/>
      </c>
      <c r="C1415" t="str">
        <f>IF(OR($A1415="",INDEX(games!$C:$C,ROW())=""),"",INDEX(games!$C:$C,ROW()))</f>
        <v/>
      </c>
      <c r="D1415" t="str">
        <f t="shared" si="1320"/>
        <v/>
      </c>
      <c r="E1415" t="str">
        <f t="shared" si="1321"/>
        <v/>
      </c>
      <c r="F1415" t="str">
        <f t="shared" si="1322"/>
        <v/>
      </c>
      <c r="G1415" t="e">
        <f t="shared" si="1323"/>
        <v>#N/A</v>
      </c>
      <c r="H1415" t="e">
        <f t="shared" si="1324"/>
        <v>#N/A</v>
      </c>
      <c r="I1415" t="e">
        <f t="shared" si="1325"/>
        <v>#N/A</v>
      </c>
      <c r="J1415" t="e">
        <f t="shared" si="1326"/>
        <v>#N/A</v>
      </c>
      <c r="K1415" t="e">
        <f t="shared" si="1327"/>
        <v>#N/A</v>
      </c>
      <c r="L1415" t="e">
        <f t="shared" si="1328"/>
        <v>#N/A</v>
      </c>
      <c r="M1415" t="e">
        <f t="shared" si="1329"/>
        <v>#N/A</v>
      </c>
      <c r="N1415" t="e">
        <f t="shared" si="1330"/>
        <v>#N/A</v>
      </c>
      <c r="O1415" t="str">
        <f t="shared" si="1331"/>
        <v/>
      </c>
      <c r="P1415" t="str">
        <f>IF(OR($A1415="",INDEX(games!$H:$H,ROW())=""),"",INDEX(games!$H:$H,ROW()))</f>
        <v/>
      </c>
      <c r="Q1415" t="str">
        <f t="shared" si="1332"/>
        <v/>
      </c>
      <c r="T1415">
        <f t="shared" si="1333"/>
        <v>2019</v>
      </c>
      <c r="U1415">
        <f t="shared" si="1334"/>
        <v>2025</v>
      </c>
      <c r="V1415">
        <f t="shared" si="1335"/>
        <v>6</v>
      </c>
      <c r="W1415" t="str">
        <f>IF(TRIM(INDEX(connections!$A:$A,ROW()))="","",TRIM(INDEX(connections!$A:$A,ROW())))</f>
        <v>Teamfight Tactics</v>
      </c>
      <c r="X1415" t="str">
        <f>IF($W1415="","",TRIM(INDEX(connections!$B:$B,ROW())))</f>
        <v>The Bazaar</v>
      </c>
      <c r="Y1415">
        <f t="shared" si="1336"/>
        <v>856</v>
      </c>
      <c r="Z1415">
        <f t="shared" si="1337"/>
        <v>864</v>
      </c>
      <c r="AA1415" t="str">
        <f t="shared" si="1338"/>
        <v/>
      </c>
      <c r="AB1415" t="str">
        <f t="shared" si="1339"/>
        <v/>
      </c>
      <c r="AC1415" t="str">
        <f t="shared" si="1340"/>
        <v/>
      </c>
      <c r="AD1415">
        <f t="shared" si="1341"/>
        <v>0</v>
      </c>
      <c r="AE1415" t="str">
        <f t="shared" si="1342"/>
        <v/>
      </c>
      <c r="AG1415" t="str">
        <f t="shared" si="1343"/>
        <v/>
      </c>
      <c r="AH1415" t="str">
        <f t="shared" si="1344"/>
        <v/>
      </c>
      <c r="AI1415" t="str">
        <f t="shared" si="1345"/>
        <v/>
      </c>
      <c r="AJ1415" t="str">
        <f t="shared" si="1346"/>
        <v/>
      </c>
      <c r="AK1415" t="str">
        <f t="shared" si="1347"/>
        <v/>
      </c>
      <c r="AL1415" t="str">
        <f>IF($A1415="","",INDEX(games!$J:$J,ROW())&amp;"")</f>
        <v/>
      </c>
      <c r="AM1415" t="str">
        <f>IF($A1415="","",SUMPRODUCT($AO1415:$BD1415,'Map Analysis'!$AN$2^{0,1,2,3,4,5,6,7,8,9,10,11,12,13,14,15}))</f>
        <v/>
      </c>
      <c r="AN1415" t="str">
        <f t="shared" si="1348"/>
        <v/>
      </c>
      <c r="AO1415" t="str">
        <f t="shared" si="1349"/>
        <v/>
      </c>
      <c r="AP1415" t="str">
        <f t="shared" si="1350"/>
        <v/>
      </c>
      <c r="AQ1415" t="str">
        <f t="shared" si="1351"/>
        <v/>
      </c>
      <c r="AR1415" t="str">
        <f t="shared" si="1352"/>
        <v/>
      </c>
      <c r="AS1415" t="str">
        <f t="shared" si="1353"/>
        <v/>
      </c>
      <c r="AT1415" t="str">
        <f t="shared" si="1354"/>
        <v/>
      </c>
      <c r="AU1415" t="str">
        <f t="shared" si="1355"/>
        <v/>
      </c>
      <c r="AV1415" t="str">
        <f t="shared" si="1356"/>
        <v/>
      </c>
      <c r="AW1415" t="str">
        <f t="shared" si="1357"/>
        <v/>
      </c>
      <c r="AX1415" t="str">
        <f t="shared" si="1358"/>
        <v/>
      </c>
      <c r="AY1415" t="str">
        <f t="shared" si="1359"/>
        <v/>
      </c>
      <c r="AZ1415" t="str">
        <f t="shared" si="1360"/>
        <v/>
      </c>
      <c r="BA1415" t="str">
        <f t="shared" si="1361"/>
        <v/>
      </c>
      <c r="BB1415" t="str">
        <f t="shared" si="1362"/>
        <v/>
      </c>
      <c r="BC1415" t="str">
        <f t="shared" si="1363"/>
        <v/>
      </c>
      <c r="BD1415" t="str">
        <f t="shared" si="1364"/>
        <v/>
      </c>
      <c r="BF1415">
        <f t="shared" si="1365"/>
        <v>3</v>
      </c>
      <c r="BG1415">
        <f t="shared" si="1366"/>
        <v>1</v>
      </c>
      <c r="BH1415">
        <f t="shared" si="1367"/>
        <v>0</v>
      </c>
      <c r="BI1415">
        <f t="shared" si="1368"/>
        <v>0</v>
      </c>
      <c r="BJ1415">
        <f t="shared" si="1369"/>
        <v>0</v>
      </c>
      <c r="BK1415">
        <f t="shared" si="1370"/>
        <v>0</v>
      </c>
      <c r="BL1415">
        <f t="shared" si="1371"/>
        <v>0</v>
      </c>
      <c r="BM1415">
        <f t="shared" si="1372"/>
        <v>0</v>
      </c>
      <c r="BN1415">
        <f t="shared" si="1373"/>
        <v>0</v>
      </c>
      <c r="BO1415">
        <f t="shared" si="1374"/>
        <v>0</v>
      </c>
      <c r="BP1415">
        <f t="shared" si="1375"/>
        <v>0</v>
      </c>
      <c r="BQ1415">
        <f t="shared" si="1376"/>
        <v>0</v>
      </c>
      <c r="BR1415">
        <f t="shared" si="1377"/>
        <v>0</v>
      </c>
      <c r="BS1415">
        <f t="shared" si="1378"/>
        <v>0</v>
      </c>
      <c r="BT1415">
        <f t="shared" si="1379"/>
        <v>0</v>
      </c>
    </row>
    <row r="1416" spans="1:72" x14ac:dyDescent="0.25">
      <c r="A1416" t="str">
        <f>IF(TRIM(INDEX(games!$A:$A,ROW()))="","",TRIM(INDEX(games!$A:$A,ROW())))</f>
        <v/>
      </c>
      <c r="B1416" t="str">
        <f>IF(OR($A1416="",INDEX(games!$B:$B,ROW())=""),"",INDEX(games!$B:$B,ROW()))</f>
        <v/>
      </c>
      <c r="C1416" t="str">
        <f>IF(OR($A1416="",INDEX(games!$C:$C,ROW())=""),"",INDEX(games!$C:$C,ROW()))</f>
        <v/>
      </c>
      <c r="D1416" t="str">
        <f t="shared" si="1320"/>
        <v/>
      </c>
      <c r="E1416" t="str">
        <f t="shared" si="1321"/>
        <v/>
      </c>
      <c r="F1416" t="str">
        <f t="shared" si="1322"/>
        <v/>
      </c>
      <c r="G1416" t="e">
        <f t="shared" si="1323"/>
        <v>#N/A</v>
      </c>
      <c r="H1416" t="e">
        <f t="shared" si="1324"/>
        <v>#N/A</v>
      </c>
      <c r="I1416" t="e">
        <f t="shared" si="1325"/>
        <v>#N/A</v>
      </c>
      <c r="J1416" t="e">
        <f t="shared" si="1326"/>
        <v>#N/A</v>
      </c>
      <c r="K1416" t="e">
        <f t="shared" si="1327"/>
        <v>#N/A</v>
      </c>
      <c r="L1416" t="e">
        <f t="shared" si="1328"/>
        <v>#N/A</v>
      </c>
      <c r="M1416" t="e">
        <f t="shared" si="1329"/>
        <v>#N/A</v>
      </c>
      <c r="N1416" t="e">
        <f t="shared" si="1330"/>
        <v>#N/A</v>
      </c>
      <c r="O1416" t="str">
        <f t="shared" si="1331"/>
        <v/>
      </c>
      <c r="P1416" t="str">
        <f>IF(OR($A1416="",INDEX(games!$H:$H,ROW())=""),"",INDEX(games!$H:$H,ROW()))</f>
        <v/>
      </c>
      <c r="Q1416" t="str">
        <f t="shared" si="1332"/>
        <v/>
      </c>
      <c r="T1416">
        <f t="shared" si="1333"/>
        <v>2010</v>
      </c>
      <c r="U1416">
        <f t="shared" si="1334"/>
        <v>2011</v>
      </c>
      <c r="V1416">
        <f t="shared" si="1335"/>
        <v>1</v>
      </c>
      <c r="W1416" t="str">
        <f>IF(TRIM(INDEX(connections!$A:$A,ROW()))="","",TRIM(INDEX(connections!$A:$A,ROW())))</f>
        <v>Desktop Dungeons</v>
      </c>
      <c r="X1416" t="str">
        <f>IF($W1416="","",TRIM(INDEX(connections!$B:$B,ROW())))</f>
        <v>The Binding of Isaac</v>
      </c>
      <c r="Y1416">
        <f t="shared" si="1336"/>
        <v>218</v>
      </c>
      <c r="Z1416">
        <f t="shared" si="1337"/>
        <v>865</v>
      </c>
      <c r="AA1416" t="str">
        <f t="shared" si="1338"/>
        <v/>
      </c>
      <c r="AB1416" t="str">
        <f t="shared" si="1339"/>
        <v>Yes</v>
      </c>
      <c r="AC1416" t="str">
        <f t="shared" si="1340"/>
        <v/>
      </c>
      <c r="AD1416">
        <f t="shared" si="1341"/>
        <v>1</v>
      </c>
      <c r="AE1416" t="str">
        <f t="shared" si="1342"/>
        <v/>
      </c>
      <c r="AG1416" t="str">
        <f t="shared" si="1343"/>
        <v/>
      </c>
      <c r="AH1416" t="str">
        <f t="shared" si="1344"/>
        <v/>
      </c>
      <c r="AI1416" t="str">
        <f t="shared" si="1345"/>
        <v/>
      </c>
      <c r="AJ1416" t="str">
        <f t="shared" si="1346"/>
        <v/>
      </c>
      <c r="AK1416" t="str">
        <f t="shared" si="1347"/>
        <v/>
      </c>
      <c r="AL1416" t="str">
        <f>IF($A1416="","",INDEX(games!$J:$J,ROW())&amp;"")</f>
        <v/>
      </c>
      <c r="AM1416" t="str">
        <f>IF($A1416="","",SUMPRODUCT($AO1416:$BD1416,'Map Analysis'!$AN$2^{0,1,2,3,4,5,6,7,8,9,10,11,12,13,14,15}))</f>
        <v/>
      </c>
      <c r="AN1416" t="str">
        <f t="shared" si="1348"/>
        <v/>
      </c>
      <c r="AO1416" t="str">
        <f t="shared" si="1349"/>
        <v/>
      </c>
      <c r="AP1416" t="str">
        <f t="shared" si="1350"/>
        <v/>
      </c>
      <c r="AQ1416" t="str">
        <f t="shared" si="1351"/>
        <v/>
      </c>
      <c r="AR1416" t="str">
        <f t="shared" si="1352"/>
        <v/>
      </c>
      <c r="AS1416" t="str">
        <f t="shared" si="1353"/>
        <v/>
      </c>
      <c r="AT1416" t="str">
        <f t="shared" si="1354"/>
        <v/>
      </c>
      <c r="AU1416" t="str">
        <f t="shared" si="1355"/>
        <v/>
      </c>
      <c r="AV1416" t="str">
        <f t="shared" si="1356"/>
        <v/>
      </c>
      <c r="AW1416" t="str">
        <f t="shared" si="1357"/>
        <v/>
      </c>
      <c r="AX1416" t="str">
        <f t="shared" si="1358"/>
        <v/>
      </c>
      <c r="AY1416" t="str">
        <f t="shared" si="1359"/>
        <v/>
      </c>
      <c r="AZ1416" t="str">
        <f t="shared" si="1360"/>
        <v/>
      </c>
      <c r="BA1416" t="str">
        <f t="shared" si="1361"/>
        <v/>
      </c>
      <c r="BB1416" t="str">
        <f t="shared" si="1362"/>
        <v/>
      </c>
      <c r="BC1416" t="str">
        <f t="shared" si="1363"/>
        <v/>
      </c>
      <c r="BD1416" t="str">
        <f t="shared" si="1364"/>
        <v/>
      </c>
      <c r="BF1416">
        <f t="shared" si="1365"/>
        <v>84</v>
      </c>
      <c r="BG1416">
        <f t="shared" si="1366"/>
        <v>394</v>
      </c>
      <c r="BH1416">
        <f t="shared" si="1367"/>
        <v>653</v>
      </c>
      <c r="BI1416">
        <f t="shared" si="1368"/>
        <v>467</v>
      </c>
      <c r="BJ1416">
        <f t="shared" si="1369"/>
        <v>131</v>
      </c>
      <c r="BK1416">
        <f t="shared" si="1370"/>
        <v>23</v>
      </c>
      <c r="BL1416">
        <f t="shared" si="1371"/>
        <v>2</v>
      </c>
      <c r="BM1416">
        <f t="shared" si="1372"/>
        <v>0</v>
      </c>
      <c r="BN1416">
        <f t="shared" si="1373"/>
        <v>0</v>
      </c>
      <c r="BO1416">
        <f t="shared" si="1374"/>
        <v>0</v>
      </c>
      <c r="BP1416">
        <f t="shared" si="1375"/>
        <v>0</v>
      </c>
      <c r="BQ1416">
        <f t="shared" si="1376"/>
        <v>0</v>
      </c>
      <c r="BR1416">
        <f t="shared" si="1377"/>
        <v>0</v>
      </c>
      <c r="BS1416">
        <f t="shared" si="1378"/>
        <v>0</v>
      </c>
      <c r="BT1416">
        <f t="shared" si="1379"/>
        <v>0</v>
      </c>
    </row>
    <row r="1417" spans="1:72" x14ac:dyDescent="0.25">
      <c r="A1417" t="str">
        <f>IF(TRIM(INDEX(games!$A:$A,ROW()))="","",TRIM(INDEX(games!$A:$A,ROW())))</f>
        <v/>
      </c>
      <c r="B1417" t="str">
        <f>IF(OR($A1417="",INDEX(games!$B:$B,ROW())=""),"",INDEX(games!$B:$B,ROW()))</f>
        <v/>
      </c>
      <c r="C1417" t="str">
        <f>IF(OR($A1417="",INDEX(games!$C:$C,ROW())=""),"",INDEX(games!$C:$C,ROW()))</f>
        <v/>
      </c>
      <c r="D1417" t="str">
        <f t="shared" si="1320"/>
        <v/>
      </c>
      <c r="E1417" t="str">
        <f t="shared" si="1321"/>
        <v/>
      </c>
      <c r="F1417" t="str">
        <f t="shared" si="1322"/>
        <v/>
      </c>
      <c r="G1417" t="e">
        <f t="shared" si="1323"/>
        <v>#N/A</v>
      </c>
      <c r="H1417" t="e">
        <f t="shared" si="1324"/>
        <v>#N/A</v>
      </c>
      <c r="I1417" t="e">
        <f t="shared" si="1325"/>
        <v>#N/A</v>
      </c>
      <c r="J1417" t="e">
        <f t="shared" si="1326"/>
        <v>#N/A</v>
      </c>
      <c r="K1417" t="e">
        <f t="shared" si="1327"/>
        <v>#N/A</v>
      </c>
      <c r="L1417" t="e">
        <f t="shared" si="1328"/>
        <v>#N/A</v>
      </c>
      <c r="M1417" t="e">
        <f t="shared" si="1329"/>
        <v>#N/A</v>
      </c>
      <c r="N1417" t="e">
        <f t="shared" si="1330"/>
        <v>#N/A</v>
      </c>
      <c r="O1417" t="str">
        <f t="shared" si="1331"/>
        <v/>
      </c>
      <c r="P1417" t="str">
        <f>IF(OR($A1417="",INDEX(games!$H:$H,ROW())=""),"",INDEX(games!$H:$H,ROW()))</f>
        <v/>
      </c>
      <c r="Q1417" t="str">
        <f t="shared" si="1332"/>
        <v/>
      </c>
      <c r="T1417">
        <f t="shared" si="1333"/>
        <v>2008</v>
      </c>
      <c r="U1417">
        <f t="shared" si="1334"/>
        <v>2011</v>
      </c>
      <c r="V1417">
        <f t="shared" si="1335"/>
        <v>3</v>
      </c>
      <c r="W1417" t="str">
        <f>IF(TRIM(INDEX(connections!$A:$A,ROW()))="","",TRIM(INDEX(connections!$A:$A,ROW())))</f>
        <v>Spelunky Classic</v>
      </c>
      <c r="X1417" t="str">
        <f>IF($W1417="","",TRIM(INDEX(connections!$B:$B,ROW())))</f>
        <v>The Binding of Isaac</v>
      </c>
      <c r="Y1417">
        <f t="shared" si="1336"/>
        <v>801</v>
      </c>
      <c r="Z1417">
        <f t="shared" si="1337"/>
        <v>865</v>
      </c>
      <c r="AA1417" t="str">
        <f t="shared" si="1338"/>
        <v>Yes</v>
      </c>
      <c r="AB1417" t="str">
        <f t="shared" si="1339"/>
        <v>Yes</v>
      </c>
      <c r="AC1417">
        <f t="shared" si="1340"/>
        <v>1</v>
      </c>
      <c r="AD1417">
        <f t="shared" si="1341"/>
        <v>0</v>
      </c>
      <c r="AE1417" t="str">
        <f t="shared" si="1342"/>
        <v/>
      </c>
      <c r="AG1417" t="str">
        <f t="shared" si="1343"/>
        <v/>
      </c>
      <c r="AH1417" t="str">
        <f t="shared" si="1344"/>
        <v/>
      </c>
      <c r="AI1417" t="str">
        <f t="shared" si="1345"/>
        <v/>
      </c>
      <c r="AJ1417" t="str">
        <f t="shared" si="1346"/>
        <v/>
      </c>
      <c r="AK1417" t="str">
        <f t="shared" si="1347"/>
        <v/>
      </c>
      <c r="AL1417" t="str">
        <f>IF($A1417="","",INDEX(games!$J:$J,ROW())&amp;"")</f>
        <v/>
      </c>
      <c r="AM1417" t="str">
        <f>IF($A1417="","",SUMPRODUCT($AO1417:$BD1417,'Map Analysis'!$AN$2^{0,1,2,3,4,5,6,7,8,9,10,11,12,13,14,15}))</f>
        <v/>
      </c>
      <c r="AN1417" t="str">
        <f t="shared" si="1348"/>
        <v/>
      </c>
      <c r="AO1417" t="str">
        <f t="shared" si="1349"/>
        <v/>
      </c>
      <c r="AP1417" t="str">
        <f t="shared" si="1350"/>
        <v/>
      </c>
      <c r="AQ1417" t="str">
        <f t="shared" si="1351"/>
        <v/>
      </c>
      <c r="AR1417" t="str">
        <f t="shared" si="1352"/>
        <v/>
      </c>
      <c r="AS1417" t="str">
        <f t="shared" si="1353"/>
        <v/>
      </c>
      <c r="AT1417" t="str">
        <f t="shared" si="1354"/>
        <v/>
      </c>
      <c r="AU1417" t="str">
        <f t="shared" si="1355"/>
        <v/>
      </c>
      <c r="AV1417" t="str">
        <f t="shared" si="1356"/>
        <v/>
      </c>
      <c r="AW1417" t="str">
        <f t="shared" si="1357"/>
        <v/>
      </c>
      <c r="AX1417" t="str">
        <f t="shared" si="1358"/>
        <v/>
      </c>
      <c r="AY1417" t="str">
        <f t="shared" si="1359"/>
        <v/>
      </c>
      <c r="AZ1417" t="str">
        <f t="shared" si="1360"/>
        <v/>
      </c>
      <c r="BA1417" t="str">
        <f t="shared" si="1361"/>
        <v/>
      </c>
      <c r="BB1417" t="str">
        <f t="shared" si="1362"/>
        <v/>
      </c>
      <c r="BC1417" t="str">
        <f t="shared" si="1363"/>
        <v/>
      </c>
      <c r="BD1417" t="str">
        <f t="shared" si="1364"/>
        <v/>
      </c>
      <c r="BF1417">
        <f t="shared" si="1365"/>
        <v>84</v>
      </c>
      <c r="BG1417">
        <f t="shared" si="1366"/>
        <v>394</v>
      </c>
      <c r="BH1417">
        <f t="shared" si="1367"/>
        <v>653</v>
      </c>
      <c r="BI1417">
        <f t="shared" si="1368"/>
        <v>467</v>
      </c>
      <c r="BJ1417">
        <f t="shared" si="1369"/>
        <v>131</v>
      </c>
      <c r="BK1417">
        <f t="shared" si="1370"/>
        <v>23</v>
      </c>
      <c r="BL1417">
        <f t="shared" si="1371"/>
        <v>2</v>
      </c>
      <c r="BM1417">
        <f t="shared" si="1372"/>
        <v>0</v>
      </c>
      <c r="BN1417">
        <f t="shared" si="1373"/>
        <v>0</v>
      </c>
      <c r="BO1417">
        <f t="shared" si="1374"/>
        <v>0</v>
      </c>
      <c r="BP1417">
        <f t="shared" si="1375"/>
        <v>0</v>
      </c>
      <c r="BQ1417">
        <f t="shared" si="1376"/>
        <v>0</v>
      </c>
      <c r="BR1417">
        <f t="shared" si="1377"/>
        <v>0</v>
      </c>
      <c r="BS1417">
        <f t="shared" si="1378"/>
        <v>0</v>
      </c>
      <c r="BT1417">
        <f t="shared" si="1379"/>
        <v>0</v>
      </c>
    </row>
    <row r="1418" spans="1:72" x14ac:dyDescent="0.25">
      <c r="A1418" t="str">
        <f>IF(TRIM(INDEX(games!$A:$A,ROW()))="","",TRIM(INDEX(games!$A:$A,ROW())))</f>
        <v/>
      </c>
      <c r="B1418" t="str">
        <f>IF(OR($A1418="",INDEX(games!$B:$B,ROW())=""),"",INDEX(games!$B:$B,ROW()))</f>
        <v/>
      </c>
      <c r="C1418" t="str">
        <f>IF(OR($A1418="",INDEX(games!$C:$C,ROW())=""),"",INDEX(games!$C:$C,ROW()))</f>
        <v/>
      </c>
      <c r="D1418" t="str">
        <f t="shared" si="1320"/>
        <v/>
      </c>
      <c r="E1418" t="str">
        <f t="shared" si="1321"/>
        <v/>
      </c>
      <c r="F1418" t="str">
        <f t="shared" si="1322"/>
        <v/>
      </c>
      <c r="G1418" t="e">
        <f t="shared" si="1323"/>
        <v>#N/A</v>
      </c>
      <c r="H1418" t="e">
        <f t="shared" si="1324"/>
        <v>#N/A</v>
      </c>
      <c r="I1418" t="e">
        <f t="shared" si="1325"/>
        <v>#N/A</v>
      </c>
      <c r="J1418" t="e">
        <f t="shared" si="1326"/>
        <v>#N/A</v>
      </c>
      <c r="K1418" t="e">
        <f t="shared" si="1327"/>
        <v>#N/A</v>
      </c>
      <c r="L1418" t="e">
        <f t="shared" si="1328"/>
        <v>#N/A</v>
      </c>
      <c r="M1418" t="e">
        <f t="shared" si="1329"/>
        <v>#N/A</v>
      </c>
      <c r="N1418" t="e">
        <f t="shared" si="1330"/>
        <v>#N/A</v>
      </c>
      <c r="O1418" t="str">
        <f t="shared" si="1331"/>
        <v/>
      </c>
      <c r="P1418" t="str">
        <f>IF(OR($A1418="",INDEX(games!$H:$H,ROW())=""),"",INDEX(games!$H:$H,ROW()))</f>
        <v/>
      </c>
      <c r="Q1418" t="str">
        <f t="shared" si="1332"/>
        <v/>
      </c>
      <c r="T1418">
        <f t="shared" si="1333"/>
        <v>2011</v>
      </c>
      <c r="U1418">
        <f t="shared" si="1334"/>
        <v>2014</v>
      </c>
      <c r="V1418">
        <f t="shared" si="1335"/>
        <v>3</v>
      </c>
      <c r="W1418" t="str">
        <f>IF(TRIM(INDEX(connections!$A:$A,ROW()))="","",TRIM(INDEX(connections!$A:$A,ROW())))</f>
        <v>The Binding of Isaac</v>
      </c>
      <c r="X1418" t="str">
        <f>IF($W1418="","",TRIM(INDEX(connections!$B:$B,ROW())))</f>
        <v>The Binding of Isaac: Rebirth</v>
      </c>
      <c r="Y1418">
        <f t="shared" si="1336"/>
        <v>865</v>
      </c>
      <c r="Z1418">
        <f t="shared" si="1337"/>
        <v>866</v>
      </c>
      <c r="AA1418" t="str">
        <f t="shared" si="1338"/>
        <v>Yes</v>
      </c>
      <c r="AB1418" t="str">
        <f t="shared" si="1339"/>
        <v>Yes</v>
      </c>
      <c r="AC1418">
        <f t="shared" si="1340"/>
        <v>1</v>
      </c>
      <c r="AD1418">
        <f t="shared" si="1341"/>
        <v>0</v>
      </c>
      <c r="AE1418" t="str">
        <f t="shared" si="1342"/>
        <v/>
      </c>
      <c r="AG1418" t="str">
        <f t="shared" si="1343"/>
        <v/>
      </c>
      <c r="AH1418" t="str">
        <f t="shared" si="1344"/>
        <v/>
      </c>
      <c r="AI1418" t="str">
        <f t="shared" si="1345"/>
        <v/>
      </c>
      <c r="AJ1418" t="str">
        <f t="shared" si="1346"/>
        <v/>
      </c>
      <c r="AK1418" t="str">
        <f t="shared" si="1347"/>
        <v/>
      </c>
      <c r="AL1418" t="str">
        <f>IF($A1418="","",INDEX(games!$J:$J,ROW())&amp;"")</f>
        <v/>
      </c>
      <c r="AM1418" t="str">
        <f>IF($A1418="","",SUMPRODUCT($AO1418:$BD1418,'Map Analysis'!$AN$2^{0,1,2,3,4,5,6,7,8,9,10,11,12,13,14,15}))</f>
        <v/>
      </c>
      <c r="AN1418" t="str">
        <f t="shared" si="1348"/>
        <v/>
      </c>
      <c r="AO1418" t="str">
        <f t="shared" si="1349"/>
        <v/>
      </c>
      <c r="AP1418" t="str">
        <f t="shared" si="1350"/>
        <v/>
      </c>
      <c r="AQ1418" t="str">
        <f t="shared" si="1351"/>
        <v/>
      </c>
      <c r="AR1418" t="str">
        <f t="shared" si="1352"/>
        <v/>
      </c>
      <c r="AS1418" t="str">
        <f t="shared" si="1353"/>
        <v/>
      </c>
      <c r="AT1418" t="str">
        <f t="shared" si="1354"/>
        <v/>
      </c>
      <c r="AU1418" t="str">
        <f t="shared" si="1355"/>
        <v/>
      </c>
      <c r="AV1418" t="str">
        <f t="shared" si="1356"/>
        <v/>
      </c>
      <c r="AW1418" t="str">
        <f t="shared" si="1357"/>
        <v/>
      </c>
      <c r="AX1418" t="str">
        <f t="shared" si="1358"/>
        <v/>
      </c>
      <c r="AY1418" t="str">
        <f t="shared" si="1359"/>
        <v/>
      </c>
      <c r="AZ1418" t="str">
        <f t="shared" si="1360"/>
        <v/>
      </c>
      <c r="BA1418" t="str">
        <f t="shared" si="1361"/>
        <v/>
      </c>
      <c r="BB1418" t="str">
        <f t="shared" si="1362"/>
        <v/>
      </c>
      <c r="BC1418" t="str">
        <f t="shared" si="1363"/>
        <v/>
      </c>
      <c r="BD1418" t="str">
        <f t="shared" si="1364"/>
        <v/>
      </c>
      <c r="BF1418">
        <f t="shared" si="1365"/>
        <v>1</v>
      </c>
      <c r="BG1418">
        <f t="shared" si="1366"/>
        <v>0</v>
      </c>
      <c r="BH1418">
        <f t="shared" si="1367"/>
        <v>0</v>
      </c>
      <c r="BI1418">
        <f t="shared" si="1368"/>
        <v>0</v>
      </c>
      <c r="BJ1418">
        <f t="shared" si="1369"/>
        <v>0</v>
      </c>
      <c r="BK1418">
        <f t="shared" si="1370"/>
        <v>0</v>
      </c>
      <c r="BL1418">
        <f t="shared" si="1371"/>
        <v>0</v>
      </c>
      <c r="BM1418">
        <f t="shared" si="1372"/>
        <v>0</v>
      </c>
      <c r="BN1418">
        <f t="shared" si="1373"/>
        <v>0</v>
      </c>
      <c r="BO1418">
        <f t="shared" si="1374"/>
        <v>0</v>
      </c>
      <c r="BP1418">
        <f t="shared" si="1375"/>
        <v>0</v>
      </c>
      <c r="BQ1418">
        <f t="shared" si="1376"/>
        <v>0</v>
      </c>
      <c r="BR1418">
        <f t="shared" si="1377"/>
        <v>0</v>
      </c>
      <c r="BS1418">
        <f t="shared" si="1378"/>
        <v>0</v>
      </c>
      <c r="BT1418">
        <f t="shared" si="1379"/>
        <v>0</v>
      </c>
    </row>
    <row r="1419" spans="1:72" x14ac:dyDescent="0.25">
      <c r="A1419" t="str">
        <f>IF(TRIM(INDEX(games!$A:$A,ROW()))="","",TRIM(INDEX(games!$A:$A,ROW())))</f>
        <v/>
      </c>
      <c r="B1419" t="str">
        <f>IF(OR($A1419="",INDEX(games!$B:$B,ROW())=""),"",INDEX(games!$B:$B,ROW()))</f>
        <v/>
      </c>
      <c r="C1419" t="str">
        <f>IF(OR($A1419="",INDEX(games!$C:$C,ROW())=""),"",INDEX(games!$C:$C,ROW()))</f>
        <v/>
      </c>
      <c r="D1419" t="str">
        <f t="shared" si="1320"/>
        <v/>
      </c>
      <c r="E1419" t="str">
        <f t="shared" si="1321"/>
        <v/>
      </c>
      <c r="F1419" t="str">
        <f t="shared" si="1322"/>
        <v/>
      </c>
      <c r="G1419" t="e">
        <f t="shared" si="1323"/>
        <v>#N/A</v>
      </c>
      <c r="H1419" t="e">
        <f t="shared" si="1324"/>
        <v>#N/A</v>
      </c>
      <c r="I1419" t="e">
        <f t="shared" si="1325"/>
        <v>#N/A</v>
      </c>
      <c r="J1419" t="e">
        <f t="shared" si="1326"/>
        <v>#N/A</v>
      </c>
      <c r="K1419" t="e">
        <f t="shared" si="1327"/>
        <v>#N/A</v>
      </c>
      <c r="L1419" t="e">
        <f t="shared" si="1328"/>
        <v>#N/A</v>
      </c>
      <c r="M1419" t="e">
        <f t="shared" si="1329"/>
        <v>#N/A</v>
      </c>
      <c r="N1419" t="e">
        <f t="shared" si="1330"/>
        <v>#N/A</v>
      </c>
      <c r="O1419" t="str">
        <f t="shared" si="1331"/>
        <v/>
      </c>
      <c r="P1419" t="str">
        <f>IF(OR($A1419="",INDEX(games!$H:$H,ROW())=""),"",INDEX(games!$H:$H,ROW()))</f>
        <v/>
      </c>
      <c r="Q1419" t="str">
        <f t="shared" si="1332"/>
        <v/>
      </c>
      <c r="T1419">
        <f t="shared" si="1333"/>
        <v>2017</v>
      </c>
      <c r="U1419">
        <f t="shared" si="1334"/>
        <v>2021</v>
      </c>
      <c r="V1419">
        <f t="shared" si="1335"/>
        <v>4</v>
      </c>
      <c r="W1419" t="str">
        <f>IF(TRIM(INDEX(connections!$A:$A,ROW()))="","",TRIM(INDEX(connections!$A:$A,ROW())))</f>
        <v>Cogmind</v>
      </c>
      <c r="X1419" t="str">
        <f>IF($W1419="","",TRIM(INDEX(connections!$B:$B,ROW())))</f>
        <v>The Doors of Trithius</v>
      </c>
      <c r="Y1419">
        <f t="shared" si="1336"/>
        <v>147</v>
      </c>
      <c r="Z1419">
        <f t="shared" si="1337"/>
        <v>867</v>
      </c>
      <c r="AA1419" t="str">
        <f t="shared" si="1338"/>
        <v/>
      </c>
      <c r="AB1419" t="str">
        <f t="shared" si="1339"/>
        <v/>
      </c>
      <c r="AC1419" t="str">
        <f t="shared" si="1340"/>
        <v/>
      </c>
      <c r="AD1419">
        <f t="shared" si="1341"/>
        <v>0</v>
      </c>
      <c r="AE1419" t="str">
        <f t="shared" si="1342"/>
        <v/>
      </c>
      <c r="AG1419" t="str">
        <f t="shared" si="1343"/>
        <v/>
      </c>
      <c r="AH1419" t="str">
        <f t="shared" si="1344"/>
        <v/>
      </c>
      <c r="AI1419" t="str">
        <f t="shared" si="1345"/>
        <v/>
      </c>
      <c r="AJ1419" t="str">
        <f t="shared" si="1346"/>
        <v/>
      </c>
      <c r="AK1419" t="str">
        <f t="shared" si="1347"/>
        <v/>
      </c>
      <c r="AL1419" t="str">
        <f>IF($A1419="","",INDEX(games!$J:$J,ROW())&amp;"")</f>
        <v/>
      </c>
      <c r="AM1419" t="str">
        <f>IF($A1419="","",SUMPRODUCT($AO1419:$BD1419,'Map Analysis'!$AN$2^{0,1,2,3,4,5,6,7,8,9,10,11,12,13,14,15}))</f>
        <v/>
      </c>
      <c r="AN1419" t="str">
        <f t="shared" si="1348"/>
        <v/>
      </c>
      <c r="AO1419" t="str">
        <f t="shared" si="1349"/>
        <v/>
      </c>
      <c r="AP1419" t="str">
        <f t="shared" si="1350"/>
        <v/>
      </c>
      <c r="AQ1419" t="str">
        <f t="shared" si="1351"/>
        <v/>
      </c>
      <c r="AR1419" t="str">
        <f t="shared" si="1352"/>
        <v/>
      </c>
      <c r="AS1419" t="str">
        <f t="shared" si="1353"/>
        <v/>
      </c>
      <c r="AT1419" t="str">
        <f t="shared" si="1354"/>
        <v/>
      </c>
      <c r="AU1419" t="str">
        <f t="shared" si="1355"/>
        <v/>
      </c>
      <c r="AV1419" t="str">
        <f t="shared" si="1356"/>
        <v/>
      </c>
      <c r="AW1419" t="str">
        <f t="shared" si="1357"/>
        <v/>
      </c>
      <c r="AX1419" t="str">
        <f t="shared" si="1358"/>
        <v/>
      </c>
      <c r="AY1419" t="str">
        <f t="shared" si="1359"/>
        <v/>
      </c>
      <c r="AZ1419" t="str">
        <f t="shared" si="1360"/>
        <v/>
      </c>
      <c r="BA1419" t="str">
        <f t="shared" si="1361"/>
        <v/>
      </c>
      <c r="BB1419" t="str">
        <f t="shared" si="1362"/>
        <v/>
      </c>
      <c r="BC1419" t="str">
        <f t="shared" si="1363"/>
        <v/>
      </c>
      <c r="BD1419" t="str">
        <f t="shared" si="1364"/>
        <v/>
      </c>
      <c r="BF1419">
        <f t="shared" si="1365"/>
        <v>0</v>
      </c>
      <c r="BG1419">
        <f t="shared" si="1366"/>
        <v>0</v>
      </c>
      <c r="BH1419">
        <f t="shared" si="1367"/>
        <v>0</v>
      </c>
      <c r="BI1419">
        <f t="shared" si="1368"/>
        <v>0</v>
      </c>
      <c r="BJ1419">
        <f t="shared" si="1369"/>
        <v>0</v>
      </c>
      <c r="BK1419">
        <f t="shared" si="1370"/>
        <v>0</v>
      </c>
      <c r="BL1419">
        <f t="shared" si="1371"/>
        <v>0</v>
      </c>
      <c r="BM1419">
        <f t="shared" si="1372"/>
        <v>0</v>
      </c>
      <c r="BN1419">
        <f t="shared" si="1373"/>
        <v>0</v>
      </c>
      <c r="BO1419">
        <f t="shared" si="1374"/>
        <v>0</v>
      </c>
      <c r="BP1419">
        <f t="shared" si="1375"/>
        <v>0</v>
      </c>
      <c r="BQ1419">
        <f t="shared" si="1376"/>
        <v>0</v>
      </c>
      <c r="BR1419">
        <f t="shared" si="1377"/>
        <v>0</v>
      </c>
      <c r="BS1419">
        <f t="shared" si="1378"/>
        <v>0</v>
      </c>
      <c r="BT1419">
        <f t="shared" si="1379"/>
        <v>0</v>
      </c>
    </row>
    <row r="1420" spans="1:72" x14ac:dyDescent="0.25">
      <c r="A1420" t="str">
        <f>IF(TRIM(INDEX(games!$A:$A,ROW()))="","",TRIM(INDEX(games!$A:$A,ROW())))</f>
        <v/>
      </c>
      <c r="B1420" t="str">
        <f>IF(OR($A1420="",INDEX(games!$B:$B,ROW())=""),"",INDEX(games!$B:$B,ROW()))</f>
        <v/>
      </c>
      <c r="C1420" t="str">
        <f>IF(OR($A1420="",INDEX(games!$C:$C,ROW())=""),"",INDEX(games!$C:$C,ROW()))</f>
        <v/>
      </c>
      <c r="D1420" t="str">
        <f t="shared" si="1320"/>
        <v/>
      </c>
      <c r="E1420" t="str">
        <f t="shared" si="1321"/>
        <v/>
      </c>
      <c r="F1420" t="str">
        <f t="shared" si="1322"/>
        <v/>
      </c>
      <c r="G1420" t="e">
        <f t="shared" si="1323"/>
        <v>#N/A</v>
      </c>
      <c r="H1420" t="e">
        <f t="shared" si="1324"/>
        <v>#N/A</v>
      </c>
      <c r="I1420" t="e">
        <f t="shared" si="1325"/>
        <v>#N/A</v>
      </c>
      <c r="J1420" t="e">
        <f t="shared" si="1326"/>
        <v>#N/A</v>
      </c>
      <c r="K1420" t="e">
        <f t="shared" si="1327"/>
        <v>#N/A</v>
      </c>
      <c r="L1420" t="e">
        <f t="shared" si="1328"/>
        <v>#N/A</v>
      </c>
      <c r="M1420" t="e">
        <f t="shared" si="1329"/>
        <v>#N/A</v>
      </c>
      <c r="N1420" t="e">
        <f t="shared" si="1330"/>
        <v>#N/A</v>
      </c>
      <c r="O1420" t="str">
        <f t="shared" si="1331"/>
        <v/>
      </c>
      <c r="P1420" t="str">
        <f>IF(OR($A1420="",INDEX(games!$H:$H,ROW())=""),"",INDEX(games!$H:$H,ROW()))</f>
        <v/>
      </c>
      <c r="Q1420" t="str">
        <f t="shared" si="1332"/>
        <v/>
      </c>
      <c r="T1420">
        <f t="shared" si="1333"/>
        <v>2011</v>
      </c>
      <c r="U1420">
        <f t="shared" si="1334"/>
        <v>2021</v>
      </c>
      <c r="V1420">
        <f t="shared" si="1335"/>
        <v>10</v>
      </c>
      <c r="W1420" t="str">
        <f>IF(TRIM(INDEX(connections!$A:$A,ROW()))="","",TRIM(INDEX(connections!$A:$A,ROW())))</f>
        <v>Dungeons of Dredmor</v>
      </c>
      <c r="X1420" t="str">
        <f>IF($W1420="","",TRIM(INDEX(connections!$B:$B,ROW())))</f>
        <v>The Doors of Trithius</v>
      </c>
      <c r="Y1420">
        <f t="shared" si="1336"/>
        <v>276</v>
      </c>
      <c r="Z1420">
        <f t="shared" si="1337"/>
        <v>867</v>
      </c>
      <c r="AA1420" t="str">
        <f t="shared" si="1338"/>
        <v>Yes</v>
      </c>
      <c r="AB1420" t="str">
        <f t="shared" si="1339"/>
        <v/>
      </c>
      <c r="AC1420" t="str">
        <f t="shared" si="1340"/>
        <v/>
      </c>
      <c r="AD1420">
        <f t="shared" si="1341"/>
        <v>0</v>
      </c>
      <c r="AE1420" t="str">
        <f t="shared" si="1342"/>
        <v/>
      </c>
      <c r="AG1420" t="str">
        <f t="shared" si="1343"/>
        <v/>
      </c>
      <c r="AH1420" t="str">
        <f t="shared" si="1344"/>
        <v/>
      </c>
      <c r="AI1420" t="str">
        <f t="shared" si="1345"/>
        <v/>
      </c>
      <c r="AJ1420" t="str">
        <f t="shared" si="1346"/>
        <v/>
      </c>
      <c r="AK1420" t="str">
        <f t="shared" si="1347"/>
        <v/>
      </c>
      <c r="AL1420" t="str">
        <f>IF($A1420="","",INDEX(games!$J:$J,ROW())&amp;"")</f>
        <v/>
      </c>
      <c r="AM1420" t="str">
        <f>IF($A1420="","",SUMPRODUCT($AO1420:$BD1420,'Map Analysis'!$AN$2^{0,1,2,3,4,5,6,7,8,9,10,11,12,13,14,15}))</f>
        <v/>
      </c>
      <c r="AN1420" t="str">
        <f t="shared" si="1348"/>
        <v/>
      </c>
      <c r="AO1420" t="str">
        <f t="shared" si="1349"/>
        <v/>
      </c>
      <c r="AP1420" t="str">
        <f t="shared" si="1350"/>
        <v/>
      </c>
      <c r="AQ1420" t="str">
        <f t="shared" si="1351"/>
        <v/>
      </c>
      <c r="AR1420" t="str">
        <f t="shared" si="1352"/>
        <v/>
      </c>
      <c r="AS1420" t="str">
        <f t="shared" si="1353"/>
        <v/>
      </c>
      <c r="AT1420" t="str">
        <f t="shared" si="1354"/>
        <v/>
      </c>
      <c r="AU1420" t="str">
        <f t="shared" si="1355"/>
        <v/>
      </c>
      <c r="AV1420" t="str">
        <f t="shared" si="1356"/>
        <v/>
      </c>
      <c r="AW1420" t="str">
        <f t="shared" si="1357"/>
        <v/>
      </c>
      <c r="AX1420" t="str">
        <f t="shared" si="1358"/>
        <v/>
      </c>
      <c r="AY1420" t="str">
        <f t="shared" si="1359"/>
        <v/>
      </c>
      <c r="AZ1420" t="str">
        <f t="shared" si="1360"/>
        <v/>
      </c>
      <c r="BA1420" t="str">
        <f t="shared" si="1361"/>
        <v/>
      </c>
      <c r="BB1420" t="str">
        <f t="shared" si="1362"/>
        <v/>
      </c>
      <c r="BC1420" t="str">
        <f t="shared" si="1363"/>
        <v/>
      </c>
      <c r="BD1420" t="str">
        <f t="shared" si="1364"/>
        <v/>
      </c>
      <c r="BF1420">
        <f t="shared" si="1365"/>
        <v>0</v>
      </c>
      <c r="BG1420">
        <f t="shared" si="1366"/>
        <v>0</v>
      </c>
      <c r="BH1420">
        <f t="shared" si="1367"/>
        <v>0</v>
      </c>
      <c r="BI1420">
        <f t="shared" si="1368"/>
        <v>0</v>
      </c>
      <c r="BJ1420">
        <f t="shared" si="1369"/>
        <v>0</v>
      </c>
      <c r="BK1420">
        <f t="shared" si="1370"/>
        <v>0</v>
      </c>
      <c r="BL1420">
        <f t="shared" si="1371"/>
        <v>0</v>
      </c>
      <c r="BM1420">
        <f t="shared" si="1372"/>
        <v>0</v>
      </c>
      <c r="BN1420">
        <f t="shared" si="1373"/>
        <v>0</v>
      </c>
      <c r="BO1420">
        <f t="shared" si="1374"/>
        <v>0</v>
      </c>
      <c r="BP1420">
        <f t="shared" si="1375"/>
        <v>0</v>
      </c>
      <c r="BQ1420">
        <f t="shared" si="1376"/>
        <v>0</v>
      </c>
      <c r="BR1420">
        <f t="shared" si="1377"/>
        <v>0</v>
      </c>
      <c r="BS1420">
        <f t="shared" si="1378"/>
        <v>0</v>
      </c>
      <c r="BT1420">
        <f t="shared" si="1379"/>
        <v>0</v>
      </c>
    </row>
    <row r="1421" spans="1:72" x14ac:dyDescent="0.25">
      <c r="A1421" t="str">
        <f>IF(TRIM(INDEX(games!$A:$A,ROW()))="","",TRIM(INDEX(games!$A:$A,ROW())))</f>
        <v/>
      </c>
      <c r="B1421" t="str">
        <f>IF(OR($A1421="",INDEX(games!$B:$B,ROW())=""),"",INDEX(games!$B:$B,ROW()))</f>
        <v/>
      </c>
      <c r="C1421" t="str">
        <f>IF(OR($A1421="",INDEX(games!$C:$C,ROW())=""),"",INDEX(games!$C:$C,ROW()))</f>
        <v/>
      </c>
      <c r="D1421" t="str">
        <f t="shared" si="1320"/>
        <v/>
      </c>
      <c r="E1421" t="str">
        <f t="shared" si="1321"/>
        <v/>
      </c>
      <c r="F1421" t="str">
        <f t="shared" si="1322"/>
        <v/>
      </c>
      <c r="G1421" t="e">
        <f t="shared" si="1323"/>
        <v>#N/A</v>
      </c>
      <c r="H1421" t="e">
        <f t="shared" si="1324"/>
        <v>#N/A</v>
      </c>
      <c r="I1421" t="e">
        <f t="shared" si="1325"/>
        <v>#N/A</v>
      </c>
      <c r="J1421" t="e">
        <f t="shared" si="1326"/>
        <v>#N/A</v>
      </c>
      <c r="K1421" t="e">
        <f t="shared" si="1327"/>
        <v>#N/A</v>
      </c>
      <c r="L1421" t="e">
        <f t="shared" si="1328"/>
        <v>#N/A</v>
      </c>
      <c r="M1421" t="e">
        <f t="shared" si="1329"/>
        <v>#N/A</v>
      </c>
      <c r="N1421" t="e">
        <f t="shared" si="1330"/>
        <v>#N/A</v>
      </c>
      <c r="O1421" t="str">
        <f t="shared" si="1331"/>
        <v/>
      </c>
      <c r="P1421" t="str">
        <f>IF(OR($A1421="",INDEX(games!$H:$H,ROW())=""),"",INDEX(games!$H:$H,ROW()))</f>
        <v/>
      </c>
      <c r="Q1421" t="str">
        <f t="shared" si="1332"/>
        <v/>
      </c>
      <c r="T1421">
        <f t="shared" si="1333"/>
        <v>2006</v>
      </c>
      <c r="U1421">
        <f t="shared" si="1334"/>
        <v>2021</v>
      </c>
      <c r="V1421">
        <f t="shared" si="1335"/>
        <v>15</v>
      </c>
      <c r="W1421" t="str">
        <f>IF(TRIM(INDEX(connections!$A:$A,ROW()))="","",TRIM(INDEX(connections!$A:$A,ROW())))</f>
        <v>Dwarf Fortress</v>
      </c>
      <c r="X1421" t="str">
        <f>IF($W1421="","",TRIM(INDEX(connections!$B:$B,ROW())))</f>
        <v>The Doors of Trithius</v>
      </c>
      <c r="Y1421">
        <f t="shared" si="1336"/>
        <v>279</v>
      </c>
      <c r="Z1421">
        <f t="shared" si="1337"/>
        <v>867</v>
      </c>
      <c r="AA1421" t="str">
        <f t="shared" si="1338"/>
        <v>Yes</v>
      </c>
      <c r="AB1421" t="str">
        <f t="shared" si="1339"/>
        <v/>
      </c>
      <c r="AC1421" t="str">
        <f t="shared" si="1340"/>
        <v/>
      </c>
      <c r="AD1421">
        <f t="shared" si="1341"/>
        <v>1</v>
      </c>
      <c r="AE1421" t="str">
        <f t="shared" si="1342"/>
        <v/>
      </c>
      <c r="AG1421" t="str">
        <f t="shared" si="1343"/>
        <v/>
      </c>
      <c r="AH1421" t="str">
        <f t="shared" si="1344"/>
        <v/>
      </c>
      <c r="AI1421" t="str">
        <f t="shared" si="1345"/>
        <v/>
      </c>
      <c r="AJ1421" t="str">
        <f t="shared" si="1346"/>
        <v/>
      </c>
      <c r="AK1421" t="str">
        <f t="shared" si="1347"/>
        <v/>
      </c>
      <c r="AL1421" t="str">
        <f>IF($A1421="","",INDEX(games!$J:$J,ROW())&amp;"")</f>
        <v/>
      </c>
      <c r="AM1421" t="str">
        <f>IF($A1421="","",SUMPRODUCT($AO1421:$BD1421,'Map Analysis'!$AN$2^{0,1,2,3,4,5,6,7,8,9,10,11,12,13,14,15}))</f>
        <v/>
      </c>
      <c r="AN1421" t="str">
        <f t="shared" si="1348"/>
        <v/>
      </c>
      <c r="AO1421" t="str">
        <f t="shared" si="1349"/>
        <v/>
      </c>
      <c r="AP1421" t="str">
        <f t="shared" si="1350"/>
        <v/>
      </c>
      <c r="AQ1421" t="str">
        <f t="shared" si="1351"/>
        <v/>
      </c>
      <c r="AR1421" t="str">
        <f t="shared" si="1352"/>
        <v/>
      </c>
      <c r="AS1421" t="str">
        <f t="shared" si="1353"/>
        <v/>
      </c>
      <c r="AT1421" t="str">
        <f t="shared" si="1354"/>
        <v/>
      </c>
      <c r="AU1421" t="str">
        <f t="shared" si="1355"/>
        <v/>
      </c>
      <c r="AV1421" t="str">
        <f t="shared" si="1356"/>
        <v/>
      </c>
      <c r="AW1421" t="str">
        <f t="shared" si="1357"/>
        <v/>
      </c>
      <c r="AX1421" t="str">
        <f t="shared" si="1358"/>
        <v/>
      </c>
      <c r="AY1421" t="str">
        <f t="shared" si="1359"/>
        <v/>
      </c>
      <c r="AZ1421" t="str">
        <f t="shared" si="1360"/>
        <v/>
      </c>
      <c r="BA1421" t="str">
        <f t="shared" si="1361"/>
        <v/>
      </c>
      <c r="BB1421" t="str">
        <f t="shared" si="1362"/>
        <v/>
      </c>
      <c r="BC1421" t="str">
        <f t="shared" si="1363"/>
        <v/>
      </c>
      <c r="BD1421" t="str">
        <f t="shared" si="1364"/>
        <v/>
      </c>
      <c r="BF1421">
        <f t="shared" si="1365"/>
        <v>0</v>
      </c>
      <c r="BG1421">
        <f t="shared" si="1366"/>
        <v>0</v>
      </c>
      <c r="BH1421">
        <f t="shared" si="1367"/>
        <v>0</v>
      </c>
      <c r="BI1421">
        <f t="shared" si="1368"/>
        <v>0</v>
      </c>
      <c r="BJ1421">
        <f t="shared" si="1369"/>
        <v>0</v>
      </c>
      <c r="BK1421">
        <f t="shared" si="1370"/>
        <v>0</v>
      </c>
      <c r="BL1421">
        <f t="shared" si="1371"/>
        <v>0</v>
      </c>
      <c r="BM1421">
        <f t="shared" si="1372"/>
        <v>0</v>
      </c>
      <c r="BN1421">
        <f t="shared" si="1373"/>
        <v>0</v>
      </c>
      <c r="BO1421">
        <f t="shared" si="1374"/>
        <v>0</v>
      </c>
      <c r="BP1421">
        <f t="shared" si="1375"/>
        <v>0</v>
      </c>
      <c r="BQ1421">
        <f t="shared" si="1376"/>
        <v>0</v>
      </c>
      <c r="BR1421">
        <f t="shared" si="1377"/>
        <v>0</v>
      </c>
      <c r="BS1421">
        <f t="shared" si="1378"/>
        <v>0</v>
      </c>
      <c r="BT1421">
        <f t="shared" si="1379"/>
        <v>0</v>
      </c>
    </row>
    <row r="1422" spans="1:72" x14ac:dyDescent="0.25">
      <c r="A1422" t="str">
        <f>IF(TRIM(INDEX(games!$A:$A,ROW()))="","",TRIM(INDEX(games!$A:$A,ROW())))</f>
        <v/>
      </c>
      <c r="B1422" t="str">
        <f>IF(OR($A1422="",INDEX(games!$B:$B,ROW())=""),"",INDEX(games!$B:$B,ROW()))</f>
        <v/>
      </c>
      <c r="C1422" t="str">
        <f>IF(OR($A1422="",INDEX(games!$C:$C,ROW())=""),"",INDEX(games!$C:$C,ROW()))</f>
        <v/>
      </c>
      <c r="D1422" t="str">
        <f t="shared" si="1320"/>
        <v/>
      </c>
      <c r="E1422" t="str">
        <f t="shared" si="1321"/>
        <v/>
      </c>
      <c r="F1422" t="str">
        <f t="shared" si="1322"/>
        <v/>
      </c>
      <c r="G1422" t="e">
        <f t="shared" si="1323"/>
        <v>#N/A</v>
      </c>
      <c r="H1422" t="e">
        <f t="shared" si="1324"/>
        <v>#N/A</v>
      </c>
      <c r="I1422" t="e">
        <f t="shared" si="1325"/>
        <v>#N/A</v>
      </c>
      <c r="J1422" t="e">
        <f t="shared" si="1326"/>
        <v>#N/A</v>
      </c>
      <c r="K1422" t="e">
        <f t="shared" si="1327"/>
        <v>#N/A</v>
      </c>
      <c r="L1422" t="e">
        <f t="shared" si="1328"/>
        <v>#N/A</v>
      </c>
      <c r="M1422" t="e">
        <f t="shared" si="1329"/>
        <v>#N/A</v>
      </c>
      <c r="N1422" t="e">
        <f t="shared" si="1330"/>
        <v>#N/A</v>
      </c>
      <c r="O1422" t="str">
        <f t="shared" si="1331"/>
        <v/>
      </c>
      <c r="P1422" t="str">
        <f>IF(OR($A1422="",INDEX(games!$H:$H,ROW())=""),"",INDEX(games!$H:$H,ROW()))</f>
        <v/>
      </c>
      <c r="Q1422" t="str">
        <f t="shared" si="1332"/>
        <v/>
      </c>
      <c r="T1422">
        <f t="shared" si="1333"/>
        <v>1980</v>
      </c>
      <c r="U1422">
        <f t="shared" si="1334"/>
        <v>2000</v>
      </c>
      <c r="V1422">
        <f t="shared" si="1335"/>
        <v>20</v>
      </c>
      <c r="W1422" t="str">
        <f>IF(TRIM(INDEX(connections!$A:$A,ROW()))="","",TRIM(INDEX(connections!$A:$A,ROW())))</f>
        <v>Rogue</v>
      </c>
      <c r="X1422" t="str">
        <f>IF($W1422="","",TRIM(INDEX(connections!$B:$B,ROW())))</f>
        <v>The Dungeon RPG</v>
      </c>
      <c r="Y1422">
        <f t="shared" si="1336"/>
        <v>693</v>
      </c>
      <c r="Z1422">
        <f t="shared" si="1337"/>
        <v>868</v>
      </c>
      <c r="AA1422" t="str">
        <f t="shared" si="1338"/>
        <v>Yes</v>
      </c>
      <c r="AB1422" t="str">
        <f t="shared" si="1339"/>
        <v>Yes</v>
      </c>
      <c r="AC1422">
        <f t="shared" si="1340"/>
        <v>1</v>
      </c>
      <c r="AD1422">
        <f t="shared" si="1341"/>
        <v>0</v>
      </c>
      <c r="AE1422" t="str">
        <f t="shared" si="1342"/>
        <v/>
      </c>
      <c r="AG1422" t="str">
        <f t="shared" si="1343"/>
        <v/>
      </c>
      <c r="AH1422" t="str">
        <f t="shared" si="1344"/>
        <v/>
      </c>
      <c r="AI1422" t="str">
        <f t="shared" si="1345"/>
        <v/>
      </c>
      <c r="AJ1422" t="str">
        <f t="shared" si="1346"/>
        <v/>
      </c>
      <c r="AK1422" t="str">
        <f t="shared" si="1347"/>
        <v/>
      </c>
      <c r="AL1422" t="str">
        <f>IF($A1422="","",INDEX(games!$J:$J,ROW())&amp;"")</f>
        <v/>
      </c>
      <c r="AM1422" t="str">
        <f>IF($A1422="","",SUMPRODUCT($AO1422:$BD1422,'Map Analysis'!$AN$2^{0,1,2,3,4,5,6,7,8,9,10,11,12,13,14,15}))</f>
        <v/>
      </c>
      <c r="AN1422" t="str">
        <f t="shared" si="1348"/>
        <v/>
      </c>
      <c r="AO1422" t="str">
        <f t="shared" si="1349"/>
        <v/>
      </c>
      <c r="AP1422" t="str">
        <f t="shared" si="1350"/>
        <v/>
      </c>
      <c r="AQ1422" t="str">
        <f t="shared" si="1351"/>
        <v/>
      </c>
      <c r="AR1422" t="str">
        <f t="shared" si="1352"/>
        <v/>
      </c>
      <c r="AS1422" t="str">
        <f t="shared" si="1353"/>
        <v/>
      </c>
      <c r="AT1422" t="str">
        <f t="shared" si="1354"/>
        <v/>
      </c>
      <c r="AU1422" t="str">
        <f t="shared" si="1355"/>
        <v/>
      </c>
      <c r="AV1422" t="str">
        <f t="shared" si="1356"/>
        <v/>
      </c>
      <c r="AW1422" t="str">
        <f t="shared" si="1357"/>
        <v/>
      </c>
      <c r="AX1422" t="str">
        <f t="shared" si="1358"/>
        <v/>
      </c>
      <c r="AY1422" t="str">
        <f t="shared" si="1359"/>
        <v/>
      </c>
      <c r="AZ1422" t="str">
        <f t="shared" si="1360"/>
        <v/>
      </c>
      <c r="BA1422" t="str">
        <f t="shared" si="1361"/>
        <v/>
      </c>
      <c r="BB1422" t="str">
        <f t="shared" si="1362"/>
        <v/>
      </c>
      <c r="BC1422" t="str">
        <f t="shared" si="1363"/>
        <v/>
      </c>
      <c r="BD1422" t="str">
        <f t="shared" si="1364"/>
        <v/>
      </c>
      <c r="BF1422">
        <f t="shared" si="1365"/>
        <v>2</v>
      </c>
      <c r="BG1422">
        <f t="shared" si="1366"/>
        <v>0</v>
      </c>
      <c r="BH1422">
        <f t="shared" si="1367"/>
        <v>0</v>
      </c>
      <c r="BI1422">
        <f t="shared" si="1368"/>
        <v>0</v>
      </c>
      <c r="BJ1422">
        <f t="shared" si="1369"/>
        <v>0</v>
      </c>
      <c r="BK1422">
        <f t="shared" si="1370"/>
        <v>0</v>
      </c>
      <c r="BL1422">
        <f t="shared" si="1371"/>
        <v>0</v>
      </c>
      <c r="BM1422">
        <f t="shared" si="1372"/>
        <v>0</v>
      </c>
      <c r="BN1422">
        <f t="shared" si="1373"/>
        <v>0</v>
      </c>
      <c r="BO1422">
        <f t="shared" si="1374"/>
        <v>0</v>
      </c>
      <c r="BP1422">
        <f t="shared" si="1375"/>
        <v>0</v>
      </c>
      <c r="BQ1422">
        <f t="shared" si="1376"/>
        <v>0</v>
      </c>
      <c r="BR1422">
        <f t="shared" si="1377"/>
        <v>0</v>
      </c>
      <c r="BS1422">
        <f t="shared" si="1378"/>
        <v>0</v>
      </c>
      <c r="BT1422">
        <f t="shared" si="1379"/>
        <v>0</v>
      </c>
    </row>
    <row r="1423" spans="1:72" x14ac:dyDescent="0.25">
      <c r="A1423" t="str">
        <f>IF(TRIM(INDEX(games!$A:$A,ROW()))="","",TRIM(INDEX(games!$A:$A,ROW())))</f>
        <v/>
      </c>
      <c r="B1423" t="str">
        <f>IF(OR($A1423="",INDEX(games!$B:$B,ROW())=""),"",INDEX(games!$B:$B,ROW()))</f>
        <v/>
      </c>
      <c r="C1423" t="str">
        <f>IF(OR($A1423="",INDEX(games!$C:$C,ROW())=""),"",INDEX(games!$C:$C,ROW()))</f>
        <v/>
      </c>
      <c r="D1423" t="str">
        <f t="shared" si="1320"/>
        <v/>
      </c>
      <c r="E1423" t="str">
        <f t="shared" si="1321"/>
        <v/>
      </c>
      <c r="F1423" t="str">
        <f t="shared" si="1322"/>
        <v/>
      </c>
      <c r="G1423" t="e">
        <f t="shared" si="1323"/>
        <v>#N/A</v>
      </c>
      <c r="H1423" t="e">
        <f t="shared" si="1324"/>
        <v>#N/A</v>
      </c>
      <c r="I1423" t="e">
        <f t="shared" si="1325"/>
        <v>#N/A</v>
      </c>
      <c r="J1423" t="e">
        <f t="shared" si="1326"/>
        <v>#N/A</v>
      </c>
      <c r="K1423" t="e">
        <f t="shared" si="1327"/>
        <v>#N/A</v>
      </c>
      <c r="L1423" t="e">
        <f t="shared" si="1328"/>
        <v>#N/A</v>
      </c>
      <c r="M1423" t="e">
        <f t="shared" si="1329"/>
        <v>#N/A</v>
      </c>
      <c r="N1423" t="e">
        <f t="shared" si="1330"/>
        <v>#N/A</v>
      </c>
      <c r="O1423" t="str">
        <f t="shared" si="1331"/>
        <v/>
      </c>
      <c r="P1423" t="str">
        <f>IF(OR($A1423="",INDEX(games!$H:$H,ROW())=""),"",INDEX(games!$H:$H,ROW()))</f>
        <v/>
      </c>
      <c r="Q1423" t="str">
        <f t="shared" si="1332"/>
        <v/>
      </c>
      <c r="T1423">
        <f t="shared" si="1333"/>
        <v>1993</v>
      </c>
      <c r="U1423">
        <f t="shared" si="1334"/>
        <v>2000</v>
      </c>
      <c r="V1423">
        <f t="shared" si="1335"/>
        <v>7</v>
      </c>
      <c r="W1423" t="str">
        <f>IF(TRIM(INDEX(connections!$A:$A,ROW()))="","",TRIM(INDEX(connections!$A:$A,ROW())))</f>
        <v>Torneko's Great Adventure: Mystery Dungeon</v>
      </c>
      <c r="X1423" t="str">
        <f>IF($W1423="","",TRIM(INDEX(connections!$B:$B,ROW())))</f>
        <v>The Dungeon RPG</v>
      </c>
      <c r="Y1423">
        <f t="shared" si="1336"/>
        <v>905</v>
      </c>
      <c r="Z1423">
        <f t="shared" si="1337"/>
        <v>868</v>
      </c>
      <c r="AA1423" t="str">
        <f t="shared" si="1338"/>
        <v>Yes</v>
      </c>
      <c r="AB1423" t="str">
        <f t="shared" si="1339"/>
        <v>Yes</v>
      </c>
      <c r="AC1423">
        <f t="shared" si="1340"/>
        <v>1</v>
      </c>
      <c r="AD1423">
        <f t="shared" si="1341"/>
        <v>0</v>
      </c>
      <c r="AE1423" t="str">
        <f t="shared" si="1342"/>
        <v/>
      </c>
      <c r="AG1423" t="str">
        <f t="shared" si="1343"/>
        <v/>
      </c>
      <c r="AH1423" t="str">
        <f t="shared" si="1344"/>
        <v/>
      </c>
      <c r="AI1423" t="str">
        <f t="shared" si="1345"/>
        <v/>
      </c>
      <c r="AJ1423" t="str">
        <f t="shared" si="1346"/>
        <v/>
      </c>
      <c r="AK1423" t="str">
        <f t="shared" si="1347"/>
        <v/>
      </c>
      <c r="AL1423" t="str">
        <f>IF($A1423="","",INDEX(games!$J:$J,ROW())&amp;"")</f>
        <v/>
      </c>
      <c r="AM1423" t="str">
        <f>IF($A1423="","",SUMPRODUCT($AO1423:$BD1423,'Map Analysis'!$AN$2^{0,1,2,3,4,5,6,7,8,9,10,11,12,13,14,15}))</f>
        <v/>
      </c>
      <c r="AN1423" t="str">
        <f t="shared" si="1348"/>
        <v/>
      </c>
      <c r="AO1423" t="str">
        <f t="shared" si="1349"/>
        <v/>
      </c>
      <c r="AP1423" t="str">
        <f t="shared" si="1350"/>
        <v/>
      </c>
      <c r="AQ1423" t="str">
        <f t="shared" si="1351"/>
        <v/>
      </c>
      <c r="AR1423" t="str">
        <f t="shared" si="1352"/>
        <v/>
      </c>
      <c r="AS1423" t="str">
        <f t="shared" si="1353"/>
        <v/>
      </c>
      <c r="AT1423" t="str">
        <f t="shared" si="1354"/>
        <v/>
      </c>
      <c r="AU1423" t="str">
        <f t="shared" si="1355"/>
        <v/>
      </c>
      <c r="AV1423" t="str">
        <f t="shared" si="1356"/>
        <v/>
      </c>
      <c r="AW1423" t="str">
        <f t="shared" si="1357"/>
        <v/>
      </c>
      <c r="AX1423" t="str">
        <f t="shared" si="1358"/>
        <v/>
      </c>
      <c r="AY1423" t="str">
        <f t="shared" si="1359"/>
        <v/>
      </c>
      <c r="AZ1423" t="str">
        <f t="shared" si="1360"/>
        <v/>
      </c>
      <c r="BA1423" t="str">
        <f t="shared" si="1361"/>
        <v/>
      </c>
      <c r="BB1423" t="str">
        <f t="shared" si="1362"/>
        <v/>
      </c>
      <c r="BC1423" t="str">
        <f t="shared" si="1363"/>
        <v/>
      </c>
      <c r="BD1423" t="str">
        <f t="shared" si="1364"/>
        <v/>
      </c>
      <c r="BF1423">
        <f t="shared" si="1365"/>
        <v>2</v>
      </c>
      <c r="BG1423">
        <f t="shared" si="1366"/>
        <v>0</v>
      </c>
      <c r="BH1423">
        <f t="shared" si="1367"/>
        <v>0</v>
      </c>
      <c r="BI1423">
        <f t="shared" si="1368"/>
        <v>0</v>
      </c>
      <c r="BJ1423">
        <f t="shared" si="1369"/>
        <v>0</v>
      </c>
      <c r="BK1423">
        <f t="shared" si="1370"/>
        <v>0</v>
      </c>
      <c r="BL1423">
        <f t="shared" si="1371"/>
        <v>0</v>
      </c>
      <c r="BM1423">
        <f t="shared" si="1372"/>
        <v>0</v>
      </c>
      <c r="BN1423">
        <f t="shared" si="1373"/>
        <v>0</v>
      </c>
      <c r="BO1423">
        <f t="shared" si="1374"/>
        <v>0</v>
      </c>
      <c r="BP1423">
        <f t="shared" si="1375"/>
        <v>0</v>
      </c>
      <c r="BQ1423">
        <f t="shared" si="1376"/>
        <v>0</v>
      </c>
      <c r="BR1423">
        <f t="shared" si="1377"/>
        <v>0</v>
      </c>
      <c r="BS1423">
        <f t="shared" si="1378"/>
        <v>0</v>
      </c>
      <c r="BT1423">
        <f t="shared" si="1379"/>
        <v>0</v>
      </c>
    </row>
    <row r="1424" spans="1:72" x14ac:dyDescent="0.25">
      <c r="A1424" t="str">
        <f>IF(TRIM(INDEX(games!$A:$A,ROW()))="","",TRIM(INDEX(games!$A:$A,ROW())))</f>
        <v/>
      </c>
      <c r="B1424" t="str">
        <f>IF(OR($A1424="",INDEX(games!$B:$B,ROW())=""),"",INDEX(games!$B:$B,ROW()))</f>
        <v/>
      </c>
      <c r="C1424" t="str">
        <f>IF(OR($A1424="",INDEX(games!$C:$C,ROW())=""),"",INDEX(games!$C:$C,ROW()))</f>
        <v/>
      </c>
      <c r="D1424" t="str">
        <f t="shared" si="1320"/>
        <v/>
      </c>
      <c r="E1424" t="str">
        <f t="shared" si="1321"/>
        <v/>
      </c>
      <c r="F1424" t="str">
        <f t="shared" si="1322"/>
        <v/>
      </c>
      <c r="G1424" t="e">
        <f t="shared" si="1323"/>
        <v>#N/A</v>
      </c>
      <c r="H1424" t="e">
        <f t="shared" si="1324"/>
        <v>#N/A</v>
      </c>
      <c r="I1424" t="e">
        <f t="shared" si="1325"/>
        <v>#N/A</v>
      </c>
      <c r="J1424" t="e">
        <f t="shared" si="1326"/>
        <v>#N/A</v>
      </c>
      <c r="K1424" t="e">
        <f t="shared" si="1327"/>
        <v>#N/A</v>
      </c>
      <c r="L1424" t="e">
        <f t="shared" si="1328"/>
        <v>#N/A</v>
      </c>
      <c r="M1424" t="e">
        <f t="shared" si="1329"/>
        <v>#N/A</v>
      </c>
      <c r="N1424" t="e">
        <f t="shared" si="1330"/>
        <v>#N/A</v>
      </c>
      <c r="O1424" t="str">
        <f t="shared" si="1331"/>
        <v/>
      </c>
      <c r="P1424" t="str">
        <f>IF(OR($A1424="",INDEX(games!$H:$H,ROW())=""),"",INDEX(games!$H:$H,ROW()))</f>
        <v/>
      </c>
      <c r="Q1424" t="str">
        <f t="shared" si="1332"/>
        <v/>
      </c>
      <c r="T1424">
        <f t="shared" si="1333"/>
        <v>2013</v>
      </c>
      <c r="U1424">
        <f t="shared" si="1334"/>
        <v>2016</v>
      </c>
      <c r="V1424">
        <f t="shared" si="1335"/>
        <v>3</v>
      </c>
      <c r="W1424" t="str">
        <f>IF(TRIM(INDEX(connections!$A:$A,ROW()))="","",TRIM(INDEX(connections!$A:$A,ROW())))</f>
        <v>Don't Starve</v>
      </c>
      <c r="X1424" t="str">
        <f>IF($W1424="","",TRIM(INDEX(connections!$B:$B,ROW())))</f>
        <v>The Flame in the Flood</v>
      </c>
      <c r="Y1424">
        <f t="shared" si="1336"/>
        <v>247</v>
      </c>
      <c r="Z1424">
        <f t="shared" si="1337"/>
        <v>870</v>
      </c>
      <c r="AA1424" t="str">
        <f t="shared" si="1338"/>
        <v>Yes</v>
      </c>
      <c r="AB1424" t="str">
        <f t="shared" si="1339"/>
        <v>Yes</v>
      </c>
      <c r="AC1424">
        <f t="shared" si="1340"/>
        <v>1</v>
      </c>
      <c r="AD1424">
        <f t="shared" si="1341"/>
        <v>0</v>
      </c>
      <c r="AE1424" t="str">
        <f t="shared" si="1342"/>
        <v/>
      </c>
      <c r="AG1424" t="str">
        <f t="shared" si="1343"/>
        <v/>
      </c>
      <c r="AH1424" t="str">
        <f t="shared" si="1344"/>
        <v/>
      </c>
      <c r="AI1424" t="str">
        <f t="shared" si="1345"/>
        <v/>
      </c>
      <c r="AJ1424" t="str">
        <f t="shared" si="1346"/>
        <v/>
      </c>
      <c r="AK1424" t="str">
        <f t="shared" si="1347"/>
        <v/>
      </c>
      <c r="AL1424" t="str">
        <f>IF($A1424="","",INDEX(games!$J:$J,ROW())&amp;"")</f>
        <v/>
      </c>
      <c r="AM1424" t="str">
        <f>IF($A1424="","",SUMPRODUCT($AO1424:$BD1424,'Map Analysis'!$AN$2^{0,1,2,3,4,5,6,7,8,9,10,11,12,13,14,15}))</f>
        <v/>
      </c>
      <c r="AN1424" t="str">
        <f t="shared" si="1348"/>
        <v/>
      </c>
      <c r="AO1424" t="str">
        <f t="shared" si="1349"/>
        <v/>
      </c>
      <c r="AP1424" t="str">
        <f t="shared" si="1350"/>
        <v/>
      </c>
      <c r="AQ1424" t="str">
        <f t="shared" si="1351"/>
        <v/>
      </c>
      <c r="AR1424" t="str">
        <f t="shared" si="1352"/>
        <v/>
      </c>
      <c r="AS1424" t="str">
        <f t="shared" si="1353"/>
        <v/>
      </c>
      <c r="AT1424" t="str">
        <f t="shared" si="1354"/>
        <v/>
      </c>
      <c r="AU1424" t="str">
        <f t="shared" si="1355"/>
        <v/>
      </c>
      <c r="AV1424" t="str">
        <f t="shared" si="1356"/>
        <v/>
      </c>
      <c r="AW1424" t="str">
        <f t="shared" si="1357"/>
        <v/>
      </c>
      <c r="AX1424" t="str">
        <f t="shared" si="1358"/>
        <v/>
      </c>
      <c r="AY1424" t="str">
        <f t="shared" si="1359"/>
        <v/>
      </c>
      <c r="AZ1424" t="str">
        <f t="shared" si="1360"/>
        <v/>
      </c>
      <c r="BA1424" t="str">
        <f t="shared" si="1361"/>
        <v/>
      </c>
      <c r="BB1424" t="str">
        <f t="shared" si="1362"/>
        <v/>
      </c>
      <c r="BC1424" t="str">
        <f t="shared" si="1363"/>
        <v/>
      </c>
      <c r="BD1424" t="str">
        <f t="shared" si="1364"/>
        <v/>
      </c>
      <c r="BF1424">
        <f t="shared" si="1365"/>
        <v>0</v>
      </c>
      <c r="BG1424">
        <f t="shared" si="1366"/>
        <v>0</v>
      </c>
      <c r="BH1424">
        <f t="shared" si="1367"/>
        <v>0</v>
      </c>
      <c r="BI1424">
        <f t="shared" si="1368"/>
        <v>0</v>
      </c>
      <c r="BJ1424">
        <f t="shared" si="1369"/>
        <v>0</v>
      </c>
      <c r="BK1424">
        <f t="shared" si="1370"/>
        <v>0</v>
      </c>
      <c r="BL1424">
        <f t="shared" si="1371"/>
        <v>0</v>
      </c>
      <c r="BM1424">
        <f t="shared" si="1372"/>
        <v>0</v>
      </c>
      <c r="BN1424">
        <f t="shared" si="1373"/>
        <v>0</v>
      </c>
      <c r="BO1424">
        <f t="shared" si="1374"/>
        <v>0</v>
      </c>
      <c r="BP1424">
        <f t="shared" si="1375"/>
        <v>0</v>
      </c>
      <c r="BQ1424">
        <f t="shared" si="1376"/>
        <v>0</v>
      </c>
      <c r="BR1424">
        <f t="shared" si="1377"/>
        <v>0</v>
      </c>
      <c r="BS1424">
        <f t="shared" si="1378"/>
        <v>0</v>
      </c>
      <c r="BT1424">
        <f t="shared" si="1379"/>
        <v>0</v>
      </c>
    </row>
    <row r="1425" spans="1:72" x14ac:dyDescent="0.25">
      <c r="A1425" t="str">
        <f>IF(TRIM(INDEX(games!$A:$A,ROW()))="","",TRIM(INDEX(games!$A:$A,ROW())))</f>
        <v/>
      </c>
      <c r="B1425" t="str">
        <f>IF(OR($A1425="",INDEX(games!$B:$B,ROW())=""),"",INDEX(games!$B:$B,ROW()))</f>
        <v/>
      </c>
      <c r="C1425" t="str">
        <f>IF(OR($A1425="",INDEX(games!$C:$C,ROW())=""),"",INDEX(games!$C:$C,ROW()))</f>
        <v/>
      </c>
      <c r="D1425" t="str">
        <f t="shared" si="1320"/>
        <v/>
      </c>
      <c r="E1425" t="str">
        <f t="shared" si="1321"/>
        <v/>
      </c>
      <c r="F1425" t="str">
        <f t="shared" si="1322"/>
        <v/>
      </c>
      <c r="G1425" t="e">
        <f t="shared" si="1323"/>
        <v>#N/A</v>
      </c>
      <c r="H1425" t="e">
        <f t="shared" si="1324"/>
        <v>#N/A</v>
      </c>
      <c r="I1425" t="e">
        <f t="shared" si="1325"/>
        <v>#N/A</v>
      </c>
      <c r="J1425" t="e">
        <f t="shared" si="1326"/>
        <v>#N/A</v>
      </c>
      <c r="K1425" t="e">
        <f t="shared" si="1327"/>
        <v>#N/A</v>
      </c>
      <c r="L1425" t="e">
        <f t="shared" si="1328"/>
        <v>#N/A</v>
      </c>
      <c r="M1425" t="e">
        <f t="shared" si="1329"/>
        <v>#N/A</v>
      </c>
      <c r="N1425" t="e">
        <f t="shared" si="1330"/>
        <v>#N/A</v>
      </c>
      <c r="O1425" t="str">
        <f t="shared" si="1331"/>
        <v/>
      </c>
      <c r="P1425" t="str">
        <f>IF(OR($A1425="",INDEX(games!$H:$H,ROW())=""),"",INDEX(games!$H:$H,ROW()))</f>
        <v/>
      </c>
      <c r="Q1425" t="str">
        <f t="shared" si="1332"/>
        <v/>
      </c>
      <c r="T1425">
        <f t="shared" si="1333"/>
        <v>1990</v>
      </c>
      <c r="U1425">
        <f t="shared" si="1334"/>
        <v>2014</v>
      </c>
      <c r="V1425">
        <f t="shared" si="1335"/>
        <v>24</v>
      </c>
      <c r="W1425" t="str">
        <f>IF(TRIM(INDEX(connections!$A:$A,ROW()))="","",TRIM(INDEX(connections!$A:$A,ROW())))</f>
        <v>Angband</v>
      </c>
      <c r="X1425" t="str">
        <f>IF($W1425="","",TRIM(INDEX(connections!$B:$B,ROW())))</f>
        <v>The Ground Gives Way</v>
      </c>
      <c r="Y1425">
        <f t="shared" si="1336"/>
        <v>26</v>
      </c>
      <c r="Z1425">
        <f t="shared" si="1337"/>
        <v>872</v>
      </c>
      <c r="AA1425" t="str">
        <f t="shared" si="1338"/>
        <v>Yes</v>
      </c>
      <c r="AB1425" t="str">
        <f t="shared" si="1339"/>
        <v>Yes</v>
      </c>
      <c r="AC1425">
        <f t="shared" si="1340"/>
        <v>1</v>
      </c>
      <c r="AD1425">
        <f t="shared" si="1341"/>
        <v>0</v>
      </c>
      <c r="AE1425" t="str">
        <f t="shared" si="1342"/>
        <v/>
      </c>
      <c r="AG1425" t="str">
        <f t="shared" si="1343"/>
        <v/>
      </c>
      <c r="AH1425" t="str">
        <f t="shared" si="1344"/>
        <v/>
      </c>
      <c r="AI1425" t="str">
        <f t="shared" si="1345"/>
        <v/>
      </c>
      <c r="AJ1425" t="str">
        <f t="shared" si="1346"/>
        <v/>
      </c>
      <c r="AK1425" t="str">
        <f t="shared" si="1347"/>
        <v/>
      </c>
      <c r="AL1425" t="str">
        <f>IF($A1425="","",INDEX(games!$J:$J,ROW())&amp;"")</f>
        <v/>
      </c>
      <c r="AM1425" t="str">
        <f>IF($A1425="","",SUMPRODUCT($AO1425:$BD1425,'Map Analysis'!$AN$2^{0,1,2,3,4,5,6,7,8,9,10,11,12,13,14,15}))</f>
        <v/>
      </c>
      <c r="AN1425" t="str">
        <f t="shared" si="1348"/>
        <v/>
      </c>
      <c r="AO1425" t="str">
        <f t="shared" si="1349"/>
        <v/>
      </c>
      <c r="AP1425" t="str">
        <f t="shared" si="1350"/>
        <v/>
      </c>
      <c r="AQ1425" t="str">
        <f t="shared" si="1351"/>
        <v/>
      </c>
      <c r="AR1425" t="str">
        <f t="shared" si="1352"/>
        <v/>
      </c>
      <c r="AS1425" t="str">
        <f t="shared" si="1353"/>
        <v/>
      </c>
      <c r="AT1425" t="str">
        <f t="shared" si="1354"/>
        <v/>
      </c>
      <c r="AU1425" t="str">
        <f t="shared" si="1355"/>
        <v/>
      </c>
      <c r="AV1425" t="str">
        <f t="shared" si="1356"/>
        <v/>
      </c>
      <c r="AW1425" t="str">
        <f t="shared" si="1357"/>
        <v/>
      </c>
      <c r="AX1425" t="str">
        <f t="shared" si="1358"/>
        <v/>
      </c>
      <c r="AY1425" t="str">
        <f t="shared" si="1359"/>
        <v/>
      </c>
      <c r="AZ1425" t="str">
        <f t="shared" si="1360"/>
        <v/>
      </c>
      <c r="BA1425" t="str">
        <f t="shared" si="1361"/>
        <v/>
      </c>
      <c r="BB1425" t="str">
        <f t="shared" si="1362"/>
        <v/>
      </c>
      <c r="BC1425" t="str">
        <f t="shared" si="1363"/>
        <v/>
      </c>
      <c r="BD1425" t="str">
        <f t="shared" si="1364"/>
        <v/>
      </c>
      <c r="BF1425">
        <f t="shared" si="1365"/>
        <v>1</v>
      </c>
      <c r="BG1425">
        <f t="shared" si="1366"/>
        <v>0</v>
      </c>
      <c r="BH1425">
        <f t="shared" si="1367"/>
        <v>0</v>
      </c>
      <c r="BI1425">
        <f t="shared" si="1368"/>
        <v>0</v>
      </c>
      <c r="BJ1425">
        <f t="shared" si="1369"/>
        <v>0</v>
      </c>
      <c r="BK1425">
        <f t="shared" si="1370"/>
        <v>0</v>
      </c>
      <c r="BL1425">
        <f t="shared" si="1371"/>
        <v>0</v>
      </c>
      <c r="BM1425">
        <f t="shared" si="1372"/>
        <v>0</v>
      </c>
      <c r="BN1425">
        <f t="shared" si="1373"/>
        <v>0</v>
      </c>
      <c r="BO1425">
        <f t="shared" si="1374"/>
        <v>0</v>
      </c>
      <c r="BP1425">
        <f t="shared" si="1375"/>
        <v>0</v>
      </c>
      <c r="BQ1425">
        <f t="shared" si="1376"/>
        <v>0</v>
      </c>
      <c r="BR1425">
        <f t="shared" si="1377"/>
        <v>0</v>
      </c>
      <c r="BS1425">
        <f t="shared" si="1378"/>
        <v>0</v>
      </c>
      <c r="BT1425">
        <f t="shared" si="1379"/>
        <v>0</v>
      </c>
    </row>
    <row r="1426" spans="1:72" x14ac:dyDescent="0.25">
      <c r="A1426" t="str">
        <f>IF(TRIM(INDEX(games!$A:$A,ROW()))="","",TRIM(INDEX(games!$A:$A,ROW())))</f>
        <v/>
      </c>
      <c r="B1426" t="str">
        <f>IF(OR($A1426="",INDEX(games!$B:$B,ROW())=""),"",INDEX(games!$B:$B,ROW()))</f>
        <v/>
      </c>
      <c r="C1426" t="str">
        <f>IF(OR($A1426="",INDEX(games!$C:$C,ROW())=""),"",INDEX(games!$C:$C,ROW()))</f>
        <v/>
      </c>
      <c r="D1426" t="str">
        <f t="shared" si="1320"/>
        <v/>
      </c>
      <c r="E1426" t="str">
        <f t="shared" si="1321"/>
        <v/>
      </c>
      <c r="F1426" t="str">
        <f t="shared" si="1322"/>
        <v/>
      </c>
      <c r="G1426" t="e">
        <f t="shared" si="1323"/>
        <v>#N/A</v>
      </c>
      <c r="H1426" t="e">
        <f t="shared" si="1324"/>
        <v>#N/A</v>
      </c>
      <c r="I1426" t="e">
        <f t="shared" si="1325"/>
        <v>#N/A</v>
      </c>
      <c r="J1426" t="e">
        <f t="shared" si="1326"/>
        <v>#N/A</v>
      </c>
      <c r="K1426" t="e">
        <f t="shared" si="1327"/>
        <v>#N/A</v>
      </c>
      <c r="L1426" t="e">
        <f t="shared" si="1328"/>
        <v>#N/A</v>
      </c>
      <c r="M1426" t="e">
        <f t="shared" si="1329"/>
        <v>#N/A</v>
      </c>
      <c r="N1426" t="e">
        <f t="shared" si="1330"/>
        <v>#N/A</v>
      </c>
      <c r="O1426" t="str">
        <f t="shared" si="1331"/>
        <v/>
      </c>
      <c r="P1426" t="str">
        <f>IF(OR($A1426="",INDEX(games!$H:$H,ROW())=""),"",INDEX(games!$H:$H,ROW()))</f>
        <v/>
      </c>
      <c r="Q1426" t="str">
        <f t="shared" si="1332"/>
        <v/>
      </c>
      <c r="T1426">
        <f t="shared" si="1333"/>
        <v>2007</v>
      </c>
      <c r="U1426">
        <f t="shared" si="1334"/>
        <v>2014</v>
      </c>
      <c r="V1426">
        <f t="shared" si="1335"/>
        <v>7</v>
      </c>
      <c r="W1426" t="str">
        <f>IF(TRIM(INDEX(connections!$A:$A,ROW()))="","",TRIM(INDEX(connections!$A:$A,ROW())))</f>
        <v>Incursion</v>
      </c>
      <c r="X1426" t="str">
        <f>IF($W1426="","",TRIM(INDEX(connections!$B:$B,ROW())))</f>
        <v>The Ground Gives Way</v>
      </c>
      <c r="Y1426">
        <f t="shared" si="1336"/>
        <v>417</v>
      </c>
      <c r="Z1426">
        <f t="shared" si="1337"/>
        <v>872</v>
      </c>
      <c r="AA1426" t="str">
        <f t="shared" si="1338"/>
        <v>Yes</v>
      </c>
      <c r="AB1426" t="str">
        <f t="shared" si="1339"/>
        <v>Yes</v>
      </c>
      <c r="AC1426">
        <f t="shared" si="1340"/>
        <v>1</v>
      </c>
      <c r="AD1426">
        <f t="shared" si="1341"/>
        <v>0</v>
      </c>
      <c r="AE1426" t="str">
        <f t="shared" si="1342"/>
        <v/>
      </c>
      <c r="AG1426" t="str">
        <f t="shared" si="1343"/>
        <v/>
      </c>
      <c r="AH1426" t="str">
        <f t="shared" si="1344"/>
        <v/>
      </c>
      <c r="AI1426" t="str">
        <f t="shared" si="1345"/>
        <v/>
      </c>
      <c r="AJ1426" t="str">
        <f t="shared" si="1346"/>
        <v/>
      </c>
      <c r="AK1426" t="str">
        <f t="shared" si="1347"/>
        <v/>
      </c>
      <c r="AL1426" t="str">
        <f>IF($A1426="","",INDEX(games!$J:$J,ROW())&amp;"")</f>
        <v/>
      </c>
      <c r="AM1426" t="str">
        <f>IF($A1426="","",SUMPRODUCT($AO1426:$BD1426,'Map Analysis'!$AN$2^{0,1,2,3,4,5,6,7,8,9,10,11,12,13,14,15}))</f>
        <v/>
      </c>
      <c r="AN1426" t="str">
        <f t="shared" si="1348"/>
        <v/>
      </c>
      <c r="AO1426" t="str">
        <f t="shared" si="1349"/>
        <v/>
      </c>
      <c r="AP1426" t="str">
        <f t="shared" si="1350"/>
        <v/>
      </c>
      <c r="AQ1426" t="str">
        <f t="shared" si="1351"/>
        <v/>
      </c>
      <c r="AR1426" t="str">
        <f t="shared" si="1352"/>
        <v/>
      </c>
      <c r="AS1426" t="str">
        <f t="shared" si="1353"/>
        <v/>
      </c>
      <c r="AT1426" t="str">
        <f t="shared" si="1354"/>
        <v/>
      </c>
      <c r="AU1426" t="str">
        <f t="shared" si="1355"/>
        <v/>
      </c>
      <c r="AV1426" t="str">
        <f t="shared" si="1356"/>
        <v/>
      </c>
      <c r="AW1426" t="str">
        <f t="shared" si="1357"/>
        <v/>
      </c>
      <c r="AX1426" t="str">
        <f t="shared" si="1358"/>
        <v/>
      </c>
      <c r="AY1426" t="str">
        <f t="shared" si="1359"/>
        <v/>
      </c>
      <c r="AZ1426" t="str">
        <f t="shared" si="1360"/>
        <v/>
      </c>
      <c r="BA1426" t="str">
        <f t="shared" si="1361"/>
        <v/>
      </c>
      <c r="BB1426" t="str">
        <f t="shared" si="1362"/>
        <v/>
      </c>
      <c r="BC1426" t="str">
        <f t="shared" si="1363"/>
        <v/>
      </c>
      <c r="BD1426" t="str">
        <f t="shared" si="1364"/>
        <v/>
      </c>
      <c r="BF1426">
        <f t="shared" si="1365"/>
        <v>1</v>
      </c>
      <c r="BG1426">
        <f t="shared" si="1366"/>
        <v>0</v>
      </c>
      <c r="BH1426">
        <f t="shared" si="1367"/>
        <v>0</v>
      </c>
      <c r="BI1426">
        <f t="shared" si="1368"/>
        <v>0</v>
      </c>
      <c r="BJ1426">
        <f t="shared" si="1369"/>
        <v>0</v>
      </c>
      <c r="BK1426">
        <f t="shared" si="1370"/>
        <v>0</v>
      </c>
      <c r="BL1426">
        <f t="shared" si="1371"/>
        <v>0</v>
      </c>
      <c r="BM1426">
        <f t="shared" si="1372"/>
        <v>0</v>
      </c>
      <c r="BN1426">
        <f t="shared" si="1373"/>
        <v>0</v>
      </c>
      <c r="BO1426">
        <f t="shared" si="1374"/>
        <v>0</v>
      </c>
      <c r="BP1426">
        <f t="shared" si="1375"/>
        <v>0</v>
      </c>
      <c r="BQ1426">
        <f t="shared" si="1376"/>
        <v>0</v>
      </c>
      <c r="BR1426">
        <f t="shared" si="1377"/>
        <v>0</v>
      </c>
      <c r="BS1426">
        <f t="shared" si="1378"/>
        <v>0</v>
      </c>
      <c r="BT1426">
        <f t="shared" si="1379"/>
        <v>0</v>
      </c>
    </row>
    <row r="1427" spans="1:72" x14ac:dyDescent="0.25">
      <c r="A1427" t="str">
        <f>IF(TRIM(INDEX(games!$A:$A,ROW()))="","",TRIM(INDEX(games!$A:$A,ROW())))</f>
        <v/>
      </c>
      <c r="B1427" t="str">
        <f>IF(OR($A1427="",INDEX(games!$B:$B,ROW())=""),"",INDEX(games!$B:$B,ROW()))</f>
        <v/>
      </c>
      <c r="C1427" t="str">
        <f>IF(OR($A1427="",INDEX(games!$C:$C,ROW())=""),"",INDEX(games!$C:$C,ROW()))</f>
        <v/>
      </c>
      <c r="D1427" t="str">
        <f t="shared" si="1320"/>
        <v/>
      </c>
      <c r="E1427" t="str">
        <f t="shared" si="1321"/>
        <v/>
      </c>
      <c r="F1427" t="str">
        <f t="shared" si="1322"/>
        <v/>
      </c>
      <c r="G1427" t="e">
        <f t="shared" si="1323"/>
        <v>#N/A</v>
      </c>
      <c r="H1427" t="e">
        <f t="shared" si="1324"/>
        <v>#N/A</v>
      </c>
      <c r="I1427" t="e">
        <f t="shared" si="1325"/>
        <v>#N/A</v>
      </c>
      <c r="J1427" t="e">
        <f t="shared" si="1326"/>
        <v>#N/A</v>
      </c>
      <c r="K1427" t="e">
        <f t="shared" si="1327"/>
        <v>#N/A</v>
      </c>
      <c r="L1427" t="e">
        <f t="shared" si="1328"/>
        <v>#N/A</v>
      </c>
      <c r="M1427" t="e">
        <f t="shared" si="1329"/>
        <v>#N/A</v>
      </c>
      <c r="N1427" t="e">
        <f t="shared" si="1330"/>
        <v>#N/A</v>
      </c>
      <c r="O1427" t="str">
        <f t="shared" si="1331"/>
        <v/>
      </c>
      <c r="P1427" t="str">
        <f>IF(OR($A1427="",INDEX(games!$H:$H,ROW())=""),"",INDEX(games!$H:$H,ROW()))</f>
        <v/>
      </c>
      <c r="Q1427" t="str">
        <f t="shared" si="1332"/>
        <v/>
      </c>
      <c r="T1427">
        <f t="shared" si="1333"/>
        <v>2003</v>
      </c>
      <c r="U1427">
        <f t="shared" si="1334"/>
        <v>2014</v>
      </c>
      <c r="V1427">
        <f t="shared" si="1335"/>
        <v>11</v>
      </c>
      <c r="W1427" t="str">
        <f>IF(TRIM(INDEX(connections!$A:$A,ROW()))="","",TRIM(INDEX(connections!$A:$A,ROW())))</f>
        <v>Powder</v>
      </c>
      <c r="X1427" t="str">
        <f>IF($W1427="","",TRIM(INDEX(connections!$B:$B,ROW())))</f>
        <v>The Ground Gives Way</v>
      </c>
      <c r="Y1427">
        <f t="shared" si="1336"/>
        <v>646</v>
      </c>
      <c r="Z1427">
        <f t="shared" si="1337"/>
        <v>872</v>
      </c>
      <c r="AA1427" t="str">
        <f t="shared" si="1338"/>
        <v>Yes</v>
      </c>
      <c r="AB1427" t="str">
        <f t="shared" si="1339"/>
        <v>Yes</v>
      </c>
      <c r="AC1427">
        <f t="shared" si="1340"/>
        <v>1</v>
      </c>
      <c r="AD1427">
        <f t="shared" si="1341"/>
        <v>0</v>
      </c>
      <c r="AE1427" t="str">
        <f t="shared" si="1342"/>
        <v/>
      </c>
      <c r="AG1427" t="str">
        <f t="shared" si="1343"/>
        <v/>
      </c>
      <c r="AH1427" t="str">
        <f t="shared" si="1344"/>
        <v/>
      </c>
      <c r="AI1427" t="str">
        <f t="shared" si="1345"/>
        <v/>
      </c>
      <c r="AJ1427" t="str">
        <f t="shared" si="1346"/>
        <v/>
      </c>
      <c r="AK1427" t="str">
        <f t="shared" si="1347"/>
        <v/>
      </c>
      <c r="AL1427" t="str">
        <f>IF($A1427="","",INDEX(games!$J:$J,ROW())&amp;"")</f>
        <v/>
      </c>
      <c r="AM1427" t="str">
        <f>IF($A1427="","",SUMPRODUCT($AO1427:$BD1427,'Map Analysis'!$AN$2^{0,1,2,3,4,5,6,7,8,9,10,11,12,13,14,15}))</f>
        <v/>
      </c>
      <c r="AN1427" t="str">
        <f t="shared" si="1348"/>
        <v/>
      </c>
      <c r="AO1427" t="str">
        <f t="shared" si="1349"/>
        <v/>
      </c>
      <c r="AP1427" t="str">
        <f t="shared" si="1350"/>
        <v/>
      </c>
      <c r="AQ1427" t="str">
        <f t="shared" si="1351"/>
        <v/>
      </c>
      <c r="AR1427" t="str">
        <f t="shared" si="1352"/>
        <v/>
      </c>
      <c r="AS1427" t="str">
        <f t="shared" si="1353"/>
        <v/>
      </c>
      <c r="AT1427" t="str">
        <f t="shared" si="1354"/>
        <v/>
      </c>
      <c r="AU1427" t="str">
        <f t="shared" si="1355"/>
        <v/>
      </c>
      <c r="AV1427" t="str">
        <f t="shared" si="1356"/>
        <v/>
      </c>
      <c r="AW1427" t="str">
        <f t="shared" si="1357"/>
        <v/>
      </c>
      <c r="AX1427" t="str">
        <f t="shared" si="1358"/>
        <v/>
      </c>
      <c r="AY1427" t="str">
        <f t="shared" si="1359"/>
        <v/>
      </c>
      <c r="AZ1427" t="str">
        <f t="shared" si="1360"/>
        <v/>
      </c>
      <c r="BA1427" t="str">
        <f t="shared" si="1361"/>
        <v/>
      </c>
      <c r="BB1427" t="str">
        <f t="shared" si="1362"/>
        <v/>
      </c>
      <c r="BC1427" t="str">
        <f t="shared" si="1363"/>
        <v/>
      </c>
      <c r="BD1427" t="str">
        <f t="shared" si="1364"/>
        <v/>
      </c>
      <c r="BF1427">
        <f t="shared" si="1365"/>
        <v>1</v>
      </c>
      <c r="BG1427">
        <f t="shared" si="1366"/>
        <v>0</v>
      </c>
      <c r="BH1427">
        <f t="shared" si="1367"/>
        <v>0</v>
      </c>
      <c r="BI1427">
        <f t="shared" si="1368"/>
        <v>0</v>
      </c>
      <c r="BJ1427">
        <f t="shared" si="1369"/>
        <v>0</v>
      </c>
      <c r="BK1427">
        <f t="shared" si="1370"/>
        <v>0</v>
      </c>
      <c r="BL1427">
        <f t="shared" si="1371"/>
        <v>0</v>
      </c>
      <c r="BM1427">
        <f t="shared" si="1372"/>
        <v>0</v>
      </c>
      <c r="BN1427">
        <f t="shared" si="1373"/>
        <v>0</v>
      </c>
      <c r="BO1427">
        <f t="shared" si="1374"/>
        <v>0</v>
      </c>
      <c r="BP1427">
        <f t="shared" si="1375"/>
        <v>0</v>
      </c>
      <c r="BQ1427">
        <f t="shared" si="1376"/>
        <v>0</v>
      </c>
      <c r="BR1427">
        <f t="shared" si="1377"/>
        <v>0</v>
      </c>
      <c r="BS1427">
        <f t="shared" si="1378"/>
        <v>0</v>
      </c>
      <c r="BT1427">
        <f t="shared" si="1379"/>
        <v>0</v>
      </c>
    </row>
    <row r="1428" spans="1:72" x14ac:dyDescent="0.25">
      <c r="A1428" t="str">
        <f>IF(TRIM(INDEX(games!$A:$A,ROW()))="","",TRIM(INDEX(games!$A:$A,ROW())))</f>
        <v/>
      </c>
      <c r="B1428" t="str">
        <f>IF(OR($A1428="",INDEX(games!$B:$B,ROW())=""),"",INDEX(games!$B:$B,ROW()))</f>
        <v/>
      </c>
      <c r="C1428" t="str">
        <f>IF(OR($A1428="",INDEX(games!$C:$C,ROW())=""),"",INDEX(games!$C:$C,ROW()))</f>
        <v/>
      </c>
      <c r="D1428" t="str">
        <f t="shared" si="1320"/>
        <v/>
      </c>
      <c r="E1428" t="str">
        <f t="shared" si="1321"/>
        <v/>
      </c>
      <c r="F1428" t="str">
        <f t="shared" si="1322"/>
        <v/>
      </c>
      <c r="G1428" t="e">
        <f t="shared" si="1323"/>
        <v>#N/A</v>
      </c>
      <c r="H1428" t="e">
        <f t="shared" si="1324"/>
        <v>#N/A</v>
      </c>
      <c r="I1428" t="e">
        <f t="shared" si="1325"/>
        <v>#N/A</v>
      </c>
      <c r="J1428" t="e">
        <f t="shared" si="1326"/>
        <v>#N/A</v>
      </c>
      <c r="K1428" t="e">
        <f t="shared" si="1327"/>
        <v>#N/A</v>
      </c>
      <c r="L1428" t="e">
        <f t="shared" si="1328"/>
        <v>#N/A</v>
      </c>
      <c r="M1428" t="e">
        <f t="shared" si="1329"/>
        <v>#N/A</v>
      </c>
      <c r="N1428" t="e">
        <f t="shared" si="1330"/>
        <v>#N/A</v>
      </c>
      <c r="O1428" t="str">
        <f t="shared" si="1331"/>
        <v/>
      </c>
      <c r="P1428" t="str">
        <f>IF(OR($A1428="",INDEX(games!$H:$H,ROW())=""),"",INDEX(games!$H:$H,ROW()))</f>
        <v/>
      </c>
      <c r="Q1428" t="str">
        <f t="shared" si="1332"/>
        <v/>
      </c>
      <c r="T1428">
        <f t="shared" si="1333"/>
        <v>2010</v>
      </c>
      <c r="U1428">
        <f t="shared" si="1334"/>
        <v>2013</v>
      </c>
      <c r="V1428">
        <f t="shared" si="1335"/>
        <v>3</v>
      </c>
      <c r="W1428" t="str">
        <f>IF(TRIM(INDEX(connections!$A:$A,ROW()))="","",TRIM(INDEX(connections!$A:$A,ROW())))</f>
        <v>Z.H.P. Unlosing Ranger VS Darkdeath Evilman</v>
      </c>
      <c r="X1428" t="str">
        <f>IF($W1428="","",TRIM(INDEX(connections!$B:$B,ROW())))</f>
        <v>The Guided Fate Paradox</v>
      </c>
      <c r="Y1428">
        <f t="shared" si="1336"/>
        <v>988</v>
      </c>
      <c r="Z1428">
        <f t="shared" si="1337"/>
        <v>873</v>
      </c>
      <c r="AA1428" t="str">
        <f t="shared" si="1338"/>
        <v>Yes</v>
      </c>
      <c r="AB1428" t="str">
        <f t="shared" si="1339"/>
        <v/>
      </c>
      <c r="AC1428" t="str">
        <f t="shared" si="1340"/>
        <v/>
      </c>
      <c r="AD1428">
        <f t="shared" si="1341"/>
        <v>0</v>
      </c>
      <c r="AE1428" t="str">
        <f t="shared" si="1342"/>
        <v/>
      </c>
      <c r="AG1428" t="str">
        <f t="shared" si="1343"/>
        <v/>
      </c>
      <c r="AH1428" t="str">
        <f t="shared" si="1344"/>
        <v/>
      </c>
      <c r="AI1428" t="str">
        <f t="shared" si="1345"/>
        <v/>
      </c>
      <c r="AJ1428" t="str">
        <f t="shared" si="1346"/>
        <v/>
      </c>
      <c r="AK1428" t="str">
        <f t="shared" si="1347"/>
        <v/>
      </c>
      <c r="AL1428" t="str">
        <f>IF($A1428="","",INDEX(games!$J:$J,ROW())&amp;"")</f>
        <v/>
      </c>
      <c r="AM1428" t="str">
        <f>IF($A1428="","",SUMPRODUCT($AO1428:$BD1428,'Map Analysis'!$AN$2^{0,1,2,3,4,5,6,7,8,9,10,11,12,13,14,15}))</f>
        <v/>
      </c>
      <c r="AN1428" t="str">
        <f t="shared" si="1348"/>
        <v/>
      </c>
      <c r="AO1428" t="str">
        <f t="shared" si="1349"/>
        <v/>
      </c>
      <c r="AP1428" t="str">
        <f t="shared" si="1350"/>
        <v/>
      </c>
      <c r="AQ1428" t="str">
        <f t="shared" si="1351"/>
        <v/>
      </c>
      <c r="AR1428" t="str">
        <f t="shared" si="1352"/>
        <v/>
      </c>
      <c r="AS1428" t="str">
        <f t="shared" si="1353"/>
        <v/>
      </c>
      <c r="AT1428" t="str">
        <f t="shared" si="1354"/>
        <v/>
      </c>
      <c r="AU1428" t="str">
        <f t="shared" si="1355"/>
        <v/>
      </c>
      <c r="AV1428" t="str">
        <f t="shared" si="1356"/>
        <v/>
      </c>
      <c r="AW1428" t="str">
        <f t="shared" si="1357"/>
        <v/>
      </c>
      <c r="AX1428" t="str">
        <f t="shared" si="1358"/>
        <v/>
      </c>
      <c r="AY1428" t="str">
        <f t="shared" si="1359"/>
        <v/>
      </c>
      <c r="AZ1428" t="str">
        <f t="shared" si="1360"/>
        <v/>
      </c>
      <c r="BA1428" t="str">
        <f t="shared" si="1361"/>
        <v/>
      </c>
      <c r="BB1428" t="str">
        <f t="shared" si="1362"/>
        <v/>
      </c>
      <c r="BC1428" t="str">
        <f t="shared" si="1363"/>
        <v/>
      </c>
      <c r="BD1428" t="str">
        <f t="shared" si="1364"/>
        <v/>
      </c>
      <c r="BF1428">
        <f t="shared" si="1365"/>
        <v>0</v>
      </c>
      <c r="BG1428">
        <f t="shared" si="1366"/>
        <v>0</v>
      </c>
      <c r="BH1428">
        <f t="shared" si="1367"/>
        <v>0</v>
      </c>
      <c r="BI1428">
        <f t="shared" si="1368"/>
        <v>0</v>
      </c>
      <c r="BJ1428">
        <f t="shared" si="1369"/>
        <v>0</v>
      </c>
      <c r="BK1428">
        <f t="shared" si="1370"/>
        <v>0</v>
      </c>
      <c r="BL1428">
        <f t="shared" si="1371"/>
        <v>0</v>
      </c>
      <c r="BM1428">
        <f t="shared" si="1372"/>
        <v>0</v>
      </c>
      <c r="BN1428">
        <f t="shared" si="1373"/>
        <v>0</v>
      </c>
      <c r="BO1428">
        <f t="shared" si="1374"/>
        <v>0</v>
      </c>
      <c r="BP1428">
        <f t="shared" si="1375"/>
        <v>0</v>
      </c>
      <c r="BQ1428">
        <f t="shared" si="1376"/>
        <v>0</v>
      </c>
      <c r="BR1428">
        <f t="shared" si="1377"/>
        <v>0</v>
      </c>
      <c r="BS1428">
        <f t="shared" si="1378"/>
        <v>0</v>
      </c>
      <c r="BT1428">
        <f t="shared" si="1379"/>
        <v>0</v>
      </c>
    </row>
    <row r="1429" spans="1:72" x14ac:dyDescent="0.25">
      <c r="A1429" t="str">
        <f>IF(TRIM(INDEX(games!$A:$A,ROW()))="","",TRIM(INDEX(games!$A:$A,ROW())))</f>
        <v/>
      </c>
      <c r="B1429" t="str">
        <f>IF(OR($A1429="",INDEX(games!$B:$B,ROW())=""),"",INDEX(games!$B:$B,ROW()))</f>
        <v/>
      </c>
      <c r="C1429" t="str">
        <f>IF(OR($A1429="",INDEX(games!$C:$C,ROW())=""),"",INDEX(games!$C:$C,ROW()))</f>
        <v/>
      </c>
      <c r="D1429" t="str">
        <f t="shared" si="1320"/>
        <v/>
      </c>
      <c r="E1429" t="str">
        <f t="shared" si="1321"/>
        <v/>
      </c>
      <c r="F1429" t="str">
        <f t="shared" si="1322"/>
        <v/>
      </c>
      <c r="G1429" t="e">
        <f t="shared" si="1323"/>
        <v>#N/A</v>
      </c>
      <c r="H1429" t="e">
        <f t="shared" si="1324"/>
        <v>#N/A</v>
      </c>
      <c r="I1429" t="e">
        <f t="shared" si="1325"/>
        <v>#N/A</v>
      </c>
      <c r="J1429" t="e">
        <f t="shared" si="1326"/>
        <v>#N/A</v>
      </c>
      <c r="K1429" t="e">
        <f t="shared" si="1327"/>
        <v>#N/A</v>
      </c>
      <c r="L1429" t="e">
        <f t="shared" si="1328"/>
        <v>#N/A</v>
      </c>
      <c r="M1429" t="e">
        <f t="shared" si="1329"/>
        <v>#N/A</v>
      </c>
      <c r="N1429" t="e">
        <f t="shared" si="1330"/>
        <v>#N/A</v>
      </c>
      <c r="O1429" t="str">
        <f t="shared" si="1331"/>
        <v/>
      </c>
      <c r="P1429" t="str">
        <f>IF(OR($A1429="",INDEX(games!$H:$H,ROW())=""),"",INDEX(games!$H:$H,ROW()))</f>
        <v/>
      </c>
      <c r="Q1429" t="str">
        <f t="shared" si="1332"/>
        <v/>
      </c>
      <c r="T1429">
        <f t="shared" si="1333"/>
        <v>2015</v>
      </c>
      <c r="U1429">
        <f t="shared" si="1334"/>
        <v>2024</v>
      </c>
      <c r="V1429">
        <f t="shared" si="1335"/>
        <v>9</v>
      </c>
      <c r="W1429" t="str">
        <f>IF(TRIM(INDEX(connections!$A:$A,ROW()))="","",TRIM(INDEX(connections!$A:$A,ROW())))</f>
        <v>Crypt of the NecroDancer</v>
      </c>
      <c r="X1429" t="str">
        <f>IF($W1429="","",TRIM(INDEX(connections!$B:$B,ROW())))</f>
        <v>The Land Beneath Us</v>
      </c>
      <c r="Y1429">
        <f t="shared" si="1336"/>
        <v>169</v>
      </c>
      <c r="Z1429">
        <f t="shared" si="1337"/>
        <v>875</v>
      </c>
      <c r="AA1429" t="str">
        <f t="shared" si="1338"/>
        <v>Yes</v>
      </c>
      <c r="AB1429" t="str">
        <f t="shared" si="1339"/>
        <v>Yes</v>
      </c>
      <c r="AC1429">
        <f t="shared" si="1340"/>
        <v>1</v>
      </c>
      <c r="AD1429">
        <f t="shared" si="1341"/>
        <v>1</v>
      </c>
      <c r="AE1429" t="str">
        <f t="shared" si="1342"/>
        <v/>
      </c>
      <c r="AG1429" t="str">
        <f t="shared" si="1343"/>
        <v/>
      </c>
      <c r="AH1429" t="str">
        <f t="shared" si="1344"/>
        <v/>
      </c>
      <c r="AI1429" t="str">
        <f t="shared" si="1345"/>
        <v/>
      </c>
      <c r="AJ1429" t="str">
        <f t="shared" si="1346"/>
        <v/>
      </c>
      <c r="AK1429" t="str">
        <f t="shared" si="1347"/>
        <v/>
      </c>
      <c r="AL1429" t="str">
        <f>IF($A1429="","",INDEX(games!$J:$J,ROW())&amp;"")</f>
        <v/>
      </c>
      <c r="AM1429" t="str">
        <f>IF($A1429="","",SUMPRODUCT($AO1429:$BD1429,'Map Analysis'!$AN$2^{0,1,2,3,4,5,6,7,8,9,10,11,12,13,14,15}))</f>
        <v/>
      </c>
      <c r="AN1429" t="str">
        <f t="shared" si="1348"/>
        <v/>
      </c>
      <c r="AO1429" t="str">
        <f t="shared" si="1349"/>
        <v/>
      </c>
      <c r="AP1429" t="str">
        <f t="shared" si="1350"/>
        <v/>
      </c>
      <c r="AQ1429" t="str">
        <f t="shared" si="1351"/>
        <v/>
      </c>
      <c r="AR1429" t="str">
        <f t="shared" si="1352"/>
        <v/>
      </c>
      <c r="AS1429" t="str">
        <f t="shared" si="1353"/>
        <v/>
      </c>
      <c r="AT1429" t="str">
        <f t="shared" si="1354"/>
        <v/>
      </c>
      <c r="AU1429" t="str">
        <f t="shared" si="1355"/>
        <v/>
      </c>
      <c r="AV1429" t="str">
        <f t="shared" si="1356"/>
        <v/>
      </c>
      <c r="AW1429" t="str">
        <f t="shared" si="1357"/>
        <v/>
      </c>
      <c r="AX1429" t="str">
        <f t="shared" si="1358"/>
        <v/>
      </c>
      <c r="AY1429" t="str">
        <f t="shared" si="1359"/>
        <v/>
      </c>
      <c r="AZ1429" t="str">
        <f t="shared" si="1360"/>
        <v/>
      </c>
      <c r="BA1429" t="str">
        <f t="shared" si="1361"/>
        <v/>
      </c>
      <c r="BB1429" t="str">
        <f t="shared" si="1362"/>
        <v/>
      </c>
      <c r="BC1429" t="str">
        <f t="shared" si="1363"/>
        <v/>
      </c>
      <c r="BD1429" t="str">
        <f t="shared" si="1364"/>
        <v/>
      </c>
      <c r="BF1429">
        <f t="shared" si="1365"/>
        <v>0</v>
      </c>
      <c r="BG1429">
        <f t="shared" si="1366"/>
        <v>0</v>
      </c>
      <c r="BH1429">
        <f t="shared" si="1367"/>
        <v>0</v>
      </c>
      <c r="BI1429">
        <f t="shared" si="1368"/>
        <v>0</v>
      </c>
      <c r="BJ1429">
        <f t="shared" si="1369"/>
        <v>0</v>
      </c>
      <c r="BK1429">
        <f t="shared" si="1370"/>
        <v>0</v>
      </c>
      <c r="BL1429">
        <f t="shared" si="1371"/>
        <v>0</v>
      </c>
      <c r="BM1429">
        <f t="shared" si="1372"/>
        <v>0</v>
      </c>
      <c r="BN1429">
        <f t="shared" si="1373"/>
        <v>0</v>
      </c>
      <c r="BO1429">
        <f t="shared" si="1374"/>
        <v>0</v>
      </c>
      <c r="BP1429">
        <f t="shared" si="1375"/>
        <v>0</v>
      </c>
      <c r="BQ1429">
        <f t="shared" si="1376"/>
        <v>0</v>
      </c>
      <c r="BR1429">
        <f t="shared" si="1377"/>
        <v>0</v>
      </c>
      <c r="BS1429">
        <f t="shared" si="1378"/>
        <v>0</v>
      </c>
      <c r="BT1429">
        <f t="shared" si="1379"/>
        <v>0</v>
      </c>
    </row>
    <row r="1430" spans="1:72" x14ac:dyDescent="0.25">
      <c r="A1430" t="str">
        <f>IF(TRIM(INDEX(games!$A:$A,ROW()))="","",TRIM(INDEX(games!$A:$A,ROW())))</f>
        <v/>
      </c>
      <c r="B1430" t="str">
        <f>IF(OR($A1430="",INDEX(games!$B:$B,ROW())=""),"",INDEX(games!$B:$B,ROW()))</f>
        <v/>
      </c>
      <c r="C1430" t="str">
        <f>IF(OR($A1430="",INDEX(games!$C:$C,ROW())=""),"",INDEX(games!$C:$C,ROW()))</f>
        <v/>
      </c>
      <c r="D1430" t="str">
        <f t="shared" si="1320"/>
        <v/>
      </c>
      <c r="E1430" t="str">
        <f t="shared" si="1321"/>
        <v/>
      </c>
      <c r="F1430" t="str">
        <f t="shared" si="1322"/>
        <v/>
      </c>
      <c r="G1430" t="e">
        <f t="shared" si="1323"/>
        <v>#N/A</v>
      </c>
      <c r="H1430" t="e">
        <f t="shared" si="1324"/>
        <v>#N/A</v>
      </c>
      <c r="I1430" t="e">
        <f t="shared" si="1325"/>
        <v>#N/A</v>
      </c>
      <c r="J1430" t="e">
        <f t="shared" si="1326"/>
        <v>#N/A</v>
      </c>
      <c r="K1430" t="e">
        <f t="shared" si="1327"/>
        <v>#N/A</v>
      </c>
      <c r="L1430" t="e">
        <f t="shared" si="1328"/>
        <v>#N/A</v>
      </c>
      <c r="M1430" t="e">
        <f t="shared" si="1329"/>
        <v>#N/A</v>
      </c>
      <c r="N1430" t="e">
        <f t="shared" si="1330"/>
        <v>#N/A</v>
      </c>
      <c r="O1430" t="str">
        <f t="shared" si="1331"/>
        <v/>
      </c>
      <c r="P1430" t="str">
        <f>IF(OR($A1430="",INDEX(games!$H:$H,ROW())=""),"",INDEX(games!$H:$H,ROW()))</f>
        <v/>
      </c>
      <c r="Q1430" t="str">
        <f t="shared" si="1332"/>
        <v/>
      </c>
      <c r="T1430">
        <f t="shared" si="1333"/>
        <v>2020</v>
      </c>
      <c r="U1430">
        <f t="shared" si="1334"/>
        <v>2024</v>
      </c>
      <c r="V1430">
        <f t="shared" si="1335"/>
        <v>4</v>
      </c>
      <c r="W1430" t="str">
        <f>IF(TRIM(INDEX(connections!$A:$A,ROW()))="","",TRIM(INDEX(connections!$A:$A,ROW())))</f>
        <v>Astronarch</v>
      </c>
      <c r="X1430" t="str">
        <f>IF($W1430="","",TRIM(INDEX(connections!$B:$B,ROW())))</f>
        <v>The Last Flame</v>
      </c>
      <c r="Y1430">
        <f t="shared" si="1336"/>
        <v>46</v>
      </c>
      <c r="Z1430">
        <f t="shared" si="1337"/>
        <v>876</v>
      </c>
      <c r="AA1430" t="str">
        <f t="shared" si="1338"/>
        <v>Yes</v>
      </c>
      <c r="AB1430" t="str">
        <f t="shared" si="1339"/>
        <v/>
      </c>
      <c r="AC1430" t="str">
        <f t="shared" si="1340"/>
        <v/>
      </c>
      <c r="AD1430">
        <f t="shared" si="1341"/>
        <v>0</v>
      </c>
      <c r="AE1430" t="str">
        <f t="shared" si="1342"/>
        <v/>
      </c>
      <c r="AG1430" t="str">
        <f t="shared" si="1343"/>
        <v/>
      </c>
      <c r="AH1430" t="str">
        <f t="shared" si="1344"/>
        <v/>
      </c>
      <c r="AI1430" t="str">
        <f t="shared" si="1345"/>
        <v/>
      </c>
      <c r="AJ1430" t="str">
        <f t="shared" si="1346"/>
        <v/>
      </c>
      <c r="AK1430" t="str">
        <f t="shared" si="1347"/>
        <v/>
      </c>
      <c r="AL1430" t="str">
        <f>IF($A1430="","",INDEX(games!$J:$J,ROW())&amp;"")</f>
        <v/>
      </c>
      <c r="AM1430" t="str">
        <f>IF($A1430="","",SUMPRODUCT($AO1430:$BD1430,'Map Analysis'!$AN$2^{0,1,2,3,4,5,6,7,8,9,10,11,12,13,14,15}))</f>
        <v/>
      </c>
      <c r="AN1430" t="str">
        <f t="shared" si="1348"/>
        <v/>
      </c>
      <c r="AO1430" t="str">
        <f t="shared" si="1349"/>
        <v/>
      </c>
      <c r="AP1430" t="str">
        <f t="shared" si="1350"/>
        <v/>
      </c>
      <c r="AQ1430" t="str">
        <f t="shared" si="1351"/>
        <v/>
      </c>
      <c r="AR1430" t="str">
        <f t="shared" si="1352"/>
        <v/>
      </c>
      <c r="AS1430" t="str">
        <f t="shared" si="1353"/>
        <v/>
      </c>
      <c r="AT1430" t="str">
        <f t="shared" si="1354"/>
        <v/>
      </c>
      <c r="AU1430" t="str">
        <f t="shared" si="1355"/>
        <v/>
      </c>
      <c r="AV1430" t="str">
        <f t="shared" si="1356"/>
        <v/>
      </c>
      <c r="AW1430" t="str">
        <f t="shared" si="1357"/>
        <v/>
      </c>
      <c r="AX1430" t="str">
        <f t="shared" si="1358"/>
        <v/>
      </c>
      <c r="AY1430" t="str">
        <f t="shared" si="1359"/>
        <v/>
      </c>
      <c r="AZ1430" t="str">
        <f t="shared" si="1360"/>
        <v/>
      </c>
      <c r="BA1430" t="str">
        <f t="shared" si="1361"/>
        <v/>
      </c>
      <c r="BB1430" t="str">
        <f t="shared" si="1362"/>
        <v/>
      </c>
      <c r="BC1430" t="str">
        <f t="shared" si="1363"/>
        <v/>
      </c>
      <c r="BD1430" t="str">
        <f t="shared" si="1364"/>
        <v/>
      </c>
      <c r="BF1430">
        <f t="shared" si="1365"/>
        <v>0</v>
      </c>
      <c r="BG1430">
        <f t="shared" si="1366"/>
        <v>0</v>
      </c>
      <c r="BH1430">
        <f t="shared" si="1367"/>
        <v>0</v>
      </c>
      <c r="BI1430">
        <f t="shared" si="1368"/>
        <v>0</v>
      </c>
      <c r="BJ1430">
        <f t="shared" si="1369"/>
        <v>0</v>
      </c>
      <c r="BK1430">
        <f t="shared" si="1370"/>
        <v>0</v>
      </c>
      <c r="BL1430">
        <f t="shared" si="1371"/>
        <v>0</v>
      </c>
      <c r="BM1430">
        <f t="shared" si="1372"/>
        <v>0</v>
      </c>
      <c r="BN1430">
        <f t="shared" si="1373"/>
        <v>0</v>
      </c>
      <c r="BO1430">
        <f t="shared" si="1374"/>
        <v>0</v>
      </c>
      <c r="BP1430">
        <f t="shared" si="1375"/>
        <v>0</v>
      </c>
      <c r="BQ1430">
        <f t="shared" si="1376"/>
        <v>0</v>
      </c>
      <c r="BR1430">
        <f t="shared" si="1377"/>
        <v>0</v>
      </c>
      <c r="BS1430">
        <f t="shared" si="1378"/>
        <v>0</v>
      </c>
      <c r="BT1430">
        <f t="shared" si="1379"/>
        <v>0</v>
      </c>
    </row>
    <row r="1431" spans="1:72" x14ac:dyDescent="0.25">
      <c r="A1431" t="str">
        <f>IF(TRIM(INDEX(games!$A:$A,ROW()))="","",TRIM(INDEX(games!$A:$A,ROW())))</f>
        <v/>
      </c>
      <c r="B1431" t="str">
        <f>IF(OR($A1431="",INDEX(games!$B:$B,ROW())=""),"",INDEX(games!$B:$B,ROW()))</f>
        <v/>
      </c>
      <c r="C1431" t="str">
        <f>IF(OR($A1431="",INDEX(games!$C:$C,ROW())=""),"",INDEX(games!$C:$C,ROW()))</f>
        <v/>
      </c>
      <c r="D1431" t="str">
        <f t="shared" si="1320"/>
        <v/>
      </c>
      <c r="E1431" t="str">
        <f t="shared" si="1321"/>
        <v/>
      </c>
      <c r="F1431" t="str">
        <f t="shared" si="1322"/>
        <v/>
      </c>
      <c r="G1431" t="e">
        <f t="shared" si="1323"/>
        <v>#N/A</v>
      </c>
      <c r="H1431" t="e">
        <f t="shared" si="1324"/>
        <v>#N/A</v>
      </c>
      <c r="I1431" t="e">
        <f t="shared" si="1325"/>
        <v>#N/A</v>
      </c>
      <c r="J1431" t="e">
        <f t="shared" si="1326"/>
        <v>#N/A</v>
      </c>
      <c r="K1431" t="e">
        <f t="shared" si="1327"/>
        <v>#N/A</v>
      </c>
      <c r="L1431" t="e">
        <f t="shared" si="1328"/>
        <v>#N/A</v>
      </c>
      <c r="M1431" t="e">
        <f t="shared" si="1329"/>
        <v>#N/A</v>
      </c>
      <c r="N1431" t="e">
        <f t="shared" si="1330"/>
        <v>#N/A</v>
      </c>
      <c r="O1431" t="str">
        <f t="shared" si="1331"/>
        <v/>
      </c>
      <c r="P1431" t="str">
        <f>IF(OR($A1431="",INDEX(games!$H:$H,ROW())=""),"",INDEX(games!$H:$H,ROW()))</f>
        <v/>
      </c>
      <c r="Q1431" t="str">
        <f t="shared" si="1332"/>
        <v/>
      </c>
      <c r="T1431">
        <f t="shared" si="1333"/>
        <v>2017</v>
      </c>
      <c r="U1431">
        <f t="shared" si="1334"/>
        <v>2024</v>
      </c>
      <c r="V1431">
        <f t="shared" si="1335"/>
        <v>7</v>
      </c>
      <c r="W1431" t="str">
        <f>IF(TRIM(INDEX(connections!$A:$A,ROW()))="","",TRIM(INDEX(connections!$A:$A,ROW())))</f>
        <v>Slay the Spire</v>
      </c>
      <c r="X1431" t="str">
        <f>IF($W1431="","",TRIM(INDEX(connections!$B:$B,ROW())))</f>
        <v>The Last Flame</v>
      </c>
      <c r="Y1431">
        <f t="shared" si="1336"/>
        <v>772</v>
      </c>
      <c r="Z1431">
        <f t="shared" si="1337"/>
        <v>876</v>
      </c>
      <c r="AA1431" t="str">
        <f t="shared" si="1338"/>
        <v>Yes</v>
      </c>
      <c r="AB1431" t="str">
        <f t="shared" si="1339"/>
        <v/>
      </c>
      <c r="AC1431" t="str">
        <f t="shared" si="1340"/>
        <v/>
      </c>
      <c r="AD1431">
        <f t="shared" si="1341"/>
        <v>1</v>
      </c>
      <c r="AE1431" t="str">
        <f t="shared" si="1342"/>
        <v/>
      </c>
      <c r="AG1431" t="str">
        <f t="shared" si="1343"/>
        <v/>
      </c>
      <c r="AH1431" t="str">
        <f t="shared" si="1344"/>
        <v/>
      </c>
      <c r="AI1431" t="str">
        <f t="shared" si="1345"/>
        <v/>
      </c>
      <c r="AJ1431" t="str">
        <f t="shared" si="1346"/>
        <v/>
      </c>
      <c r="AK1431" t="str">
        <f t="shared" si="1347"/>
        <v/>
      </c>
      <c r="AL1431" t="str">
        <f>IF($A1431="","",INDEX(games!$J:$J,ROW())&amp;"")</f>
        <v/>
      </c>
      <c r="AM1431" t="str">
        <f>IF($A1431="","",SUMPRODUCT($AO1431:$BD1431,'Map Analysis'!$AN$2^{0,1,2,3,4,5,6,7,8,9,10,11,12,13,14,15}))</f>
        <v/>
      </c>
      <c r="AN1431" t="str">
        <f t="shared" si="1348"/>
        <v/>
      </c>
      <c r="AO1431" t="str">
        <f t="shared" si="1349"/>
        <v/>
      </c>
      <c r="AP1431" t="str">
        <f t="shared" si="1350"/>
        <v/>
      </c>
      <c r="AQ1431" t="str">
        <f t="shared" si="1351"/>
        <v/>
      </c>
      <c r="AR1431" t="str">
        <f t="shared" si="1352"/>
        <v/>
      </c>
      <c r="AS1431" t="str">
        <f t="shared" si="1353"/>
        <v/>
      </c>
      <c r="AT1431" t="str">
        <f t="shared" si="1354"/>
        <v/>
      </c>
      <c r="AU1431" t="str">
        <f t="shared" si="1355"/>
        <v/>
      </c>
      <c r="AV1431" t="str">
        <f t="shared" si="1356"/>
        <v/>
      </c>
      <c r="AW1431" t="str">
        <f t="shared" si="1357"/>
        <v/>
      </c>
      <c r="AX1431" t="str">
        <f t="shared" si="1358"/>
        <v/>
      </c>
      <c r="AY1431" t="str">
        <f t="shared" si="1359"/>
        <v/>
      </c>
      <c r="AZ1431" t="str">
        <f t="shared" si="1360"/>
        <v/>
      </c>
      <c r="BA1431" t="str">
        <f t="shared" si="1361"/>
        <v/>
      </c>
      <c r="BB1431" t="str">
        <f t="shared" si="1362"/>
        <v/>
      </c>
      <c r="BC1431" t="str">
        <f t="shared" si="1363"/>
        <v/>
      </c>
      <c r="BD1431" t="str">
        <f t="shared" si="1364"/>
        <v/>
      </c>
      <c r="BF1431">
        <f t="shared" si="1365"/>
        <v>0</v>
      </c>
      <c r="BG1431">
        <f t="shared" si="1366"/>
        <v>0</v>
      </c>
      <c r="BH1431">
        <f t="shared" si="1367"/>
        <v>0</v>
      </c>
      <c r="BI1431">
        <f t="shared" si="1368"/>
        <v>0</v>
      </c>
      <c r="BJ1431">
        <f t="shared" si="1369"/>
        <v>0</v>
      </c>
      <c r="BK1431">
        <f t="shared" si="1370"/>
        <v>0</v>
      </c>
      <c r="BL1431">
        <f t="shared" si="1371"/>
        <v>0</v>
      </c>
      <c r="BM1431">
        <f t="shared" si="1372"/>
        <v>0</v>
      </c>
      <c r="BN1431">
        <f t="shared" si="1373"/>
        <v>0</v>
      </c>
      <c r="BO1431">
        <f t="shared" si="1374"/>
        <v>0</v>
      </c>
      <c r="BP1431">
        <f t="shared" si="1375"/>
        <v>0</v>
      </c>
      <c r="BQ1431">
        <f t="shared" si="1376"/>
        <v>0</v>
      </c>
      <c r="BR1431">
        <f t="shared" si="1377"/>
        <v>0</v>
      </c>
      <c r="BS1431">
        <f t="shared" si="1378"/>
        <v>0</v>
      </c>
      <c r="BT1431">
        <f t="shared" si="1379"/>
        <v>0</v>
      </c>
    </row>
    <row r="1432" spans="1:72" x14ac:dyDescent="0.25">
      <c r="A1432" t="str">
        <f>IF(TRIM(INDEX(games!$A:$A,ROW()))="","",TRIM(INDEX(games!$A:$A,ROW())))</f>
        <v/>
      </c>
      <c r="B1432" t="str">
        <f>IF(OR($A1432="",INDEX(games!$B:$B,ROW())=""),"",INDEX(games!$B:$B,ROW()))</f>
        <v/>
      </c>
      <c r="C1432" t="str">
        <f>IF(OR($A1432="",INDEX(games!$C:$C,ROW())=""),"",INDEX(games!$C:$C,ROW()))</f>
        <v/>
      </c>
      <c r="D1432" t="str">
        <f t="shared" si="1320"/>
        <v/>
      </c>
      <c r="E1432" t="str">
        <f t="shared" si="1321"/>
        <v/>
      </c>
      <c r="F1432" t="str">
        <f t="shared" si="1322"/>
        <v/>
      </c>
      <c r="G1432" t="e">
        <f t="shared" si="1323"/>
        <v>#N/A</v>
      </c>
      <c r="H1432" t="e">
        <f t="shared" si="1324"/>
        <v>#N/A</v>
      </c>
      <c r="I1432" t="e">
        <f t="shared" si="1325"/>
        <v>#N/A</v>
      </c>
      <c r="J1432" t="e">
        <f t="shared" si="1326"/>
        <v>#N/A</v>
      </c>
      <c r="K1432" t="e">
        <f t="shared" si="1327"/>
        <v>#N/A</v>
      </c>
      <c r="L1432" t="e">
        <f t="shared" si="1328"/>
        <v>#N/A</v>
      </c>
      <c r="M1432" t="e">
        <f t="shared" si="1329"/>
        <v>#N/A</v>
      </c>
      <c r="N1432" t="e">
        <f t="shared" si="1330"/>
        <v>#N/A</v>
      </c>
      <c r="O1432" t="str">
        <f t="shared" si="1331"/>
        <v/>
      </c>
      <c r="P1432" t="str">
        <f>IF(OR($A1432="",INDEX(games!$H:$H,ROW())=""),"",INDEX(games!$H:$H,ROW()))</f>
        <v/>
      </c>
      <c r="Q1432" t="str">
        <f t="shared" si="1332"/>
        <v/>
      </c>
      <c r="T1432">
        <f t="shared" si="1333"/>
        <v>2011</v>
      </c>
      <c r="U1432">
        <f t="shared" si="1334"/>
        <v>2023</v>
      </c>
      <c r="V1432">
        <f t="shared" si="1335"/>
        <v>12</v>
      </c>
      <c r="W1432" t="str">
        <f>IF(TRIM(INDEX(connections!$A:$A,ROW()))="","",TRIM(INDEX(connections!$A:$A,ROW())))</f>
        <v>The Binding of Isaac</v>
      </c>
      <c r="X1432" t="str">
        <f>IF($W1432="","",TRIM(INDEX(connections!$B:$B,ROW())))</f>
        <v>The Last Game</v>
      </c>
      <c r="Y1432">
        <f t="shared" si="1336"/>
        <v>865</v>
      </c>
      <c r="Z1432">
        <f t="shared" si="1337"/>
        <v>877</v>
      </c>
      <c r="AA1432" t="str">
        <f t="shared" si="1338"/>
        <v>Yes</v>
      </c>
      <c r="AB1432" t="str">
        <f t="shared" si="1339"/>
        <v>Yes</v>
      </c>
      <c r="AC1432">
        <f t="shared" si="1340"/>
        <v>1</v>
      </c>
      <c r="AD1432">
        <f t="shared" si="1341"/>
        <v>0</v>
      </c>
      <c r="AE1432" t="str">
        <f t="shared" si="1342"/>
        <v/>
      </c>
      <c r="AG1432" t="str">
        <f t="shared" si="1343"/>
        <v/>
      </c>
      <c r="AH1432" t="str">
        <f t="shared" si="1344"/>
        <v/>
      </c>
      <c r="AI1432" t="str">
        <f t="shared" si="1345"/>
        <v/>
      </c>
      <c r="AJ1432" t="str">
        <f t="shared" si="1346"/>
        <v/>
      </c>
      <c r="AK1432" t="str">
        <f t="shared" si="1347"/>
        <v/>
      </c>
      <c r="AL1432" t="str">
        <f>IF($A1432="","",INDEX(games!$J:$J,ROW())&amp;"")</f>
        <v/>
      </c>
      <c r="AM1432" t="str">
        <f>IF($A1432="","",SUMPRODUCT($AO1432:$BD1432,'Map Analysis'!$AN$2^{0,1,2,3,4,5,6,7,8,9,10,11,12,13,14,15}))</f>
        <v/>
      </c>
      <c r="AN1432" t="str">
        <f t="shared" si="1348"/>
        <v/>
      </c>
      <c r="AO1432" t="str">
        <f t="shared" si="1349"/>
        <v/>
      </c>
      <c r="AP1432" t="str">
        <f t="shared" si="1350"/>
        <v/>
      </c>
      <c r="AQ1432" t="str">
        <f t="shared" si="1351"/>
        <v/>
      </c>
      <c r="AR1432" t="str">
        <f t="shared" si="1352"/>
        <v/>
      </c>
      <c r="AS1432" t="str">
        <f t="shared" si="1353"/>
        <v/>
      </c>
      <c r="AT1432" t="str">
        <f t="shared" si="1354"/>
        <v/>
      </c>
      <c r="AU1432" t="str">
        <f t="shared" si="1355"/>
        <v/>
      </c>
      <c r="AV1432" t="str">
        <f t="shared" si="1356"/>
        <v/>
      </c>
      <c r="AW1432" t="str">
        <f t="shared" si="1357"/>
        <v/>
      </c>
      <c r="AX1432" t="str">
        <f t="shared" si="1358"/>
        <v/>
      </c>
      <c r="AY1432" t="str">
        <f t="shared" si="1359"/>
        <v/>
      </c>
      <c r="AZ1432" t="str">
        <f t="shared" si="1360"/>
        <v/>
      </c>
      <c r="BA1432" t="str">
        <f t="shared" si="1361"/>
        <v/>
      </c>
      <c r="BB1432" t="str">
        <f t="shared" si="1362"/>
        <v/>
      </c>
      <c r="BC1432" t="str">
        <f t="shared" si="1363"/>
        <v/>
      </c>
      <c r="BD1432" t="str">
        <f t="shared" si="1364"/>
        <v/>
      </c>
      <c r="BF1432">
        <f t="shared" si="1365"/>
        <v>0</v>
      </c>
      <c r="BG1432">
        <f t="shared" si="1366"/>
        <v>0</v>
      </c>
      <c r="BH1432">
        <f t="shared" si="1367"/>
        <v>0</v>
      </c>
      <c r="BI1432">
        <f t="shared" si="1368"/>
        <v>0</v>
      </c>
      <c r="BJ1432">
        <f t="shared" si="1369"/>
        <v>0</v>
      </c>
      <c r="BK1432">
        <f t="shared" si="1370"/>
        <v>0</v>
      </c>
      <c r="BL1432">
        <f t="shared" si="1371"/>
        <v>0</v>
      </c>
      <c r="BM1432">
        <f t="shared" si="1372"/>
        <v>0</v>
      </c>
      <c r="BN1432">
        <f t="shared" si="1373"/>
        <v>0</v>
      </c>
      <c r="BO1432">
        <f t="shared" si="1374"/>
        <v>0</v>
      </c>
      <c r="BP1432">
        <f t="shared" si="1375"/>
        <v>0</v>
      </c>
      <c r="BQ1432">
        <f t="shared" si="1376"/>
        <v>0</v>
      </c>
      <c r="BR1432">
        <f t="shared" si="1377"/>
        <v>0</v>
      </c>
      <c r="BS1432">
        <f t="shared" si="1378"/>
        <v>0</v>
      </c>
      <c r="BT1432">
        <f t="shared" si="1379"/>
        <v>0</v>
      </c>
    </row>
    <row r="1433" spans="1:72" x14ac:dyDescent="0.25">
      <c r="A1433" t="str">
        <f>IF(TRIM(INDEX(games!$A:$A,ROW()))="","",TRIM(INDEX(games!$A:$A,ROW())))</f>
        <v/>
      </c>
      <c r="B1433" t="str">
        <f>IF(OR($A1433="",INDEX(games!$B:$B,ROW())=""),"",INDEX(games!$B:$B,ROW()))</f>
        <v/>
      </c>
      <c r="C1433" t="str">
        <f>IF(OR($A1433="",INDEX(games!$C:$C,ROW())=""),"",INDEX(games!$C:$C,ROW()))</f>
        <v/>
      </c>
      <c r="D1433" t="str">
        <f t="shared" si="1320"/>
        <v/>
      </c>
      <c r="E1433" t="str">
        <f t="shared" si="1321"/>
        <v/>
      </c>
      <c r="F1433" t="str">
        <f t="shared" si="1322"/>
        <v/>
      </c>
      <c r="G1433" t="e">
        <f t="shared" si="1323"/>
        <v>#N/A</v>
      </c>
      <c r="H1433" t="e">
        <f t="shared" si="1324"/>
        <v>#N/A</v>
      </c>
      <c r="I1433" t="e">
        <f t="shared" si="1325"/>
        <v>#N/A</v>
      </c>
      <c r="J1433" t="e">
        <f t="shared" si="1326"/>
        <v>#N/A</v>
      </c>
      <c r="K1433" t="e">
        <f t="shared" si="1327"/>
        <v>#N/A</v>
      </c>
      <c r="L1433" t="e">
        <f t="shared" si="1328"/>
        <v>#N/A</v>
      </c>
      <c r="M1433" t="e">
        <f t="shared" si="1329"/>
        <v>#N/A</v>
      </c>
      <c r="N1433" t="e">
        <f t="shared" si="1330"/>
        <v>#N/A</v>
      </c>
      <c r="O1433" t="str">
        <f t="shared" si="1331"/>
        <v/>
      </c>
      <c r="P1433" t="str">
        <f>IF(OR($A1433="",INDEX(games!$H:$H,ROW())=""),"",INDEX(games!$H:$H,ROW()))</f>
        <v/>
      </c>
      <c r="Q1433" t="str">
        <f t="shared" si="1332"/>
        <v/>
      </c>
      <c r="T1433">
        <f t="shared" si="1333"/>
        <v>2022</v>
      </c>
      <c r="U1433">
        <f t="shared" si="1334"/>
        <v>2023</v>
      </c>
      <c r="V1433">
        <f t="shared" si="1335"/>
        <v>1</v>
      </c>
      <c r="W1433" t="str">
        <f>IF(TRIM(INDEX(connections!$A:$A,ROW()))="","",TRIM(INDEX(connections!$A:$A,ROW())))</f>
        <v>Tiny Rogues</v>
      </c>
      <c r="X1433" t="str">
        <f>IF($W1433="","",TRIM(INDEX(connections!$B:$B,ROW())))</f>
        <v>The Last Game</v>
      </c>
      <c r="Y1433">
        <f t="shared" si="1336"/>
        <v>898</v>
      </c>
      <c r="Z1433">
        <f t="shared" si="1337"/>
        <v>877</v>
      </c>
      <c r="AA1433" t="str">
        <f t="shared" si="1338"/>
        <v>Yes</v>
      </c>
      <c r="AB1433" t="str">
        <f t="shared" si="1339"/>
        <v>Yes</v>
      </c>
      <c r="AC1433">
        <f t="shared" si="1340"/>
        <v>1</v>
      </c>
      <c r="AD1433">
        <f t="shared" si="1341"/>
        <v>0</v>
      </c>
      <c r="AE1433" t="str">
        <f t="shared" si="1342"/>
        <v/>
      </c>
      <c r="AG1433" t="str">
        <f t="shared" si="1343"/>
        <v/>
      </c>
      <c r="AH1433" t="str">
        <f t="shared" si="1344"/>
        <v/>
      </c>
      <c r="AI1433" t="str">
        <f t="shared" si="1345"/>
        <v/>
      </c>
      <c r="AJ1433" t="str">
        <f t="shared" si="1346"/>
        <v/>
      </c>
      <c r="AK1433" t="str">
        <f t="shared" si="1347"/>
        <v/>
      </c>
      <c r="AL1433" t="str">
        <f>IF($A1433="","",INDEX(games!$J:$J,ROW())&amp;"")</f>
        <v/>
      </c>
      <c r="AM1433" t="str">
        <f>IF($A1433="","",SUMPRODUCT($AO1433:$BD1433,'Map Analysis'!$AN$2^{0,1,2,3,4,5,6,7,8,9,10,11,12,13,14,15}))</f>
        <v/>
      </c>
      <c r="AN1433" t="str">
        <f t="shared" si="1348"/>
        <v/>
      </c>
      <c r="AO1433" t="str">
        <f t="shared" si="1349"/>
        <v/>
      </c>
      <c r="AP1433" t="str">
        <f t="shared" si="1350"/>
        <v/>
      </c>
      <c r="AQ1433" t="str">
        <f t="shared" si="1351"/>
        <v/>
      </c>
      <c r="AR1433" t="str">
        <f t="shared" si="1352"/>
        <v/>
      </c>
      <c r="AS1433" t="str">
        <f t="shared" si="1353"/>
        <v/>
      </c>
      <c r="AT1433" t="str">
        <f t="shared" si="1354"/>
        <v/>
      </c>
      <c r="AU1433" t="str">
        <f t="shared" si="1355"/>
        <v/>
      </c>
      <c r="AV1433" t="str">
        <f t="shared" si="1356"/>
        <v/>
      </c>
      <c r="AW1433" t="str">
        <f t="shared" si="1357"/>
        <v/>
      </c>
      <c r="AX1433" t="str">
        <f t="shared" si="1358"/>
        <v/>
      </c>
      <c r="AY1433" t="str">
        <f t="shared" si="1359"/>
        <v/>
      </c>
      <c r="AZ1433" t="str">
        <f t="shared" si="1360"/>
        <v/>
      </c>
      <c r="BA1433" t="str">
        <f t="shared" si="1361"/>
        <v/>
      </c>
      <c r="BB1433" t="str">
        <f t="shared" si="1362"/>
        <v/>
      </c>
      <c r="BC1433" t="str">
        <f t="shared" si="1363"/>
        <v/>
      </c>
      <c r="BD1433" t="str">
        <f t="shared" si="1364"/>
        <v/>
      </c>
      <c r="BF1433">
        <f t="shared" si="1365"/>
        <v>0</v>
      </c>
      <c r="BG1433">
        <f t="shared" si="1366"/>
        <v>0</v>
      </c>
      <c r="BH1433">
        <f t="shared" si="1367"/>
        <v>0</v>
      </c>
      <c r="BI1433">
        <f t="shared" si="1368"/>
        <v>0</v>
      </c>
      <c r="BJ1433">
        <f t="shared" si="1369"/>
        <v>0</v>
      </c>
      <c r="BK1433">
        <f t="shared" si="1370"/>
        <v>0</v>
      </c>
      <c r="BL1433">
        <f t="shared" si="1371"/>
        <v>0</v>
      </c>
      <c r="BM1433">
        <f t="shared" si="1372"/>
        <v>0</v>
      </c>
      <c r="BN1433">
        <f t="shared" si="1373"/>
        <v>0</v>
      </c>
      <c r="BO1433">
        <f t="shared" si="1374"/>
        <v>0</v>
      </c>
      <c r="BP1433">
        <f t="shared" si="1375"/>
        <v>0</v>
      </c>
      <c r="BQ1433">
        <f t="shared" si="1376"/>
        <v>0</v>
      </c>
      <c r="BR1433">
        <f t="shared" si="1377"/>
        <v>0</v>
      </c>
      <c r="BS1433">
        <f t="shared" si="1378"/>
        <v>0</v>
      </c>
      <c r="BT1433">
        <f t="shared" si="1379"/>
        <v>0</v>
      </c>
    </row>
    <row r="1434" spans="1:72" x14ac:dyDescent="0.25">
      <c r="A1434" t="str">
        <f>IF(TRIM(INDEX(games!$A:$A,ROW()))="","",TRIM(INDEX(games!$A:$A,ROW())))</f>
        <v/>
      </c>
      <c r="B1434" t="str">
        <f>IF(OR($A1434="",INDEX(games!$B:$B,ROW())=""),"",INDEX(games!$B:$B,ROW()))</f>
        <v/>
      </c>
      <c r="C1434" t="str">
        <f>IF(OR($A1434="",INDEX(games!$C:$C,ROW())=""),"",INDEX(games!$C:$C,ROW()))</f>
        <v/>
      </c>
      <c r="D1434" t="str">
        <f t="shared" si="1320"/>
        <v/>
      </c>
      <c r="E1434" t="str">
        <f t="shared" si="1321"/>
        <v/>
      </c>
      <c r="F1434" t="str">
        <f t="shared" si="1322"/>
        <v/>
      </c>
      <c r="G1434" t="e">
        <f t="shared" si="1323"/>
        <v>#N/A</v>
      </c>
      <c r="H1434" t="e">
        <f t="shared" si="1324"/>
        <v>#N/A</v>
      </c>
      <c r="I1434" t="e">
        <f t="shared" si="1325"/>
        <v>#N/A</v>
      </c>
      <c r="J1434" t="e">
        <f t="shared" si="1326"/>
        <v>#N/A</v>
      </c>
      <c r="K1434" t="e">
        <f t="shared" si="1327"/>
        <v>#N/A</v>
      </c>
      <c r="L1434" t="e">
        <f t="shared" si="1328"/>
        <v>#N/A</v>
      </c>
      <c r="M1434" t="e">
        <f t="shared" si="1329"/>
        <v>#N/A</v>
      </c>
      <c r="N1434" t="e">
        <f t="shared" si="1330"/>
        <v>#N/A</v>
      </c>
      <c r="O1434" t="str">
        <f t="shared" si="1331"/>
        <v/>
      </c>
      <c r="P1434" t="str">
        <f>IF(OR($A1434="",INDEX(games!$H:$H,ROW())=""),"",INDEX(games!$H:$H,ROW()))</f>
        <v/>
      </c>
      <c r="Q1434" t="str">
        <f t="shared" si="1332"/>
        <v/>
      </c>
      <c r="T1434">
        <f t="shared" si="1333"/>
        <v>2017</v>
      </c>
      <c r="U1434">
        <f t="shared" si="1334"/>
        <v>2021</v>
      </c>
      <c r="V1434">
        <f t="shared" si="1335"/>
        <v>4</v>
      </c>
      <c r="W1434" t="str">
        <f>IF(TRIM(INDEX(connections!$A:$A,ROW()))="","",TRIM(INDEX(connections!$A:$A,ROW())))</f>
        <v>Battle Brothers</v>
      </c>
      <c r="X1434" t="str">
        <f>IF($W1434="","",TRIM(INDEX(connections!$B:$B,ROW())))</f>
        <v>The Last Spell</v>
      </c>
      <c r="Y1434">
        <f t="shared" si="1336"/>
        <v>66</v>
      </c>
      <c r="Z1434">
        <f t="shared" si="1337"/>
        <v>878</v>
      </c>
      <c r="AA1434" t="str">
        <f t="shared" si="1338"/>
        <v>Yes</v>
      </c>
      <c r="AB1434" t="str">
        <f t="shared" si="1339"/>
        <v>Yes</v>
      </c>
      <c r="AC1434">
        <f t="shared" si="1340"/>
        <v>1</v>
      </c>
      <c r="AD1434">
        <f t="shared" si="1341"/>
        <v>0</v>
      </c>
      <c r="AE1434" t="str">
        <f t="shared" si="1342"/>
        <v/>
      </c>
      <c r="AG1434" t="str">
        <f t="shared" si="1343"/>
        <v/>
      </c>
      <c r="AH1434" t="str">
        <f t="shared" si="1344"/>
        <v/>
      </c>
      <c r="AI1434" t="str">
        <f t="shared" si="1345"/>
        <v/>
      </c>
      <c r="AJ1434" t="str">
        <f t="shared" si="1346"/>
        <v/>
      </c>
      <c r="AK1434" t="str">
        <f t="shared" si="1347"/>
        <v/>
      </c>
      <c r="AL1434" t="str">
        <f>IF($A1434="","",INDEX(games!$J:$J,ROW())&amp;"")</f>
        <v/>
      </c>
      <c r="AM1434" t="str">
        <f>IF($A1434="","",SUMPRODUCT($AO1434:$BD1434,'Map Analysis'!$AN$2^{0,1,2,3,4,5,6,7,8,9,10,11,12,13,14,15}))</f>
        <v/>
      </c>
      <c r="AN1434" t="str">
        <f t="shared" si="1348"/>
        <v/>
      </c>
      <c r="AO1434" t="str">
        <f t="shared" si="1349"/>
        <v/>
      </c>
      <c r="AP1434" t="str">
        <f t="shared" si="1350"/>
        <v/>
      </c>
      <c r="AQ1434" t="str">
        <f t="shared" si="1351"/>
        <v/>
      </c>
      <c r="AR1434" t="str">
        <f t="shared" si="1352"/>
        <v/>
      </c>
      <c r="AS1434" t="str">
        <f t="shared" si="1353"/>
        <v/>
      </c>
      <c r="AT1434" t="str">
        <f t="shared" si="1354"/>
        <v/>
      </c>
      <c r="AU1434" t="str">
        <f t="shared" si="1355"/>
        <v/>
      </c>
      <c r="AV1434" t="str">
        <f t="shared" si="1356"/>
        <v/>
      </c>
      <c r="AW1434" t="str">
        <f t="shared" si="1357"/>
        <v/>
      </c>
      <c r="AX1434" t="str">
        <f t="shared" si="1358"/>
        <v/>
      </c>
      <c r="AY1434" t="str">
        <f t="shared" si="1359"/>
        <v/>
      </c>
      <c r="AZ1434" t="str">
        <f t="shared" si="1360"/>
        <v/>
      </c>
      <c r="BA1434" t="str">
        <f t="shared" si="1361"/>
        <v/>
      </c>
      <c r="BB1434" t="str">
        <f t="shared" si="1362"/>
        <v/>
      </c>
      <c r="BC1434" t="str">
        <f t="shared" si="1363"/>
        <v/>
      </c>
      <c r="BD1434" t="str">
        <f t="shared" si="1364"/>
        <v/>
      </c>
      <c r="BF1434">
        <f t="shared" si="1365"/>
        <v>0</v>
      </c>
      <c r="BG1434">
        <f t="shared" si="1366"/>
        <v>0</v>
      </c>
      <c r="BH1434">
        <f t="shared" si="1367"/>
        <v>0</v>
      </c>
      <c r="BI1434">
        <f t="shared" si="1368"/>
        <v>0</v>
      </c>
      <c r="BJ1434">
        <f t="shared" si="1369"/>
        <v>0</v>
      </c>
      <c r="BK1434">
        <f t="shared" si="1370"/>
        <v>0</v>
      </c>
      <c r="BL1434">
        <f t="shared" si="1371"/>
        <v>0</v>
      </c>
      <c r="BM1434">
        <f t="shared" si="1372"/>
        <v>0</v>
      </c>
      <c r="BN1434">
        <f t="shared" si="1373"/>
        <v>0</v>
      </c>
      <c r="BO1434">
        <f t="shared" si="1374"/>
        <v>0</v>
      </c>
      <c r="BP1434">
        <f t="shared" si="1375"/>
        <v>0</v>
      </c>
      <c r="BQ1434">
        <f t="shared" si="1376"/>
        <v>0</v>
      </c>
      <c r="BR1434">
        <f t="shared" si="1377"/>
        <v>0</v>
      </c>
      <c r="BS1434">
        <f t="shared" si="1378"/>
        <v>0</v>
      </c>
      <c r="BT1434">
        <f t="shared" si="1379"/>
        <v>0</v>
      </c>
    </row>
    <row r="1435" spans="1:72" x14ac:dyDescent="0.25">
      <c r="A1435" t="str">
        <f>IF(TRIM(INDEX(games!$A:$A,ROW()))="","",TRIM(INDEX(games!$A:$A,ROW())))</f>
        <v/>
      </c>
      <c r="B1435" t="str">
        <f>IF(OR($A1435="",INDEX(games!$B:$B,ROW())=""),"",INDEX(games!$B:$B,ROW()))</f>
        <v/>
      </c>
      <c r="C1435" t="str">
        <f>IF(OR($A1435="",INDEX(games!$C:$C,ROW())=""),"",INDEX(games!$C:$C,ROW()))</f>
        <v/>
      </c>
      <c r="D1435" t="str">
        <f t="shared" si="1320"/>
        <v/>
      </c>
      <c r="E1435" t="str">
        <f t="shared" si="1321"/>
        <v/>
      </c>
      <c r="F1435" t="str">
        <f t="shared" si="1322"/>
        <v/>
      </c>
      <c r="G1435" t="e">
        <f t="shared" si="1323"/>
        <v>#N/A</v>
      </c>
      <c r="H1435" t="e">
        <f t="shared" si="1324"/>
        <v>#N/A</v>
      </c>
      <c r="I1435" t="e">
        <f t="shared" si="1325"/>
        <v>#N/A</v>
      </c>
      <c r="J1435" t="e">
        <f t="shared" si="1326"/>
        <v>#N/A</v>
      </c>
      <c r="K1435" t="e">
        <f t="shared" si="1327"/>
        <v>#N/A</v>
      </c>
      <c r="L1435" t="e">
        <f t="shared" si="1328"/>
        <v>#N/A</v>
      </c>
      <c r="M1435" t="e">
        <f t="shared" si="1329"/>
        <v>#N/A</v>
      </c>
      <c r="N1435" t="e">
        <f t="shared" si="1330"/>
        <v>#N/A</v>
      </c>
      <c r="O1435" t="str">
        <f t="shared" si="1331"/>
        <v/>
      </c>
      <c r="P1435" t="str">
        <f>IF(OR($A1435="",INDEX(games!$H:$H,ROW())=""),"",INDEX(games!$H:$H,ROW()))</f>
        <v/>
      </c>
      <c r="Q1435" t="str">
        <f t="shared" si="1332"/>
        <v/>
      </c>
      <c r="T1435">
        <f t="shared" si="1333"/>
        <v>2018</v>
      </c>
      <c r="U1435">
        <f t="shared" si="1334"/>
        <v>2021</v>
      </c>
      <c r="V1435">
        <f t="shared" si="1335"/>
        <v>3</v>
      </c>
      <c r="W1435" t="str">
        <f>IF(TRIM(INDEX(connections!$A:$A,ROW()))="","",TRIM(INDEX(connections!$A:$A,ROW())))</f>
        <v>Into the Breach</v>
      </c>
      <c r="X1435" t="str">
        <f>IF($W1435="","",TRIM(INDEX(connections!$B:$B,ROW())))</f>
        <v>The Last Spell</v>
      </c>
      <c r="Y1435">
        <f t="shared" si="1336"/>
        <v>428</v>
      </c>
      <c r="Z1435">
        <f t="shared" si="1337"/>
        <v>878</v>
      </c>
      <c r="AA1435" t="str">
        <f t="shared" si="1338"/>
        <v>Yes</v>
      </c>
      <c r="AB1435" t="str">
        <f t="shared" si="1339"/>
        <v>Yes</v>
      </c>
      <c r="AC1435">
        <f t="shared" si="1340"/>
        <v>1</v>
      </c>
      <c r="AD1435">
        <f t="shared" si="1341"/>
        <v>0</v>
      </c>
      <c r="AE1435" t="str">
        <f t="shared" si="1342"/>
        <v/>
      </c>
      <c r="AG1435" t="str">
        <f t="shared" si="1343"/>
        <v/>
      </c>
      <c r="AH1435" t="str">
        <f t="shared" si="1344"/>
        <v/>
      </c>
      <c r="AI1435" t="str">
        <f t="shared" si="1345"/>
        <v/>
      </c>
      <c r="AJ1435" t="str">
        <f t="shared" si="1346"/>
        <v/>
      </c>
      <c r="AK1435" t="str">
        <f t="shared" si="1347"/>
        <v/>
      </c>
      <c r="AL1435" t="str">
        <f>IF($A1435="","",INDEX(games!$J:$J,ROW())&amp;"")</f>
        <v/>
      </c>
      <c r="AM1435" t="str">
        <f>IF($A1435="","",SUMPRODUCT($AO1435:$BD1435,'Map Analysis'!$AN$2^{0,1,2,3,4,5,6,7,8,9,10,11,12,13,14,15}))</f>
        <v/>
      </c>
      <c r="AN1435" t="str">
        <f t="shared" si="1348"/>
        <v/>
      </c>
      <c r="AO1435" t="str">
        <f t="shared" si="1349"/>
        <v/>
      </c>
      <c r="AP1435" t="str">
        <f t="shared" si="1350"/>
        <v/>
      </c>
      <c r="AQ1435" t="str">
        <f t="shared" si="1351"/>
        <v/>
      </c>
      <c r="AR1435" t="str">
        <f t="shared" si="1352"/>
        <v/>
      </c>
      <c r="AS1435" t="str">
        <f t="shared" si="1353"/>
        <v/>
      </c>
      <c r="AT1435" t="str">
        <f t="shared" si="1354"/>
        <v/>
      </c>
      <c r="AU1435" t="str">
        <f t="shared" si="1355"/>
        <v/>
      </c>
      <c r="AV1435" t="str">
        <f t="shared" si="1356"/>
        <v/>
      </c>
      <c r="AW1435" t="str">
        <f t="shared" si="1357"/>
        <v/>
      </c>
      <c r="AX1435" t="str">
        <f t="shared" si="1358"/>
        <v/>
      </c>
      <c r="AY1435" t="str">
        <f t="shared" si="1359"/>
        <v/>
      </c>
      <c r="AZ1435" t="str">
        <f t="shared" si="1360"/>
        <v/>
      </c>
      <c r="BA1435" t="str">
        <f t="shared" si="1361"/>
        <v/>
      </c>
      <c r="BB1435" t="str">
        <f t="shared" si="1362"/>
        <v/>
      </c>
      <c r="BC1435" t="str">
        <f t="shared" si="1363"/>
        <v/>
      </c>
      <c r="BD1435" t="str">
        <f t="shared" si="1364"/>
        <v/>
      </c>
      <c r="BF1435">
        <f t="shared" si="1365"/>
        <v>0</v>
      </c>
      <c r="BG1435">
        <f t="shared" si="1366"/>
        <v>0</v>
      </c>
      <c r="BH1435">
        <f t="shared" si="1367"/>
        <v>0</v>
      </c>
      <c r="BI1435">
        <f t="shared" si="1368"/>
        <v>0</v>
      </c>
      <c r="BJ1435">
        <f t="shared" si="1369"/>
        <v>0</v>
      </c>
      <c r="BK1435">
        <f t="shared" si="1370"/>
        <v>0</v>
      </c>
      <c r="BL1435">
        <f t="shared" si="1371"/>
        <v>0</v>
      </c>
      <c r="BM1435">
        <f t="shared" si="1372"/>
        <v>0</v>
      </c>
      <c r="BN1435">
        <f t="shared" si="1373"/>
        <v>0</v>
      </c>
      <c r="BO1435">
        <f t="shared" si="1374"/>
        <v>0</v>
      </c>
      <c r="BP1435">
        <f t="shared" si="1375"/>
        <v>0</v>
      </c>
      <c r="BQ1435">
        <f t="shared" si="1376"/>
        <v>0</v>
      </c>
      <c r="BR1435">
        <f t="shared" si="1377"/>
        <v>0</v>
      </c>
      <c r="BS1435">
        <f t="shared" si="1378"/>
        <v>0</v>
      </c>
      <c r="BT1435">
        <f t="shared" si="1379"/>
        <v>0</v>
      </c>
    </row>
    <row r="1436" spans="1:72" x14ac:dyDescent="0.25">
      <c r="A1436" t="str">
        <f>IF(TRIM(INDEX(games!$A:$A,ROW()))="","",TRIM(INDEX(games!$A:$A,ROW())))</f>
        <v/>
      </c>
      <c r="B1436" t="str">
        <f>IF(OR($A1436="",INDEX(games!$B:$B,ROW())=""),"",INDEX(games!$B:$B,ROW()))</f>
        <v/>
      </c>
      <c r="C1436" t="str">
        <f>IF(OR($A1436="",INDEX(games!$C:$C,ROW())=""),"",INDEX(games!$C:$C,ROW()))</f>
        <v/>
      </c>
      <c r="D1436" t="str">
        <f t="shared" si="1320"/>
        <v/>
      </c>
      <c r="E1436" t="str">
        <f t="shared" si="1321"/>
        <v/>
      </c>
      <c r="F1436" t="str">
        <f t="shared" si="1322"/>
        <v/>
      </c>
      <c r="G1436" t="e">
        <f t="shared" si="1323"/>
        <v>#N/A</v>
      </c>
      <c r="H1436" t="e">
        <f t="shared" si="1324"/>
        <v>#N/A</v>
      </c>
      <c r="I1436" t="e">
        <f t="shared" si="1325"/>
        <v>#N/A</v>
      </c>
      <c r="J1436" t="e">
        <f t="shared" si="1326"/>
        <v>#N/A</v>
      </c>
      <c r="K1436" t="e">
        <f t="shared" si="1327"/>
        <v>#N/A</v>
      </c>
      <c r="L1436" t="e">
        <f t="shared" si="1328"/>
        <v>#N/A</v>
      </c>
      <c r="M1436" t="e">
        <f t="shared" si="1329"/>
        <v>#N/A</v>
      </c>
      <c r="N1436" t="e">
        <f t="shared" si="1330"/>
        <v>#N/A</v>
      </c>
      <c r="O1436" t="str">
        <f t="shared" si="1331"/>
        <v/>
      </c>
      <c r="P1436" t="str">
        <f>IF(OR($A1436="",INDEX(games!$H:$H,ROW())=""),"",INDEX(games!$H:$H,ROW()))</f>
        <v/>
      </c>
      <c r="Q1436" t="str">
        <f t="shared" si="1332"/>
        <v/>
      </c>
      <c r="T1436">
        <f t="shared" si="1333"/>
        <v>2017</v>
      </c>
      <c r="U1436">
        <f t="shared" si="1334"/>
        <v>2021</v>
      </c>
      <c r="V1436">
        <f t="shared" si="1335"/>
        <v>4</v>
      </c>
      <c r="W1436" t="str">
        <f>IF(TRIM(INDEX(connections!$A:$A,ROW()))="","",TRIM(INDEX(connections!$A:$A,ROW())))</f>
        <v>Slay the Spire</v>
      </c>
      <c r="X1436" t="str">
        <f>IF($W1436="","",TRIM(INDEX(connections!$B:$B,ROW())))</f>
        <v>The Last Spell</v>
      </c>
      <c r="Y1436">
        <f t="shared" si="1336"/>
        <v>772</v>
      </c>
      <c r="Z1436">
        <f t="shared" si="1337"/>
        <v>878</v>
      </c>
      <c r="AA1436" t="str">
        <f t="shared" si="1338"/>
        <v>Yes</v>
      </c>
      <c r="AB1436" t="str">
        <f t="shared" si="1339"/>
        <v>Yes</v>
      </c>
      <c r="AC1436">
        <f t="shared" si="1340"/>
        <v>1</v>
      </c>
      <c r="AD1436">
        <f t="shared" si="1341"/>
        <v>1</v>
      </c>
      <c r="AE1436" t="str">
        <f t="shared" si="1342"/>
        <v/>
      </c>
      <c r="AG1436" t="str">
        <f t="shared" si="1343"/>
        <v/>
      </c>
      <c r="AH1436" t="str">
        <f t="shared" si="1344"/>
        <v/>
      </c>
      <c r="AI1436" t="str">
        <f t="shared" si="1345"/>
        <v/>
      </c>
      <c r="AJ1436" t="str">
        <f t="shared" si="1346"/>
        <v/>
      </c>
      <c r="AK1436" t="str">
        <f t="shared" si="1347"/>
        <v/>
      </c>
      <c r="AL1436" t="str">
        <f>IF($A1436="","",INDEX(games!$J:$J,ROW())&amp;"")</f>
        <v/>
      </c>
      <c r="AM1436" t="str">
        <f>IF($A1436="","",SUMPRODUCT($AO1436:$BD1436,'Map Analysis'!$AN$2^{0,1,2,3,4,5,6,7,8,9,10,11,12,13,14,15}))</f>
        <v/>
      </c>
      <c r="AN1436" t="str">
        <f t="shared" si="1348"/>
        <v/>
      </c>
      <c r="AO1436" t="str">
        <f t="shared" si="1349"/>
        <v/>
      </c>
      <c r="AP1436" t="str">
        <f t="shared" si="1350"/>
        <v/>
      </c>
      <c r="AQ1436" t="str">
        <f t="shared" si="1351"/>
        <v/>
      </c>
      <c r="AR1436" t="str">
        <f t="shared" si="1352"/>
        <v/>
      </c>
      <c r="AS1436" t="str">
        <f t="shared" si="1353"/>
        <v/>
      </c>
      <c r="AT1436" t="str">
        <f t="shared" si="1354"/>
        <v/>
      </c>
      <c r="AU1436" t="str">
        <f t="shared" si="1355"/>
        <v/>
      </c>
      <c r="AV1436" t="str">
        <f t="shared" si="1356"/>
        <v/>
      </c>
      <c r="AW1436" t="str">
        <f t="shared" si="1357"/>
        <v/>
      </c>
      <c r="AX1436" t="str">
        <f t="shared" si="1358"/>
        <v/>
      </c>
      <c r="AY1436" t="str">
        <f t="shared" si="1359"/>
        <v/>
      </c>
      <c r="AZ1436" t="str">
        <f t="shared" si="1360"/>
        <v/>
      </c>
      <c r="BA1436" t="str">
        <f t="shared" si="1361"/>
        <v/>
      </c>
      <c r="BB1436" t="str">
        <f t="shared" si="1362"/>
        <v/>
      </c>
      <c r="BC1436" t="str">
        <f t="shared" si="1363"/>
        <v/>
      </c>
      <c r="BD1436" t="str">
        <f t="shared" si="1364"/>
        <v/>
      </c>
      <c r="BF1436">
        <f t="shared" si="1365"/>
        <v>0</v>
      </c>
      <c r="BG1436">
        <f t="shared" si="1366"/>
        <v>0</v>
      </c>
      <c r="BH1436">
        <f t="shared" si="1367"/>
        <v>0</v>
      </c>
      <c r="BI1436">
        <f t="shared" si="1368"/>
        <v>0</v>
      </c>
      <c r="BJ1436">
        <f t="shared" si="1369"/>
        <v>0</v>
      </c>
      <c r="BK1436">
        <f t="shared" si="1370"/>
        <v>0</v>
      </c>
      <c r="BL1436">
        <f t="shared" si="1371"/>
        <v>0</v>
      </c>
      <c r="BM1436">
        <f t="shared" si="1372"/>
        <v>0</v>
      </c>
      <c r="BN1436">
        <f t="shared" si="1373"/>
        <v>0</v>
      </c>
      <c r="BO1436">
        <f t="shared" si="1374"/>
        <v>0</v>
      </c>
      <c r="BP1436">
        <f t="shared" si="1375"/>
        <v>0</v>
      </c>
      <c r="BQ1436">
        <f t="shared" si="1376"/>
        <v>0</v>
      </c>
      <c r="BR1436">
        <f t="shared" si="1377"/>
        <v>0</v>
      </c>
      <c r="BS1436">
        <f t="shared" si="1378"/>
        <v>0</v>
      </c>
      <c r="BT1436">
        <f t="shared" si="1379"/>
        <v>0</v>
      </c>
    </row>
    <row r="1437" spans="1:72" x14ac:dyDescent="0.25">
      <c r="A1437" t="str">
        <f>IF(TRIM(INDEX(games!$A:$A,ROW()))="","",TRIM(INDEX(games!$A:$A,ROW())))</f>
        <v/>
      </c>
      <c r="B1437" t="str">
        <f>IF(OR($A1437="",INDEX(games!$B:$B,ROW())=""),"",INDEX(games!$B:$B,ROW()))</f>
        <v/>
      </c>
      <c r="C1437" t="str">
        <f>IF(OR($A1437="",INDEX(games!$C:$C,ROW())=""),"",INDEX(games!$C:$C,ROW()))</f>
        <v/>
      </c>
      <c r="D1437" t="str">
        <f t="shared" si="1320"/>
        <v/>
      </c>
      <c r="E1437" t="str">
        <f t="shared" si="1321"/>
        <v/>
      </c>
      <c r="F1437" t="str">
        <f t="shared" si="1322"/>
        <v/>
      </c>
      <c r="G1437" t="e">
        <f t="shared" si="1323"/>
        <v>#N/A</v>
      </c>
      <c r="H1437" t="e">
        <f t="shared" si="1324"/>
        <v>#N/A</v>
      </c>
      <c r="I1437" t="e">
        <f t="shared" si="1325"/>
        <v>#N/A</v>
      </c>
      <c r="J1437" t="e">
        <f t="shared" si="1326"/>
        <v>#N/A</v>
      </c>
      <c r="K1437" t="e">
        <f t="shared" si="1327"/>
        <v>#N/A</v>
      </c>
      <c r="L1437" t="e">
        <f t="shared" si="1328"/>
        <v>#N/A</v>
      </c>
      <c r="M1437" t="e">
        <f t="shared" si="1329"/>
        <v>#N/A</v>
      </c>
      <c r="N1437" t="e">
        <f t="shared" si="1330"/>
        <v>#N/A</v>
      </c>
      <c r="O1437" t="str">
        <f t="shared" si="1331"/>
        <v/>
      </c>
      <c r="P1437" t="str">
        <f>IF(OR($A1437="",INDEX(games!$H:$H,ROW())=""),"",INDEX(games!$H:$H,ROW()))</f>
        <v/>
      </c>
      <c r="Q1437" t="str">
        <f t="shared" si="1332"/>
        <v/>
      </c>
      <c r="T1437">
        <f t="shared" si="1333"/>
        <v>2020</v>
      </c>
      <c r="U1437">
        <f t="shared" si="1334"/>
        <v>2021</v>
      </c>
      <c r="V1437">
        <f t="shared" si="1335"/>
        <v>1</v>
      </c>
      <c r="W1437" t="str">
        <f>IF(TRIM(INDEX(connections!$A:$A,ROW()))="","",TRIM(INDEX(connections!$A:$A,ROW())))</f>
        <v>Stoneshard</v>
      </c>
      <c r="X1437" t="str">
        <f>IF($W1437="","",TRIM(INDEX(connections!$B:$B,ROW())))</f>
        <v>The Last Spell</v>
      </c>
      <c r="Y1437">
        <f t="shared" si="1336"/>
        <v>819</v>
      </c>
      <c r="Z1437">
        <f t="shared" si="1337"/>
        <v>878</v>
      </c>
      <c r="AA1437" t="str">
        <f t="shared" si="1338"/>
        <v/>
      </c>
      <c r="AB1437" t="str">
        <f t="shared" si="1339"/>
        <v>Yes</v>
      </c>
      <c r="AC1437" t="str">
        <f t="shared" si="1340"/>
        <v/>
      </c>
      <c r="AD1437">
        <f t="shared" si="1341"/>
        <v>1</v>
      </c>
      <c r="AE1437" t="str">
        <f t="shared" si="1342"/>
        <v/>
      </c>
      <c r="AG1437" t="str">
        <f t="shared" si="1343"/>
        <v/>
      </c>
      <c r="AH1437" t="str">
        <f t="shared" si="1344"/>
        <v/>
      </c>
      <c r="AI1437" t="str">
        <f t="shared" si="1345"/>
        <v/>
      </c>
      <c r="AJ1437" t="str">
        <f t="shared" si="1346"/>
        <v/>
      </c>
      <c r="AK1437" t="str">
        <f t="shared" si="1347"/>
        <v/>
      </c>
      <c r="AL1437" t="str">
        <f>IF($A1437="","",INDEX(games!$J:$J,ROW())&amp;"")</f>
        <v/>
      </c>
      <c r="AM1437" t="str">
        <f>IF($A1437="","",SUMPRODUCT($AO1437:$BD1437,'Map Analysis'!$AN$2^{0,1,2,3,4,5,6,7,8,9,10,11,12,13,14,15}))</f>
        <v/>
      </c>
      <c r="AN1437" t="str">
        <f t="shared" si="1348"/>
        <v/>
      </c>
      <c r="AO1437" t="str">
        <f t="shared" si="1349"/>
        <v/>
      </c>
      <c r="AP1437" t="str">
        <f t="shared" si="1350"/>
        <v/>
      </c>
      <c r="AQ1437" t="str">
        <f t="shared" si="1351"/>
        <v/>
      </c>
      <c r="AR1437" t="str">
        <f t="shared" si="1352"/>
        <v/>
      </c>
      <c r="AS1437" t="str">
        <f t="shared" si="1353"/>
        <v/>
      </c>
      <c r="AT1437" t="str">
        <f t="shared" si="1354"/>
        <v/>
      </c>
      <c r="AU1437" t="str">
        <f t="shared" si="1355"/>
        <v/>
      </c>
      <c r="AV1437" t="str">
        <f t="shared" si="1356"/>
        <v/>
      </c>
      <c r="AW1437" t="str">
        <f t="shared" si="1357"/>
        <v/>
      </c>
      <c r="AX1437" t="str">
        <f t="shared" si="1358"/>
        <v/>
      </c>
      <c r="AY1437" t="str">
        <f t="shared" si="1359"/>
        <v/>
      </c>
      <c r="AZ1437" t="str">
        <f t="shared" si="1360"/>
        <v/>
      </c>
      <c r="BA1437" t="str">
        <f t="shared" si="1361"/>
        <v/>
      </c>
      <c r="BB1437" t="str">
        <f t="shared" si="1362"/>
        <v/>
      </c>
      <c r="BC1437" t="str">
        <f t="shared" si="1363"/>
        <v/>
      </c>
      <c r="BD1437" t="str">
        <f t="shared" si="1364"/>
        <v/>
      </c>
      <c r="BF1437">
        <f t="shared" si="1365"/>
        <v>0</v>
      </c>
      <c r="BG1437">
        <f t="shared" si="1366"/>
        <v>0</v>
      </c>
      <c r="BH1437">
        <f t="shared" si="1367"/>
        <v>0</v>
      </c>
      <c r="BI1437">
        <f t="shared" si="1368"/>
        <v>0</v>
      </c>
      <c r="BJ1437">
        <f t="shared" si="1369"/>
        <v>0</v>
      </c>
      <c r="BK1437">
        <f t="shared" si="1370"/>
        <v>0</v>
      </c>
      <c r="BL1437">
        <f t="shared" si="1371"/>
        <v>0</v>
      </c>
      <c r="BM1437">
        <f t="shared" si="1372"/>
        <v>0</v>
      </c>
      <c r="BN1437">
        <f t="shared" si="1373"/>
        <v>0</v>
      </c>
      <c r="BO1437">
        <f t="shared" si="1374"/>
        <v>0</v>
      </c>
      <c r="BP1437">
        <f t="shared" si="1375"/>
        <v>0</v>
      </c>
      <c r="BQ1437">
        <f t="shared" si="1376"/>
        <v>0</v>
      </c>
      <c r="BR1437">
        <f t="shared" si="1377"/>
        <v>0</v>
      </c>
      <c r="BS1437">
        <f t="shared" si="1378"/>
        <v>0</v>
      </c>
      <c r="BT1437">
        <f t="shared" si="1379"/>
        <v>0</v>
      </c>
    </row>
    <row r="1438" spans="1:72" x14ac:dyDescent="0.25">
      <c r="A1438" t="str">
        <f>IF(TRIM(INDEX(games!$A:$A,ROW()))="","",TRIM(INDEX(games!$A:$A,ROW())))</f>
        <v/>
      </c>
      <c r="B1438" t="str">
        <f>IF(OR($A1438="",INDEX(games!$B:$B,ROW())=""),"",INDEX(games!$B:$B,ROW()))</f>
        <v/>
      </c>
      <c r="C1438" t="str">
        <f>IF(OR($A1438="",INDEX(games!$C:$C,ROW())=""),"",INDEX(games!$C:$C,ROW()))</f>
        <v/>
      </c>
      <c r="D1438" t="str">
        <f t="shared" si="1320"/>
        <v/>
      </c>
      <c r="E1438" t="str">
        <f t="shared" si="1321"/>
        <v/>
      </c>
      <c r="F1438" t="str">
        <f t="shared" si="1322"/>
        <v/>
      </c>
      <c r="G1438" t="e">
        <f t="shared" si="1323"/>
        <v>#N/A</v>
      </c>
      <c r="H1438" t="e">
        <f t="shared" si="1324"/>
        <v>#N/A</v>
      </c>
      <c r="I1438" t="e">
        <f t="shared" si="1325"/>
        <v>#N/A</v>
      </c>
      <c r="J1438" t="e">
        <f t="shared" si="1326"/>
        <v>#N/A</v>
      </c>
      <c r="K1438" t="e">
        <f t="shared" si="1327"/>
        <v>#N/A</v>
      </c>
      <c r="L1438" t="e">
        <f t="shared" si="1328"/>
        <v>#N/A</v>
      </c>
      <c r="M1438" t="e">
        <f t="shared" si="1329"/>
        <v>#N/A</v>
      </c>
      <c r="N1438" t="e">
        <f t="shared" si="1330"/>
        <v>#N/A</v>
      </c>
      <c r="O1438" t="str">
        <f t="shared" si="1331"/>
        <v/>
      </c>
      <c r="P1438" t="str">
        <f>IF(OR($A1438="",INDEX(games!$H:$H,ROW())=""),"",INDEX(games!$H:$H,ROW()))</f>
        <v/>
      </c>
      <c r="Q1438" t="str">
        <f t="shared" si="1332"/>
        <v/>
      </c>
      <c r="T1438">
        <f t="shared" si="1333"/>
        <v>2011</v>
      </c>
      <c r="U1438">
        <f t="shared" si="1334"/>
        <v>2019</v>
      </c>
      <c r="V1438">
        <f t="shared" si="1335"/>
        <v>8</v>
      </c>
      <c r="W1438" t="str">
        <f>IF(TRIM(INDEX(connections!$A:$A,ROW()))="","",TRIM(INDEX(connections!$A:$A,ROW())))</f>
        <v>The Binding of Isaac</v>
      </c>
      <c r="X1438" t="str">
        <f>IF($W1438="","",TRIM(INDEX(connections!$B:$B,ROW())))</f>
        <v>The Legend of Bum-Bo</v>
      </c>
      <c r="Y1438">
        <f t="shared" si="1336"/>
        <v>865</v>
      </c>
      <c r="Z1438">
        <f t="shared" si="1337"/>
        <v>879</v>
      </c>
      <c r="AA1438" t="str">
        <f t="shared" si="1338"/>
        <v>Yes</v>
      </c>
      <c r="AB1438" t="str">
        <f t="shared" si="1339"/>
        <v>Yes</v>
      </c>
      <c r="AC1438">
        <f t="shared" si="1340"/>
        <v>1</v>
      </c>
      <c r="AD1438">
        <f t="shared" si="1341"/>
        <v>1</v>
      </c>
      <c r="AE1438" t="str">
        <f t="shared" si="1342"/>
        <v/>
      </c>
      <c r="AG1438" t="str">
        <f t="shared" si="1343"/>
        <v/>
      </c>
      <c r="AH1438" t="str">
        <f t="shared" si="1344"/>
        <v/>
      </c>
      <c r="AI1438" t="str">
        <f t="shared" si="1345"/>
        <v/>
      </c>
      <c r="AJ1438" t="str">
        <f t="shared" si="1346"/>
        <v/>
      </c>
      <c r="AK1438" t="str">
        <f t="shared" si="1347"/>
        <v/>
      </c>
      <c r="AL1438" t="str">
        <f>IF($A1438="","",INDEX(games!$J:$J,ROW())&amp;"")</f>
        <v/>
      </c>
      <c r="AM1438" t="str">
        <f>IF($A1438="","",SUMPRODUCT($AO1438:$BD1438,'Map Analysis'!$AN$2^{0,1,2,3,4,5,6,7,8,9,10,11,12,13,14,15}))</f>
        <v/>
      </c>
      <c r="AN1438" t="str">
        <f t="shared" si="1348"/>
        <v/>
      </c>
      <c r="AO1438" t="str">
        <f t="shared" si="1349"/>
        <v/>
      </c>
      <c r="AP1438" t="str">
        <f t="shared" si="1350"/>
        <v/>
      </c>
      <c r="AQ1438" t="str">
        <f t="shared" si="1351"/>
        <v/>
      </c>
      <c r="AR1438" t="str">
        <f t="shared" si="1352"/>
        <v/>
      </c>
      <c r="AS1438" t="str">
        <f t="shared" si="1353"/>
        <v/>
      </c>
      <c r="AT1438" t="str">
        <f t="shared" si="1354"/>
        <v/>
      </c>
      <c r="AU1438" t="str">
        <f t="shared" si="1355"/>
        <v/>
      </c>
      <c r="AV1438" t="str">
        <f t="shared" si="1356"/>
        <v/>
      </c>
      <c r="AW1438" t="str">
        <f t="shared" si="1357"/>
        <v/>
      </c>
      <c r="AX1438" t="str">
        <f t="shared" si="1358"/>
        <v/>
      </c>
      <c r="AY1438" t="str">
        <f t="shared" si="1359"/>
        <v/>
      </c>
      <c r="AZ1438" t="str">
        <f t="shared" si="1360"/>
        <v/>
      </c>
      <c r="BA1438" t="str">
        <f t="shared" si="1361"/>
        <v/>
      </c>
      <c r="BB1438" t="str">
        <f t="shared" si="1362"/>
        <v/>
      </c>
      <c r="BC1438" t="str">
        <f t="shared" si="1363"/>
        <v/>
      </c>
      <c r="BD1438" t="str">
        <f t="shared" si="1364"/>
        <v/>
      </c>
      <c r="BF1438">
        <f t="shared" si="1365"/>
        <v>2</v>
      </c>
      <c r="BG1438">
        <f t="shared" si="1366"/>
        <v>0</v>
      </c>
      <c r="BH1438">
        <f t="shared" si="1367"/>
        <v>0</v>
      </c>
      <c r="BI1438">
        <f t="shared" si="1368"/>
        <v>0</v>
      </c>
      <c r="BJ1438">
        <f t="shared" si="1369"/>
        <v>0</v>
      </c>
      <c r="BK1438">
        <f t="shared" si="1370"/>
        <v>0</v>
      </c>
      <c r="BL1438">
        <f t="shared" si="1371"/>
        <v>0</v>
      </c>
      <c r="BM1438">
        <f t="shared" si="1372"/>
        <v>0</v>
      </c>
      <c r="BN1438">
        <f t="shared" si="1373"/>
        <v>0</v>
      </c>
      <c r="BO1438">
        <f t="shared" si="1374"/>
        <v>0</v>
      </c>
      <c r="BP1438">
        <f t="shared" si="1375"/>
        <v>0</v>
      </c>
      <c r="BQ1438">
        <f t="shared" si="1376"/>
        <v>0</v>
      </c>
      <c r="BR1438">
        <f t="shared" si="1377"/>
        <v>0</v>
      </c>
      <c r="BS1438">
        <f t="shared" si="1378"/>
        <v>0</v>
      </c>
      <c r="BT1438">
        <f t="shared" si="1379"/>
        <v>0</v>
      </c>
    </row>
    <row r="1439" spans="1:72" x14ac:dyDescent="0.25">
      <c r="A1439" t="str">
        <f>IF(TRIM(INDEX(games!$A:$A,ROW()))="","",TRIM(INDEX(games!$A:$A,ROW())))</f>
        <v/>
      </c>
      <c r="B1439" t="str">
        <f>IF(OR($A1439="",INDEX(games!$B:$B,ROW())=""),"",INDEX(games!$B:$B,ROW()))</f>
        <v/>
      </c>
      <c r="C1439" t="str">
        <f>IF(OR($A1439="",INDEX(games!$C:$C,ROW())=""),"",INDEX(games!$C:$C,ROW()))</f>
        <v/>
      </c>
      <c r="D1439" t="str">
        <f t="shared" si="1320"/>
        <v/>
      </c>
      <c r="E1439" t="str">
        <f t="shared" si="1321"/>
        <v/>
      </c>
      <c r="F1439" t="str">
        <f t="shared" si="1322"/>
        <v/>
      </c>
      <c r="G1439" t="e">
        <f t="shared" si="1323"/>
        <v>#N/A</v>
      </c>
      <c r="H1439" t="e">
        <f t="shared" si="1324"/>
        <v>#N/A</v>
      </c>
      <c r="I1439" t="e">
        <f t="shared" si="1325"/>
        <v>#N/A</v>
      </c>
      <c r="J1439" t="e">
        <f t="shared" si="1326"/>
        <v>#N/A</v>
      </c>
      <c r="K1439" t="e">
        <f t="shared" si="1327"/>
        <v>#N/A</v>
      </c>
      <c r="L1439" t="e">
        <f t="shared" si="1328"/>
        <v>#N/A</v>
      </c>
      <c r="M1439" t="e">
        <f t="shared" si="1329"/>
        <v>#N/A</v>
      </c>
      <c r="N1439" t="e">
        <f t="shared" si="1330"/>
        <v>#N/A</v>
      </c>
      <c r="O1439" t="str">
        <f t="shared" si="1331"/>
        <v/>
      </c>
      <c r="P1439" t="str">
        <f>IF(OR($A1439="",INDEX(games!$H:$H,ROW())=""),"",INDEX(games!$H:$H,ROW()))</f>
        <v/>
      </c>
      <c r="Q1439" t="str">
        <f t="shared" si="1332"/>
        <v/>
      </c>
      <c r="T1439">
        <f t="shared" si="1333"/>
        <v>2023</v>
      </c>
      <c r="U1439">
        <f t="shared" si="1334"/>
        <v>2026</v>
      </c>
      <c r="V1439">
        <f t="shared" si="1335"/>
        <v>3</v>
      </c>
      <c r="W1439" t="str">
        <f>IF(TRIM(INDEX(connections!$A:$A,ROW()))="","",TRIM(INDEX(connections!$A:$A,ROW())))</f>
        <v>Balatro</v>
      </c>
      <c r="X1439" t="str">
        <f>IF($W1439="","",TRIM(INDEX(connections!$B:$B,ROW())))</f>
        <v>The Loopler</v>
      </c>
      <c r="Y1439">
        <f t="shared" si="1336"/>
        <v>56</v>
      </c>
      <c r="Z1439">
        <f t="shared" si="1337"/>
        <v>880</v>
      </c>
      <c r="AA1439" t="str">
        <f t="shared" si="1338"/>
        <v>Yes</v>
      </c>
      <c r="AB1439" t="str">
        <f t="shared" si="1339"/>
        <v/>
      </c>
      <c r="AC1439" t="str">
        <f t="shared" si="1340"/>
        <v/>
      </c>
      <c r="AD1439">
        <f t="shared" si="1341"/>
        <v>0</v>
      </c>
      <c r="AE1439" t="str">
        <f t="shared" si="1342"/>
        <v/>
      </c>
      <c r="AG1439" t="str">
        <f t="shared" si="1343"/>
        <v/>
      </c>
      <c r="AH1439" t="str">
        <f t="shared" si="1344"/>
        <v/>
      </c>
      <c r="AI1439" t="str">
        <f t="shared" si="1345"/>
        <v/>
      </c>
      <c r="AJ1439" t="str">
        <f t="shared" si="1346"/>
        <v/>
      </c>
      <c r="AK1439" t="str">
        <f t="shared" si="1347"/>
        <v/>
      </c>
      <c r="AL1439" t="str">
        <f>IF($A1439="","",INDEX(games!$J:$J,ROW())&amp;"")</f>
        <v/>
      </c>
      <c r="AM1439" t="str">
        <f>IF($A1439="","",SUMPRODUCT($AO1439:$BD1439,'Map Analysis'!$AN$2^{0,1,2,3,4,5,6,7,8,9,10,11,12,13,14,15}))</f>
        <v/>
      </c>
      <c r="AN1439" t="str">
        <f t="shared" si="1348"/>
        <v/>
      </c>
      <c r="AO1439" t="str">
        <f t="shared" si="1349"/>
        <v/>
      </c>
      <c r="AP1439" t="str">
        <f t="shared" si="1350"/>
        <v/>
      </c>
      <c r="AQ1439" t="str">
        <f t="shared" si="1351"/>
        <v/>
      </c>
      <c r="AR1439" t="str">
        <f t="shared" si="1352"/>
        <v/>
      </c>
      <c r="AS1439" t="str">
        <f t="shared" si="1353"/>
        <v/>
      </c>
      <c r="AT1439" t="str">
        <f t="shared" si="1354"/>
        <v/>
      </c>
      <c r="AU1439" t="str">
        <f t="shared" si="1355"/>
        <v/>
      </c>
      <c r="AV1439" t="str">
        <f t="shared" si="1356"/>
        <v/>
      </c>
      <c r="AW1439" t="str">
        <f t="shared" si="1357"/>
        <v/>
      </c>
      <c r="AX1439" t="str">
        <f t="shared" si="1358"/>
        <v/>
      </c>
      <c r="AY1439" t="str">
        <f t="shared" si="1359"/>
        <v/>
      </c>
      <c r="AZ1439" t="str">
        <f t="shared" si="1360"/>
        <v/>
      </c>
      <c r="BA1439" t="str">
        <f t="shared" si="1361"/>
        <v/>
      </c>
      <c r="BB1439" t="str">
        <f t="shared" si="1362"/>
        <v/>
      </c>
      <c r="BC1439" t="str">
        <f t="shared" si="1363"/>
        <v/>
      </c>
      <c r="BD1439" t="str">
        <f t="shared" si="1364"/>
        <v/>
      </c>
      <c r="BF1439">
        <f t="shared" si="1365"/>
        <v>0</v>
      </c>
      <c r="BG1439">
        <f t="shared" si="1366"/>
        <v>0</v>
      </c>
      <c r="BH1439">
        <f t="shared" si="1367"/>
        <v>0</v>
      </c>
      <c r="BI1439">
        <f t="shared" si="1368"/>
        <v>0</v>
      </c>
      <c r="BJ1439">
        <f t="shared" si="1369"/>
        <v>0</v>
      </c>
      <c r="BK1439">
        <f t="shared" si="1370"/>
        <v>0</v>
      </c>
      <c r="BL1439">
        <f t="shared" si="1371"/>
        <v>0</v>
      </c>
      <c r="BM1439">
        <f t="shared" si="1372"/>
        <v>0</v>
      </c>
      <c r="BN1439">
        <f t="shared" si="1373"/>
        <v>0</v>
      </c>
      <c r="BO1439">
        <f t="shared" si="1374"/>
        <v>0</v>
      </c>
      <c r="BP1439">
        <f t="shared" si="1375"/>
        <v>0</v>
      </c>
      <c r="BQ1439">
        <f t="shared" si="1376"/>
        <v>0</v>
      </c>
      <c r="BR1439">
        <f t="shared" si="1377"/>
        <v>0</v>
      </c>
      <c r="BS1439">
        <f t="shared" si="1378"/>
        <v>0</v>
      </c>
      <c r="BT1439">
        <f t="shared" si="1379"/>
        <v>0</v>
      </c>
    </row>
    <row r="1440" spans="1:72" x14ac:dyDescent="0.25">
      <c r="A1440" t="str">
        <f>IF(TRIM(INDEX(games!$A:$A,ROW()))="","",TRIM(INDEX(games!$A:$A,ROW())))</f>
        <v/>
      </c>
      <c r="B1440" t="str">
        <f>IF(OR($A1440="",INDEX(games!$B:$B,ROW())=""),"",INDEX(games!$B:$B,ROW()))</f>
        <v/>
      </c>
      <c r="C1440" t="str">
        <f>IF(OR($A1440="",INDEX(games!$C:$C,ROW())=""),"",INDEX(games!$C:$C,ROW()))</f>
        <v/>
      </c>
      <c r="D1440" t="str">
        <f t="shared" si="1320"/>
        <v/>
      </c>
      <c r="E1440" t="str">
        <f t="shared" si="1321"/>
        <v/>
      </c>
      <c r="F1440" t="str">
        <f t="shared" si="1322"/>
        <v/>
      </c>
      <c r="G1440" t="e">
        <f t="shared" si="1323"/>
        <v>#N/A</v>
      </c>
      <c r="H1440" t="e">
        <f t="shared" si="1324"/>
        <v>#N/A</v>
      </c>
      <c r="I1440" t="e">
        <f t="shared" si="1325"/>
        <v>#N/A</v>
      </c>
      <c r="J1440" t="e">
        <f t="shared" si="1326"/>
        <v>#N/A</v>
      </c>
      <c r="K1440" t="e">
        <f t="shared" si="1327"/>
        <v>#N/A</v>
      </c>
      <c r="L1440" t="e">
        <f t="shared" si="1328"/>
        <v>#N/A</v>
      </c>
      <c r="M1440" t="e">
        <f t="shared" si="1329"/>
        <v>#N/A</v>
      </c>
      <c r="N1440" t="e">
        <f t="shared" si="1330"/>
        <v>#N/A</v>
      </c>
      <c r="O1440" t="str">
        <f t="shared" si="1331"/>
        <v/>
      </c>
      <c r="P1440" t="str">
        <f>IF(OR($A1440="",INDEX(games!$H:$H,ROW())=""),"",INDEX(games!$H:$H,ROW()))</f>
        <v/>
      </c>
      <c r="Q1440" t="str">
        <f t="shared" si="1332"/>
        <v/>
      </c>
      <c r="T1440">
        <f t="shared" si="1333"/>
        <v>2021</v>
      </c>
      <c r="U1440">
        <f t="shared" si="1334"/>
        <v>2026</v>
      </c>
      <c r="V1440">
        <f t="shared" si="1335"/>
        <v>5</v>
      </c>
      <c r="W1440" t="str">
        <f>IF(TRIM(INDEX(connections!$A:$A,ROW()))="","",TRIM(INDEX(connections!$A:$A,ROW())))</f>
        <v>Vampire Survivors</v>
      </c>
      <c r="X1440" t="str">
        <f>IF($W1440="","",TRIM(INDEX(connections!$B:$B,ROW())))</f>
        <v>The Magus Circle</v>
      </c>
      <c r="Y1440">
        <f t="shared" si="1336"/>
        <v>941</v>
      </c>
      <c r="Z1440">
        <f t="shared" si="1337"/>
        <v>881</v>
      </c>
      <c r="AA1440" t="str">
        <f t="shared" si="1338"/>
        <v>Yes</v>
      </c>
      <c r="AB1440" t="str">
        <f t="shared" si="1339"/>
        <v/>
      </c>
      <c r="AC1440" t="str">
        <f t="shared" si="1340"/>
        <v/>
      </c>
      <c r="AD1440">
        <f t="shared" si="1341"/>
        <v>0</v>
      </c>
      <c r="AE1440" t="str">
        <f t="shared" si="1342"/>
        <v/>
      </c>
      <c r="AG1440" t="str">
        <f t="shared" si="1343"/>
        <v/>
      </c>
      <c r="AH1440" t="str">
        <f t="shared" si="1344"/>
        <v/>
      </c>
      <c r="AI1440" t="str">
        <f t="shared" si="1345"/>
        <v/>
      </c>
      <c r="AJ1440" t="str">
        <f t="shared" si="1346"/>
        <v/>
      </c>
      <c r="AK1440" t="str">
        <f t="shared" si="1347"/>
        <v/>
      </c>
      <c r="AL1440" t="str">
        <f>IF($A1440="","",INDEX(games!$J:$J,ROW())&amp;"")</f>
        <v/>
      </c>
      <c r="AM1440" t="str">
        <f>IF($A1440="","",SUMPRODUCT($AO1440:$BD1440,'Map Analysis'!$AN$2^{0,1,2,3,4,5,6,7,8,9,10,11,12,13,14,15}))</f>
        <v/>
      </c>
      <c r="AN1440" t="str">
        <f t="shared" si="1348"/>
        <v/>
      </c>
      <c r="AO1440" t="str">
        <f t="shared" si="1349"/>
        <v/>
      </c>
      <c r="AP1440" t="str">
        <f t="shared" si="1350"/>
        <v/>
      </c>
      <c r="AQ1440" t="str">
        <f t="shared" si="1351"/>
        <v/>
      </c>
      <c r="AR1440" t="str">
        <f t="shared" si="1352"/>
        <v/>
      </c>
      <c r="AS1440" t="str">
        <f t="shared" si="1353"/>
        <v/>
      </c>
      <c r="AT1440" t="str">
        <f t="shared" si="1354"/>
        <v/>
      </c>
      <c r="AU1440" t="str">
        <f t="shared" si="1355"/>
        <v/>
      </c>
      <c r="AV1440" t="str">
        <f t="shared" si="1356"/>
        <v/>
      </c>
      <c r="AW1440" t="str">
        <f t="shared" si="1357"/>
        <v/>
      </c>
      <c r="AX1440" t="str">
        <f t="shared" si="1358"/>
        <v/>
      </c>
      <c r="AY1440" t="str">
        <f t="shared" si="1359"/>
        <v/>
      </c>
      <c r="AZ1440" t="str">
        <f t="shared" si="1360"/>
        <v/>
      </c>
      <c r="BA1440" t="str">
        <f t="shared" si="1361"/>
        <v/>
      </c>
      <c r="BB1440" t="str">
        <f t="shared" si="1362"/>
        <v/>
      </c>
      <c r="BC1440" t="str">
        <f t="shared" si="1363"/>
        <v/>
      </c>
      <c r="BD1440" t="str">
        <f t="shared" si="1364"/>
        <v/>
      </c>
      <c r="BF1440">
        <f t="shared" si="1365"/>
        <v>0</v>
      </c>
      <c r="BG1440">
        <f t="shared" si="1366"/>
        <v>0</v>
      </c>
      <c r="BH1440">
        <f t="shared" si="1367"/>
        <v>0</v>
      </c>
      <c r="BI1440">
        <f t="shared" si="1368"/>
        <v>0</v>
      </c>
      <c r="BJ1440">
        <f t="shared" si="1369"/>
        <v>0</v>
      </c>
      <c r="BK1440">
        <f t="shared" si="1370"/>
        <v>0</v>
      </c>
      <c r="BL1440">
        <f t="shared" si="1371"/>
        <v>0</v>
      </c>
      <c r="BM1440">
        <f t="shared" si="1372"/>
        <v>0</v>
      </c>
      <c r="BN1440">
        <f t="shared" si="1373"/>
        <v>0</v>
      </c>
      <c r="BO1440">
        <f t="shared" si="1374"/>
        <v>0</v>
      </c>
      <c r="BP1440">
        <f t="shared" si="1375"/>
        <v>0</v>
      </c>
      <c r="BQ1440">
        <f t="shared" si="1376"/>
        <v>0</v>
      </c>
      <c r="BR1440">
        <f t="shared" si="1377"/>
        <v>0</v>
      </c>
      <c r="BS1440">
        <f t="shared" si="1378"/>
        <v>0</v>
      </c>
      <c r="BT1440">
        <f t="shared" si="1379"/>
        <v>0</v>
      </c>
    </row>
    <row r="1441" spans="1:72" x14ac:dyDescent="0.25">
      <c r="A1441" t="str">
        <f>IF(TRIM(INDEX(games!$A:$A,ROW()))="","",TRIM(INDEX(games!$A:$A,ROW())))</f>
        <v/>
      </c>
      <c r="B1441" t="str">
        <f>IF(OR($A1441="",INDEX(games!$B:$B,ROW())=""),"",INDEX(games!$B:$B,ROW()))</f>
        <v/>
      </c>
      <c r="C1441" t="str">
        <f>IF(OR($A1441="",INDEX(games!$C:$C,ROW())=""),"",INDEX(games!$C:$C,ROW()))</f>
        <v/>
      </c>
      <c r="D1441" t="str">
        <f t="shared" si="1320"/>
        <v/>
      </c>
      <c r="E1441" t="str">
        <f t="shared" si="1321"/>
        <v/>
      </c>
      <c r="F1441" t="str">
        <f t="shared" si="1322"/>
        <v/>
      </c>
      <c r="G1441" t="e">
        <f t="shared" si="1323"/>
        <v>#N/A</v>
      </c>
      <c r="H1441" t="e">
        <f t="shared" si="1324"/>
        <v>#N/A</v>
      </c>
      <c r="I1441" t="e">
        <f t="shared" si="1325"/>
        <v>#N/A</v>
      </c>
      <c r="J1441" t="e">
        <f t="shared" si="1326"/>
        <v>#N/A</v>
      </c>
      <c r="K1441" t="e">
        <f t="shared" si="1327"/>
        <v>#N/A</v>
      </c>
      <c r="L1441" t="e">
        <f t="shared" si="1328"/>
        <v>#N/A</v>
      </c>
      <c r="M1441" t="e">
        <f t="shared" si="1329"/>
        <v>#N/A</v>
      </c>
      <c r="N1441" t="e">
        <f t="shared" si="1330"/>
        <v>#N/A</v>
      </c>
      <c r="O1441" t="str">
        <f t="shared" si="1331"/>
        <v/>
      </c>
      <c r="P1441" t="str">
        <f>IF(OR($A1441="",INDEX(games!$H:$H,ROW())=""),"",INDEX(games!$H:$H,ROW()))</f>
        <v/>
      </c>
      <c r="Q1441" t="str">
        <f t="shared" si="1332"/>
        <v/>
      </c>
      <c r="T1441">
        <f t="shared" si="1333"/>
        <v>1993</v>
      </c>
      <c r="U1441">
        <f t="shared" si="1334"/>
        <v>2004</v>
      </c>
      <c r="V1441">
        <f t="shared" si="1335"/>
        <v>11</v>
      </c>
      <c r="W1441" t="str">
        <f>IF(TRIM(INDEX(connections!$A:$A,ROW()))="","",TRIM(INDEX(connections!$A:$A,ROW())))</f>
        <v>Torneko's Great Adventure: Mystery Dungeon</v>
      </c>
      <c r="X1441" t="str">
        <f>IF($W1441="","",TRIM(INDEX(connections!$B:$B,ROW())))</f>
        <v>The Nightmare of Druaga</v>
      </c>
      <c r="Y1441">
        <f t="shared" si="1336"/>
        <v>905</v>
      </c>
      <c r="Z1441">
        <f t="shared" si="1337"/>
        <v>882</v>
      </c>
      <c r="AA1441" t="str">
        <f t="shared" si="1338"/>
        <v>Yes</v>
      </c>
      <c r="AB1441" t="str">
        <f t="shared" si="1339"/>
        <v>Yes</v>
      </c>
      <c r="AC1441">
        <f t="shared" si="1340"/>
        <v>1</v>
      </c>
      <c r="AD1441">
        <f t="shared" si="1341"/>
        <v>0</v>
      </c>
      <c r="AE1441" t="str">
        <f t="shared" si="1342"/>
        <v/>
      </c>
      <c r="AG1441" t="str">
        <f t="shared" si="1343"/>
        <v/>
      </c>
      <c r="AH1441" t="str">
        <f t="shared" si="1344"/>
        <v/>
      </c>
      <c r="AI1441" t="str">
        <f t="shared" si="1345"/>
        <v/>
      </c>
      <c r="AJ1441" t="str">
        <f t="shared" si="1346"/>
        <v/>
      </c>
      <c r="AK1441" t="str">
        <f t="shared" si="1347"/>
        <v/>
      </c>
      <c r="AL1441" t="str">
        <f>IF($A1441="","",INDEX(games!$J:$J,ROW())&amp;"")</f>
        <v/>
      </c>
      <c r="AM1441" t="str">
        <f>IF($A1441="","",SUMPRODUCT($AO1441:$BD1441,'Map Analysis'!$AN$2^{0,1,2,3,4,5,6,7,8,9,10,11,12,13,14,15}))</f>
        <v/>
      </c>
      <c r="AN1441" t="str">
        <f t="shared" si="1348"/>
        <v/>
      </c>
      <c r="AO1441" t="str">
        <f t="shared" si="1349"/>
        <v/>
      </c>
      <c r="AP1441" t="str">
        <f t="shared" si="1350"/>
        <v/>
      </c>
      <c r="AQ1441" t="str">
        <f t="shared" si="1351"/>
        <v/>
      </c>
      <c r="AR1441" t="str">
        <f t="shared" si="1352"/>
        <v/>
      </c>
      <c r="AS1441" t="str">
        <f t="shared" si="1353"/>
        <v/>
      </c>
      <c r="AT1441" t="str">
        <f t="shared" si="1354"/>
        <v/>
      </c>
      <c r="AU1441" t="str">
        <f t="shared" si="1355"/>
        <v/>
      </c>
      <c r="AV1441" t="str">
        <f t="shared" si="1356"/>
        <v/>
      </c>
      <c r="AW1441" t="str">
        <f t="shared" si="1357"/>
        <v/>
      </c>
      <c r="AX1441" t="str">
        <f t="shared" si="1358"/>
        <v/>
      </c>
      <c r="AY1441" t="str">
        <f t="shared" si="1359"/>
        <v/>
      </c>
      <c r="AZ1441" t="str">
        <f t="shared" si="1360"/>
        <v/>
      </c>
      <c r="BA1441" t="str">
        <f t="shared" si="1361"/>
        <v/>
      </c>
      <c r="BB1441" t="str">
        <f t="shared" si="1362"/>
        <v/>
      </c>
      <c r="BC1441" t="str">
        <f t="shared" si="1363"/>
        <v/>
      </c>
      <c r="BD1441" t="str">
        <f t="shared" si="1364"/>
        <v/>
      </c>
      <c r="BF1441">
        <f t="shared" si="1365"/>
        <v>0</v>
      </c>
      <c r="BG1441">
        <f t="shared" si="1366"/>
        <v>0</v>
      </c>
      <c r="BH1441">
        <f t="shared" si="1367"/>
        <v>0</v>
      </c>
      <c r="BI1441">
        <f t="shared" si="1368"/>
        <v>0</v>
      </c>
      <c r="BJ1441">
        <f t="shared" si="1369"/>
        <v>0</v>
      </c>
      <c r="BK1441">
        <f t="shared" si="1370"/>
        <v>0</v>
      </c>
      <c r="BL1441">
        <f t="shared" si="1371"/>
        <v>0</v>
      </c>
      <c r="BM1441">
        <f t="shared" si="1372"/>
        <v>0</v>
      </c>
      <c r="BN1441">
        <f t="shared" si="1373"/>
        <v>0</v>
      </c>
      <c r="BO1441">
        <f t="shared" si="1374"/>
        <v>0</v>
      </c>
      <c r="BP1441">
        <f t="shared" si="1375"/>
        <v>0</v>
      </c>
      <c r="BQ1441">
        <f t="shared" si="1376"/>
        <v>0</v>
      </c>
      <c r="BR1441">
        <f t="shared" si="1377"/>
        <v>0</v>
      </c>
      <c r="BS1441">
        <f t="shared" si="1378"/>
        <v>0</v>
      </c>
      <c r="BT1441">
        <f t="shared" si="1379"/>
        <v>0</v>
      </c>
    </row>
    <row r="1442" spans="1:72" x14ac:dyDescent="0.25">
      <c r="A1442" t="str">
        <f>IF(TRIM(INDEX(games!$A:$A,ROW()))="","",TRIM(INDEX(games!$A:$A,ROW())))</f>
        <v/>
      </c>
      <c r="B1442" t="str">
        <f>IF(OR($A1442="",INDEX(games!$B:$B,ROW())=""),"",INDEX(games!$B:$B,ROW()))</f>
        <v/>
      </c>
      <c r="C1442" t="str">
        <f>IF(OR($A1442="",INDEX(games!$C:$C,ROW())=""),"",INDEX(games!$C:$C,ROW()))</f>
        <v/>
      </c>
      <c r="D1442" t="str">
        <f t="shared" si="1320"/>
        <v/>
      </c>
      <c r="E1442" t="str">
        <f t="shared" si="1321"/>
        <v/>
      </c>
      <c r="F1442" t="str">
        <f t="shared" si="1322"/>
        <v/>
      </c>
      <c r="G1442" t="e">
        <f t="shared" si="1323"/>
        <v>#N/A</v>
      </c>
      <c r="H1442" t="e">
        <f t="shared" si="1324"/>
        <v>#N/A</v>
      </c>
      <c r="I1442" t="e">
        <f t="shared" si="1325"/>
        <v>#N/A</v>
      </c>
      <c r="J1442" t="e">
        <f t="shared" si="1326"/>
        <v>#N/A</v>
      </c>
      <c r="K1442" t="e">
        <f t="shared" si="1327"/>
        <v>#N/A</v>
      </c>
      <c r="L1442" t="e">
        <f t="shared" si="1328"/>
        <v>#N/A</v>
      </c>
      <c r="M1442" t="e">
        <f t="shared" si="1329"/>
        <v>#N/A</v>
      </c>
      <c r="N1442" t="e">
        <f t="shared" si="1330"/>
        <v>#N/A</v>
      </c>
      <c r="O1442" t="str">
        <f t="shared" si="1331"/>
        <v/>
      </c>
      <c r="P1442" t="str">
        <f>IF(OR($A1442="",INDEX(games!$H:$H,ROW())=""),"",INDEX(games!$H:$H,ROW()))</f>
        <v/>
      </c>
      <c r="Q1442" t="str">
        <f t="shared" si="1332"/>
        <v/>
      </c>
      <c r="T1442">
        <f t="shared" si="1333"/>
        <v>2018</v>
      </c>
      <c r="U1442">
        <f t="shared" si="1334"/>
        <v>2023</v>
      </c>
      <c r="V1442">
        <f t="shared" si="1335"/>
        <v>5</v>
      </c>
      <c r="W1442" t="str">
        <f>IF(TRIM(INDEX(connections!$A:$A,ROW()))="","",TRIM(INDEX(connections!$A:$A,ROW())))</f>
        <v>Into the Breach</v>
      </c>
      <c r="X1442" t="str">
        <f>IF($W1442="","",TRIM(INDEX(connections!$B:$B,ROW())))</f>
        <v>The Ouroboros King</v>
      </c>
      <c r="Y1442">
        <f t="shared" si="1336"/>
        <v>428</v>
      </c>
      <c r="Z1442">
        <f t="shared" si="1337"/>
        <v>883</v>
      </c>
      <c r="AA1442" t="str">
        <f t="shared" si="1338"/>
        <v>Yes</v>
      </c>
      <c r="AB1442" t="str">
        <f t="shared" si="1339"/>
        <v>Yes</v>
      </c>
      <c r="AC1442">
        <f t="shared" si="1340"/>
        <v>1</v>
      </c>
      <c r="AD1442">
        <f t="shared" si="1341"/>
        <v>0</v>
      </c>
      <c r="AE1442" t="str">
        <f t="shared" si="1342"/>
        <v/>
      </c>
      <c r="AG1442" t="str">
        <f t="shared" si="1343"/>
        <v/>
      </c>
      <c r="AH1442" t="str">
        <f t="shared" si="1344"/>
        <v/>
      </c>
      <c r="AI1442" t="str">
        <f t="shared" si="1345"/>
        <v/>
      </c>
      <c r="AJ1442" t="str">
        <f t="shared" si="1346"/>
        <v/>
      </c>
      <c r="AK1442" t="str">
        <f t="shared" si="1347"/>
        <v/>
      </c>
      <c r="AL1442" t="str">
        <f>IF($A1442="","",INDEX(games!$J:$J,ROW())&amp;"")</f>
        <v/>
      </c>
      <c r="AM1442" t="str">
        <f>IF($A1442="","",SUMPRODUCT($AO1442:$BD1442,'Map Analysis'!$AN$2^{0,1,2,3,4,5,6,7,8,9,10,11,12,13,14,15}))</f>
        <v/>
      </c>
      <c r="AN1442" t="str">
        <f t="shared" si="1348"/>
        <v/>
      </c>
      <c r="AO1442" t="str">
        <f t="shared" si="1349"/>
        <v/>
      </c>
      <c r="AP1442" t="str">
        <f t="shared" si="1350"/>
        <v/>
      </c>
      <c r="AQ1442" t="str">
        <f t="shared" si="1351"/>
        <v/>
      </c>
      <c r="AR1442" t="str">
        <f t="shared" si="1352"/>
        <v/>
      </c>
      <c r="AS1442" t="str">
        <f t="shared" si="1353"/>
        <v/>
      </c>
      <c r="AT1442" t="str">
        <f t="shared" si="1354"/>
        <v/>
      </c>
      <c r="AU1442" t="str">
        <f t="shared" si="1355"/>
        <v/>
      </c>
      <c r="AV1442" t="str">
        <f t="shared" si="1356"/>
        <v/>
      </c>
      <c r="AW1442" t="str">
        <f t="shared" si="1357"/>
        <v/>
      </c>
      <c r="AX1442" t="str">
        <f t="shared" si="1358"/>
        <v/>
      </c>
      <c r="AY1442" t="str">
        <f t="shared" si="1359"/>
        <v/>
      </c>
      <c r="AZ1442" t="str">
        <f t="shared" si="1360"/>
        <v/>
      </c>
      <c r="BA1442" t="str">
        <f t="shared" si="1361"/>
        <v/>
      </c>
      <c r="BB1442" t="str">
        <f t="shared" si="1362"/>
        <v/>
      </c>
      <c r="BC1442" t="str">
        <f t="shared" si="1363"/>
        <v/>
      </c>
      <c r="BD1442" t="str">
        <f t="shared" si="1364"/>
        <v/>
      </c>
      <c r="BF1442">
        <f t="shared" si="1365"/>
        <v>0</v>
      </c>
      <c r="BG1442">
        <f t="shared" si="1366"/>
        <v>0</v>
      </c>
      <c r="BH1442">
        <f t="shared" si="1367"/>
        <v>0</v>
      </c>
      <c r="BI1442">
        <f t="shared" si="1368"/>
        <v>0</v>
      </c>
      <c r="BJ1442">
        <f t="shared" si="1369"/>
        <v>0</v>
      </c>
      <c r="BK1442">
        <f t="shared" si="1370"/>
        <v>0</v>
      </c>
      <c r="BL1442">
        <f t="shared" si="1371"/>
        <v>0</v>
      </c>
      <c r="BM1442">
        <f t="shared" si="1372"/>
        <v>0</v>
      </c>
      <c r="BN1442">
        <f t="shared" si="1373"/>
        <v>0</v>
      </c>
      <c r="BO1442">
        <f t="shared" si="1374"/>
        <v>0</v>
      </c>
      <c r="BP1442">
        <f t="shared" si="1375"/>
        <v>0</v>
      </c>
      <c r="BQ1442">
        <f t="shared" si="1376"/>
        <v>0</v>
      </c>
      <c r="BR1442">
        <f t="shared" si="1377"/>
        <v>0</v>
      </c>
      <c r="BS1442">
        <f t="shared" si="1378"/>
        <v>0</v>
      </c>
      <c r="BT1442">
        <f t="shared" si="1379"/>
        <v>0</v>
      </c>
    </row>
    <row r="1443" spans="1:72" x14ac:dyDescent="0.25">
      <c r="A1443" t="str">
        <f>IF(TRIM(INDEX(games!$A:$A,ROW()))="","",TRIM(INDEX(games!$A:$A,ROW())))</f>
        <v/>
      </c>
      <c r="B1443" t="str">
        <f>IF(OR($A1443="",INDEX(games!$B:$B,ROW())=""),"",INDEX(games!$B:$B,ROW()))</f>
        <v/>
      </c>
      <c r="C1443" t="str">
        <f>IF(OR($A1443="",INDEX(games!$C:$C,ROW())=""),"",INDEX(games!$C:$C,ROW()))</f>
        <v/>
      </c>
      <c r="D1443" t="str">
        <f t="shared" si="1320"/>
        <v/>
      </c>
      <c r="E1443" t="str">
        <f t="shared" si="1321"/>
        <v/>
      </c>
      <c r="F1443" t="str">
        <f t="shared" si="1322"/>
        <v/>
      </c>
      <c r="G1443" t="e">
        <f t="shared" si="1323"/>
        <v>#N/A</v>
      </c>
      <c r="H1443" t="e">
        <f t="shared" si="1324"/>
        <v>#N/A</v>
      </c>
      <c r="I1443" t="e">
        <f t="shared" si="1325"/>
        <v>#N/A</v>
      </c>
      <c r="J1443" t="e">
        <f t="shared" si="1326"/>
        <v>#N/A</v>
      </c>
      <c r="K1443" t="e">
        <f t="shared" si="1327"/>
        <v>#N/A</v>
      </c>
      <c r="L1443" t="e">
        <f t="shared" si="1328"/>
        <v>#N/A</v>
      </c>
      <c r="M1443" t="e">
        <f t="shared" si="1329"/>
        <v>#N/A</v>
      </c>
      <c r="N1443" t="e">
        <f t="shared" si="1330"/>
        <v>#N/A</v>
      </c>
      <c r="O1443" t="str">
        <f t="shared" si="1331"/>
        <v/>
      </c>
      <c r="P1443" t="str">
        <f>IF(OR($A1443="",INDEX(games!$H:$H,ROW())=""),"",INDEX(games!$H:$H,ROW()))</f>
        <v/>
      </c>
      <c r="Q1443" t="str">
        <f t="shared" si="1332"/>
        <v/>
      </c>
      <c r="T1443">
        <f t="shared" si="1333"/>
        <v>2021</v>
      </c>
      <c r="U1443">
        <f t="shared" si="1334"/>
        <v>2023</v>
      </c>
      <c r="V1443">
        <f t="shared" si="1335"/>
        <v>2</v>
      </c>
      <c r="W1443" t="str">
        <f>IF(TRIM(INDEX(connections!$A:$A,ROW()))="","",TRIM(INDEX(connections!$A:$A,ROW())))</f>
        <v>Pawnbarian</v>
      </c>
      <c r="X1443" t="str">
        <f>IF($W1443="","",TRIM(INDEX(connections!$B:$B,ROW())))</f>
        <v>The Ouroboros King</v>
      </c>
      <c r="Y1443">
        <f t="shared" si="1336"/>
        <v>614</v>
      </c>
      <c r="Z1443">
        <f t="shared" si="1337"/>
        <v>883</v>
      </c>
      <c r="AA1443" t="str">
        <f t="shared" si="1338"/>
        <v>Yes</v>
      </c>
      <c r="AB1443" t="str">
        <f t="shared" si="1339"/>
        <v>Yes</v>
      </c>
      <c r="AC1443">
        <f t="shared" si="1340"/>
        <v>1</v>
      </c>
      <c r="AD1443">
        <f t="shared" si="1341"/>
        <v>0</v>
      </c>
      <c r="AE1443" t="str">
        <f t="shared" si="1342"/>
        <v/>
      </c>
      <c r="AG1443" t="str">
        <f t="shared" si="1343"/>
        <v/>
      </c>
      <c r="AH1443" t="str">
        <f t="shared" si="1344"/>
        <v/>
      </c>
      <c r="AI1443" t="str">
        <f t="shared" si="1345"/>
        <v/>
      </c>
      <c r="AJ1443" t="str">
        <f t="shared" si="1346"/>
        <v/>
      </c>
      <c r="AK1443" t="str">
        <f t="shared" si="1347"/>
        <v/>
      </c>
      <c r="AL1443" t="str">
        <f>IF($A1443="","",INDEX(games!$J:$J,ROW())&amp;"")</f>
        <v/>
      </c>
      <c r="AM1443" t="str">
        <f>IF($A1443="","",SUMPRODUCT($AO1443:$BD1443,'Map Analysis'!$AN$2^{0,1,2,3,4,5,6,7,8,9,10,11,12,13,14,15}))</f>
        <v/>
      </c>
      <c r="AN1443" t="str">
        <f t="shared" si="1348"/>
        <v/>
      </c>
      <c r="AO1443" t="str">
        <f t="shared" si="1349"/>
        <v/>
      </c>
      <c r="AP1443" t="str">
        <f t="shared" si="1350"/>
        <v/>
      </c>
      <c r="AQ1443" t="str">
        <f t="shared" si="1351"/>
        <v/>
      </c>
      <c r="AR1443" t="str">
        <f t="shared" si="1352"/>
        <v/>
      </c>
      <c r="AS1443" t="str">
        <f t="shared" si="1353"/>
        <v/>
      </c>
      <c r="AT1443" t="str">
        <f t="shared" si="1354"/>
        <v/>
      </c>
      <c r="AU1443" t="str">
        <f t="shared" si="1355"/>
        <v/>
      </c>
      <c r="AV1443" t="str">
        <f t="shared" si="1356"/>
        <v/>
      </c>
      <c r="AW1443" t="str">
        <f t="shared" si="1357"/>
        <v/>
      </c>
      <c r="AX1443" t="str">
        <f t="shared" si="1358"/>
        <v/>
      </c>
      <c r="AY1443" t="str">
        <f t="shared" si="1359"/>
        <v/>
      </c>
      <c r="AZ1443" t="str">
        <f t="shared" si="1360"/>
        <v/>
      </c>
      <c r="BA1443" t="str">
        <f t="shared" si="1361"/>
        <v/>
      </c>
      <c r="BB1443" t="str">
        <f t="shared" si="1362"/>
        <v/>
      </c>
      <c r="BC1443" t="str">
        <f t="shared" si="1363"/>
        <v/>
      </c>
      <c r="BD1443" t="str">
        <f t="shared" si="1364"/>
        <v/>
      </c>
      <c r="BF1443">
        <f t="shared" si="1365"/>
        <v>0</v>
      </c>
      <c r="BG1443">
        <f t="shared" si="1366"/>
        <v>0</v>
      </c>
      <c r="BH1443">
        <f t="shared" si="1367"/>
        <v>0</v>
      </c>
      <c r="BI1443">
        <f t="shared" si="1368"/>
        <v>0</v>
      </c>
      <c r="BJ1443">
        <f t="shared" si="1369"/>
        <v>0</v>
      </c>
      <c r="BK1443">
        <f t="shared" si="1370"/>
        <v>0</v>
      </c>
      <c r="BL1443">
        <f t="shared" si="1371"/>
        <v>0</v>
      </c>
      <c r="BM1443">
        <f t="shared" si="1372"/>
        <v>0</v>
      </c>
      <c r="BN1443">
        <f t="shared" si="1373"/>
        <v>0</v>
      </c>
      <c r="BO1443">
        <f t="shared" si="1374"/>
        <v>0</v>
      </c>
      <c r="BP1443">
        <f t="shared" si="1375"/>
        <v>0</v>
      </c>
      <c r="BQ1443">
        <f t="shared" si="1376"/>
        <v>0</v>
      </c>
      <c r="BR1443">
        <f t="shared" si="1377"/>
        <v>0</v>
      </c>
      <c r="BS1443">
        <f t="shared" si="1378"/>
        <v>0</v>
      </c>
      <c r="BT1443">
        <f t="shared" si="1379"/>
        <v>0</v>
      </c>
    </row>
    <row r="1444" spans="1:72" x14ac:dyDescent="0.25">
      <c r="A1444" t="str">
        <f>IF(TRIM(INDEX(games!$A:$A,ROW()))="","",TRIM(INDEX(games!$A:$A,ROW())))</f>
        <v/>
      </c>
      <c r="B1444" t="str">
        <f>IF(OR($A1444="",INDEX(games!$B:$B,ROW())=""),"",INDEX(games!$B:$B,ROW()))</f>
        <v/>
      </c>
      <c r="C1444" t="str">
        <f>IF(OR($A1444="",INDEX(games!$C:$C,ROW())=""),"",INDEX(games!$C:$C,ROW()))</f>
        <v/>
      </c>
      <c r="D1444" t="str">
        <f t="shared" si="1320"/>
        <v/>
      </c>
      <c r="E1444" t="str">
        <f t="shared" si="1321"/>
        <v/>
      </c>
      <c r="F1444" t="str">
        <f t="shared" si="1322"/>
        <v/>
      </c>
      <c r="G1444" t="e">
        <f t="shared" si="1323"/>
        <v>#N/A</v>
      </c>
      <c r="H1444" t="e">
        <f t="shared" si="1324"/>
        <v>#N/A</v>
      </c>
      <c r="I1444" t="e">
        <f t="shared" si="1325"/>
        <v>#N/A</v>
      </c>
      <c r="J1444" t="e">
        <f t="shared" si="1326"/>
        <v>#N/A</v>
      </c>
      <c r="K1444" t="e">
        <f t="shared" si="1327"/>
        <v>#N/A</v>
      </c>
      <c r="L1444" t="e">
        <f t="shared" si="1328"/>
        <v>#N/A</v>
      </c>
      <c r="M1444" t="e">
        <f t="shared" si="1329"/>
        <v>#N/A</v>
      </c>
      <c r="N1444" t="e">
        <f t="shared" si="1330"/>
        <v>#N/A</v>
      </c>
      <c r="O1444" t="str">
        <f t="shared" si="1331"/>
        <v/>
      </c>
      <c r="P1444" t="str">
        <f>IF(OR($A1444="",INDEX(games!$H:$H,ROW())=""),"",INDEX(games!$H:$H,ROW()))</f>
        <v/>
      </c>
      <c r="Q1444" t="str">
        <f t="shared" si="1332"/>
        <v/>
      </c>
      <c r="T1444">
        <f t="shared" si="1333"/>
        <v>2022</v>
      </c>
      <c r="U1444">
        <f t="shared" si="1334"/>
        <v>2023</v>
      </c>
      <c r="V1444">
        <f t="shared" si="1335"/>
        <v>1</v>
      </c>
      <c r="W1444" t="str">
        <f>IF(TRIM(INDEX(connections!$A:$A,ROW()))="","",TRIM(INDEX(connections!$A:$A,ROW())))</f>
        <v>Shotgun King: The Final Checkmate</v>
      </c>
      <c r="X1444" t="str">
        <f>IF($W1444="","",TRIM(INDEX(connections!$B:$B,ROW())))</f>
        <v>The Ouroboros King</v>
      </c>
      <c r="Y1444">
        <f t="shared" si="1336"/>
        <v>761</v>
      </c>
      <c r="Z1444">
        <f t="shared" si="1337"/>
        <v>883</v>
      </c>
      <c r="AA1444" t="str">
        <f t="shared" si="1338"/>
        <v>Yes</v>
      </c>
      <c r="AB1444" t="str">
        <f t="shared" si="1339"/>
        <v>Yes</v>
      </c>
      <c r="AC1444">
        <f t="shared" si="1340"/>
        <v>1</v>
      </c>
      <c r="AD1444">
        <f t="shared" si="1341"/>
        <v>0</v>
      </c>
      <c r="AE1444" t="str">
        <f t="shared" si="1342"/>
        <v/>
      </c>
      <c r="AG1444" t="str">
        <f t="shared" si="1343"/>
        <v/>
      </c>
      <c r="AH1444" t="str">
        <f t="shared" si="1344"/>
        <v/>
      </c>
      <c r="AI1444" t="str">
        <f t="shared" si="1345"/>
        <v/>
      </c>
      <c r="AJ1444" t="str">
        <f t="shared" si="1346"/>
        <v/>
      </c>
      <c r="AK1444" t="str">
        <f t="shared" si="1347"/>
        <v/>
      </c>
      <c r="AL1444" t="str">
        <f>IF($A1444="","",INDEX(games!$J:$J,ROW())&amp;"")</f>
        <v/>
      </c>
      <c r="AM1444" t="str">
        <f>IF($A1444="","",SUMPRODUCT($AO1444:$BD1444,'Map Analysis'!$AN$2^{0,1,2,3,4,5,6,7,8,9,10,11,12,13,14,15}))</f>
        <v/>
      </c>
      <c r="AN1444" t="str">
        <f t="shared" si="1348"/>
        <v/>
      </c>
      <c r="AO1444" t="str">
        <f t="shared" si="1349"/>
        <v/>
      </c>
      <c r="AP1444" t="str">
        <f t="shared" si="1350"/>
        <v/>
      </c>
      <c r="AQ1444" t="str">
        <f t="shared" si="1351"/>
        <v/>
      </c>
      <c r="AR1444" t="str">
        <f t="shared" si="1352"/>
        <v/>
      </c>
      <c r="AS1444" t="str">
        <f t="shared" si="1353"/>
        <v/>
      </c>
      <c r="AT1444" t="str">
        <f t="shared" si="1354"/>
        <v/>
      </c>
      <c r="AU1444" t="str">
        <f t="shared" si="1355"/>
        <v/>
      </c>
      <c r="AV1444" t="str">
        <f t="shared" si="1356"/>
        <v/>
      </c>
      <c r="AW1444" t="str">
        <f t="shared" si="1357"/>
        <v/>
      </c>
      <c r="AX1444" t="str">
        <f t="shared" si="1358"/>
        <v/>
      </c>
      <c r="AY1444" t="str">
        <f t="shared" si="1359"/>
        <v/>
      </c>
      <c r="AZ1444" t="str">
        <f t="shared" si="1360"/>
        <v/>
      </c>
      <c r="BA1444" t="str">
        <f t="shared" si="1361"/>
        <v/>
      </c>
      <c r="BB1444" t="str">
        <f t="shared" si="1362"/>
        <v/>
      </c>
      <c r="BC1444" t="str">
        <f t="shared" si="1363"/>
        <v/>
      </c>
      <c r="BD1444" t="str">
        <f t="shared" si="1364"/>
        <v/>
      </c>
      <c r="BF1444">
        <f t="shared" si="1365"/>
        <v>0</v>
      </c>
      <c r="BG1444">
        <f t="shared" si="1366"/>
        <v>0</v>
      </c>
      <c r="BH1444">
        <f t="shared" si="1367"/>
        <v>0</v>
      </c>
      <c r="BI1444">
        <f t="shared" si="1368"/>
        <v>0</v>
      </c>
      <c r="BJ1444">
        <f t="shared" si="1369"/>
        <v>0</v>
      </c>
      <c r="BK1444">
        <f t="shared" si="1370"/>
        <v>0</v>
      </c>
      <c r="BL1444">
        <f t="shared" si="1371"/>
        <v>0</v>
      </c>
      <c r="BM1444">
        <f t="shared" si="1372"/>
        <v>0</v>
      </c>
      <c r="BN1444">
        <f t="shared" si="1373"/>
        <v>0</v>
      </c>
      <c r="BO1444">
        <f t="shared" si="1374"/>
        <v>0</v>
      </c>
      <c r="BP1444">
        <f t="shared" si="1375"/>
        <v>0</v>
      </c>
      <c r="BQ1444">
        <f t="shared" si="1376"/>
        <v>0</v>
      </c>
      <c r="BR1444">
        <f t="shared" si="1377"/>
        <v>0</v>
      </c>
      <c r="BS1444">
        <f t="shared" si="1378"/>
        <v>0</v>
      </c>
      <c r="BT1444">
        <f t="shared" si="1379"/>
        <v>0</v>
      </c>
    </row>
    <row r="1445" spans="1:72" x14ac:dyDescent="0.25">
      <c r="A1445" t="str">
        <f>IF(TRIM(INDEX(games!$A:$A,ROW()))="","",TRIM(INDEX(games!$A:$A,ROW())))</f>
        <v/>
      </c>
      <c r="B1445" t="str">
        <f>IF(OR($A1445="",INDEX(games!$B:$B,ROW())=""),"",INDEX(games!$B:$B,ROW()))</f>
        <v/>
      </c>
      <c r="C1445" t="str">
        <f>IF(OR($A1445="",INDEX(games!$C:$C,ROW())=""),"",INDEX(games!$C:$C,ROW()))</f>
        <v/>
      </c>
      <c r="D1445" t="str">
        <f t="shared" si="1320"/>
        <v/>
      </c>
      <c r="E1445" t="str">
        <f t="shared" si="1321"/>
        <v/>
      </c>
      <c r="F1445" t="str">
        <f t="shared" si="1322"/>
        <v/>
      </c>
      <c r="G1445" t="e">
        <f t="shared" si="1323"/>
        <v>#N/A</v>
      </c>
      <c r="H1445" t="e">
        <f t="shared" si="1324"/>
        <v>#N/A</v>
      </c>
      <c r="I1445" t="e">
        <f t="shared" si="1325"/>
        <v>#N/A</v>
      </c>
      <c r="J1445" t="e">
        <f t="shared" si="1326"/>
        <v>#N/A</v>
      </c>
      <c r="K1445" t="e">
        <f t="shared" si="1327"/>
        <v>#N/A</v>
      </c>
      <c r="L1445" t="e">
        <f t="shared" si="1328"/>
        <v>#N/A</v>
      </c>
      <c r="M1445" t="e">
        <f t="shared" si="1329"/>
        <v>#N/A</v>
      </c>
      <c r="N1445" t="e">
        <f t="shared" si="1330"/>
        <v>#N/A</v>
      </c>
      <c r="O1445" t="str">
        <f t="shared" si="1331"/>
        <v/>
      </c>
      <c r="P1445" t="str">
        <f>IF(OR($A1445="",INDEX(games!$H:$H,ROW())=""),"",INDEX(games!$H:$H,ROW()))</f>
        <v/>
      </c>
      <c r="Q1445" t="str">
        <f t="shared" si="1332"/>
        <v/>
      </c>
      <c r="T1445">
        <f t="shared" si="1333"/>
        <v>2017</v>
      </c>
      <c r="U1445">
        <f t="shared" si="1334"/>
        <v>2023</v>
      </c>
      <c r="V1445">
        <f t="shared" si="1335"/>
        <v>6</v>
      </c>
      <c r="W1445" t="str">
        <f>IF(TRIM(INDEX(connections!$A:$A,ROW()))="","",TRIM(INDEX(connections!$A:$A,ROW())))</f>
        <v>Slay the Spire</v>
      </c>
      <c r="X1445" t="str">
        <f>IF($W1445="","",TRIM(INDEX(connections!$B:$B,ROW())))</f>
        <v>The Ouroboros King</v>
      </c>
      <c r="Y1445">
        <f t="shared" si="1336"/>
        <v>772</v>
      </c>
      <c r="Z1445">
        <f t="shared" si="1337"/>
        <v>883</v>
      </c>
      <c r="AA1445" t="str">
        <f t="shared" si="1338"/>
        <v>Yes</v>
      </c>
      <c r="AB1445" t="str">
        <f t="shared" si="1339"/>
        <v>Yes</v>
      </c>
      <c r="AC1445">
        <f t="shared" si="1340"/>
        <v>1</v>
      </c>
      <c r="AD1445">
        <f t="shared" si="1341"/>
        <v>1</v>
      </c>
      <c r="AE1445" t="str">
        <f t="shared" si="1342"/>
        <v/>
      </c>
      <c r="AG1445" t="str">
        <f t="shared" si="1343"/>
        <v/>
      </c>
      <c r="AH1445" t="str">
        <f t="shared" si="1344"/>
        <v/>
      </c>
      <c r="AI1445" t="str">
        <f t="shared" si="1345"/>
        <v/>
      </c>
      <c r="AJ1445" t="str">
        <f t="shared" si="1346"/>
        <v/>
      </c>
      <c r="AK1445" t="str">
        <f t="shared" si="1347"/>
        <v/>
      </c>
      <c r="AL1445" t="str">
        <f>IF($A1445="","",INDEX(games!$J:$J,ROW())&amp;"")</f>
        <v/>
      </c>
      <c r="AM1445" t="str">
        <f>IF($A1445="","",SUMPRODUCT($AO1445:$BD1445,'Map Analysis'!$AN$2^{0,1,2,3,4,5,6,7,8,9,10,11,12,13,14,15}))</f>
        <v/>
      </c>
      <c r="AN1445" t="str">
        <f t="shared" si="1348"/>
        <v/>
      </c>
      <c r="AO1445" t="str">
        <f t="shared" si="1349"/>
        <v/>
      </c>
      <c r="AP1445" t="str">
        <f t="shared" si="1350"/>
        <v/>
      </c>
      <c r="AQ1445" t="str">
        <f t="shared" si="1351"/>
        <v/>
      </c>
      <c r="AR1445" t="str">
        <f t="shared" si="1352"/>
        <v/>
      </c>
      <c r="AS1445" t="str">
        <f t="shared" si="1353"/>
        <v/>
      </c>
      <c r="AT1445" t="str">
        <f t="shared" si="1354"/>
        <v/>
      </c>
      <c r="AU1445" t="str">
        <f t="shared" si="1355"/>
        <v/>
      </c>
      <c r="AV1445" t="str">
        <f t="shared" si="1356"/>
        <v/>
      </c>
      <c r="AW1445" t="str">
        <f t="shared" si="1357"/>
        <v/>
      </c>
      <c r="AX1445" t="str">
        <f t="shared" si="1358"/>
        <v/>
      </c>
      <c r="AY1445" t="str">
        <f t="shared" si="1359"/>
        <v/>
      </c>
      <c r="AZ1445" t="str">
        <f t="shared" si="1360"/>
        <v/>
      </c>
      <c r="BA1445" t="str">
        <f t="shared" si="1361"/>
        <v/>
      </c>
      <c r="BB1445" t="str">
        <f t="shared" si="1362"/>
        <v/>
      </c>
      <c r="BC1445" t="str">
        <f t="shared" si="1363"/>
        <v/>
      </c>
      <c r="BD1445" t="str">
        <f t="shared" si="1364"/>
        <v/>
      </c>
      <c r="BF1445">
        <f t="shared" si="1365"/>
        <v>0</v>
      </c>
      <c r="BG1445">
        <f t="shared" si="1366"/>
        <v>0</v>
      </c>
      <c r="BH1445">
        <f t="shared" si="1367"/>
        <v>0</v>
      </c>
      <c r="BI1445">
        <f t="shared" si="1368"/>
        <v>0</v>
      </c>
      <c r="BJ1445">
        <f t="shared" si="1369"/>
        <v>0</v>
      </c>
      <c r="BK1445">
        <f t="shared" si="1370"/>
        <v>0</v>
      </c>
      <c r="BL1445">
        <f t="shared" si="1371"/>
        <v>0</v>
      </c>
      <c r="BM1445">
        <f t="shared" si="1372"/>
        <v>0</v>
      </c>
      <c r="BN1445">
        <f t="shared" si="1373"/>
        <v>0</v>
      </c>
      <c r="BO1445">
        <f t="shared" si="1374"/>
        <v>0</v>
      </c>
      <c r="BP1445">
        <f t="shared" si="1375"/>
        <v>0</v>
      </c>
      <c r="BQ1445">
        <f t="shared" si="1376"/>
        <v>0</v>
      </c>
      <c r="BR1445">
        <f t="shared" si="1377"/>
        <v>0</v>
      </c>
      <c r="BS1445">
        <f t="shared" si="1378"/>
        <v>0</v>
      </c>
      <c r="BT1445">
        <f t="shared" si="1379"/>
        <v>0</v>
      </c>
    </row>
    <row r="1446" spans="1:72" x14ac:dyDescent="0.25">
      <c r="A1446" t="str">
        <f>IF(TRIM(INDEX(games!$A:$A,ROW()))="","",TRIM(INDEX(games!$A:$A,ROW())))</f>
        <v/>
      </c>
      <c r="B1446" t="str">
        <f>IF(OR($A1446="",INDEX(games!$B:$B,ROW())=""),"",INDEX(games!$B:$B,ROW()))</f>
        <v/>
      </c>
      <c r="C1446" t="str">
        <f>IF(OR($A1446="",INDEX(games!$C:$C,ROW())=""),"",INDEX(games!$C:$C,ROW()))</f>
        <v/>
      </c>
      <c r="D1446" t="str">
        <f t="shared" si="1320"/>
        <v/>
      </c>
      <c r="E1446" t="str">
        <f t="shared" si="1321"/>
        <v/>
      </c>
      <c r="F1446" t="str">
        <f t="shared" si="1322"/>
        <v/>
      </c>
      <c r="G1446" t="e">
        <f t="shared" si="1323"/>
        <v>#N/A</v>
      </c>
      <c r="H1446" t="e">
        <f t="shared" si="1324"/>
        <v>#N/A</v>
      </c>
      <c r="I1446" t="e">
        <f t="shared" si="1325"/>
        <v>#N/A</v>
      </c>
      <c r="J1446" t="e">
        <f t="shared" si="1326"/>
        <v>#N/A</v>
      </c>
      <c r="K1446" t="e">
        <f t="shared" si="1327"/>
        <v>#N/A</v>
      </c>
      <c r="L1446" t="e">
        <f t="shared" si="1328"/>
        <v>#N/A</v>
      </c>
      <c r="M1446" t="e">
        <f t="shared" si="1329"/>
        <v>#N/A</v>
      </c>
      <c r="N1446" t="e">
        <f t="shared" si="1330"/>
        <v>#N/A</v>
      </c>
      <c r="O1446" t="str">
        <f t="shared" si="1331"/>
        <v/>
      </c>
      <c r="P1446" t="str">
        <f>IF(OR($A1446="",INDEX(games!$H:$H,ROW())=""),"",INDEX(games!$H:$H,ROW()))</f>
        <v/>
      </c>
      <c r="Q1446" t="str">
        <f t="shared" si="1332"/>
        <v/>
      </c>
      <c r="T1446">
        <f t="shared" si="1333"/>
        <v>2018</v>
      </c>
      <c r="U1446">
        <f t="shared" si="1334"/>
        <v>2024</v>
      </c>
      <c r="V1446">
        <f t="shared" si="1335"/>
        <v>6</v>
      </c>
      <c r="W1446" t="str">
        <f>IF(TRIM(INDEX(connections!$A:$A,ROW()))="","",TRIM(INDEX(connections!$A:$A,ROW())))</f>
        <v>Dead Cells</v>
      </c>
      <c r="X1446" t="str">
        <f>IF($W1446="","",TRIM(INDEX(connections!$B:$B,ROW())))</f>
        <v>The Rogue Prince of Persia</v>
      </c>
      <c r="Y1446">
        <f t="shared" si="1336"/>
        <v>193</v>
      </c>
      <c r="Z1446">
        <f t="shared" si="1337"/>
        <v>884</v>
      </c>
      <c r="AA1446" t="str">
        <f t="shared" si="1338"/>
        <v>Yes</v>
      </c>
      <c r="AB1446" t="str">
        <f t="shared" si="1339"/>
        <v>Yes</v>
      </c>
      <c r="AC1446">
        <f t="shared" si="1340"/>
        <v>1</v>
      </c>
      <c r="AD1446">
        <f t="shared" si="1341"/>
        <v>0</v>
      </c>
      <c r="AE1446" t="str">
        <f t="shared" si="1342"/>
        <v/>
      </c>
      <c r="AG1446" t="str">
        <f t="shared" si="1343"/>
        <v/>
      </c>
      <c r="AH1446" t="str">
        <f t="shared" si="1344"/>
        <v/>
      </c>
      <c r="AI1446" t="str">
        <f t="shared" si="1345"/>
        <v/>
      </c>
      <c r="AJ1446" t="str">
        <f t="shared" si="1346"/>
        <v/>
      </c>
      <c r="AK1446" t="str">
        <f t="shared" si="1347"/>
        <v/>
      </c>
      <c r="AL1446" t="str">
        <f>IF($A1446="","",INDEX(games!$J:$J,ROW())&amp;"")</f>
        <v/>
      </c>
      <c r="AM1446" t="str">
        <f>IF($A1446="","",SUMPRODUCT($AO1446:$BD1446,'Map Analysis'!$AN$2^{0,1,2,3,4,5,6,7,8,9,10,11,12,13,14,15}))</f>
        <v/>
      </c>
      <c r="AN1446" t="str">
        <f t="shared" si="1348"/>
        <v/>
      </c>
      <c r="AO1446" t="str">
        <f t="shared" si="1349"/>
        <v/>
      </c>
      <c r="AP1446" t="str">
        <f t="shared" si="1350"/>
        <v/>
      </c>
      <c r="AQ1446" t="str">
        <f t="shared" si="1351"/>
        <v/>
      </c>
      <c r="AR1446" t="str">
        <f t="shared" si="1352"/>
        <v/>
      </c>
      <c r="AS1446" t="str">
        <f t="shared" si="1353"/>
        <v/>
      </c>
      <c r="AT1446" t="str">
        <f t="shared" si="1354"/>
        <v/>
      </c>
      <c r="AU1446" t="str">
        <f t="shared" si="1355"/>
        <v/>
      </c>
      <c r="AV1446" t="str">
        <f t="shared" si="1356"/>
        <v/>
      </c>
      <c r="AW1446" t="str">
        <f t="shared" si="1357"/>
        <v/>
      </c>
      <c r="AX1446" t="str">
        <f t="shared" si="1358"/>
        <v/>
      </c>
      <c r="AY1446" t="str">
        <f t="shared" si="1359"/>
        <v/>
      </c>
      <c r="AZ1446" t="str">
        <f t="shared" si="1360"/>
        <v/>
      </c>
      <c r="BA1446" t="str">
        <f t="shared" si="1361"/>
        <v/>
      </c>
      <c r="BB1446" t="str">
        <f t="shared" si="1362"/>
        <v/>
      </c>
      <c r="BC1446" t="str">
        <f t="shared" si="1363"/>
        <v/>
      </c>
      <c r="BD1446" t="str">
        <f t="shared" si="1364"/>
        <v/>
      </c>
      <c r="BF1446">
        <f t="shared" si="1365"/>
        <v>0</v>
      </c>
      <c r="BG1446">
        <f t="shared" si="1366"/>
        <v>0</v>
      </c>
      <c r="BH1446">
        <f t="shared" si="1367"/>
        <v>0</v>
      </c>
      <c r="BI1446">
        <f t="shared" si="1368"/>
        <v>0</v>
      </c>
      <c r="BJ1446">
        <f t="shared" si="1369"/>
        <v>0</v>
      </c>
      <c r="BK1446">
        <f t="shared" si="1370"/>
        <v>0</v>
      </c>
      <c r="BL1446">
        <f t="shared" si="1371"/>
        <v>0</v>
      </c>
      <c r="BM1446">
        <f t="shared" si="1372"/>
        <v>0</v>
      </c>
      <c r="BN1446">
        <f t="shared" si="1373"/>
        <v>0</v>
      </c>
      <c r="BO1446">
        <f t="shared" si="1374"/>
        <v>0</v>
      </c>
      <c r="BP1446">
        <f t="shared" si="1375"/>
        <v>0</v>
      </c>
      <c r="BQ1446">
        <f t="shared" si="1376"/>
        <v>0</v>
      </c>
      <c r="BR1446">
        <f t="shared" si="1377"/>
        <v>0</v>
      </c>
      <c r="BS1446">
        <f t="shared" si="1378"/>
        <v>0</v>
      </c>
      <c r="BT1446">
        <f t="shared" si="1379"/>
        <v>0</v>
      </c>
    </row>
    <row r="1447" spans="1:72" x14ac:dyDescent="0.25">
      <c r="A1447" t="str">
        <f>IF(TRIM(INDEX(games!$A:$A,ROW()))="","",TRIM(INDEX(games!$A:$A,ROW())))</f>
        <v/>
      </c>
      <c r="B1447" t="str">
        <f>IF(OR($A1447="",INDEX(games!$B:$B,ROW())=""),"",INDEX(games!$B:$B,ROW()))</f>
        <v/>
      </c>
      <c r="C1447" t="str">
        <f>IF(OR($A1447="",INDEX(games!$C:$C,ROW())=""),"",INDEX(games!$C:$C,ROW()))</f>
        <v/>
      </c>
      <c r="D1447" t="str">
        <f t="shared" si="1320"/>
        <v/>
      </c>
      <c r="E1447" t="str">
        <f t="shared" si="1321"/>
        <v/>
      </c>
      <c r="F1447" t="str">
        <f t="shared" si="1322"/>
        <v/>
      </c>
      <c r="G1447" t="e">
        <f t="shared" si="1323"/>
        <v>#N/A</v>
      </c>
      <c r="H1447" t="e">
        <f t="shared" si="1324"/>
        <v>#N/A</v>
      </c>
      <c r="I1447" t="e">
        <f t="shared" si="1325"/>
        <v>#N/A</v>
      </c>
      <c r="J1447" t="e">
        <f t="shared" si="1326"/>
        <v>#N/A</v>
      </c>
      <c r="K1447" t="e">
        <f t="shared" si="1327"/>
        <v>#N/A</v>
      </c>
      <c r="L1447" t="e">
        <f t="shared" si="1328"/>
        <v>#N/A</v>
      </c>
      <c r="M1447" t="e">
        <f t="shared" si="1329"/>
        <v>#N/A</v>
      </c>
      <c r="N1447" t="e">
        <f t="shared" si="1330"/>
        <v>#N/A</v>
      </c>
      <c r="O1447" t="str">
        <f t="shared" si="1331"/>
        <v/>
      </c>
      <c r="P1447" t="str">
        <f>IF(OR($A1447="",INDEX(games!$H:$H,ROW())=""),"",INDEX(games!$H:$H,ROW()))</f>
        <v/>
      </c>
      <c r="Q1447" t="str">
        <f t="shared" si="1332"/>
        <v/>
      </c>
      <c r="T1447">
        <f t="shared" si="1333"/>
        <v>2021</v>
      </c>
      <c r="U1447">
        <f t="shared" si="1334"/>
        <v>2025</v>
      </c>
      <c r="V1447">
        <f t="shared" si="1335"/>
        <v>4</v>
      </c>
      <c r="W1447" t="str">
        <f>IF(TRIM(INDEX(connections!$A:$A,ROW()))="","",TRIM(INDEX(connections!$A:$A,ROW())))</f>
        <v>Across the Obelisk</v>
      </c>
      <c r="X1447" t="str">
        <f>IF($W1447="","",TRIM(INDEX(connections!$B:$B,ROW())))</f>
        <v>The Royal Writ</v>
      </c>
      <c r="Y1447">
        <f t="shared" si="1336"/>
        <v>20</v>
      </c>
      <c r="Z1447">
        <f t="shared" si="1337"/>
        <v>885</v>
      </c>
      <c r="AA1447" t="str">
        <f t="shared" si="1338"/>
        <v>Yes</v>
      </c>
      <c r="AB1447" t="str">
        <f t="shared" si="1339"/>
        <v>Yes</v>
      </c>
      <c r="AC1447">
        <f t="shared" si="1340"/>
        <v>1</v>
      </c>
      <c r="AD1447">
        <f t="shared" si="1341"/>
        <v>0</v>
      </c>
      <c r="AE1447" t="str">
        <f t="shared" si="1342"/>
        <v/>
      </c>
      <c r="AG1447" t="str">
        <f t="shared" si="1343"/>
        <v/>
      </c>
      <c r="AH1447" t="str">
        <f t="shared" si="1344"/>
        <v/>
      </c>
      <c r="AI1447" t="str">
        <f t="shared" si="1345"/>
        <v/>
      </c>
      <c r="AJ1447" t="str">
        <f t="shared" si="1346"/>
        <v/>
      </c>
      <c r="AK1447" t="str">
        <f t="shared" si="1347"/>
        <v/>
      </c>
      <c r="AL1447" t="str">
        <f>IF($A1447="","",INDEX(games!$J:$J,ROW())&amp;"")</f>
        <v/>
      </c>
      <c r="AM1447" t="str">
        <f>IF($A1447="","",SUMPRODUCT($AO1447:$BD1447,'Map Analysis'!$AN$2^{0,1,2,3,4,5,6,7,8,9,10,11,12,13,14,15}))</f>
        <v/>
      </c>
      <c r="AN1447" t="str">
        <f t="shared" si="1348"/>
        <v/>
      </c>
      <c r="AO1447" t="str">
        <f t="shared" si="1349"/>
        <v/>
      </c>
      <c r="AP1447" t="str">
        <f t="shared" si="1350"/>
        <v/>
      </c>
      <c r="AQ1447" t="str">
        <f t="shared" si="1351"/>
        <v/>
      </c>
      <c r="AR1447" t="str">
        <f t="shared" si="1352"/>
        <v/>
      </c>
      <c r="AS1447" t="str">
        <f t="shared" si="1353"/>
        <v/>
      </c>
      <c r="AT1447" t="str">
        <f t="shared" si="1354"/>
        <v/>
      </c>
      <c r="AU1447" t="str">
        <f t="shared" si="1355"/>
        <v/>
      </c>
      <c r="AV1447" t="str">
        <f t="shared" si="1356"/>
        <v/>
      </c>
      <c r="AW1447" t="str">
        <f t="shared" si="1357"/>
        <v/>
      </c>
      <c r="AX1447" t="str">
        <f t="shared" si="1358"/>
        <v/>
      </c>
      <c r="AY1447" t="str">
        <f t="shared" si="1359"/>
        <v/>
      </c>
      <c r="AZ1447" t="str">
        <f t="shared" si="1360"/>
        <v/>
      </c>
      <c r="BA1447" t="str">
        <f t="shared" si="1361"/>
        <v/>
      </c>
      <c r="BB1447" t="str">
        <f t="shared" si="1362"/>
        <v/>
      </c>
      <c r="BC1447" t="str">
        <f t="shared" si="1363"/>
        <v/>
      </c>
      <c r="BD1447" t="str">
        <f t="shared" si="1364"/>
        <v/>
      </c>
      <c r="BF1447">
        <f t="shared" si="1365"/>
        <v>0</v>
      </c>
      <c r="BG1447">
        <f t="shared" si="1366"/>
        <v>0</v>
      </c>
      <c r="BH1447">
        <f t="shared" si="1367"/>
        <v>0</v>
      </c>
      <c r="BI1447">
        <f t="shared" si="1368"/>
        <v>0</v>
      </c>
      <c r="BJ1447">
        <f t="shared" si="1369"/>
        <v>0</v>
      </c>
      <c r="BK1447">
        <f t="shared" si="1370"/>
        <v>0</v>
      </c>
      <c r="BL1447">
        <f t="shared" si="1371"/>
        <v>0</v>
      </c>
      <c r="BM1447">
        <f t="shared" si="1372"/>
        <v>0</v>
      </c>
      <c r="BN1447">
        <f t="shared" si="1373"/>
        <v>0</v>
      </c>
      <c r="BO1447">
        <f t="shared" si="1374"/>
        <v>0</v>
      </c>
      <c r="BP1447">
        <f t="shared" si="1375"/>
        <v>0</v>
      </c>
      <c r="BQ1447">
        <f t="shared" si="1376"/>
        <v>0</v>
      </c>
      <c r="BR1447">
        <f t="shared" si="1377"/>
        <v>0</v>
      </c>
      <c r="BS1447">
        <f t="shared" si="1378"/>
        <v>0</v>
      </c>
      <c r="BT1447">
        <f t="shared" si="1379"/>
        <v>0</v>
      </c>
    </row>
    <row r="1448" spans="1:72" x14ac:dyDescent="0.25">
      <c r="A1448" t="str">
        <f>IF(TRIM(INDEX(games!$A:$A,ROW()))="","",TRIM(INDEX(games!$A:$A,ROW())))</f>
        <v/>
      </c>
      <c r="B1448" t="str">
        <f>IF(OR($A1448="",INDEX(games!$B:$B,ROW())=""),"",INDEX(games!$B:$B,ROW()))</f>
        <v/>
      </c>
      <c r="C1448" t="str">
        <f>IF(OR($A1448="",INDEX(games!$C:$C,ROW())=""),"",INDEX(games!$C:$C,ROW()))</f>
        <v/>
      </c>
      <c r="D1448" t="str">
        <f t="shared" si="1320"/>
        <v/>
      </c>
      <c r="E1448" t="str">
        <f t="shared" si="1321"/>
        <v/>
      </c>
      <c r="F1448" t="str">
        <f t="shared" si="1322"/>
        <v/>
      </c>
      <c r="G1448" t="e">
        <f t="shared" si="1323"/>
        <v>#N/A</v>
      </c>
      <c r="H1448" t="e">
        <f t="shared" si="1324"/>
        <v>#N/A</v>
      </c>
      <c r="I1448" t="e">
        <f t="shared" si="1325"/>
        <v>#N/A</v>
      </c>
      <c r="J1448" t="e">
        <f t="shared" si="1326"/>
        <v>#N/A</v>
      </c>
      <c r="K1448" t="e">
        <f t="shared" si="1327"/>
        <v>#N/A</v>
      </c>
      <c r="L1448" t="e">
        <f t="shared" si="1328"/>
        <v>#N/A</v>
      </c>
      <c r="M1448" t="e">
        <f t="shared" si="1329"/>
        <v>#N/A</v>
      </c>
      <c r="N1448" t="e">
        <f t="shared" si="1330"/>
        <v>#N/A</v>
      </c>
      <c r="O1448" t="str">
        <f t="shared" si="1331"/>
        <v/>
      </c>
      <c r="P1448" t="str">
        <f>IF(OR($A1448="",INDEX(games!$H:$H,ROW())=""),"",INDEX(games!$H:$H,ROW()))</f>
        <v/>
      </c>
      <c r="Q1448" t="str">
        <f t="shared" si="1332"/>
        <v/>
      </c>
      <c r="T1448">
        <f t="shared" si="1333"/>
        <v>2023</v>
      </c>
      <c r="U1448">
        <f t="shared" si="1334"/>
        <v>2025</v>
      </c>
      <c r="V1448">
        <f t="shared" si="1335"/>
        <v>2</v>
      </c>
      <c r="W1448" t="str">
        <f>IF(TRIM(INDEX(connections!$A:$A,ROW()))="","",TRIM(INDEX(connections!$A:$A,ROW())))</f>
        <v>Balatro</v>
      </c>
      <c r="X1448" t="str">
        <f>IF($W1448="","",TRIM(INDEX(connections!$B:$B,ROW())))</f>
        <v>The Royal Writ</v>
      </c>
      <c r="Y1448">
        <f t="shared" si="1336"/>
        <v>56</v>
      </c>
      <c r="Z1448">
        <f t="shared" si="1337"/>
        <v>885</v>
      </c>
      <c r="AA1448" t="str">
        <f t="shared" si="1338"/>
        <v>Yes</v>
      </c>
      <c r="AB1448" t="str">
        <f t="shared" si="1339"/>
        <v>Yes</v>
      </c>
      <c r="AC1448">
        <f t="shared" si="1340"/>
        <v>1</v>
      </c>
      <c r="AD1448">
        <f t="shared" si="1341"/>
        <v>0</v>
      </c>
      <c r="AE1448" t="str">
        <f t="shared" si="1342"/>
        <v/>
      </c>
      <c r="AG1448" t="str">
        <f t="shared" si="1343"/>
        <v/>
      </c>
      <c r="AH1448" t="str">
        <f t="shared" si="1344"/>
        <v/>
      </c>
      <c r="AI1448" t="str">
        <f t="shared" si="1345"/>
        <v/>
      </c>
      <c r="AJ1448" t="str">
        <f t="shared" si="1346"/>
        <v/>
      </c>
      <c r="AK1448" t="str">
        <f t="shared" si="1347"/>
        <v/>
      </c>
      <c r="AL1448" t="str">
        <f>IF($A1448="","",INDEX(games!$J:$J,ROW())&amp;"")</f>
        <v/>
      </c>
      <c r="AM1448" t="str">
        <f>IF($A1448="","",SUMPRODUCT($AO1448:$BD1448,'Map Analysis'!$AN$2^{0,1,2,3,4,5,6,7,8,9,10,11,12,13,14,15}))</f>
        <v/>
      </c>
      <c r="AN1448" t="str">
        <f t="shared" si="1348"/>
        <v/>
      </c>
      <c r="AO1448" t="str">
        <f t="shared" si="1349"/>
        <v/>
      </c>
      <c r="AP1448" t="str">
        <f t="shared" si="1350"/>
        <v/>
      </c>
      <c r="AQ1448" t="str">
        <f t="shared" si="1351"/>
        <v/>
      </c>
      <c r="AR1448" t="str">
        <f t="shared" si="1352"/>
        <v/>
      </c>
      <c r="AS1448" t="str">
        <f t="shared" si="1353"/>
        <v/>
      </c>
      <c r="AT1448" t="str">
        <f t="shared" si="1354"/>
        <v/>
      </c>
      <c r="AU1448" t="str">
        <f t="shared" si="1355"/>
        <v/>
      </c>
      <c r="AV1448" t="str">
        <f t="shared" si="1356"/>
        <v/>
      </c>
      <c r="AW1448" t="str">
        <f t="shared" si="1357"/>
        <v/>
      </c>
      <c r="AX1448" t="str">
        <f t="shared" si="1358"/>
        <v/>
      </c>
      <c r="AY1448" t="str">
        <f t="shared" si="1359"/>
        <v/>
      </c>
      <c r="AZ1448" t="str">
        <f t="shared" si="1360"/>
        <v/>
      </c>
      <c r="BA1448" t="str">
        <f t="shared" si="1361"/>
        <v/>
      </c>
      <c r="BB1448" t="str">
        <f t="shared" si="1362"/>
        <v/>
      </c>
      <c r="BC1448" t="str">
        <f t="shared" si="1363"/>
        <v/>
      </c>
      <c r="BD1448" t="str">
        <f t="shared" si="1364"/>
        <v/>
      </c>
      <c r="BF1448">
        <f t="shared" si="1365"/>
        <v>0</v>
      </c>
      <c r="BG1448">
        <f t="shared" si="1366"/>
        <v>0</v>
      </c>
      <c r="BH1448">
        <f t="shared" si="1367"/>
        <v>0</v>
      </c>
      <c r="BI1448">
        <f t="shared" si="1368"/>
        <v>0</v>
      </c>
      <c r="BJ1448">
        <f t="shared" si="1369"/>
        <v>0</v>
      </c>
      <c r="BK1448">
        <f t="shared" si="1370"/>
        <v>0</v>
      </c>
      <c r="BL1448">
        <f t="shared" si="1371"/>
        <v>0</v>
      </c>
      <c r="BM1448">
        <f t="shared" si="1372"/>
        <v>0</v>
      </c>
      <c r="BN1448">
        <f t="shared" si="1373"/>
        <v>0</v>
      </c>
      <c r="BO1448">
        <f t="shared" si="1374"/>
        <v>0</v>
      </c>
      <c r="BP1448">
        <f t="shared" si="1375"/>
        <v>0</v>
      </c>
      <c r="BQ1448">
        <f t="shared" si="1376"/>
        <v>0</v>
      </c>
      <c r="BR1448">
        <f t="shared" si="1377"/>
        <v>0</v>
      </c>
      <c r="BS1448">
        <f t="shared" si="1378"/>
        <v>0</v>
      </c>
      <c r="BT1448">
        <f t="shared" si="1379"/>
        <v>0</v>
      </c>
    </row>
    <row r="1449" spans="1:72" x14ac:dyDescent="0.25">
      <c r="A1449" t="str">
        <f>IF(TRIM(INDEX(games!$A:$A,ROW()))="","",TRIM(INDEX(games!$A:$A,ROW())))</f>
        <v/>
      </c>
      <c r="B1449" t="str">
        <f>IF(OR($A1449="",INDEX(games!$B:$B,ROW())=""),"",INDEX(games!$B:$B,ROW()))</f>
        <v/>
      </c>
      <c r="C1449" t="str">
        <f>IF(OR($A1449="",INDEX(games!$C:$C,ROW())=""),"",INDEX(games!$C:$C,ROW()))</f>
        <v/>
      </c>
      <c r="D1449" t="str">
        <f t="shared" si="1320"/>
        <v/>
      </c>
      <c r="E1449" t="str">
        <f t="shared" si="1321"/>
        <v/>
      </c>
      <c r="F1449" t="str">
        <f t="shared" si="1322"/>
        <v/>
      </c>
      <c r="G1449" t="e">
        <f t="shared" si="1323"/>
        <v>#N/A</v>
      </c>
      <c r="H1449" t="e">
        <f t="shared" si="1324"/>
        <v>#N/A</v>
      </c>
      <c r="I1449" t="e">
        <f t="shared" si="1325"/>
        <v>#N/A</v>
      </c>
      <c r="J1449" t="e">
        <f t="shared" si="1326"/>
        <v>#N/A</v>
      </c>
      <c r="K1449" t="e">
        <f t="shared" si="1327"/>
        <v>#N/A</v>
      </c>
      <c r="L1449" t="e">
        <f t="shared" si="1328"/>
        <v>#N/A</v>
      </c>
      <c r="M1449" t="e">
        <f t="shared" si="1329"/>
        <v>#N/A</v>
      </c>
      <c r="N1449" t="e">
        <f t="shared" si="1330"/>
        <v>#N/A</v>
      </c>
      <c r="O1449" t="str">
        <f t="shared" si="1331"/>
        <v/>
      </c>
      <c r="P1449" t="str">
        <f>IF(OR($A1449="",INDEX(games!$H:$H,ROW())=""),"",INDEX(games!$H:$H,ROW()))</f>
        <v/>
      </c>
      <c r="Q1449" t="str">
        <f t="shared" si="1332"/>
        <v/>
      </c>
      <c r="T1449">
        <f t="shared" si="1333"/>
        <v>2021</v>
      </c>
      <c r="U1449">
        <f t="shared" si="1334"/>
        <v>2025</v>
      </c>
      <c r="V1449">
        <f t="shared" si="1335"/>
        <v>4</v>
      </c>
      <c r="W1449" t="str">
        <f>IF(TRIM(INDEX(connections!$A:$A,ROW()))="","",TRIM(INDEX(connections!$A:$A,ROW())))</f>
        <v>Inscryption</v>
      </c>
      <c r="X1449" t="str">
        <f>IF($W1449="","",TRIM(INDEX(connections!$B:$B,ROW())))</f>
        <v>The Royal Writ</v>
      </c>
      <c r="Y1449">
        <f t="shared" si="1336"/>
        <v>424</v>
      </c>
      <c r="Z1449">
        <f t="shared" si="1337"/>
        <v>885</v>
      </c>
      <c r="AA1449" t="str">
        <f t="shared" si="1338"/>
        <v>Yes</v>
      </c>
      <c r="AB1449" t="str">
        <f t="shared" si="1339"/>
        <v>Yes</v>
      </c>
      <c r="AC1449">
        <f t="shared" si="1340"/>
        <v>1</v>
      </c>
      <c r="AD1449">
        <f t="shared" si="1341"/>
        <v>0</v>
      </c>
      <c r="AE1449" t="str">
        <f t="shared" si="1342"/>
        <v/>
      </c>
      <c r="AG1449" t="str">
        <f t="shared" si="1343"/>
        <v/>
      </c>
      <c r="AH1449" t="str">
        <f t="shared" si="1344"/>
        <v/>
      </c>
      <c r="AI1449" t="str">
        <f t="shared" si="1345"/>
        <v/>
      </c>
      <c r="AJ1449" t="str">
        <f t="shared" si="1346"/>
        <v/>
      </c>
      <c r="AK1449" t="str">
        <f t="shared" si="1347"/>
        <v/>
      </c>
      <c r="AL1449" t="str">
        <f>IF($A1449="","",INDEX(games!$J:$J,ROW())&amp;"")</f>
        <v/>
      </c>
      <c r="AM1449" t="str">
        <f>IF($A1449="","",SUMPRODUCT($AO1449:$BD1449,'Map Analysis'!$AN$2^{0,1,2,3,4,5,6,7,8,9,10,11,12,13,14,15}))</f>
        <v/>
      </c>
      <c r="AN1449" t="str">
        <f t="shared" si="1348"/>
        <v/>
      </c>
      <c r="AO1449" t="str">
        <f t="shared" si="1349"/>
        <v/>
      </c>
      <c r="AP1449" t="str">
        <f t="shared" si="1350"/>
        <v/>
      </c>
      <c r="AQ1449" t="str">
        <f t="shared" si="1351"/>
        <v/>
      </c>
      <c r="AR1449" t="str">
        <f t="shared" si="1352"/>
        <v/>
      </c>
      <c r="AS1449" t="str">
        <f t="shared" si="1353"/>
        <v/>
      </c>
      <c r="AT1449" t="str">
        <f t="shared" si="1354"/>
        <v/>
      </c>
      <c r="AU1449" t="str">
        <f t="shared" si="1355"/>
        <v/>
      </c>
      <c r="AV1449" t="str">
        <f t="shared" si="1356"/>
        <v/>
      </c>
      <c r="AW1449" t="str">
        <f t="shared" si="1357"/>
        <v/>
      </c>
      <c r="AX1449" t="str">
        <f t="shared" si="1358"/>
        <v/>
      </c>
      <c r="AY1449" t="str">
        <f t="shared" si="1359"/>
        <v/>
      </c>
      <c r="AZ1449" t="str">
        <f t="shared" si="1360"/>
        <v/>
      </c>
      <c r="BA1449" t="str">
        <f t="shared" si="1361"/>
        <v/>
      </c>
      <c r="BB1449" t="str">
        <f t="shared" si="1362"/>
        <v/>
      </c>
      <c r="BC1449" t="str">
        <f t="shared" si="1363"/>
        <v/>
      </c>
      <c r="BD1449" t="str">
        <f t="shared" si="1364"/>
        <v/>
      </c>
      <c r="BF1449">
        <f t="shared" si="1365"/>
        <v>0</v>
      </c>
      <c r="BG1449">
        <f t="shared" si="1366"/>
        <v>0</v>
      </c>
      <c r="BH1449">
        <f t="shared" si="1367"/>
        <v>0</v>
      </c>
      <c r="BI1449">
        <f t="shared" si="1368"/>
        <v>0</v>
      </c>
      <c r="BJ1449">
        <f t="shared" si="1369"/>
        <v>0</v>
      </c>
      <c r="BK1449">
        <f t="shared" si="1370"/>
        <v>0</v>
      </c>
      <c r="BL1449">
        <f t="shared" si="1371"/>
        <v>0</v>
      </c>
      <c r="BM1449">
        <f t="shared" si="1372"/>
        <v>0</v>
      </c>
      <c r="BN1449">
        <f t="shared" si="1373"/>
        <v>0</v>
      </c>
      <c r="BO1449">
        <f t="shared" si="1374"/>
        <v>0</v>
      </c>
      <c r="BP1449">
        <f t="shared" si="1375"/>
        <v>0</v>
      </c>
      <c r="BQ1449">
        <f t="shared" si="1376"/>
        <v>0</v>
      </c>
      <c r="BR1449">
        <f t="shared" si="1377"/>
        <v>0</v>
      </c>
      <c r="BS1449">
        <f t="shared" si="1378"/>
        <v>0</v>
      </c>
      <c r="BT1449">
        <f t="shared" si="1379"/>
        <v>0</v>
      </c>
    </row>
    <row r="1450" spans="1:72" x14ac:dyDescent="0.25">
      <c r="A1450" t="str">
        <f>IF(TRIM(INDEX(games!$A:$A,ROW()))="","",TRIM(INDEX(games!$A:$A,ROW())))</f>
        <v/>
      </c>
      <c r="B1450" t="str">
        <f>IF(OR($A1450="",INDEX(games!$B:$B,ROW())=""),"",INDEX(games!$B:$B,ROW()))</f>
        <v/>
      </c>
      <c r="C1450" t="str">
        <f>IF(OR($A1450="",INDEX(games!$C:$C,ROW())=""),"",INDEX(games!$C:$C,ROW()))</f>
        <v/>
      </c>
      <c r="D1450" t="str">
        <f t="shared" si="1320"/>
        <v/>
      </c>
      <c r="E1450" t="str">
        <f t="shared" si="1321"/>
        <v/>
      </c>
      <c r="F1450" t="str">
        <f t="shared" si="1322"/>
        <v/>
      </c>
      <c r="G1450" t="e">
        <f t="shared" si="1323"/>
        <v>#N/A</v>
      </c>
      <c r="H1450" t="e">
        <f t="shared" si="1324"/>
        <v>#N/A</v>
      </c>
      <c r="I1450" t="e">
        <f t="shared" si="1325"/>
        <v>#N/A</v>
      </c>
      <c r="J1450" t="e">
        <f t="shared" si="1326"/>
        <v>#N/A</v>
      </c>
      <c r="K1450" t="e">
        <f t="shared" si="1327"/>
        <v>#N/A</v>
      </c>
      <c r="L1450" t="e">
        <f t="shared" si="1328"/>
        <v>#N/A</v>
      </c>
      <c r="M1450" t="e">
        <f t="shared" si="1329"/>
        <v>#N/A</v>
      </c>
      <c r="N1450" t="e">
        <f t="shared" si="1330"/>
        <v>#N/A</v>
      </c>
      <c r="O1450" t="str">
        <f t="shared" si="1331"/>
        <v/>
      </c>
      <c r="P1450" t="str">
        <f>IF(OR($A1450="",INDEX(games!$H:$H,ROW())=""),"",INDEX(games!$H:$H,ROW()))</f>
        <v/>
      </c>
      <c r="Q1450" t="str">
        <f t="shared" si="1332"/>
        <v/>
      </c>
      <c r="T1450">
        <f t="shared" si="1333"/>
        <v>2020</v>
      </c>
      <c r="U1450">
        <f t="shared" si="1334"/>
        <v>2025</v>
      </c>
      <c r="V1450">
        <f t="shared" si="1335"/>
        <v>5</v>
      </c>
      <c r="W1450" t="str">
        <f>IF(TRIM(INDEX(connections!$A:$A,ROW()))="","",TRIM(INDEX(connections!$A:$A,ROW())))</f>
        <v>Monster Train</v>
      </c>
      <c r="X1450" t="str">
        <f>IF($W1450="","",TRIM(INDEX(connections!$B:$B,ROW())))</f>
        <v>The Royal Writ</v>
      </c>
      <c r="Y1450">
        <f t="shared" si="1336"/>
        <v>522</v>
      </c>
      <c r="Z1450">
        <f t="shared" si="1337"/>
        <v>885</v>
      </c>
      <c r="AA1450" t="str">
        <f t="shared" si="1338"/>
        <v>Yes</v>
      </c>
      <c r="AB1450" t="str">
        <f t="shared" si="1339"/>
        <v>Yes</v>
      </c>
      <c r="AC1450">
        <f t="shared" si="1340"/>
        <v>1</v>
      </c>
      <c r="AD1450">
        <f t="shared" si="1341"/>
        <v>0</v>
      </c>
      <c r="AE1450" t="str">
        <f t="shared" si="1342"/>
        <v/>
      </c>
      <c r="AG1450" t="str">
        <f t="shared" si="1343"/>
        <v/>
      </c>
      <c r="AH1450" t="str">
        <f t="shared" si="1344"/>
        <v/>
      </c>
      <c r="AI1450" t="str">
        <f t="shared" si="1345"/>
        <v/>
      </c>
      <c r="AJ1450" t="str">
        <f t="shared" si="1346"/>
        <v/>
      </c>
      <c r="AK1450" t="str">
        <f t="shared" si="1347"/>
        <v/>
      </c>
      <c r="AL1450" t="str">
        <f>IF($A1450="","",INDEX(games!$J:$J,ROW())&amp;"")</f>
        <v/>
      </c>
      <c r="AM1450" t="str">
        <f>IF($A1450="","",SUMPRODUCT($AO1450:$BD1450,'Map Analysis'!$AN$2^{0,1,2,3,4,5,6,7,8,9,10,11,12,13,14,15}))</f>
        <v/>
      </c>
      <c r="AN1450" t="str">
        <f t="shared" si="1348"/>
        <v/>
      </c>
      <c r="AO1450" t="str">
        <f t="shared" si="1349"/>
        <v/>
      </c>
      <c r="AP1450" t="str">
        <f t="shared" si="1350"/>
        <v/>
      </c>
      <c r="AQ1450" t="str">
        <f t="shared" si="1351"/>
        <v/>
      </c>
      <c r="AR1450" t="str">
        <f t="shared" si="1352"/>
        <v/>
      </c>
      <c r="AS1450" t="str">
        <f t="shared" si="1353"/>
        <v/>
      </c>
      <c r="AT1450" t="str">
        <f t="shared" si="1354"/>
        <v/>
      </c>
      <c r="AU1450" t="str">
        <f t="shared" si="1355"/>
        <v/>
      </c>
      <c r="AV1450" t="str">
        <f t="shared" si="1356"/>
        <v/>
      </c>
      <c r="AW1450" t="str">
        <f t="shared" si="1357"/>
        <v/>
      </c>
      <c r="AX1450" t="str">
        <f t="shared" si="1358"/>
        <v/>
      </c>
      <c r="AY1450" t="str">
        <f t="shared" si="1359"/>
        <v/>
      </c>
      <c r="AZ1450" t="str">
        <f t="shared" si="1360"/>
        <v/>
      </c>
      <c r="BA1450" t="str">
        <f t="shared" si="1361"/>
        <v/>
      </c>
      <c r="BB1450" t="str">
        <f t="shared" si="1362"/>
        <v/>
      </c>
      <c r="BC1450" t="str">
        <f t="shared" si="1363"/>
        <v/>
      </c>
      <c r="BD1450" t="str">
        <f t="shared" si="1364"/>
        <v/>
      </c>
      <c r="BF1450">
        <f t="shared" si="1365"/>
        <v>0</v>
      </c>
      <c r="BG1450">
        <f t="shared" si="1366"/>
        <v>0</v>
      </c>
      <c r="BH1450">
        <f t="shared" si="1367"/>
        <v>0</v>
      </c>
      <c r="BI1450">
        <f t="shared" si="1368"/>
        <v>0</v>
      </c>
      <c r="BJ1450">
        <f t="shared" si="1369"/>
        <v>0</v>
      </c>
      <c r="BK1450">
        <f t="shared" si="1370"/>
        <v>0</v>
      </c>
      <c r="BL1450">
        <f t="shared" si="1371"/>
        <v>0</v>
      </c>
      <c r="BM1450">
        <f t="shared" si="1372"/>
        <v>0</v>
      </c>
      <c r="BN1450">
        <f t="shared" si="1373"/>
        <v>0</v>
      </c>
      <c r="BO1450">
        <f t="shared" si="1374"/>
        <v>0</v>
      </c>
      <c r="BP1450">
        <f t="shared" si="1375"/>
        <v>0</v>
      </c>
      <c r="BQ1450">
        <f t="shared" si="1376"/>
        <v>0</v>
      </c>
      <c r="BR1450">
        <f t="shared" si="1377"/>
        <v>0</v>
      </c>
      <c r="BS1450">
        <f t="shared" si="1378"/>
        <v>0</v>
      </c>
      <c r="BT1450">
        <f t="shared" si="1379"/>
        <v>0</v>
      </c>
    </row>
    <row r="1451" spans="1:72" x14ac:dyDescent="0.25">
      <c r="A1451" t="str">
        <f>IF(TRIM(INDEX(games!$A:$A,ROW()))="","",TRIM(INDEX(games!$A:$A,ROW())))</f>
        <v/>
      </c>
      <c r="B1451" t="str">
        <f>IF(OR($A1451="",INDEX(games!$B:$B,ROW())=""),"",INDEX(games!$B:$B,ROW()))</f>
        <v/>
      </c>
      <c r="C1451" t="str">
        <f>IF(OR($A1451="",INDEX(games!$C:$C,ROW())=""),"",INDEX(games!$C:$C,ROW()))</f>
        <v/>
      </c>
      <c r="D1451" t="str">
        <f t="shared" si="1320"/>
        <v/>
      </c>
      <c r="E1451" t="str">
        <f t="shared" si="1321"/>
        <v/>
      </c>
      <c r="F1451" t="str">
        <f t="shared" si="1322"/>
        <v/>
      </c>
      <c r="G1451" t="e">
        <f t="shared" si="1323"/>
        <v>#N/A</v>
      </c>
      <c r="H1451" t="e">
        <f t="shared" si="1324"/>
        <v>#N/A</v>
      </c>
      <c r="I1451" t="e">
        <f t="shared" si="1325"/>
        <v>#N/A</v>
      </c>
      <c r="J1451" t="e">
        <f t="shared" si="1326"/>
        <v>#N/A</v>
      </c>
      <c r="K1451" t="e">
        <f t="shared" si="1327"/>
        <v>#N/A</v>
      </c>
      <c r="L1451" t="e">
        <f t="shared" si="1328"/>
        <v>#N/A</v>
      </c>
      <c r="M1451" t="e">
        <f t="shared" si="1329"/>
        <v>#N/A</v>
      </c>
      <c r="N1451" t="e">
        <f t="shared" si="1330"/>
        <v>#N/A</v>
      </c>
      <c r="O1451" t="str">
        <f t="shared" si="1331"/>
        <v/>
      </c>
      <c r="P1451" t="str">
        <f>IF(OR($A1451="",INDEX(games!$H:$H,ROW())=""),"",INDEX(games!$H:$H,ROW()))</f>
        <v/>
      </c>
      <c r="Q1451" t="str">
        <f t="shared" si="1332"/>
        <v/>
      </c>
      <c r="T1451">
        <f t="shared" si="1333"/>
        <v>2017</v>
      </c>
      <c r="U1451">
        <f t="shared" si="1334"/>
        <v>2025</v>
      </c>
      <c r="V1451">
        <f t="shared" si="1335"/>
        <v>8</v>
      </c>
      <c r="W1451" t="str">
        <f>IF(TRIM(INDEX(connections!$A:$A,ROW()))="","",TRIM(INDEX(connections!$A:$A,ROW())))</f>
        <v>Slay the Spire</v>
      </c>
      <c r="X1451" t="str">
        <f>IF($W1451="","",TRIM(INDEX(connections!$B:$B,ROW())))</f>
        <v>The Royal Writ</v>
      </c>
      <c r="Y1451">
        <f t="shared" si="1336"/>
        <v>772</v>
      </c>
      <c r="Z1451">
        <f t="shared" si="1337"/>
        <v>885</v>
      </c>
      <c r="AA1451" t="str">
        <f t="shared" si="1338"/>
        <v>Yes</v>
      </c>
      <c r="AB1451" t="str">
        <f t="shared" si="1339"/>
        <v>Yes</v>
      </c>
      <c r="AC1451">
        <f t="shared" si="1340"/>
        <v>1</v>
      </c>
      <c r="AD1451">
        <f t="shared" si="1341"/>
        <v>0</v>
      </c>
      <c r="AE1451" t="str">
        <f t="shared" si="1342"/>
        <v/>
      </c>
      <c r="AG1451" t="str">
        <f t="shared" si="1343"/>
        <v/>
      </c>
      <c r="AH1451" t="str">
        <f t="shared" si="1344"/>
        <v/>
      </c>
      <c r="AI1451" t="str">
        <f t="shared" si="1345"/>
        <v/>
      </c>
      <c r="AJ1451" t="str">
        <f t="shared" si="1346"/>
        <v/>
      </c>
      <c r="AK1451" t="str">
        <f t="shared" si="1347"/>
        <v/>
      </c>
      <c r="AL1451" t="str">
        <f>IF($A1451="","",INDEX(games!$J:$J,ROW())&amp;"")</f>
        <v/>
      </c>
      <c r="AM1451" t="str">
        <f>IF($A1451="","",SUMPRODUCT($AO1451:$BD1451,'Map Analysis'!$AN$2^{0,1,2,3,4,5,6,7,8,9,10,11,12,13,14,15}))</f>
        <v/>
      </c>
      <c r="AN1451" t="str">
        <f t="shared" si="1348"/>
        <v/>
      </c>
      <c r="AO1451" t="str">
        <f t="shared" si="1349"/>
        <v/>
      </c>
      <c r="AP1451" t="str">
        <f t="shared" si="1350"/>
        <v/>
      </c>
      <c r="AQ1451" t="str">
        <f t="shared" si="1351"/>
        <v/>
      </c>
      <c r="AR1451" t="str">
        <f t="shared" si="1352"/>
        <v/>
      </c>
      <c r="AS1451" t="str">
        <f t="shared" si="1353"/>
        <v/>
      </c>
      <c r="AT1451" t="str">
        <f t="shared" si="1354"/>
        <v/>
      </c>
      <c r="AU1451" t="str">
        <f t="shared" si="1355"/>
        <v/>
      </c>
      <c r="AV1451" t="str">
        <f t="shared" si="1356"/>
        <v/>
      </c>
      <c r="AW1451" t="str">
        <f t="shared" si="1357"/>
        <v/>
      </c>
      <c r="AX1451" t="str">
        <f t="shared" si="1358"/>
        <v/>
      </c>
      <c r="AY1451" t="str">
        <f t="shared" si="1359"/>
        <v/>
      </c>
      <c r="AZ1451" t="str">
        <f t="shared" si="1360"/>
        <v/>
      </c>
      <c r="BA1451" t="str">
        <f t="shared" si="1361"/>
        <v/>
      </c>
      <c r="BB1451" t="str">
        <f t="shared" si="1362"/>
        <v/>
      </c>
      <c r="BC1451" t="str">
        <f t="shared" si="1363"/>
        <v/>
      </c>
      <c r="BD1451" t="str">
        <f t="shared" si="1364"/>
        <v/>
      </c>
      <c r="BF1451">
        <f t="shared" si="1365"/>
        <v>0</v>
      </c>
      <c r="BG1451">
        <f t="shared" si="1366"/>
        <v>0</v>
      </c>
      <c r="BH1451">
        <f t="shared" si="1367"/>
        <v>0</v>
      </c>
      <c r="BI1451">
        <f t="shared" si="1368"/>
        <v>0</v>
      </c>
      <c r="BJ1451">
        <f t="shared" si="1369"/>
        <v>0</v>
      </c>
      <c r="BK1451">
        <f t="shared" si="1370"/>
        <v>0</v>
      </c>
      <c r="BL1451">
        <f t="shared" si="1371"/>
        <v>0</v>
      </c>
      <c r="BM1451">
        <f t="shared" si="1372"/>
        <v>0</v>
      </c>
      <c r="BN1451">
        <f t="shared" si="1373"/>
        <v>0</v>
      </c>
      <c r="BO1451">
        <f t="shared" si="1374"/>
        <v>0</v>
      </c>
      <c r="BP1451">
        <f t="shared" si="1375"/>
        <v>0</v>
      </c>
      <c r="BQ1451">
        <f t="shared" si="1376"/>
        <v>0</v>
      </c>
      <c r="BR1451">
        <f t="shared" si="1377"/>
        <v>0</v>
      </c>
      <c r="BS1451">
        <f t="shared" si="1378"/>
        <v>0</v>
      </c>
      <c r="BT1451">
        <f t="shared" si="1379"/>
        <v>0</v>
      </c>
    </row>
    <row r="1452" spans="1:72" x14ac:dyDescent="0.25">
      <c r="A1452" t="str">
        <f>IF(TRIM(INDEX(games!$A:$A,ROW()))="","",TRIM(INDEX(games!$A:$A,ROW())))</f>
        <v/>
      </c>
      <c r="B1452" t="str">
        <f>IF(OR($A1452="",INDEX(games!$B:$B,ROW())=""),"",INDEX(games!$B:$B,ROW()))</f>
        <v/>
      </c>
      <c r="C1452" t="str">
        <f>IF(OR($A1452="",INDEX(games!$C:$C,ROW())=""),"",INDEX(games!$C:$C,ROW()))</f>
        <v/>
      </c>
      <c r="D1452" t="str">
        <f t="shared" si="1320"/>
        <v/>
      </c>
      <c r="E1452" t="str">
        <f t="shared" si="1321"/>
        <v/>
      </c>
      <c r="F1452" t="str">
        <f t="shared" si="1322"/>
        <v/>
      </c>
      <c r="G1452" t="e">
        <f t="shared" si="1323"/>
        <v>#N/A</v>
      </c>
      <c r="H1452" t="e">
        <f t="shared" si="1324"/>
        <v>#N/A</v>
      </c>
      <c r="I1452" t="e">
        <f t="shared" si="1325"/>
        <v>#N/A</v>
      </c>
      <c r="J1452" t="e">
        <f t="shared" si="1326"/>
        <v>#N/A</v>
      </c>
      <c r="K1452" t="e">
        <f t="shared" si="1327"/>
        <v>#N/A</v>
      </c>
      <c r="L1452" t="e">
        <f t="shared" si="1328"/>
        <v>#N/A</v>
      </c>
      <c r="M1452" t="e">
        <f t="shared" si="1329"/>
        <v>#N/A</v>
      </c>
      <c r="N1452" t="e">
        <f t="shared" si="1330"/>
        <v>#N/A</v>
      </c>
      <c r="O1452" t="str">
        <f t="shared" si="1331"/>
        <v/>
      </c>
      <c r="P1452" t="str">
        <f>IF(OR($A1452="",INDEX(games!$H:$H,ROW())=""),"",INDEX(games!$H:$H,ROW()))</f>
        <v/>
      </c>
      <c r="Q1452" t="str">
        <f t="shared" si="1332"/>
        <v/>
      </c>
      <c r="T1452">
        <f t="shared" si="1333"/>
        <v>2023</v>
      </c>
      <c r="U1452">
        <f t="shared" si="1334"/>
        <v>2024</v>
      </c>
      <c r="V1452">
        <f t="shared" si="1335"/>
        <v>1</v>
      </c>
      <c r="W1452" t="str">
        <f>IF(TRIM(INDEX(connections!$A:$A,ROW()))="","",TRIM(INDEX(connections!$A:$A,ROW())))</f>
        <v>Death Must Die</v>
      </c>
      <c r="X1452" t="str">
        <f>IF($W1452="","",TRIM(INDEX(connections!$B:$B,ROW())))</f>
        <v>The Spell Brigade</v>
      </c>
      <c r="Y1452">
        <f t="shared" si="1336"/>
        <v>199</v>
      </c>
      <c r="Z1452">
        <f t="shared" si="1337"/>
        <v>886</v>
      </c>
      <c r="AA1452" t="str">
        <f t="shared" si="1338"/>
        <v>Yes</v>
      </c>
      <c r="AB1452" t="str">
        <f t="shared" si="1339"/>
        <v/>
      </c>
      <c r="AC1452" t="str">
        <f t="shared" si="1340"/>
        <v/>
      </c>
      <c r="AD1452">
        <f t="shared" si="1341"/>
        <v>0</v>
      </c>
      <c r="AE1452" t="str">
        <f t="shared" si="1342"/>
        <v/>
      </c>
      <c r="AG1452" t="str">
        <f t="shared" si="1343"/>
        <v/>
      </c>
      <c r="AH1452" t="str">
        <f t="shared" si="1344"/>
        <v/>
      </c>
      <c r="AI1452" t="str">
        <f t="shared" si="1345"/>
        <v/>
      </c>
      <c r="AJ1452" t="str">
        <f t="shared" si="1346"/>
        <v/>
      </c>
      <c r="AK1452" t="str">
        <f t="shared" si="1347"/>
        <v/>
      </c>
      <c r="AL1452" t="str">
        <f>IF($A1452="","",INDEX(games!$J:$J,ROW())&amp;"")</f>
        <v/>
      </c>
      <c r="AM1452" t="str">
        <f>IF($A1452="","",SUMPRODUCT($AO1452:$BD1452,'Map Analysis'!$AN$2^{0,1,2,3,4,5,6,7,8,9,10,11,12,13,14,15}))</f>
        <v/>
      </c>
      <c r="AN1452" t="str">
        <f t="shared" si="1348"/>
        <v/>
      </c>
      <c r="AO1452" t="str">
        <f t="shared" si="1349"/>
        <v/>
      </c>
      <c r="AP1452" t="str">
        <f t="shared" si="1350"/>
        <v/>
      </c>
      <c r="AQ1452" t="str">
        <f t="shared" si="1351"/>
        <v/>
      </c>
      <c r="AR1452" t="str">
        <f t="shared" si="1352"/>
        <v/>
      </c>
      <c r="AS1452" t="str">
        <f t="shared" si="1353"/>
        <v/>
      </c>
      <c r="AT1452" t="str">
        <f t="shared" si="1354"/>
        <v/>
      </c>
      <c r="AU1452" t="str">
        <f t="shared" si="1355"/>
        <v/>
      </c>
      <c r="AV1452" t="str">
        <f t="shared" si="1356"/>
        <v/>
      </c>
      <c r="AW1452" t="str">
        <f t="shared" si="1357"/>
        <v/>
      </c>
      <c r="AX1452" t="str">
        <f t="shared" si="1358"/>
        <v/>
      </c>
      <c r="AY1452" t="str">
        <f t="shared" si="1359"/>
        <v/>
      </c>
      <c r="AZ1452" t="str">
        <f t="shared" si="1360"/>
        <v/>
      </c>
      <c r="BA1452" t="str">
        <f t="shared" si="1361"/>
        <v/>
      </c>
      <c r="BB1452" t="str">
        <f t="shared" si="1362"/>
        <v/>
      </c>
      <c r="BC1452" t="str">
        <f t="shared" si="1363"/>
        <v/>
      </c>
      <c r="BD1452" t="str">
        <f t="shared" si="1364"/>
        <v/>
      </c>
      <c r="BF1452">
        <f t="shared" si="1365"/>
        <v>0</v>
      </c>
      <c r="BG1452">
        <f t="shared" si="1366"/>
        <v>0</v>
      </c>
      <c r="BH1452">
        <f t="shared" si="1367"/>
        <v>0</v>
      </c>
      <c r="BI1452">
        <f t="shared" si="1368"/>
        <v>0</v>
      </c>
      <c r="BJ1452">
        <f t="shared" si="1369"/>
        <v>0</v>
      </c>
      <c r="BK1452">
        <f t="shared" si="1370"/>
        <v>0</v>
      </c>
      <c r="BL1452">
        <f t="shared" si="1371"/>
        <v>0</v>
      </c>
      <c r="BM1452">
        <f t="shared" si="1372"/>
        <v>0</v>
      </c>
      <c r="BN1452">
        <f t="shared" si="1373"/>
        <v>0</v>
      </c>
      <c r="BO1452">
        <f t="shared" si="1374"/>
        <v>0</v>
      </c>
      <c r="BP1452">
        <f t="shared" si="1375"/>
        <v>0</v>
      </c>
      <c r="BQ1452">
        <f t="shared" si="1376"/>
        <v>0</v>
      </c>
      <c r="BR1452">
        <f t="shared" si="1377"/>
        <v>0</v>
      </c>
      <c r="BS1452">
        <f t="shared" si="1378"/>
        <v>0</v>
      </c>
      <c r="BT1452">
        <f t="shared" si="1379"/>
        <v>0</v>
      </c>
    </row>
    <row r="1453" spans="1:72" x14ac:dyDescent="0.25">
      <c r="A1453" t="str">
        <f>IF(TRIM(INDEX(games!$A:$A,ROW()))="","",TRIM(INDEX(games!$A:$A,ROW())))</f>
        <v/>
      </c>
      <c r="B1453" t="str">
        <f>IF(OR($A1453="",INDEX(games!$B:$B,ROW())=""),"",INDEX(games!$B:$B,ROW()))</f>
        <v/>
      </c>
      <c r="C1453" t="str">
        <f>IF(OR($A1453="",INDEX(games!$C:$C,ROW())=""),"",INDEX(games!$C:$C,ROW()))</f>
        <v/>
      </c>
      <c r="D1453" t="str">
        <f t="shared" si="1320"/>
        <v/>
      </c>
      <c r="E1453" t="str">
        <f t="shared" si="1321"/>
        <v/>
      </c>
      <c r="F1453" t="str">
        <f t="shared" si="1322"/>
        <v/>
      </c>
      <c r="G1453" t="e">
        <f t="shared" si="1323"/>
        <v>#N/A</v>
      </c>
      <c r="H1453" t="e">
        <f t="shared" si="1324"/>
        <v>#N/A</v>
      </c>
      <c r="I1453" t="e">
        <f t="shared" si="1325"/>
        <v>#N/A</v>
      </c>
      <c r="J1453" t="e">
        <f t="shared" si="1326"/>
        <v>#N/A</v>
      </c>
      <c r="K1453" t="e">
        <f t="shared" si="1327"/>
        <v>#N/A</v>
      </c>
      <c r="L1453" t="e">
        <f t="shared" si="1328"/>
        <v>#N/A</v>
      </c>
      <c r="M1453" t="e">
        <f t="shared" si="1329"/>
        <v>#N/A</v>
      </c>
      <c r="N1453" t="e">
        <f t="shared" si="1330"/>
        <v>#N/A</v>
      </c>
      <c r="O1453" t="str">
        <f t="shared" si="1331"/>
        <v/>
      </c>
      <c r="P1453" t="str">
        <f>IF(OR($A1453="",INDEX(games!$H:$H,ROW())=""),"",INDEX(games!$H:$H,ROW()))</f>
        <v/>
      </c>
      <c r="Q1453" t="str">
        <f t="shared" si="1332"/>
        <v/>
      </c>
      <c r="T1453">
        <f t="shared" si="1333"/>
        <v>2024</v>
      </c>
      <c r="U1453">
        <f t="shared" si="1334"/>
        <v>2024</v>
      </c>
      <c r="V1453">
        <f t="shared" si="1335"/>
        <v>0</v>
      </c>
      <c r="W1453" t="str">
        <f>IF(TRIM(INDEX(connections!$A:$A,ROW()))="","",TRIM(INDEX(connections!$A:$A,ROW())))</f>
        <v>Deep Rock Galactic: Survivor</v>
      </c>
      <c r="X1453" t="str">
        <f>IF($W1453="","",TRIM(INDEX(connections!$B:$B,ROW())))</f>
        <v>The Spell Brigade</v>
      </c>
      <c r="Y1453">
        <f t="shared" si="1336"/>
        <v>208</v>
      </c>
      <c r="Z1453">
        <f t="shared" si="1337"/>
        <v>886</v>
      </c>
      <c r="AA1453" t="str">
        <f t="shared" si="1338"/>
        <v>Yes</v>
      </c>
      <c r="AB1453" t="str">
        <f t="shared" si="1339"/>
        <v/>
      </c>
      <c r="AC1453" t="str">
        <f t="shared" si="1340"/>
        <v/>
      </c>
      <c r="AD1453">
        <f t="shared" si="1341"/>
        <v>0</v>
      </c>
      <c r="AE1453" t="str">
        <f t="shared" si="1342"/>
        <v/>
      </c>
      <c r="AG1453" t="str">
        <f t="shared" si="1343"/>
        <v/>
      </c>
      <c r="AH1453" t="str">
        <f t="shared" si="1344"/>
        <v/>
      </c>
      <c r="AI1453" t="str">
        <f t="shared" si="1345"/>
        <v/>
      </c>
      <c r="AJ1453" t="str">
        <f t="shared" si="1346"/>
        <v/>
      </c>
      <c r="AK1453" t="str">
        <f t="shared" si="1347"/>
        <v/>
      </c>
      <c r="AL1453" t="str">
        <f>IF($A1453="","",INDEX(games!$J:$J,ROW())&amp;"")</f>
        <v/>
      </c>
      <c r="AM1453" t="str">
        <f>IF($A1453="","",SUMPRODUCT($AO1453:$BD1453,'Map Analysis'!$AN$2^{0,1,2,3,4,5,6,7,8,9,10,11,12,13,14,15}))</f>
        <v/>
      </c>
      <c r="AN1453" t="str">
        <f t="shared" si="1348"/>
        <v/>
      </c>
      <c r="AO1453" t="str">
        <f t="shared" si="1349"/>
        <v/>
      </c>
      <c r="AP1453" t="str">
        <f t="shared" si="1350"/>
        <v/>
      </c>
      <c r="AQ1453" t="str">
        <f t="shared" si="1351"/>
        <v/>
      </c>
      <c r="AR1453" t="str">
        <f t="shared" si="1352"/>
        <v/>
      </c>
      <c r="AS1453" t="str">
        <f t="shared" si="1353"/>
        <v/>
      </c>
      <c r="AT1453" t="str">
        <f t="shared" si="1354"/>
        <v/>
      </c>
      <c r="AU1453" t="str">
        <f t="shared" si="1355"/>
        <v/>
      </c>
      <c r="AV1453" t="str">
        <f t="shared" si="1356"/>
        <v/>
      </c>
      <c r="AW1453" t="str">
        <f t="shared" si="1357"/>
        <v/>
      </c>
      <c r="AX1453" t="str">
        <f t="shared" si="1358"/>
        <v/>
      </c>
      <c r="AY1453" t="str">
        <f t="shared" si="1359"/>
        <v/>
      </c>
      <c r="AZ1453" t="str">
        <f t="shared" si="1360"/>
        <v/>
      </c>
      <c r="BA1453" t="str">
        <f t="shared" si="1361"/>
        <v/>
      </c>
      <c r="BB1453" t="str">
        <f t="shared" si="1362"/>
        <v/>
      </c>
      <c r="BC1453" t="str">
        <f t="shared" si="1363"/>
        <v/>
      </c>
      <c r="BD1453" t="str">
        <f t="shared" si="1364"/>
        <v/>
      </c>
      <c r="BF1453">
        <f t="shared" si="1365"/>
        <v>0</v>
      </c>
      <c r="BG1453">
        <f t="shared" si="1366"/>
        <v>0</v>
      </c>
      <c r="BH1453">
        <f t="shared" si="1367"/>
        <v>0</v>
      </c>
      <c r="BI1453">
        <f t="shared" si="1368"/>
        <v>0</v>
      </c>
      <c r="BJ1453">
        <f t="shared" si="1369"/>
        <v>0</v>
      </c>
      <c r="BK1453">
        <f t="shared" si="1370"/>
        <v>0</v>
      </c>
      <c r="BL1453">
        <f t="shared" si="1371"/>
        <v>0</v>
      </c>
      <c r="BM1453">
        <f t="shared" si="1372"/>
        <v>0</v>
      </c>
      <c r="BN1453">
        <f t="shared" si="1373"/>
        <v>0</v>
      </c>
      <c r="BO1453">
        <f t="shared" si="1374"/>
        <v>0</v>
      </c>
      <c r="BP1453">
        <f t="shared" si="1375"/>
        <v>0</v>
      </c>
      <c r="BQ1453">
        <f t="shared" si="1376"/>
        <v>0</v>
      </c>
      <c r="BR1453">
        <f t="shared" si="1377"/>
        <v>0</v>
      </c>
      <c r="BS1453">
        <f t="shared" si="1378"/>
        <v>0</v>
      </c>
      <c r="BT1453">
        <f t="shared" si="1379"/>
        <v>0</v>
      </c>
    </row>
    <row r="1454" spans="1:72" x14ac:dyDescent="0.25">
      <c r="A1454" t="str">
        <f>IF(TRIM(INDEX(games!$A:$A,ROW()))="","",TRIM(INDEX(games!$A:$A,ROW())))</f>
        <v/>
      </c>
      <c r="B1454" t="str">
        <f>IF(OR($A1454="",INDEX(games!$B:$B,ROW())=""),"",INDEX(games!$B:$B,ROW()))</f>
        <v/>
      </c>
      <c r="C1454" t="str">
        <f>IF(OR($A1454="",INDEX(games!$C:$C,ROW())=""),"",INDEX(games!$C:$C,ROW()))</f>
        <v/>
      </c>
      <c r="D1454" t="str">
        <f t="shared" si="1320"/>
        <v/>
      </c>
      <c r="E1454" t="str">
        <f t="shared" si="1321"/>
        <v/>
      </c>
      <c r="F1454" t="str">
        <f t="shared" si="1322"/>
        <v/>
      </c>
      <c r="G1454" t="e">
        <f t="shared" si="1323"/>
        <v>#N/A</v>
      </c>
      <c r="H1454" t="e">
        <f t="shared" si="1324"/>
        <v>#N/A</v>
      </c>
      <c r="I1454" t="e">
        <f t="shared" si="1325"/>
        <v>#N/A</v>
      </c>
      <c r="J1454" t="e">
        <f t="shared" si="1326"/>
        <v>#N/A</v>
      </c>
      <c r="K1454" t="e">
        <f t="shared" si="1327"/>
        <v>#N/A</v>
      </c>
      <c r="L1454" t="e">
        <f t="shared" si="1328"/>
        <v>#N/A</v>
      </c>
      <c r="M1454" t="e">
        <f t="shared" si="1329"/>
        <v>#N/A</v>
      </c>
      <c r="N1454" t="e">
        <f t="shared" si="1330"/>
        <v>#N/A</v>
      </c>
      <c r="O1454" t="str">
        <f t="shared" si="1331"/>
        <v/>
      </c>
      <c r="P1454" t="str">
        <f>IF(OR($A1454="",INDEX(games!$H:$H,ROW())=""),"",INDEX(games!$H:$H,ROW()))</f>
        <v/>
      </c>
      <c r="Q1454" t="str">
        <f t="shared" si="1332"/>
        <v/>
      </c>
      <c r="T1454">
        <f t="shared" si="1333"/>
        <v>2021</v>
      </c>
      <c r="U1454">
        <f t="shared" si="1334"/>
        <v>2024</v>
      </c>
      <c r="V1454">
        <f t="shared" si="1335"/>
        <v>3</v>
      </c>
      <c r="W1454" t="str">
        <f>IF(TRIM(INDEX(connections!$A:$A,ROW()))="","",TRIM(INDEX(connections!$A:$A,ROW())))</f>
        <v>Vampire Survivors</v>
      </c>
      <c r="X1454" t="str">
        <f>IF($W1454="","",TRIM(INDEX(connections!$B:$B,ROW())))</f>
        <v>The Spell Brigade</v>
      </c>
      <c r="Y1454">
        <f t="shared" si="1336"/>
        <v>941</v>
      </c>
      <c r="Z1454">
        <f t="shared" si="1337"/>
        <v>886</v>
      </c>
      <c r="AA1454" t="str">
        <f t="shared" si="1338"/>
        <v>Yes</v>
      </c>
      <c r="AB1454" t="str">
        <f t="shared" si="1339"/>
        <v/>
      </c>
      <c r="AC1454" t="str">
        <f t="shared" si="1340"/>
        <v/>
      </c>
      <c r="AD1454">
        <f t="shared" si="1341"/>
        <v>0</v>
      </c>
      <c r="AE1454" t="str">
        <f t="shared" si="1342"/>
        <v/>
      </c>
      <c r="AG1454" t="str">
        <f t="shared" si="1343"/>
        <v/>
      </c>
      <c r="AH1454" t="str">
        <f t="shared" si="1344"/>
        <v/>
      </c>
      <c r="AI1454" t="str">
        <f t="shared" si="1345"/>
        <v/>
      </c>
      <c r="AJ1454" t="str">
        <f t="shared" si="1346"/>
        <v/>
      </c>
      <c r="AK1454" t="str">
        <f t="shared" si="1347"/>
        <v/>
      </c>
      <c r="AL1454" t="str">
        <f>IF($A1454="","",INDEX(games!$J:$J,ROW())&amp;"")</f>
        <v/>
      </c>
      <c r="AM1454" t="str">
        <f>IF($A1454="","",SUMPRODUCT($AO1454:$BD1454,'Map Analysis'!$AN$2^{0,1,2,3,4,5,6,7,8,9,10,11,12,13,14,15}))</f>
        <v/>
      </c>
      <c r="AN1454" t="str">
        <f t="shared" si="1348"/>
        <v/>
      </c>
      <c r="AO1454" t="str">
        <f t="shared" si="1349"/>
        <v/>
      </c>
      <c r="AP1454" t="str">
        <f t="shared" si="1350"/>
        <v/>
      </c>
      <c r="AQ1454" t="str">
        <f t="shared" si="1351"/>
        <v/>
      </c>
      <c r="AR1454" t="str">
        <f t="shared" si="1352"/>
        <v/>
      </c>
      <c r="AS1454" t="str">
        <f t="shared" si="1353"/>
        <v/>
      </c>
      <c r="AT1454" t="str">
        <f t="shared" si="1354"/>
        <v/>
      </c>
      <c r="AU1454" t="str">
        <f t="shared" si="1355"/>
        <v/>
      </c>
      <c r="AV1454" t="str">
        <f t="shared" si="1356"/>
        <v/>
      </c>
      <c r="AW1454" t="str">
        <f t="shared" si="1357"/>
        <v/>
      </c>
      <c r="AX1454" t="str">
        <f t="shared" si="1358"/>
        <v/>
      </c>
      <c r="AY1454" t="str">
        <f t="shared" si="1359"/>
        <v/>
      </c>
      <c r="AZ1454" t="str">
        <f t="shared" si="1360"/>
        <v/>
      </c>
      <c r="BA1454" t="str">
        <f t="shared" si="1361"/>
        <v/>
      </c>
      <c r="BB1454" t="str">
        <f t="shared" si="1362"/>
        <v/>
      </c>
      <c r="BC1454" t="str">
        <f t="shared" si="1363"/>
        <v/>
      </c>
      <c r="BD1454" t="str">
        <f t="shared" si="1364"/>
        <v/>
      </c>
      <c r="BF1454">
        <f t="shared" si="1365"/>
        <v>0</v>
      </c>
      <c r="BG1454">
        <f t="shared" si="1366"/>
        <v>0</v>
      </c>
      <c r="BH1454">
        <f t="shared" si="1367"/>
        <v>0</v>
      </c>
      <c r="BI1454">
        <f t="shared" si="1368"/>
        <v>0</v>
      </c>
      <c r="BJ1454">
        <f t="shared" si="1369"/>
        <v>0</v>
      </c>
      <c r="BK1454">
        <f t="shared" si="1370"/>
        <v>0</v>
      </c>
      <c r="BL1454">
        <f t="shared" si="1371"/>
        <v>0</v>
      </c>
      <c r="BM1454">
        <f t="shared" si="1372"/>
        <v>0</v>
      </c>
      <c r="BN1454">
        <f t="shared" si="1373"/>
        <v>0</v>
      </c>
      <c r="BO1454">
        <f t="shared" si="1374"/>
        <v>0</v>
      </c>
      <c r="BP1454">
        <f t="shared" si="1375"/>
        <v>0</v>
      </c>
      <c r="BQ1454">
        <f t="shared" si="1376"/>
        <v>0</v>
      </c>
      <c r="BR1454">
        <f t="shared" si="1377"/>
        <v>0</v>
      </c>
      <c r="BS1454">
        <f t="shared" si="1378"/>
        <v>0</v>
      </c>
      <c r="BT1454">
        <f t="shared" si="1379"/>
        <v>0</v>
      </c>
    </row>
    <row r="1455" spans="1:72" x14ac:dyDescent="0.25">
      <c r="A1455" t="str">
        <f>IF(TRIM(INDEX(games!$A:$A,ROW()))="","",TRIM(INDEX(games!$A:$A,ROW())))</f>
        <v/>
      </c>
      <c r="B1455" t="str">
        <f>IF(OR($A1455="",INDEX(games!$B:$B,ROW())=""),"",INDEX(games!$B:$B,ROW()))</f>
        <v/>
      </c>
      <c r="C1455" t="str">
        <f>IF(OR($A1455="",INDEX(games!$C:$C,ROW())=""),"",INDEX(games!$C:$C,ROW()))</f>
        <v/>
      </c>
      <c r="D1455" t="str">
        <f t="shared" si="1320"/>
        <v/>
      </c>
      <c r="E1455" t="str">
        <f t="shared" si="1321"/>
        <v/>
      </c>
      <c r="F1455" t="str">
        <f t="shared" si="1322"/>
        <v/>
      </c>
      <c r="G1455" t="e">
        <f t="shared" si="1323"/>
        <v>#N/A</v>
      </c>
      <c r="H1455" t="e">
        <f t="shared" si="1324"/>
        <v>#N/A</v>
      </c>
      <c r="I1455" t="e">
        <f t="shared" si="1325"/>
        <v>#N/A</v>
      </c>
      <c r="J1455" t="e">
        <f t="shared" si="1326"/>
        <v>#N/A</v>
      </c>
      <c r="K1455" t="e">
        <f t="shared" si="1327"/>
        <v>#N/A</v>
      </c>
      <c r="L1455" t="e">
        <f t="shared" si="1328"/>
        <v>#N/A</v>
      </c>
      <c r="M1455" t="e">
        <f t="shared" si="1329"/>
        <v>#N/A</v>
      </c>
      <c r="N1455" t="e">
        <f t="shared" si="1330"/>
        <v>#N/A</v>
      </c>
      <c r="O1455" t="str">
        <f t="shared" si="1331"/>
        <v/>
      </c>
      <c r="P1455" t="str">
        <f>IF(OR($A1455="",INDEX(games!$H:$H,ROW())=""),"",INDEX(games!$H:$H,ROW()))</f>
        <v/>
      </c>
      <c r="Q1455" t="str">
        <f t="shared" si="1332"/>
        <v/>
      </c>
      <c r="T1455">
        <f t="shared" si="1333"/>
        <v>2021</v>
      </c>
      <c r="U1455">
        <f t="shared" si="1334"/>
        <v>2026</v>
      </c>
      <c r="V1455">
        <f t="shared" si="1335"/>
        <v>5</v>
      </c>
      <c r="W1455" t="str">
        <f>IF(TRIM(INDEX(connections!$A:$A,ROW()))="","",TRIM(INDEX(connections!$A:$A,ROW())))</f>
        <v>Roguebook</v>
      </c>
      <c r="X1455" t="str">
        <f>IF($W1455="","",TRIM(INDEX(connections!$B:$B,ROW())))</f>
        <v>The Spirit Lift</v>
      </c>
      <c r="Y1455">
        <f t="shared" si="1336"/>
        <v>710</v>
      </c>
      <c r="Z1455">
        <f t="shared" si="1337"/>
        <v>887</v>
      </c>
      <c r="AA1455" t="str">
        <f t="shared" si="1338"/>
        <v>Yes</v>
      </c>
      <c r="AB1455" t="str">
        <f t="shared" si="1339"/>
        <v>Yes</v>
      </c>
      <c r="AC1455">
        <f t="shared" si="1340"/>
        <v>1</v>
      </c>
      <c r="AD1455">
        <f t="shared" si="1341"/>
        <v>0</v>
      </c>
      <c r="AE1455" t="str">
        <f t="shared" si="1342"/>
        <v/>
      </c>
      <c r="AG1455" t="str">
        <f t="shared" si="1343"/>
        <v/>
      </c>
      <c r="AH1455" t="str">
        <f t="shared" si="1344"/>
        <v/>
      </c>
      <c r="AI1455" t="str">
        <f t="shared" si="1345"/>
        <v/>
      </c>
      <c r="AJ1455" t="str">
        <f t="shared" si="1346"/>
        <v/>
      </c>
      <c r="AK1455" t="str">
        <f t="shared" si="1347"/>
        <v/>
      </c>
      <c r="AL1455" t="str">
        <f>IF($A1455="","",INDEX(games!$J:$J,ROW())&amp;"")</f>
        <v/>
      </c>
      <c r="AM1455" t="str">
        <f>IF($A1455="","",SUMPRODUCT($AO1455:$BD1455,'Map Analysis'!$AN$2^{0,1,2,3,4,5,6,7,8,9,10,11,12,13,14,15}))</f>
        <v/>
      </c>
      <c r="AN1455" t="str">
        <f t="shared" si="1348"/>
        <v/>
      </c>
      <c r="AO1455" t="str">
        <f t="shared" si="1349"/>
        <v/>
      </c>
      <c r="AP1455" t="str">
        <f t="shared" si="1350"/>
        <v/>
      </c>
      <c r="AQ1455" t="str">
        <f t="shared" si="1351"/>
        <v/>
      </c>
      <c r="AR1455" t="str">
        <f t="shared" si="1352"/>
        <v/>
      </c>
      <c r="AS1455" t="str">
        <f t="shared" si="1353"/>
        <v/>
      </c>
      <c r="AT1455" t="str">
        <f t="shared" si="1354"/>
        <v/>
      </c>
      <c r="AU1455" t="str">
        <f t="shared" si="1355"/>
        <v/>
      </c>
      <c r="AV1455" t="str">
        <f t="shared" si="1356"/>
        <v/>
      </c>
      <c r="AW1455" t="str">
        <f t="shared" si="1357"/>
        <v/>
      </c>
      <c r="AX1455" t="str">
        <f t="shared" si="1358"/>
        <v/>
      </c>
      <c r="AY1455" t="str">
        <f t="shared" si="1359"/>
        <v/>
      </c>
      <c r="AZ1455" t="str">
        <f t="shared" si="1360"/>
        <v/>
      </c>
      <c r="BA1455" t="str">
        <f t="shared" si="1361"/>
        <v/>
      </c>
      <c r="BB1455" t="str">
        <f t="shared" si="1362"/>
        <v/>
      </c>
      <c r="BC1455" t="str">
        <f t="shared" si="1363"/>
        <v/>
      </c>
      <c r="BD1455" t="str">
        <f t="shared" si="1364"/>
        <v/>
      </c>
      <c r="BF1455">
        <f t="shared" si="1365"/>
        <v>0</v>
      </c>
      <c r="BG1455">
        <f t="shared" si="1366"/>
        <v>0</v>
      </c>
      <c r="BH1455">
        <f t="shared" si="1367"/>
        <v>0</v>
      </c>
      <c r="BI1455">
        <f t="shared" si="1368"/>
        <v>0</v>
      </c>
      <c r="BJ1455">
        <f t="shared" si="1369"/>
        <v>0</v>
      </c>
      <c r="BK1455">
        <f t="shared" si="1370"/>
        <v>0</v>
      </c>
      <c r="BL1455">
        <f t="shared" si="1371"/>
        <v>0</v>
      </c>
      <c r="BM1455">
        <f t="shared" si="1372"/>
        <v>0</v>
      </c>
      <c r="BN1455">
        <f t="shared" si="1373"/>
        <v>0</v>
      </c>
      <c r="BO1455">
        <f t="shared" si="1374"/>
        <v>0</v>
      </c>
      <c r="BP1455">
        <f t="shared" si="1375"/>
        <v>0</v>
      </c>
      <c r="BQ1455">
        <f t="shared" si="1376"/>
        <v>0</v>
      </c>
      <c r="BR1455">
        <f t="shared" si="1377"/>
        <v>0</v>
      </c>
      <c r="BS1455">
        <f t="shared" si="1378"/>
        <v>0</v>
      </c>
      <c r="BT1455">
        <f t="shared" si="1379"/>
        <v>0</v>
      </c>
    </row>
    <row r="1456" spans="1:72" x14ac:dyDescent="0.25">
      <c r="A1456" t="str">
        <f>IF(TRIM(INDEX(games!$A:$A,ROW()))="","",TRIM(INDEX(games!$A:$A,ROW())))</f>
        <v/>
      </c>
      <c r="B1456" t="str">
        <f>IF(OR($A1456="",INDEX(games!$B:$B,ROW())=""),"",INDEX(games!$B:$B,ROW()))</f>
        <v/>
      </c>
      <c r="C1456" t="str">
        <f>IF(OR($A1456="",INDEX(games!$C:$C,ROW())=""),"",INDEX(games!$C:$C,ROW()))</f>
        <v/>
      </c>
      <c r="D1456" t="str">
        <f t="shared" si="1320"/>
        <v/>
      </c>
      <c r="E1456" t="str">
        <f t="shared" si="1321"/>
        <v/>
      </c>
      <c r="F1456" t="str">
        <f t="shared" si="1322"/>
        <v/>
      </c>
      <c r="G1456" t="e">
        <f t="shared" si="1323"/>
        <v>#N/A</v>
      </c>
      <c r="H1456" t="e">
        <f t="shared" si="1324"/>
        <v>#N/A</v>
      </c>
      <c r="I1456" t="e">
        <f t="shared" si="1325"/>
        <v>#N/A</v>
      </c>
      <c r="J1456" t="e">
        <f t="shared" si="1326"/>
        <v>#N/A</v>
      </c>
      <c r="K1456" t="e">
        <f t="shared" si="1327"/>
        <v>#N/A</v>
      </c>
      <c r="L1456" t="e">
        <f t="shared" si="1328"/>
        <v>#N/A</v>
      </c>
      <c r="M1456" t="e">
        <f t="shared" si="1329"/>
        <v>#N/A</v>
      </c>
      <c r="N1456" t="e">
        <f t="shared" si="1330"/>
        <v>#N/A</v>
      </c>
      <c r="O1456" t="str">
        <f t="shared" si="1331"/>
        <v/>
      </c>
      <c r="P1456" t="str">
        <f>IF(OR($A1456="",INDEX(games!$H:$H,ROW())=""),"",INDEX(games!$H:$H,ROW()))</f>
        <v/>
      </c>
      <c r="Q1456" t="str">
        <f t="shared" si="1332"/>
        <v/>
      </c>
      <c r="T1456">
        <f t="shared" si="1333"/>
        <v>2017</v>
      </c>
      <c r="U1456">
        <f t="shared" si="1334"/>
        <v>2026</v>
      </c>
      <c r="V1456">
        <f t="shared" si="1335"/>
        <v>9</v>
      </c>
      <c r="W1456" t="str">
        <f>IF(TRIM(INDEX(connections!$A:$A,ROW()))="","",TRIM(INDEX(connections!$A:$A,ROW())))</f>
        <v>Slay the Spire</v>
      </c>
      <c r="X1456" t="str">
        <f>IF($W1456="","",TRIM(INDEX(connections!$B:$B,ROW())))</f>
        <v>The Spirit Lift</v>
      </c>
      <c r="Y1456">
        <f t="shared" si="1336"/>
        <v>772</v>
      </c>
      <c r="Z1456">
        <f t="shared" si="1337"/>
        <v>887</v>
      </c>
      <c r="AA1456" t="str">
        <f t="shared" si="1338"/>
        <v>Yes</v>
      </c>
      <c r="AB1456" t="str">
        <f t="shared" si="1339"/>
        <v>Yes</v>
      </c>
      <c r="AC1456">
        <f t="shared" si="1340"/>
        <v>1</v>
      </c>
      <c r="AD1456">
        <f t="shared" si="1341"/>
        <v>0</v>
      </c>
      <c r="AE1456" t="str">
        <f t="shared" si="1342"/>
        <v/>
      </c>
      <c r="AG1456" t="str">
        <f t="shared" si="1343"/>
        <v/>
      </c>
      <c r="AH1456" t="str">
        <f t="shared" si="1344"/>
        <v/>
      </c>
      <c r="AI1456" t="str">
        <f t="shared" si="1345"/>
        <v/>
      </c>
      <c r="AJ1456" t="str">
        <f t="shared" si="1346"/>
        <v/>
      </c>
      <c r="AK1456" t="str">
        <f t="shared" si="1347"/>
        <v/>
      </c>
      <c r="AL1456" t="str">
        <f>IF($A1456="","",INDEX(games!$J:$J,ROW())&amp;"")</f>
        <v/>
      </c>
      <c r="AM1456" t="str">
        <f>IF($A1456="","",SUMPRODUCT($AO1456:$BD1456,'Map Analysis'!$AN$2^{0,1,2,3,4,5,6,7,8,9,10,11,12,13,14,15}))</f>
        <v/>
      </c>
      <c r="AN1456" t="str">
        <f t="shared" si="1348"/>
        <v/>
      </c>
      <c r="AO1456" t="str">
        <f t="shared" si="1349"/>
        <v/>
      </c>
      <c r="AP1456" t="str">
        <f t="shared" si="1350"/>
        <v/>
      </c>
      <c r="AQ1456" t="str">
        <f t="shared" si="1351"/>
        <v/>
      </c>
      <c r="AR1456" t="str">
        <f t="shared" si="1352"/>
        <v/>
      </c>
      <c r="AS1456" t="str">
        <f t="shared" si="1353"/>
        <v/>
      </c>
      <c r="AT1456" t="str">
        <f t="shared" si="1354"/>
        <v/>
      </c>
      <c r="AU1456" t="str">
        <f t="shared" si="1355"/>
        <v/>
      </c>
      <c r="AV1456" t="str">
        <f t="shared" si="1356"/>
        <v/>
      </c>
      <c r="AW1456" t="str">
        <f t="shared" si="1357"/>
        <v/>
      </c>
      <c r="AX1456" t="str">
        <f t="shared" si="1358"/>
        <v/>
      </c>
      <c r="AY1456" t="str">
        <f t="shared" si="1359"/>
        <v/>
      </c>
      <c r="AZ1456" t="str">
        <f t="shared" si="1360"/>
        <v/>
      </c>
      <c r="BA1456" t="str">
        <f t="shared" si="1361"/>
        <v/>
      </c>
      <c r="BB1456" t="str">
        <f t="shared" si="1362"/>
        <v/>
      </c>
      <c r="BC1456" t="str">
        <f t="shared" si="1363"/>
        <v/>
      </c>
      <c r="BD1456" t="str">
        <f t="shared" si="1364"/>
        <v/>
      </c>
      <c r="BF1456">
        <f t="shared" si="1365"/>
        <v>0</v>
      </c>
      <c r="BG1456">
        <f t="shared" si="1366"/>
        <v>0</v>
      </c>
      <c r="BH1456">
        <f t="shared" si="1367"/>
        <v>0</v>
      </c>
      <c r="BI1456">
        <f t="shared" si="1368"/>
        <v>0</v>
      </c>
      <c r="BJ1456">
        <f t="shared" si="1369"/>
        <v>0</v>
      </c>
      <c r="BK1456">
        <f t="shared" si="1370"/>
        <v>0</v>
      </c>
      <c r="BL1456">
        <f t="shared" si="1371"/>
        <v>0</v>
      </c>
      <c r="BM1456">
        <f t="shared" si="1372"/>
        <v>0</v>
      </c>
      <c r="BN1456">
        <f t="shared" si="1373"/>
        <v>0</v>
      </c>
      <c r="BO1456">
        <f t="shared" si="1374"/>
        <v>0</v>
      </c>
      <c r="BP1456">
        <f t="shared" si="1375"/>
        <v>0</v>
      </c>
      <c r="BQ1456">
        <f t="shared" si="1376"/>
        <v>0</v>
      </c>
      <c r="BR1456">
        <f t="shared" si="1377"/>
        <v>0</v>
      </c>
      <c r="BS1456">
        <f t="shared" si="1378"/>
        <v>0</v>
      </c>
      <c r="BT1456">
        <f t="shared" si="1379"/>
        <v>0</v>
      </c>
    </row>
    <row r="1457" spans="1:72" x14ac:dyDescent="0.25">
      <c r="A1457" t="str">
        <f>IF(TRIM(INDEX(games!$A:$A,ROW()))="","",TRIM(INDEX(games!$A:$A,ROW())))</f>
        <v/>
      </c>
      <c r="B1457" t="str">
        <f>IF(OR($A1457="",INDEX(games!$B:$B,ROW())=""),"",INDEX(games!$B:$B,ROW()))</f>
        <v/>
      </c>
      <c r="C1457" t="str">
        <f>IF(OR($A1457="",INDEX(games!$C:$C,ROW())=""),"",INDEX(games!$C:$C,ROW()))</f>
        <v/>
      </c>
      <c r="D1457" t="str">
        <f t="shared" si="1320"/>
        <v/>
      </c>
      <c r="E1457" t="str">
        <f t="shared" si="1321"/>
        <v/>
      </c>
      <c r="F1457" t="str">
        <f t="shared" si="1322"/>
        <v/>
      </c>
      <c r="G1457" t="e">
        <f t="shared" si="1323"/>
        <v>#N/A</v>
      </c>
      <c r="H1457" t="e">
        <f t="shared" si="1324"/>
        <v>#N/A</v>
      </c>
      <c r="I1457" t="e">
        <f t="shared" si="1325"/>
        <v>#N/A</v>
      </c>
      <c r="J1457" t="e">
        <f t="shared" si="1326"/>
        <v>#N/A</v>
      </c>
      <c r="K1457" t="e">
        <f t="shared" si="1327"/>
        <v>#N/A</v>
      </c>
      <c r="L1457" t="e">
        <f t="shared" si="1328"/>
        <v>#N/A</v>
      </c>
      <c r="M1457" t="e">
        <f t="shared" si="1329"/>
        <v>#N/A</v>
      </c>
      <c r="N1457" t="e">
        <f t="shared" si="1330"/>
        <v>#N/A</v>
      </c>
      <c r="O1457" t="str">
        <f t="shared" si="1331"/>
        <v/>
      </c>
      <c r="P1457" t="str">
        <f>IF(OR($A1457="",INDEX(games!$H:$H,ROW())=""),"",INDEX(games!$H:$H,ROW()))</f>
        <v/>
      </c>
      <c r="Q1457" t="str">
        <f t="shared" si="1332"/>
        <v/>
      </c>
      <c r="T1457">
        <f t="shared" si="1333"/>
        <v>2016</v>
      </c>
      <c r="U1457">
        <f t="shared" si="1334"/>
        <v>2022</v>
      </c>
      <c r="V1457">
        <f t="shared" si="1335"/>
        <v>6</v>
      </c>
      <c r="W1457" t="str">
        <f>IF(TRIM(INDEX(connections!$A:$A,ROW()))="","",TRIM(INDEX(connections!$A:$A,ROW())))</f>
        <v>Enter the Gungeon</v>
      </c>
      <c r="X1457" t="str">
        <f>IF($W1457="","",TRIM(INDEX(connections!$B:$B,ROW())))</f>
        <v>The Unliving</v>
      </c>
      <c r="Y1457">
        <f t="shared" si="1336"/>
        <v>292</v>
      </c>
      <c r="Z1457">
        <f t="shared" si="1337"/>
        <v>888</v>
      </c>
      <c r="AA1457" t="str">
        <f t="shared" si="1338"/>
        <v>Yes</v>
      </c>
      <c r="AB1457" t="str">
        <f t="shared" si="1339"/>
        <v>Yes</v>
      </c>
      <c r="AC1457">
        <f t="shared" si="1340"/>
        <v>1</v>
      </c>
      <c r="AD1457">
        <f t="shared" si="1341"/>
        <v>0</v>
      </c>
      <c r="AE1457" t="str">
        <f t="shared" si="1342"/>
        <v/>
      </c>
      <c r="AG1457" t="str">
        <f t="shared" si="1343"/>
        <v/>
      </c>
      <c r="AH1457" t="str">
        <f t="shared" si="1344"/>
        <v/>
      </c>
      <c r="AI1457" t="str">
        <f t="shared" si="1345"/>
        <v/>
      </c>
      <c r="AJ1457" t="str">
        <f t="shared" si="1346"/>
        <v/>
      </c>
      <c r="AK1457" t="str">
        <f t="shared" si="1347"/>
        <v/>
      </c>
      <c r="AL1457" t="str">
        <f>IF($A1457="","",INDEX(games!$J:$J,ROW())&amp;"")</f>
        <v/>
      </c>
      <c r="AM1457" t="str">
        <f>IF($A1457="","",SUMPRODUCT($AO1457:$BD1457,'Map Analysis'!$AN$2^{0,1,2,3,4,5,6,7,8,9,10,11,12,13,14,15}))</f>
        <v/>
      </c>
      <c r="AN1457" t="str">
        <f t="shared" si="1348"/>
        <v/>
      </c>
      <c r="AO1457" t="str">
        <f t="shared" si="1349"/>
        <v/>
      </c>
      <c r="AP1457" t="str">
        <f t="shared" si="1350"/>
        <v/>
      </c>
      <c r="AQ1457" t="str">
        <f t="shared" si="1351"/>
        <v/>
      </c>
      <c r="AR1457" t="str">
        <f t="shared" si="1352"/>
        <v/>
      </c>
      <c r="AS1457" t="str">
        <f t="shared" si="1353"/>
        <v/>
      </c>
      <c r="AT1457" t="str">
        <f t="shared" si="1354"/>
        <v/>
      </c>
      <c r="AU1457" t="str">
        <f t="shared" si="1355"/>
        <v/>
      </c>
      <c r="AV1457" t="str">
        <f t="shared" si="1356"/>
        <v/>
      </c>
      <c r="AW1457" t="str">
        <f t="shared" si="1357"/>
        <v/>
      </c>
      <c r="AX1457" t="str">
        <f t="shared" si="1358"/>
        <v/>
      </c>
      <c r="AY1457" t="str">
        <f t="shared" si="1359"/>
        <v/>
      </c>
      <c r="AZ1457" t="str">
        <f t="shared" si="1360"/>
        <v/>
      </c>
      <c r="BA1457" t="str">
        <f t="shared" si="1361"/>
        <v/>
      </c>
      <c r="BB1457" t="str">
        <f t="shared" si="1362"/>
        <v/>
      </c>
      <c r="BC1457" t="str">
        <f t="shared" si="1363"/>
        <v/>
      </c>
      <c r="BD1457" t="str">
        <f t="shared" si="1364"/>
        <v/>
      </c>
      <c r="BF1457">
        <f t="shared" si="1365"/>
        <v>1</v>
      </c>
      <c r="BG1457">
        <f t="shared" si="1366"/>
        <v>0</v>
      </c>
      <c r="BH1457">
        <f t="shared" si="1367"/>
        <v>0</v>
      </c>
      <c r="BI1457">
        <f t="shared" si="1368"/>
        <v>0</v>
      </c>
      <c r="BJ1457">
        <f t="shared" si="1369"/>
        <v>0</v>
      </c>
      <c r="BK1457">
        <f t="shared" si="1370"/>
        <v>0</v>
      </c>
      <c r="BL1457">
        <f t="shared" si="1371"/>
        <v>0</v>
      </c>
      <c r="BM1457">
        <f t="shared" si="1372"/>
        <v>0</v>
      </c>
      <c r="BN1457">
        <f t="shared" si="1373"/>
        <v>0</v>
      </c>
      <c r="BO1457">
        <f t="shared" si="1374"/>
        <v>0</v>
      </c>
      <c r="BP1457">
        <f t="shared" si="1375"/>
        <v>0</v>
      </c>
      <c r="BQ1457">
        <f t="shared" si="1376"/>
        <v>0</v>
      </c>
      <c r="BR1457">
        <f t="shared" si="1377"/>
        <v>0</v>
      </c>
      <c r="BS1457">
        <f t="shared" si="1378"/>
        <v>0</v>
      </c>
      <c r="BT1457">
        <f t="shared" si="1379"/>
        <v>0</v>
      </c>
    </row>
    <row r="1458" spans="1:72" x14ac:dyDescent="0.25">
      <c r="A1458" t="str">
        <f>IF(TRIM(INDEX(games!$A:$A,ROW()))="","",TRIM(INDEX(games!$A:$A,ROW())))</f>
        <v/>
      </c>
      <c r="B1458" t="str">
        <f>IF(OR($A1458="",INDEX(games!$B:$B,ROW())=""),"",INDEX(games!$B:$B,ROW()))</f>
        <v/>
      </c>
      <c r="C1458" t="str">
        <f>IF(OR($A1458="",INDEX(games!$C:$C,ROW())=""),"",INDEX(games!$C:$C,ROW()))</f>
        <v/>
      </c>
      <c r="D1458" t="str">
        <f t="shared" si="1320"/>
        <v/>
      </c>
      <c r="E1458" t="str">
        <f t="shared" si="1321"/>
        <v/>
      </c>
      <c r="F1458" t="str">
        <f t="shared" si="1322"/>
        <v/>
      </c>
      <c r="G1458" t="e">
        <f t="shared" si="1323"/>
        <v>#N/A</v>
      </c>
      <c r="H1458" t="e">
        <f t="shared" si="1324"/>
        <v>#N/A</v>
      </c>
      <c r="I1458" t="e">
        <f t="shared" si="1325"/>
        <v>#N/A</v>
      </c>
      <c r="J1458" t="e">
        <f t="shared" si="1326"/>
        <v>#N/A</v>
      </c>
      <c r="K1458" t="e">
        <f t="shared" si="1327"/>
        <v>#N/A</v>
      </c>
      <c r="L1458" t="e">
        <f t="shared" si="1328"/>
        <v>#N/A</v>
      </c>
      <c r="M1458" t="e">
        <f t="shared" si="1329"/>
        <v>#N/A</v>
      </c>
      <c r="N1458" t="e">
        <f t="shared" si="1330"/>
        <v>#N/A</v>
      </c>
      <c r="O1458" t="str">
        <f t="shared" si="1331"/>
        <v/>
      </c>
      <c r="P1458" t="str">
        <f>IF(OR($A1458="",INDEX(games!$H:$H,ROW())=""),"",INDEX(games!$H:$H,ROW()))</f>
        <v/>
      </c>
      <c r="Q1458" t="str">
        <f t="shared" si="1332"/>
        <v/>
      </c>
      <c r="T1458">
        <f t="shared" si="1333"/>
        <v>2019</v>
      </c>
      <c r="U1458">
        <f t="shared" si="1334"/>
        <v>2022</v>
      </c>
      <c r="V1458">
        <f t="shared" si="1335"/>
        <v>3</v>
      </c>
      <c r="W1458" t="str">
        <f>IF(TRIM(INDEX(connections!$A:$A,ROW()))="","",TRIM(INDEX(connections!$A:$A,ROW())))</f>
        <v>Hades</v>
      </c>
      <c r="X1458" t="str">
        <f>IF($W1458="","",TRIM(INDEX(connections!$B:$B,ROW())))</f>
        <v>The Unliving</v>
      </c>
      <c r="Y1458">
        <f t="shared" si="1336"/>
        <v>375</v>
      </c>
      <c r="Z1458">
        <f t="shared" si="1337"/>
        <v>888</v>
      </c>
      <c r="AA1458" t="str">
        <f t="shared" si="1338"/>
        <v>Yes</v>
      </c>
      <c r="AB1458" t="str">
        <f t="shared" si="1339"/>
        <v>Yes</v>
      </c>
      <c r="AC1458">
        <f t="shared" si="1340"/>
        <v>1</v>
      </c>
      <c r="AD1458">
        <f t="shared" si="1341"/>
        <v>0</v>
      </c>
      <c r="AE1458" t="str">
        <f t="shared" si="1342"/>
        <v/>
      </c>
      <c r="AG1458" t="str">
        <f t="shared" si="1343"/>
        <v/>
      </c>
      <c r="AH1458" t="str">
        <f t="shared" si="1344"/>
        <v/>
      </c>
      <c r="AI1458" t="str">
        <f t="shared" si="1345"/>
        <v/>
      </c>
      <c r="AJ1458" t="str">
        <f t="shared" si="1346"/>
        <v/>
      </c>
      <c r="AK1458" t="str">
        <f t="shared" si="1347"/>
        <v/>
      </c>
      <c r="AL1458" t="str">
        <f>IF($A1458="","",INDEX(games!$J:$J,ROW())&amp;"")</f>
        <v/>
      </c>
      <c r="AM1458" t="str">
        <f>IF($A1458="","",SUMPRODUCT($AO1458:$BD1458,'Map Analysis'!$AN$2^{0,1,2,3,4,5,6,7,8,9,10,11,12,13,14,15}))</f>
        <v/>
      </c>
      <c r="AN1458" t="str">
        <f t="shared" si="1348"/>
        <v/>
      </c>
      <c r="AO1458" t="str">
        <f t="shared" si="1349"/>
        <v/>
      </c>
      <c r="AP1458" t="str">
        <f t="shared" si="1350"/>
        <v/>
      </c>
      <c r="AQ1458" t="str">
        <f t="shared" si="1351"/>
        <v/>
      </c>
      <c r="AR1458" t="str">
        <f t="shared" si="1352"/>
        <v/>
      </c>
      <c r="AS1458" t="str">
        <f t="shared" si="1353"/>
        <v/>
      </c>
      <c r="AT1458" t="str">
        <f t="shared" si="1354"/>
        <v/>
      </c>
      <c r="AU1458" t="str">
        <f t="shared" si="1355"/>
        <v/>
      </c>
      <c r="AV1458" t="str">
        <f t="shared" si="1356"/>
        <v/>
      </c>
      <c r="AW1458" t="str">
        <f t="shared" si="1357"/>
        <v/>
      </c>
      <c r="AX1458" t="str">
        <f t="shared" si="1358"/>
        <v/>
      </c>
      <c r="AY1458" t="str">
        <f t="shared" si="1359"/>
        <v/>
      </c>
      <c r="AZ1458" t="str">
        <f t="shared" si="1360"/>
        <v/>
      </c>
      <c r="BA1458" t="str">
        <f t="shared" si="1361"/>
        <v/>
      </c>
      <c r="BB1458" t="str">
        <f t="shared" si="1362"/>
        <v/>
      </c>
      <c r="BC1458" t="str">
        <f t="shared" si="1363"/>
        <v/>
      </c>
      <c r="BD1458" t="str">
        <f t="shared" si="1364"/>
        <v/>
      </c>
      <c r="BF1458">
        <f t="shared" si="1365"/>
        <v>1</v>
      </c>
      <c r="BG1458">
        <f t="shared" si="1366"/>
        <v>0</v>
      </c>
      <c r="BH1458">
        <f t="shared" si="1367"/>
        <v>0</v>
      </c>
      <c r="BI1458">
        <f t="shared" si="1368"/>
        <v>0</v>
      </c>
      <c r="BJ1458">
        <f t="shared" si="1369"/>
        <v>0</v>
      </c>
      <c r="BK1458">
        <f t="shared" si="1370"/>
        <v>0</v>
      </c>
      <c r="BL1458">
        <f t="shared" si="1371"/>
        <v>0</v>
      </c>
      <c r="BM1458">
        <f t="shared" si="1372"/>
        <v>0</v>
      </c>
      <c r="BN1458">
        <f t="shared" si="1373"/>
        <v>0</v>
      </c>
      <c r="BO1458">
        <f t="shared" si="1374"/>
        <v>0</v>
      </c>
      <c r="BP1458">
        <f t="shared" si="1375"/>
        <v>0</v>
      </c>
      <c r="BQ1458">
        <f t="shared" si="1376"/>
        <v>0</v>
      </c>
      <c r="BR1458">
        <f t="shared" si="1377"/>
        <v>0</v>
      </c>
      <c r="BS1458">
        <f t="shared" si="1378"/>
        <v>0</v>
      </c>
      <c r="BT1458">
        <f t="shared" si="1379"/>
        <v>0</v>
      </c>
    </row>
    <row r="1459" spans="1:72" x14ac:dyDescent="0.25">
      <c r="A1459" t="str">
        <f>IF(TRIM(INDEX(games!$A:$A,ROW()))="","",TRIM(INDEX(games!$A:$A,ROW())))</f>
        <v/>
      </c>
      <c r="B1459" t="str">
        <f>IF(OR($A1459="",INDEX(games!$B:$B,ROW())=""),"",INDEX(games!$B:$B,ROW()))</f>
        <v/>
      </c>
      <c r="C1459" t="str">
        <f>IF(OR($A1459="",INDEX(games!$C:$C,ROW())=""),"",INDEX(games!$C:$C,ROW()))</f>
        <v/>
      </c>
      <c r="D1459" t="str">
        <f t="shared" si="1320"/>
        <v/>
      </c>
      <c r="E1459" t="str">
        <f t="shared" si="1321"/>
        <v/>
      </c>
      <c r="F1459" t="str">
        <f t="shared" si="1322"/>
        <v/>
      </c>
      <c r="G1459" t="e">
        <f t="shared" si="1323"/>
        <v>#N/A</v>
      </c>
      <c r="H1459" t="e">
        <f t="shared" si="1324"/>
        <v>#N/A</v>
      </c>
      <c r="I1459" t="e">
        <f t="shared" si="1325"/>
        <v>#N/A</v>
      </c>
      <c r="J1459" t="e">
        <f t="shared" si="1326"/>
        <v>#N/A</v>
      </c>
      <c r="K1459" t="e">
        <f t="shared" si="1327"/>
        <v>#N/A</v>
      </c>
      <c r="L1459" t="e">
        <f t="shared" si="1328"/>
        <v>#N/A</v>
      </c>
      <c r="M1459" t="e">
        <f t="shared" si="1329"/>
        <v>#N/A</v>
      </c>
      <c r="N1459" t="e">
        <f t="shared" si="1330"/>
        <v>#N/A</v>
      </c>
      <c r="O1459" t="str">
        <f t="shared" si="1331"/>
        <v/>
      </c>
      <c r="P1459" t="str">
        <f>IF(OR($A1459="",INDEX(games!$H:$H,ROW())=""),"",INDEX(games!$H:$H,ROW()))</f>
        <v/>
      </c>
      <c r="Q1459" t="str">
        <f t="shared" si="1332"/>
        <v/>
      </c>
      <c r="T1459">
        <f t="shared" si="1333"/>
        <v>2011</v>
      </c>
      <c r="U1459">
        <f t="shared" si="1334"/>
        <v>2018</v>
      </c>
      <c r="V1459">
        <f t="shared" si="1335"/>
        <v>7</v>
      </c>
      <c r="W1459" t="str">
        <f>IF(TRIM(INDEX(connections!$A:$A,ROW()))="","",TRIM(INDEX(connections!$A:$A,ROW())))</f>
        <v>The Binding of Isaac</v>
      </c>
      <c r="X1459" t="str">
        <f>IF($W1459="","",TRIM(INDEX(connections!$B:$B,ROW())))</f>
        <v>The Void Rains Upon Her Heart</v>
      </c>
      <c r="Y1459">
        <f t="shared" si="1336"/>
        <v>865</v>
      </c>
      <c r="Z1459">
        <f t="shared" si="1337"/>
        <v>889</v>
      </c>
      <c r="AA1459" t="str">
        <f t="shared" si="1338"/>
        <v>Yes</v>
      </c>
      <c r="AB1459" t="str">
        <f t="shared" si="1339"/>
        <v/>
      </c>
      <c r="AC1459" t="str">
        <f t="shared" si="1340"/>
        <v/>
      </c>
      <c r="AD1459">
        <f t="shared" si="1341"/>
        <v>0</v>
      </c>
      <c r="AE1459" t="str">
        <f t="shared" si="1342"/>
        <v/>
      </c>
      <c r="AG1459" t="str">
        <f t="shared" si="1343"/>
        <v/>
      </c>
      <c r="AH1459" t="str">
        <f t="shared" si="1344"/>
        <v/>
      </c>
      <c r="AI1459" t="str">
        <f t="shared" si="1345"/>
        <v/>
      </c>
      <c r="AJ1459" t="str">
        <f t="shared" si="1346"/>
        <v/>
      </c>
      <c r="AK1459" t="str">
        <f t="shared" si="1347"/>
        <v/>
      </c>
      <c r="AL1459" t="str">
        <f>IF($A1459="","",INDEX(games!$J:$J,ROW())&amp;"")</f>
        <v/>
      </c>
      <c r="AM1459" t="str">
        <f>IF($A1459="","",SUMPRODUCT($AO1459:$BD1459,'Map Analysis'!$AN$2^{0,1,2,3,4,5,6,7,8,9,10,11,12,13,14,15}))</f>
        <v/>
      </c>
      <c r="AN1459" t="str">
        <f t="shared" si="1348"/>
        <v/>
      </c>
      <c r="AO1459" t="str">
        <f t="shared" si="1349"/>
        <v/>
      </c>
      <c r="AP1459" t="str">
        <f t="shared" si="1350"/>
        <v/>
      </c>
      <c r="AQ1459" t="str">
        <f t="shared" si="1351"/>
        <v/>
      </c>
      <c r="AR1459" t="str">
        <f t="shared" si="1352"/>
        <v/>
      </c>
      <c r="AS1459" t="str">
        <f t="shared" si="1353"/>
        <v/>
      </c>
      <c r="AT1459" t="str">
        <f t="shared" si="1354"/>
        <v/>
      </c>
      <c r="AU1459" t="str">
        <f t="shared" si="1355"/>
        <v/>
      </c>
      <c r="AV1459" t="str">
        <f t="shared" si="1356"/>
        <v/>
      </c>
      <c r="AW1459" t="str">
        <f t="shared" si="1357"/>
        <v/>
      </c>
      <c r="AX1459" t="str">
        <f t="shared" si="1358"/>
        <v/>
      </c>
      <c r="AY1459" t="str">
        <f t="shared" si="1359"/>
        <v/>
      </c>
      <c r="AZ1459" t="str">
        <f t="shared" si="1360"/>
        <v/>
      </c>
      <c r="BA1459" t="str">
        <f t="shared" si="1361"/>
        <v/>
      </c>
      <c r="BB1459" t="str">
        <f t="shared" si="1362"/>
        <v/>
      </c>
      <c r="BC1459" t="str">
        <f t="shared" si="1363"/>
        <v/>
      </c>
      <c r="BD1459" t="str">
        <f t="shared" si="1364"/>
        <v/>
      </c>
      <c r="BF1459">
        <f t="shared" si="1365"/>
        <v>0</v>
      </c>
      <c r="BG1459">
        <f t="shared" si="1366"/>
        <v>0</v>
      </c>
      <c r="BH1459">
        <f t="shared" si="1367"/>
        <v>0</v>
      </c>
      <c r="BI1459">
        <f t="shared" si="1368"/>
        <v>0</v>
      </c>
      <c r="BJ1459">
        <f t="shared" si="1369"/>
        <v>0</v>
      </c>
      <c r="BK1459">
        <f t="shared" si="1370"/>
        <v>0</v>
      </c>
      <c r="BL1459">
        <f t="shared" si="1371"/>
        <v>0</v>
      </c>
      <c r="BM1459">
        <f t="shared" si="1372"/>
        <v>0</v>
      </c>
      <c r="BN1459">
        <f t="shared" si="1373"/>
        <v>0</v>
      </c>
      <c r="BO1459">
        <f t="shared" si="1374"/>
        <v>0</v>
      </c>
      <c r="BP1459">
        <f t="shared" si="1375"/>
        <v>0</v>
      </c>
      <c r="BQ1459">
        <f t="shared" si="1376"/>
        <v>0</v>
      </c>
      <c r="BR1459">
        <f t="shared" si="1377"/>
        <v>0</v>
      </c>
      <c r="BS1459">
        <f t="shared" si="1378"/>
        <v>0</v>
      </c>
      <c r="BT1459">
        <f t="shared" si="1379"/>
        <v>0</v>
      </c>
    </row>
    <row r="1460" spans="1:72" x14ac:dyDescent="0.25">
      <c r="A1460" t="str">
        <f>IF(TRIM(INDEX(games!$A:$A,ROW()))="","",TRIM(INDEX(games!$A:$A,ROW())))</f>
        <v/>
      </c>
      <c r="B1460" t="str">
        <f>IF(OR($A1460="",INDEX(games!$B:$B,ROW())=""),"",INDEX(games!$B:$B,ROW()))</f>
        <v/>
      </c>
      <c r="C1460" t="str">
        <f>IF(OR($A1460="",INDEX(games!$C:$C,ROW())=""),"",INDEX(games!$C:$C,ROW()))</f>
        <v/>
      </c>
      <c r="D1460" t="str">
        <f t="shared" si="1320"/>
        <v/>
      </c>
      <c r="E1460" t="str">
        <f t="shared" si="1321"/>
        <v/>
      </c>
      <c r="F1460" t="str">
        <f t="shared" si="1322"/>
        <v/>
      </c>
      <c r="G1460" t="e">
        <f t="shared" si="1323"/>
        <v>#N/A</v>
      </c>
      <c r="H1460" t="e">
        <f t="shared" si="1324"/>
        <v>#N/A</v>
      </c>
      <c r="I1460" t="e">
        <f t="shared" si="1325"/>
        <v>#N/A</v>
      </c>
      <c r="J1460" t="e">
        <f t="shared" si="1326"/>
        <v>#N/A</v>
      </c>
      <c r="K1460" t="e">
        <f t="shared" si="1327"/>
        <v>#N/A</v>
      </c>
      <c r="L1460" t="e">
        <f t="shared" si="1328"/>
        <v>#N/A</v>
      </c>
      <c r="M1460" t="e">
        <f t="shared" si="1329"/>
        <v>#N/A</v>
      </c>
      <c r="N1460" t="e">
        <f t="shared" si="1330"/>
        <v>#N/A</v>
      </c>
      <c r="O1460" t="str">
        <f t="shared" si="1331"/>
        <v/>
      </c>
      <c r="P1460" t="str">
        <f>IF(OR($A1460="",INDEX(games!$H:$H,ROW())=""),"",INDEX(games!$H:$H,ROW()))</f>
        <v/>
      </c>
      <c r="Q1460" t="str">
        <f t="shared" si="1332"/>
        <v/>
      </c>
      <c r="T1460">
        <f t="shared" si="1333"/>
        <v>1993</v>
      </c>
      <c r="U1460">
        <f t="shared" si="1334"/>
        <v>2014</v>
      </c>
      <c r="V1460">
        <f t="shared" si="1335"/>
        <v>21</v>
      </c>
      <c r="W1460" t="str">
        <f>IF(TRIM(INDEX(connections!$A:$A,ROW()))="","",TRIM(INDEX(connections!$A:$A,ROW())))</f>
        <v>Torneko's Great Adventure: Mystery Dungeon</v>
      </c>
      <c r="X1460" t="str">
        <f>IF($W1460="","",TRIM(INDEX(connections!$B:$B,ROW())))</f>
        <v>The World is Your Weapon</v>
      </c>
      <c r="Y1460">
        <f t="shared" si="1336"/>
        <v>905</v>
      </c>
      <c r="Z1460">
        <f t="shared" si="1337"/>
        <v>890</v>
      </c>
      <c r="AA1460" t="str">
        <f t="shared" si="1338"/>
        <v>Yes</v>
      </c>
      <c r="AB1460" t="str">
        <f t="shared" si="1339"/>
        <v/>
      </c>
      <c r="AC1460" t="str">
        <f t="shared" si="1340"/>
        <v/>
      </c>
      <c r="AD1460">
        <f t="shared" si="1341"/>
        <v>0</v>
      </c>
      <c r="AE1460" t="str">
        <f t="shared" si="1342"/>
        <v/>
      </c>
      <c r="AG1460" t="str">
        <f t="shared" si="1343"/>
        <v/>
      </c>
      <c r="AH1460" t="str">
        <f t="shared" si="1344"/>
        <v/>
      </c>
      <c r="AI1460" t="str">
        <f t="shared" si="1345"/>
        <v/>
      </c>
      <c r="AJ1460" t="str">
        <f t="shared" si="1346"/>
        <v/>
      </c>
      <c r="AK1460" t="str">
        <f t="shared" si="1347"/>
        <v/>
      </c>
      <c r="AL1460" t="str">
        <f>IF($A1460="","",INDEX(games!$J:$J,ROW())&amp;"")</f>
        <v/>
      </c>
      <c r="AM1460" t="str">
        <f>IF($A1460="","",SUMPRODUCT($AO1460:$BD1460,'Map Analysis'!$AN$2^{0,1,2,3,4,5,6,7,8,9,10,11,12,13,14,15}))</f>
        <v/>
      </c>
      <c r="AN1460" t="str">
        <f t="shared" si="1348"/>
        <v/>
      </c>
      <c r="AO1460" t="str">
        <f t="shared" si="1349"/>
        <v/>
      </c>
      <c r="AP1460" t="str">
        <f t="shared" si="1350"/>
        <v/>
      </c>
      <c r="AQ1460" t="str">
        <f t="shared" si="1351"/>
        <v/>
      </c>
      <c r="AR1460" t="str">
        <f t="shared" si="1352"/>
        <v/>
      </c>
      <c r="AS1460" t="str">
        <f t="shared" si="1353"/>
        <v/>
      </c>
      <c r="AT1460" t="str">
        <f t="shared" si="1354"/>
        <v/>
      </c>
      <c r="AU1460" t="str">
        <f t="shared" si="1355"/>
        <v/>
      </c>
      <c r="AV1460" t="str">
        <f t="shared" si="1356"/>
        <v/>
      </c>
      <c r="AW1460" t="str">
        <f t="shared" si="1357"/>
        <v/>
      </c>
      <c r="AX1460" t="str">
        <f t="shared" si="1358"/>
        <v/>
      </c>
      <c r="AY1460" t="str">
        <f t="shared" si="1359"/>
        <v/>
      </c>
      <c r="AZ1460" t="str">
        <f t="shared" si="1360"/>
        <v/>
      </c>
      <c r="BA1460" t="str">
        <f t="shared" si="1361"/>
        <v/>
      </c>
      <c r="BB1460" t="str">
        <f t="shared" si="1362"/>
        <v/>
      </c>
      <c r="BC1460" t="str">
        <f t="shared" si="1363"/>
        <v/>
      </c>
      <c r="BD1460" t="str">
        <f t="shared" si="1364"/>
        <v/>
      </c>
      <c r="BF1460">
        <f t="shared" si="1365"/>
        <v>0</v>
      </c>
      <c r="BG1460">
        <f t="shared" si="1366"/>
        <v>0</v>
      </c>
      <c r="BH1460">
        <f t="shared" si="1367"/>
        <v>0</v>
      </c>
      <c r="BI1460">
        <f t="shared" si="1368"/>
        <v>0</v>
      </c>
      <c r="BJ1460">
        <f t="shared" si="1369"/>
        <v>0</v>
      </c>
      <c r="BK1460">
        <f t="shared" si="1370"/>
        <v>0</v>
      </c>
      <c r="BL1460">
        <f t="shared" si="1371"/>
        <v>0</v>
      </c>
      <c r="BM1460">
        <f t="shared" si="1372"/>
        <v>0</v>
      </c>
      <c r="BN1460">
        <f t="shared" si="1373"/>
        <v>0</v>
      </c>
      <c r="BO1460">
        <f t="shared" si="1374"/>
        <v>0</v>
      </c>
      <c r="BP1460">
        <f t="shared" si="1375"/>
        <v>0</v>
      </c>
      <c r="BQ1460">
        <f t="shared" si="1376"/>
        <v>0</v>
      </c>
      <c r="BR1460">
        <f t="shared" si="1377"/>
        <v>0</v>
      </c>
      <c r="BS1460">
        <f t="shared" si="1378"/>
        <v>0</v>
      </c>
      <c r="BT1460">
        <f t="shared" si="1379"/>
        <v>0</v>
      </c>
    </row>
    <row r="1461" spans="1:72" x14ac:dyDescent="0.25">
      <c r="A1461" t="str">
        <f>IF(TRIM(INDEX(games!$A:$A,ROW()))="","",TRIM(INDEX(games!$A:$A,ROW())))</f>
        <v/>
      </c>
      <c r="B1461" t="str">
        <f>IF(OR($A1461="",INDEX(games!$B:$B,ROW())=""),"",INDEX(games!$B:$B,ROW()))</f>
        <v/>
      </c>
      <c r="C1461" t="str">
        <f>IF(OR($A1461="",INDEX(games!$C:$C,ROW())=""),"",INDEX(games!$C:$C,ROW()))</f>
        <v/>
      </c>
      <c r="D1461" t="str">
        <f t="shared" si="1320"/>
        <v/>
      </c>
      <c r="E1461" t="str">
        <f t="shared" si="1321"/>
        <v/>
      </c>
      <c r="F1461" t="str">
        <f t="shared" si="1322"/>
        <v/>
      </c>
      <c r="G1461" t="e">
        <f t="shared" si="1323"/>
        <v>#N/A</v>
      </c>
      <c r="H1461" t="e">
        <f t="shared" si="1324"/>
        <v>#N/A</v>
      </c>
      <c r="I1461" t="e">
        <f t="shared" si="1325"/>
        <v>#N/A</v>
      </c>
      <c r="J1461" t="e">
        <f t="shared" si="1326"/>
        <v>#N/A</v>
      </c>
      <c r="K1461" t="e">
        <f t="shared" si="1327"/>
        <v>#N/A</v>
      </c>
      <c r="L1461" t="e">
        <f t="shared" si="1328"/>
        <v>#N/A</v>
      </c>
      <c r="M1461" t="e">
        <f t="shared" si="1329"/>
        <v>#N/A</v>
      </c>
      <c r="N1461" t="e">
        <f t="shared" si="1330"/>
        <v>#N/A</v>
      </c>
      <c r="O1461" t="str">
        <f t="shared" si="1331"/>
        <v/>
      </c>
      <c r="P1461" t="str">
        <f>IF(OR($A1461="",INDEX(games!$H:$H,ROW())=""),"",INDEX(games!$H:$H,ROW()))</f>
        <v/>
      </c>
      <c r="Q1461" t="str">
        <f t="shared" si="1332"/>
        <v/>
      </c>
      <c r="T1461">
        <f t="shared" si="1333"/>
        <v>2023</v>
      </c>
      <c r="U1461">
        <f t="shared" si="1334"/>
        <v>2025</v>
      </c>
      <c r="V1461">
        <f t="shared" si="1335"/>
        <v>2</v>
      </c>
      <c r="W1461" t="str">
        <f>IF(TRIM(INDEX(connections!$A:$A,ROW()))="","",TRIM(INDEX(connections!$A:$A,ROW())))</f>
        <v>Balatro</v>
      </c>
      <c r="X1461" t="str">
        <f>IF($W1461="","",TRIM(INDEX(connections!$B:$B,ROW())))</f>
        <v>Tic Tactic</v>
      </c>
      <c r="Y1461">
        <f t="shared" si="1336"/>
        <v>56</v>
      </c>
      <c r="Z1461">
        <f t="shared" si="1337"/>
        <v>893</v>
      </c>
      <c r="AA1461" t="str">
        <f t="shared" si="1338"/>
        <v>Yes</v>
      </c>
      <c r="AB1461" t="str">
        <f t="shared" si="1339"/>
        <v/>
      </c>
      <c r="AC1461" t="str">
        <f t="shared" si="1340"/>
        <v/>
      </c>
      <c r="AD1461">
        <f t="shared" si="1341"/>
        <v>0</v>
      </c>
      <c r="AE1461" t="str">
        <f t="shared" si="1342"/>
        <v/>
      </c>
      <c r="AG1461" t="str">
        <f t="shared" si="1343"/>
        <v/>
      </c>
      <c r="AH1461" t="str">
        <f t="shared" si="1344"/>
        <v/>
      </c>
      <c r="AI1461" t="str">
        <f t="shared" si="1345"/>
        <v/>
      </c>
      <c r="AJ1461" t="str">
        <f t="shared" si="1346"/>
        <v/>
      </c>
      <c r="AK1461" t="str">
        <f t="shared" si="1347"/>
        <v/>
      </c>
      <c r="AL1461" t="str">
        <f>IF($A1461="","",INDEX(games!$J:$J,ROW())&amp;"")</f>
        <v/>
      </c>
      <c r="AM1461" t="str">
        <f>IF($A1461="","",SUMPRODUCT($AO1461:$BD1461,'Map Analysis'!$AN$2^{0,1,2,3,4,5,6,7,8,9,10,11,12,13,14,15}))</f>
        <v/>
      </c>
      <c r="AN1461" t="str">
        <f t="shared" si="1348"/>
        <v/>
      </c>
      <c r="AO1461" t="str">
        <f t="shared" si="1349"/>
        <v/>
      </c>
      <c r="AP1461" t="str">
        <f t="shared" si="1350"/>
        <v/>
      </c>
      <c r="AQ1461" t="str">
        <f t="shared" si="1351"/>
        <v/>
      </c>
      <c r="AR1461" t="str">
        <f t="shared" si="1352"/>
        <v/>
      </c>
      <c r="AS1461" t="str">
        <f t="shared" si="1353"/>
        <v/>
      </c>
      <c r="AT1461" t="str">
        <f t="shared" si="1354"/>
        <v/>
      </c>
      <c r="AU1461" t="str">
        <f t="shared" si="1355"/>
        <v/>
      </c>
      <c r="AV1461" t="str">
        <f t="shared" si="1356"/>
        <v/>
      </c>
      <c r="AW1461" t="str">
        <f t="shared" si="1357"/>
        <v/>
      </c>
      <c r="AX1461" t="str">
        <f t="shared" si="1358"/>
        <v/>
      </c>
      <c r="AY1461" t="str">
        <f t="shared" si="1359"/>
        <v/>
      </c>
      <c r="AZ1461" t="str">
        <f t="shared" si="1360"/>
        <v/>
      </c>
      <c r="BA1461" t="str">
        <f t="shared" si="1361"/>
        <v/>
      </c>
      <c r="BB1461" t="str">
        <f t="shared" si="1362"/>
        <v/>
      </c>
      <c r="BC1461" t="str">
        <f t="shared" si="1363"/>
        <v/>
      </c>
      <c r="BD1461" t="str">
        <f t="shared" si="1364"/>
        <v/>
      </c>
      <c r="BF1461">
        <f t="shared" si="1365"/>
        <v>0</v>
      </c>
      <c r="BG1461">
        <f t="shared" si="1366"/>
        <v>0</v>
      </c>
      <c r="BH1461">
        <f t="shared" si="1367"/>
        <v>0</v>
      </c>
      <c r="BI1461">
        <f t="shared" si="1368"/>
        <v>0</v>
      </c>
      <c r="BJ1461">
        <f t="shared" si="1369"/>
        <v>0</v>
      </c>
      <c r="BK1461">
        <f t="shared" si="1370"/>
        <v>0</v>
      </c>
      <c r="BL1461">
        <f t="shared" si="1371"/>
        <v>0</v>
      </c>
      <c r="BM1461">
        <f t="shared" si="1372"/>
        <v>0</v>
      </c>
      <c r="BN1461">
        <f t="shared" si="1373"/>
        <v>0</v>
      </c>
      <c r="BO1461">
        <f t="shared" si="1374"/>
        <v>0</v>
      </c>
      <c r="BP1461">
        <f t="shared" si="1375"/>
        <v>0</v>
      </c>
      <c r="BQ1461">
        <f t="shared" si="1376"/>
        <v>0</v>
      </c>
      <c r="BR1461">
        <f t="shared" si="1377"/>
        <v>0</v>
      </c>
      <c r="BS1461">
        <f t="shared" si="1378"/>
        <v>0</v>
      </c>
      <c r="BT1461">
        <f t="shared" si="1379"/>
        <v>0</v>
      </c>
    </row>
    <row r="1462" spans="1:72" x14ac:dyDescent="0.25">
      <c r="A1462" t="str">
        <f>IF(TRIM(INDEX(games!$A:$A,ROW()))="","",TRIM(INDEX(games!$A:$A,ROW())))</f>
        <v/>
      </c>
      <c r="B1462" t="str">
        <f>IF(OR($A1462="",INDEX(games!$B:$B,ROW())=""),"",INDEX(games!$B:$B,ROW()))</f>
        <v/>
      </c>
      <c r="C1462" t="str">
        <f>IF(OR($A1462="",INDEX(games!$C:$C,ROW())=""),"",INDEX(games!$C:$C,ROW()))</f>
        <v/>
      </c>
      <c r="D1462" t="str">
        <f t="shared" si="1320"/>
        <v/>
      </c>
      <c r="E1462" t="str">
        <f t="shared" si="1321"/>
        <v/>
      </c>
      <c r="F1462" t="str">
        <f t="shared" si="1322"/>
        <v/>
      </c>
      <c r="G1462" t="e">
        <f t="shared" si="1323"/>
        <v>#N/A</v>
      </c>
      <c r="H1462" t="e">
        <f t="shared" si="1324"/>
        <v>#N/A</v>
      </c>
      <c r="I1462" t="e">
        <f t="shared" si="1325"/>
        <v>#N/A</v>
      </c>
      <c r="J1462" t="e">
        <f t="shared" si="1326"/>
        <v>#N/A</v>
      </c>
      <c r="K1462" t="e">
        <f t="shared" si="1327"/>
        <v>#N/A</v>
      </c>
      <c r="L1462" t="e">
        <f t="shared" si="1328"/>
        <v>#N/A</v>
      </c>
      <c r="M1462" t="e">
        <f t="shared" si="1329"/>
        <v>#N/A</v>
      </c>
      <c r="N1462" t="e">
        <f t="shared" si="1330"/>
        <v>#N/A</v>
      </c>
      <c r="O1462" t="str">
        <f t="shared" si="1331"/>
        <v/>
      </c>
      <c r="P1462" t="str">
        <f>IF(OR($A1462="",INDEX(games!$H:$H,ROW())=""),"",INDEX(games!$H:$H,ROW()))</f>
        <v/>
      </c>
      <c r="Q1462" t="str">
        <f t="shared" si="1332"/>
        <v/>
      </c>
      <c r="T1462">
        <f t="shared" si="1333"/>
        <v>2023</v>
      </c>
      <c r="U1462">
        <f t="shared" si="1334"/>
        <v>2025</v>
      </c>
      <c r="V1462">
        <f t="shared" si="1335"/>
        <v>2</v>
      </c>
      <c r="W1462" t="str">
        <f>IF(TRIM(INDEX(connections!$A:$A,ROW()))="","",TRIM(INDEX(connections!$A:$A,ROW())))</f>
        <v>Shogun Showdown</v>
      </c>
      <c r="X1462" t="str">
        <f>IF($W1462="","",TRIM(INDEX(connections!$B:$B,ROW())))</f>
        <v>Tic Tactic</v>
      </c>
      <c r="Y1462">
        <f t="shared" si="1336"/>
        <v>758</v>
      </c>
      <c r="Z1462">
        <f t="shared" si="1337"/>
        <v>893</v>
      </c>
      <c r="AA1462" t="str">
        <f t="shared" si="1338"/>
        <v>Yes</v>
      </c>
      <c r="AB1462" t="str">
        <f t="shared" si="1339"/>
        <v/>
      </c>
      <c r="AC1462" t="str">
        <f t="shared" si="1340"/>
        <v/>
      </c>
      <c r="AD1462">
        <f t="shared" si="1341"/>
        <v>1</v>
      </c>
      <c r="AE1462" t="str">
        <f t="shared" si="1342"/>
        <v/>
      </c>
      <c r="AG1462" t="str">
        <f t="shared" si="1343"/>
        <v/>
      </c>
      <c r="AH1462" t="str">
        <f t="shared" si="1344"/>
        <v/>
      </c>
      <c r="AI1462" t="str">
        <f t="shared" si="1345"/>
        <v/>
      </c>
      <c r="AJ1462" t="str">
        <f t="shared" si="1346"/>
        <v/>
      </c>
      <c r="AK1462" t="str">
        <f t="shared" si="1347"/>
        <v/>
      </c>
      <c r="AL1462" t="str">
        <f>IF($A1462="","",INDEX(games!$J:$J,ROW())&amp;"")</f>
        <v/>
      </c>
      <c r="AM1462" t="str">
        <f>IF($A1462="","",SUMPRODUCT($AO1462:$BD1462,'Map Analysis'!$AN$2^{0,1,2,3,4,5,6,7,8,9,10,11,12,13,14,15}))</f>
        <v/>
      </c>
      <c r="AN1462" t="str">
        <f t="shared" si="1348"/>
        <v/>
      </c>
      <c r="AO1462" t="str">
        <f t="shared" si="1349"/>
        <v/>
      </c>
      <c r="AP1462" t="str">
        <f t="shared" si="1350"/>
        <v/>
      </c>
      <c r="AQ1462" t="str">
        <f t="shared" si="1351"/>
        <v/>
      </c>
      <c r="AR1462" t="str">
        <f t="shared" si="1352"/>
        <v/>
      </c>
      <c r="AS1462" t="str">
        <f t="shared" si="1353"/>
        <v/>
      </c>
      <c r="AT1462" t="str">
        <f t="shared" si="1354"/>
        <v/>
      </c>
      <c r="AU1462" t="str">
        <f t="shared" si="1355"/>
        <v/>
      </c>
      <c r="AV1462" t="str">
        <f t="shared" si="1356"/>
        <v/>
      </c>
      <c r="AW1462" t="str">
        <f t="shared" si="1357"/>
        <v/>
      </c>
      <c r="AX1462" t="str">
        <f t="shared" si="1358"/>
        <v/>
      </c>
      <c r="AY1462" t="str">
        <f t="shared" si="1359"/>
        <v/>
      </c>
      <c r="AZ1462" t="str">
        <f t="shared" si="1360"/>
        <v/>
      </c>
      <c r="BA1462" t="str">
        <f t="shared" si="1361"/>
        <v/>
      </c>
      <c r="BB1462" t="str">
        <f t="shared" si="1362"/>
        <v/>
      </c>
      <c r="BC1462" t="str">
        <f t="shared" si="1363"/>
        <v/>
      </c>
      <c r="BD1462" t="str">
        <f t="shared" si="1364"/>
        <v/>
      </c>
      <c r="BF1462">
        <f t="shared" si="1365"/>
        <v>0</v>
      </c>
      <c r="BG1462">
        <f t="shared" si="1366"/>
        <v>0</v>
      </c>
      <c r="BH1462">
        <f t="shared" si="1367"/>
        <v>0</v>
      </c>
      <c r="BI1462">
        <f t="shared" si="1368"/>
        <v>0</v>
      </c>
      <c r="BJ1462">
        <f t="shared" si="1369"/>
        <v>0</v>
      </c>
      <c r="BK1462">
        <f t="shared" si="1370"/>
        <v>0</v>
      </c>
      <c r="BL1462">
        <f t="shared" si="1371"/>
        <v>0</v>
      </c>
      <c r="BM1462">
        <f t="shared" si="1372"/>
        <v>0</v>
      </c>
      <c r="BN1462">
        <f t="shared" si="1373"/>
        <v>0</v>
      </c>
      <c r="BO1462">
        <f t="shared" si="1374"/>
        <v>0</v>
      </c>
      <c r="BP1462">
        <f t="shared" si="1375"/>
        <v>0</v>
      </c>
      <c r="BQ1462">
        <f t="shared" si="1376"/>
        <v>0</v>
      </c>
      <c r="BR1462">
        <f t="shared" si="1377"/>
        <v>0</v>
      </c>
      <c r="BS1462">
        <f t="shared" si="1378"/>
        <v>0</v>
      </c>
      <c r="BT1462">
        <f t="shared" si="1379"/>
        <v>0</v>
      </c>
    </row>
    <row r="1463" spans="1:72" x14ac:dyDescent="0.25">
      <c r="A1463" t="str">
        <f>IF(TRIM(INDEX(games!$A:$A,ROW()))="","",TRIM(INDEX(games!$A:$A,ROW())))</f>
        <v/>
      </c>
      <c r="B1463" t="str">
        <f>IF(OR($A1463="",INDEX(games!$B:$B,ROW())=""),"",INDEX(games!$B:$B,ROW()))</f>
        <v/>
      </c>
      <c r="C1463" t="str">
        <f>IF(OR($A1463="",INDEX(games!$C:$C,ROW())=""),"",INDEX(games!$C:$C,ROW()))</f>
        <v/>
      </c>
      <c r="D1463" t="str">
        <f t="shared" si="1320"/>
        <v/>
      </c>
      <c r="E1463" t="str">
        <f t="shared" si="1321"/>
        <v/>
      </c>
      <c r="F1463" t="str">
        <f t="shared" si="1322"/>
        <v/>
      </c>
      <c r="G1463" t="e">
        <f t="shared" si="1323"/>
        <v>#N/A</v>
      </c>
      <c r="H1463" t="e">
        <f t="shared" si="1324"/>
        <v>#N/A</v>
      </c>
      <c r="I1463" t="e">
        <f t="shared" si="1325"/>
        <v>#N/A</v>
      </c>
      <c r="J1463" t="e">
        <f t="shared" si="1326"/>
        <v>#N/A</v>
      </c>
      <c r="K1463" t="e">
        <f t="shared" si="1327"/>
        <v>#N/A</v>
      </c>
      <c r="L1463" t="e">
        <f t="shared" si="1328"/>
        <v>#N/A</v>
      </c>
      <c r="M1463" t="e">
        <f t="shared" si="1329"/>
        <v>#N/A</v>
      </c>
      <c r="N1463" t="e">
        <f t="shared" si="1330"/>
        <v>#N/A</v>
      </c>
      <c r="O1463" t="str">
        <f t="shared" si="1331"/>
        <v/>
      </c>
      <c r="P1463" t="str">
        <f>IF(OR($A1463="",INDEX(games!$H:$H,ROW())=""),"",INDEX(games!$H:$H,ROW()))</f>
        <v/>
      </c>
      <c r="Q1463" t="str">
        <f t="shared" si="1332"/>
        <v/>
      </c>
      <c r="T1463">
        <f t="shared" si="1333"/>
        <v>2017</v>
      </c>
      <c r="U1463">
        <f t="shared" si="1334"/>
        <v>2025</v>
      </c>
      <c r="V1463">
        <f t="shared" si="1335"/>
        <v>8</v>
      </c>
      <c r="W1463" t="str">
        <f>IF(TRIM(INDEX(connections!$A:$A,ROW()))="","",TRIM(INDEX(connections!$A:$A,ROW())))</f>
        <v>Slay the Spire</v>
      </c>
      <c r="X1463" t="str">
        <f>IF($W1463="","",TRIM(INDEX(connections!$B:$B,ROW())))</f>
        <v>Tic Tactic</v>
      </c>
      <c r="Y1463">
        <f t="shared" si="1336"/>
        <v>772</v>
      </c>
      <c r="Z1463">
        <f t="shared" si="1337"/>
        <v>893</v>
      </c>
      <c r="AA1463" t="str">
        <f t="shared" si="1338"/>
        <v>Yes</v>
      </c>
      <c r="AB1463" t="str">
        <f t="shared" si="1339"/>
        <v/>
      </c>
      <c r="AC1463" t="str">
        <f t="shared" si="1340"/>
        <v/>
      </c>
      <c r="AD1463">
        <f t="shared" si="1341"/>
        <v>0</v>
      </c>
      <c r="AE1463" t="str">
        <f t="shared" si="1342"/>
        <v/>
      </c>
      <c r="AG1463" t="str">
        <f t="shared" si="1343"/>
        <v/>
      </c>
      <c r="AH1463" t="str">
        <f t="shared" si="1344"/>
        <v/>
      </c>
      <c r="AI1463" t="str">
        <f t="shared" si="1345"/>
        <v/>
      </c>
      <c r="AJ1463" t="str">
        <f t="shared" si="1346"/>
        <v/>
      </c>
      <c r="AK1463" t="str">
        <f t="shared" si="1347"/>
        <v/>
      </c>
      <c r="AL1463" t="str">
        <f>IF($A1463="","",INDEX(games!$J:$J,ROW())&amp;"")</f>
        <v/>
      </c>
      <c r="AM1463" t="str">
        <f>IF($A1463="","",SUMPRODUCT($AO1463:$BD1463,'Map Analysis'!$AN$2^{0,1,2,3,4,5,6,7,8,9,10,11,12,13,14,15}))</f>
        <v/>
      </c>
      <c r="AN1463" t="str">
        <f t="shared" si="1348"/>
        <v/>
      </c>
      <c r="AO1463" t="str">
        <f t="shared" si="1349"/>
        <v/>
      </c>
      <c r="AP1463" t="str">
        <f t="shared" si="1350"/>
        <v/>
      </c>
      <c r="AQ1463" t="str">
        <f t="shared" si="1351"/>
        <v/>
      </c>
      <c r="AR1463" t="str">
        <f t="shared" si="1352"/>
        <v/>
      </c>
      <c r="AS1463" t="str">
        <f t="shared" si="1353"/>
        <v/>
      </c>
      <c r="AT1463" t="str">
        <f t="shared" si="1354"/>
        <v/>
      </c>
      <c r="AU1463" t="str">
        <f t="shared" si="1355"/>
        <v/>
      </c>
      <c r="AV1463" t="str">
        <f t="shared" si="1356"/>
        <v/>
      </c>
      <c r="AW1463" t="str">
        <f t="shared" si="1357"/>
        <v/>
      </c>
      <c r="AX1463" t="str">
        <f t="shared" si="1358"/>
        <v/>
      </c>
      <c r="AY1463" t="str">
        <f t="shared" si="1359"/>
        <v/>
      </c>
      <c r="AZ1463" t="str">
        <f t="shared" si="1360"/>
        <v/>
      </c>
      <c r="BA1463" t="str">
        <f t="shared" si="1361"/>
        <v/>
      </c>
      <c r="BB1463" t="str">
        <f t="shared" si="1362"/>
        <v/>
      </c>
      <c r="BC1463" t="str">
        <f t="shared" si="1363"/>
        <v/>
      </c>
      <c r="BD1463" t="str">
        <f t="shared" si="1364"/>
        <v/>
      </c>
      <c r="BF1463">
        <f t="shared" si="1365"/>
        <v>0</v>
      </c>
      <c r="BG1463">
        <f t="shared" si="1366"/>
        <v>0</v>
      </c>
      <c r="BH1463">
        <f t="shared" si="1367"/>
        <v>0</v>
      </c>
      <c r="BI1463">
        <f t="shared" si="1368"/>
        <v>0</v>
      </c>
      <c r="BJ1463">
        <f t="shared" si="1369"/>
        <v>0</v>
      </c>
      <c r="BK1463">
        <f t="shared" si="1370"/>
        <v>0</v>
      </c>
      <c r="BL1463">
        <f t="shared" si="1371"/>
        <v>0</v>
      </c>
      <c r="BM1463">
        <f t="shared" si="1372"/>
        <v>0</v>
      </c>
      <c r="BN1463">
        <f t="shared" si="1373"/>
        <v>0</v>
      </c>
      <c r="BO1463">
        <f t="shared" si="1374"/>
        <v>0</v>
      </c>
      <c r="BP1463">
        <f t="shared" si="1375"/>
        <v>0</v>
      </c>
      <c r="BQ1463">
        <f t="shared" si="1376"/>
        <v>0</v>
      </c>
      <c r="BR1463">
        <f t="shared" si="1377"/>
        <v>0</v>
      </c>
      <c r="BS1463">
        <f t="shared" si="1378"/>
        <v>0</v>
      </c>
      <c r="BT1463">
        <f t="shared" si="1379"/>
        <v>0</v>
      </c>
    </row>
    <row r="1464" spans="1:72" x14ac:dyDescent="0.25">
      <c r="A1464" t="str">
        <f>IF(TRIM(INDEX(games!$A:$A,ROW()))="","",TRIM(INDEX(games!$A:$A,ROW())))</f>
        <v/>
      </c>
      <c r="B1464" t="str">
        <f>IF(OR($A1464="",INDEX(games!$B:$B,ROW())=""),"",INDEX(games!$B:$B,ROW()))</f>
        <v/>
      </c>
      <c r="C1464" t="str">
        <f>IF(OR($A1464="",INDEX(games!$C:$C,ROW())=""),"",INDEX(games!$C:$C,ROW()))</f>
        <v/>
      </c>
      <c r="D1464" t="str">
        <f t="shared" si="1320"/>
        <v/>
      </c>
      <c r="E1464" t="str">
        <f t="shared" si="1321"/>
        <v/>
      </c>
      <c r="F1464" t="str">
        <f t="shared" si="1322"/>
        <v/>
      </c>
      <c r="G1464" t="e">
        <f t="shared" si="1323"/>
        <v>#N/A</v>
      </c>
      <c r="H1464" t="e">
        <f t="shared" si="1324"/>
        <v>#N/A</v>
      </c>
      <c r="I1464" t="e">
        <f t="shared" si="1325"/>
        <v>#N/A</v>
      </c>
      <c r="J1464" t="e">
        <f t="shared" si="1326"/>
        <v>#N/A</v>
      </c>
      <c r="K1464" t="e">
        <f t="shared" si="1327"/>
        <v>#N/A</v>
      </c>
      <c r="L1464" t="e">
        <f t="shared" si="1328"/>
        <v>#N/A</v>
      </c>
      <c r="M1464" t="e">
        <f t="shared" si="1329"/>
        <v>#N/A</v>
      </c>
      <c r="N1464" t="e">
        <f t="shared" si="1330"/>
        <v>#N/A</v>
      </c>
      <c r="O1464" t="str">
        <f t="shared" si="1331"/>
        <v/>
      </c>
      <c r="P1464" t="str">
        <f>IF(OR($A1464="",INDEX(games!$H:$H,ROW())=""),"",INDEX(games!$H:$H,ROW()))</f>
        <v/>
      </c>
      <c r="Q1464" t="str">
        <f t="shared" si="1332"/>
        <v/>
      </c>
      <c r="T1464">
        <f t="shared" si="1333"/>
        <v>2021</v>
      </c>
      <c r="U1464">
        <f t="shared" si="1334"/>
        <v>2023</v>
      </c>
      <c r="V1464">
        <f t="shared" si="1335"/>
        <v>2</v>
      </c>
      <c r="W1464" t="str">
        <f>IF(TRIM(INDEX(connections!$A:$A,ROW()))="","",TRIM(INDEX(connections!$A:$A,ROW())))</f>
        <v>Vampire Survivors</v>
      </c>
      <c r="X1464" t="str">
        <f>IF($W1464="","",TRIM(INDEX(connections!$B:$B,ROW())))</f>
        <v>Time Survivors</v>
      </c>
      <c r="Y1464">
        <f t="shared" si="1336"/>
        <v>941</v>
      </c>
      <c r="Z1464">
        <f t="shared" si="1337"/>
        <v>894</v>
      </c>
      <c r="AA1464" t="str">
        <f t="shared" si="1338"/>
        <v>Yes</v>
      </c>
      <c r="AB1464" t="str">
        <f t="shared" si="1339"/>
        <v>Yes</v>
      </c>
      <c r="AC1464">
        <f t="shared" si="1340"/>
        <v>1</v>
      </c>
      <c r="AD1464">
        <f t="shared" si="1341"/>
        <v>0</v>
      </c>
      <c r="AE1464" t="str">
        <f t="shared" si="1342"/>
        <v/>
      </c>
      <c r="AG1464" t="str">
        <f t="shared" si="1343"/>
        <v/>
      </c>
      <c r="AH1464" t="str">
        <f t="shared" si="1344"/>
        <v/>
      </c>
      <c r="AI1464" t="str">
        <f t="shared" si="1345"/>
        <v/>
      </c>
      <c r="AJ1464" t="str">
        <f t="shared" si="1346"/>
        <v/>
      </c>
      <c r="AK1464" t="str">
        <f t="shared" si="1347"/>
        <v/>
      </c>
      <c r="AL1464" t="str">
        <f>IF($A1464="","",INDEX(games!$J:$J,ROW())&amp;"")</f>
        <v/>
      </c>
      <c r="AM1464" t="str">
        <f>IF($A1464="","",SUMPRODUCT($AO1464:$BD1464,'Map Analysis'!$AN$2^{0,1,2,3,4,5,6,7,8,9,10,11,12,13,14,15}))</f>
        <v/>
      </c>
      <c r="AN1464" t="str">
        <f t="shared" si="1348"/>
        <v/>
      </c>
      <c r="AO1464" t="str">
        <f t="shared" si="1349"/>
        <v/>
      </c>
      <c r="AP1464" t="str">
        <f t="shared" si="1350"/>
        <v/>
      </c>
      <c r="AQ1464" t="str">
        <f t="shared" si="1351"/>
        <v/>
      </c>
      <c r="AR1464" t="str">
        <f t="shared" si="1352"/>
        <v/>
      </c>
      <c r="AS1464" t="str">
        <f t="shared" si="1353"/>
        <v/>
      </c>
      <c r="AT1464" t="str">
        <f t="shared" si="1354"/>
        <v/>
      </c>
      <c r="AU1464" t="str">
        <f t="shared" si="1355"/>
        <v/>
      </c>
      <c r="AV1464" t="str">
        <f t="shared" si="1356"/>
        <v/>
      </c>
      <c r="AW1464" t="str">
        <f t="shared" si="1357"/>
        <v/>
      </c>
      <c r="AX1464" t="str">
        <f t="shared" si="1358"/>
        <v/>
      </c>
      <c r="AY1464" t="str">
        <f t="shared" si="1359"/>
        <v/>
      </c>
      <c r="AZ1464" t="str">
        <f t="shared" si="1360"/>
        <v/>
      </c>
      <c r="BA1464" t="str">
        <f t="shared" si="1361"/>
        <v/>
      </c>
      <c r="BB1464" t="str">
        <f t="shared" si="1362"/>
        <v/>
      </c>
      <c r="BC1464" t="str">
        <f t="shared" si="1363"/>
        <v/>
      </c>
      <c r="BD1464" t="str">
        <f t="shared" si="1364"/>
        <v/>
      </c>
      <c r="BF1464">
        <f t="shared" si="1365"/>
        <v>0</v>
      </c>
      <c r="BG1464">
        <f t="shared" si="1366"/>
        <v>0</v>
      </c>
      <c r="BH1464">
        <f t="shared" si="1367"/>
        <v>0</v>
      </c>
      <c r="BI1464">
        <f t="shared" si="1368"/>
        <v>0</v>
      </c>
      <c r="BJ1464">
        <f t="shared" si="1369"/>
        <v>0</v>
      </c>
      <c r="BK1464">
        <f t="shared" si="1370"/>
        <v>0</v>
      </c>
      <c r="BL1464">
        <f t="shared" si="1371"/>
        <v>0</v>
      </c>
      <c r="BM1464">
        <f t="shared" si="1372"/>
        <v>0</v>
      </c>
      <c r="BN1464">
        <f t="shared" si="1373"/>
        <v>0</v>
      </c>
      <c r="BO1464">
        <f t="shared" si="1374"/>
        <v>0</v>
      </c>
      <c r="BP1464">
        <f t="shared" si="1375"/>
        <v>0</v>
      </c>
      <c r="BQ1464">
        <f t="shared" si="1376"/>
        <v>0</v>
      </c>
      <c r="BR1464">
        <f t="shared" si="1377"/>
        <v>0</v>
      </c>
      <c r="BS1464">
        <f t="shared" si="1378"/>
        <v>0</v>
      </c>
      <c r="BT1464">
        <f t="shared" si="1379"/>
        <v>0</v>
      </c>
    </row>
    <row r="1465" spans="1:72" x14ac:dyDescent="0.25">
      <c r="A1465" t="str">
        <f>IF(TRIM(INDEX(games!$A:$A,ROW()))="","",TRIM(INDEX(games!$A:$A,ROW())))</f>
        <v/>
      </c>
      <c r="B1465" t="str">
        <f>IF(OR($A1465="",INDEX(games!$B:$B,ROW())=""),"",INDEX(games!$B:$B,ROW()))</f>
        <v/>
      </c>
      <c r="C1465" t="str">
        <f>IF(OR($A1465="",INDEX(games!$C:$C,ROW())=""),"",INDEX(games!$C:$C,ROW()))</f>
        <v/>
      </c>
      <c r="D1465" t="str">
        <f t="shared" si="1320"/>
        <v/>
      </c>
      <c r="E1465" t="str">
        <f t="shared" si="1321"/>
        <v/>
      </c>
      <c r="F1465" t="str">
        <f t="shared" si="1322"/>
        <v/>
      </c>
      <c r="G1465" t="e">
        <f t="shared" si="1323"/>
        <v>#N/A</v>
      </c>
      <c r="H1465" t="e">
        <f t="shared" si="1324"/>
        <v>#N/A</v>
      </c>
      <c r="I1465" t="e">
        <f t="shared" si="1325"/>
        <v>#N/A</v>
      </c>
      <c r="J1465" t="e">
        <f t="shared" si="1326"/>
        <v>#N/A</v>
      </c>
      <c r="K1465" t="e">
        <f t="shared" si="1327"/>
        <v>#N/A</v>
      </c>
      <c r="L1465" t="e">
        <f t="shared" si="1328"/>
        <v>#N/A</v>
      </c>
      <c r="M1465" t="e">
        <f t="shared" si="1329"/>
        <v>#N/A</v>
      </c>
      <c r="N1465" t="e">
        <f t="shared" si="1330"/>
        <v>#N/A</v>
      </c>
      <c r="O1465" t="str">
        <f t="shared" si="1331"/>
        <v/>
      </c>
      <c r="P1465" t="str">
        <f>IF(OR($A1465="",INDEX(games!$H:$H,ROW())=""),"",INDEX(games!$H:$H,ROW()))</f>
        <v/>
      </c>
      <c r="Q1465" t="str">
        <f t="shared" si="1332"/>
        <v/>
      </c>
      <c r="T1465">
        <f t="shared" si="1333"/>
        <v>2021</v>
      </c>
      <c r="U1465">
        <f t="shared" si="1334"/>
        <v>2023</v>
      </c>
      <c r="V1465">
        <f t="shared" si="1335"/>
        <v>2</v>
      </c>
      <c r="W1465" t="str">
        <f>IF(TRIM(INDEX(connections!$A:$A,ROW()))="","",TRIM(INDEX(connections!$A:$A,ROW())))</f>
        <v>Vampire Survivors</v>
      </c>
      <c r="X1465" t="str">
        <f>IF($W1465="","",TRIM(INDEX(connections!$B:$B,ROW())))</f>
        <v>Time Wasters</v>
      </c>
      <c r="Y1465">
        <f t="shared" si="1336"/>
        <v>941</v>
      </c>
      <c r="Z1465">
        <f t="shared" si="1337"/>
        <v>895</v>
      </c>
      <c r="AA1465" t="str">
        <f t="shared" si="1338"/>
        <v>Yes</v>
      </c>
      <c r="AB1465" t="str">
        <f t="shared" si="1339"/>
        <v>Yes</v>
      </c>
      <c r="AC1465">
        <f t="shared" si="1340"/>
        <v>1</v>
      </c>
      <c r="AD1465">
        <f t="shared" si="1341"/>
        <v>0</v>
      </c>
      <c r="AE1465" t="str">
        <f t="shared" si="1342"/>
        <v/>
      </c>
      <c r="AG1465" t="str">
        <f t="shared" si="1343"/>
        <v/>
      </c>
      <c r="AH1465" t="str">
        <f t="shared" si="1344"/>
        <v/>
      </c>
      <c r="AI1465" t="str">
        <f t="shared" si="1345"/>
        <v/>
      </c>
      <c r="AJ1465" t="str">
        <f t="shared" si="1346"/>
        <v/>
      </c>
      <c r="AK1465" t="str">
        <f t="shared" si="1347"/>
        <v/>
      </c>
      <c r="AL1465" t="str">
        <f>IF($A1465="","",INDEX(games!$J:$J,ROW())&amp;"")</f>
        <v/>
      </c>
      <c r="AM1465" t="str">
        <f>IF($A1465="","",SUMPRODUCT($AO1465:$BD1465,'Map Analysis'!$AN$2^{0,1,2,3,4,5,6,7,8,9,10,11,12,13,14,15}))</f>
        <v/>
      </c>
      <c r="AN1465" t="str">
        <f t="shared" si="1348"/>
        <v/>
      </c>
      <c r="AO1465" t="str">
        <f t="shared" si="1349"/>
        <v/>
      </c>
      <c r="AP1465" t="str">
        <f t="shared" si="1350"/>
        <v/>
      </c>
      <c r="AQ1465" t="str">
        <f t="shared" si="1351"/>
        <v/>
      </c>
      <c r="AR1465" t="str">
        <f t="shared" si="1352"/>
        <v/>
      </c>
      <c r="AS1465" t="str">
        <f t="shared" si="1353"/>
        <v/>
      </c>
      <c r="AT1465" t="str">
        <f t="shared" si="1354"/>
        <v/>
      </c>
      <c r="AU1465" t="str">
        <f t="shared" si="1355"/>
        <v/>
      </c>
      <c r="AV1465" t="str">
        <f t="shared" si="1356"/>
        <v/>
      </c>
      <c r="AW1465" t="str">
        <f t="shared" si="1357"/>
        <v/>
      </c>
      <c r="AX1465" t="str">
        <f t="shared" si="1358"/>
        <v/>
      </c>
      <c r="AY1465" t="str">
        <f t="shared" si="1359"/>
        <v/>
      </c>
      <c r="AZ1465" t="str">
        <f t="shared" si="1360"/>
        <v/>
      </c>
      <c r="BA1465" t="str">
        <f t="shared" si="1361"/>
        <v/>
      </c>
      <c r="BB1465" t="str">
        <f t="shared" si="1362"/>
        <v/>
      </c>
      <c r="BC1465" t="str">
        <f t="shared" si="1363"/>
        <v/>
      </c>
      <c r="BD1465" t="str">
        <f t="shared" si="1364"/>
        <v/>
      </c>
      <c r="BF1465">
        <f t="shared" si="1365"/>
        <v>0</v>
      </c>
      <c r="BG1465">
        <f t="shared" si="1366"/>
        <v>0</v>
      </c>
      <c r="BH1465">
        <f t="shared" si="1367"/>
        <v>0</v>
      </c>
      <c r="BI1465">
        <f t="shared" si="1368"/>
        <v>0</v>
      </c>
      <c r="BJ1465">
        <f t="shared" si="1369"/>
        <v>0</v>
      </c>
      <c r="BK1465">
        <f t="shared" si="1370"/>
        <v>0</v>
      </c>
      <c r="BL1465">
        <f t="shared" si="1371"/>
        <v>0</v>
      </c>
      <c r="BM1465">
        <f t="shared" si="1372"/>
        <v>0</v>
      </c>
      <c r="BN1465">
        <f t="shared" si="1373"/>
        <v>0</v>
      </c>
      <c r="BO1465">
        <f t="shared" si="1374"/>
        <v>0</v>
      </c>
      <c r="BP1465">
        <f t="shared" si="1375"/>
        <v>0</v>
      </c>
      <c r="BQ1465">
        <f t="shared" si="1376"/>
        <v>0</v>
      </c>
      <c r="BR1465">
        <f t="shared" si="1377"/>
        <v>0</v>
      </c>
      <c r="BS1465">
        <f t="shared" si="1378"/>
        <v>0</v>
      </c>
      <c r="BT1465">
        <f t="shared" si="1379"/>
        <v>0</v>
      </c>
    </row>
    <row r="1466" spans="1:72" x14ac:dyDescent="0.25">
      <c r="A1466" t="str">
        <f>IF(TRIM(INDEX(games!$A:$A,ROW()))="","",TRIM(INDEX(games!$A:$A,ROW())))</f>
        <v/>
      </c>
      <c r="B1466" t="str">
        <f>IF(OR($A1466="",INDEX(games!$B:$B,ROW())=""),"",INDEX(games!$B:$B,ROW()))</f>
        <v/>
      </c>
      <c r="C1466" t="str">
        <f>IF(OR($A1466="",INDEX(games!$C:$C,ROW())=""),"",INDEX(games!$C:$C,ROW()))</f>
        <v/>
      </c>
      <c r="D1466" t="str">
        <f t="shared" si="1320"/>
        <v/>
      </c>
      <c r="E1466" t="str">
        <f t="shared" si="1321"/>
        <v/>
      </c>
      <c r="F1466" t="str">
        <f t="shared" si="1322"/>
        <v/>
      </c>
      <c r="G1466" t="e">
        <f t="shared" si="1323"/>
        <v>#N/A</v>
      </c>
      <c r="H1466" t="e">
        <f t="shared" si="1324"/>
        <v>#N/A</v>
      </c>
      <c r="I1466" t="e">
        <f t="shared" si="1325"/>
        <v>#N/A</v>
      </c>
      <c r="J1466" t="e">
        <f t="shared" si="1326"/>
        <v>#N/A</v>
      </c>
      <c r="K1466" t="e">
        <f t="shared" si="1327"/>
        <v>#N/A</v>
      </c>
      <c r="L1466" t="e">
        <f t="shared" si="1328"/>
        <v>#N/A</v>
      </c>
      <c r="M1466" t="e">
        <f t="shared" si="1329"/>
        <v>#N/A</v>
      </c>
      <c r="N1466" t="e">
        <f t="shared" si="1330"/>
        <v>#N/A</v>
      </c>
      <c r="O1466" t="str">
        <f t="shared" si="1331"/>
        <v/>
      </c>
      <c r="P1466" t="str">
        <f>IF(OR($A1466="",INDEX(games!$H:$H,ROW())=""),"",INDEX(games!$H:$H,ROW()))</f>
        <v/>
      </c>
      <c r="Q1466" t="str">
        <f t="shared" si="1332"/>
        <v/>
      </c>
      <c r="T1466">
        <f t="shared" si="1333"/>
        <v>2019</v>
      </c>
      <c r="U1466">
        <f t="shared" si="1334"/>
        <v>2026</v>
      </c>
      <c r="V1466">
        <f t="shared" si="1335"/>
        <v>7</v>
      </c>
      <c r="W1466" t="str">
        <f>IF(TRIM(INDEX(connections!$A:$A,ROW()))="","",TRIM(INDEX(connections!$A:$A,ROW())))</f>
        <v>Noita</v>
      </c>
      <c r="X1466" t="str">
        <f>IF($W1466="","",TRIM(INDEX(connections!$B:$B,ROW())))</f>
        <v>Tinker Shot</v>
      </c>
      <c r="Y1466">
        <f t="shared" si="1336"/>
        <v>567</v>
      </c>
      <c r="Z1466">
        <f t="shared" si="1337"/>
        <v>896</v>
      </c>
      <c r="AA1466" t="str">
        <f t="shared" si="1338"/>
        <v>Yes</v>
      </c>
      <c r="AB1466" t="str">
        <f t="shared" si="1339"/>
        <v/>
      </c>
      <c r="AC1466" t="str">
        <f t="shared" si="1340"/>
        <v/>
      </c>
      <c r="AD1466">
        <f t="shared" si="1341"/>
        <v>1</v>
      </c>
      <c r="AE1466" t="str">
        <f t="shared" si="1342"/>
        <v/>
      </c>
      <c r="AG1466" t="str">
        <f t="shared" si="1343"/>
        <v/>
      </c>
      <c r="AH1466" t="str">
        <f t="shared" si="1344"/>
        <v/>
      </c>
      <c r="AI1466" t="str">
        <f t="shared" si="1345"/>
        <v/>
      </c>
      <c r="AJ1466" t="str">
        <f t="shared" si="1346"/>
        <v/>
      </c>
      <c r="AK1466" t="str">
        <f t="shared" si="1347"/>
        <v/>
      </c>
      <c r="AL1466" t="str">
        <f>IF($A1466="","",INDEX(games!$J:$J,ROW())&amp;"")</f>
        <v/>
      </c>
      <c r="AM1466" t="str">
        <f>IF($A1466="","",SUMPRODUCT($AO1466:$BD1466,'Map Analysis'!$AN$2^{0,1,2,3,4,5,6,7,8,9,10,11,12,13,14,15}))</f>
        <v/>
      </c>
      <c r="AN1466" t="str">
        <f t="shared" si="1348"/>
        <v/>
      </c>
      <c r="AO1466" t="str">
        <f t="shared" si="1349"/>
        <v/>
      </c>
      <c r="AP1466" t="str">
        <f t="shared" si="1350"/>
        <v/>
      </c>
      <c r="AQ1466" t="str">
        <f t="shared" si="1351"/>
        <v/>
      </c>
      <c r="AR1466" t="str">
        <f t="shared" si="1352"/>
        <v/>
      </c>
      <c r="AS1466" t="str">
        <f t="shared" si="1353"/>
        <v/>
      </c>
      <c r="AT1466" t="str">
        <f t="shared" si="1354"/>
        <v/>
      </c>
      <c r="AU1466" t="str">
        <f t="shared" si="1355"/>
        <v/>
      </c>
      <c r="AV1466" t="str">
        <f t="shared" si="1356"/>
        <v/>
      </c>
      <c r="AW1466" t="str">
        <f t="shared" si="1357"/>
        <v/>
      </c>
      <c r="AX1466" t="str">
        <f t="shared" si="1358"/>
        <v/>
      </c>
      <c r="AY1466" t="str">
        <f t="shared" si="1359"/>
        <v/>
      </c>
      <c r="AZ1466" t="str">
        <f t="shared" si="1360"/>
        <v/>
      </c>
      <c r="BA1466" t="str">
        <f t="shared" si="1361"/>
        <v/>
      </c>
      <c r="BB1466" t="str">
        <f t="shared" si="1362"/>
        <v/>
      </c>
      <c r="BC1466" t="str">
        <f t="shared" si="1363"/>
        <v/>
      </c>
      <c r="BD1466" t="str">
        <f t="shared" si="1364"/>
        <v/>
      </c>
      <c r="BF1466">
        <f t="shared" si="1365"/>
        <v>0</v>
      </c>
      <c r="BG1466">
        <f t="shared" si="1366"/>
        <v>0</v>
      </c>
      <c r="BH1466">
        <f t="shared" si="1367"/>
        <v>0</v>
      </c>
      <c r="BI1466">
        <f t="shared" si="1368"/>
        <v>0</v>
      </c>
      <c r="BJ1466">
        <f t="shared" si="1369"/>
        <v>0</v>
      </c>
      <c r="BK1466">
        <f t="shared" si="1370"/>
        <v>0</v>
      </c>
      <c r="BL1466">
        <f t="shared" si="1371"/>
        <v>0</v>
      </c>
      <c r="BM1466">
        <f t="shared" si="1372"/>
        <v>0</v>
      </c>
      <c r="BN1466">
        <f t="shared" si="1373"/>
        <v>0</v>
      </c>
      <c r="BO1466">
        <f t="shared" si="1374"/>
        <v>0</v>
      </c>
      <c r="BP1466">
        <f t="shared" si="1375"/>
        <v>0</v>
      </c>
      <c r="BQ1466">
        <f t="shared" si="1376"/>
        <v>0</v>
      </c>
      <c r="BR1466">
        <f t="shared" si="1377"/>
        <v>0</v>
      </c>
      <c r="BS1466">
        <f t="shared" si="1378"/>
        <v>0</v>
      </c>
      <c r="BT1466">
        <f t="shared" si="1379"/>
        <v>0</v>
      </c>
    </row>
    <row r="1467" spans="1:72" x14ac:dyDescent="0.25">
      <c r="A1467" t="str">
        <f>IF(TRIM(INDEX(games!$A:$A,ROW()))="","",TRIM(INDEX(games!$A:$A,ROW())))</f>
        <v/>
      </c>
      <c r="B1467" t="str">
        <f>IF(OR($A1467="",INDEX(games!$B:$B,ROW())=""),"",INDEX(games!$B:$B,ROW()))</f>
        <v/>
      </c>
      <c r="C1467" t="str">
        <f>IF(OR($A1467="",INDEX(games!$C:$C,ROW())=""),"",INDEX(games!$C:$C,ROW()))</f>
        <v/>
      </c>
      <c r="D1467" t="str">
        <f t="shared" si="1320"/>
        <v/>
      </c>
      <c r="E1467" t="str">
        <f t="shared" si="1321"/>
        <v/>
      </c>
      <c r="F1467" t="str">
        <f t="shared" si="1322"/>
        <v/>
      </c>
      <c r="G1467" t="e">
        <f t="shared" si="1323"/>
        <v>#N/A</v>
      </c>
      <c r="H1467" t="e">
        <f t="shared" si="1324"/>
        <v>#N/A</v>
      </c>
      <c r="I1467" t="e">
        <f t="shared" si="1325"/>
        <v>#N/A</v>
      </c>
      <c r="J1467" t="e">
        <f t="shared" si="1326"/>
        <v>#N/A</v>
      </c>
      <c r="K1467" t="e">
        <f t="shared" si="1327"/>
        <v>#N/A</v>
      </c>
      <c r="L1467" t="e">
        <f t="shared" si="1328"/>
        <v>#N/A</v>
      </c>
      <c r="M1467" t="e">
        <f t="shared" si="1329"/>
        <v>#N/A</v>
      </c>
      <c r="N1467" t="e">
        <f t="shared" si="1330"/>
        <v>#N/A</v>
      </c>
      <c r="O1467" t="str">
        <f t="shared" si="1331"/>
        <v/>
      </c>
      <c r="P1467" t="str">
        <f>IF(OR($A1467="",INDEX(games!$H:$H,ROW())=""),"",INDEX(games!$H:$H,ROW()))</f>
        <v/>
      </c>
      <c r="Q1467" t="str">
        <f t="shared" si="1332"/>
        <v/>
      </c>
      <c r="T1467">
        <f t="shared" si="1333"/>
        <v>2017</v>
      </c>
      <c r="U1467">
        <f t="shared" si="1334"/>
        <v>2026</v>
      </c>
      <c r="V1467">
        <f t="shared" si="1335"/>
        <v>9</v>
      </c>
      <c r="W1467" t="str">
        <f>IF(TRIM(INDEX(connections!$A:$A,ROW()))="","",TRIM(INDEX(connections!$A:$A,ROW())))</f>
        <v>Slay the Spire</v>
      </c>
      <c r="X1467" t="str">
        <f>IF($W1467="","",TRIM(INDEX(connections!$B:$B,ROW())))</f>
        <v>Tinker Shot</v>
      </c>
      <c r="Y1467">
        <f t="shared" si="1336"/>
        <v>772</v>
      </c>
      <c r="Z1467">
        <f t="shared" si="1337"/>
        <v>896</v>
      </c>
      <c r="AA1467" t="str">
        <f t="shared" si="1338"/>
        <v>Yes</v>
      </c>
      <c r="AB1467" t="str">
        <f t="shared" si="1339"/>
        <v/>
      </c>
      <c r="AC1467" t="str">
        <f t="shared" si="1340"/>
        <v/>
      </c>
      <c r="AD1467">
        <f t="shared" si="1341"/>
        <v>0</v>
      </c>
      <c r="AE1467" t="str">
        <f t="shared" si="1342"/>
        <v/>
      </c>
      <c r="AG1467" t="str">
        <f t="shared" si="1343"/>
        <v/>
      </c>
      <c r="AH1467" t="str">
        <f t="shared" si="1344"/>
        <v/>
      </c>
      <c r="AI1467" t="str">
        <f t="shared" si="1345"/>
        <v/>
      </c>
      <c r="AJ1467" t="str">
        <f t="shared" si="1346"/>
        <v/>
      </c>
      <c r="AK1467" t="str">
        <f t="shared" si="1347"/>
        <v/>
      </c>
      <c r="AL1467" t="str">
        <f>IF($A1467="","",INDEX(games!$J:$J,ROW())&amp;"")</f>
        <v/>
      </c>
      <c r="AM1467" t="str">
        <f>IF($A1467="","",SUMPRODUCT($AO1467:$BD1467,'Map Analysis'!$AN$2^{0,1,2,3,4,5,6,7,8,9,10,11,12,13,14,15}))</f>
        <v/>
      </c>
      <c r="AN1467" t="str">
        <f t="shared" si="1348"/>
        <v/>
      </c>
      <c r="AO1467" t="str">
        <f t="shared" si="1349"/>
        <v/>
      </c>
      <c r="AP1467" t="str">
        <f t="shared" si="1350"/>
        <v/>
      </c>
      <c r="AQ1467" t="str">
        <f t="shared" si="1351"/>
        <v/>
      </c>
      <c r="AR1467" t="str">
        <f t="shared" si="1352"/>
        <v/>
      </c>
      <c r="AS1467" t="str">
        <f t="shared" si="1353"/>
        <v/>
      </c>
      <c r="AT1467" t="str">
        <f t="shared" si="1354"/>
        <v/>
      </c>
      <c r="AU1467" t="str">
        <f t="shared" si="1355"/>
        <v/>
      </c>
      <c r="AV1467" t="str">
        <f t="shared" si="1356"/>
        <v/>
      </c>
      <c r="AW1467" t="str">
        <f t="shared" si="1357"/>
        <v/>
      </c>
      <c r="AX1467" t="str">
        <f t="shared" si="1358"/>
        <v/>
      </c>
      <c r="AY1467" t="str">
        <f t="shared" si="1359"/>
        <v/>
      </c>
      <c r="AZ1467" t="str">
        <f t="shared" si="1360"/>
        <v/>
      </c>
      <c r="BA1467" t="str">
        <f t="shared" si="1361"/>
        <v/>
      </c>
      <c r="BB1467" t="str">
        <f t="shared" si="1362"/>
        <v/>
      </c>
      <c r="BC1467" t="str">
        <f t="shared" si="1363"/>
        <v/>
      </c>
      <c r="BD1467" t="str">
        <f t="shared" si="1364"/>
        <v/>
      </c>
      <c r="BF1467">
        <f t="shared" si="1365"/>
        <v>0</v>
      </c>
      <c r="BG1467">
        <f t="shared" si="1366"/>
        <v>0</v>
      </c>
      <c r="BH1467">
        <f t="shared" si="1367"/>
        <v>0</v>
      </c>
      <c r="BI1467">
        <f t="shared" si="1368"/>
        <v>0</v>
      </c>
      <c r="BJ1467">
        <f t="shared" si="1369"/>
        <v>0</v>
      </c>
      <c r="BK1467">
        <f t="shared" si="1370"/>
        <v>0</v>
      </c>
      <c r="BL1467">
        <f t="shared" si="1371"/>
        <v>0</v>
      </c>
      <c r="BM1467">
        <f t="shared" si="1372"/>
        <v>0</v>
      </c>
      <c r="BN1467">
        <f t="shared" si="1373"/>
        <v>0</v>
      </c>
      <c r="BO1467">
        <f t="shared" si="1374"/>
        <v>0</v>
      </c>
      <c r="BP1467">
        <f t="shared" si="1375"/>
        <v>0</v>
      </c>
      <c r="BQ1467">
        <f t="shared" si="1376"/>
        <v>0</v>
      </c>
      <c r="BR1467">
        <f t="shared" si="1377"/>
        <v>0</v>
      </c>
      <c r="BS1467">
        <f t="shared" si="1378"/>
        <v>0</v>
      </c>
      <c r="BT1467">
        <f t="shared" si="1379"/>
        <v>0</v>
      </c>
    </row>
    <row r="1468" spans="1:72" x14ac:dyDescent="0.25">
      <c r="A1468" t="str">
        <f>IF(TRIM(INDEX(games!$A:$A,ROW()))="","",TRIM(INDEX(games!$A:$A,ROW())))</f>
        <v/>
      </c>
      <c r="B1468" t="str">
        <f>IF(OR($A1468="",INDEX(games!$B:$B,ROW())=""),"",INDEX(games!$B:$B,ROW()))</f>
        <v/>
      </c>
      <c r="C1468" t="str">
        <f>IF(OR($A1468="",INDEX(games!$C:$C,ROW())=""),"",INDEX(games!$C:$C,ROW()))</f>
        <v/>
      </c>
      <c r="D1468" t="str">
        <f t="shared" si="1320"/>
        <v/>
      </c>
      <c r="E1468" t="str">
        <f t="shared" si="1321"/>
        <v/>
      </c>
      <c r="F1468" t="str">
        <f t="shared" si="1322"/>
        <v/>
      </c>
      <c r="G1468" t="e">
        <f t="shared" si="1323"/>
        <v>#N/A</v>
      </c>
      <c r="H1468" t="e">
        <f t="shared" si="1324"/>
        <v>#N/A</v>
      </c>
      <c r="I1468" t="e">
        <f t="shared" si="1325"/>
        <v>#N/A</v>
      </c>
      <c r="J1468" t="e">
        <f t="shared" si="1326"/>
        <v>#N/A</v>
      </c>
      <c r="K1468" t="e">
        <f t="shared" si="1327"/>
        <v>#N/A</v>
      </c>
      <c r="L1468" t="e">
        <f t="shared" si="1328"/>
        <v>#N/A</v>
      </c>
      <c r="M1468" t="e">
        <f t="shared" si="1329"/>
        <v>#N/A</v>
      </c>
      <c r="N1468" t="e">
        <f t="shared" si="1330"/>
        <v>#N/A</v>
      </c>
      <c r="O1468" t="str">
        <f t="shared" si="1331"/>
        <v/>
      </c>
      <c r="P1468" t="str">
        <f>IF(OR($A1468="",INDEX(games!$H:$H,ROW())=""),"",INDEX(games!$H:$H,ROW()))</f>
        <v/>
      </c>
      <c r="Q1468" t="str">
        <f t="shared" si="1332"/>
        <v/>
      </c>
      <c r="T1468">
        <f t="shared" si="1333"/>
        <v>2024</v>
      </c>
      <c r="U1468">
        <f t="shared" si="1334"/>
        <v>2025</v>
      </c>
      <c r="V1468">
        <f t="shared" si="1335"/>
        <v>1</v>
      </c>
      <c r="W1468" t="str">
        <f>IF(TRIM(INDEX(connections!$A:$A,ROW()))="","",TRIM(INDEX(connections!$A:$A,ROW())))</f>
        <v>9 Kings</v>
      </c>
      <c r="X1468" t="str">
        <f>IF($W1468="","",TRIM(INDEX(connections!$B:$B,ROW())))</f>
        <v>Tiny Auto Knights</v>
      </c>
      <c r="Y1468">
        <f t="shared" si="1336"/>
        <v>10</v>
      </c>
      <c r="Z1468">
        <f t="shared" si="1337"/>
        <v>897</v>
      </c>
      <c r="AA1468" t="str">
        <f t="shared" si="1338"/>
        <v>Yes</v>
      </c>
      <c r="AB1468" t="str">
        <f t="shared" si="1339"/>
        <v/>
      </c>
      <c r="AC1468" t="str">
        <f t="shared" si="1340"/>
        <v/>
      </c>
      <c r="AD1468">
        <f t="shared" si="1341"/>
        <v>0</v>
      </c>
      <c r="AE1468" t="str">
        <f t="shared" si="1342"/>
        <v/>
      </c>
      <c r="AG1468" t="str">
        <f t="shared" si="1343"/>
        <v/>
      </c>
      <c r="AH1468" t="str">
        <f t="shared" si="1344"/>
        <v/>
      </c>
      <c r="AI1468" t="str">
        <f t="shared" si="1345"/>
        <v/>
      </c>
      <c r="AJ1468" t="str">
        <f t="shared" si="1346"/>
        <v/>
      </c>
      <c r="AK1468" t="str">
        <f t="shared" si="1347"/>
        <v/>
      </c>
      <c r="AL1468" t="str">
        <f>IF($A1468="","",INDEX(games!$J:$J,ROW())&amp;"")</f>
        <v/>
      </c>
      <c r="AM1468" t="str">
        <f>IF($A1468="","",SUMPRODUCT($AO1468:$BD1468,'Map Analysis'!$AN$2^{0,1,2,3,4,5,6,7,8,9,10,11,12,13,14,15}))</f>
        <v/>
      </c>
      <c r="AN1468" t="str">
        <f t="shared" si="1348"/>
        <v/>
      </c>
      <c r="AO1468" t="str">
        <f t="shared" si="1349"/>
        <v/>
      </c>
      <c r="AP1468" t="str">
        <f t="shared" si="1350"/>
        <v/>
      </c>
      <c r="AQ1468" t="str">
        <f t="shared" si="1351"/>
        <v/>
      </c>
      <c r="AR1468" t="str">
        <f t="shared" si="1352"/>
        <v/>
      </c>
      <c r="AS1468" t="str">
        <f t="shared" si="1353"/>
        <v/>
      </c>
      <c r="AT1468" t="str">
        <f t="shared" si="1354"/>
        <v/>
      </c>
      <c r="AU1468" t="str">
        <f t="shared" si="1355"/>
        <v/>
      </c>
      <c r="AV1468" t="str">
        <f t="shared" si="1356"/>
        <v/>
      </c>
      <c r="AW1468" t="str">
        <f t="shared" si="1357"/>
        <v/>
      </c>
      <c r="AX1468" t="str">
        <f t="shared" si="1358"/>
        <v/>
      </c>
      <c r="AY1468" t="str">
        <f t="shared" si="1359"/>
        <v/>
      </c>
      <c r="AZ1468" t="str">
        <f t="shared" si="1360"/>
        <v/>
      </c>
      <c r="BA1468" t="str">
        <f t="shared" si="1361"/>
        <v/>
      </c>
      <c r="BB1468" t="str">
        <f t="shared" si="1362"/>
        <v/>
      </c>
      <c r="BC1468" t="str">
        <f t="shared" si="1363"/>
        <v/>
      </c>
      <c r="BD1468" t="str">
        <f t="shared" si="1364"/>
        <v/>
      </c>
      <c r="BF1468">
        <f t="shared" si="1365"/>
        <v>1</v>
      </c>
      <c r="BG1468">
        <f t="shared" si="1366"/>
        <v>0</v>
      </c>
      <c r="BH1468">
        <f t="shared" si="1367"/>
        <v>0</v>
      </c>
      <c r="BI1468">
        <f t="shared" si="1368"/>
        <v>0</v>
      </c>
      <c r="BJ1468">
        <f t="shared" si="1369"/>
        <v>0</v>
      </c>
      <c r="BK1468">
        <f t="shared" si="1370"/>
        <v>0</v>
      </c>
      <c r="BL1468">
        <f t="shared" si="1371"/>
        <v>0</v>
      </c>
      <c r="BM1468">
        <f t="shared" si="1372"/>
        <v>0</v>
      </c>
      <c r="BN1468">
        <f t="shared" si="1373"/>
        <v>0</v>
      </c>
      <c r="BO1468">
        <f t="shared" si="1374"/>
        <v>0</v>
      </c>
      <c r="BP1468">
        <f t="shared" si="1375"/>
        <v>0</v>
      </c>
      <c r="BQ1468">
        <f t="shared" si="1376"/>
        <v>0</v>
      </c>
      <c r="BR1468">
        <f t="shared" si="1377"/>
        <v>0</v>
      </c>
      <c r="BS1468">
        <f t="shared" si="1378"/>
        <v>0</v>
      </c>
      <c r="BT1468">
        <f t="shared" si="1379"/>
        <v>0</v>
      </c>
    </row>
    <row r="1469" spans="1:72" x14ac:dyDescent="0.25">
      <c r="A1469" t="str">
        <f>IF(TRIM(INDEX(games!$A:$A,ROW()))="","",TRIM(INDEX(games!$A:$A,ROW())))</f>
        <v/>
      </c>
      <c r="B1469" t="str">
        <f>IF(OR($A1469="",INDEX(games!$B:$B,ROW())=""),"",INDEX(games!$B:$B,ROW()))</f>
        <v/>
      </c>
      <c r="C1469" t="str">
        <f>IF(OR($A1469="",INDEX(games!$C:$C,ROW())=""),"",INDEX(games!$C:$C,ROW()))</f>
        <v/>
      </c>
      <c r="D1469" t="str">
        <f t="shared" si="1320"/>
        <v/>
      </c>
      <c r="E1469" t="str">
        <f t="shared" si="1321"/>
        <v/>
      </c>
      <c r="F1469" t="str">
        <f t="shared" si="1322"/>
        <v/>
      </c>
      <c r="G1469" t="e">
        <f t="shared" si="1323"/>
        <v>#N/A</v>
      </c>
      <c r="H1469" t="e">
        <f t="shared" si="1324"/>
        <v>#N/A</v>
      </c>
      <c r="I1469" t="e">
        <f t="shared" si="1325"/>
        <v>#N/A</v>
      </c>
      <c r="J1469" t="e">
        <f t="shared" si="1326"/>
        <v>#N/A</v>
      </c>
      <c r="K1469" t="e">
        <f t="shared" si="1327"/>
        <v>#N/A</v>
      </c>
      <c r="L1469" t="e">
        <f t="shared" si="1328"/>
        <v>#N/A</v>
      </c>
      <c r="M1469" t="e">
        <f t="shared" si="1329"/>
        <v>#N/A</v>
      </c>
      <c r="N1469" t="e">
        <f t="shared" si="1330"/>
        <v>#N/A</v>
      </c>
      <c r="O1469" t="str">
        <f t="shared" si="1331"/>
        <v/>
      </c>
      <c r="P1469" t="str">
        <f>IF(OR($A1469="",INDEX(games!$H:$H,ROW())=""),"",INDEX(games!$H:$H,ROW()))</f>
        <v/>
      </c>
      <c r="Q1469" t="str">
        <f t="shared" si="1332"/>
        <v/>
      </c>
      <c r="T1469">
        <f t="shared" si="1333"/>
        <v>2023</v>
      </c>
      <c r="U1469">
        <f t="shared" si="1334"/>
        <v>2025</v>
      </c>
      <c r="V1469">
        <f t="shared" si="1335"/>
        <v>2</v>
      </c>
      <c r="W1469" t="str">
        <f>IF(TRIM(INDEX(connections!$A:$A,ROW()))="","",TRIM(INDEX(connections!$A:$A,ROW())))</f>
        <v>Backpack Battles</v>
      </c>
      <c r="X1469" t="str">
        <f>IF($W1469="","",TRIM(INDEX(connections!$B:$B,ROW())))</f>
        <v>Tiny Auto Knights</v>
      </c>
      <c r="Y1469">
        <f t="shared" si="1336"/>
        <v>53</v>
      </c>
      <c r="Z1469">
        <f t="shared" si="1337"/>
        <v>897</v>
      </c>
      <c r="AA1469" t="str">
        <f t="shared" si="1338"/>
        <v>Yes</v>
      </c>
      <c r="AB1469" t="str">
        <f t="shared" si="1339"/>
        <v/>
      </c>
      <c r="AC1469" t="str">
        <f t="shared" si="1340"/>
        <v/>
      </c>
      <c r="AD1469">
        <f t="shared" si="1341"/>
        <v>1</v>
      </c>
      <c r="AE1469" t="str">
        <f t="shared" si="1342"/>
        <v/>
      </c>
      <c r="AG1469" t="str">
        <f t="shared" si="1343"/>
        <v/>
      </c>
      <c r="AH1469" t="str">
        <f t="shared" si="1344"/>
        <v/>
      </c>
      <c r="AI1469" t="str">
        <f t="shared" si="1345"/>
        <v/>
      </c>
      <c r="AJ1469" t="str">
        <f t="shared" si="1346"/>
        <v/>
      </c>
      <c r="AK1469" t="str">
        <f t="shared" si="1347"/>
        <v/>
      </c>
      <c r="AL1469" t="str">
        <f>IF($A1469="","",INDEX(games!$J:$J,ROW())&amp;"")</f>
        <v/>
      </c>
      <c r="AM1469" t="str">
        <f>IF($A1469="","",SUMPRODUCT($AO1469:$BD1469,'Map Analysis'!$AN$2^{0,1,2,3,4,5,6,7,8,9,10,11,12,13,14,15}))</f>
        <v/>
      </c>
      <c r="AN1469" t="str">
        <f t="shared" si="1348"/>
        <v/>
      </c>
      <c r="AO1469" t="str">
        <f t="shared" si="1349"/>
        <v/>
      </c>
      <c r="AP1469" t="str">
        <f t="shared" si="1350"/>
        <v/>
      </c>
      <c r="AQ1469" t="str">
        <f t="shared" si="1351"/>
        <v/>
      </c>
      <c r="AR1469" t="str">
        <f t="shared" si="1352"/>
        <v/>
      </c>
      <c r="AS1469" t="str">
        <f t="shared" si="1353"/>
        <v/>
      </c>
      <c r="AT1469" t="str">
        <f t="shared" si="1354"/>
        <v/>
      </c>
      <c r="AU1469" t="str">
        <f t="shared" si="1355"/>
        <v/>
      </c>
      <c r="AV1469" t="str">
        <f t="shared" si="1356"/>
        <v/>
      </c>
      <c r="AW1469" t="str">
        <f t="shared" si="1357"/>
        <v/>
      </c>
      <c r="AX1469" t="str">
        <f t="shared" si="1358"/>
        <v/>
      </c>
      <c r="AY1469" t="str">
        <f t="shared" si="1359"/>
        <v/>
      </c>
      <c r="AZ1469" t="str">
        <f t="shared" si="1360"/>
        <v/>
      </c>
      <c r="BA1469" t="str">
        <f t="shared" si="1361"/>
        <v/>
      </c>
      <c r="BB1469" t="str">
        <f t="shared" si="1362"/>
        <v/>
      </c>
      <c r="BC1469" t="str">
        <f t="shared" si="1363"/>
        <v/>
      </c>
      <c r="BD1469" t="str">
        <f t="shared" si="1364"/>
        <v/>
      </c>
      <c r="BF1469">
        <f t="shared" si="1365"/>
        <v>1</v>
      </c>
      <c r="BG1469">
        <f t="shared" si="1366"/>
        <v>0</v>
      </c>
      <c r="BH1469">
        <f t="shared" si="1367"/>
        <v>0</v>
      </c>
      <c r="BI1469">
        <f t="shared" si="1368"/>
        <v>0</v>
      </c>
      <c r="BJ1469">
        <f t="shared" si="1369"/>
        <v>0</v>
      </c>
      <c r="BK1469">
        <f t="shared" si="1370"/>
        <v>0</v>
      </c>
      <c r="BL1469">
        <f t="shared" si="1371"/>
        <v>0</v>
      </c>
      <c r="BM1469">
        <f t="shared" si="1372"/>
        <v>0</v>
      </c>
      <c r="BN1469">
        <f t="shared" si="1373"/>
        <v>0</v>
      </c>
      <c r="BO1469">
        <f t="shared" si="1374"/>
        <v>0</v>
      </c>
      <c r="BP1469">
        <f t="shared" si="1375"/>
        <v>0</v>
      </c>
      <c r="BQ1469">
        <f t="shared" si="1376"/>
        <v>0</v>
      </c>
      <c r="BR1469">
        <f t="shared" si="1377"/>
        <v>0</v>
      </c>
      <c r="BS1469">
        <f t="shared" si="1378"/>
        <v>0</v>
      </c>
      <c r="BT1469">
        <f t="shared" si="1379"/>
        <v>0</v>
      </c>
    </row>
    <row r="1470" spans="1:72" x14ac:dyDescent="0.25">
      <c r="A1470" t="str">
        <f>IF(TRIM(INDEX(games!$A:$A,ROW()))="","",TRIM(INDEX(games!$A:$A,ROW())))</f>
        <v/>
      </c>
      <c r="B1470" t="str">
        <f>IF(OR($A1470="",INDEX(games!$B:$B,ROW())=""),"",INDEX(games!$B:$B,ROW()))</f>
        <v/>
      </c>
      <c r="C1470" t="str">
        <f>IF(OR($A1470="",INDEX(games!$C:$C,ROW())=""),"",INDEX(games!$C:$C,ROW()))</f>
        <v/>
      </c>
      <c r="D1470" t="str">
        <f t="shared" si="1320"/>
        <v/>
      </c>
      <c r="E1470" t="str">
        <f t="shared" si="1321"/>
        <v/>
      </c>
      <c r="F1470" t="str">
        <f t="shared" si="1322"/>
        <v/>
      </c>
      <c r="G1470" t="e">
        <f t="shared" si="1323"/>
        <v>#N/A</v>
      </c>
      <c r="H1470" t="e">
        <f t="shared" si="1324"/>
        <v>#N/A</v>
      </c>
      <c r="I1470" t="e">
        <f t="shared" si="1325"/>
        <v>#N/A</v>
      </c>
      <c r="J1470" t="e">
        <f t="shared" si="1326"/>
        <v>#N/A</v>
      </c>
      <c r="K1470" t="e">
        <f t="shared" si="1327"/>
        <v>#N/A</v>
      </c>
      <c r="L1470" t="e">
        <f t="shared" si="1328"/>
        <v>#N/A</v>
      </c>
      <c r="M1470" t="e">
        <f t="shared" si="1329"/>
        <v>#N/A</v>
      </c>
      <c r="N1470" t="e">
        <f t="shared" si="1330"/>
        <v>#N/A</v>
      </c>
      <c r="O1470" t="str">
        <f t="shared" si="1331"/>
        <v/>
      </c>
      <c r="P1470" t="str">
        <f>IF(OR($A1470="",INDEX(games!$H:$H,ROW())=""),"",INDEX(games!$H:$H,ROW()))</f>
        <v/>
      </c>
      <c r="Q1470" t="str">
        <f t="shared" si="1332"/>
        <v/>
      </c>
      <c r="T1470">
        <f t="shared" si="1333"/>
        <v>2021</v>
      </c>
      <c r="U1470">
        <f t="shared" si="1334"/>
        <v>2025</v>
      </c>
      <c r="V1470">
        <f t="shared" si="1335"/>
        <v>4</v>
      </c>
      <c r="W1470" t="str">
        <f>IF(TRIM(INDEX(connections!$A:$A,ROW()))="","",TRIM(INDEX(connections!$A:$A,ROW())))</f>
        <v>Super Auto Pets</v>
      </c>
      <c r="X1470" t="str">
        <f>IF($W1470="","",TRIM(INDEX(connections!$B:$B,ROW())))</f>
        <v>Tiny Auto Knights</v>
      </c>
      <c r="Y1470">
        <f t="shared" si="1336"/>
        <v>829</v>
      </c>
      <c r="Z1470">
        <f t="shared" si="1337"/>
        <v>897</v>
      </c>
      <c r="AA1470" t="str">
        <f t="shared" si="1338"/>
        <v>Yes</v>
      </c>
      <c r="AB1470" t="str">
        <f t="shared" si="1339"/>
        <v/>
      </c>
      <c r="AC1470" t="str">
        <f t="shared" si="1340"/>
        <v/>
      </c>
      <c r="AD1470">
        <f t="shared" si="1341"/>
        <v>1</v>
      </c>
      <c r="AE1470" t="str">
        <f t="shared" si="1342"/>
        <v/>
      </c>
      <c r="AG1470" t="str">
        <f t="shared" si="1343"/>
        <v/>
      </c>
      <c r="AH1470" t="str">
        <f t="shared" si="1344"/>
        <v/>
      </c>
      <c r="AI1470" t="str">
        <f t="shared" si="1345"/>
        <v/>
      </c>
      <c r="AJ1470" t="str">
        <f t="shared" si="1346"/>
        <v/>
      </c>
      <c r="AK1470" t="str">
        <f t="shared" si="1347"/>
        <v/>
      </c>
      <c r="AL1470" t="str">
        <f>IF($A1470="","",INDEX(games!$J:$J,ROW())&amp;"")</f>
        <v/>
      </c>
      <c r="AM1470" t="str">
        <f>IF($A1470="","",SUMPRODUCT($AO1470:$BD1470,'Map Analysis'!$AN$2^{0,1,2,3,4,5,6,7,8,9,10,11,12,13,14,15}))</f>
        <v/>
      </c>
      <c r="AN1470" t="str">
        <f t="shared" si="1348"/>
        <v/>
      </c>
      <c r="AO1470" t="str">
        <f t="shared" si="1349"/>
        <v/>
      </c>
      <c r="AP1470" t="str">
        <f t="shared" si="1350"/>
        <v/>
      </c>
      <c r="AQ1470" t="str">
        <f t="shared" si="1351"/>
        <v/>
      </c>
      <c r="AR1470" t="str">
        <f t="shared" si="1352"/>
        <v/>
      </c>
      <c r="AS1470" t="str">
        <f t="shared" si="1353"/>
        <v/>
      </c>
      <c r="AT1470" t="str">
        <f t="shared" si="1354"/>
        <v/>
      </c>
      <c r="AU1470" t="str">
        <f t="shared" si="1355"/>
        <v/>
      </c>
      <c r="AV1470" t="str">
        <f t="shared" si="1356"/>
        <v/>
      </c>
      <c r="AW1470" t="str">
        <f t="shared" si="1357"/>
        <v/>
      </c>
      <c r="AX1470" t="str">
        <f t="shared" si="1358"/>
        <v/>
      </c>
      <c r="AY1470" t="str">
        <f t="shared" si="1359"/>
        <v/>
      </c>
      <c r="AZ1470" t="str">
        <f t="shared" si="1360"/>
        <v/>
      </c>
      <c r="BA1470" t="str">
        <f t="shared" si="1361"/>
        <v/>
      </c>
      <c r="BB1470" t="str">
        <f t="shared" si="1362"/>
        <v/>
      </c>
      <c r="BC1470" t="str">
        <f t="shared" si="1363"/>
        <v/>
      </c>
      <c r="BD1470" t="str">
        <f t="shared" si="1364"/>
        <v/>
      </c>
      <c r="BF1470">
        <f t="shared" si="1365"/>
        <v>1</v>
      </c>
      <c r="BG1470">
        <f t="shared" si="1366"/>
        <v>0</v>
      </c>
      <c r="BH1470">
        <f t="shared" si="1367"/>
        <v>0</v>
      </c>
      <c r="BI1470">
        <f t="shared" si="1368"/>
        <v>0</v>
      </c>
      <c r="BJ1470">
        <f t="shared" si="1369"/>
        <v>0</v>
      </c>
      <c r="BK1470">
        <f t="shared" si="1370"/>
        <v>0</v>
      </c>
      <c r="BL1470">
        <f t="shared" si="1371"/>
        <v>0</v>
      </c>
      <c r="BM1470">
        <f t="shared" si="1372"/>
        <v>0</v>
      </c>
      <c r="BN1470">
        <f t="shared" si="1373"/>
        <v>0</v>
      </c>
      <c r="BO1470">
        <f t="shared" si="1374"/>
        <v>0</v>
      </c>
      <c r="BP1470">
        <f t="shared" si="1375"/>
        <v>0</v>
      </c>
      <c r="BQ1470">
        <f t="shared" si="1376"/>
        <v>0</v>
      </c>
      <c r="BR1470">
        <f t="shared" si="1377"/>
        <v>0</v>
      </c>
      <c r="BS1470">
        <f t="shared" si="1378"/>
        <v>0</v>
      </c>
      <c r="BT1470">
        <f t="shared" si="1379"/>
        <v>0</v>
      </c>
    </row>
    <row r="1471" spans="1:72" x14ac:dyDescent="0.25">
      <c r="A1471" t="str">
        <f>IF(TRIM(INDEX(games!$A:$A,ROW()))="","",TRIM(INDEX(games!$A:$A,ROW())))</f>
        <v/>
      </c>
      <c r="B1471" t="str">
        <f>IF(OR($A1471="",INDEX(games!$B:$B,ROW())=""),"",INDEX(games!$B:$B,ROW()))</f>
        <v/>
      </c>
      <c r="C1471" t="str">
        <f>IF(OR($A1471="",INDEX(games!$C:$C,ROW())=""),"",INDEX(games!$C:$C,ROW()))</f>
        <v/>
      </c>
      <c r="D1471" t="str">
        <f t="shared" si="1320"/>
        <v/>
      </c>
      <c r="E1471" t="str">
        <f t="shared" si="1321"/>
        <v/>
      </c>
      <c r="F1471" t="str">
        <f t="shared" si="1322"/>
        <v/>
      </c>
      <c r="G1471" t="e">
        <f t="shared" si="1323"/>
        <v>#N/A</v>
      </c>
      <c r="H1471" t="e">
        <f t="shared" si="1324"/>
        <v>#N/A</v>
      </c>
      <c r="I1471" t="e">
        <f t="shared" si="1325"/>
        <v>#N/A</v>
      </c>
      <c r="J1471" t="e">
        <f t="shared" si="1326"/>
        <v>#N/A</v>
      </c>
      <c r="K1471" t="e">
        <f t="shared" si="1327"/>
        <v>#N/A</v>
      </c>
      <c r="L1471" t="e">
        <f t="shared" si="1328"/>
        <v>#N/A</v>
      </c>
      <c r="M1471" t="e">
        <f t="shared" si="1329"/>
        <v>#N/A</v>
      </c>
      <c r="N1471" t="e">
        <f t="shared" si="1330"/>
        <v>#N/A</v>
      </c>
      <c r="O1471" t="str">
        <f t="shared" si="1331"/>
        <v/>
      </c>
      <c r="P1471" t="str">
        <f>IF(OR($A1471="",INDEX(games!$H:$H,ROW())=""),"",INDEX(games!$H:$H,ROW()))</f>
        <v/>
      </c>
      <c r="Q1471" t="str">
        <f t="shared" si="1332"/>
        <v/>
      </c>
      <c r="T1471">
        <f t="shared" si="1333"/>
        <v>2019</v>
      </c>
      <c r="U1471">
        <f t="shared" si="1334"/>
        <v>2025</v>
      </c>
      <c r="V1471">
        <f t="shared" si="1335"/>
        <v>6</v>
      </c>
      <c r="W1471" t="str">
        <f>IF(TRIM(INDEX(connections!$A:$A,ROW()))="","",TRIM(INDEX(connections!$A:$A,ROW())))</f>
        <v>Teamfight Tactics</v>
      </c>
      <c r="X1471" t="str">
        <f>IF($W1471="","",TRIM(INDEX(connections!$B:$B,ROW())))</f>
        <v>Tiny Auto Knights</v>
      </c>
      <c r="Y1471">
        <f t="shared" si="1336"/>
        <v>856</v>
      </c>
      <c r="Z1471">
        <f t="shared" si="1337"/>
        <v>897</v>
      </c>
      <c r="AA1471" t="str">
        <f t="shared" si="1338"/>
        <v/>
      </c>
      <c r="AB1471" t="str">
        <f t="shared" si="1339"/>
        <v/>
      </c>
      <c r="AC1471" t="str">
        <f t="shared" si="1340"/>
        <v/>
      </c>
      <c r="AD1471">
        <f t="shared" si="1341"/>
        <v>1</v>
      </c>
      <c r="AE1471" t="str">
        <f t="shared" si="1342"/>
        <v/>
      </c>
      <c r="AG1471" t="str">
        <f t="shared" si="1343"/>
        <v/>
      </c>
      <c r="AH1471" t="str">
        <f t="shared" si="1344"/>
        <v/>
      </c>
      <c r="AI1471" t="str">
        <f t="shared" si="1345"/>
        <v/>
      </c>
      <c r="AJ1471" t="str">
        <f t="shared" si="1346"/>
        <v/>
      </c>
      <c r="AK1471" t="str">
        <f t="shared" si="1347"/>
        <v/>
      </c>
      <c r="AL1471" t="str">
        <f>IF($A1471="","",INDEX(games!$J:$J,ROW())&amp;"")</f>
        <v/>
      </c>
      <c r="AM1471" t="str">
        <f>IF($A1471="","",SUMPRODUCT($AO1471:$BD1471,'Map Analysis'!$AN$2^{0,1,2,3,4,5,6,7,8,9,10,11,12,13,14,15}))</f>
        <v/>
      </c>
      <c r="AN1471" t="str">
        <f t="shared" si="1348"/>
        <v/>
      </c>
      <c r="AO1471" t="str">
        <f t="shared" si="1349"/>
        <v/>
      </c>
      <c r="AP1471" t="str">
        <f t="shared" si="1350"/>
        <v/>
      </c>
      <c r="AQ1471" t="str">
        <f t="shared" si="1351"/>
        <v/>
      </c>
      <c r="AR1471" t="str">
        <f t="shared" si="1352"/>
        <v/>
      </c>
      <c r="AS1471" t="str">
        <f t="shared" si="1353"/>
        <v/>
      </c>
      <c r="AT1471" t="str">
        <f t="shared" si="1354"/>
        <v/>
      </c>
      <c r="AU1471" t="str">
        <f t="shared" si="1355"/>
        <v/>
      </c>
      <c r="AV1471" t="str">
        <f t="shared" si="1356"/>
        <v/>
      </c>
      <c r="AW1471" t="str">
        <f t="shared" si="1357"/>
        <v/>
      </c>
      <c r="AX1471" t="str">
        <f t="shared" si="1358"/>
        <v/>
      </c>
      <c r="AY1471" t="str">
        <f t="shared" si="1359"/>
        <v/>
      </c>
      <c r="AZ1471" t="str">
        <f t="shared" si="1360"/>
        <v/>
      </c>
      <c r="BA1471" t="str">
        <f t="shared" si="1361"/>
        <v/>
      </c>
      <c r="BB1471" t="str">
        <f t="shared" si="1362"/>
        <v/>
      </c>
      <c r="BC1471" t="str">
        <f t="shared" si="1363"/>
        <v/>
      </c>
      <c r="BD1471" t="str">
        <f t="shared" si="1364"/>
        <v/>
      </c>
      <c r="BF1471">
        <f t="shared" si="1365"/>
        <v>1</v>
      </c>
      <c r="BG1471">
        <f t="shared" si="1366"/>
        <v>0</v>
      </c>
      <c r="BH1471">
        <f t="shared" si="1367"/>
        <v>0</v>
      </c>
      <c r="BI1471">
        <f t="shared" si="1368"/>
        <v>0</v>
      </c>
      <c r="BJ1471">
        <f t="shared" si="1369"/>
        <v>0</v>
      </c>
      <c r="BK1471">
        <f t="shared" si="1370"/>
        <v>0</v>
      </c>
      <c r="BL1471">
        <f t="shared" si="1371"/>
        <v>0</v>
      </c>
      <c r="BM1471">
        <f t="shared" si="1372"/>
        <v>0</v>
      </c>
      <c r="BN1471">
        <f t="shared" si="1373"/>
        <v>0</v>
      </c>
      <c r="BO1471">
        <f t="shared" si="1374"/>
        <v>0</v>
      </c>
      <c r="BP1471">
        <f t="shared" si="1375"/>
        <v>0</v>
      </c>
      <c r="BQ1471">
        <f t="shared" si="1376"/>
        <v>0</v>
      </c>
      <c r="BR1471">
        <f t="shared" si="1377"/>
        <v>0</v>
      </c>
      <c r="BS1471">
        <f t="shared" si="1378"/>
        <v>0</v>
      </c>
      <c r="BT1471">
        <f t="shared" si="1379"/>
        <v>0</v>
      </c>
    </row>
    <row r="1472" spans="1:72" x14ac:dyDescent="0.25">
      <c r="A1472" t="str">
        <f>IF(TRIM(INDEX(games!$A:$A,ROW()))="","",TRIM(INDEX(games!$A:$A,ROW())))</f>
        <v/>
      </c>
      <c r="B1472" t="str">
        <f>IF(OR($A1472="",INDEX(games!$B:$B,ROW())=""),"",INDEX(games!$B:$B,ROW()))</f>
        <v/>
      </c>
      <c r="C1472" t="str">
        <f>IF(OR($A1472="",INDEX(games!$C:$C,ROW())=""),"",INDEX(games!$C:$C,ROW()))</f>
        <v/>
      </c>
      <c r="D1472" t="str">
        <f t="shared" si="1320"/>
        <v/>
      </c>
      <c r="E1472" t="str">
        <f t="shared" si="1321"/>
        <v/>
      </c>
      <c r="F1472" t="str">
        <f t="shared" si="1322"/>
        <v/>
      </c>
      <c r="G1472" t="e">
        <f t="shared" si="1323"/>
        <v>#N/A</v>
      </c>
      <c r="H1472" t="e">
        <f t="shared" si="1324"/>
        <v>#N/A</v>
      </c>
      <c r="I1472" t="e">
        <f t="shared" si="1325"/>
        <v>#N/A</v>
      </c>
      <c r="J1472" t="e">
        <f t="shared" si="1326"/>
        <v>#N/A</v>
      </c>
      <c r="K1472" t="e">
        <f t="shared" si="1327"/>
        <v>#N/A</v>
      </c>
      <c r="L1472" t="e">
        <f t="shared" si="1328"/>
        <v>#N/A</v>
      </c>
      <c r="M1472" t="e">
        <f t="shared" si="1329"/>
        <v>#N/A</v>
      </c>
      <c r="N1472" t="e">
        <f t="shared" si="1330"/>
        <v>#N/A</v>
      </c>
      <c r="O1472" t="str">
        <f t="shared" si="1331"/>
        <v/>
      </c>
      <c r="P1472" t="str">
        <f>IF(OR($A1472="",INDEX(games!$H:$H,ROW())=""),"",INDEX(games!$H:$H,ROW()))</f>
        <v/>
      </c>
      <c r="Q1472" t="str">
        <f t="shared" si="1332"/>
        <v/>
      </c>
      <c r="T1472">
        <f t="shared" si="1333"/>
        <v>1996</v>
      </c>
      <c r="U1472">
        <f t="shared" si="1334"/>
        <v>2022</v>
      </c>
      <c r="V1472">
        <f t="shared" si="1335"/>
        <v>26</v>
      </c>
      <c r="W1472" t="str">
        <f>IF(TRIM(INDEX(connections!$A:$A,ROW()))="","",TRIM(INDEX(connections!$A:$A,ROW())))</f>
        <v>Diablo</v>
      </c>
      <c r="X1472" t="str">
        <f>IF($W1472="","",TRIM(INDEX(connections!$B:$B,ROW())))</f>
        <v>Tiny Rogues</v>
      </c>
      <c r="Y1472">
        <f t="shared" si="1336"/>
        <v>225</v>
      </c>
      <c r="Z1472">
        <f t="shared" si="1337"/>
        <v>898</v>
      </c>
      <c r="AA1472" t="str">
        <f t="shared" si="1338"/>
        <v>Yes</v>
      </c>
      <c r="AB1472" t="str">
        <f t="shared" si="1339"/>
        <v>Yes</v>
      </c>
      <c r="AC1472">
        <f t="shared" si="1340"/>
        <v>1</v>
      </c>
      <c r="AD1472">
        <f t="shared" si="1341"/>
        <v>0</v>
      </c>
      <c r="AE1472" t="str">
        <f t="shared" si="1342"/>
        <v/>
      </c>
      <c r="AG1472" t="str">
        <f t="shared" si="1343"/>
        <v/>
      </c>
      <c r="AH1472" t="str">
        <f t="shared" si="1344"/>
        <v/>
      </c>
      <c r="AI1472" t="str">
        <f t="shared" si="1345"/>
        <v/>
      </c>
      <c r="AJ1472" t="str">
        <f t="shared" si="1346"/>
        <v/>
      </c>
      <c r="AK1472" t="str">
        <f t="shared" si="1347"/>
        <v/>
      </c>
      <c r="AL1472" t="str">
        <f>IF($A1472="","",INDEX(games!$J:$J,ROW())&amp;"")</f>
        <v/>
      </c>
      <c r="AM1472" t="str">
        <f>IF($A1472="","",SUMPRODUCT($AO1472:$BD1472,'Map Analysis'!$AN$2^{0,1,2,3,4,5,6,7,8,9,10,11,12,13,14,15}))</f>
        <v/>
      </c>
      <c r="AN1472" t="str">
        <f t="shared" si="1348"/>
        <v/>
      </c>
      <c r="AO1472" t="str">
        <f t="shared" si="1349"/>
        <v/>
      </c>
      <c r="AP1472" t="str">
        <f t="shared" si="1350"/>
        <v/>
      </c>
      <c r="AQ1472" t="str">
        <f t="shared" si="1351"/>
        <v/>
      </c>
      <c r="AR1472" t="str">
        <f t="shared" si="1352"/>
        <v/>
      </c>
      <c r="AS1472" t="str">
        <f t="shared" si="1353"/>
        <v/>
      </c>
      <c r="AT1472" t="str">
        <f t="shared" si="1354"/>
        <v/>
      </c>
      <c r="AU1472" t="str">
        <f t="shared" si="1355"/>
        <v/>
      </c>
      <c r="AV1472" t="str">
        <f t="shared" si="1356"/>
        <v/>
      </c>
      <c r="AW1472" t="str">
        <f t="shared" si="1357"/>
        <v/>
      </c>
      <c r="AX1472" t="str">
        <f t="shared" si="1358"/>
        <v/>
      </c>
      <c r="AY1472" t="str">
        <f t="shared" si="1359"/>
        <v/>
      </c>
      <c r="AZ1472" t="str">
        <f t="shared" si="1360"/>
        <v/>
      </c>
      <c r="BA1472" t="str">
        <f t="shared" si="1361"/>
        <v/>
      </c>
      <c r="BB1472" t="str">
        <f t="shared" si="1362"/>
        <v/>
      </c>
      <c r="BC1472" t="str">
        <f t="shared" si="1363"/>
        <v/>
      </c>
      <c r="BD1472" t="str">
        <f t="shared" si="1364"/>
        <v/>
      </c>
      <c r="BF1472">
        <f t="shared" si="1365"/>
        <v>2</v>
      </c>
      <c r="BG1472">
        <f t="shared" si="1366"/>
        <v>0</v>
      </c>
      <c r="BH1472">
        <f t="shared" si="1367"/>
        <v>0</v>
      </c>
      <c r="BI1472">
        <f t="shared" si="1368"/>
        <v>0</v>
      </c>
      <c r="BJ1472">
        <f t="shared" si="1369"/>
        <v>0</v>
      </c>
      <c r="BK1472">
        <f t="shared" si="1370"/>
        <v>0</v>
      </c>
      <c r="BL1472">
        <f t="shared" si="1371"/>
        <v>0</v>
      </c>
      <c r="BM1472">
        <f t="shared" si="1372"/>
        <v>0</v>
      </c>
      <c r="BN1472">
        <f t="shared" si="1373"/>
        <v>0</v>
      </c>
      <c r="BO1472">
        <f t="shared" si="1374"/>
        <v>0</v>
      </c>
      <c r="BP1472">
        <f t="shared" si="1375"/>
        <v>0</v>
      </c>
      <c r="BQ1472">
        <f t="shared" si="1376"/>
        <v>0</v>
      </c>
      <c r="BR1472">
        <f t="shared" si="1377"/>
        <v>0</v>
      </c>
      <c r="BS1472">
        <f t="shared" si="1378"/>
        <v>0</v>
      </c>
      <c r="BT1472">
        <f t="shared" si="1379"/>
        <v>0</v>
      </c>
    </row>
    <row r="1473" spans="1:72" x14ac:dyDescent="0.25">
      <c r="A1473" t="str">
        <f>IF(TRIM(INDEX(games!$A:$A,ROW()))="","",TRIM(INDEX(games!$A:$A,ROW())))</f>
        <v/>
      </c>
      <c r="B1473" t="str">
        <f>IF(OR($A1473="",INDEX(games!$B:$B,ROW())=""),"",INDEX(games!$B:$B,ROW()))</f>
        <v/>
      </c>
      <c r="C1473" t="str">
        <f>IF(OR($A1473="",INDEX(games!$C:$C,ROW())=""),"",INDEX(games!$C:$C,ROW()))</f>
        <v/>
      </c>
      <c r="D1473" t="str">
        <f t="shared" si="1320"/>
        <v/>
      </c>
      <c r="E1473" t="str">
        <f t="shared" si="1321"/>
        <v/>
      </c>
      <c r="F1473" t="str">
        <f t="shared" si="1322"/>
        <v/>
      </c>
      <c r="G1473" t="e">
        <f t="shared" si="1323"/>
        <v>#N/A</v>
      </c>
      <c r="H1473" t="e">
        <f t="shared" si="1324"/>
        <v>#N/A</v>
      </c>
      <c r="I1473" t="e">
        <f t="shared" si="1325"/>
        <v>#N/A</v>
      </c>
      <c r="J1473" t="e">
        <f t="shared" si="1326"/>
        <v>#N/A</v>
      </c>
      <c r="K1473" t="e">
        <f t="shared" si="1327"/>
        <v>#N/A</v>
      </c>
      <c r="L1473" t="e">
        <f t="shared" si="1328"/>
        <v>#N/A</v>
      </c>
      <c r="M1473" t="e">
        <f t="shared" si="1329"/>
        <v>#N/A</v>
      </c>
      <c r="N1473" t="e">
        <f t="shared" si="1330"/>
        <v>#N/A</v>
      </c>
      <c r="O1473" t="str">
        <f t="shared" si="1331"/>
        <v/>
      </c>
      <c r="P1473" t="str">
        <f>IF(OR($A1473="",INDEX(games!$H:$H,ROW())=""),"",INDEX(games!$H:$H,ROW()))</f>
        <v/>
      </c>
      <c r="Q1473" t="str">
        <f t="shared" si="1332"/>
        <v/>
      </c>
      <c r="T1473">
        <f t="shared" si="1333"/>
        <v>2016</v>
      </c>
      <c r="U1473">
        <f t="shared" si="1334"/>
        <v>2022</v>
      </c>
      <c r="V1473">
        <f t="shared" si="1335"/>
        <v>6</v>
      </c>
      <c r="W1473" t="str">
        <f>IF(TRIM(INDEX(connections!$A:$A,ROW()))="","",TRIM(INDEX(connections!$A:$A,ROW())))</f>
        <v>Enter the Gungeon</v>
      </c>
      <c r="X1473" t="str">
        <f>IF($W1473="","",TRIM(INDEX(connections!$B:$B,ROW())))</f>
        <v>Tiny Rogues</v>
      </c>
      <c r="Y1473">
        <f t="shared" si="1336"/>
        <v>292</v>
      </c>
      <c r="Z1473">
        <f t="shared" si="1337"/>
        <v>898</v>
      </c>
      <c r="AA1473" t="str">
        <f t="shared" si="1338"/>
        <v>Yes</v>
      </c>
      <c r="AB1473" t="str">
        <f t="shared" si="1339"/>
        <v>Yes</v>
      </c>
      <c r="AC1473">
        <f t="shared" si="1340"/>
        <v>1</v>
      </c>
      <c r="AD1473">
        <f t="shared" si="1341"/>
        <v>0</v>
      </c>
      <c r="AE1473" t="str">
        <f t="shared" si="1342"/>
        <v/>
      </c>
      <c r="AG1473" t="str">
        <f t="shared" si="1343"/>
        <v/>
      </c>
      <c r="AH1473" t="str">
        <f t="shared" si="1344"/>
        <v/>
      </c>
      <c r="AI1473" t="str">
        <f t="shared" si="1345"/>
        <v/>
      </c>
      <c r="AJ1473" t="str">
        <f t="shared" si="1346"/>
        <v/>
      </c>
      <c r="AK1473" t="str">
        <f t="shared" si="1347"/>
        <v/>
      </c>
      <c r="AL1473" t="str">
        <f>IF($A1473="","",INDEX(games!$J:$J,ROW())&amp;"")</f>
        <v/>
      </c>
      <c r="AM1473" t="str">
        <f>IF($A1473="","",SUMPRODUCT($AO1473:$BD1473,'Map Analysis'!$AN$2^{0,1,2,3,4,5,6,7,8,9,10,11,12,13,14,15}))</f>
        <v/>
      </c>
      <c r="AN1473" t="str">
        <f t="shared" si="1348"/>
        <v/>
      </c>
      <c r="AO1473" t="str">
        <f t="shared" si="1349"/>
        <v/>
      </c>
      <c r="AP1473" t="str">
        <f t="shared" si="1350"/>
        <v/>
      </c>
      <c r="AQ1473" t="str">
        <f t="shared" si="1351"/>
        <v/>
      </c>
      <c r="AR1473" t="str">
        <f t="shared" si="1352"/>
        <v/>
      </c>
      <c r="AS1473" t="str">
        <f t="shared" si="1353"/>
        <v/>
      </c>
      <c r="AT1473" t="str">
        <f t="shared" si="1354"/>
        <v/>
      </c>
      <c r="AU1473" t="str">
        <f t="shared" si="1355"/>
        <v/>
      </c>
      <c r="AV1473" t="str">
        <f t="shared" si="1356"/>
        <v/>
      </c>
      <c r="AW1473" t="str">
        <f t="shared" si="1357"/>
        <v/>
      </c>
      <c r="AX1473" t="str">
        <f t="shared" si="1358"/>
        <v/>
      </c>
      <c r="AY1473" t="str">
        <f t="shared" si="1359"/>
        <v/>
      </c>
      <c r="AZ1473" t="str">
        <f t="shared" si="1360"/>
        <v/>
      </c>
      <c r="BA1473" t="str">
        <f t="shared" si="1361"/>
        <v/>
      </c>
      <c r="BB1473" t="str">
        <f t="shared" si="1362"/>
        <v/>
      </c>
      <c r="BC1473" t="str">
        <f t="shared" si="1363"/>
        <v/>
      </c>
      <c r="BD1473" t="str">
        <f t="shared" si="1364"/>
        <v/>
      </c>
      <c r="BF1473">
        <f t="shared" si="1365"/>
        <v>2</v>
      </c>
      <c r="BG1473">
        <f t="shared" si="1366"/>
        <v>0</v>
      </c>
      <c r="BH1473">
        <f t="shared" si="1367"/>
        <v>0</v>
      </c>
      <c r="BI1473">
        <f t="shared" si="1368"/>
        <v>0</v>
      </c>
      <c r="BJ1473">
        <f t="shared" si="1369"/>
        <v>0</v>
      </c>
      <c r="BK1473">
        <f t="shared" si="1370"/>
        <v>0</v>
      </c>
      <c r="BL1473">
        <f t="shared" si="1371"/>
        <v>0</v>
      </c>
      <c r="BM1473">
        <f t="shared" si="1372"/>
        <v>0</v>
      </c>
      <c r="BN1473">
        <f t="shared" si="1373"/>
        <v>0</v>
      </c>
      <c r="BO1473">
        <f t="shared" si="1374"/>
        <v>0</v>
      </c>
      <c r="BP1473">
        <f t="shared" si="1375"/>
        <v>0</v>
      </c>
      <c r="BQ1473">
        <f t="shared" si="1376"/>
        <v>0</v>
      </c>
      <c r="BR1473">
        <f t="shared" si="1377"/>
        <v>0</v>
      </c>
      <c r="BS1473">
        <f t="shared" si="1378"/>
        <v>0</v>
      </c>
      <c r="BT1473">
        <f t="shared" si="1379"/>
        <v>0</v>
      </c>
    </row>
    <row r="1474" spans="1:72" x14ac:dyDescent="0.25">
      <c r="A1474" t="str">
        <f>IF(TRIM(INDEX(games!$A:$A,ROW()))="","",TRIM(INDEX(games!$A:$A,ROW())))</f>
        <v/>
      </c>
      <c r="B1474" t="str">
        <f>IF(OR($A1474="",INDEX(games!$B:$B,ROW())=""),"",INDEX(games!$B:$B,ROW()))</f>
        <v/>
      </c>
      <c r="C1474" t="str">
        <f>IF(OR($A1474="",INDEX(games!$C:$C,ROW())=""),"",INDEX(games!$C:$C,ROW()))</f>
        <v/>
      </c>
      <c r="D1474" t="str">
        <f t="shared" ref="D1474:D1500" si="1380">IF($A1474="","",COUNTIF($W$2:$W$2500,$A1474)+COUNTIF($X$2:$X$2500,$A1474))</f>
        <v/>
      </c>
      <c r="E1474" t="str">
        <f t="shared" ref="E1474:E1500" si="1381">IF($A1474="","",IFERROR(MATCH($C1474,$R$2:$R$5,0),0))</f>
        <v/>
      </c>
      <c r="F1474" t="str">
        <f t="shared" ref="F1474:F1500" si="1382">IF($A1474="","",MOD(ROW(),34))</f>
        <v/>
      </c>
      <c r="G1474" t="e">
        <f t="shared" ref="G1474:G1500" si="1383">IF($A1474="",NA(),IF($C1474="Action",$B1474,NA()))</f>
        <v>#N/A</v>
      </c>
      <c r="H1474" t="e">
        <f t="shared" ref="H1474:H1500" si="1384">IF($A1474="",NA(),IF($C1474="Action",1+$F1474*0.023,NA()))</f>
        <v>#N/A</v>
      </c>
      <c r="I1474" t="e">
        <f t="shared" ref="I1474:I1500" si="1385">IF($A1474="",NA(),IF($C1474="Strategy",$B1474,NA()))</f>
        <v>#N/A</v>
      </c>
      <c r="J1474" t="e">
        <f t="shared" ref="J1474:J1500" si="1386">IF($A1474="",NA(),IF($C1474="Strategy",2+$F1474*0.023,NA()))</f>
        <v>#N/A</v>
      </c>
      <c r="K1474" t="e">
        <f t="shared" ref="K1474:K1500" si="1387">IF($A1474="",NA(),IF($C1474="Deckbuilder",$B1474,NA()))</f>
        <v>#N/A</v>
      </c>
      <c r="L1474" t="e">
        <f t="shared" ref="L1474:L1500" si="1388">IF($A1474="",NA(),IF($C1474="Deckbuilder",3+$F1474*0.023,NA()))</f>
        <v>#N/A</v>
      </c>
      <c r="M1474" t="e">
        <f t="shared" ref="M1474:M1500" si="1389">IF($A1474="",NA(),IF($C1474="Traditional",$B1474,NA()))</f>
        <v>#N/A</v>
      </c>
      <c r="N1474" t="e">
        <f t="shared" ref="N1474:N1500" si="1390">IF($A1474="",NA(),IF($C1474="Traditional",4+$F1474*0.023,NA()))</f>
        <v>#N/A</v>
      </c>
      <c r="O1474" t="str">
        <f t="shared" ref="O1474:O1500" si="1391">IF($A1474="","",$D1474+ROW()/1000000)</f>
        <v/>
      </c>
      <c r="P1474" t="str">
        <f>IF(OR($A1474="",INDEX(games!$H:$H,ROW())=""),"",INDEX(games!$H:$H,ROW()))</f>
        <v/>
      </c>
      <c r="Q1474" t="str">
        <f t="shared" ref="Q1474:Q1500" si="1392">IF(OR($A1474="",$P1474&lt;&gt;"Yes"),"",$D1474+ROW()/1000000)</f>
        <v/>
      </c>
      <c r="T1474">
        <f t="shared" ref="T1474:T1537" si="1393">IF($Y1474="","",INDEX($B$2:$B$1500,$Y1474))</f>
        <v>2019</v>
      </c>
      <c r="U1474">
        <f t="shared" ref="U1474:U1537" si="1394">IF($Z1474="","",INDEX($B$2:$B$1500,$Z1474))</f>
        <v>2022</v>
      </c>
      <c r="V1474">
        <f t="shared" ref="V1474:V1537" si="1395">IF(OR($T1474="",$U1474=""),"",$U1474-$T1474)</f>
        <v>3</v>
      </c>
      <c r="W1474" t="str">
        <f>IF(TRIM(INDEX(connections!$A:$A,ROW()))="","",TRIM(INDEX(connections!$A:$A,ROW())))</f>
        <v>Hades</v>
      </c>
      <c r="X1474" t="str">
        <f>IF($W1474="","",TRIM(INDEX(connections!$B:$B,ROW())))</f>
        <v>Tiny Rogues</v>
      </c>
      <c r="Y1474">
        <f t="shared" ref="Y1474:Y1537" si="1396">IF($W1474="","",IFERROR(MATCH($W1474,$A$2:$A$1500,0),""))</f>
        <v>375</v>
      </c>
      <c r="Z1474">
        <f t="shared" ref="Z1474:Z1537" si="1397">IF($X1474="","",IFERROR(MATCH($X1474,$A$2:$A$1500,0),""))</f>
        <v>898</v>
      </c>
      <c r="AA1474" t="str">
        <f t="shared" ref="AA1474:AA1537" si="1398">IF($Y1474="","",INDEX($P$2:$P$1500,$Y1474))</f>
        <v>Yes</v>
      </c>
      <c r="AB1474" t="str">
        <f t="shared" ref="AB1474:AB1537" si="1399">IF($Z1474="","",INDEX($P$2:$P$1500,$Z1474))</f>
        <v>Yes</v>
      </c>
      <c r="AC1474">
        <f t="shared" ref="AC1474:AC1537" si="1400">IF(AND($AA1474="Yes",$AB1474="Yes"),1,"")</f>
        <v>1</v>
      </c>
      <c r="AD1474">
        <f t="shared" ref="AD1474:AD1537" si="1401">IF(OR($Y1474="",$Z1474=""),"",IF(INDEX($C$2:$C$1500,$Y1474)=INDEX($C$2:$C$1500,$Z1474),0,1))</f>
        <v>0</v>
      </c>
      <c r="AE1474" t="str">
        <f t="shared" ref="AE1474:AE1537" si="1402">IF($AC1474&lt;&gt;1,"",IF(AND(INDEX($AG$2:$AG$1500,$Y1474)=1,INDEX($AG$2:$AG$1500,$Z1474)=1),1,""))</f>
        <v/>
      </c>
      <c r="AG1474" t="str">
        <f t="shared" ref="AG1474:AG1500" si="1403">IF($A1474="","",COUNTIFS($W$2:$W$2500,$A1474,$AB$2:$AB$2500,"Yes")+COUNTIFS($X$2:$X$2500,$A1474,$AA$2:$AA$2500,"Yes"))</f>
        <v/>
      </c>
      <c r="AH1474" t="str">
        <f t="shared" ref="AH1474:AH1500" si="1404">IF(OR($P1474&lt;&gt;"Yes",N($AG1474)=0),"",IF(AND($AG1474=1,COUNTIFS($W$2:$W$2500,$A1474,$AE$2:$AE$2500,1)+COUNTIFS($X$2:$X$2500,$A1474,$AE$2:$AE$2500,1)&gt;0),"","Yes"))</f>
        <v/>
      </c>
      <c r="AI1474" t="str">
        <f t="shared" ref="AI1474:AI1500" si="1405">IF($AH1474="Yes",$AG1474,"")</f>
        <v/>
      </c>
      <c r="AJ1474" t="str">
        <f t="shared" ref="AJ1474:AJ1500" si="1406">IF($AI1474="","",$AI1474+ROW()/1000000)</f>
        <v/>
      </c>
      <c r="AK1474" t="str">
        <f t="shared" ref="AK1474:AK1500" si="1407">IF(OR($A1474="",$P1474="Yes",N($AG1474)=0),"",$AG1474+ROW()/1000000)</f>
        <v/>
      </c>
      <c r="AL1474" t="str">
        <f>IF($A1474="","",INDEX(games!$J:$J,ROW())&amp;"")</f>
        <v/>
      </c>
      <c r="AM1474" t="str">
        <f>IF($A1474="","",SUMPRODUCT($AO1474:$BD1474,'Map Analysis'!$AN$2^{0,1,2,3,4,5,6,7,8,9,10,11,12,13,14,15}))</f>
        <v/>
      </c>
      <c r="AN1474" t="str">
        <f t="shared" ref="AN1474:AN1500" si="1408">IF($A1474="","",$AM1474+ROW()/10000000)</f>
        <v/>
      </c>
      <c r="AO1474" t="str">
        <f t="shared" ref="AO1474:AO1500" si="1409">IF($A1474="","",COUNTIF($W$2:$W$2500,$A1474))</f>
        <v/>
      </c>
      <c r="AP1474" t="str">
        <f t="shared" ref="AP1474:AP1500" si="1410">IF($A1474="","",SUMIFS($BF$2:$BF$2500,$W$2:$W$2500,$A1474))</f>
        <v/>
      </c>
      <c r="AQ1474" t="str">
        <f t="shared" ref="AQ1474:AQ1500" si="1411">IF($A1474="","",SUMIFS($BG$2:$BG$2500,$W$2:$W$2500,$A1474))</f>
        <v/>
      </c>
      <c r="AR1474" t="str">
        <f t="shared" ref="AR1474:AR1500" si="1412">IF($A1474="","",SUMIFS($BH$2:$BH$2500,$W$2:$W$2500,$A1474))</f>
        <v/>
      </c>
      <c r="AS1474" t="str">
        <f t="shared" ref="AS1474:AS1500" si="1413">IF($A1474="","",SUMIFS($BI$2:$BI$2500,$W$2:$W$2500,$A1474))</f>
        <v/>
      </c>
      <c r="AT1474" t="str">
        <f t="shared" ref="AT1474:AT1500" si="1414">IF($A1474="","",SUMIFS($BJ$2:$BJ$2500,$W$2:$W$2500,$A1474))</f>
        <v/>
      </c>
      <c r="AU1474" t="str">
        <f t="shared" ref="AU1474:AU1500" si="1415">IF($A1474="","",SUMIFS($BK$2:$BK$2500,$W$2:$W$2500,$A1474))</f>
        <v/>
      </c>
      <c r="AV1474" t="str">
        <f t="shared" ref="AV1474:AV1500" si="1416">IF($A1474="","",SUMIFS($BL$2:$BL$2500,$W$2:$W$2500,$A1474))</f>
        <v/>
      </c>
      <c r="AW1474" t="str">
        <f t="shared" ref="AW1474:AW1500" si="1417">IF($A1474="","",SUMIFS($BM$2:$BM$2500,$W$2:$W$2500,$A1474))</f>
        <v/>
      </c>
      <c r="AX1474" t="str">
        <f t="shared" ref="AX1474:AX1500" si="1418">IF($A1474="","",SUMIFS($BN$2:$BN$2500,$W$2:$W$2500,$A1474))</f>
        <v/>
      </c>
      <c r="AY1474" t="str">
        <f t="shared" ref="AY1474:AY1500" si="1419">IF($A1474="","",SUMIFS($BO$2:$BO$2500,$W$2:$W$2500,$A1474))</f>
        <v/>
      </c>
      <c r="AZ1474" t="str">
        <f t="shared" ref="AZ1474:AZ1500" si="1420">IF($A1474="","",SUMIFS($BP$2:$BP$2500,$W$2:$W$2500,$A1474))</f>
        <v/>
      </c>
      <c r="BA1474" t="str">
        <f t="shared" ref="BA1474:BA1500" si="1421">IF($A1474="","",SUMIFS($BQ$2:$BQ$2500,$W$2:$W$2500,$A1474))</f>
        <v/>
      </c>
      <c r="BB1474" t="str">
        <f t="shared" ref="BB1474:BB1500" si="1422">IF($A1474="","",SUMIFS($BR$2:$BR$2500,$W$2:$W$2500,$A1474))</f>
        <v/>
      </c>
      <c r="BC1474" t="str">
        <f t="shared" ref="BC1474:BC1500" si="1423">IF($A1474="","",SUMIFS($BS$2:$BS$2500,$W$2:$W$2500,$A1474))</f>
        <v/>
      </c>
      <c r="BD1474" t="str">
        <f t="shared" ref="BD1474:BD1500" si="1424">IF($A1474="","",SUMIFS($BT$2:$BT$2500,$W$2:$W$2500,$A1474))</f>
        <v/>
      </c>
      <c r="BF1474">
        <f t="shared" ref="BF1474:BF1537" si="1425">IF($Z1474="","",INDEX($AO$2:$AO$1500,$Z1474))</f>
        <v>2</v>
      </c>
      <c r="BG1474">
        <f t="shared" ref="BG1474:BG1537" si="1426">IF($Z1474="","",INDEX($AP$2:$AP$1500,$Z1474))</f>
        <v>0</v>
      </c>
      <c r="BH1474">
        <f t="shared" ref="BH1474:BH1537" si="1427">IF($Z1474="","",INDEX($AQ$2:$AQ$1500,$Z1474))</f>
        <v>0</v>
      </c>
      <c r="BI1474">
        <f t="shared" ref="BI1474:BI1537" si="1428">IF($Z1474="","",INDEX($AR$2:$AR$1500,$Z1474))</f>
        <v>0</v>
      </c>
      <c r="BJ1474">
        <f t="shared" ref="BJ1474:BJ1537" si="1429">IF($Z1474="","",INDEX($AS$2:$AS$1500,$Z1474))</f>
        <v>0</v>
      </c>
      <c r="BK1474">
        <f t="shared" ref="BK1474:BK1537" si="1430">IF($Z1474="","",INDEX($AT$2:$AT$1500,$Z1474))</f>
        <v>0</v>
      </c>
      <c r="BL1474">
        <f t="shared" ref="BL1474:BL1537" si="1431">IF($Z1474="","",INDEX($AU$2:$AU$1500,$Z1474))</f>
        <v>0</v>
      </c>
      <c r="BM1474">
        <f t="shared" ref="BM1474:BM1537" si="1432">IF($Z1474="","",INDEX($AV$2:$AV$1500,$Z1474))</f>
        <v>0</v>
      </c>
      <c r="BN1474">
        <f t="shared" ref="BN1474:BN1537" si="1433">IF($Z1474="","",INDEX($AW$2:$AW$1500,$Z1474))</f>
        <v>0</v>
      </c>
      <c r="BO1474">
        <f t="shared" ref="BO1474:BO1537" si="1434">IF($Z1474="","",INDEX($AX$2:$AX$1500,$Z1474))</f>
        <v>0</v>
      </c>
      <c r="BP1474">
        <f t="shared" ref="BP1474:BP1537" si="1435">IF($Z1474="","",INDEX($AY$2:$AY$1500,$Z1474))</f>
        <v>0</v>
      </c>
      <c r="BQ1474">
        <f t="shared" ref="BQ1474:BQ1537" si="1436">IF($Z1474="","",INDEX($AZ$2:$AZ$1500,$Z1474))</f>
        <v>0</v>
      </c>
      <c r="BR1474">
        <f t="shared" ref="BR1474:BR1537" si="1437">IF($Z1474="","",INDEX($BA$2:$BA$1500,$Z1474))</f>
        <v>0</v>
      </c>
      <c r="BS1474">
        <f t="shared" ref="BS1474:BS1537" si="1438">IF($Z1474="","",INDEX($BB$2:$BB$1500,$Z1474))</f>
        <v>0</v>
      </c>
      <c r="BT1474">
        <f t="shared" ref="BT1474:BT1537" si="1439">IF($Z1474="","",INDEX($BC$2:$BC$1500,$Z1474))</f>
        <v>0</v>
      </c>
    </row>
    <row r="1475" spans="1:72" x14ac:dyDescent="0.25">
      <c r="A1475" t="str">
        <f>IF(TRIM(INDEX(games!$A:$A,ROW()))="","",TRIM(INDEX(games!$A:$A,ROW())))</f>
        <v/>
      </c>
      <c r="B1475" t="str">
        <f>IF(OR($A1475="",INDEX(games!$B:$B,ROW())=""),"",INDEX(games!$B:$B,ROW()))</f>
        <v/>
      </c>
      <c r="C1475" t="str">
        <f>IF(OR($A1475="",INDEX(games!$C:$C,ROW())=""),"",INDEX(games!$C:$C,ROW()))</f>
        <v/>
      </c>
      <c r="D1475" t="str">
        <f t="shared" si="1380"/>
        <v/>
      </c>
      <c r="E1475" t="str">
        <f t="shared" si="1381"/>
        <v/>
      </c>
      <c r="F1475" t="str">
        <f t="shared" si="1382"/>
        <v/>
      </c>
      <c r="G1475" t="e">
        <f t="shared" si="1383"/>
        <v>#N/A</v>
      </c>
      <c r="H1475" t="e">
        <f t="shared" si="1384"/>
        <v>#N/A</v>
      </c>
      <c r="I1475" t="e">
        <f t="shared" si="1385"/>
        <v>#N/A</v>
      </c>
      <c r="J1475" t="e">
        <f t="shared" si="1386"/>
        <v>#N/A</v>
      </c>
      <c r="K1475" t="e">
        <f t="shared" si="1387"/>
        <v>#N/A</v>
      </c>
      <c r="L1475" t="e">
        <f t="shared" si="1388"/>
        <v>#N/A</v>
      </c>
      <c r="M1475" t="e">
        <f t="shared" si="1389"/>
        <v>#N/A</v>
      </c>
      <c r="N1475" t="e">
        <f t="shared" si="1390"/>
        <v>#N/A</v>
      </c>
      <c r="O1475" t="str">
        <f t="shared" si="1391"/>
        <v/>
      </c>
      <c r="P1475" t="str">
        <f>IF(OR($A1475="",INDEX(games!$H:$H,ROW())=""),"",INDEX(games!$H:$H,ROW()))</f>
        <v/>
      </c>
      <c r="Q1475" t="str">
        <f t="shared" si="1392"/>
        <v/>
      </c>
      <c r="T1475">
        <f t="shared" si="1393"/>
        <v>2015</v>
      </c>
      <c r="U1475">
        <f t="shared" si="1394"/>
        <v>2022</v>
      </c>
      <c r="V1475">
        <f t="shared" si="1395"/>
        <v>7</v>
      </c>
      <c r="W1475" t="str">
        <f>IF(TRIM(INDEX(connections!$A:$A,ROW()))="","",TRIM(INDEX(connections!$A:$A,ROW())))</f>
        <v>Nuclear Throne</v>
      </c>
      <c r="X1475" t="str">
        <f>IF($W1475="","",TRIM(INDEX(connections!$B:$B,ROW())))</f>
        <v>Tiny Rogues</v>
      </c>
      <c r="Y1475">
        <f t="shared" si="1396"/>
        <v>578</v>
      </c>
      <c r="Z1475">
        <f t="shared" si="1397"/>
        <v>898</v>
      </c>
      <c r="AA1475" t="str">
        <f t="shared" si="1398"/>
        <v>Yes</v>
      </c>
      <c r="AB1475" t="str">
        <f t="shared" si="1399"/>
        <v>Yes</v>
      </c>
      <c r="AC1475">
        <f t="shared" si="1400"/>
        <v>1</v>
      </c>
      <c r="AD1475">
        <f t="shared" si="1401"/>
        <v>0</v>
      </c>
      <c r="AE1475" t="str">
        <f t="shared" si="1402"/>
        <v/>
      </c>
      <c r="AG1475" t="str">
        <f t="shared" si="1403"/>
        <v/>
      </c>
      <c r="AH1475" t="str">
        <f t="shared" si="1404"/>
        <v/>
      </c>
      <c r="AI1475" t="str">
        <f t="shared" si="1405"/>
        <v/>
      </c>
      <c r="AJ1475" t="str">
        <f t="shared" si="1406"/>
        <v/>
      </c>
      <c r="AK1475" t="str">
        <f t="shared" si="1407"/>
        <v/>
      </c>
      <c r="AL1475" t="str">
        <f>IF($A1475="","",INDEX(games!$J:$J,ROW())&amp;"")</f>
        <v/>
      </c>
      <c r="AM1475" t="str">
        <f>IF($A1475="","",SUMPRODUCT($AO1475:$BD1475,'Map Analysis'!$AN$2^{0,1,2,3,4,5,6,7,8,9,10,11,12,13,14,15}))</f>
        <v/>
      </c>
      <c r="AN1475" t="str">
        <f t="shared" si="1408"/>
        <v/>
      </c>
      <c r="AO1475" t="str">
        <f t="shared" si="1409"/>
        <v/>
      </c>
      <c r="AP1475" t="str">
        <f t="shared" si="1410"/>
        <v/>
      </c>
      <c r="AQ1475" t="str">
        <f t="shared" si="1411"/>
        <v/>
      </c>
      <c r="AR1475" t="str">
        <f t="shared" si="1412"/>
        <v/>
      </c>
      <c r="AS1475" t="str">
        <f t="shared" si="1413"/>
        <v/>
      </c>
      <c r="AT1475" t="str">
        <f t="shared" si="1414"/>
        <v/>
      </c>
      <c r="AU1475" t="str">
        <f t="shared" si="1415"/>
        <v/>
      </c>
      <c r="AV1475" t="str">
        <f t="shared" si="1416"/>
        <v/>
      </c>
      <c r="AW1475" t="str">
        <f t="shared" si="1417"/>
        <v/>
      </c>
      <c r="AX1475" t="str">
        <f t="shared" si="1418"/>
        <v/>
      </c>
      <c r="AY1475" t="str">
        <f t="shared" si="1419"/>
        <v/>
      </c>
      <c r="AZ1475" t="str">
        <f t="shared" si="1420"/>
        <v/>
      </c>
      <c r="BA1475" t="str">
        <f t="shared" si="1421"/>
        <v/>
      </c>
      <c r="BB1475" t="str">
        <f t="shared" si="1422"/>
        <v/>
      </c>
      <c r="BC1475" t="str">
        <f t="shared" si="1423"/>
        <v/>
      </c>
      <c r="BD1475" t="str">
        <f t="shared" si="1424"/>
        <v/>
      </c>
      <c r="BF1475">
        <f t="shared" si="1425"/>
        <v>2</v>
      </c>
      <c r="BG1475">
        <f t="shared" si="1426"/>
        <v>0</v>
      </c>
      <c r="BH1475">
        <f t="shared" si="1427"/>
        <v>0</v>
      </c>
      <c r="BI1475">
        <f t="shared" si="1428"/>
        <v>0</v>
      </c>
      <c r="BJ1475">
        <f t="shared" si="1429"/>
        <v>0</v>
      </c>
      <c r="BK1475">
        <f t="shared" si="1430"/>
        <v>0</v>
      </c>
      <c r="BL1475">
        <f t="shared" si="1431"/>
        <v>0</v>
      </c>
      <c r="BM1475">
        <f t="shared" si="1432"/>
        <v>0</v>
      </c>
      <c r="BN1475">
        <f t="shared" si="1433"/>
        <v>0</v>
      </c>
      <c r="BO1475">
        <f t="shared" si="1434"/>
        <v>0</v>
      </c>
      <c r="BP1475">
        <f t="shared" si="1435"/>
        <v>0</v>
      </c>
      <c r="BQ1475">
        <f t="shared" si="1436"/>
        <v>0</v>
      </c>
      <c r="BR1475">
        <f t="shared" si="1437"/>
        <v>0</v>
      </c>
      <c r="BS1475">
        <f t="shared" si="1438"/>
        <v>0</v>
      </c>
      <c r="BT1475">
        <f t="shared" si="1439"/>
        <v>0</v>
      </c>
    </row>
    <row r="1476" spans="1:72" x14ac:dyDescent="0.25">
      <c r="A1476" t="str">
        <f>IF(TRIM(INDEX(games!$A:$A,ROW()))="","",TRIM(INDEX(games!$A:$A,ROW())))</f>
        <v/>
      </c>
      <c r="B1476" t="str">
        <f>IF(OR($A1476="",INDEX(games!$B:$B,ROW())=""),"",INDEX(games!$B:$B,ROW()))</f>
        <v/>
      </c>
      <c r="C1476" t="str">
        <f>IF(OR($A1476="",INDEX(games!$C:$C,ROW())=""),"",INDEX(games!$C:$C,ROW()))</f>
        <v/>
      </c>
      <c r="D1476" t="str">
        <f t="shared" si="1380"/>
        <v/>
      </c>
      <c r="E1476" t="str">
        <f t="shared" si="1381"/>
        <v/>
      </c>
      <c r="F1476" t="str">
        <f t="shared" si="1382"/>
        <v/>
      </c>
      <c r="G1476" t="e">
        <f t="shared" si="1383"/>
        <v>#N/A</v>
      </c>
      <c r="H1476" t="e">
        <f t="shared" si="1384"/>
        <v>#N/A</v>
      </c>
      <c r="I1476" t="e">
        <f t="shared" si="1385"/>
        <v>#N/A</v>
      </c>
      <c r="J1476" t="e">
        <f t="shared" si="1386"/>
        <v>#N/A</v>
      </c>
      <c r="K1476" t="e">
        <f t="shared" si="1387"/>
        <v>#N/A</v>
      </c>
      <c r="L1476" t="e">
        <f t="shared" si="1388"/>
        <v>#N/A</v>
      </c>
      <c r="M1476" t="e">
        <f t="shared" si="1389"/>
        <v>#N/A</v>
      </c>
      <c r="N1476" t="e">
        <f t="shared" si="1390"/>
        <v>#N/A</v>
      </c>
      <c r="O1476" t="str">
        <f t="shared" si="1391"/>
        <v/>
      </c>
      <c r="P1476" t="str">
        <f>IF(OR($A1476="",INDEX(games!$H:$H,ROW())=""),"",INDEX(games!$H:$H,ROW()))</f>
        <v/>
      </c>
      <c r="Q1476" t="str">
        <f t="shared" si="1392"/>
        <v/>
      </c>
      <c r="T1476">
        <f t="shared" si="1393"/>
        <v>2021</v>
      </c>
      <c r="U1476">
        <f t="shared" si="1394"/>
        <v>2022</v>
      </c>
      <c r="V1476">
        <f t="shared" si="1395"/>
        <v>1</v>
      </c>
      <c r="W1476" t="str">
        <f>IF(TRIM(INDEX(connections!$A:$A,ROW()))="","",TRIM(INDEX(connections!$A:$A,ROW())))</f>
        <v>Revita</v>
      </c>
      <c r="X1476" t="str">
        <f>IF($W1476="","",TRIM(INDEX(connections!$B:$B,ROW())))</f>
        <v>Tiny Rogues</v>
      </c>
      <c r="Y1476">
        <f t="shared" si="1396"/>
        <v>677</v>
      </c>
      <c r="Z1476">
        <f t="shared" si="1397"/>
        <v>898</v>
      </c>
      <c r="AA1476" t="str">
        <f t="shared" si="1398"/>
        <v>Yes</v>
      </c>
      <c r="AB1476" t="str">
        <f t="shared" si="1399"/>
        <v>Yes</v>
      </c>
      <c r="AC1476">
        <f t="shared" si="1400"/>
        <v>1</v>
      </c>
      <c r="AD1476">
        <f t="shared" si="1401"/>
        <v>0</v>
      </c>
      <c r="AE1476" t="str">
        <f t="shared" si="1402"/>
        <v/>
      </c>
      <c r="AG1476" t="str">
        <f t="shared" si="1403"/>
        <v/>
      </c>
      <c r="AH1476" t="str">
        <f t="shared" si="1404"/>
        <v/>
      </c>
      <c r="AI1476" t="str">
        <f t="shared" si="1405"/>
        <v/>
      </c>
      <c r="AJ1476" t="str">
        <f t="shared" si="1406"/>
        <v/>
      </c>
      <c r="AK1476" t="str">
        <f t="shared" si="1407"/>
        <v/>
      </c>
      <c r="AL1476" t="str">
        <f>IF($A1476="","",INDEX(games!$J:$J,ROW())&amp;"")</f>
        <v/>
      </c>
      <c r="AM1476" t="str">
        <f>IF($A1476="","",SUMPRODUCT($AO1476:$BD1476,'Map Analysis'!$AN$2^{0,1,2,3,4,5,6,7,8,9,10,11,12,13,14,15}))</f>
        <v/>
      </c>
      <c r="AN1476" t="str">
        <f t="shared" si="1408"/>
        <v/>
      </c>
      <c r="AO1476" t="str">
        <f t="shared" si="1409"/>
        <v/>
      </c>
      <c r="AP1476" t="str">
        <f t="shared" si="1410"/>
        <v/>
      </c>
      <c r="AQ1476" t="str">
        <f t="shared" si="1411"/>
        <v/>
      </c>
      <c r="AR1476" t="str">
        <f t="shared" si="1412"/>
        <v/>
      </c>
      <c r="AS1476" t="str">
        <f t="shared" si="1413"/>
        <v/>
      </c>
      <c r="AT1476" t="str">
        <f t="shared" si="1414"/>
        <v/>
      </c>
      <c r="AU1476" t="str">
        <f t="shared" si="1415"/>
        <v/>
      </c>
      <c r="AV1476" t="str">
        <f t="shared" si="1416"/>
        <v/>
      </c>
      <c r="AW1476" t="str">
        <f t="shared" si="1417"/>
        <v/>
      </c>
      <c r="AX1476" t="str">
        <f t="shared" si="1418"/>
        <v/>
      </c>
      <c r="AY1476" t="str">
        <f t="shared" si="1419"/>
        <v/>
      </c>
      <c r="AZ1476" t="str">
        <f t="shared" si="1420"/>
        <v/>
      </c>
      <c r="BA1476" t="str">
        <f t="shared" si="1421"/>
        <v/>
      </c>
      <c r="BB1476" t="str">
        <f t="shared" si="1422"/>
        <v/>
      </c>
      <c r="BC1476" t="str">
        <f t="shared" si="1423"/>
        <v/>
      </c>
      <c r="BD1476" t="str">
        <f t="shared" si="1424"/>
        <v/>
      </c>
      <c r="BF1476">
        <f t="shared" si="1425"/>
        <v>2</v>
      </c>
      <c r="BG1476">
        <f t="shared" si="1426"/>
        <v>0</v>
      </c>
      <c r="BH1476">
        <f t="shared" si="1427"/>
        <v>0</v>
      </c>
      <c r="BI1476">
        <f t="shared" si="1428"/>
        <v>0</v>
      </c>
      <c r="BJ1476">
        <f t="shared" si="1429"/>
        <v>0</v>
      </c>
      <c r="BK1476">
        <f t="shared" si="1430"/>
        <v>0</v>
      </c>
      <c r="BL1476">
        <f t="shared" si="1431"/>
        <v>0</v>
      </c>
      <c r="BM1476">
        <f t="shared" si="1432"/>
        <v>0</v>
      </c>
      <c r="BN1476">
        <f t="shared" si="1433"/>
        <v>0</v>
      </c>
      <c r="BO1476">
        <f t="shared" si="1434"/>
        <v>0</v>
      </c>
      <c r="BP1476">
        <f t="shared" si="1435"/>
        <v>0</v>
      </c>
      <c r="BQ1476">
        <f t="shared" si="1436"/>
        <v>0</v>
      </c>
      <c r="BR1476">
        <f t="shared" si="1437"/>
        <v>0</v>
      </c>
      <c r="BS1476">
        <f t="shared" si="1438"/>
        <v>0</v>
      </c>
      <c r="BT1476">
        <f t="shared" si="1439"/>
        <v>0</v>
      </c>
    </row>
    <row r="1477" spans="1:72" x14ac:dyDescent="0.25">
      <c r="A1477" t="str">
        <f>IF(TRIM(INDEX(games!$A:$A,ROW()))="","",TRIM(INDEX(games!$A:$A,ROW())))</f>
        <v/>
      </c>
      <c r="B1477" t="str">
        <f>IF(OR($A1477="",INDEX(games!$B:$B,ROW())=""),"",INDEX(games!$B:$B,ROW()))</f>
        <v/>
      </c>
      <c r="C1477" t="str">
        <f>IF(OR($A1477="",INDEX(games!$C:$C,ROW())=""),"",INDEX(games!$C:$C,ROW()))</f>
        <v/>
      </c>
      <c r="D1477" t="str">
        <f t="shared" si="1380"/>
        <v/>
      </c>
      <c r="E1477" t="str">
        <f t="shared" si="1381"/>
        <v/>
      </c>
      <c r="F1477" t="str">
        <f t="shared" si="1382"/>
        <v/>
      </c>
      <c r="G1477" t="e">
        <f t="shared" si="1383"/>
        <v>#N/A</v>
      </c>
      <c r="H1477" t="e">
        <f t="shared" si="1384"/>
        <v>#N/A</v>
      </c>
      <c r="I1477" t="e">
        <f t="shared" si="1385"/>
        <v>#N/A</v>
      </c>
      <c r="J1477" t="e">
        <f t="shared" si="1386"/>
        <v>#N/A</v>
      </c>
      <c r="K1477" t="e">
        <f t="shared" si="1387"/>
        <v>#N/A</v>
      </c>
      <c r="L1477" t="e">
        <f t="shared" si="1388"/>
        <v>#N/A</v>
      </c>
      <c r="M1477" t="e">
        <f t="shared" si="1389"/>
        <v>#N/A</v>
      </c>
      <c r="N1477" t="e">
        <f t="shared" si="1390"/>
        <v>#N/A</v>
      </c>
      <c r="O1477" t="str">
        <f t="shared" si="1391"/>
        <v/>
      </c>
      <c r="P1477" t="str">
        <f>IF(OR($A1477="",INDEX(games!$H:$H,ROW())=""),"",INDEX(games!$H:$H,ROW()))</f>
        <v/>
      </c>
      <c r="Q1477" t="str">
        <f t="shared" si="1392"/>
        <v/>
      </c>
      <c r="T1477">
        <f t="shared" si="1393"/>
        <v>2011</v>
      </c>
      <c r="U1477">
        <f t="shared" si="1394"/>
        <v>2022</v>
      </c>
      <c r="V1477">
        <f t="shared" si="1395"/>
        <v>11</v>
      </c>
      <c r="W1477" t="str">
        <f>IF(TRIM(INDEX(connections!$A:$A,ROW()))="","",TRIM(INDEX(connections!$A:$A,ROW())))</f>
        <v>The Binding of Isaac</v>
      </c>
      <c r="X1477" t="str">
        <f>IF($W1477="","",TRIM(INDEX(connections!$B:$B,ROW())))</f>
        <v>Tiny Rogues</v>
      </c>
      <c r="Y1477">
        <f t="shared" si="1396"/>
        <v>865</v>
      </c>
      <c r="Z1477">
        <f t="shared" si="1397"/>
        <v>898</v>
      </c>
      <c r="AA1477" t="str">
        <f t="shared" si="1398"/>
        <v>Yes</v>
      </c>
      <c r="AB1477" t="str">
        <f t="shared" si="1399"/>
        <v>Yes</v>
      </c>
      <c r="AC1477">
        <f t="shared" si="1400"/>
        <v>1</v>
      </c>
      <c r="AD1477">
        <f t="shared" si="1401"/>
        <v>0</v>
      </c>
      <c r="AE1477" t="str">
        <f t="shared" si="1402"/>
        <v/>
      </c>
      <c r="AG1477" t="str">
        <f t="shared" si="1403"/>
        <v/>
      </c>
      <c r="AH1477" t="str">
        <f t="shared" si="1404"/>
        <v/>
      </c>
      <c r="AI1477" t="str">
        <f t="shared" si="1405"/>
        <v/>
      </c>
      <c r="AJ1477" t="str">
        <f t="shared" si="1406"/>
        <v/>
      </c>
      <c r="AK1477" t="str">
        <f t="shared" si="1407"/>
        <v/>
      </c>
      <c r="AL1477" t="str">
        <f>IF($A1477="","",INDEX(games!$J:$J,ROW())&amp;"")</f>
        <v/>
      </c>
      <c r="AM1477" t="str">
        <f>IF($A1477="","",SUMPRODUCT($AO1477:$BD1477,'Map Analysis'!$AN$2^{0,1,2,3,4,5,6,7,8,9,10,11,12,13,14,15}))</f>
        <v/>
      </c>
      <c r="AN1477" t="str">
        <f t="shared" si="1408"/>
        <v/>
      </c>
      <c r="AO1477" t="str">
        <f t="shared" si="1409"/>
        <v/>
      </c>
      <c r="AP1477" t="str">
        <f t="shared" si="1410"/>
        <v/>
      </c>
      <c r="AQ1477" t="str">
        <f t="shared" si="1411"/>
        <v/>
      </c>
      <c r="AR1477" t="str">
        <f t="shared" si="1412"/>
        <v/>
      </c>
      <c r="AS1477" t="str">
        <f t="shared" si="1413"/>
        <v/>
      </c>
      <c r="AT1477" t="str">
        <f t="shared" si="1414"/>
        <v/>
      </c>
      <c r="AU1477" t="str">
        <f t="shared" si="1415"/>
        <v/>
      </c>
      <c r="AV1477" t="str">
        <f t="shared" si="1416"/>
        <v/>
      </c>
      <c r="AW1477" t="str">
        <f t="shared" si="1417"/>
        <v/>
      </c>
      <c r="AX1477" t="str">
        <f t="shared" si="1418"/>
        <v/>
      </c>
      <c r="AY1477" t="str">
        <f t="shared" si="1419"/>
        <v/>
      </c>
      <c r="AZ1477" t="str">
        <f t="shared" si="1420"/>
        <v/>
      </c>
      <c r="BA1477" t="str">
        <f t="shared" si="1421"/>
        <v/>
      </c>
      <c r="BB1477" t="str">
        <f t="shared" si="1422"/>
        <v/>
      </c>
      <c r="BC1477" t="str">
        <f t="shared" si="1423"/>
        <v/>
      </c>
      <c r="BD1477" t="str">
        <f t="shared" si="1424"/>
        <v/>
      </c>
      <c r="BF1477">
        <f t="shared" si="1425"/>
        <v>2</v>
      </c>
      <c r="BG1477">
        <f t="shared" si="1426"/>
        <v>0</v>
      </c>
      <c r="BH1477">
        <f t="shared" si="1427"/>
        <v>0</v>
      </c>
      <c r="BI1477">
        <f t="shared" si="1428"/>
        <v>0</v>
      </c>
      <c r="BJ1477">
        <f t="shared" si="1429"/>
        <v>0</v>
      </c>
      <c r="BK1477">
        <f t="shared" si="1430"/>
        <v>0</v>
      </c>
      <c r="BL1477">
        <f t="shared" si="1431"/>
        <v>0</v>
      </c>
      <c r="BM1477">
        <f t="shared" si="1432"/>
        <v>0</v>
      </c>
      <c r="BN1477">
        <f t="shared" si="1433"/>
        <v>0</v>
      </c>
      <c r="BO1477">
        <f t="shared" si="1434"/>
        <v>0</v>
      </c>
      <c r="BP1477">
        <f t="shared" si="1435"/>
        <v>0</v>
      </c>
      <c r="BQ1477">
        <f t="shared" si="1436"/>
        <v>0</v>
      </c>
      <c r="BR1477">
        <f t="shared" si="1437"/>
        <v>0</v>
      </c>
      <c r="BS1477">
        <f t="shared" si="1438"/>
        <v>0</v>
      </c>
      <c r="BT1477">
        <f t="shared" si="1439"/>
        <v>0</v>
      </c>
    </row>
    <row r="1478" spans="1:72" x14ac:dyDescent="0.25">
      <c r="A1478" t="str">
        <f>IF(TRIM(INDEX(games!$A:$A,ROW()))="","",TRIM(INDEX(games!$A:$A,ROW())))</f>
        <v/>
      </c>
      <c r="B1478" t="str">
        <f>IF(OR($A1478="",INDEX(games!$B:$B,ROW())=""),"",INDEX(games!$B:$B,ROW()))</f>
        <v/>
      </c>
      <c r="C1478" t="str">
        <f>IF(OR($A1478="",INDEX(games!$C:$C,ROW())=""),"",INDEX(games!$C:$C,ROW()))</f>
        <v/>
      </c>
      <c r="D1478" t="str">
        <f t="shared" si="1380"/>
        <v/>
      </c>
      <c r="E1478" t="str">
        <f t="shared" si="1381"/>
        <v/>
      </c>
      <c r="F1478" t="str">
        <f t="shared" si="1382"/>
        <v/>
      </c>
      <c r="G1478" t="e">
        <f t="shared" si="1383"/>
        <v>#N/A</v>
      </c>
      <c r="H1478" t="e">
        <f t="shared" si="1384"/>
        <v>#N/A</v>
      </c>
      <c r="I1478" t="e">
        <f t="shared" si="1385"/>
        <v>#N/A</v>
      </c>
      <c r="J1478" t="e">
        <f t="shared" si="1386"/>
        <v>#N/A</v>
      </c>
      <c r="K1478" t="e">
        <f t="shared" si="1387"/>
        <v>#N/A</v>
      </c>
      <c r="L1478" t="e">
        <f t="shared" si="1388"/>
        <v>#N/A</v>
      </c>
      <c r="M1478" t="e">
        <f t="shared" si="1389"/>
        <v>#N/A</v>
      </c>
      <c r="N1478" t="e">
        <f t="shared" si="1390"/>
        <v>#N/A</v>
      </c>
      <c r="O1478" t="str">
        <f t="shared" si="1391"/>
        <v/>
      </c>
      <c r="P1478" t="str">
        <f>IF(OR($A1478="",INDEX(games!$H:$H,ROW())=""),"",INDEX(games!$H:$H,ROW()))</f>
        <v/>
      </c>
      <c r="Q1478" t="str">
        <f t="shared" si="1392"/>
        <v/>
      </c>
      <c r="T1478">
        <f t="shared" si="1393"/>
        <v>2021</v>
      </c>
      <c r="U1478">
        <f t="shared" si="1394"/>
        <v>2022</v>
      </c>
      <c r="V1478">
        <f t="shared" si="1395"/>
        <v>1</v>
      </c>
      <c r="W1478" t="str">
        <f>IF(TRIM(INDEX(connections!$A:$A,ROW()))="","",TRIM(INDEX(connections!$A:$A,ROW())))</f>
        <v>Vampire Survivors</v>
      </c>
      <c r="X1478" t="str">
        <f>IF($W1478="","",TRIM(INDEX(connections!$B:$B,ROW())))</f>
        <v>Tiny Rogues</v>
      </c>
      <c r="Y1478">
        <f t="shared" si="1396"/>
        <v>941</v>
      </c>
      <c r="Z1478">
        <f t="shared" si="1397"/>
        <v>898</v>
      </c>
      <c r="AA1478" t="str">
        <f t="shared" si="1398"/>
        <v>Yes</v>
      </c>
      <c r="AB1478" t="str">
        <f t="shared" si="1399"/>
        <v>Yes</v>
      </c>
      <c r="AC1478">
        <f t="shared" si="1400"/>
        <v>1</v>
      </c>
      <c r="AD1478">
        <f t="shared" si="1401"/>
        <v>0</v>
      </c>
      <c r="AE1478" t="str">
        <f t="shared" si="1402"/>
        <v/>
      </c>
      <c r="AG1478" t="str">
        <f t="shared" si="1403"/>
        <v/>
      </c>
      <c r="AH1478" t="str">
        <f t="shared" si="1404"/>
        <v/>
      </c>
      <c r="AI1478" t="str">
        <f t="shared" si="1405"/>
        <v/>
      </c>
      <c r="AJ1478" t="str">
        <f t="shared" si="1406"/>
        <v/>
      </c>
      <c r="AK1478" t="str">
        <f t="shared" si="1407"/>
        <v/>
      </c>
      <c r="AL1478" t="str">
        <f>IF($A1478="","",INDEX(games!$J:$J,ROW())&amp;"")</f>
        <v/>
      </c>
      <c r="AM1478" t="str">
        <f>IF($A1478="","",SUMPRODUCT($AO1478:$BD1478,'Map Analysis'!$AN$2^{0,1,2,3,4,5,6,7,8,9,10,11,12,13,14,15}))</f>
        <v/>
      </c>
      <c r="AN1478" t="str">
        <f t="shared" si="1408"/>
        <v/>
      </c>
      <c r="AO1478" t="str">
        <f t="shared" si="1409"/>
        <v/>
      </c>
      <c r="AP1478" t="str">
        <f t="shared" si="1410"/>
        <v/>
      </c>
      <c r="AQ1478" t="str">
        <f t="shared" si="1411"/>
        <v/>
      </c>
      <c r="AR1478" t="str">
        <f t="shared" si="1412"/>
        <v/>
      </c>
      <c r="AS1478" t="str">
        <f t="shared" si="1413"/>
        <v/>
      </c>
      <c r="AT1478" t="str">
        <f t="shared" si="1414"/>
        <v/>
      </c>
      <c r="AU1478" t="str">
        <f t="shared" si="1415"/>
        <v/>
      </c>
      <c r="AV1478" t="str">
        <f t="shared" si="1416"/>
        <v/>
      </c>
      <c r="AW1478" t="str">
        <f t="shared" si="1417"/>
        <v/>
      </c>
      <c r="AX1478" t="str">
        <f t="shared" si="1418"/>
        <v/>
      </c>
      <c r="AY1478" t="str">
        <f t="shared" si="1419"/>
        <v/>
      </c>
      <c r="AZ1478" t="str">
        <f t="shared" si="1420"/>
        <v/>
      </c>
      <c r="BA1478" t="str">
        <f t="shared" si="1421"/>
        <v/>
      </c>
      <c r="BB1478" t="str">
        <f t="shared" si="1422"/>
        <v/>
      </c>
      <c r="BC1478" t="str">
        <f t="shared" si="1423"/>
        <v/>
      </c>
      <c r="BD1478" t="str">
        <f t="shared" si="1424"/>
        <v/>
      </c>
      <c r="BF1478">
        <f t="shared" si="1425"/>
        <v>2</v>
      </c>
      <c r="BG1478">
        <f t="shared" si="1426"/>
        <v>0</v>
      </c>
      <c r="BH1478">
        <f t="shared" si="1427"/>
        <v>0</v>
      </c>
      <c r="BI1478">
        <f t="shared" si="1428"/>
        <v>0</v>
      </c>
      <c r="BJ1478">
        <f t="shared" si="1429"/>
        <v>0</v>
      </c>
      <c r="BK1478">
        <f t="shared" si="1430"/>
        <v>0</v>
      </c>
      <c r="BL1478">
        <f t="shared" si="1431"/>
        <v>0</v>
      </c>
      <c r="BM1478">
        <f t="shared" si="1432"/>
        <v>0</v>
      </c>
      <c r="BN1478">
        <f t="shared" si="1433"/>
        <v>0</v>
      </c>
      <c r="BO1478">
        <f t="shared" si="1434"/>
        <v>0</v>
      </c>
      <c r="BP1478">
        <f t="shared" si="1435"/>
        <v>0</v>
      </c>
      <c r="BQ1478">
        <f t="shared" si="1436"/>
        <v>0</v>
      </c>
      <c r="BR1478">
        <f t="shared" si="1437"/>
        <v>0</v>
      </c>
      <c r="BS1478">
        <f t="shared" si="1438"/>
        <v>0</v>
      </c>
      <c r="BT1478">
        <f t="shared" si="1439"/>
        <v>0</v>
      </c>
    </row>
    <row r="1479" spans="1:72" x14ac:dyDescent="0.25">
      <c r="A1479" t="str">
        <f>IF(TRIM(INDEX(games!$A:$A,ROW()))="","",TRIM(INDEX(games!$A:$A,ROW())))</f>
        <v/>
      </c>
      <c r="B1479" t="str">
        <f>IF(OR($A1479="",INDEX(games!$B:$B,ROW())=""),"",INDEX(games!$B:$B,ROW()))</f>
        <v/>
      </c>
      <c r="C1479" t="str">
        <f>IF(OR($A1479="",INDEX(games!$C:$C,ROW())=""),"",INDEX(games!$C:$C,ROW()))</f>
        <v/>
      </c>
      <c r="D1479" t="str">
        <f t="shared" si="1380"/>
        <v/>
      </c>
      <c r="E1479" t="str">
        <f t="shared" si="1381"/>
        <v/>
      </c>
      <c r="F1479" t="str">
        <f t="shared" si="1382"/>
        <v/>
      </c>
      <c r="G1479" t="e">
        <f t="shared" si="1383"/>
        <v>#N/A</v>
      </c>
      <c r="H1479" t="e">
        <f t="shared" si="1384"/>
        <v>#N/A</v>
      </c>
      <c r="I1479" t="e">
        <f t="shared" si="1385"/>
        <v>#N/A</v>
      </c>
      <c r="J1479" t="e">
        <f t="shared" si="1386"/>
        <v>#N/A</v>
      </c>
      <c r="K1479" t="e">
        <f t="shared" si="1387"/>
        <v>#N/A</v>
      </c>
      <c r="L1479" t="e">
        <f t="shared" si="1388"/>
        <v>#N/A</v>
      </c>
      <c r="M1479" t="e">
        <f t="shared" si="1389"/>
        <v>#N/A</v>
      </c>
      <c r="N1479" t="e">
        <f t="shared" si="1390"/>
        <v>#N/A</v>
      </c>
      <c r="O1479" t="str">
        <f t="shared" si="1391"/>
        <v/>
      </c>
      <c r="P1479" t="str">
        <f>IF(OR($A1479="",INDEX(games!$H:$H,ROW())=""),"",INDEX(games!$H:$H,ROW()))</f>
        <v/>
      </c>
      <c r="Q1479" t="str">
        <f t="shared" si="1392"/>
        <v/>
      </c>
      <c r="T1479">
        <f t="shared" si="1393"/>
        <v>2015</v>
      </c>
      <c r="U1479">
        <f t="shared" si="1394"/>
        <v>2022</v>
      </c>
      <c r="V1479">
        <f t="shared" si="1395"/>
        <v>7</v>
      </c>
      <c r="W1479" t="str">
        <f>IF(TRIM(INDEX(connections!$A:$A,ROW()))="","",TRIM(INDEX(connections!$A:$A,ROW())))</f>
        <v>Darkest Dungeon</v>
      </c>
      <c r="X1479" t="str">
        <f>IF($W1479="","",TRIM(INDEX(connections!$B:$B,ROW())))</f>
        <v>Tinyfolks</v>
      </c>
      <c r="Y1479">
        <f t="shared" si="1396"/>
        <v>190</v>
      </c>
      <c r="Z1479">
        <f t="shared" si="1397"/>
        <v>899</v>
      </c>
      <c r="AA1479" t="str">
        <f t="shared" si="1398"/>
        <v>Yes</v>
      </c>
      <c r="AB1479" t="str">
        <f t="shared" si="1399"/>
        <v>Yes</v>
      </c>
      <c r="AC1479">
        <f t="shared" si="1400"/>
        <v>1</v>
      </c>
      <c r="AD1479">
        <f t="shared" si="1401"/>
        <v>0</v>
      </c>
      <c r="AE1479" t="str">
        <f t="shared" si="1402"/>
        <v/>
      </c>
      <c r="AG1479" t="str">
        <f t="shared" si="1403"/>
        <v/>
      </c>
      <c r="AH1479" t="str">
        <f t="shared" si="1404"/>
        <v/>
      </c>
      <c r="AI1479" t="str">
        <f t="shared" si="1405"/>
        <v/>
      </c>
      <c r="AJ1479" t="str">
        <f t="shared" si="1406"/>
        <v/>
      </c>
      <c r="AK1479" t="str">
        <f t="shared" si="1407"/>
        <v/>
      </c>
      <c r="AL1479" t="str">
        <f>IF($A1479="","",INDEX(games!$J:$J,ROW())&amp;"")</f>
        <v/>
      </c>
      <c r="AM1479" t="str">
        <f>IF($A1479="","",SUMPRODUCT($AO1479:$BD1479,'Map Analysis'!$AN$2^{0,1,2,3,4,5,6,7,8,9,10,11,12,13,14,15}))</f>
        <v/>
      </c>
      <c r="AN1479" t="str">
        <f t="shared" si="1408"/>
        <v/>
      </c>
      <c r="AO1479" t="str">
        <f t="shared" si="1409"/>
        <v/>
      </c>
      <c r="AP1479" t="str">
        <f t="shared" si="1410"/>
        <v/>
      </c>
      <c r="AQ1479" t="str">
        <f t="shared" si="1411"/>
        <v/>
      </c>
      <c r="AR1479" t="str">
        <f t="shared" si="1412"/>
        <v/>
      </c>
      <c r="AS1479" t="str">
        <f t="shared" si="1413"/>
        <v/>
      </c>
      <c r="AT1479" t="str">
        <f t="shared" si="1414"/>
        <v/>
      </c>
      <c r="AU1479" t="str">
        <f t="shared" si="1415"/>
        <v/>
      </c>
      <c r="AV1479" t="str">
        <f t="shared" si="1416"/>
        <v/>
      </c>
      <c r="AW1479" t="str">
        <f t="shared" si="1417"/>
        <v/>
      </c>
      <c r="AX1479" t="str">
        <f t="shared" si="1418"/>
        <v/>
      </c>
      <c r="AY1479" t="str">
        <f t="shared" si="1419"/>
        <v/>
      </c>
      <c r="AZ1479" t="str">
        <f t="shared" si="1420"/>
        <v/>
      </c>
      <c r="BA1479" t="str">
        <f t="shared" si="1421"/>
        <v/>
      </c>
      <c r="BB1479" t="str">
        <f t="shared" si="1422"/>
        <v/>
      </c>
      <c r="BC1479" t="str">
        <f t="shared" si="1423"/>
        <v/>
      </c>
      <c r="BD1479" t="str">
        <f t="shared" si="1424"/>
        <v/>
      </c>
      <c r="BF1479">
        <f t="shared" si="1425"/>
        <v>0</v>
      </c>
      <c r="BG1479">
        <f t="shared" si="1426"/>
        <v>0</v>
      </c>
      <c r="BH1479">
        <f t="shared" si="1427"/>
        <v>0</v>
      </c>
      <c r="BI1479">
        <f t="shared" si="1428"/>
        <v>0</v>
      </c>
      <c r="BJ1479">
        <f t="shared" si="1429"/>
        <v>0</v>
      </c>
      <c r="BK1479">
        <f t="shared" si="1430"/>
        <v>0</v>
      </c>
      <c r="BL1479">
        <f t="shared" si="1431"/>
        <v>0</v>
      </c>
      <c r="BM1479">
        <f t="shared" si="1432"/>
        <v>0</v>
      </c>
      <c r="BN1479">
        <f t="shared" si="1433"/>
        <v>0</v>
      </c>
      <c r="BO1479">
        <f t="shared" si="1434"/>
        <v>0</v>
      </c>
      <c r="BP1479">
        <f t="shared" si="1435"/>
        <v>0</v>
      </c>
      <c r="BQ1479">
        <f t="shared" si="1436"/>
        <v>0</v>
      </c>
      <c r="BR1479">
        <f t="shared" si="1437"/>
        <v>0</v>
      </c>
      <c r="BS1479">
        <f t="shared" si="1438"/>
        <v>0</v>
      </c>
      <c r="BT1479">
        <f t="shared" si="1439"/>
        <v>0</v>
      </c>
    </row>
    <row r="1480" spans="1:72" x14ac:dyDescent="0.25">
      <c r="A1480" t="str">
        <f>IF(TRIM(INDEX(games!$A:$A,ROW()))="","",TRIM(INDEX(games!$A:$A,ROW())))</f>
        <v/>
      </c>
      <c r="B1480" t="str">
        <f>IF(OR($A1480="",INDEX(games!$B:$B,ROW())=""),"",INDEX(games!$B:$B,ROW()))</f>
        <v/>
      </c>
      <c r="C1480" t="str">
        <f>IF(OR($A1480="",INDEX(games!$C:$C,ROW())=""),"",INDEX(games!$C:$C,ROW()))</f>
        <v/>
      </c>
      <c r="D1480" t="str">
        <f t="shared" si="1380"/>
        <v/>
      </c>
      <c r="E1480" t="str">
        <f t="shared" si="1381"/>
        <v/>
      </c>
      <c r="F1480" t="str">
        <f t="shared" si="1382"/>
        <v/>
      </c>
      <c r="G1480" t="e">
        <f t="shared" si="1383"/>
        <v>#N/A</v>
      </c>
      <c r="H1480" t="e">
        <f t="shared" si="1384"/>
        <v>#N/A</v>
      </c>
      <c r="I1480" t="e">
        <f t="shared" si="1385"/>
        <v>#N/A</v>
      </c>
      <c r="J1480" t="e">
        <f t="shared" si="1386"/>
        <v>#N/A</v>
      </c>
      <c r="K1480" t="e">
        <f t="shared" si="1387"/>
        <v>#N/A</v>
      </c>
      <c r="L1480" t="e">
        <f t="shared" si="1388"/>
        <v>#N/A</v>
      </c>
      <c r="M1480" t="e">
        <f t="shared" si="1389"/>
        <v>#N/A</v>
      </c>
      <c r="N1480" t="e">
        <f t="shared" si="1390"/>
        <v>#N/A</v>
      </c>
      <c r="O1480" t="str">
        <f t="shared" si="1391"/>
        <v/>
      </c>
      <c r="P1480" t="str">
        <f>IF(OR($A1480="",INDEX(games!$H:$H,ROW())=""),"",INDEX(games!$H:$H,ROW()))</f>
        <v/>
      </c>
      <c r="Q1480" t="str">
        <f t="shared" si="1392"/>
        <v/>
      </c>
      <c r="T1480">
        <f t="shared" si="1393"/>
        <v>1980</v>
      </c>
      <c r="U1480">
        <f t="shared" si="1394"/>
        <v>1991</v>
      </c>
      <c r="V1480">
        <f t="shared" si="1395"/>
        <v>11</v>
      </c>
      <c r="W1480" t="str">
        <f>IF(TRIM(INDEX(connections!$A:$A,ROW()))="","",TRIM(INDEX(connections!$A:$A,ROW())))</f>
        <v>Rogue</v>
      </c>
      <c r="X1480" t="str">
        <f>IF($W1480="","",TRIM(INDEX(connections!$B:$B,ROW())))</f>
        <v>ToeJam &amp; Earl</v>
      </c>
      <c r="Y1480">
        <f t="shared" si="1396"/>
        <v>693</v>
      </c>
      <c r="Z1480">
        <f t="shared" si="1397"/>
        <v>900</v>
      </c>
      <c r="AA1480" t="str">
        <f t="shared" si="1398"/>
        <v>Yes</v>
      </c>
      <c r="AB1480" t="str">
        <f t="shared" si="1399"/>
        <v>Yes</v>
      </c>
      <c r="AC1480">
        <f t="shared" si="1400"/>
        <v>1</v>
      </c>
      <c r="AD1480">
        <f t="shared" si="1401"/>
        <v>1</v>
      </c>
      <c r="AE1480" t="str">
        <f t="shared" si="1402"/>
        <v/>
      </c>
      <c r="AG1480" t="str">
        <f t="shared" si="1403"/>
        <v/>
      </c>
      <c r="AH1480" t="str">
        <f t="shared" si="1404"/>
        <v/>
      </c>
      <c r="AI1480" t="str">
        <f t="shared" si="1405"/>
        <v/>
      </c>
      <c r="AJ1480" t="str">
        <f t="shared" si="1406"/>
        <v/>
      </c>
      <c r="AK1480" t="str">
        <f t="shared" si="1407"/>
        <v/>
      </c>
      <c r="AL1480" t="str">
        <f>IF($A1480="","",INDEX(games!$J:$J,ROW())&amp;"")</f>
        <v/>
      </c>
      <c r="AM1480" t="str">
        <f>IF($A1480="","",SUMPRODUCT($AO1480:$BD1480,'Map Analysis'!$AN$2^{0,1,2,3,4,5,6,7,8,9,10,11,12,13,14,15}))</f>
        <v/>
      </c>
      <c r="AN1480" t="str">
        <f t="shared" si="1408"/>
        <v/>
      </c>
      <c r="AO1480" t="str">
        <f t="shared" si="1409"/>
        <v/>
      </c>
      <c r="AP1480" t="str">
        <f t="shared" si="1410"/>
        <v/>
      </c>
      <c r="AQ1480" t="str">
        <f t="shared" si="1411"/>
        <v/>
      </c>
      <c r="AR1480" t="str">
        <f t="shared" si="1412"/>
        <v/>
      </c>
      <c r="AS1480" t="str">
        <f t="shared" si="1413"/>
        <v/>
      </c>
      <c r="AT1480" t="str">
        <f t="shared" si="1414"/>
        <v/>
      </c>
      <c r="AU1480" t="str">
        <f t="shared" si="1415"/>
        <v/>
      </c>
      <c r="AV1480" t="str">
        <f t="shared" si="1416"/>
        <v/>
      </c>
      <c r="AW1480" t="str">
        <f t="shared" si="1417"/>
        <v/>
      </c>
      <c r="AX1480" t="str">
        <f t="shared" si="1418"/>
        <v/>
      </c>
      <c r="AY1480" t="str">
        <f t="shared" si="1419"/>
        <v/>
      </c>
      <c r="AZ1480" t="str">
        <f t="shared" si="1420"/>
        <v/>
      </c>
      <c r="BA1480" t="str">
        <f t="shared" si="1421"/>
        <v/>
      </c>
      <c r="BB1480" t="str">
        <f t="shared" si="1422"/>
        <v/>
      </c>
      <c r="BC1480" t="str">
        <f t="shared" si="1423"/>
        <v/>
      </c>
      <c r="BD1480" t="str">
        <f t="shared" si="1424"/>
        <v/>
      </c>
      <c r="BF1480">
        <f t="shared" si="1425"/>
        <v>2</v>
      </c>
      <c r="BG1480">
        <f t="shared" si="1426"/>
        <v>0</v>
      </c>
      <c r="BH1480">
        <f t="shared" si="1427"/>
        <v>0</v>
      </c>
      <c r="BI1480">
        <f t="shared" si="1428"/>
        <v>0</v>
      </c>
      <c r="BJ1480">
        <f t="shared" si="1429"/>
        <v>0</v>
      </c>
      <c r="BK1480">
        <f t="shared" si="1430"/>
        <v>0</v>
      </c>
      <c r="BL1480">
        <f t="shared" si="1431"/>
        <v>0</v>
      </c>
      <c r="BM1480">
        <f t="shared" si="1432"/>
        <v>0</v>
      </c>
      <c r="BN1480">
        <f t="shared" si="1433"/>
        <v>0</v>
      </c>
      <c r="BO1480">
        <f t="shared" si="1434"/>
        <v>0</v>
      </c>
      <c r="BP1480">
        <f t="shared" si="1435"/>
        <v>0</v>
      </c>
      <c r="BQ1480">
        <f t="shared" si="1436"/>
        <v>0</v>
      </c>
      <c r="BR1480">
        <f t="shared" si="1437"/>
        <v>0</v>
      </c>
      <c r="BS1480">
        <f t="shared" si="1438"/>
        <v>0</v>
      </c>
      <c r="BT1480">
        <f t="shared" si="1439"/>
        <v>0</v>
      </c>
    </row>
    <row r="1481" spans="1:72" x14ac:dyDescent="0.25">
      <c r="A1481" t="str">
        <f>IF(TRIM(INDEX(games!$A:$A,ROW()))="","",TRIM(INDEX(games!$A:$A,ROW())))</f>
        <v/>
      </c>
      <c r="B1481" t="str">
        <f>IF(OR($A1481="",INDEX(games!$B:$B,ROW())=""),"",INDEX(games!$B:$B,ROW()))</f>
        <v/>
      </c>
      <c r="C1481" t="str">
        <f>IF(OR($A1481="",INDEX(games!$C:$C,ROW())=""),"",INDEX(games!$C:$C,ROW()))</f>
        <v/>
      </c>
      <c r="D1481" t="str">
        <f t="shared" si="1380"/>
        <v/>
      </c>
      <c r="E1481" t="str">
        <f t="shared" si="1381"/>
        <v/>
      </c>
      <c r="F1481" t="str">
        <f t="shared" si="1382"/>
        <v/>
      </c>
      <c r="G1481" t="e">
        <f t="shared" si="1383"/>
        <v>#N/A</v>
      </c>
      <c r="H1481" t="e">
        <f t="shared" si="1384"/>
        <v>#N/A</v>
      </c>
      <c r="I1481" t="e">
        <f t="shared" si="1385"/>
        <v>#N/A</v>
      </c>
      <c r="J1481" t="e">
        <f t="shared" si="1386"/>
        <v>#N/A</v>
      </c>
      <c r="K1481" t="e">
        <f t="shared" si="1387"/>
        <v>#N/A</v>
      </c>
      <c r="L1481" t="e">
        <f t="shared" si="1388"/>
        <v>#N/A</v>
      </c>
      <c r="M1481" t="e">
        <f t="shared" si="1389"/>
        <v>#N/A</v>
      </c>
      <c r="N1481" t="e">
        <f t="shared" si="1390"/>
        <v>#N/A</v>
      </c>
      <c r="O1481" t="str">
        <f t="shared" si="1391"/>
        <v/>
      </c>
      <c r="P1481" t="str">
        <f>IF(OR($A1481="",INDEX(games!$H:$H,ROW())=""),"",INDEX(games!$H:$H,ROW()))</f>
        <v/>
      </c>
      <c r="Q1481" t="str">
        <f t="shared" si="1392"/>
        <v/>
      </c>
      <c r="T1481">
        <f t="shared" si="1393"/>
        <v>1991</v>
      </c>
      <c r="U1481">
        <f t="shared" si="1394"/>
        <v>2019</v>
      </c>
      <c r="V1481">
        <f t="shared" si="1395"/>
        <v>28</v>
      </c>
      <c r="W1481" t="str">
        <f>IF(TRIM(INDEX(connections!$A:$A,ROW()))="","",TRIM(INDEX(connections!$A:$A,ROW())))</f>
        <v>ToeJam &amp; Earl</v>
      </c>
      <c r="X1481" t="str">
        <f>IF($W1481="","",TRIM(INDEX(connections!$B:$B,ROW())))</f>
        <v>ToeJam &amp; Earl: Back in the Groove!</v>
      </c>
      <c r="Y1481">
        <f t="shared" si="1396"/>
        <v>900</v>
      </c>
      <c r="Z1481">
        <f t="shared" si="1397"/>
        <v>901</v>
      </c>
      <c r="AA1481" t="str">
        <f t="shared" si="1398"/>
        <v>Yes</v>
      </c>
      <c r="AB1481" t="str">
        <f t="shared" si="1399"/>
        <v/>
      </c>
      <c r="AC1481" t="str">
        <f t="shared" si="1400"/>
        <v/>
      </c>
      <c r="AD1481">
        <f t="shared" si="1401"/>
        <v>0</v>
      </c>
      <c r="AE1481" t="str">
        <f t="shared" si="1402"/>
        <v/>
      </c>
      <c r="AG1481" t="str">
        <f t="shared" si="1403"/>
        <v/>
      </c>
      <c r="AH1481" t="str">
        <f t="shared" si="1404"/>
        <v/>
      </c>
      <c r="AI1481" t="str">
        <f t="shared" si="1405"/>
        <v/>
      </c>
      <c r="AJ1481" t="str">
        <f t="shared" si="1406"/>
        <v/>
      </c>
      <c r="AK1481" t="str">
        <f t="shared" si="1407"/>
        <v/>
      </c>
      <c r="AL1481" t="str">
        <f>IF($A1481="","",INDEX(games!$J:$J,ROW())&amp;"")</f>
        <v/>
      </c>
      <c r="AM1481" t="str">
        <f>IF($A1481="","",SUMPRODUCT($AO1481:$BD1481,'Map Analysis'!$AN$2^{0,1,2,3,4,5,6,7,8,9,10,11,12,13,14,15}))</f>
        <v/>
      </c>
      <c r="AN1481" t="str">
        <f t="shared" si="1408"/>
        <v/>
      </c>
      <c r="AO1481" t="str">
        <f t="shared" si="1409"/>
        <v/>
      </c>
      <c r="AP1481" t="str">
        <f t="shared" si="1410"/>
        <v/>
      </c>
      <c r="AQ1481" t="str">
        <f t="shared" si="1411"/>
        <v/>
      </c>
      <c r="AR1481" t="str">
        <f t="shared" si="1412"/>
        <v/>
      </c>
      <c r="AS1481" t="str">
        <f t="shared" si="1413"/>
        <v/>
      </c>
      <c r="AT1481" t="str">
        <f t="shared" si="1414"/>
        <v/>
      </c>
      <c r="AU1481" t="str">
        <f t="shared" si="1415"/>
        <v/>
      </c>
      <c r="AV1481" t="str">
        <f t="shared" si="1416"/>
        <v/>
      </c>
      <c r="AW1481" t="str">
        <f t="shared" si="1417"/>
        <v/>
      </c>
      <c r="AX1481" t="str">
        <f t="shared" si="1418"/>
        <v/>
      </c>
      <c r="AY1481" t="str">
        <f t="shared" si="1419"/>
        <v/>
      </c>
      <c r="AZ1481" t="str">
        <f t="shared" si="1420"/>
        <v/>
      </c>
      <c r="BA1481" t="str">
        <f t="shared" si="1421"/>
        <v/>
      </c>
      <c r="BB1481" t="str">
        <f t="shared" si="1422"/>
        <v/>
      </c>
      <c r="BC1481" t="str">
        <f t="shared" si="1423"/>
        <v/>
      </c>
      <c r="BD1481" t="str">
        <f t="shared" si="1424"/>
        <v/>
      </c>
      <c r="BF1481">
        <f t="shared" si="1425"/>
        <v>0</v>
      </c>
      <c r="BG1481">
        <f t="shared" si="1426"/>
        <v>0</v>
      </c>
      <c r="BH1481">
        <f t="shared" si="1427"/>
        <v>0</v>
      </c>
      <c r="BI1481">
        <f t="shared" si="1428"/>
        <v>0</v>
      </c>
      <c r="BJ1481">
        <f t="shared" si="1429"/>
        <v>0</v>
      </c>
      <c r="BK1481">
        <f t="shared" si="1430"/>
        <v>0</v>
      </c>
      <c r="BL1481">
        <f t="shared" si="1431"/>
        <v>0</v>
      </c>
      <c r="BM1481">
        <f t="shared" si="1432"/>
        <v>0</v>
      </c>
      <c r="BN1481">
        <f t="shared" si="1433"/>
        <v>0</v>
      </c>
      <c r="BO1481">
        <f t="shared" si="1434"/>
        <v>0</v>
      </c>
      <c r="BP1481">
        <f t="shared" si="1435"/>
        <v>0</v>
      </c>
      <c r="BQ1481">
        <f t="shared" si="1436"/>
        <v>0</v>
      </c>
      <c r="BR1481">
        <f t="shared" si="1437"/>
        <v>0</v>
      </c>
      <c r="BS1481">
        <f t="shared" si="1438"/>
        <v>0</v>
      </c>
      <c r="BT1481">
        <f t="shared" si="1439"/>
        <v>0</v>
      </c>
    </row>
    <row r="1482" spans="1:72" x14ac:dyDescent="0.25">
      <c r="A1482" t="str">
        <f>IF(TRIM(INDEX(games!$A:$A,ROW()))="","",TRIM(INDEX(games!$A:$A,ROW())))</f>
        <v/>
      </c>
      <c r="B1482" t="str">
        <f>IF(OR($A1482="",INDEX(games!$B:$B,ROW())=""),"",INDEX(games!$B:$B,ROW()))</f>
        <v/>
      </c>
      <c r="C1482" t="str">
        <f>IF(OR($A1482="",INDEX(games!$C:$C,ROW())=""),"",INDEX(games!$C:$C,ROW()))</f>
        <v/>
      </c>
      <c r="D1482" t="str">
        <f t="shared" si="1380"/>
        <v/>
      </c>
      <c r="E1482" t="str">
        <f t="shared" si="1381"/>
        <v/>
      </c>
      <c r="F1482" t="str">
        <f t="shared" si="1382"/>
        <v/>
      </c>
      <c r="G1482" t="e">
        <f t="shared" si="1383"/>
        <v>#N/A</v>
      </c>
      <c r="H1482" t="e">
        <f t="shared" si="1384"/>
        <v>#N/A</v>
      </c>
      <c r="I1482" t="e">
        <f t="shared" si="1385"/>
        <v>#N/A</v>
      </c>
      <c r="J1482" t="e">
        <f t="shared" si="1386"/>
        <v>#N/A</v>
      </c>
      <c r="K1482" t="e">
        <f t="shared" si="1387"/>
        <v>#N/A</v>
      </c>
      <c r="L1482" t="e">
        <f t="shared" si="1388"/>
        <v>#N/A</v>
      </c>
      <c r="M1482" t="e">
        <f t="shared" si="1389"/>
        <v>#N/A</v>
      </c>
      <c r="N1482" t="e">
        <f t="shared" si="1390"/>
        <v>#N/A</v>
      </c>
      <c r="O1482" t="str">
        <f t="shared" si="1391"/>
        <v/>
      </c>
      <c r="P1482" t="str">
        <f>IF(OR($A1482="",INDEX(games!$H:$H,ROW())=""),"",INDEX(games!$H:$H,ROW()))</f>
        <v/>
      </c>
      <c r="Q1482" t="str">
        <f t="shared" si="1392"/>
        <v/>
      </c>
      <c r="T1482">
        <f t="shared" si="1393"/>
        <v>2016</v>
      </c>
      <c r="U1482">
        <f t="shared" si="1394"/>
        <v>2022</v>
      </c>
      <c r="V1482">
        <f t="shared" si="1395"/>
        <v>6</v>
      </c>
      <c r="W1482" t="str">
        <f>IF(TRIM(INDEX(connections!$A:$A,ROW()))="","",TRIM(INDEX(connections!$A:$A,ROW())))</f>
        <v>Enter the Gungeon</v>
      </c>
      <c r="X1482" t="str">
        <f>IF($W1482="","",TRIM(INDEX(connections!$B:$B,ROW())))</f>
        <v>TombStar</v>
      </c>
      <c r="Y1482">
        <f t="shared" si="1396"/>
        <v>292</v>
      </c>
      <c r="Z1482">
        <f t="shared" si="1397"/>
        <v>902</v>
      </c>
      <c r="AA1482" t="str">
        <f t="shared" si="1398"/>
        <v>Yes</v>
      </c>
      <c r="AB1482" t="str">
        <f t="shared" si="1399"/>
        <v>Yes</v>
      </c>
      <c r="AC1482">
        <f t="shared" si="1400"/>
        <v>1</v>
      </c>
      <c r="AD1482">
        <f t="shared" si="1401"/>
        <v>0</v>
      </c>
      <c r="AE1482" t="str">
        <f t="shared" si="1402"/>
        <v/>
      </c>
      <c r="AG1482" t="str">
        <f t="shared" si="1403"/>
        <v/>
      </c>
      <c r="AH1482" t="str">
        <f t="shared" si="1404"/>
        <v/>
      </c>
      <c r="AI1482" t="str">
        <f t="shared" si="1405"/>
        <v/>
      </c>
      <c r="AJ1482" t="str">
        <f t="shared" si="1406"/>
        <v/>
      </c>
      <c r="AK1482" t="str">
        <f t="shared" si="1407"/>
        <v/>
      </c>
      <c r="AL1482" t="str">
        <f>IF($A1482="","",INDEX(games!$J:$J,ROW())&amp;"")</f>
        <v/>
      </c>
      <c r="AM1482" t="str">
        <f>IF($A1482="","",SUMPRODUCT($AO1482:$BD1482,'Map Analysis'!$AN$2^{0,1,2,3,4,5,6,7,8,9,10,11,12,13,14,15}))</f>
        <v/>
      </c>
      <c r="AN1482" t="str">
        <f t="shared" si="1408"/>
        <v/>
      </c>
      <c r="AO1482" t="str">
        <f t="shared" si="1409"/>
        <v/>
      </c>
      <c r="AP1482" t="str">
        <f t="shared" si="1410"/>
        <v/>
      </c>
      <c r="AQ1482" t="str">
        <f t="shared" si="1411"/>
        <v/>
      </c>
      <c r="AR1482" t="str">
        <f t="shared" si="1412"/>
        <v/>
      </c>
      <c r="AS1482" t="str">
        <f t="shared" si="1413"/>
        <v/>
      </c>
      <c r="AT1482" t="str">
        <f t="shared" si="1414"/>
        <v/>
      </c>
      <c r="AU1482" t="str">
        <f t="shared" si="1415"/>
        <v/>
      </c>
      <c r="AV1482" t="str">
        <f t="shared" si="1416"/>
        <v/>
      </c>
      <c r="AW1482" t="str">
        <f t="shared" si="1417"/>
        <v/>
      </c>
      <c r="AX1482" t="str">
        <f t="shared" si="1418"/>
        <v/>
      </c>
      <c r="AY1482" t="str">
        <f t="shared" si="1419"/>
        <v/>
      </c>
      <c r="AZ1482" t="str">
        <f t="shared" si="1420"/>
        <v/>
      </c>
      <c r="BA1482" t="str">
        <f t="shared" si="1421"/>
        <v/>
      </c>
      <c r="BB1482" t="str">
        <f t="shared" si="1422"/>
        <v/>
      </c>
      <c r="BC1482" t="str">
        <f t="shared" si="1423"/>
        <v/>
      </c>
      <c r="BD1482" t="str">
        <f t="shared" si="1424"/>
        <v/>
      </c>
      <c r="BF1482">
        <f t="shared" si="1425"/>
        <v>0</v>
      </c>
      <c r="BG1482">
        <f t="shared" si="1426"/>
        <v>0</v>
      </c>
      <c r="BH1482">
        <f t="shared" si="1427"/>
        <v>0</v>
      </c>
      <c r="BI1482">
        <f t="shared" si="1428"/>
        <v>0</v>
      </c>
      <c r="BJ1482">
        <f t="shared" si="1429"/>
        <v>0</v>
      </c>
      <c r="BK1482">
        <f t="shared" si="1430"/>
        <v>0</v>
      </c>
      <c r="BL1482">
        <f t="shared" si="1431"/>
        <v>0</v>
      </c>
      <c r="BM1482">
        <f t="shared" si="1432"/>
        <v>0</v>
      </c>
      <c r="BN1482">
        <f t="shared" si="1433"/>
        <v>0</v>
      </c>
      <c r="BO1482">
        <f t="shared" si="1434"/>
        <v>0</v>
      </c>
      <c r="BP1482">
        <f t="shared" si="1435"/>
        <v>0</v>
      </c>
      <c r="BQ1482">
        <f t="shared" si="1436"/>
        <v>0</v>
      </c>
      <c r="BR1482">
        <f t="shared" si="1437"/>
        <v>0</v>
      </c>
      <c r="BS1482">
        <f t="shared" si="1438"/>
        <v>0</v>
      </c>
      <c r="BT1482">
        <f t="shared" si="1439"/>
        <v>0</v>
      </c>
    </row>
    <row r="1483" spans="1:72" x14ac:dyDescent="0.25">
      <c r="A1483" t="str">
        <f>IF(TRIM(INDEX(games!$A:$A,ROW()))="","",TRIM(INDEX(games!$A:$A,ROW())))</f>
        <v/>
      </c>
      <c r="B1483" t="str">
        <f>IF(OR($A1483="",INDEX(games!$B:$B,ROW())=""),"",INDEX(games!$B:$B,ROW()))</f>
        <v/>
      </c>
      <c r="C1483" t="str">
        <f>IF(OR($A1483="",INDEX(games!$C:$C,ROW())=""),"",INDEX(games!$C:$C,ROW()))</f>
        <v/>
      </c>
      <c r="D1483" t="str">
        <f t="shared" si="1380"/>
        <v/>
      </c>
      <c r="E1483" t="str">
        <f t="shared" si="1381"/>
        <v/>
      </c>
      <c r="F1483" t="str">
        <f t="shared" si="1382"/>
        <v/>
      </c>
      <c r="G1483" t="e">
        <f t="shared" si="1383"/>
        <v>#N/A</v>
      </c>
      <c r="H1483" t="e">
        <f t="shared" si="1384"/>
        <v>#N/A</v>
      </c>
      <c r="I1483" t="e">
        <f t="shared" si="1385"/>
        <v>#N/A</v>
      </c>
      <c r="J1483" t="e">
        <f t="shared" si="1386"/>
        <v>#N/A</v>
      </c>
      <c r="K1483" t="e">
        <f t="shared" si="1387"/>
        <v>#N/A</v>
      </c>
      <c r="L1483" t="e">
        <f t="shared" si="1388"/>
        <v>#N/A</v>
      </c>
      <c r="M1483" t="e">
        <f t="shared" si="1389"/>
        <v>#N/A</v>
      </c>
      <c r="N1483" t="e">
        <f t="shared" si="1390"/>
        <v>#N/A</v>
      </c>
      <c r="O1483" t="str">
        <f t="shared" si="1391"/>
        <v/>
      </c>
      <c r="P1483" t="str">
        <f>IF(OR($A1483="",INDEX(games!$H:$H,ROW())=""),"",INDEX(games!$H:$H,ROW()))</f>
        <v/>
      </c>
      <c r="Q1483" t="str">
        <f t="shared" si="1392"/>
        <v/>
      </c>
      <c r="T1483">
        <f t="shared" si="1393"/>
        <v>2011</v>
      </c>
      <c r="U1483">
        <f t="shared" si="1394"/>
        <v>2022</v>
      </c>
      <c r="V1483">
        <f t="shared" si="1395"/>
        <v>11</v>
      </c>
      <c r="W1483" t="str">
        <f>IF(TRIM(INDEX(connections!$A:$A,ROW()))="","",TRIM(INDEX(connections!$A:$A,ROW())))</f>
        <v>The Binding of Isaac</v>
      </c>
      <c r="X1483" t="str">
        <f>IF($W1483="","",TRIM(INDEX(connections!$B:$B,ROW())))</f>
        <v>TombStar</v>
      </c>
      <c r="Y1483">
        <f t="shared" si="1396"/>
        <v>865</v>
      </c>
      <c r="Z1483">
        <f t="shared" si="1397"/>
        <v>902</v>
      </c>
      <c r="AA1483" t="str">
        <f t="shared" si="1398"/>
        <v>Yes</v>
      </c>
      <c r="AB1483" t="str">
        <f t="shared" si="1399"/>
        <v>Yes</v>
      </c>
      <c r="AC1483">
        <f t="shared" si="1400"/>
        <v>1</v>
      </c>
      <c r="AD1483">
        <f t="shared" si="1401"/>
        <v>0</v>
      </c>
      <c r="AE1483" t="str">
        <f t="shared" si="1402"/>
        <v/>
      </c>
      <c r="AG1483" t="str">
        <f t="shared" si="1403"/>
        <v/>
      </c>
      <c r="AH1483" t="str">
        <f t="shared" si="1404"/>
        <v/>
      </c>
      <c r="AI1483" t="str">
        <f t="shared" si="1405"/>
        <v/>
      </c>
      <c r="AJ1483" t="str">
        <f t="shared" si="1406"/>
        <v/>
      </c>
      <c r="AK1483" t="str">
        <f t="shared" si="1407"/>
        <v/>
      </c>
      <c r="AL1483" t="str">
        <f>IF($A1483="","",INDEX(games!$J:$J,ROW())&amp;"")</f>
        <v/>
      </c>
      <c r="AM1483" t="str">
        <f>IF($A1483="","",SUMPRODUCT($AO1483:$BD1483,'Map Analysis'!$AN$2^{0,1,2,3,4,5,6,7,8,9,10,11,12,13,14,15}))</f>
        <v/>
      </c>
      <c r="AN1483" t="str">
        <f t="shared" si="1408"/>
        <v/>
      </c>
      <c r="AO1483" t="str">
        <f t="shared" si="1409"/>
        <v/>
      </c>
      <c r="AP1483" t="str">
        <f t="shared" si="1410"/>
        <v/>
      </c>
      <c r="AQ1483" t="str">
        <f t="shared" si="1411"/>
        <v/>
      </c>
      <c r="AR1483" t="str">
        <f t="shared" si="1412"/>
        <v/>
      </c>
      <c r="AS1483" t="str">
        <f t="shared" si="1413"/>
        <v/>
      </c>
      <c r="AT1483" t="str">
        <f t="shared" si="1414"/>
        <v/>
      </c>
      <c r="AU1483" t="str">
        <f t="shared" si="1415"/>
        <v/>
      </c>
      <c r="AV1483" t="str">
        <f t="shared" si="1416"/>
        <v/>
      </c>
      <c r="AW1483" t="str">
        <f t="shared" si="1417"/>
        <v/>
      </c>
      <c r="AX1483" t="str">
        <f t="shared" si="1418"/>
        <v/>
      </c>
      <c r="AY1483" t="str">
        <f t="shared" si="1419"/>
        <v/>
      </c>
      <c r="AZ1483" t="str">
        <f t="shared" si="1420"/>
        <v/>
      </c>
      <c r="BA1483" t="str">
        <f t="shared" si="1421"/>
        <v/>
      </c>
      <c r="BB1483" t="str">
        <f t="shared" si="1422"/>
        <v/>
      </c>
      <c r="BC1483" t="str">
        <f t="shared" si="1423"/>
        <v/>
      </c>
      <c r="BD1483" t="str">
        <f t="shared" si="1424"/>
        <v/>
      </c>
      <c r="BF1483">
        <f t="shared" si="1425"/>
        <v>0</v>
      </c>
      <c r="BG1483">
        <f t="shared" si="1426"/>
        <v>0</v>
      </c>
      <c r="BH1483">
        <f t="shared" si="1427"/>
        <v>0</v>
      </c>
      <c r="BI1483">
        <f t="shared" si="1428"/>
        <v>0</v>
      </c>
      <c r="BJ1483">
        <f t="shared" si="1429"/>
        <v>0</v>
      </c>
      <c r="BK1483">
        <f t="shared" si="1430"/>
        <v>0</v>
      </c>
      <c r="BL1483">
        <f t="shared" si="1431"/>
        <v>0</v>
      </c>
      <c r="BM1483">
        <f t="shared" si="1432"/>
        <v>0</v>
      </c>
      <c r="BN1483">
        <f t="shared" si="1433"/>
        <v>0</v>
      </c>
      <c r="BO1483">
        <f t="shared" si="1434"/>
        <v>0</v>
      </c>
      <c r="BP1483">
        <f t="shared" si="1435"/>
        <v>0</v>
      </c>
      <c r="BQ1483">
        <f t="shared" si="1436"/>
        <v>0</v>
      </c>
      <c r="BR1483">
        <f t="shared" si="1437"/>
        <v>0</v>
      </c>
      <c r="BS1483">
        <f t="shared" si="1438"/>
        <v>0</v>
      </c>
      <c r="BT1483">
        <f t="shared" si="1439"/>
        <v>0</v>
      </c>
    </row>
    <row r="1484" spans="1:72" x14ac:dyDescent="0.25">
      <c r="A1484" t="str">
        <f>IF(TRIM(INDEX(games!$A:$A,ROW()))="","",TRIM(INDEX(games!$A:$A,ROW())))</f>
        <v/>
      </c>
      <c r="B1484" t="str">
        <f>IF(OR($A1484="",INDEX(games!$B:$B,ROW())=""),"",INDEX(games!$B:$B,ROW()))</f>
        <v/>
      </c>
      <c r="C1484" t="str">
        <f>IF(OR($A1484="",INDEX(games!$C:$C,ROW())=""),"",INDEX(games!$C:$C,ROW()))</f>
        <v/>
      </c>
      <c r="D1484" t="str">
        <f t="shared" si="1380"/>
        <v/>
      </c>
      <c r="E1484" t="str">
        <f t="shared" si="1381"/>
        <v/>
      </c>
      <c r="F1484" t="str">
        <f t="shared" si="1382"/>
        <v/>
      </c>
      <c r="G1484" t="e">
        <f t="shared" si="1383"/>
        <v>#N/A</v>
      </c>
      <c r="H1484" t="e">
        <f t="shared" si="1384"/>
        <v>#N/A</v>
      </c>
      <c r="I1484" t="e">
        <f t="shared" si="1385"/>
        <v>#N/A</v>
      </c>
      <c r="J1484" t="e">
        <f t="shared" si="1386"/>
        <v>#N/A</v>
      </c>
      <c r="K1484" t="e">
        <f t="shared" si="1387"/>
        <v>#N/A</v>
      </c>
      <c r="L1484" t="e">
        <f t="shared" si="1388"/>
        <v>#N/A</v>
      </c>
      <c r="M1484" t="e">
        <f t="shared" si="1389"/>
        <v>#N/A</v>
      </c>
      <c r="N1484" t="e">
        <f t="shared" si="1390"/>
        <v>#N/A</v>
      </c>
      <c r="O1484" t="str">
        <f t="shared" si="1391"/>
        <v/>
      </c>
      <c r="P1484" t="str">
        <f>IF(OR($A1484="",INDEX(games!$H:$H,ROW())=""),"",INDEX(games!$H:$H,ROW()))</f>
        <v/>
      </c>
      <c r="Q1484" t="str">
        <f t="shared" si="1392"/>
        <v/>
      </c>
      <c r="T1484">
        <f t="shared" si="1393"/>
        <v>1993</v>
      </c>
      <c r="U1484">
        <f t="shared" si="1394"/>
        <v>1999</v>
      </c>
      <c r="V1484">
        <f t="shared" si="1395"/>
        <v>6</v>
      </c>
      <c r="W1484" t="str">
        <f>IF(TRIM(INDEX(connections!$A:$A,ROW()))="","",TRIM(INDEX(connections!$A:$A,ROW())))</f>
        <v>Torneko's Great Adventure: Mystery Dungeon</v>
      </c>
      <c r="X1484" t="str">
        <f>IF($W1484="","",TRIM(INDEX(connections!$B:$B,ROW())))</f>
        <v>Torneko: The Last Hope</v>
      </c>
      <c r="Y1484">
        <f t="shared" si="1396"/>
        <v>905</v>
      </c>
      <c r="Z1484">
        <f t="shared" si="1397"/>
        <v>903</v>
      </c>
      <c r="AA1484" t="str">
        <f t="shared" si="1398"/>
        <v>Yes</v>
      </c>
      <c r="AB1484" t="str">
        <f t="shared" si="1399"/>
        <v>Yes</v>
      </c>
      <c r="AC1484">
        <f t="shared" si="1400"/>
        <v>1</v>
      </c>
      <c r="AD1484">
        <f t="shared" si="1401"/>
        <v>0</v>
      </c>
      <c r="AE1484" t="str">
        <f t="shared" si="1402"/>
        <v/>
      </c>
      <c r="AG1484" t="str">
        <f t="shared" si="1403"/>
        <v/>
      </c>
      <c r="AH1484" t="str">
        <f t="shared" si="1404"/>
        <v/>
      </c>
      <c r="AI1484" t="str">
        <f t="shared" si="1405"/>
        <v/>
      </c>
      <c r="AJ1484" t="str">
        <f t="shared" si="1406"/>
        <v/>
      </c>
      <c r="AK1484" t="str">
        <f t="shared" si="1407"/>
        <v/>
      </c>
      <c r="AL1484" t="str">
        <f>IF($A1484="","",INDEX(games!$J:$J,ROW())&amp;"")</f>
        <v/>
      </c>
      <c r="AM1484" t="str">
        <f>IF($A1484="","",SUMPRODUCT($AO1484:$BD1484,'Map Analysis'!$AN$2^{0,1,2,3,4,5,6,7,8,9,10,11,12,13,14,15}))</f>
        <v/>
      </c>
      <c r="AN1484" t="str">
        <f t="shared" si="1408"/>
        <v/>
      </c>
      <c r="AO1484" t="str">
        <f t="shared" si="1409"/>
        <v/>
      </c>
      <c r="AP1484" t="str">
        <f t="shared" si="1410"/>
        <v/>
      </c>
      <c r="AQ1484" t="str">
        <f t="shared" si="1411"/>
        <v/>
      </c>
      <c r="AR1484" t="str">
        <f t="shared" si="1412"/>
        <v/>
      </c>
      <c r="AS1484" t="str">
        <f t="shared" si="1413"/>
        <v/>
      </c>
      <c r="AT1484" t="str">
        <f t="shared" si="1414"/>
        <v/>
      </c>
      <c r="AU1484" t="str">
        <f t="shared" si="1415"/>
        <v/>
      </c>
      <c r="AV1484" t="str">
        <f t="shared" si="1416"/>
        <v/>
      </c>
      <c r="AW1484" t="str">
        <f t="shared" si="1417"/>
        <v/>
      </c>
      <c r="AX1484" t="str">
        <f t="shared" si="1418"/>
        <v/>
      </c>
      <c r="AY1484" t="str">
        <f t="shared" si="1419"/>
        <v/>
      </c>
      <c r="AZ1484" t="str">
        <f t="shared" si="1420"/>
        <v/>
      </c>
      <c r="BA1484" t="str">
        <f t="shared" si="1421"/>
        <v/>
      </c>
      <c r="BB1484" t="str">
        <f t="shared" si="1422"/>
        <v/>
      </c>
      <c r="BC1484" t="str">
        <f t="shared" si="1423"/>
        <v/>
      </c>
      <c r="BD1484" t="str">
        <f t="shared" si="1424"/>
        <v/>
      </c>
      <c r="BF1484">
        <f t="shared" si="1425"/>
        <v>2</v>
      </c>
      <c r="BG1484">
        <f t="shared" si="1426"/>
        <v>4</v>
      </c>
      <c r="BH1484">
        <f t="shared" si="1427"/>
        <v>3</v>
      </c>
      <c r="BI1484">
        <f t="shared" si="1428"/>
        <v>3</v>
      </c>
      <c r="BJ1484">
        <f t="shared" si="1429"/>
        <v>0</v>
      </c>
      <c r="BK1484">
        <f t="shared" si="1430"/>
        <v>0</v>
      </c>
      <c r="BL1484">
        <f t="shared" si="1431"/>
        <v>0</v>
      </c>
      <c r="BM1484">
        <f t="shared" si="1432"/>
        <v>0</v>
      </c>
      <c r="BN1484">
        <f t="shared" si="1433"/>
        <v>0</v>
      </c>
      <c r="BO1484">
        <f t="shared" si="1434"/>
        <v>0</v>
      </c>
      <c r="BP1484">
        <f t="shared" si="1435"/>
        <v>0</v>
      </c>
      <c r="BQ1484">
        <f t="shared" si="1436"/>
        <v>0</v>
      </c>
      <c r="BR1484">
        <f t="shared" si="1437"/>
        <v>0</v>
      </c>
      <c r="BS1484">
        <f t="shared" si="1438"/>
        <v>0</v>
      </c>
      <c r="BT1484">
        <f t="shared" si="1439"/>
        <v>0</v>
      </c>
    </row>
    <row r="1485" spans="1:72" x14ac:dyDescent="0.25">
      <c r="A1485" t="str">
        <f>IF(TRIM(INDEX(games!$A:$A,ROW()))="","",TRIM(INDEX(games!$A:$A,ROW())))</f>
        <v/>
      </c>
      <c r="B1485" t="str">
        <f>IF(OR($A1485="",INDEX(games!$B:$B,ROW())=""),"",INDEX(games!$B:$B,ROW()))</f>
        <v/>
      </c>
      <c r="C1485" t="str">
        <f>IF(OR($A1485="",INDEX(games!$C:$C,ROW())=""),"",INDEX(games!$C:$C,ROW()))</f>
        <v/>
      </c>
      <c r="D1485" t="str">
        <f t="shared" si="1380"/>
        <v/>
      </c>
      <c r="E1485" t="str">
        <f t="shared" si="1381"/>
        <v/>
      </c>
      <c r="F1485" t="str">
        <f t="shared" si="1382"/>
        <v/>
      </c>
      <c r="G1485" t="e">
        <f t="shared" si="1383"/>
        <v>#N/A</v>
      </c>
      <c r="H1485" t="e">
        <f t="shared" si="1384"/>
        <v>#N/A</v>
      </c>
      <c r="I1485" t="e">
        <f t="shared" si="1385"/>
        <v>#N/A</v>
      </c>
      <c r="J1485" t="e">
        <f t="shared" si="1386"/>
        <v>#N/A</v>
      </c>
      <c r="K1485" t="e">
        <f t="shared" si="1387"/>
        <v>#N/A</v>
      </c>
      <c r="L1485" t="e">
        <f t="shared" si="1388"/>
        <v>#N/A</v>
      </c>
      <c r="M1485" t="e">
        <f t="shared" si="1389"/>
        <v>#N/A</v>
      </c>
      <c r="N1485" t="e">
        <f t="shared" si="1390"/>
        <v>#N/A</v>
      </c>
      <c r="O1485" t="str">
        <f t="shared" si="1391"/>
        <v/>
      </c>
      <c r="P1485" t="str">
        <f>IF(OR($A1485="",INDEX(games!$H:$H,ROW())=""),"",INDEX(games!$H:$H,ROW()))</f>
        <v/>
      </c>
      <c r="Q1485" t="str">
        <f t="shared" si="1392"/>
        <v/>
      </c>
      <c r="T1485">
        <f t="shared" si="1393"/>
        <v>1999</v>
      </c>
      <c r="U1485">
        <f t="shared" si="1394"/>
        <v>2002</v>
      </c>
      <c r="V1485">
        <f t="shared" si="1395"/>
        <v>3</v>
      </c>
      <c r="W1485" t="str">
        <f>IF(TRIM(INDEX(connections!$A:$A,ROW()))="","",TRIM(INDEX(connections!$A:$A,ROW())))</f>
        <v>Torneko: The Last Hope</v>
      </c>
      <c r="X1485" t="str">
        <f>IF($W1485="","",TRIM(INDEX(connections!$B:$B,ROW())))</f>
        <v>Torneko's Great Adventure 3</v>
      </c>
      <c r="Y1485">
        <f t="shared" si="1396"/>
        <v>903</v>
      </c>
      <c r="Z1485">
        <f t="shared" si="1397"/>
        <v>904</v>
      </c>
      <c r="AA1485" t="str">
        <f t="shared" si="1398"/>
        <v>Yes</v>
      </c>
      <c r="AB1485" t="str">
        <f t="shared" si="1399"/>
        <v>Yes</v>
      </c>
      <c r="AC1485">
        <f t="shared" si="1400"/>
        <v>1</v>
      </c>
      <c r="AD1485">
        <f t="shared" si="1401"/>
        <v>0</v>
      </c>
      <c r="AE1485" t="str">
        <f t="shared" si="1402"/>
        <v/>
      </c>
      <c r="AG1485" t="str">
        <f t="shared" si="1403"/>
        <v/>
      </c>
      <c r="AH1485" t="str">
        <f t="shared" si="1404"/>
        <v/>
      </c>
      <c r="AI1485" t="str">
        <f t="shared" si="1405"/>
        <v/>
      </c>
      <c r="AJ1485" t="str">
        <f t="shared" si="1406"/>
        <v/>
      </c>
      <c r="AK1485" t="str">
        <f t="shared" si="1407"/>
        <v/>
      </c>
      <c r="AL1485" t="str">
        <f>IF($A1485="","",INDEX(games!$J:$J,ROW())&amp;"")</f>
        <v/>
      </c>
      <c r="AM1485" t="str">
        <f>IF($A1485="","",SUMPRODUCT($AO1485:$BD1485,'Map Analysis'!$AN$2^{0,1,2,3,4,5,6,7,8,9,10,11,12,13,14,15}))</f>
        <v/>
      </c>
      <c r="AN1485" t="str">
        <f t="shared" si="1408"/>
        <v/>
      </c>
      <c r="AO1485" t="str">
        <f t="shared" si="1409"/>
        <v/>
      </c>
      <c r="AP1485" t="str">
        <f t="shared" si="1410"/>
        <v/>
      </c>
      <c r="AQ1485" t="str">
        <f t="shared" si="1411"/>
        <v/>
      </c>
      <c r="AR1485" t="str">
        <f t="shared" si="1412"/>
        <v/>
      </c>
      <c r="AS1485" t="str">
        <f t="shared" si="1413"/>
        <v/>
      </c>
      <c r="AT1485" t="str">
        <f t="shared" si="1414"/>
        <v/>
      </c>
      <c r="AU1485" t="str">
        <f t="shared" si="1415"/>
        <v/>
      </c>
      <c r="AV1485" t="str">
        <f t="shared" si="1416"/>
        <v/>
      </c>
      <c r="AW1485" t="str">
        <f t="shared" si="1417"/>
        <v/>
      </c>
      <c r="AX1485" t="str">
        <f t="shared" si="1418"/>
        <v/>
      </c>
      <c r="AY1485" t="str">
        <f t="shared" si="1419"/>
        <v/>
      </c>
      <c r="AZ1485" t="str">
        <f t="shared" si="1420"/>
        <v/>
      </c>
      <c r="BA1485" t="str">
        <f t="shared" si="1421"/>
        <v/>
      </c>
      <c r="BB1485" t="str">
        <f t="shared" si="1422"/>
        <v/>
      </c>
      <c r="BC1485" t="str">
        <f t="shared" si="1423"/>
        <v/>
      </c>
      <c r="BD1485" t="str">
        <f t="shared" si="1424"/>
        <v/>
      </c>
      <c r="BF1485">
        <f t="shared" si="1425"/>
        <v>0</v>
      </c>
      <c r="BG1485">
        <f t="shared" si="1426"/>
        <v>0</v>
      </c>
      <c r="BH1485">
        <f t="shared" si="1427"/>
        <v>0</v>
      </c>
      <c r="BI1485">
        <f t="shared" si="1428"/>
        <v>0</v>
      </c>
      <c r="BJ1485">
        <f t="shared" si="1429"/>
        <v>0</v>
      </c>
      <c r="BK1485">
        <f t="shared" si="1430"/>
        <v>0</v>
      </c>
      <c r="BL1485">
        <f t="shared" si="1431"/>
        <v>0</v>
      </c>
      <c r="BM1485">
        <f t="shared" si="1432"/>
        <v>0</v>
      </c>
      <c r="BN1485">
        <f t="shared" si="1433"/>
        <v>0</v>
      </c>
      <c r="BO1485">
        <f t="shared" si="1434"/>
        <v>0</v>
      </c>
      <c r="BP1485">
        <f t="shared" si="1435"/>
        <v>0</v>
      </c>
      <c r="BQ1485">
        <f t="shared" si="1436"/>
        <v>0</v>
      </c>
      <c r="BR1485">
        <f t="shared" si="1437"/>
        <v>0</v>
      </c>
      <c r="BS1485">
        <f t="shared" si="1438"/>
        <v>0</v>
      </c>
      <c r="BT1485">
        <f t="shared" si="1439"/>
        <v>0</v>
      </c>
    </row>
    <row r="1486" spans="1:72" x14ac:dyDescent="0.25">
      <c r="A1486" t="str">
        <f>IF(TRIM(INDEX(games!$A:$A,ROW()))="","",TRIM(INDEX(games!$A:$A,ROW())))</f>
        <v/>
      </c>
      <c r="B1486" t="str">
        <f>IF(OR($A1486="",INDEX(games!$B:$B,ROW())=""),"",INDEX(games!$B:$B,ROW()))</f>
        <v/>
      </c>
      <c r="C1486" t="str">
        <f>IF(OR($A1486="",INDEX(games!$C:$C,ROW())=""),"",INDEX(games!$C:$C,ROW()))</f>
        <v/>
      </c>
      <c r="D1486" t="str">
        <f t="shared" si="1380"/>
        <v/>
      </c>
      <c r="E1486" t="str">
        <f t="shared" si="1381"/>
        <v/>
      </c>
      <c r="F1486" t="str">
        <f t="shared" si="1382"/>
        <v/>
      </c>
      <c r="G1486" t="e">
        <f t="shared" si="1383"/>
        <v>#N/A</v>
      </c>
      <c r="H1486" t="e">
        <f t="shared" si="1384"/>
        <v>#N/A</v>
      </c>
      <c r="I1486" t="e">
        <f t="shared" si="1385"/>
        <v>#N/A</v>
      </c>
      <c r="J1486" t="e">
        <f t="shared" si="1386"/>
        <v>#N/A</v>
      </c>
      <c r="K1486" t="e">
        <f t="shared" si="1387"/>
        <v>#N/A</v>
      </c>
      <c r="L1486" t="e">
        <f t="shared" si="1388"/>
        <v>#N/A</v>
      </c>
      <c r="M1486" t="e">
        <f t="shared" si="1389"/>
        <v>#N/A</v>
      </c>
      <c r="N1486" t="e">
        <f t="shared" si="1390"/>
        <v>#N/A</v>
      </c>
      <c r="O1486" t="str">
        <f t="shared" si="1391"/>
        <v/>
      </c>
      <c r="P1486" t="str">
        <f>IF(OR($A1486="",INDEX(games!$H:$H,ROW())=""),"",INDEX(games!$H:$H,ROW()))</f>
        <v/>
      </c>
      <c r="Q1486" t="str">
        <f t="shared" si="1392"/>
        <v/>
      </c>
      <c r="T1486">
        <f t="shared" si="1393"/>
        <v>1980</v>
      </c>
      <c r="U1486">
        <f t="shared" si="1394"/>
        <v>1993</v>
      </c>
      <c r="V1486">
        <f t="shared" si="1395"/>
        <v>13</v>
      </c>
      <c r="W1486" t="str">
        <f>IF(TRIM(INDEX(connections!$A:$A,ROW()))="","",TRIM(INDEX(connections!$A:$A,ROW())))</f>
        <v>Rogue</v>
      </c>
      <c r="X1486" t="str">
        <f>IF($W1486="","",TRIM(INDEX(connections!$B:$B,ROW())))</f>
        <v>Torneko's Great Adventure: Mystery Dungeon</v>
      </c>
      <c r="Y1486">
        <f t="shared" si="1396"/>
        <v>693</v>
      </c>
      <c r="Z1486">
        <f t="shared" si="1397"/>
        <v>905</v>
      </c>
      <c r="AA1486" t="str">
        <f t="shared" si="1398"/>
        <v>Yes</v>
      </c>
      <c r="AB1486" t="str">
        <f t="shared" si="1399"/>
        <v>Yes</v>
      </c>
      <c r="AC1486">
        <f t="shared" si="1400"/>
        <v>1</v>
      </c>
      <c r="AD1486">
        <f t="shared" si="1401"/>
        <v>0</v>
      </c>
      <c r="AE1486" t="str">
        <f t="shared" si="1402"/>
        <v/>
      </c>
      <c r="AG1486" t="str">
        <f t="shared" si="1403"/>
        <v/>
      </c>
      <c r="AH1486" t="str">
        <f t="shared" si="1404"/>
        <v/>
      </c>
      <c r="AI1486" t="str">
        <f t="shared" si="1405"/>
        <v/>
      </c>
      <c r="AJ1486" t="str">
        <f t="shared" si="1406"/>
        <v/>
      </c>
      <c r="AK1486" t="str">
        <f t="shared" si="1407"/>
        <v/>
      </c>
      <c r="AL1486" t="str">
        <f>IF($A1486="","",INDEX(games!$J:$J,ROW())&amp;"")</f>
        <v/>
      </c>
      <c r="AM1486" t="str">
        <f>IF($A1486="","",SUMPRODUCT($AO1486:$BD1486,'Map Analysis'!$AN$2^{0,1,2,3,4,5,6,7,8,9,10,11,12,13,14,15}))</f>
        <v/>
      </c>
      <c r="AN1486" t="str">
        <f t="shared" si="1408"/>
        <v/>
      </c>
      <c r="AO1486" t="str">
        <f t="shared" si="1409"/>
        <v/>
      </c>
      <c r="AP1486" t="str">
        <f t="shared" si="1410"/>
        <v/>
      </c>
      <c r="AQ1486" t="str">
        <f t="shared" si="1411"/>
        <v/>
      </c>
      <c r="AR1486" t="str">
        <f t="shared" si="1412"/>
        <v/>
      </c>
      <c r="AS1486" t="str">
        <f t="shared" si="1413"/>
        <v/>
      </c>
      <c r="AT1486" t="str">
        <f t="shared" si="1414"/>
        <v/>
      </c>
      <c r="AU1486" t="str">
        <f t="shared" si="1415"/>
        <v/>
      </c>
      <c r="AV1486" t="str">
        <f t="shared" si="1416"/>
        <v/>
      </c>
      <c r="AW1486" t="str">
        <f t="shared" si="1417"/>
        <v/>
      </c>
      <c r="AX1486" t="str">
        <f t="shared" si="1418"/>
        <v/>
      </c>
      <c r="AY1486" t="str">
        <f t="shared" si="1419"/>
        <v/>
      </c>
      <c r="AZ1486" t="str">
        <f t="shared" si="1420"/>
        <v/>
      </c>
      <c r="BA1486" t="str">
        <f t="shared" si="1421"/>
        <v/>
      </c>
      <c r="BB1486" t="str">
        <f t="shared" si="1422"/>
        <v/>
      </c>
      <c r="BC1486" t="str">
        <f t="shared" si="1423"/>
        <v/>
      </c>
      <c r="BD1486" t="str">
        <f t="shared" si="1424"/>
        <v/>
      </c>
      <c r="BF1486">
        <f t="shared" si="1425"/>
        <v>27</v>
      </c>
      <c r="BG1486">
        <f t="shared" si="1426"/>
        <v>44</v>
      </c>
      <c r="BH1486">
        <f t="shared" si="1427"/>
        <v>15</v>
      </c>
      <c r="BI1486">
        <f t="shared" si="1428"/>
        <v>6</v>
      </c>
      <c r="BJ1486">
        <f t="shared" si="1429"/>
        <v>4</v>
      </c>
      <c r="BK1486">
        <f t="shared" si="1430"/>
        <v>1</v>
      </c>
      <c r="BL1486">
        <f t="shared" si="1431"/>
        <v>0</v>
      </c>
      <c r="BM1486">
        <f t="shared" si="1432"/>
        <v>0</v>
      </c>
      <c r="BN1486">
        <f t="shared" si="1433"/>
        <v>0</v>
      </c>
      <c r="BO1486">
        <f t="shared" si="1434"/>
        <v>0</v>
      </c>
      <c r="BP1486">
        <f t="shared" si="1435"/>
        <v>0</v>
      </c>
      <c r="BQ1486">
        <f t="shared" si="1436"/>
        <v>0</v>
      </c>
      <c r="BR1486">
        <f t="shared" si="1437"/>
        <v>0</v>
      </c>
      <c r="BS1486">
        <f t="shared" si="1438"/>
        <v>0</v>
      </c>
      <c r="BT1486">
        <f t="shared" si="1439"/>
        <v>0</v>
      </c>
    </row>
    <row r="1487" spans="1:72" x14ac:dyDescent="0.25">
      <c r="A1487" t="str">
        <f>IF(TRIM(INDEX(games!$A:$A,ROW()))="","",TRIM(INDEX(games!$A:$A,ROW())))</f>
        <v/>
      </c>
      <c r="B1487" t="str">
        <f>IF(OR($A1487="",INDEX(games!$B:$B,ROW())=""),"",INDEX(games!$B:$B,ROW()))</f>
        <v/>
      </c>
      <c r="C1487" t="str">
        <f>IF(OR($A1487="",INDEX(games!$C:$C,ROW())=""),"",INDEX(games!$C:$C,ROW()))</f>
        <v/>
      </c>
      <c r="D1487" t="str">
        <f t="shared" si="1380"/>
        <v/>
      </c>
      <c r="E1487" t="str">
        <f t="shared" si="1381"/>
        <v/>
      </c>
      <c r="F1487" t="str">
        <f t="shared" si="1382"/>
        <v/>
      </c>
      <c r="G1487" t="e">
        <f t="shared" si="1383"/>
        <v>#N/A</v>
      </c>
      <c r="H1487" t="e">
        <f t="shared" si="1384"/>
        <v>#N/A</v>
      </c>
      <c r="I1487" t="e">
        <f t="shared" si="1385"/>
        <v>#N/A</v>
      </c>
      <c r="J1487" t="e">
        <f t="shared" si="1386"/>
        <v>#N/A</v>
      </c>
      <c r="K1487" t="e">
        <f t="shared" si="1387"/>
        <v>#N/A</v>
      </c>
      <c r="L1487" t="e">
        <f t="shared" si="1388"/>
        <v>#N/A</v>
      </c>
      <c r="M1487" t="e">
        <f t="shared" si="1389"/>
        <v>#N/A</v>
      </c>
      <c r="N1487" t="e">
        <f t="shared" si="1390"/>
        <v>#N/A</v>
      </c>
      <c r="O1487" t="str">
        <f t="shared" si="1391"/>
        <v/>
      </c>
      <c r="P1487" t="str">
        <f>IF(OR($A1487="",INDEX(games!$H:$H,ROW())=""),"",INDEX(games!$H:$H,ROW()))</f>
        <v/>
      </c>
      <c r="Q1487" t="str">
        <f t="shared" si="1392"/>
        <v/>
      </c>
      <c r="T1487">
        <f t="shared" si="1393"/>
        <v>2006</v>
      </c>
      <c r="U1487">
        <f t="shared" si="1394"/>
        <v>2025</v>
      </c>
      <c r="V1487">
        <f t="shared" si="1395"/>
        <v>19</v>
      </c>
      <c r="W1487" t="str">
        <f>IF(TRIM(INDEX(connections!$A:$A,ROW()))="","",TRIM(INDEX(connections!$A:$A,ROW())))</f>
        <v>Dungeon Crawl Stone Soup</v>
      </c>
      <c r="X1487" t="str">
        <f>IF($W1487="","",TRIM(INDEX(connections!$B:$B,ROW())))</f>
        <v>Touhou Crawl</v>
      </c>
      <c r="Y1487">
        <f t="shared" si="1396"/>
        <v>265</v>
      </c>
      <c r="Z1487">
        <f t="shared" si="1397"/>
        <v>906</v>
      </c>
      <c r="AA1487" t="str">
        <f t="shared" si="1398"/>
        <v>Yes</v>
      </c>
      <c r="AB1487" t="str">
        <f t="shared" si="1399"/>
        <v>Yes</v>
      </c>
      <c r="AC1487">
        <f t="shared" si="1400"/>
        <v>1</v>
      </c>
      <c r="AD1487">
        <f t="shared" si="1401"/>
        <v>0</v>
      </c>
      <c r="AE1487" t="str">
        <f t="shared" si="1402"/>
        <v/>
      </c>
      <c r="AG1487" t="str">
        <f t="shared" si="1403"/>
        <v/>
      </c>
      <c r="AH1487" t="str">
        <f t="shared" si="1404"/>
        <v/>
      </c>
      <c r="AI1487" t="str">
        <f t="shared" si="1405"/>
        <v/>
      </c>
      <c r="AJ1487" t="str">
        <f t="shared" si="1406"/>
        <v/>
      </c>
      <c r="AK1487" t="str">
        <f t="shared" si="1407"/>
        <v/>
      </c>
      <c r="AL1487" t="str">
        <f>IF($A1487="","",INDEX(games!$J:$J,ROW())&amp;"")</f>
        <v/>
      </c>
      <c r="AM1487" t="str">
        <f>IF($A1487="","",SUMPRODUCT($AO1487:$BD1487,'Map Analysis'!$AN$2^{0,1,2,3,4,5,6,7,8,9,10,11,12,13,14,15}))</f>
        <v/>
      </c>
      <c r="AN1487" t="str">
        <f t="shared" si="1408"/>
        <v/>
      </c>
      <c r="AO1487" t="str">
        <f t="shared" si="1409"/>
        <v/>
      </c>
      <c r="AP1487" t="str">
        <f t="shared" si="1410"/>
        <v/>
      </c>
      <c r="AQ1487" t="str">
        <f t="shared" si="1411"/>
        <v/>
      </c>
      <c r="AR1487" t="str">
        <f t="shared" si="1412"/>
        <v/>
      </c>
      <c r="AS1487" t="str">
        <f t="shared" si="1413"/>
        <v/>
      </c>
      <c r="AT1487" t="str">
        <f t="shared" si="1414"/>
        <v/>
      </c>
      <c r="AU1487" t="str">
        <f t="shared" si="1415"/>
        <v/>
      </c>
      <c r="AV1487" t="str">
        <f t="shared" si="1416"/>
        <v/>
      </c>
      <c r="AW1487" t="str">
        <f t="shared" si="1417"/>
        <v/>
      </c>
      <c r="AX1487" t="str">
        <f t="shared" si="1418"/>
        <v/>
      </c>
      <c r="AY1487" t="str">
        <f t="shared" si="1419"/>
        <v/>
      </c>
      <c r="AZ1487" t="str">
        <f t="shared" si="1420"/>
        <v/>
      </c>
      <c r="BA1487" t="str">
        <f t="shared" si="1421"/>
        <v/>
      </c>
      <c r="BB1487" t="str">
        <f t="shared" si="1422"/>
        <v/>
      </c>
      <c r="BC1487" t="str">
        <f t="shared" si="1423"/>
        <v/>
      </c>
      <c r="BD1487" t="str">
        <f t="shared" si="1424"/>
        <v/>
      </c>
      <c r="BF1487">
        <f t="shared" si="1425"/>
        <v>0</v>
      </c>
      <c r="BG1487">
        <f t="shared" si="1426"/>
        <v>0</v>
      </c>
      <c r="BH1487">
        <f t="shared" si="1427"/>
        <v>0</v>
      </c>
      <c r="BI1487">
        <f t="shared" si="1428"/>
        <v>0</v>
      </c>
      <c r="BJ1487">
        <f t="shared" si="1429"/>
        <v>0</v>
      </c>
      <c r="BK1487">
        <f t="shared" si="1430"/>
        <v>0</v>
      </c>
      <c r="BL1487">
        <f t="shared" si="1431"/>
        <v>0</v>
      </c>
      <c r="BM1487">
        <f t="shared" si="1432"/>
        <v>0</v>
      </c>
      <c r="BN1487">
        <f t="shared" si="1433"/>
        <v>0</v>
      </c>
      <c r="BO1487">
        <f t="shared" si="1434"/>
        <v>0</v>
      </c>
      <c r="BP1487">
        <f t="shared" si="1435"/>
        <v>0</v>
      </c>
      <c r="BQ1487">
        <f t="shared" si="1436"/>
        <v>0</v>
      </c>
      <c r="BR1487">
        <f t="shared" si="1437"/>
        <v>0</v>
      </c>
      <c r="BS1487">
        <f t="shared" si="1438"/>
        <v>0</v>
      </c>
      <c r="BT1487">
        <f t="shared" si="1439"/>
        <v>0</v>
      </c>
    </row>
    <row r="1488" spans="1:72" x14ac:dyDescent="0.25">
      <c r="A1488" t="str">
        <f>IF(TRIM(INDEX(games!$A:$A,ROW()))="","",TRIM(INDEX(games!$A:$A,ROW())))</f>
        <v/>
      </c>
      <c r="B1488" t="str">
        <f>IF(OR($A1488="",INDEX(games!$B:$B,ROW())=""),"",INDEX(games!$B:$B,ROW()))</f>
        <v/>
      </c>
      <c r="C1488" t="str">
        <f>IF(OR($A1488="",INDEX(games!$C:$C,ROW())=""),"",INDEX(games!$C:$C,ROW()))</f>
        <v/>
      </c>
      <c r="D1488" t="str">
        <f t="shared" si="1380"/>
        <v/>
      </c>
      <c r="E1488" t="str">
        <f t="shared" si="1381"/>
        <v/>
      </c>
      <c r="F1488" t="str">
        <f t="shared" si="1382"/>
        <v/>
      </c>
      <c r="G1488" t="e">
        <f t="shared" si="1383"/>
        <v>#N/A</v>
      </c>
      <c r="H1488" t="e">
        <f t="shared" si="1384"/>
        <v>#N/A</v>
      </c>
      <c r="I1488" t="e">
        <f t="shared" si="1385"/>
        <v>#N/A</v>
      </c>
      <c r="J1488" t="e">
        <f t="shared" si="1386"/>
        <v>#N/A</v>
      </c>
      <c r="K1488" t="e">
        <f t="shared" si="1387"/>
        <v>#N/A</v>
      </c>
      <c r="L1488" t="e">
        <f t="shared" si="1388"/>
        <v>#N/A</v>
      </c>
      <c r="M1488" t="e">
        <f t="shared" si="1389"/>
        <v>#N/A</v>
      </c>
      <c r="N1488" t="e">
        <f t="shared" si="1390"/>
        <v>#N/A</v>
      </c>
      <c r="O1488" t="str">
        <f t="shared" si="1391"/>
        <v/>
      </c>
      <c r="P1488" t="str">
        <f>IF(OR($A1488="",INDEX(games!$H:$H,ROW())=""),"",INDEX(games!$H:$H,ROW()))</f>
        <v/>
      </c>
      <c r="Q1488" t="str">
        <f t="shared" si="1392"/>
        <v/>
      </c>
      <c r="T1488">
        <f t="shared" si="1393"/>
        <v>2014</v>
      </c>
      <c r="U1488">
        <f t="shared" si="1394"/>
        <v>2024</v>
      </c>
      <c r="V1488">
        <f t="shared" si="1395"/>
        <v>10</v>
      </c>
      <c r="W1488" t="str">
        <f>IF(TRIM(INDEX(connections!$A:$A,ROW()))="","",TRIM(INDEX(connections!$A:$A,ROW())))</f>
        <v>Fushigi no Gensoukyou 3</v>
      </c>
      <c r="X1488" t="str">
        <f>IF($W1488="","",TRIM(INDEX(connections!$B:$B,ROW())))</f>
        <v>Touhou Genso Wanderer: Foresight</v>
      </c>
      <c r="Y1488">
        <f t="shared" si="1396"/>
        <v>331</v>
      </c>
      <c r="Z1488">
        <f t="shared" si="1397"/>
        <v>907</v>
      </c>
      <c r="AA1488" t="str">
        <f t="shared" si="1398"/>
        <v/>
      </c>
      <c r="AB1488" t="str">
        <f t="shared" si="1399"/>
        <v/>
      </c>
      <c r="AC1488" t="str">
        <f t="shared" si="1400"/>
        <v/>
      </c>
      <c r="AD1488">
        <f t="shared" si="1401"/>
        <v>0</v>
      </c>
      <c r="AE1488" t="str">
        <f t="shared" si="1402"/>
        <v/>
      </c>
      <c r="AG1488" t="str">
        <f t="shared" si="1403"/>
        <v/>
      </c>
      <c r="AH1488" t="str">
        <f t="shared" si="1404"/>
        <v/>
      </c>
      <c r="AI1488" t="str">
        <f t="shared" si="1405"/>
        <v/>
      </c>
      <c r="AJ1488" t="str">
        <f t="shared" si="1406"/>
        <v/>
      </c>
      <c r="AK1488" t="str">
        <f t="shared" si="1407"/>
        <v/>
      </c>
      <c r="AL1488" t="str">
        <f>IF($A1488="","",INDEX(games!$J:$J,ROW())&amp;"")</f>
        <v/>
      </c>
      <c r="AM1488" t="str">
        <f>IF($A1488="","",SUMPRODUCT($AO1488:$BD1488,'Map Analysis'!$AN$2^{0,1,2,3,4,5,6,7,8,9,10,11,12,13,14,15}))</f>
        <v/>
      </c>
      <c r="AN1488" t="str">
        <f t="shared" si="1408"/>
        <v/>
      </c>
      <c r="AO1488" t="str">
        <f t="shared" si="1409"/>
        <v/>
      </c>
      <c r="AP1488" t="str">
        <f t="shared" si="1410"/>
        <v/>
      </c>
      <c r="AQ1488" t="str">
        <f t="shared" si="1411"/>
        <v/>
      </c>
      <c r="AR1488" t="str">
        <f t="shared" si="1412"/>
        <v/>
      </c>
      <c r="AS1488" t="str">
        <f t="shared" si="1413"/>
        <v/>
      </c>
      <c r="AT1488" t="str">
        <f t="shared" si="1414"/>
        <v/>
      </c>
      <c r="AU1488" t="str">
        <f t="shared" si="1415"/>
        <v/>
      </c>
      <c r="AV1488" t="str">
        <f t="shared" si="1416"/>
        <v/>
      </c>
      <c r="AW1488" t="str">
        <f t="shared" si="1417"/>
        <v/>
      </c>
      <c r="AX1488" t="str">
        <f t="shared" si="1418"/>
        <v/>
      </c>
      <c r="AY1488" t="str">
        <f t="shared" si="1419"/>
        <v/>
      </c>
      <c r="AZ1488" t="str">
        <f t="shared" si="1420"/>
        <v/>
      </c>
      <c r="BA1488" t="str">
        <f t="shared" si="1421"/>
        <v/>
      </c>
      <c r="BB1488" t="str">
        <f t="shared" si="1422"/>
        <v/>
      </c>
      <c r="BC1488" t="str">
        <f t="shared" si="1423"/>
        <v/>
      </c>
      <c r="BD1488" t="str">
        <f t="shared" si="1424"/>
        <v/>
      </c>
      <c r="BF1488">
        <f t="shared" si="1425"/>
        <v>0</v>
      </c>
      <c r="BG1488">
        <f t="shared" si="1426"/>
        <v>0</v>
      </c>
      <c r="BH1488">
        <f t="shared" si="1427"/>
        <v>0</v>
      </c>
      <c r="BI1488">
        <f t="shared" si="1428"/>
        <v>0</v>
      </c>
      <c r="BJ1488">
        <f t="shared" si="1429"/>
        <v>0</v>
      </c>
      <c r="BK1488">
        <f t="shared" si="1430"/>
        <v>0</v>
      </c>
      <c r="BL1488">
        <f t="shared" si="1431"/>
        <v>0</v>
      </c>
      <c r="BM1488">
        <f t="shared" si="1432"/>
        <v>0</v>
      </c>
      <c r="BN1488">
        <f t="shared" si="1433"/>
        <v>0</v>
      </c>
      <c r="BO1488">
        <f t="shared" si="1434"/>
        <v>0</v>
      </c>
      <c r="BP1488">
        <f t="shared" si="1435"/>
        <v>0</v>
      </c>
      <c r="BQ1488">
        <f t="shared" si="1436"/>
        <v>0</v>
      </c>
      <c r="BR1488">
        <f t="shared" si="1437"/>
        <v>0</v>
      </c>
      <c r="BS1488">
        <f t="shared" si="1438"/>
        <v>0</v>
      </c>
      <c r="BT1488">
        <f t="shared" si="1439"/>
        <v>0</v>
      </c>
    </row>
    <row r="1489" spans="1:72" x14ac:dyDescent="0.25">
      <c r="A1489" t="str">
        <f>IF(TRIM(INDEX(games!$A:$A,ROW()))="","",TRIM(INDEX(games!$A:$A,ROW())))</f>
        <v/>
      </c>
      <c r="B1489" t="str">
        <f>IF(OR($A1489="",INDEX(games!$B:$B,ROW())=""),"",INDEX(games!$B:$B,ROW()))</f>
        <v/>
      </c>
      <c r="C1489" t="str">
        <f>IF(OR($A1489="",INDEX(games!$C:$C,ROW())=""),"",INDEX(games!$C:$C,ROW()))</f>
        <v/>
      </c>
      <c r="D1489" t="str">
        <f t="shared" si="1380"/>
        <v/>
      </c>
      <c r="E1489" t="str">
        <f t="shared" si="1381"/>
        <v/>
      </c>
      <c r="F1489" t="str">
        <f t="shared" si="1382"/>
        <v/>
      </c>
      <c r="G1489" t="e">
        <f t="shared" si="1383"/>
        <v>#N/A</v>
      </c>
      <c r="H1489" t="e">
        <f t="shared" si="1384"/>
        <v>#N/A</v>
      </c>
      <c r="I1489" t="e">
        <f t="shared" si="1385"/>
        <v>#N/A</v>
      </c>
      <c r="J1489" t="e">
        <f t="shared" si="1386"/>
        <v>#N/A</v>
      </c>
      <c r="K1489" t="e">
        <f t="shared" si="1387"/>
        <v>#N/A</v>
      </c>
      <c r="L1489" t="e">
        <f t="shared" si="1388"/>
        <v>#N/A</v>
      </c>
      <c r="M1489" t="e">
        <f t="shared" si="1389"/>
        <v>#N/A</v>
      </c>
      <c r="N1489" t="e">
        <f t="shared" si="1390"/>
        <v>#N/A</v>
      </c>
      <c r="O1489" t="str">
        <f t="shared" si="1391"/>
        <v/>
      </c>
      <c r="P1489" t="str">
        <f>IF(OR($A1489="",INDEX(games!$H:$H,ROW())=""),"",INDEX(games!$H:$H,ROW()))</f>
        <v/>
      </c>
      <c r="Q1489" t="str">
        <f t="shared" si="1392"/>
        <v/>
      </c>
      <c r="T1489">
        <f t="shared" si="1393"/>
        <v>2012</v>
      </c>
      <c r="U1489">
        <f t="shared" si="1394"/>
        <v>2021</v>
      </c>
      <c r="V1489">
        <f t="shared" si="1395"/>
        <v>9</v>
      </c>
      <c r="W1489" t="str">
        <f>IF(TRIM(INDEX(connections!$A:$A,ROW()))="","",TRIM(INDEX(connections!$A:$A,ROW())))</f>
        <v>Miracle Chou Party: Sanae to Tenshi no Gensou Labyrinth</v>
      </c>
      <c r="X1489" t="str">
        <f>IF($W1489="","",TRIM(INDEX(connections!$B:$B,ROW())))</f>
        <v>Touhou Genso Wanderer: Lotus Labyrinth R</v>
      </c>
      <c r="Y1489">
        <f t="shared" si="1396"/>
        <v>511</v>
      </c>
      <c r="Z1489">
        <f t="shared" si="1397"/>
        <v>908</v>
      </c>
      <c r="AA1489" t="str">
        <f t="shared" si="1398"/>
        <v/>
      </c>
      <c r="AB1489" t="str">
        <f t="shared" si="1399"/>
        <v/>
      </c>
      <c r="AC1489" t="str">
        <f t="shared" si="1400"/>
        <v/>
      </c>
      <c r="AD1489">
        <f t="shared" si="1401"/>
        <v>0</v>
      </c>
      <c r="AE1489" t="str">
        <f t="shared" si="1402"/>
        <v/>
      </c>
      <c r="AG1489" t="str">
        <f t="shared" si="1403"/>
        <v/>
      </c>
      <c r="AH1489" t="str">
        <f t="shared" si="1404"/>
        <v/>
      </c>
      <c r="AI1489" t="str">
        <f t="shared" si="1405"/>
        <v/>
      </c>
      <c r="AJ1489" t="str">
        <f t="shared" si="1406"/>
        <v/>
      </c>
      <c r="AK1489" t="str">
        <f t="shared" si="1407"/>
        <v/>
      </c>
      <c r="AL1489" t="str">
        <f>IF($A1489="","",INDEX(games!$J:$J,ROW())&amp;"")</f>
        <v/>
      </c>
      <c r="AM1489" t="str">
        <f>IF($A1489="","",SUMPRODUCT($AO1489:$BD1489,'Map Analysis'!$AN$2^{0,1,2,3,4,5,6,7,8,9,10,11,12,13,14,15}))</f>
        <v/>
      </c>
      <c r="AN1489" t="str">
        <f t="shared" si="1408"/>
        <v/>
      </c>
      <c r="AO1489" t="str">
        <f t="shared" si="1409"/>
        <v/>
      </c>
      <c r="AP1489" t="str">
        <f t="shared" si="1410"/>
        <v/>
      </c>
      <c r="AQ1489" t="str">
        <f t="shared" si="1411"/>
        <v/>
      </c>
      <c r="AR1489" t="str">
        <f t="shared" si="1412"/>
        <v/>
      </c>
      <c r="AS1489" t="str">
        <f t="shared" si="1413"/>
        <v/>
      </c>
      <c r="AT1489" t="str">
        <f t="shared" si="1414"/>
        <v/>
      </c>
      <c r="AU1489" t="str">
        <f t="shared" si="1415"/>
        <v/>
      </c>
      <c r="AV1489" t="str">
        <f t="shared" si="1416"/>
        <v/>
      </c>
      <c r="AW1489" t="str">
        <f t="shared" si="1417"/>
        <v/>
      </c>
      <c r="AX1489" t="str">
        <f t="shared" si="1418"/>
        <v/>
      </c>
      <c r="AY1489" t="str">
        <f t="shared" si="1419"/>
        <v/>
      </c>
      <c r="AZ1489" t="str">
        <f t="shared" si="1420"/>
        <v/>
      </c>
      <c r="BA1489" t="str">
        <f t="shared" si="1421"/>
        <v/>
      </c>
      <c r="BB1489" t="str">
        <f t="shared" si="1422"/>
        <v/>
      </c>
      <c r="BC1489" t="str">
        <f t="shared" si="1423"/>
        <v/>
      </c>
      <c r="BD1489" t="str">
        <f t="shared" si="1424"/>
        <v/>
      </c>
      <c r="BF1489">
        <f t="shared" si="1425"/>
        <v>0</v>
      </c>
      <c r="BG1489">
        <f t="shared" si="1426"/>
        <v>0</v>
      </c>
      <c r="BH1489">
        <f t="shared" si="1427"/>
        <v>0</v>
      </c>
      <c r="BI1489">
        <f t="shared" si="1428"/>
        <v>0</v>
      </c>
      <c r="BJ1489">
        <f t="shared" si="1429"/>
        <v>0</v>
      </c>
      <c r="BK1489">
        <f t="shared" si="1430"/>
        <v>0</v>
      </c>
      <c r="BL1489">
        <f t="shared" si="1431"/>
        <v>0</v>
      </c>
      <c r="BM1489">
        <f t="shared" si="1432"/>
        <v>0</v>
      </c>
      <c r="BN1489">
        <f t="shared" si="1433"/>
        <v>0</v>
      </c>
      <c r="BO1489">
        <f t="shared" si="1434"/>
        <v>0</v>
      </c>
      <c r="BP1489">
        <f t="shared" si="1435"/>
        <v>0</v>
      </c>
      <c r="BQ1489">
        <f t="shared" si="1436"/>
        <v>0</v>
      </c>
      <c r="BR1489">
        <f t="shared" si="1437"/>
        <v>0</v>
      </c>
      <c r="BS1489">
        <f t="shared" si="1438"/>
        <v>0</v>
      </c>
      <c r="BT1489">
        <f t="shared" si="1439"/>
        <v>0</v>
      </c>
    </row>
    <row r="1490" spans="1:72" x14ac:dyDescent="0.25">
      <c r="A1490" t="str">
        <f>IF(TRIM(INDEX(games!$A:$A,ROW()))="","",TRIM(INDEX(games!$A:$A,ROW())))</f>
        <v/>
      </c>
      <c r="B1490" t="str">
        <f>IF(OR($A1490="",INDEX(games!$B:$B,ROW())=""),"",INDEX(games!$B:$B,ROW()))</f>
        <v/>
      </c>
      <c r="C1490" t="str">
        <f>IF(OR($A1490="",INDEX(games!$C:$C,ROW())=""),"",INDEX(games!$C:$C,ROW()))</f>
        <v/>
      </c>
      <c r="D1490" t="str">
        <f t="shared" si="1380"/>
        <v/>
      </c>
      <c r="E1490" t="str">
        <f t="shared" si="1381"/>
        <v/>
      </c>
      <c r="F1490" t="str">
        <f t="shared" si="1382"/>
        <v/>
      </c>
      <c r="G1490" t="e">
        <f t="shared" si="1383"/>
        <v>#N/A</v>
      </c>
      <c r="H1490" t="e">
        <f t="shared" si="1384"/>
        <v>#N/A</v>
      </c>
      <c r="I1490" t="e">
        <f t="shared" si="1385"/>
        <v>#N/A</v>
      </c>
      <c r="J1490" t="e">
        <f t="shared" si="1386"/>
        <v>#N/A</v>
      </c>
      <c r="K1490" t="e">
        <f t="shared" si="1387"/>
        <v>#N/A</v>
      </c>
      <c r="L1490" t="e">
        <f t="shared" si="1388"/>
        <v>#N/A</v>
      </c>
      <c r="M1490" t="e">
        <f t="shared" si="1389"/>
        <v>#N/A</v>
      </c>
      <c r="N1490" t="e">
        <f t="shared" si="1390"/>
        <v>#N/A</v>
      </c>
      <c r="O1490" t="str">
        <f t="shared" si="1391"/>
        <v/>
      </c>
      <c r="P1490" t="str">
        <f>IF(OR($A1490="",INDEX(games!$H:$H,ROW())=""),"",INDEX(games!$H:$H,ROW()))</f>
        <v/>
      </c>
      <c r="Q1490" t="str">
        <f t="shared" si="1392"/>
        <v/>
      </c>
      <c r="T1490">
        <f t="shared" si="1393"/>
        <v>2017</v>
      </c>
      <c r="U1490">
        <f t="shared" si="1394"/>
        <v>2022</v>
      </c>
      <c r="V1490">
        <f t="shared" si="1395"/>
        <v>5</v>
      </c>
      <c r="W1490" t="str">
        <f>IF(TRIM(INDEX(connections!$A:$A,ROW()))="","",TRIM(INDEX(connections!$A:$A,ROW())))</f>
        <v>Slay the Spire</v>
      </c>
      <c r="X1490" t="str">
        <f>IF($W1490="","",TRIM(INDEX(connections!$B:$B,ROW())))</f>
        <v>Touhou: Lost Branch of Legend</v>
      </c>
      <c r="Y1490">
        <f t="shared" si="1396"/>
        <v>772</v>
      </c>
      <c r="Z1490">
        <f t="shared" si="1397"/>
        <v>910</v>
      </c>
      <c r="AA1490" t="str">
        <f t="shared" si="1398"/>
        <v>Yes</v>
      </c>
      <c r="AB1490" t="str">
        <f t="shared" si="1399"/>
        <v/>
      </c>
      <c r="AC1490" t="str">
        <f t="shared" si="1400"/>
        <v/>
      </c>
      <c r="AD1490">
        <f t="shared" si="1401"/>
        <v>0</v>
      </c>
      <c r="AE1490" t="str">
        <f t="shared" si="1402"/>
        <v/>
      </c>
      <c r="AG1490" t="str">
        <f t="shared" si="1403"/>
        <v/>
      </c>
      <c r="AH1490" t="str">
        <f t="shared" si="1404"/>
        <v/>
      </c>
      <c r="AI1490" t="str">
        <f t="shared" si="1405"/>
        <v/>
      </c>
      <c r="AJ1490" t="str">
        <f t="shared" si="1406"/>
        <v/>
      </c>
      <c r="AK1490" t="str">
        <f t="shared" si="1407"/>
        <v/>
      </c>
      <c r="AL1490" t="str">
        <f>IF($A1490="","",INDEX(games!$J:$J,ROW())&amp;"")</f>
        <v/>
      </c>
      <c r="AM1490" t="str">
        <f>IF($A1490="","",SUMPRODUCT($AO1490:$BD1490,'Map Analysis'!$AN$2^{0,1,2,3,4,5,6,7,8,9,10,11,12,13,14,15}))</f>
        <v/>
      </c>
      <c r="AN1490" t="str">
        <f t="shared" si="1408"/>
        <v/>
      </c>
      <c r="AO1490" t="str">
        <f t="shared" si="1409"/>
        <v/>
      </c>
      <c r="AP1490" t="str">
        <f t="shared" si="1410"/>
        <v/>
      </c>
      <c r="AQ1490" t="str">
        <f t="shared" si="1411"/>
        <v/>
      </c>
      <c r="AR1490" t="str">
        <f t="shared" si="1412"/>
        <v/>
      </c>
      <c r="AS1490" t="str">
        <f t="shared" si="1413"/>
        <v/>
      </c>
      <c r="AT1490" t="str">
        <f t="shared" si="1414"/>
        <v/>
      </c>
      <c r="AU1490" t="str">
        <f t="shared" si="1415"/>
        <v/>
      </c>
      <c r="AV1490" t="str">
        <f t="shared" si="1416"/>
        <v/>
      </c>
      <c r="AW1490" t="str">
        <f t="shared" si="1417"/>
        <v/>
      </c>
      <c r="AX1490" t="str">
        <f t="shared" si="1418"/>
        <v/>
      </c>
      <c r="AY1490" t="str">
        <f t="shared" si="1419"/>
        <v/>
      </c>
      <c r="AZ1490" t="str">
        <f t="shared" si="1420"/>
        <v/>
      </c>
      <c r="BA1490" t="str">
        <f t="shared" si="1421"/>
        <v/>
      </c>
      <c r="BB1490" t="str">
        <f t="shared" si="1422"/>
        <v/>
      </c>
      <c r="BC1490" t="str">
        <f t="shared" si="1423"/>
        <v/>
      </c>
      <c r="BD1490" t="str">
        <f t="shared" si="1424"/>
        <v/>
      </c>
      <c r="BF1490">
        <f t="shared" si="1425"/>
        <v>0</v>
      </c>
      <c r="BG1490">
        <f t="shared" si="1426"/>
        <v>0</v>
      </c>
      <c r="BH1490">
        <f t="shared" si="1427"/>
        <v>0</v>
      </c>
      <c r="BI1490">
        <f t="shared" si="1428"/>
        <v>0</v>
      </c>
      <c r="BJ1490">
        <f t="shared" si="1429"/>
        <v>0</v>
      </c>
      <c r="BK1490">
        <f t="shared" si="1430"/>
        <v>0</v>
      </c>
      <c r="BL1490">
        <f t="shared" si="1431"/>
        <v>0</v>
      </c>
      <c r="BM1490">
        <f t="shared" si="1432"/>
        <v>0</v>
      </c>
      <c r="BN1490">
        <f t="shared" si="1433"/>
        <v>0</v>
      </c>
      <c r="BO1490">
        <f t="shared" si="1434"/>
        <v>0</v>
      </c>
      <c r="BP1490">
        <f t="shared" si="1435"/>
        <v>0</v>
      </c>
      <c r="BQ1490">
        <f t="shared" si="1436"/>
        <v>0</v>
      </c>
      <c r="BR1490">
        <f t="shared" si="1437"/>
        <v>0</v>
      </c>
      <c r="BS1490">
        <f t="shared" si="1438"/>
        <v>0</v>
      </c>
      <c r="BT1490">
        <f t="shared" si="1439"/>
        <v>0</v>
      </c>
    </row>
    <row r="1491" spans="1:72" x14ac:dyDescent="0.25">
      <c r="A1491" t="str">
        <f>IF(TRIM(INDEX(games!$A:$A,ROW()))="","",TRIM(INDEX(games!$A:$A,ROW())))</f>
        <v/>
      </c>
      <c r="B1491" t="str">
        <f>IF(OR($A1491="",INDEX(games!$B:$B,ROW())=""),"",INDEX(games!$B:$B,ROW()))</f>
        <v/>
      </c>
      <c r="C1491" t="str">
        <f>IF(OR($A1491="",INDEX(games!$C:$C,ROW())=""),"",INDEX(games!$C:$C,ROW()))</f>
        <v/>
      </c>
      <c r="D1491" t="str">
        <f t="shared" si="1380"/>
        <v/>
      </c>
      <c r="E1491" t="str">
        <f t="shared" si="1381"/>
        <v/>
      </c>
      <c r="F1491" t="str">
        <f t="shared" si="1382"/>
        <v/>
      </c>
      <c r="G1491" t="e">
        <f t="shared" si="1383"/>
        <v>#N/A</v>
      </c>
      <c r="H1491" t="e">
        <f t="shared" si="1384"/>
        <v>#N/A</v>
      </c>
      <c r="I1491" t="e">
        <f t="shared" si="1385"/>
        <v>#N/A</v>
      </c>
      <c r="J1491" t="e">
        <f t="shared" si="1386"/>
        <v>#N/A</v>
      </c>
      <c r="K1491" t="e">
        <f t="shared" si="1387"/>
        <v>#N/A</v>
      </c>
      <c r="L1491" t="e">
        <f t="shared" si="1388"/>
        <v>#N/A</v>
      </c>
      <c r="M1491" t="e">
        <f t="shared" si="1389"/>
        <v>#N/A</v>
      </c>
      <c r="N1491" t="e">
        <f t="shared" si="1390"/>
        <v>#N/A</v>
      </c>
      <c r="O1491" t="str">
        <f t="shared" si="1391"/>
        <v/>
      </c>
      <c r="P1491" t="str">
        <f>IF(OR($A1491="",INDEX(games!$H:$H,ROW())=""),"",INDEX(games!$H:$H,ROW()))</f>
        <v/>
      </c>
      <c r="Q1491" t="str">
        <f t="shared" si="1392"/>
        <v/>
      </c>
      <c r="T1491">
        <f t="shared" si="1393"/>
        <v>2022</v>
      </c>
      <c r="U1491">
        <f t="shared" si="1394"/>
        <v>2025</v>
      </c>
      <c r="V1491">
        <f t="shared" si="1395"/>
        <v>3</v>
      </c>
      <c r="W1491" t="str">
        <f>IF(TRIM(INDEX(connections!$A:$A,ROW()))="","",TRIM(INDEX(connections!$A:$A,ROW())))</f>
        <v>Rogue Tower</v>
      </c>
      <c r="X1491" t="str">
        <f>IF($W1491="","",TRIM(INDEX(connections!$B:$B,ROW())))</f>
        <v>Tower Dominion</v>
      </c>
      <c r="Y1491">
        <f t="shared" si="1396"/>
        <v>705</v>
      </c>
      <c r="Z1491">
        <f t="shared" si="1397"/>
        <v>912</v>
      </c>
      <c r="AA1491" t="str">
        <f t="shared" si="1398"/>
        <v/>
      </c>
      <c r="AB1491" t="str">
        <f t="shared" si="1399"/>
        <v/>
      </c>
      <c r="AC1491" t="str">
        <f t="shared" si="1400"/>
        <v/>
      </c>
      <c r="AD1491">
        <f t="shared" si="1401"/>
        <v>0</v>
      </c>
      <c r="AE1491" t="str">
        <f t="shared" si="1402"/>
        <v/>
      </c>
      <c r="AG1491" t="str">
        <f t="shared" si="1403"/>
        <v/>
      </c>
      <c r="AH1491" t="str">
        <f t="shared" si="1404"/>
        <v/>
      </c>
      <c r="AI1491" t="str">
        <f t="shared" si="1405"/>
        <v/>
      </c>
      <c r="AJ1491" t="str">
        <f t="shared" si="1406"/>
        <v/>
      </c>
      <c r="AK1491" t="str">
        <f t="shared" si="1407"/>
        <v/>
      </c>
      <c r="AL1491" t="str">
        <f>IF($A1491="","",INDEX(games!$J:$J,ROW())&amp;"")</f>
        <v/>
      </c>
      <c r="AM1491" t="str">
        <f>IF($A1491="","",SUMPRODUCT($AO1491:$BD1491,'Map Analysis'!$AN$2^{0,1,2,3,4,5,6,7,8,9,10,11,12,13,14,15}))</f>
        <v/>
      </c>
      <c r="AN1491" t="str">
        <f t="shared" si="1408"/>
        <v/>
      </c>
      <c r="AO1491" t="str">
        <f t="shared" si="1409"/>
        <v/>
      </c>
      <c r="AP1491" t="str">
        <f t="shared" si="1410"/>
        <v/>
      </c>
      <c r="AQ1491" t="str">
        <f t="shared" si="1411"/>
        <v/>
      </c>
      <c r="AR1491" t="str">
        <f t="shared" si="1412"/>
        <v/>
      </c>
      <c r="AS1491" t="str">
        <f t="shared" si="1413"/>
        <v/>
      </c>
      <c r="AT1491" t="str">
        <f t="shared" si="1414"/>
        <v/>
      </c>
      <c r="AU1491" t="str">
        <f t="shared" si="1415"/>
        <v/>
      </c>
      <c r="AV1491" t="str">
        <f t="shared" si="1416"/>
        <v/>
      </c>
      <c r="AW1491" t="str">
        <f t="shared" si="1417"/>
        <v/>
      </c>
      <c r="AX1491" t="str">
        <f t="shared" si="1418"/>
        <v/>
      </c>
      <c r="AY1491" t="str">
        <f t="shared" si="1419"/>
        <v/>
      </c>
      <c r="AZ1491" t="str">
        <f t="shared" si="1420"/>
        <v/>
      </c>
      <c r="BA1491" t="str">
        <f t="shared" si="1421"/>
        <v/>
      </c>
      <c r="BB1491" t="str">
        <f t="shared" si="1422"/>
        <v/>
      </c>
      <c r="BC1491" t="str">
        <f t="shared" si="1423"/>
        <v/>
      </c>
      <c r="BD1491" t="str">
        <f t="shared" si="1424"/>
        <v/>
      </c>
      <c r="BF1491">
        <f t="shared" si="1425"/>
        <v>0</v>
      </c>
      <c r="BG1491">
        <f t="shared" si="1426"/>
        <v>0</v>
      </c>
      <c r="BH1491">
        <f t="shared" si="1427"/>
        <v>0</v>
      </c>
      <c r="BI1491">
        <f t="shared" si="1428"/>
        <v>0</v>
      </c>
      <c r="BJ1491">
        <f t="shared" si="1429"/>
        <v>0</v>
      </c>
      <c r="BK1491">
        <f t="shared" si="1430"/>
        <v>0</v>
      </c>
      <c r="BL1491">
        <f t="shared" si="1431"/>
        <v>0</v>
      </c>
      <c r="BM1491">
        <f t="shared" si="1432"/>
        <v>0</v>
      </c>
      <c r="BN1491">
        <f t="shared" si="1433"/>
        <v>0</v>
      </c>
      <c r="BO1491">
        <f t="shared" si="1434"/>
        <v>0</v>
      </c>
      <c r="BP1491">
        <f t="shared" si="1435"/>
        <v>0</v>
      </c>
      <c r="BQ1491">
        <f t="shared" si="1436"/>
        <v>0</v>
      </c>
      <c r="BR1491">
        <f t="shared" si="1437"/>
        <v>0</v>
      </c>
      <c r="BS1491">
        <f t="shared" si="1438"/>
        <v>0</v>
      </c>
      <c r="BT1491">
        <f t="shared" si="1439"/>
        <v>0</v>
      </c>
    </row>
    <row r="1492" spans="1:72" x14ac:dyDescent="0.25">
      <c r="A1492" t="str">
        <f>IF(TRIM(INDEX(games!$A:$A,ROW()))="","",TRIM(INDEX(games!$A:$A,ROW())))</f>
        <v/>
      </c>
      <c r="B1492" t="str">
        <f>IF(OR($A1492="",INDEX(games!$B:$B,ROW())=""),"",INDEX(games!$B:$B,ROW()))</f>
        <v/>
      </c>
      <c r="C1492" t="str">
        <f>IF(OR($A1492="",INDEX(games!$C:$C,ROW())=""),"",INDEX(games!$C:$C,ROW()))</f>
        <v/>
      </c>
      <c r="D1492" t="str">
        <f t="shared" si="1380"/>
        <v/>
      </c>
      <c r="E1492" t="str">
        <f t="shared" si="1381"/>
        <v/>
      </c>
      <c r="F1492" t="str">
        <f t="shared" si="1382"/>
        <v/>
      </c>
      <c r="G1492" t="e">
        <f t="shared" si="1383"/>
        <v>#N/A</v>
      </c>
      <c r="H1492" t="e">
        <f t="shared" si="1384"/>
        <v>#N/A</v>
      </c>
      <c r="I1492" t="e">
        <f t="shared" si="1385"/>
        <v>#N/A</v>
      </c>
      <c r="J1492" t="e">
        <f t="shared" si="1386"/>
        <v>#N/A</v>
      </c>
      <c r="K1492" t="e">
        <f t="shared" si="1387"/>
        <v>#N/A</v>
      </c>
      <c r="L1492" t="e">
        <f t="shared" si="1388"/>
        <v>#N/A</v>
      </c>
      <c r="M1492" t="e">
        <f t="shared" si="1389"/>
        <v>#N/A</v>
      </c>
      <c r="N1492" t="e">
        <f t="shared" si="1390"/>
        <v>#N/A</v>
      </c>
      <c r="O1492" t="str">
        <f t="shared" si="1391"/>
        <v/>
      </c>
      <c r="P1492" t="str">
        <f>IF(OR($A1492="",INDEX(games!$H:$H,ROW())=""),"",INDEX(games!$H:$H,ROW()))</f>
        <v/>
      </c>
      <c r="Q1492" t="str">
        <f t="shared" si="1392"/>
        <v/>
      </c>
      <c r="T1492">
        <f t="shared" si="1393"/>
        <v>2020</v>
      </c>
      <c r="U1492">
        <f t="shared" si="1394"/>
        <v>2023</v>
      </c>
      <c r="V1492">
        <f t="shared" si="1395"/>
        <v>3</v>
      </c>
      <c r="W1492" t="str">
        <f>IF(TRIM(INDEX(connections!$A:$A,ROW()))="","",TRIM(INDEX(connections!$A:$A,ROW())))</f>
        <v>Monster Train</v>
      </c>
      <c r="X1492" t="str">
        <f>IF($W1492="","",TRIM(INDEX(connections!$B:$B,ROW())))</f>
        <v>Tower Escape</v>
      </c>
      <c r="Y1492">
        <f t="shared" si="1396"/>
        <v>522</v>
      </c>
      <c r="Z1492">
        <f t="shared" si="1397"/>
        <v>913</v>
      </c>
      <c r="AA1492" t="str">
        <f t="shared" si="1398"/>
        <v>Yes</v>
      </c>
      <c r="AB1492" t="str">
        <f t="shared" si="1399"/>
        <v>Yes</v>
      </c>
      <c r="AC1492">
        <f t="shared" si="1400"/>
        <v>1</v>
      </c>
      <c r="AD1492">
        <f t="shared" si="1401"/>
        <v>0</v>
      </c>
      <c r="AE1492" t="str">
        <f t="shared" si="1402"/>
        <v/>
      </c>
      <c r="AG1492" t="str">
        <f t="shared" si="1403"/>
        <v/>
      </c>
      <c r="AH1492" t="str">
        <f t="shared" si="1404"/>
        <v/>
      </c>
      <c r="AI1492" t="str">
        <f t="shared" si="1405"/>
        <v/>
      </c>
      <c r="AJ1492" t="str">
        <f t="shared" si="1406"/>
        <v/>
      </c>
      <c r="AK1492" t="str">
        <f t="shared" si="1407"/>
        <v/>
      </c>
      <c r="AL1492" t="str">
        <f>IF($A1492="","",INDEX(games!$J:$J,ROW())&amp;"")</f>
        <v/>
      </c>
      <c r="AM1492" t="str">
        <f>IF($A1492="","",SUMPRODUCT($AO1492:$BD1492,'Map Analysis'!$AN$2^{0,1,2,3,4,5,6,7,8,9,10,11,12,13,14,15}))</f>
        <v/>
      </c>
      <c r="AN1492" t="str">
        <f t="shared" si="1408"/>
        <v/>
      </c>
      <c r="AO1492" t="str">
        <f t="shared" si="1409"/>
        <v/>
      </c>
      <c r="AP1492" t="str">
        <f t="shared" si="1410"/>
        <v/>
      </c>
      <c r="AQ1492" t="str">
        <f t="shared" si="1411"/>
        <v/>
      </c>
      <c r="AR1492" t="str">
        <f t="shared" si="1412"/>
        <v/>
      </c>
      <c r="AS1492" t="str">
        <f t="shared" si="1413"/>
        <v/>
      </c>
      <c r="AT1492" t="str">
        <f t="shared" si="1414"/>
        <v/>
      </c>
      <c r="AU1492" t="str">
        <f t="shared" si="1415"/>
        <v/>
      </c>
      <c r="AV1492" t="str">
        <f t="shared" si="1416"/>
        <v/>
      </c>
      <c r="AW1492" t="str">
        <f t="shared" si="1417"/>
        <v/>
      </c>
      <c r="AX1492" t="str">
        <f t="shared" si="1418"/>
        <v/>
      </c>
      <c r="AY1492" t="str">
        <f t="shared" si="1419"/>
        <v/>
      </c>
      <c r="AZ1492" t="str">
        <f t="shared" si="1420"/>
        <v/>
      </c>
      <c r="BA1492" t="str">
        <f t="shared" si="1421"/>
        <v/>
      </c>
      <c r="BB1492" t="str">
        <f t="shared" si="1422"/>
        <v/>
      </c>
      <c r="BC1492" t="str">
        <f t="shared" si="1423"/>
        <v/>
      </c>
      <c r="BD1492" t="str">
        <f t="shared" si="1424"/>
        <v/>
      </c>
      <c r="BF1492">
        <f t="shared" si="1425"/>
        <v>0</v>
      </c>
      <c r="BG1492">
        <f t="shared" si="1426"/>
        <v>0</v>
      </c>
      <c r="BH1492">
        <f t="shared" si="1427"/>
        <v>0</v>
      </c>
      <c r="BI1492">
        <f t="shared" si="1428"/>
        <v>0</v>
      </c>
      <c r="BJ1492">
        <f t="shared" si="1429"/>
        <v>0</v>
      </c>
      <c r="BK1492">
        <f t="shared" si="1430"/>
        <v>0</v>
      </c>
      <c r="BL1492">
        <f t="shared" si="1431"/>
        <v>0</v>
      </c>
      <c r="BM1492">
        <f t="shared" si="1432"/>
        <v>0</v>
      </c>
      <c r="BN1492">
        <f t="shared" si="1433"/>
        <v>0</v>
      </c>
      <c r="BO1492">
        <f t="shared" si="1434"/>
        <v>0</v>
      </c>
      <c r="BP1492">
        <f t="shared" si="1435"/>
        <v>0</v>
      </c>
      <c r="BQ1492">
        <f t="shared" si="1436"/>
        <v>0</v>
      </c>
      <c r="BR1492">
        <f t="shared" si="1437"/>
        <v>0</v>
      </c>
      <c r="BS1492">
        <f t="shared" si="1438"/>
        <v>0</v>
      </c>
      <c r="BT1492">
        <f t="shared" si="1439"/>
        <v>0</v>
      </c>
    </row>
    <row r="1493" spans="1:72" x14ac:dyDescent="0.25">
      <c r="A1493" t="str">
        <f>IF(TRIM(INDEX(games!$A:$A,ROW()))="","",TRIM(INDEX(games!$A:$A,ROW())))</f>
        <v/>
      </c>
      <c r="B1493" t="str">
        <f>IF(OR($A1493="",INDEX(games!$B:$B,ROW())=""),"",INDEX(games!$B:$B,ROW()))</f>
        <v/>
      </c>
      <c r="C1493" t="str">
        <f>IF(OR($A1493="",INDEX(games!$C:$C,ROW())=""),"",INDEX(games!$C:$C,ROW()))</f>
        <v/>
      </c>
      <c r="D1493" t="str">
        <f t="shared" si="1380"/>
        <v/>
      </c>
      <c r="E1493" t="str">
        <f t="shared" si="1381"/>
        <v/>
      </c>
      <c r="F1493" t="str">
        <f t="shared" si="1382"/>
        <v/>
      </c>
      <c r="G1493" t="e">
        <f t="shared" si="1383"/>
        <v>#N/A</v>
      </c>
      <c r="H1493" t="e">
        <f t="shared" si="1384"/>
        <v>#N/A</v>
      </c>
      <c r="I1493" t="e">
        <f t="shared" si="1385"/>
        <v>#N/A</v>
      </c>
      <c r="J1493" t="e">
        <f t="shared" si="1386"/>
        <v>#N/A</v>
      </c>
      <c r="K1493" t="e">
        <f t="shared" si="1387"/>
        <v>#N/A</v>
      </c>
      <c r="L1493" t="e">
        <f t="shared" si="1388"/>
        <v>#N/A</v>
      </c>
      <c r="M1493" t="e">
        <f t="shared" si="1389"/>
        <v>#N/A</v>
      </c>
      <c r="N1493" t="e">
        <f t="shared" si="1390"/>
        <v>#N/A</v>
      </c>
      <c r="O1493" t="str">
        <f t="shared" si="1391"/>
        <v/>
      </c>
      <c r="P1493" t="str">
        <f>IF(OR($A1493="",INDEX(games!$H:$H,ROW())=""),"",INDEX(games!$H:$H,ROW()))</f>
        <v/>
      </c>
      <c r="Q1493" t="str">
        <f t="shared" si="1392"/>
        <v/>
      </c>
      <c r="T1493">
        <f t="shared" si="1393"/>
        <v>2017</v>
      </c>
      <c r="U1493">
        <f t="shared" si="1394"/>
        <v>2023</v>
      </c>
      <c r="V1493">
        <f t="shared" si="1395"/>
        <v>6</v>
      </c>
      <c r="W1493" t="str">
        <f>IF(TRIM(INDEX(connections!$A:$A,ROW()))="","",TRIM(INDEX(connections!$A:$A,ROW())))</f>
        <v>Slay the Spire</v>
      </c>
      <c r="X1493" t="str">
        <f>IF($W1493="","",TRIM(INDEX(connections!$B:$B,ROW())))</f>
        <v>Tower Escape</v>
      </c>
      <c r="Y1493">
        <f t="shared" si="1396"/>
        <v>772</v>
      </c>
      <c r="Z1493">
        <f t="shared" si="1397"/>
        <v>913</v>
      </c>
      <c r="AA1493" t="str">
        <f t="shared" si="1398"/>
        <v>Yes</v>
      </c>
      <c r="AB1493" t="str">
        <f t="shared" si="1399"/>
        <v>Yes</v>
      </c>
      <c r="AC1493">
        <f t="shared" si="1400"/>
        <v>1</v>
      </c>
      <c r="AD1493">
        <f t="shared" si="1401"/>
        <v>0</v>
      </c>
      <c r="AE1493" t="str">
        <f t="shared" si="1402"/>
        <v/>
      </c>
      <c r="AG1493" t="str">
        <f t="shared" si="1403"/>
        <v/>
      </c>
      <c r="AH1493" t="str">
        <f t="shared" si="1404"/>
        <v/>
      </c>
      <c r="AI1493" t="str">
        <f t="shared" si="1405"/>
        <v/>
      </c>
      <c r="AJ1493" t="str">
        <f t="shared" si="1406"/>
        <v/>
      </c>
      <c r="AK1493" t="str">
        <f t="shared" si="1407"/>
        <v/>
      </c>
      <c r="AL1493" t="str">
        <f>IF($A1493="","",INDEX(games!$J:$J,ROW())&amp;"")</f>
        <v/>
      </c>
      <c r="AM1493" t="str">
        <f>IF($A1493="","",SUMPRODUCT($AO1493:$BD1493,'Map Analysis'!$AN$2^{0,1,2,3,4,5,6,7,8,9,10,11,12,13,14,15}))</f>
        <v/>
      </c>
      <c r="AN1493" t="str">
        <f t="shared" si="1408"/>
        <v/>
      </c>
      <c r="AO1493" t="str">
        <f t="shared" si="1409"/>
        <v/>
      </c>
      <c r="AP1493" t="str">
        <f t="shared" si="1410"/>
        <v/>
      </c>
      <c r="AQ1493" t="str">
        <f t="shared" si="1411"/>
        <v/>
      </c>
      <c r="AR1493" t="str">
        <f t="shared" si="1412"/>
        <v/>
      </c>
      <c r="AS1493" t="str">
        <f t="shared" si="1413"/>
        <v/>
      </c>
      <c r="AT1493" t="str">
        <f t="shared" si="1414"/>
        <v/>
      </c>
      <c r="AU1493" t="str">
        <f t="shared" si="1415"/>
        <v/>
      </c>
      <c r="AV1493" t="str">
        <f t="shared" si="1416"/>
        <v/>
      </c>
      <c r="AW1493" t="str">
        <f t="shared" si="1417"/>
        <v/>
      </c>
      <c r="AX1493" t="str">
        <f t="shared" si="1418"/>
        <v/>
      </c>
      <c r="AY1493" t="str">
        <f t="shared" si="1419"/>
        <v/>
      </c>
      <c r="AZ1493" t="str">
        <f t="shared" si="1420"/>
        <v/>
      </c>
      <c r="BA1493" t="str">
        <f t="shared" si="1421"/>
        <v/>
      </c>
      <c r="BB1493" t="str">
        <f t="shared" si="1422"/>
        <v/>
      </c>
      <c r="BC1493" t="str">
        <f t="shared" si="1423"/>
        <v/>
      </c>
      <c r="BD1493" t="str">
        <f t="shared" si="1424"/>
        <v/>
      </c>
      <c r="BF1493">
        <f t="shared" si="1425"/>
        <v>0</v>
      </c>
      <c r="BG1493">
        <f t="shared" si="1426"/>
        <v>0</v>
      </c>
      <c r="BH1493">
        <f t="shared" si="1427"/>
        <v>0</v>
      </c>
      <c r="BI1493">
        <f t="shared" si="1428"/>
        <v>0</v>
      </c>
      <c r="BJ1493">
        <f t="shared" si="1429"/>
        <v>0</v>
      </c>
      <c r="BK1493">
        <f t="shared" si="1430"/>
        <v>0</v>
      </c>
      <c r="BL1493">
        <f t="shared" si="1431"/>
        <v>0</v>
      </c>
      <c r="BM1493">
        <f t="shared" si="1432"/>
        <v>0</v>
      </c>
      <c r="BN1493">
        <f t="shared" si="1433"/>
        <v>0</v>
      </c>
      <c r="BO1493">
        <f t="shared" si="1434"/>
        <v>0</v>
      </c>
      <c r="BP1493">
        <f t="shared" si="1435"/>
        <v>0</v>
      </c>
      <c r="BQ1493">
        <f t="shared" si="1436"/>
        <v>0</v>
      </c>
      <c r="BR1493">
        <f t="shared" si="1437"/>
        <v>0</v>
      </c>
      <c r="BS1493">
        <f t="shared" si="1438"/>
        <v>0</v>
      </c>
      <c r="BT1493">
        <f t="shared" si="1439"/>
        <v>0</v>
      </c>
    </row>
    <row r="1494" spans="1:72" x14ac:dyDescent="0.25">
      <c r="A1494" t="str">
        <f>IF(TRIM(INDEX(games!$A:$A,ROW()))="","",TRIM(INDEX(games!$A:$A,ROW())))</f>
        <v/>
      </c>
      <c r="B1494" t="str">
        <f>IF(OR($A1494="",INDEX(games!$B:$B,ROW())=""),"",INDEX(games!$B:$B,ROW()))</f>
        <v/>
      </c>
      <c r="C1494" t="str">
        <f>IF(OR($A1494="",INDEX(games!$C:$C,ROW())=""),"",INDEX(games!$C:$C,ROW()))</f>
        <v/>
      </c>
      <c r="D1494" t="str">
        <f t="shared" si="1380"/>
        <v/>
      </c>
      <c r="E1494" t="str">
        <f t="shared" si="1381"/>
        <v/>
      </c>
      <c r="F1494" t="str">
        <f t="shared" si="1382"/>
        <v/>
      </c>
      <c r="G1494" t="e">
        <f t="shared" si="1383"/>
        <v>#N/A</v>
      </c>
      <c r="H1494" t="e">
        <f t="shared" si="1384"/>
        <v>#N/A</v>
      </c>
      <c r="I1494" t="e">
        <f t="shared" si="1385"/>
        <v>#N/A</v>
      </c>
      <c r="J1494" t="e">
        <f t="shared" si="1386"/>
        <v>#N/A</v>
      </c>
      <c r="K1494" t="e">
        <f t="shared" si="1387"/>
        <v>#N/A</v>
      </c>
      <c r="L1494" t="e">
        <f t="shared" si="1388"/>
        <v>#N/A</v>
      </c>
      <c r="M1494" t="e">
        <f t="shared" si="1389"/>
        <v>#N/A</v>
      </c>
      <c r="N1494" t="e">
        <f t="shared" si="1390"/>
        <v>#N/A</v>
      </c>
      <c r="O1494" t="str">
        <f t="shared" si="1391"/>
        <v/>
      </c>
      <c r="P1494" t="str">
        <f>IF(OR($A1494="",INDEX(games!$H:$H,ROW())=""),"",INDEX(games!$H:$H,ROW()))</f>
        <v/>
      </c>
      <c r="Q1494" t="str">
        <f t="shared" si="1392"/>
        <v/>
      </c>
      <c r="T1494">
        <f t="shared" si="1393"/>
        <v>2018</v>
      </c>
      <c r="U1494">
        <f t="shared" si="1394"/>
        <v>2024</v>
      </c>
      <c r="V1494">
        <f t="shared" si="1395"/>
        <v>6</v>
      </c>
      <c r="W1494" t="str">
        <f>IF(TRIM(INDEX(connections!$A:$A,ROW()))="","",TRIM(INDEX(connections!$A:$A,ROW())))</f>
        <v>Heroes of Hammerwatch</v>
      </c>
      <c r="X1494" t="str">
        <f>IF($W1494="","",TRIM(INDEX(connections!$B:$B,ROW())))</f>
        <v>Tower Factory</v>
      </c>
      <c r="Y1494">
        <f t="shared" si="1396"/>
        <v>398</v>
      </c>
      <c r="Z1494">
        <f t="shared" si="1397"/>
        <v>914</v>
      </c>
      <c r="AA1494" t="str">
        <f t="shared" si="1398"/>
        <v>Yes</v>
      </c>
      <c r="AB1494" t="str">
        <f t="shared" si="1399"/>
        <v/>
      </c>
      <c r="AC1494" t="str">
        <f t="shared" si="1400"/>
        <v/>
      </c>
      <c r="AD1494">
        <f t="shared" si="1401"/>
        <v>1</v>
      </c>
      <c r="AE1494" t="str">
        <f t="shared" si="1402"/>
        <v/>
      </c>
      <c r="AG1494" t="str">
        <f t="shared" si="1403"/>
        <v/>
      </c>
      <c r="AH1494" t="str">
        <f t="shared" si="1404"/>
        <v/>
      </c>
      <c r="AI1494" t="str">
        <f t="shared" si="1405"/>
        <v/>
      </c>
      <c r="AJ1494" t="str">
        <f t="shared" si="1406"/>
        <v/>
      </c>
      <c r="AK1494" t="str">
        <f t="shared" si="1407"/>
        <v/>
      </c>
      <c r="AL1494" t="str">
        <f>IF($A1494="","",INDEX(games!$J:$J,ROW())&amp;"")</f>
        <v/>
      </c>
      <c r="AM1494" t="str">
        <f>IF($A1494="","",SUMPRODUCT($AO1494:$BD1494,'Map Analysis'!$AN$2^{0,1,2,3,4,5,6,7,8,9,10,11,12,13,14,15}))</f>
        <v/>
      </c>
      <c r="AN1494" t="str">
        <f t="shared" si="1408"/>
        <v/>
      </c>
      <c r="AO1494" t="str">
        <f t="shared" si="1409"/>
        <v/>
      </c>
      <c r="AP1494" t="str">
        <f t="shared" si="1410"/>
        <v/>
      </c>
      <c r="AQ1494" t="str">
        <f t="shared" si="1411"/>
        <v/>
      </c>
      <c r="AR1494" t="str">
        <f t="shared" si="1412"/>
        <v/>
      </c>
      <c r="AS1494" t="str">
        <f t="shared" si="1413"/>
        <v/>
      </c>
      <c r="AT1494" t="str">
        <f t="shared" si="1414"/>
        <v/>
      </c>
      <c r="AU1494" t="str">
        <f t="shared" si="1415"/>
        <v/>
      </c>
      <c r="AV1494" t="str">
        <f t="shared" si="1416"/>
        <v/>
      </c>
      <c r="AW1494" t="str">
        <f t="shared" si="1417"/>
        <v/>
      </c>
      <c r="AX1494" t="str">
        <f t="shared" si="1418"/>
        <v/>
      </c>
      <c r="AY1494" t="str">
        <f t="shared" si="1419"/>
        <v/>
      </c>
      <c r="AZ1494" t="str">
        <f t="shared" si="1420"/>
        <v/>
      </c>
      <c r="BA1494" t="str">
        <f t="shared" si="1421"/>
        <v/>
      </c>
      <c r="BB1494" t="str">
        <f t="shared" si="1422"/>
        <v/>
      </c>
      <c r="BC1494" t="str">
        <f t="shared" si="1423"/>
        <v/>
      </c>
      <c r="BD1494" t="str">
        <f t="shared" si="1424"/>
        <v/>
      </c>
      <c r="BF1494">
        <f t="shared" si="1425"/>
        <v>0</v>
      </c>
      <c r="BG1494">
        <f t="shared" si="1426"/>
        <v>0</v>
      </c>
      <c r="BH1494">
        <f t="shared" si="1427"/>
        <v>0</v>
      </c>
      <c r="BI1494">
        <f t="shared" si="1428"/>
        <v>0</v>
      </c>
      <c r="BJ1494">
        <f t="shared" si="1429"/>
        <v>0</v>
      </c>
      <c r="BK1494">
        <f t="shared" si="1430"/>
        <v>0</v>
      </c>
      <c r="BL1494">
        <f t="shared" si="1431"/>
        <v>0</v>
      </c>
      <c r="BM1494">
        <f t="shared" si="1432"/>
        <v>0</v>
      </c>
      <c r="BN1494">
        <f t="shared" si="1433"/>
        <v>0</v>
      </c>
      <c r="BO1494">
        <f t="shared" si="1434"/>
        <v>0</v>
      </c>
      <c r="BP1494">
        <f t="shared" si="1435"/>
        <v>0</v>
      </c>
      <c r="BQ1494">
        <f t="shared" si="1436"/>
        <v>0</v>
      </c>
      <c r="BR1494">
        <f t="shared" si="1437"/>
        <v>0</v>
      </c>
      <c r="BS1494">
        <f t="shared" si="1438"/>
        <v>0</v>
      </c>
      <c r="BT1494">
        <f t="shared" si="1439"/>
        <v>0</v>
      </c>
    </row>
    <row r="1495" spans="1:72" x14ac:dyDescent="0.25">
      <c r="A1495" t="str">
        <f>IF(TRIM(INDEX(games!$A:$A,ROW()))="","",TRIM(INDEX(games!$A:$A,ROW())))</f>
        <v/>
      </c>
      <c r="B1495" t="str">
        <f>IF(OR($A1495="",INDEX(games!$B:$B,ROW())=""),"",INDEX(games!$B:$B,ROW()))</f>
        <v/>
      </c>
      <c r="C1495" t="str">
        <f>IF(OR($A1495="",INDEX(games!$C:$C,ROW())=""),"",INDEX(games!$C:$C,ROW()))</f>
        <v/>
      </c>
      <c r="D1495" t="str">
        <f t="shared" si="1380"/>
        <v/>
      </c>
      <c r="E1495" t="str">
        <f t="shared" si="1381"/>
        <v/>
      </c>
      <c r="F1495" t="str">
        <f t="shared" si="1382"/>
        <v/>
      </c>
      <c r="G1495" t="e">
        <f t="shared" si="1383"/>
        <v>#N/A</v>
      </c>
      <c r="H1495" t="e">
        <f t="shared" si="1384"/>
        <v>#N/A</v>
      </c>
      <c r="I1495" t="e">
        <f t="shared" si="1385"/>
        <v>#N/A</v>
      </c>
      <c r="J1495" t="e">
        <f t="shared" si="1386"/>
        <v>#N/A</v>
      </c>
      <c r="K1495" t="e">
        <f t="shared" si="1387"/>
        <v>#N/A</v>
      </c>
      <c r="L1495" t="e">
        <f t="shared" si="1388"/>
        <v>#N/A</v>
      </c>
      <c r="M1495" t="e">
        <f t="shared" si="1389"/>
        <v>#N/A</v>
      </c>
      <c r="N1495" t="e">
        <f t="shared" si="1390"/>
        <v>#N/A</v>
      </c>
      <c r="O1495" t="str">
        <f t="shared" si="1391"/>
        <v/>
      </c>
      <c r="P1495" t="str">
        <f>IF(OR($A1495="",INDEX(games!$H:$H,ROW())=""),"",INDEX(games!$H:$H,ROW()))</f>
        <v/>
      </c>
      <c r="Q1495" t="str">
        <f t="shared" si="1392"/>
        <v/>
      </c>
      <c r="T1495">
        <f t="shared" si="1393"/>
        <v>2021</v>
      </c>
      <c r="U1495">
        <f t="shared" si="1394"/>
        <v>2024</v>
      </c>
      <c r="V1495">
        <f t="shared" si="1395"/>
        <v>3</v>
      </c>
      <c r="W1495" t="str">
        <f>IF(TRIM(INDEX(connections!$A:$A,ROW()))="","",TRIM(INDEX(connections!$A:$A,ROW())))</f>
        <v>Vampire Survivors</v>
      </c>
      <c r="X1495" t="str">
        <f>IF($W1495="","",TRIM(INDEX(connections!$B:$B,ROW())))</f>
        <v>Tower Factory</v>
      </c>
      <c r="Y1495">
        <f t="shared" si="1396"/>
        <v>941</v>
      </c>
      <c r="Z1495">
        <f t="shared" si="1397"/>
        <v>914</v>
      </c>
      <c r="AA1495" t="str">
        <f t="shared" si="1398"/>
        <v>Yes</v>
      </c>
      <c r="AB1495" t="str">
        <f t="shared" si="1399"/>
        <v/>
      </c>
      <c r="AC1495" t="str">
        <f t="shared" si="1400"/>
        <v/>
      </c>
      <c r="AD1495">
        <f t="shared" si="1401"/>
        <v>1</v>
      </c>
      <c r="AE1495" t="str">
        <f t="shared" si="1402"/>
        <v/>
      </c>
      <c r="AG1495" t="str">
        <f t="shared" si="1403"/>
        <v/>
      </c>
      <c r="AH1495" t="str">
        <f t="shared" si="1404"/>
        <v/>
      </c>
      <c r="AI1495" t="str">
        <f t="shared" si="1405"/>
        <v/>
      </c>
      <c r="AJ1495" t="str">
        <f t="shared" si="1406"/>
        <v/>
      </c>
      <c r="AK1495" t="str">
        <f t="shared" si="1407"/>
        <v/>
      </c>
      <c r="AL1495" t="str">
        <f>IF($A1495="","",INDEX(games!$J:$J,ROW())&amp;"")</f>
        <v/>
      </c>
      <c r="AM1495" t="str">
        <f>IF($A1495="","",SUMPRODUCT($AO1495:$BD1495,'Map Analysis'!$AN$2^{0,1,2,3,4,5,6,7,8,9,10,11,12,13,14,15}))</f>
        <v/>
      </c>
      <c r="AN1495" t="str">
        <f t="shared" si="1408"/>
        <v/>
      </c>
      <c r="AO1495" t="str">
        <f t="shared" si="1409"/>
        <v/>
      </c>
      <c r="AP1495" t="str">
        <f t="shared" si="1410"/>
        <v/>
      </c>
      <c r="AQ1495" t="str">
        <f t="shared" si="1411"/>
        <v/>
      </c>
      <c r="AR1495" t="str">
        <f t="shared" si="1412"/>
        <v/>
      </c>
      <c r="AS1495" t="str">
        <f t="shared" si="1413"/>
        <v/>
      </c>
      <c r="AT1495" t="str">
        <f t="shared" si="1414"/>
        <v/>
      </c>
      <c r="AU1495" t="str">
        <f t="shared" si="1415"/>
        <v/>
      </c>
      <c r="AV1495" t="str">
        <f t="shared" si="1416"/>
        <v/>
      </c>
      <c r="AW1495" t="str">
        <f t="shared" si="1417"/>
        <v/>
      </c>
      <c r="AX1495" t="str">
        <f t="shared" si="1418"/>
        <v/>
      </c>
      <c r="AY1495" t="str">
        <f t="shared" si="1419"/>
        <v/>
      </c>
      <c r="AZ1495" t="str">
        <f t="shared" si="1420"/>
        <v/>
      </c>
      <c r="BA1495" t="str">
        <f t="shared" si="1421"/>
        <v/>
      </c>
      <c r="BB1495" t="str">
        <f t="shared" si="1422"/>
        <v/>
      </c>
      <c r="BC1495" t="str">
        <f t="shared" si="1423"/>
        <v/>
      </c>
      <c r="BD1495" t="str">
        <f t="shared" si="1424"/>
        <v/>
      </c>
      <c r="BF1495">
        <f t="shared" si="1425"/>
        <v>0</v>
      </c>
      <c r="BG1495">
        <f t="shared" si="1426"/>
        <v>0</v>
      </c>
      <c r="BH1495">
        <f t="shared" si="1427"/>
        <v>0</v>
      </c>
      <c r="BI1495">
        <f t="shared" si="1428"/>
        <v>0</v>
      </c>
      <c r="BJ1495">
        <f t="shared" si="1429"/>
        <v>0</v>
      </c>
      <c r="BK1495">
        <f t="shared" si="1430"/>
        <v>0</v>
      </c>
      <c r="BL1495">
        <f t="shared" si="1431"/>
        <v>0</v>
      </c>
      <c r="BM1495">
        <f t="shared" si="1432"/>
        <v>0</v>
      </c>
      <c r="BN1495">
        <f t="shared" si="1433"/>
        <v>0</v>
      </c>
      <c r="BO1495">
        <f t="shared" si="1434"/>
        <v>0</v>
      </c>
      <c r="BP1495">
        <f t="shared" si="1435"/>
        <v>0</v>
      </c>
      <c r="BQ1495">
        <f t="shared" si="1436"/>
        <v>0</v>
      </c>
      <c r="BR1495">
        <f t="shared" si="1437"/>
        <v>0</v>
      </c>
      <c r="BS1495">
        <f t="shared" si="1438"/>
        <v>0</v>
      </c>
      <c r="BT1495">
        <f t="shared" si="1439"/>
        <v>0</v>
      </c>
    </row>
    <row r="1496" spans="1:72" x14ac:dyDescent="0.25">
      <c r="A1496" t="str">
        <f>IF(TRIM(INDEX(games!$A:$A,ROW()))="","",TRIM(INDEX(games!$A:$A,ROW())))</f>
        <v/>
      </c>
      <c r="B1496" t="str">
        <f>IF(OR($A1496="",INDEX(games!$B:$B,ROW())=""),"",INDEX(games!$B:$B,ROW()))</f>
        <v/>
      </c>
      <c r="C1496" t="str">
        <f>IF(OR($A1496="",INDEX(games!$C:$C,ROW())=""),"",INDEX(games!$C:$C,ROW()))</f>
        <v/>
      </c>
      <c r="D1496" t="str">
        <f t="shared" si="1380"/>
        <v/>
      </c>
      <c r="E1496" t="str">
        <f t="shared" si="1381"/>
        <v/>
      </c>
      <c r="F1496" t="str">
        <f t="shared" si="1382"/>
        <v/>
      </c>
      <c r="G1496" t="e">
        <f t="shared" si="1383"/>
        <v>#N/A</v>
      </c>
      <c r="H1496" t="e">
        <f t="shared" si="1384"/>
        <v>#N/A</v>
      </c>
      <c r="I1496" t="e">
        <f t="shared" si="1385"/>
        <v>#N/A</v>
      </c>
      <c r="J1496" t="e">
        <f t="shared" si="1386"/>
        <v>#N/A</v>
      </c>
      <c r="K1496" t="e">
        <f t="shared" si="1387"/>
        <v>#N/A</v>
      </c>
      <c r="L1496" t="e">
        <f t="shared" si="1388"/>
        <v>#N/A</v>
      </c>
      <c r="M1496" t="e">
        <f t="shared" si="1389"/>
        <v>#N/A</v>
      </c>
      <c r="N1496" t="e">
        <f t="shared" si="1390"/>
        <v>#N/A</v>
      </c>
      <c r="O1496" t="str">
        <f t="shared" si="1391"/>
        <v/>
      </c>
      <c r="P1496" t="str">
        <f>IF(OR($A1496="",INDEX(games!$H:$H,ROW())=""),"",INDEX(games!$H:$H,ROW()))</f>
        <v/>
      </c>
      <c r="Q1496" t="str">
        <f t="shared" si="1392"/>
        <v/>
      </c>
      <c r="T1496">
        <f t="shared" si="1393"/>
        <v>2015</v>
      </c>
      <c r="U1496">
        <f t="shared" si="1394"/>
        <v>2017</v>
      </c>
      <c r="V1496">
        <f t="shared" si="1395"/>
        <v>2</v>
      </c>
      <c r="W1496" t="str">
        <f>IF(TRIM(INDEX(connections!$A:$A,ROW()))="","",TRIM(INDEX(connections!$A:$A,ROW())))</f>
        <v>Downwell</v>
      </c>
      <c r="X1496" t="str">
        <f>IF($W1496="","",TRIM(INDEX(connections!$B:$B,ROW())))</f>
        <v>Tower Fortress</v>
      </c>
      <c r="Y1496">
        <f t="shared" si="1396"/>
        <v>252</v>
      </c>
      <c r="Z1496">
        <f t="shared" si="1397"/>
        <v>915</v>
      </c>
      <c r="AA1496" t="str">
        <f t="shared" si="1398"/>
        <v>Yes</v>
      </c>
      <c r="AB1496" t="str">
        <f t="shared" si="1399"/>
        <v>Yes</v>
      </c>
      <c r="AC1496">
        <f t="shared" si="1400"/>
        <v>1</v>
      </c>
      <c r="AD1496">
        <f t="shared" si="1401"/>
        <v>0</v>
      </c>
      <c r="AE1496" t="str">
        <f t="shared" si="1402"/>
        <v/>
      </c>
      <c r="AG1496" t="str">
        <f t="shared" si="1403"/>
        <v/>
      </c>
      <c r="AH1496" t="str">
        <f t="shared" si="1404"/>
        <v/>
      </c>
      <c r="AI1496" t="str">
        <f t="shared" si="1405"/>
        <v/>
      </c>
      <c r="AJ1496" t="str">
        <f t="shared" si="1406"/>
        <v/>
      </c>
      <c r="AK1496" t="str">
        <f t="shared" si="1407"/>
        <v/>
      </c>
      <c r="AL1496" t="str">
        <f>IF($A1496="","",INDEX(games!$J:$J,ROW())&amp;"")</f>
        <v/>
      </c>
      <c r="AM1496" t="str">
        <f>IF($A1496="","",SUMPRODUCT($AO1496:$BD1496,'Map Analysis'!$AN$2^{0,1,2,3,4,5,6,7,8,9,10,11,12,13,14,15}))</f>
        <v/>
      </c>
      <c r="AN1496" t="str">
        <f t="shared" si="1408"/>
        <v/>
      </c>
      <c r="AO1496" t="str">
        <f t="shared" si="1409"/>
        <v/>
      </c>
      <c r="AP1496" t="str">
        <f t="shared" si="1410"/>
        <v/>
      </c>
      <c r="AQ1496" t="str">
        <f t="shared" si="1411"/>
        <v/>
      </c>
      <c r="AR1496" t="str">
        <f t="shared" si="1412"/>
        <v/>
      </c>
      <c r="AS1496" t="str">
        <f t="shared" si="1413"/>
        <v/>
      </c>
      <c r="AT1496" t="str">
        <f t="shared" si="1414"/>
        <v/>
      </c>
      <c r="AU1496" t="str">
        <f t="shared" si="1415"/>
        <v/>
      </c>
      <c r="AV1496" t="str">
        <f t="shared" si="1416"/>
        <v/>
      </c>
      <c r="AW1496" t="str">
        <f t="shared" si="1417"/>
        <v/>
      </c>
      <c r="AX1496" t="str">
        <f t="shared" si="1418"/>
        <v/>
      </c>
      <c r="AY1496" t="str">
        <f t="shared" si="1419"/>
        <v/>
      </c>
      <c r="AZ1496" t="str">
        <f t="shared" si="1420"/>
        <v/>
      </c>
      <c r="BA1496" t="str">
        <f t="shared" si="1421"/>
        <v/>
      </c>
      <c r="BB1496" t="str">
        <f t="shared" si="1422"/>
        <v/>
      </c>
      <c r="BC1496" t="str">
        <f t="shared" si="1423"/>
        <v/>
      </c>
      <c r="BD1496" t="str">
        <f t="shared" si="1424"/>
        <v/>
      </c>
      <c r="BF1496">
        <f t="shared" si="1425"/>
        <v>0</v>
      </c>
      <c r="BG1496">
        <f t="shared" si="1426"/>
        <v>0</v>
      </c>
      <c r="BH1496">
        <f t="shared" si="1427"/>
        <v>0</v>
      </c>
      <c r="BI1496">
        <f t="shared" si="1428"/>
        <v>0</v>
      </c>
      <c r="BJ1496">
        <f t="shared" si="1429"/>
        <v>0</v>
      </c>
      <c r="BK1496">
        <f t="shared" si="1430"/>
        <v>0</v>
      </c>
      <c r="BL1496">
        <f t="shared" si="1431"/>
        <v>0</v>
      </c>
      <c r="BM1496">
        <f t="shared" si="1432"/>
        <v>0</v>
      </c>
      <c r="BN1496">
        <f t="shared" si="1433"/>
        <v>0</v>
      </c>
      <c r="BO1496">
        <f t="shared" si="1434"/>
        <v>0</v>
      </c>
      <c r="BP1496">
        <f t="shared" si="1435"/>
        <v>0</v>
      </c>
      <c r="BQ1496">
        <f t="shared" si="1436"/>
        <v>0</v>
      </c>
      <c r="BR1496">
        <f t="shared" si="1437"/>
        <v>0</v>
      </c>
      <c r="BS1496">
        <f t="shared" si="1438"/>
        <v>0</v>
      </c>
      <c r="BT1496">
        <f t="shared" si="1439"/>
        <v>0</v>
      </c>
    </row>
    <row r="1497" spans="1:72" x14ac:dyDescent="0.25">
      <c r="A1497" t="str">
        <f>IF(TRIM(INDEX(games!$A:$A,ROW()))="","",TRIM(INDEX(games!$A:$A,ROW())))</f>
        <v/>
      </c>
      <c r="B1497" t="str">
        <f>IF(OR($A1497="",INDEX(games!$B:$B,ROW())=""),"",INDEX(games!$B:$B,ROW()))</f>
        <v/>
      </c>
      <c r="C1497" t="str">
        <f>IF(OR($A1497="",INDEX(games!$C:$C,ROW())=""),"",INDEX(games!$C:$C,ROW()))</f>
        <v/>
      </c>
      <c r="D1497" t="str">
        <f t="shared" si="1380"/>
        <v/>
      </c>
      <c r="E1497" t="str">
        <f t="shared" si="1381"/>
        <v/>
      </c>
      <c r="F1497" t="str">
        <f t="shared" si="1382"/>
        <v/>
      </c>
      <c r="G1497" t="e">
        <f t="shared" si="1383"/>
        <v>#N/A</v>
      </c>
      <c r="H1497" t="e">
        <f t="shared" si="1384"/>
        <v>#N/A</v>
      </c>
      <c r="I1497" t="e">
        <f t="shared" si="1385"/>
        <v>#N/A</v>
      </c>
      <c r="J1497" t="e">
        <f t="shared" si="1386"/>
        <v>#N/A</v>
      </c>
      <c r="K1497" t="e">
        <f t="shared" si="1387"/>
        <v>#N/A</v>
      </c>
      <c r="L1497" t="e">
        <f t="shared" si="1388"/>
        <v>#N/A</v>
      </c>
      <c r="M1497" t="e">
        <f t="shared" si="1389"/>
        <v>#N/A</v>
      </c>
      <c r="N1497" t="e">
        <f t="shared" si="1390"/>
        <v>#N/A</v>
      </c>
      <c r="O1497" t="str">
        <f t="shared" si="1391"/>
        <v/>
      </c>
      <c r="P1497" t="str">
        <f>IF(OR($A1497="",INDEX(games!$H:$H,ROW())=""),"",INDEX(games!$H:$H,ROW()))</f>
        <v/>
      </c>
      <c r="Q1497" t="str">
        <f t="shared" si="1392"/>
        <v/>
      </c>
      <c r="T1497">
        <f t="shared" si="1393"/>
        <v>2011</v>
      </c>
      <c r="U1497">
        <f t="shared" si="1394"/>
        <v>2014</v>
      </c>
      <c r="V1497">
        <f t="shared" si="1395"/>
        <v>3</v>
      </c>
      <c r="W1497" t="str">
        <f>IF(TRIM(INDEX(connections!$A:$A,ROW()))="","",TRIM(INDEX(connections!$A:$A,ROW())))</f>
        <v>The Binding of Isaac</v>
      </c>
      <c r="X1497" t="str">
        <f>IF($W1497="","",TRIM(INDEX(connections!$B:$B,ROW())))</f>
        <v>Tower of Guns</v>
      </c>
      <c r="Y1497">
        <f t="shared" si="1396"/>
        <v>865</v>
      </c>
      <c r="Z1497">
        <f t="shared" si="1397"/>
        <v>916</v>
      </c>
      <c r="AA1497" t="str">
        <f t="shared" si="1398"/>
        <v>Yes</v>
      </c>
      <c r="AB1497" t="str">
        <f t="shared" si="1399"/>
        <v>Yes</v>
      </c>
      <c r="AC1497">
        <f t="shared" si="1400"/>
        <v>1</v>
      </c>
      <c r="AD1497">
        <f t="shared" si="1401"/>
        <v>0</v>
      </c>
      <c r="AE1497" t="str">
        <f t="shared" si="1402"/>
        <v/>
      </c>
      <c r="AG1497" t="str">
        <f t="shared" si="1403"/>
        <v/>
      </c>
      <c r="AH1497" t="str">
        <f t="shared" si="1404"/>
        <v/>
      </c>
      <c r="AI1497" t="str">
        <f t="shared" si="1405"/>
        <v/>
      </c>
      <c r="AJ1497" t="str">
        <f t="shared" si="1406"/>
        <v/>
      </c>
      <c r="AK1497" t="str">
        <f t="shared" si="1407"/>
        <v/>
      </c>
      <c r="AL1497" t="str">
        <f>IF($A1497="","",INDEX(games!$J:$J,ROW())&amp;"")</f>
        <v/>
      </c>
      <c r="AM1497" t="str">
        <f>IF($A1497="","",SUMPRODUCT($AO1497:$BD1497,'Map Analysis'!$AN$2^{0,1,2,3,4,5,6,7,8,9,10,11,12,13,14,15}))</f>
        <v/>
      </c>
      <c r="AN1497" t="str">
        <f t="shared" si="1408"/>
        <v/>
      </c>
      <c r="AO1497" t="str">
        <f t="shared" si="1409"/>
        <v/>
      </c>
      <c r="AP1497" t="str">
        <f t="shared" si="1410"/>
        <v/>
      </c>
      <c r="AQ1497" t="str">
        <f t="shared" si="1411"/>
        <v/>
      </c>
      <c r="AR1497" t="str">
        <f t="shared" si="1412"/>
        <v/>
      </c>
      <c r="AS1497" t="str">
        <f t="shared" si="1413"/>
        <v/>
      </c>
      <c r="AT1497" t="str">
        <f t="shared" si="1414"/>
        <v/>
      </c>
      <c r="AU1497" t="str">
        <f t="shared" si="1415"/>
        <v/>
      </c>
      <c r="AV1497" t="str">
        <f t="shared" si="1416"/>
        <v/>
      </c>
      <c r="AW1497" t="str">
        <f t="shared" si="1417"/>
        <v/>
      </c>
      <c r="AX1497" t="str">
        <f t="shared" si="1418"/>
        <v/>
      </c>
      <c r="AY1497" t="str">
        <f t="shared" si="1419"/>
        <v/>
      </c>
      <c r="AZ1497" t="str">
        <f t="shared" si="1420"/>
        <v/>
      </c>
      <c r="BA1497" t="str">
        <f t="shared" si="1421"/>
        <v/>
      </c>
      <c r="BB1497" t="str">
        <f t="shared" si="1422"/>
        <v/>
      </c>
      <c r="BC1497" t="str">
        <f t="shared" si="1423"/>
        <v/>
      </c>
      <c r="BD1497" t="str">
        <f t="shared" si="1424"/>
        <v/>
      </c>
      <c r="BF1497">
        <f t="shared" si="1425"/>
        <v>2</v>
      </c>
      <c r="BG1497">
        <f t="shared" si="1426"/>
        <v>1</v>
      </c>
      <c r="BH1497">
        <f t="shared" si="1427"/>
        <v>0</v>
      </c>
      <c r="BI1497">
        <f t="shared" si="1428"/>
        <v>0</v>
      </c>
      <c r="BJ1497">
        <f t="shared" si="1429"/>
        <v>0</v>
      </c>
      <c r="BK1497">
        <f t="shared" si="1430"/>
        <v>0</v>
      </c>
      <c r="BL1497">
        <f t="shared" si="1431"/>
        <v>0</v>
      </c>
      <c r="BM1497">
        <f t="shared" si="1432"/>
        <v>0</v>
      </c>
      <c r="BN1497">
        <f t="shared" si="1433"/>
        <v>0</v>
      </c>
      <c r="BO1497">
        <f t="shared" si="1434"/>
        <v>0</v>
      </c>
      <c r="BP1497">
        <f t="shared" si="1435"/>
        <v>0</v>
      </c>
      <c r="BQ1497">
        <f t="shared" si="1436"/>
        <v>0</v>
      </c>
      <c r="BR1497">
        <f t="shared" si="1437"/>
        <v>0</v>
      </c>
      <c r="BS1497">
        <f t="shared" si="1438"/>
        <v>0</v>
      </c>
      <c r="BT1497">
        <f t="shared" si="1439"/>
        <v>0</v>
      </c>
    </row>
    <row r="1498" spans="1:72" x14ac:dyDescent="0.25">
      <c r="A1498" t="str">
        <f>IF(TRIM(INDEX(games!$A:$A,ROW()))="","",TRIM(INDEX(games!$A:$A,ROW())))</f>
        <v/>
      </c>
      <c r="B1498" t="str">
        <f>IF(OR($A1498="",INDEX(games!$B:$B,ROW())=""),"",INDEX(games!$B:$B,ROW()))</f>
        <v/>
      </c>
      <c r="C1498" t="str">
        <f>IF(OR($A1498="",INDEX(games!$C:$C,ROW())=""),"",INDEX(games!$C:$C,ROW()))</f>
        <v/>
      </c>
      <c r="D1498" t="str">
        <f t="shared" si="1380"/>
        <v/>
      </c>
      <c r="E1498" t="str">
        <f t="shared" si="1381"/>
        <v/>
      </c>
      <c r="F1498" t="str">
        <f t="shared" si="1382"/>
        <v/>
      </c>
      <c r="G1498" t="e">
        <f t="shared" si="1383"/>
        <v>#N/A</v>
      </c>
      <c r="H1498" t="e">
        <f t="shared" si="1384"/>
        <v>#N/A</v>
      </c>
      <c r="I1498" t="e">
        <f t="shared" si="1385"/>
        <v>#N/A</v>
      </c>
      <c r="J1498" t="e">
        <f t="shared" si="1386"/>
        <v>#N/A</v>
      </c>
      <c r="K1498" t="e">
        <f t="shared" si="1387"/>
        <v>#N/A</v>
      </c>
      <c r="L1498" t="e">
        <f t="shared" si="1388"/>
        <v>#N/A</v>
      </c>
      <c r="M1498" t="e">
        <f t="shared" si="1389"/>
        <v>#N/A</v>
      </c>
      <c r="N1498" t="e">
        <f t="shared" si="1390"/>
        <v>#N/A</v>
      </c>
      <c r="O1498" t="str">
        <f t="shared" si="1391"/>
        <v/>
      </c>
      <c r="P1498" t="str">
        <f>IF(OR($A1498="",INDEX(games!$H:$H,ROW())=""),"",INDEX(games!$H:$H,ROW()))</f>
        <v/>
      </c>
      <c r="Q1498" t="str">
        <f t="shared" si="1392"/>
        <v/>
      </c>
      <c r="T1498">
        <f t="shared" si="1393"/>
        <v>2012</v>
      </c>
      <c r="U1498">
        <f t="shared" si="1394"/>
        <v>2021</v>
      </c>
      <c r="V1498">
        <f t="shared" si="1395"/>
        <v>9</v>
      </c>
      <c r="W1498" t="str">
        <f>IF(TRIM(INDEX(connections!$A:$A,ROW()))="","",TRIM(INDEX(connections!$A:$A,ROW())))</f>
        <v>FTL</v>
      </c>
      <c r="X1498" t="str">
        <f>IF($W1498="","",TRIM(INDEX(connections!$B:$B,ROW())))</f>
        <v>Tower Tactics: Liberation</v>
      </c>
      <c r="Y1498">
        <f t="shared" si="1396"/>
        <v>326</v>
      </c>
      <c r="Z1498">
        <f t="shared" si="1397"/>
        <v>917</v>
      </c>
      <c r="AA1498" t="str">
        <f t="shared" si="1398"/>
        <v>Yes</v>
      </c>
      <c r="AB1498" t="str">
        <f t="shared" si="1399"/>
        <v>Yes</v>
      </c>
      <c r="AC1498">
        <f t="shared" si="1400"/>
        <v>1</v>
      </c>
      <c r="AD1498">
        <f t="shared" si="1401"/>
        <v>1</v>
      </c>
      <c r="AE1498" t="str">
        <f t="shared" si="1402"/>
        <v/>
      </c>
      <c r="AG1498" t="str">
        <f t="shared" si="1403"/>
        <v/>
      </c>
      <c r="AH1498" t="str">
        <f t="shared" si="1404"/>
        <v/>
      </c>
      <c r="AI1498" t="str">
        <f t="shared" si="1405"/>
        <v/>
      </c>
      <c r="AJ1498" t="str">
        <f t="shared" si="1406"/>
        <v/>
      </c>
      <c r="AK1498" t="str">
        <f t="shared" si="1407"/>
        <v/>
      </c>
      <c r="AL1498" t="str">
        <f>IF($A1498="","",INDEX(games!$J:$J,ROW())&amp;"")</f>
        <v/>
      </c>
      <c r="AM1498" t="str">
        <f>IF($A1498="","",SUMPRODUCT($AO1498:$BD1498,'Map Analysis'!$AN$2^{0,1,2,3,4,5,6,7,8,9,10,11,12,13,14,15}))</f>
        <v/>
      </c>
      <c r="AN1498" t="str">
        <f t="shared" si="1408"/>
        <v/>
      </c>
      <c r="AO1498" t="str">
        <f t="shared" si="1409"/>
        <v/>
      </c>
      <c r="AP1498" t="str">
        <f t="shared" si="1410"/>
        <v/>
      </c>
      <c r="AQ1498" t="str">
        <f t="shared" si="1411"/>
        <v/>
      </c>
      <c r="AR1498" t="str">
        <f t="shared" si="1412"/>
        <v/>
      </c>
      <c r="AS1498" t="str">
        <f t="shared" si="1413"/>
        <v/>
      </c>
      <c r="AT1498" t="str">
        <f t="shared" si="1414"/>
        <v/>
      </c>
      <c r="AU1498" t="str">
        <f t="shared" si="1415"/>
        <v/>
      </c>
      <c r="AV1498" t="str">
        <f t="shared" si="1416"/>
        <v/>
      </c>
      <c r="AW1498" t="str">
        <f t="shared" si="1417"/>
        <v/>
      </c>
      <c r="AX1498" t="str">
        <f t="shared" si="1418"/>
        <v/>
      </c>
      <c r="AY1498" t="str">
        <f t="shared" si="1419"/>
        <v/>
      </c>
      <c r="AZ1498" t="str">
        <f t="shared" si="1420"/>
        <v/>
      </c>
      <c r="BA1498" t="str">
        <f t="shared" si="1421"/>
        <v/>
      </c>
      <c r="BB1498" t="str">
        <f t="shared" si="1422"/>
        <v/>
      </c>
      <c r="BC1498" t="str">
        <f t="shared" si="1423"/>
        <v/>
      </c>
      <c r="BD1498" t="str">
        <f t="shared" si="1424"/>
        <v/>
      </c>
      <c r="BF1498">
        <f t="shared" si="1425"/>
        <v>1</v>
      </c>
      <c r="BG1498">
        <f t="shared" si="1426"/>
        <v>0</v>
      </c>
      <c r="BH1498">
        <f t="shared" si="1427"/>
        <v>0</v>
      </c>
      <c r="BI1498">
        <f t="shared" si="1428"/>
        <v>0</v>
      </c>
      <c r="BJ1498">
        <f t="shared" si="1429"/>
        <v>0</v>
      </c>
      <c r="BK1498">
        <f t="shared" si="1430"/>
        <v>0</v>
      </c>
      <c r="BL1498">
        <f t="shared" si="1431"/>
        <v>0</v>
      </c>
      <c r="BM1498">
        <f t="shared" si="1432"/>
        <v>0</v>
      </c>
      <c r="BN1498">
        <f t="shared" si="1433"/>
        <v>0</v>
      </c>
      <c r="BO1498">
        <f t="shared" si="1434"/>
        <v>0</v>
      </c>
      <c r="BP1498">
        <f t="shared" si="1435"/>
        <v>0</v>
      </c>
      <c r="BQ1498">
        <f t="shared" si="1436"/>
        <v>0</v>
      </c>
      <c r="BR1498">
        <f t="shared" si="1437"/>
        <v>0</v>
      </c>
      <c r="BS1498">
        <f t="shared" si="1438"/>
        <v>0</v>
      </c>
      <c r="BT1498">
        <f t="shared" si="1439"/>
        <v>0</v>
      </c>
    </row>
    <row r="1499" spans="1:72" x14ac:dyDescent="0.25">
      <c r="A1499" t="str">
        <f>IF(TRIM(INDEX(games!$A:$A,ROW()))="","",TRIM(INDEX(games!$A:$A,ROW())))</f>
        <v/>
      </c>
      <c r="B1499" t="str">
        <f>IF(OR($A1499="",INDEX(games!$B:$B,ROW())=""),"",INDEX(games!$B:$B,ROW()))</f>
        <v/>
      </c>
      <c r="C1499" t="str">
        <f>IF(OR($A1499="",INDEX(games!$C:$C,ROW())=""),"",INDEX(games!$C:$C,ROW()))</f>
        <v/>
      </c>
      <c r="D1499" t="str">
        <f t="shared" si="1380"/>
        <v/>
      </c>
      <c r="E1499" t="str">
        <f t="shared" si="1381"/>
        <v/>
      </c>
      <c r="F1499" t="str">
        <f t="shared" si="1382"/>
        <v/>
      </c>
      <c r="G1499" t="e">
        <f t="shared" si="1383"/>
        <v>#N/A</v>
      </c>
      <c r="H1499" t="e">
        <f t="shared" si="1384"/>
        <v>#N/A</v>
      </c>
      <c r="I1499" t="e">
        <f t="shared" si="1385"/>
        <v>#N/A</v>
      </c>
      <c r="J1499" t="e">
        <f t="shared" si="1386"/>
        <v>#N/A</v>
      </c>
      <c r="K1499" t="e">
        <f t="shared" si="1387"/>
        <v>#N/A</v>
      </c>
      <c r="L1499" t="e">
        <f t="shared" si="1388"/>
        <v>#N/A</v>
      </c>
      <c r="M1499" t="e">
        <f t="shared" si="1389"/>
        <v>#N/A</v>
      </c>
      <c r="N1499" t="e">
        <f t="shared" si="1390"/>
        <v>#N/A</v>
      </c>
      <c r="O1499" t="str">
        <f t="shared" si="1391"/>
        <v/>
      </c>
      <c r="P1499" t="str">
        <f>IF(OR($A1499="",INDEX(games!$H:$H,ROW())=""),"",INDEX(games!$H:$H,ROW()))</f>
        <v/>
      </c>
      <c r="Q1499" t="str">
        <f t="shared" si="1392"/>
        <v/>
      </c>
      <c r="T1499">
        <f t="shared" si="1393"/>
        <v>2017</v>
      </c>
      <c r="U1499">
        <f t="shared" si="1394"/>
        <v>2021</v>
      </c>
      <c r="V1499">
        <f t="shared" si="1395"/>
        <v>4</v>
      </c>
      <c r="W1499" t="str">
        <f>IF(TRIM(INDEX(connections!$A:$A,ROW()))="","",TRIM(INDEX(connections!$A:$A,ROW())))</f>
        <v>Slay the Spire</v>
      </c>
      <c r="X1499" t="str">
        <f>IF($W1499="","",TRIM(INDEX(connections!$B:$B,ROW())))</f>
        <v>Tower Tactics: Liberation</v>
      </c>
      <c r="Y1499">
        <f t="shared" si="1396"/>
        <v>772</v>
      </c>
      <c r="Z1499">
        <f t="shared" si="1397"/>
        <v>917</v>
      </c>
      <c r="AA1499" t="str">
        <f t="shared" si="1398"/>
        <v>Yes</v>
      </c>
      <c r="AB1499" t="str">
        <f t="shared" si="1399"/>
        <v>Yes</v>
      </c>
      <c r="AC1499">
        <f t="shared" si="1400"/>
        <v>1</v>
      </c>
      <c r="AD1499">
        <f t="shared" si="1401"/>
        <v>0</v>
      </c>
      <c r="AE1499" t="str">
        <f t="shared" si="1402"/>
        <v/>
      </c>
      <c r="AG1499" t="str">
        <f t="shared" si="1403"/>
        <v/>
      </c>
      <c r="AH1499" t="str">
        <f t="shared" si="1404"/>
        <v/>
      </c>
      <c r="AI1499" t="str">
        <f t="shared" si="1405"/>
        <v/>
      </c>
      <c r="AJ1499" t="str">
        <f t="shared" si="1406"/>
        <v/>
      </c>
      <c r="AK1499" t="str">
        <f t="shared" si="1407"/>
        <v/>
      </c>
      <c r="AL1499" t="str">
        <f>IF($A1499="","",INDEX(games!$J:$J,ROW())&amp;"")</f>
        <v/>
      </c>
      <c r="AM1499" t="str">
        <f>IF($A1499="","",SUMPRODUCT($AO1499:$BD1499,'Map Analysis'!$AN$2^{0,1,2,3,4,5,6,7,8,9,10,11,12,13,14,15}))</f>
        <v/>
      </c>
      <c r="AN1499" t="str">
        <f t="shared" si="1408"/>
        <v/>
      </c>
      <c r="AO1499" t="str">
        <f t="shared" si="1409"/>
        <v/>
      </c>
      <c r="AP1499" t="str">
        <f t="shared" si="1410"/>
        <v/>
      </c>
      <c r="AQ1499" t="str">
        <f t="shared" si="1411"/>
        <v/>
      </c>
      <c r="AR1499" t="str">
        <f t="shared" si="1412"/>
        <v/>
      </c>
      <c r="AS1499" t="str">
        <f t="shared" si="1413"/>
        <v/>
      </c>
      <c r="AT1499" t="str">
        <f t="shared" si="1414"/>
        <v/>
      </c>
      <c r="AU1499" t="str">
        <f t="shared" si="1415"/>
        <v/>
      </c>
      <c r="AV1499" t="str">
        <f t="shared" si="1416"/>
        <v/>
      </c>
      <c r="AW1499" t="str">
        <f t="shared" si="1417"/>
        <v/>
      </c>
      <c r="AX1499" t="str">
        <f t="shared" si="1418"/>
        <v/>
      </c>
      <c r="AY1499" t="str">
        <f t="shared" si="1419"/>
        <v/>
      </c>
      <c r="AZ1499" t="str">
        <f t="shared" si="1420"/>
        <v/>
      </c>
      <c r="BA1499" t="str">
        <f t="shared" si="1421"/>
        <v/>
      </c>
      <c r="BB1499" t="str">
        <f t="shared" si="1422"/>
        <v/>
      </c>
      <c r="BC1499" t="str">
        <f t="shared" si="1423"/>
        <v/>
      </c>
      <c r="BD1499" t="str">
        <f t="shared" si="1424"/>
        <v/>
      </c>
      <c r="BF1499">
        <f t="shared" si="1425"/>
        <v>1</v>
      </c>
      <c r="BG1499">
        <f t="shared" si="1426"/>
        <v>0</v>
      </c>
      <c r="BH1499">
        <f t="shared" si="1427"/>
        <v>0</v>
      </c>
      <c r="BI1499">
        <f t="shared" si="1428"/>
        <v>0</v>
      </c>
      <c r="BJ1499">
        <f t="shared" si="1429"/>
        <v>0</v>
      </c>
      <c r="BK1499">
        <f t="shared" si="1430"/>
        <v>0</v>
      </c>
      <c r="BL1499">
        <f t="shared" si="1431"/>
        <v>0</v>
      </c>
      <c r="BM1499">
        <f t="shared" si="1432"/>
        <v>0</v>
      </c>
      <c r="BN1499">
        <f t="shared" si="1433"/>
        <v>0</v>
      </c>
      <c r="BO1499">
        <f t="shared" si="1434"/>
        <v>0</v>
      </c>
      <c r="BP1499">
        <f t="shared" si="1435"/>
        <v>0</v>
      </c>
      <c r="BQ1499">
        <f t="shared" si="1436"/>
        <v>0</v>
      </c>
      <c r="BR1499">
        <f t="shared" si="1437"/>
        <v>0</v>
      </c>
      <c r="BS1499">
        <f t="shared" si="1438"/>
        <v>0</v>
      </c>
      <c r="BT1499">
        <f t="shared" si="1439"/>
        <v>0</v>
      </c>
    </row>
    <row r="1500" spans="1:72" x14ac:dyDescent="0.25">
      <c r="A1500" t="str">
        <f>IF(TRIM(INDEX(games!$A:$A,ROW()))="","",TRIM(INDEX(games!$A:$A,ROW())))</f>
        <v/>
      </c>
      <c r="B1500" t="str">
        <f>IF(OR($A1500="",INDEX(games!$B:$B,ROW())=""),"",INDEX(games!$B:$B,ROW()))</f>
        <v/>
      </c>
      <c r="C1500" t="str">
        <f>IF(OR($A1500="",INDEX(games!$C:$C,ROW())=""),"",INDEX(games!$C:$C,ROW()))</f>
        <v/>
      </c>
      <c r="D1500" t="str">
        <f t="shared" si="1380"/>
        <v/>
      </c>
      <c r="E1500" t="str">
        <f t="shared" si="1381"/>
        <v/>
      </c>
      <c r="F1500" t="str">
        <f t="shared" si="1382"/>
        <v/>
      </c>
      <c r="G1500" t="e">
        <f t="shared" si="1383"/>
        <v>#N/A</v>
      </c>
      <c r="H1500" t="e">
        <f t="shared" si="1384"/>
        <v>#N/A</v>
      </c>
      <c r="I1500" t="e">
        <f t="shared" si="1385"/>
        <v>#N/A</v>
      </c>
      <c r="J1500" t="e">
        <f t="shared" si="1386"/>
        <v>#N/A</v>
      </c>
      <c r="K1500" t="e">
        <f t="shared" si="1387"/>
        <v>#N/A</v>
      </c>
      <c r="L1500" t="e">
        <f t="shared" si="1388"/>
        <v>#N/A</v>
      </c>
      <c r="M1500" t="e">
        <f t="shared" si="1389"/>
        <v>#N/A</v>
      </c>
      <c r="N1500" t="e">
        <f t="shared" si="1390"/>
        <v>#N/A</v>
      </c>
      <c r="O1500" t="str">
        <f t="shared" si="1391"/>
        <v/>
      </c>
      <c r="P1500" t="str">
        <f>IF(OR($A1500="",INDEX(games!$H:$H,ROW())=""),"",INDEX(games!$H:$H,ROW()))</f>
        <v/>
      </c>
      <c r="Q1500" t="str">
        <f t="shared" si="1392"/>
        <v/>
      </c>
      <c r="T1500">
        <f t="shared" si="1393"/>
        <v>2023</v>
      </c>
      <c r="U1500">
        <f t="shared" si="1394"/>
        <v>2025</v>
      </c>
      <c r="V1500">
        <f t="shared" si="1395"/>
        <v>2</v>
      </c>
      <c r="W1500" t="str">
        <f>IF(TRIM(INDEX(connections!$A:$A,ROW()))="","",TRIM(INDEX(connections!$A:$A,ROW())))</f>
        <v>Backpack Battles</v>
      </c>
      <c r="X1500" t="str">
        <f>IF($W1500="","",TRIM(INDEX(connections!$B:$B,ROW())))</f>
        <v>Toy Smash Kaboom!</v>
      </c>
      <c r="Y1500">
        <f t="shared" si="1396"/>
        <v>53</v>
      </c>
      <c r="Z1500">
        <f t="shared" si="1397"/>
        <v>918</v>
      </c>
      <c r="AA1500" t="str">
        <f t="shared" si="1398"/>
        <v>Yes</v>
      </c>
      <c r="AB1500" t="str">
        <f t="shared" si="1399"/>
        <v/>
      </c>
      <c r="AC1500" t="str">
        <f t="shared" si="1400"/>
        <v/>
      </c>
      <c r="AD1500">
        <f t="shared" si="1401"/>
        <v>1</v>
      </c>
      <c r="AE1500" t="str">
        <f t="shared" si="1402"/>
        <v/>
      </c>
      <c r="AG1500" t="str">
        <f t="shared" si="1403"/>
        <v/>
      </c>
      <c r="AH1500" t="str">
        <f t="shared" si="1404"/>
        <v/>
      </c>
      <c r="AI1500" t="str">
        <f t="shared" si="1405"/>
        <v/>
      </c>
      <c r="AJ1500" t="str">
        <f t="shared" si="1406"/>
        <v/>
      </c>
      <c r="AK1500" t="str">
        <f t="shared" si="1407"/>
        <v/>
      </c>
      <c r="AL1500" t="str">
        <f>IF($A1500="","",INDEX(games!$J:$J,ROW())&amp;"")</f>
        <v/>
      </c>
      <c r="AM1500" t="str">
        <f>IF($A1500="","",SUMPRODUCT($AO1500:$BD1500,'Map Analysis'!$AN$2^{0,1,2,3,4,5,6,7,8,9,10,11,12,13,14,15}))</f>
        <v/>
      </c>
      <c r="AN1500" t="str">
        <f t="shared" si="1408"/>
        <v/>
      </c>
      <c r="AO1500" t="str">
        <f t="shared" si="1409"/>
        <v/>
      </c>
      <c r="AP1500" t="str">
        <f t="shared" si="1410"/>
        <v/>
      </c>
      <c r="AQ1500" t="str">
        <f t="shared" si="1411"/>
        <v/>
      </c>
      <c r="AR1500" t="str">
        <f t="shared" si="1412"/>
        <v/>
      </c>
      <c r="AS1500" t="str">
        <f t="shared" si="1413"/>
        <v/>
      </c>
      <c r="AT1500" t="str">
        <f t="shared" si="1414"/>
        <v/>
      </c>
      <c r="AU1500" t="str">
        <f t="shared" si="1415"/>
        <v/>
      </c>
      <c r="AV1500" t="str">
        <f t="shared" si="1416"/>
        <v/>
      </c>
      <c r="AW1500" t="str">
        <f t="shared" si="1417"/>
        <v/>
      </c>
      <c r="AX1500" t="str">
        <f t="shared" si="1418"/>
        <v/>
      </c>
      <c r="AY1500" t="str">
        <f t="shared" si="1419"/>
        <v/>
      </c>
      <c r="AZ1500" t="str">
        <f t="shared" si="1420"/>
        <v/>
      </c>
      <c r="BA1500" t="str">
        <f t="shared" si="1421"/>
        <v/>
      </c>
      <c r="BB1500" t="str">
        <f t="shared" si="1422"/>
        <v/>
      </c>
      <c r="BC1500" t="str">
        <f t="shared" si="1423"/>
        <v/>
      </c>
      <c r="BD1500" t="str">
        <f t="shared" si="1424"/>
        <v/>
      </c>
      <c r="BF1500">
        <f t="shared" si="1425"/>
        <v>0</v>
      </c>
      <c r="BG1500">
        <f t="shared" si="1426"/>
        <v>0</v>
      </c>
      <c r="BH1500">
        <f t="shared" si="1427"/>
        <v>0</v>
      </c>
      <c r="BI1500">
        <f t="shared" si="1428"/>
        <v>0</v>
      </c>
      <c r="BJ1500">
        <f t="shared" si="1429"/>
        <v>0</v>
      </c>
      <c r="BK1500">
        <f t="shared" si="1430"/>
        <v>0</v>
      </c>
      <c r="BL1500">
        <f t="shared" si="1431"/>
        <v>0</v>
      </c>
      <c r="BM1500">
        <f t="shared" si="1432"/>
        <v>0</v>
      </c>
      <c r="BN1500">
        <f t="shared" si="1433"/>
        <v>0</v>
      </c>
      <c r="BO1500">
        <f t="shared" si="1434"/>
        <v>0</v>
      </c>
      <c r="BP1500">
        <f t="shared" si="1435"/>
        <v>0</v>
      </c>
      <c r="BQ1500">
        <f t="shared" si="1436"/>
        <v>0</v>
      </c>
      <c r="BR1500">
        <f t="shared" si="1437"/>
        <v>0</v>
      </c>
      <c r="BS1500">
        <f t="shared" si="1438"/>
        <v>0</v>
      </c>
      <c r="BT1500">
        <f t="shared" si="1439"/>
        <v>0</v>
      </c>
    </row>
    <row r="1501" spans="1:72" x14ac:dyDescent="0.25">
      <c r="T1501">
        <f t="shared" si="1393"/>
        <v>1987</v>
      </c>
      <c r="U1501">
        <f t="shared" si="1394"/>
        <v>2003</v>
      </c>
      <c r="V1501">
        <f t="shared" si="1395"/>
        <v>16</v>
      </c>
      <c r="W1501" t="str">
        <f>IF(TRIM(INDEX(connections!$A:$A,ROW()))="","",TRIM(INDEX(connections!$A:$A,ROW())))</f>
        <v>NetHack</v>
      </c>
      <c r="X1501" t="str">
        <f>IF($W1501="","",TRIM(INDEX(connections!$B:$B,ROW())))</f>
        <v>Transcendence</v>
      </c>
      <c r="Y1501">
        <f t="shared" si="1396"/>
        <v>558</v>
      </c>
      <c r="Z1501">
        <f t="shared" si="1397"/>
        <v>919</v>
      </c>
      <c r="AA1501" t="str">
        <f t="shared" si="1398"/>
        <v>Yes</v>
      </c>
      <c r="AB1501" t="str">
        <f t="shared" si="1399"/>
        <v>Yes</v>
      </c>
      <c r="AC1501">
        <f t="shared" si="1400"/>
        <v>1</v>
      </c>
      <c r="AD1501">
        <f t="shared" si="1401"/>
        <v>1</v>
      </c>
      <c r="AE1501" t="str">
        <f t="shared" si="1402"/>
        <v/>
      </c>
      <c r="BF1501">
        <f t="shared" si="1425"/>
        <v>0</v>
      </c>
      <c r="BG1501">
        <f t="shared" si="1426"/>
        <v>0</v>
      </c>
      <c r="BH1501">
        <f t="shared" si="1427"/>
        <v>0</v>
      </c>
      <c r="BI1501">
        <f t="shared" si="1428"/>
        <v>0</v>
      </c>
      <c r="BJ1501">
        <f t="shared" si="1429"/>
        <v>0</v>
      </c>
      <c r="BK1501">
        <f t="shared" si="1430"/>
        <v>0</v>
      </c>
      <c r="BL1501">
        <f t="shared" si="1431"/>
        <v>0</v>
      </c>
      <c r="BM1501">
        <f t="shared" si="1432"/>
        <v>0</v>
      </c>
      <c r="BN1501">
        <f t="shared" si="1433"/>
        <v>0</v>
      </c>
      <c r="BO1501">
        <f t="shared" si="1434"/>
        <v>0</v>
      </c>
      <c r="BP1501">
        <f t="shared" si="1435"/>
        <v>0</v>
      </c>
      <c r="BQ1501">
        <f t="shared" si="1436"/>
        <v>0</v>
      </c>
      <c r="BR1501">
        <f t="shared" si="1437"/>
        <v>0</v>
      </c>
      <c r="BS1501">
        <f t="shared" si="1438"/>
        <v>0</v>
      </c>
      <c r="BT1501">
        <f t="shared" si="1439"/>
        <v>0</v>
      </c>
    </row>
    <row r="1502" spans="1:72" x14ac:dyDescent="0.25">
      <c r="T1502">
        <f t="shared" si="1393"/>
        <v>2018</v>
      </c>
      <c r="U1502">
        <f t="shared" si="1394"/>
        <v>2024</v>
      </c>
      <c r="V1502">
        <f t="shared" si="1395"/>
        <v>6</v>
      </c>
      <c r="W1502" t="str">
        <f>IF(TRIM(INDEX(connections!$A:$A,ROW()))="","",TRIM(INDEX(connections!$A:$A,ROW())))</f>
        <v>Into the Breach</v>
      </c>
      <c r="X1502" t="str">
        <f>IF($W1502="","",TRIM(INDEX(connections!$B:$B,ROW())))</f>
        <v>Trash of the Titans</v>
      </c>
      <c r="Y1502">
        <f t="shared" si="1396"/>
        <v>428</v>
      </c>
      <c r="Z1502">
        <f t="shared" si="1397"/>
        <v>920</v>
      </c>
      <c r="AA1502" t="str">
        <f t="shared" si="1398"/>
        <v>Yes</v>
      </c>
      <c r="AB1502" t="str">
        <f t="shared" si="1399"/>
        <v/>
      </c>
      <c r="AC1502" t="str">
        <f t="shared" si="1400"/>
        <v/>
      </c>
      <c r="AD1502">
        <f t="shared" si="1401"/>
        <v>0</v>
      </c>
      <c r="AE1502" t="str">
        <f t="shared" si="1402"/>
        <v/>
      </c>
      <c r="BF1502">
        <f t="shared" si="1425"/>
        <v>0</v>
      </c>
      <c r="BG1502">
        <f t="shared" si="1426"/>
        <v>0</v>
      </c>
      <c r="BH1502">
        <f t="shared" si="1427"/>
        <v>0</v>
      </c>
      <c r="BI1502">
        <f t="shared" si="1428"/>
        <v>0</v>
      </c>
      <c r="BJ1502">
        <f t="shared" si="1429"/>
        <v>0</v>
      </c>
      <c r="BK1502">
        <f t="shared" si="1430"/>
        <v>0</v>
      </c>
      <c r="BL1502">
        <f t="shared" si="1431"/>
        <v>0</v>
      </c>
      <c r="BM1502">
        <f t="shared" si="1432"/>
        <v>0</v>
      </c>
      <c r="BN1502">
        <f t="shared" si="1433"/>
        <v>0</v>
      </c>
      <c r="BO1502">
        <f t="shared" si="1434"/>
        <v>0</v>
      </c>
      <c r="BP1502">
        <f t="shared" si="1435"/>
        <v>0</v>
      </c>
      <c r="BQ1502">
        <f t="shared" si="1436"/>
        <v>0</v>
      </c>
      <c r="BR1502">
        <f t="shared" si="1437"/>
        <v>0</v>
      </c>
      <c r="BS1502">
        <f t="shared" si="1438"/>
        <v>0</v>
      </c>
      <c r="BT1502">
        <f t="shared" si="1439"/>
        <v>0</v>
      </c>
    </row>
    <row r="1503" spans="1:72" x14ac:dyDescent="0.25">
      <c r="T1503">
        <f t="shared" si="1393"/>
        <v>2012</v>
      </c>
      <c r="U1503">
        <f t="shared" si="1394"/>
        <v>2019</v>
      </c>
      <c r="V1503">
        <f t="shared" si="1395"/>
        <v>7</v>
      </c>
      <c r="W1503" t="str">
        <f>IF(TRIM(INDEX(connections!$A:$A,ROW()))="","",TRIM(INDEX(connections!$A:$A,ROW())))</f>
        <v>FTL</v>
      </c>
      <c r="X1503" t="str">
        <f>IF($W1503="","",TRIM(INDEX(connections!$B:$B,ROW())))</f>
        <v>Trials of Fire</v>
      </c>
      <c r="Y1503">
        <f t="shared" si="1396"/>
        <v>326</v>
      </c>
      <c r="Z1503">
        <f t="shared" si="1397"/>
        <v>921</v>
      </c>
      <c r="AA1503" t="str">
        <f t="shared" si="1398"/>
        <v>Yes</v>
      </c>
      <c r="AB1503" t="str">
        <f t="shared" si="1399"/>
        <v>Yes</v>
      </c>
      <c r="AC1503">
        <f t="shared" si="1400"/>
        <v>1</v>
      </c>
      <c r="AD1503">
        <f t="shared" si="1401"/>
        <v>1</v>
      </c>
      <c r="AE1503" t="str">
        <f t="shared" si="1402"/>
        <v/>
      </c>
      <c r="BF1503">
        <f t="shared" si="1425"/>
        <v>0</v>
      </c>
      <c r="BG1503">
        <f t="shared" si="1426"/>
        <v>0</v>
      </c>
      <c r="BH1503">
        <f t="shared" si="1427"/>
        <v>0</v>
      </c>
      <c r="BI1503">
        <f t="shared" si="1428"/>
        <v>0</v>
      </c>
      <c r="BJ1503">
        <f t="shared" si="1429"/>
        <v>0</v>
      </c>
      <c r="BK1503">
        <f t="shared" si="1430"/>
        <v>0</v>
      </c>
      <c r="BL1503">
        <f t="shared" si="1431"/>
        <v>0</v>
      </c>
      <c r="BM1503">
        <f t="shared" si="1432"/>
        <v>0</v>
      </c>
      <c r="BN1503">
        <f t="shared" si="1433"/>
        <v>0</v>
      </c>
      <c r="BO1503">
        <f t="shared" si="1434"/>
        <v>0</v>
      </c>
      <c r="BP1503">
        <f t="shared" si="1435"/>
        <v>0</v>
      </c>
      <c r="BQ1503">
        <f t="shared" si="1436"/>
        <v>0</v>
      </c>
      <c r="BR1503">
        <f t="shared" si="1437"/>
        <v>0</v>
      </c>
      <c r="BS1503">
        <f t="shared" si="1438"/>
        <v>0</v>
      </c>
      <c r="BT1503">
        <f t="shared" si="1439"/>
        <v>0</v>
      </c>
    </row>
    <row r="1504" spans="1:72" x14ac:dyDescent="0.25">
      <c r="T1504">
        <f t="shared" si="1393"/>
        <v>1996</v>
      </c>
      <c r="U1504">
        <f t="shared" si="1394"/>
        <v>2021</v>
      </c>
      <c r="V1504">
        <f t="shared" si="1395"/>
        <v>25</v>
      </c>
      <c r="W1504" t="str">
        <f>IF(TRIM(INDEX(connections!$A:$A,ROW()))="","",TRIM(INDEX(connections!$A:$A,ROW())))</f>
        <v>Diablo</v>
      </c>
      <c r="X1504" t="str">
        <f>IF($W1504="","",TRIM(INDEX(connections!$B:$B,ROW())))</f>
        <v>Tribes of Midgard</v>
      </c>
      <c r="Y1504">
        <f t="shared" si="1396"/>
        <v>225</v>
      </c>
      <c r="Z1504">
        <f t="shared" si="1397"/>
        <v>922</v>
      </c>
      <c r="AA1504" t="str">
        <f t="shared" si="1398"/>
        <v>Yes</v>
      </c>
      <c r="AB1504" t="str">
        <f t="shared" si="1399"/>
        <v>Yes</v>
      </c>
      <c r="AC1504">
        <f t="shared" si="1400"/>
        <v>1</v>
      </c>
      <c r="AD1504">
        <f t="shared" si="1401"/>
        <v>0</v>
      </c>
      <c r="AE1504" t="str">
        <f t="shared" si="1402"/>
        <v/>
      </c>
      <c r="BF1504">
        <f t="shared" si="1425"/>
        <v>0</v>
      </c>
      <c r="BG1504">
        <f t="shared" si="1426"/>
        <v>0</v>
      </c>
      <c r="BH1504">
        <f t="shared" si="1427"/>
        <v>0</v>
      </c>
      <c r="BI1504">
        <f t="shared" si="1428"/>
        <v>0</v>
      </c>
      <c r="BJ1504">
        <f t="shared" si="1429"/>
        <v>0</v>
      </c>
      <c r="BK1504">
        <f t="shared" si="1430"/>
        <v>0</v>
      </c>
      <c r="BL1504">
        <f t="shared" si="1431"/>
        <v>0</v>
      </c>
      <c r="BM1504">
        <f t="shared" si="1432"/>
        <v>0</v>
      </c>
      <c r="BN1504">
        <f t="shared" si="1433"/>
        <v>0</v>
      </c>
      <c r="BO1504">
        <f t="shared" si="1434"/>
        <v>0</v>
      </c>
      <c r="BP1504">
        <f t="shared" si="1435"/>
        <v>0</v>
      </c>
      <c r="BQ1504">
        <f t="shared" si="1436"/>
        <v>0</v>
      </c>
      <c r="BR1504">
        <f t="shared" si="1437"/>
        <v>0</v>
      </c>
      <c r="BS1504">
        <f t="shared" si="1438"/>
        <v>0</v>
      </c>
      <c r="BT1504">
        <f t="shared" si="1439"/>
        <v>0</v>
      </c>
    </row>
    <row r="1505" spans="20:72" x14ac:dyDescent="0.25">
      <c r="T1505">
        <f t="shared" si="1393"/>
        <v>2014</v>
      </c>
      <c r="U1505">
        <f t="shared" si="1394"/>
        <v>2021</v>
      </c>
      <c r="V1505">
        <f t="shared" si="1395"/>
        <v>7</v>
      </c>
      <c r="W1505" t="str">
        <f>IF(TRIM(INDEX(connections!$A:$A,ROW()))="","",TRIM(INDEX(connections!$A:$A,ROW())))</f>
        <v>Don't Starve Together</v>
      </c>
      <c r="X1505" t="str">
        <f>IF($W1505="","",TRIM(INDEX(connections!$B:$B,ROW())))</f>
        <v>Tribes of Midgard</v>
      </c>
      <c r="Y1505">
        <f t="shared" si="1396"/>
        <v>248</v>
      </c>
      <c r="Z1505">
        <f t="shared" si="1397"/>
        <v>922</v>
      </c>
      <c r="AA1505" t="str">
        <f t="shared" si="1398"/>
        <v>Yes</v>
      </c>
      <c r="AB1505" t="str">
        <f t="shared" si="1399"/>
        <v>Yes</v>
      </c>
      <c r="AC1505">
        <f t="shared" si="1400"/>
        <v>1</v>
      </c>
      <c r="AD1505">
        <f t="shared" si="1401"/>
        <v>0</v>
      </c>
      <c r="AE1505" t="str">
        <f t="shared" si="1402"/>
        <v/>
      </c>
      <c r="BF1505">
        <f t="shared" si="1425"/>
        <v>0</v>
      </c>
      <c r="BG1505">
        <f t="shared" si="1426"/>
        <v>0</v>
      </c>
      <c r="BH1505">
        <f t="shared" si="1427"/>
        <v>0</v>
      </c>
      <c r="BI1505">
        <f t="shared" si="1428"/>
        <v>0</v>
      </c>
      <c r="BJ1505">
        <f t="shared" si="1429"/>
        <v>0</v>
      </c>
      <c r="BK1505">
        <f t="shared" si="1430"/>
        <v>0</v>
      </c>
      <c r="BL1505">
        <f t="shared" si="1431"/>
        <v>0</v>
      </c>
      <c r="BM1505">
        <f t="shared" si="1432"/>
        <v>0</v>
      </c>
      <c r="BN1505">
        <f t="shared" si="1433"/>
        <v>0</v>
      </c>
      <c r="BO1505">
        <f t="shared" si="1434"/>
        <v>0</v>
      </c>
      <c r="BP1505">
        <f t="shared" si="1435"/>
        <v>0</v>
      </c>
      <c r="BQ1505">
        <f t="shared" si="1436"/>
        <v>0</v>
      </c>
      <c r="BR1505">
        <f t="shared" si="1437"/>
        <v>0</v>
      </c>
      <c r="BS1505">
        <f t="shared" si="1438"/>
        <v>0</v>
      </c>
      <c r="BT1505">
        <f t="shared" si="1439"/>
        <v>0</v>
      </c>
    </row>
    <row r="1506" spans="20:72" x14ac:dyDescent="0.25">
      <c r="T1506">
        <f t="shared" si="1393"/>
        <v>2015</v>
      </c>
      <c r="U1506">
        <f t="shared" si="1394"/>
        <v>2017</v>
      </c>
      <c r="V1506">
        <f t="shared" si="1395"/>
        <v>2</v>
      </c>
      <c r="W1506" t="str">
        <f>IF(TRIM(INDEX(connections!$A:$A,ROW()))="","",TRIM(INDEX(connections!$A:$A,ROW())))</f>
        <v>Downwell</v>
      </c>
      <c r="X1506" t="str">
        <f>IF($W1506="","",TRIM(INDEX(connections!$B:$B,ROW())))</f>
        <v>TumbleSeed</v>
      </c>
      <c r="Y1506">
        <f t="shared" si="1396"/>
        <v>252</v>
      </c>
      <c r="Z1506">
        <f t="shared" si="1397"/>
        <v>923</v>
      </c>
      <c r="AA1506" t="str">
        <f t="shared" si="1398"/>
        <v>Yes</v>
      </c>
      <c r="AB1506" t="str">
        <f t="shared" si="1399"/>
        <v/>
      </c>
      <c r="AC1506" t="str">
        <f t="shared" si="1400"/>
        <v/>
      </c>
      <c r="AD1506">
        <f t="shared" si="1401"/>
        <v>0</v>
      </c>
      <c r="AE1506" t="str">
        <f t="shared" si="1402"/>
        <v/>
      </c>
      <c r="BF1506">
        <f t="shared" si="1425"/>
        <v>0</v>
      </c>
      <c r="BG1506">
        <f t="shared" si="1426"/>
        <v>0</v>
      </c>
      <c r="BH1506">
        <f t="shared" si="1427"/>
        <v>0</v>
      </c>
      <c r="BI1506">
        <f t="shared" si="1428"/>
        <v>0</v>
      </c>
      <c r="BJ1506">
        <f t="shared" si="1429"/>
        <v>0</v>
      </c>
      <c r="BK1506">
        <f t="shared" si="1430"/>
        <v>0</v>
      </c>
      <c r="BL1506">
        <f t="shared" si="1431"/>
        <v>0</v>
      </c>
      <c r="BM1506">
        <f t="shared" si="1432"/>
        <v>0</v>
      </c>
      <c r="BN1506">
        <f t="shared" si="1433"/>
        <v>0</v>
      </c>
      <c r="BO1506">
        <f t="shared" si="1434"/>
        <v>0</v>
      </c>
      <c r="BP1506">
        <f t="shared" si="1435"/>
        <v>0</v>
      </c>
      <c r="BQ1506">
        <f t="shared" si="1436"/>
        <v>0</v>
      </c>
      <c r="BR1506">
        <f t="shared" si="1437"/>
        <v>0</v>
      </c>
      <c r="BS1506">
        <f t="shared" si="1438"/>
        <v>0</v>
      </c>
      <c r="BT1506">
        <f t="shared" si="1439"/>
        <v>0</v>
      </c>
    </row>
    <row r="1507" spans="20:72" x14ac:dyDescent="0.25">
      <c r="T1507">
        <f t="shared" si="1393"/>
        <v>2008</v>
      </c>
      <c r="U1507">
        <f t="shared" si="1394"/>
        <v>2017</v>
      </c>
      <c r="V1507">
        <f t="shared" si="1395"/>
        <v>9</v>
      </c>
      <c r="W1507" t="str">
        <f>IF(TRIM(INDEX(connections!$A:$A,ROW()))="","",TRIM(INDEX(connections!$A:$A,ROW())))</f>
        <v>Spelunky Classic</v>
      </c>
      <c r="X1507" t="str">
        <f>IF($W1507="","",TRIM(INDEX(connections!$B:$B,ROW())))</f>
        <v>TumbleSeed</v>
      </c>
      <c r="Y1507">
        <f t="shared" si="1396"/>
        <v>801</v>
      </c>
      <c r="Z1507">
        <f t="shared" si="1397"/>
        <v>923</v>
      </c>
      <c r="AA1507" t="str">
        <f t="shared" si="1398"/>
        <v>Yes</v>
      </c>
      <c r="AB1507" t="str">
        <f t="shared" si="1399"/>
        <v/>
      </c>
      <c r="AC1507" t="str">
        <f t="shared" si="1400"/>
        <v/>
      </c>
      <c r="AD1507">
        <f t="shared" si="1401"/>
        <v>0</v>
      </c>
      <c r="AE1507" t="str">
        <f t="shared" si="1402"/>
        <v/>
      </c>
      <c r="BF1507">
        <f t="shared" si="1425"/>
        <v>0</v>
      </c>
      <c r="BG1507">
        <f t="shared" si="1426"/>
        <v>0</v>
      </c>
      <c r="BH1507">
        <f t="shared" si="1427"/>
        <v>0</v>
      </c>
      <c r="BI1507">
        <f t="shared" si="1428"/>
        <v>0</v>
      </c>
      <c r="BJ1507">
        <f t="shared" si="1429"/>
        <v>0</v>
      </c>
      <c r="BK1507">
        <f t="shared" si="1430"/>
        <v>0</v>
      </c>
      <c r="BL1507">
        <f t="shared" si="1431"/>
        <v>0</v>
      </c>
      <c r="BM1507">
        <f t="shared" si="1432"/>
        <v>0</v>
      </c>
      <c r="BN1507">
        <f t="shared" si="1433"/>
        <v>0</v>
      </c>
      <c r="BO1507">
        <f t="shared" si="1434"/>
        <v>0</v>
      </c>
      <c r="BP1507">
        <f t="shared" si="1435"/>
        <v>0</v>
      </c>
      <c r="BQ1507">
        <f t="shared" si="1436"/>
        <v>0</v>
      </c>
      <c r="BR1507">
        <f t="shared" si="1437"/>
        <v>0</v>
      </c>
      <c r="BS1507">
        <f t="shared" si="1438"/>
        <v>0</v>
      </c>
      <c r="BT1507">
        <f t="shared" si="1439"/>
        <v>0</v>
      </c>
    </row>
    <row r="1508" spans="20:72" x14ac:dyDescent="0.25">
      <c r="T1508">
        <f t="shared" si="1393"/>
        <v>2011</v>
      </c>
      <c r="U1508">
        <f t="shared" si="1394"/>
        <v>2017</v>
      </c>
      <c r="V1508">
        <f t="shared" si="1395"/>
        <v>6</v>
      </c>
      <c r="W1508" t="str">
        <f>IF(TRIM(INDEX(connections!$A:$A,ROW()))="","",TRIM(INDEX(connections!$A:$A,ROW())))</f>
        <v>The Binding of Isaac</v>
      </c>
      <c r="X1508" t="str">
        <f>IF($W1508="","",TRIM(INDEX(connections!$B:$B,ROW())))</f>
        <v>TumbleSeed</v>
      </c>
      <c r="Y1508">
        <f t="shared" si="1396"/>
        <v>865</v>
      </c>
      <c r="Z1508">
        <f t="shared" si="1397"/>
        <v>923</v>
      </c>
      <c r="AA1508" t="str">
        <f t="shared" si="1398"/>
        <v>Yes</v>
      </c>
      <c r="AB1508" t="str">
        <f t="shared" si="1399"/>
        <v/>
      </c>
      <c r="AC1508" t="str">
        <f t="shared" si="1400"/>
        <v/>
      </c>
      <c r="AD1508">
        <f t="shared" si="1401"/>
        <v>0</v>
      </c>
      <c r="AE1508" t="str">
        <f t="shared" si="1402"/>
        <v/>
      </c>
      <c r="BF1508">
        <f t="shared" si="1425"/>
        <v>0</v>
      </c>
      <c r="BG1508">
        <f t="shared" si="1426"/>
        <v>0</v>
      </c>
      <c r="BH1508">
        <f t="shared" si="1427"/>
        <v>0</v>
      </c>
      <c r="BI1508">
        <f t="shared" si="1428"/>
        <v>0</v>
      </c>
      <c r="BJ1508">
        <f t="shared" si="1429"/>
        <v>0</v>
      </c>
      <c r="BK1508">
        <f t="shared" si="1430"/>
        <v>0</v>
      </c>
      <c r="BL1508">
        <f t="shared" si="1431"/>
        <v>0</v>
      </c>
      <c r="BM1508">
        <f t="shared" si="1432"/>
        <v>0</v>
      </c>
      <c r="BN1508">
        <f t="shared" si="1433"/>
        <v>0</v>
      </c>
      <c r="BO1508">
        <f t="shared" si="1434"/>
        <v>0</v>
      </c>
      <c r="BP1508">
        <f t="shared" si="1435"/>
        <v>0</v>
      </c>
      <c r="BQ1508">
        <f t="shared" si="1436"/>
        <v>0</v>
      </c>
      <c r="BR1508">
        <f t="shared" si="1437"/>
        <v>0</v>
      </c>
      <c r="BS1508">
        <f t="shared" si="1438"/>
        <v>0</v>
      </c>
      <c r="BT1508">
        <f t="shared" si="1439"/>
        <v>0</v>
      </c>
    </row>
    <row r="1509" spans="20:72" x14ac:dyDescent="0.25">
      <c r="T1509">
        <f t="shared" si="1393"/>
        <v>2023</v>
      </c>
      <c r="U1509">
        <f t="shared" si="1394"/>
        <v>2026</v>
      </c>
      <c r="V1509">
        <f t="shared" si="1395"/>
        <v>3</v>
      </c>
      <c r="W1509" t="str">
        <f>IF(TRIM(INDEX(connections!$A:$A,ROW()))="","",TRIM(INDEX(connections!$A:$A,ROW())))</f>
        <v>Backpack Battles</v>
      </c>
      <c r="X1509" t="str">
        <f>IF($W1509="","",TRIM(INDEX(connections!$B:$B,ROW())))</f>
        <v>Turnbound</v>
      </c>
      <c r="Y1509">
        <f t="shared" si="1396"/>
        <v>53</v>
      </c>
      <c r="Z1509">
        <f t="shared" si="1397"/>
        <v>924</v>
      </c>
      <c r="AA1509" t="str">
        <f t="shared" si="1398"/>
        <v>Yes</v>
      </c>
      <c r="AB1509" t="str">
        <f t="shared" si="1399"/>
        <v>Yes</v>
      </c>
      <c r="AC1509">
        <f t="shared" si="1400"/>
        <v>1</v>
      </c>
      <c r="AD1509">
        <f t="shared" si="1401"/>
        <v>1</v>
      </c>
      <c r="AE1509" t="str">
        <f t="shared" si="1402"/>
        <v/>
      </c>
      <c r="BF1509">
        <f t="shared" si="1425"/>
        <v>0</v>
      </c>
      <c r="BG1509">
        <f t="shared" si="1426"/>
        <v>0</v>
      </c>
      <c r="BH1509">
        <f t="shared" si="1427"/>
        <v>0</v>
      </c>
      <c r="BI1509">
        <f t="shared" si="1428"/>
        <v>0</v>
      </c>
      <c r="BJ1509">
        <f t="shared" si="1429"/>
        <v>0</v>
      </c>
      <c r="BK1509">
        <f t="shared" si="1430"/>
        <v>0</v>
      </c>
      <c r="BL1509">
        <f t="shared" si="1431"/>
        <v>0</v>
      </c>
      <c r="BM1509">
        <f t="shared" si="1432"/>
        <v>0</v>
      </c>
      <c r="BN1509">
        <f t="shared" si="1433"/>
        <v>0</v>
      </c>
      <c r="BO1509">
        <f t="shared" si="1434"/>
        <v>0</v>
      </c>
      <c r="BP1509">
        <f t="shared" si="1435"/>
        <v>0</v>
      </c>
      <c r="BQ1509">
        <f t="shared" si="1436"/>
        <v>0</v>
      </c>
      <c r="BR1509">
        <f t="shared" si="1437"/>
        <v>0</v>
      </c>
      <c r="BS1509">
        <f t="shared" si="1438"/>
        <v>0</v>
      </c>
      <c r="BT1509">
        <f t="shared" si="1439"/>
        <v>0</v>
      </c>
    </row>
    <row r="1510" spans="20:72" x14ac:dyDescent="0.25">
      <c r="T1510">
        <f t="shared" si="1393"/>
        <v>2025</v>
      </c>
      <c r="U1510">
        <f t="shared" si="1394"/>
        <v>2026</v>
      </c>
      <c r="V1510">
        <f t="shared" si="1395"/>
        <v>1</v>
      </c>
      <c r="W1510" t="str">
        <f>IF(TRIM(INDEX(connections!$A:$A,ROW()))="","",TRIM(INDEX(connections!$A:$A,ROW())))</f>
        <v>The Bazaar</v>
      </c>
      <c r="X1510" t="str">
        <f>IF($W1510="","",TRIM(INDEX(connections!$B:$B,ROW())))</f>
        <v>Turnbound</v>
      </c>
      <c r="Y1510">
        <f t="shared" si="1396"/>
        <v>864</v>
      </c>
      <c r="Z1510">
        <f t="shared" si="1397"/>
        <v>924</v>
      </c>
      <c r="AA1510" t="str">
        <f t="shared" si="1398"/>
        <v/>
      </c>
      <c r="AB1510" t="str">
        <f t="shared" si="1399"/>
        <v>Yes</v>
      </c>
      <c r="AC1510" t="str">
        <f t="shared" si="1400"/>
        <v/>
      </c>
      <c r="AD1510">
        <f t="shared" si="1401"/>
        <v>1</v>
      </c>
      <c r="AE1510" t="str">
        <f t="shared" si="1402"/>
        <v/>
      </c>
      <c r="BF1510">
        <f t="shared" si="1425"/>
        <v>0</v>
      </c>
      <c r="BG1510">
        <f t="shared" si="1426"/>
        <v>0</v>
      </c>
      <c r="BH1510">
        <f t="shared" si="1427"/>
        <v>0</v>
      </c>
      <c r="BI1510">
        <f t="shared" si="1428"/>
        <v>0</v>
      </c>
      <c r="BJ1510">
        <f t="shared" si="1429"/>
        <v>0</v>
      </c>
      <c r="BK1510">
        <f t="shared" si="1430"/>
        <v>0</v>
      </c>
      <c r="BL1510">
        <f t="shared" si="1431"/>
        <v>0</v>
      </c>
      <c r="BM1510">
        <f t="shared" si="1432"/>
        <v>0</v>
      </c>
      <c r="BN1510">
        <f t="shared" si="1433"/>
        <v>0</v>
      </c>
      <c r="BO1510">
        <f t="shared" si="1434"/>
        <v>0</v>
      </c>
      <c r="BP1510">
        <f t="shared" si="1435"/>
        <v>0</v>
      </c>
      <c r="BQ1510">
        <f t="shared" si="1436"/>
        <v>0</v>
      </c>
      <c r="BR1510">
        <f t="shared" si="1437"/>
        <v>0</v>
      </c>
      <c r="BS1510">
        <f t="shared" si="1438"/>
        <v>0</v>
      </c>
      <c r="BT1510">
        <f t="shared" si="1439"/>
        <v>0</v>
      </c>
    </row>
    <row r="1511" spans="20:72" x14ac:dyDescent="0.25">
      <c r="T1511">
        <f t="shared" si="1393"/>
        <v>2018</v>
      </c>
      <c r="U1511">
        <f t="shared" si="1394"/>
        <v>2025</v>
      </c>
      <c r="V1511">
        <f t="shared" si="1395"/>
        <v>7</v>
      </c>
      <c r="W1511" t="str">
        <f>IF(TRIM(INDEX(connections!$A:$A,ROW()))="","",TRIM(INDEX(connections!$A:$A,ROW())))</f>
        <v>Dead Cells</v>
      </c>
      <c r="X1511" t="str">
        <f>IF($W1511="","",TRIM(INDEX(connections!$B:$B,ROW())))</f>
        <v>Tyrant's Realm</v>
      </c>
      <c r="Y1511">
        <f t="shared" si="1396"/>
        <v>193</v>
      </c>
      <c r="Z1511">
        <f t="shared" si="1397"/>
        <v>925</v>
      </c>
      <c r="AA1511" t="str">
        <f t="shared" si="1398"/>
        <v>Yes</v>
      </c>
      <c r="AB1511" t="str">
        <f t="shared" si="1399"/>
        <v>Yes</v>
      </c>
      <c r="AC1511">
        <f t="shared" si="1400"/>
        <v>1</v>
      </c>
      <c r="AD1511">
        <f t="shared" si="1401"/>
        <v>0</v>
      </c>
      <c r="AE1511" t="str">
        <f t="shared" si="1402"/>
        <v/>
      </c>
      <c r="BF1511">
        <f t="shared" si="1425"/>
        <v>0</v>
      </c>
      <c r="BG1511">
        <f t="shared" si="1426"/>
        <v>0</v>
      </c>
      <c r="BH1511">
        <f t="shared" si="1427"/>
        <v>0</v>
      </c>
      <c r="BI1511">
        <f t="shared" si="1428"/>
        <v>0</v>
      </c>
      <c r="BJ1511">
        <f t="shared" si="1429"/>
        <v>0</v>
      </c>
      <c r="BK1511">
        <f t="shared" si="1430"/>
        <v>0</v>
      </c>
      <c r="BL1511">
        <f t="shared" si="1431"/>
        <v>0</v>
      </c>
      <c r="BM1511">
        <f t="shared" si="1432"/>
        <v>0</v>
      </c>
      <c r="BN1511">
        <f t="shared" si="1433"/>
        <v>0</v>
      </c>
      <c r="BO1511">
        <f t="shared" si="1434"/>
        <v>0</v>
      </c>
      <c r="BP1511">
        <f t="shared" si="1435"/>
        <v>0</v>
      </c>
      <c r="BQ1511">
        <f t="shared" si="1436"/>
        <v>0</v>
      </c>
      <c r="BR1511">
        <f t="shared" si="1437"/>
        <v>0</v>
      </c>
      <c r="BS1511">
        <f t="shared" si="1438"/>
        <v>0</v>
      </c>
      <c r="BT1511">
        <f t="shared" si="1439"/>
        <v>0</v>
      </c>
    </row>
    <row r="1512" spans="20:72" x14ac:dyDescent="0.25">
      <c r="T1512">
        <f t="shared" si="1393"/>
        <v>2006</v>
      </c>
      <c r="U1512">
        <f t="shared" si="1394"/>
        <v>2012</v>
      </c>
      <c r="V1512">
        <f t="shared" si="1395"/>
        <v>6</v>
      </c>
      <c r="W1512" t="str">
        <f>IF(TRIM(INDEX(connections!$A:$A,ROW()))="","",TRIM(INDEX(connections!$A:$A,ROW())))</f>
        <v>Dwarf Fortress</v>
      </c>
      <c r="X1512" t="str">
        <f>IF($W1512="","",TRIM(INDEX(connections!$B:$B,ROW())))</f>
        <v>Ultima Ratio Regum</v>
      </c>
      <c r="Y1512">
        <f t="shared" si="1396"/>
        <v>279</v>
      </c>
      <c r="Z1512">
        <f t="shared" si="1397"/>
        <v>926</v>
      </c>
      <c r="AA1512" t="str">
        <f t="shared" si="1398"/>
        <v>Yes</v>
      </c>
      <c r="AB1512" t="str">
        <f t="shared" si="1399"/>
        <v/>
      </c>
      <c r="AC1512" t="str">
        <f t="shared" si="1400"/>
        <v/>
      </c>
      <c r="AD1512">
        <f t="shared" si="1401"/>
        <v>1</v>
      </c>
      <c r="AE1512" t="str">
        <f t="shared" si="1402"/>
        <v/>
      </c>
      <c r="BF1512">
        <f t="shared" si="1425"/>
        <v>1</v>
      </c>
      <c r="BG1512">
        <f t="shared" si="1426"/>
        <v>0</v>
      </c>
      <c r="BH1512">
        <f t="shared" si="1427"/>
        <v>0</v>
      </c>
      <c r="BI1512">
        <f t="shared" si="1428"/>
        <v>0</v>
      </c>
      <c r="BJ1512">
        <f t="shared" si="1429"/>
        <v>0</v>
      </c>
      <c r="BK1512">
        <f t="shared" si="1430"/>
        <v>0</v>
      </c>
      <c r="BL1512">
        <f t="shared" si="1431"/>
        <v>0</v>
      </c>
      <c r="BM1512">
        <f t="shared" si="1432"/>
        <v>0</v>
      </c>
      <c r="BN1512">
        <f t="shared" si="1433"/>
        <v>0</v>
      </c>
      <c r="BO1512">
        <f t="shared" si="1434"/>
        <v>0</v>
      </c>
      <c r="BP1512">
        <f t="shared" si="1435"/>
        <v>0</v>
      </c>
      <c r="BQ1512">
        <f t="shared" si="1436"/>
        <v>0</v>
      </c>
      <c r="BR1512">
        <f t="shared" si="1437"/>
        <v>0</v>
      </c>
      <c r="BS1512">
        <f t="shared" si="1438"/>
        <v>0</v>
      </c>
      <c r="BT1512">
        <f t="shared" si="1439"/>
        <v>0</v>
      </c>
    </row>
    <row r="1513" spans="20:72" x14ac:dyDescent="0.25">
      <c r="T1513">
        <f t="shared" si="1393"/>
        <v>2011</v>
      </c>
      <c r="U1513">
        <f t="shared" si="1394"/>
        <v>2012</v>
      </c>
      <c r="V1513">
        <f t="shared" si="1395"/>
        <v>1</v>
      </c>
      <c r="W1513" t="str">
        <f>IF(TRIM(INDEX(connections!$A:$A,ROW()))="","",TRIM(INDEX(connections!$A:$A,ROW())))</f>
        <v>The Binding of Isaac</v>
      </c>
      <c r="X1513" t="str">
        <f>IF($W1513="","",TRIM(INDEX(connections!$B:$B,ROW())))</f>
        <v>Ultima Ratio Regum</v>
      </c>
      <c r="Y1513">
        <f t="shared" si="1396"/>
        <v>865</v>
      </c>
      <c r="Z1513">
        <f t="shared" si="1397"/>
        <v>926</v>
      </c>
      <c r="AA1513" t="str">
        <f t="shared" si="1398"/>
        <v>Yes</v>
      </c>
      <c r="AB1513" t="str">
        <f t="shared" si="1399"/>
        <v/>
      </c>
      <c r="AC1513" t="str">
        <f t="shared" si="1400"/>
        <v/>
      </c>
      <c r="AD1513">
        <f t="shared" si="1401"/>
        <v>1</v>
      </c>
      <c r="AE1513" t="str">
        <f t="shared" si="1402"/>
        <v/>
      </c>
      <c r="BF1513">
        <f t="shared" si="1425"/>
        <v>1</v>
      </c>
      <c r="BG1513">
        <f t="shared" si="1426"/>
        <v>0</v>
      </c>
      <c r="BH1513">
        <f t="shared" si="1427"/>
        <v>0</v>
      </c>
      <c r="BI1513">
        <f t="shared" si="1428"/>
        <v>0</v>
      </c>
      <c r="BJ1513">
        <f t="shared" si="1429"/>
        <v>0</v>
      </c>
      <c r="BK1513">
        <f t="shared" si="1430"/>
        <v>0</v>
      </c>
      <c r="BL1513">
        <f t="shared" si="1431"/>
        <v>0</v>
      </c>
      <c r="BM1513">
        <f t="shared" si="1432"/>
        <v>0</v>
      </c>
      <c r="BN1513">
        <f t="shared" si="1433"/>
        <v>0</v>
      </c>
      <c r="BO1513">
        <f t="shared" si="1434"/>
        <v>0</v>
      </c>
      <c r="BP1513">
        <f t="shared" si="1435"/>
        <v>0</v>
      </c>
      <c r="BQ1513">
        <f t="shared" si="1436"/>
        <v>0</v>
      </c>
      <c r="BR1513">
        <f t="shared" si="1437"/>
        <v>0</v>
      </c>
      <c r="BS1513">
        <f t="shared" si="1438"/>
        <v>0</v>
      </c>
      <c r="BT1513">
        <f t="shared" si="1439"/>
        <v>0</v>
      </c>
    </row>
    <row r="1514" spans="20:72" x14ac:dyDescent="0.25">
      <c r="T1514">
        <f t="shared" si="1393"/>
        <v>1994</v>
      </c>
      <c r="U1514">
        <f t="shared" si="1394"/>
        <v>2021</v>
      </c>
      <c r="V1514">
        <f t="shared" si="1395"/>
        <v>27</v>
      </c>
      <c r="W1514" t="str">
        <f>IF(TRIM(INDEX(connections!$A:$A,ROW()))="","",TRIM(INDEX(connections!$A:$A,ROW())))</f>
        <v>Ancient Domains of Mystery</v>
      </c>
      <c r="X1514" t="str">
        <f>IF($W1514="","",TRIM(INDEX(connections!$B:$B,ROW())))</f>
        <v>Ultimate ADOM</v>
      </c>
      <c r="Y1514">
        <f t="shared" si="1396"/>
        <v>25</v>
      </c>
      <c r="Z1514">
        <f t="shared" si="1397"/>
        <v>927</v>
      </c>
      <c r="AA1514" t="str">
        <f t="shared" si="1398"/>
        <v>Yes</v>
      </c>
      <c r="AB1514" t="str">
        <f t="shared" si="1399"/>
        <v>Yes</v>
      </c>
      <c r="AC1514">
        <f t="shared" si="1400"/>
        <v>1</v>
      </c>
      <c r="AD1514">
        <f t="shared" si="1401"/>
        <v>0</v>
      </c>
      <c r="AE1514" t="str">
        <f t="shared" si="1402"/>
        <v/>
      </c>
      <c r="BF1514">
        <f t="shared" si="1425"/>
        <v>0</v>
      </c>
      <c r="BG1514">
        <f t="shared" si="1426"/>
        <v>0</v>
      </c>
      <c r="BH1514">
        <f t="shared" si="1427"/>
        <v>0</v>
      </c>
      <c r="BI1514">
        <f t="shared" si="1428"/>
        <v>0</v>
      </c>
      <c r="BJ1514">
        <f t="shared" si="1429"/>
        <v>0</v>
      </c>
      <c r="BK1514">
        <f t="shared" si="1430"/>
        <v>0</v>
      </c>
      <c r="BL1514">
        <f t="shared" si="1431"/>
        <v>0</v>
      </c>
      <c r="BM1514">
        <f t="shared" si="1432"/>
        <v>0</v>
      </c>
      <c r="BN1514">
        <f t="shared" si="1433"/>
        <v>0</v>
      </c>
      <c r="BO1514">
        <f t="shared" si="1434"/>
        <v>0</v>
      </c>
      <c r="BP1514">
        <f t="shared" si="1435"/>
        <v>0</v>
      </c>
      <c r="BQ1514">
        <f t="shared" si="1436"/>
        <v>0</v>
      </c>
      <c r="BR1514">
        <f t="shared" si="1437"/>
        <v>0</v>
      </c>
      <c r="BS1514">
        <f t="shared" si="1438"/>
        <v>0</v>
      </c>
      <c r="BT1514">
        <f t="shared" si="1439"/>
        <v>0</v>
      </c>
    </row>
    <row r="1515" spans="20:72" x14ac:dyDescent="0.25">
      <c r="T1515">
        <f t="shared" si="1393"/>
        <v>2020</v>
      </c>
      <c r="U1515">
        <f t="shared" si="1394"/>
        <v>2025</v>
      </c>
      <c r="V1515">
        <f t="shared" si="1395"/>
        <v>5</v>
      </c>
      <c r="W1515" t="str">
        <f>IF(TRIM(INDEX(connections!$A:$A,ROW()))="","",TRIM(INDEX(connections!$A:$A,ROW())))</f>
        <v>Risk of Rain 2</v>
      </c>
      <c r="X1515" t="str">
        <f>IF($W1515="","",TRIM(INDEX(connections!$B:$B,ROW())))</f>
        <v>Ultra Mega Cats</v>
      </c>
      <c r="Y1515">
        <f t="shared" si="1396"/>
        <v>688</v>
      </c>
      <c r="Z1515">
        <f t="shared" si="1397"/>
        <v>928</v>
      </c>
      <c r="AA1515" t="str">
        <f t="shared" si="1398"/>
        <v>Yes</v>
      </c>
      <c r="AB1515" t="str">
        <f t="shared" si="1399"/>
        <v/>
      </c>
      <c r="AC1515" t="str">
        <f t="shared" si="1400"/>
        <v/>
      </c>
      <c r="AD1515">
        <f t="shared" si="1401"/>
        <v>0</v>
      </c>
      <c r="AE1515" t="str">
        <f t="shared" si="1402"/>
        <v/>
      </c>
      <c r="BF1515">
        <f t="shared" si="1425"/>
        <v>0</v>
      </c>
      <c r="BG1515">
        <f t="shared" si="1426"/>
        <v>0</v>
      </c>
      <c r="BH1515">
        <f t="shared" si="1427"/>
        <v>0</v>
      </c>
      <c r="BI1515">
        <f t="shared" si="1428"/>
        <v>0</v>
      </c>
      <c r="BJ1515">
        <f t="shared" si="1429"/>
        <v>0</v>
      </c>
      <c r="BK1515">
        <f t="shared" si="1430"/>
        <v>0</v>
      </c>
      <c r="BL1515">
        <f t="shared" si="1431"/>
        <v>0</v>
      </c>
      <c r="BM1515">
        <f t="shared" si="1432"/>
        <v>0</v>
      </c>
      <c r="BN1515">
        <f t="shared" si="1433"/>
        <v>0</v>
      </c>
      <c r="BO1515">
        <f t="shared" si="1434"/>
        <v>0</v>
      </c>
      <c r="BP1515">
        <f t="shared" si="1435"/>
        <v>0</v>
      </c>
      <c r="BQ1515">
        <f t="shared" si="1436"/>
        <v>0</v>
      </c>
      <c r="BR1515">
        <f t="shared" si="1437"/>
        <v>0</v>
      </c>
      <c r="BS1515">
        <f t="shared" si="1438"/>
        <v>0</v>
      </c>
      <c r="BT1515">
        <f t="shared" si="1439"/>
        <v>0</v>
      </c>
    </row>
    <row r="1516" spans="20:72" x14ac:dyDescent="0.25">
      <c r="T1516">
        <f t="shared" si="1393"/>
        <v>2023</v>
      </c>
      <c r="U1516">
        <f t="shared" si="1394"/>
        <v>2026</v>
      </c>
      <c r="V1516">
        <f t="shared" si="1395"/>
        <v>3</v>
      </c>
      <c r="W1516" t="str">
        <f>IF(TRIM(INDEX(connections!$A:$A,ROW()))="","",TRIM(INDEX(connections!$A:$A,ROW())))</f>
        <v>Balatro</v>
      </c>
      <c r="X1516" t="str">
        <f>IF($W1516="","",TRIM(INDEX(connections!$B:$B,ROW())))</f>
        <v>Ultrapool</v>
      </c>
      <c r="Y1516">
        <f t="shared" si="1396"/>
        <v>56</v>
      </c>
      <c r="Z1516">
        <f t="shared" si="1397"/>
        <v>929</v>
      </c>
      <c r="AA1516" t="str">
        <f t="shared" si="1398"/>
        <v>Yes</v>
      </c>
      <c r="AB1516" t="str">
        <f t="shared" si="1399"/>
        <v/>
      </c>
      <c r="AC1516" t="str">
        <f t="shared" si="1400"/>
        <v/>
      </c>
      <c r="AD1516">
        <f t="shared" si="1401"/>
        <v>0</v>
      </c>
      <c r="AE1516" t="str">
        <f t="shared" si="1402"/>
        <v/>
      </c>
      <c r="BF1516">
        <f t="shared" si="1425"/>
        <v>0</v>
      </c>
      <c r="BG1516">
        <f t="shared" si="1426"/>
        <v>0</v>
      </c>
      <c r="BH1516">
        <f t="shared" si="1427"/>
        <v>0</v>
      </c>
      <c r="BI1516">
        <f t="shared" si="1428"/>
        <v>0</v>
      </c>
      <c r="BJ1516">
        <f t="shared" si="1429"/>
        <v>0</v>
      </c>
      <c r="BK1516">
        <f t="shared" si="1430"/>
        <v>0</v>
      </c>
      <c r="BL1516">
        <f t="shared" si="1431"/>
        <v>0</v>
      </c>
      <c r="BM1516">
        <f t="shared" si="1432"/>
        <v>0</v>
      </c>
      <c r="BN1516">
        <f t="shared" si="1433"/>
        <v>0</v>
      </c>
      <c r="BO1516">
        <f t="shared" si="1434"/>
        <v>0</v>
      </c>
      <c r="BP1516">
        <f t="shared" si="1435"/>
        <v>0</v>
      </c>
      <c r="BQ1516">
        <f t="shared" si="1436"/>
        <v>0</v>
      </c>
      <c r="BR1516">
        <f t="shared" si="1437"/>
        <v>0</v>
      </c>
      <c r="BS1516">
        <f t="shared" si="1438"/>
        <v>0</v>
      </c>
      <c r="BT1516">
        <f t="shared" si="1439"/>
        <v>0</v>
      </c>
    </row>
    <row r="1517" spans="20:72" x14ac:dyDescent="0.25">
      <c r="T1517">
        <f t="shared" si="1393"/>
        <v>2021</v>
      </c>
      <c r="U1517">
        <f t="shared" si="1394"/>
        <v>2026</v>
      </c>
      <c r="V1517">
        <f t="shared" si="1395"/>
        <v>5</v>
      </c>
      <c r="W1517" t="str">
        <f>IF(TRIM(INDEX(connections!$A:$A,ROW()))="","",TRIM(INDEX(connections!$A:$A,ROW())))</f>
        <v>Super Auto Pets</v>
      </c>
      <c r="X1517" t="str">
        <f>IF($W1517="","",TRIM(INDEX(connections!$B:$B,ROW())))</f>
        <v>Ultrapool</v>
      </c>
      <c r="Y1517">
        <f t="shared" si="1396"/>
        <v>829</v>
      </c>
      <c r="Z1517">
        <f t="shared" si="1397"/>
        <v>929</v>
      </c>
      <c r="AA1517" t="str">
        <f t="shared" si="1398"/>
        <v>Yes</v>
      </c>
      <c r="AB1517" t="str">
        <f t="shared" si="1399"/>
        <v/>
      </c>
      <c r="AC1517" t="str">
        <f t="shared" si="1400"/>
        <v/>
      </c>
      <c r="AD1517">
        <f t="shared" si="1401"/>
        <v>1</v>
      </c>
      <c r="AE1517" t="str">
        <f t="shared" si="1402"/>
        <v/>
      </c>
      <c r="BF1517">
        <f t="shared" si="1425"/>
        <v>0</v>
      </c>
      <c r="BG1517">
        <f t="shared" si="1426"/>
        <v>0</v>
      </c>
      <c r="BH1517">
        <f t="shared" si="1427"/>
        <v>0</v>
      </c>
      <c r="BI1517">
        <f t="shared" si="1428"/>
        <v>0</v>
      </c>
      <c r="BJ1517">
        <f t="shared" si="1429"/>
        <v>0</v>
      </c>
      <c r="BK1517">
        <f t="shared" si="1430"/>
        <v>0</v>
      </c>
      <c r="BL1517">
        <f t="shared" si="1431"/>
        <v>0</v>
      </c>
      <c r="BM1517">
        <f t="shared" si="1432"/>
        <v>0</v>
      </c>
      <c r="BN1517">
        <f t="shared" si="1433"/>
        <v>0</v>
      </c>
      <c r="BO1517">
        <f t="shared" si="1434"/>
        <v>0</v>
      </c>
      <c r="BP1517">
        <f t="shared" si="1435"/>
        <v>0</v>
      </c>
      <c r="BQ1517">
        <f t="shared" si="1436"/>
        <v>0</v>
      </c>
      <c r="BR1517">
        <f t="shared" si="1437"/>
        <v>0</v>
      </c>
      <c r="BS1517">
        <f t="shared" si="1438"/>
        <v>0</v>
      </c>
      <c r="BT1517">
        <f t="shared" si="1439"/>
        <v>0</v>
      </c>
    </row>
    <row r="1518" spans="20:72" x14ac:dyDescent="0.25">
      <c r="T1518">
        <f t="shared" si="1393"/>
        <v>2018</v>
      </c>
      <c r="U1518">
        <f t="shared" si="1394"/>
        <v>2019</v>
      </c>
      <c r="V1518">
        <f t="shared" si="1395"/>
        <v>1</v>
      </c>
      <c r="W1518" t="str">
        <f>IF(TRIM(INDEX(connections!$A:$A,ROW()))="","",TRIM(INDEX(connections!$A:$A,ROW())))</f>
        <v>Dead Cells</v>
      </c>
      <c r="X1518" t="str">
        <f>IF($W1518="","",TRIM(INDEX(connections!$B:$B,ROW())))</f>
        <v>UnderMine</v>
      </c>
      <c r="Y1518">
        <f t="shared" si="1396"/>
        <v>193</v>
      </c>
      <c r="Z1518">
        <f t="shared" si="1397"/>
        <v>933</v>
      </c>
      <c r="AA1518" t="str">
        <f t="shared" si="1398"/>
        <v>Yes</v>
      </c>
      <c r="AB1518" t="str">
        <f t="shared" si="1399"/>
        <v>Yes</v>
      </c>
      <c r="AC1518">
        <f t="shared" si="1400"/>
        <v>1</v>
      </c>
      <c r="AD1518">
        <f t="shared" si="1401"/>
        <v>0</v>
      </c>
      <c r="AE1518" t="str">
        <f t="shared" si="1402"/>
        <v/>
      </c>
      <c r="BF1518">
        <f t="shared" si="1425"/>
        <v>1</v>
      </c>
      <c r="BG1518">
        <f t="shared" si="1426"/>
        <v>0</v>
      </c>
      <c r="BH1518">
        <f t="shared" si="1427"/>
        <v>0</v>
      </c>
      <c r="BI1518">
        <f t="shared" si="1428"/>
        <v>0</v>
      </c>
      <c r="BJ1518">
        <f t="shared" si="1429"/>
        <v>0</v>
      </c>
      <c r="BK1518">
        <f t="shared" si="1430"/>
        <v>0</v>
      </c>
      <c r="BL1518">
        <f t="shared" si="1431"/>
        <v>0</v>
      </c>
      <c r="BM1518">
        <f t="shared" si="1432"/>
        <v>0</v>
      </c>
      <c r="BN1518">
        <f t="shared" si="1433"/>
        <v>0</v>
      </c>
      <c r="BO1518">
        <f t="shared" si="1434"/>
        <v>0</v>
      </c>
      <c r="BP1518">
        <f t="shared" si="1435"/>
        <v>0</v>
      </c>
      <c r="BQ1518">
        <f t="shared" si="1436"/>
        <v>0</v>
      </c>
      <c r="BR1518">
        <f t="shared" si="1437"/>
        <v>0</v>
      </c>
      <c r="BS1518">
        <f t="shared" si="1438"/>
        <v>0</v>
      </c>
      <c r="BT1518">
        <f t="shared" si="1439"/>
        <v>0</v>
      </c>
    </row>
    <row r="1519" spans="20:72" x14ac:dyDescent="0.25">
      <c r="T1519">
        <f t="shared" si="1393"/>
        <v>2016</v>
      </c>
      <c r="U1519">
        <f t="shared" si="1394"/>
        <v>2019</v>
      </c>
      <c r="V1519">
        <f t="shared" si="1395"/>
        <v>3</v>
      </c>
      <c r="W1519" t="str">
        <f>IF(TRIM(INDEX(connections!$A:$A,ROW()))="","",TRIM(INDEX(connections!$A:$A,ROW())))</f>
        <v>Enter the Gungeon</v>
      </c>
      <c r="X1519" t="str">
        <f>IF($W1519="","",TRIM(INDEX(connections!$B:$B,ROW())))</f>
        <v>UnderMine</v>
      </c>
      <c r="Y1519">
        <f t="shared" si="1396"/>
        <v>292</v>
      </c>
      <c r="Z1519">
        <f t="shared" si="1397"/>
        <v>933</v>
      </c>
      <c r="AA1519" t="str">
        <f t="shared" si="1398"/>
        <v>Yes</v>
      </c>
      <c r="AB1519" t="str">
        <f t="shared" si="1399"/>
        <v>Yes</v>
      </c>
      <c r="AC1519">
        <f t="shared" si="1400"/>
        <v>1</v>
      </c>
      <c r="AD1519">
        <f t="shared" si="1401"/>
        <v>0</v>
      </c>
      <c r="AE1519" t="str">
        <f t="shared" si="1402"/>
        <v/>
      </c>
      <c r="BF1519">
        <f t="shared" si="1425"/>
        <v>1</v>
      </c>
      <c r="BG1519">
        <f t="shared" si="1426"/>
        <v>0</v>
      </c>
      <c r="BH1519">
        <f t="shared" si="1427"/>
        <v>0</v>
      </c>
      <c r="BI1519">
        <f t="shared" si="1428"/>
        <v>0</v>
      </c>
      <c r="BJ1519">
        <f t="shared" si="1429"/>
        <v>0</v>
      </c>
      <c r="BK1519">
        <f t="shared" si="1430"/>
        <v>0</v>
      </c>
      <c r="BL1519">
        <f t="shared" si="1431"/>
        <v>0</v>
      </c>
      <c r="BM1519">
        <f t="shared" si="1432"/>
        <v>0</v>
      </c>
      <c r="BN1519">
        <f t="shared" si="1433"/>
        <v>0</v>
      </c>
      <c r="BO1519">
        <f t="shared" si="1434"/>
        <v>0</v>
      </c>
      <c r="BP1519">
        <f t="shared" si="1435"/>
        <v>0</v>
      </c>
      <c r="BQ1519">
        <f t="shared" si="1436"/>
        <v>0</v>
      </c>
      <c r="BR1519">
        <f t="shared" si="1437"/>
        <v>0</v>
      </c>
      <c r="BS1519">
        <f t="shared" si="1438"/>
        <v>0</v>
      </c>
      <c r="BT1519">
        <f t="shared" si="1439"/>
        <v>0</v>
      </c>
    </row>
    <row r="1520" spans="20:72" x14ac:dyDescent="0.25">
      <c r="T1520">
        <f t="shared" si="1393"/>
        <v>2013</v>
      </c>
      <c r="U1520">
        <f t="shared" si="1394"/>
        <v>2019</v>
      </c>
      <c r="V1520">
        <f t="shared" si="1395"/>
        <v>6</v>
      </c>
      <c r="W1520" t="str">
        <f>IF(TRIM(INDEX(connections!$A:$A,ROW()))="","",TRIM(INDEX(connections!$A:$A,ROW())))</f>
        <v>Rogue Legacy</v>
      </c>
      <c r="X1520" t="str">
        <f>IF($W1520="","",TRIM(INDEX(connections!$B:$B,ROW())))</f>
        <v>UnderMine</v>
      </c>
      <c r="Y1520">
        <f t="shared" si="1396"/>
        <v>701</v>
      </c>
      <c r="Z1520">
        <f t="shared" si="1397"/>
        <v>933</v>
      </c>
      <c r="AA1520" t="str">
        <f t="shared" si="1398"/>
        <v>Yes</v>
      </c>
      <c r="AB1520" t="str">
        <f t="shared" si="1399"/>
        <v>Yes</v>
      </c>
      <c r="AC1520">
        <f t="shared" si="1400"/>
        <v>1</v>
      </c>
      <c r="AD1520">
        <f t="shared" si="1401"/>
        <v>0</v>
      </c>
      <c r="AE1520" t="str">
        <f t="shared" si="1402"/>
        <v/>
      </c>
      <c r="BF1520">
        <f t="shared" si="1425"/>
        <v>1</v>
      </c>
      <c r="BG1520">
        <f t="shared" si="1426"/>
        <v>0</v>
      </c>
      <c r="BH1520">
        <f t="shared" si="1427"/>
        <v>0</v>
      </c>
      <c r="BI1520">
        <f t="shared" si="1428"/>
        <v>0</v>
      </c>
      <c r="BJ1520">
        <f t="shared" si="1429"/>
        <v>0</v>
      </c>
      <c r="BK1520">
        <f t="shared" si="1430"/>
        <v>0</v>
      </c>
      <c r="BL1520">
        <f t="shared" si="1431"/>
        <v>0</v>
      </c>
      <c r="BM1520">
        <f t="shared" si="1432"/>
        <v>0</v>
      </c>
      <c r="BN1520">
        <f t="shared" si="1433"/>
        <v>0</v>
      </c>
      <c r="BO1520">
        <f t="shared" si="1434"/>
        <v>0</v>
      </c>
      <c r="BP1520">
        <f t="shared" si="1435"/>
        <v>0</v>
      </c>
      <c r="BQ1520">
        <f t="shared" si="1436"/>
        <v>0</v>
      </c>
      <c r="BR1520">
        <f t="shared" si="1437"/>
        <v>0</v>
      </c>
      <c r="BS1520">
        <f t="shared" si="1438"/>
        <v>0</v>
      </c>
      <c r="BT1520">
        <f t="shared" si="1439"/>
        <v>0</v>
      </c>
    </row>
    <row r="1521" spans="20:72" x14ac:dyDescent="0.25">
      <c r="T1521">
        <f t="shared" si="1393"/>
        <v>2017</v>
      </c>
      <c r="U1521">
        <f t="shared" si="1394"/>
        <v>2019</v>
      </c>
      <c r="V1521">
        <f t="shared" si="1395"/>
        <v>2</v>
      </c>
      <c r="W1521" t="str">
        <f>IF(TRIM(INDEX(connections!$A:$A,ROW()))="","",TRIM(INDEX(connections!$A:$A,ROW())))</f>
        <v>Slay the Spire</v>
      </c>
      <c r="X1521" t="str">
        <f>IF($W1521="","",TRIM(INDEX(connections!$B:$B,ROW())))</f>
        <v>UnderMine</v>
      </c>
      <c r="Y1521">
        <f t="shared" si="1396"/>
        <v>772</v>
      </c>
      <c r="Z1521">
        <f t="shared" si="1397"/>
        <v>933</v>
      </c>
      <c r="AA1521" t="str">
        <f t="shared" si="1398"/>
        <v>Yes</v>
      </c>
      <c r="AB1521" t="str">
        <f t="shared" si="1399"/>
        <v>Yes</v>
      </c>
      <c r="AC1521">
        <f t="shared" si="1400"/>
        <v>1</v>
      </c>
      <c r="AD1521">
        <f t="shared" si="1401"/>
        <v>1</v>
      </c>
      <c r="AE1521" t="str">
        <f t="shared" si="1402"/>
        <v/>
      </c>
      <c r="BF1521">
        <f t="shared" si="1425"/>
        <v>1</v>
      </c>
      <c r="BG1521">
        <f t="shared" si="1426"/>
        <v>0</v>
      </c>
      <c r="BH1521">
        <f t="shared" si="1427"/>
        <v>0</v>
      </c>
      <c r="BI1521">
        <f t="shared" si="1428"/>
        <v>0</v>
      </c>
      <c r="BJ1521">
        <f t="shared" si="1429"/>
        <v>0</v>
      </c>
      <c r="BK1521">
        <f t="shared" si="1430"/>
        <v>0</v>
      </c>
      <c r="BL1521">
        <f t="shared" si="1431"/>
        <v>0</v>
      </c>
      <c r="BM1521">
        <f t="shared" si="1432"/>
        <v>0</v>
      </c>
      <c r="BN1521">
        <f t="shared" si="1433"/>
        <v>0</v>
      </c>
      <c r="BO1521">
        <f t="shared" si="1434"/>
        <v>0</v>
      </c>
      <c r="BP1521">
        <f t="shared" si="1435"/>
        <v>0</v>
      </c>
      <c r="BQ1521">
        <f t="shared" si="1436"/>
        <v>0</v>
      </c>
      <c r="BR1521">
        <f t="shared" si="1437"/>
        <v>0</v>
      </c>
      <c r="BS1521">
        <f t="shared" si="1438"/>
        <v>0</v>
      </c>
      <c r="BT1521">
        <f t="shared" si="1439"/>
        <v>0</v>
      </c>
    </row>
    <row r="1522" spans="20:72" x14ac:dyDescent="0.25">
      <c r="T1522">
        <f t="shared" si="1393"/>
        <v>2011</v>
      </c>
      <c r="U1522">
        <f t="shared" si="1394"/>
        <v>2019</v>
      </c>
      <c r="V1522">
        <f t="shared" si="1395"/>
        <v>8</v>
      </c>
      <c r="W1522" t="str">
        <f>IF(TRIM(INDEX(connections!$A:$A,ROW()))="","",TRIM(INDEX(connections!$A:$A,ROW())))</f>
        <v>The Binding of Isaac</v>
      </c>
      <c r="X1522" t="str">
        <f>IF($W1522="","",TRIM(INDEX(connections!$B:$B,ROW())))</f>
        <v>UnderMine</v>
      </c>
      <c r="Y1522">
        <f t="shared" si="1396"/>
        <v>865</v>
      </c>
      <c r="Z1522">
        <f t="shared" si="1397"/>
        <v>933</v>
      </c>
      <c r="AA1522" t="str">
        <f t="shared" si="1398"/>
        <v>Yes</v>
      </c>
      <c r="AB1522" t="str">
        <f t="shared" si="1399"/>
        <v>Yes</v>
      </c>
      <c r="AC1522">
        <f t="shared" si="1400"/>
        <v>1</v>
      </c>
      <c r="AD1522">
        <f t="shared" si="1401"/>
        <v>0</v>
      </c>
      <c r="AE1522" t="str">
        <f t="shared" si="1402"/>
        <v/>
      </c>
      <c r="BF1522">
        <f t="shared" si="1425"/>
        <v>1</v>
      </c>
      <c r="BG1522">
        <f t="shared" si="1426"/>
        <v>0</v>
      </c>
      <c r="BH1522">
        <f t="shared" si="1427"/>
        <v>0</v>
      </c>
      <c r="BI1522">
        <f t="shared" si="1428"/>
        <v>0</v>
      </c>
      <c r="BJ1522">
        <f t="shared" si="1429"/>
        <v>0</v>
      </c>
      <c r="BK1522">
        <f t="shared" si="1430"/>
        <v>0</v>
      </c>
      <c r="BL1522">
        <f t="shared" si="1431"/>
        <v>0</v>
      </c>
      <c r="BM1522">
        <f t="shared" si="1432"/>
        <v>0</v>
      </c>
      <c r="BN1522">
        <f t="shared" si="1433"/>
        <v>0</v>
      </c>
      <c r="BO1522">
        <f t="shared" si="1434"/>
        <v>0</v>
      </c>
      <c r="BP1522">
        <f t="shared" si="1435"/>
        <v>0</v>
      </c>
      <c r="BQ1522">
        <f t="shared" si="1436"/>
        <v>0</v>
      </c>
      <c r="BR1522">
        <f t="shared" si="1437"/>
        <v>0</v>
      </c>
      <c r="BS1522">
        <f t="shared" si="1438"/>
        <v>0</v>
      </c>
      <c r="BT1522">
        <f t="shared" si="1439"/>
        <v>0</v>
      </c>
    </row>
    <row r="1523" spans="20:72" x14ac:dyDescent="0.25">
      <c r="T1523">
        <f t="shared" si="1393"/>
        <v>2019</v>
      </c>
      <c r="U1523">
        <f t="shared" si="1394"/>
        <v>2025</v>
      </c>
      <c r="V1523">
        <f t="shared" si="1395"/>
        <v>6</v>
      </c>
      <c r="W1523" t="str">
        <f>IF(TRIM(INDEX(connections!$A:$A,ROW()))="","",TRIM(INDEX(connections!$A:$A,ROW())))</f>
        <v>Hades</v>
      </c>
      <c r="X1523" t="str">
        <f>IF($W1523="","",TRIM(INDEX(connections!$B:$B,ROW())))</f>
        <v>UnderMine 2</v>
      </c>
      <c r="Y1523">
        <f t="shared" si="1396"/>
        <v>375</v>
      </c>
      <c r="Z1523">
        <f t="shared" si="1397"/>
        <v>934</v>
      </c>
      <c r="AA1523" t="str">
        <f t="shared" si="1398"/>
        <v>Yes</v>
      </c>
      <c r="AB1523" t="str">
        <f t="shared" si="1399"/>
        <v/>
      </c>
      <c r="AC1523" t="str">
        <f t="shared" si="1400"/>
        <v/>
      </c>
      <c r="AD1523">
        <f t="shared" si="1401"/>
        <v>0</v>
      </c>
      <c r="AE1523" t="str">
        <f t="shared" si="1402"/>
        <v/>
      </c>
      <c r="BF1523">
        <f t="shared" si="1425"/>
        <v>0</v>
      </c>
      <c r="BG1523">
        <f t="shared" si="1426"/>
        <v>0</v>
      </c>
      <c r="BH1523">
        <f t="shared" si="1427"/>
        <v>0</v>
      </c>
      <c r="BI1523">
        <f t="shared" si="1428"/>
        <v>0</v>
      </c>
      <c r="BJ1523">
        <f t="shared" si="1429"/>
        <v>0</v>
      </c>
      <c r="BK1523">
        <f t="shared" si="1430"/>
        <v>0</v>
      </c>
      <c r="BL1523">
        <f t="shared" si="1431"/>
        <v>0</v>
      </c>
      <c r="BM1523">
        <f t="shared" si="1432"/>
        <v>0</v>
      </c>
      <c r="BN1523">
        <f t="shared" si="1433"/>
        <v>0</v>
      </c>
      <c r="BO1523">
        <f t="shared" si="1434"/>
        <v>0</v>
      </c>
      <c r="BP1523">
        <f t="shared" si="1435"/>
        <v>0</v>
      </c>
      <c r="BQ1523">
        <f t="shared" si="1436"/>
        <v>0</v>
      </c>
      <c r="BR1523">
        <f t="shared" si="1437"/>
        <v>0</v>
      </c>
      <c r="BS1523">
        <f t="shared" si="1438"/>
        <v>0</v>
      </c>
      <c r="BT1523">
        <f t="shared" si="1439"/>
        <v>0</v>
      </c>
    </row>
    <row r="1524" spans="20:72" x14ac:dyDescent="0.25">
      <c r="T1524">
        <f t="shared" si="1393"/>
        <v>2019</v>
      </c>
      <c r="U1524">
        <f t="shared" si="1394"/>
        <v>2025</v>
      </c>
      <c r="V1524">
        <f t="shared" si="1395"/>
        <v>6</v>
      </c>
      <c r="W1524" t="str">
        <f>IF(TRIM(INDEX(connections!$A:$A,ROW()))="","",TRIM(INDEX(connections!$A:$A,ROW())))</f>
        <v>UnderMine</v>
      </c>
      <c r="X1524" t="str">
        <f>IF($W1524="","",TRIM(INDEX(connections!$B:$B,ROW())))</f>
        <v>UnderMine 2</v>
      </c>
      <c r="Y1524">
        <f t="shared" si="1396"/>
        <v>933</v>
      </c>
      <c r="Z1524">
        <f t="shared" si="1397"/>
        <v>934</v>
      </c>
      <c r="AA1524" t="str">
        <f t="shared" si="1398"/>
        <v>Yes</v>
      </c>
      <c r="AB1524" t="str">
        <f t="shared" si="1399"/>
        <v/>
      </c>
      <c r="AC1524" t="str">
        <f t="shared" si="1400"/>
        <v/>
      </c>
      <c r="AD1524">
        <f t="shared" si="1401"/>
        <v>0</v>
      </c>
      <c r="AE1524" t="str">
        <f t="shared" si="1402"/>
        <v/>
      </c>
      <c r="BF1524">
        <f t="shared" si="1425"/>
        <v>0</v>
      </c>
      <c r="BG1524">
        <f t="shared" si="1426"/>
        <v>0</v>
      </c>
      <c r="BH1524">
        <f t="shared" si="1427"/>
        <v>0</v>
      </c>
      <c r="BI1524">
        <f t="shared" si="1428"/>
        <v>0</v>
      </c>
      <c r="BJ1524">
        <f t="shared" si="1429"/>
        <v>0</v>
      </c>
      <c r="BK1524">
        <f t="shared" si="1430"/>
        <v>0</v>
      </c>
      <c r="BL1524">
        <f t="shared" si="1431"/>
        <v>0</v>
      </c>
      <c r="BM1524">
        <f t="shared" si="1432"/>
        <v>0</v>
      </c>
      <c r="BN1524">
        <f t="shared" si="1433"/>
        <v>0</v>
      </c>
      <c r="BO1524">
        <f t="shared" si="1434"/>
        <v>0</v>
      </c>
      <c r="BP1524">
        <f t="shared" si="1435"/>
        <v>0</v>
      </c>
      <c r="BQ1524">
        <f t="shared" si="1436"/>
        <v>0</v>
      </c>
      <c r="BR1524">
        <f t="shared" si="1437"/>
        <v>0</v>
      </c>
      <c r="BS1524">
        <f t="shared" si="1438"/>
        <v>0</v>
      </c>
      <c r="BT1524">
        <f t="shared" si="1439"/>
        <v>0</v>
      </c>
    </row>
    <row r="1525" spans="20:72" x14ac:dyDescent="0.25">
      <c r="T1525">
        <f t="shared" si="1393"/>
        <v>2009</v>
      </c>
      <c r="U1525">
        <f t="shared" si="1394"/>
        <v>2017</v>
      </c>
      <c r="V1525">
        <f t="shared" si="1395"/>
        <v>8</v>
      </c>
      <c r="W1525" t="str">
        <f>IF(TRIM(INDEX(connections!$A:$A,ROW()))="","",TRIM(INDEX(connections!$A:$A,ROW())))</f>
        <v>Brogue</v>
      </c>
      <c r="X1525" t="str">
        <f>IF($W1525="","",TRIM(INDEX(connections!$B:$B,ROW())))</f>
        <v>Unexplored</v>
      </c>
      <c r="Y1525">
        <f t="shared" si="1396"/>
        <v>103</v>
      </c>
      <c r="Z1525">
        <f t="shared" si="1397"/>
        <v>935</v>
      </c>
      <c r="AA1525" t="str">
        <f t="shared" si="1398"/>
        <v>Yes</v>
      </c>
      <c r="AB1525" t="str">
        <f t="shared" si="1399"/>
        <v>Yes</v>
      </c>
      <c r="AC1525">
        <f t="shared" si="1400"/>
        <v>1</v>
      </c>
      <c r="AD1525">
        <f t="shared" si="1401"/>
        <v>1</v>
      </c>
      <c r="AE1525" t="str">
        <f t="shared" si="1402"/>
        <v/>
      </c>
      <c r="BF1525">
        <f t="shared" si="1425"/>
        <v>2</v>
      </c>
      <c r="BG1525">
        <f t="shared" si="1426"/>
        <v>0</v>
      </c>
      <c r="BH1525">
        <f t="shared" si="1427"/>
        <v>0</v>
      </c>
      <c r="BI1525">
        <f t="shared" si="1428"/>
        <v>0</v>
      </c>
      <c r="BJ1525">
        <f t="shared" si="1429"/>
        <v>0</v>
      </c>
      <c r="BK1525">
        <f t="shared" si="1430"/>
        <v>0</v>
      </c>
      <c r="BL1525">
        <f t="shared" si="1431"/>
        <v>0</v>
      </c>
      <c r="BM1525">
        <f t="shared" si="1432"/>
        <v>0</v>
      </c>
      <c r="BN1525">
        <f t="shared" si="1433"/>
        <v>0</v>
      </c>
      <c r="BO1525">
        <f t="shared" si="1434"/>
        <v>0</v>
      </c>
      <c r="BP1525">
        <f t="shared" si="1435"/>
        <v>0</v>
      </c>
      <c r="BQ1525">
        <f t="shared" si="1436"/>
        <v>0</v>
      </c>
      <c r="BR1525">
        <f t="shared" si="1437"/>
        <v>0</v>
      </c>
      <c r="BS1525">
        <f t="shared" si="1438"/>
        <v>0</v>
      </c>
      <c r="BT1525">
        <f t="shared" si="1439"/>
        <v>0</v>
      </c>
    </row>
    <row r="1526" spans="20:72" x14ac:dyDescent="0.25">
      <c r="T1526">
        <f t="shared" si="1393"/>
        <v>1987</v>
      </c>
      <c r="U1526">
        <f t="shared" si="1394"/>
        <v>2017</v>
      </c>
      <c r="V1526">
        <f t="shared" si="1395"/>
        <v>30</v>
      </c>
      <c r="W1526" t="str">
        <f>IF(TRIM(INDEX(connections!$A:$A,ROW()))="","",TRIM(INDEX(connections!$A:$A,ROW())))</f>
        <v>NetHack</v>
      </c>
      <c r="X1526" t="str">
        <f>IF($W1526="","",TRIM(INDEX(connections!$B:$B,ROW())))</f>
        <v>Unexplored</v>
      </c>
      <c r="Y1526">
        <f t="shared" si="1396"/>
        <v>558</v>
      </c>
      <c r="Z1526">
        <f t="shared" si="1397"/>
        <v>935</v>
      </c>
      <c r="AA1526" t="str">
        <f t="shared" si="1398"/>
        <v>Yes</v>
      </c>
      <c r="AB1526" t="str">
        <f t="shared" si="1399"/>
        <v>Yes</v>
      </c>
      <c r="AC1526">
        <f t="shared" si="1400"/>
        <v>1</v>
      </c>
      <c r="AD1526">
        <f t="shared" si="1401"/>
        <v>1</v>
      </c>
      <c r="AE1526" t="str">
        <f t="shared" si="1402"/>
        <v/>
      </c>
      <c r="BF1526">
        <f t="shared" si="1425"/>
        <v>2</v>
      </c>
      <c r="BG1526">
        <f t="shared" si="1426"/>
        <v>0</v>
      </c>
      <c r="BH1526">
        <f t="shared" si="1427"/>
        <v>0</v>
      </c>
      <c r="BI1526">
        <f t="shared" si="1428"/>
        <v>0</v>
      </c>
      <c r="BJ1526">
        <f t="shared" si="1429"/>
        <v>0</v>
      </c>
      <c r="BK1526">
        <f t="shared" si="1430"/>
        <v>0</v>
      </c>
      <c r="BL1526">
        <f t="shared" si="1431"/>
        <v>0</v>
      </c>
      <c r="BM1526">
        <f t="shared" si="1432"/>
        <v>0</v>
      </c>
      <c r="BN1526">
        <f t="shared" si="1433"/>
        <v>0</v>
      </c>
      <c r="BO1526">
        <f t="shared" si="1434"/>
        <v>0</v>
      </c>
      <c r="BP1526">
        <f t="shared" si="1435"/>
        <v>0</v>
      </c>
      <c r="BQ1526">
        <f t="shared" si="1436"/>
        <v>0</v>
      </c>
      <c r="BR1526">
        <f t="shared" si="1437"/>
        <v>0</v>
      </c>
      <c r="BS1526">
        <f t="shared" si="1438"/>
        <v>0</v>
      </c>
      <c r="BT1526">
        <f t="shared" si="1439"/>
        <v>0</v>
      </c>
    </row>
    <row r="1527" spans="20:72" x14ac:dyDescent="0.25">
      <c r="T1527">
        <f t="shared" si="1393"/>
        <v>1980</v>
      </c>
      <c r="U1527">
        <f t="shared" si="1394"/>
        <v>2017</v>
      </c>
      <c r="V1527">
        <f t="shared" si="1395"/>
        <v>37</v>
      </c>
      <c r="W1527" t="str">
        <f>IF(TRIM(INDEX(connections!$A:$A,ROW()))="","",TRIM(INDEX(connections!$A:$A,ROW())))</f>
        <v>Rogue</v>
      </c>
      <c r="X1527" t="str">
        <f>IF($W1527="","",TRIM(INDEX(connections!$B:$B,ROW())))</f>
        <v>Unexplored</v>
      </c>
      <c r="Y1527">
        <f t="shared" si="1396"/>
        <v>693</v>
      </c>
      <c r="Z1527">
        <f t="shared" si="1397"/>
        <v>935</v>
      </c>
      <c r="AA1527" t="str">
        <f t="shared" si="1398"/>
        <v>Yes</v>
      </c>
      <c r="AB1527" t="str">
        <f t="shared" si="1399"/>
        <v>Yes</v>
      </c>
      <c r="AC1527">
        <f t="shared" si="1400"/>
        <v>1</v>
      </c>
      <c r="AD1527">
        <f t="shared" si="1401"/>
        <v>1</v>
      </c>
      <c r="AE1527" t="str">
        <f t="shared" si="1402"/>
        <v/>
      </c>
      <c r="BF1527">
        <f t="shared" si="1425"/>
        <v>2</v>
      </c>
      <c r="BG1527">
        <f t="shared" si="1426"/>
        <v>0</v>
      </c>
      <c r="BH1527">
        <f t="shared" si="1427"/>
        <v>0</v>
      </c>
      <c r="BI1527">
        <f t="shared" si="1428"/>
        <v>0</v>
      </c>
      <c r="BJ1527">
        <f t="shared" si="1429"/>
        <v>0</v>
      </c>
      <c r="BK1527">
        <f t="shared" si="1430"/>
        <v>0</v>
      </c>
      <c r="BL1527">
        <f t="shared" si="1431"/>
        <v>0</v>
      </c>
      <c r="BM1527">
        <f t="shared" si="1432"/>
        <v>0</v>
      </c>
      <c r="BN1527">
        <f t="shared" si="1433"/>
        <v>0</v>
      </c>
      <c r="BO1527">
        <f t="shared" si="1434"/>
        <v>0</v>
      </c>
      <c r="BP1527">
        <f t="shared" si="1435"/>
        <v>0</v>
      </c>
      <c r="BQ1527">
        <f t="shared" si="1436"/>
        <v>0</v>
      </c>
      <c r="BR1527">
        <f t="shared" si="1437"/>
        <v>0</v>
      </c>
      <c r="BS1527">
        <f t="shared" si="1438"/>
        <v>0</v>
      </c>
      <c r="BT1527">
        <f t="shared" si="1439"/>
        <v>0</v>
      </c>
    </row>
    <row r="1528" spans="20:72" x14ac:dyDescent="0.25">
      <c r="T1528">
        <f t="shared" si="1393"/>
        <v>2017</v>
      </c>
      <c r="U1528">
        <f t="shared" si="1394"/>
        <v>2022</v>
      </c>
      <c r="V1528">
        <f t="shared" si="1395"/>
        <v>5</v>
      </c>
      <c r="W1528" t="str">
        <f>IF(TRIM(INDEX(connections!$A:$A,ROW()))="","",TRIM(INDEX(connections!$A:$A,ROW())))</f>
        <v>Unexplored</v>
      </c>
      <c r="X1528" t="str">
        <f>IF($W1528="","",TRIM(INDEX(connections!$B:$B,ROW())))</f>
        <v>Unexplored 2: The Wayfarer's Legacy</v>
      </c>
      <c r="Y1528">
        <f t="shared" si="1396"/>
        <v>935</v>
      </c>
      <c r="Z1528">
        <f t="shared" si="1397"/>
        <v>936</v>
      </c>
      <c r="AA1528" t="str">
        <f t="shared" si="1398"/>
        <v>Yes</v>
      </c>
      <c r="AB1528" t="str">
        <f t="shared" si="1399"/>
        <v/>
      </c>
      <c r="AC1528" t="str">
        <f t="shared" si="1400"/>
        <v/>
      </c>
      <c r="AD1528">
        <f t="shared" si="1401"/>
        <v>0</v>
      </c>
      <c r="AE1528" t="str">
        <f t="shared" si="1402"/>
        <v/>
      </c>
      <c r="BF1528">
        <f t="shared" si="1425"/>
        <v>0</v>
      </c>
      <c r="BG1528">
        <f t="shared" si="1426"/>
        <v>0</v>
      </c>
      <c r="BH1528">
        <f t="shared" si="1427"/>
        <v>0</v>
      </c>
      <c r="BI1528">
        <f t="shared" si="1428"/>
        <v>0</v>
      </c>
      <c r="BJ1528">
        <f t="shared" si="1429"/>
        <v>0</v>
      </c>
      <c r="BK1528">
        <f t="shared" si="1430"/>
        <v>0</v>
      </c>
      <c r="BL1528">
        <f t="shared" si="1431"/>
        <v>0</v>
      </c>
      <c r="BM1528">
        <f t="shared" si="1432"/>
        <v>0</v>
      </c>
      <c r="BN1528">
        <f t="shared" si="1433"/>
        <v>0</v>
      </c>
      <c r="BO1528">
        <f t="shared" si="1434"/>
        <v>0</v>
      </c>
      <c r="BP1528">
        <f t="shared" si="1435"/>
        <v>0</v>
      </c>
      <c r="BQ1528">
        <f t="shared" si="1436"/>
        <v>0</v>
      </c>
      <c r="BR1528">
        <f t="shared" si="1437"/>
        <v>0</v>
      </c>
      <c r="BS1528">
        <f t="shared" si="1438"/>
        <v>0</v>
      </c>
      <c r="BT1528">
        <f t="shared" si="1439"/>
        <v>0</v>
      </c>
    </row>
    <row r="1529" spans="20:72" x14ac:dyDescent="0.25">
      <c r="T1529">
        <f t="shared" si="1393"/>
        <v>1987</v>
      </c>
      <c r="U1529">
        <f t="shared" si="1394"/>
        <v>1992</v>
      </c>
      <c r="V1529">
        <f t="shared" si="1395"/>
        <v>5</v>
      </c>
      <c r="W1529" t="str">
        <f>IF(TRIM(INDEX(connections!$A:$A,ROW()))="","",TRIM(INDEX(connections!$A:$A,ROW())))</f>
        <v>NetHack</v>
      </c>
      <c r="X1529" t="str">
        <f>IF($W1529="","",TRIM(INDEX(connections!$B:$B,ROW())))</f>
        <v>UnReal World</v>
      </c>
      <c r="Y1529">
        <f t="shared" si="1396"/>
        <v>558</v>
      </c>
      <c r="Z1529">
        <f t="shared" si="1397"/>
        <v>937</v>
      </c>
      <c r="AA1529" t="str">
        <f t="shared" si="1398"/>
        <v>Yes</v>
      </c>
      <c r="AB1529" t="str">
        <f t="shared" si="1399"/>
        <v>Yes</v>
      </c>
      <c r="AC1529">
        <f t="shared" si="1400"/>
        <v>1</v>
      </c>
      <c r="AD1529">
        <f t="shared" si="1401"/>
        <v>0</v>
      </c>
      <c r="AE1529" t="str">
        <f t="shared" si="1402"/>
        <v/>
      </c>
      <c r="BF1529">
        <f t="shared" si="1425"/>
        <v>2</v>
      </c>
      <c r="BG1529">
        <f t="shared" si="1426"/>
        <v>1</v>
      </c>
      <c r="BH1529">
        <f t="shared" si="1427"/>
        <v>0</v>
      </c>
      <c r="BI1529">
        <f t="shared" si="1428"/>
        <v>0</v>
      </c>
      <c r="BJ1529">
        <f t="shared" si="1429"/>
        <v>0</v>
      </c>
      <c r="BK1529">
        <f t="shared" si="1430"/>
        <v>0</v>
      </c>
      <c r="BL1529">
        <f t="shared" si="1431"/>
        <v>0</v>
      </c>
      <c r="BM1529">
        <f t="shared" si="1432"/>
        <v>0</v>
      </c>
      <c r="BN1529">
        <f t="shared" si="1433"/>
        <v>0</v>
      </c>
      <c r="BO1529">
        <f t="shared" si="1434"/>
        <v>0</v>
      </c>
      <c r="BP1529">
        <f t="shared" si="1435"/>
        <v>0</v>
      </c>
      <c r="BQ1529">
        <f t="shared" si="1436"/>
        <v>0</v>
      </c>
      <c r="BR1529">
        <f t="shared" si="1437"/>
        <v>0</v>
      </c>
      <c r="BS1529">
        <f t="shared" si="1438"/>
        <v>0</v>
      </c>
      <c r="BT1529">
        <f t="shared" si="1439"/>
        <v>0</v>
      </c>
    </row>
    <row r="1530" spans="20:72" x14ac:dyDescent="0.25">
      <c r="T1530">
        <f t="shared" si="1393"/>
        <v>1987</v>
      </c>
      <c r="U1530">
        <f t="shared" si="1394"/>
        <v>1992</v>
      </c>
      <c r="V1530">
        <f t="shared" si="1395"/>
        <v>5</v>
      </c>
      <c r="W1530" t="str">
        <f>IF(TRIM(INDEX(connections!$A:$A,ROW()))="","",TRIM(INDEX(connections!$A:$A,ROW())))</f>
        <v>Omega</v>
      </c>
      <c r="X1530" t="str">
        <f>IF($W1530="","",TRIM(INDEX(connections!$B:$B,ROW())))</f>
        <v>UnReal World</v>
      </c>
      <c r="Y1530">
        <f t="shared" si="1396"/>
        <v>588</v>
      </c>
      <c r="Z1530">
        <f t="shared" si="1397"/>
        <v>937</v>
      </c>
      <c r="AA1530" t="str">
        <f t="shared" si="1398"/>
        <v>Yes</v>
      </c>
      <c r="AB1530" t="str">
        <f t="shared" si="1399"/>
        <v>Yes</v>
      </c>
      <c r="AC1530">
        <f t="shared" si="1400"/>
        <v>1</v>
      </c>
      <c r="AD1530">
        <f t="shared" si="1401"/>
        <v>0</v>
      </c>
      <c r="AE1530" t="str">
        <f t="shared" si="1402"/>
        <v/>
      </c>
      <c r="BF1530">
        <f t="shared" si="1425"/>
        <v>2</v>
      </c>
      <c r="BG1530">
        <f t="shared" si="1426"/>
        <v>1</v>
      </c>
      <c r="BH1530">
        <f t="shared" si="1427"/>
        <v>0</v>
      </c>
      <c r="BI1530">
        <f t="shared" si="1428"/>
        <v>0</v>
      </c>
      <c r="BJ1530">
        <f t="shared" si="1429"/>
        <v>0</v>
      </c>
      <c r="BK1530">
        <f t="shared" si="1430"/>
        <v>0</v>
      </c>
      <c r="BL1530">
        <f t="shared" si="1431"/>
        <v>0</v>
      </c>
      <c r="BM1530">
        <f t="shared" si="1432"/>
        <v>0</v>
      </c>
      <c r="BN1530">
        <f t="shared" si="1433"/>
        <v>0</v>
      </c>
      <c r="BO1530">
        <f t="shared" si="1434"/>
        <v>0</v>
      </c>
      <c r="BP1530">
        <f t="shared" si="1435"/>
        <v>0</v>
      </c>
      <c r="BQ1530">
        <f t="shared" si="1436"/>
        <v>0</v>
      </c>
      <c r="BR1530">
        <f t="shared" si="1437"/>
        <v>0</v>
      </c>
      <c r="BS1530">
        <f t="shared" si="1438"/>
        <v>0</v>
      </c>
      <c r="BT1530">
        <f t="shared" si="1439"/>
        <v>0</v>
      </c>
    </row>
    <row r="1531" spans="20:72" x14ac:dyDescent="0.25">
      <c r="T1531">
        <f t="shared" si="1393"/>
        <v>1996</v>
      </c>
      <c r="U1531">
        <f t="shared" si="1394"/>
        <v>2018</v>
      </c>
      <c r="V1531">
        <f t="shared" si="1395"/>
        <v>22</v>
      </c>
      <c r="W1531" t="str">
        <f>IF(TRIM(INDEX(connections!$A:$A,ROW()))="","",TRIM(INDEX(connections!$A:$A,ROW())))</f>
        <v>Diablo</v>
      </c>
      <c r="X1531" t="str">
        <f>IF($W1531="","",TRIM(INDEX(connections!$B:$B,ROW())))</f>
        <v>Vagante</v>
      </c>
      <c r="Y1531">
        <f t="shared" si="1396"/>
        <v>225</v>
      </c>
      <c r="Z1531">
        <f t="shared" si="1397"/>
        <v>938</v>
      </c>
      <c r="AA1531" t="str">
        <f t="shared" si="1398"/>
        <v>Yes</v>
      </c>
      <c r="AB1531" t="str">
        <f t="shared" si="1399"/>
        <v/>
      </c>
      <c r="AC1531" t="str">
        <f t="shared" si="1400"/>
        <v/>
      </c>
      <c r="AD1531">
        <f t="shared" si="1401"/>
        <v>0</v>
      </c>
      <c r="AE1531" t="str">
        <f t="shared" si="1402"/>
        <v/>
      </c>
      <c r="BF1531">
        <f t="shared" si="1425"/>
        <v>0</v>
      </c>
      <c r="BG1531">
        <f t="shared" si="1426"/>
        <v>0</v>
      </c>
      <c r="BH1531">
        <f t="shared" si="1427"/>
        <v>0</v>
      </c>
      <c r="BI1531">
        <f t="shared" si="1428"/>
        <v>0</v>
      </c>
      <c r="BJ1531">
        <f t="shared" si="1429"/>
        <v>0</v>
      </c>
      <c r="BK1531">
        <f t="shared" si="1430"/>
        <v>0</v>
      </c>
      <c r="BL1531">
        <f t="shared" si="1431"/>
        <v>0</v>
      </c>
      <c r="BM1531">
        <f t="shared" si="1432"/>
        <v>0</v>
      </c>
      <c r="BN1531">
        <f t="shared" si="1433"/>
        <v>0</v>
      </c>
      <c r="BO1531">
        <f t="shared" si="1434"/>
        <v>0</v>
      </c>
      <c r="BP1531">
        <f t="shared" si="1435"/>
        <v>0</v>
      </c>
      <c r="BQ1531">
        <f t="shared" si="1436"/>
        <v>0</v>
      </c>
      <c r="BR1531">
        <f t="shared" si="1437"/>
        <v>0</v>
      </c>
      <c r="BS1531">
        <f t="shared" si="1438"/>
        <v>0</v>
      </c>
      <c r="BT1531">
        <f t="shared" si="1439"/>
        <v>0</v>
      </c>
    </row>
    <row r="1532" spans="20:72" x14ac:dyDescent="0.25">
      <c r="T1532">
        <f t="shared" si="1393"/>
        <v>2006</v>
      </c>
      <c r="U1532">
        <f t="shared" si="1394"/>
        <v>2018</v>
      </c>
      <c r="V1532">
        <f t="shared" si="1395"/>
        <v>12</v>
      </c>
      <c r="W1532" t="str">
        <f>IF(TRIM(INDEX(connections!$A:$A,ROW()))="","",TRIM(INDEX(connections!$A:$A,ROW())))</f>
        <v>Dungeon Crawl Stone Soup</v>
      </c>
      <c r="X1532" t="str">
        <f>IF($W1532="","",TRIM(INDEX(connections!$B:$B,ROW())))</f>
        <v>Vagante</v>
      </c>
      <c r="Y1532">
        <f t="shared" si="1396"/>
        <v>265</v>
      </c>
      <c r="Z1532">
        <f t="shared" si="1397"/>
        <v>938</v>
      </c>
      <c r="AA1532" t="str">
        <f t="shared" si="1398"/>
        <v>Yes</v>
      </c>
      <c r="AB1532" t="str">
        <f t="shared" si="1399"/>
        <v/>
      </c>
      <c r="AC1532" t="str">
        <f t="shared" si="1400"/>
        <v/>
      </c>
      <c r="AD1532">
        <f t="shared" si="1401"/>
        <v>1</v>
      </c>
      <c r="AE1532" t="str">
        <f t="shared" si="1402"/>
        <v/>
      </c>
      <c r="BF1532">
        <f t="shared" si="1425"/>
        <v>0</v>
      </c>
      <c r="BG1532">
        <f t="shared" si="1426"/>
        <v>0</v>
      </c>
      <c r="BH1532">
        <f t="shared" si="1427"/>
        <v>0</v>
      </c>
      <c r="BI1532">
        <f t="shared" si="1428"/>
        <v>0</v>
      </c>
      <c r="BJ1532">
        <f t="shared" si="1429"/>
        <v>0</v>
      </c>
      <c r="BK1532">
        <f t="shared" si="1430"/>
        <v>0</v>
      </c>
      <c r="BL1532">
        <f t="shared" si="1431"/>
        <v>0</v>
      </c>
      <c r="BM1532">
        <f t="shared" si="1432"/>
        <v>0</v>
      </c>
      <c r="BN1532">
        <f t="shared" si="1433"/>
        <v>0</v>
      </c>
      <c r="BO1532">
        <f t="shared" si="1434"/>
        <v>0</v>
      </c>
      <c r="BP1532">
        <f t="shared" si="1435"/>
        <v>0</v>
      </c>
      <c r="BQ1532">
        <f t="shared" si="1436"/>
        <v>0</v>
      </c>
      <c r="BR1532">
        <f t="shared" si="1437"/>
        <v>0</v>
      </c>
      <c r="BS1532">
        <f t="shared" si="1438"/>
        <v>0</v>
      </c>
      <c r="BT1532">
        <f t="shared" si="1439"/>
        <v>0</v>
      </c>
    </row>
    <row r="1533" spans="20:72" x14ac:dyDescent="0.25">
      <c r="T1533">
        <f t="shared" si="1393"/>
        <v>2008</v>
      </c>
      <c r="U1533">
        <f t="shared" si="1394"/>
        <v>2018</v>
      </c>
      <c r="V1533">
        <f t="shared" si="1395"/>
        <v>10</v>
      </c>
      <c r="W1533" t="str">
        <f>IF(TRIM(INDEX(connections!$A:$A,ROW()))="","",TRIM(INDEX(connections!$A:$A,ROW())))</f>
        <v>Spelunky Classic</v>
      </c>
      <c r="X1533" t="str">
        <f>IF($W1533="","",TRIM(INDEX(connections!$B:$B,ROW())))</f>
        <v>Vagante</v>
      </c>
      <c r="Y1533">
        <f t="shared" si="1396"/>
        <v>801</v>
      </c>
      <c r="Z1533">
        <f t="shared" si="1397"/>
        <v>938</v>
      </c>
      <c r="AA1533" t="str">
        <f t="shared" si="1398"/>
        <v>Yes</v>
      </c>
      <c r="AB1533" t="str">
        <f t="shared" si="1399"/>
        <v/>
      </c>
      <c r="AC1533" t="str">
        <f t="shared" si="1400"/>
        <v/>
      </c>
      <c r="AD1533">
        <f t="shared" si="1401"/>
        <v>0</v>
      </c>
      <c r="AE1533" t="str">
        <f t="shared" si="1402"/>
        <v/>
      </c>
      <c r="BF1533">
        <f t="shared" si="1425"/>
        <v>0</v>
      </c>
      <c r="BG1533">
        <f t="shared" si="1426"/>
        <v>0</v>
      </c>
      <c r="BH1533">
        <f t="shared" si="1427"/>
        <v>0</v>
      </c>
      <c r="BI1533">
        <f t="shared" si="1428"/>
        <v>0</v>
      </c>
      <c r="BJ1533">
        <f t="shared" si="1429"/>
        <v>0</v>
      </c>
      <c r="BK1533">
        <f t="shared" si="1430"/>
        <v>0</v>
      </c>
      <c r="BL1533">
        <f t="shared" si="1431"/>
        <v>0</v>
      </c>
      <c r="BM1533">
        <f t="shared" si="1432"/>
        <v>0</v>
      </c>
      <c r="BN1533">
        <f t="shared" si="1433"/>
        <v>0</v>
      </c>
      <c r="BO1533">
        <f t="shared" si="1434"/>
        <v>0</v>
      </c>
      <c r="BP1533">
        <f t="shared" si="1435"/>
        <v>0</v>
      </c>
      <c r="BQ1533">
        <f t="shared" si="1436"/>
        <v>0</v>
      </c>
      <c r="BR1533">
        <f t="shared" si="1437"/>
        <v>0</v>
      </c>
      <c r="BS1533">
        <f t="shared" si="1438"/>
        <v>0</v>
      </c>
      <c r="BT1533">
        <f t="shared" si="1439"/>
        <v>0</v>
      </c>
    </row>
    <row r="1534" spans="20:72" x14ac:dyDescent="0.25">
      <c r="T1534">
        <f t="shared" si="1393"/>
        <v>2021</v>
      </c>
      <c r="U1534">
        <f t="shared" si="1394"/>
        <v>2026</v>
      </c>
      <c r="V1534">
        <f t="shared" si="1395"/>
        <v>5</v>
      </c>
      <c r="W1534" t="str">
        <f>IF(TRIM(INDEX(connections!$A:$A,ROW()))="","",TRIM(INDEX(connections!$A:$A,ROW())))</f>
        <v>Vampire Survivors</v>
      </c>
      <c r="X1534" t="str">
        <f>IF($W1534="","",TRIM(INDEX(connections!$B:$B,ROW())))</f>
        <v>Vampire Crawlers</v>
      </c>
      <c r="Y1534">
        <f t="shared" si="1396"/>
        <v>941</v>
      </c>
      <c r="Z1534">
        <f t="shared" si="1397"/>
        <v>939</v>
      </c>
      <c r="AA1534" t="str">
        <f t="shared" si="1398"/>
        <v>Yes</v>
      </c>
      <c r="AB1534" t="str">
        <f t="shared" si="1399"/>
        <v/>
      </c>
      <c r="AC1534" t="str">
        <f t="shared" si="1400"/>
        <v/>
      </c>
      <c r="AD1534">
        <f t="shared" si="1401"/>
        <v>1</v>
      </c>
      <c r="AE1534" t="str">
        <f t="shared" si="1402"/>
        <v/>
      </c>
      <c r="BF1534">
        <f t="shared" si="1425"/>
        <v>0</v>
      </c>
      <c r="BG1534">
        <f t="shared" si="1426"/>
        <v>0</v>
      </c>
      <c r="BH1534">
        <f t="shared" si="1427"/>
        <v>0</v>
      </c>
      <c r="BI1534">
        <f t="shared" si="1428"/>
        <v>0</v>
      </c>
      <c r="BJ1534">
        <f t="shared" si="1429"/>
        <v>0</v>
      </c>
      <c r="BK1534">
        <f t="shared" si="1430"/>
        <v>0</v>
      </c>
      <c r="BL1534">
        <f t="shared" si="1431"/>
        <v>0</v>
      </c>
      <c r="BM1534">
        <f t="shared" si="1432"/>
        <v>0</v>
      </c>
      <c r="BN1534">
        <f t="shared" si="1433"/>
        <v>0</v>
      </c>
      <c r="BO1534">
        <f t="shared" si="1434"/>
        <v>0</v>
      </c>
      <c r="BP1534">
        <f t="shared" si="1435"/>
        <v>0</v>
      </c>
      <c r="BQ1534">
        <f t="shared" si="1436"/>
        <v>0</v>
      </c>
      <c r="BR1534">
        <f t="shared" si="1437"/>
        <v>0</v>
      </c>
      <c r="BS1534">
        <f t="shared" si="1438"/>
        <v>0</v>
      </c>
      <c r="BT1534">
        <f t="shared" si="1439"/>
        <v>0</v>
      </c>
    </row>
    <row r="1535" spans="20:72" x14ac:dyDescent="0.25">
      <c r="T1535">
        <f t="shared" si="1393"/>
        <v>2022</v>
      </c>
      <c r="U1535">
        <f t="shared" si="1394"/>
        <v>2023</v>
      </c>
      <c r="V1535">
        <f t="shared" si="1395"/>
        <v>1</v>
      </c>
      <c r="W1535" t="str">
        <f>IF(TRIM(INDEX(connections!$A:$A,ROW()))="","",TRIM(INDEX(connections!$A:$A,ROW())))</f>
        <v>Brotato</v>
      </c>
      <c r="X1535" t="str">
        <f>IF($W1535="","",TRIM(INDEX(connections!$B:$B,ROW())))</f>
        <v>Vampire Hunters</v>
      </c>
      <c r="Y1535">
        <f t="shared" si="1396"/>
        <v>105</v>
      </c>
      <c r="Z1535">
        <f t="shared" si="1397"/>
        <v>940</v>
      </c>
      <c r="AA1535" t="str">
        <f t="shared" si="1398"/>
        <v>Yes</v>
      </c>
      <c r="AB1535" t="str">
        <f t="shared" si="1399"/>
        <v>Yes</v>
      </c>
      <c r="AC1535">
        <f t="shared" si="1400"/>
        <v>1</v>
      </c>
      <c r="AD1535">
        <f t="shared" si="1401"/>
        <v>0</v>
      </c>
      <c r="AE1535" t="str">
        <f t="shared" si="1402"/>
        <v/>
      </c>
      <c r="BF1535">
        <f t="shared" si="1425"/>
        <v>0</v>
      </c>
      <c r="BG1535">
        <f t="shared" si="1426"/>
        <v>0</v>
      </c>
      <c r="BH1535">
        <f t="shared" si="1427"/>
        <v>0</v>
      </c>
      <c r="BI1535">
        <f t="shared" si="1428"/>
        <v>0</v>
      </c>
      <c r="BJ1535">
        <f t="shared" si="1429"/>
        <v>0</v>
      </c>
      <c r="BK1535">
        <f t="shared" si="1430"/>
        <v>0</v>
      </c>
      <c r="BL1535">
        <f t="shared" si="1431"/>
        <v>0</v>
      </c>
      <c r="BM1535">
        <f t="shared" si="1432"/>
        <v>0</v>
      </c>
      <c r="BN1535">
        <f t="shared" si="1433"/>
        <v>0</v>
      </c>
      <c r="BO1535">
        <f t="shared" si="1434"/>
        <v>0</v>
      </c>
      <c r="BP1535">
        <f t="shared" si="1435"/>
        <v>0</v>
      </c>
      <c r="BQ1535">
        <f t="shared" si="1436"/>
        <v>0</v>
      </c>
      <c r="BR1535">
        <f t="shared" si="1437"/>
        <v>0</v>
      </c>
      <c r="BS1535">
        <f t="shared" si="1438"/>
        <v>0</v>
      </c>
      <c r="BT1535">
        <f t="shared" si="1439"/>
        <v>0</v>
      </c>
    </row>
    <row r="1536" spans="20:72" x14ac:dyDescent="0.25">
      <c r="T1536">
        <f t="shared" si="1393"/>
        <v>2022</v>
      </c>
      <c r="U1536">
        <f t="shared" si="1394"/>
        <v>2023</v>
      </c>
      <c r="V1536">
        <f t="shared" si="1395"/>
        <v>1</v>
      </c>
      <c r="W1536" t="str">
        <f>IF(TRIM(INDEX(connections!$A:$A,ROW()))="","",TRIM(INDEX(connections!$A:$A,ROW())))</f>
        <v>Soulstone Survivors</v>
      </c>
      <c r="X1536" t="str">
        <f>IF($W1536="","",TRIM(INDEX(connections!$B:$B,ROW())))</f>
        <v>Vampire Hunters</v>
      </c>
      <c r="Y1536">
        <f t="shared" si="1396"/>
        <v>788</v>
      </c>
      <c r="Z1536">
        <f t="shared" si="1397"/>
        <v>940</v>
      </c>
      <c r="AA1536" t="str">
        <f t="shared" si="1398"/>
        <v>Yes</v>
      </c>
      <c r="AB1536" t="str">
        <f t="shared" si="1399"/>
        <v>Yes</v>
      </c>
      <c r="AC1536">
        <f t="shared" si="1400"/>
        <v>1</v>
      </c>
      <c r="AD1536">
        <f t="shared" si="1401"/>
        <v>0</v>
      </c>
      <c r="AE1536" t="str">
        <f t="shared" si="1402"/>
        <v/>
      </c>
      <c r="BF1536">
        <f t="shared" si="1425"/>
        <v>0</v>
      </c>
      <c r="BG1536">
        <f t="shared" si="1426"/>
        <v>0</v>
      </c>
      <c r="BH1536">
        <f t="shared" si="1427"/>
        <v>0</v>
      </c>
      <c r="BI1536">
        <f t="shared" si="1428"/>
        <v>0</v>
      </c>
      <c r="BJ1536">
        <f t="shared" si="1429"/>
        <v>0</v>
      </c>
      <c r="BK1536">
        <f t="shared" si="1430"/>
        <v>0</v>
      </c>
      <c r="BL1536">
        <f t="shared" si="1431"/>
        <v>0</v>
      </c>
      <c r="BM1536">
        <f t="shared" si="1432"/>
        <v>0</v>
      </c>
      <c r="BN1536">
        <f t="shared" si="1433"/>
        <v>0</v>
      </c>
      <c r="BO1536">
        <f t="shared" si="1434"/>
        <v>0</v>
      </c>
      <c r="BP1536">
        <f t="shared" si="1435"/>
        <v>0</v>
      </c>
      <c r="BQ1536">
        <f t="shared" si="1436"/>
        <v>0</v>
      </c>
      <c r="BR1536">
        <f t="shared" si="1437"/>
        <v>0</v>
      </c>
      <c r="BS1536">
        <f t="shared" si="1438"/>
        <v>0</v>
      </c>
      <c r="BT1536">
        <f t="shared" si="1439"/>
        <v>0</v>
      </c>
    </row>
    <row r="1537" spans="20:72" x14ac:dyDescent="0.25">
      <c r="T1537">
        <f t="shared" si="1393"/>
        <v>2021</v>
      </c>
      <c r="U1537">
        <f t="shared" si="1394"/>
        <v>2023</v>
      </c>
      <c r="V1537">
        <f t="shared" si="1395"/>
        <v>2</v>
      </c>
      <c r="W1537" t="str">
        <f>IF(TRIM(INDEX(connections!$A:$A,ROW()))="","",TRIM(INDEX(connections!$A:$A,ROW())))</f>
        <v>Vampire Survivors</v>
      </c>
      <c r="X1537" t="str">
        <f>IF($W1537="","",TRIM(INDEX(connections!$B:$B,ROW())))</f>
        <v>Vampire Hunters</v>
      </c>
      <c r="Y1537">
        <f t="shared" si="1396"/>
        <v>941</v>
      </c>
      <c r="Z1537">
        <f t="shared" si="1397"/>
        <v>940</v>
      </c>
      <c r="AA1537" t="str">
        <f t="shared" si="1398"/>
        <v>Yes</v>
      </c>
      <c r="AB1537" t="str">
        <f t="shared" si="1399"/>
        <v>Yes</v>
      </c>
      <c r="AC1537">
        <f t="shared" si="1400"/>
        <v>1</v>
      </c>
      <c r="AD1537">
        <f t="shared" si="1401"/>
        <v>0</v>
      </c>
      <c r="AE1537" t="str">
        <f t="shared" si="1402"/>
        <v/>
      </c>
      <c r="BF1537">
        <f t="shared" si="1425"/>
        <v>0</v>
      </c>
      <c r="BG1537">
        <f t="shared" si="1426"/>
        <v>0</v>
      </c>
      <c r="BH1537">
        <f t="shared" si="1427"/>
        <v>0</v>
      </c>
      <c r="BI1537">
        <f t="shared" si="1428"/>
        <v>0</v>
      </c>
      <c r="BJ1537">
        <f t="shared" si="1429"/>
        <v>0</v>
      </c>
      <c r="BK1537">
        <f t="shared" si="1430"/>
        <v>0</v>
      </c>
      <c r="BL1537">
        <f t="shared" si="1431"/>
        <v>0</v>
      </c>
      <c r="BM1537">
        <f t="shared" si="1432"/>
        <v>0</v>
      </c>
      <c r="BN1537">
        <f t="shared" si="1433"/>
        <v>0</v>
      </c>
      <c r="BO1537">
        <f t="shared" si="1434"/>
        <v>0</v>
      </c>
      <c r="BP1537">
        <f t="shared" si="1435"/>
        <v>0</v>
      </c>
      <c r="BQ1537">
        <f t="shared" si="1436"/>
        <v>0</v>
      </c>
      <c r="BR1537">
        <f t="shared" si="1437"/>
        <v>0</v>
      </c>
      <c r="BS1537">
        <f t="shared" si="1438"/>
        <v>0</v>
      </c>
      <c r="BT1537">
        <f t="shared" si="1439"/>
        <v>0</v>
      </c>
    </row>
    <row r="1538" spans="20:72" x14ac:dyDescent="0.25">
      <c r="T1538">
        <f t="shared" ref="T1538:T1601" si="1440">IF($Y1538="","",INDEX($B$2:$B$1500,$Y1538))</f>
        <v>2019</v>
      </c>
      <c r="U1538">
        <f t="shared" ref="U1538:U1601" si="1441">IF($Z1538="","",INDEX($B$2:$B$1500,$Z1538))</f>
        <v>2021</v>
      </c>
      <c r="V1538">
        <f t="shared" ref="V1538:V1601" si="1442">IF(OR($T1538="",$U1538=""),"",$U1538-$T1538)</f>
        <v>2</v>
      </c>
      <c r="W1538" t="str">
        <f>IF(TRIM(INDEX(connections!$A:$A,ROW()))="","",TRIM(INDEX(connections!$A:$A,ROW())))</f>
        <v>Magic Survival</v>
      </c>
      <c r="X1538" t="str">
        <f>IF($W1538="","",TRIM(INDEX(connections!$B:$B,ROW())))</f>
        <v>Vampire Survivors</v>
      </c>
      <c r="Y1538">
        <f t="shared" ref="Y1538:Y1601" si="1443">IF($W1538="","",IFERROR(MATCH($W1538,$A$2:$A$1500,0),""))</f>
        <v>490</v>
      </c>
      <c r="Z1538">
        <f t="shared" ref="Z1538:Z1601" si="1444">IF($X1538="","",IFERROR(MATCH($X1538,$A$2:$A$1500,0),""))</f>
        <v>941</v>
      </c>
      <c r="AA1538" t="str">
        <f t="shared" ref="AA1538:AA1601" si="1445">IF($Y1538="","",INDEX($P$2:$P$1500,$Y1538))</f>
        <v/>
      </c>
      <c r="AB1538" t="str">
        <f t="shared" ref="AB1538:AB1601" si="1446">IF($Z1538="","",INDEX($P$2:$P$1500,$Z1538))</f>
        <v>Yes</v>
      </c>
      <c r="AC1538" t="str">
        <f t="shared" ref="AC1538:AC1601" si="1447">IF(AND($AA1538="Yes",$AB1538="Yes"),1,"")</f>
        <v/>
      </c>
      <c r="AD1538">
        <f t="shared" ref="AD1538:AD1601" si="1448">IF(OR($Y1538="",$Z1538=""),"",IF(INDEX($C$2:$C$1500,$Y1538)=INDEX($C$2:$C$1500,$Z1538),0,1))</f>
        <v>0</v>
      </c>
      <c r="AE1538" t="str">
        <f t="shared" ref="AE1538:AE1601" si="1449">IF($AC1538&lt;&gt;1,"",IF(AND(INDEX($AG$2:$AG$1500,$Y1538)=1,INDEX($AG$2:$AG$1500,$Z1538)=1),1,""))</f>
        <v/>
      </c>
      <c r="BF1538">
        <f t="shared" ref="BF1538:BF1601" si="1450">IF($Z1538="","",INDEX($AO$2:$AO$1500,$Z1538))</f>
        <v>101</v>
      </c>
      <c r="BG1538">
        <f t="shared" ref="BG1538:BG1601" si="1451">IF($Z1538="","",INDEX($AP$2:$AP$1500,$Z1538))</f>
        <v>70</v>
      </c>
      <c r="BH1538">
        <f t="shared" ref="BH1538:BH1601" si="1452">IF($Z1538="","",INDEX($AQ$2:$AQ$1500,$Z1538))</f>
        <v>10</v>
      </c>
      <c r="BI1538">
        <f t="shared" ref="BI1538:BI1601" si="1453">IF($Z1538="","",INDEX($AR$2:$AR$1500,$Z1538))</f>
        <v>0</v>
      </c>
      <c r="BJ1538">
        <f t="shared" ref="BJ1538:BJ1601" si="1454">IF($Z1538="","",INDEX($AS$2:$AS$1500,$Z1538))</f>
        <v>0</v>
      </c>
      <c r="BK1538">
        <f t="shared" ref="BK1538:BK1601" si="1455">IF($Z1538="","",INDEX($AT$2:$AT$1500,$Z1538))</f>
        <v>0</v>
      </c>
      <c r="BL1538">
        <f t="shared" ref="BL1538:BL1601" si="1456">IF($Z1538="","",INDEX($AU$2:$AU$1500,$Z1538))</f>
        <v>0</v>
      </c>
      <c r="BM1538">
        <f t="shared" ref="BM1538:BM1601" si="1457">IF($Z1538="","",INDEX($AV$2:$AV$1500,$Z1538))</f>
        <v>0</v>
      </c>
      <c r="BN1538">
        <f t="shared" ref="BN1538:BN1601" si="1458">IF($Z1538="","",INDEX($AW$2:$AW$1500,$Z1538))</f>
        <v>0</v>
      </c>
      <c r="BO1538">
        <f t="shared" ref="BO1538:BO1601" si="1459">IF($Z1538="","",INDEX($AX$2:$AX$1500,$Z1538))</f>
        <v>0</v>
      </c>
      <c r="BP1538">
        <f t="shared" ref="BP1538:BP1601" si="1460">IF($Z1538="","",INDEX($AY$2:$AY$1500,$Z1538))</f>
        <v>0</v>
      </c>
      <c r="BQ1538">
        <f t="shared" ref="BQ1538:BQ1601" si="1461">IF($Z1538="","",INDEX($AZ$2:$AZ$1500,$Z1538))</f>
        <v>0</v>
      </c>
      <c r="BR1538">
        <f t="shared" ref="BR1538:BR1601" si="1462">IF($Z1538="","",INDEX($BA$2:$BA$1500,$Z1538))</f>
        <v>0</v>
      </c>
      <c r="BS1538">
        <f t="shared" ref="BS1538:BS1601" si="1463">IF($Z1538="","",INDEX($BB$2:$BB$1500,$Z1538))</f>
        <v>0</v>
      </c>
      <c r="BT1538">
        <f t="shared" ref="BT1538:BT1601" si="1464">IF($Z1538="","",INDEX($BC$2:$BC$1500,$Z1538))</f>
        <v>0</v>
      </c>
    </row>
    <row r="1539" spans="20:72" x14ac:dyDescent="0.25">
      <c r="T1539">
        <f t="shared" si="1440"/>
        <v>2017</v>
      </c>
      <c r="U1539">
        <f t="shared" si="1441"/>
        <v>2020</v>
      </c>
      <c r="V1539">
        <f t="shared" si="1442"/>
        <v>3</v>
      </c>
      <c r="W1539" t="str">
        <f>IF(TRIM(INDEX(connections!$A:$A,ROW()))="","",TRIM(INDEX(connections!$A:$A,ROW())))</f>
        <v>Slay the Spire</v>
      </c>
      <c r="X1539" t="str">
        <f>IF($W1539="","",TRIM(INDEX(connections!$B:$B,ROW())))</f>
        <v>Vault of the Void</v>
      </c>
      <c r="Y1539">
        <f t="shared" si="1443"/>
        <v>772</v>
      </c>
      <c r="Z1539">
        <f t="shared" si="1444"/>
        <v>942</v>
      </c>
      <c r="AA1539" t="str">
        <f t="shared" si="1445"/>
        <v>Yes</v>
      </c>
      <c r="AB1539" t="str">
        <f t="shared" si="1446"/>
        <v>Yes</v>
      </c>
      <c r="AC1539">
        <f t="shared" si="1447"/>
        <v>1</v>
      </c>
      <c r="AD1539">
        <f t="shared" si="1448"/>
        <v>0</v>
      </c>
      <c r="AE1539" t="str">
        <f t="shared" si="1449"/>
        <v/>
      </c>
      <c r="BF1539">
        <f t="shared" si="1450"/>
        <v>0</v>
      </c>
      <c r="BG1539">
        <f t="shared" si="1451"/>
        <v>0</v>
      </c>
      <c r="BH1539">
        <f t="shared" si="1452"/>
        <v>0</v>
      </c>
      <c r="BI1539">
        <f t="shared" si="1453"/>
        <v>0</v>
      </c>
      <c r="BJ1539">
        <f t="shared" si="1454"/>
        <v>0</v>
      </c>
      <c r="BK1539">
        <f t="shared" si="1455"/>
        <v>0</v>
      </c>
      <c r="BL1539">
        <f t="shared" si="1456"/>
        <v>0</v>
      </c>
      <c r="BM1539">
        <f t="shared" si="1457"/>
        <v>0</v>
      </c>
      <c r="BN1539">
        <f t="shared" si="1458"/>
        <v>0</v>
      </c>
      <c r="BO1539">
        <f t="shared" si="1459"/>
        <v>0</v>
      </c>
      <c r="BP1539">
        <f t="shared" si="1460"/>
        <v>0</v>
      </c>
      <c r="BQ1539">
        <f t="shared" si="1461"/>
        <v>0</v>
      </c>
      <c r="BR1539">
        <f t="shared" si="1462"/>
        <v>0</v>
      </c>
      <c r="BS1539">
        <f t="shared" si="1463"/>
        <v>0</v>
      </c>
      <c r="BT1539">
        <f t="shared" si="1464"/>
        <v>0</v>
      </c>
    </row>
    <row r="1540" spans="20:72" x14ac:dyDescent="0.25">
      <c r="T1540">
        <f t="shared" si="1440"/>
        <v>2023</v>
      </c>
      <c r="U1540">
        <f t="shared" si="1441"/>
        <v>2024</v>
      </c>
      <c r="V1540">
        <f t="shared" si="1442"/>
        <v>1</v>
      </c>
      <c r="W1540" t="str">
        <f>IF(TRIM(INDEX(connections!$A:$A,ROW()))="","",TRIM(INDEX(connections!$A:$A,ROW())))</f>
        <v>Crab Champions</v>
      </c>
      <c r="X1540" t="str">
        <f>IF($W1540="","",TRIM(INDEX(connections!$B:$B,ROW())))</f>
        <v>Vellum</v>
      </c>
      <c r="Y1540">
        <f t="shared" si="1443"/>
        <v>158</v>
      </c>
      <c r="Z1540">
        <f t="shared" si="1444"/>
        <v>943</v>
      </c>
      <c r="AA1540" t="str">
        <f t="shared" si="1445"/>
        <v>Yes</v>
      </c>
      <c r="AB1540" t="str">
        <f t="shared" si="1446"/>
        <v/>
      </c>
      <c r="AC1540" t="str">
        <f t="shared" si="1447"/>
        <v/>
      </c>
      <c r="AD1540">
        <f t="shared" si="1448"/>
        <v>0</v>
      </c>
      <c r="AE1540" t="str">
        <f t="shared" si="1449"/>
        <v/>
      </c>
      <c r="BF1540">
        <f t="shared" si="1450"/>
        <v>0</v>
      </c>
      <c r="BG1540">
        <f t="shared" si="1451"/>
        <v>0</v>
      </c>
      <c r="BH1540">
        <f t="shared" si="1452"/>
        <v>0</v>
      </c>
      <c r="BI1540">
        <f t="shared" si="1453"/>
        <v>0</v>
      </c>
      <c r="BJ1540">
        <f t="shared" si="1454"/>
        <v>0</v>
      </c>
      <c r="BK1540">
        <f t="shared" si="1455"/>
        <v>0</v>
      </c>
      <c r="BL1540">
        <f t="shared" si="1456"/>
        <v>0</v>
      </c>
      <c r="BM1540">
        <f t="shared" si="1457"/>
        <v>0</v>
      </c>
      <c r="BN1540">
        <f t="shared" si="1458"/>
        <v>0</v>
      </c>
      <c r="BO1540">
        <f t="shared" si="1459"/>
        <v>0</v>
      </c>
      <c r="BP1540">
        <f t="shared" si="1460"/>
        <v>0</v>
      </c>
      <c r="BQ1540">
        <f t="shared" si="1461"/>
        <v>0</v>
      </c>
      <c r="BR1540">
        <f t="shared" si="1462"/>
        <v>0</v>
      </c>
      <c r="BS1540">
        <f t="shared" si="1463"/>
        <v>0</v>
      </c>
      <c r="BT1540">
        <f t="shared" si="1464"/>
        <v>0</v>
      </c>
    </row>
    <row r="1541" spans="20:72" x14ac:dyDescent="0.25">
      <c r="T1541">
        <f t="shared" si="1440"/>
        <v>2022</v>
      </c>
      <c r="U1541">
        <f t="shared" si="1441"/>
        <v>2024</v>
      </c>
      <c r="V1541">
        <f t="shared" si="1442"/>
        <v>2</v>
      </c>
      <c r="W1541" t="str">
        <f>IF(TRIM(INDEX(connections!$A:$A,ROW()))="","",TRIM(INDEX(connections!$A:$A,ROW())))</f>
        <v>Ember Knights</v>
      </c>
      <c r="X1541" t="str">
        <f>IF($W1541="","",TRIM(INDEX(connections!$B:$B,ROW())))</f>
        <v>Vellum</v>
      </c>
      <c r="Y1541">
        <f t="shared" si="1443"/>
        <v>287</v>
      </c>
      <c r="Z1541">
        <f t="shared" si="1444"/>
        <v>943</v>
      </c>
      <c r="AA1541" t="str">
        <f t="shared" si="1445"/>
        <v>Yes</v>
      </c>
      <c r="AB1541" t="str">
        <f t="shared" si="1446"/>
        <v/>
      </c>
      <c r="AC1541" t="str">
        <f t="shared" si="1447"/>
        <v/>
      </c>
      <c r="AD1541">
        <f t="shared" si="1448"/>
        <v>0</v>
      </c>
      <c r="AE1541" t="str">
        <f t="shared" si="1449"/>
        <v/>
      </c>
      <c r="BF1541">
        <f t="shared" si="1450"/>
        <v>0</v>
      </c>
      <c r="BG1541">
        <f t="shared" si="1451"/>
        <v>0</v>
      </c>
      <c r="BH1541">
        <f t="shared" si="1452"/>
        <v>0</v>
      </c>
      <c r="BI1541">
        <f t="shared" si="1453"/>
        <v>0</v>
      </c>
      <c r="BJ1541">
        <f t="shared" si="1454"/>
        <v>0</v>
      </c>
      <c r="BK1541">
        <f t="shared" si="1455"/>
        <v>0</v>
      </c>
      <c r="BL1541">
        <f t="shared" si="1456"/>
        <v>0</v>
      </c>
      <c r="BM1541">
        <f t="shared" si="1457"/>
        <v>0</v>
      </c>
      <c r="BN1541">
        <f t="shared" si="1458"/>
        <v>0</v>
      </c>
      <c r="BO1541">
        <f t="shared" si="1459"/>
        <v>0</v>
      </c>
      <c r="BP1541">
        <f t="shared" si="1460"/>
        <v>0</v>
      </c>
      <c r="BQ1541">
        <f t="shared" si="1461"/>
        <v>0</v>
      </c>
      <c r="BR1541">
        <f t="shared" si="1462"/>
        <v>0</v>
      </c>
      <c r="BS1541">
        <f t="shared" si="1463"/>
        <v>0</v>
      </c>
      <c r="BT1541">
        <f t="shared" si="1464"/>
        <v>0</v>
      </c>
    </row>
    <row r="1542" spans="20:72" x14ac:dyDescent="0.25">
      <c r="T1542">
        <f t="shared" si="1440"/>
        <v>2020</v>
      </c>
      <c r="U1542">
        <f t="shared" si="1441"/>
        <v>2024</v>
      </c>
      <c r="V1542">
        <f t="shared" si="1442"/>
        <v>4</v>
      </c>
      <c r="W1542" t="str">
        <f>IF(TRIM(INDEX(connections!$A:$A,ROW()))="","",TRIM(INDEX(connections!$A:$A,ROW())))</f>
        <v>Gunfire Reborn</v>
      </c>
      <c r="X1542" t="str">
        <f>IF($W1542="","",TRIM(INDEX(connections!$B:$B,ROW())))</f>
        <v>Vellum</v>
      </c>
      <c r="Y1542">
        <f t="shared" si="1443"/>
        <v>368</v>
      </c>
      <c r="Z1542">
        <f t="shared" si="1444"/>
        <v>943</v>
      </c>
      <c r="AA1542" t="str">
        <f t="shared" si="1445"/>
        <v>Yes</v>
      </c>
      <c r="AB1542" t="str">
        <f t="shared" si="1446"/>
        <v/>
      </c>
      <c r="AC1542" t="str">
        <f t="shared" si="1447"/>
        <v/>
      </c>
      <c r="AD1542">
        <f t="shared" si="1448"/>
        <v>0</v>
      </c>
      <c r="AE1542" t="str">
        <f t="shared" si="1449"/>
        <v/>
      </c>
      <c r="BF1542">
        <f t="shared" si="1450"/>
        <v>0</v>
      </c>
      <c r="BG1542">
        <f t="shared" si="1451"/>
        <v>0</v>
      </c>
      <c r="BH1542">
        <f t="shared" si="1452"/>
        <v>0</v>
      </c>
      <c r="BI1542">
        <f t="shared" si="1453"/>
        <v>0</v>
      </c>
      <c r="BJ1542">
        <f t="shared" si="1454"/>
        <v>0</v>
      </c>
      <c r="BK1542">
        <f t="shared" si="1455"/>
        <v>0</v>
      </c>
      <c r="BL1542">
        <f t="shared" si="1456"/>
        <v>0</v>
      </c>
      <c r="BM1542">
        <f t="shared" si="1457"/>
        <v>0</v>
      </c>
      <c r="BN1542">
        <f t="shared" si="1458"/>
        <v>0</v>
      </c>
      <c r="BO1542">
        <f t="shared" si="1459"/>
        <v>0</v>
      </c>
      <c r="BP1542">
        <f t="shared" si="1460"/>
        <v>0</v>
      </c>
      <c r="BQ1542">
        <f t="shared" si="1461"/>
        <v>0</v>
      </c>
      <c r="BR1542">
        <f t="shared" si="1462"/>
        <v>0</v>
      </c>
      <c r="BS1542">
        <f t="shared" si="1463"/>
        <v>0</v>
      </c>
      <c r="BT1542">
        <f t="shared" si="1464"/>
        <v>0</v>
      </c>
    </row>
    <row r="1543" spans="20:72" x14ac:dyDescent="0.25">
      <c r="T1543">
        <f t="shared" si="1440"/>
        <v>2019</v>
      </c>
      <c r="U1543">
        <f t="shared" si="1441"/>
        <v>2024</v>
      </c>
      <c r="V1543">
        <f t="shared" si="1442"/>
        <v>5</v>
      </c>
      <c r="W1543" t="str">
        <f>IF(TRIM(INDEX(connections!$A:$A,ROW()))="","",TRIM(INDEX(connections!$A:$A,ROW())))</f>
        <v>Hades</v>
      </c>
      <c r="X1543" t="str">
        <f>IF($W1543="","",TRIM(INDEX(connections!$B:$B,ROW())))</f>
        <v>Vellum</v>
      </c>
      <c r="Y1543">
        <f t="shared" si="1443"/>
        <v>375</v>
      </c>
      <c r="Z1543">
        <f t="shared" si="1444"/>
        <v>943</v>
      </c>
      <c r="AA1543" t="str">
        <f t="shared" si="1445"/>
        <v>Yes</v>
      </c>
      <c r="AB1543" t="str">
        <f t="shared" si="1446"/>
        <v/>
      </c>
      <c r="AC1543" t="str">
        <f t="shared" si="1447"/>
        <v/>
      </c>
      <c r="AD1543">
        <f t="shared" si="1448"/>
        <v>0</v>
      </c>
      <c r="AE1543" t="str">
        <f t="shared" si="1449"/>
        <v/>
      </c>
      <c r="BF1543">
        <f t="shared" si="1450"/>
        <v>0</v>
      </c>
      <c r="BG1543">
        <f t="shared" si="1451"/>
        <v>0</v>
      </c>
      <c r="BH1543">
        <f t="shared" si="1452"/>
        <v>0</v>
      </c>
      <c r="BI1543">
        <f t="shared" si="1453"/>
        <v>0</v>
      </c>
      <c r="BJ1543">
        <f t="shared" si="1454"/>
        <v>0</v>
      </c>
      <c r="BK1543">
        <f t="shared" si="1455"/>
        <v>0</v>
      </c>
      <c r="BL1543">
        <f t="shared" si="1456"/>
        <v>0</v>
      </c>
      <c r="BM1543">
        <f t="shared" si="1457"/>
        <v>0</v>
      </c>
      <c r="BN1543">
        <f t="shared" si="1458"/>
        <v>0</v>
      </c>
      <c r="BO1543">
        <f t="shared" si="1459"/>
        <v>0</v>
      </c>
      <c r="BP1543">
        <f t="shared" si="1460"/>
        <v>0</v>
      </c>
      <c r="BQ1543">
        <f t="shared" si="1461"/>
        <v>0</v>
      </c>
      <c r="BR1543">
        <f t="shared" si="1462"/>
        <v>0</v>
      </c>
      <c r="BS1543">
        <f t="shared" si="1463"/>
        <v>0</v>
      </c>
      <c r="BT1543">
        <f t="shared" si="1464"/>
        <v>0</v>
      </c>
    </row>
    <row r="1544" spans="20:72" x14ac:dyDescent="0.25">
      <c r="T1544">
        <f t="shared" si="1440"/>
        <v>2020</v>
      </c>
      <c r="U1544">
        <f t="shared" si="1441"/>
        <v>2024</v>
      </c>
      <c r="V1544">
        <f t="shared" si="1442"/>
        <v>4</v>
      </c>
      <c r="W1544" t="str">
        <f>IF(TRIM(INDEX(connections!$A:$A,ROW()))="","",TRIM(INDEX(connections!$A:$A,ROW())))</f>
        <v>Risk of Rain 2</v>
      </c>
      <c r="X1544" t="str">
        <f>IF($W1544="","",TRIM(INDEX(connections!$B:$B,ROW())))</f>
        <v>Vellum</v>
      </c>
      <c r="Y1544">
        <f t="shared" si="1443"/>
        <v>688</v>
      </c>
      <c r="Z1544">
        <f t="shared" si="1444"/>
        <v>943</v>
      </c>
      <c r="AA1544" t="str">
        <f t="shared" si="1445"/>
        <v>Yes</v>
      </c>
      <c r="AB1544" t="str">
        <f t="shared" si="1446"/>
        <v/>
      </c>
      <c r="AC1544" t="str">
        <f t="shared" si="1447"/>
        <v/>
      </c>
      <c r="AD1544">
        <f t="shared" si="1448"/>
        <v>0</v>
      </c>
      <c r="AE1544" t="str">
        <f t="shared" si="1449"/>
        <v/>
      </c>
      <c r="BF1544">
        <f t="shared" si="1450"/>
        <v>0</v>
      </c>
      <c r="BG1544">
        <f t="shared" si="1451"/>
        <v>0</v>
      </c>
      <c r="BH1544">
        <f t="shared" si="1452"/>
        <v>0</v>
      </c>
      <c r="BI1544">
        <f t="shared" si="1453"/>
        <v>0</v>
      </c>
      <c r="BJ1544">
        <f t="shared" si="1454"/>
        <v>0</v>
      </c>
      <c r="BK1544">
        <f t="shared" si="1455"/>
        <v>0</v>
      </c>
      <c r="BL1544">
        <f t="shared" si="1456"/>
        <v>0</v>
      </c>
      <c r="BM1544">
        <f t="shared" si="1457"/>
        <v>0</v>
      </c>
      <c r="BN1544">
        <f t="shared" si="1458"/>
        <v>0</v>
      </c>
      <c r="BO1544">
        <f t="shared" si="1459"/>
        <v>0</v>
      </c>
      <c r="BP1544">
        <f t="shared" si="1460"/>
        <v>0</v>
      </c>
      <c r="BQ1544">
        <f t="shared" si="1461"/>
        <v>0</v>
      </c>
      <c r="BR1544">
        <f t="shared" si="1462"/>
        <v>0</v>
      </c>
      <c r="BS1544">
        <f t="shared" si="1463"/>
        <v>0</v>
      </c>
      <c r="BT1544">
        <f t="shared" si="1464"/>
        <v>0</v>
      </c>
    </row>
    <row r="1545" spans="20:72" x14ac:dyDescent="0.25">
      <c r="T1545">
        <f t="shared" si="1440"/>
        <v>2014</v>
      </c>
      <c r="U1545">
        <f t="shared" si="1441"/>
        <v>2024</v>
      </c>
      <c r="V1545">
        <f t="shared" si="1442"/>
        <v>10</v>
      </c>
      <c r="W1545" t="str">
        <f>IF(TRIM(INDEX(connections!$A:$A,ROW()))="","",TRIM(INDEX(connections!$A:$A,ROW())))</f>
        <v>Ziggurat</v>
      </c>
      <c r="X1545" t="str">
        <f>IF($W1545="","",TRIM(INDEX(connections!$B:$B,ROW())))</f>
        <v>Vellum</v>
      </c>
      <c r="Y1545">
        <f t="shared" si="1443"/>
        <v>991</v>
      </c>
      <c r="Z1545">
        <f t="shared" si="1444"/>
        <v>943</v>
      </c>
      <c r="AA1545" t="str">
        <f t="shared" si="1445"/>
        <v>Yes</v>
      </c>
      <c r="AB1545" t="str">
        <f t="shared" si="1446"/>
        <v/>
      </c>
      <c r="AC1545" t="str">
        <f t="shared" si="1447"/>
        <v/>
      </c>
      <c r="AD1545">
        <f t="shared" si="1448"/>
        <v>0</v>
      </c>
      <c r="AE1545" t="str">
        <f t="shared" si="1449"/>
        <v/>
      </c>
      <c r="BF1545">
        <f t="shared" si="1450"/>
        <v>0</v>
      </c>
      <c r="BG1545">
        <f t="shared" si="1451"/>
        <v>0</v>
      </c>
      <c r="BH1545">
        <f t="shared" si="1452"/>
        <v>0</v>
      </c>
      <c r="BI1545">
        <f t="shared" si="1453"/>
        <v>0</v>
      </c>
      <c r="BJ1545">
        <f t="shared" si="1454"/>
        <v>0</v>
      </c>
      <c r="BK1545">
        <f t="shared" si="1455"/>
        <v>0</v>
      </c>
      <c r="BL1545">
        <f t="shared" si="1456"/>
        <v>0</v>
      </c>
      <c r="BM1545">
        <f t="shared" si="1457"/>
        <v>0</v>
      </c>
      <c r="BN1545">
        <f t="shared" si="1458"/>
        <v>0</v>
      </c>
      <c r="BO1545">
        <f t="shared" si="1459"/>
        <v>0</v>
      </c>
      <c r="BP1545">
        <f t="shared" si="1460"/>
        <v>0</v>
      </c>
      <c r="BQ1545">
        <f t="shared" si="1461"/>
        <v>0</v>
      </c>
      <c r="BR1545">
        <f t="shared" si="1462"/>
        <v>0</v>
      </c>
      <c r="BS1545">
        <f t="shared" si="1463"/>
        <v>0</v>
      </c>
      <c r="BT1545">
        <f t="shared" si="1464"/>
        <v>0</v>
      </c>
    </row>
    <row r="1546" spans="20:72" x14ac:dyDescent="0.25">
      <c r="T1546">
        <f t="shared" si="1440"/>
        <v>2021</v>
      </c>
      <c r="U1546">
        <f t="shared" si="1441"/>
        <v>2026</v>
      </c>
      <c r="V1546">
        <f t="shared" si="1442"/>
        <v>5</v>
      </c>
      <c r="W1546" t="str">
        <f>IF(TRIM(INDEX(connections!$A:$A,ROW()))="","",TRIM(INDEX(connections!$A:$A,ROW())))</f>
        <v>Vampire Survivors</v>
      </c>
      <c r="X1546" t="str">
        <f>IF($W1546="","",TRIM(INDEX(connections!$B:$B,ROW())))</f>
        <v>Vital Shell</v>
      </c>
      <c r="Y1546">
        <f t="shared" si="1443"/>
        <v>941</v>
      </c>
      <c r="Z1546">
        <f t="shared" si="1444"/>
        <v>944</v>
      </c>
      <c r="AA1546" t="str">
        <f t="shared" si="1445"/>
        <v>Yes</v>
      </c>
      <c r="AB1546" t="str">
        <f t="shared" si="1446"/>
        <v>Yes</v>
      </c>
      <c r="AC1546">
        <f t="shared" si="1447"/>
        <v>1</v>
      </c>
      <c r="AD1546">
        <f t="shared" si="1448"/>
        <v>0</v>
      </c>
      <c r="AE1546" t="str">
        <f t="shared" si="1449"/>
        <v/>
      </c>
      <c r="BF1546">
        <f t="shared" si="1450"/>
        <v>0</v>
      </c>
      <c r="BG1546">
        <f t="shared" si="1451"/>
        <v>0</v>
      </c>
      <c r="BH1546">
        <f t="shared" si="1452"/>
        <v>0</v>
      </c>
      <c r="BI1546">
        <f t="shared" si="1453"/>
        <v>0</v>
      </c>
      <c r="BJ1546">
        <f t="shared" si="1454"/>
        <v>0</v>
      </c>
      <c r="BK1546">
        <f t="shared" si="1455"/>
        <v>0</v>
      </c>
      <c r="BL1546">
        <f t="shared" si="1456"/>
        <v>0</v>
      </c>
      <c r="BM1546">
        <f t="shared" si="1457"/>
        <v>0</v>
      </c>
      <c r="BN1546">
        <f t="shared" si="1458"/>
        <v>0</v>
      </c>
      <c r="BO1546">
        <f t="shared" si="1459"/>
        <v>0</v>
      </c>
      <c r="BP1546">
        <f t="shared" si="1460"/>
        <v>0</v>
      </c>
      <c r="BQ1546">
        <f t="shared" si="1461"/>
        <v>0</v>
      </c>
      <c r="BR1546">
        <f t="shared" si="1462"/>
        <v>0</v>
      </c>
      <c r="BS1546">
        <f t="shared" si="1463"/>
        <v>0</v>
      </c>
      <c r="BT1546">
        <f t="shared" si="1464"/>
        <v>0</v>
      </c>
    </row>
    <row r="1547" spans="20:72" x14ac:dyDescent="0.25">
      <c r="T1547">
        <f t="shared" si="1440"/>
        <v>2019</v>
      </c>
      <c r="U1547">
        <f t="shared" si="1441"/>
        <v>2021</v>
      </c>
      <c r="V1547">
        <f t="shared" si="1442"/>
        <v>2</v>
      </c>
      <c r="W1547" t="str">
        <f>IF(TRIM(INDEX(connections!$A:$A,ROW()))="","",TRIM(INDEX(connections!$A:$A,ROW())))</f>
        <v>Dota Auto Chess</v>
      </c>
      <c r="X1547" t="str">
        <f>IF($W1547="","",TRIM(INDEX(connections!$B:$B,ROW())))</f>
        <v>Vivid Knight</v>
      </c>
      <c r="Y1547">
        <f t="shared" si="1443"/>
        <v>250</v>
      </c>
      <c r="Z1547">
        <f t="shared" si="1444"/>
        <v>945</v>
      </c>
      <c r="AA1547" t="str">
        <f t="shared" si="1445"/>
        <v/>
      </c>
      <c r="AB1547" t="str">
        <f t="shared" si="1446"/>
        <v/>
      </c>
      <c r="AC1547" t="str">
        <f t="shared" si="1447"/>
        <v/>
      </c>
      <c r="AD1547">
        <f t="shared" si="1448"/>
        <v>1</v>
      </c>
      <c r="AE1547" t="str">
        <f t="shared" si="1449"/>
        <v/>
      </c>
      <c r="BF1547">
        <f t="shared" si="1450"/>
        <v>1</v>
      </c>
      <c r="BG1547">
        <f t="shared" si="1451"/>
        <v>0</v>
      </c>
      <c r="BH1547">
        <f t="shared" si="1452"/>
        <v>0</v>
      </c>
      <c r="BI1547">
        <f t="shared" si="1453"/>
        <v>0</v>
      </c>
      <c r="BJ1547">
        <f t="shared" si="1454"/>
        <v>0</v>
      </c>
      <c r="BK1547">
        <f t="shared" si="1455"/>
        <v>0</v>
      </c>
      <c r="BL1547">
        <f t="shared" si="1456"/>
        <v>0</v>
      </c>
      <c r="BM1547">
        <f t="shared" si="1457"/>
        <v>0</v>
      </c>
      <c r="BN1547">
        <f t="shared" si="1458"/>
        <v>0</v>
      </c>
      <c r="BO1547">
        <f t="shared" si="1459"/>
        <v>0</v>
      </c>
      <c r="BP1547">
        <f t="shared" si="1460"/>
        <v>0</v>
      </c>
      <c r="BQ1547">
        <f t="shared" si="1461"/>
        <v>0</v>
      </c>
      <c r="BR1547">
        <f t="shared" si="1462"/>
        <v>0</v>
      </c>
      <c r="BS1547">
        <f t="shared" si="1463"/>
        <v>0</v>
      </c>
      <c r="BT1547">
        <f t="shared" si="1464"/>
        <v>0</v>
      </c>
    </row>
    <row r="1548" spans="20:72" x14ac:dyDescent="0.25">
      <c r="T1548">
        <f t="shared" si="1440"/>
        <v>2017</v>
      </c>
      <c r="U1548">
        <f t="shared" si="1441"/>
        <v>2021</v>
      </c>
      <c r="V1548">
        <f t="shared" si="1442"/>
        <v>4</v>
      </c>
      <c r="W1548" t="str">
        <f>IF(TRIM(INDEX(connections!$A:$A,ROW()))="","",TRIM(INDEX(connections!$A:$A,ROW())))</f>
        <v>Slay the Spire</v>
      </c>
      <c r="X1548" t="str">
        <f>IF($W1548="","",TRIM(INDEX(connections!$B:$B,ROW())))</f>
        <v>Vivid Knight</v>
      </c>
      <c r="Y1548">
        <f t="shared" si="1443"/>
        <v>772</v>
      </c>
      <c r="Z1548">
        <f t="shared" si="1444"/>
        <v>945</v>
      </c>
      <c r="AA1548" t="str">
        <f t="shared" si="1445"/>
        <v>Yes</v>
      </c>
      <c r="AB1548" t="str">
        <f t="shared" si="1446"/>
        <v/>
      </c>
      <c r="AC1548" t="str">
        <f t="shared" si="1447"/>
        <v/>
      </c>
      <c r="AD1548">
        <f t="shared" si="1448"/>
        <v>0</v>
      </c>
      <c r="AE1548" t="str">
        <f t="shared" si="1449"/>
        <v/>
      </c>
      <c r="BF1548">
        <f t="shared" si="1450"/>
        <v>1</v>
      </c>
      <c r="BG1548">
        <f t="shared" si="1451"/>
        <v>0</v>
      </c>
      <c r="BH1548">
        <f t="shared" si="1452"/>
        <v>0</v>
      </c>
      <c r="BI1548">
        <f t="shared" si="1453"/>
        <v>0</v>
      </c>
      <c r="BJ1548">
        <f t="shared" si="1454"/>
        <v>0</v>
      </c>
      <c r="BK1548">
        <f t="shared" si="1455"/>
        <v>0</v>
      </c>
      <c r="BL1548">
        <f t="shared" si="1456"/>
        <v>0</v>
      </c>
      <c r="BM1548">
        <f t="shared" si="1457"/>
        <v>0</v>
      </c>
      <c r="BN1548">
        <f t="shared" si="1458"/>
        <v>0</v>
      </c>
      <c r="BO1548">
        <f t="shared" si="1459"/>
        <v>0</v>
      </c>
      <c r="BP1548">
        <f t="shared" si="1460"/>
        <v>0</v>
      </c>
      <c r="BQ1548">
        <f t="shared" si="1461"/>
        <v>0</v>
      </c>
      <c r="BR1548">
        <f t="shared" si="1462"/>
        <v>0</v>
      </c>
      <c r="BS1548">
        <f t="shared" si="1463"/>
        <v>0</v>
      </c>
      <c r="BT1548">
        <f t="shared" si="1464"/>
        <v>0</v>
      </c>
    </row>
    <row r="1549" spans="20:72" x14ac:dyDescent="0.25">
      <c r="T1549">
        <f t="shared" si="1440"/>
        <v>1993</v>
      </c>
      <c r="U1549">
        <f t="shared" si="1441"/>
        <v>2021</v>
      </c>
      <c r="V1549">
        <f t="shared" si="1442"/>
        <v>28</v>
      </c>
      <c r="W1549" t="str">
        <f>IF(TRIM(INDEX(connections!$A:$A,ROW()))="","",TRIM(INDEX(connections!$A:$A,ROW())))</f>
        <v>Torneko's Great Adventure: Mystery Dungeon</v>
      </c>
      <c r="X1549" t="str">
        <f>IF($W1549="","",TRIM(INDEX(connections!$B:$B,ROW())))</f>
        <v>Vivid Knight</v>
      </c>
      <c r="Y1549">
        <f t="shared" si="1443"/>
        <v>905</v>
      </c>
      <c r="Z1549">
        <f t="shared" si="1444"/>
        <v>945</v>
      </c>
      <c r="AA1549" t="str">
        <f t="shared" si="1445"/>
        <v>Yes</v>
      </c>
      <c r="AB1549" t="str">
        <f t="shared" si="1446"/>
        <v/>
      </c>
      <c r="AC1549" t="str">
        <f t="shared" si="1447"/>
        <v/>
      </c>
      <c r="AD1549">
        <f t="shared" si="1448"/>
        <v>1</v>
      </c>
      <c r="AE1549" t="str">
        <f t="shared" si="1449"/>
        <v/>
      </c>
      <c r="BF1549">
        <f t="shared" si="1450"/>
        <v>1</v>
      </c>
      <c r="BG1549">
        <f t="shared" si="1451"/>
        <v>0</v>
      </c>
      <c r="BH1549">
        <f t="shared" si="1452"/>
        <v>0</v>
      </c>
      <c r="BI1549">
        <f t="shared" si="1453"/>
        <v>0</v>
      </c>
      <c r="BJ1549">
        <f t="shared" si="1454"/>
        <v>0</v>
      </c>
      <c r="BK1549">
        <f t="shared" si="1455"/>
        <v>0</v>
      </c>
      <c r="BL1549">
        <f t="shared" si="1456"/>
        <v>0</v>
      </c>
      <c r="BM1549">
        <f t="shared" si="1457"/>
        <v>0</v>
      </c>
      <c r="BN1549">
        <f t="shared" si="1458"/>
        <v>0</v>
      </c>
      <c r="BO1549">
        <f t="shared" si="1459"/>
        <v>0</v>
      </c>
      <c r="BP1549">
        <f t="shared" si="1460"/>
        <v>0</v>
      </c>
      <c r="BQ1549">
        <f t="shared" si="1461"/>
        <v>0</v>
      </c>
      <c r="BR1549">
        <f t="shared" si="1462"/>
        <v>0</v>
      </c>
      <c r="BS1549">
        <f t="shared" si="1463"/>
        <v>0</v>
      </c>
      <c r="BT1549">
        <f t="shared" si="1464"/>
        <v>0</v>
      </c>
    </row>
    <row r="1550" spans="20:72" x14ac:dyDescent="0.25">
      <c r="T1550">
        <f t="shared" si="1440"/>
        <v>2021</v>
      </c>
      <c r="U1550">
        <f t="shared" si="1441"/>
        <v>2025</v>
      </c>
      <c r="V1550">
        <f t="shared" si="1442"/>
        <v>4</v>
      </c>
      <c r="W1550" t="str">
        <f>IF(TRIM(INDEX(connections!$A:$A,ROW()))="","",TRIM(INDEX(connections!$A:$A,ROW())))</f>
        <v>Vivid Knight</v>
      </c>
      <c r="X1550" t="str">
        <f>IF($W1550="","",TRIM(INDEX(connections!$B:$B,ROW())))</f>
        <v>Vivid World</v>
      </c>
      <c r="Y1550">
        <f t="shared" si="1443"/>
        <v>945</v>
      </c>
      <c r="Z1550">
        <f t="shared" si="1444"/>
        <v>946</v>
      </c>
      <c r="AA1550" t="str">
        <f t="shared" si="1445"/>
        <v/>
      </c>
      <c r="AB1550" t="str">
        <f t="shared" si="1446"/>
        <v/>
      </c>
      <c r="AC1550" t="str">
        <f t="shared" si="1447"/>
        <v/>
      </c>
      <c r="AD1550">
        <f t="shared" si="1448"/>
        <v>0</v>
      </c>
      <c r="AE1550" t="str">
        <f t="shared" si="1449"/>
        <v/>
      </c>
      <c r="BF1550">
        <f t="shared" si="1450"/>
        <v>0</v>
      </c>
      <c r="BG1550">
        <f t="shared" si="1451"/>
        <v>0</v>
      </c>
      <c r="BH1550">
        <f t="shared" si="1452"/>
        <v>0</v>
      </c>
      <c r="BI1550">
        <f t="shared" si="1453"/>
        <v>0</v>
      </c>
      <c r="BJ1550">
        <f t="shared" si="1454"/>
        <v>0</v>
      </c>
      <c r="BK1550">
        <f t="shared" si="1455"/>
        <v>0</v>
      </c>
      <c r="BL1550">
        <f t="shared" si="1456"/>
        <v>0</v>
      </c>
      <c r="BM1550">
        <f t="shared" si="1457"/>
        <v>0</v>
      </c>
      <c r="BN1550">
        <f t="shared" si="1458"/>
        <v>0</v>
      </c>
      <c r="BO1550">
        <f t="shared" si="1459"/>
        <v>0</v>
      </c>
      <c r="BP1550">
        <f t="shared" si="1460"/>
        <v>0</v>
      </c>
      <c r="BQ1550">
        <f t="shared" si="1461"/>
        <v>0</v>
      </c>
      <c r="BR1550">
        <f t="shared" si="1462"/>
        <v>0</v>
      </c>
      <c r="BS1550">
        <f t="shared" si="1463"/>
        <v>0</v>
      </c>
      <c r="BT1550">
        <f t="shared" si="1464"/>
        <v>0</v>
      </c>
    </row>
    <row r="1551" spans="20:72" x14ac:dyDescent="0.25">
      <c r="T1551">
        <f t="shared" si="1440"/>
        <v>2015</v>
      </c>
      <c r="U1551">
        <f t="shared" si="1441"/>
        <v>2026</v>
      </c>
      <c r="V1551">
        <f t="shared" si="1442"/>
        <v>11</v>
      </c>
      <c r="W1551" t="str">
        <f>IF(TRIM(INDEX(connections!$A:$A,ROW()))="","",TRIM(INDEX(connections!$A:$A,ROW())))</f>
        <v>Darkest Dungeon</v>
      </c>
      <c r="X1551" t="str">
        <f>IF($W1551="","",TRIM(INDEX(connections!$B:$B,ROW())))</f>
        <v>Voice of Belldona</v>
      </c>
      <c r="Y1551">
        <f t="shared" si="1443"/>
        <v>190</v>
      </c>
      <c r="Z1551">
        <f t="shared" si="1444"/>
        <v>947</v>
      </c>
      <c r="AA1551" t="str">
        <f t="shared" si="1445"/>
        <v>Yes</v>
      </c>
      <c r="AB1551" t="str">
        <f t="shared" si="1446"/>
        <v/>
      </c>
      <c r="AC1551" t="str">
        <f t="shared" si="1447"/>
        <v/>
      </c>
      <c r="AD1551">
        <f t="shared" si="1448"/>
        <v>1</v>
      </c>
      <c r="AE1551" t="str">
        <f t="shared" si="1449"/>
        <v/>
      </c>
      <c r="BF1551">
        <f t="shared" si="1450"/>
        <v>0</v>
      </c>
      <c r="BG1551">
        <f t="shared" si="1451"/>
        <v>0</v>
      </c>
      <c r="BH1551">
        <f t="shared" si="1452"/>
        <v>0</v>
      </c>
      <c r="BI1551">
        <f t="shared" si="1453"/>
        <v>0</v>
      </c>
      <c r="BJ1551">
        <f t="shared" si="1454"/>
        <v>0</v>
      </c>
      <c r="BK1551">
        <f t="shared" si="1455"/>
        <v>0</v>
      </c>
      <c r="BL1551">
        <f t="shared" si="1456"/>
        <v>0</v>
      </c>
      <c r="BM1551">
        <f t="shared" si="1457"/>
        <v>0</v>
      </c>
      <c r="BN1551">
        <f t="shared" si="1458"/>
        <v>0</v>
      </c>
      <c r="BO1551">
        <f t="shared" si="1459"/>
        <v>0</v>
      </c>
      <c r="BP1551">
        <f t="shared" si="1460"/>
        <v>0</v>
      </c>
      <c r="BQ1551">
        <f t="shared" si="1461"/>
        <v>0</v>
      </c>
      <c r="BR1551">
        <f t="shared" si="1462"/>
        <v>0</v>
      </c>
      <c r="BS1551">
        <f t="shared" si="1463"/>
        <v>0</v>
      </c>
      <c r="BT1551">
        <f t="shared" si="1464"/>
        <v>0</v>
      </c>
    </row>
    <row r="1552" spans="20:72" x14ac:dyDescent="0.25">
      <c r="T1552">
        <f t="shared" si="1440"/>
        <v>2017</v>
      </c>
      <c r="U1552">
        <f t="shared" si="1441"/>
        <v>2026</v>
      </c>
      <c r="V1552">
        <f t="shared" si="1442"/>
        <v>9</v>
      </c>
      <c r="W1552" t="str">
        <f>IF(TRIM(INDEX(connections!$A:$A,ROW()))="","",TRIM(INDEX(connections!$A:$A,ROW())))</f>
        <v>Slay the Spire</v>
      </c>
      <c r="X1552" t="str">
        <f>IF($W1552="","",TRIM(INDEX(connections!$B:$B,ROW())))</f>
        <v>Voice of Belldona</v>
      </c>
      <c r="Y1552">
        <f t="shared" si="1443"/>
        <v>772</v>
      </c>
      <c r="Z1552">
        <f t="shared" si="1444"/>
        <v>947</v>
      </c>
      <c r="AA1552" t="str">
        <f t="shared" si="1445"/>
        <v>Yes</v>
      </c>
      <c r="AB1552" t="str">
        <f t="shared" si="1446"/>
        <v/>
      </c>
      <c r="AC1552" t="str">
        <f t="shared" si="1447"/>
        <v/>
      </c>
      <c r="AD1552">
        <f t="shared" si="1448"/>
        <v>0</v>
      </c>
      <c r="AE1552" t="str">
        <f t="shared" si="1449"/>
        <v/>
      </c>
      <c r="BF1552">
        <f t="shared" si="1450"/>
        <v>0</v>
      </c>
      <c r="BG1552">
        <f t="shared" si="1451"/>
        <v>0</v>
      </c>
      <c r="BH1552">
        <f t="shared" si="1452"/>
        <v>0</v>
      </c>
      <c r="BI1552">
        <f t="shared" si="1453"/>
        <v>0</v>
      </c>
      <c r="BJ1552">
        <f t="shared" si="1454"/>
        <v>0</v>
      </c>
      <c r="BK1552">
        <f t="shared" si="1455"/>
        <v>0</v>
      </c>
      <c r="BL1552">
        <f t="shared" si="1456"/>
        <v>0</v>
      </c>
      <c r="BM1552">
        <f t="shared" si="1457"/>
        <v>0</v>
      </c>
      <c r="BN1552">
        <f t="shared" si="1458"/>
        <v>0</v>
      </c>
      <c r="BO1552">
        <f t="shared" si="1459"/>
        <v>0</v>
      </c>
      <c r="BP1552">
        <f t="shared" si="1460"/>
        <v>0</v>
      </c>
      <c r="BQ1552">
        <f t="shared" si="1461"/>
        <v>0</v>
      </c>
      <c r="BR1552">
        <f t="shared" si="1462"/>
        <v>0</v>
      </c>
      <c r="BS1552">
        <f t="shared" si="1463"/>
        <v>0</v>
      </c>
      <c r="BT1552">
        <f t="shared" si="1464"/>
        <v>0</v>
      </c>
    </row>
    <row r="1553" spans="20:72" x14ac:dyDescent="0.25">
      <c r="T1553">
        <f t="shared" si="1440"/>
        <v>2012</v>
      </c>
      <c r="U1553">
        <f t="shared" si="1441"/>
        <v>2019</v>
      </c>
      <c r="V1553">
        <f t="shared" si="1442"/>
        <v>7</v>
      </c>
      <c r="W1553" t="str">
        <f>IF(TRIM(INDEX(connections!$A:$A,ROW()))="","",TRIM(INDEX(connections!$A:$A,ROW())))</f>
        <v>FTL</v>
      </c>
      <c r="X1553" t="str">
        <f>IF($W1553="","",TRIM(INDEX(connections!$B:$B,ROW())))</f>
        <v>Void Bastards</v>
      </c>
      <c r="Y1553">
        <f t="shared" si="1443"/>
        <v>326</v>
      </c>
      <c r="Z1553">
        <f t="shared" si="1444"/>
        <v>948</v>
      </c>
      <c r="AA1553" t="str">
        <f t="shared" si="1445"/>
        <v>Yes</v>
      </c>
      <c r="AB1553" t="str">
        <f t="shared" si="1446"/>
        <v>Yes</v>
      </c>
      <c r="AC1553">
        <f t="shared" si="1447"/>
        <v>1</v>
      </c>
      <c r="AD1553">
        <f t="shared" si="1448"/>
        <v>1</v>
      </c>
      <c r="AE1553" t="str">
        <f t="shared" si="1449"/>
        <v/>
      </c>
      <c r="BF1553">
        <f t="shared" si="1450"/>
        <v>1</v>
      </c>
      <c r="BG1553">
        <f t="shared" si="1451"/>
        <v>0</v>
      </c>
      <c r="BH1553">
        <f t="shared" si="1452"/>
        <v>0</v>
      </c>
      <c r="BI1553">
        <f t="shared" si="1453"/>
        <v>0</v>
      </c>
      <c r="BJ1553">
        <f t="shared" si="1454"/>
        <v>0</v>
      </c>
      <c r="BK1553">
        <f t="shared" si="1455"/>
        <v>0</v>
      </c>
      <c r="BL1553">
        <f t="shared" si="1456"/>
        <v>0</v>
      </c>
      <c r="BM1553">
        <f t="shared" si="1457"/>
        <v>0</v>
      </c>
      <c r="BN1553">
        <f t="shared" si="1458"/>
        <v>0</v>
      </c>
      <c r="BO1553">
        <f t="shared" si="1459"/>
        <v>0</v>
      </c>
      <c r="BP1553">
        <f t="shared" si="1460"/>
        <v>0</v>
      </c>
      <c r="BQ1553">
        <f t="shared" si="1461"/>
        <v>0</v>
      </c>
      <c r="BR1553">
        <f t="shared" si="1462"/>
        <v>0</v>
      </c>
      <c r="BS1553">
        <f t="shared" si="1463"/>
        <v>0</v>
      </c>
      <c r="BT1553">
        <f t="shared" si="1464"/>
        <v>0</v>
      </c>
    </row>
    <row r="1554" spans="20:72" x14ac:dyDescent="0.25">
      <c r="T1554">
        <f t="shared" si="1440"/>
        <v>2021</v>
      </c>
      <c r="U1554">
        <f t="shared" si="1441"/>
        <v>2022</v>
      </c>
      <c r="V1554">
        <f t="shared" si="1442"/>
        <v>1</v>
      </c>
      <c r="W1554" t="str">
        <f>IF(TRIM(INDEX(connections!$A:$A,ROW()))="","",TRIM(INDEX(connections!$A:$A,ROW())))</f>
        <v>Vampire Survivors</v>
      </c>
      <c r="X1554" t="str">
        <f>IF($W1554="","",TRIM(INDEX(connections!$B:$B,ROW())))</f>
        <v>Void Scrappers</v>
      </c>
      <c r="Y1554">
        <f t="shared" si="1443"/>
        <v>941</v>
      </c>
      <c r="Z1554">
        <f t="shared" si="1444"/>
        <v>949</v>
      </c>
      <c r="AA1554" t="str">
        <f t="shared" si="1445"/>
        <v>Yes</v>
      </c>
      <c r="AB1554" t="str">
        <f t="shared" si="1446"/>
        <v>Yes</v>
      </c>
      <c r="AC1554">
        <f t="shared" si="1447"/>
        <v>1</v>
      </c>
      <c r="AD1554">
        <f t="shared" si="1448"/>
        <v>0</v>
      </c>
      <c r="AE1554" t="str">
        <f t="shared" si="1449"/>
        <v/>
      </c>
      <c r="BF1554">
        <f t="shared" si="1450"/>
        <v>2</v>
      </c>
      <c r="BG1554">
        <f t="shared" si="1451"/>
        <v>0</v>
      </c>
      <c r="BH1554">
        <f t="shared" si="1452"/>
        <v>0</v>
      </c>
      <c r="BI1554">
        <f t="shared" si="1453"/>
        <v>0</v>
      </c>
      <c r="BJ1554">
        <f t="shared" si="1454"/>
        <v>0</v>
      </c>
      <c r="BK1554">
        <f t="shared" si="1455"/>
        <v>0</v>
      </c>
      <c r="BL1554">
        <f t="shared" si="1456"/>
        <v>0</v>
      </c>
      <c r="BM1554">
        <f t="shared" si="1457"/>
        <v>0</v>
      </c>
      <c r="BN1554">
        <f t="shared" si="1458"/>
        <v>0</v>
      </c>
      <c r="BO1554">
        <f t="shared" si="1459"/>
        <v>0</v>
      </c>
      <c r="BP1554">
        <f t="shared" si="1460"/>
        <v>0</v>
      </c>
      <c r="BQ1554">
        <f t="shared" si="1461"/>
        <v>0</v>
      </c>
      <c r="BR1554">
        <f t="shared" si="1462"/>
        <v>0</v>
      </c>
      <c r="BS1554">
        <f t="shared" si="1463"/>
        <v>0</v>
      </c>
      <c r="BT1554">
        <f t="shared" si="1464"/>
        <v>0</v>
      </c>
    </row>
    <row r="1555" spans="20:72" x14ac:dyDescent="0.25">
      <c r="T1555">
        <f t="shared" si="1440"/>
        <v>2006</v>
      </c>
      <c r="U1555">
        <f t="shared" si="1441"/>
        <v>2024</v>
      </c>
      <c r="V1555">
        <f t="shared" si="1442"/>
        <v>18</v>
      </c>
      <c r="W1555" t="str">
        <f>IF(TRIM(INDEX(connections!$A:$A,ROW()))="","",TRIM(INDEX(connections!$A:$A,ROW())))</f>
        <v>Dwarf Fortress</v>
      </c>
      <c r="X1555" t="str">
        <f>IF($W1555="","",TRIM(INDEX(connections!$B:$B,ROW())))</f>
        <v>Void War</v>
      </c>
      <c r="Y1555">
        <f t="shared" si="1443"/>
        <v>279</v>
      </c>
      <c r="Z1555">
        <f t="shared" si="1444"/>
        <v>950</v>
      </c>
      <c r="AA1555" t="str">
        <f t="shared" si="1445"/>
        <v>Yes</v>
      </c>
      <c r="AB1555" t="str">
        <f t="shared" si="1446"/>
        <v/>
      </c>
      <c r="AC1555" t="str">
        <f t="shared" si="1447"/>
        <v/>
      </c>
      <c r="AD1555">
        <f t="shared" si="1448"/>
        <v>0</v>
      </c>
      <c r="AE1555" t="str">
        <f t="shared" si="1449"/>
        <v/>
      </c>
      <c r="BF1555">
        <f t="shared" si="1450"/>
        <v>0</v>
      </c>
      <c r="BG1555">
        <f t="shared" si="1451"/>
        <v>0</v>
      </c>
      <c r="BH1555">
        <f t="shared" si="1452"/>
        <v>0</v>
      </c>
      <c r="BI1555">
        <f t="shared" si="1453"/>
        <v>0</v>
      </c>
      <c r="BJ1555">
        <f t="shared" si="1454"/>
        <v>0</v>
      </c>
      <c r="BK1555">
        <f t="shared" si="1455"/>
        <v>0</v>
      </c>
      <c r="BL1555">
        <f t="shared" si="1456"/>
        <v>0</v>
      </c>
      <c r="BM1555">
        <f t="shared" si="1457"/>
        <v>0</v>
      </c>
      <c r="BN1555">
        <f t="shared" si="1458"/>
        <v>0</v>
      </c>
      <c r="BO1555">
        <f t="shared" si="1459"/>
        <v>0</v>
      </c>
      <c r="BP1555">
        <f t="shared" si="1460"/>
        <v>0</v>
      </c>
      <c r="BQ1555">
        <f t="shared" si="1461"/>
        <v>0</v>
      </c>
      <c r="BR1555">
        <f t="shared" si="1462"/>
        <v>0</v>
      </c>
      <c r="BS1555">
        <f t="shared" si="1463"/>
        <v>0</v>
      </c>
      <c r="BT1555">
        <f t="shared" si="1464"/>
        <v>0</v>
      </c>
    </row>
    <row r="1556" spans="20:72" x14ac:dyDescent="0.25">
      <c r="T1556">
        <f t="shared" si="1440"/>
        <v>2012</v>
      </c>
      <c r="U1556">
        <f t="shared" si="1441"/>
        <v>2024</v>
      </c>
      <c r="V1556">
        <f t="shared" si="1442"/>
        <v>12</v>
      </c>
      <c r="W1556" t="str">
        <f>IF(TRIM(INDEX(connections!$A:$A,ROW()))="","",TRIM(INDEX(connections!$A:$A,ROW())))</f>
        <v>FTL</v>
      </c>
      <c r="X1556" t="str">
        <f>IF($W1556="","",TRIM(INDEX(connections!$B:$B,ROW())))</f>
        <v>Void War</v>
      </c>
      <c r="Y1556">
        <f t="shared" si="1443"/>
        <v>326</v>
      </c>
      <c r="Z1556">
        <f t="shared" si="1444"/>
        <v>950</v>
      </c>
      <c r="AA1556" t="str">
        <f t="shared" si="1445"/>
        <v>Yes</v>
      </c>
      <c r="AB1556" t="str">
        <f t="shared" si="1446"/>
        <v/>
      </c>
      <c r="AC1556" t="str">
        <f t="shared" si="1447"/>
        <v/>
      </c>
      <c r="AD1556">
        <f t="shared" si="1448"/>
        <v>0</v>
      </c>
      <c r="AE1556" t="str">
        <f t="shared" si="1449"/>
        <v/>
      </c>
      <c r="BF1556">
        <f t="shared" si="1450"/>
        <v>0</v>
      </c>
      <c r="BG1556">
        <f t="shared" si="1451"/>
        <v>0</v>
      </c>
      <c r="BH1556">
        <f t="shared" si="1452"/>
        <v>0</v>
      </c>
      <c r="BI1556">
        <f t="shared" si="1453"/>
        <v>0</v>
      </c>
      <c r="BJ1556">
        <f t="shared" si="1454"/>
        <v>0</v>
      </c>
      <c r="BK1556">
        <f t="shared" si="1455"/>
        <v>0</v>
      </c>
      <c r="BL1556">
        <f t="shared" si="1456"/>
        <v>0</v>
      </c>
      <c r="BM1556">
        <f t="shared" si="1457"/>
        <v>0</v>
      </c>
      <c r="BN1556">
        <f t="shared" si="1458"/>
        <v>0</v>
      </c>
      <c r="BO1556">
        <f t="shared" si="1459"/>
        <v>0</v>
      </c>
      <c r="BP1556">
        <f t="shared" si="1460"/>
        <v>0</v>
      </c>
      <c r="BQ1556">
        <f t="shared" si="1461"/>
        <v>0</v>
      </c>
      <c r="BR1556">
        <f t="shared" si="1462"/>
        <v>0</v>
      </c>
      <c r="BS1556">
        <f t="shared" si="1463"/>
        <v>0</v>
      </c>
      <c r="BT1556">
        <f t="shared" si="1464"/>
        <v>0</v>
      </c>
    </row>
    <row r="1557" spans="20:72" x14ac:dyDescent="0.25">
      <c r="T1557">
        <f t="shared" si="1440"/>
        <v>2015</v>
      </c>
      <c r="U1557">
        <f t="shared" si="1441"/>
        <v>2023</v>
      </c>
      <c r="V1557">
        <f t="shared" si="1442"/>
        <v>8</v>
      </c>
      <c r="W1557" t="str">
        <f>IF(TRIM(INDEX(connections!$A:$A,ROW()))="","",TRIM(INDEX(connections!$A:$A,ROW())))</f>
        <v>Nuclear Throne</v>
      </c>
      <c r="X1557" t="str">
        <f>IF($W1557="","",TRIM(INDEX(connections!$B:$B,ROW())))</f>
        <v>Voidigo</v>
      </c>
      <c r="Y1557">
        <f t="shared" si="1443"/>
        <v>578</v>
      </c>
      <c r="Z1557">
        <f t="shared" si="1444"/>
        <v>951</v>
      </c>
      <c r="AA1557" t="str">
        <f t="shared" si="1445"/>
        <v>Yes</v>
      </c>
      <c r="AB1557" t="str">
        <f t="shared" si="1446"/>
        <v>Yes</v>
      </c>
      <c r="AC1557">
        <f t="shared" si="1447"/>
        <v>1</v>
      </c>
      <c r="AD1557">
        <f t="shared" si="1448"/>
        <v>0</v>
      </c>
      <c r="AE1557" t="str">
        <f t="shared" si="1449"/>
        <v/>
      </c>
      <c r="BF1557">
        <f t="shared" si="1450"/>
        <v>0</v>
      </c>
      <c r="BG1557">
        <f t="shared" si="1451"/>
        <v>0</v>
      </c>
      <c r="BH1557">
        <f t="shared" si="1452"/>
        <v>0</v>
      </c>
      <c r="BI1557">
        <f t="shared" si="1453"/>
        <v>0</v>
      </c>
      <c r="BJ1557">
        <f t="shared" si="1454"/>
        <v>0</v>
      </c>
      <c r="BK1557">
        <f t="shared" si="1455"/>
        <v>0</v>
      </c>
      <c r="BL1557">
        <f t="shared" si="1456"/>
        <v>0</v>
      </c>
      <c r="BM1557">
        <f t="shared" si="1457"/>
        <v>0</v>
      </c>
      <c r="BN1557">
        <f t="shared" si="1458"/>
        <v>0</v>
      </c>
      <c r="BO1557">
        <f t="shared" si="1459"/>
        <v>0</v>
      </c>
      <c r="BP1557">
        <f t="shared" si="1460"/>
        <v>0</v>
      </c>
      <c r="BQ1557">
        <f t="shared" si="1461"/>
        <v>0</v>
      </c>
      <c r="BR1557">
        <f t="shared" si="1462"/>
        <v>0</v>
      </c>
      <c r="BS1557">
        <f t="shared" si="1463"/>
        <v>0</v>
      </c>
      <c r="BT1557">
        <f t="shared" si="1464"/>
        <v>0</v>
      </c>
    </row>
    <row r="1558" spans="20:72" x14ac:dyDescent="0.25">
      <c r="T1558">
        <f t="shared" si="1440"/>
        <v>2022</v>
      </c>
      <c r="U1558">
        <f t="shared" si="1441"/>
        <v>2024</v>
      </c>
      <c r="V1558">
        <f t="shared" si="1442"/>
        <v>2</v>
      </c>
      <c r="W1558" t="str">
        <f>IF(TRIM(INDEX(connections!$A:$A,ROW()))="","",TRIM(INDEX(connections!$A:$A,ROW())))</f>
        <v>Boneraiser Minions</v>
      </c>
      <c r="X1558" t="str">
        <f>IF($W1558="","",TRIM(INDEX(connections!$B:$B,ROW())))</f>
        <v>Voids Vigil</v>
      </c>
      <c r="Y1558">
        <f t="shared" si="1443"/>
        <v>93</v>
      </c>
      <c r="Z1558">
        <f t="shared" si="1444"/>
        <v>952</v>
      </c>
      <c r="AA1558" t="str">
        <f t="shared" si="1445"/>
        <v>Yes</v>
      </c>
      <c r="AB1558" t="str">
        <f t="shared" si="1446"/>
        <v/>
      </c>
      <c r="AC1558" t="str">
        <f t="shared" si="1447"/>
        <v/>
      </c>
      <c r="AD1558">
        <f t="shared" si="1448"/>
        <v>0</v>
      </c>
      <c r="AE1558" t="str">
        <f t="shared" si="1449"/>
        <v/>
      </c>
      <c r="BF1558">
        <f t="shared" si="1450"/>
        <v>0</v>
      </c>
      <c r="BG1558">
        <f t="shared" si="1451"/>
        <v>0</v>
      </c>
      <c r="BH1558">
        <f t="shared" si="1452"/>
        <v>0</v>
      </c>
      <c r="BI1558">
        <f t="shared" si="1453"/>
        <v>0</v>
      </c>
      <c r="BJ1558">
        <f t="shared" si="1454"/>
        <v>0</v>
      </c>
      <c r="BK1558">
        <f t="shared" si="1455"/>
        <v>0</v>
      </c>
      <c r="BL1558">
        <f t="shared" si="1456"/>
        <v>0</v>
      </c>
      <c r="BM1558">
        <f t="shared" si="1457"/>
        <v>0</v>
      </c>
      <c r="BN1558">
        <f t="shared" si="1458"/>
        <v>0</v>
      </c>
      <c r="BO1558">
        <f t="shared" si="1459"/>
        <v>0</v>
      </c>
      <c r="BP1558">
        <f t="shared" si="1460"/>
        <v>0</v>
      </c>
      <c r="BQ1558">
        <f t="shared" si="1461"/>
        <v>0</v>
      </c>
      <c r="BR1558">
        <f t="shared" si="1462"/>
        <v>0</v>
      </c>
      <c r="BS1558">
        <f t="shared" si="1463"/>
        <v>0</v>
      </c>
      <c r="BT1558">
        <f t="shared" si="1464"/>
        <v>0</v>
      </c>
    </row>
    <row r="1559" spans="20:72" x14ac:dyDescent="0.25">
      <c r="T1559">
        <f t="shared" si="1440"/>
        <v>2022</v>
      </c>
      <c r="U1559">
        <f t="shared" si="1441"/>
        <v>2024</v>
      </c>
      <c r="V1559">
        <f t="shared" si="1442"/>
        <v>2</v>
      </c>
      <c r="W1559" t="str">
        <f>IF(TRIM(INDEX(connections!$A:$A,ROW()))="","",TRIM(INDEX(connections!$A:$A,ROW())))</f>
        <v>Brotato</v>
      </c>
      <c r="X1559" t="str">
        <f>IF($W1559="","",TRIM(INDEX(connections!$B:$B,ROW())))</f>
        <v>Voids Vigil</v>
      </c>
      <c r="Y1559">
        <f t="shared" si="1443"/>
        <v>105</v>
      </c>
      <c r="Z1559">
        <f t="shared" si="1444"/>
        <v>952</v>
      </c>
      <c r="AA1559" t="str">
        <f t="shared" si="1445"/>
        <v>Yes</v>
      </c>
      <c r="AB1559" t="str">
        <f t="shared" si="1446"/>
        <v/>
      </c>
      <c r="AC1559" t="str">
        <f t="shared" si="1447"/>
        <v/>
      </c>
      <c r="AD1559">
        <f t="shared" si="1448"/>
        <v>0</v>
      </c>
      <c r="AE1559" t="str">
        <f t="shared" si="1449"/>
        <v/>
      </c>
      <c r="BF1559">
        <f t="shared" si="1450"/>
        <v>0</v>
      </c>
      <c r="BG1559">
        <f t="shared" si="1451"/>
        <v>0</v>
      </c>
      <c r="BH1559">
        <f t="shared" si="1452"/>
        <v>0</v>
      </c>
      <c r="BI1559">
        <f t="shared" si="1453"/>
        <v>0</v>
      </c>
      <c r="BJ1559">
        <f t="shared" si="1454"/>
        <v>0</v>
      </c>
      <c r="BK1559">
        <f t="shared" si="1455"/>
        <v>0</v>
      </c>
      <c r="BL1559">
        <f t="shared" si="1456"/>
        <v>0</v>
      </c>
      <c r="BM1559">
        <f t="shared" si="1457"/>
        <v>0</v>
      </c>
      <c r="BN1559">
        <f t="shared" si="1458"/>
        <v>0</v>
      </c>
      <c r="BO1559">
        <f t="shared" si="1459"/>
        <v>0</v>
      </c>
      <c r="BP1559">
        <f t="shared" si="1460"/>
        <v>0</v>
      </c>
      <c r="BQ1559">
        <f t="shared" si="1461"/>
        <v>0</v>
      </c>
      <c r="BR1559">
        <f t="shared" si="1462"/>
        <v>0</v>
      </c>
      <c r="BS1559">
        <f t="shared" si="1463"/>
        <v>0</v>
      </c>
      <c r="BT1559">
        <f t="shared" si="1464"/>
        <v>0</v>
      </c>
    </row>
    <row r="1560" spans="20:72" x14ac:dyDescent="0.25">
      <c r="T1560">
        <f t="shared" si="1440"/>
        <v>1996</v>
      </c>
      <c r="U1560">
        <f t="shared" si="1441"/>
        <v>2024</v>
      </c>
      <c r="V1560">
        <f t="shared" si="1442"/>
        <v>28</v>
      </c>
      <c r="W1560" t="str">
        <f>IF(TRIM(INDEX(connections!$A:$A,ROW()))="","",TRIM(INDEX(connections!$A:$A,ROW())))</f>
        <v>Diablo</v>
      </c>
      <c r="X1560" t="str">
        <f>IF($W1560="","",TRIM(INDEX(connections!$B:$B,ROW())))</f>
        <v>Voin</v>
      </c>
      <c r="Y1560">
        <f t="shared" si="1443"/>
        <v>225</v>
      </c>
      <c r="Z1560">
        <f t="shared" si="1444"/>
        <v>953</v>
      </c>
      <c r="AA1560" t="str">
        <f t="shared" si="1445"/>
        <v>Yes</v>
      </c>
      <c r="AB1560" t="str">
        <f t="shared" si="1446"/>
        <v/>
      </c>
      <c r="AC1560" t="str">
        <f t="shared" si="1447"/>
        <v/>
      </c>
      <c r="AD1560">
        <f t="shared" si="1448"/>
        <v>0</v>
      </c>
      <c r="AE1560" t="str">
        <f t="shared" si="1449"/>
        <v/>
      </c>
      <c r="BF1560">
        <f t="shared" si="1450"/>
        <v>0</v>
      </c>
      <c r="BG1560">
        <f t="shared" si="1451"/>
        <v>0</v>
      </c>
      <c r="BH1560">
        <f t="shared" si="1452"/>
        <v>0</v>
      </c>
      <c r="BI1560">
        <f t="shared" si="1453"/>
        <v>0</v>
      </c>
      <c r="BJ1560">
        <f t="shared" si="1454"/>
        <v>0</v>
      </c>
      <c r="BK1560">
        <f t="shared" si="1455"/>
        <v>0</v>
      </c>
      <c r="BL1560">
        <f t="shared" si="1456"/>
        <v>0</v>
      </c>
      <c r="BM1560">
        <f t="shared" si="1457"/>
        <v>0</v>
      </c>
      <c r="BN1560">
        <f t="shared" si="1458"/>
        <v>0</v>
      </c>
      <c r="BO1560">
        <f t="shared" si="1459"/>
        <v>0</v>
      </c>
      <c r="BP1560">
        <f t="shared" si="1460"/>
        <v>0</v>
      </c>
      <c r="BQ1560">
        <f t="shared" si="1461"/>
        <v>0</v>
      </c>
      <c r="BR1560">
        <f t="shared" si="1462"/>
        <v>0</v>
      </c>
      <c r="BS1560">
        <f t="shared" si="1463"/>
        <v>0</v>
      </c>
      <c r="BT1560">
        <f t="shared" si="1464"/>
        <v>0</v>
      </c>
    </row>
    <row r="1561" spans="20:72" x14ac:dyDescent="0.25">
      <c r="T1561">
        <f t="shared" si="1440"/>
        <v>2023</v>
      </c>
      <c r="U1561">
        <f t="shared" si="1441"/>
        <v>2024</v>
      </c>
      <c r="V1561">
        <f t="shared" si="1442"/>
        <v>1</v>
      </c>
      <c r="W1561" t="str">
        <f>IF(TRIM(INDEX(connections!$A:$A,ROW()))="","",TRIM(INDEX(connections!$A:$A,ROW())))</f>
        <v>Witchfire</v>
      </c>
      <c r="X1561" t="str">
        <f>IF($W1561="","",TRIM(INDEX(connections!$B:$B,ROW())))</f>
        <v>Voin</v>
      </c>
      <c r="Y1561">
        <f t="shared" si="1443"/>
        <v>975</v>
      </c>
      <c r="Z1561">
        <f t="shared" si="1444"/>
        <v>953</v>
      </c>
      <c r="AA1561" t="str">
        <f t="shared" si="1445"/>
        <v/>
      </c>
      <c r="AB1561" t="str">
        <f t="shared" si="1446"/>
        <v/>
      </c>
      <c r="AC1561" t="str">
        <f t="shared" si="1447"/>
        <v/>
      </c>
      <c r="AD1561">
        <f t="shared" si="1448"/>
        <v>0</v>
      </c>
      <c r="AE1561" t="str">
        <f t="shared" si="1449"/>
        <v/>
      </c>
      <c r="BF1561">
        <f t="shared" si="1450"/>
        <v>0</v>
      </c>
      <c r="BG1561">
        <f t="shared" si="1451"/>
        <v>0</v>
      </c>
      <c r="BH1561">
        <f t="shared" si="1452"/>
        <v>0</v>
      </c>
      <c r="BI1561">
        <f t="shared" si="1453"/>
        <v>0</v>
      </c>
      <c r="BJ1561">
        <f t="shared" si="1454"/>
        <v>0</v>
      </c>
      <c r="BK1561">
        <f t="shared" si="1455"/>
        <v>0</v>
      </c>
      <c r="BL1561">
        <f t="shared" si="1456"/>
        <v>0</v>
      </c>
      <c r="BM1561">
        <f t="shared" si="1457"/>
        <v>0</v>
      </c>
      <c r="BN1561">
        <f t="shared" si="1458"/>
        <v>0</v>
      </c>
      <c r="BO1561">
        <f t="shared" si="1459"/>
        <v>0</v>
      </c>
      <c r="BP1561">
        <f t="shared" si="1460"/>
        <v>0</v>
      </c>
      <c r="BQ1561">
        <f t="shared" si="1461"/>
        <v>0</v>
      </c>
      <c r="BR1561">
        <f t="shared" si="1462"/>
        <v>0</v>
      </c>
      <c r="BS1561">
        <f t="shared" si="1463"/>
        <v>0</v>
      </c>
      <c r="BT1561">
        <f t="shared" si="1464"/>
        <v>0</v>
      </c>
    </row>
    <row r="1562" spans="20:72" x14ac:dyDescent="0.25">
      <c r="T1562">
        <f t="shared" si="1440"/>
        <v>1993</v>
      </c>
      <c r="U1562">
        <f t="shared" si="1441"/>
        <v>1998</v>
      </c>
      <c r="V1562">
        <f t="shared" si="1442"/>
        <v>5</v>
      </c>
      <c r="W1562" t="str">
        <f>IF(TRIM(INDEX(connections!$A:$A,ROW()))="","",TRIM(INDEX(connections!$A:$A,ROW())))</f>
        <v>Torneko's Great Adventure: Mystery Dungeon</v>
      </c>
      <c r="X1562" t="str">
        <f>IF($W1562="","",TRIM(INDEX(connections!$B:$B,ROW())))</f>
        <v>Waku Waku Puyo Puyo Dungeon</v>
      </c>
      <c r="Y1562">
        <f t="shared" si="1443"/>
        <v>905</v>
      </c>
      <c r="Z1562">
        <f t="shared" si="1444"/>
        <v>954</v>
      </c>
      <c r="AA1562" t="str">
        <f t="shared" si="1445"/>
        <v>Yes</v>
      </c>
      <c r="AB1562" t="str">
        <f t="shared" si="1446"/>
        <v>Yes</v>
      </c>
      <c r="AC1562">
        <f t="shared" si="1447"/>
        <v>1</v>
      </c>
      <c r="AD1562">
        <f t="shared" si="1448"/>
        <v>0</v>
      </c>
      <c r="AE1562" t="str">
        <f t="shared" si="1449"/>
        <v/>
      </c>
      <c r="BF1562">
        <f t="shared" si="1450"/>
        <v>0</v>
      </c>
      <c r="BG1562">
        <f t="shared" si="1451"/>
        <v>0</v>
      </c>
      <c r="BH1562">
        <f t="shared" si="1452"/>
        <v>0</v>
      </c>
      <c r="BI1562">
        <f t="shared" si="1453"/>
        <v>0</v>
      </c>
      <c r="BJ1562">
        <f t="shared" si="1454"/>
        <v>0</v>
      </c>
      <c r="BK1562">
        <f t="shared" si="1455"/>
        <v>0</v>
      </c>
      <c r="BL1562">
        <f t="shared" si="1456"/>
        <v>0</v>
      </c>
      <c r="BM1562">
        <f t="shared" si="1457"/>
        <v>0</v>
      </c>
      <c r="BN1562">
        <f t="shared" si="1458"/>
        <v>0</v>
      </c>
      <c r="BO1562">
        <f t="shared" si="1459"/>
        <v>0</v>
      </c>
      <c r="BP1562">
        <f t="shared" si="1460"/>
        <v>0</v>
      </c>
      <c r="BQ1562">
        <f t="shared" si="1461"/>
        <v>0</v>
      </c>
      <c r="BR1562">
        <f t="shared" si="1462"/>
        <v>0</v>
      </c>
      <c r="BS1562">
        <f t="shared" si="1463"/>
        <v>0</v>
      </c>
      <c r="BT1562">
        <f t="shared" si="1464"/>
        <v>0</v>
      </c>
    </row>
    <row r="1563" spans="20:72" x14ac:dyDescent="0.25">
      <c r="T1563">
        <f t="shared" si="1440"/>
        <v>2022</v>
      </c>
      <c r="U1563">
        <f t="shared" si="1441"/>
        <v>2023</v>
      </c>
      <c r="V1563">
        <f t="shared" si="1442"/>
        <v>1</v>
      </c>
      <c r="W1563" t="str">
        <f>IF(TRIM(INDEX(connections!$A:$A,ROW()))="","",TRIM(INDEX(connections!$A:$A,ROW())))</f>
        <v>Dome Keeper</v>
      </c>
      <c r="X1563" t="str">
        <f>IF($W1563="","",TRIM(INDEX(connections!$B:$B,ROW())))</f>
        <v>Wall World</v>
      </c>
      <c r="Y1563">
        <f t="shared" si="1443"/>
        <v>244</v>
      </c>
      <c r="Z1563">
        <f t="shared" si="1444"/>
        <v>955</v>
      </c>
      <c r="AA1563" t="str">
        <f t="shared" si="1445"/>
        <v>Yes</v>
      </c>
      <c r="AB1563" t="str">
        <f t="shared" si="1446"/>
        <v>Yes</v>
      </c>
      <c r="AC1563">
        <f t="shared" si="1447"/>
        <v>1</v>
      </c>
      <c r="AD1563">
        <f t="shared" si="1448"/>
        <v>0</v>
      </c>
      <c r="AE1563" t="str">
        <f t="shared" si="1449"/>
        <v/>
      </c>
      <c r="BF1563">
        <f t="shared" si="1450"/>
        <v>1</v>
      </c>
      <c r="BG1563">
        <f t="shared" si="1451"/>
        <v>0</v>
      </c>
      <c r="BH1563">
        <f t="shared" si="1452"/>
        <v>0</v>
      </c>
      <c r="BI1563">
        <f t="shared" si="1453"/>
        <v>0</v>
      </c>
      <c r="BJ1563">
        <f t="shared" si="1454"/>
        <v>0</v>
      </c>
      <c r="BK1563">
        <f t="shared" si="1455"/>
        <v>0</v>
      </c>
      <c r="BL1563">
        <f t="shared" si="1456"/>
        <v>0</v>
      </c>
      <c r="BM1563">
        <f t="shared" si="1457"/>
        <v>0</v>
      </c>
      <c r="BN1563">
        <f t="shared" si="1458"/>
        <v>0</v>
      </c>
      <c r="BO1563">
        <f t="shared" si="1459"/>
        <v>0</v>
      </c>
      <c r="BP1563">
        <f t="shared" si="1460"/>
        <v>0</v>
      </c>
      <c r="BQ1563">
        <f t="shared" si="1461"/>
        <v>0</v>
      </c>
      <c r="BR1563">
        <f t="shared" si="1462"/>
        <v>0</v>
      </c>
      <c r="BS1563">
        <f t="shared" si="1463"/>
        <v>0</v>
      </c>
      <c r="BT1563">
        <f t="shared" si="1464"/>
        <v>0</v>
      </c>
    </row>
    <row r="1564" spans="20:72" x14ac:dyDescent="0.25">
      <c r="T1564">
        <f t="shared" si="1440"/>
        <v>2023</v>
      </c>
      <c r="U1564">
        <f t="shared" si="1441"/>
        <v>2025</v>
      </c>
      <c r="V1564">
        <f t="shared" si="1442"/>
        <v>2</v>
      </c>
      <c r="W1564" t="str">
        <f>IF(TRIM(INDEX(connections!$A:$A,ROW()))="","",TRIM(INDEX(connections!$A:$A,ROW())))</f>
        <v>Wall World</v>
      </c>
      <c r="X1564" t="str">
        <f>IF($W1564="","",TRIM(INDEX(connections!$B:$B,ROW())))</f>
        <v>Wall World 2</v>
      </c>
      <c r="Y1564">
        <f t="shared" si="1443"/>
        <v>955</v>
      </c>
      <c r="Z1564">
        <f t="shared" si="1444"/>
        <v>956</v>
      </c>
      <c r="AA1564" t="str">
        <f t="shared" si="1445"/>
        <v>Yes</v>
      </c>
      <c r="AB1564" t="str">
        <f t="shared" si="1446"/>
        <v/>
      </c>
      <c r="AC1564" t="str">
        <f t="shared" si="1447"/>
        <v/>
      </c>
      <c r="AD1564">
        <f t="shared" si="1448"/>
        <v>0</v>
      </c>
      <c r="AE1564" t="str">
        <f t="shared" si="1449"/>
        <v/>
      </c>
      <c r="BF1564">
        <f t="shared" si="1450"/>
        <v>0</v>
      </c>
      <c r="BG1564">
        <f t="shared" si="1451"/>
        <v>0</v>
      </c>
      <c r="BH1564">
        <f t="shared" si="1452"/>
        <v>0</v>
      </c>
      <c r="BI1564">
        <f t="shared" si="1453"/>
        <v>0</v>
      </c>
      <c r="BJ1564">
        <f t="shared" si="1454"/>
        <v>0</v>
      </c>
      <c r="BK1564">
        <f t="shared" si="1455"/>
        <v>0</v>
      </c>
      <c r="BL1564">
        <f t="shared" si="1456"/>
        <v>0</v>
      </c>
      <c r="BM1564">
        <f t="shared" si="1457"/>
        <v>0</v>
      </c>
      <c r="BN1564">
        <f t="shared" si="1458"/>
        <v>0</v>
      </c>
      <c r="BO1564">
        <f t="shared" si="1459"/>
        <v>0</v>
      </c>
      <c r="BP1564">
        <f t="shared" si="1460"/>
        <v>0</v>
      </c>
      <c r="BQ1564">
        <f t="shared" si="1461"/>
        <v>0</v>
      </c>
      <c r="BR1564">
        <f t="shared" si="1462"/>
        <v>0</v>
      </c>
      <c r="BS1564">
        <f t="shared" si="1463"/>
        <v>0</v>
      </c>
      <c r="BT1564">
        <f t="shared" si="1464"/>
        <v>0</v>
      </c>
    </row>
    <row r="1565" spans="20:72" x14ac:dyDescent="0.25">
      <c r="T1565">
        <f t="shared" si="1440"/>
        <v>2018</v>
      </c>
      <c r="U1565">
        <f t="shared" si="1441"/>
        <v>2026</v>
      </c>
      <c r="V1565">
        <f t="shared" si="1442"/>
        <v>8</v>
      </c>
      <c r="W1565" t="str">
        <f>IF(TRIM(INDEX(connections!$A:$A,ROW()))="","",TRIM(INDEX(connections!$A:$A,ROW())))</f>
        <v>Bad North</v>
      </c>
      <c r="X1565" t="str">
        <f>IF($W1565="","",TRIM(INDEX(connections!$B:$B,ROW())))</f>
        <v>Wanderburg</v>
      </c>
      <c r="Y1565">
        <f t="shared" si="1443"/>
        <v>55</v>
      </c>
      <c r="Z1565">
        <f t="shared" si="1444"/>
        <v>957</v>
      </c>
      <c r="AA1565" t="str">
        <f t="shared" si="1445"/>
        <v>Yes</v>
      </c>
      <c r="AB1565" t="str">
        <f t="shared" si="1446"/>
        <v/>
      </c>
      <c r="AC1565" t="str">
        <f t="shared" si="1447"/>
        <v/>
      </c>
      <c r="AD1565">
        <f t="shared" si="1448"/>
        <v>1</v>
      </c>
      <c r="AE1565" t="str">
        <f t="shared" si="1449"/>
        <v/>
      </c>
      <c r="BF1565">
        <f t="shared" si="1450"/>
        <v>0</v>
      </c>
      <c r="BG1565">
        <f t="shared" si="1451"/>
        <v>0</v>
      </c>
      <c r="BH1565">
        <f t="shared" si="1452"/>
        <v>0</v>
      </c>
      <c r="BI1565">
        <f t="shared" si="1453"/>
        <v>0</v>
      </c>
      <c r="BJ1565">
        <f t="shared" si="1454"/>
        <v>0</v>
      </c>
      <c r="BK1565">
        <f t="shared" si="1455"/>
        <v>0</v>
      </c>
      <c r="BL1565">
        <f t="shared" si="1456"/>
        <v>0</v>
      </c>
      <c r="BM1565">
        <f t="shared" si="1457"/>
        <v>0</v>
      </c>
      <c r="BN1565">
        <f t="shared" si="1458"/>
        <v>0</v>
      </c>
      <c r="BO1565">
        <f t="shared" si="1459"/>
        <v>0</v>
      </c>
      <c r="BP1565">
        <f t="shared" si="1460"/>
        <v>0</v>
      </c>
      <c r="BQ1565">
        <f t="shared" si="1461"/>
        <v>0</v>
      </c>
      <c r="BR1565">
        <f t="shared" si="1462"/>
        <v>0</v>
      </c>
      <c r="BS1565">
        <f t="shared" si="1463"/>
        <v>0</v>
      </c>
      <c r="BT1565">
        <f t="shared" si="1464"/>
        <v>0</v>
      </c>
    </row>
    <row r="1566" spans="20:72" x14ac:dyDescent="0.25">
      <c r="T1566">
        <f t="shared" si="1440"/>
        <v>2021</v>
      </c>
      <c r="U1566">
        <f t="shared" si="1441"/>
        <v>2026</v>
      </c>
      <c r="V1566">
        <f t="shared" si="1442"/>
        <v>5</v>
      </c>
      <c r="W1566" t="str">
        <f>IF(TRIM(INDEX(connections!$A:$A,ROW()))="","",TRIM(INDEX(connections!$A:$A,ROW())))</f>
        <v>Vampire Survivors</v>
      </c>
      <c r="X1566" t="str">
        <f>IF($W1566="","",TRIM(INDEX(connections!$B:$B,ROW())))</f>
        <v>Wanderburg</v>
      </c>
      <c r="Y1566">
        <f t="shared" si="1443"/>
        <v>941</v>
      </c>
      <c r="Z1566">
        <f t="shared" si="1444"/>
        <v>957</v>
      </c>
      <c r="AA1566" t="str">
        <f t="shared" si="1445"/>
        <v>Yes</v>
      </c>
      <c r="AB1566" t="str">
        <f t="shared" si="1446"/>
        <v/>
      </c>
      <c r="AC1566" t="str">
        <f t="shared" si="1447"/>
        <v/>
      </c>
      <c r="AD1566">
        <f t="shared" si="1448"/>
        <v>0</v>
      </c>
      <c r="AE1566" t="str">
        <f t="shared" si="1449"/>
        <v/>
      </c>
      <c r="BF1566">
        <f t="shared" si="1450"/>
        <v>0</v>
      </c>
      <c r="BG1566">
        <f t="shared" si="1451"/>
        <v>0</v>
      </c>
      <c r="BH1566">
        <f t="shared" si="1452"/>
        <v>0</v>
      </c>
      <c r="BI1566">
        <f t="shared" si="1453"/>
        <v>0</v>
      </c>
      <c r="BJ1566">
        <f t="shared" si="1454"/>
        <v>0</v>
      </c>
      <c r="BK1566">
        <f t="shared" si="1455"/>
        <v>0</v>
      </c>
      <c r="BL1566">
        <f t="shared" si="1456"/>
        <v>0</v>
      </c>
      <c r="BM1566">
        <f t="shared" si="1457"/>
        <v>0</v>
      </c>
      <c r="BN1566">
        <f t="shared" si="1458"/>
        <v>0</v>
      </c>
      <c r="BO1566">
        <f t="shared" si="1459"/>
        <v>0</v>
      </c>
      <c r="BP1566">
        <f t="shared" si="1460"/>
        <v>0</v>
      </c>
      <c r="BQ1566">
        <f t="shared" si="1461"/>
        <v>0</v>
      </c>
      <c r="BR1566">
        <f t="shared" si="1462"/>
        <v>0</v>
      </c>
      <c r="BS1566">
        <f t="shared" si="1463"/>
        <v>0</v>
      </c>
      <c r="BT1566">
        <f t="shared" si="1464"/>
        <v>0</v>
      </c>
    </row>
    <row r="1567" spans="20:72" x14ac:dyDescent="0.25">
      <c r="T1567">
        <f t="shared" si="1440"/>
        <v>2021</v>
      </c>
      <c r="U1567">
        <f t="shared" si="1441"/>
        <v>2026</v>
      </c>
      <c r="V1567">
        <f t="shared" si="1442"/>
        <v>5</v>
      </c>
      <c r="W1567" t="str">
        <f>IF(TRIM(INDEX(connections!$A:$A,ROW()))="","",TRIM(INDEX(connections!$A:$A,ROW())))</f>
        <v>Vampire Survivors</v>
      </c>
      <c r="X1567" t="str">
        <f>IF($W1567="","",TRIM(INDEX(connections!$B:$B,ROW())))</f>
        <v>Warhammer Survivors</v>
      </c>
      <c r="Y1567">
        <f t="shared" si="1443"/>
        <v>941</v>
      </c>
      <c r="Z1567">
        <f t="shared" si="1444"/>
        <v>958</v>
      </c>
      <c r="AA1567" t="str">
        <f t="shared" si="1445"/>
        <v>Yes</v>
      </c>
      <c r="AB1567" t="str">
        <f t="shared" si="1446"/>
        <v/>
      </c>
      <c r="AC1567" t="str">
        <f t="shared" si="1447"/>
        <v/>
      </c>
      <c r="AD1567">
        <f t="shared" si="1448"/>
        <v>0</v>
      </c>
      <c r="AE1567" t="str">
        <f t="shared" si="1449"/>
        <v/>
      </c>
      <c r="BF1567">
        <f t="shared" si="1450"/>
        <v>0</v>
      </c>
      <c r="BG1567">
        <f t="shared" si="1451"/>
        <v>0</v>
      </c>
      <c r="BH1567">
        <f t="shared" si="1452"/>
        <v>0</v>
      </c>
      <c r="BI1567">
        <f t="shared" si="1453"/>
        <v>0</v>
      </c>
      <c r="BJ1567">
        <f t="shared" si="1454"/>
        <v>0</v>
      </c>
      <c r="BK1567">
        <f t="shared" si="1455"/>
        <v>0</v>
      </c>
      <c r="BL1567">
        <f t="shared" si="1456"/>
        <v>0</v>
      </c>
      <c r="BM1567">
        <f t="shared" si="1457"/>
        <v>0</v>
      </c>
      <c r="BN1567">
        <f t="shared" si="1458"/>
        <v>0</v>
      </c>
      <c r="BO1567">
        <f t="shared" si="1459"/>
        <v>0</v>
      </c>
      <c r="BP1567">
        <f t="shared" si="1460"/>
        <v>0</v>
      </c>
      <c r="BQ1567">
        <f t="shared" si="1461"/>
        <v>0</v>
      </c>
      <c r="BR1567">
        <f t="shared" si="1462"/>
        <v>0</v>
      </c>
      <c r="BS1567">
        <f t="shared" si="1463"/>
        <v>0</v>
      </c>
      <c r="BT1567">
        <f t="shared" si="1464"/>
        <v>0</v>
      </c>
    </row>
    <row r="1568" spans="20:72" x14ac:dyDescent="0.25">
      <c r="T1568">
        <f t="shared" si="1440"/>
        <v>2009</v>
      </c>
      <c r="U1568">
        <f t="shared" si="1441"/>
        <v>2023</v>
      </c>
      <c r="V1568">
        <f t="shared" si="1442"/>
        <v>14</v>
      </c>
      <c r="W1568" t="str">
        <f>IF(TRIM(INDEX(connections!$A:$A,ROW()))="","",TRIM(INDEX(connections!$A:$A,ROW())))</f>
        <v>Brogue</v>
      </c>
      <c r="X1568" t="str">
        <f>IF($W1568="","",TRIM(INDEX(connections!$B:$B,ROW())))</f>
        <v>WarpVector</v>
      </c>
      <c r="Y1568">
        <f t="shared" si="1443"/>
        <v>103</v>
      </c>
      <c r="Z1568">
        <f t="shared" si="1444"/>
        <v>959</v>
      </c>
      <c r="AA1568" t="str">
        <f t="shared" si="1445"/>
        <v>Yes</v>
      </c>
      <c r="AB1568" t="str">
        <f t="shared" si="1446"/>
        <v>Yes</v>
      </c>
      <c r="AC1568">
        <f t="shared" si="1447"/>
        <v>1</v>
      </c>
      <c r="AD1568">
        <f t="shared" si="1448"/>
        <v>0</v>
      </c>
      <c r="AE1568" t="str">
        <f t="shared" si="1449"/>
        <v/>
      </c>
      <c r="BF1568">
        <f t="shared" si="1450"/>
        <v>0</v>
      </c>
      <c r="BG1568">
        <f t="shared" si="1451"/>
        <v>0</v>
      </c>
      <c r="BH1568">
        <f t="shared" si="1452"/>
        <v>0</v>
      </c>
      <c r="BI1568">
        <f t="shared" si="1453"/>
        <v>0</v>
      </c>
      <c r="BJ1568">
        <f t="shared" si="1454"/>
        <v>0</v>
      </c>
      <c r="BK1568">
        <f t="shared" si="1455"/>
        <v>0</v>
      </c>
      <c r="BL1568">
        <f t="shared" si="1456"/>
        <v>0</v>
      </c>
      <c r="BM1568">
        <f t="shared" si="1457"/>
        <v>0</v>
      </c>
      <c r="BN1568">
        <f t="shared" si="1458"/>
        <v>0</v>
      </c>
      <c r="BO1568">
        <f t="shared" si="1459"/>
        <v>0</v>
      </c>
      <c r="BP1568">
        <f t="shared" si="1460"/>
        <v>0</v>
      </c>
      <c r="BQ1568">
        <f t="shared" si="1461"/>
        <v>0</v>
      </c>
      <c r="BR1568">
        <f t="shared" si="1462"/>
        <v>0</v>
      </c>
      <c r="BS1568">
        <f t="shared" si="1463"/>
        <v>0</v>
      </c>
      <c r="BT1568">
        <f t="shared" si="1464"/>
        <v>0</v>
      </c>
    </row>
    <row r="1569" spans="20:72" x14ac:dyDescent="0.25">
      <c r="T1569">
        <f t="shared" si="1440"/>
        <v>2012</v>
      </c>
      <c r="U1569">
        <f t="shared" si="1441"/>
        <v>2023</v>
      </c>
      <c r="V1569">
        <f t="shared" si="1442"/>
        <v>11</v>
      </c>
      <c r="W1569" t="str">
        <f>IF(TRIM(INDEX(connections!$A:$A,ROW()))="","",TRIM(INDEX(connections!$A:$A,ROW())))</f>
        <v>FTL</v>
      </c>
      <c r="X1569" t="str">
        <f>IF($W1569="","",TRIM(INDEX(connections!$B:$B,ROW())))</f>
        <v>WarpVector</v>
      </c>
      <c r="Y1569">
        <f t="shared" si="1443"/>
        <v>326</v>
      </c>
      <c r="Z1569">
        <f t="shared" si="1444"/>
        <v>959</v>
      </c>
      <c r="AA1569" t="str">
        <f t="shared" si="1445"/>
        <v>Yes</v>
      </c>
      <c r="AB1569" t="str">
        <f t="shared" si="1446"/>
        <v>Yes</v>
      </c>
      <c r="AC1569">
        <f t="shared" si="1447"/>
        <v>1</v>
      </c>
      <c r="AD1569">
        <f t="shared" si="1448"/>
        <v>1</v>
      </c>
      <c r="AE1569" t="str">
        <f t="shared" si="1449"/>
        <v/>
      </c>
      <c r="BF1569">
        <f t="shared" si="1450"/>
        <v>0</v>
      </c>
      <c r="BG1569">
        <f t="shared" si="1451"/>
        <v>0</v>
      </c>
      <c r="BH1569">
        <f t="shared" si="1452"/>
        <v>0</v>
      </c>
      <c r="BI1569">
        <f t="shared" si="1453"/>
        <v>0</v>
      </c>
      <c r="BJ1569">
        <f t="shared" si="1454"/>
        <v>0</v>
      </c>
      <c r="BK1569">
        <f t="shared" si="1455"/>
        <v>0</v>
      </c>
      <c r="BL1569">
        <f t="shared" si="1456"/>
        <v>0</v>
      </c>
      <c r="BM1569">
        <f t="shared" si="1457"/>
        <v>0</v>
      </c>
      <c r="BN1569">
        <f t="shared" si="1458"/>
        <v>0</v>
      </c>
      <c r="BO1569">
        <f t="shared" si="1459"/>
        <v>0</v>
      </c>
      <c r="BP1569">
        <f t="shared" si="1460"/>
        <v>0</v>
      </c>
      <c r="BQ1569">
        <f t="shared" si="1461"/>
        <v>0</v>
      </c>
      <c r="BR1569">
        <f t="shared" si="1462"/>
        <v>0</v>
      </c>
      <c r="BS1569">
        <f t="shared" si="1463"/>
        <v>0</v>
      </c>
      <c r="BT1569">
        <f t="shared" si="1464"/>
        <v>0</v>
      </c>
    </row>
    <row r="1570" spans="20:72" x14ac:dyDescent="0.25">
      <c r="T1570">
        <f t="shared" si="1440"/>
        <v>2017</v>
      </c>
      <c r="U1570">
        <f t="shared" si="1441"/>
        <v>2025</v>
      </c>
      <c r="V1570">
        <f t="shared" si="1442"/>
        <v>8</v>
      </c>
      <c r="W1570" t="str">
        <f>IF(TRIM(INDEX(connections!$A:$A,ROW()))="","",TRIM(INDEX(connections!$A:$A,ROW())))</f>
        <v>Slay the Spire</v>
      </c>
      <c r="X1570" t="str">
        <f>IF($W1570="","",TRIM(INDEX(connections!$B:$B,ROW())))</f>
        <v>Warriors: Abyss</v>
      </c>
      <c r="Y1570">
        <f t="shared" si="1443"/>
        <v>772</v>
      </c>
      <c r="Z1570">
        <f t="shared" si="1444"/>
        <v>960</v>
      </c>
      <c r="AA1570" t="str">
        <f t="shared" si="1445"/>
        <v>Yes</v>
      </c>
      <c r="AB1570" t="str">
        <f t="shared" si="1446"/>
        <v>Yes</v>
      </c>
      <c r="AC1570">
        <f t="shared" si="1447"/>
        <v>1</v>
      </c>
      <c r="AD1570">
        <f t="shared" si="1448"/>
        <v>1</v>
      </c>
      <c r="AE1570" t="str">
        <f t="shared" si="1449"/>
        <v/>
      </c>
      <c r="BF1570">
        <f t="shared" si="1450"/>
        <v>0</v>
      </c>
      <c r="BG1570">
        <f t="shared" si="1451"/>
        <v>0</v>
      </c>
      <c r="BH1570">
        <f t="shared" si="1452"/>
        <v>0</v>
      </c>
      <c r="BI1570">
        <f t="shared" si="1453"/>
        <v>0</v>
      </c>
      <c r="BJ1570">
        <f t="shared" si="1454"/>
        <v>0</v>
      </c>
      <c r="BK1570">
        <f t="shared" si="1455"/>
        <v>0</v>
      </c>
      <c r="BL1570">
        <f t="shared" si="1456"/>
        <v>0</v>
      </c>
      <c r="BM1570">
        <f t="shared" si="1457"/>
        <v>0</v>
      </c>
      <c r="BN1570">
        <f t="shared" si="1458"/>
        <v>0</v>
      </c>
      <c r="BO1570">
        <f t="shared" si="1459"/>
        <v>0</v>
      </c>
      <c r="BP1570">
        <f t="shared" si="1460"/>
        <v>0</v>
      </c>
      <c r="BQ1570">
        <f t="shared" si="1461"/>
        <v>0</v>
      </c>
      <c r="BR1570">
        <f t="shared" si="1462"/>
        <v>0</v>
      </c>
      <c r="BS1570">
        <f t="shared" si="1463"/>
        <v>0</v>
      </c>
      <c r="BT1570">
        <f t="shared" si="1464"/>
        <v>0</v>
      </c>
    </row>
    <row r="1571" spans="20:72" x14ac:dyDescent="0.25">
      <c r="T1571">
        <f t="shared" si="1440"/>
        <v>2006</v>
      </c>
      <c r="U1571">
        <f t="shared" si="1441"/>
        <v>2017</v>
      </c>
      <c r="V1571">
        <f t="shared" si="1442"/>
        <v>11</v>
      </c>
      <c r="W1571" t="str">
        <f>IF(TRIM(INDEX(connections!$A:$A,ROW()))="","",TRIM(INDEX(connections!$A:$A,ROW())))</f>
        <v>Dwarf Fortress</v>
      </c>
      <c r="X1571" t="str">
        <f>IF($W1571="","",TRIM(INDEX(connections!$B:$B,ROW())))</f>
        <v>Warsim: The Realm of Aslona</v>
      </c>
      <c r="Y1571">
        <f t="shared" si="1443"/>
        <v>279</v>
      </c>
      <c r="Z1571">
        <f t="shared" si="1444"/>
        <v>961</v>
      </c>
      <c r="AA1571" t="str">
        <f t="shared" si="1445"/>
        <v>Yes</v>
      </c>
      <c r="AB1571" t="str">
        <f t="shared" si="1446"/>
        <v>Yes</v>
      </c>
      <c r="AC1571">
        <f t="shared" si="1447"/>
        <v>1</v>
      </c>
      <c r="AD1571">
        <f t="shared" si="1448"/>
        <v>0</v>
      </c>
      <c r="AE1571" t="str">
        <f t="shared" si="1449"/>
        <v/>
      </c>
      <c r="BF1571">
        <f t="shared" si="1450"/>
        <v>0</v>
      </c>
      <c r="BG1571">
        <f t="shared" si="1451"/>
        <v>0</v>
      </c>
      <c r="BH1571">
        <f t="shared" si="1452"/>
        <v>0</v>
      </c>
      <c r="BI1571">
        <f t="shared" si="1453"/>
        <v>0</v>
      </c>
      <c r="BJ1571">
        <f t="shared" si="1454"/>
        <v>0</v>
      </c>
      <c r="BK1571">
        <f t="shared" si="1455"/>
        <v>0</v>
      </c>
      <c r="BL1571">
        <f t="shared" si="1456"/>
        <v>0</v>
      </c>
      <c r="BM1571">
        <f t="shared" si="1457"/>
        <v>0</v>
      </c>
      <c r="BN1571">
        <f t="shared" si="1458"/>
        <v>0</v>
      </c>
      <c r="BO1571">
        <f t="shared" si="1459"/>
        <v>0</v>
      </c>
      <c r="BP1571">
        <f t="shared" si="1460"/>
        <v>0</v>
      </c>
      <c r="BQ1571">
        <f t="shared" si="1461"/>
        <v>0</v>
      </c>
      <c r="BR1571">
        <f t="shared" si="1462"/>
        <v>0</v>
      </c>
      <c r="BS1571">
        <f t="shared" si="1463"/>
        <v>0</v>
      </c>
      <c r="BT1571">
        <f t="shared" si="1464"/>
        <v>0</v>
      </c>
    </row>
    <row r="1572" spans="20:72" x14ac:dyDescent="0.25">
      <c r="T1572">
        <f t="shared" si="1440"/>
        <v>2006</v>
      </c>
      <c r="U1572">
        <f t="shared" si="1441"/>
        <v>2011</v>
      </c>
      <c r="V1572">
        <f t="shared" si="1442"/>
        <v>5</v>
      </c>
      <c r="W1572" t="str">
        <f>IF(TRIM(INDEX(connections!$A:$A,ROW()))="","",TRIM(INDEX(connections!$A:$A,ROW())))</f>
        <v>Dwarf Fortress</v>
      </c>
      <c r="X1572" t="str">
        <f>IF($W1572="","",TRIM(INDEX(connections!$B:$B,ROW())))</f>
        <v>Wayward</v>
      </c>
      <c r="Y1572">
        <f t="shared" si="1443"/>
        <v>279</v>
      </c>
      <c r="Z1572">
        <f t="shared" si="1444"/>
        <v>962</v>
      </c>
      <c r="AA1572" t="str">
        <f t="shared" si="1445"/>
        <v>Yes</v>
      </c>
      <c r="AB1572" t="str">
        <f t="shared" si="1446"/>
        <v/>
      </c>
      <c r="AC1572" t="str">
        <f t="shared" si="1447"/>
        <v/>
      </c>
      <c r="AD1572">
        <f t="shared" si="1448"/>
        <v>1</v>
      </c>
      <c r="AE1572" t="str">
        <f t="shared" si="1449"/>
        <v/>
      </c>
      <c r="BF1572">
        <f t="shared" si="1450"/>
        <v>0</v>
      </c>
      <c r="BG1572">
        <f t="shared" si="1451"/>
        <v>0</v>
      </c>
      <c r="BH1572">
        <f t="shared" si="1452"/>
        <v>0</v>
      </c>
      <c r="BI1572">
        <f t="shared" si="1453"/>
        <v>0</v>
      </c>
      <c r="BJ1572">
        <f t="shared" si="1454"/>
        <v>0</v>
      </c>
      <c r="BK1572">
        <f t="shared" si="1455"/>
        <v>0</v>
      </c>
      <c r="BL1572">
        <f t="shared" si="1456"/>
        <v>0</v>
      </c>
      <c r="BM1572">
        <f t="shared" si="1457"/>
        <v>0</v>
      </c>
      <c r="BN1572">
        <f t="shared" si="1458"/>
        <v>0</v>
      </c>
      <c r="BO1572">
        <f t="shared" si="1459"/>
        <v>0</v>
      </c>
      <c r="BP1572">
        <f t="shared" si="1460"/>
        <v>0</v>
      </c>
      <c r="BQ1572">
        <f t="shared" si="1461"/>
        <v>0</v>
      </c>
      <c r="BR1572">
        <f t="shared" si="1462"/>
        <v>0</v>
      </c>
      <c r="BS1572">
        <f t="shared" si="1463"/>
        <v>0</v>
      </c>
      <c r="BT1572">
        <f t="shared" si="1464"/>
        <v>0</v>
      </c>
    </row>
    <row r="1573" spans="20:72" x14ac:dyDescent="0.25">
      <c r="T1573">
        <f t="shared" si="1440"/>
        <v>2003</v>
      </c>
      <c r="U1573">
        <f t="shared" si="1441"/>
        <v>2011</v>
      </c>
      <c r="V1573">
        <f t="shared" si="1442"/>
        <v>8</v>
      </c>
      <c r="W1573" t="str">
        <f>IF(TRIM(INDEX(connections!$A:$A,ROW()))="","",TRIM(INDEX(connections!$A:$A,ROW())))</f>
        <v>Powder</v>
      </c>
      <c r="X1573" t="str">
        <f>IF($W1573="","",TRIM(INDEX(connections!$B:$B,ROW())))</f>
        <v>Wayward</v>
      </c>
      <c r="Y1573">
        <f t="shared" si="1443"/>
        <v>646</v>
      </c>
      <c r="Z1573">
        <f t="shared" si="1444"/>
        <v>962</v>
      </c>
      <c r="AA1573" t="str">
        <f t="shared" si="1445"/>
        <v>Yes</v>
      </c>
      <c r="AB1573" t="str">
        <f t="shared" si="1446"/>
        <v/>
      </c>
      <c r="AC1573" t="str">
        <f t="shared" si="1447"/>
        <v/>
      </c>
      <c r="AD1573">
        <f t="shared" si="1448"/>
        <v>0</v>
      </c>
      <c r="AE1573" t="str">
        <f t="shared" si="1449"/>
        <v/>
      </c>
      <c r="BF1573">
        <f t="shared" si="1450"/>
        <v>0</v>
      </c>
      <c r="BG1573">
        <f t="shared" si="1451"/>
        <v>0</v>
      </c>
      <c r="BH1573">
        <f t="shared" si="1452"/>
        <v>0</v>
      </c>
      <c r="BI1573">
        <f t="shared" si="1453"/>
        <v>0</v>
      </c>
      <c r="BJ1573">
        <f t="shared" si="1454"/>
        <v>0</v>
      </c>
      <c r="BK1573">
        <f t="shared" si="1455"/>
        <v>0</v>
      </c>
      <c r="BL1573">
        <f t="shared" si="1456"/>
        <v>0</v>
      </c>
      <c r="BM1573">
        <f t="shared" si="1457"/>
        <v>0</v>
      </c>
      <c r="BN1573">
        <f t="shared" si="1458"/>
        <v>0</v>
      </c>
      <c r="BO1573">
        <f t="shared" si="1459"/>
        <v>0</v>
      </c>
      <c r="BP1573">
        <f t="shared" si="1460"/>
        <v>0</v>
      </c>
      <c r="BQ1573">
        <f t="shared" si="1461"/>
        <v>0</v>
      </c>
      <c r="BR1573">
        <f t="shared" si="1462"/>
        <v>0</v>
      </c>
      <c r="BS1573">
        <f t="shared" si="1463"/>
        <v>0</v>
      </c>
      <c r="BT1573">
        <f t="shared" si="1464"/>
        <v>0</v>
      </c>
    </row>
    <row r="1574" spans="20:72" x14ac:dyDescent="0.25">
      <c r="T1574">
        <f t="shared" si="1440"/>
        <v>2012</v>
      </c>
      <c r="U1574">
        <f t="shared" si="1441"/>
        <v>2011</v>
      </c>
      <c r="V1574">
        <f t="shared" si="1442"/>
        <v>-1</v>
      </c>
      <c r="W1574" t="str">
        <f>IF(TRIM(INDEX(connections!$A:$A,ROW()))="","",TRIM(INDEX(connections!$A:$A,ROW())))</f>
        <v>Ultima Ratio Regum</v>
      </c>
      <c r="X1574" t="str">
        <f>IF($W1574="","",TRIM(INDEX(connections!$B:$B,ROW())))</f>
        <v>Wayward</v>
      </c>
      <c r="Y1574">
        <f t="shared" si="1443"/>
        <v>926</v>
      </c>
      <c r="Z1574">
        <f t="shared" si="1444"/>
        <v>962</v>
      </c>
      <c r="AA1574" t="str">
        <f t="shared" si="1445"/>
        <v/>
      </c>
      <c r="AB1574" t="str">
        <f t="shared" si="1446"/>
        <v/>
      </c>
      <c r="AC1574" t="str">
        <f t="shared" si="1447"/>
        <v/>
      </c>
      <c r="AD1574">
        <f t="shared" si="1448"/>
        <v>0</v>
      </c>
      <c r="AE1574" t="str">
        <f t="shared" si="1449"/>
        <v/>
      </c>
      <c r="BF1574">
        <f t="shared" si="1450"/>
        <v>0</v>
      </c>
      <c r="BG1574">
        <f t="shared" si="1451"/>
        <v>0</v>
      </c>
      <c r="BH1574">
        <f t="shared" si="1452"/>
        <v>0</v>
      </c>
      <c r="BI1574">
        <f t="shared" si="1453"/>
        <v>0</v>
      </c>
      <c r="BJ1574">
        <f t="shared" si="1454"/>
        <v>0</v>
      </c>
      <c r="BK1574">
        <f t="shared" si="1455"/>
        <v>0</v>
      </c>
      <c r="BL1574">
        <f t="shared" si="1456"/>
        <v>0</v>
      </c>
      <c r="BM1574">
        <f t="shared" si="1457"/>
        <v>0</v>
      </c>
      <c r="BN1574">
        <f t="shared" si="1458"/>
        <v>0</v>
      </c>
      <c r="BO1574">
        <f t="shared" si="1459"/>
        <v>0</v>
      </c>
      <c r="BP1574">
        <f t="shared" si="1460"/>
        <v>0</v>
      </c>
      <c r="BQ1574">
        <f t="shared" si="1461"/>
        <v>0</v>
      </c>
      <c r="BR1574">
        <f t="shared" si="1462"/>
        <v>0</v>
      </c>
      <c r="BS1574">
        <f t="shared" si="1463"/>
        <v>0</v>
      </c>
      <c r="BT1574">
        <f t="shared" si="1464"/>
        <v>0</v>
      </c>
    </row>
    <row r="1575" spans="20:72" x14ac:dyDescent="0.25">
      <c r="T1575">
        <f t="shared" si="1440"/>
        <v>1987</v>
      </c>
      <c r="U1575">
        <f t="shared" si="1441"/>
        <v>2012</v>
      </c>
      <c r="V1575">
        <f t="shared" si="1442"/>
        <v>25</v>
      </c>
      <c r="W1575" t="str">
        <f>IF(TRIM(INDEX(connections!$A:$A,ROW()))="","",TRIM(INDEX(connections!$A:$A,ROW())))</f>
        <v>NetHack</v>
      </c>
      <c r="X1575" t="str">
        <f>IF($W1575="","",TRIM(INDEX(connections!$B:$B,ROW())))</f>
        <v>WazHack</v>
      </c>
      <c r="Y1575">
        <f t="shared" si="1443"/>
        <v>558</v>
      </c>
      <c r="Z1575">
        <f t="shared" si="1444"/>
        <v>963</v>
      </c>
      <c r="AA1575" t="str">
        <f t="shared" si="1445"/>
        <v>Yes</v>
      </c>
      <c r="AB1575" t="str">
        <f t="shared" si="1446"/>
        <v>Yes</v>
      </c>
      <c r="AC1575">
        <f t="shared" si="1447"/>
        <v>1</v>
      </c>
      <c r="AD1575">
        <f t="shared" si="1448"/>
        <v>1</v>
      </c>
      <c r="AE1575" t="str">
        <f t="shared" si="1449"/>
        <v/>
      </c>
      <c r="BF1575">
        <f t="shared" si="1450"/>
        <v>0</v>
      </c>
      <c r="BG1575">
        <f t="shared" si="1451"/>
        <v>0</v>
      </c>
      <c r="BH1575">
        <f t="shared" si="1452"/>
        <v>0</v>
      </c>
      <c r="BI1575">
        <f t="shared" si="1453"/>
        <v>0</v>
      </c>
      <c r="BJ1575">
        <f t="shared" si="1454"/>
        <v>0</v>
      </c>
      <c r="BK1575">
        <f t="shared" si="1455"/>
        <v>0</v>
      </c>
      <c r="BL1575">
        <f t="shared" si="1456"/>
        <v>0</v>
      </c>
      <c r="BM1575">
        <f t="shared" si="1457"/>
        <v>0</v>
      </c>
      <c r="BN1575">
        <f t="shared" si="1458"/>
        <v>0</v>
      </c>
      <c r="BO1575">
        <f t="shared" si="1459"/>
        <v>0</v>
      </c>
      <c r="BP1575">
        <f t="shared" si="1460"/>
        <v>0</v>
      </c>
      <c r="BQ1575">
        <f t="shared" si="1461"/>
        <v>0</v>
      </c>
      <c r="BR1575">
        <f t="shared" si="1462"/>
        <v>0</v>
      </c>
      <c r="BS1575">
        <f t="shared" si="1463"/>
        <v>0</v>
      </c>
      <c r="BT1575">
        <f t="shared" si="1464"/>
        <v>0</v>
      </c>
    </row>
    <row r="1576" spans="20:72" x14ac:dyDescent="0.25">
      <c r="T1576">
        <f t="shared" si="1440"/>
        <v>2002</v>
      </c>
      <c r="U1576">
        <f t="shared" si="1441"/>
        <v>2005</v>
      </c>
      <c r="V1576">
        <f t="shared" si="1442"/>
        <v>3</v>
      </c>
      <c r="W1576" t="str">
        <f>IF(TRIM(INDEX(connections!$A:$A,ROW()))="","",TRIM(INDEX(connections!$A:$A,ROW())))</f>
        <v>Strange Adventures in Infinite Space</v>
      </c>
      <c r="X1576" t="str">
        <f>IF($W1576="","",TRIM(INDEX(connections!$B:$B,ROW())))</f>
        <v>Weird Worlds: Return to Infinite Space</v>
      </c>
      <c r="Y1576">
        <f t="shared" si="1443"/>
        <v>822</v>
      </c>
      <c r="Z1576">
        <f t="shared" si="1444"/>
        <v>965</v>
      </c>
      <c r="AA1576" t="str">
        <f t="shared" si="1445"/>
        <v>Yes</v>
      </c>
      <c r="AB1576" t="str">
        <f t="shared" si="1446"/>
        <v>Yes</v>
      </c>
      <c r="AC1576">
        <f t="shared" si="1447"/>
        <v>1</v>
      </c>
      <c r="AD1576">
        <f t="shared" si="1448"/>
        <v>0</v>
      </c>
      <c r="AE1576" t="str">
        <f t="shared" si="1449"/>
        <v/>
      </c>
      <c r="BF1576">
        <f t="shared" si="1450"/>
        <v>2</v>
      </c>
      <c r="BG1576">
        <f t="shared" si="1451"/>
        <v>46</v>
      </c>
      <c r="BH1576">
        <f t="shared" si="1452"/>
        <v>240</v>
      </c>
      <c r="BI1576">
        <f t="shared" si="1453"/>
        <v>309</v>
      </c>
      <c r="BJ1576">
        <f t="shared" si="1454"/>
        <v>250</v>
      </c>
      <c r="BK1576">
        <f t="shared" si="1455"/>
        <v>72</v>
      </c>
      <c r="BL1576">
        <f t="shared" si="1456"/>
        <v>18</v>
      </c>
      <c r="BM1576">
        <f t="shared" si="1457"/>
        <v>2</v>
      </c>
      <c r="BN1576">
        <f t="shared" si="1458"/>
        <v>0</v>
      </c>
      <c r="BO1576">
        <f t="shared" si="1459"/>
        <v>0</v>
      </c>
      <c r="BP1576">
        <f t="shared" si="1460"/>
        <v>0</v>
      </c>
      <c r="BQ1576">
        <f t="shared" si="1461"/>
        <v>0</v>
      </c>
      <c r="BR1576">
        <f t="shared" si="1462"/>
        <v>0</v>
      </c>
      <c r="BS1576">
        <f t="shared" si="1463"/>
        <v>0</v>
      </c>
      <c r="BT1576">
        <f t="shared" si="1464"/>
        <v>0</v>
      </c>
    </row>
    <row r="1577" spans="20:72" x14ac:dyDescent="0.25">
      <c r="T1577">
        <f t="shared" si="1440"/>
        <v>2021</v>
      </c>
      <c r="U1577">
        <f t="shared" si="1441"/>
        <v>2025</v>
      </c>
      <c r="V1577">
        <f t="shared" si="1442"/>
        <v>4</v>
      </c>
      <c r="W1577" t="str">
        <f>IF(TRIM(INDEX(connections!$A:$A,ROW()))="","",TRIM(INDEX(connections!$A:$A,ROW())))</f>
        <v>Vampire Survivors</v>
      </c>
      <c r="X1577" t="str">
        <f>IF($W1577="","",TRIM(INDEX(connections!$B:$B,ROW())))</f>
        <v>Whisker Squadron: Survivor</v>
      </c>
      <c r="Y1577">
        <f t="shared" si="1443"/>
        <v>941</v>
      </c>
      <c r="Z1577">
        <f t="shared" si="1444"/>
        <v>967</v>
      </c>
      <c r="AA1577" t="str">
        <f t="shared" si="1445"/>
        <v>Yes</v>
      </c>
      <c r="AB1577" t="str">
        <f t="shared" si="1446"/>
        <v/>
      </c>
      <c r="AC1577" t="str">
        <f t="shared" si="1447"/>
        <v/>
      </c>
      <c r="AD1577">
        <f t="shared" si="1448"/>
        <v>0</v>
      </c>
      <c r="AE1577" t="str">
        <f t="shared" si="1449"/>
        <v/>
      </c>
      <c r="BF1577">
        <f t="shared" si="1450"/>
        <v>0</v>
      </c>
      <c r="BG1577">
        <f t="shared" si="1451"/>
        <v>0</v>
      </c>
      <c r="BH1577">
        <f t="shared" si="1452"/>
        <v>0</v>
      </c>
      <c r="BI1577">
        <f t="shared" si="1453"/>
        <v>0</v>
      </c>
      <c r="BJ1577">
        <f t="shared" si="1454"/>
        <v>0</v>
      </c>
      <c r="BK1577">
        <f t="shared" si="1455"/>
        <v>0</v>
      </c>
      <c r="BL1577">
        <f t="shared" si="1456"/>
        <v>0</v>
      </c>
      <c r="BM1577">
        <f t="shared" si="1457"/>
        <v>0</v>
      </c>
      <c r="BN1577">
        <f t="shared" si="1458"/>
        <v>0</v>
      </c>
      <c r="BO1577">
        <f t="shared" si="1459"/>
        <v>0</v>
      </c>
      <c r="BP1577">
        <f t="shared" si="1460"/>
        <v>0</v>
      </c>
      <c r="BQ1577">
        <f t="shared" si="1461"/>
        <v>0</v>
      </c>
      <c r="BR1577">
        <f t="shared" si="1462"/>
        <v>0</v>
      </c>
      <c r="BS1577">
        <f t="shared" si="1463"/>
        <v>0</v>
      </c>
      <c r="BT1577">
        <f t="shared" si="1464"/>
        <v>0</v>
      </c>
    </row>
    <row r="1578" spans="20:72" x14ac:dyDescent="0.25">
      <c r="T1578">
        <f t="shared" si="1440"/>
        <v>2019</v>
      </c>
      <c r="U1578">
        <f t="shared" si="1441"/>
        <v>2024</v>
      </c>
      <c r="V1578">
        <f t="shared" si="1442"/>
        <v>5</v>
      </c>
      <c r="W1578" t="str">
        <f>IF(TRIM(INDEX(connections!$A:$A,ROW()))="","",TRIM(INDEX(connections!$A:$A,ROW())))</f>
        <v>Void Bastards</v>
      </c>
      <c r="X1578" t="str">
        <f>IF($W1578="","",TRIM(INDEX(connections!$B:$B,ROW())))</f>
        <v>Wild Bastards</v>
      </c>
      <c r="Y1578">
        <f t="shared" si="1443"/>
        <v>948</v>
      </c>
      <c r="Z1578">
        <f t="shared" si="1444"/>
        <v>969</v>
      </c>
      <c r="AA1578" t="str">
        <f t="shared" si="1445"/>
        <v>Yes</v>
      </c>
      <c r="AB1578" t="str">
        <f t="shared" si="1446"/>
        <v/>
      </c>
      <c r="AC1578" t="str">
        <f t="shared" si="1447"/>
        <v/>
      </c>
      <c r="AD1578">
        <f t="shared" si="1448"/>
        <v>0</v>
      </c>
      <c r="AE1578" t="str">
        <f t="shared" si="1449"/>
        <v/>
      </c>
      <c r="BF1578">
        <f t="shared" si="1450"/>
        <v>0</v>
      </c>
      <c r="BG1578">
        <f t="shared" si="1451"/>
        <v>0</v>
      </c>
      <c r="BH1578">
        <f t="shared" si="1452"/>
        <v>0</v>
      </c>
      <c r="BI1578">
        <f t="shared" si="1453"/>
        <v>0</v>
      </c>
      <c r="BJ1578">
        <f t="shared" si="1454"/>
        <v>0</v>
      </c>
      <c r="BK1578">
        <f t="shared" si="1455"/>
        <v>0</v>
      </c>
      <c r="BL1578">
        <f t="shared" si="1456"/>
        <v>0</v>
      </c>
      <c r="BM1578">
        <f t="shared" si="1457"/>
        <v>0</v>
      </c>
      <c r="BN1578">
        <f t="shared" si="1458"/>
        <v>0</v>
      </c>
      <c r="BO1578">
        <f t="shared" si="1459"/>
        <v>0</v>
      </c>
      <c r="BP1578">
        <f t="shared" si="1460"/>
        <v>0</v>
      </c>
      <c r="BQ1578">
        <f t="shared" si="1461"/>
        <v>0</v>
      </c>
      <c r="BR1578">
        <f t="shared" si="1462"/>
        <v>0</v>
      </c>
      <c r="BS1578">
        <f t="shared" si="1463"/>
        <v>0</v>
      </c>
      <c r="BT1578">
        <f t="shared" si="1464"/>
        <v>0</v>
      </c>
    </row>
    <row r="1579" spans="20:72" x14ac:dyDescent="0.25">
      <c r="T1579">
        <f t="shared" si="1440"/>
        <v>2017</v>
      </c>
      <c r="U1579">
        <f t="shared" si="1441"/>
        <v>2023</v>
      </c>
      <c r="V1579">
        <f t="shared" si="1442"/>
        <v>6</v>
      </c>
      <c r="W1579" t="str">
        <f>IF(TRIM(INDEX(connections!$A:$A,ROW()))="","",TRIM(INDEX(connections!$A:$A,ROW())))</f>
        <v>Caveblazers</v>
      </c>
      <c r="X1579" t="str">
        <f>IF($W1579="","",TRIM(INDEX(connections!$B:$B,ROW())))</f>
        <v>Wildfrost</v>
      </c>
      <c r="Y1579">
        <f t="shared" si="1443"/>
        <v>123</v>
      </c>
      <c r="Z1579">
        <f t="shared" si="1444"/>
        <v>971</v>
      </c>
      <c r="AA1579" t="str">
        <f t="shared" si="1445"/>
        <v>Yes</v>
      </c>
      <c r="AB1579" t="str">
        <f t="shared" si="1446"/>
        <v>Yes</v>
      </c>
      <c r="AC1579">
        <f t="shared" si="1447"/>
        <v>1</v>
      </c>
      <c r="AD1579">
        <f t="shared" si="1448"/>
        <v>1</v>
      </c>
      <c r="AE1579" t="str">
        <f t="shared" si="1449"/>
        <v/>
      </c>
      <c r="BF1579">
        <f t="shared" si="1450"/>
        <v>2</v>
      </c>
      <c r="BG1579">
        <f t="shared" si="1451"/>
        <v>0</v>
      </c>
      <c r="BH1579">
        <f t="shared" si="1452"/>
        <v>0</v>
      </c>
      <c r="BI1579">
        <f t="shared" si="1453"/>
        <v>0</v>
      </c>
      <c r="BJ1579">
        <f t="shared" si="1454"/>
        <v>0</v>
      </c>
      <c r="BK1579">
        <f t="shared" si="1455"/>
        <v>0</v>
      </c>
      <c r="BL1579">
        <f t="shared" si="1456"/>
        <v>0</v>
      </c>
      <c r="BM1579">
        <f t="shared" si="1457"/>
        <v>0</v>
      </c>
      <c r="BN1579">
        <f t="shared" si="1458"/>
        <v>0</v>
      </c>
      <c r="BO1579">
        <f t="shared" si="1459"/>
        <v>0</v>
      </c>
      <c r="BP1579">
        <f t="shared" si="1460"/>
        <v>0</v>
      </c>
      <c r="BQ1579">
        <f t="shared" si="1461"/>
        <v>0</v>
      </c>
      <c r="BR1579">
        <f t="shared" si="1462"/>
        <v>0</v>
      </c>
      <c r="BS1579">
        <f t="shared" si="1463"/>
        <v>0</v>
      </c>
      <c r="BT1579">
        <f t="shared" si="1464"/>
        <v>0</v>
      </c>
    </row>
    <row r="1580" spans="20:72" x14ac:dyDescent="0.25">
      <c r="T1580">
        <f t="shared" si="1440"/>
        <v>2020</v>
      </c>
      <c r="U1580">
        <f t="shared" si="1441"/>
        <v>2023</v>
      </c>
      <c r="V1580">
        <f t="shared" si="1442"/>
        <v>3</v>
      </c>
      <c r="W1580" t="str">
        <f>IF(TRIM(INDEX(connections!$A:$A,ROW()))="","",TRIM(INDEX(connections!$A:$A,ROW())))</f>
        <v>Monster Train</v>
      </c>
      <c r="X1580" t="str">
        <f>IF($W1580="","",TRIM(INDEX(connections!$B:$B,ROW())))</f>
        <v>Wildfrost</v>
      </c>
      <c r="Y1580">
        <f t="shared" si="1443"/>
        <v>522</v>
      </c>
      <c r="Z1580">
        <f t="shared" si="1444"/>
        <v>971</v>
      </c>
      <c r="AA1580" t="str">
        <f t="shared" si="1445"/>
        <v>Yes</v>
      </c>
      <c r="AB1580" t="str">
        <f t="shared" si="1446"/>
        <v>Yes</v>
      </c>
      <c r="AC1580">
        <f t="shared" si="1447"/>
        <v>1</v>
      </c>
      <c r="AD1580">
        <f t="shared" si="1448"/>
        <v>0</v>
      </c>
      <c r="AE1580" t="str">
        <f t="shared" si="1449"/>
        <v/>
      </c>
      <c r="BF1580">
        <f t="shared" si="1450"/>
        <v>2</v>
      </c>
      <c r="BG1580">
        <f t="shared" si="1451"/>
        <v>0</v>
      </c>
      <c r="BH1580">
        <f t="shared" si="1452"/>
        <v>0</v>
      </c>
      <c r="BI1580">
        <f t="shared" si="1453"/>
        <v>0</v>
      </c>
      <c r="BJ1580">
        <f t="shared" si="1454"/>
        <v>0</v>
      </c>
      <c r="BK1580">
        <f t="shared" si="1455"/>
        <v>0</v>
      </c>
      <c r="BL1580">
        <f t="shared" si="1456"/>
        <v>0</v>
      </c>
      <c r="BM1580">
        <f t="shared" si="1457"/>
        <v>0</v>
      </c>
      <c r="BN1580">
        <f t="shared" si="1458"/>
        <v>0</v>
      </c>
      <c r="BO1580">
        <f t="shared" si="1459"/>
        <v>0</v>
      </c>
      <c r="BP1580">
        <f t="shared" si="1460"/>
        <v>0</v>
      </c>
      <c r="BQ1580">
        <f t="shared" si="1461"/>
        <v>0</v>
      </c>
      <c r="BR1580">
        <f t="shared" si="1462"/>
        <v>0</v>
      </c>
      <c r="BS1580">
        <f t="shared" si="1463"/>
        <v>0</v>
      </c>
      <c r="BT1580">
        <f t="shared" si="1464"/>
        <v>0</v>
      </c>
    </row>
    <row r="1581" spans="20:72" x14ac:dyDescent="0.25">
      <c r="T1581">
        <f t="shared" si="1440"/>
        <v>2013</v>
      </c>
      <c r="U1581">
        <f t="shared" si="1441"/>
        <v>2023</v>
      </c>
      <c r="V1581">
        <f t="shared" si="1442"/>
        <v>10</v>
      </c>
      <c r="W1581" t="str">
        <f>IF(TRIM(INDEX(connections!$A:$A,ROW()))="","",TRIM(INDEX(connections!$A:$A,ROW())))</f>
        <v>Risk of Rain</v>
      </c>
      <c r="X1581" t="str">
        <f>IF($W1581="","",TRIM(INDEX(connections!$B:$B,ROW())))</f>
        <v>Wildfrost</v>
      </c>
      <c r="Y1581">
        <f t="shared" si="1443"/>
        <v>687</v>
      </c>
      <c r="Z1581">
        <f t="shared" si="1444"/>
        <v>971</v>
      </c>
      <c r="AA1581" t="str">
        <f t="shared" si="1445"/>
        <v>Yes</v>
      </c>
      <c r="AB1581" t="str">
        <f t="shared" si="1446"/>
        <v>Yes</v>
      </c>
      <c r="AC1581">
        <f t="shared" si="1447"/>
        <v>1</v>
      </c>
      <c r="AD1581">
        <f t="shared" si="1448"/>
        <v>1</v>
      </c>
      <c r="AE1581" t="str">
        <f t="shared" si="1449"/>
        <v/>
      </c>
      <c r="BF1581">
        <f t="shared" si="1450"/>
        <v>2</v>
      </c>
      <c r="BG1581">
        <f t="shared" si="1451"/>
        <v>0</v>
      </c>
      <c r="BH1581">
        <f t="shared" si="1452"/>
        <v>0</v>
      </c>
      <c r="BI1581">
        <f t="shared" si="1453"/>
        <v>0</v>
      </c>
      <c r="BJ1581">
        <f t="shared" si="1454"/>
        <v>0</v>
      </c>
      <c r="BK1581">
        <f t="shared" si="1455"/>
        <v>0</v>
      </c>
      <c r="BL1581">
        <f t="shared" si="1456"/>
        <v>0</v>
      </c>
      <c r="BM1581">
        <f t="shared" si="1457"/>
        <v>0</v>
      </c>
      <c r="BN1581">
        <f t="shared" si="1458"/>
        <v>0</v>
      </c>
      <c r="BO1581">
        <f t="shared" si="1459"/>
        <v>0</v>
      </c>
      <c r="BP1581">
        <f t="shared" si="1460"/>
        <v>0</v>
      </c>
      <c r="BQ1581">
        <f t="shared" si="1461"/>
        <v>0</v>
      </c>
      <c r="BR1581">
        <f t="shared" si="1462"/>
        <v>0</v>
      </c>
      <c r="BS1581">
        <f t="shared" si="1463"/>
        <v>0</v>
      </c>
      <c r="BT1581">
        <f t="shared" si="1464"/>
        <v>0</v>
      </c>
    </row>
    <row r="1582" spans="20:72" x14ac:dyDescent="0.25">
      <c r="T1582">
        <f t="shared" si="1440"/>
        <v>2017</v>
      </c>
      <c r="U1582">
        <f t="shared" si="1441"/>
        <v>2023</v>
      </c>
      <c r="V1582">
        <f t="shared" si="1442"/>
        <v>6</v>
      </c>
      <c r="W1582" t="str">
        <f>IF(TRIM(INDEX(connections!$A:$A,ROW()))="","",TRIM(INDEX(connections!$A:$A,ROW())))</f>
        <v>Slay the Spire</v>
      </c>
      <c r="X1582" t="str">
        <f>IF($W1582="","",TRIM(INDEX(connections!$B:$B,ROW())))</f>
        <v>Wildfrost</v>
      </c>
      <c r="Y1582">
        <f t="shared" si="1443"/>
        <v>772</v>
      </c>
      <c r="Z1582">
        <f t="shared" si="1444"/>
        <v>971</v>
      </c>
      <c r="AA1582" t="str">
        <f t="shared" si="1445"/>
        <v>Yes</v>
      </c>
      <c r="AB1582" t="str">
        <f t="shared" si="1446"/>
        <v>Yes</v>
      </c>
      <c r="AC1582">
        <f t="shared" si="1447"/>
        <v>1</v>
      </c>
      <c r="AD1582">
        <f t="shared" si="1448"/>
        <v>0</v>
      </c>
      <c r="AE1582" t="str">
        <f t="shared" si="1449"/>
        <v/>
      </c>
      <c r="BF1582">
        <f t="shared" si="1450"/>
        <v>2</v>
      </c>
      <c r="BG1582">
        <f t="shared" si="1451"/>
        <v>0</v>
      </c>
      <c r="BH1582">
        <f t="shared" si="1452"/>
        <v>0</v>
      </c>
      <c r="BI1582">
        <f t="shared" si="1453"/>
        <v>0</v>
      </c>
      <c r="BJ1582">
        <f t="shared" si="1454"/>
        <v>0</v>
      </c>
      <c r="BK1582">
        <f t="shared" si="1455"/>
        <v>0</v>
      </c>
      <c r="BL1582">
        <f t="shared" si="1456"/>
        <v>0</v>
      </c>
      <c r="BM1582">
        <f t="shared" si="1457"/>
        <v>0</v>
      </c>
      <c r="BN1582">
        <f t="shared" si="1458"/>
        <v>0</v>
      </c>
      <c r="BO1582">
        <f t="shared" si="1459"/>
        <v>0</v>
      </c>
      <c r="BP1582">
        <f t="shared" si="1460"/>
        <v>0</v>
      </c>
      <c r="BQ1582">
        <f t="shared" si="1461"/>
        <v>0</v>
      </c>
      <c r="BR1582">
        <f t="shared" si="1462"/>
        <v>0</v>
      </c>
      <c r="BS1582">
        <f t="shared" si="1463"/>
        <v>0</v>
      </c>
      <c r="BT1582">
        <f t="shared" si="1464"/>
        <v>0</v>
      </c>
    </row>
    <row r="1583" spans="20:72" x14ac:dyDescent="0.25">
      <c r="T1583">
        <f t="shared" si="1440"/>
        <v>2008</v>
      </c>
      <c r="U1583">
        <f t="shared" si="1441"/>
        <v>2023</v>
      </c>
      <c r="V1583">
        <f t="shared" si="1442"/>
        <v>15</v>
      </c>
      <c r="W1583" t="str">
        <f>IF(TRIM(INDEX(connections!$A:$A,ROW()))="","",TRIM(INDEX(connections!$A:$A,ROW())))</f>
        <v>Spelunky Classic</v>
      </c>
      <c r="X1583" t="str">
        <f>IF($W1583="","",TRIM(INDEX(connections!$B:$B,ROW())))</f>
        <v>Wildfrost</v>
      </c>
      <c r="Y1583">
        <f t="shared" si="1443"/>
        <v>801</v>
      </c>
      <c r="Z1583">
        <f t="shared" si="1444"/>
        <v>971</v>
      </c>
      <c r="AA1583" t="str">
        <f t="shared" si="1445"/>
        <v>Yes</v>
      </c>
      <c r="AB1583" t="str">
        <f t="shared" si="1446"/>
        <v>Yes</v>
      </c>
      <c r="AC1583">
        <f t="shared" si="1447"/>
        <v>1</v>
      </c>
      <c r="AD1583">
        <f t="shared" si="1448"/>
        <v>1</v>
      </c>
      <c r="AE1583" t="str">
        <f t="shared" si="1449"/>
        <v/>
      </c>
      <c r="BF1583">
        <f t="shared" si="1450"/>
        <v>2</v>
      </c>
      <c r="BG1583">
        <f t="shared" si="1451"/>
        <v>0</v>
      </c>
      <c r="BH1583">
        <f t="shared" si="1452"/>
        <v>0</v>
      </c>
      <c r="BI1583">
        <f t="shared" si="1453"/>
        <v>0</v>
      </c>
      <c r="BJ1583">
        <f t="shared" si="1454"/>
        <v>0</v>
      </c>
      <c r="BK1583">
        <f t="shared" si="1455"/>
        <v>0</v>
      </c>
      <c r="BL1583">
        <f t="shared" si="1456"/>
        <v>0</v>
      </c>
      <c r="BM1583">
        <f t="shared" si="1457"/>
        <v>0</v>
      </c>
      <c r="BN1583">
        <f t="shared" si="1458"/>
        <v>0</v>
      </c>
      <c r="BO1583">
        <f t="shared" si="1459"/>
        <v>0</v>
      </c>
      <c r="BP1583">
        <f t="shared" si="1460"/>
        <v>0</v>
      </c>
      <c r="BQ1583">
        <f t="shared" si="1461"/>
        <v>0</v>
      </c>
      <c r="BR1583">
        <f t="shared" si="1462"/>
        <v>0</v>
      </c>
      <c r="BS1583">
        <f t="shared" si="1463"/>
        <v>0</v>
      </c>
      <c r="BT1583">
        <f t="shared" si="1464"/>
        <v>0</v>
      </c>
    </row>
    <row r="1584" spans="20:72" x14ac:dyDescent="0.25">
      <c r="T1584">
        <f t="shared" si="1440"/>
        <v>2011</v>
      </c>
      <c r="U1584">
        <f t="shared" si="1441"/>
        <v>2023</v>
      </c>
      <c r="V1584">
        <f t="shared" si="1442"/>
        <v>12</v>
      </c>
      <c r="W1584" t="str">
        <f>IF(TRIM(INDEX(connections!$A:$A,ROW()))="","",TRIM(INDEX(connections!$A:$A,ROW())))</f>
        <v>The Binding of Isaac</v>
      </c>
      <c r="X1584" t="str">
        <f>IF($W1584="","",TRIM(INDEX(connections!$B:$B,ROW())))</f>
        <v>Wildfrost</v>
      </c>
      <c r="Y1584">
        <f t="shared" si="1443"/>
        <v>865</v>
      </c>
      <c r="Z1584">
        <f t="shared" si="1444"/>
        <v>971</v>
      </c>
      <c r="AA1584" t="str">
        <f t="shared" si="1445"/>
        <v>Yes</v>
      </c>
      <c r="AB1584" t="str">
        <f t="shared" si="1446"/>
        <v>Yes</v>
      </c>
      <c r="AC1584">
        <f t="shared" si="1447"/>
        <v>1</v>
      </c>
      <c r="AD1584">
        <f t="shared" si="1448"/>
        <v>1</v>
      </c>
      <c r="AE1584" t="str">
        <f t="shared" si="1449"/>
        <v/>
      </c>
      <c r="BF1584">
        <f t="shared" si="1450"/>
        <v>2</v>
      </c>
      <c r="BG1584">
        <f t="shared" si="1451"/>
        <v>0</v>
      </c>
      <c r="BH1584">
        <f t="shared" si="1452"/>
        <v>0</v>
      </c>
      <c r="BI1584">
        <f t="shared" si="1453"/>
        <v>0</v>
      </c>
      <c r="BJ1584">
        <f t="shared" si="1454"/>
        <v>0</v>
      </c>
      <c r="BK1584">
        <f t="shared" si="1455"/>
        <v>0</v>
      </c>
      <c r="BL1584">
        <f t="shared" si="1456"/>
        <v>0</v>
      </c>
      <c r="BM1584">
        <f t="shared" si="1457"/>
        <v>0</v>
      </c>
      <c r="BN1584">
        <f t="shared" si="1458"/>
        <v>0</v>
      </c>
      <c r="BO1584">
        <f t="shared" si="1459"/>
        <v>0</v>
      </c>
      <c r="BP1584">
        <f t="shared" si="1460"/>
        <v>0</v>
      </c>
      <c r="BQ1584">
        <f t="shared" si="1461"/>
        <v>0</v>
      </c>
      <c r="BR1584">
        <f t="shared" si="1462"/>
        <v>0</v>
      </c>
      <c r="BS1584">
        <f t="shared" si="1463"/>
        <v>0</v>
      </c>
      <c r="BT1584">
        <f t="shared" si="1464"/>
        <v>0</v>
      </c>
    </row>
    <row r="1585" spans="20:72" x14ac:dyDescent="0.25">
      <c r="T1585">
        <f t="shared" si="1440"/>
        <v>2018</v>
      </c>
      <c r="U1585">
        <f t="shared" si="1441"/>
        <v>2024</v>
      </c>
      <c r="V1585">
        <f t="shared" si="1442"/>
        <v>6</v>
      </c>
      <c r="W1585" t="str">
        <f>IF(TRIM(INDEX(connections!$A:$A,ROW()))="","",TRIM(INDEX(connections!$A:$A,ROW())))</f>
        <v>Dead Cells</v>
      </c>
      <c r="X1585" t="str">
        <f>IF($W1585="","",TRIM(INDEX(connections!$B:$B,ROW())))</f>
        <v>Windblown</v>
      </c>
      <c r="Y1585">
        <f t="shared" si="1443"/>
        <v>193</v>
      </c>
      <c r="Z1585">
        <f t="shared" si="1444"/>
        <v>972</v>
      </c>
      <c r="AA1585" t="str">
        <f t="shared" si="1445"/>
        <v>Yes</v>
      </c>
      <c r="AB1585" t="str">
        <f t="shared" si="1446"/>
        <v/>
      </c>
      <c r="AC1585" t="str">
        <f t="shared" si="1447"/>
        <v/>
      </c>
      <c r="AD1585">
        <f t="shared" si="1448"/>
        <v>0</v>
      </c>
      <c r="AE1585" t="str">
        <f t="shared" si="1449"/>
        <v/>
      </c>
      <c r="BF1585">
        <f t="shared" si="1450"/>
        <v>0</v>
      </c>
      <c r="BG1585">
        <f t="shared" si="1451"/>
        <v>0</v>
      </c>
      <c r="BH1585">
        <f t="shared" si="1452"/>
        <v>0</v>
      </c>
      <c r="BI1585">
        <f t="shared" si="1453"/>
        <v>0</v>
      </c>
      <c r="BJ1585">
        <f t="shared" si="1454"/>
        <v>0</v>
      </c>
      <c r="BK1585">
        <f t="shared" si="1455"/>
        <v>0</v>
      </c>
      <c r="BL1585">
        <f t="shared" si="1456"/>
        <v>0</v>
      </c>
      <c r="BM1585">
        <f t="shared" si="1457"/>
        <v>0</v>
      </c>
      <c r="BN1585">
        <f t="shared" si="1458"/>
        <v>0</v>
      </c>
      <c r="BO1585">
        <f t="shared" si="1459"/>
        <v>0</v>
      </c>
      <c r="BP1585">
        <f t="shared" si="1460"/>
        <v>0</v>
      </c>
      <c r="BQ1585">
        <f t="shared" si="1461"/>
        <v>0</v>
      </c>
      <c r="BR1585">
        <f t="shared" si="1462"/>
        <v>0</v>
      </c>
      <c r="BS1585">
        <f t="shared" si="1463"/>
        <v>0</v>
      </c>
      <c r="BT1585">
        <f t="shared" si="1464"/>
        <v>0</v>
      </c>
    </row>
    <row r="1586" spans="20:72" x14ac:dyDescent="0.25">
      <c r="T1586">
        <f t="shared" si="1440"/>
        <v>2021</v>
      </c>
      <c r="U1586">
        <f t="shared" si="1441"/>
        <v>2026</v>
      </c>
      <c r="V1586">
        <f t="shared" si="1442"/>
        <v>5</v>
      </c>
      <c r="W1586" t="str">
        <f>IF(TRIM(INDEX(connections!$A:$A,ROW()))="","",TRIM(INDEX(connections!$A:$A,ROW())))</f>
        <v>Loop Hero</v>
      </c>
      <c r="X1586" t="str">
        <f>IF($W1586="","",TRIM(INDEX(connections!$B:$B,ROW())))</f>
        <v>Winnie's Hole</v>
      </c>
      <c r="Y1586">
        <f t="shared" si="1443"/>
        <v>471</v>
      </c>
      <c r="Z1586">
        <f t="shared" si="1444"/>
        <v>973</v>
      </c>
      <c r="AA1586" t="str">
        <f t="shared" si="1445"/>
        <v>Yes</v>
      </c>
      <c r="AB1586" t="str">
        <f t="shared" si="1446"/>
        <v/>
      </c>
      <c r="AC1586" t="str">
        <f t="shared" si="1447"/>
        <v/>
      </c>
      <c r="AD1586">
        <f t="shared" si="1448"/>
        <v>1</v>
      </c>
      <c r="AE1586" t="str">
        <f t="shared" si="1449"/>
        <v/>
      </c>
      <c r="BF1586">
        <f t="shared" si="1450"/>
        <v>0</v>
      </c>
      <c r="BG1586">
        <f t="shared" si="1451"/>
        <v>0</v>
      </c>
      <c r="BH1586">
        <f t="shared" si="1452"/>
        <v>0</v>
      </c>
      <c r="BI1586">
        <f t="shared" si="1453"/>
        <v>0</v>
      </c>
      <c r="BJ1586">
        <f t="shared" si="1454"/>
        <v>0</v>
      </c>
      <c r="BK1586">
        <f t="shared" si="1455"/>
        <v>0</v>
      </c>
      <c r="BL1586">
        <f t="shared" si="1456"/>
        <v>0</v>
      </c>
      <c r="BM1586">
        <f t="shared" si="1457"/>
        <v>0</v>
      </c>
      <c r="BN1586">
        <f t="shared" si="1458"/>
        <v>0</v>
      </c>
      <c r="BO1586">
        <f t="shared" si="1459"/>
        <v>0</v>
      </c>
      <c r="BP1586">
        <f t="shared" si="1460"/>
        <v>0</v>
      </c>
      <c r="BQ1586">
        <f t="shared" si="1461"/>
        <v>0</v>
      </c>
      <c r="BR1586">
        <f t="shared" si="1462"/>
        <v>0</v>
      </c>
      <c r="BS1586">
        <f t="shared" si="1463"/>
        <v>0</v>
      </c>
      <c r="BT1586">
        <f t="shared" si="1464"/>
        <v>0</v>
      </c>
    </row>
    <row r="1587" spans="20:72" x14ac:dyDescent="0.25">
      <c r="T1587">
        <f t="shared" si="1440"/>
        <v>2020</v>
      </c>
      <c r="U1587">
        <f t="shared" si="1441"/>
        <v>2026</v>
      </c>
      <c r="V1587">
        <f t="shared" si="1442"/>
        <v>6</v>
      </c>
      <c r="W1587" t="str">
        <f>IF(TRIM(INDEX(connections!$A:$A,ROW()))="","",TRIM(INDEX(connections!$A:$A,ROW())))</f>
        <v>Ring of Pain</v>
      </c>
      <c r="X1587" t="str">
        <f>IF($W1587="","",TRIM(INDEX(connections!$B:$B,ROW())))</f>
        <v>Winnie's Hole</v>
      </c>
      <c r="Y1587">
        <f t="shared" si="1443"/>
        <v>684</v>
      </c>
      <c r="Z1587">
        <f t="shared" si="1444"/>
        <v>973</v>
      </c>
      <c r="AA1587" t="str">
        <f t="shared" si="1445"/>
        <v>Yes</v>
      </c>
      <c r="AB1587" t="str">
        <f t="shared" si="1446"/>
        <v/>
      </c>
      <c r="AC1587" t="str">
        <f t="shared" si="1447"/>
        <v/>
      </c>
      <c r="AD1587">
        <f t="shared" si="1448"/>
        <v>1</v>
      </c>
      <c r="AE1587" t="str">
        <f t="shared" si="1449"/>
        <v/>
      </c>
      <c r="BF1587">
        <f t="shared" si="1450"/>
        <v>0</v>
      </c>
      <c r="BG1587">
        <f t="shared" si="1451"/>
        <v>0</v>
      </c>
      <c r="BH1587">
        <f t="shared" si="1452"/>
        <v>0</v>
      </c>
      <c r="BI1587">
        <f t="shared" si="1453"/>
        <v>0</v>
      </c>
      <c r="BJ1587">
        <f t="shared" si="1454"/>
        <v>0</v>
      </c>
      <c r="BK1587">
        <f t="shared" si="1455"/>
        <v>0</v>
      </c>
      <c r="BL1587">
        <f t="shared" si="1456"/>
        <v>0</v>
      </c>
      <c r="BM1587">
        <f t="shared" si="1457"/>
        <v>0</v>
      </c>
      <c r="BN1587">
        <f t="shared" si="1458"/>
        <v>0</v>
      </c>
      <c r="BO1587">
        <f t="shared" si="1459"/>
        <v>0</v>
      </c>
      <c r="BP1587">
        <f t="shared" si="1460"/>
        <v>0</v>
      </c>
      <c r="BQ1587">
        <f t="shared" si="1461"/>
        <v>0</v>
      </c>
      <c r="BR1587">
        <f t="shared" si="1462"/>
        <v>0</v>
      </c>
      <c r="BS1587">
        <f t="shared" si="1463"/>
        <v>0</v>
      </c>
      <c r="BT1587">
        <f t="shared" si="1464"/>
        <v>0</v>
      </c>
    </row>
    <row r="1588" spans="20:72" x14ac:dyDescent="0.25">
      <c r="T1588">
        <f t="shared" si="1440"/>
        <v>2017</v>
      </c>
      <c r="U1588">
        <f t="shared" si="1441"/>
        <v>2026</v>
      </c>
      <c r="V1588">
        <f t="shared" si="1442"/>
        <v>9</v>
      </c>
      <c r="W1588" t="str">
        <f>IF(TRIM(INDEX(connections!$A:$A,ROW()))="","",TRIM(INDEX(connections!$A:$A,ROW())))</f>
        <v>Slay the Spire</v>
      </c>
      <c r="X1588" t="str">
        <f>IF($W1588="","",TRIM(INDEX(connections!$B:$B,ROW())))</f>
        <v>Winnie's Hole</v>
      </c>
      <c r="Y1588">
        <f t="shared" si="1443"/>
        <v>772</v>
      </c>
      <c r="Z1588">
        <f t="shared" si="1444"/>
        <v>973</v>
      </c>
      <c r="AA1588" t="str">
        <f t="shared" si="1445"/>
        <v>Yes</v>
      </c>
      <c r="AB1588" t="str">
        <f t="shared" si="1446"/>
        <v/>
      </c>
      <c r="AC1588" t="str">
        <f t="shared" si="1447"/>
        <v/>
      </c>
      <c r="AD1588">
        <f t="shared" si="1448"/>
        <v>0</v>
      </c>
      <c r="AE1588" t="str">
        <f t="shared" si="1449"/>
        <v/>
      </c>
      <c r="BF1588">
        <f t="shared" si="1450"/>
        <v>0</v>
      </c>
      <c r="BG1588">
        <f t="shared" si="1451"/>
        <v>0</v>
      </c>
      <c r="BH1588">
        <f t="shared" si="1452"/>
        <v>0</v>
      </c>
      <c r="BI1588">
        <f t="shared" si="1453"/>
        <v>0</v>
      </c>
      <c r="BJ1588">
        <f t="shared" si="1454"/>
        <v>0</v>
      </c>
      <c r="BK1588">
        <f t="shared" si="1455"/>
        <v>0</v>
      </c>
      <c r="BL1588">
        <f t="shared" si="1456"/>
        <v>0</v>
      </c>
      <c r="BM1588">
        <f t="shared" si="1457"/>
        <v>0</v>
      </c>
      <c r="BN1588">
        <f t="shared" si="1458"/>
        <v>0</v>
      </c>
      <c r="BO1588">
        <f t="shared" si="1459"/>
        <v>0</v>
      </c>
      <c r="BP1588">
        <f t="shared" si="1460"/>
        <v>0</v>
      </c>
      <c r="BQ1588">
        <f t="shared" si="1461"/>
        <v>0</v>
      </c>
      <c r="BR1588">
        <f t="shared" si="1462"/>
        <v>0</v>
      </c>
      <c r="BS1588">
        <f t="shared" si="1463"/>
        <v>0</v>
      </c>
      <c r="BT1588">
        <f t="shared" si="1464"/>
        <v>0</v>
      </c>
    </row>
    <row r="1589" spans="20:72" x14ac:dyDescent="0.25">
      <c r="T1589">
        <f t="shared" si="1440"/>
        <v>2021</v>
      </c>
      <c r="U1589">
        <f t="shared" si="1441"/>
        <v>2026</v>
      </c>
      <c r="V1589">
        <f t="shared" si="1442"/>
        <v>5</v>
      </c>
      <c r="W1589" t="str">
        <f>IF(TRIM(INDEX(connections!$A:$A,ROW()))="","",TRIM(INDEX(connections!$A:$A,ROW())))</f>
        <v>Super Auto Pets</v>
      </c>
      <c r="X1589" t="str">
        <f>IF($W1589="","",TRIM(INDEX(connections!$B:$B,ROW())))</f>
        <v>Winnie's Hole</v>
      </c>
      <c r="Y1589">
        <f t="shared" si="1443"/>
        <v>829</v>
      </c>
      <c r="Z1589">
        <f t="shared" si="1444"/>
        <v>973</v>
      </c>
      <c r="AA1589" t="str">
        <f t="shared" si="1445"/>
        <v>Yes</v>
      </c>
      <c r="AB1589" t="str">
        <f t="shared" si="1446"/>
        <v/>
      </c>
      <c r="AC1589" t="str">
        <f t="shared" si="1447"/>
        <v/>
      </c>
      <c r="AD1589">
        <f t="shared" si="1448"/>
        <v>1</v>
      </c>
      <c r="AE1589" t="str">
        <f t="shared" si="1449"/>
        <v/>
      </c>
      <c r="BF1589">
        <f t="shared" si="1450"/>
        <v>0</v>
      </c>
      <c r="BG1589">
        <f t="shared" si="1451"/>
        <v>0</v>
      </c>
      <c r="BH1589">
        <f t="shared" si="1452"/>
        <v>0</v>
      </c>
      <c r="BI1589">
        <f t="shared" si="1453"/>
        <v>0</v>
      </c>
      <c r="BJ1589">
        <f t="shared" si="1454"/>
        <v>0</v>
      </c>
      <c r="BK1589">
        <f t="shared" si="1455"/>
        <v>0</v>
      </c>
      <c r="BL1589">
        <f t="shared" si="1456"/>
        <v>0</v>
      </c>
      <c r="BM1589">
        <f t="shared" si="1457"/>
        <v>0</v>
      </c>
      <c r="BN1589">
        <f t="shared" si="1458"/>
        <v>0</v>
      </c>
      <c r="BO1589">
        <f t="shared" si="1459"/>
        <v>0</v>
      </c>
      <c r="BP1589">
        <f t="shared" si="1460"/>
        <v>0</v>
      </c>
      <c r="BQ1589">
        <f t="shared" si="1461"/>
        <v>0</v>
      </c>
      <c r="BR1589">
        <f t="shared" si="1462"/>
        <v>0</v>
      </c>
      <c r="BS1589">
        <f t="shared" si="1463"/>
        <v>0</v>
      </c>
      <c r="BT1589">
        <f t="shared" si="1464"/>
        <v>0</v>
      </c>
    </row>
    <row r="1590" spans="20:72" x14ac:dyDescent="0.25">
      <c r="T1590">
        <f t="shared" si="1440"/>
        <v>2023</v>
      </c>
      <c r="U1590">
        <f t="shared" si="1441"/>
        <v>2026</v>
      </c>
      <c r="V1590">
        <f t="shared" si="1442"/>
        <v>3</v>
      </c>
      <c r="W1590" t="str">
        <f>IF(TRIM(INDEX(connections!$A:$A,ROW()))="","",TRIM(INDEX(connections!$A:$A,ROW())))</f>
        <v>Dungeons &amp; Jewels</v>
      </c>
      <c r="X1590" t="str">
        <f>IF($W1590="","",TRIM(INDEX(connections!$B:$B,ROW())))</f>
        <v>Wireworks</v>
      </c>
      <c r="Y1590">
        <f t="shared" si="1443"/>
        <v>274</v>
      </c>
      <c r="Z1590">
        <f t="shared" si="1444"/>
        <v>974</v>
      </c>
      <c r="AA1590" t="str">
        <f t="shared" si="1445"/>
        <v/>
      </c>
      <c r="AB1590" t="str">
        <f t="shared" si="1446"/>
        <v/>
      </c>
      <c r="AC1590" t="str">
        <f t="shared" si="1447"/>
        <v/>
      </c>
      <c r="AD1590">
        <f t="shared" si="1448"/>
        <v>0</v>
      </c>
      <c r="AE1590" t="str">
        <f t="shared" si="1449"/>
        <v/>
      </c>
      <c r="BF1590">
        <f t="shared" si="1450"/>
        <v>0</v>
      </c>
      <c r="BG1590">
        <f t="shared" si="1451"/>
        <v>0</v>
      </c>
      <c r="BH1590">
        <f t="shared" si="1452"/>
        <v>0</v>
      </c>
      <c r="BI1590">
        <f t="shared" si="1453"/>
        <v>0</v>
      </c>
      <c r="BJ1590">
        <f t="shared" si="1454"/>
        <v>0</v>
      </c>
      <c r="BK1590">
        <f t="shared" si="1455"/>
        <v>0</v>
      </c>
      <c r="BL1590">
        <f t="shared" si="1456"/>
        <v>0</v>
      </c>
      <c r="BM1590">
        <f t="shared" si="1457"/>
        <v>0</v>
      </c>
      <c r="BN1590">
        <f t="shared" si="1458"/>
        <v>0</v>
      </c>
      <c r="BO1590">
        <f t="shared" si="1459"/>
        <v>0</v>
      </c>
      <c r="BP1590">
        <f t="shared" si="1460"/>
        <v>0</v>
      </c>
      <c r="BQ1590">
        <f t="shared" si="1461"/>
        <v>0</v>
      </c>
      <c r="BR1590">
        <f t="shared" si="1462"/>
        <v>0</v>
      </c>
      <c r="BS1590">
        <f t="shared" si="1463"/>
        <v>0</v>
      </c>
      <c r="BT1590">
        <f t="shared" si="1464"/>
        <v>0</v>
      </c>
    </row>
    <row r="1591" spans="20:72" x14ac:dyDescent="0.25">
      <c r="T1591">
        <f t="shared" si="1440"/>
        <v>2019</v>
      </c>
      <c r="U1591">
        <f t="shared" si="1441"/>
        <v>2023</v>
      </c>
      <c r="V1591">
        <f t="shared" si="1442"/>
        <v>4</v>
      </c>
      <c r="W1591" t="str">
        <f>IF(TRIM(INDEX(connections!$A:$A,ROW()))="","",TRIM(INDEX(connections!$A:$A,ROW())))</f>
        <v>Hades</v>
      </c>
      <c r="X1591" t="str">
        <f>IF($W1591="","",TRIM(INDEX(connections!$B:$B,ROW())))</f>
        <v>Witchfire</v>
      </c>
      <c r="Y1591">
        <f t="shared" si="1443"/>
        <v>375</v>
      </c>
      <c r="Z1591">
        <f t="shared" si="1444"/>
        <v>975</v>
      </c>
      <c r="AA1591" t="str">
        <f t="shared" si="1445"/>
        <v>Yes</v>
      </c>
      <c r="AB1591" t="str">
        <f t="shared" si="1446"/>
        <v/>
      </c>
      <c r="AC1591" t="str">
        <f t="shared" si="1447"/>
        <v/>
      </c>
      <c r="AD1591">
        <f t="shared" si="1448"/>
        <v>0</v>
      </c>
      <c r="AE1591" t="str">
        <f t="shared" si="1449"/>
        <v/>
      </c>
      <c r="BF1591">
        <f t="shared" si="1450"/>
        <v>2</v>
      </c>
      <c r="BG1591">
        <f t="shared" si="1451"/>
        <v>0</v>
      </c>
      <c r="BH1591">
        <f t="shared" si="1452"/>
        <v>0</v>
      </c>
      <c r="BI1591">
        <f t="shared" si="1453"/>
        <v>0</v>
      </c>
      <c r="BJ1591">
        <f t="shared" si="1454"/>
        <v>0</v>
      </c>
      <c r="BK1591">
        <f t="shared" si="1455"/>
        <v>0</v>
      </c>
      <c r="BL1591">
        <f t="shared" si="1456"/>
        <v>0</v>
      </c>
      <c r="BM1591">
        <f t="shared" si="1457"/>
        <v>0</v>
      </c>
      <c r="BN1591">
        <f t="shared" si="1458"/>
        <v>0</v>
      </c>
      <c r="BO1591">
        <f t="shared" si="1459"/>
        <v>0</v>
      </c>
      <c r="BP1591">
        <f t="shared" si="1460"/>
        <v>0</v>
      </c>
      <c r="BQ1591">
        <f t="shared" si="1461"/>
        <v>0</v>
      </c>
      <c r="BR1591">
        <f t="shared" si="1462"/>
        <v>0</v>
      </c>
      <c r="BS1591">
        <f t="shared" si="1463"/>
        <v>0</v>
      </c>
      <c r="BT1591">
        <f t="shared" si="1464"/>
        <v>0</v>
      </c>
    </row>
    <row r="1592" spans="20:72" x14ac:dyDescent="0.25">
      <c r="T1592">
        <f t="shared" si="1440"/>
        <v>2017</v>
      </c>
      <c r="U1592">
        <f t="shared" si="1441"/>
        <v>2026</v>
      </c>
      <c r="V1592">
        <f t="shared" si="1442"/>
        <v>9</v>
      </c>
      <c r="W1592" t="str">
        <f>IF(TRIM(INDEX(connections!$A:$A,ROW()))="","",TRIM(INDEX(connections!$A:$A,ROW())))</f>
        <v>Slay the Spire</v>
      </c>
      <c r="X1592" t="str">
        <f>IF($W1592="","",TRIM(INDEX(connections!$B:$B,ROW())))</f>
        <v>Witch's Apocalyptic Journey</v>
      </c>
      <c r="Y1592">
        <f t="shared" si="1443"/>
        <v>772</v>
      </c>
      <c r="Z1592">
        <f t="shared" si="1444"/>
        <v>976</v>
      </c>
      <c r="AA1592" t="str">
        <f t="shared" si="1445"/>
        <v>Yes</v>
      </c>
      <c r="AB1592" t="str">
        <f t="shared" si="1446"/>
        <v/>
      </c>
      <c r="AC1592" t="str">
        <f t="shared" si="1447"/>
        <v/>
      </c>
      <c r="AD1592">
        <f t="shared" si="1448"/>
        <v>0</v>
      </c>
      <c r="AE1592" t="str">
        <f t="shared" si="1449"/>
        <v/>
      </c>
      <c r="BF1592">
        <f t="shared" si="1450"/>
        <v>0</v>
      </c>
      <c r="BG1592">
        <f t="shared" si="1451"/>
        <v>0</v>
      </c>
      <c r="BH1592">
        <f t="shared" si="1452"/>
        <v>0</v>
      </c>
      <c r="BI1592">
        <f t="shared" si="1453"/>
        <v>0</v>
      </c>
      <c r="BJ1592">
        <f t="shared" si="1454"/>
        <v>0</v>
      </c>
      <c r="BK1592">
        <f t="shared" si="1455"/>
        <v>0</v>
      </c>
      <c r="BL1592">
        <f t="shared" si="1456"/>
        <v>0</v>
      </c>
      <c r="BM1592">
        <f t="shared" si="1457"/>
        <v>0</v>
      </c>
      <c r="BN1592">
        <f t="shared" si="1458"/>
        <v>0</v>
      </c>
      <c r="BO1592">
        <f t="shared" si="1459"/>
        <v>0</v>
      </c>
      <c r="BP1592">
        <f t="shared" si="1460"/>
        <v>0</v>
      </c>
      <c r="BQ1592">
        <f t="shared" si="1461"/>
        <v>0</v>
      </c>
      <c r="BR1592">
        <f t="shared" si="1462"/>
        <v>0</v>
      </c>
      <c r="BS1592">
        <f t="shared" si="1463"/>
        <v>0</v>
      </c>
      <c r="BT1592">
        <f t="shared" si="1464"/>
        <v>0</v>
      </c>
    </row>
    <row r="1593" spans="20:72" x14ac:dyDescent="0.25">
      <c r="T1593">
        <f t="shared" si="1440"/>
        <v>2018</v>
      </c>
      <c r="U1593">
        <f t="shared" si="1441"/>
        <v>2024</v>
      </c>
      <c r="V1593">
        <f t="shared" si="1442"/>
        <v>6</v>
      </c>
      <c r="W1593" t="str">
        <f>IF(TRIM(INDEX(connections!$A:$A,ROW()))="","",TRIM(INDEX(connections!$A:$A,ROW())))</f>
        <v>Wizard of Legend</v>
      </c>
      <c r="X1593" t="str">
        <f>IF($W1593="","",TRIM(INDEX(connections!$B:$B,ROW())))</f>
        <v>Wizard of Legend 2</v>
      </c>
      <c r="Y1593">
        <f t="shared" si="1443"/>
        <v>977</v>
      </c>
      <c r="Z1593">
        <f t="shared" si="1444"/>
        <v>978</v>
      </c>
      <c r="AA1593" t="str">
        <f t="shared" si="1445"/>
        <v>Yes</v>
      </c>
      <c r="AB1593" t="str">
        <f t="shared" si="1446"/>
        <v>Yes</v>
      </c>
      <c r="AC1593">
        <f t="shared" si="1447"/>
        <v>1</v>
      </c>
      <c r="AD1593">
        <f t="shared" si="1448"/>
        <v>0</v>
      </c>
      <c r="AE1593" t="str">
        <f t="shared" si="1449"/>
        <v/>
      </c>
      <c r="BF1593">
        <f t="shared" si="1450"/>
        <v>0</v>
      </c>
      <c r="BG1593">
        <f t="shared" si="1451"/>
        <v>0</v>
      </c>
      <c r="BH1593">
        <f t="shared" si="1452"/>
        <v>0</v>
      </c>
      <c r="BI1593">
        <f t="shared" si="1453"/>
        <v>0</v>
      </c>
      <c r="BJ1593">
        <f t="shared" si="1454"/>
        <v>0</v>
      </c>
      <c r="BK1593">
        <f t="shared" si="1455"/>
        <v>0</v>
      </c>
      <c r="BL1593">
        <f t="shared" si="1456"/>
        <v>0</v>
      </c>
      <c r="BM1593">
        <f t="shared" si="1457"/>
        <v>0</v>
      </c>
      <c r="BN1593">
        <f t="shared" si="1458"/>
        <v>0</v>
      </c>
      <c r="BO1593">
        <f t="shared" si="1459"/>
        <v>0</v>
      </c>
      <c r="BP1593">
        <f t="shared" si="1460"/>
        <v>0</v>
      </c>
      <c r="BQ1593">
        <f t="shared" si="1461"/>
        <v>0</v>
      </c>
      <c r="BR1593">
        <f t="shared" si="1462"/>
        <v>0</v>
      </c>
      <c r="BS1593">
        <f t="shared" si="1463"/>
        <v>0</v>
      </c>
      <c r="BT1593">
        <f t="shared" si="1464"/>
        <v>0</v>
      </c>
    </row>
    <row r="1594" spans="20:72" x14ac:dyDescent="0.25">
      <c r="T1594">
        <f t="shared" si="1440"/>
        <v>2011</v>
      </c>
      <c r="U1594">
        <f t="shared" si="1441"/>
        <v>2021</v>
      </c>
      <c r="V1594">
        <f t="shared" si="1442"/>
        <v>10</v>
      </c>
      <c r="W1594" t="str">
        <f>IF(TRIM(INDEX(connections!$A:$A,ROW()))="","",TRIM(INDEX(connections!$A:$A,ROW())))</f>
        <v>The Binding of Isaac</v>
      </c>
      <c r="X1594" t="str">
        <f>IF($W1594="","",TRIM(INDEX(connections!$B:$B,ROW())))</f>
        <v>WizardChess</v>
      </c>
      <c r="Y1594">
        <f t="shared" si="1443"/>
        <v>865</v>
      </c>
      <c r="Z1594">
        <f t="shared" si="1444"/>
        <v>979</v>
      </c>
      <c r="AA1594" t="str">
        <f t="shared" si="1445"/>
        <v>Yes</v>
      </c>
      <c r="AB1594" t="str">
        <f t="shared" si="1446"/>
        <v>Yes</v>
      </c>
      <c r="AC1594">
        <f t="shared" si="1447"/>
        <v>1</v>
      </c>
      <c r="AD1594">
        <f t="shared" si="1448"/>
        <v>1</v>
      </c>
      <c r="AE1594" t="str">
        <f t="shared" si="1449"/>
        <v/>
      </c>
      <c r="BF1594">
        <f t="shared" si="1450"/>
        <v>0</v>
      </c>
      <c r="BG1594">
        <f t="shared" si="1451"/>
        <v>0</v>
      </c>
      <c r="BH1594">
        <f t="shared" si="1452"/>
        <v>0</v>
      </c>
      <c r="BI1594">
        <f t="shared" si="1453"/>
        <v>0</v>
      </c>
      <c r="BJ1594">
        <f t="shared" si="1454"/>
        <v>0</v>
      </c>
      <c r="BK1594">
        <f t="shared" si="1455"/>
        <v>0</v>
      </c>
      <c r="BL1594">
        <f t="shared" si="1456"/>
        <v>0</v>
      </c>
      <c r="BM1594">
        <f t="shared" si="1457"/>
        <v>0</v>
      </c>
      <c r="BN1594">
        <f t="shared" si="1458"/>
        <v>0</v>
      </c>
      <c r="BO1594">
        <f t="shared" si="1459"/>
        <v>0</v>
      </c>
      <c r="BP1594">
        <f t="shared" si="1460"/>
        <v>0</v>
      </c>
      <c r="BQ1594">
        <f t="shared" si="1461"/>
        <v>0</v>
      </c>
      <c r="BR1594">
        <f t="shared" si="1462"/>
        <v>0</v>
      </c>
      <c r="BS1594">
        <f t="shared" si="1463"/>
        <v>0</v>
      </c>
      <c r="BT1594">
        <f t="shared" si="1464"/>
        <v>0</v>
      </c>
    </row>
    <row r="1595" spans="20:72" x14ac:dyDescent="0.25">
      <c r="T1595">
        <f t="shared" si="1440"/>
        <v>2023</v>
      </c>
      <c r="U1595">
        <f t="shared" si="1441"/>
        <v>2025</v>
      </c>
      <c r="V1595">
        <f t="shared" si="1442"/>
        <v>2</v>
      </c>
      <c r="W1595" t="str">
        <f>IF(TRIM(INDEX(connections!$A:$A,ROW()))="","",TRIM(INDEX(connections!$A:$A,ROW())))</f>
        <v>Balatro</v>
      </c>
      <c r="X1595" t="str">
        <f>IF($W1595="","",TRIM(INDEX(connections!$B:$B,ROW())))</f>
        <v>Word Play</v>
      </c>
      <c r="Y1595">
        <f t="shared" si="1443"/>
        <v>56</v>
      </c>
      <c r="Z1595">
        <f t="shared" si="1444"/>
        <v>980</v>
      </c>
      <c r="AA1595" t="str">
        <f t="shared" si="1445"/>
        <v>Yes</v>
      </c>
      <c r="AB1595" t="str">
        <f t="shared" si="1446"/>
        <v>Yes</v>
      </c>
      <c r="AC1595">
        <f t="shared" si="1447"/>
        <v>1</v>
      </c>
      <c r="AD1595">
        <f t="shared" si="1448"/>
        <v>0</v>
      </c>
      <c r="AE1595" t="str">
        <f t="shared" si="1449"/>
        <v/>
      </c>
      <c r="BF1595">
        <f t="shared" si="1450"/>
        <v>0</v>
      </c>
      <c r="BG1595">
        <f t="shared" si="1451"/>
        <v>0</v>
      </c>
      <c r="BH1595">
        <f t="shared" si="1452"/>
        <v>0</v>
      </c>
      <c r="BI1595">
        <f t="shared" si="1453"/>
        <v>0</v>
      </c>
      <c r="BJ1595">
        <f t="shared" si="1454"/>
        <v>0</v>
      </c>
      <c r="BK1595">
        <f t="shared" si="1455"/>
        <v>0</v>
      </c>
      <c r="BL1595">
        <f t="shared" si="1456"/>
        <v>0</v>
      </c>
      <c r="BM1595">
        <f t="shared" si="1457"/>
        <v>0</v>
      </c>
      <c r="BN1595">
        <f t="shared" si="1458"/>
        <v>0</v>
      </c>
      <c r="BO1595">
        <f t="shared" si="1459"/>
        <v>0</v>
      </c>
      <c r="BP1595">
        <f t="shared" si="1460"/>
        <v>0</v>
      </c>
      <c r="BQ1595">
        <f t="shared" si="1461"/>
        <v>0</v>
      </c>
      <c r="BR1595">
        <f t="shared" si="1462"/>
        <v>0</v>
      </c>
      <c r="BS1595">
        <f t="shared" si="1463"/>
        <v>0</v>
      </c>
      <c r="BT1595">
        <f t="shared" si="1464"/>
        <v>0</v>
      </c>
    </row>
    <row r="1596" spans="20:72" x14ac:dyDescent="0.25">
      <c r="T1596">
        <f t="shared" si="1440"/>
        <v>2023</v>
      </c>
      <c r="U1596">
        <f t="shared" si="1441"/>
        <v>2025</v>
      </c>
      <c r="V1596">
        <f t="shared" si="1442"/>
        <v>2</v>
      </c>
      <c r="W1596" t="str">
        <f>IF(TRIM(INDEX(connections!$A:$A,ROW()))="","",TRIM(INDEX(connections!$A:$A,ROW())))</f>
        <v>Balatro</v>
      </c>
      <c r="X1596" t="str">
        <f>IF($W1596="","",TRIM(INDEX(connections!$B:$B,ROW())))</f>
        <v>Wordatro!</v>
      </c>
      <c r="Y1596">
        <f t="shared" si="1443"/>
        <v>56</v>
      </c>
      <c r="Z1596">
        <f t="shared" si="1444"/>
        <v>981</v>
      </c>
      <c r="AA1596" t="str">
        <f t="shared" si="1445"/>
        <v>Yes</v>
      </c>
      <c r="AB1596" t="str">
        <f t="shared" si="1446"/>
        <v>Yes</v>
      </c>
      <c r="AC1596">
        <f t="shared" si="1447"/>
        <v>1</v>
      </c>
      <c r="AD1596">
        <f t="shared" si="1448"/>
        <v>0</v>
      </c>
      <c r="AE1596" t="str">
        <f t="shared" si="1449"/>
        <v/>
      </c>
      <c r="BF1596">
        <f t="shared" si="1450"/>
        <v>0</v>
      </c>
      <c r="BG1596">
        <f t="shared" si="1451"/>
        <v>0</v>
      </c>
      <c r="BH1596">
        <f t="shared" si="1452"/>
        <v>0</v>
      </c>
      <c r="BI1596">
        <f t="shared" si="1453"/>
        <v>0</v>
      </c>
      <c r="BJ1596">
        <f t="shared" si="1454"/>
        <v>0</v>
      </c>
      <c r="BK1596">
        <f t="shared" si="1455"/>
        <v>0</v>
      </c>
      <c r="BL1596">
        <f t="shared" si="1456"/>
        <v>0</v>
      </c>
      <c r="BM1596">
        <f t="shared" si="1457"/>
        <v>0</v>
      </c>
      <c r="BN1596">
        <f t="shared" si="1458"/>
        <v>0</v>
      </c>
      <c r="BO1596">
        <f t="shared" si="1459"/>
        <v>0</v>
      </c>
      <c r="BP1596">
        <f t="shared" si="1460"/>
        <v>0</v>
      </c>
      <c r="BQ1596">
        <f t="shared" si="1461"/>
        <v>0</v>
      </c>
      <c r="BR1596">
        <f t="shared" si="1462"/>
        <v>0</v>
      </c>
      <c r="BS1596">
        <f t="shared" si="1463"/>
        <v>0</v>
      </c>
      <c r="BT1596">
        <f t="shared" si="1464"/>
        <v>0</v>
      </c>
    </row>
    <row r="1597" spans="20:72" x14ac:dyDescent="0.25">
      <c r="T1597">
        <f t="shared" si="1440"/>
        <v>2019</v>
      </c>
      <c r="U1597">
        <f t="shared" si="1441"/>
        <v>2022</v>
      </c>
      <c r="V1597">
        <f t="shared" si="1442"/>
        <v>3</v>
      </c>
      <c r="W1597" t="str">
        <f>IF(TRIM(INDEX(connections!$A:$A,ROW()))="","",TRIM(INDEX(connections!$A:$A,ROW())))</f>
        <v>Dicey Dungeons</v>
      </c>
      <c r="X1597" t="str">
        <f>IF($W1597="","",TRIM(INDEX(connections!$B:$B,ROW())))</f>
        <v>Words Can Kill</v>
      </c>
      <c r="Y1597">
        <f t="shared" si="1443"/>
        <v>234</v>
      </c>
      <c r="Z1597">
        <f t="shared" si="1444"/>
        <v>982</v>
      </c>
      <c r="AA1597" t="str">
        <f t="shared" si="1445"/>
        <v>Yes</v>
      </c>
      <c r="AB1597" t="str">
        <f t="shared" si="1446"/>
        <v>Yes</v>
      </c>
      <c r="AC1597">
        <f t="shared" si="1447"/>
        <v>1</v>
      </c>
      <c r="AD1597">
        <f t="shared" si="1448"/>
        <v>0</v>
      </c>
      <c r="AE1597" t="str">
        <f t="shared" si="1449"/>
        <v/>
      </c>
      <c r="BF1597">
        <f t="shared" si="1450"/>
        <v>1</v>
      </c>
      <c r="BG1597">
        <f t="shared" si="1451"/>
        <v>0</v>
      </c>
      <c r="BH1597">
        <f t="shared" si="1452"/>
        <v>0</v>
      </c>
      <c r="BI1597">
        <f t="shared" si="1453"/>
        <v>0</v>
      </c>
      <c r="BJ1597">
        <f t="shared" si="1454"/>
        <v>0</v>
      </c>
      <c r="BK1597">
        <f t="shared" si="1455"/>
        <v>0</v>
      </c>
      <c r="BL1597">
        <f t="shared" si="1456"/>
        <v>0</v>
      </c>
      <c r="BM1597">
        <f t="shared" si="1457"/>
        <v>0</v>
      </c>
      <c r="BN1597">
        <f t="shared" si="1458"/>
        <v>0</v>
      </c>
      <c r="BO1597">
        <f t="shared" si="1459"/>
        <v>0</v>
      </c>
      <c r="BP1597">
        <f t="shared" si="1460"/>
        <v>0</v>
      </c>
      <c r="BQ1597">
        <f t="shared" si="1461"/>
        <v>0</v>
      </c>
      <c r="BR1597">
        <f t="shared" si="1462"/>
        <v>0</v>
      </c>
      <c r="BS1597">
        <f t="shared" si="1463"/>
        <v>0</v>
      </c>
      <c r="BT1597">
        <f t="shared" si="1464"/>
        <v>0</v>
      </c>
    </row>
    <row r="1598" spans="20:72" x14ac:dyDescent="0.25">
      <c r="T1598">
        <f t="shared" si="1440"/>
        <v>2017</v>
      </c>
      <c r="U1598">
        <f t="shared" si="1441"/>
        <v>2022</v>
      </c>
      <c r="V1598">
        <f t="shared" si="1442"/>
        <v>5</v>
      </c>
      <c r="W1598" t="str">
        <f>IF(TRIM(INDEX(connections!$A:$A,ROW()))="","",TRIM(INDEX(connections!$A:$A,ROW())))</f>
        <v>Slay the Spire</v>
      </c>
      <c r="X1598" t="str">
        <f>IF($W1598="","",TRIM(INDEX(connections!$B:$B,ROW())))</f>
        <v>Words Can Kill</v>
      </c>
      <c r="Y1598">
        <f t="shared" si="1443"/>
        <v>772</v>
      </c>
      <c r="Z1598">
        <f t="shared" si="1444"/>
        <v>982</v>
      </c>
      <c r="AA1598" t="str">
        <f t="shared" si="1445"/>
        <v>Yes</v>
      </c>
      <c r="AB1598" t="str">
        <f t="shared" si="1446"/>
        <v>Yes</v>
      </c>
      <c r="AC1598">
        <f t="shared" si="1447"/>
        <v>1</v>
      </c>
      <c r="AD1598">
        <f t="shared" si="1448"/>
        <v>0</v>
      </c>
      <c r="AE1598" t="str">
        <f t="shared" si="1449"/>
        <v/>
      </c>
      <c r="BF1598">
        <f t="shared" si="1450"/>
        <v>1</v>
      </c>
      <c r="BG1598">
        <f t="shared" si="1451"/>
        <v>0</v>
      </c>
      <c r="BH1598">
        <f t="shared" si="1452"/>
        <v>0</v>
      </c>
      <c r="BI1598">
        <f t="shared" si="1453"/>
        <v>0</v>
      </c>
      <c r="BJ1598">
        <f t="shared" si="1454"/>
        <v>0</v>
      </c>
      <c r="BK1598">
        <f t="shared" si="1455"/>
        <v>0</v>
      </c>
      <c r="BL1598">
        <f t="shared" si="1456"/>
        <v>0</v>
      </c>
      <c r="BM1598">
        <f t="shared" si="1457"/>
        <v>0</v>
      </c>
      <c r="BN1598">
        <f t="shared" si="1458"/>
        <v>0</v>
      </c>
      <c r="BO1598">
        <f t="shared" si="1459"/>
        <v>0</v>
      </c>
      <c r="BP1598">
        <f t="shared" si="1460"/>
        <v>0</v>
      </c>
      <c r="BQ1598">
        <f t="shared" si="1461"/>
        <v>0</v>
      </c>
      <c r="BR1598">
        <f t="shared" si="1462"/>
        <v>0</v>
      </c>
      <c r="BS1598">
        <f t="shared" si="1463"/>
        <v>0</v>
      </c>
      <c r="BT1598">
        <f t="shared" si="1464"/>
        <v>0</v>
      </c>
    </row>
    <row r="1599" spans="20:72" x14ac:dyDescent="0.25">
      <c r="T1599">
        <f t="shared" si="1440"/>
        <v>2015</v>
      </c>
      <c r="U1599">
        <f t="shared" si="1441"/>
        <v>2026</v>
      </c>
      <c r="V1599">
        <f t="shared" si="1442"/>
        <v>11</v>
      </c>
      <c r="W1599" t="str">
        <f>IF(TRIM(INDEX(connections!$A:$A,ROW()))="","",TRIM(INDEX(connections!$A:$A,ROW())))</f>
        <v>Renowned Explorers: International Society</v>
      </c>
      <c r="X1599" t="str">
        <f>IF($W1599="","",TRIM(INDEX(connections!$B:$B,ROW())))</f>
        <v>Worlds Upon The Wind</v>
      </c>
      <c r="Y1599">
        <f t="shared" si="1443"/>
        <v>671</v>
      </c>
      <c r="Z1599">
        <f t="shared" si="1444"/>
        <v>983</v>
      </c>
      <c r="AA1599" t="str">
        <f t="shared" si="1445"/>
        <v>Yes</v>
      </c>
      <c r="AB1599" t="str">
        <f t="shared" si="1446"/>
        <v>Yes</v>
      </c>
      <c r="AC1599">
        <f t="shared" si="1447"/>
        <v>1</v>
      </c>
      <c r="AD1599">
        <f t="shared" si="1448"/>
        <v>1</v>
      </c>
      <c r="AE1599" t="str">
        <f t="shared" si="1449"/>
        <v/>
      </c>
      <c r="BF1599">
        <f t="shared" si="1450"/>
        <v>0</v>
      </c>
      <c r="BG1599">
        <f t="shared" si="1451"/>
        <v>0</v>
      </c>
      <c r="BH1599">
        <f t="shared" si="1452"/>
        <v>0</v>
      </c>
      <c r="BI1599">
        <f t="shared" si="1453"/>
        <v>0</v>
      </c>
      <c r="BJ1599">
        <f t="shared" si="1454"/>
        <v>0</v>
      </c>
      <c r="BK1599">
        <f t="shared" si="1455"/>
        <v>0</v>
      </c>
      <c r="BL1599">
        <f t="shared" si="1456"/>
        <v>0</v>
      </c>
      <c r="BM1599">
        <f t="shared" si="1457"/>
        <v>0</v>
      </c>
      <c r="BN1599">
        <f t="shared" si="1458"/>
        <v>0</v>
      </c>
      <c r="BO1599">
        <f t="shared" si="1459"/>
        <v>0</v>
      </c>
      <c r="BP1599">
        <f t="shared" si="1460"/>
        <v>0</v>
      </c>
      <c r="BQ1599">
        <f t="shared" si="1461"/>
        <v>0</v>
      </c>
      <c r="BR1599">
        <f t="shared" si="1462"/>
        <v>0</v>
      </c>
      <c r="BS1599">
        <f t="shared" si="1463"/>
        <v>0</v>
      </c>
      <c r="BT1599">
        <f t="shared" si="1464"/>
        <v>0</v>
      </c>
    </row>
    <row r="1600" spans="20:72" x14ac:dyDescent="0.25">
      <c r="T1600">
        <f t="shared" si="1440"/>
        <v>2019</v>
      </c>
      <c r="U1600">
        <f t="shared" si="1441"/>
        <v>2025</v>
      </c>
      <c r="V1600">
        <f t="shared" si="1442"/>
        <v>6</v>
      </c>
      <c r="W1600" t="str">
        <f>IF(TRIM(INDEX(connections!$A:$A,ROW()))="","",TRIM(INDEX(connections!$A:$A,ROW())))</f>
        <v>Hades</v>
      </c>
      <c r="X1600" t="str">
        <f>IF($W1600="","",TRIM(INDEX(connections!$B:$B,ROW())))</f>
        <v>Yasha: Legends of the Demon Blade</v>
      </c>
      <c r="Y1600">
        <f t="shared" si="1443"/>
        <v>375</v>
      </c>
      <c r="Z1600">
        <f t="shared" si="1444"/>
        <v>984</v>
      </c>
      <c r="AA1600" t="str">
        <f t="shared" si="1445"/>
        <v>Yes</v>
      </c>
      <c r="AB1600" t="str">
        <f t="shared" si="1446"/>
        <v/>
      </c>
      <c r="AC1600" t="str">
        <f t="shared" si="1447"/>
        <v/>
      </c>
      <c r="AD1600">
        <f t="shared" si="1448"/>
        <v>0</v>
      </c>
      <c r="AE1600" t="str">
        <f t="shared" si="1449"/>
        <v/>
      </c>
      <c r="BF1600">
        <f t="shared" si="1450"/>
        <v>0</v>
      </c>
      <c r="BG1600">
        <f t="shared" si="1451"/>
        <v>0</v>
      </c>
      <c r="BH1600">
        <f t="shared" si="1452"/>
        <v>0</v>
      </c>
      <c r="BI1600">
        <f t="shared" si="1453"/>
        <v>0</v>
      </c>
      <c r="BJ1600">
        <f t="shared" si="1454"/>
        <v>0</v>
      </c>
      <c r="BK1600">
        <f t="shared" si="1455"/>
        <v>0</v>
      </c>
      <c r="BL1600">
        <f t="shared" si="1456"/>
        <v>0</v>
      </c>
      <c r="BM1600">
        <f t="shared" si="1457"/>
        <v>0</v>
      </c>
      <c r="BN1600">
        <f t="shared" si="1458"/>
        <v>0</v>
      </c>
      <c r="BO1600">
        <f t="shared" si="1459"/>
        <v>0</v>
      </c>
      <c r="BP1600">
        <f t="shared" si="1460"/>
        <v>0</v>
      </c>
      <c r="BQ1600">
        <f t="shared" si="1461"/>
        <v>0</v>
      </c>
      <c r="BR1600">
        <f t="shared" si="1462"/>
        <v>0</v>
      </c>
      <c r="BS1600">
        <f t="shared" si="1463"/>
        <v>0</v>
      </c>
      <c r="BT1600">
        <f t="shared" si="1464"/>
        <v>0</v>
      </c>
    </row>
    <row r="1601" spans="20:72" x14ac:dyDescent="0.25">
      <c r="T1601">
        <f t="shared" si="1440"/>
        <v>2021</v>
      </c>
      <c r="U1601">
        <f t="shared" si="1441"/>
        <v>2023</v>
      </c>
      <c r="V1601">
        <f t="shared" si="1442"/>
        <v>2</v>
      </c>
      <c r="W1601" t="str">
        <f>IF(TRIM(INDEX(connections!$A:$A,ROW()))="","",TRIM(INDEX(connections!$A:$A,ROW())))</f>
        <v>Vampire Survivors</v>
      </c>
      <c r="X1601" t="str">
        <f>IF($W1601="","",TRIM(INDEX(connections!$B:$B,ROW())))</f>
        <v>Yet Another Zombie Survivors</v>
      </c>
      <c r="Y1601">
        <f t="shared" si="1443"/>
        <v>941</v>
      </c>
      <c r="Z1601">
        <f t="shared" si="1444"/>
        <v>985</v>
      </c>
      <c r="AA1601" t="str">
        <f t="shared" si="1445"/>
        <v>Yes</v>
      </c>
      <c r="AB1601" t="str">
        <f t="shared" si="1446"/>
        <v>Yes</v>
      </c>
      <c r="AC1601">
        <f t="shared" si="1447"/>
        <v>1</v>
      </c>
      <c r="AD1601">
        <f t="shared" si="1448"/>
        <v>0</v>
      </c>
      <c r="AE1601" t="str">
        <f t="shared" si="1449"/>
        <v/>
      </c>
      <c r="BF1601">
        <f t="shared" si="1450"/>
        <v>0</v>
      </c>
      <c r="BG1601">
        <f t="shared" si="1451"/>
        <v>0</v>
      </c>
      <c r="BH1601">
        <f t="shared" si="1452"/>
        <v>0</v>
      </c>
      <c r="BI1601">
        <f t="shared" si="1453"/>
        <v>0</v>
      </c>
      <c r="BJ1601">
        <f t="shared" si="1454"/>
        <v>0</v>
      </c>
      <c r="BK1601">
        <f t="shared" si="1455"/>
        <v>0</v>
      </c>
      <c r="BL1601">
        <f t="shared" si="1456"/>
        <v>0</v>
      </c>
      <c r="BM1601">
        <f t="shared" si="1457"/>
        <v>0</v>
      </c>
      <c r="BN1601">
        <f t="shared" si="1458"/>
        <v>0</v>
      </c>
      <c r="BO1601">
        <f t="shared" si="1459"/>
        <v>0</v>
      </c>
      <c r="BP1601">
        <f t="shared" si="1460"/>
        <v>0</v>
      </c>
      <c r="BQ1601">
        <f t="shared" si="1461"/>
        <v>0</v>
      </c>
      <c r="BR1601">
        <f t="shared" si="1462"/>
        <v>0</v>
      </c>
      <c r="BS1601">
        <f t="shared" si="1463"/>
        <v>0</v>
      </c>
      <c r="BT1601">
        <f t="shared" si="1464"/>
        <v>0</v>
      </c>
    </row>
    <row r="1602" spans="20:72" x14ac:dyDescent="0.25">
      <c r="T1602">
        <f t="shared" ref="T1602:T1665" si="1465">IF($Y1602="","",INDEX($B$2:$B$1500,$Y1602))</f>
        <v>2017</v>
      </c>
      <c r="U1602">
        <f t="shared" ref="U1602:U1665" si="1466">IF($Z1602="","",INDEX($B$2:$B$1500,$Z1602))</f>
        <v>2024</v>
      </c>
      <c r="V1602">
        <f t="shared" ref="V1602:V1665" si="1467">IF(OR($T1602="",$U1602=""),"",$U1602-$T1602)</f>
        <v>7</v>
      </c>
      <c r="W1602" t="str">
        <f>IF(TRIM(INDEX(connections!$A:$A,ROW()))="","",TRIM(INDEX(connections!$A:$A,ROW())))</f>
        <v>Slay the Spire</v>
      </c>
      <c r="X1602" t="str">
        <f>IF($W1602="","",TRIM(INDEX(connections!$B:$B,ROW())))</f>
        <v>Yohane the Parhelion: Numazu in the Mirage</v>
      </c>
      <c r="Y1602">
        <f t="shared" ref="Y1602:Y1665" si="1468">IF($W1602="","",IFERROR(MATCH($W1602,$A$2:$A$1500,0),""))</f>
        <v>772</v>
      </c>
      <c r="Z1602">
        <f t="shared" ref="Z1602:Z1665" si="1469">IF($X1602="","",IFERROR(MATCH($X1602,$A$2:$A$1500,0),""))</f>
        <v>986</v>
      </c>
      <c r="AA1602" t="str">
        <f t="shared" ref="AA1602:AA1665" si="1470">IF($Y1602="","",INDEX($P$2:$P$1500,$Y1602))</f>
        <v>Yes</v>
      </c>
      <c r="AB1602" t="str">
        <f t="shared" ref="AB1602:AB1665" si="1471">IF($Z1602="","",INDEX($P$2:$P$1500,$Z1602))</f>
        <v>Yes</v>
      </c>
      <c r="AC1602">
        <f t="shared" ref="AC1602:AC1665" si="1472">IF(AND($AA1602="Yes",$AB1602="Yes"),1,"")</f>
        <v>1</v>
      </c>
      <c r="AD1602">
        <f t="shared" ref="AD1602:AD1665" si="1473">IF(OR($Y1602="",$Z1602=""),"",IF(INDEX($C$2:$C$1500,$Y1602)=INDEX($C$2:$C$1500,$Z1602),0,1))</f>
        <v>0</v>
      </c>
      <c r="AE1602" t="str">
        <f t="shared" ref="AE1602:AE1665" si="1474">IF($AC1602&lt;&gt;1,"",IF(AND(INDEX($AG$2:$AG$1500,$Y1602)=1,INDEX($AG$2:$AG$1500,$Z1602)=1),1,""))</f>
        <v/>
      </c>
      <c r="BF1602">
        <f t="shared" ref="BF1602:BF1665" si="1475">IF($Z1602="","",INDEX($AO$2:$AO$1500,$Z1602))</f>
        <v>0</v>
      </c>
      <c r="BG1602">
        <f t="shared" ref="BG1602:BG1665" si="1476">IF($Z1602="","",INDEX($AP$2:$AP$1500,$Z1602))</f>
        <v>0</v>
      </c>
      <c r="BH1602">
        <f t="shared" ref="BH1602:BH1665" si="1477">IF($Z1602="","",INDEX($AQ$2:$AQ$1500,$Z1602))</f>
        <v>0</v>
      </c>
      <c r="BI1602">
        <f t="shared" ref="BI1602:BI1665" si="1478">IF($Z1602="","",INDEX($AR$2:$AR$1500,$Z1602))</f>
        <v>0</v>
      </c>
      <c r="BJ1602">
        <f t="shared" ref="BJ1602:BJ1665" si="1479">IF($Z1602="","",INDEX($AS$2:$AS$1500,$Z1602))</f>
        <v>0</v>
      </c>
      <c r="BK1602">
        <f t="shared" ref="BK1602:BK1665" si="1480">IF($Z1602="","",INDEX($AT$2:$AT$1500,$Z1602))</f>
        <v>0</v>
      </c>
      <c r="BL1602">
        <f t="shared" ref="BL1602:BL1665" si="1481">IF($Z1602="","",INDEX($AU$2:$AU$1500,$Z1602))</f>
        <v>0</v>
      </c>
      <c r="BM1602">
        <f t="shared" ref="BM1602:BM1665" si="1482">IF($Z1602="","",INDEX($AV$2:$AV$1500,$Z1602))</f>
        <v>0</v>
      </c>
      <c r="BN1602">
        <f t="shared" ref="BN1602:BN1665" si="1483">IF($Z1602="","",INDEX($AW$2:$AW$1500,$Z1602))</f>
        <v>0</v>
      </c>
      <c r="BO1602">
        <f t="shared" ref="BO1602:BO1665" si="1484">IF($Z1602="","",INDEX($AX$2:$AX$1500,$Z1602))</f>
        <v>0</v>
      </c>
      <c r="BP1602">
        <f t="shared" ref="BP1602:BP1665" si="1485">IF($Z1602="","",INDEX($AY$2:$AY$1500,$Z1602))</f>
        <v>0</v>
      </c>
      <c r="BQ1602">
        <f t="shared" ref="BQ1602:BQ1665" si="1486">IF($Z1602="","",INDEX($AZ$2:$AZ$1500,$Z1602))</f>
        <v>0</v>
      </c>
      <c r="BR1602">
        <f t="shared" ref="BR1602:BR1665" si="1487">IF($Z1602="","",INDEX($BA$2:$BA$1500,$Z1602))</f>
        <v>0</v>
      </c>
      <c r="BS1602">
        <f t="shared" ref="BS1602:BS1665" si="1488">IF($Z1602="","",INDEX($BB$2:$BB$1500,$Z1602))</f>
        <v>0</v>
      </c>
      <c r="BT1602">
        <f t="shared" ref="BT1602:BT1665" si="1489">IF($Z1602="","",INDEX($BC$2:$BC$1500,$Z1602))</f>
        <v>0</v>
      </c>
    </row>
    <row r="1603" spans="20:72" x14ac:dyDescent="0.25">
      <c r="T1603">
        <f t="shared" si="1465"/>
        <v>2014</v>
      </c>
      <c r="U1603">
        <f t="shared" si="1466"/>
        <v>2017</v>
      </c>
      <c r="V1603">
        <f t="shared" si="1467"/>
        <v>3</v>
      </c>
      <c r="W1603" t="str">
        <f>IF(TRIM(INDEX(connections!$A:$A,ROW()))="","",TRIM(INDEX(connections!$A:$A,ROW())))</f>
        <v>Sproggiwood</v>
      </c>
      <c r="X1603" t="str">
        <f>IF($W1603="","",TRIM(INDEX(connections!$B:$B,ROW())))</f>
        <v>Youdanji</v>
      </c>
      <c r="Y1603">
        <f t="shared" si="1468"/>
        <v>807</v>
      </c>
      <c r="Z1603">
        <f t="shared" si="1469"/>
        <v>987</v>
      </c>
      <c r="AA1603" t="str">
        <f t="shared" si="1470"/>
        <v>Yes</v>
      </c>
      <c r="AB1603" t="str">
        <f t="shared" si="1471"/>
        <v/>
      </c>
      <c r="AC1603" t="str">
        <f t="shared" si="1472"/>
        <v/>
      </c>
      <c r="AD1603">
        <f t="shared" si="1473"/>
        <v>0</v>
      </c>
      <c r="AE1603" t="str">
        <f t="shared" si="1474"/>
        <v/>
      </c>
      <c r="BF1603">
        <f t="shared" si="1475"/>
        <v>0</v>
      </c>
      <c r="BG1603">
        <f t="shared" si="1476"/>
        <v>0</v>
      </c>
      <c r="BH1603">
        <f t="shared" si="1477"/>
        <v>0</v>
      </c>
      <c r="BI1603">
        <f t="shared" si="1478"/>
        <v>0</v>
      </c>
      <c r="BJ1603">
        <f t="shared" si="1479"/>
        <v>0</v>
      </c>
      <c r="BK1603">
        <f t="shared" si="1480"/>
        <v>0</v>
      </c>
      <c r="BL1603">
        <f t="shared" si="1481"/>
        <v>0</v>
      </c>
      <c r="BM1603">
        <f t="shared" si="1482"/>
        <v>0</v>
      </c>
      <c r="BN1603">
        <f t="shared" si="1483"/>
        <v>0</v>
      </c>
      <c r="BO1603">
        <f t="shared" si="1484"/>
        <v>0</v>
      </c>
      <c r="BP1603">
        <f t="shared" si="1485"/>
        <v>0</v>
      </c>
      <c r="BQ1603">
        <f t="shared" si="1486"/>
        <v>0</v>
      </c>
      <c r="BR1603">
        <f t="shared" si="1487"/>
        <v>0</v>
      </c>
      <c r="BS1603">
        <f t="shared" si="1488"/>
        <v>0</v>
      </c>
      <c r="BT1603">
        <f t="shared" si="1489"/>
        <v>0</v>
      </c>
    </row>
    <row r="1604" spans="20:72" x14ac:dyDescent="0.25">
      <c r="T1604">
        <f t="shared" si="1465"/>
        <v>1993</v>
      </c>
      <c r="U1604">
        <f t="shared" si="1466"/>
        <v>2010</v>
      </c>
      <c r="V1604">
        <f t="shared" si="1467"/>
        <v>17</v>
      </c>
      <c r="W1604" t="str">
        <f>IF(TRIM(INDEX(connections!$A:$A,ROW()))="","",TRIM(INDEX(connections!$A:$A,ROW())))</f>
        <v>Torneko's Great Adventure: Mystery Dungeon</v>
      </c>
      <c r="X1604" t="str">
        <f>IF($W1604="","",TRIM(INDEX(connections!$B:$B,ROW())))</f>
        <v>Z.H.P. Unlosing Ranger VS Darkdeath Evilman</v>
      </c>
      <c r="Y1604">
        <f t="shared" si="1468"/>
        <v>905</v>
      </c>
      <c r="Z1604">
        <f t="shared" si="1469"/>
        <v>988</v>
      </c>
      <c r="AA1604" t="str">
        <f t="shared" si="1470"/>
        <v>Yes</v>
      </c>
      <c r="AB1604" t="str">
        <f t="shared" si="1471"/>
        <v>Yes</v>
      </c>
      <c r="AC1604">
        <f t="shared" si="1472"/>
        <v>1</v>
      </c>
      <c r="AD1604">
        <f t="shared" si="1473"/>
        <v>0</v>
      </c>
      <c r="AE1604" t="str">
        <f t="shared" si="1474"/>
        <v/>
      </c>
      <c r="BF1604">
        <f t="shared" si="1475"/>
        <v>1</v>
      </c>
      <c r="BG1604">
        <f t="shared" si="1476"/>
        <v>0</v>
      </c>
      <c r="BH1604">
        <f t="shared" si="1477"/>
        <v>0</v>
      </c>
      <c r="BI1604">
        <f t="shared" si="1478"/>
        <v>0</v>
      </c>
      <c r="BJ1604">
        <f t="shared" si="1479"/>
        <v>0</v>
      </c>
      <c r="BK1604">
        <f t="shared" si="1480"/>
        <v>0</v>
      </c>
      <c r="BL1604">
        <f t="shared" si="1481"/>
        <v>0</v>
      </c>
      <c r="BM1604">
        <f t="shared" si="1482"/>
        <v>0</v>
      </c>
      <c r="BN1604">
        <f t="shared" si="1483"/>
        <v>0</v>
      </c>
      <c r="BO1604">
        <f t="shared" si="1484"/>
        <v>0</v>
      </c>
      <c r="BP1604">
        <f t="shared" si="1485"/>
        <v>0</v>
      </c>
      <c r="BQ1604">
        <f t="shared" si="1486"/>
        <v>0</v>
      </c>
      <c r="BR1604">
        <f t="shared" si="1487"/>
        <v>0</v>
      </c>
      <c r="BS1604">
        <f t="shared" si="1488"/>
        <v>0</v>
      </c>
      <c r="BT1604">
        <f t="shared" si="1489"/>
        <v>0</v>
      </c>
    </row>
    <row r="1605" spans="20:72" x14ac:dyDescent="0.25">
      <c r="T1605">
        <f t="shared" si="1465"/>
        <v>1990</v>
      </c>
      <c r="U1605">
        <f t="shared" si="1466"/>
        <v>1994</v>
      </c>
      <c r="V1605">
        <f t="shared" si="1467"/>
        <v>4</v>
      </c>
      <c r="W1605" t="str">
        <f>IF(TRIM(INDEX(connections!$A:$A,ROW()))="","",TRIM(INDEX(connections!$A:$A,ROW())))</f>
        <v>Angband</v>
      </c>
      <c r="X1605" t="str">
        <f>IF($W1605="","",TRIM(INDEX(connections!$B:$B,ROW())))</f>
        <v>Zangband</v>
      </c>
      <c r="Y1605">
        <f t="shared" si="1468"/>
        <v>26</v>
      </c>
      <c r="Z1605">
        <f t="shared" si="1469"/>
        <v>989</v>
      </c>
      <c r="AA1605" t="str">
        <f t="shared" si="1470"/>
        <v>Yes</v>
      </c>
      <c r="AB1605" t="str">
        <f t="shared" si="1471"/>
        <v>Yes</v>
      </c>
      <c r="AC1605">
        <f t="shared" si="1472"/>
        <v>1</v>
      </c>
      <c r="AD1605">
        <f t="shared" si="1473"/>
        <v>0</v>
      </c>
      <c r="AE1605" t="str">
        <f t="shared" si="1474"/>
        <v/>
      </c>
      <c r="BF1605">
        <f t="shared" si="1475"/>
        <v>3</v>
      </c>
      <c r="BG1605">
        <f t="shared" si="1476"/>
        <v>8</v>
      </c>
      <c r="BH1605">
        <f t="shared" si="1477"/>
        <v>7</v>
      </c>
      <c r="BI1605">
        <f t="shared" si="1478"/>
        <v>3</v>
      </c>
      <c r="BJ1605">
        <f t="shared" si="1479"/>
        <v>0</v>
      </c>
      <c r="BK1605">
        <f t="shared" si="1480"/>
        <v>0</v>
      </c>
      <c r="BL1605">
        <f t="shared" si="1481"/>
        <v>0</v>
      </c>
      <c r="BM1605">
        <f t="shared" si="1482"/>
        <v>0</v>
      </c>
      <c r="BN1605">
        <f t="shared" si="1483"/>
        <v>0</v>
      </c>
      <c r="BO1605">
        <f t="shared" si="1484"/>
        <v>0</v>
      </c>
      <c r="BP1605">
        <f t="shared" si="1485"/>
        <v>0</v>
      </c>
      <c r="BQ1605">
        <f t="shared" si="1486"/>
        <v>0</v>
      </c>
      <c r="BR1605">
        <f t="shared" si="1487"/>
        <v>0</v>
      </c>
      <c r="BS1605">
        <f t="shared" si="1488"/>
        <v>0</v>
      </c>
      <c r="BT1605">
        <f t="shared" si="1489"/>
        <v>0</v>
      </c>
    </row>
    <row r="1606" spans="20:72" x14ac:dyDescent="0.25">
      <c r="T1606">
        <f t="shared" si="1465"/>
        <v>2019</v>
      </c>
      <c r="U1606">
        <f t="shared" si="1466"/>
        <v>2024</v>
      </c>
      <c r="V1606">
        <f t="shared" si="1467"/>
        <v>5</v>
      </c>
      <c r="W1606" t="str">
        <f>IF(TRIM(INDEX(connections!$A:$A,ROW()))="","",TRIM(INDEX(connections!$A:$A,ROW())))</f>
        <v>Hades</v>
      </c>
      <c r="X1606" t="str">
        <f>IF($W1606="","",TRIM(INDEX(connections!$B:$B,ROW())))</f>
        <v>Zet Zillions</v>
      </c>
      <c r="Y1606">
        <f t="shared" si="1468"/>
        <v>375</v>
      </c>
      <c r="Z1606">
        <f t="shared" si="1469"/>
        <v>990</v>
      </c>
      <c r="AA1606" t="str">
        <f t="shared" si="1470"/>
        <v>Yes</v>
      </c>
      <c r="AB1606" t="str">
        <f t="shared" si="1471"/>
        <v>Yes</v>
      </c>
      <c r="AC1606">
        <f t="shared" si="1472"/>
        <v>1</v>
      </c>
      <c r="AD1606">
        <f t="shared" si="1473"/>
        <v>1</v>
      </c>
      <c r="AE1606" t="str">
        <f t="shared" si="1474"/>
        <v/>
      </c>
      <c r="BF1606">
        <f t="shared" si="1475"/>
        <v>0</v>
      </c>
      <c r="BG1606">
        <f t="shared" si="1476"/>
        <v>0</v>
      </c>
      <c r="BH1606">
        <f t="shared" si="1477"/>
        <v>0</v>
      </c>
      <c r="BI1606">
        <f t="shared" si="1478"/>
        <v>0</v>
      </c>
      <c r="BJ1606">
        <f t="shared" si="1479"/>
        <v>0</v>
      </c>
      <c r="BK1606">
        <f t="shared" si="1480"/>
        <v>0</v>
      </c>
      <c r="BL1606">
        <f t="shared" si="1481"/>
        <v>0</v>
      </c>
      <c r="BM1606">
        <f t="shared" si="1482"/>
        <v>0</v>
      </c>
      <c r="BN1606">
        <f t="shared" si="1483"/>
        <v>0</v>
      </c>
      <c r="BO1606">
        <f t="shared" si="1484"/>
        <v>0</v>
      </c>
      <c r="BP1606">
        <f t="shared" si="1485"/>
        <v>0</v>
      </c>
      <c r="BQ1606">
        <f t="shared" si="1486"/>
        <v>0</v>
      </c>
      <c r="BR1606">
        <f t="shared" si="1487"/>
        <v>0</v>
      </c>
      <c r="BS1606">
        <f t="shared" si="1488"/>
        <v>0</v>
      </c>
      <c r="BT1606">
        <f t="shared" si="1489"/>
        <v>0</v>
      </c>
    </row>
    <row r="1607" spans="20:72" x14ac:dyDescent="0.25">
      <c r="T1607">
        <f t="shared" si="1465"/>
        <v>2017</v>
      </c>
      <c r="U1607">
        <f t="shared" si="1466"/>
        <v>2024</v>
      </c>
      <c r="V1607">
        <f t="shared" si="1467"/>
        <v>7</v>
      </c>
      <c r="W1607" t="str">
        <f>IF(TRIM(INDEX(connections!$A:$A,ROW()))="","",TRIM(INDEX(connections!$A:$A,ROW())))</f>
        <v>Slay the Spire</v>
      </c>
      <c r="X1607" t="str">
        <f>IF($W1607="","",TRIM(INDEX(connections!$B:$B,ROW())))</f>
        <v>Zet Zillions</v>
      </c>
      <c r="Y1607">
        <f t="shared" si="1468"/>
        <v>772</v>
      </c>
      <c r="Z1607">
        <f t="shared" si="1469"/>
        <v>990</v>
      </c>
      <c r="AA1607" t="str">
        <f t="shared" si="1470"/>
        <v>Yes</v>
      </c>
      <c r="AB1607" t="str">
        <f t="shared" si="1471"/>
        <v>Yes</v>
      </c>
      <c r="AC1607">
        <f t="shared" si="1472"/>
        <v>1</v>
      </c>
      <c r="AD1607">
        <f t="shared" si="1473"/>
        <v>0</v>
      </c>
      <c r="AE1607" t="str">
        <f t="shared" si="1474"/>
        <v/>
      </c>
      <c r="BF1607">
        <f t="shared" si="1475"/>
        <v>0</v>
      </c>
      <c r="BG1607">
        <f t="shared" si="1476"/>
        <v>0</v>
      </c>
      <c r="BH1607">
        <f t="shared" si="1477"/>
        <v>0</v>
      </c>
      <c r="BI1607">
        <f t="shared" si="1478"/>
        <v>0</v>
      </c>
      <c r="BJ1607">
        <f t="shared" si="1479"/>
        <v>0</v>
      </c>
      <c r="BK1607">
        <f t="shared" si="1480"/>
        <v>0</v>
      </c>
      <c r="BL1607">
        <f t="shared" si="1481"/>
        <v>0</v>
      </c>
      <c r="BM1607">
        <f t="shared" si="1482"/>
        <v>0</v>
      </c>
      <c r="BN1607">
        <f t="shared" si="1483"/>
        <v>0</v>
      </c>
      <c r="BO1607">
        <f t="shared" si="1484"/>
        <v>0</v>
      </c>
      <c r="BP1607">
        <f t="shared" si="1485"/>
        <v>0</v>
      </c>
      <c r="BQ1607">
        <f t="shared" si="1486"/>
        <v>0</v>
      </c>
      <c r="BR1607">
        <f t="shared" si="1487"/>
        <v>0</v>
      </c>
      <c r="BS1607">
        <f t="shared" si="1488"/>
        <v>0</v>
      </c>
      <c r="BT1607">
        <f t="shared" si="1489"/>
        <v>0</v>
      </c>
    </row>
    <row r="1608" spans="20:72" x14ac:dyDescent="0.25">
      <c r="T1608">
        <f t="shared" si="1465"/>
        <v>2014</v>
      </c>
      <c r="U1608">
        <f t="shared" si="1466"/>
        <v>2020</v>
      </c>
      <c r="V1608">
        <f t="shared" si="1467"/>
        <v>6</v>
      </c>
      <c r="W1608" t="str">
        <f>IF(TRIM(INDEX(connections!$A:$A,ROW()))="","",TRIM(INDEX(connections!$A:$A,ROW())))</f>
        <v>Ziggurat</v>
      </c>
      <c r="X1608" t="str">
        <f>IF($W1608="","",TRIM(INDEX(connections!$B:$B,ROW())))</f>
        <v>Ziggurat 2</v>
      </c>
      <c r="Y1608">
        <f t="shared" si="1468"/>
        <v>991</v>
      </c>
      <c r="Z1608">
        <f t="shared" si="1469"/>
        <v>992</v>
      </c>
      <c r="AA1608" t="str">
        <f t="shared" si="1470"/>
        <v>Yes</v>
      </c>
      <c r="AB1608" t="str">
        <f t="shared" si="1471"/>
        <v>Yes</v>
      </c>
      <c r="AC1608">
        <f t="shared" si="1472"/>
        <v>1</v>
      </c>
      <c r="AD1608">
        <f t="shared" si="1473"/>
        <v>0</v>
      </c>
      <c r="AE1608" t="str">
        <f t="shared" si="1474"/>
        <v/>
      </c>
      <c r="BF1608">
        <f t="shared" si="1475"/>
        <v>0</v>
      </c>
      <c r="BG1608">
        <f t="shared" si="1476"/>
        <v>0</v>
      </c>
      <c r="BH1608">
        <f t="shared" si="1477"/>
        <v>0</v>
      </c>
      <c r="BI1608">
        <f t="shared" si="1478"/>
        <v>0</v>
      </c>
      <c r="BJ1608">
        <f t="shared" si="1479"/>
        <v>0</v>
      </c>
      <c r="BK1608">
        <f t="shared" si="1480"/>
        <v>0</v>
      </c>
      <c r="BL1608">
        <f t="shared" si="1481"/>
        <v>0</v>
      </c>
      <c r="BM1608">
        <f t="shared" si="1482"/>
        <v>0</v>
      </c>
      <c r="BN1608">
        <f t="shared" si="1483"/>
        <v>0</v>
      </c>
      <c r="BO1608">
        <f t="shared" si="1484"/>
        <v>0</v>
      </c>
      <c r="BP1608">
        <f t="shared" si="1485"/>
        <v>0</v>
      </c>
      <c r="BQ1608">
        <f t="shared" si="1486"/>
        <v>0</v>
      </c>
      <c r="BR1608">
        <f t="shared" si="1487"/>
        <v>0</v>
      </c>
      <c r="BS1608">
        <f t="shared" si="1488"/>
        <v>0</v>
      </c>
      <c r="BT1608">
        <f t="shared" si="1489"/>
        <v>0</v>
      </c>
    </row>
    <row r="1609" spans="20:72" x14ac:dyDescent="0.25">
      <c r="T1609">
        <f t="shared" si="1465"/>
        <v>1990</v>
      </c>
      <c r="U1609">
        <f t="shared" si="1466"/>
        <v>2025</v>
      </c>
      <c r="V1609">
        <f t="shared" si="1467"/>
        <v>35</v>
      </c>
      <c r="W1609" t="str">
        <f>IF(TRIM(INDEX(connections!$A:$A,ROW()))="","",TRIM(INDEX(connections!$A:$A,ROW())))</f>
        <v>Angband</v>
      </c>
      <c r="X1609" t="str">
        <f>IF($W1609="","",TRIM(INDEX(connections!$B:$B,ROW())))</f>
        <v>ZMAngband</v>
      </c>
      <c r="Y1609">
        <f t="shared" si="1468"/>
        <v>26</v>
      </c>
      <c r="Z1609">
        <f t="shared" si="1469"/>
        <v>993</v>
      </c>
      <c r="AA1609" t="str">
        <f t="shared" si="1470"/>
        <v>Yes</v>
      </c>
      <c r="AB1609" t="str">
        <f t="shared" si="1471"/>
        <v>Yes</v>
      </c>
      <c r="AC1609">
        <f t="shared" si="1472"/>
        <v>1</v>
      </c>
      <c r="AD1609">
        <f t="shared" si="1473"/>
        <v>0</v>
      </c>
      <c r="AE1609" t="str">
        <f t="shared" si="1474"/>
        <v/>
      </c>
      <c r="BF1609">
        <f t="shared" si="1475"/>
        <v>0</v>
      </c>
      <c r="BG1609">
        <f t="shared" si="1476"/>
        <v>0</v>
      </c>
      <c r="BH1609">
        <f t="shared" si="1477"/>
        <v>0</v>
      </c>
      <c r="BI1609">
        <f t="shared" si="1478"/>
        <v>0</v>
      </c>
      <c r="BJ1609">
        <f t="shared" si="1479"/>
        <v>0</v>
      </c>
      <c r="BK1609">
        <f t="shared" si="1480"/>
        <v>0</v>
      </c>
      <c r="BL1609">
        <f t="shared" si="1481"/>
        <v>0</v>
      </c>
      <c r="BM1609">
        <f t="shared" si="1482"/>
        <v>0</v>
      </c>
      <c r="BN1609">
        <f t="shared" si="1483"/>
        <v>0</v>
      </c>
      <c r="BO1609">
        <f t="shared" si="1484"/>
        <v>0</v>
      </c>
      <c r="BP1609">
        <f t="shared" si="1485"/>
        <v>0</v>
      </c>
      <c r="BQ1609">
        <f t="shared" si="1486"/>
        <v>0</v>
      </c>
      <c r="BR1609">
        <f t="shared" si="1487"/>
        <v>0</v>
      </c>
      <c r="BS1609">
        <f t="shared" si="1488"/>
        <v>0</v>
      </c>
      <c r="BT1609">
        <f t="shared" si="1489"/>
        <v>0</v>
      </c>
    </row>
    <row r="1610" spans="20:72" x14ac:dyDescent="0.25">
      <c r="T1610">
        <f t="shared" si="1465"/>
        <v>2005</v>
      </c>
      <c r="U1610">
        <f t="shared" si="1466"/>
        <v>2025</v>
      </c>
      <c r="V1610">
        <f t="shared" si="1467"/>
        <v>20</v>
      </c>
      <c r="W1610" t="str">
        <f>IF(TRIM(INDEX(connections!$A:$A,ROW()))="","",TRIM(INDEX(connections!$A:$A,ROW())))</f>
        <v>CastlevaniaRL</v>
      </c>
      <c r="X1610" t="str">
        <f>IF($W1610="","",TRIM(INDEX(connections!$B:$B,ROW())))</f>
        <v>ZMAngband</v>
      </c>
      <c r="Y1610">
        <f t="shared" si="1468"/>
        <v>114</v>
      </c>
      <c r="Z1610">
        <f t="shared" si="1469"/>
        <v>993</v>
      </c>
      <c r="AA1610" t="str">
        <f t="shared" si="1470"/>
        <v>Yes</v>
      </c>
      <c r="AB1610" t="str">
        <f t="shared" si="1471"/>
        <v>Yes</v>
      </c>
      <c r="AC1610">
        <f t="shared" si="1472"/>
        <v>1</v>
      </c>
      <c r="AD1610">
        <f t="shared" si="1473"/>
        <v>0</v>
      </c>
      <c r="AE1610" t="str">
        <f t="shared" si="1474"/>
        <v/>
      </c>
      <c r="BF1610">
        <f t="shared" si="1475"/>
        <v>0</v>
      </c>
      <c r="BG1610">
        <f t="shared" si="1476"/>
        <v>0</v>
      </c>
      <c r="BH1610">
        <f t="shared" si="1477"/>
        <v>0</v>
      </c>
      <c r="BI1610">
        <f t="shared" si="1478"/>
        <v>0</v>
      </c>
      <c r="BJ1610">
        <f t="shared" si="1479"/>
        <v>0</v>
      </c>
      <c r="BK1610">
        <f t="shared" si="1480"/>
        <v>0</v>
      </c>
      <c r="BL1610">
        <f t="shared" si="1481"/>
        <v>0</v>
      </c>
      <c r="BM1610">
        <f t="shared" si="1482"/>
        <v>0</v>
      </c>
      <c r="BN1610">
        <f t="shared" si="1483"/>
        <v>0</v>
      </c>
      <c r="BO1610">
        <f t="shared" si="1484"/>
        <v>0</v>
      </c>
      <c r="BP1610">
        <f t="shared" si="1485"/>
        <v>0</v>
      </c>
      <c r="BQ1610">
        <f t="shared" si="1486"/>
        <v>0</v>
      </c>
      <c r="BR1610">
        <f t="shared" si="1487"/>
        <v>0</v>
      </c>
      <c r="BS1610">
        <f t="shared" si="1488"/>
        <v>0</v>
      </c>
      <c r="BT1610">
        <f t="shared" si="1489"/>
        <v>0</v>
      </c>
    </row>
    <row r="1611" spans="20:72" x14ac:dyDescent="0.25">
      <c r="T1611">
        <f t="shared" si="1465"/>
        <v>2006</v>
      </c>
      <c r="U1611">
        <f t="shared" si="1466"/>
        <v>2025</v>
      </c>
      <c r="V1611">
        <f t="shared" si="1467"/>
        <v>19</v>
      </c>
      <c r="W1611" t="str">
        <f>IF(TRIM(INDEX(connections!$A:$A,ROW()))="","",TRIM(INDEX(connections!$A:$A,ROW())))</f>
        <v>Dungeon Crawl Stone Soup</v>
      </c>
      <c r="X1611" t="str">
        <f>IF($W1611="","",TRIM(INDEX(connections!$B:$B,ROW())))</f>
        <v>ZMAngband</v>
      </c>
      <c r="Y1611">
        <f t="shared" si="1468"/>
        <v>265</v>
      </c>
      <c r="Z1611">
        <f t="shared" si="1469"/>
        <v>993</v>
      </c>
      <c r="AA1611" t="str">
        <f t="shared" si="1470"/>
        <v>Yes</v>
      </c>
      <c r="AB1611" t="str">
        <f t="shared" si="1471"/>
        <v>Yes</v>
      </c>
      <c r="AC1611">
        <f t="shared" si="1472"/>
        <v>1</v>
      </c>
      <c r="AD1611">
        <f t="shared" si="1473"/>
        <v>0</v>
      </c>
      <c r="AE1611" t="str">
        <f t="shared" si="1474"/>
        <v/>
      </c>
      <c r="BF1611">
        <f t="shared" si="1475"/>
        <v>0</v>
      </c>
      <c r="BG1611">
        <f t="shared" si="1476"/>
        <v>0</v>
      </c>
      <c r="BH1611">
        <f t="shared" si="1477"/>
        <v>0</v>
      </c>
      <c r="BI1611">
        <f t="shared" si="1478"/>
        <v>0</v>
      </c>
      <c r="BJ1611">
        <f t="shared" si="1479"/>
        <v>0</v>
      </c>
      <c r="BK1611">
        <f t="shared" si="1480"/>
        <v>0</v>
      </c>
      <c r="BL1611">
        <f t="shared" si="1481"/>
        <v>0</v>
      </c>
      <c r="BM1611">
        <f t="shared" si="1482"/>
        <v>0</v>
      </c>
      <c r="BN1611">
        <f t="shared" si="1483"/>
        <v>0</v>
      </c>
      <c r="BO1611">
        <f t="shared" si="1484"/>
        <v>0</v>
      </c>
      <c r="BP1611">
        <f t="shared" si="1485"/>
        <v>0</v>
      </c>
      <c r="BQ1611">
        <f t="shared" si="1486"/>
        <v>0</v>
      </c>
      <c r="BR1611">
        <f t="shared" si="1487"/>
        <v>0</v>
      </c>
      <c r="BS1611">
        <f t="shared" si="1488"/>
        <v>0</v>
      </c>
      <c r="BT1611">
        <f t="shared" si="1489"/>
        <v>0</v>
      </c>
    </row>
    <row r="1612" spans="20:72" x14ac:dyDescent="0.25">
      <c r="T1612">
        <f t="shared" si="1465"/>
        <v>2022</v>
      </c>
      <c r="U1612">
        <f t="shared" si="1466"/>
        <v>2025</v>
      </c>
      <c r="V1612">
        <f t="shared" si="1467"/>
        <v>3</v>
      </c>
      <c r="W1612" t="str">
        <f>IF(TRIM(INDEX(connections!$A:$A,ROW()))="","",TRIM(INDEX(connections!$A:$A,ROW())))</f>
        <v>Hack'EM</v>
      </c>
      <c r="X1612" t="str">
        <f>IF($W1612="","",TRIM(INDEX(connections!$B:$B,ROW())))</f>
        <v>ZMAngband</v>
      </c>
      <c r="Y1612">
        <f t="shared" si="1468"/>
        <v>373</v>
      </c>
      <c r="Z1612">
        <f t="shared" si="1469"/>
        <v>993</v>
      </c>
      <c r="AA1612" t="str">
        <f t="shared" si="1470"/>
        <v>Yes</v>
      </c>
      <c r="AB1612" t="str">
        <f t="shared" si="1471"/>
        <v>Yes</v>
      </c>
      <c r="AC1612">
        <f t="shared" si="1472"/>
        <v>1</v>
      </c>
      <c r="AD1612">
        <f t="shared" si="1473"/>
        <v>0</v>
      </c>
      <c r="AE1612" t="str">
        <f t="shared" si="1474"/>
        <v/>
      </c>
      <c r="BF1612">
        <f t="shared" si="1475"/>
        <v>0</v>
      </c>
      <c r="BG1612">
        <f t="shared" si="1476"/>
        <v>0</v>
      </c>
      <c r="BH1612">
        <f t="shared" si="1477"/>
        <v>0</v>
      </c>
      <c r="BI1612">
        <f t="shared" si="1478"/>
        <v>0</v>
      </c>
      <c r="BJ1612">
        <f t="shared" si="1479"/>
        <v>0</v>
      </c>
      <c r="BK1612">
        <f t="shared" si="1480"/>
        <v>0</v>
      </c>
      <c r="BL1612">
        <f t="shared" si="1481"/>
        <v>0</v>
      </c>
      <c r="BM1612">
        <f t="shared" si="1482"/>
        <v>0</v>
      </c>
      <c r="BN1612">
        <f t="shared" si="1483"/>
        <v>0</v>
      </c>
      <c r="BO1612">
        <f t="shared" si="1484"/>
        <v>0</v>
      </c>
      <c r="BP1612">
        <f t="shared" si="1485"/>
        <v>0</v>
      </c>
      <c r="BQ1612">
        <f t="shared" si="1486"/>
        <v>0</v>
      </c>
      <c r="BR1612">
        <f t="shared" si="1487"/>
        <v>0</v>
      </c>
      <c r="BS1612">
        <f t="shared" si="1488"/>
        <v>0</v>
      </c>
      <c r="BT1612">
        <f t="shared" si="1489"/>
        <v>0</v>
      </c>
    </row>
    <row r="1613" spans="20:72" x14ac:dyDescent="0.25">
      <c r="T1613">
        <f t="shared" si="1465"/>
        <v>2014</v>
      </c>
      <c r="U1613">
        <f t="shared" si="1466"/>
        <v>2025</v>
      </c>
      <c r="V1613">
        <f t="shared" si="1467"/>
        <v>11</v>
      </c>
      <c r="W1613" t="str">
        <f>IF(TRIM(INDEX(connections!$A:$A,ROW()))="","",TRIM(INDEX(connections!$A:$A,ROW())))</f>
        <v>The Ground Gives Way</v>
      </c>
      <c r="X1613" t="str">
        <f>IF($W1613="","",TRIM(INDEX(connections!$B:$B,ROW())))</f>
        <v>ZMAngband</v>
      </c>
      <c r="Y1613">
        <f t="shared" si="1468"/>
        <v>872</v>
      </c>
      <c r="Z1613">
        <f t="shared" si="1469"/>
        <v>993</v>
      </c>
      <c r="AA1613" t="str">
        <f t="shared" si="1470"/>
        <v>Yes</v>
      </c>
      <c r="AB1613" t="str">
        <f t="shared" si="1471"/>
        <v>Yes</v>
      </c>
      <c r="AC1613">
        <f t="shared" si="1472"/>
        <v>1</v>
      </c>
      <c r="AD1613">
        <f t="shared" si="1473"/>
        <v>0</v>
      </c>
      <c r="AE1613" t="str">
        <f t="shared" si="1474"/>
        <v/>
      </c>
      <c r="BF1613">
        <f t="shared" si="1475"/>
        <v>0</v>
      </c>
      <c r="BG1613">
        <f t="shared" si="1476"/>
        <v>0</v>
      </c>
      <c r="BH1613">
        <f t="shared" si="1477"/>
        <v>0</v>
      </c>
      <c r="BI1613">
        <f t="shared" si="1478"/>
        <v>0</v>
      </c>
      <c r="BJ1613">
        <f t="shared" si="1479"/>
        <v>0</v>
      </c>
      <c r="BK1613">
        <f t="shared" si="1480"/>
        <v>0</v>
      </c>
      <c r="BL1613">
        <f t="shared" si="1481"/>
        <v>0</v>
      </c>
      <c r="BM1613">
        <f t="shared" si="1482"/>
        <v>0</v>
      </c>
      <c r="BN1613">
        <f t="shared" si="1483"/>
        <v>0</v>
      </c>
      <c r="BO1613">
        <f t="shared" si="1484"/>
        <v>0</v>
      </c>
      <c r="BP1613">
        <f t="shared" si="1485"/>
        <v>0</v>
      </c>
      <c r="BQ1613">
        <f t="shared" si="1486"/>
        <v>0</v>
      </c>
      <c r="BR1613">
        <f t="shared" si="1487"/>
        <v>0</v>
      </c>
      <c r="BS1613">
        <f t="shared" si="1488"/>
        <v>0</v>
      </c>
      <c r="BT1613">
        <f t="shared" si="1489"/>
        <v>0</v>
      </c>
    </row>
    <row r="1614" spans="20:72" x14ac:dyDescent="0.25">
      <c r="T1614">
        <f t="shared" si="1465"/>
        <v>1994</v>
      </c>
      <c r="U1614">
        <f t="shared" si="1466"/>
        <v>2025</v>
      </c>
      <c r="V1614">
        <f t="shared" si="1467"/>
        <v>31</v>
      </c>
      <c r="W1614" t="str">
        <f>IF(TRIM(INDEX(connections!$A:$A,ROW()))="","",TRIM(INDEX(connections!$A:$A,ROW())))</f>
        <v>Zangband</v>
      </c>
      <c r="X1614" t="str">
        <f>IF($W1614="","",TRIM(INDEX(connections!$B:$B,ROW())))</f>
        <v>ZMAngband</v>
      </c>
      <c r="Y1614">
        <f t="shared" si="1468"/>
        <v>989</v>
      </c>
      <c r="Z1614">
        <f t="shared" si="1469"/>
        <v>993</v>
      </c>
      <c r="AA1614" t="str">
        <f t="shared" si="1470"/>
        <v>Yes</v>
      </c>
      <c r="AB1614" t="str">
        <f t="shared" si="1471"/>
        <v>Yes</v>
      </c>
      <c r="AC1614">
        <f t="shared" si="1472"/>
        <v>1</v>
      </c>
      <c r="AD1614">
        <f t="shared" si="1473"/>
        <v>0</v>
      </c>
      <c r="AE1614" t="str">
        <f t="shared" si="1474"/>
        <v/>
      </c>
      <c r="BF1614">
        <f t="shared" si="1475"/>
        <v>0</v>
      </c>
      <c r="BG1614">
        <f t="shared" si="1476"/>
        <v>0</v>
      </c>
      <c r="BH1614">
        <f t="shared" si="1477"/>
        <v>0</v>
      </c>
      <c r="BI1614">
        <f t="shared" si="1478"/>
        <v>0</v>
      </c>
      <c r="BJ1614">
        <f t="shared" si="1479"/>
        <v>0</v>
      </c>
      <c r="BK1614">
        <f t="shared" si="1480"/>
        <v>0</v>
      </c>
      <c r="BL1614">
        <f t="shared" si="1481"/>
        <v>0</v>
      </c>
      <c r="BM1614">
        <f t="shared" si="1482"/>
        <v>0</v>
      </c>
      <c r="BN1614">
        <f t="shared" si="1483"/>
        <v>0</v>
      </c>
      <c r="BO1614">
        <f t="shared" si="1484"/>
        <v>0</v>
      </c>
      <c r="BP1614">
        <f t="shared" si="1485"/>
        <v>0</v>
      </c>
      <c r="BQ1614">
        <f t="shared" si="1486"/>
        <v>0</v>
      </c>
      <c r="BR1614">
        <f t="shared" si="1487"/>
        <v>0</v>
      </c>
      <c r="BS1614">
        <f t="shared" si="1488"/>
        <v>0</v>
      </c>
      <c r="BT1614">
        <f t="shared" si="1489"/>
        <v>0</v>
      </c>
    </row>
    <row r="1615" spans="20:72" x14ac:dyDescent="0.25">
      <c r="T1615">
        <f t="shared" si="1465"/>
        <v>2020</v>
      </c>
      <c r="U1615">
        <f t="shared" si="1466"/>
        <v>2023</v>
      </c>
      <c r="V1615">
        <f t="shared" si="1467"/>
        <v>3</v>
      </c>
      <c r="W1615" t="str">
        <f>IF(TRIM(INDEX(connections!$A:$A,ROW()))="","",TRIM(INDEX(connections!$A:$A,ROW())))</f>
        <v>Griftlands</v>
      </c>
      <c r="X1615" t="str">
        <f>IF($W1615="","",TRIM(INDEX(connections!$B:$B,ROW())))</f>
        <v>Zoeti</v>
      </c>
      <c r="Y1615">
        <f t="shared" si="1468"/>
        <v>363</v>
      </c>
      <c r="Z1615">
        <f t="shared" si="1469"/>
        <v>994</v>
      </c>
      <c r="AA1615" t="str">
        <f t="shared" si="1470"/>
        <v>Yes</v>
      </c>
      <c r="AB1615" t="str">
        <f t="shared" si="1471"/>
        <v>Yes</v>
      </c>
      <c r="AC1615">
        <f t="shared" si="1472"/>
        <v>1</v>
      </c>
      <c r="AD1615">
        <f t="shared" si="1473"/>
        <v>0</v>
      </c>
      <c r="AE1615" t="str">
        <f t="shared" si="1474"/>
        <v/>
      </c>
      <c r="BF1615">
        <f t="shared" si="1475"/>
        <v>1</v>
      </c>
      <c r="BG1615">
        <f t="shared" si="1476"/>
        <v>0</v>
      </c>
      <c r="BH1615">
        <f t="shared" si="1477"/>
        <v>0</v>
      </c>
      <c r="BI1615">
        <f t="shared" si="1478"/>
        <v>0</v>
      </c>
      <c r="BJ1615">
        <f t="shared" si="1479"/>
        <v>0</v>
      </c>
      <c r="BK1615">
        <f t="shared" si="1480"/>
        <v>0</v>
      </c>
      <c r="BL1615">
        <f t="shared" si="1481"/>
        <v>0</v>
      </c>
      <c r="BM1615">
        <f t="shared" si="1482"/>
        <v>0</v>
      </c>
      <c r="BN1615">
        <f t="shared" si="1483"/>
        <v>0</v>
      </c>
      <c r="BO1615">
        <f t="shared" si="1484"/>
        <v>0</v>
      </c>
      <c r="BP1615">
        <f t="shared" si="1485"/>
        <v>0</v>
      </c>
      <c r="BQ1615">
        <f t="shared" si="1486"/>
        <v>0</v>
      </c>
      <c r="BR1615">
        <f t="shared" si="1487"/>
        <v>0</v>
      </c>
      <c r="BS1615">
        <f t="shared" si="1488"/>
        <v>0</v>
      </c>
      <c r="BT1615">
        <f t="shared" si="1489"/>
        <v>0</v>
      </c>
    </row>
    <row r="1616" spans="20:72" x14ac:dyDescent="0.25">
      <c r="T1616">
        <f t="shared" si="1465"/>
        <v>2017</v>
      </c>
      <c r="U1616">
        <f t="shared" si="1466"/>
        <v>2023</v>
      </c>
      <c r="V1616">
        <f t="shared" si="1467"/>
        <v>6</v>
      </c>
      <c r="W1616" t="str">
        <f>IF(TRIM(INDEX(connections!$A:$A,ROW()))="","",TRIM(INDEX(connections!$A:$A,ROW())))</f>
        <v>Slay the Spire</v>
      </c>
      <c r="X1616" t="str">
        <f>IF($W1616="","",TRIM(INDEX(connections!$B:$B,ROW())))</f>
        <v>Zoeti</v>
      </c>
      <c r="Y1616">
        <f t="shared" si="1468"/>
        <v>772</v>
      </c>
      <c r="Z1616">
        <f t="shared" si="1469"/>
        <v>994</v>
      </c>
      <c r="AA1616" t="str">
        <f t="shared" si="1470"/>
        <v>Yes</v>
      </c>
      <c r="AB1616" t="str">
        <f t="shared" si="1471"/>
        <v>Yes</v>
      </c>
      <c r="AC1616">
        <f t="shared" si="1472"/>
        <v>1</v>
      </c>
      <c r="AD1616">
        <f t="shared" si="1473"/>
        <v>0</v>
      </c>
      <c r="AE1616" t="str">
        <f t="shared" si="1474"/>
        <v/>
      </c>
      <c r="BF1616">
        <f t="shared" si="1475"/>
        <v>1</v>
      </c>
      <c r="BG1616">
        <f t="shared" si="1476"/>
        <v>0</v>
      </c>
      <c r="BH1616">
        <f t="shared" si="1477"/>
        <v>0</v>
      </c>
      <c r="BI1616">
        <f t="shared" si="1478"/>
        <v>0</v>
      </c>
      <c r="BJ1616">
        <f t="shared" si="1479"/>
        <v>0</v>
      </c>
      <c r="BK1616">
        <f t="shared" si="1480"/>
        <v>0</v>
      </c>
      <c r="BL1616">
        <f t="shared" si="1481"/>
        <v>0</v>
      </c>
      <c r="BM1616">
        <f t="shared" si="1482"/>
        <v>0</v>
      </c>
      <c r="BN1616">
        <f t="shared" si="1483"/>
        <v>0</v>
      </c>
      <c r="BO1616">
        <f t="shared" si="1484"/>
        <v>0</v>
      </c>
      <c r="BP1616">
        <f t="shared" si="1485"/>
        <v>0</v>
      </c>
      <c r="BQ1616">
        <f t="shared" si="1486"/>
        <v>0</v>
      </c>
      <c r="BR1616">
        <f t="shared" si="1487"/>
        <v>0</v>
      </c>
      <c r="BS1616">
        <f t="shared" si="1488"/>
        <v>0</v>
      </c>
      <c r="BT1616">
        <f t="shared" si="1489"/>
        <v>0</v>
      </c>
    </row>
    <row r="1617" spans="20:72" x14ac:dyDescent="0.25">
      <c r="T1617">
        <f t="shared" si="1465"/>
        <v>2023</v>
      </c>
      <c r="U1617">
        <f t="shared" si="1466"/>
        <v>2026</v>
      </c>
      <c r="V1617">
        <f t="shared" si="1467"/>
        <v>3</v>
      </c>
      <c r="W1617" t="str">
        <f>IF(TRIM(INDEX(connections!$A:$A,ROW()))="","",TRIM(INDEX(connections!$A:$A,ROW())))</f>
        <v>Balatro</v>
      </c>
      <c r="X1617" t="str">
        <f>IF($W1617="","",TRIM(INDEX(connections!$B:$B,ROW())))</f>
        <v>Zoominoes</v>
      </c>
      <c r="Y1617">
        <f t="shared" si="1468"/>
        <v>56</v>
      </c>
      <c r="Z1617">
        <f t="shared" si="1469"/>
        <v>995</v>
      </c>
      <c r="AA1617" t="str">
        <f t="shared" si="1470"/>
        <v>Yes</v>
      </c>
      <c r="AB1617" t="str">
        <f t="shared" si="1471"/>
        <v/>
      </c>
      <c r="AC1617" t="str">
        <f t="shared" si="1472"/>
        <v/>
      </c>
      <c r="AD1617">
        <f t="shared" si="1473"/>
        <v>0</v>
      </c>
      <c r="AE1617" t="str">
        <f t="shared" si="1474"/>
        <v/>
      </c>
      <c r="BF1617">
        <f t="shared" si="1475"/>
        <v>0</v>
      </c>
      <c r="BG1617">
        <f t="shared" si="1476"/>
        <v>0</v>
      </c>
      <c r="BH1617">
        <f t="shared" si="1477"/>
        <v>0</v>
      </c>
      <c r="BI1617">
        <f t="shared" si="1478"/>
        <v>0</v>
      </c>
      <c r="BJ1617">
        <f t="shared" si="1479"/>
        <v>0</v>
      </c>
      <c r="BK1617">
        <f t="shared" si="1480"/>
        <v>0</v>
      </c>
      <c r="BL1617">
        <f t="shared" si="1481"/>
        <v>0</v>
      </c>
      <c r="BM1617">
        <f t="shared" si="1482"/>
        <v>0</v>
      </c>
      <c r="BN1617">
        <f t="shared" si="1483"/>
        <v>0</v>
      </c>
      <c r="BO1617">
        <f t="shared" si="1484"/>
        <v>0</v>
      </c>
      <c r="BP1617">
        <f t="shared" si="1485"/>
        <v>0</v>
      </c>
      <c r="BQ1617">
        <f t="shared" si="1486"/>
        <v>0</v>
      </c>
      <c r="BR1617">
        <f t="shared" si="1487"/>
        <v>0</v>
      </c>
      <c r="BS1617">
        <f t="shared" si="1488"/>
        <v>0</v>
      </c>
      <c r="BT1617">
        <f t="shared" si="1489"/>
        <v>0</v>
      </c>
    </row>
    <row r="1618" spans="20:72" x14ac:dyDescent="0.25">
      <c r="T1618">
        <f t="shared" si="1465"/>
        <v>1990</v>
      </c>
      <c r="U1618">
        <f t="shared" si="1466"/>
        <v>2022</v>
      </c>
      <c r="V1618">
        <f t="shared" si="1467"/>
        <v>32</v>
      </c>
      <c r="W1618" t="str">
        <f>IF(TRIM(INDEX(connections!$A:$A,ROW()))="","",TRIM(INDEX(connections!$A:$A,ROW())))</f>
        <v>Angband</v>
      </c>
      <c r="X1618" t="str">
        <f>IF($W1618="","",TRIM(INDEX(connections!$B:$B,ROW())))</f>
        <v>Zorbus</v>
      </c>
      <c r="Y1618">
        <f t="shared" si="1468"/>
        <v>26</v>
      </c>
      <c r="Z1618">
        <f t="shared" si="1469"/>
        <v>996</v>
      </c>
      <c r="AA1618" t="str">
        <f t="shared" si="1470"/>
        <v>Yes</v>
      </c>
      <c r="AB1618" t="str">
        <f t="shared" si="1471"/>
        <v>Yes</v>
      </c>
      <c r="AC1618">
        <f t="shared" si="1472"/>
        <v>1</v>
      </c>
      <c r="AD1618">
        <f t="shared" si="1473"/>
        <v>0</v>
      </c>
      <c r="AE1618" t="str">
        <f t="shared" si="1474"/>
        <v/>
      </c>
      <c r="BF1618">
        <f t="shared" si="1475"/>
        <v>0</v>
      </c>
      <c r="BG1618">
        <f t="shared" si="1476"/>
        <v>0</v>
      </c>
      <c r="BH1618">
        <f t="shared" si="1477"/>
        <v>0</v>
      </c>
      <c r="BI1618">
        <f t="shared" si="1478"/>
        <v>0</v>
      </c>
      <c r="BJ1618">
        <f t="shared" si="1479"/>
        <v>0</v>
      </c>
      <c r="BK1618">
        <f t="shared" si="1480"/>
        <v>0</v>
      </c>
      <c r="BL1618">
        <f t="shared" si="1481"/>
        <v>0</v>
      </c>
      <c r="BM1618">
        <f t="shared" si="1482"/>
        <v>0</v>
      </c>
      <c r="BN1618">
        <f t="shared" si="1483"/>
        <v>0</v>
      </c>
      <c r="BO1618">
        <f t="shared" si="1484"/>
        <v>0</v>
      </c>
      <c r="BP1618">
        <f t="shared" si="1485"/>
        <v>0</v>
      </c>
      <c r="BQ1618">
        <f t="shared" si="1486"/>
        <v>0</v>
      </c>
      <c r="BR1618">
        <f t="shared" si="1487"/>
        <v>0</v>
      </c>
      <c r="BS1618">
        <f t="shared" si="1488"/>
        <v>0</v>
      </c>
      <c r="BT1618">
        <f t="shared" si="1489"/>
        <v>0</v>
      </c>
    </row>
    <row r="1619" spans="20:72" x14ac:dyDescent="0.25">
      <c r="T1619" t="str">
        <f t="shared" si="1465"/>
        <v/>
      </c>
      <c r="U1619" t="str">
        <f t="shared" si="1466"/>
        <v/>
      </c>
      <c r="V1619" t="str">
        <f t="shared" si="1467"/>
        <v/>
      </c>
      <c r="W1619" t="str">
        <f>IF(TRIM(INDEX(connections!$A:$A,ROW()))="","",TRIM(INDEX(connections!$A:$A,ROW())))</f>
        <v/>
      </c>
      <c r="X1619" t="str">
        <f>IF($W1619="","",TRIM(INDEX(connections!$B:$B,ROW())))</f>
        <v/>
      </c>
      <c r="Y1619" t="str">
        <f t="shared" si="1468"/>
        <v/>
      </c>
      <c r="Z1619" t="str">
        <f t="shared" si="1469"/>
        <v/>
      </c>
      <c r="AA1619" t="str">
        <f t="shared" si="1470"/>
        <v/>
      </c>
      <c r="AB1619" t="str">
        <f t="shared" si="1471"/>
        <v/>
      </c>
      <c r="AC1619" t="str">
        <f t="shared" si="1472"/>
        <v/>
      </c>
      <c r="AD1619" t="str">
        <f t="shared" si="1473"/>
        <v/>
      </c>
      <c r="AE1619" t="str">
        <f t="shared" si="1474"/>
        <v/>
      </c>
      <c r="BF1619" t="str">
        <f t="shared" si="1475"/>
        <v/>
      </c>
      <c r="BG1619" t="str">
        <f t="shared" si="1476"/>
        <v/>
      </c>
      <c r="BH1619" t="str">
        <f t="shared" si="1477"/>
        <v/>
      </c>
      <c r="BI1619" t="str">
        <f t="shared" si="1478"/>
        <v/>
      </c>
      <c r="BJ1619" t="str">
        <f t="shared" si="1479"/>
        <v/>
      </c>
      <c r="BK1619" t="str">
        <f t="shared" si="1480"/>
        <v/>
      </c>
      <c r="BL1619" t="str">
        <f t="shared" si="1481"/>
        <v/>
      </c>
      <c r="BM1619" t="str">
        <f t="shared" si="1482"/>
        <v/>
      </c>
      <c r="BN1619" t="str">
        <f t="shared" si="1483"/>
        <v/>
      </c>
      <c r="BO1619" t="str">
        <f t="shared" si="1484"/>
        <v/>
      </c>
      <c r="BP1619" t="str">
        <f t="shared" si="1485"/>
        <v/>
      </c>
      <c r="BQ1619" t="str">
        <f t="shared" si="1486"/>
        <v/>
      </c>
      <c r="BR1619" t="str">
        <f t="shared" si="1487"/>
        <v/>
      </c>
      <c r="BS1619" t="str">
        <f t="shared" si="1488"/>
        <v/>
      </c>
      <c r="BT1619" t="str">
        <f t="shared" si="1489"/>
        <v/>
      </c>
    </row>
    <row r="1620" spans="20:72" x14ac:dyDescent="0.25">
      <c r="T1620" t="str">
        <f t="shared" si="1465"/>
        <v/>
      </c>
      <c r="U1620" t="str">
        <f t="shared" si="1466"/>
        <v/>
      </c>
      <c r="V1620" t="str">
        <f t="shared" si="1467"/>
        <v/>
      </c>
      <c r="W1620" t="str">
        <f>IF(TRIM(INDEX(connections!$A:$A,ROW()))="","",TRIM(INDEX(connections!$A:$A,ROW())))</f>
        <v/>
      </c>
      <c r="X1620" t="str">
        <f>IF($W1620="","",TRIM(INDEX(connections!$B:$B,ROW())))</f>
        <v/>
      </c>
      <c r="Y1620" t="str">
        <f t="shared" si="1468"/>
        <v/>
      </c>
      <c r="Z1620" t="str">
        <f t="shared" si="1469"/>
        <v/>
      </c>
      <c r="AA1620" t="str">
        <f t="shared" si="1470"/>
        <v/>
      </c>
      <c r="AB1620" t="str">
        <f t="shared" si="1471"/>
        <v/>
      </c>
      <c r="AC1620" t="str">
        <f t="shared" si="1472"/>
        <v/>
      </c>
      <c r="AD1620" t="str">
        <f t="shared" si="1473"/>
        <v/>
      </c>
      <c r="AE1620" t="str">
        <f t="shared" si="1474"/>
        <v/>
      </c>
      <c r="BF1620" t="str">
        <f t="shared" si="1475"/>
        <v/>
      </c>
      <c r="BG1620" t="str">
        <f t="shared" si="1476"/>
        <v/>
      </c>
      <c r="BH1620" t="str">
        <f t="shared" si="1477"/>
        <v/>
      </c>
      <c r="BI1620" t="str">
        <f t="shared" si="1478"/>
        <v/>
      </c>
      <c r="BJ1620" t="str">
        <f t="shared" si="1479"/>
        <v/>
      </c>
      <c r="BK1620" t="str">
        <f t="shared" si="1480"/>
        <v/>
      </c>
      <c r="BL1620" t="str">
        <f t="shared" si="1481"/>
        <v/>
      </c>
      <c r="BM1620" t="str">
        <f t="shared" si="1482"/>
        <v/>
      </c>
      <c r="BN1620" t="str">
        <f t="shared" si="1483"/>
        <v/>
      </c>
      <c r="BO1620" t="str">
        <f t="shared" si="1484"/>
        <v/>
      </c>
      <c r="BP1620" t="str">
        <f t="shared" si="1485"/>
        <v/>
      </c>
      <c r="BQ1620" t="str">
        <f t="shared" si="1486"/>
        <v/>
      </c>
      <c r="BR1620" t="str">
        <f t="shared" si="1487"/>
        <v/>
      </c>
      <c r="BS1620" t="str">
        <f t="shared" si="1488"/>
        <v/>
      </c>
      <c r="BT1620" t="str">
        <f t="shared" si="1489"/>
        <v/>
      </c>
    </row>
    <row r="1621" spans="20:72" x14ac:dyDescent="0.25">
      <c r="T1621" t="str">
        <f t="shared" si="1465"/>
        <v/>
      </c>
      <c r="U1621" t="str">
        <f t="shared" si="1466"/>
        <v/>
      </c>
      <c r="V1621" t="str">
        <f t="shared" si="1467"/>
        <v/>
      </c>
      <c r="W1621" t="str">
        <f>IF(TRIM(INDEX(connections!$A:$A,ROW()))="","",TRIM(INDEX(connections!$A:$A,ROW())))</f>
        <v/>
      </c>
      <c r="X1621" t="str">
        <f>IF($W1621="","",TRIM(INDEX(connections!$B:$B,ROW())))</f>
        <v/>
      </c>
      <c r="Y1621" t="str">
        <f t="shared" si="1468"/>
        <v/>
      </c>
      <c r="Z1621" t="str">
        <f t="shared" si="1469"/>
        <v/>
      </c>
      <c r="AA1621" t="str">
        <f t="shared" si="1470"/>
        <v/>
      </c>
      <c r="AB1621" t="str">
        <f t="shared" si="1471"/>
        <v/>
      </c>
      <c r="AC1621" t="str">
        <f t="shared" si="1472"/>
        <v/>
      </c>
      <c r="AD1621" t="str">
        <f t="shared" si="1473"/>
        <v/>
      </c>
      <c r="AE1621" t="str">
        <f t="shared" si="1474"/>
        <v/>
      </c>
      <c r="BF1621" t="str">
        <f t="shared" si="1475"/>
        <v/>
      </c>
      <c r="BG1621" t="str">
        <f t="shared" si="1476"/>
        <v/>
      </c>
      <c r="BH1621" t="str">
        <f t="shared" si="1477"/>
        <v/>
      </c>
      <c r="BI1621" t="str">
        <f t="shared" si="1478"/>
        <v/>
      </c>
      <c r="BJ1621" t="str">
        <f t="shared" si="1479"/>
        <v/>
      </c>
      <c r="BK1621" t="str">
        <f t="shared" si="1480"/>
        <v/>
      </c>
      <c r="BL1621" t="str">
        <f t="shared" si="1481"/>
        <v/>
      </c>
      <c r="BM1621" t="str">
        <f t="shared" si="1482"/>
        <v/>
      </c>
      <c r="BN1621" t="str">
        <f t="shared" si="1483"/>
        <v/>
      </c>
      <c r="BO1621" t="str">
        <f t="shared" si="1484"/>
        <v/>
      </c>
      <c r="BP1621" t="str">
        <f t="shared" si="1485"/>
        <v/>
      </c>
      <c r="BQ1621" t="str">
        <f t="shared" si="1486"/>
        <v/>
      </c>
      <c r="BR1621" t="str">
        <f t="shared" si="1487"/>
        <v/>
      </c>
      <c r="BS1621" t="str">
        <f t="shared" si="1488"/>
        <v/>
      </c>
      <c r="BT1621" t="str">
        <f t="shared" si="1489"/>
        <v/>
      </c>
    </row>
    <row r="1622" spans="20:72" x14ac:dyDescent="0.25">
      <c r="T1622" t="str">
        <f t="shared" si="1465"/>
        <v/>
      </c>
      <c r="U1622" t="str">
        <f t="shared" si="1466"/>
        <v/>
      </c>
      <c r="V1622" t="str">
        <f t="shared" si="1467"/>
        <v/>
      </c>
      <c r="W1622" t="str">
        <f>IF(TRIM(INDEX(connections!$A:$A,ROW()))="","",TRIM(INDEX(connections!$A:$A,ROW())))</f>
        <v/>
      </c>
      <c r="X1622" t="str">
        <f>IF($W1622="","",TRIM(INDEX(connections!$B:$B,ROW())))</f>
        <v/>
      </c>
      <c r="Y1622" t="str">
        <f t="shared" si="1468"/>
        <v/>
      </c>
      <c r="Z1622" t="str">
        <f t="shared" si="1469"/>
        <v/>
      </c>
      <c r="AA1622" t="str">
        <f t="shared" si="1470"/>
        <v/>
      </c>
      <c r="AB1622" t="str">
        <f t="shared" si="1471"/>
        <v/>
      </c>
      <c r="AC1622" t="str">
        <f t="shared" si="1472"/>
        <v/>
      </c>
      <c r="AD1622" t="str">
        <f t="shared" si="1473"/>
        <v/>
      </c>
      <c r="AE1622" t="str">
        <f t="shared" si="1474"/>
        <v/>
      </c>
      <c r="BF1622" t="str">
        <f t="shared" si="1475"/>
        <v/>
      </c>
      <c r="BG1622" t="str">
        <f t="shared" si="1476"/>
        <v/>
      </c>
      <c r="BH1622" t="str">
        <f t="shared" si="1477"/>
        <v/>
      </c>
      <c r="BI1622" t="str">
        <f t="shared" si="1478"/>
        <v/>
      </c>
      <c r="BJ1622" t="str">
        <f t="shared" si="1479"/>
        <v/>
      </c>
      <c r="BK1622" t="str">
        <f t="shared" si="1480"/>
        <v/>
      </c>
      <c r="BL1622" t="str">
        <f t="shared" si="1481"/>
        <v/>
      </c>
      <c r="BM1622" t="str">
        <f t="shared" si="1482"/>
        <v/>
      </c>
      <c r="BN1622" t="str">
        <f t="shared" si="1483"/>
        <v/>
      </c>
      <c r="BO1622" t="str">
        <f t="shared" si="1484"/>
        <v/>
      </c>
      <c r="BP1622" t="str">
        <f t="shared" si="1485"/>
        <v/>
      </c>
      <c r="BQ1622" t="str">
        <f t="shared" si="1486"/>
        <v/>
      </c>
      <c r="BR1622" t="str">
        <f t="shared" si="1487"/>
        <v/>
      </c>
      <c r="BS1622" t="str">
        <f t="shared" si="1488"/>
        <v/>
      </c>
      <c r="BT1622" t="str">
        <f t="shared" si="1489"/>
        <v/>
      </c>
    </row>
    <row r="1623" spans="20:72" x14ac:dyDescent="0.25">
      <c r="T1623" t="str">
        <f t="shared" si="1465"/>
        <v/>
      </c>
      <c r="U1623" t="str">
        <f t="shared" si="1466"/>
        <v/>
      </c>
      <c r="V1623" t="str">
        <f t="shared" si="1467"/>
        <v/>
      </c>
      <c r="W1623" t="str">
        <f>IF(TRIM(INDEX(connections!$A:$A,ROW()))="","",TRIM(INDEX(connections!$A:$A,ROW())))</f>
        <v/>
      </c>
      <c r="X1623" t="str">
        <f>IF($W1623="","",TRIM(INDEX(connections!$B:$B,ROW())))</f>
        <v/>
      </c>
      <c r="Y1623" t="str">
        <f t="shared" si="1468"/>
        <v/>
      </c>
      <c r="Z1623" t="str">
        <f t="shared" si="1469"/>
        <v/>
      </c>
      <c r="AA1623" t="str">
        <f t="shared" si="1470"/>
        <v/>
      </c>
      <c r="AB1623" t="str">
        <f t="shared" si="1471"/>
        <v/>
      </c>
      <c r="AC1623" t="str">
        <f t="shared" si="1472"/>
        <v/>
      </c>
      <c r="AD1623" t="str">
        <f t="shared" si="1473"/>
        <v/>
      </c>
      <c r="AE1623" t="str">
        <f t="shared" si="1474"/>
        <v/>
      </c>
      <c r="BF1623" t="str">
        <f t="shared" si="1475"/>
        <v/>
      </c>
      <c r="BG1623" t="str">
        <f t="shared" si="1476"/>
        <v/>
      </c>
      <c r="BH1623" t="str">
        <f t="shared" si="1477"/>
        <v/>
      </c>
      <c r="BI1623" t="str">
        <f t="shared" si="1478"/>
        <v/>
      </c>
      <c r="BJ1623" t="str">
        <f t="shared" si="1479"/>
        <v/>
      </c>
      <c r="BK1623" t="str">
        <f t="shared" si="1480"/>
        <v/>
      </c>
      <c r="BL1623" t="str">
        <f t="shared" si="1481"/>
        <v/>
      </c>
      <c r="BM1623" t="str">
        <f t="shared" si="1482"/>
        <v/>
      </c>
      <c r="BN1623" t="str">
        <f t="shared" si="1483"/>
        <v/>
      </c>
      <c r="BO1623" t="str">
        <f t="shared" si="1484"/>
        <v/>
      </c>
      <c r="BP1623" t="str">
        <f t="shared" si="1485"/>
        <v/>
      </c>
      <c r="BQ1623" t="str">
        <f t="shared" si="1486"/>
        <v/>
      </c>
      <c r="BR1623" t="str">
        <f t="shared" si="1487"/>
        <v/>
      </c>
      <c r="BS1623" t="str">
        <f t="shared" si="1488"/>
        <v/>
      </c>
      <c r="BT1623" t="str">
        <f t="shared" si="1489"/>
        <v/>
      </c>
    </row>
    <row r="1624" spans="20:72" x14ac:dyDescent="0.25">
      <c r="T1624" t="str">
        <f t="shared" si="1465"/>
        <v/>
      </c>
      <c r="U1624" t="str">
        <f t="shared" si="1466"/>
        <v/>
      </c>
      <c r="V1624" t="str">
        <f t="shared" si="1467"/>
        <v/>
      </c>
      <c r="W1624" t="str">
        <f>IF(TRIM(INDEX(connections!$A:$A,ROW()))="","",TRIM(INDEX(connections!$A:$A,ROW())))</f>
        <v/>
      </c>
      <c r="X1624" t="str">
        <f>IF($W1624="","",TRIM(INDEX(connections!$B:$B,ROW())))</f>
        <v/>
      </c>
      <c r="Y1624" t="str">
        <f t="shared" si="1468"/>
        <v/>
      </c>
      <c r="Z1624" t="str">
        <f t="shared" si="1469"/>
        <v/>
      </c>
      <c r="AA1624" t="str">
        <f t="shared" si="1470"/>
        <v/>
      </c>
      <c r="AB1624" t="str">
        <f t="shared" si="1471"/>
        <v/>
      </c>
      <c r="AC1624" t="str">
        <f t="shared" si="1472"/>
        <v/>
      </c>
      <c r="AD1624" t="str">
        <f t="shared" si="1473"/>
        <v/>
      </c>
      <c r="AE1624" t="str">
        <f t="shared" si="1474"/>
        <v/>
      </c>
      <c r="BF1624" t="str">
        <f t="shared" si="1475"/>
        <v/>
      </c>
      <c r="BG1624" t="str">
        <f t="shared" si="1476"/>
        <v/>
      </c>
      <c r="BH1624" t="str">
        <f t="shared" si="1477"/>
        <v/>
      </c>
      <c r="BI1624" t="str">
        <f t="shared" si="1478"/>
        <v/>
      </c>
      <c r="BJ1624" t="str">
        <f t="shared" si="1479"/>
        <v/>
      </c>
      <c r="BK1624" t="str">
        <f t="shared" si="1480"/>
        <v/>
      </c>
      <c r="BL1624" t="str">
        <f t="shared" si="1481"/>
        <v/>
      </c>
      <c r="BM1624" t="str">
        <f t="shared" si="1482"/>
        <v/>
      </c>
      <c r="BN1624" t="str">
        <f t="shared" si="1483"/>
        <v/>
      </c>
      <c r="BO1624" t="str">
        <f t="shared" si="1484"/>
        <v/>
      </c>
      <c r="BP1624" t="str">
        <f t="shared" si="1485"/>
        <v/>
      </c>
      <c r="BQ1624" t="str">
        <f t="shared" si="1486"/>
        <v/>
      </c>
      <c r="BR1624" t="str">
        <f t="shared" si="1487"/>
        <v/>
      </c>
      <c r="BS1624" t="str">
        <f t="shared" si="1488"/>
        <v/>
      </c>
      <c r="BT1624" t="str">
        <f t="shared" si="1489"/>
        <v/>
      </c>
    </row>
    <row r="1625" spans="20:72" x14ac:dyDescent="0.25">
      <c r="T1625" t="str">
        <f t="shared" si="1465"/>
        <v/>
      </c>
      <c r="U1625" t="str">
        <f t="shared" si="1466"/>
        <v/>
      </c>
      <c r="V1625" t="str">
        <f t="shared" si="1467"/>
        <v/>
      </c>
      <c r="W1625" t="str">
        <f>IF(TRIM(INDEX(connections!$A:$A,ROW()))="","",TRIM(INDEX(connections!$A:$A,ROW())))</f>
        <v/>
      </c>
      <c r="X1625" t="str">
        <f>IF($W1625="","",TRIM(INDEX(connections!$B:$B,ROW())))</f>
        <v/>
      </c>
      <c r="Y1625" t="str">
        <f t="shared" si="1468"/>
        <v/>
      </c>
      <c r="Z1625" t="str">
        <f t="shared" si="1469"/>
        <v/>
      </c>
      <c r="AA1625" t="str">
        <f t="shared" si="1470"/>
        <v/>
      </c>
      <c r="AB1625" t="str">
        <f t="shared" si="1471"/>
        <v/>
      </c>
      <c r="AC1625" t="str">
        <f t="shared" si="1472"/>
        <v/>
      </c>
      <c r="AD1625" t="str">
        <f t="shared" si="1473"/>
        <v/>
      </c>
      <c r="AE1625" t="str">
        <f t="shared" si="1474"/>
        <v/>
      </c>
      <c r="BF1625" t="str">
        <f t="shared" si="1475"/>
        <v/>
      </c>
      <c r="BG1625" t="str">
        <f t="shared" si="1476"/>
        <v/>
      </c>
      <c r="BH1625" t="str">
        <f t="shared" si="1477"/>
        <v/>
      </c>
      <c r="BI1625" t="str">
        <f t="shared" si="1478"/>
        <v/>
      </c>
      <c r="BJ1625" t="str">
        <f t="shared" si="1479"/>
        <v/>
      </c>
      <c r="BK1625" t="str">
        <f t="shared" si="1480"/>
        <v/>
      </c>
      <c r="BL1625" t="str">
        <f t="shared" si="1481"/>
        <v/>
      </c>
      <c r="BM1625" t="str">
        <f t="shared" si="1482"/>
        <v/>
      </c>
      <c r="BN1625" t="str">
        <f t="shared" si="1483"/>
        <v/>
      </c>
      <c r="BO1625" t="str">
        <f t="shared" si="1484"/>
        <v/>
      </c>
      <c r="BP1625" t="str">
        <f t="shared" si="1485"/>
        <v/>
      </c>
      <c r="BQ1625" t="str">
        <f t="shared" si="1486"/>
        <v/>
      </c>
      <c r="BR1625" t="str">
        <f t="shared" si="1487"/>
        <v/>
      </c>
      <c r="BS1625" t="str">
        <f t="shared" si="1488"/>
        <v/>
      </c>
      <c r="BT1625" t="str">
        <f t="shared" si="1489"/>
        <v/>
      </c>
    </row>
    <row r="1626" spans="20:72" x14ac:dyDescent="0.25">
      <c r="T1626" t="str">
        <f t="shared" si="1465"/>
        <v/>
      </c>
      <c r="U1626" t="str">
        <f t="shared" si="1466"/>
        <v/>
      </c>
      <c r="V1626" t="str">
        <f t="shared" si="1467"/>
        <v/>
      </c>
      <c r="W1626" t="str">
        <f>IF(TRIM(INDEX(connections!$A:$A,ROW()))="","",TRIM(INDEX(connections!$A:$A,ROW())))</f>
        <v/>
      </c>
      <c r="X1626" t="str">
        <f>IF($W1626="","",TRIM(INDEX(connections!$B:$B,ROW())))</f>
        <v/>
      </c>
      <c r="Y1626" t="str">
        <f t="shared" si="1468"/>
        <v/>
      </c>
      <c r="Z1626" t="str">
        <f t="shared" si="1469"/>
        <v/>
      </c>
      <c r="AA1626" t="str">
        <f t="shared" si="1470"/>
        <v/>
      </c>
      <c r="AB1626" t="str">
        <f t="shared" si="1471"/>
        <v/>
      </c>
      <c r="AC1626" t="str">
        <f t="shared" si="1472"/>
        <v/>
      </c>
      <c r="AD1626" t="str">
        <f t="shared" si="1473"/>
        <v/>
      </c>
      <c r="AE1626" t="str">
        <f t="shared" si="1474"/>
        <v/>
      </c>
      <c r="BF1626" t="str">
        <f t="shared" si="1475"/>
        <v/>
      </c>
      <c r="BG1626" t="str">
        <f t="shared" si="1476"/>
        <v/>
      </c>
      <c r="BH1626" t="str">
        <f t="shared" si="1477"/>
        <v/>
      </c>
      <c r="BI1626" t="str">
        <f t="shared" si="1478"/>
        <v/>
      </c>
      <c r="BJ1626" t="str">
        <f t="shared" si="1479"/>
        <v/>
      </c>
      <c r="BK1626" t="str">
        <f t="shared" si="1480"/>
        <v/>
      </c>
      <c r="BL1626" t="str">
        <f t="shared" si="1481"/>
        <v/>
      </c>
      <c r="BM1626" t="str">
        <f t="shared" si="1482"/>
        <v/>
      </c>
      <c r="BN1626" t="str">
        <f t="shared" si="1483"/>
        <v/>
      </c>
      <c r="BO1626" t="str">
        <f t="shared" si="1484"/>
        <v/>
      </c>
      <c r="BP1626" t="str">
        <f t="shared" si="1485"/>
        <v/>
      </c>
      <c r="BQ1626" t="str">
        <f t="shared" si="1486"/>
        <v/>
      </c>
      <c r="BR1626" t="str">
        <f t="shared" si="1487"/>
        <v/>
      </c>
      <c r="BS1626" t="str">
        <f t="shared" si="1488"/>
        <v/>
      </c>
      <c r="BT1626" t="str">
        <f t="shared" si="1489"/>
        <v/>
      </c>
    </row>
    <row r="1627" spans="20:72" x14ac:dyDescent="0.25">
      <c r="T1627" t="str">
        <f t="shared" si="1465"/>
        <v/>
      </c>
      <c r="U1627" t="str">
        <f t="shared" si="1466"/>
        <v/>
      </c>
      <c r="V1627" t="str">
        <f t="shared" si="1467"/>
        <v/>
      </c>
      <c r="W1627" t="str">
        <f>IF(TRIM(INDEX(connections!$A:$A,ROW()))="","",TRIM(INDEX(connections!$A:$A,ROW())))</f>
        <v/>
      </c>
      <c r="X1627" t="str">
        <f>IF($W1627="","",TRIM(INDEX(connections!$B:$B,ROW())))</f>
        <v/>
      </c>
      <c r="Y1627" t="str">
        <f t="shared" si="1468"/>
        <v/>
      </c>
      <c r="Z1627" t="str">
        <f t="shared" si="1469"/>
        <v/>
      </c>
      <c r="AA1627" t="str">
        <f t="shared" si="1470"/>
        <v/>
      </c>
      <c r="AB1627" t="str">
        <f t="shared" si="1471"/>
        <v/>
      </c>
      <c r="AC1627" t="str">
        <f t="shared" si="1472"/>
        <v/>
      </c>
      <c r="AD1627" t="str">
        <f t="shared" si="1473"/>
        <v/>
      </c>
      <c r="AE1627" t="str">
        <f t="shared" si="1474"/>
        <v/>
      </c>
      <c r="BF1627" t="str">
        <f t="shared" si="1475"/>
        <v/>
      </c>
      <c r="BG1627" t="str">
        <f t="shared" si="1476"/>
        <v/>
      </c>
      <c r="BH1627" t="str">
        <f t="shared" si="1477"/>
        <v/>
      </c>
      <c r="BI1627" t="str">
        <f t="shared" si="1478"/>
        <v/>
      </c>
      <c r="BJ1627" t="str">
        <f t="shared" si="1479"/>
        <v/>
      </c>
      <c r="BK1627" t="str">
        <f t="shared" si="1480"/>
        <v/>
      </c>
      <c r="BL1627" t="str">
        <f t="shared" si="1481"/>
        <v/>
      </c>
      <c r="BM1627" t="str">
        <f t="shared" si="1482"/>
        <v/>
      </c>
      <c r="BN1627" t="str">
        <f t="shared" si="1483"/>
        <v/>
      </c>
      <c r="BO1627" t="str">
        <f t="shared" si="1484"/>
        <v/>
      </c>
      <c r="BP1627" t="str">
        <f t="shared" si="1485"/>
        <v/>
      </c>
      <c r="BQ1627" t="str">
        <f t="shared" si="1486"/>
        <v/>
      </c>
      <c r="BR1627" t="str">
        <f t="shared" si="1487"/>
        <v/>
      </c>
      <c r="BS1627" t="str">
        <f t="shared" si="1488"/>
        <v/>
      </c>
      <c r="BT1627" t="str">
        <f t="shared" si="1489"/>
        <v/>
      </c>
    </row>
    <row r="1628" spans="20:72" x14ac:dyDescent="0.25">
      <c r="T1628" t="str">
        <f t="shared" si="1465"/>
        <v/>
      </c>
      <c r="U1628" t="str">
        <f t="shared" si="1466"/>
        <v/>
      </c>
      <c r="V1628" t="str">
        <f t="shared" si="1467"/>
        <v/>
      </c>
      <c r="W1628" t="str">
        <f>IF(TRIM(INDEX(connections!$A:$A,ROW()))="","",TRIM(INDEX(connections!$A:$A,ROW())))</f>
        <v/>
      </c>
      <c r="X1628" t="str">
        <f>IF($W1628="","",TRIM(INDEX(connections!$B:$B,ROW())))</f>
        <v/>
      </c>
      <c r="Y1628" t="str">
        <f t="shared" si="1468"/>
        <v/>
      </c>
      <c r="Z1628" t="str">
        <f t="shared" si="1469"/>
        <v/>
      </c>
      <c r="AA1628" t="str">
        <f t="shared" si="1470"/>
        <v/>
      </c>
      <c r="AB1628" t="str">
        <f t="shared" si="1471"/>
        <v/>
      </c>
      <c r="AC1628" t="str">
        <f t="shared" si="1472"/>
        <v/>
      </c>
      <c r="AD1628" t="str">
        <f t="shared" si="1473"/>
        <v/>
      </c>
      <c r="AE1628" t="str">
        <f t="shared" si="1474"/>
        <v/>
      </c>
      <c r="BF1628" t="str">
        <f t="shared" si="1475"/>
        <v/>
      </c>
      <c r="BG1628" t="str">
        <f t="shared" si="1476"/>
        <v/>
      </c>
      <c r="BH1628" t="str">
        <f t="shared" si="1477"/>
        <v/>
      </c>
      <c r="BI1628" t="str">
        <f t="shared" si="1478"/>
        <v/>
      </c>
      <c r="BJ1628" t="str">
        <f t="shared" si="1479"/>
        <v/>
      </c>
      <c r="BK1628" t="str">
        <f t="shared" si="1480"/>
        <v/>
      </c>
      <c r="BL1628" t="str">
        <f t="shared" si="1481"/>
        <v/>
      </c>
      <c r="BM1628" t="str">
        <f t="shared" si="1482"/>
        <v/>
      </c>
      <c r="BN1628" t="str">
        <f t="shared" si="1483"/>
        <v/>
      </c>
      <c r="BO1628" t="str">
        <f t="shared" si="1484"/>
        <v/>
      </c>
      <c r="BP1628" t="str">
        <f t="shared" si="1485"/>
        <v/>
      </c>
      <c r="BQ1628" t="str">
        <f t="shared" si="1486"/>
        <v/>
      </c>
      <c r="BR1628" t="str">
        <f t="shared" si="1487"/>
        <v/>
      </c>
      <c r="BS1628" t="str">
        <f t="shared" si="1488"/>
        <v/>
      </c>
      <c r="BT1628" t="str">
        <f t="shared" si="1489"/>
        <v/>
      </c>
    </row>
    <row r="1629" spans="20:72" x14ac:dyDescent="0.25">
      <c r="T1629" t="str">
        <f t="shared" si="1465"/>
        <v/>
      </c>
      <c r="U1629" t="str">
        <f t="shared" si="1466"/>
        <v/>
      </c>
      <c r="V1629" t="str">
        <f t="shared" si="1467"/>
        <v/>
      </c>
      <c r="W1629" t="str">
        <f>IF(TRIM(INDEX(connections!$A:$A,ROW()))="","",TRIM(INDEX(connections!$A:$A,ROW())))</f>
        <v/>
      </c>
      <c r="X1629" t="str">
        <f>IF($W1629="","",TRIM(INDEX(connections!$B:$B,ROW())))</f>
        <v/>
      </c>
      <c r="Y1629" t="str">
        <f t="shared" si="1468"/>
        <v/>
      </c>
      <c r="Z1629" t="str">
        <f t="shared" si="1469"/>
        <v/>
      </c>
      <c r="AA1629" t="str">
        <f t="shared" si="1470"/>
        <v/>
      </c>
      <c r="AB1629" t="str">
        <f t="shared" si="1471"/>
        <v/>
      </c>
      <c r="AC1629" t="str">
        <f t="shared" si="1472"/>
        <v/>
      </c>
      <c r="AD1629" t="str">
        <f t="shared" si="1473"/>
        <v/>
      </c>
      <c r="AE1629" t="str">
        <f t="shared" si="1474"/>
        <v/>
      </c>
      <c r="BF1629" t="str">
        <f t="shared" si="1475"/>
        <v/>
      </c>
      <c r="BG1629" t="str">
        <f t="shared" si="1476"/>
        <v/>
      </c>
      <c r="BH1629" t="str">
        <f t="shared" si="1477"/>
        <v/>
      </c>
      <c r="BI1629" t="str">
        <f t="shared" si="1478"/>
        <v/>
      </c>
      <c r="BJ1629" t="str">
        <f t="shared" si="1479"/>
        <v/>
      </c>
      <c r="BK1629" t="str">
        <f t="shared" si="1480"/>
        <v/>
      </c>
      <c r="BL1629" t="str">
        <f t="shared" si="1481"/>
        <v/>
      </c>
      <c r="BM1629" t="str">
        <f t="shared" si="1482"/>
        <v/>
      </c>
      <c r="BN1629" t="str">
        <f t="shared" si="1483"/>
        <v/>
      </c>
      <c r="BO1629" t="str">
        <f t="shared" si="1484"/>
        <v/>
      </c>
      <c r="BP1629" t="str">
        <f t="shared" si="1485"/>
        <v/>
      </c>
      <c r="BQ1629" t="str">
        <f t="shared" si="1486"/>
        <v/>
      </c>
      <c r="BR1629" t="str">
        <f t="shared" si="1487"/>
        <v/>
      </c>
      <c r="BS1629" t="str">
        <f t="shared" si="1488"/>
        <v/>
      </c>
      <c r="BT1629" t="str">
        <f t="shared" si="1489"/>
        <v/>
      </c>
    </row>
    <row r="1630" spans="20:72" x14ac:dyDescent="0.25">
      <c r="T1630" t="str">
        <f t="shared" si="1465"/>
        <v/>
      </c>
      <c r="U1630" t="str">
        <f t="shared" si="1466"/>
        <v/>
      </c>
      <c r="V1630" t="str">
        <f t="shared" si="1467"/>
        <v/>
      </c>
      <c r="W1630" t="str">
        <f>IF(TRIM(INDEX(connections!$A:$A,ROW()))="","",TRIM(INDEX(connections!$A:$A,ROW())))</f>
        <v/>
      </c>
      <c r="X1630" t="str">
        <f>IF($W1630="","",TRIM(INDEX(connections!$B:$B,ROW())))</f>
        <v/>
      </c>
      <c r="Y1630" t="str">
        <f t="shared" si="1468"/>
        <v/>
      </c>
      <c r="Z1630" t="str">
        <f t="shared" si="1469"/>
        <v/>
      </c>
      <c r="AA1630" t="str">
        <f t="shared" si="1470"/>
        <v/>
      </c>
      <c r="AB1630" t="str">
        <f t="shared" si="1471"/>
        <v/>
      </c>
      <c r="AC1630" t="str">
        <f t="shared" si="1472"/>
        <v/>
      </c>
      <c r="AD1630" t="str">
        <f t="shared" si="1473"/>
        <v/>
      </c>
      <c r="AE1630" t="str">
        <f t="shared" si="1474"/>
        <v/>
      </c>
      <c r="BF1630" t="str">
        <f t="shared" si="1475"/>
        <v/>
      </c>
      <c r="BG1630" t="str">
        <f t="shared" si="1476"/>
        <v/>
      </c>
      <c r="BH1630" t="str">
        <f t="shared" si="1477"/>
        <v/>
      </c>
      <c r="BI1630" t="str">
        <f t="shared" si="1478"/>
        <v/>
      </c>
      <c r="BJ1630" t="str">
        <f t="shared" si="1479"/>
        <v/>
      </c>
      <c r="BK1630" t="str">
        <f t="shared" si="1480"/>
        <v/>
      </c>
      <c r="BL1630" t="str">
        <f t="shared" si="1481"/>
        <v/>
      </c>
      <c r="BM1630" t="str">
        <f t="shared" si="1482"/>
        <v/>
      </c>
      <c r="BN1630" t="str">
        <f t="shared" si="1483"/>
        <v/>
      </c>
      <c r="BO1630" t="str">
        <f t="shared" si="1484"/>
        <v/>
      </c>
      <c r="BP1630" t="str">
        <f t="shared" si="1485"/>
        <v/>
      </c>
      <c r="BQ1630" t="str">
        <f t="shared" si="1486"/>
        <v/>
      </c>
      <c r="BR1630" t="str">
        <f t="shared" si="1487"/>
        <v/>
      </c>
      <c r="BS1630" t="str">
        <f t="shared" si="1488"/>
        <v/>
      </c>
      <c r="BT1630" t="str">
        <f t="shared" si="1489"/>
        <v/>
      </c>
    </row>
    <row r="1631" spans="20:72" x14ac:dyDescent="0.25">
      <c r="T1631" t="str">
        <f t="shared" si="1465"/>
        <v/>
      </c>
      <c r="U1631" t="str">
        <f t="shared" si="1466"/>
        <v/>
      </c>
      <c r="V1631" t="str">
        <f t="shared" si="1467"/>
        <v/>
      </c>
      <c r="W1631" t="str">
        <f>IF(TRIM(INDEX(connections!$A:$A,ROW()))="","",TRIM(INDEX(connections!$A:$A,ROW())))</f>
        <v/>
      </c>
      <c r="X1631" t="str">
        <f>IF($W1631="","",TRIM(INDEX(connections!$B:$B,ROW())))</f>
        <v/>
      </c>
      <c r="Y1631" t="str">
        <f t="shared" si="1468"/>
        <v/>
      </c>
      <c r="Z1631" t="str">
        <f t="shared" si="1469"/>
        <v/>
      </c>
      <c r="AA1631" t="str">
        <f t="shared" si="1470"/>
        <v/>
      </c>
      <c r="AB1631" t="str">
        <f t="shared" si="1471"/>
        <v/>
      </c>
      <c r="AC1631" t="str">
        <f t="shared" si="1472"/>
        <v/>
      </c>
      <c r="AD1631" t="str">
        <f t="shared" si="1473"/>
        <v/>
      </c>
      <c r="AE1631" t="str">
        <f t="shared" si="1474"/>
        <v/>
      </c>
      <c r="BF1631" t="str">
        <f t="shared" si="1475"/>
        <v/>
      </c>
      <c r="BG1631" t="str">
        <f t="shared" si="1476"/>
        <v/>
      </c>
      <c r="BH1631" t="str">
        <f t="shared" si="1477"/>
        <v/>
      </c>
      <c r="BI1631" t="str">
        <f t="shared" si="1478"/>
        <v/>
      </c>
      <c r="BJ1631" t="str">
        <f t="shared" si="1479"/>
        <v/>
      </c>
      <c r="BK1631" t="str">
        <f t="shared" si="1480"/>
        <v/>
      </c>
      <c r="BL1631" t="str">
        <f t="shared" si="1481"/>
        <v/>
      </c>
      <c r="BM1631" t="str">
        <f t="shared" si="1482"/>
        <v/>
      </c>
      <c r="BN1631" t="str">
        <f t="shared" si="1483"/>
        <v/>
      </c>
      <c r="BO1631" t="str">
        <f t="shared" si="1484"/>
        <v/>
      </c>
      <c r="BP1631" t="str">
        <f t="shared" si="1485"/>
        <v/>
      </c>
      <c r="BQ1631" t="str">
        <f t="shared" si="1486"/>
        <v/>
      </c>
      <c r="BR1631" t="str">
        <f t="shared" si="1487"/>
        <v/>
      </c>
      <c r="BS1631" t="str">
        <f t="shared" si="1488"/>
        <v/>
      </c>
      <c r="BT1631" t="str">
        <f t="shared" si="1489"/>
        <v/>
      </c>
    </row>
    <row r="1632" spans="20:72" x14ac:dyDescent="0.25">
      <c r="T1632" t="str">
        <f t="shared" si="1465"/>
        <v/>
      </c>
      <c r="U1632" t="str">
        <f t="shared" si="1466"/>
        <v/>
      </c>
      <c r="V1632" t="str">
        <f t="shared" si="1467"/>
        <v/>
      </c>
      <c r="W1632" t="str">
        <f>IF(TRIM(INDEX(connections!$A:$A,ROW()))="","",TRIM(INDEX(connections!$A:$A,ROW())))</f>
        <v/>
      </c>
      <c r="X1632" t="str">
        <f>IF($W1632="","",TRIM(INDEX(connections!$B:$B,ROW())))</f>
        <v/>
      </c>
      <c r="Y1632" t="str">
        <f t="shared" si="1468"/>
        <v/>
      </c>
      <c r="Z1632" t="str">
        <f t="shared" si="1469"/>
        <v/>
      </c>
      <c r="AA1632" t="str">
        <f t="shared" si="1470"/>
        <v/>
      </c>
      <c r="AB1632" t="str">
        <f t="shared" si="1471"/>
        <v/>
      </c>
      <c r="AC1632" t="str">
        <f t="shared" si="1472"/>
        <v/>
      </c>
      <c r="AD1632" t="str">
        <f t="shared" si="1473"/>
        <v/>
      </c>
      <c r="AE1632" t="str">
        <f t="shared" si="1474"/>
        <v/>
      </c>
      <c r="BF1632" t="str">
        <f t="shared" si="1475"/>
        <v/>
      </c>
      <c r="BG1632" t="str">
        <f t="shared" si="1476"/>
        <v/>
      </c>
      <c r="BH1632" t="str">
        <f t="shared" si="1477"/>
        <v/>
      </c>
      <c r="BI1632" t="str">
        <f t="shared" si="1478"/>
        <v/>
      </c>
      <c r="BJ1632" t="str">
        <f t="shared" si="1479"/>
        <v/>
      </c>
      <c r="BK1632" t="str">
        <f t="shared" si="1480"/>
        <v/>
      </c>
      <c r="BL1632" t="str">
        <f t="shared" si="1481"/>
        <v/>
      </c>
      <c r="BM1632" t="str">
        <f t="shared" si="1482"/>
        <v/>
      </c>
      <c r="BN1632" t="str">
        <f t="shared" si="1483"/>
        <v/>
      </c>
      <c r="BO1632" t="str">
        <f t="shared" si="1484"/>
        <v/>
      </c>
      <c r="BP1632" t="str">
        <f t="shared" si="1485"/>
        <v/>
      </c>
      <c r="BQ1632" t="str">
        <f t="shared" si="1486"/>
        <v/>
      </c>
      <c r="BR1632" t="str">
        <f t="shared" si="1487"/>
        <v/>
      </c>
      <c r="BS1632" t="str">
        <f t="shared" si="1488"/>
        <v/>
      </c>
      <c r="BT1632" t="str">
        <f t="shared" si="1489"/>
        <v/>
      </c>
    </row>
    <row r="1633" spans="20:72" x14ac:dyDescent="0.25">
      <c r="T1633" t="str">
        <f t="shared" si="1465"/>
        <v/>
      </c>
      <c r="U1633" t="str">
        <f t="shared" si="1466"/>
        <v/>
      </c>
      <c r="V1633" t="str">
        <f t="shared" si="1467"/>
        <v/>
      </c>
      <c r="W1633" t="str">
        <f>IF(TRIM(INDEX(connections!$A:$A,ROW()))="","",TRIM(INDEX(connections!$A:$A,ROW())))</f>
        <v/>
      </c>
      <c r="X1633" t="str">
        <f>IF($W1633="","",TRIM(INDEX(connections!$B:$B,ROW())))</f>
        <v/>
      </c>
      <c r="Y1633" t="str">
        <f t="shared" si="1468"/>
        <v/>
      </c>
      <c r="Z1633" t="str">
        <f t="shared" si="1469"/>
        <v/>
      </c>
      <c r="AA1633" t="str">
        <f t="shared" si="1470"/>
        <v/>
      </c>
      <c r="AB1633" t="str">
        <f t="shared" si="1471"/>
        <v/>
      </c>
      <c r="AC1633" t="str">
        <f t="shared" si="1472"/>
        <v/>
      </c>
      <c r="AD1633" t="str">
        <f t="shared" si="1473"/>
        <v/>
      </c>
      <c r="AE1633" t="str">
        <f t="shared" si="1474"/>
        <v/>
      </c>
      <c r="BF1633" t="str">
        <f t="shared" si="1475"/>
        <v/>
      </c>
      <c r="BG1633" t="str">
        <f t="shared" si="1476"/>
        <v/>
      </c>
      <c r="BH1633" t="str">
        <f t="shared" si="1477"/>
        <v/>
      </c>
      <c r="BI1633" t="str">
        <f t="shared" si="1478"/>
        <v/>
      </c>
      <c r="BJ1633" t="str">
        <f t="shared" si="1479"/>
        <v/>
      </c>
      <c r="BK1633" t="str">
        <f t="shared" si="1480"/>
        <v/>
      </c>
      <c r="BL1633" t="str">
        <f t="shared" si="1481"/>
        <v/>
      </c>
      <c r="BM1633" t="str">
        <f t="shared" si="1482"/>
        <v/>
      </c>
      <c r="BN1633" t="str">
        <f t="shared" si="1483"/>
        <v/>
      </c>
      <c r="BO1633" t="str">
        <f t="shared" si="1484"/>
        <v/>
      </c>
      <c r="BP1633" t="str">
        <f t="shared" si="1485"/>
        <v/>
      </c>
      <c r="BQ1633" t="str">
        <f t="shared" si="1486"/>
        <v/>
      </c>
      <c r="BR1633" t="str">
        <f t="shared" si="1487"/>
        <v/>
      </c>
      <c r="BS1633" t="str">
        <f t="shared" si="1488"/>
        <v/>
      </c>
      <c r="BT1633" t="str">
        <f t="shared" si="1489"/>
        <v/>
      </c>
    </row>
    <row r="1634" spans="20:72" x14ac:dyDescent="0.25">
      <c r="T1634" t="str">
        <f t="shared" si="1465"/>
        <v/>
      </c>
      <c r="U1634" t="str">
        <f t="shared" si="1466"/>
        <v/>
      </c>
      <c r="V1634" t="str">
        <f t="shared" si="1467"/>
        <v/>
      </c>
      <c r="W1634" t="str">
        <f>IF(TRIM(INDEX(connections!$A:$A,ROW()))="","",TRIM(INDEX(connections!$A:$A,ROW())))</f>
        <v/>
      </c>
      <c r="X1634" t="str">
        <f>IF($W1634="","",TRIM(INDEX(connections!$B:$B,ROW())))</f>
        <v/>
      </c>
      <c r="Y1634" t="str">
        <f t="shared" si="1468"/>
        <v/>
      </c>
      <c r="Z1634" t="str">
        <f t="shared" si="1469"/>
        <v/>
      </c>
      <c r="AA1634" t="str">
        <f t="shared" si="1470"/>
        <v/>
      </c>
      <c r="AB1634" t="str">
        <f t="shared" si="1471"/>
        <v/>
      </c>
      <c r="AC1634" t="str">
        <f t="shared" si="1472"/>
        <v/>
      </c>
      <c r="AD1634" t="str">
        <f t="shared" si="1473"/>
        <v/>
      </c>
      <c r="AE1634" t="str">
        <f t="shared" si="1474"/>
        <v/>
      </c>
      <c r="BF1634" t="str">
        <f t="shared" si="1475"/>
        <v/>
      </c>
      <c r="BG1634" t="str">
        <f t="shared" si="1476"/>
        <v/>
      </c>
      <c r="BH1634" t="str">
        <f t="shared" si="1477"/>
        <v/>
      </c>
      <c r="BI1634" t="str">
        <f t="shared" si="1478"/>
        <v/>
      </c>
      <c r="BJ1634" t="str">
        <f t="shared" si="1479"/>
        <v/>
      </c>
      <c r="BK1634" t="str">
        <f t="shared" si="1480"/>
        <v/>
      </c>
      <c r="BL1634" t="str">
        <f t="shared" si="1481"/>
        <v/>
      </c>
      <c r="BM1634" t="str">
        <f t="shared" si="1482"/>
        <v/>
      </c>
      <c r="BN1634" t="str">
        <f t="shared" si="1483"/>
        <v/>
      </c>
      <c r="BO1634" t="str">
        <f t="shared" si="1484"/>
        <v/>
      </c>
      <c r="BP1634" t="str">
        <f t="shared" si="1485"/>
        <v/>
      </c>
      <c r="BQ1634" t="str">
        <f t="shared" si="1486"/>
        <v/>
      </c>
      <c r="BR1634" t="str">
        <f t="shared" si="1487"/>
        <v/>
      </c>
      <c r="BS1634" t="str">
        <f t="shared" si="1488"/>
        <v/>
      </c>
      <c r="BT1634" t="str">
        <f t="shared" si="1489"/>
        <v/>
      </c>
    </row>
    <row r="1635" spans="20:72" x14ac:dyDescent="0.25">
      <c r="T1635" t="str">
        <f t="shared" si="1465"/>
        <v/>
      </c>
      <c r="U1635" t="str">
        <f t="shared" si="1466"/>
        <v/>
      </c>
      <c r="V1635" t="str">
        <f t="shared" si="1467"/>
        <v/>
      </c>
      <c r="W1635" t="str">
        <f>IF(TRIM(INDEX(connections!$A:$A,ROW()))="","",TRIM(INDEX(connections!$A:$A,ROW())))</f>
        <v/>
      </c>
      <c r="X1635" t="str">
        <f>IF($W1635="","",TRIM(INDEX(connections!$B:$B,ROW())))</f>
        <v/>
      </c>
      <c r="Y1635" t="str">
        <f t="shared" si="1468"/>
        <v/>
      </c>
      <c r="Z1635" t="str">
        <f t="shared" si="1469"/>
        <v/>
      </c>
      <c r="AA1635" t="str">
        <f t="shared" si="1470"/>
        <v/>
      </c>
      <c r="AB1635" t="str">
        <f t="shared" si="1471"/>
        <v/>
      </c>
      <c r="AC1635" t="str">
        <f t="shared" si="1472"/>
        <v/>
      </c>
      <c r="AD1635" t="str">
        <f t="shared" si="1473"/>
        <v/>
      </c>
      <c r="AE1635" t="str">
        <f t="shared" si="1474"/>
        <v/>
      </c>
      <c r="BF1635" t="str">
        <f t="shared" si="1475"/>
        <v/>
      </c>
      <c r="BG1635" t="str">
        <f t="shared" si="1476"/>
        <v/>
      </c>
      <c r="BH1635" t="str">
        <f t="shared" si="1477"/>
        <v/>
      </c>
      <c r="BI1635" t="str">
        <f t="shared" si="1478"/>
        <v/>
      </c>
      <c r="BJ1635" t="str">
        <f t="shared" si="1479"/>
        <v/>
      </c>
      <c r="BK1635" t="str">
        <f t="shared" si="1480"/>
        <v/>
      </c>
      <c r="BL1635" t="str">
        <f t="shared" si="1481"/>
        <v/>
      </c>
      <c r="BM1635" t="str">
        <f t="shared" si="1482"/>
        <v/>
      </c>
      <c r="BN1635" t="str">
        <f t="shared" si="1483"/>
        <v/>
      </c>
      <c r="BO1635" t="str">
        <f t="shared" si="1484"/>
        <v/>
      </c>
      <c r="BP1635" t="str">
        <f t="shared" si="1485"/>
        <v/>
      </c>
      <c r="BQ1635" t="str">
        <f t="shared" si="1486"/>
        <v/>
      </c>
      <c r="BR1635" t="str">
        <f t="shared" si="1487"/>
        <v/>
      </c>
      <c r="BS1635" t="str">
        <f t="shared" si="1488"/>
        <v/>
      </c>
      <c r="BT1635" t="str">
        <f t="shared" si="1489"/>
        <v/>
      </c>
    </row>
    <row r="1636" spans="20:72" x14ac:dyDescent="0.25">
      <c r="T1636" t="str">
        <f t="shared" si="1465"/>
        <v/>
      </c>
      <c r="U1636" t="str">
        <f t="shared" si="1466"/>
        <v/>
      </c>
      <c r="V1636" t="str">
        <f t="shared" si="1467"/>
        <v/>
      </c>
      <c r="W1636" t="str">
        <f>IF(TRIM(INDEX(connections!$A:$A,ROW()))="","",TRIM(INDEX(connections!$A:$A,ROW())))</f>
        <v/>
      </c>
      <c r="X1636" t="str">
        <f>IF($W1636="","",TRIM(INDEX(connections!$B:$B,ROW())))</f>
        <v/>
      </c>
      <c r="Y1636" t="str">
        <f t="shared" si="1468"/>
        <v/>
      </c>
      <c r="Z1636" t="str">
        <f t="shared" si="1469"/>
        <v/>
      </c>
      <c r="AA1636" t="str">
        <f t="shared" si="1470"/>
        <v/>
      </c>
      <c r="AB1636" t="str">
        <f t="shared" si="1471"/>
        <v/>
      </c>
      <c r="AC1636" t="str">
        <f t="shared" si="1472"/>
        <v/>
      </c>
      <c r="AD1636" t="str">
        <f t="shared" si="1473"/>
        <v/>
      </c>
      <c r="AE1636" t="str">
        <f t="shared" si="1474"/>
        <v/>
      </c>
      <c r="BF1636" t="str">
        <f t="shared" si="1475"/>
        <v/>
      </c>
      <c r="BG1636" t="str">
        <f t="shared" si="1476"/>
        <v/>
      </c>
      <c r="BH1636" t="str">
        <f t="shared" si="1477"/>
        <v/>
      </c>
      <c r="BI1636" t="str">
        <f t="shared" si="1478"/>
        <v/>
      </c>
      <c r="BJ1636" t="str">
        <f t="shared" si="1479"/>
        <v/>
      </c>
      <c r="BK1636" t="str">
        <f t="shared" si="1480"/>
        <v/>
      </c>
      <c r="BL1636" t="str">
        <f t="shared" si="1481"/>
        <v/>
      </c>
      <c r="BM1636" t="str">
        <f t="shared" si="1482"/>
        <v/>
      </c>
      <c r="BN1636" t="str">
        <f t="shared" si="1483"/>
        <v/>
      </c>
      <c r="BO1636" t="str">
        <f t="shared" si="1484"/>
        <v/>
      </c>
      <c r="BP1636" t="str">
        <f t="shared" si="1485"/>
        <v/>
      </c>
      <c r="BQ1636" t="str">
        <f t="shared" si="1486"/>
        <v/>
      </c>
      <c r="BR1636" t="str">
        <f t="shared" si="1487"/>
        <v/>
      </c>
      <c r="BS1636" t="str">
        <f t="shared" si="1488"/>
        <v/>
      </c>
      <c r="BT1636" t="str">
        <f t="shared" si="1489"/>
        <v/>
      </c>
    </row>
    <row r="1637" spans="20:72" x14ac:dyDescent="0.25">
      <c r="T1637" t="str">
        <f t="shared" si="1465"/>
        <v/>
      </c>
      <c r="U1637" t="str">
        <f t="shared" si="1466"/>
        <v/>
      </c>
      <c r="V1637" t="str">
        <f t="shared" si="1467"/>
        <v/>
      </c>
      <c r="W1637" t="str">
        <f>IF(TRIM(INDEX(connections!$A:$A,ROW()))="","",TRIM(INDEX(connections!$A:$A,ROW())))</f>
        <v/>
      </c>
      <c r="X1637" t="str">
        <f>IF($W1637="","",TRIM(INDEX(connections!$B:$B,ROW())))</f>
        <v/>
      </c>
      <c r="Y1637" t="str">
        <f t="shared" si="1468"/>
        <v/>
      </c>
      <c r="Z1637" t="str">
        <f t="shared" si="1469"/>
        <v/>
      </c>
      <c r="AA1637" t="str">
        <f t="shared" si="1470"/>
        <v/>
      </c>
      <c r="AB1637" t="str">
        <f t="shared" si="1471"/>
        <v/>
      </c>
      <c r="AC1637" t="str">
        <f t="shared" si="1472"/>
        <v/>
      </c>
      <c r="AD1637" t="str">
        <f t="shared" si="1473"/>
        <v/>
      </c>
      <c r="AE1637" t="str">
        <f t="shared" si="1474"/>
        <v/>
      </c>
      <c r="BF1637" t="str">
        <f t="shared" si="1475"/>
        <v/>
      </c>
      <c r="BG1637" t="str">
        <f t="shared" si="1476"/>
        <v/>
      </c>
      <c r="BH1637" t="str">
        <f t="shared" si="1477"/>
        <v/>
      </c>
      <c r="BI1637" t="str">
        <f t="shared" si="1478"/>
        <v/>
      </c>
      <c r="BJ1637" t="str">
        <f t="shared" si="1479"/>
        <v/>
      </c>
      <c r="BK1637" t="str">
        <f t="shared" si="1480"/>
        <v/>
      </c>
      <c r="BL1637" t="str">
        <f t="shared" si="1481"/>
        <v/>
      </c>
      <c r="BM1637" t="str">
        <f t="shared" si="1482"/>
        <v/>
      </c>
      <c r="BN1637" t="str">
        <f t="shared" si="1483"/>
        <v/>
      </c>
      <c r="BO1637" t="str">
        <f t="shared" si="1484"/>
        <v/>
      </c>
      <c r="BP1637" t="str">
        <f t="shared" si="1485"/>
        <v/>
      </c>
      <c r="BQ1637" t="str">
        <f t="shared" si="1486"/>
        <v/>
      </c>
      <c r="BR1637" t="str">
        <f t="shared" si="1487"/>
        <v/>
      </c>
      <c r="BS1637" t="str">
        <f t="shared" si="1488"/>
        <v/>
      </c>
      <c r="BT1637" t="str">
        <f t="shared" si="1489"/>
        <v/>
      </c>
    </row>
    <row r="1638" spans="20:72" x14ac:dyDescent="0.25">
      <c r="T1638" t="str">
        <f t="shared" si="1465"/>
        <v/>
      </c>
      <c r="U1638" t="str">
        <f t="shared" si="1466"/>
        <v/>
      </c>
      <c r="V1638" t="str">
        <f t="shared" si="1467"/>
        <v/>
      </c>
      <c r="W1638" t="str">
        <f>IF(TRIM(INDEX(connections!$A:$A,ROW()))="","",TRIM(INDEX(connections!$A:$A,ROW())))</f>
        <v/>
      </c>
      <c r="X1638" t="str">
        <f>IF($W1638="","",TRIM(INDEX(connections!$B:$B,ROW())))</f>
        <v/>
      </c>
      <c r="Y1638" t="str">
        <f t="shared" si="1468"/>
        <v/>
      </c>
      <c r="Z1638" t="str">
        <f t="shared" si="1469"/>
        <v/>
      </c>
      <c r="AA1638" t="str">
        <f t="shared" si="1470"/>
        <v/>
      </c>
      <c r="AB1638" t="str">
        <f t="shared" si="1471"/>
        <v/>
      </c>
      <c r="AC1638" t="str">
        <f t="shared" si="1472"/>
        <v/>
      </c>
      <c r="AD1638" t="str">
        <f t="shared" si="1473"/>
        <v/>
      </c>
      <c r="AE1638" t="str">
        <f t="shared" si="1474"/>
        <v/>
      </c>
      <c r="BF1638" t="str">
        <f t="shared" si="1475"/>
        <v/>
      </c>
      <c r="BG1638" t="str">
        <f t="shared" si="1476"/>
        <v/>
      </c>
      <c r="BH1638" t="str">
        <f t="shared" si="1477"/>
        <v/>
      </c>
      <c r="BI1638" t="str">
        <f t="shared" si="1478"/>
        <v/>
      </c>
      <c r="BJ1638" t="str">
        <f t="shared" si="1479"/>
        <v/>
      </c>
      <c r="BK1638" t="str">
        <f t="shared" si="1480"/>
        <v/>
      </c>
      <c r="BL1638" t="str">
        <f t="shared" si="1481"/>
        <v/>
      </c>
      <c r="BM1638" t="str">
        <f t="shared" si="1482"/>
        <v/>
      </c>
      <c r="BN1638" t="str">
        <f t="shared" si="1483"/>
        <v/>
      </c>
      <c r="BO1638" t="str">
        <f t="shared" si="1484"/>
        <v/>
      </c>
      <c r="BP1638" t="str">
        <f t="shared" si="1485"/>
        <v/>
      </c>
      <c r="BQ1638" t="str">
        <f t="shared" si="1486"/>
        <v/>
      </c>
      <c r="BR1638" t="str">
        <f t="shared" si="1487"/>
        <v/>
      </c>
      <c r="BS1638" t="str">
        <f t="shared" si="1488"/>
        <v/>
      </c>
      <c r="BT1638" t="str">
        <f t="shared" si="1489"/>
        <v/>
      </c>
    </row>
    <row r="1639" spans="20:72" x14ac:dyDescent="0.25">
      <c r="T1639" t="str">
        <f t="shared" si="1465"/>
        <v/>
      </c>
      <c r="U1639" t="str">
        <f t="shared" si="1466"/>
        <v/>
      </c>
      <c r="V1639" t="str">
        <f t="shared" si="1467"/>
        <v/>
      </c>
      <c r="W1639" t="str">
        <f>IF(TRIM(INDEX(connections!$A:$A,ROW()))="","",TRIM(INDEX(connections!$A:$A,ROW())))</f>
        <v/>
      </c>
      <c r="X1639" t="str">
        <f>IF($W1639="","",TRIM(INDEX(connections!$B:$B,ROW())))</f>
        <v/>
      </c>
      <c r="Y1639" t="str">
        <f t="shared" si="1468"/>
        <v/>
      </c>
      <c r="Z1639" t="str">
        <f t="shared" si="1469"/>
        <v/>
      </c>
      <c r="AA1639" t="str">
        <f t="shared" si="1470"/>
        <v/>
      </c>
      <c r="AB1639" t="str">
        <f t="shared" si="1471"/>
        <v/>
      </c>
      <c r="AC1639" t="str">
        <f t="shared" si="1472"/>
        <v/>
      </c>
      <c r="AD1639" t="str">
        <f t="shared" si="1473"/>
        <v/>
      </c>
      <c r="AE1639" t="str">
        <f t="shared" si="1474"/>
        <v/>
      </c>
      <c r="BF1639" t="str">
        <f t="shared" si="1475"/>
        <v/>
      </c>
      <c r="BG1639" t="str">
        <f t="shared" si="1476"/>
        <v/>
      </c>
      <c r="BH1639" t="str">
        <f t="shared" si="1477"/>
        <v/>
      </c>
      <c r="BI1639" t="str">
        <f t="shared" si="1478"/>
        <v/>
      </c>
      <c r="BJ1639" t="str">
        <f t="shared" si="1479"/>
        <v/>
      </c>
      <c r="BK1639" t="str">
        <f t="shared" si="1480"/>
        <v/>
      </c>
      <c r="BL1639" t="str">
        <f t="shared" si="1481"/>
        <v/>
      </c>
      <c r="BM1639" t="str">
        <f t="shared" si="1482"/>
        <v/>
      </c>
      <c r="BN1639" t="str">
        <f t="shared" si="1483"/>
        <v/>
      </c>
      <c r="BO1639" t="str">
        <f t="shared" si="1484"/>
        <v/>
      </c>
      <c r="BP1639" t="str">
        <f t="shared" si="1485"/>
        <v/>
      </c>
      <c r="BQ1639" t="str">
        <f t="shared" si="1486"/>
        <v/>
      </c>
      <c r="BR1639" t="str">
        <f t="shared" si="1487"/>
        <v/>
      </c>
      <c r="BS1639" t="str">
        <f t="shared" si="1488"/>
        <v/>
      </c>
      <c r="BT1639" t="str">
        <f t="shared" si="1489"/>
        <v/>
      </c>
    </row>
    <row r="1640" spans="20:72" x14ac:dyDescent="0.25">
      <c r="T1640" t="str">
        <f t="shared" si="1465"/>
        <v/>
      </c>
      <c r="U1640" t="str">
        <f t="shared" si="1466"/>
        <v/>
      </c>
      <c r="V1640" t="str">
        <f t="shared" si="1467"/>
        <v/>
      </c>
      <c r="W1640" t="str">
        <f>IF(TRIM(INDEX(connections!$A:$A,ROW()))="","",TRIM(INDEX(connections!$A:$A,ROW())))</f>
        <v/>
      </c>
      <c r="X1640" t="str">
        <f>IF($W1640="","",TRIM(INDEX(connections!$B:$B,ROW())))</f>
        <v/>
      </c>
      <c r="Y1640" t="str">
        <f t="shared" si="1468"/>
        <v/>
      </c>
      <c r="Z1640" t="str">
        <f t="shared" si="1469"/>
        <v/>
      </c>
      <c r="AA1640" t="str">
        <f t="shared" si="1470"/>
        <v/>
      </c>
      <c r="AB1640" t="str">
        <f t="shared" si="1471"/>
        <v/>
      </c>
      <c r="AC1640" t="str">
        <f t="shared" si="1472"/>
        <v/>
      </c>
      <c r="AD1640" t="str">
        <f t="shared" si="1473"/>
        <v/>
      </c>
      <c r="AE1640" t="str">
        <f t="shared" si="1474"/>
        <v/>
      </c>
      <c r="BF1640" t="str">
        <f t="shared" si="1475"/>
        <v/>
      </c>
      <c r="BG1640" t="str">
        <f t="shared" si="1476"/>
        <v/>
      </c>
      <c r="BH1640" t="str">
        <f t="shared" si="1477"/>
        <v/>
      </c>
      <c r="BI1640" t="str">
        <f t="shared" si="1478"/>
        <v/>
      </c>
      <c r="BJ1640" t="str">
        <f t="shared" si="1479"/>
        <v/>
      </c>
      <c r="BK1640" t="str">
        <f t="shared" si="1480"/>
        <v/>
      </c>
      <c r="BL1640" t="str">
        <f t="shared" si="1481"/>
        <v/>
      </c>
      <c r="BM1640" t="str">
        <f t="shared" si="1482"/>
        <v/>
      </c>
      <c r="BN1640" t="str">
        <f t="shared" si="1483"/>
        <v/>
      </c>
      <c r="BO1640" t="str">
        <f t="shared" si="1484"/>
        <v/>
      </c>
      <c r="BP1640" t="str">
        <f t="shared" si="1485"/>
        <v/>
      </c>
      <c r="BQ1640" t="str">
        <f t="shared" si="1486"/>
        <v/>
      </c>
      <c r="BR1640" t="str">
        <f t="shared" si="1487"/>
        <v/>
      </c>
      <c r="BS1640" t="str">
        <f t="shared" si="1488"/>
        <v/>
      </c>
      <c r="BT1640" t="str">
        <f t="shared" si="1489"/>
        <v/>
      </c>
    </row>
    <row r="1641" spans="20:72" x14ac:dyDescent="0.25">
      <c r="T1641" t="str">
        <f t="shared" si="1465"/>
        <v/>
      </c>
      <c r="U1641" t="str">
        <f t="shared" si="1466"/>
        <v/>
      </c>
      <c r="V1641" t="str">
        <f t="shared" si="1467"/>
        <v/>
      </c>
      <c r="W1641" t="str">
        <f>IF(TRIM(INDEX(connections!$A:$A,ROW()))="","",TRIM(INDEX(connections!$A:$A,ROW())))</f>
        <v/>
      </c>
      <c r="X1641" t="str">
        <f>IF($W1641="","",TRIM(INDEX(connections!$B:$B,ROW())))</f>
        <v/>
      </c>
      <c r="Y1641" t="str">
        <f t="shared" si="1468"/>
        <v/>
      </c>
      <c r="Z1641" t="str">
        <f t="shared" si="1469"/>
        <v/>
      </c>
      <c r="AA1641" t="str">
        <f t="shared" si="1470"/>
        <v/>
      </c>
      <c r="AB1641" t="str">
        <f t="shared" si="1471"/>
        <v/>
      </c>
      <c r="AC1641" t="str">
        <f t="shared" si="1472"/>
        <v/>
      </c>
      <c r="AD1641" t="str">
        <f t="shared" si="1473"/>
        <v/>
      </c>
      <c r="AE1641" t="str">
        <f t="shared" si="1474"/>
        <v/>
      </c>
      <c r="BF1641" t="str">
        <f t="shared" si="1475"/>
        <v/>
      </c>
      <c r="BG1641" t="str">
        <f t="shared" si="1476"/>
        <v/>
      </c>
      <c r="BH1641" t="str">
        <f t="shared" si="1477"/>
        <v/>
      </c>
      <c r="BI1641" t="str">
        <f t="shared" si="1478"/>
        <v/>
      </c>
      <c r="BJ1641" t="str">
        <f t="shared" si="1479"/>
        <v/>
      </c>
      <c r="BK1641" t="str">
        <f t="shared" si="1480"/>
        <v/>
      </c>
      <c r="BL1641" t="str">
        <f t="shared" si="1481"/>
        <v/>
      </c>
      <c r="BM1641" t="str">
        <f t="shared" si="1482"/>
        <v/>
      </c>
      <c r="BN1641" t="str">
        <f t="shared" si="1483"/>
        <v/>
      </c>
      <c r="BO1641" t="str">
        <f t="shared" si="1484"/>
        <v/>
      </c>
      <c r="BP1641" t="str">
        <f t="shared" si="1485"/>
        <v/>
      </c>
      <c r="BQ1641" t="str">
        <f t="shared" si="1486"/>
        <v/>
      </c>
      <c r="BR1641" t="str">
        <f t="shared" si="1487"/>
        <v/>
      </c>
      <c r="BS1641" t="str">
        <f t="shared" si="1488"/>
        <v/>
      </c>
      <c r="BT1641" t="str">
        <f t="shared" si="1489"/>
        <v/>
      </c>
    </row>
    <row r="1642" spans="20:72" x14ac:dyDescent="0.25">
      <c r="T1642" t="str">
        <f t="shared" si="1465"/>
        <v/>
      </c>
      <c r="U1642" t="str">
        <f t="shared" si="1466"/>
        <v/>
      </c>
      <c r="V1642" t="str">
        <f t="shared" si="1467"/>
        <v/>
      </c>
      <c r="W1642" t="str">
        <f>IF(TRIM(INDEX(connections!$A:$A,ROW()))="","",TRIM(INDEX(connections!$A:$A,ROW())))</f>
        <v/>
      </c>
      <c r="X1642" t="str">
        <f>IF($W1642="","",TRIM(INDEX(connections!$B:$B,ROW())))</f>
        <v/>
      </c>
      <c r="Y1642" t="str">
        <f t="shared" si="1468"/>
        <v/>
      </c>
      <c r="Z1642" t="str">
        <f t="shared" si="1469"/>
        <v/>
      </c>
      <c r="AA1642" t="str">
        <f t="shared" si="1470"/>
        <v/>
      </c>
      <c r="AB1642" t="str">
        <f t="shared" si="1471"/>
        <v/>
      </c>
      <c r="AC1642" t="str">
        <f t="shared" si="1472"/>
        <v/>
      </c>
      <c r="AD1642" t="str">
        <f t="shared" si="1473"/>
        <v/>
      </c>
      <c r="AE1642" t="str">
        <f t="shared" si="1474"/>
        <v/>
      </c>
      <c r="BF1642" t="str">
        <f t="shared" si="1475"/>
        <v/>
      </c>
      <c r="BG1642" t="str">
        <f t="shared" si="1476"/>
        <v/>
      </c>
      <c r="BH1642" t="str">
        <f t="shared" si="1477"/>
        <v/>
      </c>
      <c r="BI1642" t="str">
        <f t="shared" si="1478"/>
        <v/>
      </c>
      <c r="BJ1642" t="str">
        <f t="shared" si="1479"/>
        <v/>
      </c>
      <c r="BK1642" t="str">
        <f t="shared" si="1480"/>
        <v/>
      </c>
      <c r="BL1642" t="str">
        <f t="shared" si="1481"/>
        <v/>
      </c>
      <c r="BM1642" t="str">
        <f t="shared" si="1482"/>
        <v/>
      </c>
      <c r="BN1642" t="str">
        <f t="shared" si="1483"/>
        <v/>
      </c>
      <c r="BO1642" t="str">
        <f t="shared" si="1484"/>
        <v/>
      </c>
      <c r="BP1642" t="str">
        <f t="shared" si="1485"/>
        <v/>
      </c>
      <c r="BQ1642" t="str">
        <f t="shared" si="1486"/>
        <v/>
      </c>
      <c r="BR1642" t="str">
        <f t="shared" si="1487"/>
        <v/>
      </c>
      <c r="BS1642" t="str">
        <f t="shared" si="1488"/>
        <v/>
      </c>
      <c r="BT1642" t="str">
        <f t="shared" si="1489"/>
        <v/>
      </c>
    </row>
    <row r="1643" spans="20:72" x14ac:dyDescent="0.25">
      <c r="T1643" t="str">
        <f t="shared" si="1465"/>
        <v/>
      </c>
      <c r="U1643" t="str">
        <f t="shared" si="1466"/>
        <v/>
      </c>
      <c r="V1643" t="str">
        <f t="shared" si="1467"/>
        <v/>
      </c>
      <c r="W1643" t="str">
        <f>IF(TRIM(INDEX(connections!$A:$A,ROW()))="","",TRIM(INDEX(connections!$A:$A,ROW())))</f>
        <v/>
      </c>
      <c r="X1643" t="str">
        <f>IF($W1643="","",TRIM(INDEX(connections!$B:$B,ROW())))</f>
        <v/>
      </c>
      <c r="Y1643" t="str">
        <f t="shared" si="1468"/>
        <v/>
      </c>
      <c r="Z1643" t="str">
        <f t="shared" si="1469"/>
        <v/>
      </c>
      <c r="AA1643" t="str">
        <f t="shared" si="1470"/>
        <v/>
      </c>
      <c r="AB1643" t="str">
        <f t="shared" si="1471"/>
        <v/>
      </c>
      <c r="AC1643" t="str">
        <f t="shared" si="1472"/>
        <v/>
      </c>
      <c r="AD1643" t="str">
        <f t="shared" si="1473"/>
        <v/>
      </c>
      <c r="AE1643" t="str">
        <f t="shared" si="1474"/>
        <v/>
      </c>
      <c r="BF1643" t="str">
        <f t="shared" si="1475"/>
        <v/>
      </c>
      <c r="BG1643" t="str">
        <f t="shared" si="1476"/>
        <v/>
      </c>
      <c r="BH1643" t="str">
        <f t="shared" si="1477"/>
        <v/>
      </c>
      <c r="BI1643" t="str">
        <f t="shared" si="1478"/>
        <v/>
      </c>
      <c r="BJ1643" t="str">
        <f t="shared" si="1479"/>
        <v/>
      </c>
      <c r="BK1643" t="str">
        <f t="shared" si="1480"/>
        <v/>
      </c>
      <c r="BL1643" t="str">
        <f t="shared" si="1481"/>
        <v/>
      </c>
      <c r="BM1643" t="str">
        <f t="shared" si="1482"/>
        <v/>
      </c>
      <c r="BN1643" t="str">
        <f t="shared" si="1483"/>
        <v/>
      </c>
      <c r="BO1643" t="str">
        <f t="shared" si="1484"/>
        <v/>
      </c>
      <c r="BP1643" t="str">
        <f t="shared" si="1485"/>
        <v/>
      </c>
      <c r="BQ1643" t="str">
        <f t="shared" si="1486"/>
        <v/>
      </c>
      <c r="BR1643" t="str">
        <f t="shared" si="1487"/>
        <v/>
      </c>
      <c r="BS1643" t="str">
        <f t="shared" si="1488"/>
        <v/>
      </c>
      <c r="BT1643" t="str">
        <f t="shared" si="1489"/>
        <v/>
      </c>
    </row>
    <row r="1644" spans="20:72" x14ac:dyDescent="0.25">
      <c r="T1644" t="str">
        <f t="shared" si="1465"/>
        <v/>
      </c>
      <c r="U1644" t="str">
        <f t="shared" si="1466"/>
        <v/>
      </c>
      <c r="V1644" t="str">
        <f t="shared" si="1467"/>
        <v/>
      </c>
      <c r="W1644" t="str">
        <f>IF(TRIM(INDEX(connections!$A:$A,ROW()))="","",TRIM(INDEX(connections!$A:$A,ROW())))</f>
        <v/>
      </c>
      <c r="X1644" t="str">
        <f>IF($W1644="","",TRIM(INDEX(connections!$B:$B,ROW())))</f>
        <v/>
      </c>
      <c r="Y1644" t="str">
        <f t="shared" si="1468"/>
        <v/>
      </c>
      <c r="Z1644" t="str">
        <f t="shared" si="1469"/>
        <v/>
      </c>
      <c r="AA1644" t="str">
        <f t="shared" si="1470"/>
        <v/>
      </c>
      <c r="AB1644" t="str">
        <f t="shared" si="1471"/>
        <v/>
      </c>
      <c r="AC1644" t="str">
        <f t="shared" si="1472"/>
        <v/>
      </c>
      <c r="AD1644" t="str">
        <f t="shared" si="1473"/>
        <v/>
      </c>
      <c r="AE1644" t="str">
        <f t="shared" si="1474"/>
        <v/>
      </c>
      <c r="BF1644" t="str">
        <f t="shared" si="1475"/>
        <v/>
      </c>
      <c r="BG1644" t="str">
        <f t="shared" si="1476"/>
        <v/>
      </c>
      <c r="BH1644" t="str">
        <f t="shared" si="1477"/>
        <v/>
      </c>
      <c r="BI1644" t="str">
        <f t="shared" si="1478"/>
        <v/>
      </c>
      <c r="BJ1644" t="str">
        <f t="shared" si="1479"/>
        <v/>
      </c>
      <c r="BK1644" t="str">
        <f t="shared" si="1480"/>
        <v/>
      </c>
      <c r="BL1644" t="str">
        <f t="shared" si="1481"/>
        <v/>
      </c>
      <c r="BM1644" t="str">
        <f t="shared" si="1482"/>
        <v/>
      </c>
      <c r="BN1644" t="str">
        <f t="shared" si="1483"/>
        <v/>
      </c>
      <c r="BO1644" t="str">
        <f t="shared" si="1484"/>
        <v/>
      </c>
      <c r="BP1644" t="str">
        <f t="shared" si="1485"/>
        <v/>
      </c>
      <c r="BQ1644" t="str">
        <f t="shared" si="1486"/>
        <v/>
      </c>
      <c r="BR1644" t="str">
        <f t="shared" si="1487"/>
        <v/>
      </c>
      <c r="BS1644" t="str">
        <f t="shared" si="1488"/>
        <v/>
      </c>
      <c r="BT1644" t="str">
        <f t="shared" si="1489"/>
        <v/>
      </c>
    </row>
    <row r="1645" spans="20:72" x14ac:dyDescent="0.25">
      <c r="T1645" t="str">
        <f t="shared" si="1465"/>
        <v/>
      </c>
      <c r="U1645" t="str">
        <f t="shared" si="1466"/>
        <v/>
      </c>
      <c r="V1645" t="str">
        <f t="shared" si="1467"/>
        <v/>
      </c>
      <c r="W1645" t="str">
        <f>IF(TRIM(INDEX(connections!$A:$A,ROW()))="","",TRIM(INDEX(connections!$A:$A,ROW())))</f>
        <v/>
      </c>
      <c r="X1645" t="str">
        <f>IF($W1645="","",TRIM(INDEX(connections!$B:$B,ROW())))</f>
        <v/>
      </c>
      <c r="Y1645" t="str">
        <f t="shared" si="1468"/>
        <v/>
      </c>
      <c r="Z1645" t="str">
        <f t="shared" si="1469"/>
        <v/>
      </c>
      <c r="AA1645" t="str">
        <f t="shared" si="1470"/>
        <v/>
      </c>
      <c r="AB1645" t="str">
        <f t="shared" si="1471"/>
        <v/>
      </c>
      <c r="AC1645" t="str">
        <f t="shared" si="1472"/>
        <v/>
      </c>
      <c r="AD1645" t="str">
        <f t="shared" si="1473"/>
        <v/>
      </c>
      <c r="AE1645" t="str">
        <f t="shared" si="1474"/>
        <v/>
      </c>
      <c r="BF1645" t="str">
        <f t="shared" si="1475"/>
        <v/>
      </c>
      <c r="BG1645" t="str">
        <f t="shared" si="1476"/>
        <v/>
      </c>
      <c r="BH1645" t="str">
        <f t="shared" si="1477"/>
        <v/>
      </c>
      <c r="BI1645" t="str">
        <f t="shared" si="1478"/>
        <v/>
      </c>
      <c r="BJ1645" t="str">
        <f t="shared" si="1479"/>
        <v/>
      </c>
      <c r="BK1645" t="str">
        <f t="shared" si="1480"/>
        <v/>
      </c>
      <c r="BL1645" t="str">
        <f t="shared" si="1481"/>
        <v/>
      </c>
      <c r="BM1645" t="str">
        <f t="shared" si="1482"/>
        <v/>
      </c>
      <c r="BN1645" t="str">
        <f t="shared" si="1483"/>
        <v/>
      </c>
      <c r="BO1645" t="str">
        <f t="shared" si="1484"/>
        <v/>
      </c>
      <c r="BP1645" t="str">
        <f t="shared" si="1485"/>
        <v/>
      </c>
      <c r="BQ1645" t="str">
        <f t="shared" si="1486"/>
        <v/>
      </c>
      <c r="BR1645" t="str">
        <f t="shared" si="1487"/>
        <v/>
      </c>
      <c r="BS1645" t="str">
        <f t="shared" si="1488"/>
        <v/>
      </c>
      <c r="BT1645" t="str">
        <f t="shared" si="1489"/>
        <v/>
      </c>
    </row>
    <row r="1646" spans="20:72" x14ac:dyDescent="0.25">
      <c r="T1646" t="str">
        <f t="shared" si="1465"/>
        <v/>
      </c>
      <c r="U1646" t="str">
        <f t="shared" si="1466"/>
        <v/>
      </c>
      <c r="V1646" t="str">
        <f t="shared" si="1467"/>
        <v/>
      </c>
      <c r="W1646" t="str">
        <f>IF(TRIM(INDEX(connections!$A:$A,ROW()))="","",TRIM(INDEX(connections!$A:$A,ROW())))</f>
        <v/>
      </c>
      <c r="X1646" t="str">
        <f>IF($W1646="","",TRIM(INDEX(connections!$B:$B,ROW())))</f>
        <v/>
      </c>
      <c r="Y1646" t="str">
        <f t="shared" si="1468"/>
        <v/>
      </c>
      <c r="Z1646" t="str">
        <f t="shared" si="1469"/>
        <v/>
      </c>
      <c r="AA1646" t="str">
        <f t="shared" si="1470"/>
        <v/>
      </c>
      <c r="AB1646" t="str">
        <f t="shared" si="1471"/>
        <v/>
      </c>
      <c r="AC1646" t="str">
        <f t="shared" si="1472"/>
        <v/>
      </c>
      <c r="AD1646" t="str">
        <f t="shared" si="1473"/>
        <v/>
      </c>
      <c r="AE1646" t="str">
        <f t="shared" si="1474"/>
        <v/>
      </c>
      <c r="BF1646" t="str">
        <f t="shared" si="1475"/>
        <v/>
      </c>
      <c r="BG1646" t="str">
        <f t="shared" si="1476"/>
        <v/>
      </c>
      <c r="BH1646" t="str">
        <f t="shared" si="1477"/>
        <v/>
      </c>
      <c r="BI1646" t="str">
        <f t="shared" si="1478"/>
        <v/>
      </c>
      <c r="BJ1646" t="str">
        <f t="shared" si="1479"/>
        <v/>
      </c>
      <c r="BK1646" t="str">
        <f t="shared" si="1480"/>
        <v/>
      </c>
      <c r="BL1646" t="str">
        <f t="shared" si="1481"/>
        <v/>
      </c>
      <c r="BM1646" t="str">
        <f t="shared" si="1482"/>
        <v/>
      </c>
      <c r="BN1646" t="str">
        <f t="shared" si="1483"/>
        <v/>
      </c>
      <c r="BO1646" t="str">
        <f t="shared" si="1484"/>
        <v/>
      </c>
      <c r="BP1646" t="str">
        <f t="shared" si="1485"/>
        <v/>
      </c>
      <c r="BQ1646" t="str">
        <f t="shared" si="1486"/>
        <v/>
      </c>
      <c r="BR1646" t="str">
        <f t="shared" si="1487"/>
        <v/>
      </c>
      <c r="BS1646" t="str">
        <f t="shared" si="1488"/>
        <v/>
      </c>
      <c r="BT1646" t="str">
        <f t="shared" si="1489"/>
        <v/>
      </c>
    </row>
    <row r="1647" spans="20:72" x14ac:dyDescent="0.25">
      <c r="T1647" t="str">
        <f t="shared" si="1465"/>
        <v/>
      </c>
      <c r="U1647" t="str">
        <f t="shared" si="1466"/>
        <v/>
      </c>
      <c r="V1647" t="str">
        <f t="shared" si="1467"/>
        <v/>
      </c>
      <c r="W1647" t="str">
        <f>IF(TRIM(INDEX(connections!$A:$A,ROW()))="","",TRIM(INDEX(connections!$A:$A,ROW())))</f>
        <v/>
      </c>
      <c r="X1647" t="str">
        <f>IF($W1647="","",TRIM(INDEX(connections!$B:$B,ROW())))</f>
        <v/>
      </c>
      <c r="Y1647" t="str">
        <f t="shared" si="1468"/>
        <v/>
      </c>
      <c r="Z1647" t="str">
        <f t="shared" si="1469"/>
        <v/>
      </c>
      <c r="AA1647" t="str">
        <f t="shared" si="1470"/>
        <v/>
      </c>
      <c r="AB1647" t="str">
        <f t="shared" si="1471"/>
        <v/>
      </c>
      <c r="AC1647" t="str">
        <f t="shared" si="1472"/>
        <v/>
      </c>
      <c r="AD1647" t="str">
        <f t="shared" si="1473"/>
        <v/>
      </c>
      <c r="AE1647" t="str">
        <f t="shared" si="1474"/>
        <v/>
      </c>
      <c r="BF1647" t="str">
        <f t="shared" si="1475"/>
        <v/>
      </c>
      <c r="BG1647" t="str">
        <f t="shared" si="1476"/>
        <v/>
      </c>
      <c r="BH1647" t="str">
        <f t="shared" si="1477"/>
        <v/>
      </c>
      <c r="BI1647" t="str">
        <f t="shared" si="1478"/>
        <v/>
      </c>
      <c r="BJ1647" t="str">
        <f t="shared" si="1479"/>
        <v/>
      </c>
      <c r="BK1647" t="str">
        <f t="shared" si="1480"/>
        <v/>
      </c>
      <c r="BL1647" t="str">
        <f t="shared" si="1481"/>
        <v/>
      </c>
      <c r="BM1647" t="str">
        <f t="shared" si="1482"/>
        <v/>
      </c>
      <c r="BN1647" t="str">
        <f t="shared" si="1483"/>
        <v/>
      </c>
      <c r="BO1647" t="str">
        <f t="shared" si="1484"/>
        <v/>
      </c>
      <c r="BP1647" t="str">
        <f t="shared" si="1485"/>
        <v/>
      </c>
      <c r="BQ1647" t="str">
        <f t="shared" si="1486"/>
        <v/>
      </c>
      <c r="BR1647" t="str">
        <f t="shared" si="1487"/>
        <v/>
      </c>
      <c r="BS1647" t="str">
        <f t="shared" si="1488"/>
        <v/>
      </c>
      <c r="BT1647" t="str">
        <f t="shared" si="1489"/>
        <v/>
      </c>
    </row>
    <row r="1648" spans="20:72" x14ac:dyDescent="0.25">
      <c r="T1648" t="str">
        <f t="shared" si="1465"/>
        <v/>
      </c>
      <c r="U1648" t="str">
        <f t="shared" si="1466"/>
        <v/>
      </c>
      <c r="V1648" t="str">
        <f t="shared" si="1467"/>
        <v/>
      </c>
      <c r="W1648" t="str">
        <f>IF(TRIM(INDEX(connections!$A:$A,ROW()))="","",TRIM(INDEX(connections!$A:$A,ROW())))</f>
        <v/>
      </c>
      <c r="X1648" t="str">
        <f>IF($W1648="","",TRIM(INDEX(connections!$B:$B,ROW())))</f>
        <v/>
      </c>
      <c r="Y1648" t="str">
        <f t="shared" si="1468"/>
        <v/>
      </c>
      <c r="Z1648" t="str">
        <f t="shared" si="1469"/>
        <v/>
      </c>
      <c r="AA1648" t="str">
        <f t="shared" si="1470"/>
        <v/>
      </c>
      <c r="AB1648" t="str">
        <f t="shared" si="1471"/>
        <v/>
      </c>
      <c r="AC1648" t="str">
        <f t="shared" si="1472"/>
        <v/>
      </c>
      <c r="AD1648" t="str">
        <f t="shared" si="1473"/>
        <v/>
      </c>
      <c r="AE1648" t="str">
        <f t="shared" si="1474"/>
        <v/>
      </c>
      <c r="BF1648" t="str">
        <f t="shared" si="1475"/>
        <v/>
      </c>
      <c r="BG1648" t="str">
        <f t="shared" si="1476"/>
        <v/>
      </c>
      <c r="BH1648" t="str">
        <f t="shared" si="1477"/>
        <v/>
      </c>
      <c r="BI1648" t="str">
        <f t="shared" si="1478"/>
        <v/>
      </c>
      <c r="BJ1648" t="str">
        <f t="shared" si="1479"/>
        <v/>
      </c>
      <c r="BK1648" t="str">
        <f t="shared" si="1480"/>
        <v/>
      </c>
      <c r="BL1648" t="str">
        <f t="shared" si="1481"/>
        <v/>
      </c>
      <c r="BM1648" t="str">
        <f t="shared" si="1482"/>
        <v/>
      </c>
      <c r="BN1648" t="str">
        <f t="shared" si="1483"/>
        <v/>
      </c>
      <c r="BO1648" t="str">
        <f t="shared" si="1484"/>
        <v/>
      </c>
      <c r="BP1648" t="str">
        <f t="shared" si="1485"/>
        <v/>
      </c>
      <c r="BQ1648" t="str">
        <f t="shared" si="1486"/>
        <v/>
      </c>
      <c r="BR1648" t="str">
        <f t="shared" si="1487"/>
        <v/>
      </c>
      <c r="BS1648" t="str">
        <f t="shared" si="1488"/>
        <v/>
      </c>
      <c r="BT1648" t="str">
        <f t="shared" si="1489"/>
        <v/>
      </c>
    </row>
    <row r="1649" spans="20:72" x14ac:dyDescent="0.25">
      <c r="T1649" t="str">
        <f t="shared" si="1465"/>
        <v/>
      </c>
      <c r="U1649" t="str">
        <f t="shared" si="1466"/>
        <v/>
      </c>
      <c r="V1649" t="str">
        <f t="shared" si="1467"/>
        <v/>
      </c>
      <c r="W1649" t="str">
        <f>IF(TRIM(INDEX(connections!$A:$A,ROW()))="","",TRIM(INDEX(connections!$A:$A,ROW())))</f>
        <v/>
      </c>
      <c r="X1649" t="str">
        <f>IF($W1649="","",TRIM(INDEX(connections!$B:$B,ROW())))</f>
        <v/>
      </c>
      <c r="Y1649" t="str">
        <f t="shared" si="1468"/>
        <v/>
      </c>
      <c r="Z1649" t="str">
        <f t="shared" si="1469"/>
        <v/>
      </c>
      <c r="AA1649" t="str">
        <f t="shared" si="1470"/>
        <v/>
      </c>
      <c r="AB1649" t="str">
        <f t="shared" si="1471"/>
        <v/>
      </c>
      <c r="AC1649" t="str">
        <f t="shared" si="1472"/>
        <v/>
      </c>
      <c r="AD1649" t="str">
        <f t="shared" si="1473"/>
        <v/>
      </c>
      <c r="AE1649" t="str">
        <f t="shared" si="1474"/>
        <v/>
      </c>
      <c r="BF1649" t="str">
        <f t="shared" si="1475"/>
        <v/>
      </c>
      <c r="BG1649" t="str">
        <f t="shared" si="1476"/>
        <v/>
      </c>
      <c r="BH1649" t="str">
        <f t="shared" si="1477"/>
        <v/>
      </c>
      <c r="BI1649" t="str">
        <f t="shared" si="1478"/>
        <v/>
      </c>
      <c r="BJ1649" t="str">
        <f t="shared" si="1479"/>
        <v/>
      </c>
      <c r="BK1649" t="str">
        <f t="shared" si="1480"/>
        <v/>
      </c>
      <c r="BL1649" t="str">
        <f t="shared" si="1481"/>
        <v/>
      </c>
      <c r="BM1649" t="str">
        <f t="shared" si="1482"/>
        <v/>
      </c>
      <c r="BN1649" t="str">
        <f t="shared" si="1483"/>
        <v/>
      </c>
      <c r="BO1649" t="str">
        <f t="shared" si="1484"/>
        <v/>
      </c>
      <c r="BP1649" t="str">
        <f t="shared" si="1485"/>
        <v/>
      </c>
      <c r="BQ1649" t="str">
        <f t="shared" si="1486"/>
        <v/>
      </c>
      <c r="BR1649" t="str">
        <f t="shared" si="1487"/>
        <v/>
      </c>
      <c r="BS1649" t="str">
        <f t="shared" si="1488"/>
        <v/>
      </c>
      <c r="BT1649" t="str">
        <f t="shared" si="1489"/>
        <v/>
      </c>
    </row>
    <row r="1650" spans="20:72" x14ac:dyDescent="0.25">
      <c r="T1650" t="str">
        <f t="shared" si="1465"/>
        <v/>
      </c>
      <c r="U1650" t="str">
        <f t="shared" si="1466"/>
        <v/>
      </c>
      <c r="V1650" t="str">
        <f t="shared" si="1467"/>
        <v/>
      </c>
      <c r="W1650" t="str">
        <f>IF(TRIM(INDEX(connections!$A:$A,ROW()))="","",TRIM(INDEX(connections!$A:$A,ROW())))</f>
        <v/>
      </c>
      <c r="X1650" t="str">
        <f>IF($W1650="","",TRIM(INDEX(connections!$B:$B,ROW())))</f>
        <v/>
      </c>
      <c r="Y1650" t="str">
        <f t="shared" si="1468"/>
        <v/>
      </c>
      <c r="Z1650" t="str">
        <f t="shared" si="1469"/>
        <v/>
      </c>
      <c r="AA1650" t="str">
        <f t="shared" si="1470"/>
        <v/>
      </c>
      <c r="AB1650" t="str">
        <f t="shared" si="1471"/>
        <v/>
      </c>
      <c r="AC1650" t="str">
        <f t="shared" si="1472"/>
        <v/>
      </c>
      <c r="AD1650" t="str">
        <f t="shared" si="1473"/>
        <v/>
      </c>
      <c r="AE1650" t="str">
        <f t="shared" si="1474"/>
        <v/>
      </c>
      <c r="BF1650" t="str">
        <f t="shared" si="1475"/>
        <v/>
      </c>
      <c r="BG1650" t="str">
        <f t="shared" si="1476"/>
        <v/>
      </c>
      <c r="BH1650" t="str">
        <f t="shared" si="1477"/>
        <v/>
      </c>
      <c r="BI1650" t="str">
        <f t="shared" si="1478"/>
        <v/>
      </c>
      <c r="BJ1650" t="str">
        <f t="shared" si="1479"/>
        <v/>
      </c>
      <c r="BK1650" t="str">
        <f t="shared" si="1480"/>
        <v/>
      </c>
      <c r="BL1650" t="str">
        <f t="shared" si="1481"/>
        <v/>
      </c>
      <c r="BM1650" t="str">
        <f t="shared" si="1482"/>
        <v/>
      </c>
      <c r="BN1650" t="str">
        <f t="shared" si="1483"/>
        <v/>
      </c>
      <c r="BO1650" t="str">
        <f t="shared" si="1484"/>
        <v/>
      </c>
      <c r="BP1650" t="str">
        <f t="shared" si="1485"/>
        <v/>
      </c>
      <c r="BQ1650" t="str">
        <f t="shared" si="1486"/>
        <v/>
      </c>
      <c r="BR1650" t="str">
        <f t="shared" si="1487"/>
        <v/>
      </c>
      <c r="BS1650" t="str">
        <f t="shared" si="1488"/>
        <v/>
      </c>
      <c r="BT1650" t="str">
        <f t="shared" si="1489"/>
        <v/>
      </c>
    </row>
    <row r="1651" spans="20:72" x14ac:dyDescent="0.25">
      <c r="T1651" t="str">
        <f t="shared" si="1465"/>
        <v/>
      </c>
      <c r="U1651" t="str">
        <f t="shared" si="1466"/>
        <v/>
      </c>
      <c r="V1651" t="str">
        <f t="shared" si="1467"/>
        <v/>
      </c>
      <c r="W1651" t="str">
        <f>IF(TRIM(INDEX(connections!$A:$A,ROW()))="","",TRIM(INDEX(connections!$A:$A,ROW())))</f>
        <v/>
      </c>
      <c r="X1651" t="str">
        <f>IF($W1651="","",TRIM(INDEX(connections!$B:$B,ROW())))</f>
        <v/>
      </c>
      <c r="Y1651" t="str">
        <f t="shared" si="1468"/>
        <v/>
      </c>
      <c r="Z1651" t="str">
        <f t="shared" si="1469"/>
        <v/>
      </c>
      <c r="AA1651" t="str">
        <f t="shared" si="1470"/>
        <v/>
      </c>
      <c r="AB1651" t="str">
        <f t="shared" si="1471"/>
        <v/>
      </c>
      <c r="AC1651" t="str">
        <f t="shared" si="1472"/>
        <v/>
      </c>
      <c r="AD1651" t="str">
        <f t="shared" si="1473"/>
        <v/>
      </c>
      <c r="AE1651" t="str">
        <f t="shared" si="1474"/>
        <v/>
      </c>
      <c r="BF1651" t="str">
        <f t="shared" si="1475"/>
        <v/>
      </c>
      <c r="BG1651" t="str">
        <f t="shared" si="1476"/>
        <v/>
      </c>
      <c r="BH1651" t="str">
        <f t="shared" si="1477"/>
        <v/>
      </c>
      <c r="BI1651" t="str">
        <f t="shared" si="1478"/>
        <v/>
      </c>
      <c r="BJ1651" t="str">
        <f t="shared" si="1479"/>
        <v/>
      </c>
      <c r="BK1651" t="str">
        <f t="shared" si="1480"/>
        <v/>
      </c>
      <c r="BL1651" t="str">
        <f t="shared" si="1481"/>
        <v/>
      </c>
      <c r="BM1651" t="str">
        <f t="shared" si="1482"/>
        <v/>
      </c>
      <c r="BN1651" t="str">
        <f t="shared" si="1483"/>
        <v/>
      </c>
      <c r="BO1651" t="str">
        <f t="shared" si="1484"/>
        <v/>
      </c>
      <c r="BP1651" t="str">
        <f t="shared" si="1485"/>
        <v/>
      </c>
      <c r="BQ1651" t="str">
        <f t="shared" si="1486"/>
        <v/>
      </c>
      <c r="BR1651" t="str">
        <f t="shared" si="1487"/>
        <v/>
      </c>
      <c r="BS1651" t="str">
        <f t="shared" si="1488"/>
        <v/>
      </c>
      <c r="BT1651" t="str">
        <f t="shared" si="1489"/>
        <v/>
      </c>
    </row>
    <row r="1652" spans="20:72" x14ac:dyDescent="0.25">
      <c r="T1652" t="str">
        <f t="shared" si="1465"/>
        <v/>
      </c>
      <c r="U1652" t="str">
        <f t="shared" si="1466"/>
        <v/>
      </c>
      <c r="V1652" t="str">
        <f t="shared" si="1467"/>
        <v/>
      </c>
      <c r="W1652" t="str">
        <f>IF(TRIM(INDEX(connections!$A:$A,ROW()))="","",TRIM(INDEX(connections!$A:$A,ROW())))</f>
        <v/>
      </c>
      <c r="X1652" t="str">
        <f>IF($W1652="","",TRIM(INDEX(connections!$B:$B,ROW())))</f>
        <v/>
      </c>
      <c r="Y1652" t="str">
        <f t="shared" si="1468"/>
        <v/>
      </c>
      <c r="Z1652" t="str">
        <f t="shared" si="1469"/>
        <v/>
      </c>
      <c r="AA1652" t="str">
        <f t="shared" si="1470"/>
        <v/>
      </c>
      <c r="AB1652" t="str">
        <f t="shared" si="1471"/>
        <v/>
      </c>
      <c r="AC1652" t="str">
        <f t="shared" si="1472"/>
        <v/>
      </c>
      <c r="AD1652" t="str">
        <f t="shared" si="1473"/>
        <v/>
      </c>
      <c r="AE1652" t="str">
        <f t="shared" si="1474"/>
        <v/>
      </c>
      <c r="BF1652" t="str">
        <f t="shared" si="1475"/>
        <v/>
      </c>
      <c r="BG1652" t="str">
        <f t="shared" si="1476"/>
        <v/>
      </c>
      <c r="BH1652" t="str">
        <f t="shared" si="1477"/>
        <v/>
      </c>
      <c r="BI1652" t="str">
        <f t="shared" si="1478"/>
        <v/>
      </c>
      <c r="BJ1652" t="str">
        <f t="shared" si="1479"/>
        <v/>
      </c>
      <c r="BK1652" t="str">
        <f t="shared" si="1480"/>
        <v/>
      </c>
      <c r="BL1652" t="str">
        <f t="shared" si="1481"/>
        <v/>
      </c>
      <c r="BM1652" t="str">
        <f t="shared" si="1482"/>
        <v/>
      </c>
      <c r="BN1652" t="str">
        <f t="shared" si="1483"/>
        <v/>
      </c>
      <c r="BO1652" t="str">
        <f t="shared" si="1484"/>
        <v/>
      </c>
      <c r="BP1652" t="str">
        <f t="shared" si="1485"/>
        <v/>
      </c>
      <c r="BQ1652" t="str">
        <f t="shared" si="1486"/>
        <v/>
      </c>
      <c r="BR1652" t="str">
        <f t="shared" si="1487"/>
        <v/>
      </c>
      <c r="BS1652" t="str">
        <f t="shared" si="1488"/>
        <v/>
      </c>
      <c r="BT1652" t="str">
        <f t="shared" si="1489"/>
        <v/>
      </c>
    </row>
    <row r="1653" spans="20:72" x14ac:dyDescent="0.25">
      <c r="T1653" t="str">
        <f t="shared" si="1465"/>
        <v/>
      </c>
      <c r="U1653" t="str">
        <f t="shared" si="1466"/>
        <v/>
      </c>
      <c r="V1653" t="str">
        <f t="shared" si="1467"/>
        <v/>
      </c>
      <c r="W1653" t="str">
        <f>IF(TRIM(INDEX(connections!$A:$A,ROW()))="","",TRIM(INDEX(connections!$A:$A,ROW())))</f>
        <v/>
      </c>
      <c r="X1653" t="str">
        <f>IF($W1653="","",TRIM(INDEX(connections!$B:$B,ROW())))</f>
        <v/>
      </c>
      <c r="Y1653" t="str">
        <f t="shared" si="1468"/>
        <v/>
      </c>
      <c r="Z1653" t="str">
        <f t="shared" si="1469"/>
        <v/>
      </c>
      <c r="AA1653" t="str">
        <f t="shared" si="1470"/>
        <v/>
      </c>
      <c r="AB1653" t="str">
        <f t="shared" si="1471"/>
        <v/>
      </c>
      <c r="AC1653" t="str">
        <f t="shared" si="1472"/>
        <v/>
      </c>
      <c r="AD1653" t="str">
        <f t="shared" si="1473"/>
        <v/>
      </c>
      <c r="AE1653" t="str">
        <f t="shared" si="1474"/>
        <v/>
      </c>
      <c r="BF1653" t="str">
        <f t="shared" si="1475"/>
        <v/>
      </c>
      <c r="BG1653" t="str">
        <f t="shared" si="1476"/>
        <v/>
      </c>
      <c r="BH1653" t="str">
        <f t="shared" si="1477"/>
        <v/>
      </c>
      <c r="BI1653" t="str">
        <f t="shared" si="1478"/>
        <v/>
      </c>
      <c r="BJ1653" t="str">
        <f t="shared" si="1479"/>
        <v/>
      </c>
      <c r="BK1653" t="str">
        <f t="shared" si="1480"/>
        <v/>
      </c>
      <c r="BL1653" t="str">
        <f t="shared" si="1481"/>
        <v/>
      </c>
      <c r="BM1653" t="str">
        <f t="shared" si="1482"/>
        <v/>
      </c>
      <c r="BN1653" t="str">
        <f t="shared" si="1483"/>
        <v/>
      </c>
      <c r="BO1653" t="str">
        <f t="shared" si="1484"/>
        <v/>
      </c>
      <c r="BP1653" t="str">
        <f t="shared" si="1485"/>
        <v/>
      </c>
      <c r="BQ1653" t="str">
        <f t="shared" si="1486"/>
        <v/>
      </c>
      <c r="BR1653" t="str">
        <f t="shared" si="1487"/>
        <v/>
      </c>
      <c r="BS1653" t="str">
        <f t="shared" si="1488"/>
        <v/>
      </c>
      <c r="BT1653" t="str">
        <f t="shared" si="1489"/>
        <v/>
      </c>
    </row>
    <row r="1654" spans="20:72" x14ac:dyDescent="0.25">
      <c r="T1654" t="str">
        <f t="shared" si="1465"/>
        <v/>
      </c>
      <c r="U1654" t="str">
        <f t="shared" si="1466"/>
        <v/>
      </c>
      <c r="V1654" t="str">
        <f t="shared" si="1467"/>
        <v/>
      </c>
      <c r="W1654" t="str">
        <f>IF(TRIM(INDEX(connections!$A:$A,ROW()))="","",TRIM(INDEX(connections!$A:$A,ROW())))</f>
        <v/>
      </c>
      <c r="X1654" t="str">
        <f>IF($W1654="","",TRIM(INDEX(connections!$B:$B,ROW())))</f>
        <v/>
      </c>
      <c r="Y1654" t="str">
        <f t="shared" si="1468"/>
        <v/>
      </c>
      <c r="Z1654" t="str">
        <f t="shared" si="1469"/>
        <v/>
      </c>
      <c r="AA1654" t="str">
        <f t="shared" si="1470"/>
        <v/>
      </c>
      <c r="AB1654" t="str">
        <f t="shared" si="1471"/>
        <v/>
      </c>
      <c r="AC1654" t="str">
        <f t="shared" si="1472"/>
        <v/>
      </c>
      <c r="AD1654" t="str">
        <f t="shared" si="1473"/>
        <v/>
      </c>
      <c r="AE1654" t="str">
        <f t="shared" si="1474"/>
        <v/>
      </c>
      <c r="BF1654" t="str">
        <f t="shared" si="1475"/>
        <v/>
      </c>
      <c r="BG1654" t="str">
        <f t="shared" si="1476"/>
        <v/>
      </c>
      <c r="BH1654" t="str">
        <f t="shared" si="1477"/>
        <v/>
      </c>
      <c r="BI1654" t="str">
        <f t="shared" si="1478"/>
        <v/>
      </c>
      <c r="BJ1654" t="str">
        <f t="shared" si="1479"/>
        <v/>
      </c>
      <c r="BK1654" t="str">
        <f t="shared" si="1480"/>
        <v/>
      </c>
      <c r="BL1654" t="str">
        <f t="shared" si="1481"/>
        <v/>
      </c>
      <c r="BM1654" t="str">
        <f t="shared" si="1482"/>
        <v/>
      </c>
      <c r="BN1654" t="str">
        <f t="shared" si="1483"/>
        <v/>
      </c>
      <c r="BO1654" t="str">
        <f t="shared" si="1484"/>
        <v/>
      </c>
      <c r="BP1654" t="str">
        <f t="shared" si="1485"/>
        <v/>
      </c>
      <c r="BQ1654" t="str">
        <f t="shared" si="1486"/>
        <v/>
      </c>
      <c r="BR1654" t="str">
        <f t="shared" si="1487"/>
        <v/>
      </c>
      <c r="BS1654" t="str">
        <f t="shared" si="1488"/>
        <v/>
      </c>
      <c r="BT1654" t="str">
        <f t="shared" si="1489"/>
        <v/>
      </c>
    </row>
    <row r="1655" spans="20:72" x14ac:dyDescent="0.25">
      <c r="T1655" t="str">
        <f t="shared" si="1465"/>
        <v/>
      </c>
      <c r="U1655" t="str">
        <f t="shared" si="1466"/>
        <v/>
      </c>
      <c r="V1655" t="str">
        <f t="shared" si="1467"/>
        <v/>
      </c>
      <c r="W1655" t="str">
        <f>IF(TRIM(INDEX(connections!$A:$A,ROW()))="","",TRIM(INDEX(connections!$A:$A,ROW())))</f>
        <v/>
      </c>
      <c r="X1655" t="str">
        <f>IF($W1655="","",TRIM(INDEX(connections!$B:$B,ROW())))</f>
        <v/>
      </c>
      <c r="Y1655" t="str">
        <f t="shared" si="1468"/>
        <v/>
      </c>
      <c r="Z1655" t="str">
        <f t="shared" si="1469"/>
        <v/>
      </c>
      <c r="AA1655" t="str">
        <f t="shared" si="1470"/>
        <v/>
      </c>
      <c r="AB1655" t="str">
        <f t="shared" si="1471"/>
        <v/>
      </c>
      <c r="AC1655" t="str">
        <f t="shared" si="1472"/>
        <v/>
      </c>
      <c r="AD1655" t="str">
        <f t="shared" si="1473"/>
        <v/>
      </c>
      <c r="AE1655" t="str">
        <f t="shared" si="1474"/>
        <v/>
      </c>
      <c r="BF1655" t="str">
        <f t="shared" si="1475"/>
        <v/>
      </c>
      <c r="BG1655" t="str">
        <f t="shared" si="1476"/>
        <v/>
      </c>
      <c r="BH1655" t="str">
        <f t="shared" si="1477"/>
        <v/>
      </c>
      <c r="BI1655" t="str">
        <f t="shared" si="1478"/>
        <v/>
      </c>
      <c r="BJ1655" t="str">
        <f t="shared" si="1479"/>
        <v/>
      </c>
      <c r="BK1655" t="str">
        <f t="shared" si="1480"/>
        <v/>
      </c>
      <c r="BL1655" t="str">
        <f t="shared" si="1481"/>
        <v/>
      </c>
      <c r="BM1655" t="str">
        <f t="shared" si="1482"/>
        <v/>
      </c>
      <c r="BN1655" t="str">
        <f t="shared" si="1483"/>
        <v/>
      </c>
      <c r="BO1655" t="str">
        <f t="shared" si="1484"/>
        <v/>
      </c>
      <c r="BP1655" t="str">
        <f t="shared" si="1485"/>
        <v/>
      </c>
      <c r="BQ1655" t="str">
        <f t="shared" si="1486"/>
        <v/>
      </c>
      <c r="BR1655" t="str">
        <f t="shared" si="1487"/>
        <v/>
      </c>
      <c r="BS1655" t="str">
        <f t="shared" si="1488"/>
        <v/>
      </c>
      <c r="BT1655" t="str">
        <f t="shared" si="1489"/>
        <v/>
      </c>
    </row>
    <row r="1656" spans="20:72" x14ac:dyDescent="0.25">
      <c r="T1656" t="str">
        <f t="shared" si="1465"/>
        <v/>
      </c>
      <c r="U1656" t="str">
        <f t="shared" si="1466"/>
        <v/>
      </c>
      <c r="V1656" t="str">
        <f t="shared" si="1467"/>
        <v/>
      </c>
      <c r="W1656" t="str">
        <f>IF(TRIM(INDEX(connections!$A:$A,ROW()))="","",TRIM(INDEX(connections!$A:$A,ROW())))</f>
        <v/>
      </c>
      <c r="X1656" t="str">
        <f>IF($W1656="","",TRIM(INDEX(connections!$B:$B,ROW())))</f>
        <v/>
      </c>
      <c r="Y1656" t="str">
        <f t="shared" si="1468"/>
        <v/>
      </c>
      <c r="Z1656" t="str">
        <f t="shared" si="1469"/>
        <v/>
      </c>
      <c r="AA1656" t="str">
        <f t="shared" si="1470"/>
        <v/>
      </c>
      <c r="AB1656" t="str">
        <f t="shared" si="1471"/>
        <v/>
      </c>
      <c r="AC1656" t="str">
        <f t="shared" si="1472"/>
        <v/>
      </c>
      <c r="AD1656" t="str">
        <f t="shared" si="1473"/>
        <v/>
      </c>
      <c r="AE1656" t="str">
        <f t="shared" si="1474"/>
        <v/>
      </c>
      <c r="BF1656" t="str">
        <f t="shared" si="1475"/>
        <v/>
      </c>
      <c r="BG1656" t="str">
        <f t="shared" si="1476"/>
        <v/>
      </c>
      <c r="BH1656" t="str">
        <f t="shared" si="1477"/>
        <v/>
      </c>
      <c r="BI1656" t="str">
        <f t="shared" si="1478"/>
        <v/>
      </c>
      <c r="BJ1656" t="str">
        <f t="shared" si="1479"/>
        <v/>
      </c>
      <c r="BK1656" t="str">
        <f t="shared" si="1480"/>
        <v/>
      </c>
      <c r="BL1656" t="str">
        <f t="shared" si="1481"/>
        <v/>
      </c>
      <c r="BM1656" t="str">
        <f t="shared" si="1482"/>
        <v/>
      </c>
      <c r="BN1656" t="str">
        <f t="shared" si="1483"/>
        <v/>
      </c>
      <c r="BO1656" t="str">
        <f t="shared" si="1484"/>
        <v/>
      </c>
      <c r="BP1656" t="str">
        <f t="shared" si="1485"/>
        <v/>
      </c>
      <c r="BQ1656" t="str">
        <f t="shared" si="1486"/>
        <v/>
      </c>
      <c r="BR1656" t="str">
        <f t="shared" si="1487"/>
        <v/>
      </c>
      <c r="BS1656" t="str">
        <f t="shared" si="1488"/>
        <v/>
      </c>
      <c r="BT1656" t="str">
        <f t="shared" si="1489"/>
        <v/>
      </c>
    </row>
    <row r="1657" spans="20:72" x14ac:dyDescent="0.25">
      <c r="T1657" t="str">
        <f t="shared" si="1465"/>
        <v/>
      </c>
      <c r="U1657" t="str">
        <f t="shared" si="1466"/>
        <v/>
      </c>
      <c r="V1657" t="str">
        <f t="shared" si="1467"/>
        <v/>
      </c>
      <c r="W1657" t="str">
        <f>IF(TRIM(INDEX(connections!$A:$A,ROW()))="","",TRIM(INDEX(connections!$A:$A,ROW())))</f>
        <v/>
      </c>
      <c r="X1657" t="str">
        <f>IF($W1657="","",TRIM(INDEX(connections!$B:$B,ROW())))</f>
        <v/>
      </c>
      <c r="Y1657" t="str">
        <f t="shared" si="1468"/>
        <v/>
      </c>
      <c r="Z1657" t="str">
        <f t="shared" si="1469"/>
        <v/>
      </c>
      <c r="AA1657" t="str">
        <f t="shared" si="1470"/>
        <v/>
      </c>
      <c r="AB1657" t="str">
        <f t="shared" si="1471"/>
        <v/>
      </c>
      <c r="AC1657" t="str">
        <f t="shared" si="1472"/>
        <v/>
      </c>
      <c r="AD1657" t="str">
        <f t="shared" si="1473"/>
        <v/>
      </c>
      <c r="AE1657" t="str">
        <f t="shared" si="1474"/>
        <v/>
      </c>
      <c r="BF1657" t="str">
        <f t="shared" si="1475"/>
        <v/>
      </c>
      <c r="BG1657" t="str">
        <f t="shared" si="1476"/>
        <v/>
      </c>
      <c r="BH1657" t="str">
        <f t="shared" si="1477"/>
        <v/>
      </c>
      <c r="BI1657" t="str">
        <f t="shared" si="1478"/>
        <v/>
      </c>
      <c r="BJ1657" t="str">
        <f t="shared" si="1479"/>
        <v/>
      </c>
      <c r="BK1657" t="str">
        <f t="shared" si="1480"/>
        <v/>
      </c>
      <c r="BL1657" t="str">
        <f t="shared" si="1481"/>
        <v/>
      </c>
      <c r="BM1657" t="str">
        <f t="shared" si="1482"/>
        <v/>
      </c>
      <c r="BN1657" t="str">
        <f t="shared" si="1483"/>
        <v/>
      </c>
      <c r="BO1657" t="str">
        <f t="shared" si="1484"/>
        <v/>
      </c>
      <c r="BP1657" t="str">
        <f t="shared" si="1485"/>
        <v/>
      </c>
      <c r="BQ1657" t="str">
        <f t="shared" si="1486"/>
        <v/>
      </c>
      <c r="BR1657" t="str">
        <f t="shared" si="1487"/>
        <v/>
      </c>
      <c r="BS1657" t="str">
        <f t="shared" si="1488"/>
        <v/>
      </c>
      <c r="BT1657" t="str">
        <f t="shared" si="1489"/>
        <v/>
      </c>
    </row>
    <row r="1658" spans="20:72" x14ac:dyDescent="0.25">
      <c r="T1658" t="str">
        <f t="shared" si="1465"/>
        <v/>
      </c>
      <c r="U1658" t="str">
        <f t="shared" si="1466"/>
        <v/>
      </c>
      <c r="V1658" t="str">
        <f t="shared" si="1467"/>
        <v/>
      </c>
      <c r="W1658" t="str">
        <f>IF(TRIM(INDEX(connections!$A:$A,ROW()))="","",TRIM(INDEX(connections!$A:$A,ROW())))</f>
        <v/>
      </c>
      <c r="X1658" t="str">
        <f>IF($W1658="","",TRIM(INDEX(connections!$B:$B,ROW())))</f>
        <v/>
      </c>
      <c r="Y1658" t="str">
        <f t="shared" si="1468"/>
        <v/>
      </c>
      <c r="Z1658" t="str">
        <f t="shared" si="1469"/>
        <v/>
      </c>
      <c r="AA1658" t="str">
        <f t="shared" si="1470"/>
        <v/>
      </c>
      <c r="AB1658" t="str">
        <f t="shared" si="1471"/>
        <v/>
      </c>
      <c r="AC1658" t="str">
        <f t="shared" si="1472"/>
        <v/>
      </c>
      <c r="AD1658" t="str">
        <f t="shared" si="1473"/>
        <v/>
      </c>
      <c r="AE1658" t="str">
        <f t="shared" si="1474"/>
        <v/>
      </c>
      <c r="BF1658" t="str">
        <f t="shared" si="1475"/>
        <v/>
      </c>
      <c r="BG1658" t="str">
        <f t="shared" si="1476"/>
        <v/>
      </c>
      <c r="BH1658" t="str">
        <f t="shared" si="1477"/>
        <v/>
      </c>
      <c r="BI1658" t="str">
        <f t="shared" si="1478"/>
        <v/>
      </c>
      <c r="BJ1658" t="str">
        <f t="shared" si="1479"/>
        <v/>
      </c>
      <c r="BK1658" t="str">
        <f t="shared" si="1480"/>
        <v/>
      </c>
      <c r="BL1658" t="str">
        <f t="shared" si="1481"/>
        <v/>
      </c>
      <c r="BM1658" t="str">
        <f t="shared" si="1482"/>
        <v/>
      </c>
      <c r="BN1658" t="str">
        <f t="shared" si="1483"/>
        <v/>
      </c>
      <c r="BO1658" t="str">
        <f t="shared" si="1484"/>
        <v/>
      </c>
      <c r="BP1658" t="str">
        <f t="shared" si="1485"/>
        <v/>
      </c>
      <c r="BQ1658" t="str">
        <f t="shared" si="1486"/>
        <v/>
      </c>
      <c r="BR1658" t="str">
        <f t="shared" si="1487"/>
        <v/>
      </c>
      <c r="BS1658" t="str">
        <f t="shared" si="1488"/>
        <v/>
      </c>
      <c r="BT1658" t="str">
        <f t="shared" si="1489"/>
        <v/>
      </c>
    </row>
    <row r="1659" spans="20:72" x14ac:dyDescent="0.25">
      <c r="T1659" t="str">
        <f t="shared" si="1465"/>
        <v/>
      </c>
      <c r="U1659" t="str">
        <f t="shared" si="1466"/>
        <v/>
      </c>
      <c r="V1659" t="str">
        <f t="shared" si="1467"/>
        <v/>
      </c>
      <c r="W1659" t="str">
        <f>IF(TRIM(INDEX(connections!$A:$A,ROW()))="","",TRIM(INDEX(connections!$A:$A,ROW())))</f>
        <v/>
      </c>
      <c r="X1659" t="str">
        <f>IF($W1659="","",TRIM(INDEX(connections!$B:$B,ROW())))</f>
        <v/>
      </c>
      <c r="Y1659" t="str">
        <f t="shared" si="1468"/>
        <v/>
      </c>
      <c r="Z1659" t="str">
        <f t="shared" si="1469"/>
        <v/>
      </c>
      <c r="AA1659" t="str">
        <f t="shared" si="1470"/>
        <v/>
      </c>
      <c r="AB1659" t="str">
        <f t="shared" si="1471"/>
        <v/>
      </c>
      <c r="AC1659" t="str">
        <f t="shared" si="1472"/>
        <v/>
      </c>
      <c r="AD1659" t="str">
        <f t="shared" si="1473"/>
        <v/>
      </c>
      <c r="AE1659" t="str">
        <f t="shared" si="1474"/>
        <v/>
      </c>
      <c r="BF1659" t="str">
        <f t="shared" si="1475"/>
        <v/>
      </c>
      <c r="BG1659" t="str">
        <f t="shared" si="1476"/>
        <v/>
      </c>
      <c r="BH1659" t="str">
        <f t="shared" si="1477"/>
        <v/>
      </c>
      <c r="BI1659" t="str">
        <f t="shared" si="1478"/>
        <v/>
      </c>
      <c r="BJ1659" t="str">
        <f t="shared" si="1479"/>
        <v/>
      </c>
      <c r="BK1659" t="str">
        <f t="shared" si="1480"/>
        <v/>
      </c>
      <c r="BL1659" t="str">
        <f t="shared" si="1481"/>
        <v/>
      </c>
      <c r="BM1659" t="str">
        <f t="shared" si="1482"/>
        <v/>
      </c>
      <c r="BN1659" t="str">
        <f t="shared" si="1483"/>
        <v/>
      </c>
      <c r="BO1659" t="str">
        <f t="shared" si="1484"/>
        <v/>
      </c>
      <c r="BP1659" t="str">
        <f t="shared" si="1485"/>
        <v/>
      </c>
      <c r="BQ1659" t="str">
        <f t="shared" si="1486"/>
        <v/>
      </c>
      <c r="BR1659" t="str">
        <f t="shared" si="1487"/>
        <v/>
      </c>
      <c r="BS1659" t="str">
        <f t="shared" si="1488"/>
        <v/>
      </c>
      <c r="BT1659" t="str">
        <f t="shared" si="1489"/>
        <v/>
      </c>
    </row>
    <row r="1660" spans="20:72" x14ac:dyDescent="0.25">
      <c r="T1660" t="str">
        <f t="shared" si="1465"/>
        <v/>
      </c>
      <c r="U1660" t="str">
        <f t="shared" si="1466"/>
        <v/>
      </c>
      <c r="V1660" t="str">
        <f t="shared" si="1467"/>
        <v/>
      </c>
      <c r="W1660" t="str">
        <f>IF(TRIM(INDEX(connections!$A:$A,ROW()))="","",TRIM(INDEX(connections!$A:$A,ROW())))</f>
        <v/>
      </c>
      <c r="X1660" t="str">
        <f>IF($W1660="","",TRIM(INDEX(connections!$B:$B,ROW())))</f>
        <v/>
      </c>
      <c r="Y1660" t="str">
        <f t="shared" si="1468"/>
        <v/>
      </c>
      <c r="Z1660" t="str">
        <f t="shared" si="1469"/>
        <v/>
      </c>
      <c r="AA1660" t="str">
        <f t="shared" si="1470"/>
        <v/>
      </c>
      <c r="AB1660" t="str">
        <f t="shared" si="1471"/>
        <v/>
      </c>
      <c r="AC1660" t="str">
        <f t="shared" si="1472"/>
        <v/>
      </c>
      <c r="AD1660" t="str">
        <f t="shared" si="1473"/>
        <v/>
      </c>
      <c r="AE1660" t="str">
        <f t="shared" si="1474"/>
        <v/>
      </c>
      <c r="BF1660" t="str">
        <f t="shared" si="1475"/>
        <v/>
      </c>
      <c r="BG1660" t="str">
        <f t="shared" si="1476"/>
        <v/>
      </c>
      <c r="BH1660" t="str">
        <f t="shared" si="1477"/>
        <v/>
      </c>
      <c r="BI1660" t="str">
        <f t="shared" si="1478"/>
        <v/>
      </c>
      <c r="BJ1660" t="str">
        <f t="shared" si="1479"/>
        <v/>
      </c>
      <c r="BK1660" t="str">
        <f t="shared" si="1480"/>
        <v/>
      </c>
      <c r="BL1660" t="str">
        <f t="shared" si="1481"/>
        <v/>
      </c>
      <c r="BM1660" t="str">
        <f t="shared" si="1482"/>
        <v/>
      </c>
      <c r="BN1660" t="str">
        <f t="shared" si="1483"/>
        <v/>
      </c>
      <c r="BO1660" t="str">
        <f t="shared" si="1484"/>
        <v/>
      </c>
      <c r="BP1660" t="str">
        <f t="shared" si="1485"/>
        <v/>
      </c>
      <c r="BQ1660" t="str">
        <f t="shared" si="1486"/>
        <v/>
      </c>
      <c r="BR1660" t="str">
        <f t="shared" si="1487"/>
        <v/>
      </c>
      <c r="BS1660" t="str">
        <f t="shared" si="1488"/>
        <v/>
      </c>
      <c r="BT1660" t="str">
        <f t="shared" si="1489"/>
        <v/>
      </c>
    </row>
    <row r="1661" spans="20:72" x14ac:dyDescent="0.25">
      <c r="T1661" t="str">
        <f t="shared" si="1465"/>
        <v/>
      </c>
      <c r="U1661" t="str">
        <f t="shared" si="1466"/>
        <v/>
      </c>
      <c r="V1661" t="str">
        <f t="shared" si="1467"/>
        <v/>
      </c>
      <c r="W1661" t="str">
        <f>IF(TRIM(INDEX(connections!$A:$A,ROW()))="","",TRIM(INDEX(connections!$A:$A,ROW())))</f>
        <v/>
      </c>
      <c r="X1661" t="str">
        <f>IF($W1661="","",TRIM(INDEX(connections!$B:$B,ROW())))</f>
        <v/>
      </c>
      <c r="Y1661" t="str">
        <f t="shared" si="1468"/>
        <v/>
      </c>
      <c r="Z1661" t="str">
        <f t="shared" si="1469"/>
        <v/>
      </c>
      <c r="AA1661" t="str">
        <f t="shared" si="1470"/>
        <v/>
      </c>
      <c r="AB1661" t="str">
        <f t="shared" si="1471"/>
        <v/>
      </c>
      <c r="AC1661" t="str">
        <f t="shared" si="1472"/>
        <v/>
      </c>
      <c r="AD1661" t="str">
        <f t="shared" si="1473"/>
        <v/>
      </c>
      <c r="AE1661" t="str">
        <f t="shared" si="1474"/>
        <v/>
      </c>
      <c r="BF1661" t="str">
        <f t="shared" si="1475"/>
        <v/>
      </c>
      <c r="BG1661" t="str">
        <f t="shared" si="1476"/>
        <v/>
      </c>
      <c r="BH1661" t="str">
        <f t="shared" si="1477"/>
        <v/>
      </c>
      <c r="BI1661" t="str">
        <f t="shared" si="1478"/>
        <v/>
      </c>
      <c r="BJ1661" t="str">
        <f t="shared" si="1479"/>
        <v/>
      </c>
      <c r="BK1661" t="str">
        <f t="shared" si="1480"/>
        <v/>
      </c>
      <c r="BL1661" t="str">
        <f t="shared" si="1481"/>
        <v/>
      </c>
      <c r="BM1661" t="str">
        <f t="shared" si="1482"/>
        <v/>
      </c>
      <c r="BN1661" t="str">
        <f t="shared" si="1483"/>
        <v/>
      </c>
      <c r="BO1661" t="str">
        <f t="shared" si="1484"/>
        <v/>
      </c>
      <c r="BP1661" t="str">
        <f t="shared" si="1485"/>
        <v/>
      </c>
      <c r="BQ1661" t="str">
        <f t="shared" si="1486"/>
        <v/>
      </c>
      <c r="BR1661" t="str">
        <f t="shared" si="1487"/>
        <v/>
      </c>
      <c r="BS1661" t="str">
        <f t="shared" si="1488"/>
        <v/>
      </c>
      <c r="BT1661" t="str">
        <f t="shared" si="1489"/>
        <v/>
      </c>
    </row>
    <row r="1662" spans="20:72" x14ac:dyDescent="0.25">
      <c r="T1662" t="str">
        <f t="shared" si="1465"/>
        <v/>
      </c>
      <c r="U1662" t="str">
        <f t="shared" si="1466"/>
        <v/>
      </c>
      <c r="V1662" t="str">
        <f t="shared" si="1467"/>
        <v/>
      </c>
      <c r="W1662" t="str">
        <f>IF(TRIM(INDEX(connections!$A:$A,ROW()))="","",TRIM(INDEX(connections!$A:$A,ROW())))</f>
        <v/>
      </c>
      <c r="X1662" t="str">
        <f>IF($W1662="","",TRIM(INDEX(connections!$B:$B,ROW())))</f>
        <v/>
      </c>
      <c r="Y1662" t="str">
        <f t="shared" si="1468"/>
        <v/>
      </c>
      <c r="Z1662" t="str">
        <f t="shared" si="1469"/>
        <v/>
      </c>
      <c r="AA1662" t="str">
        <f t="shared" si="1470"/>
        <v/>
      </c>
      <c r="AB1662" t="str">
        <f t="shared" si="1471"/>
        <v/>
      </c>
      <c r="AC1662" t="str">
        <f t="shared" si="1472"/>
        <v/>
      </c>
      <c r="AD1662" t="str">
        <f t="shared" si="1473"/>
        <v/>
      </c>
      <c r="AE1662" t="str">
        <f t="shared" si="1474"/>
        <v/>
      </c>
      <c r="BF1662" t="str">
        <f t="shared" si="1475"/>
        <v/>
      </c>
      <c r="BG1662" t="str">
        <f t="shared" si="1476"/>
        <v/>
      </c>
      <c r="BH1662" t="str">
        <f t="shared" si="1477"/>
        <v/>
      </c>
      <c r="BI1662" t="str">
        <f t="shared" si="1478"/>
        <v/>
      </c>
      <c r="BJ1662" t="str">
        <f t="shared" si="1479"/>
        <v/>
      </c>
      <c r="BK1662" t="str">
        <f t="shared" si="1480"/>
        <v/>
      </c>
      <c r="BL1662" t="str">
        <f t="shared" si="1481"/>
        <v/>
      </c>
      <c r="BM1662" t="str">
        <f t="shared" si="1482"/>
        <v/>
      </c>
      <c r="BN1662" t="str">
        <f t="shared" si="1483"/>
        <v/>
      </c>
      <c r="BO1662" t="str">
        <f t="shared" si="1484"/>
        <v/>
      </c>
      <c r="BP1662" t="str">
        <f t="shared" si="1485"/>
        <v/>
      </c>
      <c r="BQ1662" t="str">
        <f t="shared" si="1486"/>
        <v/>
      </c>
      <c r="BR1662" t="str">
        <f t="shared" si="1487"/>
        <v/>
      </c>
      <c r="BS1662" t="str">
        <f t="shared" si="1488"/>
        <v/>
      </c>
      <c r="BT1662" t="str">
        <f t="shared" si="1489"/>
        <v/>
      </c>
    </row>
    <row r="1663" spans="20:72" x14ac:dyDescent="0.25">
      <c r="T1663" t="str">
        <f t="shared" si="1465"/>
        <v/>
      </c>
      <c r="U1663" t="str">
        <f t="shared" si="1466"/>
        <v/>
      </c>
      <c r="V1663" t="str">
        <f t="shared" si="1467"/>
        <v/>
      </c>
      <c r="W1663" t="str">
        <f>IF(TRIM(INDEX(connections!$A:$A,ROW()))="","",TRIM(INDEX(connections!$A:$A,ROW())))</f>
        <v/>
      </c>
      <c r="X1663" t="str">
        <f>IF($W1663="","",TRIM(INDEX(connections!$B:$B,ROW())))</f>
        <v/>
      </c>
      <c r="Y1663" t="str">
        <f t="shared" si="1468"/>
        <v/>
      </c>
      <c r="Z1663" t="str">
        <f t="shared" si="1469"/>
        <v/>
      </c>
      <c r="AA1663" t="str">
        <f t="shared" si="1470"/>
        <v/>
      </c>
      <c r="AB1663" t="str">
        <f t="shared" si="1471"/>
        <v/>
      </c>
      <c r="AC1663" t="str">
        <f t="shared" si="1472"/>
        <v/>
      </c>
      <c r="AD1663" t="str">
        <f t="shared" si="1473"/>
        <v/>
      </c>
      <c r="AE1663" t="str">
        <f t="shared" si="1474"/>
        <v/>
      </c>
      <c r="BF1663" t="str">
        <f t="shared" si="1475"/>
        <v/>
      </c>
      <c r="BG1663" t="str">
        <f t="shared" si="1476"/>
        <v/>
      </c>
      <c r="BH1663" t="str">
        <f t="shared" si="1477"/>
        <v/>
      </c>
      <c r="BI1663" t="str">
        <f t="shared" si="1478"/>
        <v/>
      </c>
      <c r="BJ1663" t="str">
        <f t="shared" si="1479"/>
        <v/>
      </c>
      <c r="BK1663" t="str">
        <f t="shared" si="1480"/>
        <v/>
      </c>
      <c r="BL1663" t="str">
        <f t="shared" si="1481"/>
        <v/>
      </c>
      <c r="BM1663" t="str">
        <f t="shared" si="1482"/>
        <v/>
      </c>
      <c r="BN1663" t="str">
        <f t="shared" si="1483"/>
        <v/>
      </c>
      <c r="BO1663" t="str">
        <f t="shared" si="1484"/>
        <v/>
      </c>
      <c r="BP1663" t="str">
        <f t="shared" si="1485"/>
        <v/>
      </c>
      <c r="BQ1663" t="str">
        <f t="shared" si="1486"/>
        <v/>
      </c>
      <c r="BR1663" t="str">
        <f t="shared" si="1487"/>
        <v/>
      </c>
      <c r="BS1663" t="str">
        <f t="shared" si="1488"/>
        <v/>
      </c>
      <c r="BT1663" t="str">
        <f t="shared" si="1489"/>
        <v/>
      </c>
    </row>
    <row r="1664" spans="20:72" x14ac:dyDescent="0.25">
      <c r="T1664" t="str">
        <f t="shared" si="1465"/>
        <v/>
      </c>
      <c r="U1664" t="str">
        <f t="shared" si="1466"/>
        <v/>
      </c>
      <c r="V1664" t="str">
        <f t="shared" si="1467"/>
        <v/>
      </c>
      <c r="W1664" t="str">
        <f>IF(TRIM(INDEX(connections!$A:$A,ROW()))="","",TRIM(INDEX(connections!$A:$A,ROW())))</f>
        <v/>
      </c>
      <c r="X1664" t="str">
        <f>IF($W1664="","",TRIM(INDEX(connections!$B:$B,ROW())))</f>
        <v/>
      </c>
      <c r="Y1664" t="str">
        <f t="shared" si="1468"/>
        <v/>
      </c>
      <c r="Z1664" t="str">
        <f t="shared" si="1469"/>
        <v/>
      </c>
      <c r="AA1664" t="str">
        <f t="shared" si="1470"/>
        <v/>
      </c>
      <c r="AB1664" t="str">
        <f t="shared" si="1471"/>
        <v/>
      </c>
      <c r="AC1664" t="str">
        <f t="shared" si="1472"/>
        <v/>
      </c>
      <c r="AD1664" t="str">
        <f t="shared" si="1473"/>
        <v/>
      </c>
      <c r="AE1664" t="str">
        <f t="shared" si="1474"/>
        <v/>
      </c>
      <c r="BF1664" t="str">
        <f t="shared" si="1475"/>
        <v/>
      </c>
      <c r="BG1664" t="str">
        <f t="shared" si="1476"/>
        <v/>
      </c>
      <c r="BH1664" t="str">
        <f t="shared" si="1477"/>
        <v/>
      </c>
      <c r="BI1664" t="str">
        <f t="shared" si="1478"/>
        <v/>
      </c>
      <c r="BJ1664" t="str">
        <f t="shared" si="1479"/>
        <v/>
      </c>
      <c r="BK1664" t="str">
        <f t="shared" si="1480"/>
        <v/>
      </c>
      <c r="BL1664" t="str">
        <f t="shared" si="1481"/>
        <v/>
      </c>
      <c r="BM1664" t="str">
        <f t="shared" si="1482"/>
        <v/>
      </c>
      <c r="BN1664" t="str">
        <f t="shared" si="1483"/>
        <v/>
      </c>
      <c r="BO1664" t="str">
        <f t="shared" si="1484"/>
        <v/>
      </c>
      <c r="BP1664" t="str">
        <f t="shared" si="1485"/>
        <v/>
      </c>
      <c r="BQ1664" t="str">
        <f t="shared" si="1486"/>
        <v/>
      </c>
      <c r="BR1664" t="str">
        <f t="shared" si="1487"/>
        <v/>
      </c>
      <c r="BS1664" t="str">
        <f t="shared" si="1488"/>
        <v/>
      </c>
      <c r="BT1664" t="str">
        <f t="shared" si="1489"/>
        <v/>
      </c>
    </row>
    <row r="1665" spans="20:72" x14ac:dyDescent="0.25">
      <c r="T1665" t="str">
        <f t="shared" si="1465"/>
        <v/>
      </c>
      <c r="U1665" t="str">
        <f t="shared" si="1466"/>
        <v/>
      </c>
      <c r="V1665" t="str">
        <f t="shared" si="1467"/>
        <v/>
      </c>
      <c r="W1665" t="str">
        <f>IF(TRIM(INDEX(connections!$A:$A,ROW()))="","",TRIM(INDEX(connections!$A:$A,ROW())))</f>
        <v/>
      </c>
      <c r="X1665" t="str">
        <f>IF($W1665="","",TRIM(INDEX(connections!$B:$B,ROW())))</f>
        <v/>
      </c>
      <c r="Y1665" t="str">
        <f t="shared" si="1468"/>
        <v/>
      </c>
      <c r="Z1665" t="str">
        <f t="shared" si="1469"/>
        <v/>
      </c>
      <c r="AA1665" t="str">
        <f t="shared" si="1470"/>
        <v/>
      </c>
      <c r="AB1665" t="str">
        <f t="shared" si="1471"/>
        <v/>
      </c>
      <c r="AC1665" t="str">
        <f t="shared" si="1472"/>
        <v/>
      </c>
      <c r="AD1665" t="str">
        <f t="shared" si="1473"/>
        <v/>
      </c>
      <c r="AE1665" t="str">
        <f t="shared" si="1474"/>
        <v/>
      </c>
      <c r="BF1665" t="str">
        <f t="shared" si="1475"/>
        <v/>
      </c>
      <c r="BG1665" t="str">
        <f t="shared" si="1476"/>
        <v/>
      </c>
      <c r="BH1665" t="str">
        <f t="shared" si="1477"/>
        <v/>
      </c>
      <c r="BI1665" t="str">
        <f t="shared" si="1478"/>
        <v/>
      </c>
      <c r="BJ1665" t="str">
        <f t="shared" si="1479"/>
        <v/>
      </c>
      <c r="BK1665" t="str">
        <f t="shared" si="1480"/>
        <v/>
      </c>
      <c r="BL1665" t="str">
        <f t="shared" si="1481"/>
        <v/>
      </c>
      <c r="BM1665" t="str">
        <f t="shared" si="1482"/>
        <v/>
      </c>
      <c r="BN1665" t="str">
        <f t="shared" si="1483"/>
        <v/>
      </c>
      <c r="BO1665" t="str">
        <f t="shared" si="1484"/>
        <v/>
      </c>
      <c r="BP1665" t="str">
        <f t="shared" si="1485"/>
        <v/>
      </c>
      <c r="BQ1665" t="str">
        <f t="shared" si="1486"/>
        <v/>
      </c>
      <c r="BR1665" t="str">
        <f t="shared" si="1487"/>
        <v/>
      </c>
      <c r="BS1665" t="str">
        <f t="shared" si="1488"/>
        <v/>
      </c>
      <c r="BT1665" t="str">
        <f t="shared" si="1489"/>
        <v/>
      </c>
    </row>
    <row r="1666" spans="20:72" x14ac:dyDescent="0.25">
      <c r="T1666" t="str">
        <f t="shared" ref="T1666:T1729" si="1490">IF($Y1666="","",INDEX($B$2:$B$1500,$Y1666))</f>
        <v/>
      </c>
      <c r="U1666" t="str">
        <f t="shared" ref="U1666:U1729" si="1491">IF($Z1666="","",INDEX($B$2:$B$1500,$Z1666))</f>
        <v/>
      </c>
      <c r="V1666" t="str">
        <f t="shared" ref="V1666:V1729" si="1492">IF(OR($T1666="",$U1666=""),"",$U1666-$T1666)</f>
        <v/>
      </c>
      <c r="W1666" t="str">
        <f>IF(TRIM(INDEX(connections!$A:$A,ROW()))="","",TRIM(INDEX(connections!$A:$A,ROW())))</f>
        <v/>
      </c>
      <c r="X1666" t="str">
        <f>IF($W1666="","",TRIM(INDEX(connections!$B:$B,ROW())))</f>
        <v/>
      </c>
      <c r="Y1666" t="str">
        <f t="shared" ref="Y1666:Y1729" si="1493">IF($W1666="","",IFERROR(MATCH($W1666,$A$2:$A$1500,0),""))</f>
        <v/>
      </c>
      <c r="Z1666" t="str">
        <f t="shared" ref="Z1666:Z1729" si="1494">IF($X1666="","",IFERROR(MATCH($X1666,$A$2:$A$1500,0),""))</f>
        <v/>
      </c>
      <c r="AA1666" t="str">
        <f t="shared" ref="AA1666:AA1729" si="1495">IF($Y1666="","",INDEX($P$2:$P$1500,$Y1666))</f>
        <v/>
      </c>
      <c r="AB1666" t="str">
        <f t="shared" ref="AB1666:AB1729" si="1496">IF($Z1666="","",INDEX($P$2:$P$1500,$Z1666))</f>
        <v/>
      </c>
      <c r="AC1666" t="str">
        <f t="shared" ref="AC1666:AC1729" si="1497">IF(AND($AA1666="Yes",$AB1666="Yes"),1,"")</f>
        <v/>
      </c>
      <c r="AD1666" t="str">
        <f t="shared" ref="AD1666:AD1729" si="1498">IF(OR($Y1666="",$Z1666=""),"",IF(INDEX($C$2:$C$1500,$Y1666)=INDEX($C$2:$C$1500,$Z1666),0,1))</f>
        <v/>
      </c>
      <c r="AE1666" t="str">
        <f t="shared" ref="AE1666:AE1729" si="1499">IF($AC1666&lt;&gt;1,"",IF(AND(INDEX($AG$2:$AG$1500,$Y1666)=1,INDEX($AG$2:$AG$1500,$Z1666)=1),1,""))</f>
        <v/>
      </c>
      <c r="BF1666" t="str">
        <f t="shared" ref="BF1666:BF1729" si="1500">IF($Z1666="","",INDEX($AO$2:$AO$1500,$Z1666))</f>
        <v/>
      </c>
      <c r="BG1666" t="str">
        <f t="shared" ref="BG1666:BG1729" si="1501">IF($Z1666="","",INDEX($AP$2:$AP$1500,$Z1666))</f>
        <v/>
      </c>
      <c r="BH1666" t="str">
        <f t="shared" ref="BH1666:BH1729" si="1502">IF($Z1666="","",INDEX($AQ$2:$AQ$1500,$Z1666))</f>
        <v/>
      </c>
      <c r="BI1666" t="str">
        <f t="shared" ref="BI1666:BI1729" si="1503">IF($Z1666="","",INDEX($AR$2:$AR$1500,$Z1666))</f>
        <v/>
      </c>
      <c r="BJ1666" t="str">
        <f t="shared" ref="BJ1666:BJ1729" si="1504">IF($Z1666="","",INDEX($AS$2:$AS$1500,$Z1666))</f>
        <v/>
      </c>
      <c r="BK1666" t="str">
        <f t="shared" ref="BK1666:BK1729" si="1505">IF($Z1666="","",INDEX($AT$2:$AT$1500,$Z1666))</f>
        <v/>
      </c>
      <c r="BL1666" t="str">
        <f t="shared" ref="BL1666:BL1729" si="1506">IF($Z1666="","",INDEX($AU$2:$AU$1500,$Z1666))</f>
        <v/>
      </c>
      <c r="BM1666" t="str">
        <f t="shared" ref="BM1666:BM1729" si="1507">IF($Z1666="","",INDEX($AV$2:$AV$1500,$Z1666))</f>
        <v/>
      </c>
      <c r="BN1666" t="str">
        <f t="shared" ref="BN1666:BN1729" si="1508">IF($Z1666="","",INDEX($AW$2:$AW$1500,$Z1666))</f>
        <v/>
      </c>
      <c r="BO1666" t="str">
        <f t="shared" ref="BO1666:BO1729" si="1509">IF($Z1666="","",INDEX($AX$2:$AX$1500,$Z1666))</f>
        <v/>
      </c>
      <c r="BP1666" t="str">
        <f t="shared" ref="BP1666:BP1729" si="1510">IF($Z1666="","",INDEX($AY$2:$AY$1500,$Z1666))</f>
        <v/>
      </c>
      <c r="BQ1666" t="str">
        <f t="shared" ref="BQ1666:BQ1729" si="1511">IF($Z1666="","",INDEX($AZ$2:$AZ$1500,$Z1666))</f>
        <v/>
      </c>
      <c r="BR1666" t="str">
        <f t="shared" ref="BR1666:BR1729" si="1512">IF($Z1666="","",INDEX($BA$2:$BA$1500,$Z1666))</f>
        <v/>
      </c>
      <c r="BS1666" t="str">
        <f t="shared" ref="BS1666:BS1729" si="1513">IF($Z1666="","",INDEX($BB$2:$BB$1500,$Z1666))</f>
        <v/>
      </c>
      <c r="BT1666" t="str">
        <f t="shared" ref="BT1666:BT1729" si="1514">IF($Z1666="","",INDEX($BC$2:$BC$1500,$Z1666))</f>
        <v/>
      </c>
    </row>
    <row r="1667" spans="20:72" x14ac:dyDescent="0.25">
      <c r="T1667" t="str">
        <f t="shared" si="1490"/>
        <v/>
      </c>
      <c r="U1667" t="str">
        <f t="shared" si="1491"/>
        <v/>
      </c>
      <c r="V1667" t="str">
        <f t="shared" si="1492"/>
        <v/>
      </c>
      <c r="W1667" t="str">
        <f>IF(TRIM(INDEX(connections!$A:$A,ROW()))="","",TRIM(INDEX(connections!$A:$A,ROW())))</f>
        <v/>
      </c>
      <c r="X1667" t="str">
        <f>IF($W1667="","",TRIM(INDEX(connections!$B:$B,ROW())))</f>
        <v/>
      </c>
      <c r="Y1667" t="str">
        <f t="shared" si="1493"/>
        <v/>
      </c>
      <c r="Z1667" t="str">
        <f t="shared" si="1494"/>
        <v/>
      </c>
      <c r="AA1667" t="str">
        <f t="shared" si="1495"/>
        <v/>
      </c>
      <c r="AB1667" t="str">
        <f t="shared" si="1496"/>
        <v/>
      </c>
      <c r="AC1667" t="str">
        <f t="shared" si="1497"/>
        <v/>
      </c>
      <c r="AD1667" t="str">
        <f t="shared" si="1498"/>
        <v/>
      </c>
      <c r="AE1667" t="str">
        <f t="shared" si="1499"/>
        <v/>
      </c>
      <c r="BF1667" t="str">
        <f t="shared" si="1500"/>
        <v/>
      </c>
      <c r="BG1667" t="str">
        <f t="shared" si="1501"/>
        <v/>
      </c>
      <c r="BH1667" t="str">
        <f t="shared" si="1502"/>
        <v/>
      </c>
      <c r="BI1667" t="str">
        <f t="shared" si="1503"/>
        <v/>
      </c>
      <c r="BJ1667" t="str">
        <f t="shared" si="1504"/>
        <v/>
      </c>
      <c r="BK1667" t="str">
        <f t="shared" si="1505"/>
        <v/>
      </c>
      <c r="BL1667" t="str">
        <f t="shared" si="1506"/>
        <v/>
      </c>
      <c r="BM1667" t="str">
        <f t="shared" si="1507"/>
        <v/>
      </c>
      <c r="BN1667" t="str">
        <f t="shared" si="1508"/>
        <v/>
      </c>
      <c r="BO1667" t="str">
        <f t="shared" si="1509"/>
        <v/>
      </c>
      <c r="BP1667" t="str">
        <f t="shared" si="1510"/>
        <v/>
      </c>
      <c r="BQ1667" t="str">
        <f t="shared" si="1511"/>
        <v/>
      </c>
      <c r="BR1667" t="str">
        <f t="shared" si="1512"/>
        <v/>
      </c>
      <c r="BS1667" t="str">
        <f t="shared" si="1513"/>
        <v/>
      </c>
      <c r="BT1667" t="str">
        <f t="shared" si="1514"/>
        <v/>
      </c>
    </row>
    <row r="1668" spans="20:72" x14ac:dyDescent="0.25">
      <c r="T1668" t="str">
        <f t="shared" si="1490"/>
        <v/>
      </c>
      <c r="U1668" t="str">
        <f t="shared" si="1491"/>
        <v/>
      </c>
      <c r="V1668" t="str">
        <f t="shared" si="1492"/>
        <v/>
      </c>
      <c r="W1668" t="str">
        <f>IF(TRIM(INDEX(connections!$A:$A,ROW()))="","",TRIM(INDEX(connections!$A:$A,ROW())))</f>
        <v/>
      </c>
      <c r="X1668" t="str">
        <f>IF($W1668="","",TRIM(INDEX(connections!$B:$B,ROW())))</f>
        <v/>
      </c>
      <c r="Y1668" t="str">
        <f t="shared" si="1493"/>
        <v/>
      </c>
      <c r="Z1668" t="str">
        <f t="shared" si="1494"/>
        <v/>
      </c>
      <c r="AA1668" t="str">
        <f t="shared" si="1495"/>
        <v/>
      </c>
      <c r="AB1668" t="str">
        <f t="shared" si="1496"/>
        <v/>
      </c>
      <c r="AC1668" t="str">
        <f t="shared" si="1497"/>
        <v/>
      </c>
      <c r="AD1668" t="str">
        <f t="shared" si="1498"/>
        <v/>
      </c>
      <c r="AE1668" t="str">
        <f t="shared" si="1499"/>
        <v/>
      </c>
      <c r="BF1668" t="str">
        <f t="shared" si="1500"/>
        <v/>
      </c>
      <c r="BG1668" t="str">
        <f t="shared" si="1501"/>
        <v/>
      </c>
      <c r="BH1668" t="str">
        <f t="shared" si="1502"/>
        <v/>
      </c>
      <c r="BI1668" t="str">
        <f t="shared" si="1503"/>
        <v/>
      </c>
      <c r="BJ1668" t="str">
        <f t="shared" si="1504"/>
        <v/>
      </c>
      <c r="BK1668" t="str">
        <f t="shared" si="1505"/>
        <v/>
      </c>
      <c r="BL1668" t="str">
        <f t="shared" si="1506"/>
        <v/>
      </c>
      <c r="BM1668" t="str">
        <f t="shared" si="1507"/>
        <v/>
      </c>
      <c r="BN1668" t="str">
        <f t="shared" si="1508"/>
        <v/>
      </c>
      <c r="BO1668" t="str">
        <f t="shared" si="1509"/>
        <v/>
      </c>
      <c r="BP1668" t="str">
        <f t="shared" si="1510"/>
        <v/>
      </c>
      <c r="BQ1668" t="str">
        <f t="shared" si="1511"/>
        <v/>
      </c>
      <c r="BR1668" t="str">
        <f t="shared" si="1512"/>
        <v/>
      </c>
      <c r="BS1668" t="str">
        <f t="shared" si="1513"/>
        <v/>
      </c>
      <c r="BT1668" t="str">
        <f t="shared" si="1514"/>
        <v/>
      </c>
    </row>
    <row r="1669" spans="20:72" x14ac:dyDescent="0.25">
      <c r="T1669" t="str">
        <f t="shared" si="1490"/>
        <v/>
      </c>
      <c r="U1669" t="str">
        <f t="shared" si="1491"/>
        <v/>
      </c>
      <c r="V1669" t="str">
        <f t="shared" si="1492"/>
        <v/>
      </c>
      <c r="W1669" t="str">
        <f>IF(TRIM(INDEX(connections!$A:$A,ROW()))="","",TRIM(INDEX(connections!$A:$A,ROW())))</f>
        <v/>
      </c>
      <c r="X1669" t="str">
        <f>IF($W1669="","",TRIM(INDEX(connections!$B:$B,ROW())))</f>
        <v/>
      </c>
      <c r="Y1669" t="str">
        <f t="shared" si="1493"/>
        <v/>
      </c>
      <c r="Z1669" t="str">
        <f t="shared" si="1494"/>
        <v/>
      </c>
      <c r="AA1669" t="str">
        <f t="shared" si="1495"/>
        <v/>
      </c>
      <c r="AB1669" t="str">
        <f t="shared" si="1496"/>
        <v/>
      </c>
      <c r="AC1669" t="str">
        <f t="shared" si="1497"/>
        <v/>
      </c>
      <c r="AD1669" t="str">
        <f t="shared" si="1498"/>
        <v/>
      </c>
      <c r="AE1669" t="str">
        <f t="shared" si="1499"/>
        <v/>
      </c>
      <c r="BF1669" t="str">
        <f t="shared" si="1500"/>
        <v/>
      </c>
      <c r="BG1669" t="str">
        <f t="shared" si="1501"/>
        <v/>
      </c>
      <c r="BH1669" t="str">
        <f t="shared" si="1502"/>
        <v/>
      </c>
      <c r="BI1669" t="str">
        <f t="shared" si="1503"/>
        <v/>
      </c>
      <c r="BJ1669" t="str">
        <f t="shared" si="1504"/>
        <v/>
      </c>
      <c r="BK1669" t="str">
        <f t="shared" si="1505"/>
        <v/>
      </c>
      <c r="BL1669" t="str">
        <f t="shared" si="1506"/>
        <v/>
      </c>
      <c r="BM1669" t="str">
        <f t="shared" si="1507"/>
        <v/>
      </c>
      <c r="BN1669" t="str">
        <f t="shared" si="1508"/>
        <v/>
      </c>
      <c r="BO1669" t="str">
        <f t="shared" si="1509"/>
        <v/>
      </c>
      <c r="BP1669" t="str">
        <f t="shared" si="1510"/>
        <v/>
      </c>
      <c r="BQ1669" t="str">
        <f t="shared" si="1511"/>
        <v/>
      </c>
      <c r="BR1669" t="str">
        <f t="shared" si="1512"/>
        <v/>
      </c>
      <c r="BS1669" t="str">
        <f t="shared" si="1513"/>
        <v/>
      </c>
      <c r="BT1669" t="str">
        <f t="shared" si="1514"/>
        <v/>
      </c>
    </row>
    <row r="1670" spans="20:72" x14ac:dyDescent="0.25">
      <c r="T1670" t="str">
        <f t="shared" si="1490"/>
        <v/>
      </c>
      <c r="U1670" t="str">
        <f t="shared" si="1491"/>
        <v/>
      </c>
      <c r="V1670" t="str">
        <f t="shared" si="1492"/>
        <v/>
      </c>
      <c r="W1670" t="str">
        <f>IF(TRIM(INDEX(connections!$A:$A,ROW()))="","",TRIM(INDEX(connections!$A:$A,ROW())))</f>
        <v/>
      </c>
      <c r="X1670" t="str">
        <f>IF($W1670="","",TRIM(INDEX(connections!$B:$B,ROW())))</f>
        <v/>
      </c>
      <c r="Y1670" t="str">
        <f t="shared" si="1493"/>
        <v/>
      </c>
      <c r="Z1670" t="str">
        <f t="shared" si="1494"/>
        <v/>
      </c>
      <c r="AA1670" t="str">
        <f t="shared" si="1495"/>
        <v/>
      </c>
      <c r="AB1670" t="str">
        <f t="shared" si="1496"/>
        <v/>
      </c>
      <c r="AC1670" t="str">
        <f t="shared" si="1497"/>
        <v/>
      </c>
      <c r="AD1670" t="str">
        <f t="shared" si="1498"/>
        <v/>
      </c>
      <c r="AE1670" t="str">
        <f t="shared" si="1499"/>
        <v/>
      </c>
      <c r="BF1670" t="str">
        <f t="shared" si="1500"/>
        <v/>
      </c>
      <c r="BG1670" t="str">
        <f t="shared" si="1501"/>
        <v/>
      </c>
      <c r="BH1670" t="str">
        <f t="shared" si="1502"/>
        <v/>
      </c>
      <c r="BI1670" t="str">
        <f t="shared" si="1503"/>
        <v/>
      </c>
      <c r="BJ1670" t="str">
        <f t="shared" si="1504"/>
        <v/>
      </c>
      <c r="BK1670" t="str">
        <f t="shared" si="1505"/>
        <v/>
      </c>
      <c r="BL1670" t="str">
        <f t="shared" si="1506"/>
        <v/>
      </c>
      <c r="BM1670" t="str">
        <f t="shared" si="1507"/>
        <v/>
      </c>
      <c r="BN1670" t="str">
        <f t="shared" si="1508"/>
        <v/>
      </c>
      <c r="BO1670" t="str">
        <f t="shared" si="1509"/>
        <v/>
      </c>
      <c r="BP1670" t="str">
        <f t="shared" si="1510"/>
        <v/>
      </c>
      <c r="BQ1670" t="str">
        <f t="shared" si="1511"/>
        <v/>
      </c>
      <c r="BR1670" t="str">
        <f t="shared" si="1512"/>
        <v/>
      </c>
      <c r="BS1670" t="str">
        <f t="shared" si="1513"/>
        <v/>
      </c>
      <c r="BT1670" t="str">
        <f t="shared" si="1514"/>
        <v/>
      </c>
    </row>
    <row r="1671" spans="20:72" x14ac:dyDescent="0.25">
      <c r="T1671" t="str">
        <f t="shared" si="1490"/>
        <v/>
      </c>
      <c r="U1671" t="str">
        <f t="shared" si="1491"/>
        <v/>
      </c>
      <c r="V1671" t="str">
        <f t="shared" si="1492"/>
        <v/>
      </c>
      <c r="W1671" t="str">
        <f>IF(TRIM(INDEX(connections!$A:$A,ROW()))="","",TRIM(INDEX(connections!$A:$A,ROW())))</f>
        <v/>
      </c>
      <c r="X1671" t="str">
        <f>IF($W1671="","",TRIM(INDEX(connections!$B:$B,ROW())))</f>
        <v/>
      </c>
      <c r="Y1671" t="str">
        <f t="shared" si="1493"/>
        <v/>
      </c>
      <c r="Z1671" t="str">
        <f t="shared" si="1494"/>
        <v/>
      </c>
      <c r="AA1671" t="str">
        <f t="shared" si="1495"/>
        <v/>
      </c>
      <c r="AB1671" t="str">
        <f t="shared" si="1496"/>
        <v/>
      </c>
      <c r="AC1671" t="str">
        <f t="shared" si="1497"/>
        <v/>
      </c>
      <c r="AD1671" t="str">
        <f t="shared" si="1498"/>
        <v/>
      </c>
      <c r="AE1671" t="str">
        <f t="shared" si="1499"/>
        <v/>
      </c>
      <c r="BF1671" t="str">
        <f t="shared" si="1500"/>
        <v/>
      </c>
      <c r="BG1671" t="str">
        <f t="shared" si="1501"/>
        <v/>
      </c>
      <c r="BH1671" t="str">
        <f t="shared" si="1502"/>
        <v/>
      </c>
      <c r="BI1671" t="str">
        <f t="shared" si="1503"/>
        <v/>
      </c>
      <c r="BJ1671" t="str">
        <f t="shared" si="1504"/>
        <v/>
      </c>
      <c r="BK1671" t="str">
        <f t="shared" si="1505"/>
        <v/>
      </c>
      <c r="BL1671" t="str">
        <f t="shared" si="1506"/>
        <v/>
      </c>
      <c r="BM1671" t="str">
        <f t="shared" si="1507"/>
        <v/>
      </c>
      <c r="BN1671" t="str">
        <f t="shared" si="1508"/>
        <v/>
      </c>
      <c r="BO1671" t="str">
        <f t="shared" si="1509"/>
        <v/>
      </c>
      <c r="BP1671" t="str">
        <f t="shared" si="1510"/>
        <v/>
      </c>
      <c r="BQ1671" t="str">
        <f t="shared" si="1511"/>
        <v/>
      </c>
      <c r="BR1671" t="str">
        <f t="shared" si="1512"/>
        <v/>
      </c>
      <c r="BS1671" t="str">
        <f t="shared" si="1513"/>
        <v/>
      </c>
      <c r="BT1671" t="str">
        <f t="shared" si="1514"/>
        <v/>
      </c>
    </row>
    <row r="1672" spans="20:72" x14ac:dyDescent="0.25">
      <c r="T1672" t="str">
        <f t="shared" si="1490"/>
        <v/>
      </c>
      <c r="U1672" t="str">
        <f t="shared" si="1491"/>
        <v/>
      </c>
      <c r="V1672" t="str">
        <f t="shared" si="1492"/>
        <v/>
      </c>
      <c r="W1672" t="str">
        <f>IF(TRIM(INDEX(connections!$A:$A,ROW()))="","",TRIM(INDEX(connections!$A:$A,ROW())))</f>
        <v/>
      </c>
      <c r="X1672" t="str">
        <f>IF($W1672="","",TRIM(INDEX(connections!$B:$B,ROW())))</f>
        <v/>
      </c>
      <c r="Y1672" t="str">
        <f t="shared" si="1493"/>
        <v/>
      </c>
      <c r="Z1672" t="str">
        <f t="shared" si="1494"/>
        <v/>
      </c>
      <c r="AA1672" t="str">
        <f t="shared" si="1495"/>
        <v/>
      </c>
      <c r="AB1672" t="str">
        <f t="shared" si="1496"/>
        <v/>
      </c>
      <c r="AC1672" t="str">
        <f t="shared" si="1497"/>
        <v/>
      </c>
      <c r="AD1672" t="str">
        <f t="shared" si="1498"/>
        <v/>
      </c>
      <c r="AE1672" t="str">
        <f t="shared" si="1499"/>
        <v/>
      </c>
      <c r="BF1672" t="str">
        <f t="shared" si="1500"/>
        <v/>
      </c>
      <c r="BG1672" t="str">
        <f t="shared" si="1501"/>
        <v/>
      </c>
      <c r="BH1672" t="str">
        <f t="shared" si="1502"/>
        <v/>
      </c>
      <c r="BI1672" t="str">
        <f t="shared" si="1503"/>
        <v/>
      </c>
      <c r="BJ1672" t="str">
        <f t="shared" si="1504"/>
        <v/>
      </c>
      <c r="BK1672" t="str">
        <f t="shared" si="1505"/>
        <v/>
      </c>
      <c r="BL1672" t="str">
        <f t="shared" si="1506"/>
        <v/>
      </c>
      <c r="BM1672" t="str">
        <f t="shared" si="1507"/>
        <v/>
      </c>
      <c r="BN1672" t="str">
        <f t="shared" si="1508"/>
        <v/>
      </c>
      <c r="BO1672" t="str">
        <f t="shared" si="1509"/>
        <v/>
      </c>
      <c r="BP1672" t="str">
        <f t="shared" si="1510"/>
        <v/>
      </c>
      <c r="BQ1672" t="str">
        <f t="shared" si="1511"/>
        <v/>
      </c>
      <c r="BR1672" t="str">
        <f t="shared" si="1512"/>
        <v/>
      </c>
      <c r="BS1672" t="str">
        <f t="shared" si="1513"/>
        <v/>
      </c>
      <c r="BT1672" t="str">
        <f t="shared" si="1514"/>
        <v/>
      </c>
    </row>
    <row r="1673" spans="20:72" x14ac:dyDescent="0.25">
      <c r="T1673" t="str">
        <f t="shared" si="1490"/>
        <v/>
      </c>
      <c r="U1673" t="str">
        <f t="shared" si="1491"/>
        <v/>
      </c>
      <c r="V1673" t="str">
        <f t="shared" si="1492"/>
        <v/>
      </c>
      <c r="W1673" t="str">
        <f>IF(TRIM(INDEX(connections!$A:$A,ROW()))="","",TRIM(INDEX(connections!$A:$A,ROW())))</f>
        <v/>
      </c>
      <c r="X1673" t="str">
        <f>IF($W1673="","",TRIM(INDEX(connections!$B:$B,ROW())))</f>
        <v/>
      </c>
      <c r="Y1673" t="str">
        <f t="shared" si="1493"/>
        <v/>
      </c>
      <c r="Z1673" t="str">
        <f t="shared" si="1494"/>
        <v/>
      </c>
      <c r="AA1673" t="str">
        <f t="shared" si="1495"/>
        <v/>
      </c>
      <c r="AB1673" t="str">
        <f t="shared" si="1496"/>
        <v/>
      </c>
      <c r="AC1673" t="str">
        <f t="shared" si="1497"/>
        <v/>
      </c>
      <c r="AD1673" t="str">
        <f t="shared" si="1498"/>
        <v/>
      </c>
      <c r="AE1673" t="str">
        <f t="shared" si="1499"/>
        <v/>
      </c>
      <c r="BF1673" t="str">
        <f t="shared" si="1500"/>
        <v/>
      </c>
      <c r="BG1673" t="str">
        <f t="shared" si="1501"/>
        <v/>
      </c>
      <c r="BH1673" t="str">
        <f t="shared" si="1502"/>
        <v/>
      </c>
      <c r="BI1673" t="str">
        <f t="shared" si="1503"/>
        <v/>
      </c>
      <c r="BJ1673" t="str">
        <f t="shared" si="1504"/>
        <v/>
      </c>
      <c r="BK1673" t="str">
        <f t="shared" si="1505"/>
        <v/>
      </c>
      <c r="BL1673" t="str">
        <f t="shared" si="1506"/>
        <v/>
      </c>
      <c r="BM1673" t="str">
        <f t="shared" si="1507"/>
        <v/>
      </c>
      <c r="BN1673" t="str">
        <f t="shared" si="1508"/>
        <v/>
      </c>
      <c r="BO1673" t="str">
        <f t="shared" si="1509"/>
        <v/>
      </c>
      <c r="BP1673" t="str">
        <f t="shared" si="1510"/>
        <v/>
      </c>
      <c r="BQ1673" t="str">
        <f t="shared" si="1511"/>
        <v/>
      </c>
      <c r="BR1673" t="str">
        <f t="shared" si="1512"/>
        <v/>
      </c>
      <c r="BS1673" t="str">
        <f t="shared" si="1513"/>
        <v/>
      </c>
      <c r="BT1673" t="str">
        <f t="shared" si="1514"/>
        <v/>
      </c>
    </row>
    <row r="1674" spans="20:72" x14ac:dyDescent="0.25">
      <c r="T1674" t="str">
        <f t="shared" si="1490"/>
        <v/>
      </c>
      <c r="U1674" t="str">
        <f t="shared" si="1491"/>
        <v/>
      </c>
      <c r="V1674" t="str">
        <f t="shared" si="1492"/>
        <v/>
      </c>
      <c r="W1674" t="str">
        <f>IF(TRIM(INDEX(connections!$A:$A,ROW()))="","",TRIM(INDEX(connections!$A:$A,ROW())))</f>
        <v/>
      </c>
      <c r="X1674" t="str">
        <f>IF($W1674="","",TRIM(INDEX(connections!$B:$B,ROW())))</f>
        <v/>
      </c>
      <c r="Y1674" t="str">
        <f t="shared" si="1493"/>
        <v/>
      </c>
      <c r="Z1674" t="str">
        <f t="shared" si="1494"/>
        <v/>
      </c>
      <c r="AA1674" t="str">
        <f t="shared" si="1495"/>
        <v/>
      </c>
      <c r="AB1674" t="str">
        <f t="shared" si="1496"/>
        <v/>
      </c>
      <c r="AC1674" t="str">
        <f t="shared" si="1497"/>
        <v/>
      </c>
      <c r="AD1674" t="str">
        <f t="shared" si="1498"/>
        <v/>
      </c>
      <c r="AE1674" t="str">
        <f t="shared" si="1499"/>
        <v/>
      </c>
      <c r="BF1674" t="str">
        <f t="shared" si="1500"/>
        <v/>
      </c>
      <c r="BG1674" t="str">
        <f t="shared" si="1501"/>
        <v/>
      </c>
      <c r="BH1674" t="str">
        <f t="shared" si="1502"/>
        <v/>
      </c>
      <c r="BI1674" t="str">
        <f t="shared" si="1503"/>
        <v/>
      </c>
      <c r="BJ1674" t="str">
        <f t="shared" si="1504"/>
        <v/>
      </c>
      <c r="BK1674" t="str">
        <f t="shared" si="1505"/>
        <v/>
      </c>
      <c r="BL1674" t="str">
        <f t="shared" si="1506"/>
        <v/>
      </c>
      <c r="BM1674" t="str">
        <f t="shared" si="1507"/>
        <v/>
      </c>
      <c r="BN1674" t="str">
        <f t="shared" si="1508"/>
        <v/>
      </c>
      <c r="BO1674" t="str">
        <f t="shared" si="1509"/>
        <v/>
      </c>
      <c r="BP1674" t="str">
        <f t="shared" si="1510"/>
        <v/>
      </c>
      <c r="BQ1674" t="str">
        <f t="shared" si="1511"/>
        <v/>
      </c>
      <c r="BR1674" t="str">
        <f t="shared" si="1512"/>
        <v/>
      </c>
      <c r="BS1674" t="str">
        <f t="shared" si="1513"/>
        <v/>
      </c>
      <c r="BT1674" t="str">
        <f t="shared" si="1514"/>
        <v/>
      </c>
    </row>
    <row r="1675" spans="20:72" x14ac:dyDescent="0.25">
      <c r="T1675" t="str">
        <f t="shared" si="1490"/>
        <v/>
      </c>
      <c r="U1675" t="str">
        <f t="shared" si="1491"/>
        <v/>
      </c>
      <c r="V1675" t="str">
        <f t="shared" si="1492"/>
        <v/>
      </c>
      <c r="W1675" t="str">
        <f>IF(TRIM(INDEX(connections!$A:$A,ROW()))="","",TRIM(INDEX(connections!$A:$A,ROW())))</f>
        <v/>
      </c>
      <c r="X1675" t="str">
        <f>IF($W1675="","",TRIM(INDEX(connections!$B:$B,ROW())))</f>
        <v/>
      </c>
      <c r="Y1675" t="str">
        <f t="shared" si="1493"/>
        <v/>
      </c>
      <c r="Z1675" t="str">
        <f t="shared" si="1494"/>
        <v/>
      </c>
      <c r="AA1675" t="str">
        <f t="shared" si="1495"/>
        <v/>
      </c>
      <c r="AB1675" t="str">
        <f t="shared" si="1496"/>
        <v/>
      </c>
      <c r="AC1675" t="str">
        <f t="shared" si="1497"/>
        <v/>
      </c>
      <c r="AD1675" t="str">
        <f t="shared" si="1498"/>
        <v/>
      </c>
      <c r="AE1675" t="str">
        <f t="shared" si="1499"/>
        <v/>
      </c>
      <c r="BF1675" t="str">
        <f t="shared" si="1500"/>
        <v/>
      </c>
      <c r="BG1675" t="str">
        <f t="shared" si="1501"/>
        <v/>
      </c>
      <c r="BH1675" t="str">
        <f t="shared" si="1502"/>
        <v/>
      </c>
      <c r="BI1675" t="str">
        <f t="shared" si="1503"/>
        <v/>
      </c>
      <c r="BJ1675" t="str">
        <f t="shared" si="1504"/>
        <v/>
      </c>
      <c r="BK1675" t="str">
        <f t="shared" si="1505"/>
        <v/>
      </c>
      <c r="BL1675" t="str">
        <f t="shared" si="1506"/>
        <v/>
      </c>
      <c r="BM1675" t="str">
        <f t="shared" si="1507"/>
        <v/>
      </c>
      <c r="BN1675" t="str">
        <f t="shared" si="1508"/>
        <v/>
      </c>
      <c r="BO1675" t="str">
        <f t="shared" si="1509"/>
        <v/>
      </c>
      <c r="BP1675" t="str">
        <f t="shared" si="1510"/>
        <v/>
      </c>
      <c r="BQ1675" t="str">
        <f t="shared" si="1511"/>
        <v/>
      </c>
      <c r="BR1675" t="str">
        <f t="shared" si="1512"/>
        <v/>
      </c>
      <c r="BS1675" t="str">
        <f t="shared" si="1513"/>
        <v/>
      </c>
      <c r="BT1675" t="str">
        <f t="shared" si="1514"/>
        <v/>
      </c>
    </row>
    <row r="1676" spans="20:72" x14ac:dyDescent="0.25">
      <c r="T1676" t="str">
        <f t="shared" si="1490"/>
        <v/>
      </c>
      <c r="U1676" t="str">
        <f t="shared" si="1491"/>
        <v/>
      </c>
      <c r="V1676" t="str">
        <f t="shared" si="1492"/>
        <v/>
      </c>
      <c r="W1676" t="str">
        <f>IF(TRIM(INDEX(connections!$A:$A,ROW()))="","",TRIM(INDEX(connections!$A:$A,ROW())))</f>
        <v/>
      </c>
      <c r="X1676" t="str">
        <f>IF($W1676="","",TRIM(INDEX(connections!$B:$B,ROW())))</f>
        <v/>
      </c>
      <c r="Y1676" t="str">
        <f t="shared" si="1493"/>
        <v/>
      </c>
      <c r="Z1676" t="str">
        <f t="shared" si="1494"/>
        <v/>
      </c>
      <c r="AA1676" t="str">
        <f t="shared" si="1495"/>
        <v/>
      </c>
      <c r="AB1676" t="str">
        <f t="shared" si="1496"/>
        <v/>
      </c>
      <c r="AC1676" t="str">
        <f t="shared" si="1497"/>
        <v/>
      </c>
      <c r="AD1676" t="str">
        <f t="shared" si="1498"/>
        <v/>
      </c>
      <c r="AE1676" t="str">
        <f t="shared" si="1499"/>
        <v/>
      </c>
      <c r="BF1676" t="str">
        <f t="shared" si="1500"/>
        <v/>
      </c>
      <c r="BG1676" t="str">
        <f t="shared" si="1501"/>
        <v/>
      </c>
      <c r="BH1676" t="str">
        <f t="shared" si="1502"/>
        <v/>
      </c>
      <c r="BI1676" t="str">
        <f t="shared" si="1503"/>
        <v/>
      </c>
      <c r="BJ1676" t="str">
        <f t="shared" si="1504"/>
        <v/>
      </c>
      <c r="BK1676" t="str">
        <f t="shared" si="1505"/>
        <v/>
      </c>
      <c r="BL1676" t="str">
        <f t="shared" si="1506"/>
        <v/>
      </c>
      <c r="BM1676" t="str">
        <f t="shared" si="1507"/>
        <v/>
      </c>
      <c r="BN1676" t="str">
        <f t="shared" si="1508"/>
        <v/>
      </c>
      <c r="BO1676" t="str">
        <f t="shared" si="1509"/>
        <v/>
      </c>
      <c r="BP1676" t="str">
        <f t="shared" si="1510"/>
        <v/>
      </c>
      <c r="BQ1676" t="str">
        <f t="shared" si="1511"/>
        <v/>
      </c>
      <c r="BR1676" t="str">
        <f t="shared" si="1512"/>
        <v/>
      </c>
      <c r="BS1676" t="str">
        <f t="shared" si="1513"/>
        <v/>
      </c>
      <c r="BT1676" t="str">
        <f t="shared" si="1514"/>
        <v/>
      </c>
    </row>
    <row r="1677" spans="20:72" x14ac:dyDescent="0.25">
      <c r="T1677" t="str">
        <f t="shared" si="1490"/>
        <v/>
      </c>
      <c r="U1677" t="str">
        <f t="shared" si="1491"/>
        <v/>
      </c>
      <c r="V1677" t="str">
        <f t="shared" si="1492"/>
        <v/>
      </c>
      <c r="W1677" t="str">
        <f>IF(TRIM(INDEX(connections!$A:$A,ROW()))="","",TRIM(INDEX(connections!$A:$A,ROW())))</f>
        <v/>
      </c>
      <c r="X1677" t="str">
        <f>IF($W1677="","",TRIM(INDEX(connections!$B:$B,ROW())))</f>
        <v/>
      </c>
      <c r="Y1677" t="str">
        <f t="shared" si="1493"/>
        <v/>
      </c>
      <c r="Z1677" t="str">
        <f t="shared" si="1494"/>
        <v/>
      </c>
      <c r="AA1677" t="str">
        <f t="shared" si="1495"/>
        <v/>
      </c>
      <c r="AB1677" t="str">
        <f t="shared" si="1496"/>
        <v/>
      </c>
      <c r="AC1677" t="str">
        <f t="shared" si="1497"/>
        <v/>
      </c>
      <c r="AD1677" t="str">
        <f t="shared" si="1498"/>
        <v/>
      </c>
      <c r="AE1677" t="str">
        <f t="shared" si="1499"/>
        <v/>
      </c>
      <c r="BF1677" t="str">
        <f t="shared" si="1500"/>
        <v/>
      </c>
      <c r="BG1677" t="str">
        <f t="shared" si="1501"/>
        <v/>
      </c>
      <c r="BH1677" t="str">
        <f t="shared" si="1502"/>
        <v/>
      </c>
      <c r="BI1677" t="str">
        <f t="shared" si="1503"/>
        <v/>
      </c>
      <c r="BJ1677" t="str">
        <f t="shared" si="1504"/>
        <v/>
      </c>
      <c r="BK1677" t="str">
        <f t="shared" si="1505"/>
        <v/>
      </c>
      <c r="BL1677" t="str">
        <f t="shared" si="1506"/>
        <v/>
      </c>
      <c r="BM1677" t="str">
        <f t="shared" si="1507"/>
        <v/>
      </c>
      <c r="BN1677" t="str">
        <f t="shared" si="1508"/>
        <v/>
      </c>
      <c r="BO1677" t="str">
        <f t="shared" si="1509"/>
        <v/>
      </c>
      <c r="BP1677" t="str">
        <f t="shared" si="1510"/>
        <v/>
      </c>
      <c r="BQ1677" t="str">
        <f t="shared" si="1511"/>
        <v/>
      </c>
      <c r="BR1677" t="str">
        <f t="shared" si="1512"/>
        <v/>
      </c>
      <c r="BS1677" t="str">
        <f t="shared" si="1513"/>
        <v/>
      </c>
      <c r="BT1677" t="str">
        <f t="shared" si="1514"/>
        <v/>
      </c>
    </row>
    <row r="1678" spans="20:72" x14ac:dyDescent="0.25">
      <c r="T1678" t="str">
        <f t="shared" si="1490"/>
        <v/>
      </c>
      <c r="U1678" t="str">
        <f t="shared" si="1491"/>
        <v/>
      </c>
      <c r="V1678" t="str">
        <f t="shared" si="1492"/>
        <v/>
      </c>
      <c r="W1678" t="str">
        <f>IF(TRIM(INDEX(connections!$A:$A,ROW()))="","",TRIM(INDEX(connections!$A:$A,ROW())))</f>
        <v/>
      </c>
      <c r="X1678" t="str">
        <f>IF($W1678="","",TRIM(INDEX(connections!$B:$B,ROW())))</f>
        <v/>
      </c>
      <c r="Y1678" t="str">
        <f t="shared" si="1493"/>
        <v/>
      </c>
      <c r="Z1678" t="str">
        <f t="shared" si="1494"/>
        <v/>
      </c>
      <c r="AA1678" t="str">
        <f t="shared" si="1495"/>
        <v/>
      </c>
      <c r="AB1678" t="str">
        <f t="shared" si="1496"/>
        <v/>
      </c>
      <c r="AC1678" t="str">
        <f t="shared" si="1497"/>
        <v/>
      </c>
      <c r="AD1678" t="str">
        <f t="shared" si="1498"/>
        <v/>
      </c>
      <c r="AE1678" t="str">
        <f t="shared" si="1499"/>
        <v/>
      </c>
      <c r="BF1678" t="str">
        <f t="shared" si="1500"/>
        <v/>
      </c>
      <c r="BG1678" t="str">
        <f t="shared" si="1501"/>
        <v/>
      </c>
      <c r="BH1678" t="str">
        <f t="shared" si="1502"/>
        <v/>
      </c>
      <c r="BI1678" t="str">
        <f t="shared" si="1503"/>
        <v/>
      </c>
      <c r="BJ1678" t="str">
        <f t="shared" si="1504"/>
        <v/>
      </c>
      <c r="BK1678" t="str">
        <f t="shared" si="1505"/>
        <v/>
      </c>
      <c r="BL1678" t="str">
        <f t="shared" si="1506"/>
        <v/>
      </c>
      <c r="BM1678" t="str">
        <f t="shared" si="1507"/>
        <v/>
      </c>
      <c r="BN1678" t="str">
        <f t="shared" si="1508"/>
        <v/>
      </c>
      <c r="BO1678" t="str">
        <f t="shared" si="1509"/>
        <v/>
      </c>
      <c r="BP1678" t="str">
        <f t="shared" si="1510"/>
        <v/>
      </c>
      <c r="BQ1678" t="str">
        <f t="shared" si="1511"/>
        <v/>
      </c>
      <c r="BR1678" t="str">
        <f t="shared" si="1512"/>
        <v/>
      </c>
      <c r="BS1678" t="str">
        <f t="shared" si="1513"/>
        <v/>
      </c>
      <c r="BT1678" t="str">
        <f t="shared" si="1514"/>
        <v/>
      </c>
    </row>
    <row r="1679" spans="20:72" x14ac:dyDescent="0.25">
      <c r="T1679" t="str">
        <f t="shared" si="1490"/>
        <v/>
      </c>
      <c r="U1679" t="str">
        <f t="shared" si="1491"/>
        <v/>
      </c>
      <c r="V1679" t="str">
        <f t="shared" si="1492"/>
        <v/>
      </c>
      <c r="W1679" t="str">
        <f>IF(TRIM(INDEX(connections!$A:$A,ROW()))="","",TRIM(INDEX(connections!$A:$A,ROW())))</f>
        <v/>
      </c>
      <c r="X1679" t="str">
        <f>IF($W1679="","",TRIM(INDEX(connections!$B:$B,ROW())))</f>
        <v/>
      </c>
      <c r="Y1679" t="str">
        <f t="shared" si="1493"/>
        <v/>
      </c>
      <c r="Z1679" t="str">
        <f t="shared" si="1494"/>
        <v/>
      </c>
      <c r="AA1679" t="str">
        <f t="shared" si="1495"/>
        <v/>
      </c>
      <c r="AB1679" t="str">
        <f t="shared" si="1496"/>
        <v/>
      </c>
      <c r="AC1679" t="str">
        <f t="shared" si="1497"/>
        <v/>
      </c>
      <c r="AD1679" t="str">
        <f t="shared" si="1498"/>
        <v/>
      </c>
      <c r="AE1679" t="str">
        <f t="shared" si="1499"/>
        <v/>
      </c>
      <c r="BF1679" t="str">
        <f t="shared" si="1500"/>
        <v/>
      </c>
      <c r="BG1679" t="str">
        <f t="shared" si="1501"/>
        <v/>
      </c>
      <c r="BH1679" t="str">
        <f t="shared" si="1502"/>
        <v/>
      </c>
      <c r="BI1679" t="str">
        <f t="shared" si="1503"/>
        <v/>
      </c>
      <c r="BJ1679" t="str">
        <f t="shared" si="1504"/>
        <v/>
      </c>
      <c r="BK1679" t="str">
        <f t="shared" si="1505"/>
        <v/>
      </c>
      <c r="BL1679" t="str">
        <f t="shared" si="1506"/>
        <v/>
      </c>
      <c r="BM1679" t="str">
        <f t="shared" si="1507"/>
        <v/>
      </c>
      <c r="BN1679" t="str">
        <f t="shared" si="1508"/>
        <v/>
      </c>
      <c r="BO1679" t="str">
        <f t="shared" si="1509"/>
        <v/>
      </c>
      <c r="BP1679" t="str">
        <f t="shared" si="1510"/>
        <v/>
      </c>
      <c r="BQ1679" t="str">
        <f t="shared" si="1511"/>
        <v/>
      </c>
      <c r="BR1679" t="str">
        <f t="shared" si="1512"/>
        <v/>
      </c>
      <c r="BS1679" t="str">
        <f t="shared" si="1513"/>
        <v/>
      </c>
      <c r="BT1679" t="str">
        <f t="shared" si="1514"/>
        <v/>
      </c>
    </row>
    <row r="1680" spans="20:72" x14ac:dyDescent="0.25">
      <c r="T1680" t="str">
        <f t="shared" si="1490"/>
        <v/>
      </c>
      <c r="U1680" t="str">
        <f t="shared" si="1491"/>
        <v/>
      </c>
      <c r="V1680" t="str">
        <f t="shared" si="1492"/>
        <v/>
      </c>
      <c r="W1680" t="str">
        <f>IF(TRIM(INDEX(connections!$A:$A,ROW()))="","",TRIM(INDEX(connections!$A:$A,ROW())))</f>
        <v/>
      </c>
      <c r="X1680" t="str">
        <f>IF($W1680="","",TRIM(INDEX(connections!$B:$B,ROW())))</f>
        <v/>
      </c>
      <c r="Y1680" t="str">
        <f t="shared" si="1493"/>
        <v/>
      </c>
      <c r="Z1680" t="str">
        <f t="shared" si="1494"/>
        <v/>
      </c>
      <c r="AA1680" t="str">
        <f t="shared" si="1495"/>
        <v/>
      </c>
      <c r="AB1680" t="str">
        <f t="shared" si="1496"/>
        <v/>
      </c>
      <c r="AC1680" t="str">
        <f t="shared" si="1497"/>
        <v/>
      </c>
      <c r="AD1680" t="str">
        <f t="shared" si="1498"/>
        <v/>
      </c>
      <c r="AE1680" t="str">
        <f t="shared" si="1499"/>
        <v/>
      </c>
      <c r="BF1680" t="str">
        <f t="shared" si="1500"/>
        <v/>
      </c>
      <c r="BG1680" t="str">
        <f t="shared" si="1501"/>
        <v/>
      </c>
      <c r="BH1680" t="str">
        <f t="shared" si="1502"/>
        <v/>
      </c>
      <c r="BI1680" t="str">
        <f t="shared" si="1503"/>
        <v/>
      </c>
      <c r="BJ1680" t="str">
        <f t="shared" si="1504"/>
        <v/>
      </c>
      <c r="BK1680" t="str">
        <f t="shared" si="1505"/>
        <v/>
      </c>
      <c r="BL1680" t="str">
        <f t="shared" si="1506"/>
        <v/>
      </c>
      <c r="BM1680" t="str">
        <f t="shared" si="1507"/>
        <v/>
      </c>
      <c r="BN1680" t="str">
        <f t="shared" si="1508"/>
        <v/>
      </c>
      <c r="BO1680" t="str">
        <f t="shared" si="1509"/>
        <v/>
      </c>
      <c r="BP1680" t="str">
        <f t="shared" si="1510"/>
        <v/>
      </c>
      <c r="BQ1680" t="str">
        <f t="shared" si="1511"/>
        <v/>
      </c>
      <c r="BR1680" t="str">
        <f t="shared" si="1512"/>
        <v/>
      </c>
      <c r="BS1680" t="str">
        <f t="shared" si="1513"/>
        <v/>
      </c>
      <c r="BT1680" t="str">
        <f t="shared" si="1514"/>
        <v/>
      </c>
    </row>
    <row r="1681" spans="20:72" x14ac:dyDescent="0.25">
      <c r="T1681" t="str">
        <f t="shared" si="1490"/>
        <v/>
      </c>
      <c r="U1681" t="str">
        <f t="shared" si="1491"/>
        <v/>
      </c>
      <c r="V1681" t="str">
        <f t="shared" si="1492"/>
        <v/>
      </c>
      <c r="W1681" t="str">
        <f>IF(TRIM(INDEX(connections!$A:$A,ROW()))="","",TRIM(INDEX(connections!$A:$A,ROW())))</f>
        <v/>
      </c>
      <c r="X1681" t="str">
        <f>IF($W1681="","",TRIM(INDEX(connections!$B:$B,ROW())))</f>
        <v/>
      </c>
      <c r="Y1681" t="str">
        <f t="shared" si="1493"/>
        <v/>
      </c>
      <c r="Z1681" t="str">
        <f t="shared" si="1494"/>
        <v/>
      </c>
      <c r="AA1681" t="str">
        <f t="shared" si="1495"/>
        <v/>
      </c>
      <c r="AB1681" t="str">
        <f t="shared" si="1496"/>
        <v/>
      </c>
      <c r="AC1681" t="str">
        <f t="shared" si="1497"/>
        <v/>
      </c>
      <c r="AD1681" t="str">
        <f t="shared" si="1498"/>
        <v/>
      </c>
      <c r="AE1681" t="str">
        <f t="shared" si="1499"/>
        <v/>
      </c>
      <c r="BF1681" t="str">
        <f t="shared" si="1500"/>
        <v/>
      </c>
      <c r="BG1681" t="str">
        <f t="shared" si="1501"/>
        <v/>
      </c>
      <c r="BH1681" t="str">
        <f t="shared" si="1502"/>
        <v/>
      </c>
      <c r="BI1681" t="str">
        <f t="shared" si="1503"/>
        <v/>
      </c>
      <c r="BJ1681" t="str">
        <f t="shared" si="1504"/>
        <v/>
      </c>
      <c r="BK1681" t="str">
        <f t="shared" si="1505"/>
        <v/>
      </c>
      <c r="BL1681" t="str">
        <f t="shared" si="1506"/>
        <v/>
      </c>
      <c r="BM1681" t="str">
        <f t="shared" si="1507"/>
        <v/>
      </c>
      <c r="BN1681" t="str">
        <f t="shared" si="1508"/>
        <v/>
      </c>
      <c r="BO1681" t="str">
        <f t="shared" si="1509"/>
        <v/>
      </c>
      <c r="BP1681" t="str">
        <f t="shared" si="1510"/>
        <v/>
      </c>
      <c r="BQ1681" t="str">
        <f t="shared" si="1511"/>
        <v/>
      </c>
      <c r="BR1681" t="str">
        <f t="shared" si="1512"/>
        <v/>
      </c>
      <c r="BS1681" t="str">
        <f t="shared" si="1513"/>
        <v/>
      </c>
      <c r="BT1681" t="str">
        <f t="shared" si="1514"/>
        <v/>
      </c>
    </row>
    <row r="1682" spans="20:72" x14ac:dyDescent="0.25">
      <c r="T1682" t="str">
        <f t="shared" si="1490"/>
        <v/>
      </c>
      <c r="U1682" t="str">
        <f t="shared" si="1491"/>
        <v/>
      </c>
      <c r="V1682" t="str">
        <f t="shared" si="1492"/>
        <v/>
      </c>
      <c r="W1682" t="str">
        <f>IF(TRIM(INDEX(connections!$A:$A,ROW()))="","",TRIM(INDEX(connections!$A:$A,ROW())))</f>
        <v/>
      </c>
      <c r="X1682" t="str">
        <f>IF($W1682="","",TRIM(INDEX(connections!$B:$B,ROW())))</f>
        <v/>
      </c>
      <c r="Y1682" t="str">
        <f t="shared" si="1493"/>
        <v/>
      </c>
      <c r="Z1682" t="str">
        <f t="shared" si="1494"/>
        <v/>
      </c>
      <c r="AA1682" t="str">
        <f t="shared" si="1495"/>
        <v/>
      </c>
      <c r="AB1682" t="str">
        <f t="shared" si="1496"/>
        <v/>
      </c>
      <c r="AC1682" t="str">
        <f t="shared" si="1497"/>
        <v/>
      </c>
      <c r="AD1682" t="str">
        <f t="shared" si="1498"/>
        <v/>
      </c>
      <c r="AE1682" t="str">
        <f t="shared" si="1499"/>
        <v/>
      </c>
      <c r="BF1682" t="str">
        <f t="shared" si="1500"/>
        <v/>
      </c>
      <c r="BG1682" t="str">
        <f t="shared" si="1501"/>
        <v/>
      </c>
      <c r="BH1682" t="str">
        <f t="shared" si="1502"/>
        <v/>
      </c>
      <c r="BI1682" t="str">
        <f t="shared" si="1503"/>
        <v/>
      </c>
      <c r="BJ1682" t="str">
        <f t="shared" si="1504"/>
        <v/>
      </c>
      <c r="BK1682" t="str">
        <f t="shared" si="1505"/>
        <v/>
      </c>
      <c r="BL1682" t="str">
        <f t="shared" si="1506"/>
        <v/>
      </c>
      <c r="BM1682" t="str">
        <f t="shared" si="1507"/>
        <v/>
      </c>
      <c r="BN1682" t="str">
        <f t="shared" si="1508"/>
        <v/>
      </c>
      <c r="BO1682" t="str">
        <f t="shared" si="1509"/>
        <v/>
      </c>
      <c r="BP1682" t="str">
        <f t="shared" si="1510"/>
        <v/>
      </c>
      <c r="BQ1682" t="str">
        <f t="shared" si="1511"/>
        <v/>
      </c>
      <c r="BR1682" t="str">
        <f t="shared" si="1512"/>
        <v/>
      </c>
      <c r="BS1682" t="str">
        <f t="shared" si="1513"/>
        <v/>
      </c>
      <c r="BT1682" t="str">
        <f t="shared" si="1514"/>
        <v/>
      </c>
    </row>
    <row r="1683" spans="20:72" x14ac:dyDescent="0.25">
      <c r="T1683" t="str">
        <f t="shared" si="1490"/>
        <v/>
      </c>
      <c r="U1683" t="str">
        <f t="shared" si="1491"/>
        <v/>
      </c>
      <c r="V1683" t="str">
        <f t="shared" si="1492"/>
        <v/>
      </c>
      <c r="W1683" t="str">
        <f>IF(TRIM(INDEX(connections!$A:$A,ROW()))="","",TRIM(INDEX(connections!$A:$A,ROW())))</f>
        <v/>
      </c>
      <c r="X1683" t="str">
        <f>IF($W1683="","",TRIM(INDEX(connections!$B:$B,ROW())))</f>
        <v/>
      </c>
      <c r="Y1683" t="str">
        <f t="shared" si="1493"/>
        <v/>
      </c>
      <c r="Z1683" t="str">
        <f t="shared" si="1494"/>
        <v/>
      </c>
      <c r="AA1683" t="str">
        <f t="shared" si="1495"/>
        <v/>
      </c>
      <c r="AB1683" t="str">
        <f t="shared" si="1496"/>
        <v/>
      </c>
      <c r="AC1683" t="str">
        <f t="shared" si="1497"/>
        <v/>
      </c>
      <c r="AD1683" t="str">
        <f t="shared" si="1498"/>
        <v/>
      </c>
      <c r="AE1683" t="str">
        <f t="shared" si="1499"/>
        <v/>
      </c>
      <c r="BF1683" t="str">
        <f t="shared" si="1500"/>
        <v/>
      </c>
      <c r="BG1683" t="str">
        <f t="shared" si="1501"/>
        <v/>
      </c>
      <c r="BH1683" t="str">
        <f t="shared" si="1502"/>
        <v/>
      </c>
      <c r="BI1683" t="str">
        <f t="shared" si="1503"/>
        <v/>
      </c>
      <c r="BJ1683" t="str">
        <f t="shared" si="1504"/>
        <v/>
      </c>
      <c r="BK1683" t="str">
        <f t="shared" si="1505"/>
        <v/>
      </c>
      <c r="BL1683" t="str">
        <f t="shared" si="1506"/>
        <v/>
      </c>
      <c r="BM1683" t="str">
        <f t="shared" si="1507"/>
        <v/>
      </c>
      <c r="BN1683" t="str">
        <f t="shared" si="1508"/>
        <v/>
      </c>
      <c r="BO1683" t="str">
        <f t="shared" si="1509"/>
        <v/>
      </c>
      <c r="BP1683" t="str">
        <f t="shared" si="1510"/>
        <v/>
      </c>
      <c r="BQ1683" t="str">
        <f t="shared" si="1511"/>
        <v/>
      </c>
      <c r="BR1683" t="str">
        <f t="shared" si="1512"/>
        <v/>
      </c>
      <c r="BS1683" t="str">
        <f t="shared" si="1513"/>
        <v/>
      </c>
      <c r="BT1683" t="str">
        <f t="shared" si="1514"/>
        <v/>
      </c>
    </row>
    <row r="1684" spans="20:72" x14ac:dyDescent="0.25">
      <c r="T1684" t="str">
        <f t="shared" si="1490"/>
        <v/>
      </c>
      <c r="U1684" t="str">
        <f t="shared" si="1491"/>
        <v/>
      </c>
      <c r="V1684" t="str">
        <f t="shared" si="1492"/>
        <v/>
      </c>
      <c r="W1684" t="str">
        <f>IF(TRIM(INDEX(connections!$A:$A,ROW()))="","",TRIM(INDEX(connections!$A:$A,ROW())))</f>
        <v/>
      </c>
      <c r="X1684" t="str">
        <f>IF($W1684="","",TRIM(INDEX(connections!$B:$B,ROW())))</f>
        <v/>
      </c>
      <c r="Y1684" t="str">
        <f t="shared" si="1493"/>
        <v/>
      </c>
      <c r="Z1684" t="str">
        <f t="shared" si="1494"/>
        <v/>
      </c>
      <c r="AA1684" t="str">
        <f t="shared" si="1495"/>
        <v/>
      </c>
      <c r="AB1684" t="str">
        <f t="shared" si="1496"/>
        <v/>
      </c>
      <c r="AC1684" t="str">
        <f t="shared" si="1497"/>
        <v/>
      </c>
      <c r="AD1684" t="str">
        <f t="shared" si="1498"/>
        <v/>
      </c>
      <c r="AE1684" t="str">
        <f t="shared" si="1499"/>
        <v/>
      </c>
      <c r="BF1684" t="str">
        <f t="shared" si="1500"/>
        <v/>
      </c>
      <c r="BG1684" t="str">
        <f t="shared" si="1501"/>
        <v/>
      </c>
      <c r="BH1684" t="str">
        <f t="shared" si="1502"/>
        <v/>
      </c>
      <c r="BI1684" t="str">
        <f t="shared" si="1503"/>
        <v/>
      </c>
      <c r="BJ1684" t="str">
        <f t="shared" si="1504"/>
        <v/>
      </c>
      <c r="BK1684" t="str">
        <f t="shared" si="1505"/>
        <v/>
      </c>
      <c r="BL1684" t="str">
        <f t="shared" si="1506"/>
        <v/>
      </c>
      <c r="BM1684" t="str">
        <f t="shared" si="1507"/>
        <v/>
      </c>
      <c r="BN1684" t="str">
        <f t="shared" si="1508"/>
        <v/>
      </c>
      <c r="BO1684" t="str">
        <f t="shared" si="1509"/>
        <v/>
      </c>
      <c r="BP1684" t="str">
        <f t="shared" si="1510"/>
        <v/>
      </c>
      <c r="BQ1684" t="str">
        <f t="shared" si="1511"/>
        <v/>
      </c>
      <c r="BR1684" t="str">
        <f t="shared" si="1512"/>
        <v/>
      </c>
      <c r="BS1684" t="str">
        <f t="shared" si="1513"/>
        <v/>
      </c>
      <c r="BT1684" t="str">
        <f t="shared" si="1514"/>
        <v/>
      </c>
    </row>
    <row r="1685" spans="20:72" x14ac:dyDescent="0.25">
      <c r="T1685" t="str">
        <f t="shared" si="1490"/>
        <v/>
      </c>
      <c r="U1685" t="str">
        <f t="shared" si="1491"/>
        <v/>
      </c>
      <c r="V1685" t="str">
        <f t="shared" si="1492"/>
        <v/>
      </c>
      <c r="W1685" t="str">
        <f>IF(TRIM(INDEX(connections!$A:$A,ROW()))="","",TRIM(INDEX(connections!$A:$A,ROW())))</f>
        <v/>
      </c>
      <c r="X1685" t="str">
        <f>IF($W1685="","",TRIM(INDEX(connections!$B:$B,ROW())))</f>
        <v/>
      </c>
      <c r="Y1685" t="str">
        <f t="shared" si="1493"/>
        <v/>
      </c>
      <c r="Z1685" t="str">
        <f t="shared" si="1494"/>
        <v/>
      </c>
      <c r="AA1685" t="str">
        <f t="shared" si="1495"/>
        <v/>
      </c>
      <c r="AB1685" t="str">
        <f t="shared" si="1496"/>
        <v/>
      </c>
      <c r="AC1685" t="str">
        <f t="shared" si="1497"/>
        <v/>
      </c>
      <c r="AD1685" t="str">
        <f t="shared" si="1498"/>
        <v/>
      </c>
      <c r="AE1685" t="str">
        <f t="shared" si="1499"/>
        <v/>
      </c>
      <c r="BF1685" t="str">
        <f t="shared" si="1500"/>
        <v/>
      </c>
      <c r="BG1685" t="str">
        <f t="shared" si="1501"/>
        <v/>
      </c>
      <c r="BH1685" t="str">
        <f t="shared" si="1502"/>
        <v/>
      </c>
      <c r="BI1685" t="str">
        <f t="shared" si="1503"/>
        <v/>
      </c>
      <c r="BJ1685" t="str">
        <f t="shared" si="1504"/>
        <v/>
      </c>
      <c r="BK1685" t="str">
        <f t="shared" si="1505"/>
        <v/>
      </c>
      <c r="BL1685" t="str">
        <f t="shared" si="1506"/>
        <v/>
      </c>
      <c r="BM1685" t="str">
        <f t="shared" si="1507"/>
        <v/>
      </c>
      <c r="BN1685" t="str">
        <f t="shared" si="1508"/>
        <v/>
      </c>
      <c r="BO1685" t="str">
        <f t="shared" si="1509"/>
        <v/>
      </c>
      <c r="BP1685" t="str">
        <f t="shared" si="1510"/>
        <v/>
      </c>
      <c r="BQ1685" t="str">
        <f t="shared" si="1511"/>
        <v/>
      </c>
      <c r="BR1685" t="str">
        <f t="shared" si="1512"/>
        <v/>
      </c>
      <c r="BS1685" t="str">
        <f t="shared" si="1513"/>
        <v/>
      </c>
      <c r="BT1685" t="str">
        <f t="shared" si="1514"/>
        <v/>
      </c>
    </row>
    <row r="1686" spans="20:72" x14ac:dyDescent="0.25">
      <c r="T1686" t="str">
        <f t="shared" si="1490"/>
        <v/>
      </c>
      <c r="U1686" t="str">
        <f t="shared" si="1491"/>
        <v/>
      </c>
      <c r="V1686" t="str">
        <f t="shared" si="1492"/>
        <v/>
      </c>
      <c r="W1686" t="str">
        <f>IF(TRIM(INDEX(connections!$A:$A,ROW()))="","",TRIM(INDEX(connections!$A:$A,ROW())))</f>
        <v/>
      </c>
      <c r="X1686" t="str">
        <f>IF($W1686="","",TRIM(INDEX(connections!$B:$B,ROW())))</f>
        <v/>
      </c>
      <c r="Y1686" t="str">
        <f t="shared" si="1493"/>
        <v/>
      </c>
      <c r="Z1686" t="str">
        <f t="shared" si="1494"/>
        <v/>
      </c>
      <c r="AA1686" t="str">
        <f t="shared" si="1495"/>
        <v/>
      </c>
      <c r="AB1686" t="str">
        <f t="shared" si="1496"/>
        <v/>
      </c>
      <c r="AC1686" t="str">
        <f t="shared" si="1497"/>
        <v/>
      </c>
      <c r="AD1686" t="str">
        <f t="shared" si="1498"/>
        <v/>
      </c>
      <c r="AE1686" t="str">
        <f t="shared" si="1499"/>
        <v/>
      </c>
      <c r="BF1686" t="str">
        <f t="shared" si="1500"/>
        <v/>
      </c>
      <c r="BG1686" t="str">
        <f t="shared" si="1501"/>
        <v/>
      </c>
      <c r="BH1686" t="str">
        <f t="shared" si="1502"/>
        <v/>
      </c>
      <c r="BI1686" t="str">
        <f t="shared" si="1503"/>
        <v/>
      </c>
      <c r="BJ1686" t="str">
        <f t="shared" si="1504"/>
        <v/>
      </c>
      <c r="BK1686" t="str">
        <f t="shared" si="1505"/>
        <v/>
      </c>
      <c r="BL1686" t="str">
        <f t="shared" si="1506"/>
        <v/>
      </c>
      <c r="BM1686" t="str">
        <f t="shared" si="1507"/>
        <v/>
      </c>
      <c r="BN1686" t="str">
        <f t="shared" si="1508"/>
        <v/>
      </c>
      <c r="BO1686" t="str">
        <f t="shared" si="1509"/>
        <v/>
      </c>
      <c r="BP1686" t="str">
        <f t="shared" si="1510"/>
        <v/>
      </c>
      <c r="BQ1686" t="str">
        <f t="shared" si="1511"/>
        <v/>
      </c>
      <c r="BR1686" t="str">
        <f t="shared" si="1512"/>
        <v/>
      </c>
      <c r="BS1686" t="str">
        <f t="shared" si="1513"/>
        <v/>
      </c>
      <c r="BT1686" t="str">
        <f t="shared" si="1514"/>
        <v/>
      </c>
    </row>
    <row r="1687" spans="20:72" x14ac:dyDescent="0.25">
      <c r="T1687" t="str">
        <f t="shared" si="1490"/>
        <v/>
      </c>
      <c r="U1687" t="str">
        <f t="shared" si="1491"/>
        <v/>
      </c>
      <c r="V1687" t="str">
        <f t="shared" si="1492"/>
        <v/>
      </c>
      <c r="W1687" t="str">
        <f>IF(TRIM(INDEX(connections!$A:$A,ROW()))="","",TRIM(INDEX(connections!$A:$A,ROW())))</f>
        <v/>
      </c>
      <c r="X1687" t="str">
        <f>IF($W1687="","",TRIM(INDEX(connections!$B:$B,ROW())))</f>
        <v/>
      </c>
      <c r="Y1687" t="str">
        <f t="shared" si="1493"/>
        <v/>
      </c>
      <c r="Z1687" t="str">
        <f t="shared" si="1494"/>
        <v/>
      </c>
      <c r="AA1687" t="str">
        <f t="shared" si="1495"/>
        <v/>
      </c>
      <c r="AB1687" t="str">
        <f t="shared" si="1496"/>
        <v/>
      </c>
      <c r="AC1687" t="str">
        <f t="shared" si="1497"/>
        <v/>
      </c>
      <c r="AD1687" t="str">
        <f t="shared" si="1498"/>
        <v/>
      </c>
      <c r="AE1687" t="str">
        <f t="shared" si="1499"/>
        <v/>
      </c>
      <c r="BF1687" t="str">
        <f t="shared" si="1500"/>
        <v/>
      </c>
      <c r="BG1687" t="str">
        <f t="shared" si="1501"/>
        <v/>
      </c>
      <c r="BH1687" t="str">
        <f t="shared" si="1502"/>
        <v/>
      </c>
      <c r="BI1687" t="str">
        <f t="shared" si="1503"/>
        <v/>
      </c>
      <c r="BJ1687" t="str">
        <f t="shared" si="1504"/>
        <v/>
      </c>
      <c r="BK1687" t="str">
        <f t="shared" si="1505"/>
        <v/>
      </c>
      <c r="BL1687" t="str">
        <f t="shared" si="1506"/>
        <v/>
      </c>
      <c r="BM1687" t="str">
        <f t="shared" si="1507"/>
        <v/>
      </c>
      <c r="BN1687" t="str">
        <f t="shared" si="1508"/>
        <v/>
      </c>
      <c r="BO1687" t="str">
        <f t="shared" si="1509"/>
        <v/>
      </c>
      <c r="BP1687" t="str">
        <f t="shared" si="1510"/>
        <v/>
      </c>
      <c r="BQ1687" t="str">
        <f t="shared" si="1511"/>
        <v/>
      </c>
      <c r="BR1687" t="str">
        <f t="shared" si="1512"/>
        <v/>
      </c>
      <c r="BS1687" t="str">
        <f t="shared" si="1513"/>
        <v/>
      </c>
      <c r="BT1687" t="str">
        <f t="shared" si="1514"/>
        <v/>
      </c>
    </row>
    <row r="1688" spans="20:72" x14ac:dyDescent="0.25">
      <c r="T1688" t="str">
        <f t="shared" si="1490"/>
        <v/>
      </c>
      <c r="U1688" t="str">
        <f t="shared" si="1491"/>
        <v/>
      </c>
      <c r="V1688" t="str">
        <f t="shared" si="1492"/>
        <v/>
      </c>
      <c r="W1688" t="str">
        <f>IF(TRIM(INDEX(connections!$A:$A,ROW()))="","",TRIM(INDEX(connections!$A:$A,ROW())))</f>
        <v/>
      </c>
      <c r="X1688" t="str">
        <f>IF($W1688="","",TRIM(INDEX(connections!$B:$B,ROW())))</f>
        <v/>
      </c>
      <c r="Y1688" t="str">
        <f t="shared" si="1493"/>
        <v/>
      </c>
      <c r="Z1688" t="str">
        <f t="shared" si="1494"/>
        <v/>
      </c>
      <c r="AA1688" t="str">
        <f t="shared" si="1495"/>
        <v/>
      </c>
      <c r="AB1688" t="str">
        <f t="shared" si="1496"/>
        <v/>
      </c>
      <c r="AC1688" t="str">
        <f t="shared" si="1497"/>
        <v/>
      </c>
      <c r="AD1688" t="str">
        <f t="shared" si="1498"/>
        <v/>
      </c>
      <c r="AE1688" t="str">
        <f t="shared" si="1499"/>
        <v/>
      </c>
      <c r="BF1688" t="str">
        <f t="shared" si="1500"/>
        <v/>
      </c>
      <c r="BG1688" t="str">
        <f t="shared" si="1501"/>
        <v/>
      </c>
      <c r="BH1688" t="str">
        <f t="shared" si="1502"/>
        <v/>
      </c>
      <c r="BI1688" t="str">
        <f t="shared" si="1503"/>
        <v/>
      </c>
      <c r="BJ1688" t="str">
        <f t="shared" si="1504"/>
        <v/>
      </c>
      <c r="BK1688" t="str">
        <f t="shared" si="1505"/>
        <v/>
      </c>
      <c r="BL1688" t="str">
        <f t="shared" si="1506"/>
        <v/>
      </c>
      <c r="BM1688" t="str">
        <f t="shared" si="1507"/>
        <v/>
      </c>
      <c r="BN1688" t="str">
        <f t="shared" si="1508"/>
        <v/>
      </c>
      <c r="BO1688" t="str">
        <f t="shared" si="1509"/>
        <v/>
      </c>
      <c r="BP1688" t="str">
        <f t="shared" si="1510"/>
        <v/>
      </c>
      <c r="BQ1688" t="str">
        <f t="shared" si="1511"/>
        <v/>
      </c>
      <c r="BR1688" t="str">
        <f t="shared" si="1512"/>
        <v/>
      </c>
      <c r="BS1688" t="str">
        <f t="shared" si="1513"/>
        <v/>
      </c>
      <c r="BT1688" t="str">
        <f t="shared" si="1514"/>
        <v/>
      </c>
    </row>
    <row r="1689" spans="20:72" x14ac:dyDescent="0.25">
      <c r="T1689" t="str">
        <f t="shared" si="1490"/>
        <v/>
      </c>
      <c r="U1689" t="str">
        <f t="shared" si="1491"/>
        <v/>
      </c>
      <c r="V1689" t="str">
        <f t="shared" si="1492"/>
        <v/>
      </c>
      <c r="W1689" t="str">
        <f>IF(TRIM(INDEX(connections!$A:$A,ROW()))="","",TRIM(INDEX(connections!$A:$A,ROW())))</f>
        <v/>
      </c>
      <c r="X1689" t="str">
        <f>IF($W1689="","",TRIM(INDEX(connections!$B:$B,ROW())))</f>
        <v/>
      </c>
      <c r="Y1689" t="str">
        <f t="shared" si="1493"/>
        <v/>
      </c>
      <c r="Z1689" t="str">
        <f t="shared" si="1494"/>
        <v/>
      </c>
      <c r="AA1689" t="str">
        <f t="shared" si="1495"/>
        <v/>
      </c>
      <c r="AB1689" t="str">
        <f t="shared" si="1496"/>
        <v/>
      </c>
      <c r="AC1689" t="str">
        <f t="shared" si="1497"/>
        <v/>
      </c>
      <c r="AD1689" t="str">
        <f t="shared" si="1498"/>
        <v/>
      </c>
      <c r="AE1689" t="str">
        <f t="shared" si="1499"/>
        <v/>
      </c>
      <c r="BF1689" t="str">
        <f t="shared" si="1500"/>
        <v/>
      </c>
      <c r="BG1689" t="str">
        <f t="shared" si="1501"/>
        <v/>
      </c>
      <c r="BH1689" t="str">
        <f t="shared" si="1502"/>
        <v/>
      </c>
      <c r="BI1689" t="str">
        <f t="shared" si="1503"/>
        <v/>
      </c>
      <c r="BJ1689" t="str">
        <f t="shared" si="1504"/>
        <v/>
      </c>
      <c r="BK1689" t="str">
        <f t="shared" si="1505"/>
        <v/>
      </c>
      <c r="BL1689" t="str">
        <f t="shared" si="1506"/>
        <v/>
      </c>
      <c r="BM1689" t="str">
        <f t="shared" si="1507"/>
        <v/>
      </c>
      <c r="BN1689" t="str">
        <f t="shared" si="1508"/>
        <v/>
      </c>
      <c r="BO1689" t="str">
        <f t="shared" si="1509"/>
        <v/>
      </c>
      <c r="BP1689" t="str">
        <f t="shared" si="1510"/>
        <v/>
      </c>
      <c r="BQ1689" t="str">
        <f t="shared" si="1511"/>
        <v/>
      </c>
      <c r="BR1689" t="str">
        <f t="shared" si="1512"/>
        <v/>
      </c>
      <c r="BS1689" t="str">
        <f t="shared" si="1513"/>
        <v/>
      </c>
      <c r="BT1689" t="str">
        <f t="shared" si="1514"/>
        <v/>
      </c>
    </row>
    <row r="1690" spans="20:72" x14ac:dyDescent="0.25">
      <c r="T1690" t="str">
        <f t="shared" si="1490"/>
        <v/>
      </c>
      <c r="U1690" t="str">
        <f t="shared" si="1491"/>
        <v/>
      </c>
      <c r="V1690" t="str">
        <f t="shared" si="1492"/>
        <v/>
      </c>
      <c r="W1690" t="str">
        <f>IF(TRIM(INDEX(connections!$A:$A,ROW()))="","",TRIM(INDEX(connections!$A:$A,ROW())))</f>
        <v/>
      </c>
      <c r="X1690" t="str">
        <f>IF($W1690="","",TRIM(INDEX(connections!$B:$B,ROW())))</f>
        <v/>
      </c>
      <c r="Y1690" t="str">
        <f t="shared" si="1493"/>
        <v/>
      </c>
      <c r="Z1690" t="str">
        <f t="shared" si="1494"/>
        <v/>
      </c>
      <c r="AA1690" t="str">
        <f t="shared" si="1495"/>
        <v/>
      </c>
      <c r="AB1690" t="str">
        <f t="shared" si="1496"/>
        <v/>
      </c>
      <c r="AC1690" t="str">
        <f t="shared" si="1497"/>
        <v/>
      </c>
      <c r="AD1690" t="str">
        <f t="shared" si="1498"/>
        <v/>
      </c>
      <c r="AE1690" t="str">
        <f t="shared" si="1499"/>
        <v/>
      </c>
      <c r="BF1690" t="str">
        <f t="shared" si="1500"/>
        <v/>
      </c>
      <c r="BG1690" t="str">
        <f t="shared" si="1501"/>
        <v/>
      </c>
      <c r="BH1690" t="str">
        <f t="shared" si="1502"/>
        <v/>
      </c>
      <c r="BI1690" t="str">
        <f t="shared" si="1503"/>
        <v/>
      </c>
      <c r="BJ1690" t="str">
        <f t="shared" si="1504"/>
        <v/>
      </c>
      <c r="BK1690" t="str">
        <f t="shared" si="1505"/>
        <v/>
      </c>
      <c r="BL1690" t="str">
        <f t="shared" si="1506"/>
        <v/>
      </c>
      <c r="BM1690" t="str">
        <f t="shared" si="1507"/>
        <v/>
      </c>
      <c r="BN1690" t="str">
        <f t="shared" si="1508"/>
        <v/>
      </c>
      <c r="BO1690" t="str">
        <f t="shared" si="1509"/>
        <v/>
      </c>
      <c r="BP1690" t="str">
        <f t="shared" si="1510"/>
        <v/>
      </c>
      <c r="BQ1690" t="str">
        <f t="shared" si="1511"/>
        <v/>
      </c>
      <c r="BR1690" t="str">
        <f t="shared" si="1512"/>
        <v/>
      </c>
      <c r="BS1690" t="str">
        <f t="shared" si="1513"/>
        <v/>
      </c>
      <c r="BT1690" t="str">
        <f t="shared" si="1514"/>
        <v/>
      </c>
    </row>
    <row r="1691" spans="20:72" x14ac:dyDescent="0.25">
      <c r="T1691" t="str">
        <f t="shared" si="1490"/>
        <v/>
      </c>
      <c r="U1691" t="str">
        <f t="shared" si="1491"/>
        <v/>
      </c>
      <c r="V1691" t="str">
        <f t="shared" si="1492"/>
        <v/>
      </c>
      <c r="W1691" t="str">
        <f>IF(TRIM(INDEX(connections!$A:$A,ROW()))="","",TRIM(INDEX(connections!$A:$A,ROW())))</f>
        <v/>
      </c>
      <c r="X1691" t="str">
        <f>IF($W1691="","",TRIM(INDEX(connections!$B:$B,ROW())))</f>
        <v/>
      </c>
      <c r="Y1691" t="str">
        <f t="shared" si="1493"/>
        <v/>
      </c>
      <c r="Z1691" t="str">
        <f t="shared" si="1494"/>
        <v/>
      </c>
      <c r="AA1691" t="str">
        <f t="shared" si="1495"/>
        <v/>
      </c>
      <c r="AB1691" t="str">
        <f t="shared" si="1496"/>
        <v/>
      </c>
      <c r="AC1691" t="str">
        <f t="shared" si="1497"/>
        <v/>
      </c>
      <c r="AD1691" t="str">
        <f t="shared" si="1498"/>
        <v/>
      </c>
      <c r="AE1691" t="str">
        <f t="shared" si="1499"/>
        <v/>
      </c>
      <c r="BF1691" t="str">
        <f t="shared" si="1500"/>
        <v/>
      </c>
      <c r="BG1691" t="str">
        <f t="shared" si="1501"/>
        <v/>
      </c>
      <c r="BH1691" t="str">
        <f t="shared" si="1502"/>
        <v/>
      </c>
      <c r="BI1691" t="str">
        <f t="shared" si="1503"/>
        <v/>
      </c>
      <c r="BJ1691" t="str">
        <f t="shared" si="1504"/>
        <v/>
      </c>
      <c r="BK1691" t="str">
        <f t="shared" si="1505"/>
        <v/>
      </c>
      <c r="BL1691" t="str">
        <f t="shared" si="1506"/>
        <v/>
      </c>
      <c r="BM1691" t="str">
        <f t="shared" si="1507"/>
        <v/>
      </c>
      <c r="BN1691" t="str">
        <f t="shared" si="1508"/>
        <v/>
      </c>
      <c r="BO1691" t="str">
        <f t="shared" si="1509"/>
        <v/>
      </c>
      <c r="BP1691" t="str">
        <f t="shared" si="1510"/>
        <v/>
      </c>
      <c r="BQ1691" t="str">
        <f t="shared" si="1511"/>
        <v/>
      </c>
      <c r="BR1691" t="str">
        <f t="shared" si="1512"/>
        <v/>
      </c>
      <c r="BS1691" t="str">
        <f t="shared" si="1513"/>
        <v/>
      </c>
      <c r="BT1691" t="str">
        <f t="shared" si="1514"/>
        <v/>
      </c>
    </row>
    <row r="1692" spans="20:72" x14ac:dyDescent="0.25">
      <c r="T1692" t="str">
        <f t="shared" si="1490"/>
        <v/>
      </c>
      <c r="U1692" t="str">
        <f t="shared" si="1491"/>
        <v/>
      </c>
      <c r="V1692" t="str">
        <f t="shared" si="1492"/>
        <v/>
      </c>
      <c r="W1692" t="str">
        <f>IF(TRIM(INDEX(connections!$A:$A,ROW()))="","",TRIM(INDEX(connections!$A:$A,ROW())))</f>
        <v/>
      </c>
      <c r="X1692" t="str">
        <f>IF($W1692="","",TRIM(INDEX(connections!$B:$B,ROW())))</f>
        <v/>
      </c>
      <c r="Y1692" t="str">
        <f t="shared" si="1493"/>
        <v/>
      </c>
      <c r="Z1692" t="str">
        <f t="shared" si="1494"/>
        <v/>
      </c>
      <c r="AA1692" t="str">
        <f t="shared" si="1495"/>
        <v/>
      </c>
      <c r="AB1692" t="str">
        <f t="shared" si="1496"/>
        <v/>
      </c>
      <c r="AC1692" t="str">
        <f t="shared" si="1497"/>
        <v/>
      </c>
      <c r="AD1692" t="str">
        <f t="shared" si="1498"/>
        <v/>
      </c>
      <c r="AE1692" t="str">
        <f t="shared" si="1499"/>
        <v/>
      </c>
      <c r="BF1692" t="str">
        <f t="shared" si="1500"/>
        <v/>
      </c>
      <c r="BG1692" t="str">
        <f t="shared" si="1501"/>
        <v/>
      </c>
      <c r="BH1692" t="str">
        <f t="shared" si="1502"/>
        <v/>
      </c>
      <c r="BI1692" t="str">
        <f t="shared" si="1503"/>
        <v/>
      </c>
      <c r="BJ1692" t="str">
        <f t="shared" si="1504"/>
        <v/>
      </c>
      <c r="BK1692" t="str">
        <f t="shared" si="1505"/>
        <v/>
      </c>
      <c r="BL1692" t="str">
        <f t="shared" si="1506"/>
        <v/>
      </c>
      <c r="BM1692" t="str">
        <f t="shared" si="1507"/>
        <v/>
      </c>
      <c r="BN1692" t="str">
        <f t="shared" si="1508"/>
        <v/>
      </c>
      <c r="BO1692" t="str">
        <f t="shared" si="1509"/>
        <v/>
      </c>
      <c r="BP1692" t="str">
        <f t="shared" si="1510"/>
        <v/>
      </c>
      <c r="BQ1692" t="str">
        <f t="shared" si="1511"/>
        <v/>
      </c>
      <c r="BR1692" t="str">
        <f t="shared" si="1512"/>
        <v/>
      </c>
      <c r="BS1692" t="str">
        <f t="shared" si="1513"/>
        <v/>
      </c>
      <c r="BT1692" t="str">
        <f t="shared" si="1514"/>
        <v/>
      </c>
    </row>
    <row r="1693" spans="20:72" x14ac:dyDescent="0.25">
      <c r="T1693" t="str">
        <f t="shared" si="1490"/>
        <v/>
      </c>
      <c r="U1693" t="str">
        <f t="shared" si="1491"/>
        <v/>
      </c>
      <c r="V1693" t="str">
        <f t="shared" si="1492"/>
        <v/>
      </c>
      <c r="W1693" t="str">
        <f>IF(TRIM(INDEX(connections!$A:$A,ROW()))="","",TRIM(INDEX(connections!$A:$A,ROW())))</f>
        <v/>
      </c>
      <c r="X1693" t="str">
        <f>IF($W1693="","",TRIM(INDEX(connections!$B:$B,ROW())))</f>
        <v/>
      </c>
      <c r="Y1693" t="str">
        <f t="shared" si="1493"/>
        <v/>
      </c>
      <c r="Z1693" t="str">
        <f t="shared" si="1494"/>
        <v/>
      </c>
      <c r="AA1693" t="str">
        <f t="shared" si="1495"/>
        <v/>
      </c>
      <c r="AB1693" t="str">
        <f t="shared" si="1496"/>
        <v/>
      </c>
      <c r="AC1693" t="str">
        <f t="shared" si="1497"/>
        <v/>
      </c>
      <c r="AD1693" t="str">
        <f t="shared" si="1498"/>
        <v/>
      </c>
      <c r="AE1693" t="str">
        <f t="shared" si="1499"/>
        <v/>
      </c>
      <c r="BF1693" t="str">
        <f t="shared" si="1500"/>
        <v/>
      </c>
      <c r="BG1693" t="str">
        <f t="shared" si="1501"/>
        <v/>
      </c>
      <c r="BH1693" t="str">
        <f t="shared" si="1502"/>
        <v/>
      </c>
      <c r="BI1693" t="str">
        <f t="shared" si="1503"/>
        <v/>
      </c>
      <c r="BJ1693" t="str">
        <f t="shared" si="1504"/>
        <v/>
      </c>
      <c r="BK1693" t="str">
        <f t="shared" si="1505"/>
        <v/>
      </c>
      <c r="BL1693" t="str">
        <f t="shared" si="1506"/>
        <v/>
      </c>
      <c r="BM1693" t="str">
        <f t="shared" si="1507"/>
        <v/>
      </c>
      <c r="BN1693" t="str">
        <f t="shared" si="1508"/>
        <v/>
      </c>
      <c r="BO1693" t="str">
        <f t="shared" si="1509"/>
        <v/>
      </c>
      <c r="BP1693" t="str">
        <f t="shared" si="1510"/>
        <v/>
      </c>
      <c r="BQ1693" t="str">
        <f t="shared" si="1511"/>
        <v/>
      </c>
      <c r="BR1693" t="str">
        <f t="shared" si="1512"/>
        <v/>
      </c>
      <c r="BS1693" t="str">
        <f t="shared" si="1513"/>
        <v/>
      </c>
      <c r="BT1693" t="str">
        <f t="shared" si="1514"/>
        <v/>
      </c>
    </row>
    <row r="1694" spans="20:72" x14ac:dyDescent="0.25">
      <c r="T1694" t="str">
        <f t="shared" si="1490"/>
        <v/>
      </c>
      <c r="U1694" t="str">
        <f t="shared" si="1491"/>
        <v/>
      </c>
      <c r="V1694" t="str">
        <f t="shared" si="1492"/>
        <v/>
      </c>
      <c r="W1694" t="str">
        <f>IF(TRIM(INDEX(connections!$A:$A,ROW()))="","",TRIM(INDEX(connections!$A:$A,ROW())))</f>
        <v/>
      </c>
      <c r="X1694" t="str">
        <f>IF($W1694="","",TRIM(INDEX(connections!$B:$B,ROW())))</f>
        <v/>
      </c>
      <c r="Y1694" t="str">
        <f t="shared" si="1493"/>
        <v/>
      </c>
      <c r="Z1694" t="str">
        <f t="shared" si="1494"/>
        <v/>
      </c>
      <c r="AA1694" t="str">
        <f t="shared" si="1495"/>
        <v/>
      </c>
      <c r="AB1694" t="str">
        <f t="shared" si="1496"/>
        <v/>
      </c>
      <c r="AC1694" t="str">
        <f t="shared" si="1497"/>
        <v/>
      </c>
      <c r="AD1694" t="str">
        <f t="shared" si="1498"/>
        <v/>
      </c>
      <c r="AE1694" t="str">
        <f t="shared" si="1499"/>
        <v/>
      </c>
      <c r="BF1694" t="str">
        <f t="shared" si="1500"/>
        <v/>
      </c>
      <c r="BG1694" t="str">
        <f t="shared" si="1501"/>
        <v/>
      </c>
      <c r="BH1694" t="str">
        <f t="shared" si="1502"/>
        <v/>
      </c>
      <c r="BI1694" t="str">
        <f t="shared" si="1503"/>
        <v/>
      </c>
      <c r="BJ1694" t="str">
        <f t="shared" si="1504"/>
        <v/>
      </c>
      <c r="BK1694" t="str">
        <f t="shared" si="1505"/>
        <v/>
      </c>
      <c r="BL1694" t="str">
        <f t="shared" si="1506"/>
        <v/>
      </c>
      <c r="BM1694" t="str">
        <f t="shared" si="1507"/>
        <v/>
      </c>
      <c r="BN1694" t="str">
        <f t="shared" si="1508"/>
        <v/>
      </c>
      <c r="BO1694" t="str">
        <f t="shared" si="1509"/>
        <v/>
      </c>
      <c r="BP1694" t="str">
        <f t="shared" si="1510"/>
        <v/>
      </c>
      <c r="BQ1694" t="str">
        <f t="shared" si="1511"/>
        <v/>
      </c>
      <c r="BR1694" t="str">
        <f t="shared" si="1512"/>
        <v/>
      </c>
      <c r="BS1694" t="str">
        <f t="shared" si="1513"/>
        <v/>
      </c>
      <c r="BT1694" t="str">
        <f t="shared" si="1514"/>
        <v/>
      </c>
    </row>
    <row r="1695" spans="20:72" x14ac:dyDescent="0.25">
      <c r="T1695" t="str">
        <f t="shared" si="1490"/>
        <v/>
      </c>
      <c r="U1695" t="str">
        <f t="shared" si="1491"/>
        <v/>
      </c>
      <c r="V1695" t="str">
        <f t="shared" si="1492"/>
        <v/>
      </c>
      <c r="W1695" t="str">
        <f>IF(TRIM(INDEX(connections!$A:$A,ROW()))="","",TRIM(INDEX(connections!$A:$A,ROW())))</f>
        <v/>
      </c>
      <c r="X1695" t="str">
        <f>IF($W1695="","",TRIM(INDEX(connections!$B:$B,ROW())))</f>
        <v/>
      </c>
      <c r="Y1695" t="str">
        <f t="shared" si="1493"/>
        <v/>
      </c>
      <c r="Z1695" t="str">
        <f t="shared" si="1494"/>
        <v/>
      </c>
      <c r="AA1695" t="str">
        <f t="shared" si="1495"/>
        <v/>
      </c>
      <c r="AB1695" t="str">
        <f t="shared" si="1496"/>
        <v/>
      </c>
      <c r="AC1695" t="str">
        <f t="shared" si="1497"/>
        <v/>
      </c>
      <c r="AD1695" t="str">
        <f t="shared" si="1498"/>
        <v/>
      </c>
      <c r="AE1695" t="str">
        <f t="shared" si="1499"/>
        <v/>
      </c>
      <c r="BF1695" t="str">
        <f t="shared" si="1500"/>
        <v/>
      </c>
      <c r="BG1695" t="str">
        <f t="shared" si="1501"/>
        <v/>
      </c>
      <c r="BH1695" t="str">
        <f t="shared" si="1502"/>
        <v/>
      </c>
      <c r="BI1695" t="str">
        <f t="shared" si="1503"/>
        <v/>
      </c>
      <c r="BJ1695" t="str">
        <f t="shared" si="1504"/>
        <v/>
      </c>
      <c r="BK1695" t="str">
        <f t="shared" si="1505"/>
        <v/>
      </c>
      <c r="BL1695" t="str">
        <f t="shared" si="1506"/>
        <v/>
      </c>
      <c r="BM1695" t="str">
        <f t="shared" si="1507"/>
        <v/>
      </c>
      <c r="BN1695" t="str">
        <f t="shared" si="1508"/>
        <v/>
      </c>
      <c r="BO1695" t="str">
        <f t="shared" si="1509"/>
        <v/>
      </c>
      <c r="BP1695" t="str">
        <f t="shared" si="1510"/>
        <v/>
      </c>
      <c r="BQ1695" t="str">
        <f t="shared" si="1511"/>
        <v/>
      </c>
      <c r="BR1695" t="str">
        <f t="shared" si="1512"/>
        <v/>
      </c>
      <c r="BS1695" t="str">
        <f t="shared" si="1513"/>
        <v/>
      </c>
      <c r="BT1695" t="str">
        <f t="shared" si="1514"/>
        <v/>
      </c>
    </row>
    <row r="1696" spans="20:72" x14ac:dyDescent="0.25">
      <c r="T1696" t="str">
        <f t="shared" si="1490"/>
        <v/>
      </c>
      <c r="U1696" t="str">
        <f t="shared" si="1491"/>
        <v/>
      </c>
      <c r="V1696" t="str">
        <f t="shared" si="1492"/>
        <v/>
      </c>
      <c r="W1696" t="str">
        <f>IF(TRIM(INDEX(connections!$A:$A,ROW()))="","",TRIM(INDEX(connections!$A:$A,ROW())))</f>
        <v/>
      </c>
      <c r="X1696" t="str">
        <f>IF($W1696="","",TRIM(INDEX(connections!$B:$B,ROW())))</f>
        <v/>
      </c>
      <c r="Y1696" t="str">
        <f t="shared" si="1493"/>
        <v/>
      </c>
      <c r="Z1696" t="str">
        <f t="shared" si="1494"/>
        <v/>
      </c>
      <c r="AA1696" t="str">
        <f t="shared" si="1495"/>
        <v/>
      </c>
      <c r="AB1696" t="str">
        <f t="shared" si="1496"/>
        <v/>
      </c>
      <c r="AC1696" t="str">
        <f t="shared" si="1497"/>
        <v/>
      </c>
      <c r="AD1696" t="str">
        <f t="shared" si="1498"/>
        <v/>
      </c>
      <c r="AE1696" t="str">
        <f t="shared" si="1499"/>
        <v/>
      </c>
      <c r="BF1696" t="str">
        <f t="shared" si="1500"/>
        <v/>
      </c>
      <c r="BG1696" t="str">
        <f t="shared" si="1501"/>
        <v/>
      </c>
      <c r="BH1696" t="str">
        <f t="shared" si="1502"/>
        <v/>
      </c>
      <c r="BI1696" t="str">
        <f t="shared" si="1503"/>
        <v/>
      </c>
      <c r="BJ1696" t="str">
        <f t="shared" si="1504"/>
        <v/>
      </c>
      <c r="BK1696" t="str">
        <f t="shared" si="1505"/>
        <v/>
      </c>
      <c r="BL1696" t="str">
        <f t="shared" si="1506"/>
        <v/>
      </c>
      <c r="BM1696" t="str">
        <f t="shared" si="1507"/>
        <v/>
      </c>
      <c r="BN1696" t="str">
        <f t="shared" si="1508"/>
        <v/>
      </c>
      <c r="BO1696" t="str">
        <f t="shared" si="1509"/>
        <v/>
      </c>
      <c r="BP1696" t="str">
        <f t="shared" si="1510"/>
        <v/>
      </c>
      <c r="BQ1696" t="str">
        <f t="shared" si="1511"/>
        <v/>
      </c>
      <c r="BR1696" t="str">
        <f t="shared" si="1512"/>
        <v/>
      </c>
      <c r="BS1696" t="str">
        <f t="shared" si="1513"/>
        <v/>
      </c>
      <c r="BT1696" t="str">
        <f t="shared" si="1514"/>
        <v/>
      </c>
    </row>
    <row r="1697" spans="20:72" x14ac:dyDescent="0.25">
      <c r="T1697" t="str">
        <f t="shared" si="1490"/>
        <v/>
      </c>
      <c r="U1697" t="str">
        <f t="shared" si="1491"/>
        <v/>
      </c>
      <c r="V1697" t="str">
        <f t="shared" si="1492"/>
        <v/>
      </c>
      <c r="W1697" t="str">
        <f>IF(TRIM(INDEX(connections!$A:$A,ROW()))="","",TRIM(INDEX(connections!$A:$A,ROW())))</f>
        <v/>
      </c>
      <c r="X1697" t="str">
        <f>IF($W1697="","",TRIM(INDEX(connections!$B:$B,ROW())))</f>
        <v/>
      </c>
      <c r="Y1697" t="str">
        <f t="shared" si="1493"/>
        <v/>
      </c>
      <c r="Z1697" t="str">
        <f t="shared" si="1494"/>
        <v/>
      </c>
      <c r="AA1697" t="str">
        <f t="shared" si="1495"/>
        <v/>
      </c>
      <c r="AB1697" t="str">
        <f t="shared" si="1496"/>
        <v/>
      </c>
      <c r="AC1697" t="str">
        <f t="shared" si="1497"/>
        <v/>
      </c>
      <c r="AD1697" t="str">
        <f t="shared" si="1498"/>
        <v/>
      </c>
      <c r="AE1697" t="str">
        <f t="shared" si="1499"/>
        <v/>
      </c>
      <c r="BF1697" t="str">
        <f t="shared" si="1500"/>
        <v/>
      </c>
      <c r="BG1697" t="str">
        <f t="shared" si="1501"/>
        <v/>
      </c>
      <c r="BH1697" t="str">
        <f t="shared" si="1502"/>
        <v/>
      </c>
      <c r="BI1697" t="str">
        <f t="shared" si="1503"/>
        <v/>
      </c>
      <c r="BJ1697" t="str">
        <f t="shared" si="1504"/>
        <v/>
      </c>
      <c r="BK1697" t="str">
        <f t="shared" si="1505"/>
        <v/>
      </c>
      <c r="BL1697" t="str">
        <f t="shared" si="1506"/>
        <v/>
      </c>
      <c r="BM1697" t="str">
        <f t="shared" si="1507"/>
        <v/>
      </c>
      <c r="BN1697" t="str">
        <f t="shared" si="1508"/>
        <v/>
      </c>
      <c r="BO1697" t="str">
        <f t="shared" si="1509"/>
        <v/>
      </c>
      <c r="BP1697" t="str">
        <f t="shared" si="1510"/>
        <v/>
      </c>
      <c r="BQ1697" t="str">
        <f t="shared" si="1511"/>
        <v/>
      </c>
      <c r="BR1697" t="str">
        <f t="shared" si="1512"/>
        <v/>
      </c>
      <c r="BS1697" t="str">
        <f t="shared" si="1513"/>
        <v/>
      </c>
      <c r="BT1697" t="str">
        <f t="shared" si="1514"/>
        <v/>
      </c>
    </row>
    <row r="1698" spans="20:72" x14ac:dyDescent="0.25">
      <c r="T1698" t="str">
        <f t="shared" si="1490"/>
        <v/>
      </c>
      <c r="U1698" t="str">
        <f t="shared" si="1491"/>
        <v/>
      </c>
      <c r="V1698" t="str">
        <f t="shared" si="1492"/>
        <v/>
      </c>
      <c r="W1698" t="str">
        <f>IF(TRIM(INDEX(connections!$A:$A,ROW()))="","",TRIM(INDEX(connections!$A:$A,ROW())))</f>
        <v/>
      </c>
      <c r="X1698" t="str">
        <f>IF($W1698="","",TRIM(INDEX(connections!$B:$B,ROW())))</f>
        <v/>
      </c>
      <c r="Y1698" t="str">
        <f t="shared" si="1493"/>
        <v/>
      </c>
      <c r="Z1698" t="str">
        <f t="shared" si="1494"/>
        <v/>
      </c>
      <c r="AA1698" t="str">
        <f t="shared" si="1495"/>
        <v/>
      </c>
      <c r="AB1698" t="str">
        <f t="shared" si="1496"/>
        <v/>
      </c>
      <c r="AC1698" t="str">
        <f t="shared" si="1497"/>
        <v/>
      </c>
      <c r="AD1698" t="str">
        <f t="shared" si="1498"/>
        <v/>
      </c>
      <c r="AE1698" t="str">
        <f t="shared" si="1499"/>
        <v/>
      </c>
      <c r="BF1698" t="str">
        <f t="shared" si="1500"/>
        <v/>
      </c>
      <c r="BG1698" t="str">
        <f t="shared" si="1501"/>
        <v/>
      </c>
      <c r="BH1698" t="str">
        <f t="shared" si="1502"/>
        <v/>
      </c>
      <c r="BI1698" t="str">
        <f t="shared" si="1503"/>
        <v/>
      </c>
      <c r="BJ1698" t="str">
        <f t="shared" si="1504"/>
        <v/>
      </c>
      <c r="BK1698" t="str">
        <f t="shared" si="1505"/>
        <v/>
      </c>
      <c r="BL1698" t="str">
        <f t="shared" si="1506"/>
        <v/>
      </c>
      <c r="BM1698" t="str">
        <f t="shared" si="1507"/>
        <v/>
      </c>
      <c r="BN1698" t="str">
        <f t="shared" si="1508"/>
        <v/>
      </c>
      <c r="BO1698" t="str">
        <f t="shared" si="1509"/>
        <v/>
      </c>
      <c r="BP1698" t="str">
        <f t="shared" si="1510"/>
        <v/>
      </c>
      <c r="BQ1698" t="str">
        <f t="shared" si="1511"/>
        <v/>
      </c>
      <c r="BR1698" t="str">
        <f t="shared" si="1512"/>
        <v/>
      </c>
      <c r="BS1698" t="str">
        <f t="shared" si="1513"/>
        <v/>
      </c>
      <c r="BT1698" t="str">
        <f t="shared" si="1514"/>
        <v/>
      </c>
    </row>
    <row r="1699" spans="20:72" x14ac:dyDescent="0.25">
      <c r="T1699" t="str">
        <f t="shared" si="1490"/>
        <v/>
      </c>
      <c r="U1699" t="str">
        <f t="shared" si="1491"/>
        <v/>
      </c>
      <c r="V1699" t="str">
        <f t="shared" si="1492"/>
        <v/>
      </c>
      <c r="W1699" t="str">
        <f>IF(TRIM(INDEX(connections!$A:$A,ROW()))="","",TRIM(INDEX(connections!$A:$A,ROW())))</f>
        <v/>
      </c>
      <c r="X1699" t="str">
        <f>IF($W1699="","",TRIM(INDEX(connections!$B:$B,ROW())))</f>
        <v/>
      </c>
      <c r="Y1699" t="str">
        <f t="shared" si="1493"/>
        <v/>
      </c>
      <c r="Z1699" t="str">
        <f t="shared" si="1494"/>
        <v/>
      </c>
      <c r="AA1699" t="str">
        <f t="shared" si="1495"/>
        <v/>
      </c>
      <c r="AB1699" t="str">
        <f t="shared" si="1496"/>
        <v/>
      </c>
      <c r="AC1699" t="str">
        <f t="shared" si="1497"/>
        <v/>
      </c>
      <c r="AD1699" t="str">
        <f t="shared" si="1498"/>
        <v/>
      </c>
      <c r="AE1699" t="str">
        <f t="shared" si="1499"/>
        <v/>
      </c>
      <c r="BF1699" t="str">
        <f t="shared" si="1500"/>
        <v/>
      </c>
      <c r="BG1699" t="str">
        <f t="shared" si="1501"/>
        <v/>
      </c>
      <c r="BH1699" t="str">
        <f t="shared" si="1502"/>
        <v/>
      </c>
      <c r="BI1699" t="str">
        <f t="shared" si="1503"/>
        <v/>
      </c>
      <c r="BJ1699" t="str">
        <f t="shared" si="1504"/>
        <v/>
      </c>
      <c r="BK1699" t="str">
        <f t="shared" si="1505"/>
        <v/>
      </c>
      <c r="BL1699" t="str">
        <f t="shared" si="1506"/>
        <v/>
      </c>
      <c r="BM1699" t="str">
        <f t="shared" si="1507"/>
        <v/>
      </c>
      <c r="BN1699" t="str">
        <f t="shared" si="1508"/>
        <v/>
      </c>
      <c r="BO1699" t="str">
        <f t="shared" si="1509"/>
        <v/>
      </c>
      <c r="BP1699" t="str">
        <f t="shared" si="1510"/>
        <v/>
      </c>
      <c r="BQ1699" t="str">
        <f t="shared" si="1511"/>
        <v/>
      </c>
      <c r="BR1699" t="str">
        <f t="shared" si="1512"/>
        <v/>
      </c>
      <c r="BS1699" t="str">
        <f t="shared" si="1513"/>
        <v/>
      </c>
      <c r="BT1699" t="str">
        <f t="shared" si="1514"/>
        <v/>
      </c>
    </row>
    <row r="1700" spans="20:72" x14ac:dyDescent="0.25">
      <c r="T1700" t="str">
        <f t="shared" si="1490"/>
        <v/>
      </c>
      <c r="U1700" t="str">
        <f t="shared" si="1491"/>
        <v/>
      </c>
      <c r="V1700" t="str">
        <f t="shared" si="1492"/>
        <v/>
      </c>
      <c r="W1700" t="str">
        <f>IF(TRIM(INDEX(connections!$A:$A,ROW()))="","",TRIM(INDEX(connections!$A:$A,ROW())))</f>
        <v/>
      </c>
      <c r="X1700" t="str">
        <f>IF($W1700="","",TRIM(INDEX(connections!$B:$B,ROW())))</f>
        <v/>
      </c>
      <c r="Y1700" t="str">
        <f t="shared" si="1493"/>
        <v/>
      </c>
      <c r="Z1700" t="str">
        <f t="shared" si="1494"/>
        <v/>
      </c>
      <c r="AA1700" t="str">
        <f t="shared" si="1495"/>
        <v/>
      </c>
      <c r="AB1700" t="str">
        <f t="shared" si="1496"/>
        <v/>
      </c>
      <c r="AC1700" t="str">
        <f t="shared" si="1497"/>
        <v/>
      </c>
      <c r="AD1700" t="str">
        <f t="shared" si="1498"/>
        <v/>
      </c>
      <c r="AE1700" t="str">
        <f t="shared" si="1499"/>
        <v/>
      </c>
      <c r="BF1700" t="str">
        <f t="shared" si="1500"/>
        <v/>
      </c>
      <c r="BG1700" t="str">
        <f t="shared" si="1501"/>
        <v/>
      </c>
      <c r="BH1700" t="str">
        <f t="shared" si="1502"/>
        <v/>
      </c>
      <c r="BI1700" t="str">
        <f t="shared" si="1503"/>
        <v/>
      </c>
      <c r="BJ1700" t="str">
        <f t="shared" si="1504"/>
        <v/>
      </c>
      <c r="BK1700" t="str">
        <f t="shared" si="1505"/>
        <v/>
      </c>
      <c r="BL1700" t="str">
        <f t="shared" si="1506"/>
        <v/>
      </c>
      <c r="BM1700" t="str">
        <f t="shared" si="1507"/>
        <v/>
      </c>
      <c r="BN1700" t="str">
        <f t="shared" si="1508"/>
        <v/>
      </c>
      <c r="BO1700" t="str">
        <f t="shared" si="1509"/>
        <v/>
      </c>
      <c r="BP1700" t="str">
        <f t="shared" si="1510"/>
        <v/>
      </c>
      <c r="BQ1700" t="str">
        <f t="shared" si="1511"/>
        <v/>
      </c>
      <c r="BR1700" t="str">
        <f t="shared" si="1512"/>
        <v/>
      </c>
      <c r="BS1700" t="str">
        <f t="shared" si="1513"/>
        <v/>
      </c>
      <c r="BT1700" t="str">
        <f t="shared" si="1514"/>
        <v/>
      </c>
    </row>
    <row r="1701" spans="20:72" x14ac:dyDescent="0.25">
      <c r="T1701" t="str">
        <f t="shared" si="1490"/>
        <v/>
      </c>
      <c r="U1701" t="str">
        <f t="shared" si="1491"/>
        <v/>
      </c>
      <c r="V1701" t="str">
        <f t="shared" si="1492"/>
        <v/>
      </c>
      <c r="W1701" t="str">
        <f>IF(TRIM(INDEX(connections!$A:$A,ROW()))="","",TRIM(INDEX(connections!$A:$A,ROW())))</f>
        <v/>
      </c>
      <c r="X1701" t="str">
        <f>IF($W1701="","",TRIM(INDEX(connections!$B:$B,ROW())))</f>
        <v/>
      </c>
      <c r="Y1701" t="str">
        <f t="shared" si="1493"/>
        <v/>
      </c>
      <c r="Z1701" t="str">
        <f t="shared" si="1494"/>
        <v/>
      </c>
      <c r="AA1701" t="str">
        <f t="shared" si="1495"/>
        <v/>
      </c>
      <c r="AB1701" t="str">
        <f t="shared" si="1496"/>
        <v/>
      </c>
      <c r="AC1701" t="str">
        <f t="shared" si="1497"/>
        <v/>
      </c>
      <c r="AD1701" t="str">
        <f t="shared" si="1498"/>
        <v/>
      </c>
      <c r="AE1701" t="str">
        <f t="shared" si="1499"/>
        <v/>
      </c>
      <c r="BF1701" t="str">
        <f t="shared" si="1500"/>
        <v/>
      </c>
      <c r="BG1701" t="str">
        <f t="shared" si="1501"/>
        <v/>
      </c>
      <c r="BH1701" t="str">
        <f t="shared" si="1502"/>
        <v/>
      </c>
      <c r="BI1701" t="str">
        <f t="shared" si="1503"/>
        <v/>
      </c>
      <c r="BJ1701" t="str">
        <f t="shared" si="1504"/>
        <v/>
      </c>
      <c r="BK1701" t="str">
        <f t="shared" si="1505"/>
        <v/>
      </c>
      <c r="BL1701" t="str">
        <f t="shared" si="1506"/>
        <v/>
      </c>
      <c r="BM1701" t="str">
        <f t="shared" si="1507"/>
        <v/>
      </c>
      <c r="BN1701" t="str">
        <f t="shared" si="1508"/>
        <v/>
      </c>
      <c r="BO1701" t="str">
        <f t="shared" si="1509"/>
        <v/>
      </c>
      <c r="BP1701" t="str">
        <f t="shared" si="1510"/>
        <v/>
      </c>
      <c r="BQ1701" t="str">
        <f t="shared" si="1511"/>
        <v/>
      </c>
      <c r="BR1701" t="str">
        <f t="shared" si="1512"/>
        <v/>
      </c>
      <c r="BS1701" t="str">
        <f t="shared" si="1513"/>
        <v/>
      </c>
      <c r="BT1701" t="str">
        <f t="shared" si="1514"/>
        <v/>
      </c>
    </row>
    <row r="1702" spans="20:72" x14ac:dyDescent="0.25">
      <c r="T1702" t="str">
        <f t="shared" si="1490"/>
        <v/>
      </c>
      <c r="U1702" t="str">
        <f t="shared" si="1491"/>
        <v/>
      </c>
      <c r="V1702" t="str">
        <f t="shared" si="1492"/>
        <v/>
      </c>
      <c r="W1702" t="str">
        <f>IF(TRIM(INDEX(connections!$A:$A,ROW()))="","",TRIM(INDEX(connections!$A:$A,ROW())))</f>
        <v/>
      </c>
      <c r="X1702" t="str">
        <f>IF($W1702="","",TRIM(INDEX(connections!$B:$B,ROW())))</f>
        <v/>
      </c>
      <c r="Y1702" t="str">
        <f t="shared" si="1493"/>
        <v/>
      </c>
      <c r="Z1702" t="str">
        <f t="shared" si="1494"/>
        <v/>
      </c>
      <c r="AA1702" t="str">
        <f t="shared" si="1495"/>
        <v/>
      </c>
      <c r="AB1702" t="str">
        <f t="shared" si="1496"/>
        <v/>
      </c>
      <c r="AC1702" t="str">
        <f t="shared" si="1497"/>
        <v/>
      </c>
      <c r="AD1702" t="str">
        <f t="shared" si="1498"/>
        <v/>
      </c>
      <c r="AE1702" t="str">
        <f t="shared" si="1499"/>
        <v/>
      </c>
      <c r="BF1702" t="str">
        <f t="shared" si="1500"/>
        <v/>
      </c>
      <c r="BG1702" t="str">
        <f t="shared" si="1501"/>
        <v/>
      </c>
      <c r="BH1702" t="str">
        <f t="shared" si="1502"/>
        <v/>
      </c>
      <c r="BI1702" t="str">
        <f t="shared" si="1503"/>
        <v/>
      </c>
      <c r="BJ1702" t="str">
        <f t="shared" si="1504"/>
        <v/>
      </c>
      <c r="BK1702" t="str">
        <f t="shared" si="1505"/>
        <v/>
      </c>
      <c r="BL1702" t="str">
        <f t="shared" si="1506"/>
        <v/>
      </c>
      <c r="BM1702" t="str">
        <f t="shared" si="1507"/>
        <v/>
      </c>
      <c r="BN1702" t="str">
        <f t="shared" si="1508"/>
        <v/>
      </c>
      <c r="BO1702" t="str">
        <f t="shared" si="1509"/>
        <v/>
      </c>
      <c r="BP1702" t="str">
        <f t="shared" si="1510"/>
        <v/>
      </c>
      <c r="BQ1702" t="str">
        <f t="shared" si="1511"/>
        <v/>
      </c>
      <c r="BR1702" t="str">
        <f t="shared" si="1512"/>
        <v/>
      </c>
      <c r="BS1702" t="str">
        <f t="shared" si="1513"/>
        <v/>
      </c>
      <c r="BT1702" t="str">
        <f t="shared" si="1514"/>
        <v/>
      </c>
    </row>
    <row r="1703" spans="20:72" x14ac:dyDescent="0.25">
      <c r="T1703" t="str">
        <f t="shared" si="1490"/>
        <v/>
      </c>
      <c r="U1703" t="str">
        <f t="shared" si="1491"/>
        <v/>
      </c>
      <c r="V1703" t="str">
        <f t="shared" si="1492"/>
        <v/>
      </c>
      <c r="W1703" t="str">
        <f>IF(TRIM(INDEX(connections!$A:$A,ROW()))="","",TRIM(INDEX(connections!$A:$A,ROW())))</f>
        <v/>
      </c>
      <c r="X1703" t="str">
        <f>IF($W1703="","",TRIM(INDEX(connections!$B:$B,ROW())))</f>
        <v/>
      </c>
      <c r="Y1703" t="str">
        <f t="shared" si="1493"/>
        <v/>
      </c>
      <c r="Z1703" t="str">
        <f t="shared" si="1494"/>
        <v/>
      </c>
      <c r="AA1703" t="str">
        <f t="shared" si="1495"/>
        <v/>
      </c>
      <c r="AB1703" t="str">
        <f t="shared" si="1496"/>
        <v/>
      </c>
      <c r="AC1703" t="str">
        <f t="shared" si="1497"/>
        <v/>
      </c>
      <c r="AD1703" t="str">
        <f t="shared" si="1498"/>
        <v/>
      </c>
      <c r="AE1703" t="str">
        <f t="shared" si="1499"/>
        <v/>
      </c>
      <c r="BF1703" t="str">
        <f t="shared" si="1500"/>
        <v/>
      </c>
      <c r="BG1703" t="str">
        <f t="shared" si="1501"/>
        <v/>
      </c>
      <c r="BH1703" t="str">
        <f t="shared" si="1502"/>
        <v/>
      </c>
      <c r="BI1703" t="str">
        <f t="shared" si="1503"/>
        <v/>
      </c>
      <c r="BJ1703" t="str">
        <f t="shared" si="1504"/>
        <v/>
      </c>
      <c r="BK1703" t="str">
        <f t="shared" si="1505"/>
        <v/>
      </c>
      <c r="BL1703" t="str">
        <f t="shared" si="1506"/>
        <v/>
      </c>
      <c r="BM1703" t="str">
        <f t="shared" si="1507"/>
        <v/>
      </c>
      <c r="BN1703" t="str">
        <f t="shared" si="1508"/>
        <v/>
      </c>
      <c r="BO1703" t="str">
        <f t="shared" si="1509"/>
        <v/>
      </c>
      <c r="BP1703" t="str">
        <f t="shared" si="1510"/>
        <v/>
      </c>
      <c r="BQ1703" t="str">
        <f t="shared" si="1511"/>
        <v/>
      </c>
      <c r="BR1703" t="str">
        <f t="shared" si="1512"/>
        <v/>
      </c>
      <c r="BS1703" t="str">
        <f t="shared" si="1513"/>
        <v/>
      </c>
      <c r="BT1703" t="str">
        <f t="shared" si="1514"/>
        <v/>
      </c>
    </row>
    <row r="1704" spans="20:72" x14ac:dyDescent="0.25">
      <c r="T1704" t="str">
        <f t="shared" si="1490"/>
        <v/>
      </c>
      <c r="U1704" t="str">
        <f t="shared" si="1491"/>
        <v/>
      </c>
      <c r="V1704" t="str">
        <f t="shared" si="1492"/>
        <v/>
      </c>
      <c r="W1704" t="str">
        <f>IF(TRIM(INDEX(connections!$A:$A,ROW()))="","",TRIM(INDEX(connections!$A:$A,ROW())))</f>
        <v/>
      </c>
      <c r="X1704" t="str">
        <f>IF($W1704="","",TRIM(INDEX(connections!$B:$B,ROW())))</f>
        <v/>
      </c>
      <c r="Y1704" t="str">
        <f t="shared" si="1493"/>
        <v/>
      </c>
      <c r="Z1704" t="str">
        <f t="shared" si="1494"/>
        <v/>
      </c>
      <c r="AA1704" t="str">
        <f t="shared" si="1495"/>
        <v/>
      </c>
      <c r="AB1704" t="str">
        <f t="shared" si="1496"/>
        <v/>
      </c>
      <c r="AC1704" t="str">
        <f t="shared" si="1497"/>
        <v/>
      </c>
      <c r="AD1704" t="str">
        <f t="shared" si="1498"/>
        <v/>
      </c>
      <c r="AE1704" t="str">
        <f t="shared" si="1499"/>
        <v/>
      </c>
      <c r="BF1704" t="str">
        <f t="shared" si="1500"/>
        <v/>
      </c>
      <c r="BG1704" t="str">
        <f t="shared" si="1501"/>
        <v/>
      </c>
      <c r="BH1704" t="str">
        <f t="shared" si="1502"/>
        <v/>
      </c>
      <c r="BI1704" t="str">
        <f t="shared" si="1503"/>
        <v/>
      </c>
      <c r="BJ1704" t="str">
        <f t="shared" si="1504"/>
        <v/>
      </c>
      <c r="BK1704" t="str">
        <f t="shared" si="1505"/>
        <v/>
      </c>
      <c r="BL1704" t="str">
        <f t="shared" si="1506"/>
        <v/>
      </c>
      <c r="BM1704" t="str">
        <f t="shared" si="1507"/>
        <v/>
      </c>
      <c r="BN1704" t="str">
        <f t="shared" si="1508"/>
        <v/>
      </c>
      <c r="BO1704" t="str">
        <f t="shared" si="1509"/>
        <v/>
      </c>
      <c r="BP1704" t="str">
        <f t="shared" si="1510"/>
        <v/>
      </c>
      <c r="BQ1704" t="str">
        <f t="shared" si="1511"/>
        <v/>
      </c>
      <c r="BR1704" t="str">
        <f t="shared" si="1512"/>
        <v/>
      </c>
      <c r="BS1704" t="str">
        <f t="shared" si="1513"/>
        <v/>
      </c>
      <c r="BT1704" t="str">
        <f t="shared" si="1514"/>
        <v/>
      </c>
    </row>
    <row r="1705" spans="20:72" x14ac:dyDescent="0.25">
      <c r="T1705" t="str">
        <f t="shared" si="1490"/>
        <v/>
      </c>
      <c r="U1705" t="str">
        <f t="shared" si="1491"/>
        <v/>
      </c>
      <c r="V1705" t="str">
        <f t="shared" si="1492"/>
        <v/>
      </c>
      <c r="W1705" t="str">
        <f>IF(TRIM(INDEX(connections!$A:$A,ROW()))="","",TRIM(INDEX(connections!$A:$A,ROW())))</f>
        <v/>
      </c>
      <c r="X1705" t="str">
        <f>IF($W1705="","",TRIM(INDEX(connections!$B:$B,ROW())))</f>
        <v/>
      </c>
      <c r="Y1705" t="str">
        <f t="shared" si="1493"/>
        <v/>
      </c>
      <c r="Z1705" t="str">
        <f t="shared" si="1494"/>
        <v/>
      </c>
      <c r="AA1705" t="str">
        <f t="shared" si="1495"/>
        <v/>
      </c>
      <c r="AB1705" t="str">
        <f t="shared" si="1496"/>
        <v/>
      </c>
      <c r="AC1705" t="str">
        <f t="shared" si="1497"/>
        <v/>
      </c>
      <c r="AD1705" t="str">
        <f t="shared" si="1498"/>
        <v/>
      </c>
      <c r="AE1705" t="str">
        <f t="shared" si="1499"/>
        <v/>
      </c>
      <c r="BF1705" t="str">
        <f t="shared" si="1500"/>
        <v/>
      </c>
      <c r="BG1705" t="str">
        <f t="shared" si="1501"/>
        <v/>
      </c>
      <c r="BH1705" t="str">
        <f t="shared" si="1502"/>
        <v/>
      </c>
      <c r="BI1705" t="str">
        <f t="shared" si="1503"/>
        <v/>
      </c>
      <c r="BJ1705" t="str">
        <f t="shared" si="1504"/>
        <v/>
      </c>
      <c r="BK1705" t="str">
        <f t="shared" si="1505"/>
        <v/>
      </c>
      <c r="BL1705" t="str">
        <f t="shared" si="1506"/>
        <v/>
      </c>
      <c r="BM1705" t="str">
        <f t="shared" si="1507"/>
        <v/>
      </c>
      <c r="BN1705" t="str">
        <f t="shared" si="1508"/>
        <v/>
      </c>
      <c r="BO1705" t="str">
        <f t="shared" si="1509"/>
        <v/>
      </c>
      <c r="BP1705" t="str">
        <f t="shared" si="1510"/>
        <v/>
      </c>
      <c r="BQ1705" t="str">
        <f t="shared" si="1511"/>
        <v/>
      </c>
      <c r="BR1705" t="str">
        <f t="shared" si="1512"/>
        <v/>
      </c>
      <c r="BS1705" t="str">
        <f t="shared" si="1513"/>
        <v/>
      </c>
      <c r="BT1705" t="str">
        <f t="shared" si="1514"/>
        <v/>
      </c>
    </row>
    <row r="1706" spans="20:72" x14ac:dyDescent="0.25">
      <c r="T1706" t="str">
        <f t="shared" si="1490"/>
        <v/>
      </c>
      <c r="U1706" t="str">
        <f t="shared" si="1491"/>
        <v/>
      </c>
      <c r="V1706" t="str">
        <f t="shared" si="1492"/>
        <v/>
      </c>
      <c r="W1706" t="str">
        <f>IF(TRIM(INDEX(connections!$A:$A,ROW()))="","",TRIM(INDEX(connections!$A:$A,ROW())))</f>
        <v/>
      </c>
      <c r="X1706" t="str">
        <f>IF($W1706="","",TRIM(INDEX(connections!$B:$B,ROW())))</f>
        <v/>
      </c>
      <c r="Y1706" t="str">
        <f t="shared" si="1493"/>
        <v/>
      </c>
      <c r="Z1706" t="str">
        <f t="shared" si="1494"/>
        <v/>
      </c>
      <c r="AA1706" t="str">
        <f t="shared" si="1495"/>
        <v/>
      </c>
      <c r="AB1706" t="str">
        <f t="shared" si="1496"/>
        <v/>
      </c>
      <c r="AC1706" t="str">
        <f t="shared" si="1497"/>
        <v/>
      </c>
      <c r="AD1706" t="str">
        <f t="shared" si="1498"/>
        <v/>
      </c>
      <c r="AE1706" t="str">
        <f t="shared" si="1499"/>
        <v/>
      </c>
      <c r="BF1706" t="str">
        <f t="shared" si="1500"/>
        <v/>
      </c>
      <c r="BG1706" t="str">
        <f t="shared" si="1501"/>
        <v/>
      </c>
      <c r="BH1706" t="str">
        <f t="shared" si="1502"/>
        <v/>
      </c>
      <c r="BI1706" t="str">
        <f t="shared" si="1503"/>
        <v/>
      </c>
      <c r="BJ1706" t="str">
        <f t="shared" si="1504"/>
        <v/>
      </c>
      <c r="BK1706" t="str">
        <f t="shared" si="1505"/>
        <v/>
      </c>
      <c r="BL1706" t="str">
        <f t="shared" si="1506"/>
        <v/>
      </c>
      <c r="BM1706" t="str">
        <f t="shared" si="1507"/>
        <v/>
      </c>
      <c r="BN1706" t="str">
        <f t="shared" si="1508"/>
        <v/>
      </c>
      <c r="BO1706" t="str">
        <f t="shared" si="1509"/>
        <v/>
      </c>
      <c r="BP1706" t="str">
        <f t="shared" si="1510"/>
        <v/>
      </c>
      <c r="BQ1706" t="str">
        <f t="shared" si="1511"/>
        <v/>
      </c>
      <c r="BR1706" t="str">
        <f t="shared" si="1512"/>
        <v/>
      </c>
      <c r="BS1706" t="str">
        <f t="shared" si="1513"/>
        <v/>
      </c>
      <c r="BT1706" t="str">
        <f t="shared" si="1514"/>
        <v/>
      </c>
    </row>
    <row r="1707" spans="20:72" x14ac:dyDescent="0.25">
      <c r="T1707" t="str">
        <f t="shared" si="1490"/>
        <v/>
      </c>
      <c r="U1707" t="str">
        <f t="shared" si="1491"/>
        <v/>
      </c>
      <c r="V1707" t="str">
        <f t="shared" si="1492"/>
        <v/>
      </c>
      <c r="W1707" t="str">
        <f>IF(TRIM(INDEX(connections!$A:$A,ROW()))="","",TRIM(INDEX(connections!$A:$A,ROW())))</f>
        <v/>
      </c>
      <c r="X1707" t="str">
        <f>IF($W1707="","",TRIM(INDEX(connections!$B:$B,ROW())))</f>
        <v/>
      </c>
      <c r="Y1707" t="str">
        <f t="shared" si="1493"/>
        <v/>
      </c>
      <c r="Z1707" t="str">
        <f t="shared" si="1494"/>
        <v/>
      </c>
      <c r="AA1707" t="str">
        <f t="shared" si="1495"/>
        <v/>
      </c>
      <c r="AB1707" t="str">
        <f t="shared" si="1496"/>
        <v/>
      </c>
      <c r="AC1707" t="str">
        <f t="shared" si="1497"/>
        <v/>
      </c>
      <c r="AD1707" t="str">
        <f t="shared" si="1498"/>
        <v/>
      </c>
      <c r="AE1707" t="str">
        <f t="shared" si="1499"/>
        <v/>
      </c>
      <c r="BF1707" t="str">
        <f t="shared" si="1500"/>
        <v/>
      </c>
      <c r="BG1707" t="str">
        <f t="shared" si="1501"/>
        <v/>
      </c>
      <c r="BH1707" t="str">
        <f t="shared" si="1502"/>
        <v/>
      </c>
      <c r="BI1707" t="str">
        <f t="shared" si="1503"/>
        <v/>
      </c>
      <c r="BJ1707" t="str">
        <f t="shared" si="1504"/>
        <v/>
      </c>
      <c r="BK1707" t="str">
        <f t="shared" si="1505"/>
        <v/>
      </c>
      <c r="BL1707" t="str">
        <f t="shared" si="1506"/>
        <v/>
      </c>
      <c r="BM1707" t="str">
        <f t="shared" si="1507"/>
        <v/>
      </c>
      <c r="BN1707" t="str">
        <f t="shared" si="1508"/>
        <v/>
      </c>
      <c r="BO1707" t="str">
        <f t="shared" si="1509"/>
        <v/>
      </c>
      <c r="BP1707" t="str">
        <f t="shared" si="1510"/>
        <v/>
      </c>
      <c r="BQ1707" t="str">
        <f t="shared" si="1511"/>
        <v/>
      </c>
      <c r="BR1707" t="str">
        <f t="shared" si="1512"/>
        <v/>
      </c>
      <c r="BS1707" t="str">
        <f t="shared" si="1513"/>
        <v/>
      </c>
      <c r="BT1707" t="str">
        <f t="shared" si="1514"/>
        <v/>
      </c>
    </row>
    <row r="1708" spans="20:72" x14ac:dyDescent="0.25">
      <c r="T1708" t="str">
        <f t="shared" si="1490"/>
        <v/>
      </c>
      <c r="U1708" t="str">
        <f t="shared" si="1491"/>
        <v/>
      </c>
      <c r="V1708" t="str">
        <f t="shared" si="1492"/>
        <v/>
      </c>
      <c r="W1708" t="str">
        <f>IF(TRIM(INDEX(connections!$A:$A,ROW()))="","",TRIM(INDEX(connections!$A:$A,ROW())))</f>
        <v/>
      </c>
      <c r="X1708" t="str">
        <f>IF($W1708="","",TRIM(INDEX(connections!$B:$B,ROW())))</f>
        <v/>
      </c>
      <c r="Y1708" t="str">
        <f t="shared" si="1493"/>
        <v/>
      </c>
      <c r="Z1708" t="str">
        <f t="shared" si="1494"/>
        <v/>
      </c>
      <c r="AA1708" t="str">
        <f t="shared" si="1495"/>
        <v/>
      </c>
      <c r="AB1708" t="str">
        <f t="shared" si="1496"/>
        <v/>
      </c>
      <c r="AC1708" t="str">
        <f t="shared" si="1497"/>
        <v/>
      </c>
      <c r="AD1708" t="str">
        <f t="shared" si="1498"/>
        <v/>
      </c>
      <c r="AE1708" t="str">
        <f t="shared" si="1499"/>
        <v/>
      </c>
      <c r="BF1708" t="str">
        <f t="shared" si="1500"/>
        <v/>
      </c>
      <c r="BG1708" t="str">
        <f t="shared" si="1501"/>
        <v/>
      </c>
      <c r="BH1708" t="str">
        <f t="shared" si="1502"/>
        <v/>
      </c>
      <c r="BI1708" t="str">
        <f t="shared" si="1503"/>
        <v/>
      </c>
      <c r="BJ1708" t="str">
        <f t="shared" si="1504"/>
        <v/>
      </c>
      <c r="BK1708" t="str">
        <f t="shared" si="1505"/>
        <v/>
      </c>
      <c r="BL1708" t="str">
        <f t="shared" si="1506"/>
        <v/>
      </c>
      <c r="BM1708" t="str">
        <f t="shared" si="1507"/>
        <v/>
      </c>
      <c r="BN1708" t="str">
        <f t="shared" si="1508"/>
        <v/>
      </c>
      <c r="BO1708" t="str">
        <f t="shared" si="1509"/>
        <v/>
      </c>
      <c r="BP1708" t="str">
        <f t="shared" si="1510"/>
        <v/>
      </c>
      <c r="BQ1708" t="str">
        <f t="shared" si="1511"/>
        <v/>
      </c>
      <c r="BR1708" t="str">
        <f t="shared" si="1512"/>
        <v/>
      </c>
      <c r="BS1708" t="str">
        <f t="shared" si="1513"/>
        <v/>
      </c>
      <c r="BT1708" t="str">
        <f t="shared" si="1514"/>
        <v/>
      </c>
    </row>
    <row r="1709" spans="20:72" x14ac:dyDescent="0.25">
      <c r="T1709" t="str">
        <f t="shared" si="1490"/>
        <v/>
      </c>
      <c r="U1709" t="str">
        <f t="shared" si="1491"/>
        <v/>
      </c>
      <c r="V1709" t="str">
        <f t="shared" si="1492"/>
        <v/>
      </c>
      <c r="W1709" t="str">
        <f>IF(TRIM(INDEX(connections!$A:$A,ROW()))="","",TRIM(INDEX(connections!$A:$A,ROW())))</f>
        <v/>
      </c>
      <c r="X1709" t="str">
        <f>IF($W1709="","",TRIM(INDEX(connections!$B:$B,ROW())))</f>
        <v/>
      </c>
      <c r="Y1709" t="str">
        <f t="shared" si="1493"/>
        <v/>
      </c>
      <c r="Z1709" t="str">
        <f t="shared" si="1494"/>
        <v/>
      </c>
      <c r="AA1709" t="str">
        <f t="shared" si="1495"/>
        <v/>
      </c>
      <c r="AB1709" t="str">
        <f t="shared" si="1496"/>
        <v/>
      </c>
      <c r="AC1709" t="str">
        <f t="shared" si="1497"/>
        <v/>
      </c>
      <c r="AD1709" t="str">
        <f t="shared" si="1498"/>
        <v/>
      </c>
      <c r="AE1709" t="str">
        <f t="shared" si="1499"/>
        <v/>
      </c>
      <c r="BF1709" t="str">
        <f t="shared" si="1500"/>
        <v/>
      </c>
      <c r="BG1709" t="str">
        <f t="shared" si="1501"/>
        <v/>
      </c>
      <c r="BH1709" t="str">
        <f t="shared" si="1502"/>
        <v/>
      </c>
      <c r="BI1709" t="str">
        <f t="shared" si="1503"/>
        <v/>
      </c>
      <c r="BJ1709" t="str">
        <f t="shared" si="1504"/>
        <v/>
      </c>
      <c r="BK1709" t="str">
        <f t="shared" si="1505"/>
        <v/>
      </c>
      <c r="BL1709" t="str">
        <f t="shared" si="1506"/>
        <v/>
      </c>
      <c r="BM1709" t="str">
        <f t="shared" si="1507"/>
        <v/>
      </c>
      <c r="BN1709" t="str">
        <f t="shared" si="1508"/>
        <v/>
      </c>
      <c r="BO1709" t="str">
        <f t="shared" si="1509"/>
        <v/>
      </c>
      <c r="BP1709" t="str">
        <f t="shared" si="1510"/>
        <v/>
      </c>
      <c r="BQ1709" t="str">
        <f t="shared" si="1511"/>
        <v/>
      </c>
      <c r="BR1709" t="str">
        <f t="shared" si="1512"/>
        <v/>
      </c>
      <c r="BS1709" t="str">
        <f t="shared" si="1513"/>
        <v/>
      </c>
      <c r="BT1709" t="str">
        <f t="shared" si="1514"/>
        <v/>
      </c>
    </row>
    <row r="1710" spans="20:72" x14ac:dyDescent="0.25">
      <c r="T1710" t="str">
        <f t="shared" si="1490"/>
        <v/>
      </c>
      <c r="U1710" t="str">
        <f t="shared" si="1491"/>
        <v/>
      </c>
      <c r="V1710" t="str">
        <f t="shared" si="1492"/>
        <v/>
      </c>
      <c r="W1710" t="str">
        <f>IF(TRIM(INDEX(connections!$A:$A,ROW()))="","",TRIM(INDEX(connections!$A:$A,ROW())))</f>
        <v/>
      </c>
      <c r="X1710" t="str">
        <f>IF($W1710="","",TRIM(INDEX(connections!$B:$B,ROW())))</f>
        <v/>
      </c>
      <c r="Y1710" t="str">
        <f t="shared" si="1493"/>
        <v/>
      </c>
      <c r="Z1710" t="str">
        <f t="shared" si="1494"/>
        <v/>
      </c>
      <c r="AA1710" t="str">
        <f t="shared" si="1495"/>
        <v/>
      </c>
      <c r="AB1710" t="str">
        <f t="shared" si="1496"/>
        <v/>
      </c>
      <c r="AC1710" t="str">
        <f t="shared" si="1497"/>
        <v/>
      </c>
      <c r="AD1710" t="str">
        <f t="shared" si="1498"/>
        <v/>
      </c>
      <c r="AE1710" t="str">
        <f t="shared" si="1499"/>
        <v/>
      </c>
      <c r="BF1710" t="str">
        <f t="shared" si="1500"/>
        <v/>
      </c>
      <c r="BG1710" t="str">
        <f t="shared" si="1501"/>
        <v/>
      </c>
      <c r="BH1710" t="str">
        <f t="shared" si="1502"/>
        <v/>
      </c>
      <c r="BI1710" t="str">
        <f t="shared" si="1503"/>
        <v/>
      </c>
      <c r="BJ1710" t="str">
        <f t="shared" si="1504"/>
        <v/>
      </c>
      <c r="BK1710" t="str">
        <f t="shared" si="1505"/>
        <v/>
      </c>
      <c r="BL1710" t="str">
        <f t="shared" si="1506"/>
        <v/>
      </c>
      <c r="BM1710" t="str">
        <f t="shared" si="1507"/>
        <v/>
      </c>
      <c r="BN1710" t="str">
        <f t="shared" si="1508"/>
        <v/>
      </c>
      <c r="BO1710" t="str">
        <f t="shared" si="1509"/>
        <v/>
      </c>
      <c r="BP1710" t="str">
        <f t="shared" si="1510"/>
        <v/>
      </c>
      <c r="BQ1710" t="str">
        <f t="shared" si="1511"/>
        <v/>
      </c>
      <c r="BR1710" t="str">
        <f t="shared" si="1512"/>
        <v/>
      </c>
      <c r="BS1710" t="str">
        <f t="shared" si="1513"/>
        <v/>
      </c>
      <c r="BT1710" t="str">
        <f t="shared" si="1514"/>
        <v/>
      </c>
    </row>
    <row r="1711" spans="20:72" x14ac:dyDescent="0.25">
      <c r="T1711" t="str">
        <f t="shared" si="1490"/>
        <v/>
      </c>
      <c r="U1711" t="str">
        <f t="shared" si="1491"/>
        <v/>
      </c>
      <c r="V1711" t="str">
        <f t="shared" si="1492"/>
        <v/>
      </c>
      <c r="W1711" t="str">
        <f>IF(TRIM(INDEX(connections!$A:$A,ROW()))="","",TRIM(INDEX(connections!$A:$A,ROW())))</f>
        <v/>
      </c>
      <c r="X1711" t="str">
        <f>IF($W1711="","",TRIM(INDEX(connections!$B:$B,ROW())))</f>
        <v/>
      </c>
      <c r="Y1711" t="str">
        <f t="shared" si="1493"/>
        <v/>
      </c>
      <c r="Z1711" t="str">
        <f t="shared" si="1494"/>
        <v/>
      </c>
      <c r="AA1711" t="str">
        <f t="shared" si="1495"/>
        <v/>
      </c>
      <c r="AB1711" t="str">
        <f t="shared" si="1496"/>
        <v/>
      </c>
      <c r="AC1711" t="str">
        <f t="shared" si="1497"/>
        <v/>
      </c>
      <c r="AD1711" t="str">
        <f t="shared" si="1498"/>
        <v/>
      </c>
      <c r="AE1711" t="str">
        <f t="shared" si="1499"/>
        <v/>
      </c>
      <c r="BF1711" t="str">
        <f t="shared" si="1500"/>
        <v/>
      </c>
      <c r="BG1711" t="str">
        <f t="shared" si="1501"/>
        <v/>
      </c>
      <c r="BH1711" t="str">
        <f t="shared" si="1502"/>
        <v/>
      </c>
      <c r="BI1711" t="str">
        <f t="shared" si="1503"/>
        <v/>
      </c>
      <c r="BJ1711" t="str">
        <f t="shared" si="1504"/>
        <v/>
      </c>
      <c r="BK1711" t="str">
        <f t="shared" si="1505"/>
        <v/>
      </c>
      <c r="BL1711" t="str">
        <f t="shared" si="1506"/>
        <v/>
      </c>
      <c r="BM1711" t="str">
        <f t="shared" si="1507"/>
        <v/>
      </c>
      <c r="BN1711" t="str">
        <f t="shared" si="1508"/>
        <v/>
      </c>
      <c r="BO1711" t="str">
        <f t="shared" si="1509"/>
        <v/>
      </c>
      <c r="BP1711" t="str">
        <f t="shared" si="1510"/>
        <v/>
      </c>
      <c r="BQ1711" t="str">
        <f t="shared" si="1511"/>
        <v/>
      </c>
      <c r="BR1711" t="str">
        <f t="shared" si="1512"/>
        <v/>
      </c>
      <c r="BS1711" t="str">
        <f t="shared" si="1513"/>
        <v/>
      </c>
      <c r="BT1711" t="str">
        <f t="shared" si="1514"/>
        <v/>
      </c>
    </row>
    <row r="1712" spans="20:72" x14ac:dyDescent="0.25">
      <c r="T1712" t="str">
        <f t="shared" si="1490"/>
        <v/>
      </c>
      <c r="U1712" t="str">
        <f t="shared" si="1491"/>
        <v/>
      </c>
      <c r="V1712" t="str">
        <f t="shared" si="1492"/>
        <v/>
      </c>
      <c r="W1712" t="str">
        <f>IF(TRIM(INDEX(connections!$A:$A,ROW()))="","",TRIM(INDEX(connections!$A:$A,ROW())))</f>
        <v/>
      </c>
      <c r="X1712" t="str">
        <f>IF($W1712="","",TRIM(INDEX(connections!$B:$B,ROW())))</f>
        <v/>
      </c>
      <c r="Y1712" t="str">
        <f t="shared" si="1493"/>
        <v/>
      </c>
      <c r="Z1712" t="str">
        <f t="shared" si="1494"/>
        <v/>
      </c>
      <c r="AA1712" t="str">
        <f t="shared" si="1495"/>
        <v/>
      </c>
      <c r="AB1712" t="str">
        <f t="shared" si="1496"/>
        <v/>
      </c>
      <c r="AC1712" t="str">
        <f t="shared" si="1497"/>
        <v/>
      </c>
      <c r="AD1712" t="str">
        <f t="shared" si="1498"/>
        <v/>
      </c>
      <c r="AE1712" t="str">
        <f t="shared" si="1499"/>
        <v/>
      </c>
      <c r="BF1712" t="str">
        <f t="shared" si="1500"/>
        <v/>
      </c>
      <c r="BG1712" t="str">
        <f t="shared" si="1501"/>
        <v/>
      </c>
      <c r="BH1712" t="str">
        <f t="shared" si="1502"/>
        <v/>
      </c>
      <c r="BI1712" t="str">
        <f t="shared" si="1503"/>
        <v/>
      </c>
      <c r="BJ1712" t="str">
        <f t="shared" si="1504"/>
        <v/>
      </c>
      <c r="BK1712" t="str">
        <f t="shared" si="1505"/>
        <v/>
      </c>
      <c r="BL1712" t="str">
        <f t="shared" si="1506"/>
        <v/>
      </c>
      <c r="BM1712" t="str">
        <f t="shared" si="1507"/>
        <v/>
      </c>
      <c r="BN1712" t="str">
        <f t="shared" si="1508"/>
        <v/>
      </c>
      <c r="BO1712" t="str">
        <f t="shared" si="1509"/>
        <v/>
      </c>
      <c r="BP1712" t="str">
        <f t="shared" si="1510"/>
        <v/>
      </c>
      <c r="BQ1712" t="str">
        <f t="shared" si="1511"/>
        <v/>
      </c>
      <c r="BR1712" t="str">
        <f t="shared" si="1512"/>
        <v/>
      </c>
      <c r="BS1712" t="str">
        <f t="shared" si="1513"/>
        <v/>
      </c>
      <c r="BT1712" t="str">
        <f t="shared" si="1514"/>
        <v/>
      </c>
    </row>
    <row r="1713" spans="20:72" x14ac:dyDescent="0.25">
      <c r="T1713" t="str">
        <f t="shared" si="1490"/>
        <v/>
      </c>
      <c r="U1713" t="str">
        <f t="shared" si="1491"/>
        <v/>
      </c>
      <c r="V1713" t="str">
        <f t="shared" si="1492"/>
        <v/>
      </c>
      <c r="W1713" t="str">
        <f>IF(TRIM(INDEX(connections!$A:$A,ROW()))="","",TRIM(INDEX(connections!$A:$A,ROW())))</f>
        <v/>
      </c>
      <c r="X1713" t="str">
        <f>IF($W1713="","",TRIM(INDEX(connections!$B:$B,ROW())))</f>
        <v/>
      </c>
      <c r="Y1713" t="str">
        <f t="shared" si="1493"/>
        <v/>
      </c>
      <c r="Z1713" t="str">
        <f t="shared" si="1494"/>
        <v/>
      </c>
      <c r="AA1713" t="str">
        <f t="shared" si="1495"/>
        <v/>
      </c>
      <c r="AB1713" t="str">
        <f t="shared" si="1496"/>
        <v/>
      </c>
      <c r="AC1713" t="str">
        <f t="shared" si="1497"/>
        <v/>
      </c>
      <c r="AD1713" t="str">
        <f t="shared" si="1498"/>
        <v/>
      </c>
      <c r="AE1713" t="str">
        <f t="shared" si="1499"/>
        <v/>
      </c>
      <c r="BF1713" t="str">
        <f t="shared" si="1500"/>
        <v/>
      </c>
      <c r="BG1713" t="str">
        <f t="shared" si="1501"/>
        <v/>
      </c>
      <c r="BH1713" t="str">
        <f t="shared" si="1502"/>
        <v/>
      </c>
      <c r="BI1713" t="str">
        <f t="shared" si="1503"/>
        <v/>
      </c>
      <c r="BJ1713" t="str">
        <f t="shared" si="1504"/>
        <v/>
      </c>
      <c r="BK1713" t="str">
        <f t="shared" si="1505"/>
        <v/>
      </c>
      <c r="BL1713" t="str">
        <f t="shared" si="1506"/>
        <v/>
      </c>
      <c r="BM1713" t="str">
        <f t="shared" si="1507"/>
        <v/>
      </c>
      <c r="BN1713" t="str">
        <f t="shared" si="1508"/>
        <v/>
      </c>
      <c r="BO1713" t="str">
        <f t="shared" si="1509"/>
        <v/>
      </c>
      <c r="BP1713" t="str">
        <f t="shared" si="1510"/>
        <v/>
      </c>
      <c r="BQ1713" t="str">
        <f t="shared" si="1511"/>
        <v/>
      </c>
      <c r="BR1713" t="str">
        <f t="shared" si="1512"/>
        <v/>
      </c>
      <c r="BS1713" t="str">
        <f t="shared" si="1513"/>
        <v/>
      </c>
      <c r="BT1713" t="str">
        <f t="shared" si="1514"/>
        <v/>
      </c>
    </row>
    <row r="1714" spans="20:72" x14ac:dyDescent="0.25">
      <c r="T1714" t="str">
        <f t="shared" si="1490"/>
        <v/>
      </c>
      <c r="U1714" t="str">
        <f t="shared" si="1491"/>
        <v/>
      </c>
      <c r="V1714" t="str">
        <f t="shared" si="1492"/>
        <v/>
      </c>
      <c r="W1714" t="str">
        <f>IF(TRIM(INDEX(connections!$A:$A,ROW()))="","",TRIM(INDEX(connections!$A:$A,ROW())))</f>
        <v/>
      </c>
      <c r="X1714" t="str">
        <f>IF($W1714="","",TRIM(INDEX(connections!$B:$B,ROW())))</f>
        <v/>
      </c>
      <c r="Y1714" t="str">
        <f t="shared" si="1493"/>
        <v/>
      </c>
      <c r="Z1714" t="str">
        <f t="shared" si="1494"/>
        <v/>
      </c>
      <c r="AA1714" t="str">
        <f t="shared" si="1495"/>
        <v/>
      </c>
      <c r="AB1714" t="str">
        <f t="shared" si="1496"/>
        <v/>
      </c>
      <c r="AC1714" t="str">
        <f t="shared" si="1497"/>
        <v/>
      </c>
      <c r="AD1714" t="str">
        <f t="shared" si="1498"/>
        <v/>
      </c>
      <c r="AE1714" t="str">
        <f t="shared" si="1499"/>
        <v/>
      </c>
      <c r="BF1714" t="str">
        <f t="shared" si="1500"/>
        <v/>
      </c>
      <c r="BG1714" t="str">
        <f t="shared" si="1501"/>
        <v/>
      </c>
      <c r="BH1714" t="str">
        <f t="shared" si="1502"/>
        <v/>
      </c>
      <c r="BI1714" t="str">
        <f t="shared" si="1503"/>
        <v/>
      </c>
      <c r="BJ1714" t="str">
        <f t="shared" si="1504"/>
        <v/>
      </c>
      <c r="BK1714" t="str">
        <f t="shared" si="1505"/>
        <v/>
      </c>
      <c r="BL1714" t="str">
        <f t="shared" si="1506"/>
        <v/>
      </c>
      <c r="BM1714" t="str">
        <f t="shared" si="1507"/>
        <v/>
      </c>
      <c r="BN1714" t="str">
        <f t="shared" si="1508"/>
        <v/>
      </c>
      <c r="BO1714" t="str">
        <f t="shared" si="1509"/>
        <v/>
      </c>
      <c r="BP1714" t="str">
        <f t="shared" si="1510"/>
        <v/>
      </c>
      <c r="BQ1714" t="str">
        <f t="shared" si="1511"/>
        <v/>
      </c>
      <c r="BR1714" t="str">
        <f t="shared" si="1512"/>
        <v/>
      </c>
      <c r="BS1714" t="str">
        <f t="shared" si="1513"/>
        <v/>
      </c>
      <c r="BT1714" t="str">
        <f t="shared" si="1514"/>
        <v/>
      </c>
    </row>
    <row r="1715" spans="20:72" x14ac:dyDescent="0.25">
      <c r="T1715" t="str">
        <f t="shared" si="1490"/>
        <v/>
      </c>
      <c r="U1715" t="str">
        <f t="shared" si="1491"/>
        <v/>
      </c>
      <c r="V1715" t="str">
        <f t="shared" si="1492"/>
        <v/>
      </c>
      <c r="W1715" t="str">
        <f>IF(TRIM(INDEX(connections!$A:$A,ROW()))="","",TRIM(INDEX(connections!$A:$A,ROW())))</f>
        <v/>
      </c>
      <c r="X1715" t="str">
        <f>IF($W1715="","",TRIM(INDEX(connections!$B:$B,ROW())))</f>
        <v/>
      </c>
      <c r="Y1715" t="str">
        <f t="shared" si="1493"/>
        <v/>
      </c>
      <c r="Z1715" t="str">
        <f t="shared" si="1494"/>
        <v/>
      </c>
      <c r="AA1715" t="str">
        <f t="shared" si="1495"/>
        <v/>
      </c>
      <c r="AB1715" t="str">
        <f t="shared" si="1496"/>
        <v/>
      </c>
      <c r="AC1715" t="str">
        <f t="shared" si="1497"/>
        <v/>
      </c>
      <c r="AD1715" t="str">
        <f t="shared" si="1498"/>
        <v/>
      </c>
      <c r="AE1715" t="str">
        <f t="shared" si="1499"/>
        <v/>
      </c>
      <c r="BF1715" t="str">
        <f t="shared" si="1500"/>
        <v/>
      </c>
      <c r="BG1715" t="str">
        <f t="shared" si="1501"/>
        <v/>
      </c>
      <c r="BH1715" t="str">
        <f t="shared" si="1502"/>
        <v/>
      </c>
      <c r="BI1715" t="str">
        <f t="shared" si="1503"/>
        <v/>
      </c>
      <c r="BJ1715" t="str">
        <f t="shared" si="1504"/>
        <v/>
      </c>
      <c r="BK1715" t="str">
        <f t="shared" si="1505"/>
        <v/>
      </c>
      <c r="BL1715" t="str">
        <f t="shared" si="1506"/>
        <v/>
      </c>
      <c r="BM1715" t="str">
        <f t="shared" si="1507"/>
        <v/>
      </c>
      <c r="BN1715" t="str">
        <f t="shared" si="1508"/>
        <v/>
      </c>
      <c r="BO1715" t="str">
        <f t="shared" si="1509"/>
        <v/>
      </c>
      <c r="BP1715" t="str">
        <f t="shared" si="1510"/>
        <v/>
      </c>
      <c r="BQ1715" t="str">
        <f t="shared" si="1511"/>
        <v/>
      </c>
      <c r="BR1715" t="str">
        <f t="shared" si="1512"/>
        <v/>
      </c>
      <c r="BS1715" t="str">
        <f t="shared" si="1513"/>
        <v/>
      </c>
      <c r="BT1715" t="str">
        <f t="shared" si="1514"/>
        <v/>
      </c>
    </row>
    <row r="1716" spans="20:72" x14ac:dyDescent="0.25">
      <c r="T1716" t="str">
        <f t="shared" si="1490"/>
        <v/>
      </c>
      <c r="U1716" t="str">
        <f t="shared" si="1491"/>
        <v/>
      </c>
      <c r="V1716" t="str">
        <f t="shared" si="1492"/>
        <v/>
      </c>
      <c r="W1716" t="str">
        <f>IF(TRIM(INDEX(connections!$A:$A,ROW()))="","",TRIM(INDEX(connections!$A:$A,ROW())))</f>
        <v/>
      </c>
      <c r="X1716" t="str">
        <f>IF($W1716="","",TRIM(INDEX(connections!$B:$B,ROW())))</f>
        <v/>
      </c>
      <c r="Y1716" t="str">
        <f t="shared" si="1493"/>
        <v/>
      </c>
      <c r="Z1716" t="str">
        <f t="shared" si="1494"/>
        <v/>
      </c>
      <c r="AA1716" t="str">
        <f t="shared" si="1495"/>
        <v/>
      </c>
      <c r="AB1716" t="str">
        <f t="shared" si="1496"/>
        <v/>
      </c>
      <c r="AC1716" t="str">
        <f t="shared" si="1497"/>
        <v/>
      </c>
      <c r="AD1716" t="str">
        <f t="shared" si="1498"/>
        <v/>
      </c>
      <c r="AE1716" t="str">
        <f t="shared" si="1499"/>
        <v/>
      </c>
      <c r="BF1716" t="str">
        <f t="shared" si="1500"/>
        <v/>
      </c>
      <c r="BG1716" t="str">
        <f t="shared" si="1501"/>
        <v/>
      </c>
      <c r="BH1716" t="str">
        <f t="shared" si="1502"/>
        <v/>
      </c>
      <c r="BI1716" t="str">
        <f t="shared" si="1503"/>
        <v/>
      </c>
      <c r="BJ1716" t="str">
        <f t="shared" si="1504"/>
        <v/>
      </c>
      <c r="BK1716" t="str">
        <f t="shared" si="1505"/>
        <v/>
      </c>
      <c r="BL1716" t="str">
        <f t="shared" si="1506"/>
        <v/>
      </c>
      <c r="BM1716" t="str">
        <f t="shared" si="1507"/>
        <v/>
      </c>
      <c r="BN1716" t="str">
        <f t="shared" si="1508"/>
        <v/>
      </c>
      <c r="BO1716" t="str">
        <f t="shared" si="1509"/>
        <v/>
      </c>
      <c r="BP1716" t="str">
        <f t="shared" si="1510"/>
        <v/>
      </c>
      <c r="BQ1716" t="str">
        <f t="shared" si="1511"/>
        <v/>
      </c>
      <c r="BR1716" t="str">
        <f t="shared" si="1512"/>
        <v/>
      </c>
      <c r="BS1716" t="str">
        <f t="shared" si="1513"/>
        <v/>
      </c>
      <c r="BT1716" t="str">
        <f t="shared" si="1514"/>
        <v/>
      </c>
    </row>
    <row r="1717" spans="20:72" x14ac:dyDescent="0.25">
      <c r="T1717" t="str">
        <f t="shared" si="1490"/>
        <v/>
      </c>
      <c r="U1717" t="str">
        <f t="shared" si="1491"/>
        <v/>
      </c>
      <c r="V1717" t="str">
        <f t="shared" si="1492"/>
        <v/>
      </c>
      <c r="W1717" t="str">
        <f>IF(TRIM(INDEX(connections!$A:$A,ROW()))="","",TRIM(INDEX(connections!$A:$A,ROW())))</f>
        <v/>
      </c>
      <c r="X1717" t="str">
        <f>IF($W1717="","",TRIM(INDEX(connections!$B:$B,ROW())))</f>
        <v/>
      </c>
      <c r="Y1717" t="str">
        <f t="shared" si="1493"/>
        <v/>
      </c>
      <c r="Z1717" t="str">
        <f t="shared" si="1494"/>
        <v/>
      </c>
      <c r="AA1717" t="str">
        <f t="shared" si="1495"/>
        <v/>
      </c>
      <c r="AB1717" t="str">
        <f t="shared" si="1496"/>
        <v/>
      </c>
      <c r="AC1717" t="str">
        <f t="shared" si="1497"/>
        <v/>
      </c>
      <c r="AD1717" t="str">
        <f t="shared" si="1498"/>
        <v/>
      </c>
      <c r="AE1717" t="str">
        <f t="shared" si="1499"/>
        <v/>
      </c>
      <c r="BF1717" t="str">
        <f t="shared" si="1500"/>
        <v/>
      </c>
      <c r="BG1717" t="str">
        <f t="shared" si="1501"/>
        <v/>
      </c>
      <c r="BH1717" t="str">
        <f t="shared" si="1502"/>
        <v/>
      </c>
      <c r="BI1717" t="str">
        <f t="shared" si="1503"/>
        <v/>
      </c>
      <c r="BJ1717" t="str">
        <f t="shared" si="1504"/>
        <v/>
      </c>
      <c r="BK1717" t="str">
        <f t="shared" si="1505"/>
        <v/>
      </c>
      <c r="BL1717" t="str">
        <f t="shared" si="1506"/>
        <v/>
      </c>
      <c r="BM1717" t="str">
        <f t="shared" si="1507"/>
        <v/>
      </c>
      <c r="BN1717" t="str">
        <f t="shared" si="1508"/>
        <v/>
      </c>
      <c r="BO1717" t="str">
        <f t="shared" si="1509"/>
        <v/>
      </c>
      <c r="BP1717" t="str">
        <f t="shared" si="1510"/>
        <v/>
      </c>
      <c r="BQ1717" t="str">
        <f t="shared" si="1511"/>
        <v/>
      </c>
      <c r="BR1717" t="str">
        <f t="shared" si="1512"/>
        <v/>
      </c>
      <c r="BS1717" t="str">
        <f t="shared" si="1513"/>
        <v/>
      </c>
      <c r="BT1717" t="str">
        <f t="shared" si="1514"/>
        <v/>
      </c>
    </row>
    <row r="1718" spans="20:72" x14ac:dyDescent="0.25">
      <c r="T1718" t="str">
        <f t="shared" si="1490"/>
        <v/>
      </c>
      <c r="U1718" t="str">
        <f t="shared" si="1491"/>
        <v/>
      </c>
      <c r="V1718" t="str">
        <f t="shared" si="1492"/>
        <v/>
      </c>
      <c r="W1718" t="str">
        <f>IF(TRIM(INDEX(connections!$A:$A,ROW()))="","",TRIM(INDEX(connections!$A:$A,ROW())))</f>
        <v/>
      </c>
      <c r="X1718" t="str">
        <f>IF($W1718="","",TRIM(INDEX(connections!$B:$B,ROW())))</f>
        <v/>
      </c>
      <c r="Y1718" t="str">
        <f t="shared" si="1493"/>
        <v/>
      </c>
      <c r="Z1718" t="str">
        <f t="shared" si="1494"/>
        <v/>
      </c>
      <c r="AA1718" t="str">
        <f t="shared" si="1495"/>
        <v/>
      </c>
      <c r="AB1718" t="str">
        <f t="shared" si="1496"/>
        <v/>
      </c>
      <c r="AC1718" t="str">
        <f t="shared" si="1497"/>
        <v/>
      </c>
      <c r="AD1718" t="str">
        <f t="shared" si="1498"/>
        <v/>
      </c>
      <c r="AE1718" t="str">
        <f t="shared" si="1499"/>
        <v/>
      </c>
      <c r="BF1718" t="str">
        <f t="shared" si="1500"/>
        <v/>
      </c>
      <c r="BG1718" t="str">
        <f t="shared" si="1501"/>
        <v/>
      </c>
      <c r="BH1718" t="str">
        <f t="shared" si="1502"/>
        <v/>
      </c>
      <c r="BI1718" t="str">
        <f t="shared" si="1503"/>
        <v/>
      </c>
      <c r="BJ1718" t="str">
        <f t="shared" si="1504"/>
        <v/>
      </c>
      <c r="BK1718" t="str">
        <f t="shared" si="1505"/>
        <v/>
      </c>
      <c r="BL1718" t="str">
        <f t="shared" si="1506"/>
        <v/>
      </c>
      <c r="BM1718" t="str">
        <f t="shared" si="1507"/>
        <v/>
      </c>
      <c r="BN1718" t="str">
        <f t="shared" si="1508"/>
        <v/>
      </c>
      <c r="BO1718" t="str">
        <f t="shared" si="1509"/>
        <v/>
      </c>
      <c r="BP1718" t="str">
        <f t="shared" si="1510"/>
        <v/>
      </c>
      <c r="BQ1718" t="str">
        <f t="shared" si="1511"/>
        <v/>
      </c>
      <c r="BR1718" t="str">
        <f t="shared" si="1512"/>
        <v/>
      </c>
      <c r="BS1718" t="str">
        <f t="shared" si="1513"/>
        <v/>
      </c>
      <c r="BT1718" t="str">
        <f t="shared" si="1514"/>
        <v/>
      </c>
    </row>
    <row r="1719" spans="20:72" x14ac:dyDescent="0.25">
      <c r="T1719" t="str">
        <f t="shared" si="1490"/>
        <v/>
      </c>
      <c r="U1719" t="str">
        <f t="shared" si="1491"/>
        <v/>
      </c>
      <c r="V1719" t="str">
        <f t="shared" si="1492"/>
        <v/>
      </c>
      <c r="W1719" t="str">
        <f>IF(TRIM(INDEX(connections!$A:$A,ROW()))="","",TRIM(INDEX(connections!$A:$A,ROW())))</f>
        <v/>
      </c>
      <c r="X1719" t="str">
        <f>IF($W1719="","",TRIM(INDEX(connections!$B:$B,ROW())))</f>
        <v/>
      </c>
      <c r="Y1719" t="str">
        <f t="shared" si="1493"/>
        <v/>
      </c>
      <c r="Z1719" t="str">
        <f t="shared" si="1494"/>
        <v/>
      </c>
      <c r="AA1719" t="str">
        <f t="shared" si="1495"/>
        <v/>
      </c>
      <c r="AB1719" t="str">
        <f t="shared" si="1496"/>
        <v/>
      </c>
      <c r="AC1719" t="str">
        <f t="shared" si="1497"/>
        <v/>
      </c>
      <c r="AD1719" t="str">
        <f t="shared" si="1498"/>
        <v/>
      </c>
      <c r="AE1719" t="str">
        <f t="shared" si="1499"/>
        <v/>
      </c>
      <c r="BF1719" t="str">
        <f t="shared" si="1500"/>
        <v/>
      </c>
      <c r="BG1719" t="str">
        <f t="shared" si="1501"/>
        <v/>
      </c>
      <c r="BH1719" t="str">
        <f t="shared" si="1502"/>
        <v/>
      </c>
      <c r="BI1719" t="str">
        <f t="shared" si="1503"/>
        <v/>
      </c>
      <c r="BJ1719" t="str">
        <f t="shared" si="1504"/>
        <v/>
      </c>
      <c r="BK1719" t="str">
        <f t="shared" si="1505"/>
        <v/>
      </c>
      <c r="BL1719" t="str">
        <f t="shared" si="1506"/>
        <v/>
      </c>
      <c r="BM1719" t="str">
        <f t="shared" si="1507"/>
        <v/>
      </c>
      <c r="BN1719" t="str">
        <f t="shared" si="1508"/>
        <v/>
      </c>
      <c r="BO1719" t="str">
        <f t="shared" si="1509"/>
        <v/>
      </c>
      <c r="BP1719" t="str">
        <f t="shared" si="1510"/>
        <v/>
      </c>
      <c r="BQ1719" t="str">
        <f t="shared" si="1511"/>
        <v/>
      </c>
      <c r="BR1719" t="str">
        <f t="shared" si="1512"/>
        <v/>
      </c>
      <c r="BS1719" t="str">
        <f t="shared" si="1513"/>
        <v/>
      </c>
      <c r="BT1719" t="str">
        <f t="shared" si="1514"/>
        <v/>
      </c>
    </row>
    <row r="1720" spans="20:72" x14ac:dyDescent="0.25">
      <c r="T1720" t="str">
        <f t="shared" si="1490"/>
        <v/>
      </c>
      <c r="U1720" t="str">
        <f t="shared" si="1491"/>
        <v/>
      </c>
      <c r="V1720" t="str">
        <f t="shared" si="1492"/>
        <v/>
      </c>
      <c r="W1720" t="str">
        <f>IF(TRIM(INDEX(connections!$A:$A,ROW()))="","",TRIM(INDEX(connections!$A:$A,ROW())))</f>
        <v/>
      </c>
      <c r="X1720" t="str">
        <f>IF($W1720="","",TRIM(INDEX(connections!$B:$B,ROW())))</f>
        <v/>
      </c>
      <c r="Y1720" t="str">
        <f t="shared" si="1493"/>
        <v/>
      </c>
      <c r="Z1720" t="str">
        <f t="shared" si="1494"/>
        <v/>
      </c>
      <c r="AA1720" t="str">
        <f t="shared" si="1495"/>
        <v/>
      </c>
      <c r="AB1720" t="str">
        <f t="shared" si="1496"/>
        <v/>
      </c>
      <c r="AC1720" t="str">
        <f t="shared" si="1497"/>
        <v/>
      </c>
      <c r="AD1720" t="str">
        <f t="shared" si="1498"/>
        <v/>
      </c>
      <c r="AE1720" t="str">
        <f t="shared" si="1499"/>
        <v/>
      </c>
      <c r="BF1720" t="str">
        <f t="shared" si="1500"/>
        <v/>
      </c>
      <c r="BG1720" t="str">
        <f t="shared" si="1501"/>
        <v/>
      </c>
      <c r="BH1720" t="str">
        <f t="shared" si="1502"/>
        <v/>
      </c>
      <c r="BI1720" t="str">
        <f t="shared" si="1503"/>
        <v/>
      </c>
      <c r="BJ1720" t="str">
        <f t="shared" si="1504"/>
        <v/>
      </c>
      <c r="BK1720" t="str">
        <f t="shared" si="1505"/>
        <v/>
      </c>
      <c r="BL1720" t="str">
        <f t="shared" si="1506"/>
        <v/>
      </c>
      <c r="BM1720" t="str">
        <f t="shared" si="1507"/>
        <v/>
      </c>
      <c r="BN1720" t="str">
        <f t="shared" si="1508"/>
        <v/>
      </c>
      <c r="BO1720" t="str">
        <f t="shared" si="1509"/>
        <v/>
      </c>
      <c r="BP1720" t="str">
        <f t="shared" si="1510"/>
        <v/>
      </c>
      <c r="BQ1720" t="str">
        <f t="shared" si="1511"/>
        <v/>
      </c>
      <c r="BR1720" t="str">
        <f t="shared" si="1512"/>
        <v/>
      </c>
      <c r="BS1720" t="str">
        <f t="shared" si="1513"/>
        <v/>
      </c>
      <c r="BT1720" t="str">
        <f t="shared" si="1514"/>
        <v/>
      </c>
    </row>
    <row r="1721" spans="20:72" x14ac:dyDescent="0.25">
      <c r="T1721" t="str">
        <f t="shared" si="1490"/>
        <v/>
      </c>
      <c r="U1721" t="str">
        <f t="shared" si="1491"/>
        <v/>
      </c>
      <c r="V1721" t="str">
        <f t="shared" si="1492"/>
        <v/>
      </c>
      <c r="W1721" t="str">
        <f>IF(TRIM(INDEX(connections!$A:$A,ROW()))="","",TRIM(INDEX(connections!$A:$A,ROW())))</f>
        <v/>
      </c>
      <c r="X1721" t="str">
        <f>IF($W1721="","",TRIM(INDEX(connections!$B:$B,ROW())))</f>
        <v/>
      </c>
      <c r="Y1721" t="str">
        <f t="shared" si="1493"/>
        <v/>
      </c>
      <c r="Z1721" t="str">
        <f t="shared" si="1494"/>
        <v/>
      </c>
      <c r="AA1721" t="str">
        <f t="shared" si="1495"/>
        <v/>
      </c>
      <c r="AB1721" t="str">
        <f t="shared" si="1496"/>
        <v/>
      </c>
      <c r="AC1721" t="str">
        <f t="shared" si="1497"/>
        <v/>
      </c>
      <c r="AD1721" t="str">
        <f t="shared" si="1498"/>
        <v/>
      </c>
      <c r="AE1721" t="str">
        <f t="shared" si="1499"/>
        <v/>
      </c>
      <c r="BF1721" t="str">
        <f t="shared" si="1500"/>
        <v/>
      </c>
      <c r="BG1721" t="str">
        <f t="shared" si="1501"/>
        <v/>
      </c>
      <c r="BH1721" t="str">
        <f t="shared" si="1502"/>
        <v/>
      </c>
      <c r="BI1721" t="str">
        <f t="shared" si="1503"/>
        <v/>
      </c>
      <c r="BJ1721" t="str">
        <f t="shared" si="1504"/>
        <v/>
      </c>
      <c r="BK1721" t="str">
        <f t="shared" si="1505"/>
        <v/>
      </c>
      <c r="BL1721" t="str">
        <f t="shared" si="1506"/>
        <v/>
      </c>
      <c r="BM1721" t="str">
        <f t="shared" si="1507"/>
        <v/>
      </c>
      <c r="BN1721" t="str">
        <f t="shared" si="1508"/>
        <v/>
      </c>
      <c r="BO1721" t="str">
        <f t="shared" si="1509"/>
        <v/>
      </c>
      <c r="BP1721" t="str">
        <f t="shared" si="1510"/>
        <v/>
      </c>
      <c r="BQ1721" t="str">
        <f t="shared" si="1511"/>
        <v/>
      </c>
      <c r="BR1721" t="str">
        <f t="shared" si="1512"/>
        <v/>
      </c>
      <c r="BS1721" t="str">
        <f t="shared" si="1513"/>
        <v/>
      </c>
      <c r="BT1721" t="str">
        <f t="shared" si="1514"/>
        <v/>
      </c>
    </row>
    <row r="1722" spans="20:72" x14ac:dyDescent="0.25">
      <c r="T1722" t="str">
        <f t="shared" si="1490"/>
        <v/>
      </c>
      <c r="U1722" t="str">
        <f t="shared" si="1491"/>
        <v/>
      </c>
      <c r="V1722" t="str">
        <f t="shared" si="1492"/>
        <v/>
      </c>
      <c r="W1722" t="str">
        <f>IF(TRIM(INDEX(connections!$A:$A,ROW()))="","",TRIM(INDEX(connections!$A:$A,ROW())))</f>
        <v/>
      </c>
      <c r="X1722" t="str">
        <f>IF($W1722="","",TRIM(INDEX(connections!$B:$B,ROW())))</f>
        <v/>
      </c>
      <c r="Y1722" t="str">
        <f t="shared" si="1493"/>
        <v/>
      </c>
      <c r="Z1722" t="str">
        <f t="shared" si="1494"/>
        <v/>
      </c>
      <c r="AA1722" t="str">
        <f t="shared" si="1495"/>
        <v/>
      </c>
      <c r="AB1722" t="str">
        <f t="shared" si="1496"/>
        <v/>
      </c>
      <c r="AC1722" t="str">
        <f t="shared" si="1497"/>
        <v/>
      </c>
      <c r="AD1722" t="str">
        <f t="shared" si="1498"/>
        <v/>
      </c>
      <c r="AE1722" t="str">
        <f t="shared" si="1499"/>
        <v/>
      </c>
      <c r="BF1722" t="str">
        <f t="shared" si="1500"/>
        <v/>
      </c>
      <c r="BG1722" t="str">
        <f t="shared" si="1501"/>
        <v/>
      </c>
      <c r="BH1722" t="str">
        <f t="shared" si="1502"/>
        <v/>
      </c>
      <c r="BI1722" t="str">
        <f t="shared" si="1503"/>
        <v/>
      </c>
      <c r="BJ1722" t="str">
        <f t="shared" si="1504"/>
        <v/>
      </c>
      <c r="BK1722" t="str">
        <f t="shared" si="1505"/>
        <v/>
      </c>
      <c r="BL1722" t="str">
        <f t="shared" si="1506"/>
        <v/>
      </c>
      <c r="BM1722" t="str">
        <f t="shared" si="1507"/>
        <v/>
      </c>
      <c r="BN1722" t="str">
        <f t="shared" si="1508"/>
        <v/>
      </c>
      <c r="BO1722" t="str">
        <f t="shared" si="1509"/>
        <v/>
      </c>
      <c r="BP1722" t="str">
        <f t="shared" si="1510"/>
        <v/>
      </c>
      <c r="BQ1722" t="str">
        <f t="shared" si="1511"/>
        <v/>
      </c>
      <c r="BR1722" t="str">
        <f t="shared" si="1512"/>
        <v/>
      </c>
      <c r="BS1722" t="str">
        <f t="shared" si="1513"/>
        <v/>
      </c>
      <c r="BT1722" t="str">
        <f t="shared" si="1514"/>
        <v/>
      </c>
    </row>
    <row r="1723" spans="20:72" x14ac:dyDescent="0.25">
      <c r="T1723" t="str">
        <f t="shared" si="1490"/>
        <v/>
      </c>
      <c r="U1723" t="str">
        <f t="shared" si="1491"/>
        <v/>
      </c>
      <c r="V1723" t="str">
        <f t="shared" si="1492"/>
        <v/>
      </c>
      <c r="W1723" t="str">
        <f>IF(TRIM(INDEX(connections!$A:$A,ROW()))="","",TRIM(INDEX(connections!$A:$A,ROW())))</f>
        <v/>
      </c>
      <c r="X1723" t="str">
        <f>IF($W1723="","",TRIM(INDEX(connections!$B:$B,ROW())))</f>
        <v/>
      </c>
      <c r="Y1723" t="str">
        <f t="shared" si="1493"/>
        <v/>
      </c>
      <c r="Z1723" t="str">
        <f t="shared" si="1494"/>
        <v/>
      </c>
      <c r="AA1723" t="str">
        <f t="shared" si="1495"/>
        <v/>
      </c>
      <c r="AB1723" t="str">
        <f t="shared" si="1496"/>
        <v/>
      </c>
      <c r="AC1723" t="str">
        <f t="shared" si="1497"/>
        <v/>
      </c>
      <c r="AD1723" t="str">
        <f t="shared" si="1498"/>
        <v/>
      </c>
      <c r="AE1723" t="str">
        <f t="shared" si="1499"/>
        <v/>
      </c>
      <c r="BF1723" t="str">
        <f t="shared" si="1500"/>
        <v/>
      </c>
      <c r="BG1723" t="str">
        <f t="shared" si="1501"/>
        <v/>
      </c>
      <c r="BH1723" t="str">
        <f t="shared" si="1502"/>
        <v/>
      </c>
      <c r="BI1723" t="str">
        <f t="shared" si="1503"/>
        <v/>
      </c>
      <c r="BJ1723" t="str">
        <f t="shared" si="1504"/>
        <v/>
      </c>
      <c r="BK1723" t="str">
        <f t="shared" si="1505"/>
        <v/>
      </c>
      <c r="BL1723" t="str">
        <f t="shared" si="1506"/>
        <v/>
      </c>
      <c r="BM1723" t="str">
        <f t="shared" si="1507"/>
        <v/>
      </c>
      <c r="BN1723" t="str">
        <f t="shared" si="1508"/>
        <v/>
      </c>
      <c r="BO1723" t="str">
        <f t="shared" si="1509"/>
        <v/>
      </c>
      <c r="BP1723" t="str">
        <f t="shared" si="1510"/>
        <v/>
      </c>
      <c r="BQ1723" t="str">
        <f t="shared" si="1511"/>
        <v/>
      </c>
      <c r="BR1723" t="str">
        <f t="shared" si="1512"/>
        <v/>
      </c>
      <c r="BS1723" t="str">
        <f t="shared" si="1513"/>
        <v/>
      </c>
      <c r="BT1723" t="str">
        <f t="shared" si="1514"/>
        <v/>
      </c>
    </row>
    <row r="1724" spans="20:72" x14ac:dyDescent="0.25">
      <c r="T1724" t="str">
        <f t="shared" si="1490"/>
        <v/>
      </c>
      <c r="U1724" t="str">
        <f t="shared" si="1491"/>
        <v/>
      </c>
      <c r="V1724" t="str">
        <f t="shared" si="1492"/>
        <v/>
      </c>
      <c r="W1724" t="str">
        <f>IF(TRIM(INDEX(connections!$A:$A,ROW()))="","",TRIM(INDEX(connections!$A:$A,ROW())))</f>
        <v/>
      </c>
      <c r="X1724" t="str">
        <f>IF($W1724="","",TRIM(INDEX(connections!$B:$B,ROW())))</f>
        <v/>
      </c>
      <c r="Y1724" t="str">
        <f t="shared" si="1493"/>
        <v/>
      </c>
      <c r="Z1724" t="str">
        <f t="shared" si="1494"/>
        <v/>
      </c>
      <c r="AA1724" t="str">
        <f t="shared" si="1495"/>
        <v/>
      </c>
      <c r="AB1724" t="str">
        <f t="shared" si="1496"/>
        <v/>
      </c>
      <c r="AC1724" t="str">
        <f t="shared" si="1497"/>
        <v/>
      </c>
      <c r="AD1724" t="str">
        <f t="shared" si="1498"/>
        <v/>
      </c>
      <c r="AE1724" t="str">
        <f t="shared" si="1499"/>
        <v/>
      </c>
      <c r="BF1724" t="str">
        <f t="shared" si="1500"/>
        <v/>
      </c>
      <c r="BG1724" t="str">
        <f t="shared" si="1501"/>
        <v/>
      </c>
      <c r="BH1724" t="str">
        <f t="shared" si="1502"/>
        <v/>
      </c>
      <c r="BI1724" t="str">
        <f t="shared" si="1503"/>
        <v/>
      </c>
      <c r="BJ1724" t="str">
        <f t="shared" si="1504"/>
        <v/>
      </c>
      <c r="BK1724" t="str">
        <f t="shared" si="1505"/>
        <v/>
      </c>
      <c r="BL1724" t="str">
        <f t="shared" si="1506"/>
        <v/>
      </c>
      <c r="BM1724" t="str">
        <f t="shared" si="1507"/>
        <v/>
      </c>
      <c r="BN1724" t="str">
        <f t="shared" si="1508"/>
        <v/>
      </c>
      <c r="BO1724" t="str">
        <f t="shared" si="1509"/>
        <v/>
      </c>
      <c r="BP1724" t="str">
        <f t="shared" si="1510"/>
        <v/>
      </c>
      <c r="BQ1724" t="str">
        <f t="shared" si="1511"/>
        <v/>
      </c>
      <c r="BR1724" t="str">
        <f t="shared" si="1512"/>
        <v/>
      </c>
      <c r="BS1724" t="str">
        <f t="shared" si="1513"/>
        <v/>
      </c>
      <c r="BT1724" t="str">
        <f t="shared" si="1514"/>
        <v/>
      </c>
    </row>
    <row r="1725" spans="20:72" x14ac:dyDescent="0.25">
      <c r="T1725" t="str">
        <f t="shared" si="1490"/>
        <v/>
      </c>
      <c r="U1725" t="str">
        <f t="shared" si="1491"/>
        <v/>
      </c>
      <c r="V1725" t="str">
        <f t="shared" si="1492"/>
        <v/>
      </c>
      <c r="W1725" t="str">
        <f>IF(TRIM(INDEX(connections!$A:$A,ROW()))="","",TRIM(INDEX(connections!$A:$A,ROW())))</f>
        <v/>
      </c>
      <c r="X1725" t="str">
        <f>IF($W1725="","",TRIM(INDEX(connections!$B:$B,ROW())))</f>
        <v/>
      </c>
      <c r="Y1725" t="str">
        <f t="shared" si="1493"/>
        <v/>
      </c>
      <c r="Z1725" t="str">
        <f t="shared" si="1494"/>
        <v/>
      </c>
      <c r="AA1725" t="str">
        <f t="shared" si="1495"/>
        <v/>
      </c>
      <c r="AB1725" t="str">
        <f t="shared" si="1496"/>
        <v/>
      </c>
      <c r="AC1725" t="str">
        <f t="shared" si="1497"/>
        <v/>
      </c>
      <c r="AD1725" t="str">
        <f t="shared" si="1498"/>
        <v/>
      </c>
      <c r="AE1725" t="str">
        <f t="shared" si="1499"/>
        <v/>
      </c>
      <c r="BF1725" t="str">
        <f t="shared" si="1500"/>
        <v/>
      </c>
      <c r="BG1725" t="str">
        <f t="shared" si="1501"/>
        <v/>
      </c>
      <c r="BH1725" t="str">
        <f t="shared" si="1502"/>
        <v/>
      </c>
      <c r="BI1725" t="str">
        <f t="shared" si="1503"/>
        <v/>
      </c>
      <c r="BJ1725" t="str">
        <f t="shared" si="1504"/>
        <v/>
      </c>
      <c r="BK1725" t="str">
        <f t="shared" si="1505"/>
        <v/>
      </c>
      <c r="BL1725" t="str">
        <f t="shared" si="1506"/>
        <v/>
      </c>
      <c r="BM1725" t="str">
        <f t="shared" si="1507"/>
        <v/>
      </c>
      <c r="BN1725" t="str">
        <f t="shared" si="1508"/>
        <v/>
      </c>
      <c r="BO1725" t="str">
        <f t="shared" si="1509"/>
        <v/>
      </c>
      <c r="BP1725" t="str">
        <f t="shared" si="1510"/>
        <v/>
      </c>
      <c r="BQ1725" t="str">
        <f t="shared" si="1511"/>
        <v/>
      </c>
      <c r="BR1725" t="str">
        <f t="shared" si="1512"/>
        <v/>
      </c>
      <c r="BS1725" t="str">
        <f t="shared" si="1513"/>
        <v/>
      </c>
      <c r="BT1725" t="str">
        <f t="shared" si="1514"/>
        <v/>
      </c>
    </row>
    <row r="1726" spans="20:72" x14ac:dyDescent="0.25">
      <c r="T1726" t="str">
        <f t="shared" si="1490"/>
        <v/>
      </c>
      <c r="U1726" t="str">
        <f t="shared" si="1491"/>
        <v/>
      </c>
      <c r="V1726" t="str">
        <f t="shared" si="1492"/>
        <v/>
      </c>
      <c r="W1726" t="str">
        <f>IF(TRIM(INDEX(connections!$A:$A,ROW()))="","",TRIM(INDEX(connections!$A:$A,ROW())))</f>
        <v/>
      </c>
      <c r="X1726" t="str">
        <f>IF($W1726="","",TRIM(INDEX(connections!$B:$B,ROW())))</f>
        <v/>
      </c>
      <c r="Y1726" t="str">
        <f t="shared" si="1493"/>
        <v/>
      </c>
      <c r="Z1726" t="str">
        <f t="shared" si="1494"/>
        <v/>
      </c>
      <c r="AA1726" t="str">
        <f t="shared" si="1495"/>
        <v/>
      </c>
      <c r="AB1726" t="str">
        <f t="shared" si="1496"/>
        <v/>
      </c>
      <c r="AC1726" t="str">
        <f t="shared" si="1497"/>
        <v/>
      </c>
      <c r="AD1726" t="str">
        <f t="shared" si="1498"/>
        <v/>
      </c>
      <c r="AE1726" t="str">
        <f t="shared" si="1499"/>
        <v/>
      </c>
      <c r="BF1726" t="str">
        <f t="shared" si="1500"/>
        <v/>
      </c>
      <c r="BG1726" t="str">
        <f t="shared" si="1501"/>
        <v/>
      </c>
      <c r="BH1726" t="str">
        <f t="shared" si="1502"/>
        <v/>
      </c>
      <c r="BI1726" t="str">
        <f t="shared" si="1503"/>
        <v/>
      </c>
      <c r="BJ1726" t="str">
        <f t="shared" si="1504"/>
        <v/>
      </c>
      <c r="BK1726" t="str">
        <f t="shared" si="1505"/>
        <v/>
      </c>
      <c r="BL1726" t="str">
        <f t="shared" si="1506"/>
        <v/>
      </c>
      <c r="BM1726" t="str">
        <f t="shared" si="1507"/>
        <v/>
      </c>
      <c r="BN1726" t="str">
        <f t="shared" si="1508"/>
        <v/>
      </c>
      <c r="BO1726" t="str">
        <f t="shared" si="1509"/>
        <v/>
      </c>
      <c r="BP1726" t="str">
        <f t="shared" si="1510"/>
        <v/>
      </c>
      <c r="BQ1726" t="str">
        <f t="shared" si="1511"/>
        <v/>
      </c>
      <c r="BR1726" t="str">
        <f t="shared" si="1512"/>
        <v/>
      </c>
      <c r="BS1726" t="str">
        <f t="shared" si="1513"/>
        <v/>
      </c>
      <c r="BT1726" t="str">
        <f t="shared" si="1514"/>
        <v/>
      </c>
    </row>
    <row r="1727" spans="20:72" x14ac:dyDescent="0.25">
      <c r="T1727" t="str">
        <f t="shared" si="1490"/>
        <v/>
      </c>
      <c r="U1727" t="str">
        <f t="shared" si="1491"/>
        <v/>
      </c>
      <c r="V1727" t="str">
        <f t="shared" si="1492"/>
        <v/>
      </c>
      <c r="W1727" t="str">
        <f>IF(TRIM(INDEX(connections!$A:$A,ROW()))="","",TRIM(INDEX(connections!$A:$A,ROW())))</f>
        <v/>
      </c>
      <c r="X1727" t="str">
        <f>IF($W1727="","",TRIM(INDEX(connections!$B:$B,ROW())))</f>
        <v/>
      </c>
      <c r="Y1727" t="str">
        <f t="shared" si="1493"/>
        <v/>
      </c>
      <c r="Z1727" t="str">
        <f t="shared" si="1494"/>
        <v/>
      </c>
      <c r="AA1727" t="str">
        <f t="shared" si="1495"/>
        <v/>
      </c>
      <c r="AB1727" t="str">
        <f t="shared" si="1496"/>
        <v/>
      </c>
      <c r="AC1727" t="str">
        <f t="shared" si="1497"/>
        <v/>
      </c>
      <c r="AD1727" t="str">
        <f t="shared" si="1498"/>
        <v/>
      </c>
      <c r="AE1727" t="str">
        <f t="shared" si="1499"/>
        <v/>
      </c>
      <c r="BF1727" t="str">
        <f t="shared" si="1500"/>
        <v/>
      </c>
      <c r="BG1727" t="str">
        <f t="shared" si="1501"/>
        <v/>
      </c>
      <c r="BH1727" t="str">
        <f t="shared" si="1502"/>
        <v/>
      </c>
      <c r="BI1727" t="str">
        <f t="shared" si="1503"/>
        <v/>
      </c>
      <c r="BJ1727" t="str">
        <f t="shared" si="1504"/>
        <v/>
      </c>
      <c r="BK1727" t="str">
        <f t="shared" si="1505"/>
        <v/>
      </c>
      <c r="BL1727" t="str">
        <f t="shared" si="1506"/>
        <v/>
      </c>
      <c r="BM1727" t="str">
        <f t="shared" si="1507"/>
        <v/>
      </c>
      <c r="BN1727" t="str">
        <f t="shared" si="1508"/>
        <v/>
      </c>
      <c r="BO1727" t="str">
        <f t="shared" si="1509"/>
        <v/>
      </c>
      <c r="BP1727" t="str">
        <f t="shared" si="1510"/>
        <v/>
      </c>
      <c r="BQ1727" t="str">
        <f t="shared" si="1511"/>
        <v/>
      </c>
      <c r="BR1727" t="str">
        <f t="shared" si="1512"/>
        <v/>
      </c>
      <c r="BS1727" t="str">
        <f t="shared" si="1513"/>
        <v/>
      </c>
      <c r="BT1727" t="str">
        <f t="shared" si="1514"/>
        <v/>
      </c>
    </row>
    <row r="1728" spans="20:72" x14ac:dyDescent="0.25">
      <c r="T1728" t="str">
        <f t="shared" si="1490"/>
        <v/>
      </c>
      <c r="U1728" t="str">
        <f t="shared" si="1491"/>
        <v/>
      </c>
      <c r="V1728" t="str">
        <f t="shared" si="1492"/>
        <v/>
      </c>
      <c r="W1728" t="str">
        <f>IF(TRIM(INDEX(connections!$A:$A,ROW()))="","",TRIM(INDEX(connections!$A:$A,ROW())))</f>
        <v/>
      </c>
      <c r="X1728" t="str">
        <f>IF($W1728="","",TRIM(INDEX(connections!$B:$B,ROW())))</f>
        <v/>
      </c>
      <c r="Y1728" t="str">
        <f t="shared" si="1493"/>
        <v/>
      </c>
      <c r="Z1728" t="str">
        <f t="shared" si="1494"/>
        <v/>
      </c>
      <c r="AA1728" t="str">
        <f t="shared" si="1495"/>
        <v/>
      </c>
      <c r="AB1728" t="str">
        <f t="shared" si="1496"/>
        <v/>
      </c>
      <c r="AC1728" t="str">
        <f t="shared" si="1497"/>
        <v/>
      </c>
      <c r="AD1728" t="str">
        <f t="shared" si="1498"/>
        <v/>
      </c>
      <c r="AE1728" t="str">
        <f t="shared" si="1499"/>
        <v/>
      </c>
      <c r="BF1728" t="str">
        <f t="shared" si="1500"/>
        <v/>
      </c>
      <c r="BG1728" t="str">
        <f t="shared" si="1501"/>
        <v/>
      </c>
      <c r="BH1728" t="str">
        <f t="shared" si="1502"/>
        <v/>
      </c>
      <c r="BI1728" t="str">
        <f t="shared" si="1503"/>
        <v/>
      </c>
      <c r="BJ1728" t="str">
        <f t="shared" si="1504"/>
        <v/>
      </c>
      <c r="BK1728" t="str">
        <f t="shared" si="1505"/>
        <v/>
      </c>
      <c r="BL1728" t="str">
        <f t="shared" si="1506"/>
        <v/>
      </c>
      <c r="BM1728" t="str">
        <f t="shared" si="1507"/>
        <v/>
      </c>
      <c r="BN1728" t="str">
        <f t="shared" si="1508"/>
        <v/>
      </c>
      <c r="BO1728" t="str">
        <f t="shared" si="1509"/>
        <v/>
      </c>
      <c r="BP1728" t="str">
        <f t="shared" si="1510"/>
        <v/>
      </c>
      <c r="BQ1728" t="str">
        <f t="shared" si="1511"/>
        <v/>
      </c>
      <c r="BR1728" t="str">
        <f t="shared" si="1512"/>
        <v/>
      </c>
      <c r="BS1728" t="str">
        <f t="shared" si="1513"/>
        <v/>
      </c>
      <c r="BT1728" t="str">
        <f t="shared" si="1514"/>
        <v/>
      </c>
    </row>
    <row r="1729" spans="20:72" x14ac:dyDescent="0.25">
      <c r="T1729" t="str">
        <f t="shared" si="1490"/>
        <v/>
      </c>
      <c r="U1729" t="str">
        <f t="shared" si="1491"/>
        <v/>
      </c>
      <c r="V1729" t="str">
        <f t="shared" si="1492"/>
        <v/>
      </c>
      <c r="W1729" t="str">
        <f>IF(TRIM(INDEX(connections!$A:$A,ROW()))="","",TRIM(INDEX(connections!$A:$A,ROW())))</f>
        <v/>
      </c>
      <c r="X1729" t="str">
        <f>IF($W1729="","",TRIM(INDEX(connections!$B:$B,ROW())))</f>
        <v/>
      </c>
      <c r="Y1729" t="str">
        <f t="shared" si="1493"/>
        <v/>
      </c>
      <c r="Z1729" t="str">
        <f t="shared" si="1494"/>
        <v/>
      </c>
      <c r="AA1729" t="str">
        <f t="shared" si="1495"/>
        <v/>
      </c>
      <c r="AB1729" t="str">
        <f t="shared" si="1496"/>
        <v/>
      </c>
      <c r="AC1729" t="str">
        <f t="shared" si="1497"/>
        <v/>
      </c>
      <c r="AD1729" t="str">
        <f t="shared" si="1498"/>
        <v/>
      </c>
      <c r="AE1729" t="str">
        <f t="shared" si="1499"/>
        <v/>
      </c>
      <c r="BF1729" t="str">
        <f t="shared" si="1500"/>
        <v/>
      </c>
      <c r="BG1729" t="str">
        <f t="shared" si="1501"/>
        <v/>
      </c>
      <c r="BH1729" t="str">
        <f t="shared" si="1502"/>
        <v/>
      </c>
      <c r="BI1729" t="str">
        <f t="shared" si="1503"/>
        <v/>
      </c>
      <c r="BJ1729" t="str">
        <f t="shared" si="1504"/>
        <v/>
      </c>
      <c r="BK1729" t="str">
        <f t="shared" si="1505"/>
        <v/>
      </c>
      <c r="BL1729" t="str">
        <f t="shared" si="1506"/>
        <v/>
      </c>
      <c r="BM1729" t="str">
        <f t="shared" si="1507"/>
        <v/>
      </c>
      <c r="BN1729" t="str">
        <f t="shared" si="1508"/>
        <v/>
      </c>
      <c r="BO1729" t="str">
        <f t="shared" si="1509"/>
        <v/>
      </c>
      <c r="BP1729" t="str">
        <f t="shared" si="1510"/>
        <v/>
      </c>
      <c r="BQ1729" t="str">
        <f t="shared" si="1511"/>
        <v/>
      </c>
      <c r="BR1729" t="str">
        <f t="shared" si="1512"/>
        <v/>
      </c>
      <c r="BS1729" t="str">
        <f t="shared" si="1513"/>
        <v/>
      </c>
      <c r="BT1729" t="str">
        <f t="shared" si="1514"/>
        <v/>
      </c>
    </row>
    <row r="1730" spans="20:72" x14ac:dyDescent="0.25">
      <c r="T1730" t="str">
        <f t="shared" ref="T1730:T1793" si="1515">IF($Y1730="","",INDEX($B$2:$B$1500,$Y1730))</f>
        <v/>
      </c>
      <c r="U1730" t="str">
        <f t="shared" ref="U1730:U1793" si="1516">IF($Z1730="","",INDEX($B$2:$B$1500,$Z1730))</f>
        <v/>
      </c>
      <c r="V1730" t="str">
        <f t="shared" ref="V1730:V1793" si="1517">IF(OR($T1730="",$U1730=""),"",$U1730-$T1730)</f>
        <v/>
      </c>
      <c r="W1730" t="str">
        <f>IF(TRIM(INDEX(connections!$A:$A,ROW()))="","",TRIM(INDEX(connections!$A:$A,ROW())))</f>
        <v/>
      </c>
      <c r="X1730" t="str">
        <f>IF($W1730="","",TRIM(INDEX(connections!$B:$B,ROW())))</f>
        <v/>
      </c>
      <c r="Y1730" t="str">
        <f t="shared" ref="Y1730:Y1793" si="1518">IF($W1730="","",IFERROR(MATCH($W1730,$A$2:$A$1500,0),""))</f>
        <v/>
      </c>
      <c r="Z1730" t="str">
        <f t="shared" ref="Z1730:Z1793" si="1519">IF($X1730="","",IFERROR(MATCH($X1730,$A$2:$A$1500,0),""))</f>
        <v/>
      </c>
      <c r="AA1730" t="str">
        <f t="shared" ref="AA1730:AA1793" si="1520">IF($Y1730="","",INDEX($P$2:$P$1500,$Y1730))</f>
        <v/>
      </c>
      <c r="AB1730" t="str">
        <f t="shared" ref="AB1730:AB1793" si="1521">IF($Z1730="","",INDEX($P$2:$P$1500,$Z1730))</f>
        <v/>
      </c>
      <c r="AC1730" t="str">
        <f t="shared" ref="AC1730:AC1793" si="1522">IF(AND($AA1730="Yes",$AB1730="Yes"),1,"")</f>
        <v/>
      </c>
      <c r="AD1730" t="str">
        <f t="shared" ref="AD1730:AD1793" si="1523">IF(OR($Y1730="",$Z1730=""),"",IF(INDEX($C$2:$C$1500,$Y1730)=INDEX($C$2:$C$1500,$Z1730),0,1))</f>
        <v/>
      </c>
      <c r="AE1730" t="str">
        <f t="shared" ref="AE1730:AE1793" si="1524">IF($AC1730&lt;&gt;1,"",IF(AND(INDEX($AG$2:$AG$1500,$Y1730)=1,INDEX($AG$2:$AG$1500,$Z1730)=1),1,""))</f>
        <v/>
      </c>
      <c r="BF1730" t="str">
        <f t="shared" ref="BF1730:BF1793" si="1525">IF($Z1730="","",INDEX($AO$2:$AO$1500,$Z1730))</f>
        <v/>
      </c>
      <c r="BG1730" t="str">
        <f t="shared" ref="BG1730:BG1793" si="1526">IF($Z1730="","",INDEX($AP$2:$AP$1500,$Z1730))</f>
        <v/>
      </c>
      <c r="BH1730" t="str">
        <f t="shared" ref="BH1730:BH1793" si="1527">IF($Z1730="","",INDEX($AQ$2:$AQ$1500,$Z1730))</f>
        <v/>
      </c>
      <c r="BI1730" t="str">
        <f t="shared" ref="BI1730:BI1793" si="1528">IF($Z1730="","",INDEX($AR$2:$AR$1500,$Z1730))</f>
        <v/>
      </c>
      <c r="BJ1730" t="str">
        <f t="shared" ref="BJ1730:BJ1793" si="1529">IF($Z1730="","",INDEX($AS$2:$AS$1500,$Z1730))</f>
        <v/>
      </c>
      <c r="BK1730" t="str">
        <f t="shared" ref="BK1730:BK1793" si="1530">IF($Z1730="","",INDEX($AT$2:$AT$1500,$Z1730))</f>
        <v/>
      </c>
      <c r="BL1730" t="str">
        <f t="shared" ref="BL1730:BL1793" si="1531">IF($Z1730="","",INDEX($AU$2:$AU$1500,$Z1730))</f>
        <v/>
      </c>
      <c r="BM1730" t="str">
        <f t="shared" ref="BM1730:BM1793" si="1532">IF($Z1730="","",INDEX($AV$2:$AV$1500,$Z1730))</f>
        <v/>
      </c>
      <c r="BN1730" t="str">
        <f t="shared" ref="BN1730:BN1793" si="1533">IF($Z1730="","",INDEX($AW$2:$AW$1500,$Z1730))</f>
        <v/>
      </c>
      <c r="BO1730" t="str">
        <f t="shared" ref="BO1730:BO1793" si="1534">IF($Z1730="","",INDEX($AX$2:$AX$1500,$Z1730))</f>
        <v/>
      </c>
      <c r="BP1730" t="str">
        <f t="shared" ref="BP1730:BP1793" si="1535">IF($Z1730="","",INDEX($AY$2:$AY$1500,$Z1730))</f>
        <v/>
      </c>
      <c r="BQ1730" t="str">
        <f t="shared" ref="BQ1730:BQ1793" si="1536">IF($Z1730="","",INDEX($AZ$2:$AZ$1500,$Z1730))</f>
        <v/>
      </c>
      <c r="BR1730" t="str">
        <f t="shared" ref="BR1730:BR1793" si="1537">IF($Z1730="","",INDEX($BA$2:$BA$1500,$Z1730))</f>
        <v/>
      </c>
      <c r="BS1730" t="str">
        <f t="shared" ref="BS1730:BS1793" si="1538">IF($Z1730="","",INDEX($BB$2:$BB$1500,$Z1730))</f>
        <v/>
      </c>
      <c r="BT1730" t="str">
        <f t="shared" ref="BT1730:BT1793" si="1539">IF($Z1730="","",INDEX($BC$2:$BC$1500,$Z1730))</f>
        <v/>
      </c>
    </row>
    <row r="1731" spans="20:72" x14ac:dyDescent="0.25">
      <c r="T1731" t="str">
        <f t="shared" si="1515"/>
        <v/>
      </c>
      <c r="U1731" t="str">
        <f t="shared" si="1516"/>
        <v/>
      </c>
      <c r="V1731" t="str">
        <f t="shared" si="1517"/>
        <v/>
      </c>
      <c r="W1731" t="str">
        <f>IF(TRIM(INDEX(connections!$A:$A,ROW()))="","",TRIM(INDEX(connections!$A:$A,ROW())))</f>
        <v/>
      </c>
      <c r="X1731" t="str">
        <f>IF($W1731="","",TRIM(INDEX(connections!$B:$B,ROW())))</f>
        <v/>
      </c>
      <c r="Y1731" t="str">
        <f t="shared" si="1518"/>
        <v/>
      </c>
      <c r="Z1731" t="str">
        <f t="shared" si="1519"/>
        <v/>
      </c>
      <c r="AA1731" t="str">
        <f t="shared" si="1520"/>
        <v/>
      </c>
      <c r="AB1731" t="str">
        <f t="shared" si="1521"/>
        <v/>
      </c>
      <c r="AC1731" t="str">
        <f t="shared" si="1522"/>
        <v/>
      </c>
      <c r="AD1731" t="str">
        <f t="shared" si="1523"/>
        <v/>
      </c>
      <c r="AE1731" t="str">
        <f t="shared" si="1524"/>
        <v/>
      </c>
      <c r="BF1731" t="str">
        <f t="shared" si="1525"/>
        <v/>
      </c>
      <c r="BG1731" t="str">
        <f t="shared" si="1526"/>
        <v/>
      </c>
      <c r="BH1731" t="str">
        <f t="shared" si="1527"/>
        <v/>
      </c>
      <c r="BI1731" t="str">
        <f t="shared" si="1528"/>
        <v/>
      </c>
      <c r="BJ1731" t="str">
        <f t="shared" si="1529"/>
        <v/>
      </c>
      <c r="BK1731" t="str">
        <f t="shared" si="1530"/>
        <v/>
      </c>
      <c r="BL1731" t="str">
        <f t="shared" si="1531"/>
        <v/>
      </c>
      <c r="BM1731" t="str">
        <f t="shared" si="1532"/>
        <v/>
      </c>
      <c r="BN1731" t="str">
        <f t="shared" si="1533"/>
        <v/>
      </c>
      <c r="BO1731" t="str">
        <f t="shared" si="1534"/>
        <v/>
      </c>
      <c r="BP1731" t="str">
        <f t="shared" si="1535"/>
        <v/>
      </c>
      <c r="BQ1731" t="str">
        <f t="shared" si="1536"/>
        <v/>
      </c>
      <c r="BR1731" t="str">
        <f t="shared" si="1537"/>
        <v/>
      </c>
      <c r="BS1731" t="str">
        <f t="shared" si="1538"/>
        <v/>
      </c>
      <c r="BT1731" t="str">
        <f t="shared" si="1539"/>
        <v/>
      </c>
    </row>
    <row r="1732" spans="20:72" x14ac:dyDescent="0.25">
      <c r="T1732" t="str">
        <f t="shared" si="1515"/>
        <v/>
      </c>
      <c r="U1732" t="str">
        <f t="shared" si="1516"/>
        <v/>
      </c>
      <c r="V1732" t="str">
        <f t="shared" si="1517"/>
        <v/>
      </c>
      <c r="W1732" t="str">
        <f>IF(TRIM(INDEX(connections!$A:$A,ROW()))="","",TRIM(INDEX(connections!$A:$A,ROW())))</f>
        <v/>
      </c>
      <c r="X1732" t="str">
        <f>IF($W1732="","",TRIM(INDEX(connections!$B:$B,ROW())))</f>
        <v/>
      </c>
      <c r="Y1732" t="str">
        <f t="shared" si="1518"/>
        <v/>
      </c>
      <c r="Z1732" t="str">
        <f t="shared" si="1519"/>
        <v/>
      </c>
      <c r="AA1732" t="str">
        <f t="shared" si="1520"/>
        <v/>
      </c>
      <c r="AB1732" t="str">
        <f t="shared" si="1521"/>
        <v/>
      </c>
      <c r="AC1732" t="str">
        <f t="shared" si="1522"/>
        <v/>
      </c>
      <c r="AD1732" t="str">
        <f t="shared" si="1523"/>
        <v/>
      </c>
      <c r="AE1732" t="str">
        <f t="shared" si="1524"/>
        <v/>
      </c>
      <c r="BF1732" t="str">
        <f t="shared" si="1525"/>
        <v/>
      </c>
      <c r="BG1732" t="str">
        <f t="shared" si="1526"/>
        <v/>
      </c>
      <c r="BH1732" t="str">
        <f t="shared" si="1527"/>
        <v/>
      </c>
      <c r="BI1732" t="str">
        <f t="shared" si="1528"/>
        <v/>
      </c>
      <c r="BJ1732" t="str">
        <f t="shared" si="1529"/>
        <v/>
      </c>
      <c r="BK1732" t="str">
        <f t="shared" si="1530"/>
        <v/>
      </c>
      <c r="BL1732" t="str">
        <f t="shared" si="1531"/>
        <v/>
      </c>
      <c r="BM1732" t="str">
        <f t="shared" si="1532"/>
        <v/>
      </c>
      <c r="BN1732" t="str">
        <f t="shared" si="1533"/>
        <v/>
      </c>
      <c r="BO1732" t="str">
        <f t="shared" si="1534"/>
        <v/>
      </c>
      <c r="BP1732" t="str">
        <f t="shared" si="1535"/>
        <v/>
      </c>
      <c r="BQ1732" t="str">
        <f t="shared" si="1536"/>
        <v/>
      </c>
      <c r="BR1732" t="str">
        <f t="shared" si="1537"/>
        <v/>
      </c>
      <c r="BS1732" t="str">
        <f t="shared" si="1538"/>
        <v/>
      </c>
      <c r="BT1732" t="str">
        <f t="shared" si="1539"/>
        <v/>
      </c>
    </row>
    <row r="1733" spans="20:72" x14ac:dyDescent="0.25">
      <c r="T1733" t="str">
        <f t="shared" si="1515"/>
        <v/>
      </c>
      <c r="U1733" t="str">
        <f t="shared" si="1516"/>
        <v/>
      </c>
      <c r="V1733" t="str">
        <f t="shared" si="1517"/>
        <v/>
      </c>
      <c r="W1733" t="str">
        <f>IF(TRIM(INDEX(connections!$A:$A,ROW()))="","",TRIM(INDEX(connections!$A:$A,ROW())))</f>
        <v/>
      </c>
      <c r="X1733" t="str">
        <f>IF($W1733="","",TRIM(INDEX(connections!$B:$B,ROW())))</f>
        <v/>
      </c>
      <c r="Y1733" t="str">
        <f t="shared" si="1518"/>
        <v/>
      </c>
      <c r="Z1733" t="str">
        <f t="shared" si="1519"/>
        <v/>
      </c>
      <c r="AA1733" t="str">
        <f t="shared" si="1520"/>
        <v/>
      </c>
      <c r="AB1733" t="str">
        <f t="shared" si="1521"/>
        <v/>
      </c>
      <c r="AC1733" t="str">
        <f t="shared" si="1522"/>
        <v/>
      </c>
      <c r="AD1733" t="str">
        <f t="shared" si="1523"/>
        <v/>
      </c>
      <c r="AE1733" t="str">
        <f t="shared" si="1524"/>
        <v/>
      </c>
      <c r="BF1733" t="str">
        <f t="shared" si="1525"/>
        <v/>
      </c>
      <c r="BG1733" t="str">
        <f t="shared" si="1526"/>
        <v/>
      </c>
      <c r="BH1733" t="str">
        <f t="shared" si="1527"/>
        <v/>
      </c>
      <c r="BI1733" t="str">
        <f t="shared" si="1528"/>
        <v/>
      </c>
      <c r="BJ1733" t="str">
        <f t="shared" si="1529"/>
        <v/>
      </c>
      <c r="BK1733" t="str">
        <f t="shared" si="1530"/>
        <v/>
      </c>
      <c r="BL1733" t="str">
        <f t="shared" si="1531"/>
        <v/>
      </c>
      <c r="BM1733" t="str">
        <f t="shared" si="1532"/>
        <v/>
      </c>
      <c r="BN1733" t="str">
        <f t="shared" si="1533"/>
        <v/>
      </c>
      <c r="BO1733" t="str">
        <f t="shared" si="1534"/>
        <v/>
      </c>
      <c r="BP1733" t="str">
        <f t="shared" si="1535"/>
        <v/>
      </c>
      <c r="BQ1733" t="str">
        <f t="shared" si="1536"/>
        <v/>
      </c>
      <c r="BR1733" t="str">
        <f t="shared" si="1537"/>
        <v/>
      </c>
      <c r="BS1733" t="str">
        <f t="shared" si="1538"/>
        <v/>
      </c>
      <c r="BT1733" t="str">
        <f t="shared" si="1539"/>
        <v/>
      </c>
    </row>
    <row r="1734" spans="20:72" x14ac:dyDescent="0.25">
      <c r="T1734" t="str">
        <f t="shared" si="1515"/>
        <v/>
      </c>
      <c r="U1734" t="str">
        <f t="shared" si="1516"/>
        <v/>
      </c>
      <c r="V1734" t="str">
        <f t="shared" si="1517"/>
        <v/>
      </c>
      <c r="W1734" t="str">
        <f>IF(TRIM(INDEX(connections!$A:$A,ROW()))="","",TRIM(INDEX(connections!$A:$A,ROW())))</f>
        <v/>
      </c>
      <c r="X1734" t="str">
        <f>IF($W1734="","",TRIM(INDEX(connections!$B:$B,ROW())))</f>
        <v/>
      </c>
      <c r="Y1734" t="str">
        <f t="shared" si="1518"/>
        <v/>
      </c>
      <c r="Z1734" t="str">
        <f t="shared" si="1519"/>
        <v/>
      </c>
      <c r="AA1734" t="str">
        <f t="shared" si="1520"/>
        <v/>
      </c>
      <c r="AB1734" t="str">
        <f t="shared" si="1521"/>
        <v/>
      </c>
      <c r="AC1734" t="str">
        <f t="shared" si="1522"/>
        <v/>
      </c>
      <c r="AD1734" t="str">
        <f t="shared" si="1523"/>
        <v/>
      </c>
      <c r="AE1734" t="str">
        <f t="shared" si="1524"/>
        <v/>
      </c>
      <c r="BF1734" t="str">
        <f t="shared" si="1525"/>
        <v/>
      </c>
      <c r="BG1734" t="str">
        <f t="shared" si="1526"/>
        <v/>
      </c>
      <c r="BH1734" t="str">
        <f t="shared" si="1527"/>
        <v/>
      </c>
      <c r="BI1734" t="str">
        <f t="shared" si="1528"/>
        <v/>
      </c>
      <c r="BJ1734" t="str">
        <f t="shared" si="1529"/>
        <v/>
      </c>
      <c r="BK1734" t="str">
        <f t="shared" si="1530"/>
        <v/>
      </c>
      <c r="BL1734" t="str">
        <f t="shared" si="1531"/>
        <v/>
      </c>
      <c r="BM1734" t="str">
        <f t="shared" si="1532"/>
        <v/>
      </c>
      <c r="BN1734" t="str">
        <f t="shared" si="1533"/>
        <v/>
      </c>
      <c r="BO1734" t="str">
        <f t="shared" si="1534"/>
        <v/>
      </c>
      <c r="BP1734" t="str">
        <f t="shared" si="1535"/>
        <v/>
      </c>
      <c r="BQ1734" t="str">
        <f t="shared" si="1536"/>
        <v/>
      </c>
      <c r="BR1734" t="str">
        <f t="shared" si="1537"/>
        <v/>
      </c>
      <c r="BS1734" t="str">
        <f t="shared" si="1538"/>
        <v/>
      </c>
      <c r="BT1734" t="str">
        <f t="shared" si="1539"/>
        <v/>
      </c>
    </row>
    <row r="1735" spans="20:72" x14ac:dyDescent="0.25">
      <c r="T1735" t="str">
        <f t="shared" si="1515"/>
        <v/>
      </c>
      <c r="U1735" t="str">
        <f t="shared" si="1516"/>
        <v/>
      </c>
      <c r="V1735" t="str">
        <f t="shared" si="1517"/>
        <v/>
      </c>
      <c r="W1735" t="str">
        <f>IF(TRIM(INDEX(connections!$A:$A,ROW()))="","",TRIM(INDEX(connections!$A:$A,ROW())))</f>
        <v/>
      </c>
      <c r="X1735" t="str">
        <f>IF($W1735="","",TRIM(INDEX(connections!$B:$B,ROW())))</f>
        <v/>
      </c>
      <c r="Y1735" t="str">
        <f t="shared" si="1518"/>
        <v/>
      </c>
      <c r="Z1735" t="str">
        <f t="shared" si="1519"/>
        <v/>
      </c>
      <c r="AA1735" t="str">
        <f t="shared" si="1520"/>
        <v/>
      </c>
      <c r="AB1735" t="str">
        <f t="shared" si="1521"/>
        <v/>
      </c>
      <c r="AC1735" t="str">
        <f t="shared" si="1522"/>
        <v/>
      </c>
      <c r="AD1735" t="str">
        <f t="shared" si="1523"/>
        <v/>
      </c>
      <c r="AE1735" t="str">
        <f t="shared" si="1524"/>
        <v/>
      </c>
      <c r="BF1735" t="str">
        <f t="shared" si="1525"/>
        <v/>
      </c>
      <c r="BG1735" t="str">
        <f t="shared" si="1526"/>
        <v/>
      </c>
      <c r="BH1735" t="str">
        <f t="shared" si="1527"/>
        <v/>
      </c>
      <c r="BI1735" t="str">
        <f t="shared" si="1528"/>
        <v/>
      </c>
      <c r="BJ1735" t="str">
        <f t="shared" si="1529"/>
        <v/>
      </c>
      <c r="BK1735" t="str">
        <f t="shared" si="1530"/>
        <v/>
      </c>
      <c r="BL1735" t="str">
        <f t="shared" si="1531"/>
        <v/>
      </c>
      <c r="BM1735" t="str">
        <f t="shared" si="1532"/>
        <v/>
      </c>
      <c r="BN1735" t="str">
        <f t="shared" si="1533"/>
        <v/>
      </c>
      <c r="BO1735" t="str">
        <f t="shared" si="1534"/>
        <v/>
      </c>
      <c r="BP1735" t="str">
        <f t="shared" si="1535"/>
        <v/>
      </c>
      <c r="BQ1735" t="str">
        <f t="shared" si="1536"/>
        <v/>
      </c>
      <c r="BR1735" t="str">
        <f t="shared" si="1537"/>
        <v/>
      </c>
      <c r="BS1735" t="str">
        <f t="shared" si="1538"/>
        <v/>
      </c>
      <c r="BT1735" t="str">
        <f t="shared" si="1539"/>
        <v/>
      </c>
    </row>
    <row r="1736" spans="20:72" x14ac:dyDescent="0.25">
      <c r="T1736" t="str">
        <f t="shared" si="1515"/>
        <v/>
      </c>
      <c r="U1736" t="str">
        <f t="shared" si="1516"/>
        <v/>
      </c>
      <c r="V1736" t="str">
        <f t="shared" si="1517"/>
        <v/>
      </c>
      <c r="W1736" t="str">
        <f>IF(TRIM(INDEX(connections!$A:$A,ROW()))="","",TRIM(INDEX(connections!$A:$A,ROW())))</f>
        <v/>
      </c>
      <c r="X1736" t="str">
        <f>IF($W1736="","",TRIM(INDEX(connections!$B:$B,ROW())))</f>
        <v/>
      </c>
      <c r="Y1736" t="str">
        <f t="shared" si="1518"/>
        <v/>
      </c>
      <c r="Z1736" t="str">
        <f t="shared" si="1519"/>
        <v/>
      </c>
      <c r="AA1736" t="str">
        <f t="shared" si="1520"/>
        <v/>
      </c>
      <c r="AB1736" t="str">
        <f t="shared" si="1521"/>
        <v/>
      </c>
      <c r="AC1736" t="str">
        <f t="shared" si="1522"/>
        <v/>
      </c>
      <c r="AD1736" t="str">
        <f t="shared" si="1523"/>
        <v/>
      </c>
      <c r="AE1736" t="str">
        <f t="shared" si="1524"/>
        <v/>
      </c>
      <c r="BF1736" t="str">
        <f t="shared" si="1525"/>
        <v/>
      </c>
      <c r="BG1736" t="str">
        <f t="shared" si="1526"/>
        <v/>
      </c>
      <c r="BH1736" t="str">
        <f t="shared" si="1527"/>
        <v/>
      </c>
      <c r="BI1736" t="str">
        <f t="shared" si="1528"/>
        <v/>
      </c>
      <c r="BJ1736" t="str">
        <f t="shared" si="1529"/>
        <v/>
      </c>
      <c r="BK1736" t="str">
        <f t="shared" si="1530"/>
        <v/>
      </c>
      <c r="BL1736" t="str">
        <f t="shared" si="1531"/>
        <v/>
      </c>
      <c r="BM1736" t="str">
        <f t="shared" si="1532"/>
        <v/>
      </c>
      <c r="BN1736" t="str">
        <f t="shared" si="1533"/>
        <v/>
      </c>
      <c r="BO1736" t="str">
        <f t="shared" si="1534"/>
        <v/>
      </c>
      <c r="BP1736" t="str">
        <f t="shared" si="1535"/>
        <v/>
      </c>
      <c r="BQ1736" t="str">
        <f t="shared" si="1536"/>
        <v/>
      </c>
      <c r="BR1736" t="str">
        <f t="shared" si="1537"/>
        <v/>
      </c>
      <c r="BS1736" t="str">
        <f t="shared" si="1538"/>
        <v/>
      </c>
      <c r="BT1736" t="str">
        <f t="shared" si="1539"/>
        <v/>
      </c>
    </row>
    <row r="1737" spans="20:72" x14ac:dyDescent="0.25">
      <c r="T1737" t="str">
        <f t="shared" si="1515"/>
        <v/>
      </c>
      <c r="U1737" t="str">
        <f t="shared" si="1516"/>
        <v/>
      </c>
      <c r="V1737" t="str">
        <f t="shared" si="1517"/>
        <v/>
      </c>
      <c r="W1737" t="str">
        <f>IF(TRIM(INDEX(connections!$A:$A,ROW()))="","",TRIM(INDEX(connections!$A:$A,ROW())))</f>
        <v/>
      </c>
      <c r="X1737" t="str">
        <f>IF($W1737="","",TRIM(INDEX(connections!$B:$B,ROW())))</f>
        <v/>
      </c>
      <c r="Y1737" t="str">
        <f t="shared" si="1518"/>
        <v/>
      </c>
      <c r="Z1737" t="str">
        <f t="shared" si="1519"/>
        <v/>
      </c>
      <c r="AA1737" t="str">
        <f t="shared" si="1520"/>
        <v/>
      </c>
      <c r="AB1737" t="str">
        <f t="shared" si="1521"/>
        <v/>
      </c>
      <c r="AC1737" t="str">
        <f t="shared" si="1522"/>
        <v/>
      </c>
      <c r="AD1737" t="str">
        <f t="shared" si="1523"/>
        <v/>
      </c>
      <c r="AE1737" t="str">
        <f t="shared" si="1524"/>
        <v/>
      </c>
      <c r="BF1737" t="str">
        <f t="shared" si="1525"/>
        <v/>
      </c>
      <c r="BG1737" t="str">
        <f t="shared" si="1526"/>
        <v/>
      </c>
      <c r="BH1737" t="str">
        <f t="shared" si="1527"/>
        <v/>
      </c>
      <c r="BI1737" t="str">
        <f t="shared" si="1528"/>
        <v/>
      </c>
      <c r="BJ1737" t="str">
        <f t="shared" si="1529"/>
        <v/>
      </c>
      <c r="BK1737" t="str">
        <f t="shared" si="1530"/>
        <v/>
      </c>
      <c r="BL1737" t="str">
        <f t="shared" si="1531"/>
        <v/>
      </c>
      <c r="BM1737" t="str">
        <f t="shared" si="1532"/>
        <v/>
      </c>
      <c r="BN1737" t="str">
        <f t="shared" si="1533"/>
        <v/>
      </c>
      <c r="BO1737" t="str">
        <f t="shared" si="1534"/>
        <v/>
      </c>
      <c r="BP1737" t="str">
        <f t="shared" si="1535"/>
        <v/>
      </c>
      <c r="BQ1737" t="str">
        <f t="shared" si="1536"/>
        <v/>
      </c>
      <c r="BR1737" t="str">
        <f t="shared" si="1537"/>
        <v/>
      </c>
      <c r="BS1737" t="str">
        <f t="shared" si="1538"/>
        <v/>
      </c>
      <c r="BT1737" t="str">
        <f t="shared" si="1539"/>
        <v/>
      </c>
    </row>
    <row r="1738" spans="20:72" x14ac:dyDescent="0.25">
      <c r="T1738" t="str">
        <f t="shared" si="1515"/>
        <v/>
      </c>
      <c r="U1738" t="str">
        <f t="shared" si="1516"/>
        <v/>
      </c>
      <c r="V1738" t="str">
        <f t="shared" si="1517"/>
        <v/>
      </c>
      <c r="W1738" t="str">
        <f>IF(TRIM(INDEX(connections!$A:$A,ROW()))="","",TRIM(INDEX(connections!$A:$A,ROW())))</f>
        <v/>
      </c>
      <c r="X1738" t="str">
        <f>IF($W1738="","",TRIM(INDEX(connections!$B:$B,ROW())))</f>
        <v/>
      </c>
      <c r="Y1738" t="str">
        <f t="shared" si="1518"/>
        <v/>
      </c>
      <c r="Z1738" t="str">
        <f t="shared" si="1519"/>
        <v/>
      </c>
      <c r="AA1738" t="str">
        <f t="shared" si="1520"/>
        <v/>
      </c>
      <c r="AB1738" t="str">
        <f t="shared" si="1521"/>
        <v/>
      </c>
      <c r="AC1738" t="str">
        <f t="shared" si="1522"/>
        <v/>
      </c>
      <c r="AD1738" t="str">
        <f t="shared" si="1523"/>
        <v/>
      </c>
      <c r="AE1738" t="str">
        <f t="shared" si="1524"/>
        <v/>
      </c>
      <c r="BF1738" t="str">
        <f t="shared" si="1525"/>
        <v/>
      </c>
      <c r="BG1738" t="str">
        <f t="shared" si="1526"/>
        <v/>
      </c>
      <c r="BH1738" t="str">
        <f t="shared" si="1527"/>
        <v/>
      </c>
      <c r="BI1738" t="str">
        <f t="shared" si="1528"/>
        <v/>
      </c>
      <c r="BJ1738" t="str">
        <f t="shared" si="1529"/>
        <v/>
      </c>
      <c r="BK1738" t="str">
        <f t="shared" si="1530"/>
        <v/>
      </c>
      <c r="BL1738" t="str">
        <f t="shared" si="1531"/>
        <v/>
      </c>
      <c r="BM1738" t="str">
        <f t="shared" si="1532"/>
        <v/>
      </c>
      <c r="BN1738" t="str">
        <f t="shared" si="1533"/>
        <v/>
      </c>
      <c r="BO1738" t="str">
        <f t="shared" si="1534"/>
        <v/>
      </c>
      <c r="BP1738" t="str">
        <f t="shared" si="1535"/>
        <v/>
      </c>
      <c r="BQ1738" t="str">
        <f t="shared" si="1536"/>
        <v/>
      </c>
      <c r="BR1738" t="str">
        <f t="shared" si="1537"/>
        <v/>
      </c>
      <c r="BS1738" t="str">
        <f t="shared" si="1538"/>
        <v/>
      </c>
      <c r="BT1738" t="str">
        <f t="shared" si="1539"/>
        <v/>
      </c>
    </row>
    <row r="1739" spans="20:72" x14ac:dyDescent="0.25">
      <c r="T1739" t="str">
        <f t="shared" si="1515"/>
        <v/>
      </c>
      <c r="U1739" t="str">
        <f t="shared" si="1516"/>
        <v/>
      </c>
      <c r="V1739" t="str">
        <f t="shared" si="1517"/>
        <v/>
      </c>
      <c r="W1739" t="str">
        <f>IF(TRIM(INDEX(connections!$A:$A,ROW()))="","",TRIM(INDEX(connections!$A:$A,ROW())))</f>
        <v/>
      </c>
      <c r="X1739" t="str">
        <f>IF($W1739="","",TRIM(INDEX(connections!$B:$B,ROW())))</f>
        <v/>
      </c>
      <c r="Y1739" t="str">
        <f t="shared" si="1518"/>
        <v/>
      </c>
      <c r="Z1739" t="str">
        <f t="shared" si="1519"/>
        <v/>
      </c>
      <c r="AA1739" t="str">
        <f t="shared" si="1520"/>
        <v/>
      </c>
      <c r="AB1739" t="str">
        <f t="shared" si="1521"/>
        <v/>
      </c>
      <c r="AC1739" t="str">
        <f t="shared" si="1522"/>
        <v/>
      </c>
      <c r="AD1739" t="str">
        <f t="shared" si="1523"/>
        <v/>
      </c>
      <c r="AE1739" t="str">
        <f t="shared" si="1524"/>
        <v/>
      </c>
      <c r="BF1739" t="str">
        <f t="shared" si="1525"/>
        <v/>
      </c>
      <c r="BG1739" t="str">
        <f t="shared" si="1526"/>
        <v/>
      </c>
      <c r="BH1739" t="str">
        <f t="shared" si="1527"/>
        <v/>
      </c>
      <c r="BI1739" t="str">
        <f t="shared" si="1528"/>
        <v/>
      </c>
      <c r="BJ1739" t="str">
        <f t="shared" si="1529"/>
        <v/>
      </c>
      <c r="BK1739" t="str">
        <f t="shared" si="1530"/>
        <v/>
      </c>
      <c r="BL1739" t="str">
        <f t="shared" si="1531"/>
        <v/>
      </c>
      <c r="BM1739" t="str">
        <f t="shared" si="1532"/>
        <v/>
      </c>
      <c r="BN1739" t="str">
        <f t="shared" si="1533"/>
        <v/>
      </c>
      <c r="BO1739" t="str">
        <f t="shared" si="1534"/>
        <v/>
      </c>
      <c r="BP1739" t="str">
        <f t="shared" si="1535"/>
        <v/>
      </c>
      <c r="BQ1739" t="str">
        <f t="shared" si="1536"/>
        <v/>
      </c>
      <c r="BR1739" t="str">
        <f t="shared" si="1537"/>
        <v/>
      </c>
      <c r="BS1739" t="str">
        <f t="shared" si="1538"/>
        <v/>
      </c>
      <c r="BT1739" t="str">
        <f t="shared" si="1539"/>
        <v/>
      </c>
    </row>
    <row r="1740" spans="20:72" x14ac:dyDescent="0.25">
      <c r="T1740" t="str">
        <f t="shared" si="1515"/>
        <v/>
      </c>
      <c r="U1740" t="str">
        <f t="shared" si="1516"/>
        <v/>
      </c>
      <c r="V1740" t="str">
        <f t="shared" si="1517"/>
        <v/>
      </c>
      <c r="W1740" t="str">
        <f>IF(TRIM(INDEX(connections!$A:$A,ROW()))="","",TRIM(INDEX(connections!$A:$A,ROW())))</f>
        <v/>
      </c>
      <c r="X1740" t="str">
        <f>IF($W1740="","",TRIM(INDEX(connections!$B:$B,ROW())))</f>
        <v/>
      </c>
      <c r="Y1740" t="str">
        <f t="shared" si="1518"/>
        <v/>
      </c>
      <c r="Z1740" t="str">
        <f t="shared" si="1519"/>
        <v/>
      </c>
      <c r="AA1740" t="str">
        <f t="shared" si="1520"/>
        <v/>
      </c>
      <c r="AB1740" t="str">
        <f t="shared" si="1521"/>
        <v/>
      </c>
      <c r="AC1740" t="str">
        <f t="shared" si="1522"/>
        <v/>
      </c>
      <c r="AD1740" t="str">
        <f t="shared" si="1523"/>
        <v/>
      </c>
      <c r="AE1740" t="str">
        <f t="shared" si="1524"/>
        <v/>
      </c>
      <c r="BF1740" t="str">
        <f t="shared" si="1525"/>
        <v/>
      </c>
      <c r="BG1740" t="str">
        <f t="shared" si="1526"/>
        <v/>
      </c>
      <c r="BH1740" t="str">
        <f t="shared" si="1527"/>
        <v/>
      </c>
      <c r="BI1740" t="str">
        <f t="shared" si="1528"/>
        <v/>
      </c>
      <c r="BJ1740" t="str">
        <f t="shared" si="1529"/>
        <v/>
      </c>
      <c r="BK1740" t="str">
        <f t="shared" si="1530"/>
        <v/>
      </c>
      <c r="BL1740" t="str">
        <f t="shared" si="1531"/>
        <v/>
      </c>
      <c r="BM1740" t="str">
        <f t="shared" si="1532"/>
        <v/>
      </c>
      <c r="BN1740" t="str">
        <f t="shared" si="1533"/>
        <v/>
      </c>
      <c r="BO1740" t="str">
        <f t="shared" si="1534"/>
        <v/>
      </c>
      <c r="BP1740" t="str">
        <f t="shared" si="1535"/>
        <v/>
      </c>
      <c r="BQ1740" t="str">
        <f t="shared" si="1536"/>
        <v/>
      </c>
      <c r="BR1740" t="str">
        <f t="shared" si="1537"/>
        <v/>
      </c>
      <c r="BS1740" t="str">
        <f t="shared" si="1538"/>
        <v/>
      </c>
      <c r="BT1740" t="str">
        <f t="shared" si="1539"/>
        <v/>
      </c>
    </row>
    <row r="1741" spans="20:72" x14ac:dyDescent="0.25">
      <c r="T1741" t="str">
        <f t="shared" si="1515"/>
        <v/>
      </c>
      <c r="U1741" t="str">
        <f t="shared" si="1516"/>
        <v/>
      </c>
      <c r="V1741" t="str">
        <f t="shared" si="1517"/>
        <v/>
      </c>
      <c r="W1741" t="str">
        <f>IF(TRIM(INDEX(connections!$A:$A,ROW()))="","",TRIM(INDEX(connections!$A:$A,ROW())))</f>
        <v/>
      </c>
      <c r="X1741" t="str">
        <f>IF($W1741="","",TRIM(INDEX(connections!$B:$B,ROW())))</f>
        <v/>
      </c>
      <c r="Y1741" t="str">
        <f t="shared" si="1518"/>
        <v/>
      </c>
      <c r="Z1741" t="str">
        <f t="shared" si="1519"/>
        <v/>
      </c>
      <c r="AA1741" t="str">
        <f t="shared" si="1520"/>
        <v/>
      </c>
      <c r="AB1741" t="str">
        <f t="shared" si="1521"/>
        <v/>
      </c>
      <c r="AC1741" t="str">
        <f t="shared" si="1522"/>
        <v/>
      </c>
      <c r="AD1741" t="str">
        <f t="shared" si="1523"/>
        <v/>
      </c>
      <c r="AE1741" t="str">
        <f t="shared" si="1524"/>
        <v/>
      </c>
      <c r="BF1741" t="str">
        <f t="shared" si="1525"/>
        <v/>
      </c>
      <c r="BG1741" t="str">
        <f t="shared" si="1526"/>
        <v/>
      </c>
      <c r="BH1741" t="str">
        <f t="shared" si="1527"/>
        <v/>
      </c>
      <c r="BI1741" t="str">
        <f t="shared" si="1528"/>
        <v/>
      </c>
      <c r="BJ1741" t="str">
        <f t="shared" si="1529"/>
        <v/>
      </c>
      <c r="BK1741" t="str">
        <f t="shared" si="1530"/>
        <v/>
      </c>
      <c r="BL1741" t="str">
        <f t="shared" si="1531"/>
        <v/>
      </c>
      <c r="BM1741" t="str">
        <f t="shared" si="1532"/>
        <v/>
      </c>
      <c r="BN1741" t="str">
        <f t="shared" si="1533"/>
        <v/>
      </c>
      <c r="BO1741" t="str">
        <f t="shared" si="1534"/>
        <v/>
      </c>
      <c r="BP1741" t="str">
        <f t="shared" si="1535"/>
        <v/>
      </c>
      <c r="BQ1741" t="str">
        <f t="shared" si="1536"/>
        <v/>
      </c>
      <c r="BR1741" t="str">
        <f t="shared" si="1537"/>
        <v/>
      </c>
      <c r="BS1741" t="str">
        <f t="shared" si="1538"/>
        <v/>
      </c>
      <c r="BT1741" t="str">
        <f t="shared" si="1539"/>
        <v/>
      </c>
    </row>
    <row r="1742" spans="20:72" x14ac:dyDescent="0.25">
      <c r="T1742" t="str">
        <f t="shared" si="1515"/>
        <v/>
      </c>
      <c r="U1742" t="str">
        <f t="shared" si="1516"/>
        <v/>
      </c>
      <c r="V1742" t="str">
        <f t="shared" si="1517"/>
        <v/>
      </c>
      <c r="W1742" t="str">
        <f>IF(TRIM(INDEX(connections!$A:$A,ROW()))="","",TRIM(INDEX(connections!$A:$A,ROW())))</f>
        <v/>
      </c>
      <c r="X1742" t="str">
        <f>IF($W1742="","",TRIM(INDEX(connections!$B:$B,ROW())))</f>
        <v/>
      </c>
      <c r="Y1742" t="str">
        <f t="shared" si="1518"/>
        <v/>
      </c>
      <c r="Z1742" t="str">
        <f t="shared" si="1519"/>
        <v/>
      </c>
      <c r="AA1742" t="str">
        <f t="shared" si="1520"/>
        <v/>
      </c>
      <c r="AB1742" t="str">
        <f t="shared" si="1521"/>
        <v/>
      </c>
      <c r="AC1742" t="str">
        <f t="shared" si="1522"/>
        <v/>
      </c>
      <c r="AD1742" t="str">
        <f t="shared" si="1523"/>
        <v/>
      </c>
      <c r="AE1742" t="str">
        <f t="shared" si="1524"/>
        <v/>
      </c>
      <c r="BF1742" t="str">
        <f t="shared" si="1525"/>
        <v/>
      </c>
      <c r="BG1742" t="str">
        <f t="shared" si="1526"/>
        <v/>
      </c>
      <c r="BH1742" t="str">
        <f t="shared" si="1527"/>
        <v/>
      </c>
      <c r="BI1742" t="str">
        <f t="shared" si="1528"/>
        <v/>
      </c>
      <c r="BJ1742" t="str">
        <f t="shared" si="1529"/>
        <v/>
      </c>
      <c r="BK1742" t="str">
        <f t="shared" si="1530"/>
        <v/>
      </c>
      <c r="BL1742" t="str">
        <f t="shared" si="1531"/>
        <v/>
      </c>
      <c r="BM1742" t="str">
        <f t="shared" si="1532"/>
        <v/>
      </c>
      <c r="BN1742" t="str">
        <f t="shared" si="1533"/>
        <v/>
      </c>
      <c r="BO1742" t="str">
        <f t="shared" si="1534"/>
        <v/>
      </c>
      <c r="BP1742" t="str">
        <f t="shared" si="1535"/>
        <v/>
      </c>
      <c r="BQ1742" t="str">
        <f t="shared" si="1536"/>
        <v/>
      </c>
      <c r="BR1742" t="str">
        <f t="shared" si="1537"/>
        <v/>
      </c>
      <c r="BS1742" t="str">
        <f t="shared" si="1538"/>
        <v/>
      </c>
      <c r="BT1742" t="str">
        <f t="shared" si="1539"/>
        <v/>
      </c>
    </row>
    <row r="1743" spans="20:72" x14ac:dyDescent="0.25">
      <c r="T1743" t="str">
        <f t="shared" si="1515"/>
        <v/>
      </c>
      <c r="U1743" t="str">
        <f t="shared" si="1516"/>
        <v/>
      </c>
      <c r="V1743" t="str">
        <f t="shared" si="1517"/>
        <v/>
      </c>
      <c r="W1743" t="str">
        <f>IF(TRIM(INDEX(connections!$A:$A,ROW()))="","",TRIM(INDEX(connections!$A:$A,ROW())))</f>
        <v/>
      </c>
      <c r="X1743" t="str">
        <f>IF($W1743="","",TRIM(INDEX(connections!$B:$B,ROW())))</f>
        <v/>
      </c>
      <c r="Y1743" t="str">
        <f t="shared" si="1518"/>
        <v/>
      </c>
      <c r="Z1743" t="str">
        <f t="shared" si="1519"/>
        <v/>
      </c>
      <c r="AA1743" t="str">
        <f t="shared" si="1520"/>
        <v/>
      </c>
      <c r="AB1743" t="str">
        <f t="shared" si="1521"/>
        <v/>
      </c>
      <c r="AC1743" t="str">
        <f t="shared" si="1522"/>
        <v/>
      </c>
      <c r="AD1743" t="str">
        <f t="shared" si="1523"/>
        <v/>
      </c>
      <c r="AE1743" t="str">
        <f t="shared" si="1524"/>
        <v/>
      </c>
      <c r="BF1743" t="str">
        <f t="shared" si="1525"/>
        <v/>
      </c>
      <c r="BG1743" t="str">
        <f t="shared" si="1526"/>
        <v/>
      </c>
      <c r="BH1743" t="str">
        <f t="shared" si="1527"/>
        <v/>
      </c>
      <c r="BI1743" t="str">
        <f t="shared" si="1528"/>
        <v/>
      </c>
      <c r="BJ1743" t="str">
        <f t="shared" si="1529"/>
        <v/>
      </c>
      <c r="BK1743" t="str">
        <f t="shared" si="1530"/>
        <v/>
      </c>
      <c r="BL1743" t="str">
        <f t="shared" si="1531"/>
        <v/>
      </c>
      <c r="BM1743" t="str">
        <f t="shared" si="1532"/>
        <v/>
      </c>
      <c r="BN1743" t="str">
        <f t="shared" si="1533"/>
        <v/>
      </c>
      <c r="BO1743" t="str">
        <f t="shared" si="1534"/>
        <v/>
      </c>
      <c r="BP1743" t="str">
        <f t="shared" si="1535"/>
        <v/>
      </c>
      <c r="BQ1743" t="str">
        <f t="shared" si="1536"/>
        <v/>
      </c>
      <c r="BR1743" t="str">
        <f t="shared" si="1537"/>
        <v/>
      </c>
      <c r="BS1743" t="str">
        <f t="shared" si="1538"/>
        <v/>
      </c>
      <c r="BT1743" t="str">
        <f t="shared" si="1539"/>
        <v/>
      </c>
    </row>
    <row r="1744" spans="20:72" x14ac:dyDescent="0.25">
      <c r="T1744" t="str">
        <f t="shared" si="1515"/>
        <v/>
      </c>
      <c r="U1744" t="str">
        <f t="shared" si="1516"/>
        <v/>
      </c>
      <c r="V1744" t="str">
        <f t="shared" si="1517"/>
        <v/>
      </c>
      <c r="W1744" t="str">
        <f>IF(TRIM(INDEX(connections!$A:$A,ROW()))="","",TRIM(INDEX(connections!$A:$A,ROW())))</f>
        <v/>
      </c>
      <c r="X1744" t="str">
        <f>IF($W1744="","",TRIM(INDEX(connections!$B:$B,ROW())))</f>
        <v/>
      </c>
      <c r="Y1744" t="str">
        <f t="shared" si="1518"/>
        <v/>
      </c>
      <c r="Z1744" t="str">
        <f t="shared" si="1519"/>
        <v/>
      </c>
      <c r="AA1744" t="str">
        <f t="shared" si="1520"/>
        <v/>
      </c>
      <c r="AB1744" t="str">
        <f t="shared" si="1521"/>
        <v/>
      </c>
      <c r="AC1744" t="str">
        <f t="shared" si="1522"/>
        <v/>
      </c>
      <c r="AD1744" t="str">
        <f t="shared" si="1523"/>
        <v/>
      </c>
      <c r="AE1744" t="str">
        <f t="shared" si="1524"/>
        <v/>
      </c>
      <c r="BF1744" t="str">
        <f t="shared" si="1525"/>
        <v/>
      </c>
      <c r="BG1744" t="str">
        <f t="shared" si="1526"/>
        <v/>
      </c>
      <c r="BH1744" t="str">
        <f t="shared" si="1527"/>
        <v/>
      </c>
      <c r="BI1744" t="str">
        <f t="shared" si="1528"/>
        <v/>
      </c>
      <c r="BJ1744" t="str">
        <f t="shared" si="1529"/>
        <v/>
      </c>
      <c r="BK1744" t="str">
        <f t="shared" si="1530"/>
        <v/>
      </c>
      <c r="BL1744" t="str">
        <f t="shared" si="1531"/>
        <v/>
      </c>
      <c r="BM1744" t="str">
        <f t="shared" si="1532"/>
        <v/>
      </c>
      <c r="BN1744" t="str">
        <f t="shared" si="1533"/>
        <v/>
      </c>
      <c r="BO1744" t="str">
        <f t="shared" si="1534"/>
        <v/>
      </c>
      <c r="BP1744" t="str">
        <f t="shared" si="1535"/>
        <v/>
      </c>
      <c r="BQ1744" t="str">
        <f t="shared" si="1536"/>
        <v/>
      </c>
      <c r="BR1744" t="str">
        <f t="shared" si="1537"/>
        <v/>
      </c>
      <c r="BS1744" t="str">
        <f t="shared" si="1538"/>
        <v/>
      </c>
      <c r="BT1744" t="str">
        <f t="shared" si="1539"/>
        <v/>
      </c>
    </row>
    <row r="1745" spans="20:72" x14ac:dyDescent="0.25">
      <c r="T1745" t="str">
        <f t="shared" si="1515"/>
        <v/>
      </c>
      <c r="U1745" t="str">
        <f t="shared" si="1516"/>
        <v/>
      </c>
      <c r="V1745" t="str">
        <f t="shared" si="1517"/>
        <v/>
      </c>
      <c r="W1745" t="str">
        <f>IF(TRIM(INDEX(connections!$A:$A,ROW()))="","",TRIM(INDEX(connections!$A:$A,ROW())))</f>
        <v/>
      </c>
      <c r="X1745" t="str">
        <f>IF($W1745="","",TRIM(INDEX(connections!$B:$B,ROW())))</f>
        <v/>
      </c>
      <c r="Y1745" t="str">
        <f t="shared" si="1518"/>
        <v/>
      </c>
      <c r="Z1745" t="str">
        <f t="shared" si="1519"/>
        <v/>
      </c>
      <c r="AA1745" t="str">
        <f t="shared" si="1520"/>
        <v/>
      </c>
      <c r="AB1745" t="str">
        <f t="shared" si="1521"/>
        <v/>
      </c>
      <c r="AC1745" t="str">
        <f t="shared" si="1522"/>
        <v/>
      </c>
      <c r="AD1745" t="str">
        <f t="shared" si="1523"/>
        <v/>
      </c>
      <c r="AE1745" t="str">
        <f t="shared" si="1524"/>
        <v/>
      </c>
      <c r="BF1745" t="str">
        <f t="shared" si="1525"/>
        <v/>
      </c>
      <c r="BG1745" t="str">
        <f t="shared" si="1526"/>
        <v/>
      </c>
      <c r="BH1745" t="str">
        <f t="shared" si="1527"/>
        <v/>
      </c>
      <c r="BI1745" t="str">
        <f t="shared" si="1528"/>
        <v/>
      </c>
      <c r="BJ1745" t="str">
        <f t="shared" si="1529"/>
        <v/>
      </c>
      <c r="BK1745" t="str">
        <f t="shared" si="1530"/>
        <v/>
      </c>
      <c r="BL1745" t="str">
        <f t="shared" si="1531"/>
        <v/>
      </c>
      <c r="BM1745" t="str">
        <f t="shared" si="1532"/>
        <v/>
      </c>
      <c r="BN1745" t="str">
        <f t="shared" si="1533"/>
        <v/>
      </c>
      <c r="BO1745" t="str">
        <f t="shared" si="1534"/>
        <v/>
      </c>
      <c r="BP1745" t="str">
        <f t="shared" si="1535"/>
        <v/>
      </c>
      <c r="BQ1745" t="str">
        <f t="shared" si="1536"/>
        <v/>
      </c>
      <c r="BR1745" t="str">
        <f t="shared" si="1537"/>
        <v/>
      </c>
      <c r="BS1745" t="str">
        <f t="shared" si="1538"/>
        <v/>
      </c>
      <c r="BT1745" t="str">
        <f t="shared" si="1539"/>
        <v/>
      </c>
    </row>
    <row r="1746" spans="20:72" x14ac:dyDescent="0.25">
      <c r="T1746" t="str">
        <f t="shared" si="1515"/>
        <v/>
      </c>
      <c r="U1746" t="str">
        <f t="shared" si="1516"/>
        <v/>
      </c>
      <c r="V1746" t="str">
        <f t="shared" si="1517"/>
        <v/>
      </c>
      <c r="W1746" t="str">
        <f>IF(TRIM(INDEX(connections!$A:$A,ROW()))="","",TRIM(INDEX(connections!$A:$A,ROW())))</f>
        <v/>
      </c>
      <c r="X1746" t="str">
        <f>IF($W1746="","",TRIM(INDEX(connections!$B:$B,ROW())))</f>
        <v/>
      </c>
      <c r="Y1746" t="str">
        <f t="shared" si="1518"/>
        <v/>
      </c>
      <c r="Z1746" t="str">
        <f t="shared" si="1519"/>
        <v/>
      </c>
      <c r="AA1746" t="str">
        <f t="shared" si="1520"/>
        <v/>
      </c>
      <c r="AB1746" t="str">
        <f t="shared" si="1521"/>
        <v/>
      </c>
      <c r="AC1746" t="str">
        <f t="shared" si="1522"/>
        <v/>
      </c>
      <c r="AD1746" t="str">
        <f t="shared" si="1523"/>
        <v/>
      </c>
      <c r="AE1746" t="str">
        <f t="shared" si="1524"/>
        <v/>
      </c>
      <c r="BF1746" t="str">
        <f t="shared" si="1525"/>
        <v/>
      </c>
      <c r="BG1746" t="str">
        <f t="shared" si="1526"/>
        <v/>
      </c>
      <c r="BH1746" t="str">
        <f t="shared" si="1527"/>
        <v/>
      </c>
      <c r="BI1746" t="str">
        <f t="shared" si="1528"/>
        <v/>
      </c>
      <c r="BJ1746" t="str">
        <f t="shared" si="1529"/>
        <v/>
      </c>
      <c r="BK1746" t="str">
        <f t="shared" si="1530"/>
        <v/>
      </c>
      <c r="BL1746" t="str">
        <f t="shared" si="1531"/>
        <v/>
      </c>
      <c r="BM1746" t="str">
        <f t="shared" si="1532"/>
        <v/>
      </c>
      <c r="BN1746" t="str">
        <f t="shared" si="1533"/>
        <v/>
      </c>
      <c r="BO1746" t="str">
        <f t="shared" si="1534"/>
        <v/>
      </c>
      <c r="BP1746" t="str">
        <f t="shared" si="1535"/>
        <v/>
      </c>
      <c r="BQ1746" t="str">
        <f t="shared" si="1536"/>
        <v/>
      </c>
      <c r="BR1746" t="str">
        <f t="shared" si="1537"/>
        <v/>
      </c>
      <c r="BS1746" t="str">
        <f t="shared" si="1538"/>
        <v/>
      </c>
      <c r="BT1746" t="str">
        <f t="shared" si="1539"/>
        <v/>
      </c>
    </row>
    <row r="1747" spans="20:72" x14ac:dyDescent="0.25">
      <c r="T1747" t="str">
        <f t="shared" si="1515"/>
        <v/>
      </c>
      <c r="U1747" t="str">
        <f t="shared" si="1516"/>
        <v/>
      </c>
      <c r="V1747" t="str">
        <f t="shared" si="1517"/>
        <v/>
      </c>
      <c r="W1747" t="str">
        <f>IF(TRIM(INDEX(connections!$A:$A,ROW()))="","",TRIM(INDEX(connections!$A:$A,ROW())))</f>
        <v/>
      </c>
      <c r="X1747" t="str">
        <f>IF($W1747="","",TRIM(INDEX(connections!$B:$B,ROW())))</f>
        <v/>
      </c>
      <c r="Y1747" t="str">
        <f t="shared" si="1518"/>
        <v/>
      </c>
      <c r="Z1747" t="str">
        <f t="shared" si="1519"/>
        <v/>
      </c>
      <c r="AA1747" t="str">
        <f t="shared" si="1520"/>
        <v/>
      </c>
      <c r="AB1747" t="str">
        <f t="shared" si="1521"/>
        <v/>
      </c>
      <c r="AC1747" t="str">
        <f t="shared" si="1522"/>
        <v/>
      </c>
      <c r="AD1747" t="str">
        <f t="shared" si="1523"/>
        <v/>
      </c>
      <c r="AE1747" t="str">
        <f t="shared" si="1524"/>
        <v/>
      </c>
      <c r="BF1747" t="str">
        <f t="shared" si="1525"/>
        <v/>
      </c>
      <c r="BG1747" t="str">
        <f t="shared" si="1526"/>
        <v/>
      </c>
      <c r="BH1747" t="str">
        <f t="shared" si="1527"/>
        <v/>
      </c>
      <c r="BI1747" t="str">
        <f t="shared" si="1528"/>
        <v/>
      </c>
      <c r="BJ1747" t="str">
        <f t="shared" si="1529"/>
        <v/>
      </c>
      <c r="BK1747" t="str">
        <f t="shared" si="1530"/>
        <v/>
      </c>
      <c r="BL1747" t="str">
        <f t="shared" si="1531"/>
        <v/>
      </c>
      <c r="BM1747" t="str">
        <f t="shared" si="1532"/>
        <v/>
      </c>
      <c r="BN1747" t="str">
        <f t="shared" si="1533"/>
        <v/>
      </c>
      <c r="BO1747" t="str">
        <f t="shared" si="1534"/>
        <v/>
      </c>
      <c r="BP1747" t="str">
        <f t="shared" si="1535"/>
        <v/>
      </c>
      <c r="BQ1747" t="str">
        <f t="shared" si="1536"/>
        <v/>
      </c>
      <c r="BR1747" t="str">
        <f t="shared" si="1537"/>
        <v/>
      </c>
      <c r="BS1747" t="str">
        <f t="shared" si="1538"/>
        <v/>
      </c>
      <c r="BT1747" t="str">
        <f t="shared" si="1539"/>
        <v/>
      </c>
    </row>
    <row r="1748" spans="20:72" x14ac:dyDescent="0.25">
      <c r="T1748" t="str">
        <f t="shared" si="1515"/>
        <v/>
      </c>
      <c r="U1748" t="str">
        <f t="shared" si="1516"/>
        <v/>
      </c>
      <c r="V1748" t="str">
        <f t="shared" si="1517"/>
        <v/>
      </c>
      <c r="W1748" t="str">
        <f>IF(TRIM(INDEX(connections!$A:$A,ROW()))="","",TRIM(INDEX(connections!$A:$A,ROW())))</f>
        <v/>
      </c>
      <c r="X1748" t="str">
        <f>IF($W1748="","",TRIM(INDEX(connections!$B:$B,ROW())))</f>
        <v/>
      </c>
      <c r="Y1748" t="str">
        <f t="shared" si="1518"/>
        <v/>
      </c>
      <c r="Z1748" t="str">
        <f t="shared" si="1519"/>
        <v/>
      </c>
      <c r="AA1748" t="str">
        <f t="shared" si="1520"/>
        <v/>
      </c>
      <c r="AB1748" t="str">
        <f t="shared" si="1521"/>
        <v/>
      </c>
      <c r="AC1748" t="str">
        <f t="shared" si="1522"/>
        <v/>
      </c>
      <c r="AD1748" t="str">
        <f t="shared" si="1523"/>
        <v/>
      </c>
      <c r="AE1748" t="str">
        <f t="shared" si="1524"/>
        <v/>
      </c>
      <c r="BF1748" t="str">
        <f t="shared" si="1525"/>
        <v/>
      </c>
      <c r="BG1748" t="str">
        <f t="shared" si="1526"/>
        <v/>
      </c>
      <c r="BH1748" t="str">
        <f t="shared" si="1527"/>
        <v/>
      </c>
      <c r="BI1748" t="str">
        <f t="shared" si="1528"/>
        <v/>
      </c>
      <c r="BJ1748" t="str">
        <f t="shared" si="1529"/>
        <v/>
      </c>
      <c r="BK1748" t="str">
        <f t="shared" si="1530"/>
        <v/>
      </c>
      <c r="BL1748" t="str">
        <f t="shared" si="1531"/>
        <v/>
      </c>
      <c r="BM1748" t="str">
        <f t="shared" si="1532"/>
        <v/>
      </c>
      <c r="BN1748" t="str">
        <f t="shared" si="1533"/>
        <v/>
      </c>
      <c r="BO1748" t="str">
        <f t="shared" si="1534"/>
        <v/>
      </c>
      <c r="BP1748" t="str">
        <f t="shared" si="1535"/>
        <v/>
      </c>
      <c r="BQ1748" t="str">
        <f t="shared" si="1536"/>
        <v/>
      </c>
      <c r="BR1748" t="str">
        <f t="shared" si="1537"/>
        <v/>
      </c>
      <c r="BS1748" t="str">
        <f t="shared" si="1538"/>
        <v/>
      </c>
      <c r="BT1748" t="str">
        <f t="shared" si="1539"/>
        <v/>
      </c>
    </row>
    <row r="1749" spans="20:72" x14ac:dyDescent="0.25">
      <c r="T1749" t="str">
        <f t="shared" si="1515"/>
        <v/>
      </c>
      <c r="U1749" t="str">
        <f t="shared" si="1516"/>
        <v/>
      </c>
      <c r="V1749" t="str">
        <f t="shared" si="1517"/>
        <v/>
      </c>
      <c r="W1749" t="str">
        <f>IF(TRIM(INDEX(connections!$A:$A,ROW()))="","",TRIM(INDEX(connections!$A:$A,ROW())))</f>
        <v/>
      </c>
      <c r="X1749" t="str">
        <f>IF($W1749="","",TRIM(INDEX(connections!$B:$B,ROW())))</f>
        <v/>
      </c>
      <c r="Y1749" t="str">
        <f t="shared" si="1518"/>
        <v/>
      </c>
      <c r="Z1749" t="str">
        <f t="shared" si="1519"/>
        <v/>
      </c>
      <c r="AA1749" t="str">
        <f t="shared" si="1520"/>
        <v/>
      </c>
      <c r="AB1749" t="str">
        <f t="shared" si="1521"/>
        <v/>
      </c>
      <c r="AC1749" t="str">
        <f t="shared" si="1522"/>
        <v/>
      </c>
      <c r="AD1749" t="str">
        <f t="shared" si="1523"/>
        <v/>
      </c>
      <c r="AE1749" t="str">
        <f t="shared" si="1524"/>
        <v/>
      </c>
      <c r="BF1749" t="str">
        <f t="shared" si="1525"/>
        <v/>
      </c>
      <c r="BG1749" t="str">
        <f t="shared" si="1526"/>
        <v/>
      </c>
      <c r="BH1749" t="str">
        <f t="shared" si="1527"/>
        <v/>
      </c>
      <c r="BI1749" t="str">
        <f t="shared" si="1528"/>
        <v/>
      </c>
      <c r="BJ1749" t="str">
        <f t="shared" si="1529"/>
        <v/>
      </c>
      <c r="BK1749" t="str">
        <f t="shared" si="1530"/>
        <v/>
      </c>
      <c r="BL1749" t="str">
        <f t="shared" si="1531"/>
        <v/>
      </c>
      <c r="BM1749" t="str">
        <f t="shared" si="1532"/>
        <v/>
      </c>
      <c r="BN1749" t="str">
        <f t="shared" si="1533"/>
        <v/>
      </c>
      <c r="BO1749" t="str">
        <f t="shared" si="1534"/>
        <v/>
      </c>
      <c r="BP1749" t="str">
        <f t="shared" si="1535"/>
        <v/>
      </c>
      <c r="BQ1749" t="str">
        <f t="shared" si="1536"/>
        <v/>
      </c>
      <c r="BR1749" t="str">
        <f t="shared" si="1537"/>
        <v/>
      </c>
      <c r="BS1749" t="str">
        <f t="shared" si="1538"/>
        <v/>
      </c>
      <c r="BT1749" t="str">
        <f t="shared" si="1539"/>
        <v/>
      </c>
    </row>
    <row r="1750" spans="20:72" x14ac:dyDescent="0.25">
      <c r="T1750" t="str">
        <f t="shared" si="1515"/>
        <v/>
      </c>
      <c r="U1750" t="str">
        <f t="shared" si="1516"/>
        <v/>
      </c>
      <c r="V1750" t="str">
        <f t="shared" si="1517"/>
        <v/>
      </c>
      <c r="W1750" t="str">
        <f>IF(TRIM(INDEX(connections!$A:$A,ROW()))="","",TRIM(INDEX(connections!$A:$A,ROW())))</f>
        <v/>
      </c>
      <c r="X1750" t="str">
        <f>IF($W1750="","",TRIM(INDEX(connections!$B:$B,ROW())))</f>
        <v/>
      </c>
      <c r="Y1750" t="str">
        <f t="shared" si="1518"/>
        <v/>
      </c>
      <c r="Z1750" t="str">
        <f t="shared" si="1519"/>
        <v/>
      </c>
      <c r="AA1750" t="str">
        <f t="shared" si="1520"/>
        <v/>
      </c>
      <c r="AB1750" t="str">
        <f t="shared" si="1521"/>
        <v/>
      </c>
      <c r="AC1750" t="str">
        <f t="shared" si="1522"/>
        <v/>
      </c>
      <c r="AD1750" t="str">
        <f t="shared" si="1523"/>
        <v/>
      </c>
      <c r="AE1750" t="str">
        <f t="shared" si="1524"/>
        <v/>
      </c>
      <c r="BF1750" t="str">
        <f t="shared" si="1525"/>
        <v/>
      </c>
      <c r="BG1750" t="str">
        <f t="shared" si="1526"/>
        <v/>
      </c>
      <c r="BH1750" t="str">
        <f t="shared" si="1527"/>
        <v/>
      </c>
      <c r="BI1750" t="str">
        <f t="shared" si="1528"/>
        <v/>
      </c>
      <c r="BJ1750" t="str">
        <f t="shared" si="1529"/>
        <v/>
      </c>
      <c r="BK1750" t="str">
        <f t="shared" si="1530"/>
        <v/>
      </c>
      <c r="BL1750" t="str">
        <f t="shared" si="1531"/>
        <v/>
      </c>
      <c r="BM1750" t="str">
        <f t="shared" si="1532"/>
        <v/>
      </c>
      <c r="BN1750" t="str">
        <f t="shared" si="1533"/>
        <v/>
      </c>
      <c r="BO1750" t="str">
        <f t="shared" si="1534"/>
        <v/>
      </c>
      <c r="BP1750" t="str">
        <f t="shared" si="1535"/>
        <v/>
      </c>
      <c r="BQ1750" t="str">
        <f t="shared" si="1536"/>
        <v/>
      </c>
      <c r="BR1750" t="str">
        <f t="shared" si="1537"/>
        <v/>
      </c>
      <c r="BS1750" t="str">
        <f t="shared" si="1538"/>
        <v/>
      </c>
      <c r="BT1750" t="str">
        <f t="shared" si="1539"/>
        <v/>
      </c>
    </row>
    <row r="1751" spans="20:72" x14ac:dyDescent="0.25">
      <c r="T1751" t="str">
        <f t="shared" si="1515"/>
        <v/>
      </c>
      <c r="U1751" t="str">
        <f t="shared" si="1516"/>
        <v/>
      </c>
      <c r="V1751" t="str">
        <f t="shared" si="1517"/>
        <v/>
      </c>
      <c r="W1751" t="str">
        <f>IF(TRIM(INDEX(connections!$A:$A,ROW()))="","",TRIM(INDEX(connections!$A:$A,ROW())))</f>
        <v/>
      </c>
      <c r="X1751" t="str">
        <f>IF($W1751="","",TRIM(INDEX(connections!$B:$B,ROW())))</f>
        <v/>
      </c>
      <c r="Y1751" t="str">
        <f t="shared" si="1518"/>
        <v/>
      </c>
      <c r="Z1751" t="str">
        <f t="shared" si="1519"/>
        <v/>
      </c>
      <c r="AA1751" t="str">
        <f t="shared" si="1520"/>
        <v/>
      </c>
      <c r="AB1751" t="str">
        <f t="shared" si="1521"/>
        <v/>
      </c>
      <c r="AC1751" t="str">
        <f t="shared" si="1522"/>
        <v/>
      </c>
      <c r="AD1751" t="str">
        <f t="shared" si="1523"/>
        <v/>
      </c>
      <c r="AE1751" t="str">
        <f t="shared" si="1524"/>
        <v/>
      </c>
      <c r="BF1751" t="str">
        <f t="shared" si="1525"/>
        <v/>
      </c>
      <c r="BG1751" t="str">
        <f t="shared" si="1526"/>
        <v/>
      </c>
      <c r="BH1751" t="str">
        <f t="shared" si="1527"/>
        <v/>
      </c>
      <c r="BI1751" t="str">
        <f t="shared" si="1528"/>
        <v/>
      </c>
      <c r="BJ1751" t="str">
        <f t="shared" si="1529"/>
        <v/>
      </c>
      <c r="BK1751" t="str">
        <f t="shared" si="1530"/>
        <v/>
      </c>
      <c r="BL1751" t="str">
        <f t="shared" si="1531"/>
        <v/>
      </c>
      <c r="BM1751" t="str">
        <f t="shared" si="1532"/>
        <v/>
      </c>
      <c r="BN1751" t="str">
        <f t="shared" si="1533"/>
        <v/>
      </c>
      <c r="BO1751" t="str">
        <f t="shared" si="1534"/>
        <v/>
      </c>
      <c r="BP1751" t="str">
        <f t="shared" si="1535"/>
        <v/>
      </c>
      <c r="BQ1751" t="str">
        <f t="shared" si="1536"/>
        <v/>
      </c>
      <c r="BR1751" t="str">
        <f t="shared" si="1537"/>
        <v/>
      </c>
      <c r="BS1751" t="str">
        <f t="shared" si="1538"/>
        <v/>
      </c>
      <c r="BT1751" t="str">
        <f t="shared" si="1539"/>
        <v/>
      </c>
    </row>
    <row r="1752" spans="20:72" x14ac:dyDescent="0.25">
      <c r="T1752" t="str">
        <f t="shared" si="1515"/>
        <v/>
      </c>
      <c r="U1752" t="str">
        <f t="shared" si="1516"/>
        <v/>
      </c>
      <c r="V1752" t="str">
        <f t="shared" si="1517"/>
        <v/>
      </c>
      <c r="W1752" t="str">
        <f>IF(TRIM(INDEX(connections!$A:$A,ROW()))="","",TRIM(INDEX(connections!$A:$A,ROW())))</f>
        <v/>
      </c>
      <c r="X1752" t="str">
        <f>IF($W1752="","",TRIM(INDEX(connections!$B:$B,ROW())))</f>
        <v/>
      </c>
      <c r="Y1752" t="str">
        <f t="shared" si="1518"/>
        <v/>
      </c>
      <c r="Z1752" t="str">
        <f t="shared" si="1519"/>
        <v/>
      </c>
      <c r="AA1752" t="str">
        <f t="shared" si="1520"/>
        <v/>
      </c>
      <c r="AB1752" t="str">
        <f t="shared" si="1521"/>
        <v/>
      </c>
      <c r="AC1752" t="str">
        <f t="shared" si="1522"/>
        <v/>
      </c>
      <c r="AD1752" t="str">
        <f t="shared" si="1523"/>
        <v/>
      </c>
      <c r="AE1752" t="str">
        <f t="shared" si="1524"/>
        <v/>
      </c>
      <c r="BF1752" t="str">
        <f t="shared" si="1525"/>
        <v/>
      </c>
      <c r="BG1752" t="str">
        <f t="shared" si="1526"/>
        <v/>
      </c>
      <c r="BH1752" t="str">
        <f t="shared" si="1527"/>
        <v/>
      </c>
      <c r="BI1752" t="str">
        <f t="shared" si="1528"/>
        <v/>
      </c>
      <c r="BJ1752" t="str">
        <f t="shared" si="1529"/>
        <v/>
      </c>
      <c r="BK1752" t="str">
        <f t="shared" si="1530"/>
        <v/>
      </c>
      <c r="BL1752" t="str">
        <f t="shared" si="1531"/>
        <v/>
      </c>
      <c r="BM1752" t="str">
        <f t="shared" si="1532"/>
        <v/>
      </c>
      <c r="BN1752" t="str">
        <f t="shared" si="1533"/>
        <v/>
      </c>
      <c r="BO1752" t="str">
        <f t="shared" si="1534"/>
        <v/>
      </c>
      <c r="BP1752" t="str">
        <f t="shared" si="1535"/>
        <v/>
      </c>
      <c r="BQ1752" t="str">
        <f t="shared" si="1536"/>
        <v/>
      </c>
      <c r="BR1752" t="str">
        <f t="shared" si="1537"/>
        <v/>
      </c>
      <c r="BS1752" t="str">
        <f t="shared" si="1538"/>
        <v/>
      </c>
      <c r="BT1752" t="str">
        <f t="shared" si="1539"/>
        <v/>
      </c>
    </row>
    <row r="1753" spans="20:72" x14ac:dyDescent="0.25">
      <c r="T1753" t="str">
        <f t="shared" si="1515"/>
        <v/>
      </c>
      <c r="U1753" t="str">
        <f t="shared" si="1516"/>
        <v/>
      </c>
      <c r="V1753" t="str">
        <f t="shared" si="1517"/>
        <v/>
      </c>
      <c r="W1753" t="str">
        <f>IF(TRIM(INDEX(connections!$A:$A,ROW()))="","",TRIM(INDEX(connections!$A:$A,ROW())))</f>
        <v/>
      </c>
      <c r="X1753" t="str">
        <f>IF($W1753="","",TRIM(INDEX(connections!$B:$B,ROW())))</f>
        <v/>
      </c>
      <c r="Y1753" t="str">
        <f t="shared" si="1518"/>
        <v/>
      </c>
      <c r="Z1753" t="str">
        <f t="shared" si="1519"/>
        <v/>
      </c>
      <c r="AA1753" t="str">
        <f t="shared" si="1520"/>
        <v/>
      </c>
      <c r="AB1753" t="str">
        <f t="shared" si="1521"/>
        <v/>
      </c>
      <c r="AC1753" t="str">
        <f t="shared" si="1522"/>
        <v/>
      </c>
      <c r="AD1753" t="str">
        <f t="shared" si="1523"/>
        <v/>
      </c>
      <c r="AE1753" t="str">
        <f t="shared" si="1524"/>
        <v/>
      </c>
      <c r="BF1753" t="str">
        <f t="shared" si="1525"/>
        <v/>
      </c>
      <c r="BG1753" t="str">
        <f t="shared" si="1526"/>
        <v/>
      </c>
      <c r="BH1753" t="str">
        <f t="shared" si="1527"/>
        <v/>
      </c>
      <c r="BI1753" t="str">
        <f t="shared" si="1528"/>
        <v/>
      </c>
      <c r="BJ1753" t="str">
        <f t="shared" si="1529"/>
        <v/>
      </c>
      <c r="BK1753" t="str">
        <f t="shared" si="1530"/>
        <v/>
      </c>
      <c r="BL1753" t="str">
        <f t="shared" si="1531"/>
        <v/>
      </c>
      <c r="BM1753" t="str">
        <f t="shared" si="1532"/>
        <v/>
      </c>
      <c r="BN1753" t="str">
        <f t="shared" si="1533"/>
        <v/>
      </c>
      <c r="BO1753" t="str">
        <f t="shared" si="1534"/>
        <v/>
      </c>
      <c r="BP1753" t="str">
        <f t="shared" si="1535"/>
        <v/>
      </c>
      <c r="BQ1753" t="str">
        <f t="shared" si="1536"/>
        <v/>
      </c>
      <c r="BR1753" t="str">
        <f t="shared" si="1537"/>
        <v/>
      </c>
      <c r="BS1753" t="str">
        <f t="shared" si="1538"/>
        <v/>
      </c>
      <c r="BT1753" t="str">
        <f t="shared" si="1539"/>
        <v/>
      </c>
    </row>
    <row r="1754" spans="20:72" x14ac:dyDescent="0.25">
      <c r="T1754" t="str">
        <f t="shared" si="1515"/>
        <v/>
      </c>
      <c r="U1754" t="str">
        <f t="shared" si="1516"/>
        <v/>
      </c>
      <c r="V1754" t="str">
        <f t="shared" si="1517"/>
        <v/>
      </c>
      <c r="W1754" t="str">
        <f>IF(TRIM(INDEX(connections!$A:$A,ROW()))="","",TRIM(INDEX(connections!$A:$A,ROW())))</f>
        <v/>
      </c>
      <c r="X1754" t="str">
        <f>IF($W1754="","",TRIM(INDEX(connections!$B:$B,ROW())))</f>
        <v/>
      </c>
      <c r="Y1754" t="str">
        <f t="shared" si="1518"/>
        <v/>
      </c>
      <c r="Z1754" t="str">
        <f t="shared" si="1519"/>
        <v/>
      </c>
      <c r="AA1754" t="str">
        <f t="shared" si="1520"/>
        <v/>
      </c>
      <c r="AB1754" t="str">
        <f t="shared" si="1521"/>
        <v/>
      </c>
      <c r="AC1754" t="str">
        <f t="shared" si="1522"/>
        <v/>
      </c>
      <c r="AD1754" t="str">
        <f t="shared" si="1523"/>
        <v/>
      </c>
      <c r="AE1754" t="str">
        <f t="shared" si="1524"/>
        <v/>
      </c>
      <c r="BF1754" t="str">
        <f t="shared" si="1525"/>
        <v/>
      </c>
      <c r="BG1754" t="str">
        <f t="shared" si="1526"/>
        <v/>
      </c>
      <c r="BH1754" t="str">
        <f t="shared" si="1527"/>
        <v/>
      </c>
      <c r="BI1754" t="str">
        <f t="shared" si="1528"/>
        <v/>
      </c>
      <c r="BJ1754" t="str">
        <f t="shared" si="1529"/>
        <v/>
      </c>
      <c r="BK1754" t="str">
        <f t="shared" si="1530"/>
        <v/>
      </c>
      <c r="BL1754" t="str">
        <f t="shared" si="1531"/>
        <v/>
      </c>
      <c r="BM1754" t="str">
        <f t="shared" si="1532"/>
        <v/>
      </c>
      <c r="BN1754" t="str">
        <f t="shared" si="1533"/>
        <v/>
      </c>
      <c r="BO1754" t="str">
        <f t="shared" si="1534"/>
        <v/>
      </c>
      <c r="BP1754" t="str">
        <f t="shared" si="1535"/>
        <v/>
      </c>
      <c r="BQ1754" t="str">
        <f t="shared" si="1536"/>
        <v/>
      </c>
      <c r="BR1754" t="str">
        <f t="shared" si="1537"/>
        <v/>
      </c>
      <c r="BS1754" t="str">
        <f t="shared" si="1538"/>
        <v/>
      </c>
      <c r="BT1754" t="str">
        <f t="shared" si="1539"/>
        <v/>
      </c>
    </row>
    <row r="1755" spans="20:72" x14ac:dyDescent="0.25">
      <c r="T1755" t="str">
        <f t="shared" si="1515"/>
        <v/>
      </c>
      <c r="U1755" t="str">
        <f t="shared" si="1516"/>
        <v/>
      </c>
      <c r="V1755" t="str">
        <f t="shared" si="1517"/>
        <v/>
      </c>
      <c r="W1755" t="str">
        <f>IF(TRIM(INDEX(connections!$A:$A,ROW()))="","",TRIM(INDEX(connections!$A:$A,ROW())))</f>
        <v/>
      </c>
      <c r="X1755" t="str">
        <f>IF($W1755="","",TRIM(INDEX(connections!$B:$B,ROW())))</f>
        <v/>
      </c>
      <c r="Y1755" t="str">
        <f t="shared" si="1518"/>
        <v/>
      </c>
      <c r="Z1755" t="str">
        <f t="shared" si="1519"/>
        <v/>
      </c>
      <c r="AA1755" t="str">
        <f t="shared" si="1520"/>
        <v/>
      </c>
      <c r="AB1755" t="str">
        <f t="shared" si="1521"/>
        <v/>
      </c>
      <c r="AC1755" t="str">
        <f t="shared" si="1522"/>
        <v/>
      </c>
      <c r="AD1755" t="str">
        <f t="shared" si="1523"/>
        <v/>
      </c>
      <c r="AE1755" t="str">
        <f t="shared" si="1524"/>
        <v/>
      </c>
      <c r="BF1755" t="str">
        <f t="shared" si="1525"/>
        <v/>
      </c>
      <c r="BG1755" t="str">
        <f t="shared" si="1526"/>
        <v/>
      </c>
      <c r="BH1755" t="str">
        <f t="shared" si="1527"/>
        <v/>
      </c>
      <c r="BI1755" t="str">
        <f t="shared" si="1528"/>
        <v/>
      </c>
      <c r="BJ1755" t="str">
        <f t="shared" si="1529"/>
        <v/>
      </c>
      <c r="BK1755" t="str">
        <f t="shared" si="1530"/>
        <v/>
      </c>
      <c r="BL1755" t="str">
        <f t="shared" si="1531"/>
        <v/>
      </c>
      <c r="BM1755" t="str">
        <f t="shared" si="1532"/>
        <v/>
      </c>
      <c r="BN1755" t="str">
        <f t="shared" si="1533"/>
        <v/>
      </c>
      <c r="BO1755" t="str">
        <f t="shared" si="1534"/>
        <v/>
      </c>
      <c r="BP1755" t="str">
        <f t="shared" si="1535"/>
        <v/>
      </c>
      <c r="BQ1755" t="str">
        <f t="shared" si="1536"/>
        <v/>
      </c>
      <c r="BR1755" t="str">
        <f t="shared" si="1537"/>
        <v/>
      </c>
      <c r="BS1755" t="str">
        <f t="shared" si="1538"/>
        <v/>
      </c>
      <c r="BT1755" t="str">
        <f t="shared" si="1539"/>
        <v/>
      </c>
    </row>
    <row r="1756" spans="20:72" x14ac:dyDescent="0.25">
      <c r="T1756" t="str">
        <f t="shared" si="1515"/>
        <v/>
      </c>
      <c r="U1756" t="str">
        <f t="shared" si="1516"/>
        <v/>
      </c>
      <c r="V1756" t="str">
        <f t="shared" si="1517"/>
        <v/>
      </c>
      <c r="W1756" t="str">
        <f>IF(TRIM(INDEX(connections!$A:$A,ROW()))="","",TRIM(INDEX(connections!$A:$A,ROW())))</f>
        <v/>
      </c>
      <c r="X1756" t="str">
        <f>IF($W1756="","",TRIM(INDEX(connections!$B:$B,ROW())))</f>
        <v/>
      </c>
      <c r="Y1756" t="str">
        <f t="shared" si="1518"/>
        <v/>
      </c>
      <c r="Z1756" t="str">
        <f t="shared" si="1519"/>
        <v/>
      </c>
      <c r="AA1756" t="str">
        <f t="shared" si="1520"/>
        <v/>
      </c>
      <c r="AB1756" t="str">
        <f t="shared" si="1521"/>
        <v/>
      </c>
      <c r="AC1756" t="str">
        <f t="shared" si="1522"/>
        <v/>
      </c>
      <c r="AD1756" t="str">
        <f t="shared" si="1523"/>
        <v/>
      </c>
      <c r="AE1756" t="str">
        <f t="shared" si="1524"/>
        <v/>
      </c>
      <c r="BF1756" t="str">
        <f t="shared" si="1525"/>
        <v/>
      </c>
      <c r="BG1756" t="str">
        <f t="shared" si="1526"/>
        <v/>
      </c>
      <c r="BH1756" t="str">
        <f t="shared" si="1527"/>
        <v/>
      </c>
      <c r="BI1756" t="str">
        <f t="shared" si="1528"/>
        <v/>
      </c>
      <c r="BJ1756" t="str">
        <f t="shared" si="1529"/>
        <v/>
      </c>
      <c r="BK1756" t="str">
        <f t="shared" si="1530"/>
        <v/>
      </c>
      <c r="BL1756" t="str">
        <f t="shared" si="1531"/>
        <v/>
      </c>
      <c r="BM1756" t="str">
        <f t="shared" si="1532"/>
        <v/>
      </c>
      <c r="BN1756" t="str">
        <f t="shared" si="1533"/>
        <v/>
      </c>
      <c r="BO1756" t="str">
        <f t="shared" si="1534"/>
        <v/>
      </c>
      <c r="BP1756" t="str">
        <f t="shared" si="1535"/>
        <v/>
      </c>
      <c r="BQ1756" t="str">
        <f t="shared" si="1536"/>
        <v/>
      </c>
      <c r="BR1756" t="str">
        <f t="shared" si="1537"/>
        <v/>
      </c>
      <c r="BS1756" t="str">
        <f t="shared" si="1538"/>
        <v/>
      </c>
      <c r="BT1756" t="str">
        <f t="shared" si="1539"/>
        <v/>
      </c>
    </row>
    <row r="1757" spans="20:72" x14ac:dyDescent="0.25">
      <c r="T1757" t="str">
        <f t="shared" si="1515"/>
        <v/>
      </c>
      <c r="U1757" t="str">
        <f t="shared" si="1516"/>
        <v/>
      </c>
      <c r="V1757" t="str">
        <f t="shared" si="1517"/>
        <v/>
      </c>
      <c r="W1757" t="str">
        <f>IF(TRIM(INDEX(connections!$A:$A,ROW()))="","",TRIM(INDEX(connections!$A:$A,ROW())))</f>
        <v/>
      </c>
      <c r="X1757" t="str">
        <f>IF($W1757="","",TRIM(INDEX(connections!$B:$B,ROW())))</f>
        <v/>
      </c>
      <c r="Y1757" t="str">
        <f t="shared" si="1518"/>
        <v/>
      </c>
      <c r="Z1757" t="str">
        <f t="shared" si="1519"/>
        <v/>
      </c>
      <c r="AA1757" t="str">
        <f t="shared" si="1520"/>
        <v/>
      </c>
      <c r="AB1757" t="str">
        <f t="shared" si="1521"/>
        <v/>
      </c>
      <c r="AC1757" t="str">
        <f t="shared" si="1522"/>
        <v/>
      </c>
      <c r="AD1757" t="str">
        <f t="shared" si="1523"/>
        <v/>
      </c>
      <c r="AE1757" t="str">
        <f t="shared" si="1524"/>
        <v/>
      </c>
      <c r="BF1757" t="str">
        <f t="shared" si="1525"/>
        <v/>
      </c>
      <c r="BG1757" t="str">
        <f t="shared" si="1526"/>
        <v/>
      </c>
      <c r="BH1757" t="str">
        <f t="shared" si="1527"/>
        <v/>
      </c>
      <c r="BI1757" t="str">
        <f t="shared" si="1528"/>
        <v/>
      </c>
      <c r="BJ1757" t="str">
        <f t="shared" si="1529"/>
        <v/>
      </c>
      <c r="BK1757" t="str">
        <f t="shared" si="1530"/>
        <v/>
      </c>
      <c r="BL1757" t="str">
        <f t="shared" si="1531"/>
        <v/>
      </c>
      <c r="BM1757" t="str">
        <f t="shared" si="1532"/>
        <v/>
      </c>
      <c r="BN1757" t="str">
        <f t="shared" si="1533"/>
        <v/>
      </c>
      <c r="BO1757" t="str">
        <f t="shared" si="1534"/>
        <v/>
      </c>
      <c r="BP1757" t="str">
        <f t="shared" si="1535"/>
        <v/>
      </c>
      <c r="BQ1757" t="str">
        <f t="shared" si="1536"/>
        <v/>
      </c>
      <c r="BR1757" t="str">
        <f t="shared" si="1537"/>
        <v/>
      </c>
      <c r="BS1757" t="str">
        <f t="shared" si="1538"/>
        <v/>
      </c>
      <c r="BT1757" t="str">
        <f t="shared" si="1539"/>
        <v/>
      </c>
    </row>
    <row r="1758" spans="20:72" x14ac:dyDescent="0.25">
      <c r="T1758" t="str">
        <f t="shared" si="1515"/>
        <v/>
      </c>
      <c r="U1758" t="str">
        <f t="shared" si="1516"/>
        <v/>
      </c>
      <c r="V1758" t="str">
        <f t="shared" si="1517"/>
        <v/>
      </c>
      <c r="W1758" t="str">
        <f>IF(TRIM(INDEX(connections!$A:$A,ROW()))="","",TRIM(INDEX(connections!$A:$A,ROW())))</f>
        <v/>
      </c>
      <c r="X1758" t="str">
        <f>IF($W1758="","",TRIM(INDEX(connections!$B:$B,ROW())))</f>
        <v/>
      </c>
      <c r="Y1758" t="str">
        <f t="shared" si="1518"/>
        <v/>
      </c>
      <c r="Z1758" t="str">
        <f t="shared" si="1519"/>
        <v/>
      </c>
      <c r="AA1758" t="str">
        <f t="shared" si="1520"/>
        <v/>
      </c>
      <c r="AB1758" t="str">
        <f t="shared" si="1521"/>
        <v/>
      </c>
      <c r="AC1758" t="str">
        <f t="shared" si="1522"/>
        <v/>
      </c>
      <c r="AD1758" t="str">
        <f t="shared" si="1523"/>
        <v/>
      </c>
      <c r="AE1758" t="str">
        <f t="shared" si="1524"/>
        <v/>
      </c>
      <c r="BF1758" t="str">
        <f t="shared" si="1525"/>
        <v/>
      </c>
      <c r="BG1758" t="str">
        <f t="shared" si="1526"/>
        <v/>
      </c>
      <c r="BH1758" t="str">
        <f t="shared" si="1527"/>
        <v/>
      </c>
      <c r="BI1758" t="str">
        <f t="shared" si="1528"/>
        <v/>
      </c>
      <c r="BJ1758" t="str">
        <f t="shared" si="1529"/>
        <v/>
      </c>
      <c r="BK1758" t="str">
        <f t="shared" si="1530"/>
        <v/>
      </c>
      <c r="BL1758" t="str">
        <f t="shared" si="1531"/>
        <v/>
      </c>
      <c r="BM1758" t="str">
        <f t="shared" si="1532"/>
        <v/>
      </c>
      <c r="BN1758" t="str">
        <f t="shared" si="1533"/>
        <v/>
      </c>
      <c r="BO1758" t="str">
        <f t="shared" si="1534"/>
        <v/>
      </c>
      <c r="BP1758" t="str">
        <f t="shared" si="1535"/>
        <v/>
      </c>
      <c r="BQ1758" t="str">
        <f t="shared" si="1536"/>
        <v/>
      </c>
      <c r="BR1758" t="str">
        <f t="shared" si="1537"/>
        <v/>
      </c>
      <c r="BS1758" t="str">
        <f t="shared" si="1538"/>
        <v/>
      </c>
      <c r="BT1758" t="str">
        <f t="shared" si="1539"/>
        <v/>
      </c>
    </row>
    <row r="1759" spans="20:72" x14ac:dyDescent="0.25">
      <c r="T1759" t="str">
        <f t="shared" si="1515"/>
        <v/>
      </c>
      <c r="U1759" t="str">
        <f t="shared" si="1516"/>
        <v/>
      </c>
      <c r="V1759" t="str">
        <f t="shared" si="1517"/>
        <v/>
      </c>
      <c r="W1759" t="str">
        <f>IF(TRIM(INDEX(connections!$A:$A,ROW()))="","",TRIM(INDEX(connections!$A:$A,ROW())))</f>
        <v/>
      </c>
      <c r="X1759" t="str">
        <f>IF($W1759="","",TRIM(INDEX(connections!$B:$B,ROW())))</f>
        <v/>
      </c>
      <c r="Y1759" t="str">
        <f t="shared" si="1518"/>
        <v/>
      </c>
      <c r="Z1759" t="str">
        <f t="shared" si="1519"/>
        <v/>
      </c>
      <c r="AA1759" t="str">
        <f t="shared" si="1520"/>
        <v/>
      </c>
      <c r="AB1759" t="str">
        <f t="shared" si="1521"/>
        <v/>
      </c>
      <c r="AC1759" t="str">
        <f t="shared" si="1522"/>
        <v/>
      </c>
      <c r="AD1759" t="str">
        <f t="shared" si="1523"/>
        <v/>
      </c>
      <c r="AE1759" t="str">
        <f t="shared" si="1524"/>
        <v/>
      </c>
      <c r="BF1759" t="str">
        <f t="shared" si="1525"/>
        <v/>
      </c>
      <c r="BG1759" t="str">
        <f t="shared" si="1526"/>
        <v/>
      </c>
      <c r="BH1759" t="str">
        <f t="shared" si="1527"/>
        <v/>
      </c>
      <c r="BI1759" t="str">
        <f t="shared" si="1528"/>
        <v/>
      </c>
      <c r="BJ1759" t="str">
        <f t="shared" si="1529"/>
        <v/>
      </c>
      <c r="BK1759" t="str">
        <f t="shared" si="1530"/>
        <v/>
      </c>
      <c r="BL1759" t="str">
        <f t="shared" si="1531"/>
        <v/>
      </c>
      <c r="BM1759" t="str">
        <f t="shared" si="1532"/>
        <v/>
      </c>
      <c r="BN1759" t="str">
        <f t="shared" si="1533"/>
        <v/>
      </c>
      <c r="BO1759" t="str">
        <f t="shared" si="1534"/>
        <v/>
      </c>
      <c r="BP1759" t="str">
        <f t="shared" si="1535"/>
        <v/>
      </c>
      <c r="BQ1759" t="str">
        <f t="shared" si="1536"/>
        <v/>
      </c>
      <c r="BR1759" t="str">
        <f t="shared" si="1537"/>
        <v/>
      </c>
      <c r="BS1759" t="str">
        <f t="shared" si="1538"/>
        <v/>
      </c>
      <c r="BT1759" t="str">
        <f t="shared" si="1539"/>
        <v/>
      </c>
    </row>
    <row r="1760" spans="20:72" x14ac:dyDescent="0.25">
      <c r="T1760" t="str">
        <f t="shared" si="1515"/>
        <v/>
      </c>
      <c r="U1760" t="str">
        <f t="shared" si="1516"/>
        <v/>
      </c>
      <c r="V1760" t="str">
        <f t="shared" si="1517"/>
        <v/>
      </c>
      <c r="W1760" t="str">
        <f>IF(TRIM(INDEX(connections!$A:$A,ROW()))="","",TRIM(INDEX(connections!$A:$A,ROW())))</f>
        <v/>
      </c>
      <c r="X1760" t="str">
        <f>IF($W1760="","",TRIM(INDEX(connections!$B:$B,ROW())))</f>
        <v/>
      </c>
      <c r="Y1760" t="str">
        <f t="shared" si="1518"/>
        <v/>
      </c>
      <c r="Z1760" t="str">
        <f t="shared" si="1519"/>
        <v/>
      </c>
      <c r="AA1760" t="str">
        <f t="shared" si="1520"/>
        <v/>
      </c>
      <c r="AB1760" t="str">
        <f t="shared" si="1521"/>
        <v/>
      </c>
      <c r="AC1760" t="str">
        <f t="shared" si="1522"/>
        <v/>
      </c>
      <c r="AD1760" t="str">
        <f t="shared" si="1523"/>
        <v/>
      </c>
      <c r="AE1760" t="str">
        <f t="shared" si="1524"/>
        <v/>
      </c>
      <c r="BF1760" t="str">
        <f t="shared" si="1525"/>
        <v/>
      </c>
      <c r="BG1760" t="str">
        <f t="shared" si="1526"/>
        <v/>
      </c>
      <c r="BH1760" t="str">
        <f t="shared" si="1527"/>
        <v/>
      </c>
      <c r="BI1760" t="str">
        <f t="shared" si="1528"/>
        <v/>
      </c>
      <c r="BJ1760" t="str">
        <f t="shared" si="1529"/>
        <v/>
      </c>
      <c r="BK1760" t="str">
        <f t="shared" si="1530"/>
        <v/>
      </c>
      <c r="BL1760" t="str">
        <f t="shared" si="1531"/>
        <v/>
      </c>
      <c r="BM1760" t="str">
        <f t="shared" si="1532"/>
        <v/>
      </c>
      <c r="BN1760" t="str">
        <f t="shared" si="1533"/>
        <v/>
      </c>
      <c r="BO1760" t="str">
        <f t="shared" si="1534"/>
        <v/>
      </c>
      <c r="BP1760" t="str">
        <f t="shared" si="1535"/>
        <v/>
      </c>
      <c r="BQ1760" t="str">
        <f t="shared" si="1536"/>
        <v/>
      </c>
      <c r="BR1760" t="str">
        <f t="shared" si="1537"/>
        <v/>
      </c>
      <c r="BS1760" t="str">
        <f t="shared" si="1538"/>
        <v/>
      </c>
      <c r="BT1760" t="str">
        <f t="shared" si="1539"/>
        <v/>
      </c>
    </row>
    <row r="1761" spans="20:72" x14ac:dyDescent="0.25">
      <c r="T1761" t="str">
        <f t="shared" si="1515"/>
        <v/>
      </c>
      <c r="U1761" t="str">
        <f t="shared" si="1516"/>
        <v/>
      </c>
      <c r="V1761" t="str">
        <f t="shared" si="1517"/>
        <v/>
      </c>
      <c r="W1761" t="str">
        <f>IF(TRIM(INDEX(connections!$A:$A,ROW()))="","",TRIM(INDEX(connections!$A:$A,ROW())))</f>
        <v/>
      </c>
      <c r="X1761" t="str">
        <f>IF($W1761="","",TRIM(INDEX(connections!$B:$B,ROW())))</f>
        <v/>
      </c>
      <c r="Y1761" t="str">
        <f t="shared" si="1518"/>
        <v/>
      </c>
      <c r="Z1761" t="str">
        <f t="shared" si="1519"/>
        <v/>
      </c>
      <c r="AA1761" t="str">
        <f t="shared" si="1520"/>
        <v/>
      </c>
      <c r="AB1761" t="str">
        <f t="shared" si="1521"/>
        <v/>
      </c>
      <c r="AC1761" t="str">
        <f t="shared" si="1522"/>
        <v/>
      </c>
      <c r="AD1761" t="str">
        <f t="shared" si="1523"/>
        <v/>
      </c>
      <c r="AE1761" t="str">
        <f t="shared" si="1524"/>
        <v/>
      </c>
      <c r="BF1761" t="str">
        <f t="shared" si="1525"/>
        <v/>
      </c>
      <c r="BG1761" t="str">
        <f t="shared" si="1526"/>
        <v/>
      </c>
      <c r="BH1761" t="str">
        <f t="shared" si="1527"/>
        <v/>
      </c>
      <c r="BI1761" t="str">
        <f t="shared" si="1528"/>
        <v/>
      </c>
      <c r="BJ1761" t="str">
        <f t="shared" si="1529"/>
        <v/>
      </c>
      <c r="BK1761" t="str">
        <f t="shared" si="1530"/>
        <v/>
      </c>
      <c r="BL1761" t="str">
        <f t="shared" si="1531"/>
        <v/>
      </c>
      <c r="BM1761" t="str">
        <f t="shared" si="1532"/>
        <v/>
      </c>
      <c r="BN1761" t="str">
        <f t="shared" si="1533"/>
        <v/>
      </c>
      <c r="BO1761" t="str">
        <f t="shared" si="1534"/>
        <v/>
      </c>
      <c r="BP1761" t="str">
        <f t="shared" si="1535"/>
        <v/>
      </c>
      <c r="BQ1761" t="str">
        <f t="shared" si="1536"/>
        <v/>
      </c>
      <c r="BR1761" t="str">
        <f t="shared" si="1537"/>
        <v/>
      </c>
      <c r="BS1761" t="str">
        <f t="shared" si="1538"/>
        <v/>
      </c>
      <c r="BT1761" t="str">
        <f t="shared" si="1539"/>
        <v/>
      </c>
    </row>
    <row r="1762" spans="20:72" x14ac:dyDescent="0.25">
      <c r="T1762" t="str">
        <f t="shared" si="1515"/>
        <v/>
      </c>
      <c r="U1762" t="str">
        <f t="shared" si="1516"/>
        <v/>
      </c>
      <c r="V1762" t="str">
        <f t="shared" si="1517"/>
        <v/>
      </c>
      <c r="W1762" t="str">
        <f>IF(TRIM(INDEX(connections!$A:$A,ROW()))="","",TRIM(INDEX(connections!$A:$A,ROW())))</f>
        <v/>
      </c>
      <c r="X1762" t="str">
        <f>IF($W1762="","",TRIM(INDEX(connections!$B:$B,ROW())))</f>
        <v/>
      </c>
      <c r="Y1762" t="str">
        <f t="shared" si="1518"/>
        <v/>
      </c>
      <c r="Z1762" t="str">
        <f t="shared" si="1519"/>
        <v/>
      </c>
      <c r="AA1762" t="str">
        <f t="shared" si="1520"/>
        <v/>
      </c>
      <c r="AB1762" t="str">
        <f t="shared" si="1521"/>
        <v/>
      </c>
      <c r="AC1762" t="str">
        <f t="shared" si="1522"/>
        <v/>
      </c>
      <c r="AD1762" t="str">
        <f t="shared" si="1523"/>
        <v/>
      </c>
      <c r="AE1762" t="str">
        <f t="shared" si="1524"/>
        <v/>
      </c>
      <c r="BF1762" t="str">
        <f t="shared" si="1525"/>
        <v/>
      </c>
      <c r="BG1762" t="str">
        <f t="shared" si="1526"/>
        <v/>
      </c>
      <c r="BH1762" t="str">
        <f t="shared" si="1527"/>
        <v/>
      </c>
      <c r="BI1762" t="str">
        <f t="shared" si="1528"/>
        <v/>
      </c>
      <c r="BJ1762" t="str">
        <f t="shared" si="1529"/>
        <v/>
      </c>
      <c r="BK1762" t="str">
        <f t="shared" si="1530"/>
        <v/>
      </c>
      <c r="BL1762" t="str">
        <f t="shared" si="1531"/>
        <v/>
      </c>
      <c r="BM1762" t="str">
        <f t="shared" si="1532"/>
        <v/>
      </c>
      <c r="BN1762" t="str">
        <f t="shared" si="1533"/>
        <v/>
      </c>
      <c r="BO1762" t="str">
        <f t="shared" si="1534"/>
        <v/>
      </c>
      <c r="BP1762" t="str">
        <f t="shared" si="1535"/>
        <v/>
      </c>
      <c r="BQ1762" t="str">
        <f t="shared" si="1536"/>
        <v/>
      </c>
      <c r="BR1762" t="str">
        <f t="shared" si="1537"/>
        <v/>
      </c>
      <c r="BS1762" t="str">
        <f t="shared" si="1538"/>
        <v/>
      </c>
      <c r="BT1762" t="str">
        <f t="shared" si="1539"/>
        <v/>
      </c>
    </row>
    <row r="1763" spans="20:72" x14ac:dyDescent="0.25">
      <c r="T1763" t="str">
        <f t="shared" si="1515"/>
        <v/>
      </c>
      <c r="U1763" t="str">
        <f t="shared" si="1516"/>
        <v/>
      </c>
      <c r="V1763" t="str">
        <f t="shared" si="1517"/>
        <v/>
      </c>
      <c r="W1763" t="str">
        <f>IF(TRIM(INDEX(connections!$A:$A,ROW()))="","",TRIM(INDEX(connections!$A:$A,ROW())))</f>
        <v/>
      </c>
      <c r="X1763" t="str">
        <f>IF($W1763="","",TRIM(INDEX(connections!$B:$B,ROW())))</f>
        <v/>
      </c>
      <c r="Y1763" t="str">
        <f t="shared" si="1518"/>
        <v/>
      </c>
      <c r="Z1763" t="str">
        <f t="shared" si="1519"/>
        <v/>
      </c>
      <c r="AA1763" t="str">
        <f t="shared" si="1520"/>
        <v/>
      </c>
      <c r="AB1763" t="str">
        <f t="shared" si="1521"/>
        <v/>
      </c>
      <c r="AC1763" t="str">
        <f t="shared" si="1522"/>
        <v/>
      </c>
      <c r="AD1763" t="str">
        <f t="shared" si="1523"/>
        <v/>
      </c>
      <c r="AE1763" t="str">
        <f t="shared" si="1524"/>
        <v/>
      </c>
      <c r="BF1763" t="str">
        <f t="shared" si="1525"/>
        <v/>
      </c>
      <c r="BG1763" t="str">
        <f t="shared" si="1526"/>
        <v/>
      </c>
      <c r="BH1763" t="str">
        <f t="shared" si="1527"/>
        <v/>
      </c>
      <c r="BI1763" t="str">
        <f t="shared" si="1528"/>
        <v/>
      </c>
      <c r="BJ1763" t="str">
        <f t="shared" si="1529"/>
        <v/>
      </c>
      <c r="BK1763" t="str">
        <f t="shared" si="1530"/>
        <v/>
      </c>
      <c r="BL1763" t="str">
        <f t="shared" si="1531"/>
        <v/>
      </c>
      <c r="BM1763" t="str">
        <f t="shared" si="1532"/>
        <v/>
      </c>
      <c r="BN1763" t="str">
        <f t="shared" si="1533"/>
        <v/>
      </c>
      <c r="BO1763" t="str">
        <f t="shared" si="1534"/>
        <v/>
      </c>
      <c r="BP1763" t="str">
        <f t="shared" si="1535"/>
        <v/>
      </c>
      <c r="BQ1763" t="str">
        <f t="shared" si="1536"/>
        <v/>
      </c>
      <c r="BR1763" t="str">
        <f t="shared" si="1537"/>
        <v/>
      </c>
      <c r="BS1763" t="str">
        <f t="shared" si="1538"/>
        <v/>
      </c>
      <c r="BT1763" t="str">
        <f t="shared" si="1539"/>
        <v/>
      </c>
    </row>
    <row r="1764" spans="20:72" x14ac:dyDescent="0.25">
      <c r="T1764" t="str">
        <f t="shared" si="1515"/>
        <v/>
      </c>
      <c r="U1764" t="str">
        <f t="shared" si="1516"/>
        <v/>
      </c>
      <c r="V1764" t="str">
        <f t="shared" si="1517"/>
        <v/>
      </c>
      <c r="W1764" t="str">
        <f>IF(TRIM(INDEX(connections!$A:$A,ROW()))="","",TRIM(INDEX(connections!$A:$A,ROW())))</f>
        <v/>
      </c>
      <c r="X1764" t="str">
        <f>IF($W1764="","",TRIM(INDEX(connections!$B:$B,ROW())))</f>
        <v/>
      </c>
      <c r="Y1764" t="str">
        <f t="shared" si="1518"/>
        <v/>
      </c>
      <c r="Z1764" t="str">
        <f t="shared" si="1519"/>
        <v/>
      </c>
      <c r="AA1764" t="str">
        <f t="shared" si="1520"/>
        <v/>
      </c>
      <c r="AB1764" t="str">
        <f t="shared" si="1521"/>
        <v/>
      </c>
      <c r="AC1764" t="str">
        <f t="shared" si="1522"/>
        <v/>
      </c>
      <c r="AD1764" t="str">
        <f t="shared" si="1523"/>
        <v/>
      </c>
      <c r="AE1764" t="str">
        <f t="shared" si="1524"/>
        <v/>
      </c>
      <c r="BF1764" t="str">
        <f t="shared" si="1525"/>
        <v/>
      </c>
      <c r="BG1764" t="str">
        <f t="shared" si="1526"/>
        <v/>
      </c>
      <c r="BH1764" t="str">
        <f t="shared" si="1527"/>
        <v/>
      </c>
      <c r="BI1764" t="str">
        <f t="shared" si="1528"/>
        <v/>
      </c>
      <c r="BJ1764" t="str">
        <f t="shared" si="1529"/>
        <v/>
      </c>
      <c r="BK1764" t="str">
        <f t="shared" si="1530"/>
        <v/>
      </c>
      <c r="BL1764" t="str">
        <f t="shared" si="1531"/>
        <v/>
      </c>
      <c r="BM1764" t="str">
        <f t="shared" si="1532"/>
        <v/>
      </c>
      <c r="BN1764" t="str">
        <f t="shared" si="1533"/>
        <v/>
      </c>
      <c r="BO1764" t="str">
        <f t="shared" si="1534"/>
        <v/>
      </c>
      <c r="BP1764" t="str">
        <f t="shared" si="1535"/>
        <v/>
      </c>
      <c r="BQ1764" t="str">
        <f t="shared" si="1536"/>
        <v/>
      </c>
      <c r="BR1764" t="str">
        <f t="shared" si="1537"/>
        <v/>
      </c>
      <c r="BS1764" t="str">
        <f t="shared" si="1538"/>
        <v/>
      </c>
      <c r="BT1764" t="str">
        <f t="shared" si="1539"/>
        <v/>
      </c>
    </row>
    <row r="1765" spans="20:72" x14ac:dyDescent="0.25">
      <c r="T1765" t="str">
        <f t="shared" si="1515"/>
        <v/>
      </c>
      <c r="U1765" t="str">
        <f t="shared" si="1516"/>
        <v/>
      </c>
      <c r="V1765" t="str">
        <f t="shared" si="1517"/>
        <v/>
      </c>
      <c r="W1765" t="str">
        <f>IF(TRIM(INDEX(connections!$A:$A,ROW()))="","",TRIM(INDEX(connections!$A:$A,ROW())))</f>
        <v/>
      </c>
      <c r="X1765" t="str">
        <f>IF($W1765="","",TRIM(INDEX(connections!$B:$B,ROW())))</f>
        <v/>
      </c>
      <c r="Y1765" t="str">
        <f t="shared" si="1518"/>
        <v/>
      </c>
      <c r="Z1765" t="str">
        <f t="shared" si="1519"/>
        <v/>
      </c>
      <c r="AA1765" t="str">
        <f t="shared" si="1520"/>
        <v/>
      </c>
      <c r="AB1765" t="str">
        <f t="shared" si="1521"/>
        <v/>
      </c>
      <c r="AC1765" t="str">
        <f t="shared" si="1522"/>
        <v/>
      </c>
      <c r="AD1765" t="str">
        <f t="shared" si="1523"/>
        <v/>
      </c>
      <c r="AE1765" t="str">
        <f t="shared" si="1524"/>
        <v/>
      </c>
      <c r="BF1765" t="str">
        <f t="shared" si="1525"/>
        <v/>
      </c>
      <c r="BG1765" t="str">
        <f t="shared" si="1526"/>
        <v/>
      </c>
      <c r="BH1765" t="str">
        <f t="shared" si="1527"/>
        <v/>
      </c>
      <c r="BI1765" t="str">
        <f t="shared" si="1528"/>
        <v/>
      </c>
      <c r="BJ1765" t="str">
        <f t="shared" si="1529"/>
        <v/>
      </c>
      <c r="BK1765" t="str">
        <f t="shared" si="1530"/>
        <v/>
      </c>
      <c r="BL1765" t="str">
        <f t="shared" si="1531"/>
        <v/>
      </c>
      <c r="BM1765" t="str">
        <f t="shared" si="1532"/>
        <v/>
      </c>
      <c r="BN1765" t="str">
        <f t="shared" si="1533"/>
        <v/>
      </c>
      <c r="BO1765" t="str">
        <f t="shared" si="1534"/>
        <v/>
      </c>
      <c r="BP1765" t="str">
        <f t="shared" si="1535"/>
        <v/>
      </c>
      <c r="BQ1765" t="str">
        <f t="shared" si="1536"/>
        <v/>
      </c>
      <c r="BR1765" t="str">
        <f t="shared" si="1537"/>
        <v/>
      </c>
      <c r="BS1765" t="str">
        <f t="shared" si="1538"/>
        <v/>
      </c>
      <c r="BT1765" t="str">
        <f t="shared" si="1539"/>
        <v/>
      </c>
    </row>
    <row r="1766" spans="20:72" x14ac:dyDescent="0.25">
      <c r="T1766" t="str">
        <f t="shared" si="1515"/>
        <v/>
      </c>
      <c r="U1766" t="str">
        <f t="shared" si="1516"/>
        <v/>
      </c>
      <c r="V1766" t="str">
        <f t="shared" si="1517"/>
        <v/>
      </c>
      <c r="W1766" t="str">
        <f>IF(TRIM(INDEX(connections!$A:$A,ROW()))="","",TRIM(INDEX(connections!$A:$A,ROW())))</f>
        <v/>
      </c>
      <c r="X1766" t="str">
        <f>IF($W1766="","",TRIM(INDEX(connections!$B:$B,ROW())))</f>
        <v/>
      </c>
      <c r="Y1766" t="str">
        <f t="shared" si="1518"/>
        <v/>
      </c>
      <c r="Z1766" t="str">
        <f t="shared" si="1519"/>
        <v/>
      </c>
      <c r="AA1766" t="str">
        <f t="shared" si="1520"/>
        <v/>
      </c>
      <c r="AB1766" t="str">
        <f t="shared" si="1521"/>
        <v/>
      </c>
      <c r="AC1766" t="str">
        <f t="shared" si="1522"/>
        <v/>
      </c>
      <c r="AD1766" t="str">
        <f t="shared" si="1523"/>
        <v/>
      </c>
      <c r="AE1766" t="str">
        <f t="shared" si="1524"/>
        <v/>
      </c>
      <c r="BF1766" t="str">
        <f t="shared" si="1525"/>
        <v/>
      </c>
      <c r="BG1766" t="str">
        <f t="shared" si="1526"/>
        <v/>
      </c>
      <c r="BH1766" t="str">
        <f t="shared" si="1527"/>
        <v/>
      </c>
      <c r="BI1766" t="str">
        <f t="shared" si="1528"/>
        <v/>
      </c>
      <c r="BJ1766" t="str">
        <f t="shared" si="1529"/>
        <v/>
      </c>
      <c r="BK1766" t="str">
        <f t="shared" si="1530"/>
        <v/>
      </c>
      <c r="BL1766" t="str">
        <f t="shared" si="1531"/>
        <v/>
      </c>
      <c r="BM1766" t="str">
        <f t="shared" si="1532"/>
        <v/>
      </c>
      <c r="BN1766" t="str">
        <f t="shared" si="1533"/>
        <v/>
      </c>
      <c r="BO1766" t="str">
        <f t="shared" si="1534"/>
        <v/>
      </c>
      <c r="BP1766" t="str">
        <f t="shared" si="1535"/>
        <v/>
      </c>
      <c r="BQ1766" t="str">
        <f t="shared" si="1536"/>
        <v/>
      </c>
      <c r="BR1766" t="str">
        <f t="shared" si="1537"/>
        <v/>
      </c>
      <c r="BS1766" t="str">
        <f t="shared" si="1538"/>
        <v/>
      </c>
      <c r="BT1766" t="str">
        <f t="shared" si="1539"/>
        <v/>
      </c>
    </row>
    <row r="1767" spans="20:72" x14ac:dyDescent="0.25">
      <c r="T1767" t="str">
        <f t="shared" si="1515"/>
        <v/>
      </c>
      <c r="U1767" t="str">
        <f t="shared" si="1516"/>
        <v/>
      </c>
      <c r="V1767" t="str">
        <f t="shared" si="1517"/>
        <v/>
      </c>
      <c r="W1767" t="str">
        <f>IF(TRIM(INDEX(connections!$A:$A,ROW()))="","",TRIM(INDEX(connections!$A:$A,ROW())))</f>
        <v/>
      </c>
      <c r="X1767" t="str">
        <f>IF($W1767="","",TRIM(INDEX(connections!$B:$B,ROW())))</f>
        <v/>
      </c>
      <c r="Y1767" t="str">
        <f t="shared" si="1518"/>
        <v/>
      </c>
      <c r="Z1767" t="str">
        <f t="shared" si="1519"/>
        <v/>
      </c>
      <c r="AA1767" t="str">
        <f t="shared" si="1520"/>
        <v/>
      </c>
      <c r="AB1767" t="str">
        <f t="shared" si="1521"/>
        <v/>
      </c>
      <c r="AC1767" t="str">
        <f t="shared" si="1522"/>
        <v/>
      </c>
      <c r="AD1767" t="str">
        <f t="shared" si="1523"/>
        <v/>
      </c>
      <c r="AE1767" t="str">
        <f t="shared" si="1524"/>
        <v/>
      </c>
      <c r="BF1767" t="str">
        <f t="shared" si="1525"/>
        <v/>
      </c>
      <c r="BG1767" t="str">
        <f t="shared" si="1526"/>
        <v/>
      </c>
      <c r="BH1767" t="str">
        <f t="shared" si="1527"/>
        <v/>
      </c>
      <c r="BI1767" t="str">
        <f t="shared" si="1528"/>
        <v/>
      </c>
      <c r="BJ1767" t="str">
        <f t="shared" si="1529"/>
        <v/>
      </c>
      <c r="BK1767" t="str">
        <f t="shared" si="1530"/>
        <v/>
      </c>
      <c r="BL1767" t="str">
        <f t="shared" si="1531"/>
        <v/>
      </c>
      <c r="BM1767" t="str">
        <f t="shared" si="1532"/>
        <v/>
      </c>
      <c r="BN1767" t="str">
        <f t="shared" si="1533"/>
        <v/>
      </c>
      <c r="BO1767" t="str">
        <f t="shared" si="1534"/>
        <v/>
      </c>
      <c r="BP1767" t="str">
        <f t="shared" si="1535"/>
        <v/>
      </c>
      <c r="BQ1767" t="str">
        <f t="shared" si="1536"/>
        <v/>
      </c>
      <c r="BR1767" t="str">
        <f t="shared" si="1537"/>
        <v/>
      </c>
      <c r="BS1767" t="str">
        <f t="shared" si="1538"/>
        <v/>
      </c>
      <c r="BT1767" t="str">
        <f t="shared" si="1539"/>
        <v/>
      </c>
    </row>
    <row r="1768" spans="20:72" x14ac:dyDescent="0.25">
      <c r="T1768" t="str">
        <f t="shared" si="1515"/>
        <v/>
      </c>
      <c r="U1768" t="str">
        <f t="shared" si="1516"/>
        <v/>
      </c>
      <c r="V1768" t="str">
        <f t="shared" si="1517"/>
        <v/>
      </c>
      <c r="W1768" t="str">
        <f>IF(TRIM(INDEX(connections!$A:$A,ROW()))="","",TRIM(INDEX(connections!$A:$A,ROW())))</f>
        <v/>
      </c>
      <c r="X1768" t="str">
        <f>IF($W1768="","",TRIM(INDEX(connections!$B:$B,ROW())))</f>
        <v/>
      </c>
      <c r="Y1768" t="str">
        <f t="shared" si="1518"/>
        <v/>
      </c>
      <c r="Z1768" t="str">
        <f t="shared" si="1519"/>
        <v/>
      </c>
      <c r="AA1768" t="str">
        <f t="shared" si="1520"/>
        <v/>
      </c>
      <c r="AB1768" t="str">
        <f t="shared" si="1521"/>
        <v/>
      </c>
      <c r="AC1768" t="str">
        <f t="shared" si="1522"/>
        <v/>
      </c>
      <c r="AD1768" t="str">
        <f t="shared" si="1523"/>
        <v/>
      </c>
      <c r="AE1768" t="str">
        <f t="shared" si="1524"/>
        <v/>
      </c>
      <c r="BF1768" t="str">
        <f t="shared" si="1525"/>
        <v/>
      </c>
      <c r="BG1768" t="str">
        <f t="shared" si="1526"/>
        <v/>
      </c>
      <c r="BH1768" t="str">
        <f t="shared" si="1527"/>
        <v/>
      </c>
      <c r="BI1768" t="str">
        <f t="shared" si="1528"/>
        <v/>
      </c>
      <c r="BJ1768" t="str">
        <f t="shared" si="1529"/>
        <v/>
      </c>
      <c r="BK1768" t="str">
        <f t="shared" si="1530"/>
        <v/>
      </c>
      <c r="BL1768" t="str">
        <f t="shared" si="1531"/>
        <v/>
      </c>
      <c r="BM1768" t="str">
        <f t="shared" si="1532"/>
        <v/>
      </c>
      <c r="BN1768" t="str">
        <f t="shared" si="1533"/>
        <v/>
      </c>
      <c r="BO1768" t="str">
        <f t="shared" si="1534"/>
        <v/>
      </c>
      <c r="BP1768" t="str">
        <f t="shared" si="1535"/>
        <v/>
      </c>
      <c r="BQ1768" t="str">
        <f t="shared" si="1536"/>
        <v/>
      </c>
      <c r="BR1768" t="str">
        <f t="shared" si="1537"/>
        <v/>
      </c>
      <c r="BS1768" t="str">
        <f t="shared" si="1538"/>
        <v/>
      </c>
      <c r="BT1768" t="str">
        <f t="shared" si="1539"/>
        <v/>
      </c>
    </row>
    <row r="1769" spans="20:72" x14ac:dyDescent="0.25">
      <c r="T1769" t="str">
        <f t="shared" si="1515"/>
        <v/>
      </c>
      <c r="U1769" t="str">
        <f t="shared" si="1516"/>
        <v/>
      </c>
      <c r="V1769" t="str">
        <f t="shared" si="1517"/>
        <v/>
      </c>
      <c r="W1769" t="str">
        <f>IF(TRIM(INDEX(connections!$A:$A,ROW()))="","",TRIM(INDEX(connections!$A:$A,ROW())))</f>
        <v/>
      </c>
      <c r="X1769" t="str">
        <f>IF($W1769="","",TRIM(INDEX(connections!$B:$B,ROW())))</f>
        <v/>
      </c>
      <c r="Y1769" t="str">
        <f t="shared" si="1518"/>
        <v/>
      </c>
      <c r="Z1769" t="str">
        <f t="shared" si="1519"/>
        <v/>
      </c>
      <c r="AA1769" t="str">
        <f t="shared" si="1520"/>
        <v/>
      </c>
      <c r="AB1769" t="str">
        <f t="shared" si="1521"/>
        <v/>
      </c>
      <c r="AC1769" t="str">
        <f t="shared" si="1522"/>
        <v/>
      </c>
      <c r="AD1769" t="str">
        <f t="shared" si="1523"/>
        <v/>
      </c>
      <c r="AE1769" t="str">
        <f t="shared" si="1524"/>
        <v/>
      </c>
      <c r="BF1769" t="str">
        <f t="shared" si="1525"/>
        <v/>
      </c>
      <c r="BG1769" t="str">
        <f t="shared" si="1526"/>
        <v/>
      </c>
      <c r="BH1769" t="str">
        <f t="shared" si="1527"/>
        <v/>
      </c>
      <c r="BI1769" t="str">
        <f t="shared" si="1528"/>
        <v/>
      </c>
      <c r="BJ1769" t="str">
        <f t="shared" si="1529"/>
        <v/>
      </c>
      <c r="BK1769" t="str">
        <f t="shared" si="1530"/>
        <v/>
      </c>
      <c r="BL1769" t="str">
        <f t="shared" si="1531"/>
        <v/>
      </c>
      <c r="BM1769" t="str">
        <f t="shared" si="1532"/>
        <v/>
      </c>
      <c r="BN1769" t="str">
        <f t="shared" si="1533"/>
        <v/>
      </c>
      <c r="BO1769" t="str">
        <f t="shared" si="1534"/>
        <v/>
      </c>
      <c r="BP1769" t="str">
        <f t="shared" si="1535"/>
        <v/>
      </c>
      <c r="BQ1769" t="str">
        <f t="shared" si="1536"/>
        <v/>
      </c>
      <c r="BR1769" t="str">
        <f t="shared" si="1537"/>
        <v/>
      </c>
      <c r="BS1769" t="str">
        <f t="shared" si="1538"/>
        <v/>
      </c>
      <c r="BT1769" t="str">
        <f t="shared" si="1539"/>
        <v/>
      </c>
    </row>
    <row r="1770" spans="20:72" x14ac:dyDescent="0.25">
      <c r="T1770" t="str">
        <f t="shared" si="1515"/>
        <v/>
      </c>
      <c r="U1770" t="str">
        <f t="shared" si="1516"/>
        <v/>
      </c>
      <c r="V1770" t="str">
        <f t="shared" si="1517"/>
        <v/>
      </c>
      <c r="W1770" t="str">
        <f>IF(TRIM(INDEX(connections!$A:$A,ROW()))="","",TRIM(INDEX(connections!$A:$A,ROW())))</f>
        <v/>
      </c>
      <c r="X1770" t="str">
        <f>IF($W1770="","",TRIM(INDEX(connections!$B:$B,ROW())))</f>
        <v/>
      </c>
      <c r="Y1770" t="str">
        <f t="shared" si="1518"/>
        <v/>
      </c>
      <c r="Z1770" t="str">
        <f t="shared" si="1519"/>
        <v/>
      </c>
      <c r="AA1770" t="str">
        <f t="shared" si="1520"/>
        <v/>
      </c>
      <c r="AB1770" t="str">
        <f t="shared" si="1521"/>
        <v/>
      </c>
      <c r="AC1770" t="str">
        <f t="shared" si="1522"/>
        <v/>
      </c>
      <c r="AD1770" t="str">
        <f t="shared" si="1523"/>
        <v/>
      </c>
      <c r="AE1770" t="str">
        <f t="shared" si="1524"/>
        <v/>
      </c>
      <c r="BF1770" t="str">
        <f t="shared" si="1525"/>
        <v/>
      </c>
      <c r="BG1770" t="str">
        <f t="shared" si="1526"/>
        <v/>
      </c>
      <c r="BH1770" t="str">
        <f t="shared" si="1527"/>
        <v/>
      </c>
      <c r="BI1770" t="str">
        <f t="shared" si="1528"/>
        <v/>
      </c>
      <c r="BJ1770" t="str">
        <f t="shared" si="1529"/>
        <v/>
      </c>
      <c r="BK1770" t="str">
        <f t="shared" si="1530"/>
        <v/>
      </c>
      <c r="BL1770" t="str">
        <f t="shared" si="1531"/>
        <v/>
      </c>
      <c r="BM1770" t="str">
        <f t="shared" si="1532"/>
        <v/>
      </c>
      <c r="BN1770" t="str">
        <f t="shared" si="1533"/>
        <v/>
      </c>
      <c r="BO1770" t="str">
        <f t="shared" si="1534"/>
        <v/>
      </c>
      <c r="BP1770" t="str">
        <f t="shared" si="1535"/>
        <v/>
      </c>
      <c r="BQ1770" t="str">
        <f t="shared" si="1536"/>
        <v/>
      </c>
      <c r="BR1770" t="str">
        <f t="shared" si="1537"/>
        <v/>
      </c>
      <c r="BS1770" t="str">
        <f t="shared" si="1538"/>
        <v/>
      </c>
      <c r="BT1770" t="str">
        <f t="shared" si="1539"/>
        <v/>
      </c>
    </row>
    <row r="1771" spans="20:72" x14ac:dyDescent="0.25">
      <c r="T1771" t="str">
        <f t="shared" si="1515"/>
        <v/>
      </c>
      <c r="U1771" t="str">
        <f t="shared" si="1516"/>
        <v/>
      </c>
      <c r="V1771" t="str">
        <f t="shared" si="1517"/>
        <v/>
      </c>
      <c r="W1771" t="str">
        <f>IF(TRIM(INDEX(connections!$A:$A,ROW()))="","",TRIM(INDEX(connections!$A:$A,ROW())))</f>
        <v/>
      </c>
      <c r="X1771" t="str">
        <f>IF($W1771="","",TRIM(INDEX(connections!$B:$B,ROW())))</f>
        <v/>
      </c>
      <c r="Y1771" t="str">
        <f t="shared" si="1518"/>
        <v/>
      </c>
      <c r="Z1771" t="str">
        <f t="shared" si="1519"/>
        <v/>
      </c>
      <c r="AA1771" t="str">
        <f t="shared" si="1520"/>
        <v/>
      </c>
      <c r="AB1771" t="str">
        <f t="shared" si="1521"/>
        <v/>
      </c>
      <c r="AC1771" t="str">
        <f t="shared" si="1522"/>
        <v/>
      </c>
      <c r="AD1771" t="str">
        <f t="shared" si="1523"/>
        <v/>
      </c>
      <c r="AE1771" t="str">
        <f t="shared" si="1524"/>
        <v/>
      </c>
      <c r="BF1771" t="str">
        <f t="shared" si="1525"/>
        <v/>
      </c>
      <c r="BG1771" t="str">
        <f t="shared" si="1526"/>
        <v/>
      </c>
      <c r="BH1771" t="str">
        <f t="shared" si="1527"/>
        <v/>
      </c>
      <c r="BI1771" t="str">
        <f t="shared" si="1528"/>
        <v/>
      </c>
      <c r="BJ1771" t="str">
        <f t="shared" si="1529"/>
        <v/>
      </c>
      <c r="BK1771" t="str">
        <f t="shared" si="1530"/>
        <v/>
      </c>
      <c r="BL1771" t="str">
        <f t="shared" si="1531"/>
        <v/>
      </c>
      <c r="BM1771" t="str">
        <f t="shared" si="1532"/>
        <v/>
      </c>
      <c r="BN1771" t="str">
        <f t="shared" si="1533"/>
        <v/>
      </c>
      <c r="BO1771" t="str">
        <f t="shared" si="1534"/>
        <v/>
      </c>
      <c r="BP1771" t="str">
        <f t="shared" si="1535"/>
        <v/>
      </c>
      <c r="BQ1771" t="str">
        <f t="shared" si="1536"/>
        <v/>
      </c>
      <c r="BR1771" t="str">
        <f t="shared" si="1537"/>
        <v/>
      </c>
      <c r="BS1771" t="str">
        <f t="shared" si="1538"/>
        <v/>
      </c>
      <c r="BT1771" t="str">
        <f t="shared" si="1539"/>
        <v/>
      </c>
    </row>
    <row r="1772" spans="20:72" x14ac:dyDescent="0.25">
      <c r="T1772" t="str">
        <f t="shared" si="1515"/>
        <v/>
      </c>
      <c r="U1772" t="str">
        <f t="shared" si="1516"/>
        <v/>
      </c>
      <c r="V1772" t="str">
        <f t="shared" si="1517"/>
        <v/>
      </c>
      <c r="W1772" t="str">
        <f>IF(TRIM(INDEX(connections!$A:$A,ROW()))="","",TRIM(INDEX(connections!$A:$A,ROW())))</f>
        <v/>
      </c>
      <c r="X1772" t="str">
        <f>IF($W1772="","",TRIM(INDEX(connections!$B:$B,ROW())))</f>
        <v/>
      </c>
      <c r="Y1772" t="str">
        <f t="shared" si="1518"/>
        <v/>
      </c>
      <c r="Z1772" t="str">
        <f t="shared" si="1519"/>
        <v/>
      </c>
      <c r="AA1772" t="str">
        <f t="shared" si="1520"/>
        <v/>
      </c>
      <c r="AB1772" t="str">
        <f t="shared" si="1521"/>
        <v/>
      </c>
      <c r="AC1772" t="str">
        <f t="shared" si="1522"/>
        <v/>
      </c>
      <c r="AD1772" t="str">
        <f t="shared" si="1523"/>
        <v/>
      </c>
      <c r="AE1772" t="str">
        <f t="shared" si="1524"/>
        <v/>
      </c>
      <c r="BF1772" t="str">
        <f t="shared" si="1525"/>
        <v/>
      </c>
      <c r="BG1772" t="str">
        <f t="shared" si="1526"/>
        <v/>
      </c>
      <c r="BH1772" t="str">
        <f t="shared" si="1527"/>
        <v/>
      </c>
      <c r="BI1772" t="str">
        <f t="shared" si="1528"/>
        <v/>
      </c>
      <c r="BJ1772" t="str">
        <f t="shared" si="1529"/>
        <v/>
      </c>
      <c r="BK1772" t="str">
        <f t="shared" si="1530"/>
        <v/>
      </c>
      <c r="BL1772" t="str">
        <f t="shared" si="1531"/>
        <v/>
      </c>
      <c r="BM1772" t="str">
        <f t="shared" si="1532"/>
        <v/>
      </c>
      <c r="BN1772" t="str">
        <f t="shared" si="1533"/>
        <v/>
      </c>
      <c r="BO1772" t="str">
        <f t="shared" si="1534"/>
        <v/>
      </c>
      <c r="BP1772" t="str">
        <f t="shared" si="1535"/>
        <v/>
      </c>
      <c r="BQ1772" t="str">
        <f t="shared" si="1536"/>
        <v/>
      </c>
      <c r="BR1772" t="str">
        <f t="shared" si="1537"/>
        <v/>
      </c>
      <c r="BS1772" t="str">
        <f t="shared" si="1538"/>
        <v/>
      </c>
      <c r="BT1772" t="str">
        <f t="shared" si="1539"/>
        <v/>
      </c>
    </row>
    <row r="1773" spans="20:72" x14ac:dyDescent="0.25">
      <c r="T1773" t="str">
        <f t="shared" si="1515"/>
        <v/>
      </c>
      <c r="U1773" t="str">
        <f t="shared" si="1516"/>
        <v/>
      </c>
      <c r="V1773" t="str">
        <f t="shared" si="1517"/>
        <v/>
      </c>
      <c r="W1773" t="str">
        <f>IF(TRIM(INDEX(connections!$A:$A,ROW()))="","",TRIM(INDEX(connections!$A:$A,ROW())))</f>
        <v/>
      </c>
      <c r="X1773" t="str">
        <f>IF($W1773="","",TRIM(INDEX(connections!$B:$B,ROW())))</f>
        <v/>
      </c>
      <c r="Y1773" t="str">
        <f t="shared" si="1518"/>
        <v/>
      </c>
      <c r="Z1773" t="str">
        <f t="shared" si="1519"/>
        <v/>
      </c>
      <c r="AA1773" t="str">
        <f t="shared" si="1520"/>
        <v/>
      </c>
      <c r="AB1773" t="str">
        <f t="shared" si="1521"/>
        <v/>
      </c>
      <c r="AC1773" t="str">
        <f t="shared" si="1522"/>
        <v/>
      </c>
      <c r="AD1773" t="str">
        <f t="shared" si="1523"/>
        <v/>
      </c>
      <c r="AE1773" t="str">
        <f t="shared" si="1524"/>
        <v/>
      </c>
      <c r="BF1773" t="str">
        <f t="shared" si="1525"/>
        <v/>
      </c>
      <c r="BG1773" t="str">
        <f t="shared" si="1526"/>
        <v/>
      </c>
      <c r="BH1773" t="str">
        <f t="shared" si="1527"/>
        <v/>
      </c>
      <c r="BI1773" t="str">
        <f t="shared" si="1528"/>
        <v/>
      </c>
      <c r="BJ1773" t="str">
        <f t="shared" si="1529"/>
        <v/>
      </c>
      <c r="BK1773" t="str">
        <f t="shared" si="1530"/>
        <v/>
      </c>
      <c r="BL1773" t="str">
        <f t="shared" si="1531"/>
        <v/>
      </c>
      <c r="BM1773" t="str">
        <f t="shared" si="1532"/>
        <v/>
      </c>
      <c r="BN1773" t="str">
        <f t="shared" si="1533"/>
        <v/>
      </c>
      <c r="BO1773" t="str">
        <f t="shared" si="1534"/>
        <v/>
      </c>
      <c r="BP1773" t="str">
        <f t="shared" si="1535"/>
        <v/>
      </c>
      <c r="BQ1773" t="str">
        <f t="shared" si="1536"/>
        <v/>
      </c>
      <c r="BR1773" t="str">
        <f t="shared" si="1537"/>
        <v/>
      </c>
      <c r="BS1773" t="str">
        <f t="shared" si="1538"/>
        <v/>
      </c>
      <c r="BT1773" t="str">
        <f t="shared" si="1539"/>
        <v/>
      </c>
    </row>
    <row r="1774" spans="20:72" x14ac:dyDescent="0.25">
      <c r="T1774" t="str">
        <f t="shared" si="1515"/>
        <v/>
      </c>
      <c r="U1774" t="str">
        <f t="shared" si="1516"/>
        <v/>
      </c>
      <c r="V1774" t="str">
        <f t="shared" si="1517"/>
        <v/>
      </c>
      <c r="W1774" t="str">
        <f>IF(TRIM(INDEX(connections!$A:$A,ROW()))="","",TRIM(INDEX(connections!$A:$A,ROW())))</f>
        <v/>
      </c>
      <c r="X1774" t="str">
        <f>IF($W1774="","",TRIM(INDEX(connections!$B:$B,ROW())))</f>
        <v/>
      </c>
      <c r="Y1774" t="str">
        <f t="shared" si="1518"/>
        <v/>
      </c>
      <c r="Z1774" t="str">
        <f t="shared" si="1519"/>
        <v/>
      </c>
      <c r="AA1774" t="str">
        <f t="shared" si="1520"/>
        <v/>
      </c>
      <c r="AB1774" t="str">
        <f t="shared" si="1521"/>
        <v/>
      </c>
      <c r="AC1774" t="str">
        <f t="shared" si="1522"/>
        <v/>
      </c>
      <c r="AD1774" t="str">
        <f t="shared" si="1523"/>
        <v/>
      </c>
      <c r="AE1774" t="str">
        <f t="shared" si="1524"/>
        <v/>
      </c>
      <c r="BF1774" t="str">
        <f t="shared" si="1525"/>
        <v/>
      </c>
      <c r="BG1774" t="str">
        <f t="shared" si="1526"/>
        <v/>
      </c>
      <c r="BH1774" t="str">
        <f t="shared" si="1527"/>
        <v/>
      </c>
      <c r="BI1774" t="str">
        <f t="shared" si="1528"/>
        <v/>
      </c>
      <c r="BJ1774" t="str">
        <f t="shared" si="1529"/>
        <v/>
      </c>
      <c r="BK1774" t="str">
        <f t="shared" si="1530"/>
        <v/>
      </c>
      <c r="BL1774" t="str">
        <f t="shared" si="1531"/>
        <v/>
      </c>
      <c r="BM1774" t="str">
        <f t="shared" si="1532"/>
        <v/>
      </c>
      <c r="BN1774" t="str">
        <f t="shared" si="1533"/>
        <v/>
      </c>
      <c r="BO1774" t="str">
        <f t="shared" si="1534"/>
        <v/>
      </c>
      <c r="BP1774" t="str">
        <f t="shared" si="1535"/>
        <v/>
      </c>
      <c r="BQ1774" t="str">
        <f t="shared" si="1536"/>
        <v/>
      </c>
      <c r="BR1774" t="str">
        <f t="shared" si="1537"/>
        <v/>
      </c>
      <c r="BS1774" t="str">
        <f t="shared" si="1538"/>
        <v/>
      </c>
      <c r="BT1774" t="str">
        <f t="shared" si="1539"/>
        <v/>
      </c>
    </row>
    <row r="1775" spans="20:72" x14ac:dyDescent="0.25">
      <c r="T1775" t="str">
        <f t="shared" si="1515"/>
        <v/>
      </c>
      <c r="U1775" t="str">
        <f t="shared" si="1516"/>
        <v/>
      </c>
      <c r="V1775" t="str">
        <f t="shared" si="1517"/>
        <v/>
      </c>
      <c r="W1775" t="str">
        <f>IF(TRIM(INDEX(connections!$A:$A,ROW()))="","",TRIM(INDEX(connections!$A:$A,ROW())))</f>
        <v/>
      </c>
      <c r="X1775" t="str">
        <f>IF($W1775="","",TRIM(INDEX(connections!$B:$B,ROW())))</f>
        <v/>
      </c>
      <c r="Y1775" t="str">
        <f t="shared" si="1518"/>
        <v/>
      </c>
      <c r="Z1775" t="str">
        <f t="shared" si="1519"/>
        <v/>
      </c>
      <c r="AA1775" t="str">
        <f t="shared" si="1520"/>
        <v/>
      </c>
      <c r="AB1775" t="str">
        <f t="shared" si="1521"/>
        <v/>
      </c>
      <c r="AC1775" t="str">
        <f t="shared" si="1522"/>
        <v/>
      </c>
      <c r="AD1775" t="str">
        <f t="shared" si="1523"/>
        <v/>
      </c>
      <c r="AE1775" t="str">
        <f t="shared" si="1524"/>
        <v/>
      </c>
      <c r="BF1775" t="str">
        <f t="shared" si="1525"/>
        <v/>
      </c>
      <c r="BG1775" t="str">
        <f t="shared" si="1526"/>
        <v/>
      </c>
      <c r="BH1775" t="str">
        <f t="shared" si="1527"/>
        <v/>
      </c>
      <c r="BI1775" t="str">
        <f t="shared" si="1528"/>
        <v/>
      </c>
      <c r="BJ1775" t="str">
        <f t="shared" si="1529"/>
        <v/>
      </c>
      <c r="BK1775" t="str">
        <f t="shared" si="1530"/>
        <v/>
      </c>
      <c r="BL1775" t="str">
        <f t="shared" si="1531"/>
        <v/>
      </c>
      <c r="BM1775" t="str">
        <f t="shared" si="1532"/>
        <v/>
      </c>
      <c r="BN1775" t="str">
        <f t="shared" si="1533"/>
        <v/>
      </c>
      <c r="BO1775" t="str">
        <f t="shared" si="1534"/>
        <v/>
      </c>
      <c r="BP1775" t="str">
        <f t="shared" si="1535"/>
        <v/>
      </c>
      <c r="BQ1775" t="str">
        <f t="shared" si="1536"/>
        <v/>
      </c>
      <c r="BR1775" t="str">
        <f t="shared" si="1537"/>
        <v/>
      </c>
      <c r="BS1775" t="str">
        <f t="shared" si="1538"/>
        <v/>
      </c>
      <c r="BT1775" t="str">
        <f t="shared" si="1539"/>
        <v/>
      </c>
    </row>
    <row r="1776" spans="20:72" x14ac:dyDescent="0.25">
      <c r="T1776" t="str">
        <f t="shared" si="1515"/>
        <v/>
      </c>
      <c r="U1776" t="str">
        <f t="shared" si="1516"/>
        <v/>
      </c>
      <c r="V1776" t="str">
        <f t="shared" si="1517"/>
        <v/>
      </c>
      <c r="W1776" t="str">
        <f>IF(TRIM(INDEX(connections!$A:$A,ROW()))="","",TRIM(INDEX(connections!$A:$A,ROW())))</f>
        <v/>
      </c>
      <c r="X1776" t="str">
        <f>IF($W1776="","",TRIM(INDEX(connections!$B:$B,ROW())))</f>
        <v/>
      </c>
      <c r="Y1776" t="str">
        <f t="shared" si="1518"/>
        <v/>
      </c>
      <c r="Z1776" t="str">
        <f t="shared" si="1519"/>
        <v/>
      </c>
      <c r="AA1776" t="str">
        <f t="shared" si="1520"/>
        <v/>
      </c>
      <c r="AB1776" t="str">
        <f t="shared" si="1521"/>
        <v/>
      </c>
      <c r="AC1776" t="str">
        <f t="shared" si="1522"/>
        <v/>
      </c>
      <c r="AD1776" t="str">
        <f t="shared" si="1523"/>
        <v/>
      </c>
      <c r="AE1776" t="str">
        <f t="shared" si="1524"/>
        <v/>
      </c>
      <c r="BF1776" t="str">
        <f t="shared" si="1525"/>
        <v/>
      </c>
      <c r="BG1776" t="str">
        <f t="shared" si="1526"/>
        <v/>
      </c>
      <c r="BH1776" t="str">
        <f t="shared" si="1527"/>
        <v/>
      </c>
      <c r="BI1776" t="str">
        <f t="shared" si="1528"/>
        <v/>
      </c>
      <c r="BJ1776" t="str">
        <f t="shared" si="1529"/>
        <v/>
      </c>
      <c r="BK1776" t="str">
        <f t="shared" si="1530"/>
        <v/>
      </c>
      <c r="BL1776" t="str">
        <f t="shared" si="1531"/>
        <v/>
      </c>
      <c r="BM1776" t="str">
        <f t="shared" si="1532"/>
        <v/>
      </c>
      <c r="BN1776" t="str">
        <f t="shared" si="1533"/>
        <v/>
      </c>
      <c r="BO1776" t="str">
        <f t="shared" si="1534"/>
        <v/>
      </c>
      <c r="BP1776" t="str">
        <f t="shared" si="1535"/>
        <v/>
      </c>
      <c r="BQ1776" t="str">
        <f t="shared" si="1536"/>
        <v/>
      </c>
      <c r="BR1776" t="str">
        <f t="shared" si="1537"/>
        <v/>
      </c>
      <c r="BS1776" t="str">
        <f t="shared" si="1538"/>
        <v/>
      </c>
      <c r="BT1776" t="str">
        <f t="shared" si="1539"/>
        <v/>
      </c>
    </row>
    <row r="1777" spans="20:72" x14ac:dyDescent="0.25">
      <c r="T1777" t="str">
        <f t="shared" si="1515"/>
        <v/>
      </c>
      <c r="U1777" t="str">
        <f t="shared" si="1516"/>
        <v/>
      </c>
      <c r="V1777" t="str">
        <f t="shared" si="1517"/>
        <v/>
      </c>
      <c r="W1777" t="str">
        <f>IF(TRIM(INDEX(connections!$A:$A,ROW()))="","",TRIM(INDEX(connections!$A:$A,ROW())))</f>
        <v/>
      </c>
      <c r="X1777" t="str">
        <f>IF($W1777="","",TRIM(INDEX(connections!$B:$B,ROW())))</f>
        <v/>
      </c>
      <c r="Y1777" t="str">
        <f t="shared" si="1518"/>
        <v/>
      </c>
      <c r="Z1777" t="str">
        <f t="shared" si="1519"/>
        <v/>
      </c>
      <c r="AA1777" t="str">
        <f t="shared" si="1520"/>
        <v/>
      </c>
      <c r="AB1777" t="str">
        <f t="shared" si="1521"/>
        <v/>
      </c>
      <c r="AC1777" t="str">
        <f t="shared" si="1522"/>
        <v/>
      </c>
      <c r="AD1777" t="str">
        <f t="shared" si="1523"/>
        <v/>
      </c>
      <c r="AE1777" t="str">
        <f t="shared" si="1524"/>
        <v/>
      </c>
      <c r="BF1777" t="str">
        <f t="shared" si="1525"/>
        <v/>
      </c>
      <c r="BG1777" t="str">
        <f t="shared" si="1526"/>
        <v/>
      </c>
      <c r="BH1777" t="str">
        <f t="shared" si="1527"/>
        <v/>
      </c>
      <c r="BI1777" t="str">
        <f t="shared" si="1528"/>
        <v/>
      </c>
      <c r="BJ1777" t="str">
        <f t="shared" si="1529"/>
        <v/>
      </c>
      <c r="BK1777" t="str">
        <f t="shared" si="1530"/>
        <v/>
      </c>
      <c r="BL1777" t="str">
        <f t="shared" si="1531"/>
        <v/>
      </c>
      <c r="BM1777" t="str">
        <f t="shared" si="1532"/>
        <v/>
      </c>
      <c r="BN1777" t="str">
        <f t="shared" si="1533"/>
        <v/>
      </c>
      <c r="BO1777" t="str">
        <f t="shared" si="1534"/>
        <v/>
      </c>
      <c r="BP1777" t="str">
        <f t="shared" si="1535"/>
        <v/>
      </c>
      <c r="BQ1777" t="str">
        <f t="shared" si="1536"/>
        <v/>
      </c>
      <c r="BR1777" t="str">
        <f t="shared" si="1537"/>
        <v/>
      </c>
      <c r="BS1777" t="str">
        <f t="shared" si="1538"/>
        <v/>
      </c>
      <c r="BT1777" t="str">
        <f t="shared" si="1539"/>
        <v/>
      </c>
    </row>
    <row r="1778" spans="20:72" x14ac:dyDescent="0.25">
      <c r="T1778" t="str">
        <f t="shared" si="1515"/>
        <v/>
      </c>
      <c r="U1778" t="str">
        <f t="shared" si="1516"/>
        <v/>
      </c>
      <c r="V1778" t="str">
        <f t="shared" si="1517"/>
        <v/>
      </c>
      <c r="W1778" t="str">
        <f>IF(TRIM(INDEX(connections!$A:$A,ROW()))="","",TRIM(INDEX(connections!$A:$A,ROW())))</f>
        <v/>
      </c>
      <c r="X1778" t="str">
        <f>IF($W1778="","",TRIM(INDEX(connections!$B:$B,ROW())))</f>
        <v/>
      </c>
      <c r="Y1778" t="str">
        <f t="shared" si="1518"/>
        <v/>
      </c>
      <c r="Z1778" t="str">
        <f t="shared" si="1519"/>
        <v/>
      </c>
      <c r="AA1778" t="str">
        <f t="shared" si="1520"/>
        <v/>
      </c>
      <c r="AB1778" t="str">
        <f t="shared" si="1521"/>
        <v/>
      </c>
      <c r="AC1778" t="str">
        <f t="shared" si="1522"/>
        <v/>
      </c>
      <c r="AD1778" t="str">
        <f t="shared" si="1523"/>
        <v/>
      </c>
      <c r="AE1778" t="str">
        <f t="shared" si="1524"/>
        <v/>
      </c>
      <c r="BF1778" t="str">
        <f t="shared" si="1525"/>
        <v/>
      </c>
      <c r="BG1778" t="str">
        <f t="shared" si="1526"/>
        <v/>
      </c>
      <c r="BH1778" t="str">
        <f t="shared" si="1527"/>
        <v/>
      </c>
      <c r="BI1778" t="str">
        <f t="shared" si="1528"/>
        <v/>
      </c>
      <c r="BJ1778" t="str">
        <f t="shared" si="1529"/>
        <v/>
      </c>
      <c r="BK1778" t="str">
        <f t="shared" si="1530"/>
        <v/>
      </c>
      <c r="BL1778" t="str">
        <f t="shared" si="1531"/>
        <v/>
      </c>
      <c r="BM1778" t="str">
        <f t="shared" si="1532"/>
        <v/>
      </c>
      <c r="BN1778" t="str">
        <f t="shared" si="1533"/>
        <v/>
      </c>
      <c r="BO1778" t="str">
        <f t="shared" si="1534"/>
        <v/>
      </c>
      <c r="BP1778" t="str">
        <f t="shared" si="1535"/>
        <v/>
      </c>
      <c r="BQ1778" t="str">
        <f t="shared" si="1536"/>
        <v/>
      </c>
      <c r="BR1778" t="str">
        <f t="shared" si="1537"/>
        <v/>
      </c>
      <c r="BS1778" t="str">
        <f t="shared" si="1538"/>
        <v/>
      </c>
      <c r="BT1778" t="str">
        <f t="shared" si="1539"/>
        <v/>
      </c>
    </row>
    <row r="1779" spans="20:72" x14ac:dyDescent="0.25">
      <c r="T1779" t="str">
        <f t="shared" si="1515"/>
        <v/>
      </c>
      <c r="U1779" t="str">
        <f t="shared" si="1516"/>
        <v/>
      </c>
      <c r="V1779" t="str">
        <f t="shared" si="1517"/>
        <v/>
      </c>
      <c r="W1779" t="str">
        <f>IF(TRIM(INDEX(connections!$A:$A,ROW()))="","",TRIM(INDEX(connections!$A:$A,ROW())))</f>
        <v/>
      </c>
      <c r="X1779" t="str">
        <f>IF($W1779="","",TRIM(INDEX(connections!$B:$B,ROW())))</f>
        <v/>
      </c>
      <c r="Y1779" t="str">
        <f t="shared" si="1518"/>
        <v/>
      </c>
      <c r="Z1779" t="str">
        <f t="shared" si="1519"/>
        <v/>
      </c>
      <c r="AA1779" t="str">
        <f t="shared" si="1520"/>
        <v/>
      </c>
      <c r="AB1779" t="str">
        <f t="shared" si="1521"/>
        <v/>
      </c>
      <c r="AC1779" t="str">
        <f t="shared" si="1522"/>
        <v/>
      </c>
      <c r="AD1779" t="str">
        <f t="shared" si="1523"/>
        <v/>
      </c>
      <c r="AE1779" t="str">
        <f t="shared" si="1524"/>
        <v/>
      </c>
      <c r="BF1779" t="str">
        <f t="shared" si="1525"/>
        <v/>
      </c>
      <c r="BG1779" t="str">
        <f t="shared" si="1526"/>
        <v/>
      </c>
      <c r="BH1779" t="str">
        <f t="shared" si="1527"/>
        <v/>
      </c>
      <c r="BI1779" t="str">
        <f t="shared" si="1528"/>
        <v/>
      </c>
      <c r="BJ1779" t="str">
        <f t="shared" si="1529"/>
        <v/>
      </c>
      <c r="BK1779" t="str">
        <f t="shared" si="1530"/>
        <v/>
      </c>
      <c r="BL1779" t="str">
        <f t="shared" si="1531"/>
        <v/>
      </c>
      <c r="BM1779" t="str">
        <f t="shared" si="1532"/>
        <v/>
      </c>
      <c r="BN1779" t="str">
        <f t="shared" si="1533"/>
        <v/>
      </c>
      <c r="BO1779" t="str">
        <f t="shared" si="1534"/>
        <v/>
      </c>
      <c r="BP1779" t="str">
        <f t="shared" si="1535"/>
        <v/>
      </c>
      <c r="BQ1779" t="str">
        <f t="shared" si="1536"/>
        <v/>
      </c>
      <c r="BR1779" t="str">
        <f t="shared" si="1537"/>
        <v/>
      </c>
      <c r="BS1779" t="str">
        <f t="shared" si="1538"/>
        <v/>
      </c>
      <c r="BT1779" t="str">
        <f t="shared" si="1539"/>
        <v/>
      </c>
    </row>
    <row r="1780" spans="20:72" x14ac:dyDescent="0.25">
      <c r="T1780" t="str">
        <f t="shared" si="1515"/>
        <v/>
      </c>
      <c r="U1780" t="str">
        <f t="shared" si="1516"/>
        <v/>
      </c>
      <c r="V1780" t="str">
        <f t="shared" si="1517"/>
        <v/>
      </c>
      <c r="W1780" t="str">
        <f>IF(TRIM(INDEX(connections!$A:$A,ROW()))="","",TRIM(INDEX(connections!$A:$A,ROW())))</f>
        <v/>
      </c>
      <c r="X1780" t="str">
        <f>IF($W1780="","",TRIM(INDEX(connections!$B:$B,ROW())))</f>
        <v/>
      </c>
      <c r="Y1780" t="str">
        <f t="shared" si="1518"/>
        <v/>
      </c>
      <c r="Z1780" t="str">
        <f t="shared" si="1519"/>
        <v/>
      </c>
      <c r="AA1780" t="str">
        <f t="shared" si="1520"/>
        <v/>
      </c>
      <c r="AB1780" t="str">
        <f t="shared" si="1521"/>
        <v/>
      </c>
      <c r="AC1780" t="str">
        <f t="shared" si="1522"/>
        <v/>
      </c>
      <c r="AD1780" t="str">
        <f t="shared" si="1523"/>
        <v/>
      </c>
      <c r="AE1780" t="str">
        <f t="shared" si="1524"/>
        <v/>
      </c>
      <c r="BF1780" t="str">
        <f t="shared" si="1525"/>
        <v/>
      </c>
      <c r="BG1780" t="str">
        <f t="shared" si="1526"/>
        <v/>
      </c>
      <c r="BH1780" t="str">
        <f t="shared" si="1527"/>
        <v/>
      </c>
      <c r="BI1780" t="str">
        <f t="shared" si="1528"/>
        <v/>
      </c>
      <c r="BJ1780" t="str">
        <f t="shared" si="1529"/>
        <v/>
      </c>
      <c r="BK1780" t="str">
        <f t="shared" si="1530"/>
        <v/>
      </c>
      <c r="BL1780" t="str">
        <f t="shared" si="1531"/>
        <v/>
      </c>
      <c r="BM1780" t="str">
        <f t="shared" si="1532"/>
        <v/>
      </c>
      <c r="BN1780" t="str">
        <f t="shared" si="1533"/>
        <v/>
      </c>
      <c r="BO1780" t="str">
        <f t="shared" si="1534"/>
        <v/>
      </c>
      <c r="BP1780" t="str">
        <f t="shared" si="1535"/>
        <v/>
      </c>
      <c r="BQ1780" t="str">
        <f t="shared" si="1536"/>
        <v/>
      </c>
      <c r="BR1780" t="str">
        <f t="shared" si="1537"/>
        <v/>
      </c>
      <c r="BS1780" t="str">
        <f t="shared" si="1538"/>
        <v/>
      </c>
      <c r="BT1780" t="str">
        <f t="shared" si="1539"/>
        <v/>
      </c>
    </row>
    <row r="1781" spans="20:72" x14ac:dyDescent="0.25">
      <c r="T1781" t="str">
        <f t="shared" si="1515"/>
        <v/>
      </c>
      <c r="U1781" t="str">
        <f t="shared" si="1516"/>
        <v/>
      </c>
      <c r="V1781" t="str">
        <f t="shared" si="1517"/>
        <v/>
      </c>
      <c r="W1781" t="str">
        <f>IF(TRIM(INDEX(connections!$A:$A,ROW()))="","",TRIM(INDEX(connections!$A:$A,ROW())))</f>
        <v/>
      </c>
      <c r="X1781" t="str">
        <f>IF($W1781="","",TRIM(INDEX(connections!$B:$B,ROW())))</f>
        <v/>
      </c>
      <c r="Y1781" t="str">
        <f t="shared" si="1518"/>
        <v/>
      </c>
      <c r="Z1781" t="str">
        <f t="shared" si="1519"/>
        <v/>
      </c>
      <c r="AA1781" t="str">
        <f t="shared" si="1520"/>
        <v/>
      </c>
      <c r="AB1781" t="str">
        <f t="shared" si="1521"/>
        <v/>
      </c>
      <c r="AC1781" t="str">
        <f t="shared" si="1522"/>
        <v/>
      </c>
      <c r="AD1781" t="str">
        <f t="shared" si="1523"/>
        <v/>
      </c>
      <c r="AE1781" t="str">
        <f t="shared" si="1524"/>
        <v/>
      </c>
      <c r="BF1781" t="str">
        <f t="shared" si="1525"/>
        <v/>
      </c>
      <c r="BG1781" t="str">
        <f t="shared" si="1526"/>
        <v/>
      </c>
      <c r="BH1781" t="str">
        <f t="shared" si="1527"/>
        <v/>
      </c>
      <c r="BI1781" t="str">
        <f t="shared" si="1528"/>
        <v/>
      </c>
      <c r="BJ1781" t="str">
        <f t="shared" si="1529"/>
        <v/>
      </c>
      <c r="BK1781" t="str">
        <f t="shared" si="1530"/>
        <v/>
      </c>
      <c r="BL1781" t="str">
        <f t="shared" si="1531"/>
        <v/>
      </c>
      <c r="BM1781" t="str">
        <f t="shared" si="1532"/>
        <v/>
      </c>
      <c r="BN1781" t="str">
        <f t="shared" si="1533"/>
        <v/>
      </c>
      <c r="BO1781" t="str">
        <f t="shared" si="1534"/>
        <v/>
      </c>
      <c r="BP1781" t="str">
        <f t="shared" si="1535"/>
        <v/>
      </c>
      <c r="BQ1781" t="str">
        <f t="shared" si="1536"/>
        <v/>
      </c>
      <c r="BR1781" t="str">
        <f t="shared" si="1537"/>
        <v/>
      </c>
      <c r="BS1781" t="str">
        <f t="shared" si="1538"/>
        <v/>
      </c>
      <c r="BT1781" t="str">
        <f t="shared" si="1539"/>
        <v/>
      </c>
    </row>
    <row r="1782" spans="20:72" x14ac:dyDescent="0.25">
      <c r="T1782" t="str">
        <f t="shared" si="1515"/>
        <v/>
      </c>
      <c r="U1782" t="str">
        <f t="shared" si="1516"/>
        <v/>
      </c>
      <c r="V1782" t="str">
        <f t="shared" si="1517"/>
        <v/>
      </c>
      <c r="W1782" t="str">
        <f>IF(TRIM(INDEX(connections!$A:$A,ROW()))="","",TRIM(INDEX(connections!$A:$A,ROW())))</f>
        <v/>
      </c>
      <c r="X1782" t="str">
        <f>IF($W1782="","",TRIM(INDEX(connections!$B:$B,ROW())))</f>
        <v/>
      </c>
      <c r="Y1782" t="str">
        <f t="shared" si="1518"/>
        <v/>
      </c>
      <c r="Z1782" t="str">
        <f t="shared" si="1519"/>
        <v/>
      </c>
      <c r="AA1782" t="str">
        <f t="shared" si="1520"/>
        <v/>
      </c>
      <c r="AB1782" t="str">
        <f t="shared" si="1521"/>
        <v/>
      </c>
      <c r="AC1782" t="str">
        <f t="shared" si="1522"/>
        <v/>
      </c>
      <c r="AD1782" t="str">
        <f t="shared" si="1523"/>
        <v/>
      </c>
      <c r="AE1782" t="str">
        <f t="shared" si="1524"/>
        <v/>
      </c>
      <c r="BF1782" t="str">
        <f t="shared" si="1525"/>
        <v/>
      </c>
      <c r="BG1782" t="str">
        <f t="shared" si="1526"/>
        <v/>
      </c>
      <c r="BH1782" t="str">
        <f t="shared" si="1527"/>
        <v/>
      </c>
      <c r="BI1782" t="str">
        <f t="shared" si="1528"/>
        <v/>
      </c>
      <c r="BJ1782" t="str">
        <f t="shared" si="1529"/>
        <v/>
      </c>
      <c r="BK1782" t="str">
        <f t="shared" si="1530"/>
        <v/>
      </c>
      <c r="BL1782" t="str">
        <f t="shared" si="1531"/>
        <v/>
      </c>
      <c r="BM1782" t="str">
        <f t="shared" si="1532"/>
        <v/>
      </c>
      <c r="BN1782" t="str">
        <f t="shared" si="1533"/>
        <v/>
      </c>
      <c r="BO1782" t="str">
        <f t="shared" si="1534"/>
        <v/>
      </c>
      <c r="BP1782" t="str">
        <f t="shared" si="1535"/>
        <v/>
      </c>
      <c r="BQ1782" t="str">
        <f t="shared" si="1536"/>
        <v/>
      </c>
      <c r="BR1782" t="str">
        <f t="shared" si="1537"/>
        <v/>
      </c>
      <c r="BS1782" t="str">
        <f t="shared" si="1538"/>
        <v/>
      </c>
      <c r="BT1782" t="str">
        <f t="shared" si="1539"/>
        <v/>
      </c>
    </row>
    <row r="1783" spans="20:72" x14ac:dyDescent="0.25">
      <c r="T1783" t="str">
        <f t="shared" si="1515"/>
        <v/>
      </c>
      <c r="U1783" t="str">
        <f t="shared" si="1516"/>
        <v/>
      </c>
      <c r="V1783" t="str">
        <f t="shared" si="1517"/>
        <v/>
      </c>
      <c r="W1783" t="str">
        <f>IF(TRIM(INDEX(connections!$A:$A,ROW()))="","",TRIM(INDEX(connections!$A:$A,ROW())))</f>
        <v/>
      </c>
      <c r="X1783" t="str">
        <f>IF($W1783="","",TRIM(INDEX(connections!$B:$B,ROW())))</f>
        <v/>
      </c>
      <c r="Y1783" t="str">
        <f t="shared" si="1518"/>
        <v/>
      </c>
      <c r="Z1783" t="str">
        <f t="shared" si="1519"/>
        <v/>
      </c>
      <c r="AA1783" t="str">
        <f t="shared" si="1520"/>
        <v/>
      </c>
      <c r="AB1783" t="str">
        <f t="shared" si="1521"/>
        <v/>
      </c>
      <c r="AC1783" t="str">
        <f t="shared" si="1522"/>
        <v/>
      </c>
      <c r="AD1783" t="str">
        <f t="shared" si="1523"/>
        <v/>
      </c>
      <c r="AE1783" t="str">
        <f t="shared" si="1524"/>
        <v/>
      </c>
      <c r="BF1783" t="str">
        <f t="shared" si="1525"/>
        <v/>
      </c>
      <c r="BG1783" t="str">
        <f t="shared" si="1526"/>
        <v/>
      </c>
      <c r="BH1783" t="str">
        <f t="shared" si="1527"/>
        <v/>
      </c>
      <c r="BI1783" t="str">
        <f t="shared" si="1528"/>
        <v/>
      </c>
      <c r="BJ1783" t="str">
        <f t="shared" si="1529"/>
        <v/>
      </c>
      <c r="BK1783" t="str">
        <f t="shared" si="1530"/>
        <v/>
      </c>
      <c r="BL1783" t="str">
        <f t="shared" si="1531"/>
        <v/>
      </c>
      <c r="BM1783" t="str">
        <f t="shared" si="1532"/>
        <v/>
      </c>
      <c r="BN1783" t="str">
        <f t="shared" si="1533"/>
        <v/>
      </c>
      <c r="BO1783" t="str">
        <f t="shared" si="1534"/>
        <v/>
      </c>
      <c r="BP1783" t="str">
        <f t="shared" si="1535"/>
        <v/>
      </c>
      <c r="BQ1783" t="str">
        <f t="shared" si="1536"/>
        <v/>
      </c>
      <c r="BR1783" t="str">
        <f t="shared" si="1537"/>
        <v/>
      </c>
      <c r="BS1783" t="str">
        <f t="shared" si="1538"/>
        <v/>
      </c>
      <c r="BT1783" t="str">
        <f t="shared" si="1539"/>
        <v/>
      </c>
    </row>
    <row r="1784" spans="20:72" x14ac:dyDescent="0.25">
      <c r="T1784" t="str">
        <f t="shared" si="1515"/>
        <v/>
      </c>
      <c r="U1784" t="str">
        <f t="shared" si="1516"/>
        <v/>
      </c>
      <c r="V1784" t="str">
        <f t="shared" si="1517"/>
        <v/>
      </c>
      <c r="W1784" t="str">
        <f>IF(TRIM(INDEX(connections!$A:$A,ROW()))="","",TRIM(INDEX(connections!$A:$A,ROW())))</f>
        <v/>
      </c>
      <c r="X1784" t="str">
        <f>IF($W1784="","",TRIM(INDEX(connections!$B:$B,ROW())))</f>
        <v/>
      </c>
      <c r="Y1784" t="str">
        <f t="shared" si="1518"/>
        <v/>
      </c>
      <c r="Z1784" t="str">
        <f t="shared" si="1519"/>
        <v/>
      </c>
      <c r="AA1784" t="str">
        <f t="shared" si="1520"/>
        <v/>
      </c>
      <c r="AB1784" t="str">
        <f t="shared" si="1521"/>
        <v/>
      </c>
      <c r="AC1784" t="str">
        <f t="shared" si="1522"/>
        <v/>
      </c>
      <c r="AD1784" t="str">
        <f t="shared" si="1523"/>
        <v/>
      </c>
      <c r="AE1784" t="str">
        <f t="shared" si="1524"/>
        <v/>
      </c>
      <c r="BF1784" t="str">
        <f t="shared" si="1525"/>
        <v/>
      </c>
      <c r="BG1784" t="str">
        <f t="shared" si="1526"/>
        <v/>
      </c>
      <c r="BH1784" t="str">
        <f t="shared" si="1527"/>
        <v/>
      </c>
      <c r="BI1784" t="str">
        <f t="shared" si="1528"/>
        <v/>
      </c>
      <c r="BJ1784" t="str">
        <f t="shared" si="1529"/>
        <v/>
      </c>
      <c r="BK1784" t="str">
        <f t="shared" si="1530"/>
        <v/>
      </c>
      <c r="BL1784" t="str">
        <f t="shared" si="1531"/>
        <v/>
      </c>
      <c r="BM1784" t="str">
        <f t="shared" si="1532"/>
        <v/>
      </c>
      <c r="BN1784" t="str">
        <f t="shared" si="1533"/>
        <v/>
      </c>
      <c r="BO1784" t="str">
        <f t="shared" si="1534"/>
        <v/>
      </c>
      <c r="BP1784" t="str">
        <f t="shared" si="1535"/>
        <v/>
      </c>
      <c r="BQ1784" t="str">
        <f t="shared" si="1536"/>
        <v/>
      </c>
      <c r="BR1784" t="str">
        <f t="shared" si="1537"/>
        <v/>
      </c>
      <c r="BS1784" t="str">
        <f t="shared" si="1538"/>
        <v/>
      </c>
      <c r="BT1784" t="str">
        <f t="shared" si="1539"/>
        <v/>
      </c>
    </row>
    <row r="1785" spans="20:72" x14ac:dyDescent="0.25">
      <c r="T1785" t="str">
        <f t="shared" si="1515"/>
        <v/>
      </c>
      <c r="U1785" t="str">
        <f t="shared" si="1516"/>
        <v/>
      </c>
      <c r="V1785" t="str">
        <f t="shared" si="1517"/>
        <v/>
      </c>
      <c r="W1785" t="str">
        <f>IF(TRIM(INDEX(connections!$A:$A,ROW()))="","",TRIM(INDEX(connections!$A:$A,ROW())))</f>
        <v/>
      </c>
      <c r="X1785" t="str">
        <f>IF($W1785="","",TRIM(INDEX(connections!$B:$B,ROW())))</f>
        <v/>
      </c>
      <c r="Y1785" t="str">
        <f t="shared" si="1518"/>
        <v/>
      </c>
      <c r="Z1785" t="str">
        <f t="shared" si="1519"/>
        <v/>
      </c>
      <c r="AA1785" t="str">
        <f t="shared" si="1520"/>
        <v/>
      </c>
      <c r="AB1785" t="str">
        <f t="shared" si="1521"/>
        <v/>
      </c>
      <c r="AC1785" t="str">
        <f t="shared" si="1522"/>
        <v/>
      </c>
      <c r="AD1785" t="str">
        <f t="shared" si="1523"/>
        <v/>
      </c>
      <c r="AE1785" t="str">
        <f t="shared" si="1524"/>
        <v/>
      </c>
      <c r="BF1785" t="str">
        <f t="shared" si="1525"/>
        <v/>
      </c>
      <c r="BG1785" t="str">
        <f t="shared" si="1526"/>
        <v/>
      </c>
      <c r="BH1785" t="str">
        <f t="shared" si="1527"/>
        <v/>
      </c>
      <c r="BI1785" t="str">
        <f t="shared" si="1528"/>
        <v/>
      </c>
      <c r="BJ1785" t="str">
        <f t="shared" si="1529"/>
        <v/>
      </c>
      <c r="BK1785" t="str">
        <f t="shared" si="1530"/>
        <v/>
      </c>
      <c r="BL1785" t="str">
        <f t="shared" si="1531"/>
        <v/>
      </c>
      <c r="BM1785" t="str">
        <f t="shared" si="1532"/>
        <v/>
      </c>
      <c r="BN1785" t="str">
        <f t="shared" si="1533"/>
        <v/>
      </c>
      <c r="BO1785" t="str">
        <f t="shared" si="1534"/>
        <v/>
      </c>
      <c r="BP1785" t="str">
        <f t="shared" si="1535"/>
        <v/>
      </c>
      <c r="BQ1785" t="str">
        <f t="shared" si="1536"/>
        <v/>
      </c>
      <c r="BR1785" t="str">
        <f t="shared" si="1537"/>
        <v/>
      </c>
      <c r="BS1785" t="str">
        <f t="shared" si="1538"/>
        <v/>
      </c>
      <c r="BT1785" t="str">
        <f t="shared" si="1539"/>
        <v/>
      </c>
    </row>
    <row r="1786" spans="20:72" x14ac:dyDescent="0.25">
      <c r="T1786" t="str">
        <f t="shared" si="1515"/>
        <v/>
      </c>
      <c r="U1786" t="str">
        <f t="shared" si="1516"/>
        <v/>
      </c>
      <c r="V1786" t="str">
        <f t="shared" si="1517"/>
        <v/>
      </c>
      <c r="W1786" t="str">
        <f>IF(TRIM(INDEX(connections!$A:$A,ROW()))="","",TRIM(INDEX(connections!$A:$A,ROW())))</f>
        <v/>
      </c>
      <c r="X1786" t="str">
        <f>IF($W1786="","",TRIM(INDEX(connections!$B:$B,ROW())))</f>
        <v/>
      </c>
      <c r="Y1786" t="str">
        <f t="shared" si="1518"/>
        <v/>
      </c>
      <c r="Z1786" t="str">
        <f t="shared" si="1519"/>
        <v/>
      </c>
      <c r="AA1786" t="str">
        <f t="shared" si="1520"/>
        <v/>
      </c>
      <c r="AB1786" t="str">
        <f t="shared" si="1521"/>
        <v/>
      </c>
      <c r="AC1786" t="str">
        <f t="shared" si="1522"/>
        <v/>
      </c>
      <c r="AD1786" t="str">
        <f t="shared" si="1523"/>
        <v/>
      </c>
      <c r="AE1786" t="str">
        <f t="shared" si="1524"/>
        <v/>
      </c>
      <c r="BF1786" t="str">
        <f t="shared" si="1525"/>
        <v/>
      </c>
      <c r="BG1786" t="str">
        <f t="shared" si="1526"/>
        <v/>
      </c>
      <c r="BH1786" t="str">
        <f t="shared" si="1527"/>
        <v/>
      </c>
      <c r="BI1786" t="str">
        <f t="shared" si="1528"/>
        <v/>
      </c>
      <c r="BJ1786" t="str">
        <f t="shared" si="1529"/>
        <v/>
      </c>
      <c r="BK1786" t="str">
        <f t="shared" si="1530"/>
        <v/>
      </c>
      <c r="BL1786" t="str">
        <f t="shared" si="1531"/>
        <v/>
      </c>
      <c r="BM1786" t="str">
        <f t="shared" si="1532"/>
        <v/>
      </c>
      <c r="BN1786" t="str">
        <f t="shared" si="1533"/>
        <v/>
      </c>
      <c r="BO1786" t="str">
        <f t="shared" si="1534"/>
        <v/>
      </c>
      <c r="BP1786" t="str">
        <f t="shared" si="1535"/>
        <v/>
      </c>
      <c r="BQ1786" t="str">
        <f t="shared" si="1536"/>
        <v/>
      </c>
      <c r="BR1786" t="str">
        <f t="shared" si="1537"/>
        <v/>
      </c>
      <c r="BS1786" t="str">
        <f t="shared" si="1538"/>
        <v/>
      </c>
      <c r="BT1786" t="str">
        <f t="shared" si="1539"/>
        <v/>
      </c>
    </row>
    <row r="1787" spans="20:72" x14ac:dyDescent="0.25">
      <c r="T1787" t="str">
        <f t="shared" si="1515"/>
        <v/>
      </c>
      <c r="U1787" t="str">
        <f t="shared" si="1516"/>
        <v/>
      </c>
      <c r="V1787" t="str">
        <f t="shared" si="1517"/>
        <v/>
      </c>
      <c r="W1787" t="str">
        <f>IF(TRIM(INDEX(connections!$A:$A,ROW()))="","",TRIM(INDEX(connections!$A:$A,ROW())))</f>
        <v/>
      </c>
      <c r="X1787" t="str">
        <f>IF($W1787="","",TRIM(INDEX(connections!$B:$B,ROW())))</f>
        <v/>
      </c>
      <c r="Y1787" t="str">
        <f t="shared" si="1518"/>
        <v/>
      </c>
      <c r="Z1787" t="str">
        <f t="shared" si="1519"/>
        <v/>
      </c>
      <c r="AA1787" t="str">
        <f t="shared" si="1520"/>
        <v/>
      </c>
      <c r="AB1787" t="str">
        <f t="shared" si="1521"/>
        <v/>
      </c>
      <c r="AC1787" t="str">
        <f t="shared" si="1522"/>
        <v/>
      </c>
      <c r="AD1787" t="str">
        <f t="shared" si="1523"/>
        <v/>
      </c>
      <c r="AE1787" t="str">
        <f t="shared" si="1524"/>
        <v/>
      </c>
      <c r="BF1787" t="str">
        <f t="shared" si="1525"/>
        <v/>
      </c>
      <c r="BG1787" t="str">
        <f t="shared" si="1526"/>
        <v/>
      </c>
      <c r="BH1787" t="str">
        <f t="shared" si="1527"/>
        <v/>
      </c>
      <c r="BI1787" t="str">
        <f t="shared" si="1528"/>
        <v/>
      </c>
      <c r="BJ1787" t="str">
        <f t="shared" si="1529"/>
        <v/>
      </c>
      <c r="BK1787" t="str">
        <f t="shared" si="1530"/>
        <v/>
      </c>
      <c r="BL1787" t="str">
        <f t="shared" si="1531"/>
        <v/>
      </c>
      <c r="BM1787" t="str">
        <f t="shared" si="1532"/>
        <v/>
      </c>
      <c r="BN1787" t="str">
        <f t="shared" si="1533"/>
        <v/>
      </c>
      <c r="BO1787" t="str">
        <f t="shared" si="1534"/>
        <v/>
      </c>
      <c r="BP1787" t="str">
        <f t="shared" si="1535"/>
        <v/>
      </c>
      <c r="BQ1787" t="str">
        <f t="shared" si="1536"/>
        <v/>
      </c>
      <c r="BR1787" t="str">
        <f t="shared" si="1537"/>
        <v/>
      </c>
      <c r="BS1787" t="str">
        <f t="shared" si="1538"/>
        <v/>
      </c>
      <c r="BT1787" t="str">
        <f t="shared" si="1539"/>
        <v/>
      </c>
    </row>
    <row r="1788" spans="20:72" x14ac:dyDescent="0.25">
      <c r="T1788" t="str">
        <f t="shared" si="1515"/>
        <v/>
      </c>
      <c r="U1788" t="str">
        <f t="shared" si="1516"/>
        <v/>
      </c>
      <c r="V1788" t="str">
        <f t="shared" si="1517"/>
        <v/>
      </c>
      <c r="W1788" t="str">
        <f>IF(TRIM(INDEX(connections!$A:$A,ROW()))="","",TRIM(INDEX(connections!$A:$A,ROW())))</f>
        <v/>
      </c>
      <c r="X1788" t="str">
        <f>IF($W1788="","",TRIM(INDEX(connections!$B:$B,ROW())))</f>
        <v/>
      </c>
      <c r="Y1788" t="str">
        <f t="shared" si="1518"/>
        <v/>
      </c>
      <c r="Z1788" t="str">
        <f t="shared" si="1519"/>
        <v/>
      </c>
      <c r="AA1788" t="str">
        <f t="shared" si="1520"/>
        <v/>
      </c>
      <c r="AB1788" t="str">
        <f t="shared" si="1521"/>
        <v/>
      </c>
      <c r="AC1788" t="str">
        <f t="shared" si="1522"/>
        <v/>
      </c>
      <c r="AD1788" t="str">
        <f t="shared" si="1523"/>
        <v/>
      </c>
      <c r="AE1788" t="str">
        <f t="shared" si="1524"/>
        <v/>
      </c>
      <c r="BF1788" t="str">
        <f t="shared" si="1525"/>
        <v/>
      </c>
      <c r="BG1788" t="str">
        <f t="shared" si="1526"/>
        <v/>
      </c>
      <c r="BH1788" t="str">
        <f t="shared" si="1527"/>
        <v/>
      </c>
      <c r="BI1788" t="str">
        <f t="shared" si="1528"/>
        <v/>
      </c>
      <c r="BJ1788" t="str">
        <f t="shared" si="1529"/>
        <v/>
      </c>
      <c r="BK1788" t="str">
        <f t="shared" si="1530"/>
        <v/>
      </c>
      <c r="BL1788" t="str">
        <f t="shared" si="1531"/>
        <v/>
      </c>
      <c r="BM1788" t="str">
        <f t="shared" si="1532"/>
        <v/>
      </c>
      <c r="BN1788" t="str">
        <f t="shared" si="1533"/>
        <v/>
      </c>
      <c r="BO1788" t="str">
        <f t="shared" si="1534"/>
        <v/>
      </c>
      <c r="BP1788" t="str">
        <f t="shared" si="1535"/>
        <v/>
      </c>
      <c r="BQ1788" t="str">
        <f t="shared" si="1536"/>
        <v/>
      </c>
      <c r="BR1788" t="str">
        <f t="shared" si="1537"/>
        <v/>
      </c>
      <c r="BS1788" t="str">
        <f t="shared" si="1538"/>
        <v/>
      </c>
      <c r="BT1788" t="str">
        <f t="shared" si="1539"/>
        <v/>
      </c>
    </row>
    <row r="1789" spans="20:72" x14ac:dyDescent="0.25">
      <c r="T1789" t="str">
        <f t="shared" si="1515"/>
        <v/>
      </c>
      <c r="U1789" t="str">
        <f t="shared" si="1516"/>
        <v/>
      </c>
      <c r="V1789" t="str">
        <f t="shared" si="1517"/>
        <v/>
      </c>
      <c r="W1789" t="str">
        <f>IF(TRIM(INDEX(connections!$A:$A,ROW()))="","",TRIM(INDEX(connections!$A:$A,ROW())))</f>
        <v/>
      </c>
      <c r="X1789" t="str">
        <f>IF($W1789="","",TRIM(INDEX(connections!$B:$B,ROW())))</f>
        <v/>
      </c>
      <c r="Y1789" t="str">
        <f t="shared" si="1518"/>
        <v/>
      </c>
      <c r="Z1789" t="str">
        <f t="shared" si="1519"/>
        <v/>
      </c>
      <c r="AA1789" t="str">
        <f t="shared" si="1520"/>
        <v/>
      </c>
      <c r="AB1789" t="str">
        <f t="shared" si="1521"/>
        <v/>
      </c>
      <c r="AC1789" t="str">
        <f t="shared" si="1522"/>
        <v/>
      </c>
      <c r="AD1789" t="str">
        <f t="shared" si="1523"/>
        <v/>
      </c>
      <c r="AE1789" t="str">
        <f t="shared" si="1524"/>
        <v/>
      </c>
      <c r="BF1789" t="str">
        <f t="shared" si="1525"/>
        <v/>
      </c>
      <c r="BG1789" t="str">
        <f t="shared" si="1526"/>
        <v/>
      </c>
      <c r="BH1789" t="str">
        <f t="shared" si="1527"/>
        <v/>
      </c>
      <c r="BI1789" t="str">
        <f t="shared" si="1528"/>
        <v/>
      </c>
      <c r="BJ1789" t="str">
        <f t="shared" si="1529"/>
        <v/>
      </c>
      <c r="BK1789" t="str">
        <f t="shared" si="1530"/>
        <v/>
      </c>
      <c r="BL1789" t="str">
        <f t="shared" si="1531"/>
        <v/>
      </c>
      <c r="BM1789" t="str">
        <f t="shared" si="1532"/>
        <v/>
      </c>
      <c r="BN1789" t="str">
        <f t="shared" si="1533"/>
        <v/>
      </c>
      <c r="BO1789" t="str">
        <f t="shared" si="1534"/>
        <v/>
      </c>
      <c r="BP1789" t="str">
        <f t="shared" si="1535"/>
        <v/>
      </c>
      <c r="BQ1789" t="str">
        <f t="shared" si="1536"/>
        <v/>
      </c>
      <c r="BR1789" t="str">
        <f t="shared" si="1537"/>
        <v/>
      </c>
      <c r="BS1789" t="str">
        <f t="shared" si="1538"/>
        <v/>
      </c>
      <c r="BT1789" t="str">
        <f t="shared" si="1539"/>
        <v/>
      </c>
    </row>
    <row r="1790" spans="20:72" x14ac:dyDescent="0.25">
      <c r="T1790" t="str">
        <f t="shared" si="1515"/>
        <v/>
      </c>
      <c r="U1790" t="str">
        <f t="shared" si="1516"/>
        <v/>
      </c>
      <c r="V1790" t="str">
        <f t="shared" si="1517"/>
        <v/>
      </c>
      <c r="W1790" t="str">
        <f>IF(TRIM(INDEX(connections!$A:$A,ROW()))="","",TRIM(INDEX(connections!$A:$A,ROW())))</f>
        <v/>
      </c>
      <c r="X1790" t="str">
        <f>IF($W1790="","",TRIM(INDEX(connections!$B:$B,ROW())))</f>
        <v/>
      </c>
      <c r="Y1790" t="str">
        <f t="shared" si="1518"/>
        <v/>
      </c>
      <c r="Z1790" t="str">
        <f t="shared" si="1519"/>
        <v/>
      </c>
      <c r="AA1790" t="str">
        <f t="shared" si="1520"/>
        <v/>
      </c>
      <c r="AB1790" t="str">
        <f t="shared" si="1521"/>
        <v/>
      </c>
      <c r="AC1790" t="str">
        <f t="shared" si="1522"/>
        <v/>
      </c>
      <c r="AD1790" t="str">
        <f t="shared" si="1523"/>
        <v/>
      </c>
      <c r="AE1790" t="str">
        <f t="shared" si="1524"/>
        <v/>
      </c>
      <c r="BF1790" t="str">
        <f t="shared" si="1525"/>
        <v/>
      </c>
      <c r="BG1790" t="str">
        <f t="shared" si="1526"/>
        <v/>
      </c>
      <c r="BH1790" t="str">
        <f t="shared" si="1527"/>
        <v/>
      </c>
      <c r="BI1790" t="str">
        <f t="shared" si="1528"/>
        <v/>
      </c>
      <c r="BJ1790" t="str">
        <f t="shared" si="1529"/>
        <v/>
      </c>
      <c r="BK1790" t="str">
        <f t="shared" si="1530"/>
        <v/>
      </c>
      <c r="BL1790" t="str">
        <f t="shared" si="1531"/>
        <v/>
      </c>
      <c r="BM1790" t="str">
        <f t="shared" si="1532"/>
        <v/>
      </c>
      <c r="BN1790" t="str">
        <f t="shared" si="1533"/>
        <v/>
      </c>
      <c r="BO1790" t="str">
        <f t="shared" si="1534"/>
        <v/>
      </c>
      <c r="BP1790" t="str">
        <f t="shared" si="1535"/>
        <v/>
      </c>
      <c r="BQ1790" t="str">
        <f t="shared" si="1536"/>
        <v/>
      </c>
      <c r="BR1790" t="str">
        <f t="shared" si="1537"/>
        <v/>
      </c>
      <c r="BS1790" t="str">
        <f t="shared" si="1538"/>
        <v/>
      </c>
      <c r="BT1790" t="str">
        <f t="shared" si="1539"/>
        <v/>
      </c>
    </row>
    <row r="1791" spans="20:72" x14ac:dyDescent="0.25">
      <c r="T1791" t="str">
        <f t="shared" si="1515"/>
        <v/>
      </c>
      <c r="U1791" t="str">
        <f t="shared" si="1516"/>
        <v/>
      </c>
      <c r="V1791" t="str">
        <f t="shared" si="1517"/>
        <v/>
      </c>
      <c r="W1791" t="str">
        <f>IF(TRIM(INDEX(connections!$A:$A,ROW()))="","",TRIM(INDEX(connections!$A:$A,ROW())))</f>
        <v/>
      </c>
      <c r="X1791" t="str">
        <f>IF($W1791="","",TRIM(INDEX(connections!$B:$B,ROW())))</f>
        <v/>
      </c>
      <c r="Y1791" t="str">
        <f t="shared" si="1518"/>
        <v/>
      </c>
      <c r="Z1791" t="str">
        <f t="shared" si="1519"/>
        <v/>
      </c>
      <c r="AA1791" t="str">
        <f t="shared" si="1520"/>
        <v/>
      </c>
      <c r="AB1791" t="str">
        <f t="shared" si="1521"/>
        <v/>
      </c>
      <c r="AC1791" t="str">
        <f t="shared" si="1522"/>
        <v/>
      </c>
      <c r="AD1791" t="str">
        <f t="shared" si="1523"/>
        <v/>
      </c>
      <c r="AE1791" t="str">
        <f t="shared" si="1524"/>
        <v/>
      </c>
      <c r="BF1791" t="str">
        <f t="shared" si="1525"/>
        <v/>
      </c>
      <c r="BG1791" t="str">
        <f t="shared" si="1526"/>
        <v/>
      </c>
      <c r="BH1791" t="str">
        <f t="shared" si="1527"/>
        <v/>
      </c>
      <c r="BI1791" t="str">
        <f t="shared" si="1528"/>
        <v/>
      </c>
      <c r="BJ1791" t="str">
        <f t="shared" si="1529"/>
        <v/>
      </c>
      <c r="BK1791" t="str">
        <f t="shared" si="1530"/>
        <v/>
      </c>
      <c r="BL1791" t="str">
        <f t="shared" si="1531"/>
        <v/>
      </c>
      <c r="BM1791" t="str">
        <f t="shared" si="1532"/>
        <v/>
      </c>
      <c r="BN1791" t="str">
        <f t="shared" si="1533"/>
        <v/>
      </c>
      <c r="BO1791" t="str">
        <f t="shared" si="1534"/>
        <v/>
      </c>
      <c r="BP1791" t="str">
        <f t="shared" si="1535"/>
        <v/>
      </c>
      <c r="BQ1791" t="str">
        <f t="shared" si="1536"/>
        <v/>
      </c>
      <c r="BR1791" t="str">
        <f t="shared" si="1537"/>
        <v/>
      </c>
      <c r="BS1791" t="str">
        <f t="shared" si="1538"/>
        <v/>
      </c>
      <c r="BT1791" t="str">
        <f t="shared" si="1539"/>
        <v/>
      </c>
    </row>
    <row r="1792" spans="20:72" x14ac:dyDescent="0.25">
      <c r="T1792" t="str">
        <f t="shared" si="1515"/>
        <v/>
      </c>
      <c r="U1792" t="str">
        <f t="shared" si="1516"/>
        <v/>
      </c>
      <c r="V1792" t="str">
        <f t="shared" si="1517"/>
        <v/>
      </c>
      <c r="W1792" t="str">
        <f>IF(TRIM(INDEX(connections!$A:$A,ROW()))="","",TRIM(INDEX(connections!$A:$A,ROW())))</f>
        <v/>
      </c>
      <c r="X1792" t="str">
        <f>IF($W1792="","",TRIM(INDEX(connections!$B:$B,ROW())))</f>
        <v/>
      </c>
      <c r="Y1792" t="str">
        <f t="shared" si="1518"/>
        <v/>
      </c>
      <c r="Z1792" t="str">
        <f t="shared" si="1519"/>
        <v/>
      </c>
      <c r="AA1792" t="str">
        <f t="shared" si="1520"/>
        <v/>
      </c>
      <c r="AB1792" t="str">
        <f t="shared" si="1521"/>
        <v/>
      </c>
      <c r="AC1792" t="str">
        <f t="shared" si="1522"/>
        <v/>
      </c>
      <c r="AD1792" t="str">
        <f t="shared" si="1523"/>
        <v/>
      </c>
      <c r="AE1792" t="str">
        <f t="shared" si="1524"/>
        <v/>
      </c>
      <c r="BF1792" t="str">
        <f t="shared" si="1525"/>
        <v/>
      </c>
      <c r="BG1792" t="str">
        <f t="shared" si="1526"/>
        <v/>
      </c>
      <c r="BH1792" t="str">
        <f t="shared" si="1527"/>
        <v/>
      </c>
      <c r="BI1792" t="str">
        <f t="shared" si="1528"/>
        <v/>
      </c>
      <c r="BJ1792" t="str">
        <f t="shared" si="1529"/>
        <v/>
      </c>
      <c r="BK1792" t="str">
        <f t="shared" si="1530"/>
        <v/>
      </c>
      <c r="BL1792" t="str">
        <f t="shared" si="1531"/>
        <v/>
      </c>
      <c r="BM1792" t="str">
        <f t="shared" si="1532"/>
        <v/>
      </c>
      <c r="BN1792" t="str">
        <f t="shared" si="1533"/>
        <v/>
      </c>
      <c r="BO1792" t="str">
        <f t="shared" si="1534"/>
        <v/>
      </c>
      <c r="BP1792" t="str">
        <f t="shared" si="1535"/>
        <v/>
      </c>
      <c r="BQ1792" t="str">
        <f t="shared" si="1536"/>
        <v/>
      </c>
      <c r="BR1792" t="str">
        <f t="shared" si="1537"/>
        <v/>
      </c>
      <c r="BS1792" t="str">
        <f t="shared" si="1538"/>
        <v/>
      </c>
      <c r="BT1792" t="str">
        <f t="shared" si="1539"/>
        <v/>
      </c>
    </row>
    <row r="1793" spans="20:72" x14ac:dyDescent="0.25">
      <c r="T1793" t="str">
        <f t="shared" si="1515"/>
        <v/>
      </c>
      <c r="U1793" t="str">
        <f t="shared" si="1516"/>
        <v/>
      </c>
      <c r="V1793" t="str">
        <f t="shared" si="1517"/>
        <v/>
      </c>
      <c r="W1793" t="str">
        <f>IF(TRIM(INDEX(connections!$A:$A,ROW()))="","",TRIM(INDEX(connections!$A:$A,ROW())))</f>
        <v/>
      </c>
      <c r="X1793" t="str">
        <f>IF($W1793="","",TRIM(INDEX(connections!$B:$B,ROW())))</f>
        <v/>
      </c>
      <c r="Y1793" t="str">
        <f t="shared" si="1518"/>
        <v/>
      </c>
      <c r="Z1793" t="str">
        <f t="shared" si="1519"/>
        <v/>
      </c>
      <c r="AA1793" t="str">
        <f t="shared" si="1520"/>
        <v/>
      </c>
      <c r="AB1793" t="str">
        <f t="shared" si="1521"/>
        <v/>
      </c>
      <c r="AC1793" t="str">
        <f t="shared" si="1522"/>
        <v/>
      </c>
      <c r="AD1793" t="str">
        <f t="shared" si="1523"/>
        <v/>
      </c>
      <c r="AE1793" t="str">
        <f t="shared" si="1524"/>
        <v/>
      </c>
      <c r="BF1793" t="str">
        <f t="shared" si="1525"/>
        <v/>
      </c>
      <c r="BG1793" t="str">
        <f t="shared" si="1526"/>
        <v/>
      </c>
      <c r="BH1793" t="str">
        <f t="shared" si="1527"/>
        <v/>
      </c>
      <c r="BI1793" t="str">
        <f t="shared" si="1528"/>
        <v/>
      </c>
      <c r="BJ1793" t="str">
        <f t="shared" si="1529"/>
        <v/>
      </c>
      <c r="BK1793" t="str">
        <f t="shared" si="1530"/>
        <v/>
      </c>
      <c r="BL1793" t="str">
        <f t="shared" si="1531"/>
        <v/>
      </c>
      <c r="BM1793" t="str">
        <f t="shared" si="1532"/>
        <v/>
      </c>
      <c r="BN1793" t="str">
        <f t="shared" si="1533"/>
        <v/>
      </c>
      <c r="BO1793" t="str">
        <f t="shared" si="1534"/>
        <v/>
      </c>
      <c r="BP1793" t="str">
        <f t="shared" si="1535"/>
        <v/>
      </c>
      <c r="BQ1793" t="str">
        <f t="shared" si="1536"/>
        <v/>
      </c>
      <c r="BR1793" t="str">
        <f t="shared" si="1537"/>
        <v/>
      </c>
      <c r="BS1793" t="str">
        <f t="shared" si="1538"/>
        <v/>
      </c>
      <c r="BT1793" t="str">
        <f t="shared" si="1539"/>
        <v/>
      </c>
    </row>
    <row r="1794" spans="20:72" x14ac:dyDescent="0.25">
      <c r="T1794" t="str">
        <f t="shared" ref="T1794:T1857" si="1540">IF($Y1794="","",INDEX($B$2:$B$1500,$Y1794))</f>
        <v/>
      </c>
      <c r="U1794" t="str">
        <f t="shared" ref="U1794:U1857" si="1541">IF($Z1794="","",INDEX($B$2:$B$1500,$Z1794))</f>
        <v/>
      </c>
      <c r="V1794" t="str">
        <f t="shared" ref="V1794:V1857" si="1542">IF(OR($T1794="",$U1794=""),"",$U1794-$T1794)</f>
        <v/>
      </c>
      <c r="W1794" t="str">
        <f>IF(TRIM(INDEX(connections!$A:$A,ROW()))="","",TRIM(INDEX(connections!$A:$A,ROW())))</f>
        <v/>
      </c>
      <c r="X1794" t="str">
        <f>IF($W1794="","",TRIM(INDEX(connections!$B:$B,ROW())))</f>
        <v/>
      </c>
      <c r="Y1794" t="str">
        <f t="shared" ref="Y1794:Y1857" si="1543">IF($W1794="","",IFERROR(MATCH($W1794,$A$2:$A$1500,0),""))</f>
        <v/>
      </c>
      <c r="Z1794" t="str">
        <f t="shared" ref="Z1794:Z1857" si="1544">IF($X1794="","",IFERROR(MATCH($X1794,$A$2:$A$1500,0),""))</f>
        <v/>
      </c>
      <c r="AA1794" t="str">
        <f t="shared" ref="AA1794:AA1857" si="1545">IF($Y1794="","",INDEX($P$2:$P$1500,$Y1794))</f>
        <v/>
      </c>
      <c r="AB1794" t="str">
        <f t="shared" ref="AB1794:AB1857" si="1546">IF($Z1794="","",INDEX($P$2:$P$1500,$Z1794))</f>
        <v/>
      </c>
      <c r="AC1794" t="str">
        <f t="shared" ref="AC1794:AC1857" si="1547">IF(AND($AA1794="Yes",$AB1794="Yes"),1,"")</f>
        <v/>
      </c>
      <c r="AD1794" t="str">
        <f t="shared" ref="AD1794:AD1857" si="1548">IF(OR($Y1794="",$Z1794=""),"",IF(INDEX($C$2:$C$1500,$Y1794)=INDEX($C$2:$C$1500,$Z1794),0,1))</f>
        <v/>
      </c>
      <c r="AE1794" t="str">
        <f t="shared" ref="AE1794:AE1857" si="1549">IF($AC1794&lt;&gt;1,"",IF(AND(INDEX($AG$2:$AG$1500,$Y1794)=1,INDEX($AG$2:$AG$1500,$Z1794)=1),1,""))</f>
        <v/>
      </c>
      <c r="BF1794" t="str">
        <f t="shared" ref="BF1794:BF1857" si="1550">IF($Z1794="","",INDEX($AO$2:$AO$1500,$Z1794))</f>
        <v/>
      </c>
      <c r="BG1794" t="str">
        <f t="shared" ref="BG1794:BG1857" si="1551">IF($Z1794="","",INDEX($AP$2:$AP$1500,$Z1794))</f>
        <v/>
      </c>
      <c r="BH1794" t="str">
        <f t="shared" ref="BH1794:BH1857" si="1552">IF($Z1794="","",INDEX($AQ$2:$AQ$1500,$Z1794))</f>
        <v/>
      </c>
      <c r="BI1794" t="str">
        <f t="shared" ref="BI1794:BI1857" si="1553">IF($Z1794="","",INDEX($AR$2:$AR$1500,$Z1794))</f>
        <v/>
      </c>
      <c r="BJ1794" t="str">
        <f t="shared" ref="BJ1794:BJ1857" si="1554">IF($Z1794="","",INDEX($AS$2:$AS$1500,$Z1794))</f>
        <v/>
      </c>
      <c r="BK1794" t="str">
        <f t="shared" ref="BK1794:BK1857" si="1555">IF($Z1794="","",INDEX($AT$2:$AT$1500,$Z1794))</f>
        <v/>
      </c>
      <c r="BL1794" t="str">
        <f t="shared" ref="BL1794:BL1857" si="1556">IF($Z1794="","",INDEX($AU$2:$AU$1500,$Z1794))</f>
        <v/>
      </c>
      <c r="BM1794" t="str">
        <f t="shared" ref="BM1794:BM1857" si="1557">IF($Z1794="","",INDEX($AV$2:$AV$1500,$Z1794))</f>
        <v/>
      </c>
      <c r="BN1794" t="str">
        <f t="shared" ref="BN1794:BN1857" si="1558">IF($Z1794="","",INDEX($AW$2:$AW$1500,$Z1794))</f>
        <v/>
      </c>
      <c r="BO1794" t="str">
        <f t="shared" ref="BO1794:BO1857" si="1559">IF($Z1794="","",INDEX($AX$2:$AX$1500,$Z1794))</f>
        <v/>
      </c>
      <c r="BP1794" t="str">
        <f t="shared" ref="BP1794:BP1857" si="1560">IF($Z1794="","",INDEX($AY$2:$AY$1500,$Z1794))</f>
        <v/>
      </c>
      <c r="BQ1794" t="str">
        <f t="shared" ref="BQ1794:BQ1857" si="1561">IF($Z1794="","",INDEX($AZ$2:$AZ$1500,$Z1794))</f>
        <v/>
      </c>
      <c r="BR1794" t="str">
        <f t="shared" ref="BR1794:BR1857" si="1562">IF($Z1794="","",INDEX($BA$2:$BA$1500,$Z1794))</f>
        <v/>
      </c>
      <c r="BS1794" t="str">
        <f t="shared" ref="BS1794:BS1857" si="1563">IF($Z1794="","",INDEX($BB$2:$BB$1500,$Z1794))</f>
        <v/>
      </c>
      <c r="BT1794" t="str">
        <f t="shared" ref="BT1794:BT1857" si="1564">IF($Z1794="","",INDEX($BC$2:$BC$1500,$Z1794))</f>
        <v/>
      </c>
    </row>
    <row r="1795" spans="20:72" x14ac:dyDescent="0.25">
      <c r="T1795" t="str">
        <f t="shared" si="1540"/>
        <v/>
      </c>
      <c r="U1795" t="str">
        <f t="shared" si="1541"/>
        <v/>
      </c>
      <c r="V1795" t="str">
        <f t="shared" si="1542"/>
        <v/>
      </c>
      <c r="W1795" t="str">
        <f>IF(TRIM(INDEX(connections!$A:$A,ROW()))="","",TRIM(INDEX(connections!$A:$A,ROW())))</f>
        <v/>
      </c>
      <c r="X1795" t="str">
        <f>IF($W1795="","",TRIM(INDEX(connections!$B:$B,ROW())))</f>
        <v/>
      </c>
      <c r="Y1795" t="str">
        <f t="shared" si="1543"/>
        <v/>
      </c>
      <c r="Z1795" t="str">
        <f t="shared" si="1544"/>
        <v/>
      </c>
      <c r="AA1795" t="str">
        <f t="shared" si="1545"/>
        <v/>
      </c>
      <c r="AB1795" t="str">
        <f t="shared" si="1546"/>
        <v/>
      </c>
      <c r="AC1795" t="str">
        <f t="shared" si="1547"/>
        <v/>
      </c>
      <c r="AD1795" t="str">
        <f t="shared" si="1548"/>
        <v/>
      </c>
      <c r="AE1795" t="str">
        <f t="shared" si="1549"/>
        <v/>
      </c>
      <c r="BF1795" t="str">
        <f t="shared" si="1550"/>
        <v/>
      </c>
      <c r="BG1795" t="str">
        <f t="shared" si="1551"/>
        <v/>
      </c>
      <c r="BH1795" t="str">
        <f t="shared" si="1552"/>
        <v/>
      </c>
      <c r="BI1795" t="str">
        <f t="shared" si="1553"/>
        <v/>
      </c>
      <c r="BJ1795" t="str">
        <f t="shared" si="1554"/>
        <v/>
      </c>
      <c r="BK1795" t="str">
        <f t="shared" si="1555"/>
        <v/>
      </c>
      <c r="BL1795" t="str">
        <f t="shared" si="1556"/>
        <v/>
      </c>
      <c r="BM1795" t="str">
        <f t="shared" si="1557"/>
        <v/>
      </c>
      <c r="BN1795" t="str">
        <f t="shared" si="1558"/>
        <v/>
      </c>
      <c r="BO1795" t="str">
        <f t="shared" si="1559"/>
        <v/>
      </c>
      <c r="BP1795" t="str">
        <f t="shared" si="1560"/>
        <v/>
      </c>
      <c r="BQ1795" t="str">
        <f t="shared" si="1561"/>
        <v/>
      </c>
      <c r="BR1795" t="str">
        <f t="shared" si="1562"/>
        <v/>
      </c>
      <c r="BS1795" t="str">
        <f t="shared" si="1563"/>
        <v/>
      </c>
      <c r="BT1795" t="str">
        <f t="shared" si="1564"/>
        <v/>
      </c>
    </row>
    <row r="1796" spans="20:72" x14ac:dyDescent="0.25">
      <c r="T1796" t="str">
        <f t="shared" si="1540"/>
        <v/>
      </c>
      <c r="U1796" t="str">
        <f t="shared" si="1541"/>
        <v/>
      </c>
      <c r="V1796" t="str">
        <f t="shared" si="1542"/>
        <v/>
      </c>
      <c r="W1796" t="str">
        <f>IF(TRIM(INDEX(connections!$A:$A,ROW()))="","",TRIM(INDEX(connections!$A:$A,ROW())))</f>
        <v/>
      </c>
      <c r="X1796" t="str">
        <f>IF($W1796="","",TRIM(INDEX(connections!$B:$B,ROW())))</f>
        <v/>
      </c>
      <c r="Y1796" t="str">
        <f t="shared" si="1543"/>
        <v/>
      </c>
      <c r="Z1796" t="str">
        <f t="shared" si="1544"/>
        <v/>
      </c>
      <c r="AA1796" t="str">
        <f t="shared" si="1545"/>
        <v/>
      </c>
      <c r="AB1796" t="str">
        <f t="shared" si="1546"/>
        <v/>
      </c>
      <c r="AC1796" t="str">
        <f t="shared" si="1547"/>
        <v/>
      </c>
      <c r="AD1796" t="str">
        <f t="shared" si="1548"/>
        <v/>
      </c>
      <c r="AE1796" t="str">
        <f t="shared" si="1549"/>
        <v/>
      </c>
      <c r="BF1796" t="str">
        <f t="shared" si="1550"/>
        <v/>
      </c>
      <c r="BG1796" t="str">
        <f t="shared" si="1551"/>
        <v/>
      </c>
      <c r="BH1796" t="str">
        <f t="shared" si="1552"/>
        <v/>
      </c>
      <c r="BI1796" t="str">
        <f t="shared" si="1553"/>
        <v/>
      </c>
      <c r="BJ1796" t="str">
        <f t="shared" si="1554"/>
        <v/>
      </c>
      <c r="BK1796" t="str">
        <f t="shared" si="1555"/>
        <v/>
      </c>
      <c r="BL1796" t="str">
        <f t="shared" si="1556"/>
        <v/>
      </c>
      <c r="BM1796" t="str">
        <f t="shared" si="1557"/>
        <v/>
      </c>
      <c r="BN1796" t="str">
        <f t="shared" si="1558"/>
        <v/>
      </c>
      <c r="BO1796" t="str">
        <f t="shared" si="1559"/>
        <v/>
      </c>
      <c r="BP1796" t="str">
        <f t="shared" si="1560"/>
        <v/>
      </c>
      <c r="BQ1796" t="str">
        <f t="shared" si="1561"/>
        <v/>
      </c>
      <c r="BR1796" t="str">
        <f t="shared" si="1562"/>
        <v/>
      </c>
      <c r="BS1796" t="str">
        <f t="shared" si="1563"/>
        <v/>
      </c>
      <c r="BT1796" t="str">
        <f t="shared" si="1564"/>
        <v/>
      </c>
    </row>
    <row r="1797" spans="20:72" x14ac:dyDescent="0.25">
      <c r="T1797" t="str">
        <f t="shared" si="1540"/>
        <v/>
      </c>
      <c r="U1797" t="str">
        <f t="shared" si="1541"/>
        <v/>
      </c>
      <c r="V1797" t="str">
        <f t="shared" si="1542"/>
        <v/>
      </c>
      <c r="W1797" t="str">
        <f>IF(TRIM(INDEX(connections!$A:$A,ROW()))="","",TRIM(INDEX(connections!$A:$A,ROW())))</f>
        <v/>
      </c>
      <c r="X1797" t="str">
        <f>IF($W1797="","",TRIM(INDEX(connections!$B:$B,ROW())))</f>
        <v/>
      </c>
      <c r="Y1797" t="str">
        <f t="shared" si="1543"/>
        <v/>
      </c>
      <c r="Z1797" t="str">
        <f t="shared" si="1544"/>
        <v/>
      </c>
      <c r="AA1797" t="str">
        <f t="shared" si="1545"/>
        <v/>
      </c>
      <c r="AB1797" t="str">
        <f t="shared" si="1546"/>
        <v/>
      </c>
      <c r="AC1797" t="str">
        <f t="shared" si="1547"/>
        <v/>
      </c>
      <c r="AD1797" t="str">
        <f t="shared" si="1548"/>
        <v/>
      </c>
      <c r="AE1797" t="str">
        <f t="shared" si="1549"/>
        <v/>
      </c>
      <c r="BF1797" t="str">
        <f t="shared" si="1550"/>
        <v/>
      </c>
      <c r="BG1797" t="str">
        <f t="shared" si="1551"/>
        <v/>
      </c>
      <c r="BH1797" t="str">
        <f t="shared" si="1552"/>
        <v/>
      </c>
      <c r="BI1797" t="str">
        <f t="shared" si="1553"/>
        <v/>
      </c>
      <c r="BJ1797" t="str">
        <f t="shared" si="1554"/>
        <v/>
      </c>
      <c r="BK1797" t="str">
        <f t="shared" si="1555"/>
        <v/>
      </c>
      <c r="BL1797" t="str">
        <f t="shared" si="1556"/>
        <v/>
      </c>
      <c r="BM1797" t="str">
        <f t="shared" si="1557"/>
        <v/>
      </c>
      <c r="BN1797" t="str">
        <f t="shared" si="1558"/>
        <v/>
      </c>
      <c r="BO1797" t="str">
        <f t="shared" si="1559"/>
        <v/>
      </c>
      <c r="BP1797" t="str">
        <f t="shared" si="1560"/>
        <v/>
      </c>
      <c r="BQ1797" t="str">
        <f t="shared" si="1561"/>
        <v/>
      </c>
      <c r="BR1797" t="str">
        <f t="shared" si="1562"/>
        <v/>
      </c>
      <c r="BS1797" t="str">
        <f t="shared" si="1563"/>
        <v/>
      </c>
      <c r="BT1797" t="str">
        <f t="shared" si="1564"/>
        <v/>
      </c>
    </row>
    <row r="1798" spans="20:72" x14ac:dyDescent="0.25">
      <c r="T1798" t="str">
        <f t="shared" si="1540"/>
        <v/>
      </c>
      <c r="U1798" t="str">
        <f t="shared" si="1541"/>
        <v/>
      </c>
      <c r="V1798" t="str">
        <f t="shared" si="1542"/>
        <v/>
      </c>
      <c r="W1798" t="str">
        <f>IF(TRIM(INDEX(connections!$A:$A,ROW()))="","",TRIM(INDEX(connections!$A:$A,ROW())))</f>
        <v/>
      </c>
      <c r="X1798" t="str">
        <f>IF($W1798="","",TRIM(INDEX(connections!$B:$B,ROW())))</f>
        <v/>
      </c>
      <c r="Y1798" t="str">
        <f t="shared" si="1543"/>
        <v/>
      </c>
      <c r="Z1798" t="str">
        <f t="shared" si="1544"/>
        <v/>
      </c>
      <c r="AA1798" t="str">
        <f t="shared" si="1545"/>
        <v/>
      </c>
      <c r="AB1798" t="str">
        <f t="shared" si="1546"/>
        <v/>
      </c>
      <c r="AC1798" t="str">
        <f t="shared" si="1547"/>
        <v/>
      </c>
      <c r="AD1798" t="str">
        <f t="shared" si="1548"/>
        <v/>
      </c>
      <c r="AE1798" t="str">
        <f t="shared" si="1549"/>
        <v/>
      </c>
      <c r="BF1798" t="str">
        <f t="shared" si="1550"/>
        <v/>
      </c>
      <c r="BG1798" t="str">
        <f t="shared" si="1551"/>
        <v/>
      </c>
      <c r="BH1798" t="str">
        <f t="shared" si="1552"/>
        <v/>
      </c>
      <c r="BI1798" t="str">
        <f t="shared" si="1553"/>
        <v/>
      </c>
      <c r="BJ1798" t="str">
        <f t="shared" si="1554"/>
        <v/>
      </c>
      <c r="BK1798" t="str">
        <f t="shared" si="1555"/>
        <v/>
      </c>
      <c r="BL1798" t="str">
        <f t="shared" si="1556"/>
        <v/>
      </c>
      <c r="BM1798" t="str">
        <f t="shared" si="1557"/>
        <v/>
      </c>
      <c r="BN1798" t="str">
        <f t="shared" si="1558"/>
        <v/>
      </c>
      <c r="BO1798" t="str">
        <f t="shared" si="1559"/>
        <v/>
      </c>
      <c r="BP1798" t="str">
        <f t="shared" si="1560"/>
        <v/>
      </c>
      <c r="BQ1798" t="str">
        <f t="shared" si="1561"/>
        <v/>
      </c>
      <c r="BR1798" t="str">
        <f t="shared" si="1562"/>
        <v/>
      </c>
      <c r="BS1798" t="str">
        <f t="shared" si="1563"/>
        <v/>
      </c>
      <c r="BT1798" t="str">
        <f t="shared" si="1564"/>
        <v/>
      </c>
    </row>
    <row r="1799" spans="20:72" x14ac:dyDescent="0.25">
      <c r="T1799" t="str">
        <f t="shared" si="1540"/>
        <v/>
      </c>
      <c r="U1799" t="str">
        <f t="shared" si="1541"/>
        <v/>
      </c>
      <c r="V1799" t="str">
        <f t="shared" si="1542"/>
        <v/>
      </c>
      <c r="W1799" t="str">
        <f>IF(TRIM(INDEX(connections!$A:$A,ROW()))="","",TRIM(INDEX(connections!$A:$A,ROW())))</f>
        <v/>
      </c>
      <c r="X1799" t="str">
        <f>IF($W1799="","",TRIM(INDEX(connections!$B:$B,ROW())))</f>
        <v/>
      </c>
      <c r="Y1799" t="str">
        <f t="shared" si="1543"/>
        <v/>
      </c>
      <c r="Z1799" t="str">
        <f t="shared" si="1544"/>
        <v/>
      </c>
      <c r="AA1799" t="str">
        <f t="shared" si="1545"/>
        <v/>
      </c>
      <c r="AB1799" t="str">
        <f t="shared" si="1546"/>
        <v/>
      </c>
      <c r="AC1799" t="str">
        <f t="shared" si="1547"/>
        <v/>
      </c>
      <c r="AD1799" t="str">
        <f t="shared" si="1548"/>
        <v/>
      </c>
      <c r="AE1799" t="str">
        <f t="shared" si="1549"/>
        <v/>
      </c>
      <c r="BF1799" t="str">
        <f t="shared" si="1550"/>
        <v/>
      </c>
      <c r="BG1799" t="str">
        <f t="shared" si="1551"/>
        <v/>
      </c>
      <c r="BH1799" t="str">
        <f t="shared" si="1552"/>
        <v/>
      </c>
      <c r="BI1799" t="str">
        <f t="shared" si="1553"/>
        <v/>
      </c>
      <c r="BJ1799" t="str">
        <f t="shared" si="1554"/>
        <v/>
      </c>
      <c r="BK1799" t="str">
        <f t="shared" si="1555"/>
        <v/>
      </c>
      <c r="BL1799" t="str">
        <f t="shared" si="1556"/>
        <v/>
      </c>
      <c r="BM1799" t="str">
        <f t="shared" si="1557"/>
        <v/>
      </c>
      <c r="BN1799" t="str">
        <f t="shared" si="1558"/>
        <v/>
      </c>
      <c r="BO1799" t="str">
        <f t="shared" si="1559"/>
        <v/>
      </c>
      <c r="BP1799" t="str">
        <f t="shared" si="1560"/>
        <v/>
      </c>
      <c r="BQ1799" t="str">
        <f t="shared" si="1561"/>
        <v/>
      </c>
      <c r="BR1799" t="str">
        <f t="shared" si="1562"/>
        <v/>
      </c>
      <c r="BS1799" t="str">
        <f t="shared" si="1563"/>
        <v/>
      </c>
      <c r="BT1799" t="str">
        <f t="shared" si="1564"/>
        <v/>
      </c>
    </row>
    <row r="1800" spans="20:72" x14ac:dyDescent="0.25">
      <c r="T1800" t="str">
        <f t="shared" si="1540"/>
        <v/>
      </c>
      <c r="U1800" t="str">
        <f t="shared" si="1541"/>
        <v/>
      </c>
      <c r="V1800" t="str">
        <f t="shared" si="1542"/>
        <v/>
      </c>
      <c r="W1800" t="str">
        <f>IF(TRIM(INDEX(connections!$A:$A,ROW()))="","",TRIM(INDEX(connections!$A:$A,ROW())))</f>
        <v/>
      </c>
      <c r="X1800" t="str">
        <f>IF($W1800="","",TRIM(INDEX(connections!$B:$B,ROW())))</f>
        <v/>
      </c>
      <c r="Y1800" t="str">
        <f t="shared" si="1543"/>
        <v/>
      </c>
      <c r="Z1800" t="str">
        <f t="shared" si="1544"/>
        <v/>
      </c>
      <c r="AA1800" t="str">
        <f t="shared" si="1545"/>
        <v/>
      </c>
      <c r="AB1800" t="str">
        <f t="shared" si="1546"/>
        <v/>
      </c>
      <c r="AC1800" t="str">
        <f t="shared" si="1547"/>
        <v/>
      </c>
      <c r="AD1800" t="str">
        <f t="shared" si="1548"/>
        <v/>
      </c>
      <c r="AE1800" t="str">
        <f t="shared" si="1549"/>
        <v/>
      </c>
      <c r="BF1800" t="str">
        <f t="shared" si="1550"/>
        <v/>
      </c>
      <c r="BG1800" t="str">
        <f t="shared" si="1551"/>
        <v/>
      </c>
      <c r="BH1800" t="str">
        <f t="shared" si="1552"/>
        <v/>
      </c>
      <c r="BI1800" t="str">
        <f t="shared" si="1553"/>
        <v/>
      </c>
      <c r="BJ1800" t="str">
        <f t="shared" si="1554"/>
        <v/>
      </c>
      <c r="BK1800" t="str">
        <f t="shared" si="1555"/>
        <v/>
      </c>
      <c r="BL1800" t="str">
        <f t="shared" si="1556"/>
        <v/>
      </c>
      <c r="BM1800" t="str">
        <f t="shared" si="1557"/>
        <v/>
      </c>
      <c r="BN1800" t="str">
        <f t="shared" si="1558"/>
        <v/>
      </c>
      <c r="BO1800" t="str">
        <f t="shared" si="1559"/>
        <v/>
      </c>
      <c r="BP1800" t="str">
        <f t="shared" si="1560"/>
        <v/>
      </c>
      <c r="BQ1800" t="str">
        <f t="shared" si="1561"/>
        <v/>
      </c>
      <c r="BR1800" t="str">
        <f t="shared" si="1562"/>
        <v/>
      </c>
      <c r="BS1800" t="str">
        <f t="shared" si="1563"/>
        <v/>
      </c>
      <c r="BT1800" t="str">
        <f t="shared" si="1564"/>
        <v/>
      </c>
    </row>
    <row r="1801" spans="20:72" x14ac:dyDescent="0.25">
      <c r="T1801" t="str">
        <f t="shared" si="1540"/>
        <v/>
      </c>
      <c r="U1801" t="str">
        <f t="shared" si="1541"/>
        <v/>
      </c>
      <c r="V1801" t="str">
        <f t="shared" si="1542"/>
        <v/>
      </c>
      <c r="W1801" t="str">
        <f>IF(TRIM(INDEX(connections!$A:$A,ROW()))="","",TRIM(INDEX(connections!$A:$A,ROW())))</f>
        <v/>
      </c>
      <c r="X1801" t="str">
        <f>IF($W1801="","",TRIM(INDEX(connections!$B:$B,ROW())))</f>
        <v/>
      </c>
      <c r="Y1801" t="str">
        <f t="shared" si="1543"/>
        <v/>
      </c>
      <c r="Z1801" t="str">
        <f t="shared" si="1544"/>
        <v/>
      </c>
      <c r="AA1801" t="str">
        <f t="shared" si="1545"/>
        <v/>
      </c>
      <c r="AB1801" t="str">
        <f t="shared" si="1546"/>
        <v/>
      </c>
      <c r="AC1801" t="str">
        <f t="shared" si="1547"/>
        <v/>
      </c>
      <c r="AD1801" t="str">
        <f t="shared" si="1548"/>
        <v/>
      </c>
      <c r="AE1801" t="str">
        <f t="shared" si="1549"/>
        <v/>
      </c>
      <c r="BF1801" t="str">
        <f t="shared" si="1550"/>
        <v/>
      </c>
      <c r="BG1801" t="str">
        <f t="shared" si="1551"/>
        <v/>
      </c>
      <c r="BH1801" t="str">
        <f t="shared" si="1552"/>
        <v/>
      </c>
      <c r="BI1801" t="str">
        <f t="shared" si="1553"/>
        <v/>
      </c>
      <c r="BJ1801" t="str">
        <f t="shared" si="1554"/>
        <v/>
      </c>
      <c r="BK1801" t="str">
        <f t="shared" si="1555"/>
        <v/>
      </c>
      <c r="BL1801" t="str">
        <f t="shared" si="1556"/>
        <v/>
      </c>
      <c r="BM1801" t="str">
        <f t="shared" si="1557"/>
        <v/>
      </c>
      <c r="BN1801" t="str">
        <f t="shared" si="1558"/>
        <v/>
      </c>
      <c r="BO1801" t="str">
        <f t="shared" si="1559"/>
        <v/>
      </c>
      <c r="BP1801" t="str">
        <f t="shared" si="1560"/>
        <v/>
      </c>
      <c r="BQ1801" t="str">
        <f t="shared" si="1561"/>
        <v/>
      </c>
      <c r="BR1801" t="str">
        <f t="shared" si="1562"/>
        <v/>
      </c>
      <c r="BS1801" t="str">
        <f t="shared" si="1563"/>
        <v/>
      </c>
      <c r="BT1801" t="str">
        <f t="shared" si="1564"/>
        <v/>
      </c>
    </row>
    <row r="1802" spans="20:72" x14ac:dyDescent="0.25">
      <c r="T1802" t="str">
        <f t="shared" si="1540"/>
        <v/>
      </c>
      <c r="U1802" t="str">
        <f t="shared" si="1541"/>
        <v/>
      </c>
      <c r="V1802" t="str">
        <f t="shared" si="1542"/>
        <v/>
      </c>
      <c r="W1802" t="str">
        <f>IF(TRIM(INDEX(connections!$A:$A,ROW()))="","",TRIM(INDEX(connections!$A:$A,ROW())))</f>
        <v/>
      </c>
      <c r="X1802" t="str">
        <f>IF($W1802="","",TRIM(INDEX(connections!$B:$B,ROW())))</f>
        <v/>
      </c>
      <c r="Y1802" t="str">
        <f t="shared" si="1543"/>
        <v/>
      </c>
      <c r="Z1802" t="str">
        <f t="shared" si="1544"/>
        <v/>
      </c>
      <c r="AA1802" t="str">
        <f t="shared" si="1545"/>
        <v/>
      </c>
      <c r="AB1802" t="str">
        <f t="shared" si="1546"/>
        <v/>
      </c>
      <c r="AC1802" t="str">
        <f t="shared" si="1547"/>
        <v/>
      </c>
      <c r="AD1802" t="str">
        <f t="shared" si="1548"/>
        <v/>
      </c>
      <c r="AE1802" t="str">
        <f t="shared" si="1549"/>
        <v/>
      </c>
      <c r="BF1802" t="str">
        <f t="shared" si="1550"/>
        <v/>
      </c>
      <c r="BG1802" t="str">
        <f t="shared" si="1551"/>
        <v/>
      </c>
      <c r="BH1802" t="str">
        <f t="shared" si="1552"/>
        <v/>
      </c>
      <c r="BI1802" t="str">
        <f t="shared" si="1553"/>
        <v/>
      </c>
      <c r="BJ1802" t="str">
        <f t="shared" si="1554"/>
        <v/>
      </c>
      <c r="BK1802" t="str">
        <f t="shared" si="1555"/>
        <v/>
      </c>
      <c r="BL1802" t="str">
        <f t="shared" si="1556"/>
        <v/>
      </c>
      <c r="BM1802" t="str">
        <f t="shared" si="1557"/>
        <v/>
      </c>
      <c r="BN1802" t="str">
        <f t="shared" si="1558"/>
        <v/>
      </c>
      <c r="BO1802" t="str">
        <f t="shared" si="1559"/>
        <v/>
      </c>
      <c r="BP1802" t="str">
        <f t="shared" si="1560"/>
        <v/>
      </c>
      <c r="BQ1802" t="str">
        <f t="shared" si="1561"/>
        <v/>
      </c>
      <c r="BR1802" t="str">
        <f t="shared" si="1562"/>
        <v/>
      </c>
      <c r="BS1802" t="str">
        <f t="shared" si="1563"/>
        <v/>
      </c>
      <c r="BT1802" t="str">
        <f t="shared" si="1564"/>
        <v/>
      </c>
    </row>
    <row r="1803" spans="20:72" x14ac:dyDescent="0.25">
      <c r="T1803" t="str">
        <f t="shared" si="1540"/>
        <v/>
      </c>
      <c r="U1803" t="str">
        <f t="shared" si="1541"/>
        <v/>
      </c>
      <c r="V1803" t="str">
        <f t="shared" si="1542"/>
        <v/>
      </c>
      <c r="W1803" t="str">
        <f>IF(TRIM(INDEX(connections!$A:$A,ROW()))="","",TRIM(INDEX(connections!$A:$A,ROW())))</f>
        <v/>
      </c>
      <c r="X1803" t="str">
        <f>IF($W1803="","",TRIM(INDEX(connections!$B:$B,ROW())))</f>
        <v/>
      </c>
      <c r="Y1803" t="str">
        <f t="shared" si="1543"/>
        <v/>
      </c>
      <c r="Z1803" t="str">
        <f t="shared" si="1544"/>
        <v/>
      </c>
      <c r="AA1803" t="str">
        <f t="shared" si="1545"/>
        <v/>
      </c>
      <c r="AB1803" t="str">
        <f t="shared" si="1546"/>
        <v/>
      </c>
      <c r="AC1803" t="str">
        <f t="shared" si="1547"/>
        <v/>
      </c>
      <c r="AD1803" t="str">
        <f t="shared" si="1548"/>
        <v/>
      </c>
      <c r="AE1803" t="str">
        <f t="shared" si="1549"/>
        <v/>
      </c>
      <c r="BF1803" t="str">
        <f t="shared" si="1550"/>
        <v/>
      </c>
      <c r="BG1803" t="str">
        <f t="shared" si="1551"/>
        <v/>
      </c>
      <c r="BH1803" t="str">
        <f t="shared" si="1552"/>
        <v/>
      </c>
      <c r="BI1803" t="str">
        <f t="shared" si="1553"/>
        <v/>
      </c>
      <c r="BJ1803" t="str">
        <f t="shared" si="1554"/>
        <v/>
      </c>
      <c r="BK1803" t="str">
        <f t="shared" si="1555"/>
        <v/>
      </c>
      <c r="BL1803" t="str">
        <f t="shared" si="1556"/>
        <v/>
      </c>
      <c r="BM1803" t="str">
        <f t="shared" si="1557"/>
        <v/>
      </c>
      <c r="BN1803" t="str">
        <f t="shared" si="1558"/>
        <v/>
      </c>
      <c r="BO1803" t="str">
        <f t="shared" si="1559"/>
        <v/>
      </c>
      <c r="BP1803" t="str">
        <f t="shared" si="1560"/>
        <v/>
      </c>
      <c r="BQ1803" t="str">
        <f t="shared" si="1561"/>
        <v/>
      </c>
      <c r="BR1803" t="str">
        <f t="shared" si="1562"/>
        <v/>
      </c>
      <c r="BS1803" t="str">
        <f t="shared" si="1563"/>
        <v/>
      </c>
      <c r="BT1803" t="str">
        <f t="shared" si="1564"/>
        <v/>
      </c>
    </row>
    <row r="1804" spans="20:72" x14ac:dyDescent="0.25">
      <c r="T1804" t="str">
        <f t="shared" si="1540"/>
        <v/>
      </c>
      <c r="U1804" t="str">
        <f t="shared" si="1541"/>
        <v/>
      </c>
      <c r="V1804" t="str">
        <f t="shared" si="1542"/>
        <v/>
      </c>
      <c r="W1804" t="str">
        <f>IF(TRIM(INDEX(connections!$A:$A,ROW()))="","",TRIM(INDEX(connections!$A:$A,ROW())))</f>
        <v/>
      </c>
      <c r="X1804" t="str">
        <f>IF($W1804="","",TRIM(INDEX(connections!$B:$B,ROW())))</f>
        <v/>
      </c>
      <c r="Y1804" t="str">
        <f t="shared" si="1543"/>
        <v/>
      </c>
      <c r="Z1804" t="str">
        <f t="shared" si="1544"/>
        <v/>
      </c>
      <c r="AA1804" t="str">
        <f t="shared" si="1545"/>
        <v/>
      </c>
      <c r="AB1804" t="str">
        <f t="shared" si="1546"/>
        <v/>
      </c>
      <c r="AC1804" t="str">
        <f t="shared" si="1547"/>
        <v/>
      </c>
      <c r="AD1804" t="str">
        <f t="shared" si="1548"/>
        <v/>
      </c>
      <c r="AE1804" t="str">
        <f t="shared" si="1549"/>
        <v/>
      </c>
      <c r="BF1804" t="str">
        <f t="shared" si="1550"/>
        <v/>
      </c>
      <c r="BG1804" t="str">
        <f t="shared" si="1551"/>
        <v/>
      </c>
      <c r="BH1804" t="str">
        <f t="shared" si="1552"/>
        <v/>
      </c>
      <c r="BI1804" t="str">
        <f t="shared" si="1553"/>
        <v/>
      </c>
      <c r="BJ1804" t="str">
        <f t="shared" si="1554"/>
        <v/>
      </c>
      <c r="BK1804" t="str">
        <f t="shared" si="1555"/>
        <v/>
      </c>
      <c r="BL1804" t="str">
        <f t="shared" si="1556"/>
        <v/>
      </c>
      <c r="BM1804" t="str">
        <f t="shared" si="1557"/>
        <v/>
      </c>
      <c r="BN1804" t="str">
        <f t="shared" si="1558"/>
        <v/>
      </c>
      <c r="BO1804" t="str">
        <f t="shared" si="1559"/>
        <v/>
      </c>
      <c r="BP1804" t="str">
        <f t="shared" si="1560"/>
        <v/>
      </c>
      <c r="BQ1804" t="str">
        <f t="shared" si="1561"/>
        <v/>
      </c>
      <c r="BR1804" t="str">
        <f t="shared" si="1562"/>
        <v/>
      </c>
      <c r="BS1804" t="str">
        <f t="shared" si="1563"/>
        <v/>
      </c>
      <c r="BT1804" t="str">
        <f t="shared" si="1564"/>
        <v/>
      </c>
    </row>
    <row r="1805" spans="20:72" x14ac:dyDescent="0.25">
      <c r="T1805" t="str">
        <f t="shared" si="1540"/>
        <v/>
      </c>
      <c r="U1805" t="str">
        <f t="shared" si="1541"/>
        <v/>
      </c>
      <c r="V1805" t="str">
        <f t="shared" si="1542"/>
        <v/>
      </c>
      <c r="W1805" t="str">
        <f>IF(TRIM(INDEX(connections!$A:$A,ROW()))="","",TRIM(INDEX(connections!$A:$A,ROW())))</f>
        <v/>
      </c>
      <c r="X1805" t="str">
        <f>IF($W1805="","",TRIM(INDEX(connections!$B:$B,ROW())))</f>
        <v/>
      </c>
      <c r="Y1805" t="str">
        <f t="shared" si="1543"/>
        <v/>
      </c>
      <c r="Z1805" t="str">
        <f t="shared" si="1544"/>
        <v/>
      </c>
      <c r="AA1805" t="str">
        <f t="shared" si="1545"/>
        <v/>
      </c>
      <c r="AB1805" t="str">
        <f t="shared" si="1546"/>
        <v/>
      </c>
      <c r="AC1805" t="str">
        <f t="shared" si="1547"/>
        <v/>
      </c>
      <c r="AD1805" t="str">
        <f t="shared" si="1548"/>
        <v/>
      </c>
      <c r="AE1805" t="str">
        <f t="shared" si="1549"/>
        <v/>
      </c>
      <c r="BF1805" t="str">
        <f t="shared" si="1550"/>
        <v/>
      </c>
      <c r="BG1805" t="str">
        <f t="shared" si="1551"/>
        <v/>
      </c>
      <c r="BH1805" t="str">
        <f t="shared" si="1552"/>
        <v/>
      </c>
      <c r="BI1805" t="str">
        <f t="shared" si="1553"/>
        <v/>
      </c>
      <c r="BJ1805" t="str">
        <f t="shared" si="1554"/>
        <v/>
      </c>
      <c r="BK1805" t="str">
        <f t="shared" si="1555"/>
        <v/>
      </c>
      <c r="BL1805" t="str">
        <f t="shared" si="1556"/>
        <v/>
      </c>
      <c r="BM1805" t="str">
        <f t="shared" si="1557"/>
        <v/>
      </c>
      <c r="BN1805" t="str">
        <f t="shared" si="1558"/>
        <v/>
      </c>
      <c r="BO1805" t="str">
        <f t="shared" si="1559"/>
        <v/>
      </c>
      <c r="BP1805" t="str">
        <f t="shared" si="1560"/>
        <v/>
      </c>
      <c r="BQ1805" t="str">
        <f t="shared" si="1561"/>
        <v/>
      </c>
      <c r="BR1805" t="str">
        <f t="shared" si="1562"/>
        <v/>
      </c>
      <c r="BS1805" t="str">
        <f t="shared" si="1563"/>
        <v/>
      </c>
      <c r="BT1805" t="str">
        <f t="shared" si="1564"/>
        <v/>
      </c>
    </row>
    <row r="1806" spans="20:72" x14ac:dyDescent="0.25">
      <c r="T1806" t="str">
        <f t="shared" si="1540"/>
        <v/>
      </c>
      <c r="U1806" t="str">
        <f t="shared" si="1541"/>
        <v/>
      </c>
      <c r="V1806" t="str">
        <f t="shared" si="1542"/>
        <v/>
      </c>
      <c r="W1806" t="str">
        <f>IF(TRIM(INDEX(connections!$A:$A,ROW()))="","",TRIM(INDEX(connections!$A:$A,ROW())))</f>
        <v/>
      </c>
      <c r="X1806" t="str">
        <f>IF($W1806="","",TRIM(INDEX(connections!$B:$B,ROW())))</f>
        <v/>
      </c>
      <c r="Y1806" t="str">
        <f t="shared" si="1543"/>
        <v/>
      </c>
      <c r="Z1806" t="str">
        <f t="shared" si="1544"/>
        <v/>
      </c>
      <c r="AA1806" t="str">
        <f t="shared" si="1545"/>
        <v/>
      </c>
      <c r="AB1806" t="str">
        <f t="shared" si="1546"/>
        <v/>
      </c>
      <c r="AC1806" t="str">
        <f t="shared" si="1547"/>
        <v/>
      </c>
      <c r="AD1806" t="str">
        <f t="shared" si="1548"/>
        <v/>
      </c>
      <c r="AE1806" t="str">
        <f t="shared" si="1549"/>
        <v/>
      </c>
      <c r="BF1806" t="str">
        <f t="shared" si="1550"/>
        <v/>
      </c>
      <c r="BG1806" t="str">
        <f t="shared" si="1551"/>
        <v/>
      </c>
      <c r="BH1806" t="str">
        <f t="shared" si="1552"/>
        <v/>
      </c>
      <c r="BI1806" t="str">
        <f t="shared" si="1553"/>
        <v/>
      </c>
      <c r="BJ1806" t="str">
        <f t="shared" si="1554"/>
        <v/>
      </c>
      <c r="BK1806" t="str">
        <f t="shared" si="1555"/>
        <v/>
      </c>
      <c r="BL1806" t="str">
        <f t="shared" si="1556"/>
        <v/>
      </c>
      <c r="BM1806" t="str">
        <f t="shared" si="1557"/>
        <v/>
      </c>
      <c r="BN1806" t="str">
        <f t="shared" si="1558"/>
        <v/>
      </c>
      <c r="BO1806" t="str">
        <f t="shared" si="1559"/>
        <v/>
      </c>
      <c r="BP1806" t="str">
        <f t="shared" si="1560"/>
        <v/>
      </c>
      <c r="BQ1806" t="str">
        <f t="shared" si="1561"/>
        <v/>
      </c>
      <c r="BR1806" t="str">
        <f t="shared" si="1562"/>
        <v/>
      </c>
      <c r="BS1806" t="str">
        <f t="shared" si="1563"/>
        <v/>
      </c>
      <c r="BT1806" t="str">
        <f t="shared" si="1564"/>
        <v/>
      </c>
    </row>
    <row r="1807" spans="20:72" x14ac:dyDescent="0.25">
      <c r="T1807" t="str">
        <f t="shared" si="1540"/>
        <v/>
      </c>
      <c r="U1807" t="str">
        <f t="shared" si="1541"/>
        <v/>
      </c>
      <c r="V1807" t="str">
        <f t="shared" si="1542"/>
        <v/>
      </c>
      <c r="W1807" t="str">
        <f>IF(TRIM(INDEX(connections!$A:$A,ROW()))="","",TRIM(INDEX(connections!$A:$A,ROW())))</f>
        <v/>
      </c>
      <c r="X1807" t="str">
        <f>IF($W1807="","",TRIM(INDEX(connections!$B:$B,ROW())))</f>
        <v/>
      </c>
      <c r="Y1807" t="str">
        <f t="shared" si="1543"/>
        <v/>
      </c>
      <c r="Z1807" t="str">
        <f t="shared" si="1544"/>
        <v/>
      </c>
      <c r="AA1807" t="str">
        <f t="shared" si="1545"/>
        <v/>
      </c>
      <c r="AB1807" t="str">
        <f t="shared" si="1546"/>
        <v/>
      </c>
      <c r="AC1807" t="str">
        <f t="shared" si="1547"/>
        <v/>
      </c>
      <c r="AD1807" t="str">
        <f t="shared" si="1548"/>
        <v/>
      </c>
      <c r="AE1807" t="str">
        <f t="shared" si="1549"/>
        <v/>
      </c>
      <c r="BF1807" t="str">
        <f t="shared" si="1550"/>
        <v/>
      </c>
      <c r="BG1807" t="str">
        <f t="shared" si="1551"/>
        <v/>
      </c>
      <c r="BH1807" t="str">
        <f t="shared" si="1552"/>
        <v/>
      </c>
      <c r="BI1807" t="str">
        <f t="shared" si="1553"/>
        <v/>
      </c>
      <c r="BJ1807" t="str">
        <f t="shared" si="1554"/>
        <v/>
      </c>
      <c r="BK1807" t="str">
        <f t="shared" si="1555"/>
        <v/>
      </c>
      <c r="BL1807" t="str">
        <f t="shared" si="1556"/>
        <v/>
      </c>
      <c r="BM1807" t="str">
        <f t="shared" si="1557"/>
        <v/>
      </c>
      <c r="BN1807" t="str">
        <f t="shared" si="1558"/>
        <v/>
      </c>
      <c r="BO1807" t="str">
        <f t="shared" si="1559"/>
        <v/>
      </c>
      <c r="BP1807" t="str">
        <f t="shared" si="1560"/>
        <v/>
      </c>
      <c r="BQ1807" t="str">
        <f t="shared" si="1561"/>
        <v/>
      </c>
      <c r="BR1807" t="str">
        <f t="shared" si="1562"/>
        <v/>
      </c>
      <c r="BS1807" t="str">
        <f t="shared" si="1563"/>
        <v/>
      </c>
      <c r="BT1807" t="str">
        <f t="shared" si="1564"/>
        <v/>
      </c>
    </row>
    <row r="1808" spans="20:72" x14ac:dyDescent="0.25">
      <c r="T1808" t="str">
        <f t="shared" si="1540"/>
        <v/>
      </c>
      <c r="U1808" t="str">
        <f t="shared" si="1541"/>
        <v/>
      </c>
      <c r="V1808" t="str">
        <f t="shared" si="1542"/>
        <v/>
      </c>
      <c r="W1808" t="str">
        <f>IF(TRIM(INDEX(connections!$A:$A,ROW()))="","",TRIM(INDEX(connections!$A:$A,ROW())))</f>
        <v/>
      </c>
      <c r="X1808" t="str">
        <f>IF($W1808="","",TRIM(INDEX(connections!$B:$B,ROW())))</f>
        <v/>
      </c>
      <c r="Y1808" t="str">
        <f t="shared" si="1543"/>
        <v/>
      </c>
      <c r="Z1808" t="str">
        <f t="shared" si="1544"/>
        <v/>
      </c>
      <c r="AA1808" t="str">
        <f t="shared" si="1545"/>
        <v/>
      </c>
      <c r="AB1808" t="str">
        <f t="shared" si="1546"/>
        <v/>
      </c>
      <c r="AC1808" t="str">
        <f t="shared" si="1547"/>
        <v/>
      </c>
      <c r="AD1808" t="str">
        <f t="shared" si="1548"/>
        <v/>
      </c>
      <c r="AE1808" t="str">
        <f t="shared" si="1549"/>
        <v/>
      </c>
      <c r="BF1808" t="str">
        <f t="shared" si="1550"/>
        <v/>
      </c>
      <c r="BG1808" t="str">
        <f t="shared" si="1551"/>
        <v/>
      </c>
      <c r="BH1808" t="str">
        <f t="shared" si="1552"/>
        <v/>
      </c>
      <c r="BI1808" t="str">
        <f t="shared" si="1553"/>
        <v/>
      </c>
      <c r="BJ1808" t="str">
        <f t="shared" si="1554"/>
        <v/>
      </c>
      <c r="BK1808" t="str">
        <f t="shared" si="1555"/>
        <v/>
      </c>
      <c r="BL1808" t="str">
        <f t="shared" si="1556"/>
        <v/>
      </c>
      <c r="BM1808" t="str">
        <f t="shared" si="1557"/>
        <v/>
      </c>
      <c r="BN1808" t="str">
        <f t="shared" si="1558"/>
        <v/>
      </c>
      <c r="BO1808" t="str">
        <f t="shared" si="1559"/>
        <v/>
      </c>
      <c r="BP1808" t="str">
        <f t="shared" si="1560"/>
        <v/>
      </c>
      <c r="BQ1808" t="str">
        <f t="shared" si="1561"/>
        <v/>
      </c>
      <c r="BR1808" t="str">
        <f t="shared" si="1562"/>
        <v/>
      </c>
      <c r="BS1808" t="str">
        <f t="shared" si="1563"/>
        <v/>
      </c>
      <c r="BT1808" t="str">
        <f t="shared" si="1564"/>
        <v/>
      </c>
    </row>
    <row r="1809" spans="20:72" x14ac:dyDescent="0.25">
      <c r="T1809" t="str">
        <f t="shared" si="1540"/>
        <v/>
      </c>
      <c r="U1809" t="str">
        <f t="shared" si="1541"/>
        <v/>
      </c>
      <c r="V1809" t="str">
        <f t="shared" si="1542"/>
        <v/>
      </c>
      <c r="W1809" t="str">
        <f>IF(TRIM(INDEX(connections!$A:$A,ROW()))="","",TRIM(INDEX(connections!$A:$A,ROW())))</f>
        <v/>
      </c>
      <c r="X1809" t="str">
        <f>IF($W1809="","",TRIM(INDEX(connections!$B:$B,ROW())))</f>
        <v/>
      </c>
      <c r="Y1809" t="str">
        <f t="shared" si="1543"/>
        <v/>
      </c>
      <c r="Z1809" t="str">
        <f t="shared" si="1544"/>
        <v/>
      </c>
      <c r="AA1809" t="str">
        <f t="shared" si="1545"/>
        <v/>
      </c>
      <c r="AB1809" t="str">
        <f t="shared" si="1546"/>
        <v/>
      </c>
      <c r="AC1809" t="str">
        <f t="shared" si="1547"/>
        <v/>
      </c>
      <c r="AD1809" t="str">
        <f t="shared" si="1548"/>
        <v/>
      </c>
      <c r="AE1809" t="str">
        <f t="shared" si="1549"/>
        <v/>
      </c>
      <c r="BF1809" t="str">
        <f t="shared" si="1550"/>
        <v/>
      </c>
      <c r="BG1809" t="str">
        <f t="shared" si="1551"/>
        <v/>
      </c>
      <c r="BH1809" t="str">
        <f t="shared" si="1552"/>
        <v/>
      </c>
      <c r="BI1809" t="str">
        <f t="shared" si="1553"/>
        <v/>
      </c>
      <c r="BJ1809" t="str">
        <f t="shared" si="1554"/>
        <v/>
      </c>
      <c r="BK1809" t="str">
        <f t="shared" si="1555"/>
        <v/>
      </c>
      <c r="BL1809" t="str">
        <f t="shared" si="1556"/>
        <v/>
      </c>
      <c r="BM1809" t="str">
        <f t="shared" si="1557"/>
        <v/>
      </c>
      <c r="BN1809" t="str">
        <f t="shared" si="1558"/>
        <v/>
      </c>
      <c r="BO1809" t="str">
        <f t="shared" si="1559"/>
        <v/>
      </c>
      <c r="BP1809" t="str">
        <f t="shared" si="1560"/>
        <v/>
      </c>
      <c r="BQ1809" t="str">
        <f t="shared" si="1561"/>
        <v/>
      </c>
      <c r="BR1809" t="str">
        <f t="shared" si="1562"/>
        <v/>
      </c>
      <c r="BS1809" t="str">
        <f t="shared" si="1563"/>
        <v/>
      </c>
      <c r="BT1809" t="str">
        <f t="shared" si="1564"/>
        <v/>
      </c>
    </row>
    <row r="1810" spans="20:72" x14ac:dyDescent="0.25">
      <c r="T1810" t="str">
        <f t="shared" si="1540"/>
        <v/>
      </c>
      <c r="U1810" t="str">
        <f t="shared" si="1541"/>
        <v/>
      </c>
      <c r="V1810" t="str">
        <f t="shared" si="1542"/>
        <v/>
      </c>
      <c r="W1810" t="str">
        <f>IF(TRIM(INDEX(connections!$A:$A,ROW()))="","",TRIM(INDEX(connections!$A:$A,ROW())))</f>
        <v/>
      </c>
      <c r="X1810" t="str">
        <f>IF($W1810="","",TRIM(INDEX(connections!$B:$B,ROW())))</f>
        <v/>
      </c>
      <c r="Y1810" t="str">
        <f t="shared" si="1543"/>
        <v/>
      </c>
      <c r="Z1810" t="str">
        <f t="shared" si="1544"/>
        <v/>
      </c>
      <c r="AA1810" t="str">
        <f t="shared" si="1545"/>
        <v/>
      </c>
      <c r="AB1810" t="str">
        <f t="shared" si="1546"/>
        <v/>
      </c>
      <c r="AC1810" t="str">
        <f t="shared" si="1547"/>
        <v/>
      </c>
      <c r="AD1810" t="str">
        <f t="shared" si="1548"/>
        <v/>
      </c>
      <c r="AE1810" t="str">
        <f t="shared" si="1549"/>
        <v/>
      </c>
      <c r="BF1810" t="str">
        <f t="shared" si="1550"/>
        <v/>
      </c>
      <c r="BG1810" t="str">
        <f t="shared" si="1551"/>
        <v/>
      </c>
      <c r="BH1810" t="str">
        <f t="shared" si="1552"/>
        <v/>
      </c>
      <c r="BI1810" t="str">
        <f t="shared" si="1553"/>
        <v/>
      </c>
      <c r="BJ1810" t="str">
        <f t="shared" si="1554"/>
        <v/>
      </c>
      <c r="BK1810" t="str">
        <f t="shared" si="1555"/>
        <v/>
      </c>
      <c r="BL1810" t="str">
        <f t="shared" si="1556"/>
        <v/>
      </c>
      <c r="BM1810" t="str">
        <f t="shared" si="1557"/>
        <v/>
      </c>
      <c r="BN1810" t="str">
        <f t="shared" si="1558"/>
        <v/>
      </c>
      <c r="BO1810" t="str">
        <f t="shared" si="1559"/>
        <v/>
      </c>
      <c r="BP1810" t="str">
        <f t="shared" si="1560"/>
        <v/>
      </c>
      <c r="BQ1810" t="str">
        <f t="shared" si="1561"/>
        <v/>
      </c>
      <c r="BR1810" t="str">
        <f t="shared" si="1562"/>
        <v/>
      </c>
      <c r="BS1810" t="str">
        <f t="shared" si="1563"/>
        <v/>
      </c>
      <c r="BT1810" t="str">
        <f t="shared" si="1564"/>
        <v/>
      </c>
    </row>
    <row r="1811" spans="20:72" x14ac:dyDescent="0.25">
      <c r="T1811" t="str">
        <f t="shared" si="1540"/>
        <v/>
      </c>
      <c r="U1811" t="str">
        <f t="shared" si="1541"/>
        <v/>
      </c>
      <c r="V1811" t="str">
        <f t="shared" si="1542"/>
        <v/>
      </c>
      <c r="W1811" t="str">
        <f>IF(TRIM(INDEX(connections!$A:$A,ROW()))="","",TRIM(INDEX(connections!$A:$A,ROW())))</f>
        <v/>
      </c>
      <c r="X1811" t="str">
        <f>IF($W1811="","",TRIM(INDEX(connections!$B:$B,ROW())))</f>
        <v/>
      </c>
      <c r="Y1811" t="str">
        <f t="shared" si="1543"/>
        <v/>
      </c>
      <c r="Z1811" t="str">
        <f t="shared" si="1544"/>
        <v/>
      </c>
      <c r="AA1811" t="str">
        <f t="shared" si="1545"/>
        <v/>
      </c>
      <c r="AB1811" t="str">
        <f t="shared" si="1546"/>
        <v/>
      </c>
      <c r="AC1811" t="str">
        <f t="shared" si="1547"/>
        <v/>
      </c>
      <c r="AD1811" t="str">
        <f t="shared" si="1548"/>
        <v/>
      </c>
      <c r="AE1811" t="str">
        <f t="shared" si="1549"/>
        <v/>
      </c>
      <c r="BF1811" t="str">
        <f t="shared" si="1550"/>
        <v/>
      </c>
      <c r="BG1811" t="str">
        <f t="shared" si="1551"/>
        <v/>
      </c>
      <c r="BH1811" t="str">
        <f t="shared" si="1552"/>
        <v/>
      </c>
      <c r="BI1811" t="str">
        <f t="shared" si="1553"/>
        <v/>
      </c>
      <c r="BJ1811" t="str">
        <f t="shared" si="1554"/>
        <v/>
      </c>
      <c r="BK1811" t="str">
        <f t="shared" si="1555"/>
        <v/>
      </c>
      <c r="BL1811" t="str">
        <f t="shared" si="1556"/>
        <v/>
      </c>
      <c r="BM1811" t="str">
        <f t="shared" si="1557"/>
        <v/>
      </c>
      <c r="BN1811" t="str">
        <f t="shared" si="1558"/>
        <v/>
      </c>
      <c r="BO1811" t="str">
        <f t="shared" si="1559"/>
        <v/>
      </c>
      <c r="BP1811" t="str">
        <f t="shared" si="1560"/>
        <v/>
      </c>
      <c r="BQ1811" t="str">
        <f t="shared" si="1561"/>
        <v/>
      </c>
      <c r="BR1811" t="str">
        <f t="shared" si="1562"/>
        <v/>
      </c>
      <c r="BS1811" t="str">
        <f t="shared" si="1563"/>
        <v/>
      </c>
      <c r="BT1811" t="str">
        <f t="shared" si="1564"/>
        <v/>
      </c>
    </row>
    <row r="1812" spans="20:72" x14ac:dyDescent="0.25">
      <c r="T1812" t="str">
        <f t="shared" si="1540"/>
        <v/>
      </c>
      <c r="U1812" t="str">
        <f t="shared" si="1541"/>
        <v/>
      </c>
      <c r="V1812" t="str">
        <f t="shared" si="1542"/>
        <v/>
      </c>
      <c r="W1812" t="str">
        <f>IF(TRIM(INDEX(connections!$A:$A,ROW()))="","",TRIM(INDEX(connections!$A:$A,ROW())))</f>
        <v/>
      </c>
      <c r="X1812" t="str">
        <f>IF($W1812="","",TRIM(INDEX(connections!$B:$B,ROW())))</f>
        <v/>
      </c>
      <c r="Y1812" t="str">
        <f t="shared" si="1543"/>
        <v/>
      </c>
      <c r="Z1812" t="str">
        <f t="shared" si="1544"/>
        <v/>
      </c>
      <c r="AA1812" t="str">
        <f t="shared" si="1545"/>
        <v/>
      </c>
      <c r="AB1812" t="str">
        <f t="shared" si="1546"/>
        <v/>
      </c>
      <c r="AC1812" t="str">
        <f t="shared" si="1547"/>
        <v/>
      </c>
      <c r="AD1812" t="str">
        <f t="shared" si="1548"/>
        <v/>
      </c>
      <c r="AE1812" t="str">
        <f t="shared" si="1549"/>
        <v/>
      </c>
      <c r="BF1812" t="str">
        <f t="shared" si="1550"/>
        <v/>
      </c>
      <c r="BG1812" t="str">
        <f t="shared" si="1551"/>
        <v/>
      </c>
      <c r="BH1812" t="str">
        <f t="shared" si="1552"/>
        <v/>
      </c>
      <c r="BI1812" t="str">
        <f t="shared" si="1553"/>
        <v/>
      </c>
      <c r="BJ1812" t="str">
        <f t="shared" si="1554"/>
        <v/>
      </c>
      <c r="BK1812" t="str">
        <f t="shared" si="1555"/>
        <v/>
      </c>
      <c r="BL1812" t="str">
        <f t="shared" si="1556"/>
        <v/>
      </c>
      <c r="BM1812" t="str">
        <f t="shared" si="1557"/>
        <v/>
      </c>
      <c r="BN1812" t="str">
        <f t="shared" si="1558"/>
        <v/>
      </c>
      <c r="BO1812" t="str">
        <f t="shared" si="1559"/>
        <v/>
      </c>
      <c r="BP1812" t="str">
        <f t="shared" si="1560"/>
        <v/>
      </c>
      <c r="BQ1812" t="str">
        <f t="shared" si="1561"/>
        <v/>
      </c>
      <c r="BR1812" t="str">
        <f t="shared" si="1562"/>
        <v/>
      </c>
      <c r="BS1812" t="str">
        <f t="shared" si="1563"/>
        <v/>
      </c>
      <c r="BT1812" t="str">
        <f t="shared" si="1564"/>
        <v/>
      </c>
    </row>
    <row r="1813" spans="20:72" x14ac:dyDescent="0.25">
      <c r="T1813" t="str">
        <f t="shared" si="1540"/>
        <v/>
      </c>
      <c r="U1813" t="str">
        <f t="shared" si="1541"/>
        <v/>
      </c>
      <c r="V1813" t="str">
        <f t="shared" si="1542"/>
        <v/>
      </c>
      <c r="W1813" t="str">
        <f>IF(TRIM(INDEX(connections!$A:$A,ROW()))="","",TRIM(INDEX(connections!$A:$A,ROW())))</f>
        <v/>
      </c>
      <c r="X1813" t="str">
        <f>IF($W1813="","",TRIM(INDEX(connections!$B:$B,ROW())))</f>
        <v/>
      </c>
      <c r="Y1813" t="str">
        <f t="shared" si="1543"/>
        <v/>
      </c>
      <c r="Z1813" t="str">
        <f t="shared" si="1544"/>
        <v/>
      </c>
      <c r="AA1813" t="str">
        <f t="shared" si="1545"/>
        <v/>
      </c>
      <c r="AB1813" t="str">
        <f t="shared" si="1546"/>
        <v/>
      </c>
      <c r="AC1813" t="str">
        <f t="shared" si="1547"/>
        <v/>
      </c>
      <c r="AD1813" t="str">
        <f t="shared" si="1548"/>
        <v/>
      </c>
      <c r="AE1813" t="str">
        <f t="shared" si="1549"/>
        <v/>
      </c>
      <c r="BF1813" t="str">
        <f t="shared" si="1550"/>
        <v/>
      </c>
      <c r="BG1813" t="str">
        <f t="shared" si="1551"/>
        <v/>
      </c>
      <c r="BH1813" t="str">
        <f t="shared" si="1552"/>
        <v/>
      </c>
      <c r="BI1813" t="str">
        <f t="shared" si="1553"/>
        <v/>
      </c>
      <c r="BJ1813" t="str">
        <f t="shared" si="1554"/>
        <v/>
      </c>
      <c r="BK1813" t="str">
        <f t="shared" si="1555"/>
        <v/>
      </c>
      <c r="BL1813" t="str">
        <f t="shared" si="1556"/>
        <v/>
      </c>
      <c r="BM1813" t="str">
        <f t="shared" si="1557"/>
        <v/>
      </c>
      <c r="BN1813" t="str">
        <f t="shared" si="1558"/>
        <v/>
      </c>
      <c r="BO1813" t="str">
        <f t="shared" si="1559"/>
        <v/>
      </c>
      <c r="BP1813" t="str">
        <f t="shared" si="1560"/>
        <v/>
      </c>
      <c r="BQ1813" t="str">
        <f t="shared" si="1561"/>
        <v/>
      </c>
      <c r="BR1813" t="str">
        <f t="shared" si="1562"/>
        <v/>
      </c>
      <c r="BS1813" t="str">
        <f t="shared" si="1563"/>
        <v/>
      </c>
      <c r="BT1813" t="str">
        <f t="shared" si="1564"/>
        <v/>
      </c>
    </row>
    <row r="1814" spans="20:72" x14ac:dyDescent="0.25">
      <c r="T1814" t="str">
        <f t="shared" si="1540"/>
        <v/>
      </c>
      <c r="U1814" t="str">
        <f t="shared" si="1541"/>
        <v/>
      </c>
      <c r="V1814" t="str">
        <f t="shared" si="1542"/>
        <v/>
      </c>
      <c r="W1814" t="str">
        <f>IF(TRIM(INDEX(connections!$A:$A,ROW()))="","",TRIM(INDEX(connections!$A:$A,ROW())))</f>
        <v/>
      </c>
      <c r="X1814" t="str">
        <f>IF($W1814="","",TRIM(INDEX(connections!$B:$B,ROW())))</f>
        <v/>
      </c>
      <c r="Y1814" t="str">
        <f t="shared" si="1543"/>
        <v/>
      </c>
      <c r="Z1814" t="str">
        <f t="shared" si="1544"/>
        <v/>
      </c>
      <c r="AA1814" t="str">
        <f t="shared" si="1545"/>
        <v/>
      </c>
      <c r="AB1814" t="str">
        <f t="shared" si="1546"/>
        <v/>
      </c>
      <c r="AC1814" t="str">
        <f t="shared" si="1547"/>
        <v/>
      </c>
      <c r="AD1814" t="str">
        <f t="shared" si="1548"/>
        <v/>
      </c>
      <c r="AE1814" t="str">
        <f t="shared" si="1549"/>
        <v/>
      </c>
      <c r="BF1814" t="str">
        <f t="shared" si="1550"/>
        <v/>
      </c>
      <c r="BG1814" t="str">
        <f t="shared" si="1551"/>
        <v/>
      </c>
      <c r="BH1814" t="str">
        <f t="shared" si="1552"/>
        <v/>
      </c>
      <c r="BI1814" t="str">
        <f t="shared" si="1553"/>
        <v/>
      </c>
      <c r="BJ1814" t="str">
        <f t="shared" si="1554"/>
        <v/>
      </c>
      <c r="BK1814" t="str">
        <f t="shared" si="1555"/>
        <v/>
      </c>
      <c r="BL1814" t="str">
        <f t="shared" si="1556"/>
        <v/>
      </c>
      <c r="BM1814" t="str">
        <f t="shared" si="1557"/>
        <v/>
      </c>
      <c r="BN1814" t="str">
        <f t="shared" si="1558"/>
        <v/>
      </c>
      <c r="BO1814" t="str">
        <f t="shared" si="1559"/>
        <v/>
      </c>
      <c r="BP1814" t="str">
        <f t="shared" si="1560"/>
        <v/>
      </c>
      <c r="BQ1814" t="str">
        <f t="shared" si="1561"/>
        <v/>
      </c>
      <c r="BR1814" t="str">
        <f t="shared" si="1562"/>
        <v/>
      </c>
      <c r="BS1814" t="str">
        <f t="shared" si="1563"/>
        <v/>
      </c>
      <c r="BT1814" t="str">
        <f t="shared" si="1564"/>
        <v/>
      </c>
    </row>
    <row r="1815" spans="20:72" x14ac:dyDescent="0.25">
      <c r="T1815" t="str">
        <f t="shared" si="1540"/>
        <v/>
      </c>
      <c r="U1815" t="str">
        <f t="shared" si="1541"/>
        <v/>
      </c>
      <c r="V1815" t="str">
        <f t="shared" si="1542"/>
        <v/>
      </c>
      <c r="W1815" t="str">
        <f>IF(TRIM(INDEX(connections!$A:$A,ROW()))="","",TRIM(INDEX(connections!$A:$A,ROW())))</f>
        <v/>
      </c>
      <c r="X1815" t="str">
        <f>IF($W1815="","",TRIM(INDEX(connections!$B:$B,ROW())))</f>
        <v/>
      </c>
      <c r="Y1815" t="str">
        <f t="shared" si="1543"/>
        <v/>
      </c>
      <c r="Z1815" t="str">
        <f t="shared" si="1544"/>
        <v/>
      </c>
      <c r="AA1815" t="str">
        <f t="shared" si="1545"/>
        <v/>
      </c>
      <c r="AB1815" t="str">
        <f t="shared" si="1546"/>
        <v/>
      </c>
      <c r="AC1815" t="str">
        <f t="shared" si="1547"/>
        <v/>
      </c>
      <c r="AD1815" t="str">
        <f t="shared" si="1548"/>
        <v/>
      </c>
      <c r="AE1815" t="str">
        <f t="shared" si="1549"/>
        <v/>
      </c>
      <c r="BF1815" t="str">
        <f t="shared" si="1550"/>
        <v/>
      </c>
      <c r="BG1815" t="str">
        <f t="shared" si="1551"/>
        <v/>
      </c>
      <c r="BH1815" t="str">
        <f t="shared" si="1552"/>
        <v/>
      </c>
      <c r="BI1815" t="str">
        <f t="shared" si="1553"/>
        <v/>
      </c>
      <c r="BJ1815" t="str">
        <f t="shared" si="1554"/>
        <v/>
      </c>
      <c r="BK1815" t="str">
        <f t="shared" si="1555"/>
        <v/>
      </c>
      <c r="BL1815" t="str">
        <f t="shared" si="1556"/>
        <v/>
      </c>
      <c r="BM1815" t="str">
        <f t="shared" si="1557"/>
        <v/>
      </c>
      <c r="BN1815" t="str">
        <f t="shared" si="1558"/>
        <v/>
      </c>
      <c r="BO1815" t="str">
        <f t="shared" si="1559"/>
        <v/>
      </c>
      <c r="BP1815" t="str">
        <f t="shared" si="1560"/>
        <v/>
      </c>
      <c r="BQ1815" t="str">
        <f t="shared" si="1561"/>
        <v/>
      </c>
      <c r="BR1815" t="str">
        <f t="shared" si="1562"/>
        <v/>
      </c>
      <c r="BS1815" t="str">
        <f t="shared" si="1563"/>
        <v/>
      </c>
      <c r="BT1815" t="str">
        <f t="shared" si="1564"/>
        <v/>
      </c>
    </row>
    <row r="1816" spans="20:72" x14ac:dyDescent="0.25">
      <c r="T1816" t="str">
        <f t="shared" si="1540"/>
        <v/>
      </c>
      <c r="U1816" t="str">
        <f t="shared" si="1541"/>
        <v/>
      </c>
      <c r="V1816" t="str">
        <f t="shared" si="1542"/>
        <v/>
      </c>
      <c r="W1816" t="str">
        <f>IF(TRIM(INDEX(connections!$A:$A,ROW()))="","",TRIM(INDEX(connections!$A:$A,ROW())))</f>
        <v/>
      </c>
      <c r="X1816" t="str">
        <f>IF($W1816="","",TRIM(INDEX(connections!$B:$B,ROW())))</f>
        <v/>
      </c>
      <c r="Y1816" t="str">
        <f t="shared" si="1543"/>
        <v/>
      </c>
      <c r="Z1816" t="str">
        <f t="shared" si="1544"/>
        <v/>
      </c>
      <c r="AA1816" t="str">
        <f t="shared" si="1545"/>
        <v/>
      </c>
      <c r="AB1816" t="str">
        <f t="shared" si="1546"/>
        <v/>
      </c>
      <c r="AC1816" t="str">
        <f t="shared" si="1547"/>
        <v/>
      </c>
      <c r="AD1816" t="str">
        <f t="shared" si="1548"/>
        <v/>
      </c>
      <c r="AE1816" t="str">
        <f t="shared" si="1549"/>
        <v/>
      </c>
      <c r="BF1816" t="str">
        <f t="shared" si="1550"/>
        <v/>
      </c>
      <c r="BG1816" t="str">
        <f t="shared" si="1551"/>
        <v/>
      </c>
      <c r="BH1816" t="str">
        <f t="shared" si="1552"/>
        <v/>
      </c>
      <c r="BI1816" t="str">
        <f t="shared" si="1553"/>
        <v/>
      </c>
      <c r="BJ1816" t="str">
        <f t="shared" si="1554"/>
        <v/>
      </c>
      <c r="BK1816" t="str">
        <f t="shared" si="1555"/>
        <v/>
      </c>
      <c r="BL1816" t="str">
        <f t="shared" si="1556"/>
        <v/>
      </c>
      <c r="BM1816" t="str">
        <f t="shared" si="1557"/>
        <v/>
      </c>
      <c r="BN1816" t="str">
        <f t="shared" si="1558"/>
        <v/>
      </c>
      <c r="BO1816" t="str">
        <f t="shared" si="1559"/>
        <v/>
      </c>
      <c r="BP1816" t="str">
        <f t="shared" si="1560"/>
        <v/>
      </c>
      <c r="BQ1816" t="str">
        <f t="shared" si="1561"/>
        <v/>
      </c>
      <c r="BR1816" t="str">
        <f t="shared" si="1562"/>
        <v/>
      </c>
      <c r="BS1816" t="str">
        <f t="shared" si="1563"/>
        <v/>
      </c>
      <c r="BT1816" t="str">
        <f t="shared" si="1564"/>
        <v/>
      </c>
    </row>
    <row r="1817" spans="20:72" x14ac:dyDescent="0.25">
      <c r="T1817" t="str">
        <f t="shared" si="1540"/>
        <v/>
      </c>
      <c r="U1817" t="str">
        <f t="shared" si="1541"/>
        <v/>
      </c>
      <c r="V1817" t="str">
        <f t="shared" si="1542"/>
        <v/>
      </c>
      <c r="W1817" t="str">
        <f>IF(TRIM(INDEX(connections!$A:$A,ROW()))="","",TRIM(INDEX(connections!$A:$A,ROW())))</f>
        <v/>
      </c>
      <c r="X1817" t="str">
        <f>IF($W1817="","",TRIM(INDEX(connections!$B:$B,ROW())))</f>
        <v/>
      </c>
      <c r="Y1817" t="str">
        <f t="shared" si="1543"/>
        <v/>
      </c>
      <c r="Z1817" t="str">
        <f t="shared" si="1544"/>
        <v/>
      </c>
      <c r="AA1817" t="str">
        <f t="shared" si="1545"/>
        <v/>
      </c>
      <c r="AB1817" t="str">
        <f t="shared" si="1546"/>
        <v/>
      </c>
      <c r="AC1817" t="str">
        <f t="shared" si="1547"/>
        <v/>
      </c>
      <c r="AD1817" t="str">
        <f t="shared" si="1548"/>
        <v/>
      </c>
      <c r="AE1817" t="str">
        <f t="shared" si="1549"/>
        <v/>
      </c>
      <c r="BF1817" t="str">
        <f t="shared" si="1550"/>
        <v/>
      </c>
      <c r="BG1817" t="str">
        <f t="shared" si="1551"/>
        <v/>
      </c>
      <c r="BH1817" t="str">
        <f t="shared" si="1552"/>
        <v/>
      </c>
      <c r="BI1817" t="str">
        <f t="shared" si="1553"/>
        <v/>
      </c>
      <c r="BJ1817" t="str">
        <f t="shared" si="1554"/>
        <v/>
      </c>
      <c r="BK1817" t="str">
        <f t="shared" si="1555"/>
        <v/>
      </c>
      <c r="BL1817" t="str">
        <f t="shared" si="1556"/>
        <v/>
      </c>
      <c r="BM1817" t="str">
        <f t="shared" si="1557"/>
        <v/>
      </c>
      <c r="BN1817" t="str">
        <f t="shared" si="1558"/>
        <v/>
      </c>
      <c r="BO1817" t="str">
        <f t="shared" si="1559"/>
        <v/>
      </c>
      <c r="BP1817" t="str">
        <f t="shared" si="1560"/>
        <v/>
      </c>
      <c r="BQ1817" t="str">
        <f t="shared" si="1561"/>
        <v/>
      </c>
      <c r="BR1817" t="str">
        <f t="shared" si="1562"/>
        <v/>
      </c>
      <c r="BS1817" t="str">
        <f t="shared" si="1563"/>
        <v/>
      </c>
      <c r="BT1817" t="str">
        <f t="shared" si="1564"/>
        <v/>
      </c>
    </row>
    <row r="1818" spans="20:72" x14ac:dyDescent="0.25">
      <c r="T1818" t="str">
        <f t="shared" si="1540"/>
        <v/>
      </c>
      <c r="U1818" t="str">
        <f t="shared" si="1541"/>
        <v/>
      </c>
      <c r="V1818" t="str">
        <f t="shared" si="1542"/>
        <v/>
      </c>
      <c r="W1818" t="str">
        <f>IF(TRIM(INDEX(connections!$A:$A,ROW()))="","",TRIM(INDEX(connections!$A:$A,ROW())))</f>
        <v/>
      </c>
      <c r="X1818" t="str">
        <f>IF($W1818="","",TRIM(INDEX(connections!$B:$B,ROW())))</f>
        <v/>
      </c>
      <c r="Y1818" t="str">
        <f t="shared" si="1543"/>
        <v/>
      </c>
      <c r="Z1818" t="str">
        <f t="shared" si="1544"/>
        <v/>
      </c>
      <c r="AA1818" t="str">
        <f t="shared" si="1545"/>
        <v/>
      </c>
      <c r="AB1818" t="str">
        <f t="shared" si="1546"/>
        <v/>
      </c>
      <c r="AC1818" t="str">
        <f t="shared" si="1547"/>
        <v/>
      </c>
      <c r="AD1818" t="str">
        <f t="shared" si="1548"/>
        <v/>
      </c>
      <c r="AE1818" t="str">
        <f t="shared" si="1549"/>
        <v/>
      </c>
      <c r="BF1818" t="str">
        <f t="shared" si="1550"/>
        <v/>
      </c>
      <c r="BG1818" t="str">
        <f t="shared" si="1551"/>
        <v/>
      </c>
      <c r="BH1818" t="str">
        <f t="shared" si="1552"/>
        <v/>
      </c>
      <c r="BI1818" t="str">
        <f t="shared" si="1553"/>
        <v/>
      </c>
      <c r="BJ1818" t="str">
        <f t="shared" si="1554"/>
        <v/>
      </c>
      <c r="BK1818" t="str">
        <f t="shared" si="1555"/>
        <v/>
      </c>
      <c r="BL1818" t="str">
        <f t="shared" si="1556"/>
        <v/>
      </c>
      <c r="BM1818" t="str">
        <f t="shared" si="1557"/>
        <v/>
      </c>
      <c r="BN1818" t="str">
        <f t="shared" si="1558"/>
        <v/>
      </c>
      <c r="BO1818" t="str">
        <f t="shared" si="1559"/>
        <v/>
      </c>
      <c r="BP1818" t="str">
        <f t="shared" si="1560"/>
        <v/>
      </c>
      <c r="BQ1818" t="str">
        <f t="shared" si="1561"/>
        <v/>
      </c>
      <c r="BR1818" t="str">
        <f t="shared" si="1562"/>
        <v/>
      </c>
      <c r="BS1818" t="str">
        <f t="shared" si="1563"/>
        <v/>
      </c>
      <c r="BT1818" t="str">
        <f t="shared" si="1564"/>
        <v/>
      </c>
    </row>
    <row r="1819" spans="20:72" x14ac:dyDescent="0.25">
      <c r="T1819" t="str">
        <f t="shared" si="1540"/>
        <v/>
      </c>
      <c r="U1819" t="str">
        <f t="shared" si="1541"/>
        <v/>
      </c>
      <c r="V1819" t="str">
        <f t="shared" si="1542"/>
        <v/>
      </c>
      <c r="W1819" t="str">
        <f>IF(TRIM(INDEX(connections!$A:$A,ROW()))="","",TRIM(INDEX(connections!$A:$A,ROW())))</f>
        <v/>
      </c>
      <c r="X1819" t="str">
        <f>IF($W1819="","",TRIM(INDEX(connections!$B:$B,ROW())))</f>
        <v/>
      </c>
      <c r="Y1819" t="str">
        <f t="shared" si="1543"/>
        <v/>
      </c>
      <c r="Z1819" t="str">
        <f t="shared" si="1544"/>
        <v/>
      </c>
      <c r="AA1819" t="str">
        <f t="shared" si="1545"/>
        <v/>
      </c>
      <c r="AB1819" t="str">
        <f t="shared" si="1546"/>
        <v/>
      </c>
      <c r="AC1819" t="str">
        <f t="shared" si="1547"/>
        <v/>
      </c>
      <c r="AD1819" t="str">
        <f t="shared" si="1548"/>
        <v/>
      </c>
      <c r="AE1819" t="str">
        <f t="shared" si="1549"/>
        <v/>
      </c>
      <c r="BF1819" t="str">
        <f t="shared" si="1550"/>
        <v/>
      </c>
      <c r="BG1819" t="str">
        <f t="shared" si="1551"/>
        <v/>
      </c>
      <c r="BH1819" t="str">
        <f t="shared" si="1552"/>
        <v/>
      </c>
      <c r="BI1819" t="str">
        <f t="shared" si="1553"/>
        <v/>
      </c>
      <c r="BJ1819" t="str">
        <f t="shared" si="1554"/>
        <v/>
      </c>
      <c r="BK1819" t="str">
        <f t="shared" si="1555"/>
        <v/>
      </c>
      <c r="BL1819" t="str">
        <f t="shared" si="1556"/>
        <v/>
      </c>
      <c r="BM1819" t="str">
        <f t="shared" si="1557"/>
        <v/>
      </c>
      <c r="BN1819" t="str">
        <f t="shared" si="1558"/>
        <v/>
      </c>
      <c r="BO1819" t="str">
        <f t="shared" si="1559"/>
        <v/>
      </c>
      <c r="BP1819" t="str">
        <f t="shared" si="1560"/>
        <v/>
      </c>
      <c r="BQ1819" t="str">
        <f t="shared" si="1561"/>
        <v/>
      </c>
      <c r="BR1819" t="str">
        <f t="shared" si="1562"/>
        <v/>
      </c>
      <c r="BS1819" t="str">
        <f t="shared" si="1563"/>
        <v/>
      </c>
      <c r="BT1819" t="str">
        <f t="shared" si="1564"/>
        <v/>
      </c>
    </row>
    <row r="1820" spans="20:72" x14ac:dyDescent="0.25">
      <c r="T1820" t="str">
        <f t="shared" si="1540"/>
        <v/>
      </c>
      <c r="U1820" t="str">
        <f t="shared" si="1541"/>
        <v/>
      </c>
      <c r="V1820" t="str">
        <f t="shared" si="1542"/>
        <v/>
      </c>
      <c r="W1820" t="str">
        <f>IF(TRIM(INDEX(connections!$A:$A,ROW()))="","",TRIM(INDEX(connections!$A:$A,ROW())))</f>
        <v/>
      </c>
      <c r="X1820" t="str">
        <f>IF($W1820="","",TRIM(INDEX(connections!$B:$B,ROW())))</f>
        <v/>
      </c>
      <c r="Y1820" t="str">
        <f t="shared" si="1543"/>
        <v/>
      </c>
      <c r="Z1820" t="str">
        <f t="shared" si="1544"/>
        <v/>
      </c>
      <c r="AA1820" t="str">
        <f t="shared" si="1545"/>
        <v/>
      </c>
      <c r="AB1820" t="str">
        <f t="shared" si="1546"/>
        <v/>
      </c>
      <c r="AC1820" t="str">
        <f t="shared" si="1547"/>
        <v/>
      </c>
      <c r="AD1820" t="str">
        <f t="shared" si="1548"/>
        <v/>
      </c>
      <c r="AE1820" t="str">
        <f t="shared" si="1549"/>
        <v/>
      </c>
      <c r="BF1820" t="str">
        <f t="shared" si="1550"/>
        <v/>
      </c>
      <c r="BG1820" t="str">
        <f t="shared" si="1551"/>
        <v/>
      </c>
      <c r="BH1820" t="str">
        <f t="shared" si="1552"/>
        <v/>
      </c>
      <c r="BI1820" t="str">
        <f t="shared" si="1553"/>
        <v/>
      </c>
      <c r="BJ1820" t="str">
        <f t="shared" si="1554"/>
        <v/>
      </c>
      <c r="BK1820" t="str">
        <f t="shared" si="1555"/>
        <v/>
      </c>
      <c r="BL1820" t="str">
        <f t="shared" si="1556"/>
        <v/>
      </c>
      <c r="BM1820" t="str">
        <f t="shared" si="1557"/>
        <v/>
      </c>
      <c r="BN1820" t="str">
        <f t="shared" si="1558"/>
        <v/>
      </c>
      <c r="BO1820" t="str">
        <f t="shared" si="1559"/>
        <v/>
      </c>
      <c r="BP1820" t="str">
        <f t="shared" si="1560"/>
        <v/>
      </c>
      <c r="BQ1820" t="str">
        <f t="shared" si="1561"/>
        <v/>
      </c>
      <c r="BR1820" t="str">
        <f t="shared" si="1562"/>
        <v/>
      </c>
      <c r="BS1820" t="str">
        <f t="shared" si="1563"/>
        <v/>
      </c>
      <c r="BT1820" t="str">
        <f t="shared" si="1564"/>
        <v/>
      </c>
    </row>
    <row r="1821" spans="20:72" x14ac:dyDescent="0.25">
      <c r="T1821" t="str">
        <f t="shared" si="1540"/>
        <v/>
      </c>
      <c r="U1821" t="str">
        <f t="shared" si="1541"/>
        <v/>
      </c>
      <c r="V1821" t="str">
        <f t="shared" si="1542"/>
        <v/>
      </c>
      <c r="W1821" t="str">
        <f>IF(TRIM(INDEX(connections!$A:$A,ROW()))="","",TRIM(INDEX(connections!$A:$A,ROW())))</f>
        <v/>
      </c>
      <c r="X1821" t="str">
        <f>IF($W1821="","",TRIM(INDEX(connections!$B:$B,ROW())))</f>
        <v/>
      </c>
      <c r="Y1821" t="str">
        <f t="shared" si="1543"/>
        <v/>
      </c>
      <c r="Z1821" t="str">
        <f t="shared" si="1544"/>
        <v/>
      </c>
      <c r="AA1821" t="str">
        <f t="shared" si="1545"/>
        <v/>
      </c>
      <c r="AB1821" t="str">
        <f t="shared" si="1546"/>
        <v/>
      </c>
      <c r="AC1821" t="str">
        <f t="shared" si="1547"/>
        <v/>
      </c>
      <c r="AD1821" t="str">
        <f t="shared" si="1548"/>
        <v/>
      </c>
      <c r="AE1821" t="str">
        <f t="shared" si="1549"/>
        <v/>
      </c>
      <c r="BF1821" t="str">
        <f t="shared" si="1550"/>
        <v/>
      </c>
      <c r="BG1821" t="str">
        <f t="shared" si="1551"/>
        <v/>
      </c>
      <c r="BH1821" t="str">
        <f t="shared" si="1552"/>
        <v/>
      </c>
      <c r="BI1821" t="str">
        <f t="shared" si="1553"/>
        <v/>
      </c>
      <c r="BJ1821" t="str">
        <f t="shared" si="1554"/>
        <v/>
      </c>
      <c r="BK1821" t="str">
        <f t="shared" si="1555"/>
        <v/>
      </c>
      <c r="BL1821" t="str">
        <f t="shared" si="1556"/>
        <v/>
      </c>
      <c r="BM1821" t="str">
        <f t="shared" si="1557"/>
        <v/>
      </c>
      <c r="BN1821" t="str">
        <f t="shared" si="1558"/>
        <v/>
      </c>
      <c r="BO1821" t="str">
        <f t="shared" si="1559"/>
        <v/>
      </c>
      <c r="BP1821" t="str">
        <f t="shared" si="1560"/>
        <v/>
      </c>
      <c r="BQ1821" t="str">
        <f t="shared" si="1561"/>
        <v/>
      </c>
      <c r="BR1821" t="str">
        <f t="shared" si="1562"/>
        <v/>
      </c>
      <c r="BS1821" t="str">
        <f t="shared" si="1563"/>
        <v/>
      </c>
      <c r="BT1821" t="str">
        <f t="shared" si="1564"/>
        <v/>
      </c>
    </row>
    <row r="1822" spans="20:72" x14ac:dyDescent="0.25">
      <c r="T1822" t="str">
        <f t="shared" si="1540"/>
        <v/>
      </c>
      <c r="U1822" t="str">
        <f t="shared" si="1541"/>
        <v/>
      </c>
      <c r="V1822" t="str">
        <f t="shared" si="1542"/>
        <v/>
      </c>
      <c r="W1822" t="str">
        <f>IF(TRIM(INDEX(connections!$A:$A,ROW()))="","",TRIM(INDEX(connections!$A:$A,ROW())))</f>
        <v/>
      </c>
      <c r="X1822" t="str">
        <f>IF($W1822="","",TRIM(INDEX(connections!$B:$B,ROW())))</f>
        <v/>
      </c>
      <c r="Y1822" t="str">
        <f t="shared" si="1543"/>
        <v/>
      </c>
      <c r="Z1822" t="str">
        <f t="shared" si="1544"/>
        <v/>
      </c>
      <c r="AA1822" t="str">
        <f t="shared" si="1545"/>
        <v/>
      </c>
      <c r="AB1822" t="str">
        <f t="shared" si="1546"/>
        <v/>
      </c>
      <c r="AC1822" t="str">
        <f t="shared" si="1547"/>
        <v/>
      </c>
      <c r="AD1822" t="str">
        <f t="shared" si="1548"/>
        <v/>
      </c>
      <c r="AE1822" t="str">
        <f t="shared" si="1549"/>
        <v/>
      </c>
      <c r="BF1822" t="str">
        <f t="shared" si="1550"/>
        <v/>
      </c>
      <c r="BG1822" t="str">
        <f t="shared" si="1551"/>
        <v/>
      </c>
      <c r="BH1822" t="str">
        <f t="shared" si="1552"/>
        <v/>
      </c>
      <c r="BI1822" t="str">
        <f t="shared" si="1553"/>
        <v/>
      </c>
      <c r="BJ1822" t="str">
        <f t="shared" si="1554"/>
        <v/>
      </c>
      <c r="BK1822" t="str">
        <f t="shared" si="1555"/>
        <v/>
      </c>
      <c r="BL1822" t="str">
        <f t="shared" si="1556"/>
        <v/>
      </c>
      <c r="BM1822" t="str">
        <f t="shared" si="1557"/>
        <v/>
      </c>
      <c r="BN1822" t="str">
        <f t="shared" si="1558"/>
        <v/>
      </c>
      <c r="BO1822" t="str">
        <f t="shared" si="1559"/>
        <v/>
      </c>
      <c r="BP1822" t="str">
        <f t="shared" si="1560"/>
        <v/>
      </c>
      <c r="BQ1822" t="str">
        <f t="shared" si="1561"/>
        <v/>
      </c>
      <c r="BR1822" t="str">
        <f t="shared" si="1562"/>
        <v/>
      </c>
      <c r="BS1822" t="str">
        <f t="shared" si="1563"/>
        <v/>
      </c>
      <c r="BT1822" t="str">
        <f t="shared" si="1564"/>
        <v/>
      </c>
    </row>
    <row r="1823" spans="20:72" x14ac:dyDescent="0.25">
      <c r="T1823" t="str">
        <f t="shared" si="1540"/>
        <v/>
      </c>
      <c r="U1823" t="str">
        <f t="shared" si="1541"/>
        <v/>
      </c>
      <c r="V1823" t="str">
        <f t="shared" si="1542"/>
        <v/>
      </c>
      <c r="W1823" t="str">
        <f>IF(TRIM(INDEX(connections!$A:$A,ROW()))="","",TRIM(INDEX(connections!$A:$A,ROW())))</f>
        <v/>
      </c>
      <c r="X1823" t="str">
        <f>IF($W1823="","",TRIM(INDEX(connections!$B:$B,ROW())))</f>
        <v/>
      </c>
      <c r="Y1823" t="str">
        <f t="shared" si="1543"/>
        <v/>
      </c>
      <c r="Z1823" t="str">
        <f t="shared" si="1544"/>
        <v/>
      </c>
      <c r="AA1823" t="str">
        <f t="shared" si="1545"/>
        <v/>
      </c>
      <c r="AB1823" t="str">
        <f t="shared" si="1546"/>
        <v/>
      </c>
      <c r="AC1823" t="str">
        <f t="shared" si="1547"/>
        <v/>
      </c>
      <c r="AD1823" t="str">
        <f t="shared" si="1548"/>
        <v/>
      </c>
      <c r="AE1823" t="str">
        <f t="shared" si="1549"/>
        <v/>
      </c>
      <c r="BF1823" t="str">
        <f t="shared" si="1550"/>
        <v/>
      </c>
      <c r="BG1823" t="str">
        <f t="shared" si="1551"/>
        <v/>
      </c>
      <c r="BH1823" t="str">
        <f t="shared" si="1552"/>
        <v/>
      </c>
      <c r="BI1823" t="str">
        <f t="shared" si="1553"/>
        <v/>
      </c>
      <c r="BJ1823" t="str">
        <f t="shared" si="1554"/>
        <v/>
      </c>
      <c r="BK1823" t="str">
        <f t="shared" si="1555"/>
        <v/>
      </c>
      <c r="BL1823" t="str">
        <f t="shared" si="1556"/>
        <v/>
      </c>
      <c r="BM1823" t="str">
        <f t="shared" si="1557"/>
        <v/>
      </c>
      <c r="BN1823" t="str">
        <f t="shared" si="1558"/>
        <v/>
      </c>
      <c r="BO1823" t="str">
        <f t="shared" si="1559"/>
        <v/>
      </c>
      <c r="BP1823" t="str">
        <f t="shared" si="1560"/>
        <v/>
      </c>
      <c r="BQ1823" t="str">
        <f t="shared" si="1561"/>
        <v/>
      </c>
      <c r="BR1823" t="str">
        <f t="shared" si="1562"/>
        <v/>
      </c>
      <c r="BS1823" t="str">
        <f t="shared" si="1563"/>
        <v/>
      </c>
      <c r="BT1823" t="str">
        <f t="shared" si="1564"/>
        <v/>
      </c>
    </row>
    <row r="1824" spans="20:72" x14ac:dyDescent="0.25">
      <c r="T1824" t="str">
        <f t="shared" si="1540"/>
        <v/>
      </c>
      <c r="U1824" t="str">
        <f t="shared" si="1541"/>
        <v/>
      </c>
      <c r="V1824" t="str">
        <f t="shared" si="1542"/>
        <v/>
      </c>
      <c r="W1824" t="str">
        <f>IF(TRIM(INDEX(connections!$A:$A,ROW()))="","",TRIM(INDEX(connections!$A:$A,ROW())))</f>
        <v/>
      </c>
      <c r="X1824" t="str">
        <f>IF($W1824="","",TRIM(INDEX(connections!$B:$B,ROW())))</f>
        <v/>
      </c>
      <c r="Y1824" t="str">
        <f t="shared" si="1543"/>
        <v/>
      </c>
      <c r="Z1824" t="str">
        <f t="shared" si="1544"/>
        <v/>
      </c>
      <c r="AA1824" t="str">
        <f t="shared" si="1545"/>
        <v/>
      </c>
      <c r="AB1824" t="str">
        <f t="shared" si="1546"/>
        <v/>
      </c>
      <c r="AC1824" t="str">
        <f t="shared" si="1547"/>
        <v/>
      </c>
      <c r="AD1824" t="str">
        <f t="shared" si="1548"/>
        <v/>
      </c>
      <c r="AE1824" t="str">
        <f t="shared" si="1549"/>
        <v/>
      </c>
      <c r="BF1824" t="str">
        <f t="shared" si="1550"/>
        <v/>
      </c>
      <c r="BG1824" t="str">
        <f t="shared" si="1551"/>
        <v/>
      </c>
      <c r="BH1824" t="str">
        <f t="shared" si="1552"/>
        <v/>
      </c>
      <c r="BI1824" t="str">
        <f t="shared" si="1553"/>
        <v/>
      </c>
      <c r="BJ1824" t="str">
        <f t="shared" si="1554"/>
        <v/>
      </c>
      <c r="BK1824" t="str">
        <f t="shared" si="1555"/>
        <v/>
      </c>
      <c r="BL1824" t="str">
        <f t="shared" si="1556"/>
        <v/>
      </c>
      <c r="BM1824" t="str">
        <f t="shared" si="1557"/>
        <v/>
      </c>
      <c r="BN1824" t="str">
        <f t="shared" si="1558"/>
        <v/>
      </c>
      <c r="BO1824" t="str">
        <f t="shared" si="1559"/>
        <v/>
      </c>
      <c r="BP1824" t="str">
        <f t="shared" si="1560"/>
        <v/>
      </c>
      <c r="BQ1824" t="str">
        <f t="shared" si="1561"/>
        <v/>
      </c>
      <c r="BR1824" t="str">
        <f t="shared" si="1562"/>
        <v/>
      </c>
      <c r="BS1824" t="str">
        <f t="shared" si="1563"/>
        <v/>
      </c>
      <c r="BT1824" t="str">
        <f t="shared" si="1564"/>
        <v/>
      </c>
    </row>
    <row r="1825" spans="20:72" x14ac:dyDescent="0.25">
      <c r="T1825" t="str">
        <f t="shared" si="1540"/>
        <v/>
      </c>
      <c r="U1825" t="str">
        <f t="shared" si="1541"/>
        <v/>
      </c>
      <c r="V1825" t="str">
        <f t="shared" si="1542"/>
        <v/>
      </c>
      <c r="W1825" t="str">
        <f>IF(TRIM(INDEX(connections!$A:$A,ROW()))="","",TRIM(INDEX(connections!$A:$A,ROW())))</f>
        <v/>
      </c>
      <c r="X1825" t="str">
        <f>IF($W1825="","",TRIM(INDEX(connections!$B:$B,ROW())))</f>
        <v/>
      </c>
      <c r="Y1825" t="str">
        <f t="shared" si="1543"/>
        <v/>
      </c>
      <c r="Z1825" t="str">
        <f t="shared" si="1544"/>
        <v/>
      </c>
      <c r="AA1825" t="str">
        <f t="shared" si="1545"/>
        <v/>
      </c>
      <c r="AB1825" t="str">
        <f t="shared" si="1546"/>
        <v/>
      </c>
      <c r="AC1825" t="str">
        <f t="shared" si="1547"/>
        <v/>
      </c>
      <c r="AD1825" t="str">
        <f t="shared" si="1548"/>
        <v/>
      </c>
      <c r="AE1825" t="str">
        <f t="shared" si="1549"/>
        <v/>
      </c>
      <c r="BF1825" t="str">
        <f t="shared" si="1550"/>
        <v/>
      </c>
      <c r="BG1825" t="str">
        <f t="shared" si="1551"/>
        <v/>
      </c>
      <c r="BH1825" t="str">
        <f t="shared" si="1552"/>
        <v/>
      </c>
      <c r="BI1825" t="str">
        <f t="shared" si="1553"/>
        <v/>
      </c>
      <c r="BJ1825" t="str">
        <f t="shared" si="1554"/>
        <v/>
      </c>
      <c r="BK1825" t="str">
        <f t="shared" si="1555"/>
        <v/>
      </c>
      <c r="BL1825" t="str">
        <f t="shared" si="1556"/>
        <v/>
      </c>
      <c r="BM1825" t="str">
        <f t="shared" si="1557"/>
        <v/>
      </c>
      <c r="BN1825" t="str">
        <f t="shared" si="1558"/>
        <v/>
      </c>
      <c r="BO1825" t="str">
        <f t="shared" si="1559"/>
        <v/>
      </c>
      <c r="BP1825" t="str">
        <f t="shared" si="1560"/>
        <v/>
      </c>
      <c r="BQ1825" t="str">
        <f t="shared" si="1561"/>
        <v/>
      </c>
      <c r="BR1825" t="str">
        <f t="shared" si="1562"/>
        <v/>
      </c>
      <c r="BS1825" t="str">
        <f t="shared" si="1563"/>
        <v/>
      </c>
      <c r="BT1825" t="str">
        <f t="shared" si="1564"/>
        <v/>
      </c>
    </row>
    <row r="1826" spans="20:72" x14ac:dyDescent="0.25">
      <c r="T1826" t="str">
        <f t="shared" si="1540"/>
        <v/>
      </c>
      <c r="U1826" t="str">
        <f t="shared" si="1541"/>
        <v/>
      </c>
      <c r="V1826" t="str">
        <f t="shared" si="1542"/>
        <v/>
      </c>
      <c r="W1826" t="str">
        <f>IF(TRIM(INDEX(connections!$A:$A,ROW()))="","",TRIM(INDEX(connections!$A:$A,ROW())))</f>
        <v/>
      </c>
      <c r="X1826" t="str">
        <f>IF($W1826="","",TRIM(INDEX(connections!$B:$B,ROW())))</f>
        <v/>
      </c>
      <c r="Y1826" t="str">
        <f t="shared" si="1543"/>
        <v/>
      </c>
      <c r="Z1826" t="str">
        <f t="shared" si="1544"/>
        <v/>
      </c>
      <c r="AA1826" t="str">
        <f t="shared" si="1545"/>
        <v/>
      </c>
      <c r="AB1826" t="str">
        <f t="shared" si="1546"/>
        <v/>
      </c>
      <c r="AC1826" t="str">
        <f t="shared" si="1547"/>
        <v/>
      </c>
      <c r="AD1826" t="str">
        <f t="shared" si="1548"/>
        <v/>
      </c>
      <c r="AE1826" t="str">
        <f t="shared" si="1549"/>
        <v/>
      </c>
      <c r="BF1826" t="str">
        <f t="shared" si="1550"/>
        <v/>
      </c>
      <c r="BG1826" t="str">
        <f t="shared" si="1551"/>
        <v/>
      </c>
      <c r="BH1826" t="str">
        <f t="shared" si="1552"/>
        <v/>
      </c>
      <c r="BI1826" t="str">
        <f t="shared" si="1553"/>
        <v/>
      </c>
      <c r="BJ1826" t="str">
        <f t="shared" si="1554"/>
        <v/>
      </c>
      <c r="BK1826" t="str">
        <f t="shared" si="1555"/>
        <v/>
      </c>
      <c r="BL1826" t="str">
        <f t="shared" si="1556"/>
        <v/>
      </c>
      <c r="BM1826" t="str">
        <f t="shared" si="1557"/>
        <v/>
      </c>
      <c r="BN1826" t="str">
        <f t="shared" si="1558"/>
        <v/>
      </c>
      <c r="BO1826" t="str">
        <f t="shared" si="1559"/>
        <v/>
      </c>
      <c r="BP1826" t="str">
        <f t="shared" si="1560"/>
        <v/>
      </c>
      <c r="BQ1826" t="str">
        <f t="shared" si="1561"/>
        <v/>
      </c>
      <c r="BR1826" t="str">
        <f t="shared" si="1562"/>
        <v/>
      </c>
      <c r="BS1826" t="str">
        <f t="shared" si="1563"/>
        <v/>
      </c>
      <c r="BT1826" t="str">
        <f t="shared" si="1564"/>
        <v/>
      </c>
    </row>
    <row r="1827" spans="20:72" x14ac:dyDescent="0.25">
      <c r="T1827" t="str">
        <f t="shared" si="1540"/>
        <v/>
      </c>
      <c r="U1827" t="str">
        <f t="shared" si="1541"/>
        <v/>
      </c>
      <c r="V1827" t="str">
        <f t="shared" si="1542"/>
        <v/>
      </c>
      <c r="W1827" t="str">
        <f>IF(TRIM(INDEX(connections!$A:$A,ROW()))="","",TRIM(INDEX(connections!$A:$A,ROW())))</f>
        <v/>
      </c>
      <c r="X1827" t="str">
        <f>IF($W1827="","",TRIM(INDEX(connections!$B:$B,ROW())))</f>
        <v/>
      </c>
      <c r="Y1827" t="str">
        <f t="shared" si="1543"/>
        <v/>
      </c>
      <c r="Z1827" t="str">
        <f t="shared" si="1544"/>
        <v/>
      </c>
      <c r="AA1827" t="str">
        <f t="shared" si="1545"/>
        <v/>
      </c>
      <c r="AB1827" t="str">
        <f t="shared" si="1546"/>
        <v/>
      </c>
      <c r="AC1827" t="str">
        <f t="shared" si="1547"/>
        <v/>
      </c>
      <c r="AD1827" t="str">
        <f t="shared" si="1548"/>
        <v/>
      </c>
      <c r="AE1827" t="str">
        <f t="shared" si="1549"/>
        <v/>
      </c>
      <c r="BF1827" t="str">
        <f t="shared" si="1550"/>
        <v/>
      </c>
      <c r="BG1827" t="str">
        <f t="shared" si="1551"/>
        <v/>
      </c>
      <c r="BH1827" t="str">
        <f t="shared" si="1552"/>
        <v/>
      </c>
      <c r="BI1827" t="str">
        <f t="shared" si="1553"/>
        <v/>
      </c>
      <c r="BJ1827" t="str">
        <f t="shared" si="1554"/>
        <v/>
      </c>
      <c r="BK1827" t="str">
        <f t="shared" si="1555"/>
        <v/>
      </c>
      <c r="BL1827" t="str">
        <f t="shared" si="1556"/>
        <v/>
      </c>
      <c r="BM1827" t="str">
        <f t="shared" si="1557"/>
        <v/>
      </c>
      <c r="BN1827" t="str">
        <f t="shared" si="1558"/>
        <v/>
      </c>
      <c r="BO1827" t="str">
        <f t="shared" si="1559"/>
        <v/>
      </c>
      <c r="BP1827" t="str">
        <f t="shared" si="1560"/>
        <v/>
      </c>
      <c r="BQ1827" t="str">
        <f t="shared" si="1561"/>
        <v/>
      </c>
      <c r="BR1827" t="str">
        <f t="shared" si="1562"/>
        <v/>
      </c>
      <c r="BS1827" t="str">
        <f t="shared" si="1563"/>
        <v/>
      </c>
      <c r="BT1827" t="str">
        <f t="shared" si="1564"/>
        <v/>
      </c>
    </row>
    <row r="1828" spans="20:72" x14ac:dyDescent="0.25">
      <c r="T1828" t="str">
        <f t="shared" si="1540"/>
        <v/>
      </c>
      <c r="U1828" t="str">
        <f t="shared" si="1541"/>
        <v/>
      </c>
      <c r="V1828" t="str">
        <f t="shared" si="1542"/>
        <v/>
      </c>
      <c r="W1828" t="str">
        <f>IF(TRIM(INDEX(connections!$A:$A,ROW()))="","",TRIM(INDEX(connections!$A:$A,ROW())))</f>
        <v/>
      </c>
      <c r="X1828" t="str">
        <f>IF($W1828="","",TRIM(INDEX(connections!$B:$B,ROW())))</f>
        <v/>
      </c>
      <c r="Y1828" t="str">
        <f t="shared" si="1543"/>
        <v/>
      </c>
      <c r="Z1828" t="str">
        <f t="shared" si="1544"/>
        <v/>
      </c>
      <c r="AA1828" t="str">
        <f t="shared" si="1545"/>
        <v/>
      </c>
      <c r="AB1828" t="str">
        <f t="shared" si="1546"/>
        <v/>
      </c>
      <c r="AC1828" t="str">
        <f t="shared" si="1547"/>
        <v/>
      </c>
      <c r="AD1828" t="str">
        <f t="shared" si="1548"/>
        <v/>
      </c>
      <c r="AE1828" t="str">
        <f t="shared" si="1549"/>
        <v/>
      </c>
      <c r="BF1828" t="str">
        <f t="shared" si="1550"/>
        <v/>
      </c>
      <c r="BG1828" t="str">
        <f t="shared" si="1551"/>
        <v/>
      </c>
      <c r="BH1828" t="str">
        <f t="shared" si="1552"/>
        <v/>
      </c>
      <c r="BI1828" t="str">
        <f t="shared" si="1553"/>
        <v/>
      </c>
      <c r="BJ1828" t="str">
        <f t="shared" si="1554"/>
        <v/>
      </c>
      <c r="BK1828" t="str">
        <f t="shared" si="1555"/>
        <v/>
      </c>
      <c r="BL1828" t="str">
        <f t="shared" si="1556"/>
        <v/>
      </c>
      <c r="BM1828" t="str">
        <f t="shared" si="1557"/>
        <v/>
      </c>
      <c r="BN1828" t="str">
        <f t="shared" si="1558"/>
        <v/>
      </c>
      <c r="BO1828" t="str">
        <f t="shared" si="1559"/>
        <v/>
      </c>
      <c r="BP1828" t="str">
        <f t="shared" si="1560"/>
        <v/>
      </c>
      <c r="BQ1828" t="str">
        <f t="shared" si="1561"/>
        <v/>
      </c>
      <c r="BR1828" t="str">
        <f t="shared" si="1562"/>
        <v/>
      </c>
      <c r="BS1828" t="str">
        <f t="shared" si="1563"/>
        <v/>
      </c>
      <c r="BT1828" t="str">
        <f t="shared" si="1564"/>
        <v/>
      </c>
    </row>
    <row r="1829" spans="20:72" x14ac:dyDescent="0.25">
      <c r="T1829" t="str">
        <f t="shared" si="1540"/>
        <v/>
      </c>
      <c r="U1829" t="str">
        <f t="shared" si="1541"/>
        <v/>
      </c>
      <c r="V1829" t="str">
        <f t="shared" si="1542"/>
        <v/>
      </c>
      <c r="W1829" t="str">
        <f>IF(TRIM(INDEX(connections!$A:$A,ROW()))="","",TRIM(INDEX(connections!$A:$A,ROW())))</f>
        <v/>
      </c>
      <c r="X1829" t="str">
        <f>IF($W1829="","",TRIM(INDEX(connections!$B:$B,ROW())))</f>
        <v/>
      </c>
      <c r="Y1829" t="str">
        <f t="shared" si="1543"/>
        <v/>
      </c>
      <c r="Z1829" t="str">
        <f t="shared" si="1544"/>
        <v/>
      </c>
      <c r="AA1829" t="str">
        <f t="shared" si="1545"/>
        <v/>
      </c>
      <c r="AB1829" t="str">
        <f t="shared" si="1546"/>
        <v/>
      </c>
      <c r="AC1829" t="str">
        <f t="shared" si="1547"/>
        <v/>
      </c>
      <c r="AD1829" t="str">
        <f t="shared" si="1548"/>
        <v/>
      </c>
      <c r="AE1829" t="str">
        <f t="shared" si="1549"/>
        <v/>
      </c>
      <c r="BF1829" t="str">
        <f t="shared" si="1550"/>
        <v/>
      </c>
      <c r="BG1829" t="str">
        <f t="shared" si="1551"/>
        <v/>
      </c>
      <c r="BH1829" t="str">
        <f t="shared" si="1552"/>
        <v/>
      </c>
      <c r="BI1829" t="str">
        <f t="shared" si="1553"/>
        <v/>
      </c>
      <c r="BJ1829" t="str">
        <f t="shared" si="1554"/>
        <v/>
      </c>
      <c r="BK1829" t="str">
        <f t="shared" si="1555"/>
        <v/>
      </c>
      <c r="BL1829" t="str">
        <f t="shared" si="1556"/>
        <v/>
      </c>
      <c r="BM1829" t="str">
        <f t="shared" si="1557"/>
        <v/>
      </c>
      <c r="BN1829" t="str">
        <f t="shared" si="1558"/>
        <v/>
      </c>
      <c r="BO1829" t="str">
        <f t="shared" si="1559"/>
        <v/>
      </c>
      <c r="BP1829" t="str">
        <f t="shared" si="1560"/>
        <v/>
      </c>
      <c r="BQ1829" t="str">
        <f t="shared" si="1561"/>
        <v/>
      </c>
      <c r="BR1829" t="str">
        <f t="shared" si="1562"/>
        <v/>
      </c>
      <c r="BS1829" t="str">
        <f t="shared" si="1563"/>
        <v/>
      </c>
      <c r="BT1829" t="str">
        <f t="shared" si="1564"/>
        <v/>
      </c>
    </row>
    <row r="1830" spans="20:72" x14ac:dyDescent="0.25">
      <c r="T1830" t="str">
        <f t="shared" si="1540"/>
        <v/>
      </c>
      <c r="U1830" t="str">
        <f t="shared" si="1541"/>
        <v/>
      </c>
      <c r="V1830" t="str">
        <f t="shared" si="1542"/>
        <v/>
      </c>
      <c r="W1830" t="str">
        <f>IF(TRIM(INDEX(connections!$A:$A,ROW()))="","",TRIM(INDEX(connections!$A:$A,ROW())))</f>
        <v/>
      </c>
      <c r="X1830" t="str">
        <f>IF($W1830="","",TRIM(INDEX(connections!$B:$B,ROW())))</f>
        <v/>
      </c>
      <c r="Y1830" t="str">
        <f t="shared" si="1543"/>
        <v/>
      </c>
      <c r="Z1830" t="str">
        <f t="shared" si="1544"/>
        <v/>
      </c>
      <c r="AA1830" t="str">
        <f t="shared" si="1545"/>
        <v/>
      </c>
      <c r="AB1830" t="str">
        <f t="shared" si="1546"/>
        <v/>
      </c>
      <c r="AC1830" t="str">
        <f t="shared" si="1547"/>
        <v/>
      </c>
      <c r="AD1830" t="str">
        <f t="shared" si="1548"/>
        <v/>
      </c>
      <c r="AE1830" t="str">
        <f t="shared" si="1549"/>
        <v/>
      </c>
      <c r="BF1830" t="str">
        <f t="shared" si="1550"/>
        <v/>
      </c>
      <c r="BG1830" t="str">
        <f t="shared" si="1551"/>
        <v/>
      </c>
      <c r="BH1830" t="str">
        <f t="shared" si="1552"/>
        <v/>
      </c>
      <c r="BI1830" t="str">
        <f t="shared" si="1553"/>
        <v/>
      </c>
      <c r="BJ1830" t="str">
        <f t="shared" si="1554"/>
        <v/>
      </c>
      <c r="BK1830" t="str">
        <f t="shared" si="1555"/>
        <v/>
      </c>
      <c r="BL1830" t="str">
        <f t="shared" si="1556"/>
        <v/>
      </c>
      <c r="BM1830" t="str">
        <f t="shared" si="1557"/>
        <v/>
      </c>
      <c r="BN1830" t="str">
        <f t="shared" si="1558"/>
        <v/>
      </c>
      <c r="BO1830" t="str">
        <f t="shared" si="1559"/>
        <v/>
      </c>
      <c r="BP1830" t="str">
        <f t="shared" si="1560"/>
        <v/>
      </c>
      <c r="BQ1830" t="str">
        <f t="shared" si="1561"/>
        <v/>
      </c>
      <c r="BR1830" t="str">
        <f t="shared" si="1562"/>
        <v/>
      </c>
      <c r="BS1830" t="str">
        <f t="shared" si="1563"/>
        <v/>
      </c>
      <c r="BT1830" t="str">
        <f t="shared" si="1564"/>
        <v/>
      </c>
    </row>
    <row r="1831" spans="20:72" x14ac:dyDescent="0.25">
      <c r="T1831" t="str">
        <f t="shared" si="1540"/>
        <v/>
      </c>
      <c r="U1831" t="str">
        <f t="shared" si="1541"/>
        <v/>
      </c>
      <c r="V1831" t="str">
        <f t="shared" si="1542"/>
        <v/>
      </c>
      <c r="W1831" t="str">
        <f>IF(TRIM(INDEX(connections!$A:$A,ROW()))="","",TRIM(INDEX(connections!$A:$A,ROW())))</f>
        <v/>
      </c>
      <c r="X1831" t="str">
        <f>IF($W1831="","",TRIM(INDEX(connections!$B:$B,ROW())))</f>
        <v/>
      </c>
      <c r="Y1831" t="str">
        <f t="shared" si="1543"/>
        <v/>
      </c>
      <c r="Z1831" t="str">
        <f t="shared" si="1544"/>
        <v/>
      </c>
      <c r="AA1831" t="str">
        <f t="shared" si="1545"/>
        <v/>
      </c>
      <c r="AB1831" t="str">
        <f t="shared" si="1546"/>
        <v/>
      </c>
      <c r="AC1831" t="str">
        <f t="shared" si="1547"/>
        <v/>
      </c>
      <c r="AD1831" t="str">
        <f t="shared" si="1548"/>
        <v/>
      </c>
      <c r="AE1831" t="str">
        <f t="shared" si="1549"/>
        <v/>
      </c>
      <c r="BF1831" t="str">
        <f t="shared" si="1550"/>
        <v/>
      </c>
      <c r="BG1831" t="str">
        <f t="shared" si="1551"/>
        <v/>
      </c>
      <c r="BH1831" t="str">
        <f t="shared" si="1552"/>
        <v/>
      </c>
      <c r="BI1831" t="str">
        <f t="shared" si="1553"/>
        <v/>
      </c>
      <c r="BJ1831" t="str">
        <f t="shared" si="1554"/>
        <v/>
      </c>
      <c r="BK1831" t="str">
        <f t="shared" si="1555"/>
        <v/>
      </c>
      <c r="BL1831" t="str">
        <f t="shared" si="1556"/>
        <v/>
      </c>
      <c r="BM1831" t="str">
        <f t="shared" si="1557"/>
        <v/>
      </c>
      <c r="BN1831" t="str">
        <f t="shared" si="1558"/>
        <v/>
      </c>
      <c r="BO1831" t="str">
        <f t="shared" si="1559"/>
        <v/>
      </c>
      <c r="BP1831" t="str">
        <f t="shared" si="1560"/>
        <v/>
      </c>
      <c r="BQ1831" t="str">
        <f t="shared" si="1561"/>
        <v/>
      </c>
      <c r="BR1831" t="str">
        <f t="shared" si="1562"/>
        <v/>
      </c>
      <c r="BS1831" t="str">
        <f t="shared" si="1563"/>
        <v/>
      </c>
      <c r="BT1831" t="str">
        <f t="shared" si="1564"/>
        <v/>
      </c>
    </row>
    <row r="1832" spans="20:72" x14ac:dyDescent="0.25">
      <c r="T1832" t="str">
        <f t="shared" si="1540"/>
        <v/>
      </c>
      <c r="U1832" t="str">
        <f t="shared" si="1541"/>
        <v/>
      </c>
      <c r="V1832" t="str">
        <f t="shared" si="1542"/>
        <v/>
      </c>
      <c r="W1832" t="str">
        <f>IF(TRIM(INDEX(connections!$A:$A,ROW()))="","",TRIM(INDEX(connections!$A:$A,ROW())))</f>
        <v/>
      </c>
      <c r="X1832" t="str">
        <f>IF($W1832="","",TRIM(INDEX(connections!$B:$B,ROW())))</f>
        <v/>
      </c>
      <c r="Y1832" t="str">
        <f t="shared" si="1543"/>
        <v/>
      </c>
      <c r="Z1832" t="str">
        <f t="shared" si="1544"/>
        <v/>
      </c>
      <c r="AA1832" t="str">
        <f t="shared" si="1545"/>
        <v/>
      </c>
      <c r="AB1832" t="str">
        <f t="shared" si="1546"/>
        <v/>
      </c>
      <c r="AC1832" t="str">
        <f t="shared" si="1547"/>
        <v/>
      </c>
      <c r="AD1832" t="str">
        <f t="shared" si="1548"/>
        <v/>
      </c>
      <c r="AE1832" t="str">
        <f t="shared" si="1549"/>
        <v/>
      </c>
      <c r="BF1832" t="str">
        <f t="shared" si="1550"/>
        <v/>
      </c>
      <c r="BG1832" t="str">
        <f t="shared" si="1551"/>
        <v/>
      </c>
      <c r="BH1832" t="str">
        <f t="shared" si="1552"/>
        <v/>
      </c>
      <c r="BI1832" t="str">
        <f t="shared" si="1553"/>
        <v/>
      </c>
      <c r="BJ1832" t="str">
        <f t="shared" si="1554"/>
        <v/>
      </c>
      <c r="BK1832" t="str">
        <f t="shared" si="1555"/>
        <v/>
      </c>
      <c r="BL1832" t="str">
        <f t="shared" si="1556"/>
        <v/>
      </c>
      <c r="BM1832" t="str">
        <f t="shared" si="1557"/>
        <v/>
      </c>
      <c r="BN1832" t="str">
        <f t="shared" si="1558"/>
        <v/>
      </c>
      <c r="BO1832" t="str">
        <f t="shared" si="1559"/>
        <v/>
      </c>
      <c r="BP1832" t="str">
        <f t="shared" si="1560"/>
        <v/>
      </c>
      <c r="BQ1832" t="str">
        <f t="shared" si="1561"/>
        <v/>
      </c>
      <c r="BR1832" t="str">
        <f t="shared" si="1562"/>
        <v/>
      </c>
      <c r="BS1832" t="str">
        <f t="shared" si="1563"/>
        <v/>
      </c>
      <c r="BT1832" t="str">
        <f t="shared" si="1564"/>
        <v/>
      </c>
    </row>
    <row r="1833" spans="20:72" x14ac:dyDescent="0.25">
      <c r="T1833" t="str">
        <f t="shared" si="1540"/>
        <v/>
      </c>
      <c r="U1833" t="str">
        <f t="shared" si="1541"/>
        <v/>
      </c>
      <c r="V1833" t="str">
        <f t="shared" si="1542"/>
        <v/>
      </c>
      <c r="W1833" t="str">
        <f>IF(TRIM(INDEX(connections!$A:$A,ROW()))="","",TRIM(INDEX(connections!$A:$A,ROW())))</f>
        <v/>
      </c>
      <c r="X1833" t="str">
        <f>IF($W1833="","",TRIM(INDEX(connections!$B:$B,ROW())))</f>
        <v/>
      </c>
      <c r="Y1833" t="str">
        <f t="shared" si="1543"/>
        <v/>
      </c>
      <c r="Z1833" t="str">
        <f t="shared" si="1544"/>
        <v/>
      </c>
      <c r="AA1833" t="str">
        <f t="shared" si="1545"/>
        <v/>
      </c>
      <c r="AB1833" t="str">
        <f t="shared" si="1546"/>
        <v/>
      </c>
      <c r="AC1833" t="str">
        <f t="shared" si="1547"/>
        <v/>
      </c>
      <c r="AD1833" t="str">
        <f t="shared" si="1548"/>
        <v/>
      </c>
      <c r="AE1833" t="str">
        <f t="shared" si="1549"/>
        <v/>
      </c>
      <c r="BF1833" t="str">
        <f t="shared" si="1550"/>
        <v/>
      </c>
      <c r="BG1833" t="str">
        <f t="shared" si="1551"/>
        <v/>
      </c>
      <c r="BH1833" t="str">
        <f t="shared" si="1552"/>
        <v/>
      </c>
      <c r="BI1833" t="str">
        <f t="shared" si="1553"/>
        <v/>
      </c>
      <c r="BJ1833" t="str">
        <f t="shared" si="1554"/>
        <v/>
      </c>
      <c r="BK1833" t="str">
        <f t="shared" si="1555"/>
        <v/>
      </c>
      <c r="BL1833" t="str">
        <f t="shared" si="1556"/>
        <v/>
      </c>
      <c r="BM1833" t="str">
        <f t="shared" si="1557"/>
        <v/>
      </c>
      <c r="BN1833" t="str">
        <f t="shared" si="1558"/>
        <v/>
      </c>
      <c r="BO1833" t="str">
        <f t="shared" si="1559"/>
        <v/>
      </c>
      <c r="BP1833" t="str">
        <f t="shared" si="1560"/>
        <v/>
      </c>
      <c r="BQ1833" t="str">
        <f t="shared" si="1561"/>
        <v/>
      </c>
      <c r="BR1833" t="str">
        <f t="shared" si="1562"/>
        <v/>
      </c>
      <c r="BS1833" t="str">
        <f t="shared" si="1563"/>
        <v/>
      </c>
      <c r="BT1833" t="str">
        <f t="shared" si="1564"/>
        <v/>
      </c>
    </row>
    <row r="1834" spans="20:72" x14ac:dyDescent="0.25">
      <c r="T1834" t="str">
        <f t="shared" si="1540"/>
        <v/>
      </c>
      <c r="U1834" t="str">
        <f t="shared" si="1541"/>
        <v/>
      </c>
      <c r="V1834" t="str">
        <f t="shared" si="1542"/>
        <v/>
      </c>
      <c r="W1834" t="str">
        <f>IF(TRIM(INDEX(connections!$A:$A,ROW()))="","",TRIM(INDEX(connections!$A:$A,ROW())))</f>
        <v/>
      </c>
      <c r="X1834" t="str">
        <f>IF($W1834="","",TRIM(INDEX(connections!$B:$B,ROW())))</f>
        <v/>
      </c>
      <c r="Y1834" t="str">
        <f t="shared" si="1543"/>
        <v/>
      </c>
      <c r="Z1834" t="str">
        <f t="shared" si="1544"/>
        <v/>
      </c>
      <c r="AA1834" t="str">
        <f t="shared" si="1545"/>
        <v/>
      </c>
      <c r="AB1834" t="str">
        <f t="shared" si="1546"/>
        <v/>
      </c>
      <c r="AC1834" t="str">
        <f t="shared" si="1547"/>
        <v/>
      </c>
      <c r="AD1834" t="str">
        <f t="shared" si="1548"/>
        <v/>
      </c>
      <c r="AE1834" t="str">
        <f t="shared" si="1549"/>
        <v/>
      </c>
      <c r="BF1834" t="str">
        <f t="shared" si="1550"/>
        <v/>
      </c>
      <c r="BG1834" t="str">
        <f t="shared" si="1551"/>
        <v/>
      </c>
      <c r="BH1834" t="str">
        <f t="shared" si="1552"/>
        <v/>
      </c>
      <c r="BI1834" t="str">
        <f t="shared" si="1553"/>
        <v/>
      </c>
      <c r="BJ1834" t="str">
        <f t="shared" si="1554"/>
        <v/>
      </c>
      <c r="BK1834" t="str">
        <f t="shared" si="1555"/>
        <v/>
      </c>
      <c r="BL1834" t="str">
        <f t="shared" si="1556"/>
        <v/>
      </c>
      <c r="BM1834" t="str">
        <f t="shared" si="1557"/>
        <v/>
      </c>
      <c r="BN1834" t="str">
        <f t="shared" si="1558"/>
        <v/>
      </c>
      <c r="BO1834" t="str">
        <f t="shared" si="1559"/>
        <v/>
      </c>
      <c r="BP1834" t="str">
        <f t="shared" si="1560"/>
        <v/>
      </c>
      <c r="BQ1834" t="str">
        <f t="shared" si="1561"/>
        <v/>
      </c>
      <c r="BR1834" t="str">
        <f t="shared" si="1562"/>
        <v/>
      </c>
      <c r="BS1834" t="str">
        <f t="shared" si="1563"/>
        <v/>
      </c>
      <c r="BT1834" t="str">
        <f t="shared" si="1564"/>
        <v/>
      </c>
    </row>
    <row r="1835" spans="20:72" x14ac:dyDescent="0.25">
      <c r="T1835" t="str">
        <f t="shared" si="1540"/>
        <v/>
      </c>
      <c r="U1835" t="str">
        <f t="shared" si="1541"/>
        <v/>
      </c>
      <c r="V1835" t="str">
        <f t="shared" si="1542"/>
        <v/>
      </c>
      <c r="W1835" t="str">
        <f>IF(TRIM(INDEX(connections!$A:$A,ROW()))="","",TRIM(INDEX(connections!$A:$A,ROW())))</f>
        <v/>
      </c>
      <c r="X1835" t="str">
        <f>IF($W1835="","",TRIM(INDEX(connections!$B:$B,ROW())))</f>
        <v/>
      </c>
      <c r="Y1835" t="str">
        <f t="shared" si="1543"/>
        <v/>
      </c>
      <c r="Z1835" t="str">
        <f t="shared" si="1544"/>
        <v/>
      </c>
      <c r="AA1835" t="str">
        <f t="shared" si="1545"/>
        <v/>
      </c>
      <c r="AB1835" t="str">
        <f t="shared" si="1546"/>
        <v/>
      </c>
      <c r="AC1835" t="str">
        <f t="shared" si="1547"/>
        <v/>
      </c>
      <c r="AD1835" t="str">
        <f t="shared" si="1548"/>
        <v/>
      </c>
      <c r="AE1835" t="str">
        <f t="shared" si="1549"/>
        <v/>
      </c>
      <c r="BF1835" t="str">
        <f t="shared" si="1550"/>
        <v/>
      </c>
      <c r="BG1835" t="str">
        <f t="shared" si="1551"/>
        <v/>
      </c>
      <c r="BH1835" t="str">
        <f t="shared" si="1552"/>
        <v/>
      </c>
      <c r="BI1835" t="str">
        <f t="shared" si="1553"/>
        <v/>
      </c>
      <c r="BJ1835" t="str">
        <f t="shared" si="1554"/>
        <v/>
      </c>
      <c r="BK1835" t="str">
        <f t="shared" si="1555"/>
        <v/>
      </c>
      <c r="BL1835" t="str">
        <f t="shared" si="1556"/>
        <v/>
      </c>
      <c r="BM1835" t="str">
        <f t="shared" si="1557"/>
        <v/>
      </c>
      <c r="BN1835" t="str">
        <f t="shared" si="1558"/>
        <v/>
      </c>
      <c r="BO1835" t="str">
        <f t="shared" si="1559"/>
        <v/>
      </c>
      <c r="BP1835" t="str">
        <f t="shared" si="1560"/>
        <v/>
      </c>
      <c r="BQ1835" t="str">
        <f t="shared" si="1561"/>
        <v/>
      </c>
      <c r="BR1835" t="str">
        <f t="shared" si="1562"/>
        <v/>
      </c>
      <c r="BS1835" t="str">
        <f t="shared" si="1563"/>
        <v/>
      </c>
      <c r="BT1835" t="str">
        <f t="shared" si="1564"/>
        <v/>
      </c>
    </row>
    <row r="1836" spans="20:72" x14ac:dyDescent="0.25">
      <c r="T1836" t="str">
        <f t="shared" si="1540"/>
        <v/>
      </c>
      <c r="U1836" t="str">
        <f t="shared" si="1541"/>
        <v/>
      </c>
      <c r="V1836" t="str">
        <f t="shared" si="1542"/>
        <v/>
      </c>
      <c r="W1836" t="str">
        <f>IF(TRIM(INDEX(connections!$A:$A,ROW()))="","",TRIM(INDEX(connections!$A:$A,ROW())))</f>
        <v/>
      </c>
      <c r="X1836" t="str">
        <f>IF($W1836="","",TRIM(INDEX(connections!$B:$B,ROW())))</f>
        <v/>
      </c>
      <c r="Y1836" t="str">
        <f t="shared" si="1543"/>
        <v/>
      </c>
      <c r="Z1836" t="str">
        <f t="shared" si="1544"/>
        <v/>
      </c>
      <c r="AA1836" t="str">
        <f t="shared" si="1545"/>
        <v/>
      </c>
      <c r="AB1836" t="str">
        <f t="shared" si="1546"/>
        <v/>
      </c>
      <c r="AC1836" t="str">
        <f t="shared" si="1547"/>
        <v/>
      </c>
      <c r="AD1836" t="str">
        <f t="shared" si="1548"/>
        <v/>
      </c>
      <c r="AE1836" t="str">
        <f t="shared" si="1549"/>
        <v/>
      </c>
      <c r="BF1836" t="str">
        <f t="shared" si="1550"/>
        <v/>
      </c>
      <c r="BG1836" t="str">
        <f t="shared" si="1551"/>
        <v/>
      </c>
      <c r="BH1836" t="str">
        <f t="shared" si="1552"/>
        <v/>
      </c>
      <c r="BI1836" t="str">
        <f t="shared" si="1553"/>
        <v/>
      </c>
      <c r="BJ1836" t="str">
        <f t="shared" si="1554"/>
        <v/>
      </c>
      <c r="BK1836" t="str">
        <f t="shared" si="1555"/>
        <v/>
      </c>
      <c r="BL1836" t="str">
        <f t="shared" si="1556"/>
        <v/>
      </c>
      <c r="BM1836" t="str">
        <f t="shared" si="1557"/>
        <v/>
      </c>
      <c r="BN1836" t="str">
        <f t="shared" si="1558"/>
        <v/>
      </c>
      <c r="BO1836" t="str">
        <f t="shared" si="1559"/>
        <v/>
      </c>
      <c r="BP1836" t="str">
        <f t="shared" si="1560"/>
        <v/>
      </c>
      <c r="BQ1836" t="str">
        <f t="shared" si="1561"/>
        <v/>
      </c>
      <c r="BR1836" t="str">
        <f t="shared" si="1562"/>
        <v/>
      </c>
      <c r="BS1836" t="str">
        <f t="shared" si="1563"/>
        <v/>
      </c>
      <c r="BT1836" t="str">
        <f t="shared" si="1564"/>
        <v/>
      </c>
    </row>
    <row r="1837" spans="20:72" x14ac:dyDescent="0.25">
      <c r="T1837" t="str">
        <f t="shared" si="1540"/>
        <v/>
      </c>
      <c r="U1837" t="str">
        <f t="shared" si="1541"/>
        <v/>
      </c>
      <c r="V1837" t="str">
        <f t="shared" si="1542"/>
        <v/>
      </c>
      <c r="W1837" t="str">
        <f>IF(TRIM(INDEX(connections!$A:$A,ROW()))="","",TRIM(INDEX(connections!$A:$A,ROW())))</f>
        <v/>
      </c>
      <c r="X1837" t="str">
        <f>IF($W1837="","",TRIM(INDEX(connections!$B:$B,ROW())))</f>
        <v/>
      </c>
      <c r="Y1837" t="str">
        <f t="shared" si="1543"/>
        <v/>
      </c>
      <c r="Z1837" t="str">
        <f t="shared" si="1544"/>
        <v/>
      </c>
      <c r="AA1837" t="str">
        <f t="shared" si="1545"/>
        <v/>
      </c>
      <c r="AB1837" t="str">
        <f t="shared" si="1546"/>
        <v/>
      </c>
      <c r="AC1837" t="str">
        <f t="shared" si="1547"/>
        <v/>
      </c>
      <c r="AD1837" t="str">
        <f t="shared" si="1548"/>
        <v/>
      </c>
      <c r="AE1837" t="str">
        <f t="shared" si="1549"/>
        <v/>
      </c>
      <c r="BF1837" t="str">
        <f t="shared" si="1550"/>
        <v/>
      </c>
      <c r="BG1837" t="str">
        <f t="shared" si="1551"/>
        <v/>
      </c>
      <c r="BH1837" t="str">
        <f t="shared" si="1552"/>
        <v/>
      </c>
      <c r="BI1837" t="str">
        <f t="shared" si="1553"/>
        <v/>
      </c>
      <c r="BJ1837" t="str">
        <f t="shared" si="1554"/>
        <v/>
      </c>
      <c r="BK1837" t="str">
        <f t="shared" si="1555"/>
        <v/>
      </c>
      <c r="BL1837" t="str">
        <f t="shared" si="1556"/>
        <v/>
      </c>
      <c r="BM1837" t="str">
        <f t="shared" si="1557"/>
        <v/>
      </c>
      <c r="BN1837" t="str">
        <f t="shared" si="1558"/>
        <v/>
      </c>
      <c r="BO1837" t="str">
        <f t="shared" si="1559"/>
        <v/>
      </c>
      <c r="BP1837" t="str">
        <f t="shared" si="1560"/>
        <v/>
      </c>
      <c r="BQ1837" t="str">
        <f t="shared" si="1561"/>
        <v/>
      </c>
      <c r="BR1837" t="str">
        <f t="shared" si="1562"/>
        <v/>
      </c>
      <c r="BS1837" t="str">
        <f t="shared" si="1563"/>
        <v/>
      </c>
      <c r="BT1837" t="str">
        <f t="shared" si="1564"/>
        <v/>
      </c>
    </row>
    <row r="1838" spans="20:72" x14ac:dyDescent="0.25">
      <c r="T1838" t="str">
        <f t="shared" si="1540"/>
        <v/>
      </c>
      <c r="U1838" t="str">
        <f t="shared" si="1541"/>
        <v/>
      </c>
      <c r="V1838" t="str">
        <f t="shared" si="1542"/>
        <v/>
      </c>
      <c r="W1838" t="str">
        <f>IF(TRIM(INDEX(connections!$A:$A,ROW()))="","",TRIM(INDEX(connections!$A:$A,ROW())))</f>
        <v/>
      </c>
      <c r="X1838" t="str">
        <f>IF($W1838="","",TRIM(INDEX(connections!$B:$B,ROW())))</f>
        <v/>
      </c>
      <c r="Y1838" t="str">
        <f t="shared" si="1543"/>
        <v/>
      </c>
      <c r="Z1838" t="str">
        <f t="shared" si="1544"/>
        <v/>
      </c>
      <c r="AA1838" t="str">
        <f t="shared" si="1545"/>
        <v/>
      </c>
      <c r="AB1838" t="str">
        <f t="shared" si="1546"/>
        <v/>
      </c>
      <c r="AC1838" t="str">
        <f t="shared" si="1547"/>
        <v/>
      </c>
      <c r="AD1838" t="str">
        <f t="shared" si="1548"/>
        <v/>
      </c>
      <c r="AE1838" t="str">
        <f t="shared" si="1549"/>
        <v/>
      </c>
      <c r="BF1838" t="str">
        <f t="shared" si="1550"/>
        <v/>
      </c>
      <c r="BG1838" t="str">
        <f t="shared" si="1551"/>
        <v/>
      </c>
      <c r="BH1838" t="str">
        <f t="shared" si="1552"/>
        <v/>
      </c>
      <c r="BI1838" t="str">
        <f t="shared" si="1553"/>
        <v/>
      </c>
      <c r="BJ1838" t="str">
        <f t="shared" si="1554"/>
        <v/>
      </c>
      <c r="BK1838" t="str">
        <f t="shared" si="1555"/>
        <v/>
      </c>
      <c r="BL1838" t="str">
        <f t="shared" si="1556"/>
        <v/>
      </c>
      <c r="BM1838" t="str">
        <f t="shared" si="1557"/>
        <v/>
      </c>
      <c r="BN1838" t="str">
        <f t="shared" si="1558"/>
        <v/>
      </c>
      <c r="BO1838" t="str">
        <f t="shared" si="1559"/>
        <v/>
      </c>
      <c r="BP1838" t="str">
        <f t="shared" si="1560"/>
        <v/>
      </c>
      <c r="BQ1838" t="str">
        <f t="shared" si="1561"/>
        <v/>
      </c>
      <c r="BR1838" t="str">
        <f t="shared" si="1562"/>
        <v/>
      </c>
      <c r="BS1838" t="str">
        <f t="shared" si="1563"/>
        <v/>
      </c>
      <c r="BT1838" t="str">
        <f t="shared" si="1564"/>
        <v/>
      </c>
    </row>
    <row r="1839" spans="20:72" x14ac:dyDescent="0.25">
      <c r="T1839" t="str">
        <f t="shared" si="1540"/>
        <v/>
      </c>
      <c r="U1839" t="str">
        <f t="shared" si="1541"/>
        <v/>
      </c>
      <c r="V1839" t="str">
        <f t="shared" si="1542"/>
        <v/>
      </c>
      <c r="W1839" t="str">
        <f>IF(TRIM(INDEX(connections!$A:$A,ROW()))="","",TRIM(INDEX(connections!$A:$A,ROW())))</f>
        <v/>
      </c>
      <c r="X1839" t="str">
        <f>IF($W1839="","",TRIM(INDEX(connections!$B:$B,ROW())))</f>
        <v/>
      </c>
      <c r="Y1839" t="str">
        <f t="shared" si="1543"/>
        <v/>
      </c>
      <c r="Z1839" t="str">
        <f t="shared" si="1544"/>
        <v/>
      </c>
      <c r="AA1839" t="str">
        <f t="shared" si="1545"/>
        <v/>
      </c>
      <c r="AB1839" t="str">
        <f t="shared" si="1546"/>
        <v/>
      </c>
      <c r="AC1839" t="str">
        <f t="shared" si="1547"/>
        <v/>
      </c>
      <c r="AD1839" t="str">
        <f t="shared" si="1548"/>
        <v/>
      </c>
      <c r="AE1839" t="str">
        <f t="shared" si="1549"/>
        <v/>
      </c>
      <c r="BF1839" t="str">
        <f t="shared" si="1550"/>
        <v/>
      </c>
      <c r="BG1839" t="str">
        <f t="shared" si="1551"/>
        <v/>
      </c>
      <c r="BH1839" t="str">
        <f t="shared" si="1552"/>
        <v/>
      </c>
      <c r="BI1839" t="str">
        <f t="shared" si="1553"/>
        <v/>
      </c>
      <c r="BJ1839" t="str">
        <f t="shared" si="1554"/>
        <v/>
      </c>
      <c r="BK1839" t="str">
        <f t="shared" si="1555"/>
        <v/>
      </c>
      <c r="BL1839" t="str">
        <f t="shared" si="1556"/>
        <v/>
      </c>
      <c r="BM1839" t="str">
        <f t="shared" si="1557"/>
        <v/>
      </c>
      <c r="BN1839" t="str">
        <f t="shared" si="1558"/>
        <v/>
      </c>
      <c r="BO1839" t="str">
        <f t="shared" si="1559"/>
        <v/>
      </c>
      <c r="BP1839" t="str">
        <f t="shared" si="1560"/>
        <v/>
      </c>
      <c r="BQ1839" t="str">
        <f t="shared" si="1561"/>
        <v/>
      </c>
      <c r="BR1839" t="str">
        <f t="shared" si="1562"/>
        <v/>
      </c>
      <c r="BS1839" t="str">
        <f t="shared" si="1563"/>
        <v/>
      </c>
      <c r="BT1839" t="str">
        <f t="shared" si="1564"/>
        <v/>
      </c>
    </row>
    <row r="1840" spans="20:72" x14ac:dyDescent="0.25">
      <c r="T1840" t="str">
        <f t="shared" si="1540"/>
        <v/>
      </c>
      <c r="U1840" t="str">
        <f t="shared" si="1541"/>
        <v/>
      </c>
      <c r="V1840" t="str">
        <f t="shared" si="1542"/>
        <v/>
      </c>
      <c r="W1840" t="str">
        <f>IF(TRIM(INDEX(connections!$A:$A,ROW()))="","",TRIM(INDEX(connections!$A:$A,ROW())))</f>
        <v/>
      </c>
      <c r="X1840" t="str">
        <f>IF($W1840="","",TRIM(INDEX(connections!$B:$B,ROW())))</f>
        <v/>
      </c>
      <c r="Y1840" t="str">
        <f t="shared" si="1543"/>
        <v/>
      </c>
      <c r="Z1840" t="str">
        <f t="shared" si="1544"/>
        <v/>
      </c>
      <c r="AA1840" t="str">
        <f t="shared" si="1545"/>
        <v/>
      </c>
      <c r="AB1840" t="str">
        <f t="shared" si="1546"/>
        <v/>
      </c>
      <c r="AC1840" t="str">
        <f t="shared" si="1547"/>
        <v/>
      </c>
      <c r="AD1840" t="str">
        <f t="shared" si="1548"/>
        <v/>
      </c>
      <c r="AE1840" t="str">
        <f t="shared" si="1549"/>
        <v/>
      </c>
      <c r="BF1840" t="str">
        <f t="shared" si="1550"/>
        <v/>
      </c>
      <c r="BG1840" t="str">
        <f t="shared" si="1551"/>
        <v/>
      </c>
      <c r="BH1840" t="str">
        <f t="shared" si="1552"/>
        <v/>
      </c>
      <c r="BI1840" t="str">
        <f t="shared" si="1553"/>
        <v/>
      </c>
      <c r="BJ1840" t="str">
        <f t="shared" si="1554"/>
        <v/>
      </c>
      <c r="BK1840" t="str">
        <f t="shared" si="1555"/>
        <v/>
      </c>
      <c r="BL1840" t="str">
        <f t="shared" si="1556"/>
        <v/>
      </c>
      <c r="BM1840" t="str">
        <f t="shared" si="1557"/>
        <v/>
      </c>
      <c r="BN1840" t="str">
        <f t="shared" si="1558"/>
        <v/>
      </c>
      <c r="BO1840" t="str">
        <f t="shared" si="1559"/>
        <v/>
      </c>
      <c r="BP1840" t="str">
        <f t="shared" si="1560"/>
        <v/>
      </c>
      <c r="BQ1840" t="str">
        <f t="shared" si="1561"/>
        <v/>
      </c>
      <c r="BR1840" t="str">
        <f t="shared" si="1562"/>
        <v/>
      </c>
      <c r="BS1840" t="str">
        <f t="shared" si="1563"/>
        <v/>
      </c>
      <c r="BT1840" t="str">
        <f t="shared" si="1564"/>
        <v/>
      </c>
    </row>
    <row r="1841" spans="20:72" x14ac:dyDescent="0.25">
      <c r="T1841" t="str">
        <f t="shared" si="1540"/>
        <v/>
      </c>
      <c r="U1841" t="str">
        <f t="shared" si="1541"/>
        <v/>
      </c>
      <c r="V1841" t="str">
        <f t="shared" si="1542"/>
        <v/>
      </c>
      <c r="W1841" t="str">
        <f>IF(TRIM(INDEX(connections!$A:$A,ROW()))="","",TRIM(INDEX(connections!$A:$A,ROW())))</f>
        <v/>
      </c>
      <c r="X1841" t="str">
        <f>IF($W1841="","",TRIM(INDEX(connections!$B:$B,ROW())))</f>
        <v/>
      </c>
      <c r="Y1841" t="str">
        <f t="shared" si="1543"/>
        <v/>
      </c>
      <c r="Z1841" t="str">
        <f t="shared" si="1544"/>
        <v/>
      </c>
      <c r="AA1841" t="str">
        <f t="shared" si="1545"/>
        <v/>
      </c>
      <c r="AB1841" t="str">
        <f t="shared" si="1546"/>
        <v/>
      </c>
      <c r="AC1841" t="str">
        <f t="shared" si="1547"/>
        <v/>
      </c>
      <c r="AD1841" t="str">
        <f t="shared" si="1548"/>
        <v/>
      </c>
      <c r="AE1841" t="str">
        <f t="shared" si="1549"/>
        <v/>
      </c>
      <c r="BF1841" t="str">
        <f t="shared" si="1550"/>
        <v/>
      </c>
      <c r="BG1841" t="str">
        <f t="shared" si="1551"/>
        <v/>
      </c>
      <c r="BH1841" t="str">
        <f t="shared" si="1552"/>
        <v/>
      </c>
      <c r="BI1841" t="str">
        <f t="shared" si="1553"/>
        <v/>
      </c>
      <c r="BJ1841" t="str">
        <f t="shared" si="1554"/>
        <v/>
      </c>
      <c r="BK1841" t="str">
        <f t="shared" si="1555"/>
        <v/>
      </c>
      <c r="BL1841" t="str">
        <f t="shared" si="1556"/>
        <v/>
      </c>
      <c r="BM1841" t="str">
        <f t="shared" si="1557"/>
        <v/>
      </c>
      <c r="BN1841" t="str">
        <f t="shared" si="1558"/>
        <v/>
      </c>
      <c r="BO1841" t="str">
        <f t="shared" si="1559"/>
        <v/>
      </c>
      <c r="BP1841" t="str">
        <f t="shared" si="1560"/>
        <v/>
      </c>
      <c r="BQ1841" t="str">
        <f t="shared" si="1561"/>
        <v/>
      </c>
      <c r="BR1841" t="str">
        <f t="shared" si="1562"/>
        <v/>
      </c>
      <c r="BS1841" t="str">
        <f t="shared" si="1563"/>
        <v/>
      </c>
      <c r="BT1841" t="str">
        <f t="shared" si="1564"/>
        <v/>
      </c>
    </row>
    <row r="1842" spans="20:72" x14ac:dyDescent="0.25">
      <c r="T1842" t="str">
        <f t="shared" si="1540"/>
        <v/>
      </c>
      <c r="U1842" t="str">
        <f t="shared" si="1541"/>
        <v/>
      </c>
      <c r="V1842" t="str">
        <f t="shared" si="1542"/>
        <v/>
      </c>
      <c r="W1842" t="str">
        <f>IF(TRIM(INDEX(connections!$A:$A,ROW()))="","",TRIM(INDEX(connections!$A:$A,ROW())))</f>
        <v/>
      </c>
      <c r="X1842" t="str">
        <f>IF($W1842="","",TRIM(INDEX(connections!$B:$B,ROW())))</f>
        <v/>
      </c>
      <c r="Y1842" t="str">
        <f t="shared" si="1543"/>
        <v/>
      </c>
      <c r="Z1842" t="str">
        <f t="shared" si="1544"/>
        <v/>
      </c>
      <c r="AA1842" t="str">
        <f t="shared" si="1545"/>
        <v/>
      </c>
      <c r="AB1842" t="str">
        <f t="shared" si="1546"/>
        <v/>
      </c>
      <c r="AC1842" t="str">
        <f t="shared" si="1547"/>
        <v/>
      </c>
      <c r="AD1842" t="str">
        <f t="shared" si="1548"/>
        <v/>
      </c>
      <c r="AE1842" t="str">
        <f t="shared" si="1549"/>
        <v/>
      </c>
      <c r="BF1842" t="str">
        <f t="shared" si="1550"/>
        <v/>
      </c>
      <c r="BG1842" t="str">
        <f t="shared" si="1551"/>
        <v/>
      </c>
      <c r="BH1842" t="str">
        <f t="shared" si="1552"/>
        <v/>
      </c>
      <c r="BI1842" t="str">
        <f t="shared" si="1553"/>
        <v/>
      </c>
      <c r="BJ1842" t="str">
        <f t="shared" si="1554"/>
        <v/>
      </c>
      <c r="BK1842" t="str">
        <f t="shared" si="1555"/>
        <v/>
      </c>
      <c r="BL1842" t="str">
        <f t="shared" si="1556"/>
        <v/>
      </c>
      <c r="BM1842" t="str">
        <f t="shared" si="1557"/>
        <v/>
      </c>
      <c r="BN1842" t="str">
        <f t="shared" si="1558"/>
        <v/>
      </c>
      <c r="BO1842" t="str">
        <f t="shared" si="1559"/>
        <v/>
      </c>
      <c r="BP1842" t="str">
        <f t="shared" si="1560"/>
        <v/>
      </c>
      <c r="BQ1842" t="str">
        <f t="shared" si="1561"/>
        <v/>
      </c>
      <c r="BR1842" t="str">
        <f t="shared" si="1562"/>
        <v/>
      </c>
      <c r="BS1842" t="str">
        <f t="shared" si="1563"/>
        <v/>
      </c>
      <c r="BT1842" t="str">
        <f t="shared" si="1564"/>
        <v/>
      </c>
    </row>
    <row r="1843" spans="20:72" x14ac:dyDescent="0.25">
      <c r="T1843" t="str">
        <f t="shared" si="1540"/>
        <v/>
      </c>
      <c r="U1843" t="str">
        <f t="shared" si="1541"/>
        <v/>
      </c>
      <c r="V1843" t="str">
        <f t="shared" si="1542"/>
        <v/>
      </c>
      <c r="W1843" t="str">
        <f>IF(TRIM(INDEX(connections!$A:$A,ROW()))="","",TRIM(INDEX(connections!$A:$A,ROW())))</f>
        <v/>
      </c>
      <c r="X1843" t="str">
        <f>IF($W1843="","",TRIM(INDEX(connections!$B:$B,ROW())))</f>
        <v/>
      </c>
      <c r="Y1843" t="str">
        <f t="shared" si="1543"/>
        <v/>
      </c>
      <c r="Z1843" t="str">
        <f t="shared" si="1544"/>
        <v/>
      </c>
      <c r="AA1843" t="str">
        <f t="shared" si="1545"/>
        <v/>
      </c>
      <c r="AB1843" t="str">
        <f t="shared" si="1546"/>
        <v/>
      </c>
      <c r="AC1843" t="str">
        <f t="shared" si="1547"/>
        <v/>
      </c>
      <c r="AD1843" t="str">
        <f t="shared" si="1548"/>
        <v/>
      </c>
      <c r="AE1843" t="str">
        <f t="shared" si="1549"/>
        <v/>
      </c>
      <c r="BF1843" t="str">
        <f t="shared" si="1550"/>
        <v/>
      </c>
      <c r="BG1843" t="str">
        <f t="shared" si="1551"/>
        <v/>
      </c>
      <c r="BH1843" t="str">
        <f t="shared" si="1552"/>
        <v/>
      </c>
      <c r="BI1843" t="str">
        <f t="shared" si="1553"/>
        <v/>
      </c>
      <c r="BJ1843" t="str">
        <f t="shared" si="1554"/>
        <v/>
      </c>
      <c r="BK1843" t="str">
        <f t="shared" si="1555"/>
        <v/>
      </c>
      <c r="BL1843" t="str">
        <f t="shared" si="1556"/>
        <v/>
      </c>
      <c r="BM1843" t="str">
        <f t="shared" si="1557"/>
        <v/>
      </c>
      <c r="BN1843" t="str">
        <f t="shared" si="1558"/>
        <v/>
      </c>
      <c r="BO1843" t="str">
        <f t="shared" si="1559"/>
        <v/>
      </c>
      <c r="BP1843" t="str">
        <f t="shared" si="1560"/>
        <v/>
      </c>
      <c r="BQ1843" t="str">
        <f t="shared" si="1561"/>
        <v/>
      </c>
      <c r="BR1843" t="str">
        <f t="shared" si="1562"/>
        <v/>
      </c>
      <c r="BS1843" t="str">
        <f t="shared" si="1563"/>
        <v/>
      </c>
      <c r="BT1843" t="str">
        <f t="shared" si="1564"/>
        <v/>
      </c>
    </row>
    <row r="1844" spans="20:72" x14ac:dyDescent="0.25">
      <c r="T1844" t="str">
        <f t="shared" si="1540"/>
        <v/>
      </c>
      <c r="U1844" t="str">
        <f t="shared" si="1541"/>
        <v/>
      </c>
      <c r="V1844" t="str">
        <f t="shared" si="1542"/>
        <v/>
      </c>
      <c r="W1844" t="str">
        <f>IF(TRIM(INDEX(connections!$A:$A,ROW()))="","",TRIM(INDEX(connections!$A:$A,ROW())))</f>
        <v/>
      </c>
      <c r="X1844" t="str">
        <f>IF($W1844="","",TRIM(INDEX(connections!$B:$B,ROW())))</f>
        <v/>
      </c>
      <c r="Y1844" t="str">
        <f t="shared" si="1543"/>
        <v/>
      </c>
      <c r="Z1844" t="str">
        <f t="shared" si="1544"/>
        <v/>
      </c>
      <c r="AA1844" t="str">
        <f t="shared" si="1545"/>
        <v/>
      </c>
      <c r="AB1844" t="str">
        <f t="shared" si="1546"/>
        <v/>
      </c>
      <c r="AC1844" t="str">
        <f t="shared" si="1547"/>
        <v/>
      </c>
      <c r="AD1844" t="str">
        <f t="shared" si="1548"/>
        <v/>
      </c>
      <c r="AE1844" t="str">
        <f t="shared" si="1549"/>
        <v/>
      </c>
      <c r="BF1844" t="str">
        <f t="shared" si="1550"/>
        <v/>
      </c>
      <c r="BG1844" t="str">
        <f t="shared" si="1551"/>
        <v/>
      </c>
      <c r="BH1844" t="str">
        <f t="shared" si="1552"/>
        <v/>
      </c>
      <c r="BI1844" t="str">
        <f t="shared" si="1553"/>
        <v/>
      </c>
      <c r="BJ1844" t="str">
        <f t="shared" si="1554"/>
        <v/>
      </c>
      <c r="BK1844" t="str">
        <f t="shared" si="1555"/>
        <v/>
      </c>
      <c r="BL1844" t="str">
        <f t="shared" si="1556"/>
        <v/>
      </c>
      <c r="BM1844" t="str">
        <f t="shared" si="1557"/>
        <v/>
      </c>
      <c r="BN1844" t="str">
        <f t="shared" si="1558"/>
        <v/>
      </c>
      <c r="BO1844" t="str">
        <f t="shared" si="1559"/>
        <v/>
      </c>
      <c r="BP1844" t="str">
        <f t="shared" si="1560"/>
        <v/>
      </c>
      <c r="BQ1844" t="str">
        <f t="shared" si="1561"/>
        <v/>
      </c>
      <c r="BR1844" t="str">
        <f t="shared" si="1562"/>
        <v/>
      </c>
      <c r="BS1844" t="str">
        <f t="shared" si="1563"/>
        <v/>
      </c>
      <c r="BT1844" t="str">
        <f t="shared" si="1564"/>
        <v/>
      </c>
    </row>
    <row r="1845" spans="20:72" x14ac:dyDescent="0.25">
      <c r="T1845" t="str">
        <f t="shared" si="1540"/>
        <v/>
      </c>
      <c r="U1845" t="str">
        <f t="shared" si="1541"/>
        <v/>
      </c>
      <c r="V1845" t="str">
        <f t="shared" si="1542"/>
        <v/>
      </c>
      <c r="W1845" t="str">
        <f>IF(TRIM(INDEX(connections!$A:$A,ROW()))="","",TRIM(INDEX(connections!$A:$A,ROW())))</f>
        <v/>
      </c>
      <c r="X1845" t="str">
        <f>IF($W1845="","",TRIM(INDEX(connections!$B:$B,ROW())))</f>
        <v/>
      </c>
      <c r="Y1845" t="str">
        <f t="shared" si="1543"/>
        <v/>
      </c>
      <c r="Z1845" t="str">
        <f t="shared" si="1544"/>
        <v/>
      </c>
      <c r="AA1845" t="str">
        <f t="shared" si="1545"/>
        <v/>
      </c>
      <c r="AB1845" t="str">
        <f t="shared" si="1546"/>
        <v/>
      </c>
      <c r="AC1845" t="str">
        <f t="shared" si="1547"/>
        <v/>
      </c>
      <c r="AD1845" t="str">
        <f t="shared" si="1548"/>
        <v/>
      </c>
      <c r="AE1845" t="str">
        <f t="shared" si="1549"/>
        <v/>
      </c>
      <c r="BF1845" t="str">
        <f t="shared" si="1550"/>
        <v/>
      </c>
      <c r="BG1845" t="str">
        <f t="shared" si="1551"/>
        <v/>
      </c>
      <c r="BH1845" t="str">
        <f t="shared" si="1552"/>
        <v/>
      </c>
      <c r="BI1845" t="str">
        <f t="shared" si="1553"/>
        <v/>
      </c>
      <c r="BJ1845" t="str">
        <f t="shared" si="1554"/>
        <v/>
      </c>
      <c r="BK1845" t="str">
        <f t="shared" si="1555"/>
        <v/>
      </c>
      <c r="BL1845" t="str">
        <f t="shared" si="1556"/>
        <v/>
      </c>
      <c r="BM1845" t="str">
        <f t="shared" si="1557"/>
        <v/>
      </c>
      <c r="BN1845" t="str">
        <f t="shared" si="1558"/>
        <v/>
      </c>
      <c r="BO1845" t="str">
        <f t="shared" si="1559"/>
        <v/>
      </c>
      <c r="BP1845" t="str">
        <f t="shared" si="1560"/>
        <v/>
      </c>
      <c r="BQ1845" t="str">
        <f t="shared" si="1561"/>
        <v/>
      </c>
      <c r="BR1845" t="str">
        <f t="shared" si="1562"/>
        <v/>
      </c>
      <c r="BS1845" t="str">
        <f t="shared" si="1563"/>
        <v/>
      </c>
      <c r="BT1845" t="str">
        <f t="shared" si="1564"/>
        <v/>
      </c>
    </row>
    <row r="1846" spans="20:72" x14ac:dyDescent="0.25">
      <c r="T1846" t="str">
        <f t="shared" si="1540"/>
        <v/>
      </c>
      <c r="U1846" t="str">
        <f t="shared" si="1541"/>
        <v/>
      </c>
      <c r="V1846" t="str">
        <f t="shared" si="1542"/>
        <v/>
      </c>
      <c r="W1846" t="str">
        <f>IF(TRIM(INDEX(connections!$A:$A,ROW()))="","",TRIM(INDEX(connections!$A:$A,ROW())))</f>
        <v/>
      </c>
      <c r="X1846" t="str">
        <f>IF($W1846="","",TRIM(INDEX(connections!$B:$B,ROW())))</f>
        <v/>
      </c>
      <c r="Y1846" t="str">
        <f t="shared" si="1543"/>
        <v/>
      </c>
      <c r="Z1846" t="str">
        <f t="shared" si="1544"/>
        <v/>
      </c>
      <c r="AA1846" t="str">
        <f t="shared" si="1545"/>
        <v/>
      </c>
      <c r="AB1846" t="str">
        <f t="shared" si="1546"/>
        <v/>
      </c>
      <c r="AC1846" t="str">
        <f t="shared" si="1547"/>
        <v/>
      </c>
      <c r="AD1846" t="str">
        <f t="shared" si="1548"/>
        <v/>
      </c>
      <c r="AE1846" t="str">
        <f t="shared" si="1549"/>
        <v/>
      </c>
      <c r="BF1846" t="str">
        <f t="shared" si="1550"/>
        <v/>
      </c>
      <c r="BG1846" t="str">
        <f t="shared" si="1551"/>
        <v/>
      </c>
      <c r="BH1846" t="str">
        <f t="shared" si="1552"/>
        <v/>
      </c>
      <c r="BI1846" t="str">
        <f t="shared" si="1553"/>
        <v/>
      </c>
      <c r="BJ1846" t="str">
        <f t="shared" si="1554"/>
        <v/>
      </c>
      <c r="BK1846" t="str">
        <f t="shared" si="1555"/>
        <v/>
      </c>
      <c r="BL1846" t="str">
        <f t="shared" si="1556"/>
        <v/>
      </c>
      <c r="BM1846" t="str">
        <f t="shared" si="1557"/>
        <v/>
      </c>
      <c r="BN1846" t="str">
        <f t="shared" si="1558"/>
        <v/>
      </c>
      <c r="BO1846" t="str">
        <f t="shared" si="1559"/>
        <v/>
      </c>
      <c r="BP1846" t="str">
        <f t="shared" si="1560"/>
        <v/>
      </c>
      <c r="BQ1846" t="str">
        <f t="shared" si="1561"/>
        <v/>
      </c>
      <c r="BR1846" t="str">
        <f t="shared" si="1562"/>
        <v/>
      </c>
      <c r="BS1846" t="str">
        <f t="shared" si="1563"/>
        <v/>
      </c>
      <c r="BT1846" t="str">
        <f t="shared" si="1564"/>
        <v/>
      </c>
    </row>
    <row r="1847" spans="20:72" x14ac:dyDescent="0.25">
      <c r="T1847" t="str">
        <f t="shared" si="1540"/>
        <v/>
      </c>
      <c r="U1847" t="str">
        <f t="shared" si="1541"/>
        <v/>
      </c>
      <c r="V1847" t="str">
        <f t="shared" si="1542"/>
        <v/>
      </c>
      <c r="W1847" t="str">
        <f>IF(TRIM(INDEX(connections!$A:$A,ROW()))="","",TRIM(INDEX(connections!$A:$A,ROW())))</f>
        <v/>
      </c>
      <c r="X1847" t="str">
        <f>IF($W1847="","",TRIM(INDEX(connections!$B:$B,ROW())))</f>
        <v/>
      </c>
      <c r="Y1847" t="str">
        <f t="shared" si="1543"/>
        <v/>
      </c>
      <c r="Z1847" t="str">
        <f t="shared" si="1544"/>
        <v/>
      </c>
      <c r="AA1847" t="str">
        <f t="shared" si="1545"/>
        <v/>
      </c>
      <c r="AB1847" t="str">
        <f t="shared" si="1546"/>
        <v/>
      </c>
      <c r="AC1847" t="str">
        <f t="shared" si="1547"/>
        <v/>
      </c>
      <c r="AD1847" t="str">
        <f t="shared" si="1548"/>
        <v/>
      </c>
      <c r="AE1847" t="str">
        <f t="shared" si="1549"/>
        <v/>
      </c>
      <c r="BF1847" t="str">
        <f t="shared" si="1550"/>
        <v/>
      </c>
      <c r="BG1847" t="str">
        <f t="shared" si="1551"/>
        <v/>
      </c>
      <c r="BH1847" t="str">
        <f t="shared" si="1552"/>
        <v/>
      </c>
      <c r="BI1847" t="str">
        <f t="shared" si="1553"/>
        <v/>
      </c>
      <c r="BJ1847" t="str">
        <f t="shared" si="1554"/>
        <v/>
      </c>
      <c r="BK1847" t="str">
        <f t="shared" si="1555"/>
        <v/>
      </c>
      <c r="BL1847" t="str">
        <f t="shared" si="1556"/>
        <v/>
      </c>
      <c r="BM1847" t="str">
        <f t="shared" si="1557"/>
        <v/>
      </c>
      <c r="BN1847" t="str">
        <f t="shared" si="1558"/>
        <v/>
      </c>
      <c r="BO1847" t="str">
        <f t="shared" si="1559"/>
        <v/>
      </c>
      <c r="BP1847" t="str">
        <f t="shared" si="1560"/>
        <v/>
      </c>
      <c r="BQ1847" t="str">
        <f t="shared" si="1561"/>
        <v/>
      </c>
      <c r="BR1847" t="str">
        <f t="shared" si="1562"/>
        <v/>
      </c>
      <c r="BS1847" t="str">
        <f t="shared" si="1563"/>
        <v/>
      </c>
      <c r="BT1847" t="str">
        <f t="shared" si="1564"/>
        <v/>
      </c>
    </row>
    <row r="1848" spans="20:72" x14ac:dyDescent="0.25">
      <c r="T1848" t="str">
        <f t="shared" si="1540"/>
        <v/>
      </c>
      <c r="U1848" t="str">
        <f t="shared" si="1541"/>
        <v/>
      </c>
      <c r="V1848" t="str">
        <f t="shared" si="1542"/>
        <v/>
      </c>
      <c r="W1848" t="str">
        <f>IF(TRIM(INDEX(connections!$A:$A,ROW()))="","",TRIM(INDEX(connections!$A:$A,ROW())))</f>
        <v/>
      </c>
      <c r="X1848" t="str">
        <f>IF($W1848="","",TRIM(INDEX(connections!$B:$B,ROW())))</f>
        <v/>
      </c>
      <c r="Y1848" t="str">
        <f t="shared" si="1543"/>
        <v/>
      </c>
      <c r="Z1848" t="str">
        <f t="shared" si="1544"/>
        <v/>
      </c>
      <c r="AA1848" t="str">
        <f t="shared" si="1545"/>
        <v/>
      </c>
      <c r="AB1848" t="str">
        <f t="shared" si="1546"/>
        <v/>
      </c>
      <c r="AC1848" t="str">
        <f t="shared" si="1547"/>
        <v/>
      </c>
      <c r="AD1848" t="str">
        <f t="shared" si="1548"/>
        <v/>
      </c>
      <c r="AE1848" t="str">
        <f t="shared" si="1549"/>
        <v/>
      </c>
      <c r="BF1848" t="str">
        <f t="shared" si="1550"/>
        <v/>
      </c>
      <c r="BG1848" t="str">
        <f t="shared" si="1551"/>
        <v/>
      </c>
      <c r="BH1848" t="str">
        <f t="shared" si="1552"/>
        <v/>
      </c>
      <c r="BI1848" t="str">
        <f t="shared" si="1553"/>
        <v/>
      </c>
      <c r="BJ1848" t="str">
        <f t="shared" si="1554"/>
        <v/>
      </c>
      <c r="BK1848" t="str">
        <f t="shared" si="1555"/>
        <v/>
      </c>
      <c r="BL1848" t="str">
        <f t="shared" si="1556"/>
        <v/>
      </c>
      <c r="BM1848" t="str">
        <f t="shared" si="1557"/>
        <v/>
      </c>
      <c r="BN1848" t="str">
        <f t="shared" si="1558"/>
        <v/>
      </c>
      <c r="BO1848" t="str">
        <f t="shared" si="1559"/>
        <v/>
      </c>
      <c r="BP1848" t="str">
        <f t="shared" si="1560"/>
        <v/>
      </c>
      <c r="BQ1848" t="str">
        <f t="shared" si="1561"/>
        <v/>
      </c>
      <c r="BR1848" t="str">
        <f t="shared" si="1562"/>
        <v/>
      </c>
      <c r="BS1848" t="str">
        <f t="shared" si="1563"/>
        <v/>
      </c>
      <c r="BT1848" t="str">
        <f t="shared" si="1564"/>
        <v/>
      </c>
    </row>
    <row r="1849" spans="20:72" x14ac:dyDescent="0.25">
      <c r="T1849" t="str">
        <f t="shared" si="1540"/>
        <v/>
      </c>
      <c r="U1849" t="str">
        <f t="shared" si="1541"/>
        <v/>
      </c>
      <c r="V1849" t="str">
        <f t="shared" si="1542"/>
        <v/>
      </c>
      <c r="W1849" t="str">
        <f>IF(TRIM(INDEX(connections!$A:$A,ROW()))="","",TRIM(INDEX(connections!$A:$A,ROW())))</f>
        <v/>
      </c>
      <c r="X1849" t="str">
        <f>IF($W1849="","",TRIM(INDEX(connections!$B:$B,ROW())))</f>
        <v/>
      </c>
      <c r="Y1849" t="str">
        <f t="shared" si="1543"/>
        <v/>
      </c>
      <c r="Z1849" t="str">
        <f t="shared" si="1544"/>
        <v/>
      </c>
      <c r="AA1849" t="str">
        <f t="shared" si="1545"/>
        <v/>
      </c>
      <c r="AB1849" t="str">
        <f t="shared" si="1546"/>
        <v/>
      </c>
      <c r="AC1849" t="str">
        <f t="shared" si="1547"/>
        <v/>
      </c>
      <c r="AD1849" t="str">
        <f t="shared" si="1548"/>
        <v/>
      </c>
      <c r="AE1849" t="str">
        <f t="shared" si="1549"/>
        <v/>
      </c>
      <c r="BF1849" t="str">
        <f t="shared" si="1550"/>
        <v/>
      </c>
      <c r="BG1849" t="str">
        <f t="shared" si="1551"/>
        <v/>
      </c>
      <c r="BH1849" t="str">
        <f t="shared" si="1552"/>
        <v/>
      </c>
      <c r="BI1849" t="str">
        <f t="shared" si="1553"/>
        <v/>
      </c>
      <c r="BJ1849" t="str">
        <f t="shared" si="1554"/>
        <v/>
      </c>
      <c r="BK1849" t="str">
        <f t="shared" si="1555"/>
        <v/>
      </c>
      <c r="BL1849" t="str">
        <f t="shared" si="1556"/>
        <v/>
      </c>
      <c r="BM1849" t="str">
        <f t="shared" si="1557"/>
        <v/>
      </c>
      <c r="BN1849" t="str">
        <f t="shared" si="1558"/>
        <v/>
      </c>
      <c r="BO1849" t="str">
        <f t="shared" si="1559"/>
        <v/>
      </c>
      <c r="BP1849" t="str">
        <f t="shared" si="1560"/>
        <v/>
      </c>
      <c r="BQ1849" t="str">
        <f t="shared" si="1561"/>
        <v/>
      </c>
      <c r="BR1849" t="str">
        <f t="shared" si="1562"/>
        <v/>
      </c>
      <c r="BS1849" t="str">
        <f t="shared" si="1563"/>
        <v/>
      </c>
      <c r="BT1849" t="str">
        <f t="shared" si="1564"/>
        <v/>
      </c>
    </row>
    <row r="1850" spans="20:72" x14ac:dyDescent="0.25">
      <c r="T1850" t="str">
        <f t="shared" si="1540"/>
        <v/>
      </c>
      <c r="U1850" t="str">
        <f t="shared" si="1541"/>
        <v/>
      </c>
      <c r="V1850" t="str">
        <f t="shared" si="1542"/>
        <v/>
      </c>
      <c r="W1850" t="str">
        <f>IF(TRIM(INDEX(connections!$A:$A,ROW()))="","",TRIM(INDEX(connections!$A:$A,ROW())))</f>
        <v/>
      </c>
      <c r="X1850" t="str">
        <f>IF($W1850="","",TRIM(INDEX(connections!$B:$B,ROW())))</f>
        <v/>
      </c>
      <c r="Y1850" t="str">
        <f t="shared" si="1543"/>
        <v/>
      </c>
      <c r="Z1850" t="str">
        <f t="shared" si="1544"/>
        <v/>
      </c>
      <c r="AA1850" t="str">
        <f t="shared" si="1545"/>
        <v/>
      </c>
      <c r="AB1850" t="str">
        <f t="shared" si="1546"/>
        <v/>
      </c>
      <c r="AC1850" t="str">
        <f t="shared" si="1547"/>
        <v/>
      </c>
      <c r="AD1850" t="str">
        <f t="shared" si="1548"/>
        <v/>
      </c>
      <c r="AE1850" t="str">
        <f t="shared" si="1549"/>
        <v/>
      </c>
      <c r="BF1850" t="str">
        <f t="shared" si="1550"/>
        <v/>
      </c>
      <c r="BG1850" t="str">
        <f t="shared" si="1551"/>
        <v/>
      </c>
      <c r="BH1850" t="str">
        <f t="shared" si="1552"/>
        <v/>
      </c>
      <c r="BI1850" t="str">
        <f t="shared" si="1553"/>
        <v/>
      </c>
      <c r="BJ1850" t="str">
        <f t="shared" si="1554"/>
        <v/>
      </c>
      <c r="BK1850" t="str">
        <f t="shared" si="1555"/>
        <v/>
      </c>
      <c r="BL1850" t="str">
        <f t="shared" si="1556"/>
        <v/>
      </c>
      <c r="BM1850" t="str">
        <f t="shared" si="1557"/>
        <v/>
      </c>
      <c r="BN1850" t="str">
        <f t="shared" si="1558"/>
        <v/>
      </c>
      <c r="BO1850" t="str">
        <f t="shared" si="1559"/>
        <v/>
      </c>
      <c r="BP1850" t="str">
        <f t="shared" si="1560"/>
        <v/>
      </c>
      <c r="BQ1850" t="str">
        <f t="shared" si="1561"/>
        <v/>
      </c>
      <c r="BR1850" t="str">
        <f t="shared" si="1562"/>
        <v/>
      </c>
      <c r="BS1850" t="str">
        <f t="shared" si="1563"/>
        <v/>
      </c>
      <c r="BT1850" t="str">
        <f t="shared" si="1564"/>
        <v/>
      </c>
    </row>
    <row r="1851" spans="20:72" x14ac:dyDescent="0.25">
      <c r="T1851" t="str">
        <f t="shared" si="1540"/>
        <v/>
      </c>
      <c r="U1851" t="str">
        <f t="shared" si="1541"/>
        <v/>
      </c>
      <c r="V1851" t="str">
        <f t="shared" si="1542"/>
        <v/>
      </c>
      <c r="W1851" t="str">
        <f>IF(TRIM(INDEX(connections!$A:$A,ROW()))="","",TRIM(INDEX(connections!$A:$A,ROW())))</f>
        <v/>
      </c>
      <c r="X1851" t="str">
        <f>IF($W1851="","",TRIM(INDEX(connections!$B:$B,ROW())))</f>
        <v/>
      </c>
      <c r="Y1851" t="str">
        <f t="shared" si="1543"/>
        <v/>
      </c>
      <c r="Z1851" t="str">
        <f t="shared" si="1544"/>
        <v/>
      </c>
      <c r="AA1851" t="str">
        <f t="shared" si="1545"/>
        <v/>
      </c>
      <c r="AB1851" t="str">
        <f t="shared" si="1546"/>
        <v/>
      </c>
      <c r="AC1851" t="str">
        <f t="shared" si="1547"/>
        <v/>
      </c>
      <c r="AD1851" t="str">
        <f t="shared" si="1548"/>
        <v/>
      </c>
      <c r="AE1851" t="str">
        <f t="shared" si="1549"/>
        <v/>
      </c>
      <c r="BF1851" t="str">
        <f t="shared" si="1550"/>
        <v/>
      </c>
      <c r="BG1851" t="str">
        <f t="shared" si="1551"/>
        <v/>
      </c>
      <c r="BH1851" t="str">
        <f t="shared" si="1552"/>
        <v/>
      </c>
      <c r="BI1851" t="str">
        <f t="shared" si="1553"/>
        <v/>
      </c>
      <c r="BJ1851" t="str">
        <f t="shared" si="1554"/>
        <v/>
      </c>
      <c r="BK1851" t="str">
        <f t="shared" si="1555"/>
        <v/>
      </c>
      <c r="BL1851" t="str">
        <f t="shared" si="1556"/>
        <v/>
      </c>
      <c r="BM1851" t="str">
        <f t="shared" si="1557"/>
        <v/>
      </c>
      <c r="BN1851" t="str">
        <f t="shared" si="1558"/>
        <v/>
      </c>
      <c r="BO1851" t="str">
        <f t="shared" si="1559"/>
        <v/>
      </c>
      <c r="BP1851" t="str">
        <f t="shared" si="1560"/>
        <v/>
      </c>
      <c r="BQ1851" t="str">
        <f t="shared" si="1561"/>
        <v/>
      </c>
      <c r="BR1851" t="str">
        <f t="shared" si="1562"/>
        <v/>
      </c>
      <c r="BS1851" t="str">
        <f t="shared" si="1563"/>
        <v/>
      </c>
      <c r="BT1851" t="str">
        <f t="shared" si="1564"/>
        <v/>
      </c>
    </row>
    <row r="1852" spans="20:72" x14ac:dyDescent="0.25">
      <c r="T1852" t="str">
        <f t="shared" si="1540"/>
        <v/>
      </c>
      <c r="U1852" t="str">
        <f t="shared" si="1541"/>
        <v/>
      </c>
      <c r="V1852" t="str">
        <f t="shared" si="1542"/>
        <v/>
      </c>
      <c r="W1852" t="str">
        <f>IF(TRIM(INDEX(connections!$A:$A,ROW()))="","",TRIM(INDEX(connections!$A:$A,ROW())))</f>
        <v/>
      </c>
      <c r="X1852" t="str">
        <f>IF($W1852="","",TRIM(INDEX(connections!$B:$B,ROW())))</f>
        <v/>
      </c>
      <c r="Y1852" t="str">
        <f t="shared" si="1543"/>
        <v/>
      </c>
      <c r="Z1852" t="str">
        <f t="shared" si="1544"/>
        <v/>
      </c>
      <c r="AA1852" t="str">
        <f t="shared" si="1545"/>
        <v/>
      </c>
      <c r="AB1852" t="str">
        <f t="shared" si="1546"/>
        <v/>
      </c>
      <c r="AC1852" t="str">
        <f t="shared" si="1547"/>
        <v/>
      </c>
      <c r="AD1852" t="str">
        <f t="shared" si="1548"/>
        <v/>
      </c>
      <c r="AE1852" t="str">
        <f t="shared" si="1549"/>
        <v/>
      </c>
      <c r="BF1852" t="str">
        <f t="shared" si="1550"/>
        <v/>
      </c>
      <c r="BG1852" t="str">
        <f t="shared" si="1551"/>
        <v/>
      </c>
      <c r="BH1852" t="str">
        <f t="shared" si="1552"/>
        <v/>
      </c>
      <c r="BI1852" t="str">
        <f t="shared" si="1553"/>
        <v/>
      </c>
      <c r="BJ1852" t="str">
        <f t="shared" si="1554"/>
        <v/>
      </c>
      <c r="BK1852" t="str">
        <f t="shared" si="1555"/>
        <v/>
      </c>
      <c r="BL1852" t="str">
        <f t="shared" si="1556"/>
        <v/>
      </c>
      <c r="BM1852" t="str">
        <f t="shared" si="1557"/>
        <v/>
      </c>
      <c r="BN1852" t="str">
        <f t="shared" si="1558"/>
        <v/>
      </c>
      <c r="BO1852" t="str">
        <f t="shared" si="1559"/>
        <v/>
      </c>
      <c r="BP1852" t="str">
        <f t="shared" si="1560"/>
        <v/>
      </c>
      <c r="BQ1852" t="str">
        <f t="shared" si="1561"/>
        <v/>
      </c>
      <c r="BR1852" t="str">
        <f t="shared" si="1562"/>
        <v/>
      </c>
      <c r="BS1852" t="str">
        <f t="shared" si="1563"/>
        <v/>
      </c>
      <c r="BT1852" t="str">
        <f t="shared" si="1564"/>
        <v/>
      </c>
    </row>
    <row r="1853" spans="20:72" x14ac:dyDescent="0.25">
      <c r="T1853" t="str">
        <f t="shared" si="1540"/>
        <v/>
      </c>
      <c r="U1853" t="str">
        <f t="shared" si="1541"/>
        <v/>
      </c>
      <c r="V1853" t="str">
        <f t="shared" si="1542"/>
        <v/>
      </c>
      <c r="W1853" t="str">
        <f>IF(TRIM(INDEX(connections!$A:$A,ROW()))="","",TRIM(INDEX(connections!$A:$A,ROW())))</f>
        <v/>
      </c>
      <c r="X1853" t="str">
        <f>IF($W1853="","",TRIM(INDEX(connections!$B:$B,ROW())))</f>
        <v/>
      </c>
      <c r="Y1853" t="str">
        <f t="shared" si="1543"/>
        <v/>
      </c>
      <c r="Z1853" t="str">
        <f t="shared" si="1544"/>
        <v/>
      </c>
      <c r="AA1853" t="str">
        <f t="shared" si="1545"/>
        <v/>
      </c>
      <c r="AB1853" t="str">
        <f t="shared" si="1546"/>
        <v/>
      </c>
      <c r="AC1853" t="str">
        <f t="shared" si="1547"/>
        <v/>
      </c>
      <c r="AD1853" t="str">
        <f t="shared" si="1548"/>
        <v/>
      </c>
      <c r="AE1853" t="str">
        <f t="shared" si="1549"/>
        <v/>
      </c>
      <c r="BF1853" t="str">
        <f t="shared" si="1550"/>
        <v/>
      </c>
      <c r="BG1853" t="str">
        <f t="shared" si="1551"/>
        <v/>
      </c>
      <c r="BH1853" t="str">
        <f t="shared" si="1552"/>
        <v/>
      </c>
      <c r="BI1853" t="str">
        <f t="shared" si="1553"/>
        <v/>
      </c>
      <c r="BJ1853" t="str">
        <f t="shared" si="1554"/>
        <v/>
      </c>
      <c r="BK1853" t="str">
        <f t="shared" si="1555"/>
        <v/>
      </c>
      <c r="BL1853" t="str">
        <f t="shared" si="1556"/>
        <v/>
      </c>
      <c r="BM1853" t="str">
        <f t="shared" si="1557"/>
        <v/>
      </c>
      <c r="BN1853" t="str">
        <f t="shared" si="1558"/>
        <v/>
      </c>
      <c r="BO1853" t="str">
        <f t="shared" si="1559"/>
        <v/>
      </c>
      <c r="BP1853" t="str">
        <f t="shared" si="1560"/>
        <v/>
      </c>
      <c r="BQ1853" t="str">
        <f t="shared" si="1561"/>
        <v/>
      </c>
      <c r="BR1853" t="str">
        <f t="shared" si="1562"/>
        <v/>
      </c>
      <c r="BS1853" t="str">
        <f t="shared" si="1563"/>
        <v/>
      </c>
      <c r="BT1853" t="str">
        <f t="shared" si="1564"/>
        <v/>
      </c>
    </row>
    <row r="1854" spans="20:72" x14ac:dyDescent="0.25">
      <c r="T1854" t="str">
        <f t="shared" si="1540"/>
        <v/>
      </c>
      <c r="U1854" t="str">
        <f t="shared" si="1541"/>
        <v/>
      </c>
      <c r="V1854" t="str">
        <f t="shared" si="1542"/>
        <v/>
      </c>
      <c r="W1854" t="str">
        <f>IF(TRIM(INDEX(connections!$A:$A,ROW()))="","",TRIM(INDEX(connections!$A:$A,ROW())))</f>
        <v/>
      </c>
      <c r="X1854" t="str">
        <f>IF($W1854="","",TRIM(INDEX(connections!$B:$B,ROW())))</f>
        <v/>
      </c>
      <c r="Y1854" t="str">
        <f t="shared" si="1543"/>
        <v/>
      </c>
      <c r="Z1854" t="str">
        <f t="shared" si="1544"/>
        <v/>
      </c>
      <c r="AA1854" t="str">
        <f t="shared" si="1545"/>
        <v/>
      </c>
      <c r="AB1854" t="str">
        <f t="shared" si="1546"/>
        <v/>
      </c>
      <c r="AC1854" t="str">
        <f t="shared" si="1547"/>
        <v/>
      </c>
      <c r="AD1854" t="str">
        <f t="shared" si="1548"/>
        <v/>
      </c>
      <c r="AE1854" t="str">
        <f t="shared" si="1549"/>
        <v/>
      </c>
      <c r="BF1854" t="str">
        <f t="shared" si="1550"/>
        <v/>
      </c>
      <c r="BG1854" t="str">
        <f t="shared" si="1551"/>
        <v/>
      </c>
      <c r="BH1854" t="str">
        <f t="shared" si="1552"/>
        <v/>
      </c>
      <c r="BI1854" t="str">
        <f t="shared" si="1553"/>
        <v/>
      </c>
      <c r="BJ1854" t="str">
        <f t="shared" si="1554"/>
        <v/>
      </c>
      <c r="BK1854" t="str">
        <f t="shared" si="1555"/>
        <v/>
      </c>
      <c r="BL1854" t="str">
        <f t="shared" si="1556"/>
        <v/>
      </c>
      <c r="BM1854" t="str">
        <f t="shared" si="1557"/>
        <v/>
      </c>
      <c r="BN1854" t="str">
        <f t="shared" si="1558"/>
        <v/>
      </c>
      <c r="BO1854" t="str">
        <f t="shared" si="1559"/>
        <v/>
      </c>
      <c r="BP1854" t="str">
        <f t="shared" si="1560"/>
        <v/>
      </c>
      <c r="BQ1854" t="str">
        <f t="shared" si="1561"/>
        <v/>
      </c>
      <c r="BR1854" t="str">
        <f t="shared" si="1562"/>
        <v/>
      </c>
      <c r="BS1854" t="str">
        <f t="shared" si="1563"/>
        <v/>
      </c>
      <c r="BT1854" t="str">
        <f t="shared" si="1564"/>
        <v/>
      </c>
    </row>
    <row r="1855" spans="20:72" x14ac:dyDescent="0.25">
      <c r="T1855" t="str">
        <f t="shared" si="1540"/>
        <v/>
      </c>
      <c r="U1855" t="str">
        <f t="shared" si="1541"/>
        <v/>
      </c>
      <c r="V1855" t="str">
        <f t="shared" si="1542"/>
        <v/>
      </c>
      <c r="W1855" t="str">
        <f>IF(TRIM(INDEX(connections!$A:$A,ROW()))="","",TRIM(INDEX(connections!$A:$A,ROW())))</f>
        <v/>
      </c>
      <c r="X1855" t="str">
        <f>IF($W1855="","",TRIM(INDEX(connections!$B:$B,ROW())))</f>
        <v/>
      </c>
      <c r="Y1855" t="str">
        <f t="shared" si="1543"/>
        <v/>
      </c>
      <c r="Z1855" t="str">
        <f t="shared" si="1544"/>
        <v/>
      </c>
      <c r="AA1855" t="str">
        <f t="shared" si="1545"/>
        <v/>
      </c>
      <c r="AB1855" t="str">
        <f t="shared" si="1546"/>
        <v/>
      </c>
      <c r="AC1855" t="str">
        <f t="shared" si="1547"/>
        <v/>
      </c>
      <c r="AD1855" t="str">
        <f t="shared" si="1548"/>
        <v/>
      </c>
      <c r="AE1855" t="str">
        <f t="shared" si="1549"/>
        <v/>
      </c>
      <c r="BF1855" t="str">
        <f t="shared" si="1550"/>
        <v/>
      </c>
      <c r="BG1855" t="str">
        <f t="shared" si="1551"/>
        <v/>
      </c>
      <c r="BH1855" t="str">
        <f t="shared" si="1552"/>
        <v/>
      </c>
      <c r="BI1855" t="str">
        <f t="shared" si="1553"/>
        <v/>
      </c>
      <c r="BJ1855" t="str">
        <f t="shared" si="1554"/>
        <v/>
      </c>
      <c r="BK1855" t="str">
        <f t="shared" si="1555"/>
        <v/>
      </c>
      <c r="BL1855" t="str">
        <f t="shared" si="1556"/>
        <v/>
      </c>
      <c r="BM1855" t="str">
        <f t="shared" si="1557"/>
        <v/>
      </c>
      <c r="BN1855" t="str">
        <f t="shared" si="1558"/>
        <v/>
      </c>
      <c r="BO1855" t="str">
        <f t="shared" si="1559"/>
        <v/>
      </c>
      <c r="BP1855" t="str">
        <f t="shared" si="1560"/>
        <v/>
      </c>
      <c r="BQ1855" t="str">
        <f t="shared" si="1561"/>
        <v/>
      </c>
      <c r="BR1855" t="str">
        <f t="shared" si="1562"/>
        <v/>
      </c>
      <c r="BS1855" t="str">
        <f t="shared" si="1563"/>
        <v/>
      </c>
      <c r="BT1855" t="str">
        <f t="shared" si="1564"/>
        <v/>
      </c>
    </row>
    <row r="1856" spans="20:72" x14ac:dyDescent="0.25">
      <c r="T1856" t="str">
        <f t="shared" si="1540"/>
        <v/>
      </c>
      <c r="U1856" t="str">
        <f t="shared" si="1541"/>
        <v/>
      </c>
      <c r="V1856" t="str">
        <f t="shared" si="1542"/>
        <v/>
      </c>
      <c r="W1856" t="str">
        <f>IF(TRIM(INDEX(connections!$A:$A,ROW()))="","",TRIM(INDEX(connections!$A:$A,ROW())))</f>
        <v/>
      </c>
      <c r="X1856" t="str">
        <f>IF($W1856="","",TRIM(INDEX(connections!$B:$B,ROW())))</f>
        <v/>
      </c>
      <c r="Y1856" t="str">
        <f t="shared" si="1543"/>
        <v/>
      </c>
      <c r="Z1856" t="str">
        <f t="shared" si="1544"/>
        <v/>
      </c>
      <c r="AA1856" t="str">
        <f t="shared" si="1545"/>
        <v/>
      </c>
      <c r="AB1856" t="str">
        <f t="shared" si="1546"/>
        <v/>
      </c>
      <c r="AC1856" t="str">
        <f t="shared" si="1547"/>
        <v/>
      </c>
      <c r="AD1856" t="str">
        <f t="shared" si="1548"/>
        <v/>
      </c>
      <c r="AE1856" t="str">
        <f t="shared" si="1549"/>
        <v/>
      </c>
      <c r="BF1856" t="str">
        <f t="shared" si="1550"/>
        <v/>
      </c>
      <c r="BG1856" t="str">
        <f t="shared" si="1551"/>
        <v/>
      </c>
      <c r="BH1856" t="str">
        <f t="shared" si="1552"/>
        <v/>
      </c>
      <c r="BI1856" t="str">
        <f t="shared" si="1553"/>
        <v/>
      </c>
      <c r="BJ1856" t="str">
        <f t="shared" si="1554"/>
        <v/>
      </c>
      <c r="BK1856" t="str">
        <f t="shared" si="1555"/>
        <v/>
      </c>
      <c r="BL1856" t="str">
        <f t="shared" si="1556"/>
        <v/>
      </c>
      <c r="BM1856" t="str">
        <f t="shared" si="1557"/>
        <v/>
      </c>
      <c r="BN1856" t="str">
        <f t="shared" si="1558"/>
        <v/>
      </c>
      <c r="BO1856" t="str">
        <f t="shared" si="1559"/>
        <v/>
      </c>
      <c r="BP1856" t="str">
        <f t="shared" si="1560"/>
        <v/>
      </c>
      <c r="BQ1856" t="str">
        <f t="shared" si="1561"/>
        <v/>
      </c>
      <c r="BR1856" t="str">
        <f t="shared" si="1562"/>
        <v/>
      </c>
      <c r="BS1856" t="str">
        <f t="shared" si="1563"/>
        <v/>
      </c>
      <c r="BT1856" t="str">
        <f t="shared" si="1564"/>
        <v/>
      </c>
    </row>
    <row r="1857" spans="20:72" x14ac:dyDescent="0.25">
      <c r="T1857" t="str">
        <f t="shared" si="1540"/>
        <v/>
      </c>
      <c r="U1857" t="str">
        <f t="shared" si="1541"/>
        <v/>
      </c>
      <c r="V1857" t="str">
        <f t="shared" si="1542"/>
        <v/>
      </c>
      <c r="W1857" t="str">
        <f>IF(TRIM(INDEX(connections!$A:$A,ROW()))="","",TRIM(INDEX(connections!$A:$A,ROW())))</f>
        <v/>
      </c>
      <c r="X1857" t="str">
        <f>IF($W1857="","",TRIM(INDEX(connections!$B:$B,ROW())))</f>
        <v/>
      </c>
      <c r="Y1857" t="str">
        <f t="shared" si="1543"/>
        <v/>
      </c>
      <c r="Z1857" t="str">
        <f t="shared" si="1544"/>
        <v/>
      </c>
      <c r="AA1857" t="str">
        <f t="shared" si="1545"/>
        <v/>
      </c>
      <c r="AB1857" t="str">
        <f t="shared" si="1546"/>
        <v/>
      </c>
      <c r="AC1857" t="str">
        <f t="shared" si="1547"/>
        <v/>
      </c>
      <c r="AD1857" t="str">
        <f t="shared" si="1548"/>
        <v/>
      </c>
      <c r="AE1857" t="str">
        <f t="shared" si="1549"/>
        <v/>
      </c>
      <c r="BF1857" t="str">
        <f t="shared" si="1550"/>
        <v/>
      </c>
      <c r="BG1857" t="str">
        <f t="shared" si="1551"/>
        <v/>
      </c>
      <c r="BH1857" t="str">
        <f t="shared" si="1552"/>
        <v/>
      </c>
      <c r="BI1857" t="str">
        <f t="shared" si="1553"/>
        <v/>
      </c>
      <c r="BJ1857" t="str">
        <f t="shared" si="1554"/>
        <v/>
      </c>
      <c r="BK1857" t="str">
        <f t="shared" si="1555"/>
        <v/>
      </c>
      <c r="BL1857" t="str">
        <f t="shared" si="1556"/>
        <v/>
      </c>
      <c r="BM1857" t="str">
        <f t="shared" si="1557"/>
        <v/>
      </c>
      <c r="BN1857" t="str">
        <f t="shared" si="1558"/>
        <v/>
      </c>
      <c r="BO1857" t="str">
        <f t="shared" si="1559"/>
        <v/>
      </c>
      <c r="BP1857" t="str">
        <f t="shared" si="1560"/>
        <v/>
      </c>
      <c r="BQ1857" t="str">
        <f t="shared" si="1561"/>
        <v/>
      </c>
      <c r="BR1857" t="str">
        <f t="shared" si="1562"/>
        <v/>
      </c>
      <c r="BS1857" t="str">
        <f t="shared" si="1563"/>
        <v/>
      </c>
      <c r="BT1857" t="str">
        <f t="shared" si="1564"/>
        <v/>
      </c>
    </row>
    <row r="1858" spans="20:72" x14ac:dyDescent="0.25">
      <c r="T1858" t="str">
        <f t="shared" ref="T1858:T1921" si="1565">IF($Y1858="","",INDEX($B$2:$B$1500,$Y1858))</f>
        <v/>
      </c>
      <c r="U1858" t="str">
        <f t="shared" ref="U1858:U1921" si="1566">IF($Z1858="","",INDEX($B$2:$B$1500,$Z1858))</f>
        <v/>
      </c>
      <c r="V1858" t="str">
        <f t="shared" ref="V1858:V1921" si="1567">IF(OR($T1858="",$U1858=""),"",$U1858-$T1858)</f>
        <v/>
      </c>
      <c r="W1858" t="str">
        <f>IF(TRIM(INDEX(connections!$A:$A,ROW()))="","",TRIM(INDEX(connections!$A:$A,ROW())))</f>
        <v/>
      </c>
      <c r="X1858" t="str">
        <f>IF($W1858="","",TRIM(INDEX(connections!$B:$B,ROW())))</f>
        <v/>
      </c>
      <c r="Y1858" t="str">
        <f t="shared" ref="Y1858:Y1921" si="1568">IF($W1858="","",IFERROR(MATCH($W1858,$A$2:$A$1500,0),""))</f>
        <v/>
      </c>
      <c r="Z1858" t="str">
        <f t="shared" ref="Z1858:Z1921" si="1569">IF($X1858="","",IFERROR(MATCH($X1858,$A$2:$A$1500,0),""))</f>
        <v/>
      </c>
      <c r="AA1858" t="str">
        <f t="shared" ref="AA1858:AA1921" si="1570">IF($Y1858="","",INDEX($P$2:$P$1500,$Y1858))</f>
        <v/>
      </c>
      <c r="AB1858" t="str">
        <f t="shared" ref="AB1858:AB1921" si="1571">IF($Z1858="","",INDEX($P$2:$P$1500,$Z1858))</f>
        <v/>
      </c>
      <c r="AC1858" t="str">
        <f t="shared" ref="AC1858:AC1921" si="1572">IF(AND($AA1858="Yes",$AB1858="Yes"),1,"")</f>
        <v/>
      </c>
      <c r="AD1858" t="str">
        <f t="shared" ref="AD1858:AD1921" si="1573">IF(OR($Y1858="",$Z1858=""),"",IF(INDEX($C$2:$C$1500,$Y1858)=INDEX($C$2:$C$1500,$Z1858),0,1))</f>
        <v/>
      </c>
      <c r="AE1858" t="str">
        <f t="shared" ref="AE1858:AE1921" si="1574">IF($AC1858&lt;&gt;1,"",IF(AND(INDEX($AG$2:$AG$1500,$Y1858)=1,INDEX($AG$2:$AG$1500,$Z1858)=1),1,""))</f>
        <v/>
      </c>
      <c r="BF1858" t="str">
        <f t="shared" ref="BF1858:BF1921" si="1575">IF($Z1858="","",INDEX($AO$2:$AO$1500,$Z1858))</f>
        <v/>
      </c>
      <c r="BG1858" t="str">
        <f t="shared" ref="BG1858:BG1921" si="1576">IF($Z1858="","",INDEX($AP$2:$AP$1500,$Z1858))</f>
        <v/>
      </c>
      <c r="BH1858" t="str">
        <f t="shared" ref="BH1858:BH1921" si="1577">IF($Z1858="","",INDEX($AQ$2:$AQ$1500,$Z1858))</f>
        <v/>
      </c>
      <c r="BI1858" t="str">
        <f t="shared" ref="BI1858:BI1921" si="1578">IF($Z1858="","",INDEX($AR$2:$AR$1500,$Z1858))</f>
        <v/>
      </c>
      <c r="BJ1858" t="str">
        <f t="shared" ref="BJ1858:BJ1921" si="1579">IF($Z1858="","",INDEX($AS$2:$AS$1500,$Z1858))</f>
        <v/>
      </c>
      <c r="BK1858" t="str">
        <f t="shared" ref="BK1858:BK1921" si="1580">IF($Z1858="","",INDEX($AT$2:$AT$1500,$Z1858))</f>
        <v/>
      </c>
      <c r="BL1858" t="str">
        <f t="shared" ref="BL1858:BL1921" si="1581">IF($Z1858="","",INDEX($AU$2:$AU$1500,$Z1858))</f>
        <v/>
      </c>
      <c r="BM1858" t="str">
        <f t="shared" ref="BM1858:BM1921" si="1582">IF($Z1858="","",INDEX($AV$2:$AV$1500,$Z1858))</f>
        <v/>
      </c>
      <c r="BN1858" t="str">
        <f t="shared" ref="BN1858:BN1921" si="1583">IF($Z1858="","",INDEX($AW$2:$AW$1500,$Z1858))</f>
        <v/>
      </c>
      <c r="BO1858" t="str">
        <f t="shared" ref="BO1858:BO1921" si="1584">IF($Z1858="","",INDEX($AX$2:$AX$1500,$Z1858))</f>
        <v/>
      </c>
      <c r="BP1858" t="str">
        <f t="shared" ref="BP1858:BP1921" si="1585">IF($Z1858="","",INDEX($AY$2:$AY$1500,$Z1858))</f>
        <v/>
      </c>
      <c r="BQ1858" t="str">
        <f t="shared" ref="BQ1858:BQ1921" si="1586">IF($Z1858="","",INDEX($AZ$2:$AZ$1500,$Z1858))</f>
        <v/>
      </c>
      <c r="BR1858" t="str">
        <f t="shared" ref="BR1858:BR1921" si="1587">IF($Z1858="","",INDEX($BA$2:$BA$1500,$Z1858))</f>
        <v/>
      </c>
      <c r="BS1858" t="str">
        <f t="shared" ref="BS1858:BS1921" si="1588">IF($Z1858="","",INDEX($BB$2:$BB$1500,$Z1858))</f>
        <v/>
      </c>
      <c r="BT1858" t="str">
        <f t="shared" ref="BT1858:BT1921" si="1589">IF($Z1858="","",INDEX($BC$2:$BC$1500,$Z1858))</f>
        <v/>
      </c>
    </row>
    <row r="1859" spans="20:72" x14ac:dyDescent="0.25">
      <c r="T1859" t="str">
        <f t="shared" si="1565"/>
        <v/>
      </c>
      <c r="U1859" t="str">
        <f t="shared" si="1566"/>
        <v/>
      </c>
      <c r="V1859" t="str">
        <f t="shared" si="1567"/>
        <v/>
      </c>
      <c r="W1859" t="str">
        <f>IF(TRIM(INDEX(connections!$A:$A,ROW()))="","",TRIM(INDEX(connections!$A:$A,ROW())))</f>
        <v/>
      </c>
      <c r="X1859" t="str">
        <f>IF($W1859="","",TRIM(INDEX(connections!$B:$B,ROW())))</f>
        <v/>
      </c>
      <c r="Y1859" t="str">
        <f t="shared" si="1568"/>
        <v/>
      </c>
      <c r="Z1859" t="str">
        <f t="shared" si="1569"/>
        <v/>
      </c>
      <c r="AA1859" t="str">
        <f t="shared" si="1570"/>
        <v/>
      </c>
      <c r="AB1859" t="str">
        <f t="shared" si="1571"/>
        <v/>
      </c>
      <c r="AC1859" t="str">
        <f t="shared" si="1572"/>
        <v/>
      </c>
      <c r="AD1859" t="str">
        <f t="shared" si="1573"/>
        <v/>
      </c>
      <c r="AE1859" t="str">
        <f t="shared" si="1574"/>
        <v/>
      </c>
      <c r="BF1859" t="str">
        <f t="shared" si="1575"/>
        <v/>
      </c>
      <c r="BG1859" t="str">
        <f t="shared" si="1576"/>
        <v/>
      </c>
      <c r="BH1859" t="str">
        <f t="shared" si="1577"/>
        <v/>
      </c>
      <c r="BI1859" t="str">
        <f t="shared" si="1578"/>
        <v/>
      </c>
      <c r="BJ1859" t="str">
        <f t="shared" si="1579"/>
        <v/>
      </c>
      <c r="BK1859" t="str">
        <f t="shared" si="1580"/>
        <v/>
      </c>
      <c r="BL1859" t="str">
        <f t="shared" si="1581"/>
        <v/>
      </c>
      <c r="BM1859" t="str">
        <f t="shared" si="1582"/>
        <v/>
      </c>
      <c r="BN1859" t="str">
        <f t="shared" si="1583"/>
        <v/>
      </c>
      <c r="BO1859" t="str">
        <f t="shared" si="1584"/>
        <v/>
      </c>
      <c r="BP1859" t="str">
        <f t="shared" si="1585"/>
        <v/>
      </c>
      <c r="BQ1859" t="str">
        <f t="shared" si="1586"/>
        <v/>
      </c>
      <c r="BR1859" t="str">
        <f t="shared" si="1587"/>
        <v/>
      </c>
      <c r="BS1859" t="str">
        <f t="shared" si="1588"/>
        <v/>
      </c>
      <c r="BT1859" t="str">
        <f t="shared" si="1589"/>
        <v/>
      </c>
    </row>
    <row r="1860" spans="20:72" x14ac:dyDescent="0.25">
      <c r="T1860" t="str">
        <f t="shared" si="1565"/>
        <v/>
      </c>
      <c r="U1860" t="str">
        <f t="shared" si="1566"/>
        <v/>
      </c>
      <c r="V1860" t="str">
        <f t="shared" si="1567"/>
        <v/>
      </c>
      <c r="W1860" t="str">
        <f>IF(TRIM(INDEX(connections!$A:$A,ROW()))="","",TRIM(INDEX(connections!$A:$A,ROW())))</f>
        <v/>
      </c>
      <c r="X1860" t="str">
        <f>IF($W1860="","",TRIM(INDEX(connections!$B:$B,ROW())))</f>
        <v/>
      </c>
      <c r="Y1860" t="str">
        <f t="shared" si="1568"/>
        <v/>
      </c>
      <c r="Z1860" t="str">
        <f t="shared" si="1569"/>
        <v/>
      </c>
      <c r="AA1860" t="str">
        <f t="shared" si="1570"/>
        <v/>
      </c>
      <c r="AB1860" t="str">
        <f t="shared" si="1571"/>
        <v/>
      </c>
      <c r="AC1860" t="str">
        <f t="shared" si="1572"/>
        <v/>
      </c>
      <c r="AD1860" t="str">
        <f t="shared" si="1573"/>
        <v/>
      </c>
      <c r="AE1860" t="str">
        <f t="shared" si="1574"/>
        <v/>
      </c>
      <c r="BF1860" t="str">
        <f t="shared" si="1575"/>
        <v/>
      </c>
      <c r="BG1860" t="str">
        <f t="shared" si="1576"/>
        <v/>
      </c>
      <c r="BH1860" t="str">
        <f t="shared" si="1577"/>
        <v/>
      </c>
      <c r="BI1860" t="str">
        <f t="shared" si="1578"/>
        <v/>
      </c>
      <c r="BJ1860" t="str">
        <f t="shared" si="1579"/>
        <v/>
      </c>
      <c r="BK1860" t="str">
        <f t="shared" si="1580"/>
        <v/>
      </c>
      <c r="BL1860" t="str">
        <f t="shared" si="1581"/>
        <v/>
      </c>
      <c r="BM1860" t="str">
        <f t="shared" si="1582"/>
        <v/>
      </c>
      <c r="BN1860" t="str">
        <f t="shared" si="1583"/>
        <v/>
      </c>
      <c r="BO1860" t="str">
        <f t="shared" si="1584"/>
        <v/>
      </c>
      <c r="BP1860" t="str">
        <f t="shared" si="1585"/>
        <v/>
      </c>
      <c r="BQ1860" t="str">
        <f t="shared" si="1586"/>
        <v/>
      </c>
      <c r="BR1860" t="str">
        <f t="shared" si="1587"/>
        <v/>
      </c>
      <c r="BS1860" t="str">
        <f t="shared" si="1588"/>
        <v/>
      </c>
      <c r="BT1860" t="str">
        <f t="shared" si="1589"/>
        <v/>
      </c>
    </row>
    <row r="1861" spans="20:72" x14ac:dyDescent="0.25">
      <c r="T1861" t="str">
        <f t="shared" si="1565"/>
        <v/>
      </c>
      <c r="U1861" t="str">
        <f t="shared" si="1566"/>
        <v/>
      </c>
      <c r="V1861" t="str">
        <f t="shared" si="1567"/>
        <v/>
      </c>
      <c r="W1861" t="str">
        <f>IF(TRIM(INDEX(connections!$A:$A,ROW()))="","",TRIM(INDEX(connections!$A:$A,ROW())))</f>
        <v/>
      </c>
      <c r="X1861" t="str">
        <f>IF($W1861="","",TRIM(INDEX(connections!$B:$B,ROW())))</f>
        <v/>
      </c>
      <c r="Y1861" t="str">
        <f t="shared" si="1568"/>
        <v/>
      </c>
      <c r="Z1861" t="str">
        <f t="shared" si="1569"/>
        <v/>
      </c>
      <c r="AA1861" t="str">
        <f t="shared" si="1570"/>
        <v/>
      </c>
      <c r="AB1861" t="str">
        <f t="shared" si="1571"/>
        <v/>
      </c>
      <c r="AC1861" t="str">
        <f t="shared" si="1572"/>
        <v/>
      </c>
      <c r="AD1861" t="str">
        <f t="shared" si="1573"/>
        <v/>
      </c>
      <c r="AE1861" t="str">
        <f t="shared" si="1574"/>
        <v/>
      </c>
      <c r="BF1861" t="str">
        <f t="shared" si="1575"/>
        <v/>
      </c>
      <c r="BG1861" t="str">
        <f t="shared" si="1576"/>
        <v/>
      </c>
      <c r="BH1861" t="str">
        <f t="shared" si="1577"/>
        <v/>
      </c>
      <c r="BI1861" t="str">
        <f t="shared" si="1578"/>
        <v/>
      </c>
      <c r="BJ1861" t="str">
        <f t="shared" si="1579"/>
        <v/>
      </c>
      <c r="BK1861" t="str">
        <f t="shared" si="1580"/>
        <v/>
      </c>
      <c r="BL1861" t="str">
        <f t="shared" si="1581"/>
        <v/>
      </c>
      <c r="BM1861" t="str">
        <f t="shared" si="1582"/>
        <v/>
      </c>
      <c r="BN1861" t="str">
        <f t="shared" si="1583"/>
        <v/>
      </c>
      <c r="BO1861" t="str">
        <f t="shared" si="1584"/>
        <v/>
      </c>
      <c r="BP1861" t="str">
        <f t="shared" si="1585"/>
        <v/>
      </c>
      <c r="BQ1861" t="str">
        <f t="shared" si="1586"/>
        <v/>
      </c>
      <c r="BR1861" t="str">
        <f t="shared" si="1587"/>
        <v/>
      </c>
      <c r="BS1861" t="str">
        <f t="shared" si="1588"/>
        <v/>
      </c>
      <c r="BT1861" t="str">
        <f t="shared" si="1589"/>
        <v/>
      </c>
    </row>
    <row r="1862" spans="20:72" x14ac:dyDescent="0.25">
      <c r="T1862" t="str">
        <f t="shared" si="1565"/>
        <v/>
      </c>
      <c r="U1862" t="str">
        <f t="shared" si="1566"/>
        <v/>
      </c>
      <c r="V1862" t="str">
        <f t="shared" si="1567"/>
        <v/>
      </c>
      <c r="W1862" t="str">
        <f>IF(TRIM(INDEX(connections!$A:$A,ROW()))="","",TRIM(INDEX(connections!$A:$A,ROW())))</f>
        <v/>
      </c>
      <c r="X1862" t="str">
        <f>IF($W1862="","",TRIM(INDEX(connections!$B:$B,ROW())))</f>
        <v/>
      </c>
      <c r="Y1862" t="str">
        <f t="shared" si="1568"/>
        <v/>
      </c>
      <c r="Z1862" t="str">
        <f t="shared" si="1569"/>
        <v/>
      </c>
      <c r="AA1862" t="str">
        <f t="shared" si="1570"/>
        <v/>
      </c>
      <c r="AB1862" t="str">
        <f t="shared" si="1571"/>
        <v/>
      </c>
      <c r="AC1862" t="str">
        <f t="shared" si="1572"/>
        <v/>
      </c>
      <c r="AD1862" t="str">
        <f t="shared" si="1573"/>
        <v/>
      </c>
      <c r="AE1862" t="str">
        <f t="shared" si="1574"/>
        <v/>
      </c>
      <c r="BF1862" t="str">
        <f t="shared" si="1575"/>
        <v/>
      </c>
      <c r="BG1862" t="str">
        <f t="shared" si="1576"/>
        <v/>
      </c>
      <c r="BH1862" t="str">
        <f t="shared" si="1577"/>
        <v/>
      </c>
      <c r="BI1862" t="str">
        <f t="shared" si="1578"/>
        <v/>
      </c>
      <c r="BJ1862" t="str">
        <f t="shared" si="1579"/>
        <v/>
      </c>
      <c r="BK1862" t="str">
        <f t="shared" si="1580"/>
        <v/>
      </c>
      <c r="BL1862" t="str">
        <f t="shared" si="1581"/>
        <v/>
      </c>
      <c r="BM1862" t="str">
        <f t="shared" si="1582"/>
        <v/>
      </c>
      <c r="BN1862" t="str">
        <f t="shared" si="1583"/>
        <v/>
      </c>
      <c r="BO1862" t="str">
        <f t="shared" si="1584"/>
        <v/>
      </c>
      <c r="BP1862" t="str">
        <f t="shared" si="1585"/>
        <v/>
      </c>
      <c r="BQ1862" t="str">
        <f t="shared" si="1586"/>
        <v/>
      </c>
      <c r="BR1862" t="str">
        <f t="shared" si="1587"/>
        <v/>
      </c>
      <c r="BS1862" t="str">
        <f t="shared" si="1588"/>
        <v/>
      </c>
      <c r="BT1862" t="str">
        <f t="shared" si="1589"/>
        <v/>
      </c>
    </row>
    <row r="1863" spans="20:72" x14ac:dyDescent="0.25">
      <c r="T1863" t="str">
        <f t="shared" si="1565"/>
        <v/>
      </c>
      <c r="U1863" t="str">
        <f t="shared" si="1566"/>
        <v/>
      </c>
      <c r="V1863" t="str">
        <f t="shared" si="1567"/>
        <v/>
      </c>
      <c r="W1863" t="str">
        <f>IF(TRIM(INDEX(connections!$A:$A,ROW()))="","",TRIM(INDEX(connections!$A:$A,ROW())))</f>
        <v/>
      </c>
      <c r="X1863" t="str">
        <f>IF($W1863="","",TRIM(INDEX(connections!$B:$B,ROW())))</f>
        <v/>
      </c>
      <c r="Y1863" t="str">
        <f t="shared" si="1568"/>
        <v/>
      </c>
      <c r="Z1863" t="str">
        <f t="shared" si="1569"/>
        <v/>
      </c>
      <c r="AA1863" t="str">
        <f t="shared" si="1570"/>
        <v/>
      </c>
      <c r="AB1863" t="str">
        <f t="shared" si="1571"/>
        <v/>
      </c>
      <c r="AC1863" t="str">
        <f t="shared" si="1572"/>
        <v/>
      </c>
      <c r="AD1863" t="str">
        <f t="shared" si="1573"/>
        <v/>
      </c>
      <c r="AE1863" t="str">
        <f t="shared" si="1574"/>
        <v/>
      </c>
      <c r="BF1863" t="str">
        <f t="shared" si="1575"/>
        <v/>
      </c>
      <c r="BG1863" t="str">
        <f t="shared" si="1576"/>
        <v/>
      </c>
      <c r="BH1863" t="str">
        <f t="shared" si="1577"/>
        <v/>
      </c>
      <c r="BI1863" t="str">
        <f t="shared" si="1578"/>
        <v/>
      </c>
      <c r="BJ1863" t="str">
        <f t="shared" si="1579"/>
        <v/>
      </c>
      <c r="BK1863" t="str">
        <f t="shared" si="1580"/>
        <v/>
      </c>
      <c r="BL1863" t="str">
        <f t="shared" si="1581"/>
        <v/>
      </c>
      <c r="BM1863" t="str">
        <f t="shared" si="1582"/>
        <v/>
      </c>
      <c r="BN1863" t="str">
        <f t="shared" si="1583"/>
        <v/>
      </c>
      <c r="BO1863" t="str">
        <f t="shared" si="1584"/>
        <v/>
      </c>
      <c r="BP1863" t="str">
        <f t="shared" si="1585"/>
        <v/>
      </c>
      <c r="BQ1863" t="str">
        <f t="shared" si="1586"/>
        <v/>
      </c>
      <c r="BR1863" t="str">
        <f t="shared" si="1587"/>
        <v/>
      </c>
      <c r="BS1863" t="str">
        <f t="shared" si="1588"/>
        <v/>
      </c>
      <c r="BT1863" t="str">
        <f t="shared" si="1589"/>
        <v/>
      </c>
    </row>
    <row r="1864" spans="20:72" x14ac:dyDescent="0.25">
      <c r="T1864" t="str">
        <f t="shared" si="1565"/>
        <v/>
      </c>
      <c r="U1864" t="str">
        <f t="shared" si="1566"/>
        <v/>
      </c>
      <c r="V1864" t="str">
        <f t="shared" si="1567"/>
        <v/>
      </c>
      <c r="W1864" t="str">
        <f>IF(TRIM(INDEX(connections!$A:$A,ROW()))="","",TRIM(INDEX(connections!$A:$A,ROW())))</f>
        <v/>
      </c>
      <c r="X1864" t="str">
        <f>IF($W1864="","",TRIM(INDEX(connections!$B:$B,ROW())))</f>
        <v/>
      </c>
      <c r="Y1864" t="str">
        <f t="shared" si="1568"/>
        <v/>
      </c>
      <c r="Z1864" t="str">
        <f t="shared" si="1569"/>
        <v/>
      </c>
      <c r="AA1864" t="str">
        <f t="shared" si="1570"/>
        <v/>
      </c>
      <c r="AB1864" t="str">
        <f t="shared" si="1571"/>
        <v/>
      </c>
      <c r="AC1864" t="str">
        <f t="shared" si="1572"/>
        <v/>
      </c>
      <c r="AD1864" t="str">
        <f t="shared" si="1573"/>
        <v/>
      </c>
      <c r="AE1864" t="str">
        <f t="shared" si="1574"/>
        <v/>
      </c>
      <c r="BF1864" t="str">
        <f t="shared" si="1575"/>
        <v/>
      </c>
      <c r="BG1864" t="str">
        <f t="shared" si="1576"/>
        <v/>
      </c>
      <c r="BH1864" t="str">
        <f t="shared" si="1577"/>
        <v/>
      </c>
      <c r="BI1864" t="str">
        <f t="shared" si="1578"/>
        <v/>
      </c>
      <c r="BJ1864" t="str">
        <f t="shared" si="1579"/>
        <v/>
      </c>
      <c r="BK1864" t="str">
        <f t="shared" si="1580"/>
        <v/>
      </c>
      <c r="BL1864" t="str">
        <f t="shared" si="1581"/>
        <v/>
      </c>
      <c r="BM1864" t="str">
        <f t="shared" si="1582"/>
        <v/>
      </c>
      <c r="BN1864" t="str">
        <f t="shared" si="1583"/>
        <v/>
      </c>
      <c r="BO1864" t="str">
        <f t="shared" si="1584"/>
        <v/>
      </c>
      <c r="BP1864" t="str">
        <f t="shared" si="1585"/>
        <v/>
      </c>
      <c r="BQ1864" t="str">
        <f t="shared" si="1586"/>
        <v/>
      </c>
      <c r="BR1864" t="str">
        <f t="shared" si="1587"/>
        <v/>
      </c>
      <c r="BS1864" t="str">
        <f t="shared" si="1588"/>
        <v/>
      </c>
      <c r="BT1864" t="str">
        <f t="shared" si="1589"/>
        <v/>
      </c>
    </row>
    <row r="1865" spans="20:72" x14ac:dyDescent="0.25">
      <c r="T1865" t="str">
        <f t="shared" si="1565"/>
        <v/>
      </c>
      <c r="U1865" t="str">
        <f t="shared" si="1566"/>
        <v/>
      </c>
      <c r="V1865" t="str">
        <f t="shared" si="1567"/>
        <v/>
      </c>
      <c r="W1865" t="str">
        <f>IF(TRIM(INDEX(connections!$A:$A,ROW()))="","",TRIM(INDEX(connections!$A:$A,ROW())))</f>
        <v/>
      </c>
      <c r="X1865" t="str">
        <f>IF($W1865="","",TRIM(INDEX(connections!$B:$B,ROW())))</f>
        <v/>
      </c>
      <c r="Y1865" t="str">
        <f t="shared" si="1568"/>
        <v/>
      </c>
      <c r="Z1865" t="str">
        <f t="shared" si="1569"/>
        <v/>
      </c>
      <c r="AA1865" t="str">
        <f t="shared" si="1570"/>
        <v/>
      </c>
      <c r="AB1865" t="str">
        <f t="shared" si="1571"/>
        <v/>
      </c>
      <c r="AC1865" t="str">
        <f t="shared" si="1572"/>
        <v/>
      </c>
      <c r="AD1865" t="str">
        <f t="shared" si="1573"/>
        <v/>
      </c>
      <c r="AE1865" t="str">
        <f t="shared" si="1574"/>
        <v/>
      </c>
      <c r="BF1865" t="str">
        <f t="shared" si="1575"/>
        <v/>
      </c>
      <c r="BG1865" t="str">
        <f t="shared" si="1576"/>
        <v/>
      </c>
      <c r="BH1865" t="str">
        <f t="shared" si="1577"/>
        <v/>
      </c>
      <c r="BI1865" t="str">
        <f t="shared" si="1578"/>
        <v/>
      </c>
      <c r="BJ1865" t="str">
        <f t="shared" si="1579"/>
        <v/>
      </c>
      <c r="BK1865" t="str">
        <f t="shared" si="1580"/>
        <v/>
      </c>
      <c r="BL1865" t="str">
        <f t="shared" si="1581"/>
        <v/>
      </c>
      <c r="BM1865" t="str">
        <f t="shared" si="1582"/>
        <v/>
      </c>
      <c r="BN1865" t="str">
        <f t="shared" si="1583"/>
        <v/>
      </c>
      <c r="BO1865" t="str">
        <f t="shared" si="1584"/>
        <v/>
      </c>
      <c r="BP1865" t="str">
        <f t="shared" si="1585"/>
        <v/>
      </c>
      <c r="BQ1865" t="str">
        <f t="shared" si="1586"/>
        <v/>
      </c>
      <c r="BR1865" t="str">
        <f t="shared" si="1587"/>
        <v/>
      </c>
      <c r="BS1865" t="str">
        <f t="shared" si="1588"/>
        <v/>
      </c>
      <c r="BT1865" t="str">
        <f t="shared" si="1589"/>
        <v/>
      </c>
    </row>
    <row r="1866" spans="20:72" x14ac:dyDescent="0.25">
      <c r="T1866" t="str">
        <f t="shared" si="1565"/>
        <v/>
      </c>
      <c r="U1866" t="str">
        <f t="shared" si="1566"/>
        <v/>
      </c>
      <c r="V1866" t="str">
        <f t="shared" si="1567"/>
        <v/>
      </c>
      <c r="W1866" t="str">
        <f>IF(TRIM(INDEX(connections!$A:$A,ROW()))="","",TRIM(INDEX(connections!$A:$A,ROW())))</f>
        <v/>
      </c>
      <c r="X1866" t="str">
        <f>IF($W1866="","",TRIM(INDEX(connections!$B:$B,ROW())))</f>
        <v/>
      </c>
      <c r="Y1866" t="str">
        <f t="shared" si="1568"/>
        <v/>
      </c>
      <c r="Z1866" t="str">
        <f t="shared" si="1569"/>
        <v/>
      </c>
      <c r="AA1866" t="str">
        <f t="shared" si="1570"/>
        <v/>
      </c>
      <c r="AB1866" t="str">
        <f t="shared" si="1571"/>
        <v/>
      </c>
      <c r="AC1866" t="str">
        <f t="shared" si="1572"/>
        <v/>
      </c>
      <c r="AD1866" t="str">
        <f t="shared" si="1573"/>
        <v/>
      </c>
      <c r="AE1866" t="str">
        <f t="shared" si="1574"/>
        <v/>
      </c>
      <c r="BF1866" t="str">
        <f t="shared" si="1575"/>
        <v/>
      </c>
      <c r="BG1866" t="str">
        <f t="shared" si="1576"/>
        <v/>
      </c>
      <c r="BH1866" t="str">
        <f t="shared" si="1577"/>
        <v/>
      </c>
      <c r="BI1866" t="str">
        <f t="shared" si="1578"/>
        <v/>
      </c>
      <c r="BJ1866" t="str">
        <f t="shared" si="1579"/>
        <v/>
      </c>
      <c r="BK1866" t="str">
        <f t="shared" si="1580"/>
        <v/>
      </c>
      <c r="BL1866" t="str">
        <f t="shared" si="1581"/>
        <v/>
      </c>
      <c r="BM1866" t="str">
        <f t="shared" si="1582"/>
        <v/>
      </c>
      <c r="BN1866" t="str">
        <f t="shared" si="1583"/>
        <v/>
      </c>
      <c r="BO1866" t="str">
        <f t="shared" si="1584"/>
        <v/>
      </c>
      <c r="BP1866" t="str">
        <f t="shared" si="1585"/>
        <v/>
      </c>
      <c r="BQ1866" t="str">
        <f t="shared" si="1586"/>
        <v/>
      </c>
      <c r="BR1866" t="str">
        <f t="shared" si="1587"/>
        <v/>
      </c>
      <c r="BS1866" t="str">
        <f t="shared" si="1588"/>
        <v/>
      </c>
      <c r="BT1866" t="str">
        <f t="shared" si="1589"/>
        <v/>
      </c>
    </row>
    <row r="1867" spans="20:72" x14ac:dyDescent="0.25">
      <c r="T1867" t="str">
        <f t="shared" si="1565"/>
        <v/>
      </c>
      <c r="U1867" t="str">
        <f t="shared" si="1566"/>
        <v/>
      </c>
      <c r="V1867" t="str">
        <f t="shared" si="1567"/>
        <v/>
      </c>
      <c r="W1867" t="str">
        <f>IF(TRIM(INDEX(connections!$A:$A,ROW()))="","",TRIM(INDEX(connections!$A:$A,ROW())))</f>
        <v/>
      </c>
      <c r="X1867" t="str">
        <f>IF($W1867="","",TRIM(INDEX(connections!$B:$B,ROW())))</f>
        <v/>
      </c>
      <c r="Y1867" t="str">
        <f t="shared" si="1568"/>
        <v/>
      </c>
      <c r="Z1867" t="str">
        <f t="shared" si="1569"/>
        <v/>
      </c>
      <c r="AA1867" t="str">
        <f t="shared" si="1570"/>
        <v/>
      </c>
      <c r="AB1867" t="str">
        <f t="shared" si="1571"/>
        <v/>
      </c>
      <c r="AC1867" t="str">
        <f t="shared" si="1572"/>
        <v/>
      </c>
      <c r="AD1867" t="str">
        <f t="shared" si="1573"/>
        <v/>
      </c>
      <c r="AE1867" t="str">
        <f t="shared" si="1574"/>
        <v/>
      </c>
      <c r="BF1867" t="str">
        <f t="shared" si="1575"/>
        <v/>
      </c>
      <c r="BG1867" t="str">
        <f t="shared" si="1576"/>
        <v/>
      </c>
      <c r="BH1867" t="str">
        <f t="shared" si="1577"/>
        <v/>
      </c>
      <c r="BI1867" t="str">
        <f t="shared" si="1578"/>
        <v/>
      </c>
      <c r="BJ1867" t="str">
        <f t="shared" si="1579"/>
        <v/>
      </c>
      <c r="BK1867" t="str">
        <f t="shared" si="1580"/>
        <v/>
      </c>
      <c r="BL1867" t="str">
        <f t="shared" si="1581"/>
        <v/>
      </c>
      <c r="BM1867" t="str">
        <f t="shared" si="1582"/>
        <v/>
      </c>
      <c r="BN1867" t="str">
        <f t="shared" si="1583"/>
        <v/>
      </c>
      <c r="BO1867" t="str">
        <f t="shared" si="1584"/>
        <v/>
      </c>
      <c r="BP1867" t="str">
        <f t="shared" si="1585"/>
        <v/>
      </c>
      <c r="BQ1867" t="str">
        <f t="shared" si="1586"/>
        <v/>
      </c>
      <c r="BR1867" t="str">
        <f t="shared" si="1587"/>
        <v/>
      </c>
      <c r="BS1867" t="str">
        <f t="shared" si="1588"/>
        <v/>
      </c>
      <c r="BT1867" t="str">
        <f t="shared" si="1589"/>
        <v/>
      </c>
    </row>
    <row r="1868" spans="20:72" x14ac:dyDescent="0.25">
      <c r="T1868" t="str">
        <f t="shared" si="1565"/>
        <v/>
      </c>
      <c r="U1868" t="str">
        <f t="shared" si="1566"/>
        <v/>
      </c>
      <c r="V1868" t="str">
        <f t="shared" si="1567"/>
        <v/>
      </c>
      <c r="W1868" t="str">
        <f>IF(TRIM(INDEX(connections!$A:$A,ROW()))="","",TRIM(INDEX(connections!$A:$A,ROW())))</f>
        <v/>
      </c>
      <c r="X1868" t="str">
        <f>IF($W1868="","",TRIM(INDEX(connections!$B:$B,ROW())))</f>
        <v/>
      </c>
      <c r="Y1868" t="str">
        <f t="shared" si="1568"/>
        <v/>
      </c>
      <c r="Z1868" t="str">
        <f t="shared" si="1569"/>
        <v/>
      </c>
      <c r="AA1868" t="str">
        <f t="shared" si="1570"/>
        <v/>
      </c>
      <c r="AB1868" t="str">
        <f t="shared" si="1571"/>
        <v/>
      </c>
      <c r="AC1868" t="str">
        <f t="shared" si="1572"/>
        <v/>
      </c>
      <c r="AD1868" t="str">
        <f t="shared" si="1573"/>
        <v/>
      </c>
      <c r="AE1868" t="str">
        <f t="shared" si="1574"/>
        <v/>
      </c>
      <c r="BF1868" t="str">
        <f t="shared" si="1575"/>
        <v/>
      </c>
      <c r="BG1868" t="str">
        <f t="shared" si="1576"/>
        <v/>
      </c>
      <c r="BH1868" t="str">
        <f t="shared" si="1577"/>
        <v/>
      </c>
      <c r="BI1868" t="str">
        <f t="shared" si="1578"/>
        <v/>
      </c>
      <c r="BJ1868" t="str">
        <f t="shared" si="1579"/>
        <v/>
      </c>
      <c r="BK1868" t="str">
        <f t="shared" si="1580"/>
        <v/>
      </c>
      <c r="BL1868" t="str">
        <f t="shared" si="1581"/>
        <v/>
      </c>
      <c r="BM1868" t="str">
        <f t="shared" si="1582"/>
        <v/>
      </c>
      <c r="BN1868" t="str">
        <f t="shared" si="1583"/>
        <v/>
      </c>
      <c r="BO1868" t="str">
        <f t="shared" si="1584"/>
        <v/>
      </c>
      <c r="BP1868" t="str">
        <f t="shared" si="1585"/>
        <v/>
      </c>
      <c r="BQ1868" t="str">
        <f t="shared" si="1586"/>
        <v/>
      </c>
      <c r="BR1868" t="str">
        <f t="shared" si="1587"/>
        <v/>
      </c>
      <c r="BS1868" t="str">
        <f t="shared" si="1588"/>
        <v/>
      </c>
      <c r="BT1868" t="str">
        <f t="shared" si="1589"/>
        <v/>
      </c>
    </row>
    <row r="1869" spans="20:72" x14ac:dyDescent="0.25">
      <c r="T1869" t="str">
        <f t="shared" si="1565"/>
        <v/>
      </c>
      <c r="U1869" t="str">
        <f t="shared" si="1566"/>
        <v/>
      </c>
      <c r="V1869" t="str">
        <f t="shared" si="1567"/>
        <v/>
      </c>
      <c r="W1869" t="str">
        <f>IF(TRIM(INDEX(connections!$A:$A,ROW()))="","",TRIM(INDEX(connections!$A:$A,ROW())))</f>
        <v/>
      </c>
      <c r="X1869" t="str">
        <f>IF($W1869="","",TRIM(INDEX(connections!$B:$B,ROW())))</f>
        <v/>
      </c>
      <c r="Y1869" t="str">
        <f t="shared" si="1568"/>
        <v/>
      </c>
      <c r="Z1869" t="str">
        <f t="shared" si="1569"/>
        <v/>
      </c>
      <c r="AA1869" t="str">
        <f t="shared" si="1570"/>
        <v/>
      </c>
      <c r="AB1869" t="str">
        <f t="shared" si="1571"/>
        <v/>
      </c>
      <c r="AC1869" t="str">
        <f t="shared" si="1572"/>
        <v/>
      </c>
      <c r="AD1869" t="str">
        <f t="shared" si="1573"/>
        <v/>
      </c>
      <c r="AE1869" t="str">
        <f t="shared" si="1574"/>
        <v/>
      </c>
      <c r="BF1869" t="str">
        <f t="shared" si="1575"/>
        <v/>
      </c>
      <c r="BG1869" t="str">
        <f t="shared" si="1576"/>
        <v/>
      </c>
      <c r="BH1869" t="str">
        <f t="shared" si="1577"/>
        <v/>
      </c>
      <c r="BI1869" t="str">
        <f t="shared" si="1578"/>
        <v/>
      </c>
      <c r="BJ1869" t="str">
        <f t="shared" si="1579"/>
        <v/>
      </c>
      <c r="BK1869" t="str">
        <f t="shared" si="1580"/>
        <v/>
      </c>
      <c r="BL1869" t="str">
        <f t="shared" si="1581"/>
        <v/>
      </c>
      <c r="BM1869" t="str">
        <f t="shared" si="1582"/>
        <v/>
      </c>
      <c r="BN1869" t="str">
        <f t="shared" si="1583"/>
        <v/>
      </c>
      <c r="BO1869" t="str">
        <f t="shared" si="1584"/>
        <v/>
      </c>
      <c r="BP1869" t="str">
        <f t="shared" si="1585"/>
        <v/>
      </c>
      <c r="BQ1869" t="str">
        <f t="shared" si="1586"/>
        <v/>
      </c>
      <c r="BR1869" t="str">
        <f t="shared" si="1587"/>
        <v/>
      </c>
      <c r="BS1869" t="str">
        <f t="shared" si="1588"/>
        <v/>
      </c>
      <c r="BT1869" t="str">
        <f t="shared" si="1589"/>
        <v/>
      </c>
    </row>
    <row r="1870" spans="20:72" x14ac:dyDescent="0.25">
      <c r="T1870" t="str">
        <f t="shared" si="1565"/>
        <v/>
      </c>
      <c r="U1870" t="str">
        <f t="shared" si="1566"/>
        <v/>
      </c>
      <c r="V1870" t="str">
        <f t="shared" si="1567"/>
        <v/>
      </c>
      <c r="W1870" t="str">
        <f>IF(TRIM(INDEX(connections!$A:$A,ROW()))="","",TRIM(INDEX(connections!$A:$A,ROW())))</f>
        <v/>
      </c>
      <c r="X1870" t="str">
        <f>IF($W1870="","",TRIM(INDEX(connections!$B:$B,ROW())))</f>
        <v/>
      </c>
      <c r="Y1870" t="str">
        <f t="shared" si="1568"/>
        <v/>
      </c>
      <c r="Z1870" t="str">
        <f t="shared" si="1569"/>
        <v/>
      </c>
      <c r="AA1870" t="str">
        <f t="shared" si="1570"/>
        <v/>
      </c>
      <c r="AB1870" t="str">
        <f t="shared" si="1571"/>
        <v/>
      </c>
      <c r="AC1870" t="str">
        <f t="shared" si="1572"/>
        <v/>
      </c>
      <c r="AD1870" t="str">
        <f t="shared" si="1573"/>
        <v/>
      </c>
      <c r="AE1870" t="str">
        <f t="shared" si="1574"/>
        <v/>
      </c>
      <c r="BF1870" t="str">
        <f t="shared" si="1575"/>
        <v/>
      </c>
      <c r="BG1870" t="str">
        <f t="shared" si="1576"/>
        <v/>
      </c>
      <c r="BH1870" t="str">
        <f t="shared" si="1577"/>
        <v/>
      </c>
      <c r="BI1870" t="str">
        <f t="shared" si="1578"/>
        <v/>
      </c>
      <c r="BJ1870" t="str">
        <f t="shared" si="1579"/>
        <v/>
      </c>
      <c r="BK1870" t="str">
        <f t="shared" si="1580"/>
        <v/>
      </c>
      <c r="BL1870" t="str">
        <f t="shared" si="1581"/>
        <v/>
      </c>
      <c r="BM1870" t="str">
        <f t="shared" si="1582"/>
        <v/>
      </c>
      <c r="BN1870" t="str">
        <f t="shared" si="1583"/>
        <v/>
      </c>
      <c r="BO1870" t="str">
        <f t="shared" si="1584"/>
        <v/>
      </c>
      <c r="BP1870" t="str">
        <f t="shared" si="1585"/>
        <v/>
      </c>
      <c r="BQ1870" t="str">
        <f t="shared" si="1586"/>
        <v/>
      </c>
      <c r="BR1870" t="str">
        <f t="shared" si="1587"/>
        <v/>
      </c>
      <c r="BS1870" t="str">
        <f t="shared" si="1588"/>
        <v/>
      </c>
      <c r="BT1870" t="str">
        <f t="shared" si="1589"/>
        <v/>
      </c>
    </row>
    <row r="1871" spans="20:72" x14ac:dyDescent="0.25">
      <c r="T1871" t="str">
        <f t="shared" si="1565"/>
        <v/>
      </c>
      <c r="U1871" t="str">
        <f t="shared" si="1566"/>
        <v/>
      </c>
      <c r="V1871" t="str">
        <f t="shared" si="1567"/>
        <v/>
      </c>
      <c r="W1871" t="str">
        <f>IF(TRIM(INDEX(connections!$A:$A,ROW()))="","",TRIM(INDEX(connections!$A:$A,ROW())))</f>
        <v/>
      </c>
      <c r="X1871" t="str">
        <f>IF($W1871="","",TRIM(INDEX(connections!$B:$B,ROW())))</f>
        <v/>
      </c>
      <c r="Y1871" t="str">
        <f t="shared" si="1568"/>
        <v/>
      </c>
      <c r="Z1871" t="str">
        <f t="shared" si="1569"/>
        <v/>
      </c>
      <c r="AA1871" t="str">
        <f t="shared" si="1570"/>
        <v/>
      </c>
      <c r="AB1871" t="str">
        <f t="shared" si="1571"/>
        <v/>
      </c>
      <c r="AC1871" t="str">
        <f t="shared" si="1572"/>
        <v/>
      </c>
      <c r="AD1871" t="str">
        <f t="shared" si="1573"/>
        <v/>
      </c>
      <c r="AE1871" t="str">
        <f t="shared" si="1574"/>
        <v/>
      </c>
      <c r="BF1871" t="str">
        <f t="shared" si="1575"/>
        <v/>
      </c>
      <c r="BG1871" t="str">
        <f t="shared" si="1576"/>
        <v/>
      </c>
      <c r="BH1871" t="str">
        <f t="shared" si="1577"/>
        <v/>
      </c>
      <c r="BI1871" t="str">
        <f t="shared" si="1578"/>
        <v/>
      </c>
      <c r="BJ1871" t="str">
        <f t="shared" si="1579"/>
        <v/>
      </c>
      <c r="BK1871" t="str">
        <f t="shared" si="1580"/>
        <v/>
      </c>
      <c r="BL1871" t="str">
        <f t="shared" si="1581"/>
        <v/>
      </c>
      <c r="BM1871" t="str">
        <f t="shared" si="1582"/>
        <v/>
      </c>
      <c r="BN1871" t="str">
        <f t="shared" si="1583"/>
        <v/>
      </c>
      <c r="BO1871" t="str">
        <f t="shared" si="1584"/>
        <v/>
      </c>
      <c r="BP1871" t="str">
        <f t="shared" si="1585"/>
        <v/>
      </c>
      <c r="BQ1871" t="str">
        <f t="shared" si="1586"/>
        <v/>
      </c>
      <c r="BR1871" t="str">
        <f t="shared" si="1587"/>
        <v/>
      </c>
      <c r="BS1871" t="str">
        <f t="shared" si="1588"/>
        <v/>
      </c>
      <c r="BT1871" t="str">
        <f t="shared" si="1589"/>
        <v/>
      </c>
    </row>
    <row r="1872" spans="20:72" x14ac:dyDescent="0.25">
      <c r="T1872" t="str">
        <f t="shared" si="1565"/>
        <v/>
      </c>
      <c r="U1872" t="str">
        <f t="shared" si="1566"/>
        <v/>
      </c>
      <c r="V1872" t="str">
        <f t="shared" si="1567"/>
        <v/>
      </c>
      <c r="W1872" t="str">
        <f>IF(TRIM(INDEX(connections!$A:$A,ROW()))="","",TRIM(INDEX(connections!$A:$A,ROW())))</f>
        <v/>
      </c>
      <c r="X1872" t="str">
        <f>IF($W1872="","",TRIM(INDEX(connections!$B:$B,ROW())))</f>
        <v/>
      </c>
      <c r="Y1872" t="str">
        <f t="shared" si="1568"/>
        <v/>
      </c>
      <c r="Z1872" t="str">
        <f t="shared" si="1569"/>
        <v/>
      </c>
      <c r="AA1872" t="str">
        <f t="shared" si="1570"/>
        <v/>
      </c>
      <c r="AB1872" t="str">
        <f t="shared" si="1571"/>
        <v/>
      </c>
      <c r="AC1872" t="str">
        <f t="shared" si="1572"/>
        <v/>
      </c>
      <c r="AD1872" t="str">
        <f t="shared" si="1573"/>
        <v/>
      </c>
      <c r="AE1872" t="str">
        <f t="shared" si="1574"/>
        <v/>
      </c>
      <c r="BF1872" t="str">
        <f t="shared" si="1575"/>
        <v/>
      </c>
      <c r="BG1872" t="str">
        <f t="shared" si="1576"/>
        <v/>
      </c>
      <c r="BH1872" t="str">
        <f t="shared" si="1577"/>
        <v/>
      </c>
      <c r="BI1872" t="str">
        <f t="shared" si="1578"/>
        <v/>
      </c>
      <c r="BJ1872" t="str">
        <f t="shared" si="1579"/>
        <v/>
      </c>
      <c r="BK1872" t="str">
        <f t="shared" si="1580"/>
        <v/>
      </c>
      <c r="BL1872" t="str">
        <f t="shared" si="1581"/>
        <v/>
      </c>
      <c r="BM1872" t="str">
        <f t="shared" si="1582"/>
        <v/>
      </c>
      <c r="BN1872" t="str">
        <f t="shared" si="1583"/>
        <v/>
      </c>
      <c r="BO1872" t="str">
        <f t="shared" si="1584"/>
        <v/>
      </c>
      <c r="BP1872" t="str">
        <f t="shared" si="1585"/>
        <v/>
      </c>
      <c r="BQ1872" t="str">
        <f t="shared" si="1586"/>
        <v/>
      </c>
      <c r="BR1872" t="str">
        <f t="shared" si="1587"/>
        <v/>
      </c>
      <c r="BS1872" t="str">
        <f t="shared" si="1588"/>
        <v/>
      </c>
      <c r="BT1872" t="str">
        <f t="shared" si="1589"/>
        <v/>
      </c>
    </row>
    <row r="1873" spans="20:72" x14ac:dyDescent="0.25">
      <c r="T1873" t="str">
        <f t="shared" si="1565"/>
        <v/>
      </c>
      <c r="U1873" t="str">
        <f t="shared" si="1566"/>
        <v/>
      </c>
      <c r="V1873" t="str">
        <f t="shared" si="1567"/>
        <v/>
      </c>
      <c r="W1873" t="str">
        <f>IF(TRIM(INDEX(connections!$A:$A,ROW()))="","",TRIM(INDEX(connections!$A:$A,ROW())))</f>
        <v/>
      </c>
      <c r="X1873" t="str">
        <f>IF($W1873="","",TRIM(INDEX(connections!$B:$B,ROW())))</f>
        <v/>
      </c>
      <c r="Y1873" t="str">
        <f t="shared" si="1568"/>
        <v/>
      </c>
      <c r="Z1873" t="str">
        <f t="shared" si="1569"/>
        <v/>
      </c>
      <c r="AA1873" t="str">
        <f t="shared" si="1570"/>
        <v/>
      </c>
      <c r="AB1873" t="str">
        <f t="shared" si="1571"/>
        <v/>
      </c>
      <c r="AC1873" t="str">
        <f t="shared" si="1572"/>
        <v/>
      </c>
      <c r="AD1873" t="str">
        <f t="shared" si="1573"/>
        <v/>
      </c>
      <c r="AE1873" t="str">
        <f t="shared" si="1574"/>
        <v/>
      </c>
      <c r="BF1873" t="str">
        <f t="shared" si="1575"/>
        <v/>
      </c>
      <c r="BG1873" t="str">
        <f t="shared" si="1576"/>
        <v/>
      </c>
      <c r="BH1873" t="str">
        <f t="shared" si="1577"/>
        <v/>
      </c>
      <c r="BI1873" t="str">
        <f t="shared" si="1578"/>
        <v/>
      </c>
      <c r="BJ1873" t="str">
        <f t="shared" si="1579"/>
        <v/>
      </c>
      <c r="BK1873" t="str">
        <f t="shared" si="1580"/>
        <v/>
      </c>
      <c r="BL1873" t="str">
        <f t="shared" si="1581"/>
        <v/>
      </c>
      <c r="BM1873" t="str">
        <f t="shared" si="1582"/>
        <v/>
      </c>
      <c r="BN1873" t="str">
        <f t="shared" si="1583"/>
        <v/>
      </c>
      <c r="BO1873" t="str">
        <f t="shared" si="1584"/>
        <v/>
      </c>
      <c r="BP1873" t="str">
        <f t="shared" si="1585"/>
        <v/>
      </c>
      <c r="BQ1873" t="str">
        <f t="shared" si="1586"/>
        <v/>
      </c>
      <c r="BR1873" t="str">
        <f t="shared" si="1587"/>
        <v/>
      </c>
      <c r="BS1873" t="str">
        <f t="shared" si="1588"/>
        <v/>
      </c>
      <c r="BT1873" t="str">
        <f t="shared" si="1589"/>
        <v/>
      </c>
    </row>
    <row r="1874" spans="20:72" x14ac:dyDescent="0.25">
      <c r="T1874" t="str">
        <f t="shared" si="1565"/>
        <v/>
      </c>
      <c r="U1874" t="str">
        <f t="shared" si="1566"/>
        <v/>
      </c>
      <c r="V1874" t="str">
        <f t="shared" si="1567"/>
        <v/>
      </c>
      <c r="W1874" t="str">
        <f>IF(TRIM(INDEX(connections!$A:$A,ROW()))="","",TRIM(INDEX(connections!$A:$A,ROW())))</f>
        <v/>
      </c>
      <c r="X1874" t="str">
        <f>IF($W1874="","",TRIM(INDEX(connections!$B:$B,ROW())))</f>
        <v/>
      </c>
      <c r="Y1874" t="str">
        <f t="shared" si="1568"/>
        <v/>
      </c>
      <c r="Z1874" t="str">
        <f t="shared" si="1569"/>
        <v/>
      </c>
      <c r="AA1874" t="str">
        <f t="shared" si="1570"/>
        <v/>
      </c>
      <c r="AB1874" t="str">
        <f t="shared" si="1571"/>
        <v/>
      </c>
      <c r="AC1874" t="str">
        <f t="shared" si="1572"/>
        <v/>
      </c>
      <c r="AD1874" t="str">
        <f t="shared" si="1573"/>
        <v/>
      </c>
      <c r="AE1874" t="str">
        <f t="shared" si="1574"/>
        <v/>
      </c>
      <c r="BF1874" t="str">
        <f t="shared" si="1575"/>
        <v/>
      </c>
      <c r="BG1874" t="str">
        <f t="shared" si="1576"/>
        <v/>
      </c>
      <c r="BH1874" t="str">
        <f t="shared" si="1577"/>
        <v/>
      </c>
      <c r="BI1874" t="str">
        <f t="shared" si="1578"/>
        <v/>
      </c>
      <c r="BJ1874" t="str">
        <f t="shared" si="1579"/>
        <v/>
      </c>
      <c r="BK1874" t="str">
        <f t="shared" si="1580"/>
        <v/>
      </c>
      <c r="BL1874" t="str">
        <f t="shared" si="1581"/>
        <v/>
      </c>
      <c r="BM1874" t="str">
        <f t="shared" si="1582"/>
        <v/>
      </c>
      <c r="BN1874" t="str">
        <f t="shared" si="1583"/>
        <v/>
      </c>
      <c r="BO1874" t="str">
        <f t="shared" si="1584"/>
        <v/>
      </c>
      <c r="BP1874" t="str">
        <f t="shared" si="1585"/>
        <v/>
      </c>
      <c r="BQ1874" t="str">
        <f t="shared" si="1586"/>
        <v/>
      </c>
      <c r="BR1874" t="str">
        <f t="shared" si="1587"/>
        <v/>
      </c>
      <c r="BS1874" t="str">
        <f t="shared" si="1588"/>
        <v/>
      </c>
      <c r="BT1874" t="str">
        <f t="shared" si="1589"/>
        <v/>
      </c>
    </row>
    <row r="1875" spans="20:72" x14ac:dyDescent="0.25">
      <c r="T1875" t="str">
        <f t="shared" si="1565"/>
        <v/>
      </c>
      <c r="U1875" t="str">
        <f t="shared" si="1566"/>
        <v/>
      </c>
      <c r="V1875" t="str">
        <f t="shared" si="1567"/>
        <v/>
      </c>
      <c r="W1875" t="str">
        <f>IF(TRIM(INDEX(connections!$A:$A,ROW()))="","",TRIM(INDEX(connections!$A:$A,ROW())))</f>
        <v/>
      </c>
      <c r="X1875" t="str">
        <f>IF($W1875="","",TRIM(INDEX(connections!$B:$B,ROW())))</f>
        <v/>
      </c>
      <c r="Y1875" t="str">
        <f t="shared" si="1568"/>
        <v/>
      </c>
      <c r="Z1875" t="str">
        <f t="shared" si="1569"/>
        <v/>
      </c>
      <c r="AA1875" t="str">
        <f t="shared" si="1570"/>
        <v/>
      </c>
      <c r="AB1875" t="str">
        <f t="shared" si="1571"/>
        <v/>
      </c>
      <c r="AC1875" t="str">
        <f t="shared" si="1572"/>
        <v/>
      </c>
      <c r="AD1875" t="str">
        <f t="shared" si="1573"/>
        <v/>
      </c>
      <c r="AE1875" t="str">
        <f t="shared" si="1574"/>
        <v/>
      </c>
      <c r="BF1875" t="str">
        <f t="shared" si="1575"/>
        <v/>
      </c>
      <c r="BG1875" t="str">
        <f t="shared" si="1576"/>
        <v/>
      </c>
      <c r="BH1875" t="str">
        <f t="shared" si="1577"/>
        <v/>
      </c>
      <c r="BI1875" t="str">
        <f t="shared" si="1578"/>
        <v/>
      </c>
      <c r="BJ1875" t="str">
        <f t="shared" si="1579"/>
        <v/>
      </c>
      <c r="BK1875" t="str">
        <f t="shared" si="1580"/>
        <v/>
      </c>
      <c r="BL1875" t="str">
        <f t="shared" si="1581"/>
        <v/>
      </c>
      <c r="BM1875" t="str">
        <f t="shared" si="1582"/>
        <v/>
      </c>
      <c r="BN1875" t="str">
        <f t="shared" si="1583"/>
        <v/>
      </c>
      <c r="BO1875" t="str">
        <f t="shared" si="1584"/>
        <v/>
      </c>
      <c r="BP1875" t="str">
        <f t="shared" si="1585"/>
        <v/>
      </c>
      <c r="BQ1875" t="str">
        <f t="shared" si="1586"/>
        <v/>
      </c>
      <c r="BR1875" t="str">
        <f t="shared" si="1587"/>
        <v/>
      </c>
      <c r="BS1875" t="str">
        <f t="shared" si="1588"/>
        <v/>
      </c>
      <c r="BT1875" t="str">
        <f t="shared" si="1589"/>
        <v/>
      </c>
    </row>
    <row r="1876" spans="20:72" x14ac:dyDescent="0.25">
      <c r="T1876" t="str">
        <f t="shared" si="1565"/>
        <v/>
      </c>
      <c r="U1876" t="str">
        <f t="shared" si="1566"/>
        <v/>
      </c>
      <c r="V1876" t="str">
        <f t="shared" si="1567"/>
        <v/>
      </c>
      <c r="W1876" t="str">
        <f>IF(TRIM(INDEX(connections!$A:$A,ROW()))="","",TRIM(INDEX(connections!$A:$A,ROW())))</f>
        <v/>
      </c>
      <c r="X1876" t="str">
        <f>IF($W1876="","",TRIM(INDEX(connections!$B:$B,ROW())))</f>
        <v/>
      </c>
      <c r="Y1876" t="str">
        <f t="shared" si="1568"/>
        <v/>
      </c>
      <c r="Z1876" t="str">
        <f t="shared" si="1569"/>
        <v/>
      </c>
      <c r="AA1876" t="str">
        <f t="shared" si="1570"/>
        <v/>
      </c>
      <c r="AB1876" t="str">
        <f t="shared" si="1571"/>
        <v/>
      </c>
      <c r="AC1876" t="str">
        <f t="shared" si="1572"/>
        <v/>
      </c>
      <c r="AD1876" t="str">
        <f t="shared" si="1573"/>
        <v/>
      </c>
      <c r="AE1876" t="str">
        <f t="shared" si="1574"/>
        <v/>
      </c>
      <c r="BF1876" t="str">
        <f t="shared" si="1575"/>
        <v/>
      </c>
      <c r="BG1876" t="str">
        <f t="shared" si="1576"/>
        <v/>
      </c>
      <c r="BH1876" t="str">
        <f t="shared" si="1577"/>
        <v/>
      </c>
      <c r="BI1876" t="str">
        <f t="shared" si="1578"/>
        <v/>
      </c>
      <c r="BJ1876" t="str">
        <f t="shared" si="1579"/>
        <v/>
      </c>
      <c r="BK1876" t="str">
        <f t="shared" si="1580"/>
        <v/>
      </c>
      <c r="BL1876" t="str">
        <f t="shared" si="1581"/>
        <v/>
      </c>
      <c r="BM1876" t="str">
        <f t="shared" si="1582"/>
        <v/>
      </c>
      <c r="BN1876" t="str">
        <f t="shared" si="1583"/>
        <v/>
      </c>
      <c r="BO1876" t="str">
        <f t="shared" si="1584"/>
        <v/>
      </c>
      <c r="BP1876" t="str">
        <f t="shared" si="1585"/>
        <v/>
      </c>
      <c r="BQ1876" t="str">
        <f t="shared" si="1586"/>
        <v/>
      </c>
      <c r="BR1876" t="str">
        <f t="shared" si="1587"/>
        <v/>
      </c>
      <c r="BS1876" t="str">
        <f t="shared" si="1588"/>
        <v/>
      </c>
      <c r="BT1876" t="str">
        <f t="shared" si="1589"/>
        <v/>
      </c>
    </row>
    <row r="1877" spans="20:72" x14ac:dyDescent="0.25">
      <c r="T1877" t="str">
        <f t="shared" si="1565"/>
        <v/>
      </c>
      <c r="U1877" t="str">
        <f t="shared" si="1566"/>
        <v/>
      </c>
      <c r="V1877" t="str">
        <f t="shared" si="1567"/>
        <v/>
      </c>
      <c r="W1877" t="str">
        <f>IF(TRIM(INDEX(connections!$A:$A,ROW()))="","",TRIM(INDEX(connections!$A:$A,ROW())))</f>
        <v/>
      </c>
      <c r="X1877" t="str">
        <f>IF($W1877="","",TRIM(INDEX(connections!$B:$B,ROW())))</f>
        <v/>
      </c>
      <c r="Y1877" t="str">
        <f t="shared" si="1568"/>
        <v/>
      </c>
      <c r="Z1877" t="str">
        <f t="shared" si="1569"/>
        <v/>
      </c>
      <c r="AA1877" t="str">
        <f t="shared" si="1570"/>
        <v/>
      </c>
      <c r="AB1877" t="str">
        <f t="shared" si="1571"/>
        <v/>
      </c>
      <c r="AC1877" t="str">
        <f t="shared" si="1572"/>
        <v/>
      </c>
      <c r="AD1877" t="str">
        <f t="shared" si="1573"/>
        <v/>
      </c>
      <c r="AE1877" t="str">
        <f t="shared" si="1574"/>
        <v/>
      </c>
      <c r="BF1877" t="str">
        <f t="shared" si="1575"/>
        <v/>
      </c>
      <c r="BG1877" t="str">
        <f t="shared" si="1576"/>
        <v/>
      </c>
      <c r="BH1877" t="str">
        <f t="shared" si="1577"/>
        <v/>
      </c>
      <c r="BI1877" t="str">
        <f t="shared" si="1578"/>
        <v/>
      </c>
      <c r="BJ1877" t="str">
        <f t="shared" si="1579"/>
        <v/>
      </c>
      <c r="BK1877" t="str">
        <f t="shared" si="1580"/>
        <v/>
      </c>
      <c r="BL1877" t="str">
        <f t="shared" si="1581"/>
        <v/>
      </c>
      <c r="BM1877" t="str">
        <f t="shared" si="1582"/>
        <v/>
      </c>
      <c r="BN1877" t="str">
        <f t="shared" si="1583"/>
        <v/>
      </c>
      <c r="BO1877" t="str">
        <f t="shared" si="1584"/>
        <v/>
      </c>
      <c r="BP1877" t="str">
        <f t="shared" si="1585"/>
        <v/>
      </c>
      <c r="BQ1877" t="str">
        <f t="shared" si="1586"/>
        <v/>
      </c>
      <c r="BR1877" t="str">
        <f t="shared" si="1587"/>
        <v/>
      </c>
      <c r="BS1877" t="str">
        <f t="shared" si="1588"/>
        <v/>
      </c>
      <c r="BT1877" t="str">
        <f t="shared" si="1589"/>
        <v/>
      </c>
    </row>
    <row r="1878" spans="20:72" x14ac:dyDescent="0.25">
      <c r="T1878" t="str">
        <f t="shared" si="1565"/>
        <v/>
      </c>
      <c r="U1878" t="str">
        <f t="shared" si="1566"/>
        <v/>
      </c>
      <c r="V1878" t="str">
        <f t="shared" si="1567"/>
        <v/>
      </c>
      <c r="W1878" t="str">
        <f>IF(TRIM(INDEX(connections!$A:$A,ROW()))="","",TRIM(INDEX(connections!$A:$A,ROW())))</f>
        <v/>
      </c>
      <c r="X1878" t="str">
        <f>IF($W1878="","",TRIM(INDEX(connections!$B:$B,ROW())))</f>
        <v/>
      </c>
      <c r="Y1878" t="str">
        <f t="shared" si="1568"/>
        <v/>
      </c>
      <c r="Z1878" t="str">
        <f t="shared" si="1569"/>
        <v/>
      </c>
      <c r="AA1878" t="str">
        <f t="shared" si="1570"/>
        <v/>
      </c>
      <c r="AB1878" t="str">
        <f t="shared" si="1571"/>
        <v/>
      </c>
      <c r="AC1878" t="str">
        <f t="shared" si="1572"/>
        <v/>
      </c>
      <c r="AD1878" t="str">
        <f t="shared" si="1573"/>
        <v/>
      </c>
      <c r="AE1878" t="str">
        <f t="shared" si="1574"/>
        <v/>
      </c>
      <c r="BF1878" t="str">
        <f t="shared" si="1575"/>
        <v/>
      </c>
      <c r="BG1878" t="str">
        <f t="shared" si="1576"/>
        <v/>
      </c>
      <c r="BH1878" t="str">
        <f t="shared" si="1577"/>
        <v/>
      </c>
      <c r="BI1878" t="str">
        <f t="shared" si="1578"/>
        <v/>
      </c>
      <c r="BJ1878" t="str">
        <f t="shared" si="1579"/>
        <v/>
      </c>
      <c r="BK1878" t="str">
        <f t="shared" si="1580"/>
        <v/>
      </c>
      <c r="BL1878" t="str">
        <f t="shared" si="1581"/>
        <v/>
      </c>
      <c r="BM1878" t="str">
        <f t="shared" si="1582"/>
        <v/>
      </c>
      <c r="BN1878" t="str">
        <f t="shared" si="1583"/>
        <v/>
      </c>
      <c r="BO1878" t="str">
        <f t="shared" si="1584"/>
        <v/>
      </c>
      <c r="BP1878" t="str">
        <f t="shared" si="1585"/>
        <v/>
      </c>
      <c r="BQ1878" t="str">
        <f t="shared" si="1586"/>
        <v/>
      </c>
      <c r="BR1878" t="str">
        <f t="shared" si="1587"/>
        <v/>
      </c>
      <c r="BS1878" t="str">
        <f t="shared" si="1588"/>
        <v/>
      </c>
      <c r="BT1878" t="str">
        <f t="shared" si="1589"/>
        <v/>
      </c>
    </row>
    <row r="1879" spans="20:72" x14ac:dyDescent="0.25">
      <c r="T1879" t="str">
        <f t="shared" si="1565"/>
        <v/>
      </c>
      <c r="U1879" t="str">
        <f t="shared" si="1566"/>
        <v/>
      </c>
      <c r="V1879" t="str">
        <f t="shared" si="1567"/>
        <v/>
      </c>
      <c r="W1879" t="str">
        <f>IF(TRIM(INDEX(connections!$A:$A,ROW()))="","",TRIM(INDEX(connections!$A:$A,ROW())))</f>
        <v/>
      </c>
      <c r="X1879" t="str">
        <f>IF($W1879="","",TRIM(INDEX(connections!$B:$B,ROW())))</f>
        <v/>
      </c>
      <c r="Y1879" t="str">
        <f t="shared" si="1568"/>
        <v/>
      </c>
      <c r="Z1879" t="str">
        <f t="shared" si="1569"/>
        <v/>
      </c>
      <c r="AA1879" t="str">
        <f t="shared" si="1570"/>
        <v/>
      </c>
      <c r="AB1879" t="str">
        <f t="shared" si="1571"/>
        <v/>
      </c>
      <c r="AC1879" t="str">
        <f t="shared" si="1572"/>
        <v/>
      </c>
      <c r="AD1879" t="str">
        <f t="shared" si="1573"/>
        <v/>
      </c>
      <c r="AE1879" t="str">
        <f t="shared" si="1574"/>
        <v/>
      </c>
      <c r="BF1879" t="str">
        <f t="shared" si="1575"/>
        <v/>
      </c>
      <c r="BG1879" t="str">
        <f t="shared" si="1576"/>
        <v/>
      </c>
      <c r="BH1879" t="str">
        <f t="shared" si="1577"/>
        <v/>
      </c>
      <c r="BI1879" t="str">
        <f t="shared" si="1578"/>
        <v/>
      </c>
      <c r="BJ1879" t="str">
        <f t="shared" si="1579"/>
        <v/>
      </c>
      <c r="BK1879" t="str">
        <f t="shared" si="1580"/>
        <v/>
      </c>
      <c r="BL1879" t="str">
        <f t="shared" si="1581"/>
        <v/>
      </c>
      <c r="BM1879" t="str">
        <f t="shared" si="1582"/>
        <v/>
      </c>
      <c r="BN1879" t="str">
        <f t="shared" si="1583"/>
        <v/>
      </c>
      <c r="BO1879" t="str">
        <f t="shared" si="1584"/>
        <v/>
      </c>
      <c r="BP1879" t="str">
        <f t="shared" si="1585"/>
        <v/>
      </c>
      <c r="BQ1879" t="str">
        <f t="shared" si="1586"/>
        <v/>
      </c>
      <c r="BR1879" t="str">
        <f t="shared" si="1587"/>
        <v/>
      </c>
      <c r="BS1879" t="str">
        <f t="shared" si="1588"/>
        <v/>
      </c>
      <c r="BT1879" t="str">
        <f t="shared" si="1589"/>
        <v/>
      </c>
    </row>
    <row r="1880" spans="20:72" x14ac:dyDescent="0.25">
      <c r="T1880" t="str">
        <f t="shared" si="1565"/>
        <v/>
      </c>
      <c r="U1880" t="str">
        <f t="shared" si="1566"/>
        <v/>
      </c>
      <c r="V1880" t="str">
        <f t="shared" si="1567"/>
        <v/>
      </c>
      <c r="W1880" t="str">
        <f>IF(TRIM(INDEX(connections!$A:$A,ROW()))="","",TRIM(INDEX(connections!$A:$A,ROW())))</f>
        <v/>
      </c>
      <c r="X1880" t="str">
        <f>IF($W1880="","",TRIM(INDEX(connections!$B:$B,ROW())))</f>
        <v/>
      </c>
      <c r="Y1880" t="str">
        <f t="shared" si="1568"/>
        <v/>
      </c>
      <c r="Z1880" t="str">
        <f t="shared" si="1569"/>
        <v/>
      </c>
      <c r="AA1880" t="str">
        <f t="shared" si="1570"/>
        <v/>
      </c>
      <c r="AB1880" t="str">
        <f t="shared" si="1571"/>
        <v/>
      </c>
      <c r="AC1880" t="str">
        <f t="shared" si="1572"/>
        <v/>
      </c>
      <c r="AD1880" t="str">
        <f t="shared" si="1573"/>
        <v/>
      </c>
      <c r="AE1880" t="str">
        <f t="shared" si="1574"/>
        <v/>
      </c>
      <c r="BF1880" t="str">
        <f t="shared" si="1575"/>
        <v/>
      </c>
      <c r="BG1880" t="str">
        <f t="shared" si="1576"/>
        <v/>
      </c>
      <c r="BH1880" t="str">
        <f t="shared" si="1577"/>
        <v/>
      </c>
      <c r="BI1880" t="str">
        <f t="shared" si="1578"/>
        <v/>
      </c>
      <c r="BJ1880" t="str">
        <f t="shared" si="1579"/>
        <v/>
      </c>
      <c r="BK1880" t="str">
        <f t="shared" si="1580"/>
        <v/>
      </c>
      <c r="BL1880" t="str">
        <f t="shared" si="1581"/>
        <v/>
      </c>
      <c r="BM1880" t="str">
        <f t="shared" si="1582"/>
        <v/>
      </c>
      <c r="BN1880" t="str">
        <f t="shared" si="1583"/>
        <v/>
      </c>
      <c r="BO1880" t="str">
        <f t="shared" si="1584"/>
        <v/>
      </c>
      <c r="BP1880" t="str">
        <f t="shared" si="1585"/>
        <v/>
      </c>
      <c r="BQ1880" t="str">
        <f t="shared" si="1586"/>
        <v/>
      </c>
      <c r="BR1880" t="str">
        <f t="shared" si="1587"/>
        <v/>
      </c>
      <c r="BS1880" t="str">
        <f t="shared" si="1588"/>
        <v/>
      </c>
      <c r="BT1880" t="str">
        <f t="shared" si="1589"/>
        <v/>
      </c>
    </row>
    <row r="1881" spans="20:72" x14ac:dyDescent="0.25">
      <c r="T1881" t="str">
        <f t="shared" si="1565"/>
        <v/>
      </c>
      <c r="U1881" t="str">
        <f t="shared" si="1566"/>
        <v/>
      </c>
      <c r="V1881" t="str">
        <f t="shared" si="1567"/>
        <v/>
      </c>
      <c r="W1881" t="str">
        <f>IF(TRIM(INDEX(connections!$A:$A,ROW()))="","",TRIM(INDEX(connections!$A:$A,ROW())))</f>
        <v/>
      </c>
      <c r="X1881" t="str">
        <f>IF($W1881="","",TRIM(INDEX(connections!$B:$B,ROW())))</f>
        <v/>
      </c>
      <c r="Y1881" t="str">
        <f t="shared" si="1568"/>
        <v/>
      </c>
      <c r="Z1881" t="str">
        <f t="shared" si="1569"/>
        <v/>
      </c>
      <c r="AA1881" t="str">
        <f t="shared" si="1570"/>
        <v/>
      </c>
      <c r="AB1881" t="str">
        <f t="shared" si="1571"/>
        <v/>
      </c>
      <c r="AC1881" t="str">
        <f t="shared" si="1572"/>
        <v/>
      </c>
      <c r="AD1881" t="str">
        <f t="shared" si="1573"/>
        <v/>
      </c>
      <c r="AE1881" t="str">
        <f t="shared" si="1574"/>
        <v/>
      </c>
      <c r="BF1881" t="str">
        <f t="shared" si="1575"/>
        <v/>
      </c>
      <c r="BG1881" t="str">
        <f t="shared" si="1576"/>
        <v/>
      </c>
      <c r="BH1881" t="str">
        <f t="shared" si="1577"/>
        <v/>
      </c>
      <c r="BI1881" t="str">
        <f t="shared" si="1578"/>
        <v/>
      </c>
      <c r="BJ1881" t="str">
        <f t="shared" si="1579"/>
        <v/>
      </c>
      <c r="BK1881" t="str">
        <f t="shared" si="1580"/>
        <v/>
      </c>
      <c r="BL1881" t="str">
        <f t="shared" si="1581"/>
        <v/>
      </c>
      <c r="BM1881" t="str">
        <f t="shared" si="1582"/>
        <v/>
      </c>
      <c r="BN1881" t="str">
        <f t="shared" si="1583"/>
        <v/>
      </c>
      <c r="BO1881" t="str">
        <f t="shared" si="1584"/>
        <v/>
      </c>
      <c r="BP1881" t="str">
        <f t="shared" si="1585"/>
        <v/>
      </c>
      <c r="BQ1881" t="str">
        <f t="shared" si="1586"/>
        <v/>
      </c>
      <c r="BR1881" t="str">
        <f t="shared" si="1587"/>
        <v/>
      </c>
      <c r="BS1881" t="str">
        <f t="shared" si="1588"/>
        <v/>
      </c>
      <c r="BT1881" t="str">
        <f t="shared" si="1589"/>
        <v/>
      </c>
    </row>
    <row r="1882" spans="20:72" x14ac:dyDescent="0.25">
      <c r="T1882" t="str">
        <f t="shared" si="1565"/>
        <v/>
      </c>
      <c r="U1882" t="str">
        <f t="shared" si="1566"/>
        <v/>
      </c>
      <c r="V1882" t="str">
        <f t="shared" si="1567"/>
        <v/>
      </c>
      <c r="W1882" t="str">
        <f>IF(TRIM(INDEX(connections!$A:$A,ROW()))="","",TRIM(INDEX(connections!$A:$A,ROW())))</f>
        <v/>
      </c>
      <c r="X1882" t="str">
        <f>IF($W1882="","",TRIM(INDEX(connections!$B:$B,ROW())))</f>
        <v/>
      </c>
      <c r="Y1882" t="str">
        <f t="shared" si="1568"/>
        <v/>
      </c>
      <c r="Z1882" t="str">
        <f t="shared" si="1569"/>
        <v/>
      </c>
      <c r="AA1882" t="str">
        <f t="shared" si="1570"/>
        <v/>
      </c>
      <c r="AB1882" t="str">
        <f t="shared" si="1571"/>
        <v/>
      </c>
      <c r="AC1882" t="str">
        <f t="shared" si="1572"/>
        <v/>
      </c>
      <c r="AD1882" t="str">
        <f t="shared" si="1573"/>
        <v/>
      </c>
      <c r="AE1882" t="str">
        <f t="shared" si="1574"/>
        <v/>
      </c>
      <c r="BF1882" t="str">
        <f t="shared" si="1575"/>
        <v/>
      </c>
      <c r="BG1882" t="str">
        <f t="shared" si="1576"/>
        <v/>
      </c>
      <c r="BH1882" t="str">
        <f t="shared" si="1577"/>
        <v/>
      </c>
      <c r="BI1882" t="str">
        <f t="shared" si="1578"/>
        <v/>
      </c>
      <c r="BJ1882" t="str">
        <f t="shared" si="1579"/>
        <v/>
      </c>
      <c r="BK1882" t="str">
        <f t="shared" si="1580"/>
        <v/>
      </c>
      <c r="BL1882" t="str">
        <f t="shared" si="1581"/>
        <v/>
      </c>
      <c r="BM1882" t="str">
        <f t="shared" si="1582"/>
        <v/>
      </c>
      <c r="BN1882" t="str">
        <f t="shared" si="1583"/>
        <v/>
      </c>
      <c r="BO1882" t="str">
        <f t="shared" si="1584"/>
        <v/>
      </c>
      <c r="BP1882" t="str">
        <f t="shared" si="1585"/>
        <v/>
      </c>
      <c r="BQ1882" t="str">
        <f t="shared" si="1586"/>
        <v/>
      </c>
      <c r="BR1882" t="str">
        <f t="shared" si="1587"/>
        <v/>
      </c>
      <c r="BS1882" t="str">
        <f t="shared" si="1588"/>
        <v/>
      </c>
      <c r="BT1882" t="str">
        <f t="shared" si="1589"/>
        <v/>
      </c>
    </row>
    <row r="1883" spans="20:72" x14ac:dyDescent="0.25">
      <c r="T1883" t="str">
        <f t="shared" si="1565"/>
        <v/>
      </c>
      <c r="U1883" t="str">
        <f t="shared" si="1566"/>
        <v/>
      </c>
      <c r="V1883" t="str">
        <f t="shared" si="1567"/>
        <v/>
      </c>
      <c r="W1883" t="str">
        <f>IF(TRIM(INDEX(connections!$A:$A,ROW()))="","",TRIM(INDEX(connections!$A:$A,ROW())))</f>
        <v/>
      </c>
      <c r="X1883" t="str">
        <f>IF($W1883="","",TRIM(INDEX(connections!$B:$B,ROW())))</f>
        <v/>
      </c>
      <c r="Y1883" t="str">
        <f t="shared" si="1568"/>
        <v/>
      </c>
      <c r="Z1883" t="str">
        <f t="shared" si="1569"/>
        <v/>
      </c>
      <c r="AA1883" t="str">
        <f t="shared" si="1570"/>
        <v/>
      </c>
      <c r="AB1883" t="str">
        <f t="shared" si="1571"/>
        <v/>
      </c>
      <c r="AC1883" t="str">
        <f t="shared" si="1572"/>
        <v/>
      </c>
      <c r="AD1883" t="str">
        <f t="shared" si="1573"/>
        <v/>
      </c>
      <c r="AE1883" t="str">
        <f t="shared" si="1574"/>
        <v/>
      </c>
      <c r="BF1883" t="str">
        <f t="shared" si="1575"/>
        <v/>
      </c>
      <c r="BG1883" t="str">
        <f t="shared" si="1576"/>
        <v/>
      </c>
      <c r="BH1883" t="str">
        <f t="shared" si="1577"/>
        <v/>
      </c>
      <c r="BI1883" t="str">
        <f t="shared" si="1578"/>
        <v/>
      </c>
      <c r="BJ1883" t="str">
        <f t="shared" si="1579"/>
        <v/>
      </c>
      <c r="BK1883" t="str">
        <f t="shared" si="1580"/>
        <v/>
      </c>
      <c r="BL1883" t="str">
        <f t="shared" si="1581"/>
        <v/>
      </c>
      <c r="BM1883" t="str">
        <f t="shared" si="1582"/>
        <v/>
      </c>
      <c r="BN1883" t="str">
        <f t="shared" si="1583"/>
        <v/>
      </c>
      <c r="BO1883" t="str">
        <f t="shared" si="1584"/>
        <v/>
      </c>
      <c r="BP1883" t="str">
        <f t="shared" si="1585"/>
        <v/>
      </c>
      <c r="BQ1883" t="str">
        <f t="shared" si="1586"/>
        <v/>
      </c>
      <c r="BR1883" t="str">
        <f t="shared" si="1587"/>
        <v/>
      </c>
      <c r="BS1883" t="str">
        <f t="shared" si="1588"/>
        <v/>
      </c>
      <c r="BT1883" t="str">
        <f t="shared" si="1589"/>
        <v/>
      </c>
    </row>
    <row r="1884" spans="20:72" x14ac:dyDescent="0.25">
      <c r="T1884" t="str">
        <f t="shared" si="1565"/>
        <v/>
      </c>
      <c r="U1884" t="str">
        <f t="shared" si="1566"/>
        <v/>
      </c>
      <c r="V1884" t="str">
        <f t="shared" si="1567"/>
        <v/>
      </c>
      <c r="W1884" t="str">
        <f>IF(TRIM(INDEX(connections!$A:$A,ROW()))="","",TRIM(INDEX(connections!$A:$A,ROW())))</f>
        <v/>
      </c>
      <c r="X1884" t="str">
        <f>IF($W1884="","",TRIM(INDEX(connections!$B:$B,ROW())))</f>
        <v/>
      </c>
      <c r="Y1884" t="str">
        <f t="shared" si="1568"/>
        <v/>
      </c>
      <c r="Z1884" t="str">
        <f t="shared" si="1569"/>
        <v/>
      </c>
      <c r="AA1884" t="str">
        <f t="shared" si="1570"/>
        <v/>
      </c>
      <c r="AB1884" t="str">
        <f t="shared" si="1571"/>
        <v/>
      </c>
      <c r="AC1884" t="str">
        <f t="shared" si="1572"/>
        <v/>
      </c>
      <c r="AD1884" t="str">
        <f t="shared" si="1573"/>
        <v/>
      </c>
      <c r="AE1884" t="str">
        <f t="shared" si="1574"/>
        <v/>
      </c>
      <c r="BF1884" t="str">
        <f t="shared" si="1575"/>
        <v/>
      </c>
      <c r="BG1884" t="str">
        <f t="shared" si="1576"/>
        <v/>
      </c>
      <c r="BH1884" t="str">
        <f t="shared" si="1577"/>
        <v/>
      </c>
      <c r="BI1884" t="str">
        <f t="shared" si="1578"/>
        <v/>
      </c>
      <c r="BJ1884" t="str">
        <f t="shared" si="1579"/>
        <v/>
      </c>
      <c r="BK1884" t="str">
        <f t="shared" si="1580"/>
        <v/>
      </c>
      <c r="BL1884" t="str">
        <f t="shared" si="1581"/>
        <v/>
      </c>
      <c r="BM1884" t="str">
        <f t="shared" si="1582"/>
        <v/>
      </c>
      <c r="BN1884" t="str">
        <f t="shared" si="1583"/>
        <v/>
      </c>
      <c r="BO1884" t="str">
        <f t="shared" si="1584"/>
        <v/>
      </c>
      <c r="BP1884" t="str">
        <f t="shared" si="1585"/>
        <v/>
      </c>
      <c r="BQ1884" t="str">
        <f t="shared" si="1586"/>
        <v/>
      </c>
      <c r="BR1884" t="str">
        <f t="shared" si="1587"/>
        <v/>
      </c>
      <c r="BS1884" t="str">
        <f t="shared" si="1588"/>
        <v/>
      </c>
      <c r="BT1884" t="str">
        <f t="shared" si="1589"/>
        <v/>
      </c>
    </row>
    <row r="1885" spans="20:72" x14ac:dyDescent="0.25">
      <c r="T1885" t="str">
        <f t="shared" si="1565"/>
        <v/>
      </c>
      <c r="U1885" t="str">
        <f t="shared" si="1566"/>
        <v/>
      </c>
      <c r="V1885" t="str">
        <f t="shared" si="1567"/>
        <v/>
      </c>
      <c r="W1885" t="str">
        <f>IF(TRIM(INDEX(connections!$A:$A,ROW()))="","",TRIM(INDEX(connections!$A:$A,ROW())))</f>
        <v/>
      </c>
      <c r="X1885" t="str">
        <f>IF($W1885="","",TRIM(INDEX(connections!$B:$B,ROW())))</f>
        <v/>
      </c>
      <c r="Y1885" t="str">
        <f t="shared" si="1568"/>
        <v/>
      </c>
      <c r="Z1885" t="str">
        <f t="shared" si="1569"/>
        <v/>
      </c>
      <c r="AA1885" t="str">
        <f t="shared" si="1570"/>
        <v/>
      </c>
      <c r="AB1885" t="str">
        <f t="shared" si="1571"/>
        <v/>
      </c>
      <c r="AC1885" t="str">
        <f t="shared" si="1572"/>
        <v/>
      </c>
      <c r="AD1885" t="str">
        <f t="shared" si="1573"/>
        <v/>
      </c>
      <c r="AE1885" t="str">
        <f t="shared" si="1574"/>
        <v/>
      </c>
      <c r="BF1885" t="str">
        <f t="shared" si="1575"/>
        <v/>
      </c>
      <c r="BG1885" t="str">
        <f t="shared" si="1576"/>
        <v/>
      </c>
      <c r="BH1885" t="str">
        <f t="shared" si="1577"/>
        <v/>
      </c>
      <c r="BI1885" t="str">
        <f t="shared" si="1578"/>
        <v/>
      </c>
      <c r="BJ1885" t="str">
        <f t="shared" si="1579"/>
        <v/>
      </c>
      <c r="BK1885" t="str">
        <f t="shared" si="1580"/>
        <v/>
      </c>
      <c r="BL1885" t="str">
        <f t="shared" si="1581"/>
        <v/>
      </c>
      <c r="BM1885" t="str">
        <f t="shared" si="1582"/>
        <v/>
      </c>
      <c r="BN1885" t="str">
        <f t="shared" si="1583"/>
        <v/>
      </c>
      <c r="BO1885" t="str">
        <f t="shared" si="1584"/>
        <v/>
      </c>
      <c r="BP1885" t="str">
        <f t="shared" si="1585"/>
        <v/>
      </c>
      <c r="BQ1885" t="str">
        <f t="shared" si="1586"/>
        <v/>
      </c>
      <c r="BR1885" t="str">
        <f t="shared" si="1587"/>
        <v/>
      </c>
      <c r="BS1885" t="str">
        <f t="shared" si="1588"/>
        <v/>
      </c>
      <c r="BT1885" t="str">
        <f t="shared" si="1589"/>
        <v/>
      </c>
    </row>
    <row r="1886" spans="20:72" x14ac:dyDescent="0.25">
      <c r="T1886" t="str">
        <f t="shared" si="1565"/>
        <v/>
      </c>
      <c r="U1886" t="str">
        <f t="shared" si="1566"/>
        <v/>
      </c>
      <c r="V1886" t="str">
        <f t="shared" si="1567"/>
        <v/>
      </c>
      <c r="W1886" t="str">
        <f>IF(TRIM(INDEX(connections!$A:$A,ROW()))="","",TRIM(INDEX(connections!$A:$A,ROW())))</f>
        <v/>
      </c>
      <c r="X1886" t="str">
        <f>IF($W1886="","",TRIM(INDEX(connections!$B:$B,ROW())))</f>
        <v/>
      </c>
      <c r="Y1886" t="str">
        <f t="shared" si="1568"/>
        <v/>
      </c>
      <c r="Z1886" t="str">
        <f t="shared" si="1569"/>
        <v/>
      </c>
      <c r="AA1886" t="str">
        <f t="shared" si="1570"/>
        <v/>
      </c>
      <c r="AB1886" t="str">
        <f t="shared" si="1571"/>
        <v/>
      </c>
      <c r="AC1886" t="str">
        <f t="shared" si="1572"/>
        <v/>
      </c>
      <c r="AD1886" t="str">
        <f t="shared" si="1573"/>
        <v/>
      </c>
      <c r="AE1886" t="str">
        <f t="shared" si="1574"/>
        <v/>
      </c>
      <c r="BF1886" t="str">
        <f t="shared" si="1575"/>
        <v/>
      </c>
      <c r="BG1886" t="str">
        <f t="shared" si="1576"/>
        <v/>
      </c>
      <c r="BH1886" t="str">
        <f t="shared" si="1577"/>
        <v/>
      </c>
      <c r="BI1886" t="str">
        <f t="shared" si="1578"/>
        <v/>
      </c>
      <c r="BJ1886" t="str">
        <f t="shared" si="1579"/>
        <v/>
      </c>
      <c r="BK1886" t="str">
        <f t="shared" si="1580"/>
        <v/>
      </c>
      <c r="BL1886" t="str">
        <f t="shared" si="1581"/>
        <v/>
      </c>
      <c r="BM1886" t="str">
        <f t="shared" si="1582"/>
        <v/>
      </c>
      <c r="BN1886" t="str">
        <f t="shared" si="1583"/>
        <v/>
      </c>
      <c r="BO1886" t="str">
        <f t="shared" si="1584"/>
        <v/>
      </c>
      <c r="BP1886" t="str">
        <f t="shared" si="1585"/>
        <v/>
      </c>
      <c r="BQ1886" t="str">
        <f t="shared" si="1586"/>
        <v/>
      </c>
      <c r="BR1886" t="str">
        <f t="shared" si="1587"/>
        <v/>
      </c>
      <c r="BS1886" t="str">
        <f t="shared" si="1588"/>
        <v/>
      </c>
      <c r="BT1886" t="str">
        <f t="shared" si="1589"/>
        <v/>
      </c>
    </row>
    <row r="1887" spans="20:72" x14ac:dyDescent="0.25">
      <c r="T1887" t="str">
        <f t="shared" si="1565"/>
        <v/>
      </c>
      <c r="U1887" t="str">
        <f t="shared" si="1566"/>
        <v/>
      </c>
      <c r="V1887" t="str">
        <f t="shared" si="1567"/>
        <v/>
      </c>
      <c r="W1887" t="str">
        <f>IF(TRIM(INDEX(connections!$A:$A,ROW()))="","",TRIM(INDEX(connections!$A:$A,ROW())))</f>
        <v/>
      </c>
      <c r="X1887" t="str">
        <f>IF($W1887="","",TRIM(INDEX(connections!$B:$B,ROW())))</f>
        <v/>
      </c>
      <c r="Y1887" t="str">
        <f t="shared" si="1568"/>
        <v/>
      </c>
      <c r="Z1887" t="str">
        <f t="shared" si="1569"/>
        <v/>
      </c>
      <c r="AA1887" t="str">
        <f t="shared" si="1570"/>
        <v/>
      </c>
      <c r="AB1887" t="str">
        <f t="shared" si="1571"/>
        <v/>
      </c>
      <c r="AC1887" t="str">
        <f t="shared" si="1572"/>
        <v/>
      </c>
      <c r="AD1887" t="str">
        <f t="shared" si="1573"/>
        <v/>
      </c>
      <c r="AE1887" t="str">
        <f t="shared" si="1574"/>
        <v/>
      </c>
      <c r="BF1887" t="str">
        <f t="shared" si="1575"/>
        <v/>
      </c>
      <c r="BG1887" t="str">
        <f t="shared" si="1576"/>
        <v/>
      </c>
      <c r="BH1887" t="str">
        <f t="shared" si="1577"/>
        <v/>
      </c>
      <c r="BI1887" t="str">
        <f t="shared" si="1578"/>
        <v/>
      </c>
      <c r="BJ1887" t="str">
        <f t="shared" si="1579"/>
        <v/>
      </c>
      <c r="BK1887" t="str">
        <f t="shared" si="1580"/>
        <v/>
      </c>
      <c r="BL1887" t="str">
        <f t="shared" si="1581"/>
        <v/>
      </c>
      <c r="BM1887" t="str">
        <f t="shared" si="1582"/>
        <v/>
      </c>
      <c r="BN1887" t="str">
        <f t="shared" si="1583"/>
        <v/>
      </c>
      <c r="BO1887" t="str">
        <f t="shared" si="1584"/>
        <v/>
      </c>
      <c r="BP1887" t="str">
        <f t="shared" si="1585"/>
        <v/>
      </c>
      <c r="BQ1887" t="str">
        <f t="shared" si="1586"/>
        <v/>
      </c>
      <c r="BR1887" t="str">
        <f t="shared" si="1587"/>
        <v/>
      </c>
      <c r="BS1887" t="str">
        <f t="shared" si="1588"/>
        <v/>
      </c>
      <c r="BT1887" t="str">
        <f t="shared" si="1589"/>
        <v/>
      </c>
    </row>
    <row r="1888" spans="20:72" x14ac:dyDescent="0.25">
      <c r="T1888" t="str">
        <f t="shared" si="1565"/>
        <v/>
      </c>
      <c r="U1888" t="str">
        <f t="shared" si="1566"/>
        <v/>
      </c>
      <c r="V1888" t="str">
        <f t="shared" si="1567"/>
        <v/>
      </c>
      <c r="W1888" t="str">
        <f>IF(TRIM(INDEX(connections!$A:$A,ROW()))="","",TRIM(INDEX(connections!$A:$A,ROW())))</f>
        <v/>
      </c>
      <c r="X1888" t="str">
        <f>IF($W1888="","",TRIM(INDEX(connections!$B:$B,ROW())))</f>
        <v/>
      </c>
      <c r="Y1888" t="str">
        <f t="shared" si="1568"/>
        <v/>
      </c>
      <c r="Z1888" t="str">
        <f t="shared" si="1569"/>
        <v/>
      </c>
      <c r="AA1888" t="str">
        <f t="shared" si="1570"/>
        <v/>
      </c>
      <c r="AB1888" t="str">
        <f t="shared" si="1571"/>
        <v/>
      </c>
      <c r="AC1888" t="str">
        <f t="shared" si="1572"/>
        <v/>
      </c>
      <c r="AD1888" t="str">
        <f t="shared" si="1573"/>
        <v/>
      </c>
      <c r="AE1888" t="str">
        <f t="shared" si="1574"/>
        <v/>
      </c>
      <c r="BF1888" t="str">
        <f t="shared" si="1575"/>
        <v/>
      </c>
      <c r="BG1888" t="str">
        <f t="shared" si="1576"/>
        <v/>
      </c>
      <c r="BH1888" t="str">
        <f t="shared" si="1577"/>
        <v/>
      </c>
      <c r="BI1888" t="str">
        <f t="shared" si="1578"/>
        <v/>
      </c>
      <c r="BJ1888" t="str">
        <f t="shared" si="1579"/>
        <v/>
      </c>
      <c r="BK1888" t="str">
        <f t="shared" si="1580"/>
        <v/>
      </c>
      <c r="BL1888" t="str">
        <f t="shared" si="1581"/>
        <v/>
      </c>
      <c r="BM1888" t="str">
        <f t="shared" si="1582"/>
        <v/>
      </c>
      <c r="BN1888" t="str">
        <f t="shared" si="1583"/>
        <v/>
      </c>
      <c r="BO1888" t="str">
        <f t="shared" si="1584"/>
        <v/>
      </c>
      <c r="BP1888" t="str">
        <f t="shared" si="1585"/>
        <v/>
      </c>
      <c r="BQ1888" t="str">
        <f t="shared" si="1586"/>
        <v/>
      </c>
      <c r="BR1888" t="str">
        <f t="shared" si="1587"/>
        <v/>
      </c>
      <c r="BS1888" t="str">
        <f t="shared" si="1588"/>
        <v/>
      </c>
      <c r="BT1888" t="str">
        <f t="shared" si="1589"/>
        <v/>
      </c>
    </row>
    <row r="1889" spans="20:72" x14ac:dyDescent="0.25">
      <c r="T1889" t="str">
        <f t="shared" si="1565"/>
        <v/>
      </c>
      <c r="U1889" t="str">
        <f t="shared" si="1566"/>
        <v/>
      </c>
      <c r="V1889" t="str">
        <f t="shared" si="1567"/>
        <v/>
      </c>
      <c r="W1889" t="str">
        <f>IF(TRIM(INDEX(connections!$A:$A,ROW()))="","",TRIM(INDEX(connections!$A:$A,ROW())))</f>
        <v/>
      </c>
      <c r="X1889" t="str">
        <f>IF($W1889="","",TRIM(INDEX(connections!$B:$B,ROW())))</f>
        <v/>
      </c>
      <c r="Y1889" t="str">
        <f t="shared" si="1568"/>
        <v/>
      </c>
      <c r="Z1889" t="str">
        <f t="shared" si="1569"/>
        <v/>
      </c>
      <c r="AA1889" t="str">
        <f t="shared" si="1570"/>
        <v/>
      </c>
      <c r="AB1889" t="str">
        <f t="shared" si="1571"/>
        <v/>
      </c>
      <c r="AC1889" t="str">
        <f t="shared" si="1572"/>
        <v/>
      </c>
      <c r="AD1889" t="str">
        <f t="shared" si="1573"/>
        <v/>
      </c>
      <c r="AE1889" t="str">
        <f t="shared" si="1574"/>
        <v/>
      </c>
      <c r="BF1889" t="str">
        <f t="shared" si="1575"/>
        <v/>
      </c>
      <c r="BG1889" t="str">
        <f t="shared" si="1576"/>
        <v/>
      </c>
      <c r="BH1889" t="str">
        <f t="shared" si="1577"/>
        <v/>
      </c>
      <c r="BI1889" t="str">
        <f t="shared" si="1578"/>
        <v/>
      </c>
      <c r="BJ1889" t="str">
        <f t="shared" si="1579"/>
        <v/>
      </c>
      <c r="BK1889" t="str">
        <f t="shared" si="1580"/>
        <v/>
      </c>
      <c r="BL1889" t="str">
        <f t="shared" si="1581"/>
        <v/>
      </c>
      <c r="BM1889" t="str">
        <f t="shared" si="1582"/>
        <v/>
      </c>
      <c r="BN1889" t="str">
        <f t="shared" si="1583"/>
        <v/>
      </c>
      <c r="BO1889" t="str">
        <f t="shared" si="1584"/>
        <v/>
      </c>
      <c r="BP1889" t="str">
        <f t="shared" si="1585"/>
        <v/>
      </c>
      <c r="BQ1889" t="str">
        <f t="shared" si="1586"/>
        <v/>
      </c>
      <c r="BR1889" t="str">
        <f t="shared" si="1587"/>
        <v/>
      </c>
      <c r="BS1889" t="str">
        <f t="shared" si="1588"/>
        <v/>
      </c>
      <c r="BT1889" t="str">
        <f t="shared" si="1589"/>
        <v/>
      </c>
    </row>
    <row r="1890" spans="20:72" x14ac:dyDescent="0.25">
      <c r="T1890" t="str">
        <f t="shared" si="1565"/>
        <v/>
      </c>
      <c r="U1890" t="str">
        <f t="shared" si="1566"/>
        <v/>
      </c>
      <c r="V1890" t="str">
        <f t="shared" si="1567"/>
        <v/>
      </c>
      <c r="W1890" t="str">
        <f>IF(TRIM(INDEX(connections!$A:$A,ROW()))="","",TRIM(INDEX(connections!$A:$A,ROW())))</f>
        <v/>
      </c>
      <c r="X1890" t="str">
        <f>IF($W1890="","",TRIM(INDEX(connections!$B:$B,ROW())))</f>
        <v/>
      </c>
      <c r="Y1890" t="str">
        <f t="shared" si="1568"/>
        <v/>
      </c>
      <c r="Z1890" t="str">
        <f t="shared" si="1569"/>
        <v/>
      </c>
      <c r="AA1890" t="str">
        <f t="shared" si="1570"/>
        <v/>
      </c>
      <c r="AB1890" t="str">
        <f t="shared" si="1571"/>
        <v/>
      </c>
      <c r="AC1890" t="str">
        <f t="shared" si="1572"/>
        <v/>
      </c>
      <c r="AD1890" t="str">
        <f t="shared" si="1573"/>
        <v/>
      </c>
      <c r="AE1890" t="str">
        <f t="shared" si="1574"/>
        <v/>
      </c>
      <c r="BF1890" t="str">
        <f t="shared" si="1575"/>
        <v/>
      </c>
      <c r="BG1890" t="str">
        <f t="shared" si="1576"/>
        <v/>
      </c>
      <c r="BH1890" t="str">
        <f t="shared" si="1577"/>
        <v/>
      </c>
      <c r="BI1890" t="str">
        <f t="shared" si="1578"/>
        <v/>
      </c>
      <c r="BJ1890" t="str">
        <f t="shared" si="1579"/>
        <v/>
      </c>
      <c r="BK1890" t="str">
        <f t="shared" si="1580"/>
        <v/>
      </c>
      <c r="BL1890" t="str">
        <f t="shared" si="1581"/>
        <v/>
      </c>
      <c r="BM1890" t="str">
        <f t="shared" si="1582"/>
        <v/>
      </c>
      <c r="BN1890" t="str">
        <f t="shared" si="1583"/>
        <v/>
      </c>
      <c r="BO1890" t="str">
        <f t="shared" si="1584"/>
        <v/>
      </c>
      <c r="BP1890" t="str">
        <f t="shared" si="1585"/>
        <v/>
      </c>
      <c r="BQ1890" t="str">
        <f t="shared" si="1586"/>
        <v/>
      </c>
      <c r="BR1890" t="str">
        <f t="shared" si="1587"/>
        <v/>
      </c>
      <c r="BS1890" t="str">
        <f t="shared" si="1588"/>
        <v/>
      </c>
      <c r="BT1890" t="str">
        <f t="shared" si="1589"/>
        <v/>
      </c>
    </row>
    <row r="1891" spans="20:72" x14ac:dyDescent="0.25">
      <c r="T1891" t="str">
        <f t="shared" si="1565"/>
        <v/>
      </c>
      <c r="U1891" t="str">
        <f t="shared" si="1566"/>
        <v/>
      </c>
      <c r="V1891" t="str">
        <f t="shared" si="1567"/>
        <v/>
      </c>
      <c r="W1891" t="str">
        <f>IF(TRIM(INDEX(connections!$A:$A,ROW()))="","",TRIM(INDEX(connections!$A:$A,ROW())))</f>
        <v/>
      </c>
      <c r="X1891" t="str">
        <f>IF($W1891="","",TRIM(INDEX(connections!$B:$B,ROW())))</f>
        <v/>
      </c>
      <c r="Y1891" t="str">
        <f t="shared" si="1568"/>
        <v/>
      </c>
      <c r="Z1891" t="str">
        <f t="shared" si="1569"/>
        <v/>
      </c>
      <c r="AA1891" t="str">
        <f t="shared" si="1570"/>
        <v/>
      </c>
      <c r="AB1891" t="str">
        <f t="shared" si="1571"/>
        <v/>
      </c>
      <c r="AC1891" t="str">
        <f t="shared" si="1572"/>
        <v/>
      </c>
      <c r="AD1891" t="str">
        <f t="shared" si="1573"/>
        <v/>
      </c>
      <c r="AE1891" t="str">
        <f t="shared" si="1574"/>
        <v/>
      </c>
      <c r="BF1891" t="str">
        <f t="shared" si="1575"/>
        <v/>
      </c>
      <c r="BG1891" t="str">
        <f t="shared" si="1576"/>
        <v/>
      </c>
      <c r="BH1891" t="str">
        <f t="shared" si="1577"/>
        <v/>
      </c>
      <c r="BI1891" t="str">
        <f t="shared" si="1578"/>
        <v/>
      </c>
      <c r="BJ1891" t="str">
        <f t="shared" si="1579"/>
        <v/>
      </c>
      <c r="BK1891" t="str">
        <f t="shared" si="1580"/>
        <v/>
      </c>
      <c r="BL1891" t="str">
        <f t="shared" si="1581"/>
        <v/>
      </c>
      <c r="BM1891" t="str">
        <f t="shared" si="1582"/>
        <v/>
      </c>
      <c r="BN1891" t="str">
        <f t="shared" si="1583"/>
        <v/>
      </c>
      <c r="BO1891" t="str">
        <f t="shared" si="1584"/>
        <v/>
      </c>
      <c r="BP1891" t="str">
        <f t="shared" si="1585"/>
        <v/>
      </c>
      <c r="BQ1891" t="str">
        <f t="shared" si="1586"/>
        <v/>
      </c>
      <c r="BR1891" t="str">
        <f t="shared" si="1587"/>
        <v/>
      </c>
      <c r="BS1891" t="str">
        <f t="shared" si="1588"/>
        <v/>
      </c>
      <c r="BT1891" t="str">
        <f t="shared" si="1589"/>
        <v/>
      </c>
    </row>
    <row r="1892" spans="20:72" x14ac:dyDescent="0.25">
      <c r="T1892" t="str">
        <f t="shared" si="1565"/>
        <v/>
      </c>
      <c r="U1892" t="str">
        <f t="shared" si="1566"/>
        <v/>
      </c>
      <c r="V1892" t="str">
        <f t="shared" si="1567"/>
        <v/>
      </c>
      <c r="W1892" t="str">
        <f>IF(TRIM(INDEX(connections!$A:$A,ROW()))="","",TRIM(INDEX(connections!$A:$A,ROW())))</f>
        <v/>
      </c>
      <c r="X1892" t="str">
        <f>IF($W1892="","",TRIM(INDEX(connections!$B:$B,ROW())))</f>
        <v/>
      </c>
      <c r="Y1892" t="str">
        <f t="shared" si="1568"/>
        <v/>
      </c>
      <c r="Z1892" t="str">
        <f t="shared" si="1569"/>
        <v/>
      </c>
      <c r="AA1892" t="str">
        <f t="shared" si="1570"/>
        <v/>
      </c>
      <c r="AB1892" t="str">
        <f t="shared" si="1571"/>
        <v/>
      </c>
      <c r="AC1892" t="str">
        <f t="shared" si="1572"/>
        <v/>
      </c>
      <c r="AD1892" t="str">
        <f t="shared" si="1573"/>
        <v/>
      </c>
      <c r="AE1892" t="str">
        <f t="shared" si="1574"/>
        <v/>
      </c>
      <c r="BF1892" t="str">
        <f t="shared" si="1575"/>
        <v/>
      </c>
      <c r="BG1892" t="str">
        <f t="shared" si="1576"/>
        <v/>
      </c>
      <c r="BH1892" t="str">
        <f t="shared" si="1577"/>
        <v/>
      </c>
      <c r="BI1892" t="str">
        <f t="shared" si="1578"/>
        <v/>
      </c>
      <c r="BJ1892" t="str">
        <f t="shared" si="1579"/>
        <v/>
      </c>
      <c r="BK1892" t="str">
        <f t="shared" si="1580"/>
        <v/>
      </c>
      <c r="BL1892" t="str">
        <f t="shared" si="1581"/>
        <v/>
      </c>
      <c r="BM1892" t="str">
        <f t="shared" si="1582"/>
        <v/>
      </c>
      <c r="BN1892" t="str">
        <f t="shared" si="1583"/>
        <v/>
      </c>
      <c r="BO1892" t="str">
        <f t="shared" si="1584"/>
        <v/>
      </c>
      <c r="BP1892" t="str">
        <f t="shared" si="1585"/>
        <v/>
      </c>
      <c r="BQ1892" t="str">
        <f t="shared" si="1586"/>
        <v/>
      </c>
      <c r="BR1892" t="str">
        <f t="shared" si="1587"/>
        <v/>
      </c>
      <c r="BS1892" t="str">
        <f t="shared" si="1588"/>
        <v/>
      </c>
      <c r="BT1892" t="str">
        <f t="shared" si="1589"/>
        <v/>
      </c>
    </row>
    <row r="1893" spans="20:72" x14ac:dyDescent="0.25">
      <c r="T1893" t="str">
        <f t="shared" si="1565"/>
        <v/>
      </c>
      <c r="U1893" t="str">
        <f t="shared" si="1566"/>
        <v/>
      </c>
      <c r="V1893" t="str">
        <f t="shared" si="1567"/>
        <v/>
      </c>
      <c r="W1893" t="str">
        <f>IF(TRIM(INDEX(connections!$A:$A,ROW()))="","",TRIM(INDEX(connections!$A:$A,ROW())))</f>
        <v/>
      </c>
      <c r="X1893" t="str">
        <f>IF($W1893="","",TRIM(INDEX(connections!$B:$B,ROW())))</f>
        <v/>
      </c>
      <c r="Y1893" t="str">
        <f t="shared" si="1568"/>
        <v/>
      </c>
      <c r="Z1893" t="str">
        <f t="shared" si="1569"/>
        <v/>
      </c>
      <c r="AA1893" t="str">
        <f t="shared" si="1570"/>
        <v/>
      </c>
      <c r="AB1893" t="str">
        <f t="shared" si="1571"/>
        <v/>
      </c>
      <c r="AC1893" t="str">
        <f t="shared" si="1572"/>
        <v/>
      </c>
      <c r="AD1893" t="str">
        <f t="shared" si="1573"/>
        <v/>
      </c>
      <c r="AE1893" t="str">
        <f t="shared" si="1574"/>
        <v/>
      </c>
      <c r="BF1893" t="str">
        <f t="shared" si="1575"/>
        <v/>
      </c>
      <c r="BG1893" t="str">
        <f t="shared" si="1576"/>
        <v/>
      </c>
      <c r="BH1893" t="str">
        <f t="shared" si="1577"/>
        <v/>
      </c>
      <c r="BI1893" t="str">
        <f t="shared" si="1578"/>
        <v/>
      </c>
      <c r="BJ1893" t="str">
        <f t="shared" si="1579"/>
        <v/>
      </c>
      <c r="BK1893" t="str">
        <f t="shared" si="1580"/>
        <v/>
      </c>
      <c r="BL1893" t="str">
        <f t="shared" si="1581"/>
        <v/>
      </c>
      <c r="BM1893" t="str">
        <f t="shared" si="1582"/>
        <v/>
      </c>
      <c r="BN1893" t="str">
        <f t="shared" si="1583"/>
        <v/>
      </c>
      <c r="BO1893" t="str">
        <f t="shared" si="1584"/>
        <v/>
      </c>
      <c r="BP1893" t="str">
        <f t="shared" si="1585"/>
        <v/>
      </c>
      <c r="BQ1893" t="str">
        <f t="shared" si="1586"/>
        <v/>
      </c>
      <c r="BR1893" t="str">
        <f t="shared" si="1587"/>
        <v/>
      </c>
      <c r="BS1893" t="str">
        <f t="shared" si="1588"/>
        <v/>
      </c>
      <c r="BT1893" t="str">
        <f t="shared" si="1589"/>
        <v/>
      </c>
    </row>
    <row r="1894" spans="20:72" x14ac:dyDescent="0.25">
      <c r="T1894" t="str">
        <f t="shared" si="1565"/>
        <v/>
      </c>
      <c r="U1894" t="str">
        <f t="shared" si="1566"/>
        <v/>
      </c>
      <c r="V1894" t="str">
        <f t="shared" si="1567"/>
        <v/>
      </c>
      <c r="W1894" t="str">
        <f>IF(TRIM(INDEX(connections!$A:$A,ROW()))="","",TRIM(INDEX(connections!$A:$A,ROW())))</f>
        <v/>
      </c>
      <c r="X1894" t="str">
        <f>IF($W1894="","",TRIM(INDEX(connections!$B:$B,ROW())))</f>
        <v/>
      </c>
      <c r="Y1894" t="str">
        <f t="shared" si="1568"/>
        <v/>
      </c>
      <c r="Z1894" t="str">
        <f t="shared" si="1569"/>
        <v/>
      </c>
      <c r="AA1894" t="str">
        <f t="shared" si="1570"/>
        <v/>
      </c>
      <c r="AB1894" t="str">
        <f t="shared" si="1571"/>
        <v/>
      </c>
      <c r="AC1894" t="str">
        <f t="shared" si="1572"/>
        <v/>
      </c>
      <c r="AD1894" t="str">
        <f t="shared" si="1573"/>
        <v/>
      </c>
      <c r="AE1894" t="str">
        <f t="shared" si="1574"/>
        <v/>
      </c>
      <c r="BF1894" t="str">
        <f t="shared" si="1575"/>
        <v/>
      </c>
      <c r="BG1894" t="str">
        <f t="shared" si="1576"/>
        <v/>
      </c>
      <c r="BH1894" t="str">
        <f t="shared" si="1577"/>
        <v/>
      </c>
      <c r="BI1894" t="str">
        <f t="shared" si="1578"/>
        <v/>
      </c>
      <c r="BJ1894" t="str">
        <f t="shared" si="1579"/>
        <v/>
      </c>
      <c r="BK1894" t="str">
        <f t="shared" si="1580"/>
        <v/>
      </c>
      <c r="BL1894" t="str">
        <f t="shared" si="1581"/>
        <v/>
      </c>
      <c r="BM1894" t="str">
        <f t="shared" si="1582"/>
        <v/>
      </c>
      <c r="BN1894" t="str">
        <f t="shared" si="1583"/>
        <v/>
      </c>
      <c r="BO1894" t="str">
        <f t="shared" si="1584"/>
        <v/>
      </c>
      <c r="BP1894" t="str">
        <f t="shared" si="1585"/>
        <v/>
      </c>
      <c r="BQ1894" t="str">
        <f t="shared" si="1586"/>
        <v/>
      </c>
      <c r="BR1894" t="str">
        <f t="shared" si="1587"/>
        <v/>
      </c>
      <c r="BS1894" t="str">
        <f t="shared" si="1588"/>
        <v/>
      </c>
      <c r="BT1894" t="str">
        <f t="shared" si="1589"/>
        <v/>
      </c>
    </row>
    <row r="1895" spans="20:72" x14ac:dyDescent="0.25">
      <c r="T1895" t="str">
        <f t="shared" si="1565"/>
        <v/>
      </c>
      <c r="U1895" t="str">
        <f t="shared" si="1566"/>
        <v/>
      </c>
      <c r="V1895" t="str">
        <f t="shared" si="1567"/>
        <v/>
      </c>
      <c r="W1895" t="str">
        <f>IF(TRIM(INDEX(connections!$A:$A,ROW()))="","",TRIM(INDEX(connections!$A:$A,ROW())))</f>
        <v/>
      </c>
      <c r="X1895" t="str">
        <f>IF($W1895="","",TRIM(INDEX(connections!$B:$B,ROW())))</f>
        <v/>
      </c>
      <c r="Y1895" t="str">
        <f t="shared" si="1568"/>
        <v/>
      </c>
      <c r="Z1895" t="str">
        <f t="shared" si="1569"/>
        <v/>
      </c>
      <c r="AA1895" t="str">
        <f t="shared" si="1570"/>
        <v/>
      </c>
      <c r="AB1895" t="str">
        <f t="shared" si="1571"/>
        <v/>
      </c>
      <c r="AC1895" t="str">
        <f t="shared" si="1572"/>
        <v/>
      </c>
      <c r="AD1895" t="str">
        <f t="shared" si="1573"/>
        <v/>
      </c>
      <c r="AE1895" t="str">
        <f t="shared" si="1574"/>
        <v/>
      </c>
      <c r="BF1895" t="str">
        <f t="shared" si="1575"/>
        <v/>
      </c>
      <c r="BG1895" t="str">
        <f t="shared" si="1576"/>
        <v/>
      </c>
      <c r="BH1895" t="str">
        <f t="shared" si="1577"/>
        <v/>
      </c>
      <c r="BI1895" t="str">
        <f t="shared" si="1578"/>
        <v/>
      </c>
      <c r="BJ1895" t="str">
        <f t="shared" si="1579"/>
        <v/>
      </c>
      <c r="BK1895" t="str">
        <f t="shared" si="1580"/>
        <v/>
      </c>
      <c r="BL1895" t="str">
        <f t="shared" si="1581"/>
        <v/>
      </c>
      <c r="BM1895" t="str">
        <f t="shared" si="1582"/>
        <v/>
      </c>
      <c r="BN1895" t="str">
        <f t="shared" si="1583"/>
        <v/>
      </c>
      <c r="BO1895" t="str">
        <f t="shared" si="1584"/>
        <v/>
      </c>
      <c r="BP1895" t="str">
        <f t="shared" si="1585"/>
        <v/>
      </c>
      <c r="BQ1895" t="str">
        <f t="shared" si="1586"/>
        <v/>
      </c>
      <c r="BR1895" t="str">
        <f t="shared" si="1587"/>
        <v/>
      </c>
      <c r="BS1895" t="str">
        <f t="shared" si="1588"/>
        <v/>
      </c>
      <c r="BT1895" t="str">
        <f t="shared" si="1589"/>
        <v/>
      </c>
    </row>
    <row r="1896" spans="20:72" x14ac:dyDescent="0.25">
      <c r="T1896" t="str">
        <f t="shared" si="1565"/>
        <v/>
      </c>
      <c r="U1896" t="str">
        <f t="shared" si="1566"/>
        <v/>
      </c>
      <c r="V1896" t="str">
        <f t="shared" si="1567"/>
        <v/>
      </c>
      <c r="W1896" t="str">
        <f>IF(TRIM(INDEX(connections!$A:$A,ROW()))="","",TRIM(INDEX(connections!$A:$A,ROW())))</f>
        <v/>
      </c>
      <c r="X1896" t="str">
        <f>IF($W1896="","",TRIM(INDEX(connections!$B:$B,ROW())))</f>
        <v/>
      </c>
      <c r="Y1896" t="str">
        <f t="shared" si="1568"/>
        <v/>
      </c>
      <c r="Z1896" t="str">
        <f t="shared" si="1569"/>
        <v/>
      </c>
      <c r="AA1896" t="str">
        <f t="shared" si="1570"/>
        <v/>
      </c>
      <c r="AB1896" t="str">
        <f t="shared" si="1571"/>
        <v/>
      </c>
      <c r="AC1896" t="str">
        <f t="shared" si="1572"/>
        <v/>
      </c>
      <c r="AD1896" t="str">
        <f t="shared" si="1573"/>
        <v/>
      </c>
      <c r="AE1896" t="str">
        <f t="shared" si="1574"/>
        <v/>
      </c>
      <c r="BF1896" t="str">
        <f t="shared" si="1575"/>
        <v/>
      </c>
      <c r="BG1896" t="str">
        <f t="shared" si="1576"/>
        <v/>
      </c>
      <c r="BH1896" t="str">
        <f t="shared" si="1577"/>
        <v/>
      </c>
      <c r="BI1896" t="str">
        <f t="shared" si="1578"/>
        <v/>
      </c>
      <c r="BJ1896" t="str">
        <f t="shared" si="1579"/>
        <v/>
      </c>
      <c r="BK1896" t="str">
        <f t="shared" si="1580"/>
        <v/>
      </c>
      <c r="BL1896" t="str">
        <f t="shared" si="1581"/>
        <v/>
      </c>
      <c r="BM1896" t="str">
        <f t="shared" si="1582"/>
        <v/>
      </c>
      <c r="BN1896" t="str">
        <f t="shared" si="1583"/>
        <v/>
      </c>
      <c r="BO1896" t="str">
        <f t="shared" si="1584"/>
        <v/>
      </c>
      <c r="BP1896" t="str">
        <f t="shared" si="1585"/>
        <v/>
      </c>
      <c r="BQ1896" t="str">
        <f t="shared" si="1586"/>
        <v/>
      </c>
      <c r="BR1896" t="str">
        <f t="shared" si="1587"/>
        <v/>
      </c>
      <c r="BS1896" t="str">
        <f t="shared" si="1588"/>
        <v/>
      </c>
      <c r="BT1896" t="str">
        <f t="shared" si="1589"/>
        <v/>
      </c>
    </row>
    <row r="1897" spans="20:72" x14ac:dyDescent="0.25">
      <c r="T1897" t="str">
        <f t="shared" si="1565"/>
        <v/>
      </c>
      <c r="U1897" t="str">
        <f t="shared" si="1566"/>
        <v/>
      </c>
      <c r="V1897" t="str">
        <f t="shared" si="1567"/>
        <v/>
      </c>
      <c r="W1897" t="str">
        <f>IF(TRIM(INDEX(connections!$A:$A,ROW()))="","",TRIM(INDEX(connections!$A:$A,ROW())))</f>
        <v/>
      </c>
      <c r="X1897" t="str">
        <f>IF($W1897="","",TRIM(INDEX(connections!$B:$B,ROW())))</f>
        <v/>
      </c>
      <c r="Y1897" t="str">
        <f t="shared" si="1568"/>
        <v/>
      </c>
      <c r="Z1897" t="str">
        <f t="shared" si="1569"/>
        <v/>
      </c>
      <c r="AA1897" t="str">
        <f t="shared" si="1570"/>
        <v/>
      </c>
      <c r="AB1897" t="str">
        <f t="shared" si="1571"/>
        <v/>
      </c>
      <c r="AC1897" t="str">
        <f t="shared" si="1572"/>
        <v/>
      </c>
      <c r="AD1897" t="str">
        <f t="shared" si="1573"/>
        <v/>
      </c>
      <c r="AE1897" t="str">
        <f t="shared" si="1574"/>
        <v/>
      </c>
      <c r="BF1897" t="str">
        <f t="shared" si="1575"/>
        <v/>
      </c>
      <c r="BG1897" t="str">
        <f t="shared" si="1576"/>
        <v/>
      </c>
      <c r="BH1897" t="str">
        <f t="shared" si="1577"/>
        <v/>
      </c>
      <c r="BI1897" t="str">
        <f t="shared" si="1578"/>
        <v/>
      </c>
      <c r="BJ1897" t="str">
        <f t="shared" si="1579"/>
        <v/>
      </c>
      <c r="BK1897" t="str">
        <f t="shared" si="1580"/>
        <v/>
      </c>
      <c r="BL1897" t="str">
        <f t="shared" si="1581"/>
        <v/>
      </c>
      <c r="BM1897" t="str">
        <f t="shared" si="1582"/>
        <v/>
      </c>
      <c r="BN1897" t="str">
        <f t="shared" si="1583"/>
        <v/>
      </c>
      <c r="BO1897" t="str">
        <f t="shared" si="1584"/>
        <v/>
      </c>
      <c r="BP1897" t="str">
        <f t="shared" si="1585"/>
        <v/>
      </c>
      <c r="BQ1897" t="str">
        <f t="shared" si="1586"/>
        <v/>
      </c>
      <c r="BR1897" t="str">
        <f t="shared" si="1587"/>
        <v/>
      </c>
      <c r="BS1897" t="str">
        <f t="shared" si="1588"/>
        <v/>
      </c>
      <c r="BT1897" t="str">
        <f t="shared" si="1589"/>
        <v/>
      </c>
    </row>
    <row r="1898" spans="20:72" x14ac:dyDescent="0.25">
      <c r="T1898" t="str">
        <f t="shared" si="1565"/>
        <v/>
      </c>
      <c r="U1898" t="str">
        <f t="shared" si="1566"/>
        <v/>
      </c>
      <c r="V1898" t="str">
        <f t="shared" si="1567"/>
        <v/>
      </c>
      <c r="W1898" t="str">
        <f>IF(TRIM(INDEX(connections!$A:$A,ROW()))="","",TRIM(INDEX(connections!$A:$A,ROW())))</f>
        <v/>
      </c>
      <c r="X1898" t="str">
        <f>IF($W1898="","",TRIM(INDEX(connections!$B:$B,ROW())))</f>
        <v/>
      </c>
      <c r="Y1898" t="str">
        <f t="shared" si="1568"/>
        <v/>
      </c>
      <c r="Z1898" t="str">
        <f t="shared" si="1569"/>
        <v/>
      </c>
      <c r="AA1898" t="str">
        <f t="shared" si="1570"/>
        <v/>
      </c>
      <c r="AB1898" t="str">
        <f t="shared" si="1571"/>
        <v/>
      </c>
      <c r="AC1898" t="str">
        <f t="shared" si="1572"/>
        <v/>
      </c>
      <c r="AD1898" t="str">
        <f t="shared" si="1573"/>
        <v/>
      </c>
      <c r="AE1898" t="str">
        <f t="shared" si="1574"/>
        <v/>
      </c>
      <c r="BF1898" t="str">
        <f t="shared" si="1575"/>
        <v/>
      </c>
      <c r="BG1898" t="str">
        <f t="shared" si="1576"/>
        <v/>
      </c>
      <c r="BH1898" t="str">
        <f t="shared" si="1577"/>
        <v/>
      </c>
      <c r="BI1898" t="str">
        <f t="shared" si="1578"/>
        <v/>
      </c>
      <c r="BJ1898" t="str">
        <f t="shared" si="1579"/>
        <v/>
      </c>
      <c r="BK1898" t="str">
        <f t="shared" si="1580"/>
        <v/>
      </c>
      <c r="BL1898" t="str">
        <f t="shared" si="1581"/>
        <v/>
      </c>
      <c r="BM1898" t="str">
        <f t="shared" si="1582"/>
        <v/>
      </c>
      <c r="BN1898" t="str">
        <f t="shared" si="1583"/>
        <v/>
      </c>
      <c r="BO1898" t="str">
        <f t="shared" si="1584"/>
        <v/>
      </c>
      <c r="BP1898" t="str">
        <f t="shared" si="1585"/>
        <v/>
      </c>
      <c r="BQ1898" t="str">
        <f t="shared" si="1586"/>
        <v/>
      </c>
      <c r="BR1898" t="str">
        <f t="shared" si="1587"/>
        <v/>
      </c>
      <c r="BS1898" t="str">
        <f t="shared" si="1588"/>
        <v/>
      </c>
      <c r="BT1898" t="str">
        <f t="shared" si="1589"/>
        <v/>
      </c>
    </row>
    <row r="1899" spans="20:72" x14ac:dyDescent="0.25">
      <c r="T1899" t="str">
        <f t="shared" si="1565"/>
        <v/>
      </c>
      <c r="U1899" t="str">
        <f t="shared" si="1566"/>
        <v/>
      </c>
      <c r="V1899" t="str">
        <f t="shared" si="1567"/>
        <v/>
      </c>
      <c r="W1899" t="str">
        <f>IF(TRIM(INDEX(connections!$A:$A,ROW()))="","",TRIM(INDEX(connections!$A:$A,ROW())))</f>
        <v/>
      </c>
      <c r="X1899" t="str">
        <f>IF($W1899="","",TRIM(INDEX(connections!$B:$B,ROW())))</f>
        <v/>
      </c>
      <c r="Y1899" t="str">
        <f t="shared" si="1568"/>
        <v/>
      </c>
      <c r="Z1899" t="str">
        <f t="shared" si="1569"/>
        <v/>
      </c>
      <c r="AA1899" t="str">
        <f t="shared" si="1570"/>
        <v/>
      </c>
      <c r="AB1899" t="str">
        <f t="shared" si="1571"/>
        <v/>
      </c>
      <c r="AC1899" t="str">
        <f t="shared" si="1572"/>
        <v/>
      </c>
      <c r="AD1899" t="str">
        <f t="shared" si="1573"/>
        <v/>
      </c>
      <c r="AE1899" t="str">
        <f t="shared" si="1574"/>
        <v/>
      </c>
      <c r="BF1899" t="str">
        <f t="shared" si="1575"/>
        <v/>
      </c>
      <c r="BG1899" t="str">
        <f t="shared" si="1576"/>
        <v/>
      </c>
      <c r="BH1899" t="str">
        <f t="shared" si="1577"/>
        <v/>
      </c>
      <c r="BI1899" t="str">
        <f t="shared" si="1578"/>
        <v/>
      </c>
      <c r="BJ1899" t="str">
        <f t="shared" si="1579"/>
        <v/>
      </c>
      <c r="BK1899" t="str">
        <f t="shared" si="1580"/>
        <v/>
      </c>
      <c r="BL1899" t="str">
        <f t="shared" si="1581"/>
        <v/>
      </c>
      <c r="BM1899" t="str">
        <f t="shared" si="1582"/>
        <v/>
      </c>
      <c r="BN1899" t="str">
        <f t="shared" si="1583"/>
        <v/>
      </c>
      <c r="BO1899" t="str">
        <f t="shared" si="1584"/>
        <v/>
      </c>
      <c r="BP1899" t="str">
        <f t="shared" si="1585"/>
        <v/>
      </c>
      <c r="BQ1899" t="str">
        <f t="shared" si="1586"/>
        <v/>
      </c>
      <c r="BR1899" t="str">
        <f t="shared" si="1587"/>
        <v/>
      </c>
      <c r="BS1899" t="str">
        <f t="shared" si="1588"/>
        <v/>
      </c>
      <c r="BT1899" t="str">
        <f t="shared" si="1589"/>
        <v/>
      </c>
    </row>
    <row r="1900" spans="20:72" x14ac:dyDescent="0.25">
      <c r="T1900" t="str">
        <f t="shared" si="1565"/>
        <v/>
      </c>
      <c r="U1900" t="str">
        <f t="shared" si="1566"/>
        <v/>
      </c>
      <c r="V1900" t="str">
        <f t="shared" si="1567"/>
        <v/>
      </c>
      <c r="W1900" t="str">
        <f>IF(TRIM(INDEX(connections!$A:$A,ROW()))="","",TRIM(INDEX(connections!$A:$A,ROW())))</f>
        <v/>
      </c>
      <c r="X1900" t="str">
        <f>IF($W1900="","",TRIM(INDEX(connections!$B:$B,ROW())))</f>
        <v/>
      </c>
      <c r="Y1900" t="str">
        <f t="shared" si="1568"/>
        <v/>
      </c>
      <c r="Z1900" t="str">
        <f t="shared" si="1569"/>
        <v/>
      </c>
      <c r="AA1900" t="str">
        <f t="shared" si="1570"/>
        <v/>
      </c>
      <c r="AB1900" t="str">
        <f t="shared" si="1571"/>
        <v/>
      </c>
      <c r="AC1900" t="str">
        <f t="shared" si="1572"/>
        <v/>
      </c>
      <c r="AD1900" t="str">
        <f t="shared" si="1573"/>
        <v/>
      </c>
      <c r="AE1900" t="str">
        <f t="shared" si="1574"/>
        <v/>
      </c>
      <c r="BF1900" t="str">
        <f t="shared" si="1575"/>
        <v/>
      </c>
      <c r="BG1900" t="str">
        <f t="shared" si="1576"/>
        <v/>
      </c>
      <c r="BH1900" t="str">
        <f t="shared" si="1577"/>
        <v/>
      </c>
      <c r="BI1900" t="str">
        <f t="shared" si="1578"/>
        <v/>
      </c>
      <c r="BJ1900" t="str">
        <f t="shared" si="1579"/>
        <v/>
      </c>
      <c r="BK1900" t="str">
        <f t="shared" si="1580"/>
        <v/>
      </c>
      <c r="BL1900" t="str">
        <f t="shared" si="1581"/>
        <v/>
      </c>
      <c r="BM1900" t="str">
        <f t="shared" si="1582"/>
        <v/>
      </c>
      <c r="BN1900" t="str">
        <f t="shared" si="1583"/>
        <v/>
      </c>
      <c r="BO1900" t="str">
        <f t="shared" si="1584"/>
        <v/>
      </c>
      <c r="BP1900" t="str">
        <f t="shared" si="1585"/>
        <v/>
      </c>
      <c r="BQ1900" t="str">
        <f t="shared" si="1586"/>
        <v/>
      </c>
      <c r="BR1900" t="str">
        <f t="shared" si="1587"/>
        <v/>
      </c>
      <c r="BS1900" t="str">
        <f t="shared" si="1588"/>
        <v/>
      </c>
      <c r="BT1900" t="str">
        <f t="shared" si="1589"/>
        <v/>
      </c>
    </row>
    <row r="1901" spans="20:72" x14ac:dyDescent="0.25">
      <c r="T1901" t="str">
        <f t="shared" si="1565"/>
        <v/>
      </c>
      <c r="U1901" t="str">
        <f t="shared" si="1566"/>
        <v/>
      </c>
      <c r="V1901" t="str">
        <f t="shared" si="1567"/>
        <v/>
      </c>
      <c r="W1901" t="str">
        <f>IF(TRIM(INDEX(connections!$A:$A,ROW()))="","",TRIM(INDEX(connections!$A:$A,ROW())))</f>
        <v/>
      </c>
      <c r="X1901" t="str">
        <f>IF($W1901="","",TRIM(INDEX(connections!$B:$B,ROW())))</f>
        <v/>
      </c>
      <c r="Y1901" t="str">
        <f t="shared" si="1568"/>
        <v/>
      </c>
      <c r="Z1901" t="str">
        <f t="shared" si="1569"/>
        <v/>
      </c>
      <c r="AA1901" t="str">
        <f t="shared" si="1570"/>
        <v/>
      </c>
      <c r="AB1901" t="str">
        <f t="shared" si="1571"/>
        <v/>
      </c>
      <c r="AC1901" t="str">
        <f t="shared" si="1572"/>
        <v/>
      </c>
      <c r="AD1901" t="str">
        <f t="shared" si="1573"/>
        <v/>
      </c>
      <c r="AE1901" t="str">
        <f t="shared" si="1574"/>
        <v/>
      </c>
      <c r="BF1901" t="str">
        <f t="shared" si="1575"/>
        <v/>
      </c>
      <c r="BG1901" t="str">
        <f t="shared" si="1576"/>
        <v/>
      </c>
      <c r="BH1901" t="str">
        <f t="shared" si="1577"/>
        <v/>
      </c>
      <c r="BI1901" t="str">
        <f t="shared" si="1578"/>
        <v/>
      </c>
      <c r="BJ1901" t="str">
        <f t="shared" si="1579"/>
        <v/>
      </c>
      <c r="BK1901" t="str">
        <f t="shared" si="1580"/>
        <v/>
      </c>
      <c r="BL1901" t="str">
        <f t="shared" si="1581"/>
        <v/>
      </c>
      <c r="BM1901" t="str">
        <f t="shared" si="1582"/>
        <v/>
      </c>
      <c r="BN1901" t="str">
        <f t="shared" si="1583"/>
        <v/>
      </c>
      <c r="BO1901" t="str">
        <f t="shared" si="1584"/>
        <v/>
      </c>
      <c r="BP1901" t="str">
        <f t="shared" si="1585"/>
        <v/>
      </c>
      <c r="BQ1901" t="str">
        <f t="shared" si="1586"/>
        <v/>
      </c>
      <c r="BR1901" t="str">
        <f t="shared" si="1587"/>
        <v/>
      </c>
      <c r="BS1901" t="str">
        <f t="shared" si="1588"/>
        <v/>
      </c>
      <c r="BT1901" t="str">
        <f t="shared" si="1589"/>
        <v/>
      </c>
    </row>
    <row r="1902" spans="20:72" x14ac:dyDescent="0.25">
      <c r="T1902" t="str">
        <f t="shared" si="1565"/>
        <v/>
      </c>
      <c r="U1902" t="str">
        <f t="shared" si="1566"/>
        <v/>
      </c>
      <c r="V1902" t="str">
        <f t="shared" si="1567"/>
        <v/>
      </c>
      <c r="W1902" t="str">
        <f>IF(TRIM(INDEX(connections!$A:$A,ROW()))="","",TRIM(INDEX(connections!$A:$A,ROW())))</f>
        <v/>
      </c>
      <c r="X1902" t="str">
        <f>IF($W1902="","",TRIM(INDEX(connections!$B:$B,ROW())))</f>
        <v/>
      </c>
      <c r="Y1902" t="str">
        <f t="shared" si="1568"/>
        <v/>
      </c>
      <c r="Z1902" t="str">
        <f t="shared" si="1569"/>
        <v/>
      </c>
      <c r="AA1902" t="str">
        <f t="shared" si="1570"/>
        <v/>
      </c>
      <c r="AB1902" t="str">
        <f t="shared" si="1571"/>
        <v/>
      </c>
      <c r="AC1902" t="str">
        <f t="shared" si="1572"/>
        <v/>
      </c>
      <c r="AD1902" t="str">
        <f t="shared" si="1573"/>
        <v/>
      </c>
      <c r="AE1902" t="str">
        <f t="shared" si="1574"/>
        <v/>
      </c>
      <c r="BF1902" t="str">
        <f t="shared" si="1575"/>
        <v/>
      </c>
      <c r="BG1902" t="str">
        <f t="shared" si="1576"/>
        <v/>
      </c>
      <c r="BH1902" t="str">
        <f t="shared" si="1577"/>
        <v/>
      </c>
      <c r="BI1902" t="str">
        <f t="shared" si="1578"/>
        <v/>
      </c>
      <c r="BJ1902" t="str">
        <f t="shared" si="1579"/>
        <v/>
      </c>
      <c r="BK1902" t="str">
        <f t="shared" si="1580"/>
        <v/>
      </c>
      <c r="BL1902" t="str">
        <f t="shared" si="1581"/>
        <v/>
      </c>
      <c r="BM1902" t="str">
        <f t="shared" si="1582"/>
        <v/>
      </c>
      <c r="BN1902" t="str">
        <f t="shared" si="1583"/>
        <v/>
      </c>
      <c r="BO1902" t="str">
        <f t="shared" si="1584"/>
        <v/>
      </c>
      <c r="BP1902" t="str">
        <f t="shared" si="1585"/>
        <v/>
      </c>
      <c r="BQ1902" t="str">
        <f t="shared" si="1586"/>
        <v/>
      </c>
      <c r="BR1902" t="str">
        <f t="shared" si="1587"/>
        <v/>
      </c>
      <c r="BS1902" t="str">
        <f t="shared" si="1588"/>
        <v/>
      </c>
      <c r="BT1902" t="str">
        <f t="shared" si="1589"/>
        <v/>
      </c>
    </row>
    <row r="1903" spans="20:72" x14ac:dyDescent="0.25">
      <c r="T1903" t="str">
        <f t="shared" si="1565"/>
        <v/>
      </c>
      <c r="U1903" t="str">
        <f t="shared" si="1566"/>
        <v/>
      </c>
      <c r="V1903" t="str">
        <f t="shared" si="1567"/>
        <v/>
      </c>
      <c r="W1903" t="str">
        <f>IF(TRIM(INDEX(connections!$A:$A,ROW()))="","",TRIM(INDEX(connections!$A:$A,ROW())))</f>
        <v/>
      </c>
      <c r="X1903" t="str">
        <f>IF($W1903="","",TRIM(INDEX(connections!$B:$B,ROW())))</f>
        <v/>
      </c>
      <c r="Y1903" t="str">
        <f t="shared" si="1568"/>
        <v/>
      </c>
      <c r="Z1903" t="str">
        <f t="shared" si="1569"/>
        <v/>
      </c>
      <c r="AA1903" t="str">
        <f t="shared" si="1570"/>
        <v/>
      </c>
      <c r="AB1903" t="str">
        <f t="shared" si="1571"/>
        <v/>
      </c>
      <c r="AC1903" t="str">
        <f t="shared" si="1572"/>
        <v/>
      </c>
      <c r="AD1903" t="str">
        <f t="shared" si="1573"/>
        <v/>
      </c>
      <c r="AE1903" t="str">
        <f t="shared" si="1574"/>
        <v/>
      </c>
      <c r="BF1903" t="str">
        <f t="shared" si="1575"/>
        <v/>
      </c>
      <c r="BG1903" t="str">
        <f t="shared" si="1576"/>
        <v/>
      </c>
      <c r="BH1903" t="str">
        <f t="shared" si="1577"/>
        <v/>
      </c>
      <c r="BI1903" t="str">
        <f t="shared" si="1578"/>
        <v/>
      </c>
      <c r="BJ1903" t="str">
        <f t="shared" si="1579"/>
        <v/>
      </c>
      <c r="BK1903" t="str">
        <f t="shared" si="1580"/>
        <v/>
      </c>
      <c r="BL1903" t="str">
        <f t="shared" si="1581"/>
        <v/>
      </c>
      <c r="BM1903" t="str">
        <f t="shared" si="1582"/>
        <v/>
      </c>
      <c r="BN1903" t="str">
        <f t="shared" si="1583"/>
        <v/>
      </c>
      <c r="BO1903" t="str">
        <f t="shared" si="1584"/>
        <v/>
      </c>
      <c r="BP1903" t="str">
        <f t="shared" si="1585"/>
        <v/>
      </c>
      <c r="BQ1903" t="str">
        <f t="shared" si="1586"/>
        <v/>
      </c>
      <c r="BR1903" t="str">
        <f t="shared" si="1587"/>
        <v/>
      </c>
      <c r="BS1903" t="str">
        <f t="shared" si="1588"/>
        <v/>
      </c>
      <c r="BT1903" t="str">
        <f t="shared" si="1589"/>
        <v/>
      </c>
    </row>
    <row r="1904" spans="20:72" x14ac:dyDescent="0.25">
      <c r="T1904" t="str">
        <f t="shared" si="1565"/>
        <v/>
      </c>
      <c r="U1904" t="str">
        <f t="shared" si="1566"/>
        <v/>
      </c>
      <c r="V1904" t="str">
        <f t="shared" si="1567"/>
        <v/>
      </c>
      <c r="W1904" t="str">
        <f>IF(TRIM(INDEX(connections!$A:$A,ROW()))="","",TRIM(INDEX(connections!$A:$A,ROW())))</f>
        <v/>
      </c>
      <c r="X1904" t="str">
        <f>IF($W1904="","",TRIM(INDEX(connections!$B:$B,ROW())))</f>
        <v/>
      </c>
      <c r="Y1904" t="str">
        <f t="shared" si="1568"/>
        <v/>
      </c>
      <c r="Z1904" t="str">
        <f t="shared" si="1569"/>
        <v/>
      </c>
      <c r="AA1904" t="str">
        <f t="shared" si="1570"/>
        <v/>
      </c>
      <c r="AB1904" t="str">
        <f t="shared" si="1571"/>
        <v/>
      </c>
      <c r="AC1904" t="str">
        <f t="shared" si="1572"/>
        <v/>
      </c>
      <c r="AD1904" t="str">
        <f t="shared" si="1573"/>
        <v/>
      </c>
      <c r="AE1904" t="str">
        <f t="shared" si="1574"/>
        <v/>
      </c>
      <c r="BF1904" t="str">
        <f t="shared" si="1575"/>
        <v/>
      </c>
      <c r="BG1904" t="str">
        <f t="shared" si="1576"/>
        <v/>
      </c>
      <c r="BH1904" t="str">
        <f t="shared" si="1577"/>
        <v/>
      </c>
      <c r="BI1904" t="str">
        <f t="shared" si="1578"/>
        <v/>
      </c>
      <c r="BJ1904" t="str">
        <f t="shared" si="1579"/>
        <v/>
      </c>
      <c r="BK1904" t="str">
        <f t="shared" si="1580"/>
        <v/>
      </c>
      <c r="BL1904" t="str">
        <f t="shared" si="1581"/>
        <v/>
      </c>
      <c r="BM1904" t="str">
        <f t="shared" si="1582"/>
        <v/>
      </c>
      <c r="BN1904" t="str">
        <f t="shared" si="1583"/>
        <v/>
      </c>
      <c r="BO1904" t="str">
        <f t="shared" si="1584"/>
        <v/>
      </c>
      <c r="BP1904" t="str">
        <f t="shared" si="1585"/>
        <v/>
      </c>
      <c r="BQ1904" t="str">
        <f t="shared" si="1586"/>
        <v/>
      </c>
      <c r="BR1904" t="str">
        <f t="shared" si="1587"/>
        <v/>
      </c>
      <c r="BS1904" t="str">
        <f t="shared" si="1588"/>
        <v/>
      </c>
      <c r="BT1904" t="str">
        <f t="shared" si="1589"/>
        <v/>
      </c>
    </row>
    <row r="1905" spans="20:72" x14ac:dyDescent="0.25">
      <c r="T1905" t="str">
        <f t="shared" si="1565"/>
        <v/>
      </c>
      <c r="U1905" t="str">
        <f t="shared" si="1566"/>
        <v/>
      </c>
      <c r="V1905" t="str">
        <f t="shared" si="1567"/>
        <v/>
      </c>
      <c r="W1905" t="str">
        <f>IF(TRIM(INDEX(connections!$A:$A,ROW()))="","",TRIM(INDEX(connections!$A:$A,ROW())))</f>
        <v/>
      </c>
      <c r="X1905" t="str">
        <f>IF($W1905="","",TRIM(INDEX(connections!$B:$B,ROW())))</f>
        <v/>
      </c>
      <c r="Y1905" t="str">
        <f t="shared" si="1568"/>
        <v/>
      </c>
      <c r="Z1905" t="str">
        <f t="shared" si="1569"/>
        <v/>
      </c>
      <c r="AA1905" t="str">
        <f t="shared" si="1570"/>
        <v/>
      </c>
      <c r="AB1905" t="str">
        <f t="shared" si="1571"/>
        <v/>
      </c>
      <c r="AC1905" t="str">
        <f t="shared" si="1572"/>
        <v/>
      </c>
      <c r="AD1905" t="str">
        <f t="shared" si="1573"/>
        <v/>
      </c>
      <c r="AE1905" t="str">
        <f t="shared" si="1574"/>
        <v/>
      </c>
      <c r="BF1905" t="str">
        <f t="shared" si="1575"/>
        <v/>
      </c>
      <c r="BG1905" t="str">
        <f t="shared" si="1576"/>
        <v/>
      </c>
      <c r="BH1905" t="str">
        <f t="shared" si="1577"/>
        <v/>
      </c>
      <c r="BI1905" t="str">
        <f t="shared" si="1578"/>
        <v/>
      </c>
      <c r="BJ1905" t="str">
        <f t="shared" si="1579"/>
        <v/>
      </c>
      <c r="BK1905" t="str">
        <f t="shared" si="1580"/>
        <v/>
      </c>
      <c r="BL1905" t="str">
        <f t="shared" si="1581"/>
        <v/>
      </c>
      <c r="BM1905" t="str">
        <f t="shared" si="1582"/>
        <v/>
      </c>
      <c r="BN1905" t="str">
        <f t="shared" si="1583"/>
        <v/>
      </c>
      <c r="BO1905" t="str">
        <f t="shared" si="1584"/>
        <v/>
      </c>
      <c r="BP1905" t="str">
        <f t="shared" si="1585"/>
        <v/>
      </c>
      <c r="BQ1905" t="str">
        <f t="shared" si="1586"/>
        <v/>
      </c>
      <c r="BR1905" t="str">
        <f t="shared" si="1587"/>
        <v/>
      </c>
      <c r="BS1905" t="str">
        <f t="shared" si="1588"/>
        <v/>
      </c>
      <c r="BT1905" t="str">
        <f t="shared" si="1589"/>
        <v/>
      </c>
    </row>
    <row r="1906" spans="20:72" x14ac:dyDescent="0.25">
      <c r="T1906" t="str">
        <f t="shared" si="1565"/>
        <v/>
      </c>
      <c r="U1906" t="str">
        <f t="shared" si="1566"/>
        <v/>
      </c>
      <c r="V1906" t="str">
        <f t="shared" si="1567"/>
        <v/>
      </c>
      <c r="W1906" t="str">
        <f>IF(TRIM(INDEX(connections!$A:$A,ROW()))="","",TRIM(INDEX(connections!$A:$A,ROW())))</f>
        <v/>
      </c>
      <c r="X1906" t="str">
        <f>IF($W1906="","",TRIM(INDEX(connections!$B:$B,ROW())))</f>
        <v/>
      </c>
      <c r="Y1906" t="str">
        <f t="shared" si="1568"/>
        <v/>
      </c>
      <c r="Z1906" t="str">
        <f t="shared" si="1569"/>
        <v/>
      </c>
      <c r="AA1906" t="str">
        <f t="shared" si="1570"/>
        <v/>
      </c>
      <c r="AB1906" t="str">
        <f t="shared" si="1571"/>
        <v/>
      </c>
      <c r="AC1906" t="str">
        <f t="shared" si="1572"/>
        <v/>
      </c>
      <c r="AD1906" t="str">
        <f t="shared" si="1573"/>
        <v/>
      </c>
      <c r="AE1906" t="str">
        <f t="shared" si="1574"/>
        <v/>
      </c>
      <c r="BF1906" t="str">
        <f t="shared" si="1575"/>
        <v/>
      </c>
      <c r="BG1906" t="str">
        <f t="shared" si="1576"/>
        <v/>
      </c>
      <c r="BH1906" t="str">
        <f t="shared" si="1577"/>
        <v/>
      </c>
      <c r="BI1906" t="str">
        <f t="shared" si="1578"/>
        <v/>
      </c>
      <c r="BJ1906" t="str">
        <f t="shared" si="1579"/>
        <v/>
      </c>
      <c r="BK1906" t="str">
        <f t="shared" si="1580"/>
        <v/>
      </c>
      <c r="BL1906" t="str">
        <f t="shared" si="1581"/>
        <v/>
      </c>
      <c r="BM1906" t="str">
        <f t="shared" si="1582"/>
        <v/>
      </c>
      <c r="BN1906" t="str">
        <f t="shared" si="1583"/>
        <v/>
      </c>
      <c r="BO1906" t="str">
        <f t="shared" si="1584"/>
        <v/>
      </c>
      <c r="BP1906" t="str">
        <f t="shared" si="1585"/>
        <v/>
      </c>
      <c r="BQ1906" t="str">
        <f t="shared" si="1586"/>
        <v/>
      </c>
      <c r="BR1906" t="str">
        <f t="shared" si="1587"/>
        <v/>
      </c>
      <c r="BS1906" t="str">
        <f t="shared" si="1588"/>
        <v/>
      </c>
      <c r="BT1906" t="str">
        <f t="shared" si="1589"/>
        <v/>
      </c>
    </row>
    <row r="1907" spans="20:72" x14ac:dyDescent="0.25">
      <c r="T1907" t="str">
        <f t="shared" si="1565"/>
        <v/>
      </c>
      <c r="U1907" t="str">
        <f t="shared" si="1566"/>
        <v/>
      </c>
      <c r="V1907" t="str">
        <f t="shared" si="1567"/>
        <v/>
      </c>
      <c r="W1907" t="str">
        <f>IF(TRIM(INDEX(connections!$A:$A,ROW()))="","",TRIM(INDEX(connections!$A:$A,ROW())))</f>
        <v/>
      </c>
      <c r="X1907" t="str">
        <f>IF($W1907="","",TRIM(INDEX(connections!$B:$B,ROW())))</f>
        <v/>
      </c>
      <c r="Y1907" t="str">
        <f t="shared" si="1568"/>
        <v/>
      </c>
      <c r="Z1907" t="str">
        <f t="shared" si="1569"/>
        <v/>
      </c>
      <c r="AA1907" t="str">
        <f t="shared" si="1570"/>
        <v/>
      </c>
      <c r="AB1907" t="str">
        <f t="shared" si="1571"/>
        <v/>
      </c>
      <c r="AC1907" t="str">
        <f t="shared" si="1572"/>
        <v/>
      </c>
      <c r="AD1907" t="str">
        <f t="shared" si="1573"/>
        <v/>
      </c>
      <c r="AE1907" t="str">
        <f t="shared" si="1574"/>
        <v/>
      </c>
      <c r="BF1907" t="str">
        <f t="shared" si="1575"/>
        <v/>
      </c>
      <c r="BG1907" t="str">
        <f t="shared" si="1576"/>
        <v/>
      </c>
      <c r="BH1907" t="str">
        <f t="shared" si="1577"/>
        <v/>
      </c>
      <c r="BI1907" t="str">
        <f t="shared" si="1578"/>
        <v/>
      </c>
      <c r="BJ1907" t="str">
        <f t="shared" si="1579"/>
        <v/>
      </c>
      <c r="BK1907" t="str">
        <f t="shared" si="1580"/>
        <v/>
      </c>
      <c r="BL1907" t="str">
        <f t="shared" si="1581"/>
        <v/>
      </c>
      <c r="BM1907" t="str">
        <f t="shared" si="1582"/>
        <v/>
      </c>
      <c r="BN1907" t="str">
        <f t="shared" si="1583"/>
        <v/>
      </c>
      <c r="BO1907" t="str">
        <f t="shared" si="1584"/>
        <v/>
      </c>
      <c r="BP1907" t="str">
        <f t="shared" si="1585"/>
        <v/>
      </c>
      <c r="BQ1907" t="str">
        <f t="shared" si="1586"/>
        <v/>
      </c>
      <c r="BR1907" t="str">
        <f t="shared" si="1587"/>
        <v/>
      </c>
      <c r="BS1907" t="str">
        <f t="shared" si="1588"/>
        <v/>
      </c>
      <c r="BT1907" t="str">
        <f t="shared" si="1589"/>
        <v/>
      </c>
    </row>
    <row r="1908" spans="20:72" x14ac:dyDescent="0.25">
      <c r="T1908" t="str">
        <f t="shared" si="1565"/>
        <v/>
      </c>
      <c r="U1908" t="str">
        <f t="shared" si="1566"/>
        <v/>
      </c>
      <c r="V1908" t="str">
        <f t="shared" si="1567"/>
        <v/>
      </c>
      <c r="W1908" t="str">
        <f>IF(TRIM(INDEX(connections!$A:$A,ROW()))="","",TRIM(INDEX(connections!$A:$A,ROW())))</f>
        <v/>
      </c>
      <c r="X1908" t="str">
        <f>IF($W1908="","",TRIM(INDEX(connections!$B:$B,ROW())))</f>
        <v/>
      </c>
      <c r="Y1908" t="str">
        <f t="shared" si="1568"/>
        <v/>
      </c>
      <c r="Z1908" t="str">
        <f t="shared" si="1569"/>
        <v/>
      </c>
      <c r="AA1908" t="str">
        <f t="shared" si="1570"/>
        <v/>
      </c>
      <c r="AB1908" t="str">
        <f t="shared" si="1571"/>
        <v/>
      </c>
      <c r="AC1908" t="str">
        <f t="shared" si="1572"/>
        <v/>
      </c>
      <c r="AD1908" t="str">
        <f t="shared" si="1573"/>
        <v/>
      </c>
      <c r="AE1908" t="str">
        <f t="shared" si="1574"/>
        <v/>
      </c>
      <c r="BF1908" t="str">
        <f t="shared" si="1575"/>
        <v/>
      </c>
      <c r="BG1908" t="str">
        <f t="shared" si="1576"/>
        <v/>
      </c>
      <c r="BH1908" t="str">
        <f t="shared" si="1577"/>
        <v/>
      </c>
      <c r="BI1908" t="str">
        <f t="shared" si="1578"/>
        <v/>
      </c>
      <c r="BJ1908" t="str">
        <f t="shared" si="1579"/>
        <v/>
      </c>
      <c r="BK1908" t="str">
        <f t="shared" si="1580"/>
        <v/>
      </c>
      <c r="BL1908" t="str">
        <f t="shared" si="1581"/>
        <v/>
      </c>
      <c r="BM1908" t="str">
        <f t="shared" si="1582"/>
        <v/>
      </c>
      <c r="BN1908" t="str">
        <f t="shared" si="1583"/>
        <v/>
      </c>
      <c r="BO1908" t="str">
        <f t="shared" si="1584"/>
        <v/>
      </c>
      <c r="BP1908" t="str">
        <f t="shared" si="1585"/>
        <v/>
      </c>
      <c r="BQ1908" t="str">
        <f t="shared" si="1586"/>
        <v/>
      </c>
      <c r="BR1908" t="str">
        <f t="shared" si="1587"/>
        <v/>
      </c>
      <c r="BS1908" t="str">
        <f t="shared" si="1588"/>
        <v/>
      </c>
      <c r="BT1908" t="str">
        <f t="shared" si="1589"/>
        <v/>
      </c>
    </row>
    <row r="1909" spans="20:72" x14ac:dyDescent="0.25">
      <c r="T1909" t="str">
        <f t="shared" si="1565"/>
        <v/>
      </c>
      <c r="U1909" t="str">
        <f t="shared" si="1566"/>
        <v/>
      </c>
      <c r="V1909" t="str">
        <f t="shared" si="1567"/>
        <v/>
      </c>
      <c r="W1909" t="str">
        <f>IF(TRIM(INDEX(connections!$A:$A,ROW()))="","",TRIM(INDEX(connections!$A:$A,ROW())))</f>
        <v/>
      </c>
      <c r="X1909" t="str">
        <f>IF($W1909="","",TRIM(INDEX(connections!$B:$B,ROW())))</f>
        <v/>
      </c>
      <c r="Y1909" t="str">
        <f t="shared" si="1568"/>
        <v/>
      </c>
      <c r="Z1909" t="str">
        <f t="shared" si="1569"/>
        <v/>
      </c>
      <c r="AA1909" t="str">
        <f t="shared" si="1570"/>
        <v/>
      </c>
      <c r="AB1909" t="str">
        <f t="shared" si="1571"/>
        <v/>
      </c>
      <c r="AC1909" t="str">
        <f t="shared" si="1572"/>
        <v/>
      </c>
      <c r="AD1909" t="str">
        <f t="shared" si="1573"/>
        <v/>
      </c>
      <c r="AE1909" t="str">
        <f t="shared" si="1574"/>
        <v/>
      </c>
      <c r="BF1909" t="str">
        <f t="shared" si="1575"/>
        <v/>
      </c>
      <c r="BG1909" t="str">
        <f t="shared" si="1576"/>
        <v/>
      </c>
      <c r="BH1909" t="str">
        <f t="shared" si="1577"/>
        <v/>
      </c>
      <c r="BI1909" t="str">
        <f t="shared" si="1578"/>
        <v/>
      </c>
      <c r="BJ1909" t="str">
        <f t="shared" si="1579"/>
        <v/>
      </c>
      <c r="BK1909" t="str">
        <f t="shared" si="1580"/>
        <v/>
      </c>
      <c r="BL1909" t="str">
        <f t="shared" si="1581"/>
        <v/>
      </c>
      <c r="BM1909" t="str">
        <f t="shared" si="1582"/>
        <v/>
      </c>
      <c r="BN1909" t="str">
        <f t="shared" si="1583"/>
        <v/>
      </c>
      <c r="BO1909" t="str">
        <f t="shared" si="1584"/>
        <v/>
      </c>
      <c r="BP1909" t="str">
        <f t="shared" si="1585"/>
        <v/>
      </c>
      <c r="BQ1909" t="str">
        <f t="shared" si="1586"/>
        <v/>
      </c>
      <c r="BR1909" t="str">
        <f t="shared" si="1587"/>
        <v/>
      </c>
      <c r="BS1909" t="str">
        <f t="shared" si="1588"/>
        <v/>
      </c>
      <c r="BT1909" t="str">
        <f t="shared" si="1589"/>
        <v/>
      </c>
    </row>
    <row r="1910" spans="20:72" x14ac:dyDescent="0.25">
      <c r="T1910" t="str">
        <f t="shared" si="1565"/>
        <v/>
      </c>
      <c r="U1910" t="str">
        <f t="shared" si="1566"/>
        <v/>
      </c>
      <c r="V1910" t="str">
        <f t="shared" si="1567"/>
        <v/>
      </c>
      <c r="W1910" t="str">
        <f>IF(TRIM(INDEX(connections!$A:$A,ROW()))="","",TRIM(INDEX(connections!$A:$A,ROW())))</f>
        <v/>
      </c>
      <c r="X1910" t="str">
        <f>IF($W1910="","",TRIM(INDEX(connections!$B:$B,ROW())))</f>
        <v/>
      </c>
      <c r="Y1910" t="str">
        <f t="shared" si="1568"/>
        <v/>
      </c>
      <c r="Z1910" t="str">
        <f t="shared" si="1569"/>
        <v/>
      </c>
      <c r="AA1910" t="str">
        <f t="shared" si="1570"/>
        <v/>
      </c>
      <c r="AB1910" t="str">
        <f t="shared" si="1571"/>
        <v/>
      </c>
      <c r="AC1910" t="str">
        <f t="shared" si="1572"/>
        <v/>
      </c>
      <c r="AD1910" t="str">
        <f t="shared" si="1573"/>
        <v/>
      </c>
      <c r="AE1910" t="str">
        <f t="shared" si="1574"/>
        <v/>
      </c>
      <c r="BF1910" t="str">
        <f t="shared" si="1575"/>
        <v/>
      </c>
      <c r="BG1910" t="str">
        <f t="shared" si="1576"/>
        <v/>
      </c>
      <c r="BH1910" t="str">
        <f t="shared" si="1577"/>
        <v/>
      </c>
      <c r="BI1910" t="str">
        <f t="shared" si="1578"/>
        <v/>
      </c>
      <c r="BJ1910" t="str">
        <f t="shared" si="1579"/>
        <v/>
      </c>
      <c r="BK1910" t="str">
        <f t="shared" si="1580"/>
        <v/>
      </c>
      <c r="BL1910" t="str">
        <f t="shared" si="1581"/>
        <v/>
      </c>
      <c r="BM1910" t="str">
        <f t="shared" si="1582"/>
        <v/>
      </c>
      <c r="BN1910" t="str">
        <f t="shared" si="1583"/>
        <v/>
      </c>
      <c r="BO1910" t="str">
        <f t="shared" si="1584"/>
        <v/>
      </c>
      <c r="BP1910" t="str">
        <f t="shared" si="1585"/>
        <v/>
      </c>
      <c r="BQ1910" t="str">
        <f t="shared" si="1586"/>
        <v/>
      </c>
      <c r="BR1910" t="str">
        <f t="shared" si="1587"/>
        <v/>
      </c>
      <c r="BS1910" t="str">
        <f t="shared" si="1588"/>
        <v/>
      </c>
      <c r="BT1910" t="str">
        <f t="shared" si="1589"/>
        <v/>
      </c>
    </row>
    <row r="1911" spans="20:72" x14ac:dyDescent="0.25">
      <c r="T1911" t="str">
        <f t="shared" si="1565"/>
        <v/>
      </c>
      <c r="U1911" t="str">
        <f t="shared" si="1566"/>
        <v/>
      </c>
      <c r="V1911" t="str">
        <f t="shared" si="1567"/>
        <v/>
      </c>
      <c r="W1911" t="str">
        <f>IF(TRIM(INDEX(connections!$A:$A,ROW()))="","",TRIM(INDEX(connections!$A:$A,ROW())))</f>
        <v/>
      </c>
      <c r="X1911" t="str">
        <f>IF($W1911="","",TRIM(INDEX(connections!$B:$B,ROW())))</f>
        <v/>
      </c>
      <c r="Y1911" t="str">
        <f t="shared" si="1568"/>
        <v/>
      </c>
      <c r="Z1911" t="str">
        <f t="shared" si="1569"/>
        <v/>
      </c>
      <c r="AA1911" t="str">
        <f t="shared" si="1570"/>
        <v/>
      </c>
      <c r="AB1911" t="str">
        <f t="shared" si="1571"/>
        <v/>
      </c>
      <c r="AC1911" t="str">
        <f t="shared" si="1572"/>
        <v/>
      </c>
      <c r="AD1911" t="str">
        <f t="shared" si="1573"/>
        <v/>
      </c>
      <c r="AE1911" t="str">
        <f t="shared" si="1574"/>
        <v/>
      </c>
      <c r="BF1911" t="str">
        <f t="shared" si="1575"/>
        <v/>
      </c>
      <c r="BG1911" t="str">
        <f t="shared" si="1576"/>
        <v/>
      </c>
      <c r="BH1911" t="str">
        <f t="shared" si="1577"/>
        <v/>
      </c>
      <c r="BI1911" t="str">
        <f t="shared" si="1578"/>
        <v/>
      </c>
      <c r="BJ1911" t="str">
        <f t="shared" si="1579"/>
        <v/>
      </c>
      <c r="BK1911" t="str">
        <f t="shared" si="1580"/>
        <v/>
      </c>
      <c r="BL1911" t="str">
        <f t="shared" si="1581"/>
        <v/>
      </c>
      <c r="BM1911" t="str">
        <f t="shared" si="1582"/>
        <v/>
      </c>
      <c r="BN1911" t="str">
        <f t="shared" si="1583"/>
        <v/>
      </c>
      <c r="BO1911" t="str">
        <f t="shared" si="1584"/>
        <v/>
      </c>
      <c r="BP1911" t="str">
        <f t="shared" si="1585"/>
        <v/>
      </c>
      <c r="BQ1911" t="str">
        <f t="shared" si="1586"/>
        <v/>
      </c>
      <c r="BR1911" t="str">
        <f t="shared" si="1587"/>
        <v/>
      </c>
      <c r="BS1911" t="str">
        <f t="shared" si="1588"/>
        <v/>
      </c>
      <c r="BT1911" t="str">
        <f t="shared" si="1589"/>
        <v/>
      </c>
    </row>
    <row r="1912" spans="20:72" x14ac:dyDescent="0.25">
      <c r="T1912" t="str">
        <f t="shared" si="1565"/>
        <v/>
      </c>
      <c r="U1912" t="str">
        <f t="shared" si="1566"/>
        <v/>
      </c>
      <c r="V1912" t="str">
        <f t="shared" si="1567"/>
        <v/>
      </c>
      <c r="W1912" t="str">
        <f>IF(TRIM(INDEX(connections!$A:$A,ROW()))="","",TRIM(INDEX(connections!$A:$A,ROW())))</f>
        <v/>
      </c>
      <c r="X1912" t="str">
        <f>IF($W1912="","",TRIM(INDEX(connections!$B:$B,ROW())))</f>
        <v/>
      </c>
      <c r="Y1912" t="str">
        <f t="shared" si="1568"/>
        <v/>
      </c>
      <c r="Z1912" t="str">
        <f t="shared" si="1569"/>
        <v/>
      </c>
      <c r="AA1912" t="str">
        <f t="shared" si="1570"/>
        <v/>
      </c>
      <c r="AB1912" t="str">
        <f t="shared" si="1571"/>
        <v/>
      </c>
      <c r="AC1912" t="str">
        <f t="shared" si="1572"/>
        <v/>
      </c>
      <c r="AD1912" t="str">
        <f t="shared" si="1573"/>
        <v/>
      </c>
      <c r="AE1912" t="str">
        <f t="shared" si="1574"/>
        <v/>
      </c>
      <c r="BF1912" t="str">
        <f t="shared" si="1575"/>
        <v/>
      </c>
      <c r="BG1912" t="str">
        <f t="shared" si="1576"/>
        <v/>
      </c>
      <c r="BH1912" t="str">
        <f t="shared" si="1577"/>
        <v/>
      </c>
      <c r="BI1912" t="str">
        <f t="shared" si="1578"/>
        <v/>
      </c>
      <c r="BJ1912" t="str">
        <f t="shared" si="1579"/>
        <v/>
      </c>
      <c r="BK1912" t="str">
        <f t="shared" si="1580"/>
        <v/>
      </c>
      <c r="BL1912" t="str">
        <f t="shared" si="1581"/>
        <v/>
      </c>
      <c r="BM1912" t="str">
        <f t="shared" si="1582"/>
        <v/>
      </c>
      <c r="BN1912" t="str">
        <f t="shared" si="1583"/>
        <v/>
      </c>
      <c r="BO1912" t="str">
        <f t="shared" si="1584"/>
        <v/>
      </c>
      <c r="BP1912" t="str">
        <f t="shared" si="1585"/>
        <v/>
      </c>
      <c r="BQ1912" t="str">
        <f t="shared" si="1586"/>
        <v/>
      </c>
      <c r="BR1912" t="str">
        <f t="shared" si="1587"/>
        <v/>
      </c>
      <c r="BS1912" t="str">
        <f t="shared" si="1588"/>
        <v/>
      </c>
      <c r="BT1912" t="str">
        <f t="shared" si="1589"/>
        <v/>
      </c>
    </row>
    <row r="1913" spans="20:72" x14ac:dyDescent="0.25">
      <c r="T1913" t="str">
        <f t="shared" si="1565"/>
        <v/>
      </c>
      <c r="U1913" t="str">
        <f t="shared" si="1566"/>
        <v/>
      </c>
      <c r="V1913" t="str">
        <f t="shared" si="1567"/>
        <v/>
      </c>
      <c r="W1913" t="str">
        <f>IF(TRIM(INDEX(connections!$A:$A,ROW()))="","",TRIM(INDEX(connections!$A:$A,ROW())))</f>
        <v/>
      </c>
      <c r="X1913" t="str">
        <f>IF($W1913="","",TRIM(INDEX(connections!$B:$B,ROW())))</f>
        <v/>
      </c>
      <c r="Y1913" t="str">
        <f t="shared" si="1568"/>
        <v/>
      </c>
      <c r="Z1913" t="str">
        <f t="shared" si="1569"/>
        <v/>
      </c>
      <c r="AA1913" t="str">
        <f t="shared" si="1570"/>
        <v/>
      </c>
      <c r="AB1913" t="str">
        <f t="shared" si="1571"/>
        <v/>
      </c>
      <c r="AC1913" t="str">
        <f t="shared" si="1572"/>
        <v/>
      </c>
      <c r="AD1913" t="str">
        <f t="shared" si="1573"/>
        <v/>
      </c>
      <c r="AE1913" t="str">
        <f t="shared" si="1574"/>
        <v/>
      </c>
      <c r="BF1913" t="str">
        <f t="shared" si="1575"/>
        <v/>
      </c>
      <c r="BG1913" t="str">
        <f t="shared" si="1576"/>
        <v/>
      </c>
      <c r="BH1913" t="str">
        <f t="shared" si="1577"/>
        <v/>
      </c>
      <c r="BI1913" t="str">
        <f t="shared" si="1578"/>
        <v/>
      </c>
      <c r="BJ1913" t="str">
        <f t="shared" si="1579"/>
        <v/>
      </c>
      <c r="BK1913" t="str">
        <f t="shared" si="1580"/>
        <v/>
      </c>
      <c r="BL1913" t="str">
        <f t="shared" si="1581"/>
        <v/>
      </c>
      <c r="BM1913" t="str">
        <f t="shared" si="1582"/>
        <v/>
      </c>
      <c r="BN1913" t="str">
        <f t="shared" si="1583"/>
        <v/>
      </c>
      <c r="BO1913" t="str">
        <f t="shared" si="1584"/>
        <v/>
      </c>
      <c r="BP1913" t="str">
        <f t="shared" si="1585"/>
        <v/>
      </c>
      <c r="BQ1913" t="str">
        <f t="shared" si="1586"/>
        <v/>
      </c>
      <c r="BR1913" t="str">
        <f t="shared" si="1587"/>
        <v/>
      </c>
      <c r="BS1913" t="str">
        <f t="shared" si="1588"/>
        <v/>
      </c>
      <c r="BT1913" t="str">
        <f t="shared" si="1589"/>
        <v/>
      </c>
    </row>
    <row r="1914" spans="20:72" x14ac:dyDescent="0.25">
      <c r="T1914" t="str">
        <f t="shared" si="1565"/>
        <v/>
      </c>
      <c r="U1914" t="str">
        <f t="shared" si="1566"/>
        <v/>
      </c>
      <c r="V1914" t="str">
        <f t="shared" si="1567"/>
        <v/>
      </c>
      <c r="W1914" t="str">
        <f>IF(TRIM(INDEX(connections!$A:$A,ROW()))="","",TRIM(INDEX(connections!$A:$A,ROW())))</f>
        <v/>
      </c>
      <c r="X1914" t="str">
        <f>IF($W1914="","",TRIM(INDEX(connections!$B:$B,ROW())))</f>
        <v/>
      </c>
      <c r="Y1914" t="str">
        <f t="shared" si="1568"/>
        <v/>
      </c>
      <c r="Z1914" t="str">
        <f t="shared" si="1569"/>
        <v/>
      </c>
      <c r="AA1914" t="str">
        <f t="shared" si="1570"/>
        <v/>
      </c>
      <c r="AB1914" t="str">
        <f t="shared" si="1571"/>
        <v/>
      </c>
      <c r="AC1914" t="str">
        <f t="shared" si="1572"/>
        <v/>
      </c>
      <c r="AD1914" t="str">
        <f t="shared" si="1573"/>
        <v/>
      </c>
      <c r="AE1914" t="str">
        <f t="shared" si="1574"/>
        <v/>
      </c>
      <c r="BF1914" t="str">
        <f t="shared" si="1575"/>
        <v/>
      </c>
      <c r="BG1914" t="str">
        <f t="shared" si="1576"/>
        <v/>
      </c>
      <c r="BH1914" t="str">
        <f t="shared" si="1577"/>
        <v/>
      </c>
      <c r="BI1914" t="str">
        <f t="shared" si="1578"/>
        <v/>
      </c>
      <c r="BJ1914" t="str">
        <f t="shared" si="1579"/>
        <v/>
      </c>
      <c r="BK1914" t="str">
        <f t="shared" si="1580"/>
        <v/>
      </c>
      <c r="BL1914" t="str">
        <f t="shared" si="1581"/>
        <v/>
      </c>
      <c r="BM1914" t="str">
        <f t="shared" si="1582"/>
        <v/>
      </c>
      <c r="BN1914" t="str">
        <f t="shared" si="1583"/>
        <v/>
      </c>
      <c r="BO1914" t="str">
        <f t="shared" si="1584"/>
        <v/>
      </c>
      <c r="BP1914" t="str">
        <f t="shared" si="1585"/>
        <v/>
      </c>
      <c r="BQ1914" t="str">
        <f t="shared" si="1586"/>
        <v/>
      </c>
      <c r="BR1914" t="str">
        <f t="shared" si="1587"/>
        <v/>
      </c>
      <c r="BS1914" t="str">
        <f t="shared" si="1588"/>
        <v/>
      </c>
      <c r="BT1914" t="str">
        <f t="shared" si="1589"/>
        <v/>
      </c>
    </row>
    <row r="1915" spans="20:72" x14ac:dyDescent="0.25">
      <c r="T1915" t="str">
        <f t="shared" si="1565"/>
        <v/>
      </c>
      <c r="U1915" t="str">
        <f t="shared" si="1566"/>
        <v/>
      </c>
      <c r="V1915" t="str">
        <f t="shared" si="1567"/>
        <v/>
      </c>
      <c r="W1915" t="str">
        <f>IF(TRIM(INDEX(connections!$A:$A,ROW()))="","",TRIM(INDEX(connections!$A:$A,ROW())))</f>
        <v/>
      </c>
      <c r="X1915" t="str">
        <f>IF($W1915="","",TRIM(INDEX(connections!$B:$B,ROW())))</f>
        <v/>
      </c>
      <c r="Y1915" t="str">
        <f t="shared" si="1568"/>
        <v/>
      </c>
      <c r="Z1915" t="str">
        <f t="shared" si="1569"/>
        <v/>
      </c>
      <c r="AA1915" t="str">
        <f t="shared" si="1570"/>
        <v/>
      </c>
      <c r="AB1915" t="str">
        <f t="shared" si="1571"/>
        <v/>
      </c>
      <c r="AC1915" t="str">
        <f t="shared" si="1572"/>
        <v/>
      </c>
      <c r="AD1915" t="str">
        <f t="shared" si="1573"/>
        <v/>
      </c>
      <c r="AE1915" t="str">
        <f t="shared" si="1574"/>
        <v/>
      </c>
      <c r="BF1915" t="str">
        <f t="shared" si="1575"/>
        <v/>
      </c>
      <c r="BG1915" t="str">
        <f t="shared" si="1576"/>
        <v/>
      </c>
      <c r="BH1915" t="str">
        <f t="shared" si="1577"/>
        <v/>
      </c>
      <c r="BI1915" t="str">
        <f t="shared" si="1578"/>
        <v/>
      </c>
      <c r="BJ1915" t="str">
        <f t="shared" si="1579"/>
        <v/>
      </c>
      <c r="BK1915" t="str">
        <f t="shared" si="1580"/>
        <v/>
      </c>
      <c r="BL1915" t="str">
        <f t="shared" si="1581"/>
        <v/>
      </c>
      <c r="BM1915" t="str">
        <f t="shared" si="1582"/>
        <v/>
      </c>
      <c r="BN1915" t="str">
        <f t="shared" si="1583"/>
        <v/>
      </c>
      <c r="BO1915" t="str">
        <f t="shared" si="1584"/>
        <v/>
      </c>
      <c r="BP1915" t="str">
        <f t="shared" si="1585"/>
        <v/>
      </c>
      <c r="BQ1915" t="str">
        <f t="shared" si="1586"/>
        <v/>
      </c>
      <c r="BR1915" t="str">
        <f t="shared" si="1587"/>
        <v/>
      </c>
      <c r="BS1915" t="str">
        <f t="shared" si="1588"/>
        <v/>
      </c>
      <c r="BT1915" t="str">
        <f t="shared" si="1589"/>
        <v/>
      </c>
    </row>
    <row r="1916" spans="20:72" x14ac:dyDescent="0.25">
      <c r="T1916" t="str">
        <f t="shared" si="1565"/>
        <v/>
      </c>
      <c r="U1916" t="str">
        <f t="shared" si="1566"/>
        <v/>
      </c>
      <c r="V1916" t="str">
        <f t="shared" si="1567"/>
        <v/>
      </c>
      <c r="W1916" t="str">
        <f>IF(TRIM(INDEX(connections!$A:$A,ROW()))="","",TRIM(INDEX(connections!$A:$A,ROW())))</f>
        <v/>
      </c>
      <c r="X1916" t="str">
        <f>IF($W1916="","",TRIM(INDEX(connections!$B:$B,ROW())))</f>
        <v/>
      </c>
      <c r="Y1916" t="str">
        <f t="shared" si="1568"/>
        <v/>
      </c>
      <c r="Z1916" t="str">
        <f t="shared" si="1569"/>
        <v/>
      </c>
      <c r="AA1916" t="str">
        <f t="shared" si="1570"/>
        <v/>
      </c>
      <c r="AB1916" t="str">
        <f t="shared" si="1571"/>
        <v/>
      </c>
      <c r="AC1916" t="str">
        <f t="shared" si="1572"/>
        <v/>
      </c>
      <c r="AD1916" t="str">
        <f t="shared" si="1573"/>
        <v/>
      </c>
      <c r="AE1916" t="str">
        <f t="shared" si="1574"/>
        <v/>
      </c>
      <c r="BF1916" t="str">
        <f t="shared" si="1575"/>
        <v/>
      </c>
      <c r="BG1916" t="str">
        <f t="shared" si="1576"/>
        <v/>
      </c>
      <c r="BH1916" t="str">
        <f t="shared" si="1577"/>
        <v/>
      </c>
      <c r="BI1916" t="str">
        <f t="shared" si="1578"/>
        <v/>
      </c>
      <c r="BJ1916" t="str">
        <f t="shared" si="1579"/>
        <v/>
      </c>
      <c r="BK1916" t="str">
        <f t="shared" si="1580"/>
        <v/>
      </c>
      <c r="BL1916" t="str">
        <f t="shared" si="1581"/>
        <v/>
      </c>
      <c r="BM1916" t="str">
        <f t="shared" si="1582"/>
        <v/>
      </c>
      <c r="BN1916" t="str">
        <f t="shared" si="1583"/>
        <v/>
      </c>
      <c r="BO1916" t="str">
        <f t="shared" si="1584"/>
        <v/>
      </c>
      <c r="BP1916" t="str">
        <f t="shared" si="1585"/>
        <v/>
      </c>
      <c r="BQ1916" t="str">
        <f t="shared" si="1586"/>
        <v/>
      </c>
      <c r="BR1916" t="str">
        <f t="shared" si="1587"/>
        <v/>
      </c>
      <c r="BS1916" t="str">
        <f t="shared" si="1588"/>
        <v/>
      </c>
      <c r="BT1916" t="str">
        <f t="shared" si="1589"/>
        <v/>
      </c>
    </row>
    <row r="1917" spans="20:72" x14ac:dyDescent="0.25">
      <c r="T1917" t="str">
        <f t="shared" si="1565"/>
        <v/>
      </c>
      <c r="U1917" t="str">
        <f t="shared" si="1566"/>
        <v/>
      </c>
      <c r="V1917" t="str">
        <f t="shared" si="1567"/>
        <v/>
      </c>
      <c r="W1917" t="str">
        <f>IF(TRIM(INDEX(connections!$A:$A,ROW()))="","",TRIM(INDEX(connections!$A:$A,ROW())))</f>
        <v/>
      </c>
      <c r="X1917" t="str">
        <f>IF($W1917="","",TRIM(INDEX(connections!$B:$B,ROW())))</f>
        <v/>
      </c>
      <c r="Y1917" t="str">
        <f t="shared" si="1568"/>
        <v/>
      </c>
      <c r="Z1917" t="str">
        <f t="shared" si="1569"/>
        <v/>
      </c>
      <c r="AA1917" t="str">
        <f t="shared" si="1570"/>
        <v/>
      </c>
      <c r="AB1917" t="str">
        <f t="shared" si="1571"/>
        <v/>
      </c>
      <c r="AC1917" t="str">
        <f t="shared" si="1572"/>
        <v/>
      </c>
      <c r="AD1917" t="str">
        <f t="shared" si="1573"/>
        <v/>
      </c>
      <c r="AE1917" t="str">
        <f t="shared" si="1574"/>
        <v/>
      </c>
      <c r="BF1917" t="str">
        <f t="shared" si="1575"/>
        <v/>
      </c>
      <c r="BG1917" t="str">
        <f t="shared" si="1576"/>
        <v/>
      </c>
      <c r="BH1917" t="str">
        <f t="shared" si="1577"/>
        <v/>
      </c>
      <c r="BI1917" t="str">
        <f t="shared" si="1578"/>
        <v/>
      </c>
      <c r="BJ1917" t="str">
        <f t="shared" si="1579"/>
        <v/>
      </c>
      <c r="BK1917" t="str">
        <f t="shared" si="1580"/>
        <v/>
      </c>
      <c r="BL1917" t="str">
        <f t="shared" si="1581"/>
        <v/>
      </c>
      <c r="BM1917" t="str">
        <f t="shared" si="1582"/>
        <v/>
      </c>
      <c r="BN1917" t="str">
        <f t="shared" si="1583"/>
        <v/>
      </c>
      <c r="BO1917" t="str">
        <f t="shared" si="1584"/>
        <v/>
      </c>
      <c r="BP1917" t="str">
        <f t="shared" si="1585"/>
        <v/>
      </c>
      <c r="BQ1917" t="str">
        <f t="shared" si="1586"/>
        <v/>
      </c>
      <c r="BR1917" t="str">
        <f t="shared" si="1587"/>
        <v/>
      </c>
      <c r="BS1917" t="str">
        <f t="shared" si="1588"/>
        <v/>
      </c>
      <c r="BT1917" t="str">
        <f t="shared" si="1589"/>
        <v/>
      </c>
    </row>
    <row r="1918" spans="20:72" x14ac:dyDescent="0.25">
      <c r="T1918" t="str">
        <f t="shared" si="1565"/>
        <v/>
      </c>
      <c r="U1918" t="str">
        <f t="shared" si="1566"/>
        <v/>
      </c>
      <c r="V1918" t="str">
        <f t="shared" si="1567"/>
        <v/>
      </c>
      <c r="W1918" t="str">
        <f>IF(TRIM(INDEX(connections!$A:$A,ROW()))="","",TRIM(INDEX(connections!$A:$A,ROW())))</f>
        <v/>
      </c>
      <c r="X1918" t="str">
        <f>IF($W1918="","",TRIM(INDEX(connections!$B:$B,ROW())))</f>
        <v/>
      </c>
      <c r="Y1918" t="str">
        <f t="shared" si="1568"/>
        <v/>
      </c>
      <c r="Z1918" t="str">
        <f t="shared" si="1569"/>
        <v/>
      </c>
      <c r="AA1918" t="str">
        <f t="shared" si="1570"/>
        <v/>
      </c>
      <c r="AB1918" t="str">
        <f t="shared" si="1571"/>
        <v/>
      </c>
      <c r="AC1918" t="str">
        <f t="shared" si="1572"/>
        <v/>
      </c>
      <c r="AD1918" t="str">
        <f t="shared" si="1573"/>
        <v/>
      </c>
      <c r="AE1918" t="str">
        <f t="shared" si="1574"/>
        <v/>
      </c>
      <c r="BF1918" t="str">
        <f t="shared" si="1575"/>
        <v/>
      </c>
      <c r="BG1918" t="str">
        <f t="shared" si="1576"/>
        <v/>
      </c>
      <c r="BH1918" t="str">
        <f t="shared" si="1577"/>
        <v/>
      </c>
      <c r="BI1918" t="str">
        <f t="shared" si="1578"/>
        <v/>
      </c>
      <c r="BJ1918" t="str">
        <f t="shared" si="1579"/>
        <v/>
      </c>
      <c r="BK1918" t="str">
        <f t="shared" si="1580"/>
        <v/>
      </c>
      <c r="BL1918" t="str">
        <f t="shared" si="1581"/>
        <v/>
      </c>
      <c r="BM1918" t="str">
        <f t="shared" si="1582"/>
        <v/>
      </c>
      <c r="BN1918" t="str">
        <f t="shared" si="1583"/>
        <v/>
      </c>
      <c r="BO1918" t="str">
        <f t="shared" si="1584"/>
        <v/>
      </c>
      <c r="BP1918" t="str">
        <f t="shared" si="1585"/>
        <v/>
      </c>
      <c r="BQ1918" t="str">
        <f t="shared" si="1586"/>
        <v/>
      </c>
      <c r="BR1918" t="str">
        <f t="shared" si="1587"/>
        <v/>
      </c>
      <c r="BS1918" t="str">
        <f t="shared" si="1588"/>
        <v/>
      </c>
      <c r="BT1918" t="str">
        <f t="shared" si="1589"/>
        <v/>
      </c>
    </row>
    <row r="1919" spans="20:72" x14ac:dyDescent="0.25">
      <c r="T1919" t="str">
        <f t="shared" si="1565"/>
        <v/>
      </c>
      <c r="U1919" t="str">
        <f t="shared" si="1566"/>
        <v/>
      </c>
      <c r="V1919" t="str">
        <f t="shared" si="1567"/>
        <v/>
      </c>
      <c r="W1919" t="str">
        <f>IF(TRIM(INDEX(connections!$A:$A,ROW()))="","",TRIM(INDEX(connections!$A:$A,ROW())))</f>
        <v/>
      </c>
      <c r="X1919" t="str">
        <f>IF($W1919="","",TRIM(INDEX(connections!$B:$B,ROW())))</f>
        <v/>
      </c>
      <c r="Y1919" t="str">
        <f t="shared" si="1568"/>
        <v/>
      </c>
      <c r="Z1919" t="str">
        <f t="shared" si="1569"/>
        <v/>
      </c>
      <c r="AA1919" t="str">
        <f t="shared" si="1570"/>
        <v/>
      </c>
      <c r="AB1919" t="str">
        <f t="shared" si="1571"/>
        <v/>
      </c>
      <c r="AC1919" t="str">
        <f t="shared" si="1572"/>
        <v/>
      </c>
      <c r="AD1919" t="str">
        <f t="shared" si="1573"/>
        <v/>
      </c>
      <c r="AE1919" t="str">
        <f t="shared" si="1574"/>
        <v/>
      </c>
      <c r="BF1919" t="str">
        <f t="shared" si="1575"/>
        <v/>
      </c>
      <c r="BG1919" t="str">
        <f t="shared" si="1576"/>
        <v/>
      </c>
      <c r="BH1919" t="str">
        <f t="shared" si="1577"/>
        <v/>
      </c>
      <c r="BI1919" t="str">
        <f t="shared" si="1578"/>
        <v/>
      </c>
      <c r="BJ1919" t="str">
        <f t="shared" si="1579"/>
        <v/>
      </c>
      <c r="BK1919" t="str">
        <f t="shared" si="1580"/>
        <v/>
      </c>
      <c r="BL1919" t="str">
        <f t="shared" si="1581"/>
        <v/>
      </c>
      <c r="BM1919" t="str">
        <f t="shared" si="1582"/>
        <v/>
      </c>
      <c r="BN1919" t="str">
        <f t="shared" si="1583"/>
        <v/>
      </c>
      <c r="BO1919" t="str">
        <f t="shared" si="1584"/>
        <v/>
      </c>
      <c r="BP1919" t="str">
        <f t="shared" si="1585"/>
        <v/>
      </c>
      <c r="BQ1919" t="str">
        <f t="shared" si="1586"/>
        <v/>
      </c>
      <c r="BR1919" t="str">
        <f t="shared" si="1587"/>
        <v/>
      </c>
      <c r="BS1919" t="str">
        <f t="shared" si="1588"/>
        <v/>
      </c>
      <c r="BT1919" t="str">
        <f t="shared" si="1589"/>
        <v/>
      </c>
    </row>
    <row r="1920" spans="20:72" x14ac:dyDescent="0.25">
      <c r="T1920" t="str">
        <f t="shared" si="1565"/>
        <v/>
      </c>
      <c r="U1920" t="str">
        <f t="shared" si="1566"/>
        <v/>
      </c>
      <c r="V1920" t="str">
        <f t="shared" si="1567"/>
        <v/>
      </c>
      <c r="W1920" t="str">
        <f>IF(TRIM(INDEX(connections!$A:$A,ROW()))="","",TRIM(INDEX(connections!$A:$A,ROW())))</f>
        <v/>
      </c>
      <c r="X1920" t="str">
        <f>IF($W1920="","",TRIM(INDEX(connections!$B:$B,ROW())))</f>
        <v/>
      </c>
      <c r="Y1920" t="str">
        <f t="shared" si="1568"/>
        <v/>
      </c>
      <c r="Z1920" t="str">
        <f t="shared" si="1569"/>
        <v/>
      </c>
      <c r="AA1920" t="str">
        <f t="shared" si="1570"/>
        <v/>
      </c>
      <c r="AB1920" t="str">
        <f t="shared" si="1571"/>
        <v/>
      </c>
      <c r="AC1920" t="str">
        <f t="shared" si="1572"/>
        <v/>
      </c>
      <c r="AD1920" t="str">
        <f t="shared" si="1573"/>
        <v/>
      </c>
      <c r="AE1920" t="str">
        <f t="shared" si="1574"/>
        <v/>
      </c>
      <c r="BF1920" t="str">
        <f t="shared" si="1575"/>
        <v/>
      </c>
      <c r="BG1920" t="str">
        <f t="shared" si="1576"/>
        <v/>
      </c>
      <c r="BH1920" t="str">
        <f t="shared" si="1577"/>
        <v/>
      </c>
      <c r="BI1920" t="str">
        <f t="shared" si="1578"/>
        <v/>
      </c>
      <c r="BJ1920" t="str">
        <f t="shared" si="1579"/>
        <v/>
      </c>
      <c r="BK1920" t="str">
        <f t="shared" si="1580"/>
        <v/>
      </c>
      <c r="BL1920" t="str">
        <f t="shared" si="1581"/>
        <v/>
      </c>
      <c r="BM1920" t="str">
        <f t="shared" si="1582"/>
        <v/>
      </c>
      <c r="BN1920" t="str">
        <f t="shared" si="1583"/>
        <v/>
      </c>
      <c r="BO1920" t="str">
        <f t="shared" si="1584"/>
        <v/>
      </c>
      <c r="BP1920" t="str">
        <f t="shared" si="1585"/>
        <v/>
      </c>
      <c r="BQ1920" t="str">
        <f t="shared" si="1586"/>
        <v/>
      </c>
      <c r="BR1920" t="str">
        <f t="shared" si="1587"/>
        <v/>
      </c>
      <c r="BS1920" t="str">
        <f t="shared" si="1588"/>
        <v/>
      </c>
      <c r="BT1920" t="str">
        <f t="shared" si="1589"/>
        <v/>
      </c>
    </row>
    <row r="1921" spans="20:72" x14ac:dyDescent="0.25">
      <c r="T1921" t="str">
        <f t="shared" si="1565"/>
        <v/>
      </c>
      <c r="U1921" t="str">
        <f t="shared" si="1566"/>
        <v/>
      </c>
      <c r="V1921" t="str">
        <f t="shared" si="1567"/>
        <v/>
      </c>
      <c r="W1921" t="str">
        <f>IF(TRIM(INDEX(connections!$A:$A,ROW()))="","",TRIM(INDEX(connections!$A:$A,ROW())))</f>
        <v/>
      </c>
      <c r="X1921" t="str">
        <f>IF($W1921="","",TRIM(INDEX(connections!$B:$B,ROW())))</f>
        <v/>
      </c>
      <c r="Y1921" t="str">
        <f t="shared" si="1568"/>
        <v/>
      </c>
      <c r="Z1921" t="str">
        <f t="shared" si="1569"/>
        <v/>
      </c>
      <c r="AA1921" t="str">
        <f t="shared" si="1570"/>
        <v/>
      </c>
      <c r="AB1921" t="str">
        <f t="shared" si="1571"/>
        <v/>
      </c>
      <c r="AC1921" t="str">
        <f t="shared" si="1572"/>
        <v/>
      </c>
      <c r="AD1921" t="str">
        <f t="shared" si="1573"/>
        <v/>
      </c>
      <c r="AE1921" t="str">
        <f t="shared" si="1574"/>
        <v/>
      </c>
      <c r="BF1921" t="str">
        <f t="shared" si="1575"/>
        <v/>
      </c>
      <c r="BG1921" t="str">
        <f t="shared" si="1576"/>
        <v/>
      </c>
      <c r="BH1921" t="str">
        <f t="shared" si="1577"/>
        <v/>
      </c>
      <c r="BI1921" t="str">
        <f t="shared" si="1578"/>
        <v/>
      </c>
      <c r="BJ1921" t="str">
        <f t="shared" si="1579"/>
        <v/>
      </c>
      <c r="BK1921" t="str">
        <f t="shared" si="1580"/>
        <v/>
      </c>
      <c r="BL1921" t="str">
        <f t="shared" si="1581"/>
        <v/>
      </c>
      <c r="BM1921" t="str">
        <f t="shared" si="1582"/>
        <v/>
      </c>
      <c r="BN1921" t="str">
        <f t="shared" si="1583"/>
        <v/>
      </c>
      <c r="BO1921" t="str">
        <f t="shared" si="1584"/>
        <v/>
      </c>
      <c r="BP1921" t="str">
        <f t="shared" si="1585"/>
        <v/>
      </c>
      <c r="BQ1921" t="str">
        <f t="shared" si="1586"/>
        <v/>
      </c>
      <c r="BR1921" t="str">
        <f t="shared" si="1587"/>
        <v/>
      </c>
      <c r="BS1921" t="str">
        <f t="shared" si="1588"/>
        <v/>
      </c>
      <c r="BT1921" t="str">
        <f t="shared" si="1589"/>
        <v/>
      </c>
    </row>
    <row r="1922" spans="20:72" x14ac:dyDescent="0.25">
      <c r="T1922" t="str">
        <f t="shared" ref="T1922:T1985" si="1590">IF($Y1922="","",INDEX($B$2:$B$1500,$Y1922))</f>
        <v/>
      </c>
      <c r="U1922" t="str">
        <f t="shared" ref="U1922:U1985" si="1591">IF($Z1922="","",INDEX($B$2:$B$1500,$Z1922))</f>
        <v/>
      </c>
      <c r="V1922" t="str">
        <f t="shared" ref="V1922:V1985" si="1592">IF(OR($T1922="",$U1922=""),"",$U1922-$T1922)</f>
        <v/>
      </c>
      <c r="W1922" t="str">
        <f>IF(TRIM(INDEX(connections!$A:$A,ROW()))="","",TRIM(INDEX(connections!$A:$A,ROW())))</f>
        <v/>
      </c>
      <c r="X1922" t="str">
        <f>IF($W1922="","",TRIM(INDEX(connections!$B:$B,ROW())))</f>
        <v/>
      </c>
      <c r="Y1922" t="str">
        <f t="shared" ref="Y1922:Y1985" si="1593">IF($W1922="","",IFERROR(MATCH($W1922,$A$2:$A$1500,0),""))</f>
        <v/>
      </c>
      <c r="Z1922" t="str">
        <f t="shared" ref="Z1922:Z1985" si="1594">IF($X1922="","",IFERROR(MATCH($X1922,$A$2:$A$1500,0),""))</f>
        <v/>
      </c>
      <c r="AA1922" t="str">
        <f t="shared" ref="AA1922:AA1985" si="1595">IF($Y1922="","",INDEX($P$2:$P$1500,$Y1922))</f>
        <v/>
      </c>
      <c r="AB1922" t="str">
        <f t="shared" ref="AB1922:AB1985" si="1596">IF($Z1922="","",INDEX($P$2:$P$1500,$Z1922))</f>
        <v/>
      </c>
      <c r="AC1922" t="str">
        <f t="shared" ref="AC1922:AC1985" si="1597">IF(AND($AA1922="Yes",$AB1922="Yes"),1,"")</f>
        <v/>
      </c>
      <c r="AD1922" t="str">
        <f t="shared" ref="AD1922:AD1985" si="1598">IF(OR($Y1922="",$Z1922=""),"",IF(INDEX($C$2:$C$1500,$Y1922)=INDEX($C$2:$C$1500,$Z1922),0,1))</f>
        <v/>
      </c>
      <c r="AE1922" t="str">
        <f t="shared" ref="AE1922:AE1985" si="1599">IF($AC1922&lt;&gt;1,"",IF(AND(INDEX($AG$2:$AG$1500,$Y1922)=1,INDEX($AG$2:$AG$1500,$Z1922)=1),1,""))</f>
        <v/>
      </c>
      <c r="BF1922" t="str">
        <f t="shared" ref="BF1922:BF1985" si="1600">IF($Z1922="","",INDEX($AO$2:$AO$1500,$Z1922))</f>
        <v/>
      </c>
      <c r="BG1922" t="str">
        <f t="shared" ref="BG1922:BG1985" si="1601">IF($Z1922="","",INDEX($AP$2:$AP$1500,$Z1922))</f>
        <v/>
      </c>
      <c r="BH1922" t="str">
        <f t="shared" ref="BH1922:BH1985" si="1602">IF($Z1922="","",INDEX($AQ$2:$AQ$1500,$Z1922))</f>
        <v/>
      </c>
      <c r="BI1922" t="str">
        <f t="shared" ref="BI1922:BI1985" si="1603">IF($Z1922="","",INDEX($AR$2:$AR$1500,$Z1922))</f>
        <v/>
      </c>
      <c r="BJ1922" t="str">
        <f t="shared" ref="BJ1922:BJ1985" si="1604">IF($Z1922="","",INDEX($AS$2:$AS$1500,$Z1922))</f>
        <v/>
      </c>
      <c r="BK1922" t="str">
        <f t="shared" ref="BK1922:BK1985" si="1605">IF($Z1922="","",INDEX($AT$2:$AT$1500,$Z1922))</f>
        <v/>
      </c>
      <c r="BL1922" t="str">
        <f t="shared" ref="BL1922:BL1985" si="1606">IF($Z1922="","",INDEX($AU$2:$AU$1500,$Z1922))</f>
        <v/>
      </c>
      <c r="BM1922" t="str">
        <f t="shared" ref="BM1922:BM1985" si="1607">IF($Z1922="","",INDEX($AV$2:$AV$1500,$Z1922))</f>
        <v/>
      </c>
      <c r="BN1922" t="str">
        <f t="shared" ref="BN1922:BN1985" si="1608">IF($Z1922="","",INDEX($AW$2:$AW$1500,$Z1922))</f>
        <v/>
      </c>
      <c r="BO1922" t="str">
        <f t="shared" ref="BO1922:BO1985" si="1609">IF($Z1922="","",INDEX($AX$2:$AX$1500,$Z1922))</f>
        <v/>
      </c>
      <c r="BP1922" t="str">
        <f t="shared" ref="BP1922:BP1985" si="1610">IF($Z1922="","",INDEX($AY$2:$AY$1500,$Z1922))</f>
        <v/>
      </c>
      <c r="BQ1922" t="str">
        <f t="shared" ref="BQ1922:BQ1985" si="1611">IF($Z1922="","",INDEX($AZ$2:$AZ$1500,$Z1922))</f>
        <v/>
      </c>
      <c r="BR1922" t="str">
        <f t="shared" ref="BR1922:BR1985" si="1612">IF($Z1922="","",INDEX($BA$2:$BA$1500,$Z1922))</f>
        <v/>
      </c>
      <c r="BS1922" t="str">
        <f t="shared" ref="BS1922:BS1985" si="1613">IF($Z1922="","",INDEX($BB$2:$BB$1500,$Z1922))</f>
        <v/>
      </c>
      <c r="BT1922" t="str">
        <f t="shared" ref="BT1922:BT1985" si="1614">IF($Z1922="","",INDEX($BC$2:$BC$1500,$Z1922))</f>
        <v/>
      </c>
    </row>
    <row r="1923" spans="20:72" x14ac:dyDescent="0.25">
      <c r="T1923" t="str">
        <f t="shared" si="1590"/>
        <v/>
      </c>
      <c r="U1923" t="str">
        <f t="shared" si="1591"/>
        <v/>
      </c>
      <c r="V1923" t="str">
        <f t="shared" si="1592"/>
        <v/>
      </c>
      <c r="W1923" t="str">
        <f>IF(TRIM(INDEX(connections!$A:$A,ROW()))="","",TRIM(INDEX(connections!$A:$A,ROW())))</f>
        <v/>
      </c>
      <c r="X1923" t="str">
        <f>IF($W1923="","",TRIM(INDEX(connections!$B:$B,ROW())))</f>
        <v/>
      </c>
      <c r="Y1923" t="str">
        <f t="shared" si="1593"/>
        <v/>
      </c>
      <c r="Z1923" t="str">
        <f t="shared" si="1594"/>
        <v/>
      </c>
      <c r="AA1923" t="str">
        <f t="shared" si="1595"/>
        <v/>
      </c>
      <c r="AB1923" t="str">
        <f t="shared" si="1596"/>
        <v/>
      </c>
      <c r="AC1923" t="str">
        <f t="shared" si="1597"/>
        <v/>
      </c>
      <c r="AD1923" t="str">
        <f t="shared" si="1598"/>
        <v/>
      </c>
      <c r="AE1923" t="str">
        <f t="shared" si="1599"/>
        <v/>
      </c>
      <c r="BF1923" t="str">
        <f t="shared" si="1600"/>
        <v/>
      </c>
      <c r="BG1923" t="str">
        <f t="shared" si="1601"/>
        <v/>
      </c>
      <c r="BH1923" t="str">
        <f t="shared" si="1602"/>
        <v/>
      </c>
      <c r="BI1923" t="str">
        <f t="shared" si="1603"/>
        <v/>
      </c>
      <c r="BJ1923" t="str">
        <f t="shared" si="1604"/>
        <v/>
      </c>
      <c r="BK1923" t="str">
        <f t="shared" si="1605"/>
        <v/>
      </c>
      <c r="BL1923" t="str">
        <f t="shared" si="1606"/>
        <v/>
      </c>
      <c r="BM1923" t="str">
        <f t="shared" si="1607"/>
        <v/>
      </c>
      <c r="BN1923" t="str">
        <f t="shared" si="1608"/>
        <v/>
      </c>
      <c r="BO1923" t="str">
        <f t="shared" si="1609"/>
        <v/>
      </c>
      <c r="BP1923" t="str">
        <f t="shared" si="1610"/>
        <v/>
      </c>
      <c r="BQ1923" t="str">
        <f t="shared" si="1611"/>
        <v/>
      </c>
      <c r="BR1923" t="str">
        <f t="shared" si="1612"/>
        <v/>
      </c>
      <c r="BS1923" t="str">
        <f t="shared" si="1613"/>
        <v/>
      </c>
      <c r="BT1923" t="str">
        <f t="shared" si="1614"/>
        <v/>
      </c>
    </row>
    <row r="1924" spans="20:72" x14ac:dyDescent="0.25">
      <c r="T1924" t="str">
        <f t="shared" si="1590"/>
        <v/>
      </c>
      <c r="U1924" t="str">
        <f t="shared" si="1591"/>
        <v/>
      </c>
      <c r="V1924" t="str">
        <f t="shared" si="1592"/>
        <v/>
      </c>
      <c r="W1924" t="str">
        <f>IF(TRIM(INDEX(connections!$A:$A,ROW()))="","",TRIM(INDEX(connections!$A:$A,ROW())))</f>
        <v/>
      </c>
      <c r="X1924" t="str">
        <f>IF($W1924="","",TRIM(INDEX(connections!$B:$B,ROW())))</f>
        <v/>
      </c>
      <c r="Y1924" t="str">
        <f t="shared" si="1593"/>
        <v/>
      </c>
      <c r="Z1924" t="str">
        <f t="shared" si="1594"/>
        <v/>
      </c>
      <c r="AA1924" t="str">
        <f t="shared" si="1595"/>
        <v/>
      </c>
      <c r="AB1924" t="str">
        <f t="shared" si="1596"/>
        <v/>
      </c>
      <c r="AC1924" t="str">
        <f t="shared" si="1597"/>
        <v/>
      </c>
      <c r="AD1924" t="str">
        <f t="shared" si="1598"/>
        <v/>
      </c>
      <c r="AE1924" t="str">
        <f t="shared" si="1599"/>
        <v/>
      </c>
      <c r="BF1924" t="str">
        <f t="shared" si="1600"/>
        <v/>
      </c>
      <c r="BG1924" t="str">
        <f t="shared" si="1601"/>
        <v/>
      </c>
      <c r="BH1924" t="str">
        <f t="shared" si="1602"/>
        <v/>
      </c>
      <c r="BI1924" t="str">
        <f t="shared" si="1603"/>
        <v/>
      </c>
      <c r="BJ1924" t="str">
        <f t="shared" si="1604"/>
        <v/>
      </c>
      <c r="BK1924" t="str">
        <f t="shared" si="1605"/>
        <v/>
      </c>
      <c r="BL1924" t="str">
        <f t="shared" si="1606"/>
        <v/>
      </c>
      <c r="BM1924" t="str">
        <f t="shared" si="1607"/>
        <v/>
      </c>
      <c r="BN1924" t="str">
        <f t="shared" si="1608"/>
        <v/>
      </c>
      <c r="BO1924" t="str">
        <f t="shared" si="1609"/>
        <v/>
      </c>
      <c r="BP1924" t="str">
        <f t="shared" si="1610"/>
        <v/>
      </c>
      <c r="BQ1924" t="str">
        <f t="shared" si="1611"/>
        <v/>
      </c>
      <c r="BR1924" t="str">
        <f t="shared" si="1612"/>
        <v/>
      </c>
      <c r="BS1924" t="str">
        <f t="shared" si="1613"/>
        <v/>
      </c>
      <c r="BT1924" t="str">
        <f t="shared" si="1614"/>
        <v/>
      </c>
    </row>
    <row r="1925" spans="20:72" x14ac:dyDescent="0.25">
      <c r="T1925" t="str">
        <f t="shared" si="1590"/>
        <v/>
      </c>
      <c r="U1925" t="str">
        <f t="shared" si="1591"/>
        <v/>
      </c>
      <c r="V1925" t="str">
        <f t="shared" si="1592"/>
        <v/>
      </c>
      <c r="W1925" t="str">
        <f>IF(TRIM(INDEX(connections!$A:$A,ROW()))="","",TRIM(INDEX(connections!$A:$A,ROW())))</f>
        <v/>
      </c>
      <c r="X1925" t="str">
        <f>IF($W1925="","",TRIM(INDEX(connections!$B:$B,ROW())))</f>
        <v/>
      </c>
      <c r="Y1925" t="str">
        <f t="shared" si="1593"/>
        <v/>
      </c>
      <c r="Z1925" t="str">
        <f t="shared" si="1594"/>
        <v/>
      </c>
      <c r="AA1925" t="str">
        <f t="shared" si="1595"/>
        <v/>
      </c>
      <c r="AB1925" t="str">
        <f t="shared" si="1596"/>
        <v/>
      </c>
      <c r="AC1925" t="str">
        <f t="shared" si="1597"/>
        <v/>
      </c>
      <c r="AD1925" t="str">
        <f t="shared" si="1598"/>
        <v/>
      </c>
      <c r="AE1925" t="str">
        <f t="shared" si="1599"/>
        <v/>
      </c>
      <c r="BF1925" t="str">
        <f t="shared" si="1600"/>
        <v/>
      </c>
      <c r="BG1925" t="str">
        <f t="shared" si="1601"/>
        <v/>
      </c>
      <c r="BH1925" t="str">
        <f t="shared" si="1602"/>
        <v/>
      </c>
      <c r="BI1925" t="str">
        <f t="shared" si="1603"/>
        <v/>
      </c>
      <c r="BJ1925" t="str">
        <f t="shared" si="1604"/>
        <v/>
      </c>
      <c r="BK1925" t="str">
        <f t="shared" si="1605"/>
        <v/>
      </c>
      <c r="BL1925" t="str">
        <f t="shared" si="1606"/>
        <v/>
      </c>
      <c r="BM1925" t="str">
        <f t="shared" si="1607"/>
        <v/>
      </c>
      <c r="BN1925" t="str">
        <f t="shared" si="1608"/>
        <v/>
      </c>
      <c r="BO1925" t="str">
        <f t="shared" si="1609"/>
        <v/>
      </c>
      <c r="BP1925" t="str">
        <f t="shared" si="1610"/>
        <v/>
      </c>
      <c r="BQ1925" t="str">
        <f t="shared" si="1611"/>
        <v/>
      </c>
      <c r="BR1925" t="str">
        <f t="shared" si="1612"/>
        <v/>
      </c>
      <c r="BS1925" t="str">
        <f t="shared" si="1613"/>
        <v/>
      </c>
      <c r="BT1925" t="str">
        <f t="shared" si="1614"/>
        <v/>
      </c>
    </row>
    <row r="1926" spans="20:72" x14ac:dyDescent="0.25">
      <c r="T1926" t="str">
        <f t="shared" si="1590"/>
        <v/>
      </c>
      <c r="U1926" t="str">
        <f t="shared" si="1591"/>
        <v/>
      </c>
      <c r="V1926" t="str">
        <f t="shared" si="1592"/>
        <v/>
      </c>
      <c r="W1926" t="str">
        <f>IF(TRIM(INDEX(connections!$A:$A,ROW()))="","",TRIM(INDEX(connections!$A:$A,ROW())))</f>
        <v/>
      </c>
      <c r="X1926" t="str">
        <f>IF($W1926="","",TRIM(INDEX(connections!$B:$B,ROW())))</f>
        <v/>
      </c>
      <c r="Y1926" t="str">
        <f t="shared" si="1593"/>
        <v/>
      </c>
      <c r="Z1926" t="str">
        <f t="shared" si="1594"/>
        <v/>
      </c>
      <c r="AA1926" t="str">
        <f t="shared" si="1595"/>
        <v/>
      </c>
      <c r="AB1926" t="str">
        <f t="shared" si="1596"/>
        <v/>
      </c>
      <c r="AC1926" t="str">
        <f t="shared" si="1597"/>
        <v/>
      </c>
      <c r="AD1926" t="str">
        <f t="shared" si="1598"/>
        <v/>
      </c>
      <c r="AE1926" t="str">
        <f t="shared" si="1599"/>
        <v/>
      </c>
      <c r="BF1926" t="str">
        <f t="shared" si="1600"/>
        <v/>
      </c>
      <c r="BG1926" t="str">
        <f t="shared" si="1601"/>
        <v/>
      </c>
      <c r="BH1926" t="str">
        <f t="shared" si="1602"/>
        <v/>
      </c>
      <c r="BI1926" t="str">
        <f t="shared" si="1603"/>
        <v/>
      </c>
      <c r="BJ1926" t="str">
        <f t="shared" si="1604"/>
        <v/>
      </c>
      <c r="BK1926" t="str">
        <f t="shared" si="1605"/>
        <v/>
      </c>
      <c r="BL1926" t="str">
        <f t="shared" si="1606"/>
        <v/>
      </c>
      <c r="BM1926" t="str">
        <f t="shared" si="1607"/>
        <v/>
      </c>
      <c r="BN1926" t="str">
        <f t="shared" si="1608"/>
        <v/>
      </c>
      <c r="BO1926" t="str">
        <f t="shared" si="1609"/>
        <v/>
      </c>
      <c r="BP1926" t="str">
        <f t="shared" si="1610"/>
        <v/>
      </c>
      <c r="BQ1926" t="str">
        <f t="shared" si="1611"/>
        <v/>
      </c>
      <c r="BR1926" t="str">
        <f t="shared" si="1612"/>
        <v/>
      </c>
      <c r="BS1926" t="str">
        <f t="shared" si="1613"/>
        <v/>
      </c>
      <c r="BT1926" t="str">
        <f t="shared" si="1614"/>
        <v/>
      </c>
    </row>
    <row r="1927" spans="20:72" x14ac:dyDescent="0.25">
      <c r="T1927" t="str">
        <f t="shared" si="1590"/>
        <v/>
      </c>
      <c r="U1927" t="str">
        <f t="shared" si="1591"/>
        <v/>
      </c>
      <c r="V1927" t="str">
        <f t="shared" si="1592"/>
        <v/>
      </c>
      <c r="W1927" t="str">
        <f>IF(TRIM(INDEX(connections!$A:$A,ROW()))="","",TRIM(INDEX(connections!$A:$A,ROW())))</f>
        <v/>
      </c>
      <c r="X1927" t="str">
        <f>IF($W1927="","",TRIM(INDEX(connections!$B:$B,ROW())))</f>
        <v/>
      </c>
      <c r="Y1927" t="str">
        <f t="shared" si="1593"/>
        <v/>
      </c>
      <c r="Z1927" t="str">
        <f t="shared" si="1594"/>
        <v/>
      </c>
      <c r="AA1927" t="str">
        <f t="shared" si="1595"/>
        <v/>
      </c>
      <c r="AB1927" t="str">
        <f t="shared" si="1596"/>
        <v/>
      </c>
      <c r="AC1927" t="str">
        <f t="shared" si="1597"/>
        <v/>
      </c>
      <c r="AD1927" t="str">
        <f t="shared" si="1598"/>
        <v/>
      </c>
      <c r="AE1927" t="str">
        <f t="shared" si="1599"/>
        <v/>
      </c>
      <c r="BF1927" t="str">
        <f t="shared" si="1600"/>
        <v/>
      </c>
      <c r="BG1927" t="str">
        <f t="shared" si="1601"/>
        <v/>
      </c>
      <c r="BH1927" t="str">
        <f t="shared" si="1602"/>
        <v/>
      </c>
      <c r="BI1927" t="str">
        <f t="shared" si="1603"/>
        <v/>
      </c>
      <c r="BJ1927" t="str">
        <f t="shared" si="1604"/>
        <v/>
      </c>
      <c r="BK1927" t="str">
        <f t="shared" si="1605"/>
        <v/>
      </c>
      <c r="BL1927" t="str">
        <f t="shared" si="1606"/>
        <v/>
      </c>
      <c r="BM1927" t="str">
        <f t="shared" si="1607"/>
        <v/>
      </c>
      <c r="BN1927" t="str">
        <f t="shared" si="1608"/>
        <v/>
      </c>
      <c r="BO1927" t="str">
        <f t="shared" si="1609"/>
        <v/>
      </c>
      <c r="BP1927" t="str">
        <f t="shared" si="1610"/>
        <v/>
      </c>
      <c r="BQ1927" t="str">
        <f t="shared" si="1611"/>
        <v/>
      </c>
      <c r="BR1927" t="str">
        <f t="shared" si="1612"/>
        <v/>
      </c>
      <c r="BS1927" t="str">
        <f t="shared" si="1613"/>
        <v/>
      </c>
      <c r="BT1927" t="str">
        <f t="shared" si="1614"/>
        <v/>
      </c>
    </row>
    <row r="1928" spans="20:72" x14ac:dyDescent="0.25">
      <c r="T1928" t="str">
        <f t="shared" si="1590"/>
        <v/>
      </c>
      <c r="U1928" t="str">
        <f t="shared" si="1591"/>
        <v/>
      </c>
      <c r="V1928" t="str">
        <f t="shared" si="1592"/>
        <v/>
      </c>
      <c r="W1928" t="str">
        <f>IF(TRIM(INDEX(connections!$A:$A,ROW()))="","",TRIM(INDEX(connections!$A:$A,ROW())))</f>
        <v/>
      </c>
      <c r="X1928" t="str">
        <f>IF($W1928="","",TRIM(INDEX(connections!$B:$B,ROW())))</f>
        <v/>
      </c>
      <c r="Y1928" t="str">
        <f t="shared" si="1593"/>
        <v/>
      </c>
      <c r="Z1928" t="str">
        <f t="shared" si="1594"/>
        <v/>
      </c>
      <c r="AA1928" t="str">
        <f t="shared" si="1595"/>
        <v/>
      </c>
      <c r="AB1928" t="str">
        <f t="shared" si="1596"/>
        <v/>
      </c>
      <c r="AC1928" t="str">
        <f t="shared" si="1597"/>
        <v/>
      </c>
      <c r="AD1928" t="str">
        <f t="shared" si="1598"/>
        <v/>
      </c>
      <c r="AE1928" t="str">
        <f t="shared" si="1599"/>
        <v/>
      </c>
      <c r="BF1928" t="str">
        <f t="shared" si="1600"/>
        <v/>
      </c>
      <c r="BG1928" t="str">
        <f t="shared" si="1601"/>
        <v/>
      </c>
      <c r="BH1928" t="str">
        <f t="shared" si="1602"/>
        <v/>
      </c>
      <c r="BI1928" t="str">
        <f t="shared" si="1603"/>
        <v/>
      </c>
      <c r="BJ1928" t="str">
        <f t="shared" si="1604"/>
        <v/>
      </c>
      <c r="BK1928" t="str">
        <f t="shared" si="1605"/>
        <v/>
      </c>
      <c r="BL1928" t="str">
        <f t="shared" si="1606"/>
        <v/>
      </c>
      <c r="BM1928" t="str">
        <f t="shared" si="1607"/>
        <v/>
      </c>
      <c r="BN1928" t="str">
        <f t="shared" si="1608"/>
        <v/>
      </c>
      <c r="BO1928" t="str">
        <f t="shared" si="1609"/>
        <v/>
      </c>
      <c r="BP1928" t="str">
        <f t="shared" si="1610"/>
        <v/>
      </c>
      <c r="BQ1928" t="str">
        <f t="shared" si="1611"/>
        <v/>
      </c>
      <c r="BR1928" t="str">
        <f t="shared" si="1612"/>
        <v/>
      </c>
      <c r="BS1928" t="str">
        <f t="shared" si="1613"/>
        <v/>
      </c>
      <c r="BT1928" t="str">
        <f t="shared" si="1614"/>
        <v/>
      </c>
    </row>
    <row r="1929" spans="20:72" x14ac:dyDescent="0.25">
      <c r="T1929" t="str">
        <f t="shared" si="1590"/>
        <v/>
      </c>
      <c r="U1929" t="str">
        <f t="shared" si="1591"/>
        <v/>
      </c>
      <c r="V1929" t="str">
        <f t="shared" si="1592"/>
        <v/>
      </c>
      <c r="W1929" t="str">
        <f>IF(TRIM(INDEX(connections!$A:$A,ROW()))="","",TRIM(INDEX(connections!$A:$A,ROW())))</f>
        <v/>
      </c>
      <c r="X1929" t="str">
        <f>IF($W1929="","",TRIM(INDEX(connections!$B:$B,ROW())))</f>
        <v/>
      </c>
      <c r="Y1929" t="str">
        <f t="shared" si="1593"/>
        <v/>
      </c>
      <c r="Z1929" t="str">
        <f t="shared" si="1594"/>
        <v/>
      </c>
      <c r="AA1929" t="str">
        <f t="shared" si="1595"/>
        <v/>
      </c>
      <c r="AB1929" t="str">
        <f t="shared" si="1596"/>
        <v/>
      </c>
      <c r="AC1929" t="str">
        <f t="shared" si="1597"/>
        <v/>
      </c>
      <c r="AD1929" t="str">
        <f t="shared" si="1598"/>
        <v/>
      </c>
      <c r="AE1929" t="str">
        <f t="shared" si="1599"/>
        <v/>
      </c>
      <c r="BF1929" t="str">
        <f t="shared" si="1600"/>
        <v/>
      </c>
      <c r="BG1929" t="str">
        <f t="shared" si="1601"/>
        <v/>
      </c>
      <c r="BH1929" t="str">
        <f t="shared" si="1602"/>
        <v/>
      </c>
      <c r="BI1929" t="str">
        <f t="shared" si="1603"/>
        <v/>
      </c>
      <c r="BJ1929" t="str">
        <f t="shared" si="1604"/>
        <v/>
      </c>
      <c r="BK1929" t="str">
        <f t="shared" si="1605"/>
        <v/>
      </c>
      <c r="BL1929" t="str">
        <f t="shared" si="1606"/>
        <v/>
      </c>
      <c r="BM1929" t="str">
        <f t="shared" si="1607"/>
        <v/>
      </c>
      <c r="BN1929" t="str">
        <f t="shared" si="1608"/>
        <v/>
      </c>
      <c r="BO1929" t="str">
        <f t="shared" si="1609"/>
        <v/>
      </c>
      <c r="BP1929" t="str">
        <f t="shared" si="1610"/>
        <v/>
      </c>
      <c r="BQ1929" t="str">
        <f t="shared" si="1611"/>
        <v/>
      </c>
      <c r="BR1929" t="str">
        <f t="shared" si="1612"/>
        <v/>
      </c>
      <c r="BS1929" t="str">
        <f t="shared" si="1613"/>
        <v/>
      </c>
      <c r="BT1929" t="str">
        <f t="shared" si="1614"/>
        <v/>
      </c>
    </row>
    <row r="1930" spans="20:72" x14ac:dyDescent="0.25">
      <c r="T1930" t="str">
        <f t="shared" si="1590"/>
        <v/>
      </c>
      <c r="U1930" t="str">
        <f t="shared" si="1591"/>
        <v/>
      </c>
      <c r="V1930" t="str">
        <f t="shared" si="1592"/>
        <v/>
      </c>
      <c r="W1930" t="str">
        <f>IF(TRIM(INDEX(connections!$A:$A,ROW()))="","",TRIM(INDEX(connections!$A:$A,ROW())))</f>
        <v/>
      </c>
      <c r="X1930" t="str">
        <f>IF($W1930="","",TRIM(INDEX(connections!$B:$B,ROW())))</f>
        <v/>
      </c>
      <c r="Y1930" t="str">
        <f t="shared" si="1593"/>
        <v/>
      </c>
      <c r="Z1930" t="str">
        <f t="shared" si="1594"/>
        <v/>
      </c>
      <c r="AA1930" t="str">
        <f t="shared" si="1595"/>
        <v/>
      </c>
      <c r="AB1930" t="str">
        <f t="shared" si="1596"/>
        <v/>
      </c>
      <c r="AC1930" t="str">
        <f t="shared" si="1597"/>
        <v/>
      </c>
      <c r="AD1930" t="str">
        <f t="shared" si="1598"/>
        <v/>
      </c>
      <c r="AE1930" t="str">
        <f t="shared" si="1599"/>
        <v/>
      </c>
      <c r="BF1930" t="str">
        <f t="shared" si="1600"/>
        <v/>
      </c>
      <c r="BG1930" t="str">
        <f t="shared" si="1601"/>
        <v/>
      </c>
      <c r="BH1930" t="str">
        <f t="shared" si="1602"/>
        <v/>
      </c>
      <c r="BI1930" t="str">
        <f t="shared" si="1603"/>
        <v/>
      </c>
      <c r="BJ1930" t="str">
        <f t="shared" si="1604"/>
        <v/>
      </c>
      <c r="BK1930" t="str">
        <f t="shared" si="1605"/>
        <v/>
      </c>
      <c r="BL1930" t="str">
        <f t="shared" si="1606"/>
        <v/>
      </c>
      <c r="BM1930" t="str">
        <f t="shared" si="1607"/>
        <v/>
      </c>
      <c r="BN1930" t="str">
        <f t="shared" si="1608"/>
        <v/>
      </c>
      <c r="BO1930" t="str">
        <f t="shared" si="1609"/>
        <v/>
      </c>
      <c r="BP1930" t="str">
        <f t="shared" si="1610"/>
        <v/>
      </c>
      <c r="BQ1930" t="str">
        <f t="shared" si="1611"/>
        <v/>
      </c>
      <c r="BR1930" t="str">
        <f t="shared" si="1612"/>
        <v/>
      </c>
      <c r="BS1930" t="str">
        <f t="shared" si="1613"/>
        <v/>
      </c>
      <c r="BT1930" t="str">
        <f t="shared" si="1614"/>
        <v/>
      </c>
    </row>
    <row r="1931" spans="20:72" x14ac:dyDescent="0.25">
      <c r="T1931" t="str">
        <f t="shared" si="1590"/>
        <v/>
      </c>
      <c r="U1931" t="str">
        <f t="shared" si="1591"/>
        <v/>
      </c>
      <c r="V1931" t="str">
        <f t="shared" si="1592"/>
        <v/>
      </c>
      <c r="W1931" t="str">
        <f>IF(TRIM(INDEX(connections!$A:$A,ROW()))="","",TRIM(INDEX(connections!$A:$A,ROW())))</f>
        <v/>
      </c>
      <c r="X1931" t="str">
        <f>IF($W1931="","",TRIM(INDEX(connections!$B:$B,ROW())))</f>
        <v/>
      </c>
      <c r="Y1931" t="str">
        <f t="shared" si="1593"/>
        <v/>
      </c>
      <c r="Z1931" t="str">
        <f t="shared" si="1594"/>
        <v/>
      </c>
      <c r="AA1931" t="str">
        <f t="shared" si="1595"/>
        <v/>
      </c>
      <c r="AB1931" t="str">
        <f t="shared" si="1596"/>
        <v/>
      </c>
      <c r="AC1931" t="str">
        <f t="shared" si="1597"/>
        <v/>
      </c>
      <c r="AD1931" t="str">
        <f t="shared" si="1598"/>
        <v/>
      </c>
      <c r="AE1931" t="str">
        <f t="shared" si="1599"/>
        <v/>
      </c>
      <c r="BF1931" t="str">
        <f t="shared" si="1600"/>
        <v/>
      </c>
      <c r="BG1931" t="str">
        <f t="shared" si="1601"/>
        <v/>
      </c>
      <c r="BH1931" t="str">
        <f t="shared" si="1602"/>
        <v/>
      </c>
      <c r="BI1931" t="str">
        <f t="shared" si="1603"/>
        <v/>
      </c>
      <c r="BJ1931" t="str">
        <f t="shared" si="1604"/>
        <v/>
      </c>
      <c r="BK1931" t="str">
        <f t="shared" si="1605"/>
        <v/>
      </c>
      <c r="BL1931" t="str">
        <f t="shared" si="1606"/>
        <v/>
      </c>
      <c r="BM1931" t="str">
        <f t="shared" si="1607"/>
        <v/>
      </c>
      <c r="BN1931" t="str">
        <f t="shared" si="1608"/>
        <v/>
      </c>
      <c r="BO1931" t="str">
        <f t="shared" si="1609"/>
        <v/>
      </c>
      <c r="BP1931" t="str">
        <f t="shared" si="1610"/>
        <v/>
      </c>
      <c r="BQ1931" t="str">
        <f t="shared" si="1611"/>
        <v/>
      </c>
      <c r="BR1931" t="str">
        <f t="shared" si="1612"/>
        <v/>
      </c>
      <c r="BS1931" t="str">
        <f t="shared" si="1613"/>
        <v/>
      </c>
      <c r="BT1931" t="str">
        <f t="shared" si="1614"/>
        <v/>
      </c>
    </row>
    <row r="1932" spans="20:72" x14ac:dyDescent="0.25">
      <c r="T1932" t="str">
        <f t="shared" si="1590"/>
        <v/>
      </c>
      <c r="U1932" t="str">
        <f t="shared" si="1591"/>
        <v/>
      </c>
      <c r="V1932" t="str">
        <f t="shared" si="1592"/>
        <v/>
      </c>
      <c r="W1932" t="str">
        <f>IF(TRIM(INDEX(connections!$A:$A,ROW()))="","",TRIM(INDEX(connections!$A:$A,ROW())))</f>
        <v/>
      </c>
      <c r="X1932" t="str">
        <f>IF($W1932="","",TRIM(INDEX(connections!$B:$B,ROW())))</f>
        <v/>
      </c>
      <c r="Y1932" t="str">
        <f t="shared" si="1593"/>
        <v/>
      </c>
      <c r="Z1932" t="str">
        <f t="shared" si="1594"/>
        <v/>
      </c>
      <c r="AA1932" t="str">
        <f t="shared" si="1595"/>
        <v/>
      </c>
      <c r="AB1932" t="str">
        <f t="shared" si="1596"/>
        <v/>
      </c>
      <c r="AC1932" t="str">
        <f t="shared" si="1597"/>
        <v/>
      </c>
      <c r="AD1932" t="str">
        <f t="shared" si="1598"/>
        <v/>
      </c>
      <c r="AE1932" t="str">
        <f t="shared" si="1599"/>
        <v/>
      </c>
      <c r="BF1932" t="str">
        <f t="shared" si="1600"/>
        <v/>
      </c>
      <c r="BG1932" t="str">
        <f t="shared" si="1601"/>
        <v/>
      </c>
      <c r="BH1932" t="str">
        <f t="shared" si="1602"/>
        <v/>
      </c>
      <c r="BI1932" t="str">
        <f t="shared" si="1603"/>
        <v/>
      </c>
      <c r="BJ1932" t="str">
        <f t="shared" si="1604"/>
        <v/>
      </c>
      <c r="BK1932" t="str">
        <f t="shared" si="1605"/>
        <v/>
      </c>
      <c r="BL1932" t="str">
        <f t="shared" si="1606"/>
        <v/>
      </c>
      <c r="BM1932" t="str">
        <f t="shared" si="1607"/>
        <v/>
      </c>
      <c r="BN1932" t="str">
        <f t="shared" si="1608"/>
        <v/>
      </c>
      <c r="BO1932" t="str">
        <f t="shared" si="1609"/>
        <v/>
      </c>
      <c r="BP1932" t="str">
        <f t="shared" si="1610"/>
        <v/>
      </c>
      <c r="BQ1932" t="str">
        <f t="shared" si="1611"/>
        <v/>
      </c>
      <c r="BR1932" t="str">
        <f t="shared" si="1612"/>
        <v/>
      </c>
      <c r="BS1932" t="str">
        <f t="shared" si="1613"/>
        <v/>
      </c>
      <c r="BT1932" t="str">
        <f t="shared" si="1614"/>
        <v/>
      </c>
    </row>
    <row r="1933" spans="20:72" x14ac:dyDescent="0.25">
      <c r="T1933" t="str">
        <f t="shared" si="1590"/>
        <v/>
      </c>
      <c r="U1933" t="str">
        <f t="shared" si="1591"/>
        <v/>
      </c>
      <c r="V1933" t="str">
        <f t="shared" si="1592"/>
        <v/>
      </c>
      <c r="W1933" t="str">
        <f>IF(TRIM(INDEX(connections!$A:$A,ROW()))="","",TRIM(INDEX(connections!$A:$A,ROW())))</f>
        <v/>
      </c>
      <c r="X1933" t="str">
        <f>IF($W1933="","",TRIM(INDEX(connections!$B:$B,ROW())))</f>
        <v/>
      </c>
      <c r="Y1933" t="str">
        <f t="shared" si="1593"/>
        <v/>
      </c>
      <c r="Z1933" t="str">
        <f t="shared" si="1594"/>
        <v/>
      </c>
      <c r="AA1933" t="str">
        <f t="shared" si="1595"/>
        <v/>
      </c>
      <c r="AB1933" t="str">
        <f t="shared" si="1596"/>
        <v/>
      </c>
      <c r="AC1933" t="str">
        <f t="shared" si="1597"/>
        <v/>
      </c>
      <c r="AD1933" t="str">
        <f t="shared" si="1598"/>
        <v/>
      </c>
      <c r="AE1933" t="str">
        <f t="shared" si="1599"/>
        <v/>
      </c>
      <c r="BF1933" t="str">
        <f t="shared" si="1600"/>
        <v/>
      </c>
      <c r="BG1933" t="str">
        <f t="shared" si="1601"/>
        <v/>
      </c>
      <c r="BH1933" t="str">
        <f t="shared" si="1602"/>
        <v/>
      </c>
      <c r="BI1933" t="str">
        <f t="shared" si="1603"/>
        <v/>
      </c>
      <c r="BJ1933" t="str">
        <f t="shared" si="1604"/>
        <v/>
      </c>
      <c r="BK1933" t="str">
        <f t="shared" si="1605"/>
        <v/>
      </c>
      <c r="BL1933" t="str">
        <f t="shared" si="1606"/>
        <v/>
      </c>
      <c r="BM1933" t="str">
        <f t="shared" si="1607"/>
        <v/>
      </c>
      <c r="BN1933" t="str">
        <f t="shared" si="1608"/>
        <v/>
      </c>
      <c r="BO1933" t="str">
        <f t="shared" si="1609"/>
        <v/>
      </c>
      <c r="BP1933" t="str">
        <f t="shared" si="1610"/>
        <v/>
      </c>
      <c r="BQ1933" t="str">
        <f t="shared" si="1611"/>
        <v/>
      </c>
      <c r="BR1933" t="str">
        <f t="shared" si="1612"/>
        <v/>
      </c>
      <c r="BS1933" t="str">
        <f t="shared" si="1613"/>
        <v/>
      </c>
      <c r="BT1933" t="str">
        <f t="shared" si="1614"/>
        <v/>
      </c>
    </row>
    <row r="1934" spans="20:72" x14ac:dyDescent="0.25">
      <c r="T1934" t="str">
        <f t="shared" si="1590"/>
        <v/>
      </c>
      <c r="U1934" t="str">
        <f t="shared" si="1591"/>
        <v/>
      </c>
      <c r="V1934" t="str">
        <f t="shared" si="1592"/>
        <v/>
      </c>
      <c r="W1934" t="str">
        <f>IF(TRIM(INDEX(connections!$A:$A,ROW()))="","",TRIM(INDEX(connections!$A:$A,ROW())))</f>
        <v/>
      </c>
      <c r="X1934" t="str">
        <f>IF($W1934="","",TRIM(INDEX(connections!$B:$B,ROW())))</f>
        <v/>
      </c>
      <c r="Y1934" t="str">
        <f t="shared" si="1593"/>
        <v/>
      </c>
      <c r="Z1934" t="str">
        <f t="shared" si="1594"/>
        <v/>
      </c>
      <c r="AA1934" t="str">
        <f t="shared" si="1595"/>
        <v/>
      </c>
      <c r="AB1934" t="str">
        <f t="shared" si="1596"/>
        <v/>
      </c>
      <c r="AC1934" t="str">
        <f t="shared" si="1597"/>
        <v/>
      </c>
      <c r="AD1934" t="str">
        <f t="shared" si="1598"/>
        <v/>
      </c>
      <c r="AE1934" t="str">
        <f t="shared" si="1599"/>
        <v/>
      </c>
      <c r="BF1934" t="str">
        <f t="shared" si="1600"/>
        <v/>
      </c>
      <c r="BG1934" t="str">
        <f t="shared" si="1601"/>
        <v/>
      </c>
      <c r="BH1934" t="str">
        <f t="shared" si="1602"/>
        <v/>
      </c>
      <c r="BI1934" t="str">
        <f t="shared" si="1603"/>
        <v/>
      </c>
      <c r="BJ1934" t="str">
        <f t="shared" si="1604"/>
        <v/>
      </c>
      <c r="BK1934" t="str">
        <f t="shared" si="1605"/>
        <v/>
      </c>
      <c r="BL1934" t="str">
        <f t="shared" si="1606"/>
        <v/>
      </c>
      <c r="BM1934" t="str">
        <f t="shared" si="1607"/>
        <v/>
      </c>
      <c r="BN1934" t="str">
        <f t="shared" si="1608"/>
        <v/>
      </c>
      <c r="BO1934" t="str">
        <f t="shared" si="1609"/>
        <v/>
      </c>
      <c r="BP1934" t="str">
        <f t="shared" si="1610"/>
        <v/>
      </c>
      <c r="BQ1934" t="str">
        <f t="shared" si="1611"/>
        <v/>
      </c>
      <c r="BR1934" t="str">
        <f t="shared" si="1612"/>
        <v/>
      </c>
      <c r="BS1934" t="str">
        <f t="shared" si="1613"/>
        <v/>
      </c>
      <c r="BT1934" t="str">
        <f t="shared" si="1614"/>
        <v/>
      </c>
    </row>
    <row r="1935" spans="20:72" x14ac:dyDescent="0.25">
      <c r="T1935" t="str">
        <f t="shared" si="1590"/>
        <v/>
      </c>
      <c r="U1935" t="str">
        <f t="shared" si="1591"/>
        <v/>
      </c>
      <c r="V1935" t="str">
        <f t="shared" si="1592"/>
        <v/>
      </c>
      <c r="W1935" t="str">
        <f>IF(TRIM(INDEX(connections!$A:$A,ROW()))="","",TRIM(INDEX(connections!$A:$A,ROW())))</f>
        <v/>
      </c>
      <c r="X1935" t="str">
        <f>IF($W1935="","",TRIM(INDEX(connections!$B:$B,ROW())))</f>
        <v/>
      </c>
      <c r="Y1935" t="str">
        <f t="shared" si="1593"/>
        <v/>
      </c>
      <c r="Z1935" t="str">
        <f t="shared" si="1594"/>
        <v/>
      </c>
      <c r="AA1935" t="str">
        <f t="shared" si="1595"/>
        <v/>
      </c>
      <c r="AB1935" t="str">
        <f t="shared" si="1596"/>
        <v/>
      </c>
      <c r="AC1935" t="str">
        <f t="shared" si="1597"/>
        <v/>
      </c>
      <c r="AD1935" t="str">
        <f t="shared" si="1598"/>
        <v/>
      </c>
      <c r="AE1935" t="str">
        <f t="shared" si="1599"/>
        <v/>
      </c>
      <c r="BF1935" t="str">
        <f t="shared" si="1600"/>
        <v/>
      </c>
      <c r="BG1935" t="str">
        <f t="shared" si="1601"/>
        <v/>
      </c>
      <c r="BH1935" t="str">
        <f t="shared" si="1602"/>
        <v/>
      </c>
      <c r="BI1935" t="str">
        <f t="shared" si="1603"/>
        <v/>
      </c>
      <c r="BJ1935" t="str">
        <f t="shared" si="1604"/>
        <v/>
      </c>
      <c r="BK1935" t="str">
        <f t="shared" si="1605"/>
        <v/>
      </c>
      <c r="BL1935" t="str">
        <f t="shared" si="1606"/>
        <v/>
      </c>
      <c r="BM1935" t="str">
        <f t="shared" si="1607"/>
        <v/>
      </c>
      <c r="BN1935" t="str">
        <f t="shared" si="1608"/>
        <v/>
      </c>
      <c r="BO1935" t="str">
        <f t="shared" si="1609"/>
        <v/>
      </c>
      <c r="BP1935" t="str">
        <f t="shared" si="1610"/>
        <v/>
      </c>
      <c r="BQ1935" t="str">
        <f t="shared" si="1611"/>
        <v/>
      </c>
      <c r="BR1935" t="str">
        <f t="shared" si="1612"/>
        <v/>
      </c>
      <c r="BS1935" t="str">
        <f t="shared" si="1613"/>
        <v/>
      </c>
      <c r="BT1935" t="str">
        <f t="shared" si="1614"/>
        <v/>
      </c>
    </row>
    <row r="1936" spans="20:72" x14ac:dyDescent="0.25">
      <c r="T1936" t="str">
        <f t="shared" si="1590"/>
        <v/>
      </c>
      <c r="U1936" t="str">
        <f t="shared" si="1591"/>
        <v/>
      </c>
      <c r="V1936" t="str">
        <f t="shared" si="1592"/>
        <v/>
      </c>
      <c r="W1936" t="str">
        <f>IF(TRIM(INDEX(connections!$A:$A,ROW()))="","",TRIM(INDEX(connections!$A:$A,ROW())))</f>
        <v/>
      </c>
      <c r="X1936" t="str">
        <f>IF($W1936="","",TRIM(INDEX(connections!$B:$B,ROW())))</f>
        <v/>
      </c>
      <c r="Y1936" t="str">
        <f t="shared" si="1593"/>
        <v/>
      </c>
      <c r="Z1936" t="str">
        <f t="shared" si="1594"/>
        <v/>
      </c>
      <c r="AA1936" t="str">
        <f t="shared" si="1595"/>
        <v/>
      </c>
      <c r="AB1936" t="str">
        <f t="shared" si="1596"/>
        <v/>
      </c>
      <c r="AC1936" t="str">
        <f t="shared" si="1597"/>
        <v/>
      </c>
      <c r="AD1936" t="str">
        <f t="shared" si="1598"/>
        <v/>
      </c>
      <c r="AE1936" t="str">
        <f t="shared" si="1599"/>
        <v/>
      </c>
      <c r="BF1936" t="str">
        <f t="shared" si="1600"/>
        <v/>
      </c>
      <c r="BG1936" t="str">
        <f t="shared" si="1601"/>
        <v/>
      </c>
      <c r="BH1936" t="str">
        <f t="shared" si="1602"/>
        <v/>
      </c>
      <c r="BI1936" t="str">
        <f t="shared" si="1603"/>
        <v/>
      </c>
      <c r="BJ1936" t="str">
        <f t="shared" si="1604"/>
        <v/>
      </c>
      <c r="BK1936" t="str">
        <f t="shared" si="1605"/>
        <v/>
      </c>
      <c r="BL1936" t="str">
        <f t="shared" si="1606"/>
        <v/>
      </c>
      <c r="BM1936" t="str">
        <f t="shared" si="1607"/>
        <v/>
      </c>
      <c r="BN1936" t="str">
        <f t="shared" si="1608"/>
        <v/>
      </c>
      <c r="BO1936" t="str">
        <f t="shared" si="1609"/>
        <v/>
      </c>
      <c r="BP1936" t="str">
        <f t="shared" si="1610"/>
        <v/>
      </c>
      <c r="BQ1936" t="str">
        <f t="shared" si="1611"/>
        <v/>
      </c>
      <c r="BR1936" t="str">
        <f t="shared" si="1612"/>
        <v/>
      </c>
      <c r="BS1936" t="str">
        <f t="shared" si="1613"/>
        <v/>
      </c>
      <c r="BT1936" t="str">
        <f t="shared" si="1614"/>
        <v/>
      </c>
    </row>
    <row r="1937" spans="20:72" x14ac:dyDescent="0.25">
      <c r="T1937" t="str">
        <f t="shared" si="1590"/>
        <v/>
      </c>
      <c r="U1937" t="str">
        <f t="shared" si="1591"/>
        <v/>
      </c>
      <c r="V1937" t="str">
        <f t="shared" si="1592"/>
        <v/>
      </c>
      <c r="W1937" t="str">
        <f>IF(TRIM(INDEX(connections!$A:$A,ROW()))="","",TRIM(INDEX(connections!$A:$A,ROW())))</f>
        <v/>
      </c>
      <c r="X1937" t="str">
        <f>IF($W1937="","",TRIM(INDEX(connections!$B:$B,ROW())))</f>
        <v/>
      </c>
      <c r="Y1937" t="str">
        <f t="shared" si="1593"/>
        <v/>
      </c>
      <c r="Z1937" t="str">
        <f t="shared" si="1594"/>
        <v/>
      </c>
      <c r="AA1937" t="str">
        <f t="shared" si="1595"/>
        <v/>
      </c>
      <c r="AB1937" t="str">
        <f t="shared" si="1596"/>
        <v/>
      </c>
      <c r="AC1937" t="str">
        <f t="shared" si="1597"/>
        <v/>
      </c>
      <c r="AD1937" t="str">
        <f t="shared" si="1598"/>
        <v/>
      </c>
      <c r="AE1937" t="str">
        <f t="shared" si="1599"/>
        <v/>
      </c>
      <c r="BF1937" t="str">
        <f t="shared" si="1600"/>
        <v/>
      </c>
      <c r="BG1937" t="str">
        <f t="shared" si="1601"/>
        <v/>
      </c>
      <c r="BH1937" t="str">
        <f t="shared" si="1602"/>
        <v/>
      </c>
      <c r="BI1937" t="str">
        <f t="shared" si="1603"/>
        <v/>
      </c>
      <c r="BJ1937" t="str">
        <f t="shared" si="1604"/>
        <v/>
      </c>
      <c r="BK1937" t="str">
        <f t="shared" si="1605"/>
        <v/>
      </c>
      <c r="BL1937" t="str">
        <f t="shared" si="1606"/>
        <v/>
      </c>
      <c r="BM1937" t="str">
        <f t="shared" si="1607"/>
        <v/>
      </c>
      <c r="BN1937" t="str">
        <f t="shared" si="1608"/>
        <v/>
      </c>
      <c r="BO1937" t="str">
        <f t="shared" si="1609"/>
        <v/>
      </c>
      <c r="BP1937" t="str">
        <f t="shared" si="1610"/>
        <v/>
      </c>
      <c r="BQ1937" t="str">
        <f t="shared" si="1611"/>
        <v/>
      </c>
      <c r="BR1937" t="str">
        <f t="shared" si="1612"/>
        <v/>
      </c>
      <c r="BS1937" t="str">
        <f t="shared" si="1613"/>
        <v/>
      </c>
      <c r="BT1937" t="str">
        <f t="shared" si="1614"/>
        <v/>
      </c>
    </row>
    <row r="1938" spans="20:72" x14ac:dyDescent="0.25">
      <c r="T1938" t="str">
        <f t="shared" si="1590"/>
        <v/>
      </c>
      <c r="U1938" t="str">
        <f t="shared" si="1591"/>
        <v/>
      </c>
      <c r="V1938" t="str">
        <f t="shared" si="1592"/>
        <v/>
      </c>
      <c r="W1938" t="str">
        <f>IF(TRIM(INDEX(connections!$A:$A,ROW()))="","",TRIM(INDEX(connections!$A:$A,ROW())))</f>
        <v/>
      </c>
      <c r="X1938" t="str">
        <f>IF($W1938="","",TRIM(INDEX(connections!$B:$B,ROW())))</f>
        <v/>
      </c>
      <c r="Y1938" t="str">
        <f t="shared" si="1593"/>
        <v/>
      </c>
      <c r="Z1938" t="str">
        <f t="shared" si="1594"/>
        <v/>
      </c>
      <c r="AA1938" t="str">
        <f t="shared" si="1595"/>
        <v/>
      </c>
      <c r="AB1938" t="str">
        <f t="shared" si="1596"/>
        <v/>
      </c>
      <c r="AC1938" t="str">
        <f t="shared" si="1597"/>
        <v/>
      </c>
      <c r="AD1938" t="str">
        <f t="shared" si="1598"/>
        <v/>
      </c>
      <c r="AE1938" t="str">
        <f t="shared" si="1599"/>
        <v/>
      </c>
      <c r="BF1938" t="str">
        <f t="shared" si="1600"/>
        <v/>
      </c>
      <c r="BG1938" t="str">
        <f t="shared" si="1601"/>
        <v/>
      </c>
      <c r="BH1938" t="str">
        <f t="shared" si="1602"/>
        <v/>
      </c>
      <c r="BI1938" t="str">
        <f t="shared" si="1603"/>
        <v/>
      </c>
      <c r="BJ1938" t="str">
        <f t="shared" si="1604"/>
        <v/>
      </c>
      <c r="BK1938" t="str">
        <f t="shared" si="1605"/>
        <v/>
      </c>
      <c r="BL1938" t="str">
        <f t="shared" si="1606"/>
        <v/>
      </c>
      <c r="BM1938" t="str">
        <f t="shared" si="1607"/>
        <v/>
      </c>
      <c r="BN1938" t="str">
        <f t="shared" si="1608"/>
        <v/>
      </c>
      <c r="BO1938" t="str">
        <f t="shared" si="1609"/>
        <v/>
      </c>
      <c r="BP1938" t="str">
        <f t="shared" si="1610"/>
        <v/>
      </c>
      <c r="BQ1938" t="str">
        <f t="shared" si="1611"/>
        <v/>
      </c>
      <c r="BR1938" t="str">
        <f t="shared" si="1612"/>
        <v/>
      </c>
      <c r="BS1938" t="str">
        <f t="shared" si="1613"/>
        <v/>
      </c>
      <c r="BT1938" t="str">
        <f t="shared" si="1614"/>
        <v/>
      </c>
    </row>
    <row r="1939" spans="20:72" x14ac:dyDescent="0.25">
      <c r="T1939" t="str">
        <f t="shared" si="1590"/>
        <v/>
      </c>
      <c r="U1939" t="str">
        <f t="shared" si="1591"/>
        <v/>
      </c>
      <c r="V1939" t="str">
        <f t="shared" si="1592"/>
        <v/>
      </c>
      <c r="W1939" t="str">
        <f>IF(TRIM(INDEX(connections!$A:$A,ROW()))="","",TRIM(INDEX(connections!$A:$A,ROW())))</f>
        <v/>
      </c>
      <c r="X1939" t="str">
        <f>IF($W1939="","",TRIM(INDEX(connections!$B:$B,ROW())))</f>
        <v/>
      </c>
      <c r="Y1939" t="str">
        <f t="shared" si="1593"/>
        <v/>
      </c>
      <c r="Z1939" t="str">
        <f t="shared" si="1594"/>
        <v/>
      </c>
      <c r="AA1939" t="str">
        <f t="shared" si="1595"/>
        <v/>
      </c>
      <c r="AB1939" t="str">
        <f t="shared" si="1596"/>
        <v/>
      </c>
      <c r="AC1939" t="str">
        <f t="shared" si="1597"/>
        <v/>
      </c>
      <c r="AD1939" t="str">
        <f t="shared" si="1598"/>
        <v/>
      </c>
      <c r="AE1939" t="str">
        <f t="shared" si="1599"/>
        <v/>
      </c>
      <c r="BF1939" t="str">
        <f t="shared" si="1600"/>
        <v/>
      </c>
      <c r="BG1939" t="str">
        <f t="shared" si="1601"/>
        <v/>
      </c>
      <c r="BH1939" t="str">
        <f t="shared" si="1602"/>
        <v/>
      </c>
      <c r="BI1939" t="str">
        <f t="shared" si="1603"/>
        <v/>
      </c>
      <c r="BJ1939" t="str">
        <f t="shared" si="1604"/>
        <v/>
      </c>
      <c r="BK1939" t="str">
        <f t="shared" si="1605"/>
        <v/>
      </c>
      <c r="BL1939" t="str">
        <f t="shared" si="1606"/>
        <v/>
      </c>
      <c r="BM1939" t="str">
        <f t="shared" si="1607"/>
        <v/>
      </c>
      <c r="BN1939" t="str">
        <f t="shared" si="1608"/>
        <v/>
      </c>
      <c r="BO1939" t="str">
        <f t="shared" si="1609"/>
        <v/>
      </c>
      <c r="BP1939" t="str">
        <f t="shared" si="1610"/>
        <v/>
      </c>
      <c r="BQ1939" t="str">
        <f t="shared" si="1611"/>
        <v/>
      </c>
      <c r="BR1939" t="str">
        <f t="shared" si="1612"/>
        <v/>
      </c>
      <c r="BS1939" t="str">
        <f t="shared" si="1613"/>
        <v/>
      </c>
      <c r="BT1939" t="str">
        <f t="shared" si="1614"/>
        <v/>
      </c>
    </row>
    <row r="1940" spans="20:72" x14ac:dyDescent="0.25">
      <c r="T1940" t="str">
        <f t="shared" si="1590"/>
        <v/>
      </c>
      <c r="U1940" t="str">
        <f t="shared" si="1591"/>
        <v/>
      </c>
      <c r="V1940" t="str">
        <f t="shared" si="1592"/>
        <v/>
      </c>
      <c r="W1940" t="str">
        <f>IF(TRIM(INDEX(connections!$A:$A,ROW()))="","",TRIM(INDEX(connections!$A:$A,ROW())))</f>
        <v/>
      </c>
      <c r="X1940" t="str">
        <f>IF($W1940="","",TRIM(INDEX(connections!$B:$B,ROW())))</f>
        <v/>
      </c>
      <c r="Y1940" t="str">
        <f t="shared" si="1593"/>
        <v/>
      </c>
      <c r="Z1940" t="str">
        <f t="shared" si="1594"/>
        <v/>
      </c>
      <c r="AA1940" t="str">
        <f t="shared" si="1595"/>
        <v/>
      </c>
      <c r="AB1940" t="str">
        <f t="shared" si="1596"/>
        <v/>
      </c>
      <c r="AC1940" t="str">
        <f t="shared" si="1597"/>
        <v/>
      </c>
      <c r="AD1940" t="str">
        <f t="shared" si="1598"/>
        <v/>
      </c>
      <c r="AE1940" t="str">
        <f t="shared" si="1599"/>
        <v/>
      </c>
      <c r="BF1940" t="str">
        <f t="shared" si="1600"/>
        <v/>
      </c>
      <c r="BG1940" t="str">
        <f t="shared" si="1601"/>
        <v/>
      </c>
      <c r="BH1940" t="str">
        <f t="shared" si="1602"/>
        <v/>
      </c>
      <c r="BI1940" t="str">
        <f t="shared" si="1603"/>
        <v/>
      </c>
      <c r="BJ1940" t="str">
        <f t="shared" si="1604"/>
        <v/>
      </c>
      <c r="BK1940" t="str">
        <f t="shared" si="1605"/>
        <v/>
      </c>
      <c r="BL1940" t="str">
        <f t="shared" si="1606"/>
        <v/>
      </c>
      <c r="BM1940" t="str">
        <f t="shared" si="1607"/>
        <v/>
      </c>
      <c r="BN1940" t="str">
        <f t="shared" si="1608"/>
        <v/>
      </c>
      <c r="BO1940" t="str">
        <f t="shared" si="1609"/>
        <v/>
      </c>
      <c r="BP1940" t="str">
        <f t="shared" si="1610"/>
        <v/>
      </c>
      <c r="BQ1940" t="str">
        <f t="shared" si="1611"/>
        <v/>
      </c>
      <c r="BR1940" t="str">
        <f t="shared" si="1612"/>
        <v/>
      </c>
      <c r="BS1940" t="str">
        <f t="shared" si="1613"/>
        <v/>
      </c>
      <c r="BT1940" t="str">
        <f t="shared" si="1614"/>
        <v/>
      </c>
    </row>
    <row r="1941" spans="20:72" x14ac:dyDescent="0.25">
      <c r="T1941" t="str">
        <f t="shared" si="1590"/>
        <v/>
      </c>
      <c r="U1941" t="str">
        <f t="shared" si="1591"/>
        <v/>
      </c>
      <c r="V1941" t="str">
        <f t="shared" si="1592"/>
        <v/>
      </c>
      <c r="W1941" t="str">
        <f>IF(TRIM(INDEX(connections!$A:$A,ROW()))="","",TRIM(INDEX(connections!$A:$A,ROW())))</f>
        <v/>
      </c>
      <c r="X1941" t="str">
        <f>IF($W1941="","",TRIM(INDEX(connections!$B:$B,ROW())))</f>
        <v/>
      </c>
      <c r="Y1941" t="str">
        <f t="shared" si="1593"/>
        <v/>
      </c>
      <c r="Z1941" t="str">
        <f t="shared" si="1594"/>
        <v/>
      </c>
      <c r="AA1941" t="str">
        <f t="shared" si="1595"/>
        <v/>
      </c>
      <c r="AB1941" t="str">
        <f t="shared" si="1596"/>
        <v/>
      </c>
      <c r="AC1941" t="str">
        <f t="shared" si="1597"/>
        <v/>
      </c>
      <c r="AD1941" t="str">
        <f t="shared" si="1598"/>
        <v/>
      </c>
      <c r="AE1941" t="str">
        <f t="shared" si="1599"/>
        <v/>
      </c>
      <c r="BF1941" t="str">
        <f t="shared" si="1600"/>
        <v/>
      </c>
      <c r="BG1941" t="str">
        <f t="shared" si="1601"/>
        <v/>
      </c>
      <c r="BH1941" t="str">
        <f t="shared" si="1602"/>
        <v/>
      </c>
      <c r="BI1941" t="str">
        <f t="shared" si="1603"/>
        <v/>
      </c>
      <c r="BJ1941" t="str">
        <f t="shared" si="1604"/>
        <v/>
      </c>
      <c r="BK1941" t="str">
        <f t="shared" si="1605"/>
        <v/>
      </c>
      <c r="BL1941" t="str">
        <f t="shared" si="1606"/>
        <v/>
      </c>
      <c r="BM1941" t="str">
        <f t="shared" si="1607"/>
        <v/>
      </c>
      <c r="BN1941" t="str">
        <f t="shared" si="1608"/>
        <v/>
      </c>
      <c r="BO1941" t="str">
        <f t="shared" si="1609"/>
        <v/>
      </c>
      <c r="BP1941" t="str">
        <f t="shared" si="1610"/>
        <v/>
      </c>
      <c r="BQ1941" t="str">
        <f t="shared" si="1611"/>
        <v/>
      </c>
      <c r="BR1941" t="str">
        <f t="shared" si="1612"/>
        <v/>
      </c>
      <c r="BS1941" t="str">
        <f t="shared" si="1613"/>
        <v/>
      </c>
      <c r="BT1941" t="str">
        <f t="shared" si="1614"/>
        <v/>
      </c>
    </row>
    <row r="1942" spans="20:72" x14ac:dyDescent="0.25">
      <c r="T1942" t="str">
        <f t="shared" si="1590"/>
        <v/>
      </c>
      <c r="U1942" t="str">
        <f t="shared" si="1591"/>
        <v/>
      </c>
      <c r="V1942" t="str">
        <f t="shared" si="1592"/>
        <v/>
      </c>
      <c r="W1942" t="str">
        <f>IF(TRIM(INDEX(connections!$A:$A,ROW()))="","",TRIM(INDEX(connections!$A:$A,ROW())))</f>
        <v/>
      </c>
      <c r="X1942" t="str">
        <f>IF($W1942="","",TRIM(INDEX(connections!$B:$B,ROW())))</f>
        <v/>
      </c>
      <c r="Y1942" t="str">
        <f t="shared" si="1593"/>
        <v/>
      </c>
      <c r="Z1942" t="str">
        <f t="shared" si="1594"/>
        <v/>
      </c>
      <c r="AA1942" t="str">
        <f t="shared" si="1595"/>
        <v/>
      </c>
      <c r="AB1942" t="str">
        <f t="shared" si="1596"/>
        <v/>
      </c>
      <c r="AC1942" t="str">
        <f t="shared" si="1597"/>
        <v/>
      </c>
      <c r="AD1942" t="str">
        <f t="shared" si="1598"/>
        <v/>
      </c>
      <c r="AE1942" t="str">
        <f t="shared" si="1599"/>
        <v/>
      </c>
      <c r="BF1942" t="str">
        <f t="shared" si="1600"/>
        <v/>
      </c>
      <c r="BG1942" t="str">
        <f t="shared" si="1601"/>
        <v/>
      </c>
      <c r="BH1942" t="str">
        <f t="shared" si="1602"/>
        <v/>
      </c>
      <c r="BI1942" t="str">
        <f t="shared" si="1603"/>
        <v/>
      </c>
      <c r="BJ1942" t="str">
        <f t="shared" si="1604"/>
        <v/>
      </c>
      <c r="BK1942" t="str">
        <f t="shared" si="1605"/>
        <v/>
      </c>
      <c r="BL1942" t="str">
        <f t="shared" si="1606"/>
        <v/>
      </c>
      <c r="BM1942" t="str">
        <f t="shared" si="1607"/>
        <v/>
      </c>
      <c r="BN1942" t="str">
        <f t="shared" si="1608"/>
        <v/>
      </c>
      <c r="BO1942" t="str">
        <f t="shared" si="1609"/>
        <v/>
      </c>
      <c r="BP1942" t="str">
        <f t="shared" si="1610"/>
        <v/>
      </c>
      <c r="BQ1942" t="str">
        <f t="shared" si="1611"/>
        <v/>
      </c>
      <c r="BR1942" t="str">
        <f t="shared" si="1612"/>
        <v/>
      </c>
      <c r="BS1942" t="str">
        <f t="shared" si="1613"/>
        <v/>
      </c>
      <c r="BT1942" t="str">
        <f t="shared" si="1614"/>
        <v/>
      </c>
    </row>
    <row r="1943" spans="20:72" x14ac:dyDescent="0.25">
      <c r="T1943" t="str">
        <f t="shared" si="1590"/>
        <v/>
      </c>
      <c r="U1943" t="str">
        <f t="shared" si="1591"/>
        <v/>
      </c>
      <c r="V1943" t="str">
        <f t="shared" si="1592"/>
        <v/>
      </c>
      <c r="W1943" t="str">
        <f>IF(TRIM(INDEX(connections!$A:$A,ROW()))="","",TRIM(INDEX(connections!$A:$A,ROW())))</f>
        <v/>
      </c>
      <c r="X1943" t="str">
        <f>IF($W1943="","",TRIM(INDEX(connections!$B:$B,ROW())))</f>
        <v/>
      </c>
      <c r="Y1943" t="str">
        <f t="shared" si="1593"/>
        <v/>
      </c>
      <c r="Z1943" t="str">
        <f t="shared" si="1594"/>
        <v/>
      </c>
      <c r="AA1943" t="str">
        <f t="shared" si="1595"/>
        <v/>
      </c>
      <c r="AB1943" t="str">
        <f t="shared" si="1596"/>
        <v/>
      </c>
      <c r="AC1943" t="str">
        <f t="shared" si="1597"/>
        <v/>
      </c>
      <c r="AD1943" t="str">
        <f t="shared" si="1598"/>
        <v/>
      </c>
      <c r="AE1943" t="str">
        <f t="shared" si="1599"/>
        <v/>
      </c>
      <c r="BF1943" t="str">
        <f t="shared" si="1600"/>
        <v/>
      </c>
      <c r="BG1943" t="str">
        <f t="shared" si="1601"/>
        <v/>
      </c>
      <c r="BH1943" t="str">
        <f t="shared" si="1602"/>
        <v/>
      </c>
      <c r="BI1943" t="str">
        <f t="shared" si="1603"/>
        <v/>
      </c>
      <c r="BJ1943" t="str">
        <f t="shared" si="1604"/>
        <v/>
      </c>
      <c r="BK1943" t="str">
        <f t="shared" si="1605"/>
        <v/>
      </c>
      <c r="BL1943" t="str">
        <f t="shared" si="1606"/>
        <v/>
      </c>
      <c r="BM1943" t="str">
        <f t="shared" si="1607"/>
        <v/>
      </c>
      <c r="BN1943" t="str">
        <f t="shared" si="1608"/>
        <v/>
      </c>
      <c r="BO1943" t="str">
        <f t="shared" si="1609"/>
        <v/>
      </c>
      <c r="BP1943" t="str">
        <f t="shared" si="1610"/>
        <v/>
      </c>
      <c r="BQ1943" t="str">
        <f t="shared" si="1611"/>
        <v/>
      </c>
      <c r="BR1943" t="str">
        <f t="shared" si="1612"/>
        <v/>
      </c>
      <c r="BS1943" t="str">
        <f t="shared" si="1613"/>
        <v/>
      </c>
      <c r="BT1943" t="str">
        <f t="shared" si="1614"/>
        <v/>
      </c>
    </row>
    <row r="1944" spans="20:72" x14ac:dyDescent="0.25">
      <c r="T1944" t="str">
        <f t="shared" si="1590"/>
        <v/>
      </c>
      <c r="U1944" t="str">
        <f t="shared" si="1591"/>
        <v/>
      </c>
      <c r="V1944" t="str">
        <f t="shared" si="1592"/>
        <v/>
      </c>
      <c r="W1944" t="str">
        <f>IF(TRIM(INDEX(connections!$A:$A,ROW()))="","",TRIM(INDEX(connections!$A:$A,ROW())))</f>
        <v/>
      </c>
      <c r="X1944" t="str">
        <f>IF($W1944="","",TRIM(INDEX(connections!$B:$B,ROW())))</f>
        <v/>
      </c>
      <c r="Y1944" t="str">
        <f t="shared" si="1593"/>
        <v/>
      </c>
      <c r="Z1944" t="str">
        <f t="shared" si="1594"/>
        <v/>
      </c>
      <c r="AA1944" t="str">
        <f t="shared" si="1595"/>
        <v/>
      </c>
      <c r="AB1944" t="str">
        <f t="shared" si="1596"/>
        <v/>
      </c>
      <c r="AC1944" t="str">
        <f t="shared" si="1597"/>
        <v/>
      </c>
      <c r="AD1944" t="str">
        <f t="shared" si="1598"/>
        <v/>
      </c>
      <c r="AE1944" t="str">
        <f t="shared" si="1599"/>
        <v/>
      </c>
      <c r="BF1944" t="str">
        <f t="shared" si="1600"/>
        <v/>
      </c>
      <c r="BG1944" t="str">
        <f t="shared" si="1601"/>
        <v/>
      </c>
      <c r="BH1944" t="str">
        <f t="shared" si="1602"/>
        <v/>
      </c>
      <c r="BI1944" t="str">
        <f t="shared" si="1603"/>
        <v/>
      </c>
      <c r="BJ1944" t="str">
        <f t="shared" si="1604"/>
        <v/>
      </c>
      <c r="BK1944" t="str">
        <f t="shared" si="1605"/>
        <v/>
      </c>
      <c r="BL1944" t="str">
        <f t="shared" si="1606"/>
        <v/>
      </c>
      <c r="BM1944" t="str">
        <f t="shared" si="1607"/>
        <v/>
      </c>
      <c r="BN1944" t="str">
        <f t="shared" si="1608"/>
        <v/>
      </c>
      <c r="BO1944" t="str">
        <f t="shared" si="1609"/>
        <v/>
      </c>
      <c r="BP1944" t="str">
        <f t="shared" si="1610"/>
        <v/>
      </c>
      <c r="BQ1944" t="str">
        <f t="shared" si="1611"/>
        <v/>
      </c>
      <c r="BR1944" t="str">
        <f t="shared" si="1612"/>
        <v/>
      </c>
      <c r="BS1944" t="str">
        <f t="shared" si="1613"/>
        <v/>
      </c>
      <c r="BT1944" t="str">
        <f t="shared" si="1614"/>
        <v/>
      </c>
    </row>
    <row r="1945" spans="20:72" x14ac:dyDescent="0.25">
      <c r="T1945" t="str">
        <f t="shared" si="1590"/>
        <v/>
      </c>
      <c r="U1945" t="str">
        <f t="shared" si="1591"/>
        <v/>
      </c>
      <c r="V1945" t="str">
        <f t="shared" si="1592"/>
        <v/>
      </c>
      <c r="W1945" t="str">
        <f>IF(TRIM(INDEX(connections!$A:$A,ROW()))="","",TRIM(INDEX(connections!$A:$A,ROW())))</f>
        <v/>
      </c>
      <c r="X1945" t="str">
        <f>IF($W1945="","",TRIM(INDEX(connections!$B:$B,ROW())))</f>
        <v/>
      </c>
      <c r="Y1945" t="str">
        <f t="shared" si="1593"/>
        <v/>
      </c>
      <c r="Z1945" t="str">
        <f t="shared" si="1594"/>
        <v/>
      </c>
      <c r="AA1945" t="str">
        <f t="shared" si="1595"/>
        <v/>
      </c>
      <c r="AB1945" t="str">
        <f t="shared" si="1596"/>
        <v/>
      </c>
      <c r="AC1945" t="str">
        <f t="shared" si="1597"/>
        <v/>
      </c>
      <c r="AD1945" t="str">
        <f t="shared" si="1598"/>
        <v/>
      </c>
      <c r="AE1945" t="str">
        <f t="shared" si="1599"/>
        <v/>
      </c>
      <c r="BF1945" t="str">
        <f t="shared" si="1600"/>
        <v/>
      </c>
      <c r="BG1945" t="str">
        <f t="shared" si="1601"/>
        <v/>
      </c>
      <c r="BH1945" t="str">
        <f t="shared" si="1602"/>
        <v/>
      </c>
      <c r="BI1945" t="str">
        <f t="shared" si="1603"/>
        <v/>
      </c>
      <c r="BJ1945" t="str">
        <f t="shared" si="1604"/>
        <v/>
      </c>
      <c r="BK1945" t="str">
        <f t="shared" si="1605"/>
        <v/>
      </c>
      <c r="BL1945" t="str">
        <f t="shared" si="1606"/>
        <v/>
      </c>
      <c r="BM1945" t="str">
        <f t="shared" si="1607"/>
        <v/>
      </c>
      <c r="BN1945" t="str">
        <f t="shared" si="1608"/>
        <v/>
      </c>
      <c r="BO1945" t="str">
        <f t="shared" si="1609"/>
        <v/>
      </c>
      <c r="BP1945" t="str">
        <f t="shared" si="1610"/>
        <v/>
      </c>
      <c r="BQ1945" t="str">
        <f t="shared" si="1611"/>
        <v/>
      </c>
      <c r="BR1945" t="str">
        <f t="shared" si="1612"/>
        <v/>
      </c>
      <c r="BS1945" t="str">
        <f t="shared" si="1613"/>
        <v/>
      </c>
      <c r="BT1945" t="str">
        <f t="shared" si="1614"/>
        <v/>
      </c>
    </row>
    <row r="1946" spans="20:72" x14ac:dyDescent="0.25">
      <c r="T1946" t="str">
        <f t="shared" si="1590"/>
        <v/>
      </c>
      <c r="U1946" t="str">
        <f t="shared" si="1591"/>
        <v/>
      </c>
      <c r="V1946" t="str">
        <f t="shared" si="1592"/>
        <v/>
      </c>
      <c r="W1946" t="str">
        <f>IF(TRIM(INDEX(connections!$A:$A,ROW()))="","",TRIM(INDEX(connections!$A:$A,ROW())))</f>
        <v/>
      </c>
      <c r="X1946" t="str">
        <f>IF($W1946="","",TRIM(INDEX(connections!$B:$B,ROW())))</f>
        <v/>
      </c>
      <c r="Y1946" t="str">
        <f t="shared" si="1593"/>
        <v/>
      </c>
      <c r="Z1946" t="str">
        <f t="shared" si="1594"/>
        <v/>
      </c>
      <c r="AA1946" t="str">
        <f t="shared" si="1595"/>
        <v/>
      </c>
      <c r="AB1946" t="str">
        <f t="shared" si="1596"/>
        <v/>
      </c>
      <c r="AC1946" t="str">
        <f t="shared" si="1597"/>
        <v/>
      </c>
      <c r="AD1946" t="str">
        <f t="shared" si="1598"/>
        <v/>
      </c>
      <c r="AE1946" t="str">
        <f t="shared" si="1599"/>
        <v/>
      </c>
      <c r="BF1946" t="str">
        <f t="shared" si="1600"/>
        <v/>
      </c>
      <c r="BG1946" t="str">
        <f t="shared" si="1601"/>
        <v/>
      </c>
      <c r="BH1946" t="str">
        <f t="shared" si="1602"/>
        <v/>
      </c>
      <c r="BI1946" t="str">
        <f t="shared" si="1603"/>
        <v/>
      </c>
      <c r="BJ1946" t="str">
        <f t="shared" si="1604"/>
        <v/>
      </c>
      <c r="BK1946" t="str">
        <f t="shared" si="1605"/>
        <v/>
      </c>
      <c r="BL1946" t="str">
        <f t="shared" si="1606"/>
        <v/>
      </c>
      <c r="BM1946" t="str">
        <f t="shared" si="1607"/>
        <v/>
      </c>
      <c r="BN1946" t="str">
        <f t="shared" si="1608"/>
        <v/>
      </c>
      <c r="BO1946" t="str">
        <f t="shared" si="1609"/>
        <v/>
      </c>
      <c r="BP1946" t="str">
        <f t="shared" si="1610"/>
        <v/>
      </c>
      <c r="BQ1946" t="str">
        <f t="shared" si="1611"/>
        <v/>
      </c>
      <c r="BR1946" t="str">
        <f t="shared" si="1612"/>
        <v/>
      </c>
      <c r="BS1946" t="str">
        <f t="shared" si="1613"/>
        <v/>
      </c>
      <c r="BT1946" t="str">
        <f t="shared" si="1614"/>
        <v/>
      </c>
    </row>
    <row r="1947" spans="20:72" x14ac:dyDescent="0.25">
      <c r="T1947" t="str">
        <f t="shared" si="1590"/>
        <v/>
      </c>
      <c r="U1947" t="str">
        <f t="shared" si="1591"/>
        <v/>
      </c>
      <c r="V1947" t="str">
        <f t="shared" si="1592"/>
        <v/>
      </c>
      <c r="W1947" t="str">
        <f>IF(TRIM(INDEX(connections!$A:$A,ROW()))="","",TRIM(INDEX(connections!$A:$A,ROW())))</f>
        <v/>
      </c>
      <c r="X1947" t="str">
        <f>IF($W1947="","",TRIM(INDEX(connections!$B:$B,ROW())))</f>
        <v/>
      </c>
      <c r="Y1947" t="str">
        <f t="shared" si="1593"/>
        <v/>
      </c>
      <c r="Z1947" t="str">
        <f t="shared" si="1594"/>
        <v/>
      </c>
      <c r="AA1947" t="str">
        <f t="shared" si="1595"/>
        <v/>
      </c>
      <c r="AB1947" t="str">
        <f t="shared" si="1596"/>
        <v/>
      </c>
      <c r="AC1947" t="str">
        <f t="shared" si="1597"/>
        <v/>
      </c>
      <c r="AD1947" t="str">
        <f t="shared" si="1598"/>
        <v/>
      </c>
      <c r="AE1947" t="str">
        <f t="shared" si="1599"/>
        <v/>
      </c>
      <c r="BF1947" t="str">
        <f t="shared" si="1600"/>
        <v/>
      </c>
      <c r="BG1947" t="str">
        <f t="shared" si="1601"/>
        <v/>
      </c>
      <c r="BH1947" t="str">
        <f t="shared" si="1602"/>
        <v/>
      </c>
      <c r="BI1947" t="str">
        <f t="shared" si="1603"/>
        <v/>
      </c>
      <c r="BJ1947" t="str">
        <f t="shared" si="1604"/>
        <v/>
      </c>
      <c r="BK1947" t="str">
        <f t="shared" si="1605"/>
        <v/>
      </c>
      <c r="BL1947" t="str">
        <f t="shared" si="1606"/>
        <v/>
      </c>
      <c r="BM1947" t="str">
        <f t="shared" si="1607"/>
        <v/>
      </c>
      <c r="BN1947" t="str">
        <f t="shared" si="1608"/>
        <v/>
      </c>
      <c r="BO1947" t="str">
        <f t="shared" si="1609"/>
        <v/>
      </c>
      <c r="BP1947" t="str">
        <f t="shared" si="1610"/>
        <v/>
      </c>
      <c r="BQ1947" t="str">
        <f t="shared" si="1611"/>
        <v/>
      </c>
      <c r="BR1947" t="str">
        <f t="shared" si="1612"/>
        <v/>
      </c>
      <c r="BS1947" t="str">
        <f t="shared" si="1613"/>
        <v/>
      </c>
      <c r="BT1947" t="str">
        <f t="shared" si="1614"/>
        <v/>
      </c>
    </row>
    <row r="1948" spans="20:72" x14ac:dyDescent="0.25">
      <c r="T1948" t="str">
        <f t="shared" si="1590"/>
        <v/>
      </c>
      <c r="U1948" t="str">
        <f t="shared" si="1591"/>
        <v/>
      </c>
      <c r="V1948" t="str">
        <f t="shared" si="1592"/>
        <v/>
      </c>
      <c r="W1948" t="str">
        <f>IF(TRIM(INDEX(connections!$A:$A,ROW()))="","",TRIM(INDEX(connections!$A:$A,ROW())))</f>
        <v/>
      </c>
      <c r="X1948" t="str">
        <f>IF($W1948="","",TRIM(INDEX(connections!$B:$B,ROW())))</f>
        <v/>
      </c>
      <c r="Y1948" t="str">
        <f t="shared" si="1593"/>
        <v/>
      </c>
      <c r="Z1948" t="str">
        <f t="shared" si="1594"/>
        <v/>
      </c>
      <c r="AA1948" t="str">
        <f t="shared" si="1595"/>
        <v/>
      </c>
      <c r="AB1948" t="str">
        <f t="shared" si="1596"/>
        <v/>
      </c>
      <c r="AC1948" t="str">
        <f t="shared" si="1597"/>
        <v/>
      </c>
      <c r="AD1948" t="str">
        <f t="shared" si="1598"/>
        <v/>
      </c>
      <c r="AE1948" t="str">
        <f t="shared" si="1599"/>
        <v/>
      </c>
      <c r="BF1948" t="str">
        <f t="shared" si="1600"/>
        <v/>
      </c>
      <c r="BG1948" t="str">
        <f t="shared" si="1601"/>
        <v/>
      </c>
      <c r="BH1948" t="str">
        <f t="shared" si="1602"/>
        <v/>
      </c>
      <c r="BI1948" t="str">
        <f t="shared" si="1603"/>
        <v/>
      </c>
      <c r="BJ1948" t="str">
        <f t="shared" si="1604"/>
        <v/>
      </c>
      <c r="BK1948" t="str">
        <f t="shared" si="1605"/>
        <v/>
      </c>
      <c r="BL1948" t="str">
        <f t="shared" si="1606"/>
        <v/>
      </c>
      <c r="BM1948" t="str">
        <f t="shared" si="1607"/>
        <v/>
      </c>
      <c r="BN1948" t="str">
        <f t="shared" si="1608"/>
        <v/>
      </c>
      <c r="BO1948" t="str">
        <f t="shared" si="1609"/>
        <v/>
      </c>
      <c r="BP1948" t="str">
        <f t="shared" si="1610"/>
        <v/>
      </c>
      <c r="BQ1948" t="str">
        <f t="shared" si="1611"/>
        <v/>
      </c>
      <c r="BR1948" t="str">
        <f t="shared" si="1612"/>
        <v/>
      </c>
      <c r="BS1948" t="str">
        <f t="shared" si="1613"/>
        <v/>
      </c>
      <c r="BT1948" t="str">
        <f t="shared" si="1614"/>
        <v/>
      </c>
    </row>
    <row r="1949" spans="20:72" x14ac:dyDescent="0.25">
      <c r="T1949" t="str">
        <f t="shared" si="1590"/>
        <v/>
      </c>
      <c r="U1949" t="str">
        <f t="shared" si="1591"/>
        <v/>
      </c>
      <c r="V1949" t="str">
        <f t="shared" si="1592"/>
        <v/>
      </c>
      <c r="W1949" t="str">
        <f>IF(TRIM(INDEX(connections!$A:$A,ROW()))="","",TRIM(INDEX(connections!$A:$A,ROW())))</f>
        <v/>
      </c>
      <c r="X1949" t="str">
        <f>IF($W1949="","",TRIM(INDEX(connections!$B:$B,ROW())))</f>
        <v/>
      </c>
      <c r="Y1949" t="str">
        <f t="shared" si="1593"/>
        <v/>
      </c>
      <c r="Z1949" t="str">
        <f t="shared" si="1594"/>
        <v/>
      </c>
      <c r="AA1949" t="str">
        <f t="shared" si="1595"/>
        <v/>
      </c>
      <c r="AB1949" t="str">
        <f t="shared" si="1596"/>
        <v/>
      </c>
      <c r="AC1949" t="str">
        <f t="shared" si="1597"/>
        <v/>
      </c>
      <c r="AD1949" t="str">
        <f t="shared" si="1598"/>
        <v/>
      </c>
      <c r="AE1949" t="str">
        <f t="shared" si="1599"/>
        <v/>
      </c>
      <c r="BF1949" t="str">
        <f t="shared" si="1600"/>
        <v/>
      </c>
      <c r="BG1949" t="str">
        <f t="shared" si="1601"/>
        <v/>
      </c>
      <c r="BH1949" t="str">
        <f t="shared" si="1602"/>
        <v/>
      </c>
      <c r="BI1949" t="str">
        <f t="shared" si="1603"/>
        <v/>
      </c>
      <c r="BJ1949" t="str">
        <f t="shared" si="1604"/>
        <v/>
      </c>
      <c r="BK1949" t="str">
        <f t="shared" si="1605"/>
        <v/>
      </c>
      <c r="BL1949" t="str">
        <f t="shared" si="1606"/>
        <v/>
      </c>
      <c r="BM1949" t="str">
        <f t="shared" si="1607"/>
        <v/>
      </c>
      <c r="BN1949" t="str">
        <f t="shared" si="1608"/>
        <v/>
      </c>
      <c r="BO1949" t="str">
        <f t="shared" si="1609"/>
        <v/>
      </c>
      <c r="BP1949" t="str">
        <f t="shared" si="1610"/>
        <v/>
      </c>
      <c r="BQ1949" t="str">
        <f t="shared" si="1611"/>
        <v/>
      </c>
      <c r="BR1949" t="str">
        <f t="shared" si="1612"/>
        <v/>
      </c>
      <c r="BS1949" t="str">
        <f t="shared" si="1613"/>
        <v/>
      </c>
      <c r="BT1949" t="str">
        <f t="shared" si="1614"/>
        <v/>
      </c>
    </row>
    <row r="1950" spans="20:72" x14ac:dyDescent="0.25">
      <c r="T1950" t="str">
        <f t="shared" si="1590"/>
        <v/>
      </c>
      <c r="U1950" t="str">
        <f t="shared" si="1591"/>
        <v/>
      </c>
      <c r="V1950" t="str">
        <f t="shared" si="1592"/>
        <v/>
      </c>
      <c r="W1950" t="str">
        <f>IF(TRIM(INDEX(connections!$A:$A,ROW()))="","",TRIM(INDEX(connections!$A:$A,ROW())))</f>
        <v/>
      </c>
      <c r="X1950" t="str">
        <f>IF($W1950="","",TRIM(INDEX(connections!$B:$B,ROW())))</f>
        <v/>
      </c>
      <c r="Y1950" t="str">
        <f t="shared" si="1593"/>
        <v/>
      </c>
      <c r="Z1950" t="str">
        <f t="shared" si="1594"/>
        <v/>
      </c>
      <c r="AA1950" t="str">
        <f t="shared" si="1595"/>
        <v/>
      </c>
      <c r="AB1950" t="str">
        <f t="shared" si="1596"/>
        <v/>
      </c>
      <c r="AC1950" t="str">
        <f t="shared" si="1597"/>
        <v/>
      </c>
      <c r="AD1950" t="str">
        <f t="shared" si="1598"/>
        <v/>
      </c>
      <c r="AE1950" t="str">
        <f t="shared" si="1599"/>
        <v/>
      </c>
      <c r="BF1950" t="str">
        <f t="shared" si="1600"/>
        <v/>
      </c>
      <c r="BG1950" t="str">
        <f t="shared" si="1601"/>
        <v/>
      </c>
      <c r="BH1950" t="str">
        <f t="shared" si="1602"/>
        <v/>
      </c>
      <c r="BI1950" t="str">
        <f t="shared" si="1603"/>
        <v/>
      </c>
      <c r="BJ1950" t="str">
        <f t="shared" si="1604"/>
        <v/>
      </c>
      <c r="BK1950" t="str">
        <f t="shared" si="1605"/>
        <v/>
      </c>
      <c r="BL1950" t="str">
        <f t="shared" si="1606"/>
        <v/>
      </c>
      <c r="BM1950" t="str">
        <f t="shared" si="1607"/>
        <v/>
      </c>
      <c r="BN1950" t="str">
        <f t="shared" si="1608"/>
        <v/>
      </c>
      <c r="BO1950" t="str">
        <f t="shared" si="1609"/>
        <v/>
      </c>
      <c r="BP1950" t="str">
        <f t="shared" si="1610"/>
        <v/>
      </c>
      <c r="BQ1950" t="str">
        <f t="shared" si="1611"/>
        <v/>
      </c>
      <c r="BR1950" t="str">
        <f t="shared" si="1612"/>
        <v/>
      </c>
      <c r="BS1950" t="str">
        <f t="shared" si="1613"/>
        <v/>
      </c>
      <c r="BT1950" t="str">
        <f t="shared" si="1614"/>
        <v/>
      </c>
    </row>
    <row r="1951" spans="20:72" x14ac:dyDescent="0.25">
      <c r="T1951" t="str">
        <f t="shared" si="1590"/>
        <v/>
      </c>
      <c r="U1951" t="str">
        <f t="shared" si="1591"/>
        <v/>
      </c>
      <c r="V1951" t="str">
        <f t="shared" si="1592"/>
        <v/>
      </c>
      <c r="W1951" t="str">
        <f>IF(TRIM(INDEX(connections!$A:$A,ROW()))="","",TRIM(INDEX(connections!$A:$A,ROW())))</f>
        <v/>
      </c>
      <c r="X1951" t="str">
        <f>IF($W1951="","",TRIM(INDEX(connections!$B:$B,ROW())))</f>
        <v/>
      </c>
      <c r="Y1951" t="str">
        <f t="shared" si="1593"/>
        <v/>
      </c>
      <c r="Z1951" t="str">
        <f t="shared" si="1594"/>
        <v/>
      </c>
      <c r="AA1951" t="str">
        <f t="shared" si="1595"/>
        <v/>
      </c>
      <c r="AB1951" t="str">
        <f t="shared" si="1596"/>
        <v/>
      </c>
      <c r="AC1951" t="str">
        <f t="shared" si="1597"/>
        <v/>
      </c>
      <c r="AD1951" t="str">
        <f t="shared" si="1598"/>
        <v/>
      </c>
      <c r="AE1951" t="str">
        <f t="shared" si="1599"/>
        <v/>
      </c>
      <c r="BF1951" t="str">
        <f t="shared" si="1600"/>
        <v/>
      </c>
      <c r="BG1951" t="str">
        <f t="shared" si="1601"/>
        <v/>
      </c>
      <c r="BH1951" t="str">
        <f t="shared" si="1602"/>
        <v/>
      </c>
      <c r="BI1951" t="str">
        <f t="shared" si="1603"/>
        <v/>
      </c>
      <c r="BJ1951" t="str">
        <f t="shared" si="1604"/>
        <v/>
      </c>
      <c r="BK1951" t="str">
        <f t="shared" si="1605"/>
        <v/>
      </c>
      <c r="BL1951" t="str">
        <f t="shared" si="1606"/>
        <v/>
      </c>
      <c r="BM1951" t="str">
        <f t="shared" si="1607"/>
        <v/>
      </c>
      <c r="BN1951" t="str">
        <f t="shared" si="1608"/>
        <v/>
      </c>
      <c r="BO1951" t="str">
        <f t="shared" si="1609"/>
        <v/>
      </c>
      <c r="BP1951" t="str">
        <f t="shared" si="1610"/>
        <v/>
      </c>
      <c r="BQ1951" t="str">
        <f t="shared" si="1611"/>
        <v/>
      </c>
      <c r="BR1951" t="str">
        <f t="shared" si="1612"/>
        <v/>
      </c>
      <c r="BS1951" t="str">
        <f t="shared" si="1613"/>
        <v/>
      </c>
      <c r="BT1951" t="str">
        <f t="shared" si="1614"/>
        <v/>
      </c>
    </row>
    <row r="1952" spans="20:72" x14ac:dyDescent="0.25">
      <c r="T1952" t="str">
        <f t="shared" si="1590"/>
        <v/>
      </c>
      <c r="U1952" t="str">
        <f t="shared" si="1591"/>
        <v/>
      </c>
      <c r="V1952" t="str">
        <f t="shared" si="1592"/>
        <v/>
      </c>
      <c r="W1952" t="str">
        <f>IF(TRIM(INDEX(connections!$A:$A,ROW()))="","",TRIM(INDEX(connections!$A:$A,ROW())))</f>
        <v/>
      </c>
      <c r="X1952" t="str">
        <f>IF($W1952="","",TRIM(INDEX(connections!$B:$B,ROW())))</f>
        <v/>
      </c>
      <c r="Y1952" t="str">
        <f t="shared" si="1593"/>
        <v/>
      </c>
      <c r="Z1952" t="str">
        <f t="shared" si="1594"/>
        <v/>
      </c>
      <c r="AA1952" t="str">
        <f t="shared" si="1595"/>
        <v/>
      </c>
      <c r="AB1952" t="str">
        <f t="shared" si="1596"/>
        <v/>
      </c>
      <c r="AC1952" t="str">
        <f t="shared" si="1597"/>
        <v/>
      </c>
      <c r="AD1952" t="str">
        <f t="shared" si="1598"/>
        <v/>
      </c>
      <c r="AE1952" t="str">
        <f t="shared" si="1599"/>
        <v/>
      </c>
      <c r="BF1952" t="str">
        <f t="shared" si="1600"/>
        <v/>
      </c>
      <c r="BG1952" t="str">
        <f t="shared" si="1601"/>
        <v/>
      </c>
      <c r="BH1952" t="str">
        <f t="shared" si="1602"/>
        <v/>
      </c>
      <c r="BI1952" t="str">
        <f t="shared" si="1603"/>
        <v/>
      </c>
      <c r="BJ1952" t="str">
        <f t="shared" si="1604"/>
        <v/>
      </c>
      <c r="BK1952" t="str">
        <f t="shared" si="1605"/>
        <v/>
      </c>
      <c r="BL1952" t="str">
        <f t="shared" si="1606"/>
        <v/>
      </c>
      <c r="BM1952" t="str">
        <f t="shared" si="1607"/>
        <v/>
      </c>
      <c r="BN1952" t="str">
        <f t="shared" si="1608"/>
        <v/>
      </c>
      <c r="BO1952" t="str">
        <f t="shared" si="1609"/>
        <v/>
      </c>
      <c r="BP1952" t="str">
        <f t="shared" si="1610"/>
        <v/>
      </c>
      <c r="BQ1952" t="str">
        <f t="shared" si="1611"/>
        <v/>
      </c>
      <c r="BR1952" t="str">
        <f t="shared" si="1612"/>
        <v/>
      </c>
      <c r="BS1952" t="str">
        <f t="shared" si="1613"/>
        <v/>
      </c>
      <c r="BT1952" t="str">
        <f t="shared" si="1614"/>
        <v/>
      </c>
    </row>
    <row r="1953" spans="20:72" x14ac:dyDescent="0.25">
      <c r="T1953" t="str">
        <f t="shared" si="1590"/>
        <v/>
      </c>
      <c r="U1953" t="str">
        <f t="shared" si="1591"/>
        <v/>
      </c>
      <c r="V1953" t="str">
        <f t="shared" si="1592"/>
        <v/>
      </c>
      <c r="W1953" t="str">
        <f>IF(TRIM(INDEX(connections!$A:$A,ROW()))="","",TRIM(INDEX(connections!$A:$A,ROW())))</f>
        <v/>
      </c>
      <c r="X1953" t="str">
        <f>IF($W1953="","",TRIM(INDEX(connections!$B:$B,ROW())))</f>
        <v/>
      </c>
      <c r="Y1953" t="str">
        <f t="shared" si="1593"/>
        <v/>
      </c>
      <c r="Z1953" t="str">
        <f t="shared" si="1594"/>
        <v/>
      </c>
      <c r="AA1953" t="str">
        <f t="shared" si="1595"/>
        <v/>
      </c>
      <c r="AB1953" t="str">
        <f t="shared" si="1596"/>
        <v/>
      </c>
      <c r="AC1953" t="str">
        <f t="shared" si="1597"/>
        <v/>
      </c>
      <c r="AD1953" t="str">
        <f t="shared" si="1598"/>
        <v/>
      </c>
      <c r="AE1953" t="str">
        <f t="shared" si="1599"/>
        <v/>
      </c>
      <c r="BF1953" t="str">
        <f t="shared" si="1600"/>
        <v/>
      </c>
      <c r="BG1953" t="str">
        <f t="shared" si="1601"/>
        <v/>
      </c>
      <c r="BH1953" t="str">
        <f t="shared" si="1602"/>
        <v/>
      </c>
      <c r="BI1953" t="str">
        <f t="shared" si="1603"/>
        <v/>
      </c>
      <c r="BJ1953" t="str">
        <f t="shared" si="1604"/>
        <v/>
      </c>
      <c r="BK1953" t="str">
        <f t="shared" si="1605"/>
        <v/>
      </c>
      <c r="BL1953" t="str">
        <f t="shared" si="1606"/>
        <v/>
      </c>
      <c r="BM1953" t="str">
        <f t="shared" si="1607"/>
        <v/>
      </c>
      <c r="BN1953" t="str">
        <f t="shared" si="1608"/>
        <v/>
      </c>
      <c r="BO1953" t="str">
        <f t="shared" si="1609"/>
        <v/>
      </c>
      <c r="BP1953" t="str">
        <f t="shared" si="1610"/>
        <v/>
      </c>
      <c r="BQ1953" t="str">
        <f t="shared" si="1611"/>
        <v/>
      </c>
      <c r="BR1953" t="str">
        <f t="shared" si="1612"/>
        <v/>
      </c>
      <c r="BS1953" t="str">
        <f t="shared" si="1613"/>
        <v/>
      </c>
      <c r="BT1953" t="str">
        <f t="shared" si="1614"/>
        <v/>
      </c>
    </row>
    <row r="1954" spans="20:72" x14ac:dyDescent="0.25">
      <c r="T1954" t="str">
        <f t="shared" si="1590"/>
        <v/>
      </c>
      <c r="U1954" t="str">
        <f t="shared" si="1591"/>
        <v/>
      </c>
      <c r="V1954" t="str">
        <f t="shared" si="1592"/>
        <v/>
      </c>
      <c r="W1954" t="str">
        <f>IF(TRIM(INDEX(connections!$A:$A,ROW()))="","",TRIM(INDEX(connections!$A:$A,ROW())))</f>
        <v/>
      </c>
      <c r="X1954" t="str">
        <f>IF($W1954="","",TRIM(INDEX(connections!$B:$B,ROW())))</f>
        <v/>
      </c>
      <c r="Y1954" t="str">
        <f t="shared" si="1593"/>
        <v/>
      </c>
      <c r="Z1954" t="str">
        <f t="shared" si="1594"/>
        <v/>
      </c>
      <c r="AA1954" t="str">
        <f t="shared" si="1595"/>
        <v/>
      </c>
      <c r="AB1954" t="str">
        <f t="shared" si="1596"/>
        <v/>
      </c>
      <c r="AC1954" t="str">
        <f t="shared" si="1597"/>
        <v/>
      </c>
      <c r="AD1954" t="str">
        <f t="shared" si="1598"/>
        <v/>
      </c>
      <c r="AE1954" t="str">
        <f t="shared" si="1599"/>
        <v/>
      </c>
      <c r="BF1954" t="str">
        <f t="shared" si="1600"/>
        <v/>
      </c>
      <c r="BG1954" t="str">
        <f t="shared" si="1601"/>
        <v/>
      </c>
      <c r="BH1954" t="str">
        <f t="shared" si="1602"/>
        <v/>
      </c>
      <c r="BI1954" t="str">
        <f t="shared" si="1603"/>
        <v/>
      </c>
      <c r="BJ1954" t="str">
        <f t="shared" si="1604"/>
        <v/>
      </c>
      <c r="BK1954" t="str">
        <f t="shared" si="1605"/>
        <v/>
      </c>
      <c r="BL1954" t="str">
        <f t="shared" si="1606"/>
        <v/>
      </c>
      <c r="BM1954" t="str">
        <f t="shared" si="1607"/>
        <v/>
      </c>
      <c r="BN1954" t="str">
        <f t="shared" si="1608"/>
        <v/>
      </c>
      <c r="BO1954" t="str">
        <f t="shared" si="1609"/>
        <v/>
      </c>
      <c r="BP1954" t="str">
        <f t="shared" si="1610"/>
        <v/>
      </c>
      <c r="BQ1954" t="str">
        <f t="shared" si="1611"/>
        <v/>
      </c>
      <c r="BR1954" t="str">
        <f t="shared" si="1612"/>
        <v/>
      </c>
      <c r="BS1954" t="str">
        <f t="shared" si="1613"/>
        <v/>
      </c>
      <c r="BT1954" t="str">
        <f t="shared" si="1614"/>
        <v/>
      </c>
    </row>
    <row r="1955" spans="20:72" x14ac:dyDescent="0.25">
      <c r="T1955" t="str">
        <f t="shared" si="1590"/>
        <v/>
      </c>
      <c r="U1955" t="str">
        <f t="shared" si="1591"/>
        <v/>
      </c>
      <c r="V1955" t="str">
        <f t="shared" si="1592"/>
        <v/>
      </c>
      <c r="W1955" t="str">
        <f>IF(TRIM(INDEX(connections!$A:$A,ROW()))="","",TRIM(INDEX(connections!$A:$A,ROW())))</f>
        <v/>
      </c>
      <c r="X1955" t="str">
        <f>IF($W1955="","",TRIM(INDEX(connections!$B:$B,ROW())))</f>
        <v/>
      </c>
      <c r="Y1955" t="str">
        <f t="shared" si="1593"/>
        <v/>
      </c>
      <c r="Z1955" t="str">
        <f t="shared" si="1594"/>
        <v/>
      </c>
      <c r="AA1955" t="str">
        <f t="shared" si="1595"/>
        <v/>
      </c>
      <c r="AB1955" t="str">
        <f t="shared" si="1596"/>
        <v/>
      </c>
      <c r="AC1955" t="str">
        <f t="shared" si="1597"/>
        <v/>
      </c>
      <c r="AD1955" t="str">
        <f t="shared" si="1598"/>
        <v/>
      </c>
      <c r="AE1955" t="str">
        <f t="shared" si="1599"/>
        <v/>
      </c>
      <c r="BF1955" t="str">
        <f t="shared" si="1600"/>
        <v/>
      </c>
      <c r="BG1955" t="str">
        <f t="shared" si="1601"/>
        <v/>
      </c>
      <c r="BH1955" t="str">
        <f t="shared" si="1602"/>
        <v/>
      </c>
      <c r="BI1955" t="str">
        <f t="shared" si="1603"/>
        <v/>
      </c>
      <c r="BJ1955" t="str">
        <f t="shared" si="1604"/>
        <v/>
      </c>
      <c r="BK1955" t="str">
        <f t="shared" si="1605"/>
        <v/>
      </c>
      <c r="BL1955" t="str">
        <f t="shared" si="1606"/>
        <v/>
      </c>
      <c r="BM1955" t="str">
        <f t="shared" si="1607"/>
        <v/>
      </c>
      <c r="BN1955" t="str">
        <f t="shared" si="1608"/>
        <v/>
      </c>
      <c r="BO1955" t="str">
        <f t="shared" si="1609"/>
        <v/>
      </c>
      <c r="BP1955" t="str">
        <f t="shared" si="1610"/>
        <v/>
      </c>
      <c r="BQ1955" t="str">
        <f t="shared" si="1611"/>
        <v/>
      </c>
      <c r="BR1955" t="str">
        <f t="shared" si="1612"/>
        <v/>
      </c>
      <c r="BS1955" t="str">
        <f t="shared" si="1613"/>
        <v/>
      </c>
      <c r="BT1955" t="str">
        <f t="shared" si="1614"/>
        <v/>
      </c>
    </row>
    <row r="1956" spans="20:72" x14ac:dyDescent="0.25">
      <c r="T1956" t="str">
        <f t="shared" si="1590"/>
        <v/>
      </c>
      <c r="U1956" t="str">
        <f t="shared" si="1591"/>
        <v/>
      </c>
      <c r="V1956" t="str">
        <f t="shared" si="1592"/>
        <v/>
      </c>
      <c r="W1956" t="str">
        <f>IF(TRIM(INDEX(connections!$A:$A,ROW()))="","",TRIM(INDEX(connections!$A:$A,ROW())))</f>
        <v/>
      </c>
      <c r="X1956" t="str">
        <f>IF($W1956="","",TRIM(INDEX(connections!$B:$B,ROW())))</f>
        <v/>
      </c>
      <c r="Y1956" t="str">
        <f t="shared" si="1593"/>
        <v/>
      </c>
      <c r="Z1956" t="str">
        <f t="shared" si="1594"/>
        <v/>
      </c>
      <c r="AA1956" t="str">
        <f t="shared" si="1595"/>
        <v/>
      </c>
      <c r="AB1956" t="str">
        <f t="shared" si="1596"/>
        <v/>
      </c>
      <c r="AC1956" t="str">
        <f t="shared" si="1597"/>
        <v/>
      </c>
      <c r="AD1956" t="str">
        <f t="shared" si="1598"/>
        <v/>
      </c>
      <c r="AE1956" t="str">
        <f t="shared" si="1599"/>
        <v/>
      </c>
      <c r="BF1956" t="str">
        <f t="shared" si="1600"/>
        <v/>
      </c>
      <c r="BG1956" t="str">
        <f t="shared" si="1601"/>
        <v/>
      </c>
      <c r="BH1956" t="str">
        <f t="shared" si="1602"/>
        <v/>
      </c>
      <c r="BI1956" t="str">
        <f t="shared" si="1603"/>
        <v/>
      </c>
      <c r="BJ1956" t="str">
        <f t="shared" si="1604"/>
        <v/>
      </c>
      <c r="BK1956" t="str">
        <f t="shared" si="1605"/>
        <v/>
      </c>
      <c r="BL1956" t="str">
        <f t="shared" si="1606"/>
        <v/>
      </c>
      <c r="BM1956" t="str">
        <f t="shared" si="1607"/>
        <v/>
      </c>
      <c r="BN1956" t="str">
        <f t="shared" si="1608"/>
        <v/>
      </c>
      <c r="BO1956" t="str">
        <f t="shared" si="1609"/>
        <v/>
      </c>
      <c r="BP1956" t="str">
        <f t="shared" si="1610"/>
        <v/>
      </c>
      <c r="BQ1956" t="str">
        <f t="shared" si="1611"/>
        <v/>
      </c>
      <c r="BR1956" t="str">
        <f t="shared" si="1612"/>
        <v/>
      </c>
      <c r="BS1956" t="str">
        <f t="shared" si="1613"/>
        <v/>
      </c>
      <c r="BT1956" t="str">
        <f t="shared" si="1614"/>
        <v/>
      </c>
    </row>
    <row r="1957" spans="20:72" x14ac:dyDescent="0.25">
      <c r="T1957" t="str">
        <f t="shared" si="1590"/>
        <v/>
      </c>
      <c r="U1957" t="str">
        <f t="shared" si="1591"/>
        <v/>
      </c>
      <c r="V1957" t="str">
        <f t="shared" si="1592"/>
        <v/>
      </c>
      <c r="W1957" t="str">
        <f>IF(TRIM(INDEX(connections!$A:$A,ROW()))="","",TRIM(INDEX(connections!$A:$A,ROW())))</f>
        <v/>
      </c>
      <c r="X1957" t="str">
        <f>IF($W1957="","",TRIM(INDEX(connections!$B:$B,ROW())))</f>
        <v/>
      </c>
      <c r="Y1957" t="str">
        <f t="shared" si="1593"/>
        <v/>
      </c>
      <c r="Z1957" t="str">
        <f t="shared" si="1594"/>
        <v/>
      </c>
      <c r="AA1957" t="str">
        <f t="shared" si="1595"/>
        <v/>
      </c>
      <c r="AB1957" t="str">
        <f t="shared" si="1596"/>
        <v/>
      </c>
      <c r="AC1957" t="str">
        <f t="shared" si="1597"/>
        <v/>
      </c>
      <c r="AD1957" t="str">
        <f t="shared" si="1598"/>
        <v/>
      </c>
      <c r="AE1957" t="str">
        <f t="shared" si="1599"/>
        <v/>
      </c>
      <c r="BF1957" t="str">
        <f t="shared" si="1600"/>
        <v/>
      </c>
      <c r="BG1957" t="str">
        <f t="shared" si="1601"/>
        <v/>
      </c>
      <c r="BH1957" t="str">
        <f t="shared" si="1602"/>
        <v/>
      </c>
      <c r="BI1957" t="str">
        <f t="shared" si="1603"/>
        <v/>
      </c>
      <c r="BJ1957" t="str">
        <f t="shared" si="1604"/>
        <v/>
      </c>
      <c r="BK1957" t="str">
        <f t="shared" si="1605"/>
        <v/>
      </c>
      <c r="BL1957" t="str">
        <f t="shared" si="1606"/>
        <v/>
      </c>
      <c r="BM1957" t="str">
        <f t="shared" si="1607"/>
        <v/>
      </c>
      <c r="BN1957" t="str">
        <f t="shared" si="1608"/>
        <v/>
      </c>
      <c r="BO1957" t="str">
        <f t="shared" si="1609"/>
        <v/>
      </c>
      <c r="BP1957" t="str">
        <f t="shared" si="1610"/>
        <v/>
      </c>
      <c r="BQ1957" t="str">
        <f t="shared" si="1611"/>
        <v/>
      </c>
      <c r="BR1957" t="str">
        <f t="shared" si="1612"/>
        <v/>
      </c>
      <c r="BS1957" t="str">
        <f t="shared" si="1613"/>
        <v/>
      </c>
      <c r="BT1957" t="str">
        <f t="shared" si="1614"/>
        <v/>
      </c>
    </row>
    <row r="1958" spans="20:72" x14ac:dyDescent="0.25">
      <c r="T1958" t="str">
        <f t="shared" si="1590"/>
        <v/>
      </c>
      <c r="U1958" t="str">
        <f t="shared" si="1591"/>
        <v/>
      </c>
      <c r="V1958" t="str">
        <f t="shared" si="1592"/>
        <v/>
      </c>
      <c r="W1958" t="str">
        <f>IF(TRIM(INDEX(connections!$A:$A,ROW()))="","",TRIM(INDEX(connections!$A:$A,ROW())))</f>
        <v/>
      </c>
      <c r="X1958" t="str">
        <f>IF($W1958="","",TRIM(INDEX(connections!$B:$B,ROW())))</f>
        <v/>
      </c>
      <c r="Y1958" t="str">
        <f t="shared" si="1593"/>
        <v/>
      </c>
      <c r="Z1958" t="str">
        <f t="shared" si="1594"/>
        <v/>
      </c>
      <c r="AA1958" t="str">
        <f t="shared" si="1595"/>
        <v/>
      </c>
      <c r="AB1958" t="str">
        <f t="shared" si="1596"/>
        <v/>
      </c>
      <c r="AC1958" t="str">
        <f t="shared" si="1597"/>
        <v/>
      </c>
      <c r="AD1958" t="str">
        <f t="shared" si="1598"/>
        <v/>
      </c>
      <c r="AE1958" t="str">
        <f t="shared" si="1599"/>
        <v/>
      </c>
      <c r="BF1958" t="str">
        <f t="shared" si="1600"/>
        <v/>
      </c>
      <c r="BG1958" t="str">
        <f t="shared" si="1601"/>
        <v/>
      </c>
      <c r="BH1958" t="str">
        <f t="shared" si="1602"/>
        <v/>
      </c>
      <c r="BI1958" t="str">
        <f t="shared" si="1603"/>
        <v/>
      </c>
      <c r="BJ1958" t="str">
        <f t="shared" si="1604"/>
        <v/>
      </c>
      <c r="BK1958" t="str">
        <f t="shared" si="1605"/>
        <v/>
      </c>
      <c r="BL1958" t="str">
        <f t="shared" si="1606"/>
        <v/>
      </c>
      <c r="BM1958" t="str">
        <f t="shared" si="1607"/>
        <v/>
      </c>
      <c r="BN1958" t="str">
        <f t="shared" si="1608"/>
        <v/>
      </c>
      <c r="BO1958" t="str">
        <f t="shared" si="1609"/>
        <v/>
      </c>
      <c r="BP1958" t="str">
        <f t="shared" si="1610"/>
        <v/>
      </c>
      <c r="BQ1958" t="str">
        <f t="shared" si="1611"/>
        <v/>
      </c>
      <c r="BR1958" t="str">
        <f t="shared" si="1612"/>
        <v/>
      </c>
      <c r="BS1958" t="str">
        <f t="shared" si="1613"/>
        <v/>
      </c>
      <c r="BT1958" t="str">
        <f t="shared" si="1614"/>
        <v/>
      </c>
    </row>
    <row r="1959" spans="20:72" x14ac:dyDescent="0.25">
      <c r="T1959" t="str">
        <f t="shared" si="1590"/>
        <v/>
      </c>
      <c r="U1959" t="str">
        <f t="shared" si="1591"/>
        <v/>
      </c>
      <c r="V1959" t="str">
        <f t="shared" si="1592"/>
        <v/>
      </c>
      <c r="W1959" t="str">
        <f>IF(TRIM(INDEX(connections!$A:$A,ROW()))="","",TRIM(INDEX(connections!$A:$A,ROW())))</f>
        <v/>
      </c>
      <c r="X1959" t="str">
        <f>IF($W1959="","",TRIM(INDEX(connections!$B:$B,ROW())))</f>
        <v/>
      </c>
      <c r="Y1959" t="str">
        <f t="shared" si="1593"/>
        <v/>
      </c>
      <c r="Z1959" t="str">
        <f t="shared" si="1594"/>
        <v/>
      </c>
      <c r="AA1959" t="str">
        <f t="shared" si="1595"/>
        <v/>
      </c>
      <c r="AB1959" t="str">
        <f t="shared" si="1596"/>
        <v/>
      </c>
      <c r="AC1959" t="str">
        <f t="shared" si="1597"/>
        <v/>
      </c>
      <c r="AD1959" t="str">
        <f t="shared" si="1598"/>
        <v/>
      </c>
      <c r="AE1959" t="str">
        <f t="shared" si="1599"/>
        <v/>
      </c>
      <c r="BF1959" t="str">
        <f t="shared" si="1600"/>
        <v/>
      </c>
      <c r="BG1959" t="str">
        <f t="shared" si="1601"/>
        <v/>
      </c>
      <c r="BH1959" t="str">
        <f t="shared" si="1602"/>
        <v/>
      </c>
      <c r="BI1959" t="str">
        <f t="shared" si="1603"/>
        <v/>
      </c>
      <c r="BJ1959" t="str">
        <f t="shared" si="1604"/>
        <v/>
      </c>
      <c r="BK1959" t="str">
        <f t="shared" si="1605"/>
        <v/>
      </c>
      <c r="BL1959" t="str">
        <f t="shared" si="1606"/>
        <v/>
      </c>
      <c r="BM1959" t="str">
        <f t="shared" si="1607"/>
        <v/>
      </c>
      <c r="BN1959" t="str">
        <f t="shared" si="1608"/>
        <v/>
      </c>
      <c r="BO1959" t="str">
        <f t="shared" si="1609"/>
        <v/>
      </c>
      <c r="BP1959" t="str">
        <f t="shared" si="1610"/>
        <v/>
      </c>
      <c r="BQ1959" t="str">
        <f t="shared" si="1611"/>
        <v/>
      </c>
      <c r="BR1959" t="str">
        <f t="shared" si="1612"/>
        <v/>
      </c>
      <c r="BS1959" t="str">
        <f t="shared" si="1613"/>
        <v/>
      </c>
      <c r="BT1959" t="str">
        <f t="shared" si="1614"/>
        <v/>
      </c>
    </row>
    <row r="1960" spans="20:72" x14ac:dyDescent="0.25">
      <c r="T1960" t="str">
        <f t="shared" si="1590"/>
        <v/>
      </c>
      <c r="U1960" t="str">
        <f t="shared" si="1591"/>
        <v/>
      </c>
      <c r="V1960" t="str">
        <f t="shared" si="1592"/>
        <v/>
      </c>
      <c r="W1960" t="str">
        <f>IF(TRIM(INDEX(connections!$A:$A,ROW()))="","",TRIM(INDEX(connections!$A:$A,ROW())))</f>
        <v/>
      </c>
      <c r="X1960" t="str">
        <f>IF($W1960="","",TRIM(INDEX(connections!$B:$B,ROW())))</f>
        <v/>
      </c>
      <c r="Y1960" t="str">
        <f t="shared" si="1593"/>
        <v/>
      </c>
      <c r="Z1960" t="str">
        <f t="shared" si="1594"/>
        <v/>
      </c>
      <c r="AA1960" t="str">
        <f t="shared" si="1595"/>
        <v/>
      </c>
      <c r="AB1960" t="str">
        <f t="shared" si="1596"/>
        <v/>
      </c>
      <c r="AC1960" t="str">
        <f t="shared" si="1597"/>
        <v/>
      </c>
      <c r="AD1960" t="str">
        <f t="shared" si="1598"/>
        <v/>
      </c>
      <c r="AE1960" t="str">
        <f t="shared" si="1599"/>
        <v/>
      </c>
      <c r="BF1960" t="str">
        <f t="shared" si="1600"/>
        <v/>
      </c>
      <c r="BG1960" t="str">
        <f t="shared" si="1601"/>
        <v/>
      </c>
      <c r="BH1960" t="str">
        <f t="shared" si="1602"/>
        <v/>
      </c>
      <c r="BI1960" t="str">
        <f t="shared" si="1603"/>
        <v/>
      </c>
      <c r="BJ1960" t="str">
        <f t="shared" si="1604"/>
        <v/>
      </c>
      <c r="BK1960" t="str">
        <f t="shared" si="1605"/>
        <v/>
      </c>
      <c r="BL1960" t="str">
        <f t="shared" si="1606"/>
        <v/>
      </c>
      <c r="BM1960" t="str">
        <f t="shared" si="1607"/>
        <v/>
      </c>
      <c r="BN1960" t="str">
        <f t="shared" si="1608"/>
        <v/>
      </c>
      <c r="BO1960" t="str">
        <f t="shared" si="1609"/>
        <v/>
      </c>
      <c r="BP1960" t="str">
        <f t="shared" si="1610"/>
        <v/>
      </c>
      <c r="BQ1960" t="str">
        <f t="shared" si="1611"/>
        <v/>
      </c>
      <c r="BR1960" t="str">
        <f t="shared" si="1612"/>
        <v/>
      </c>
      <c r="BS1960" t="str">
        <f t="shared" si="1613"/>
        <v/>
      </c>
      <c r="BT1960" t="str">
        <f t="shared" si="1614"/>
        <v/>
      </c>
    </row>
    <row r="1961" spans="20:72" x14ac:dyDescent="0.25">
      <c r="T1961" t="str">
        <f t="shared" si="1590"/>
        <v/>
      </c>
      <c r="U1961" t="str">
        <f t="shared" si="1591"/>
        <v/>
      </c>
      <c r="V1961" t="str">
        <f t="shared" si="1592"/>
        <v/>
      </c>
      <c r="W1961" t="str">
        <f>IF(TRIM(INDEX(connections!$A:$A,ROW()))="","",TRIM(INDEX(connections!$A:$A,ROW())))</f>
        <v/>
      </c>
      <c r="X1961" t="str">
        <f>IF($W1961="","",TRIM(INDEX(connections!$B:$B,ROW())))</f>
        <v/>
      </c>
      <c r="Y1961" t="str">
        <f t="shared" si="1593"/>
        <v/>
      </c>
      <c r="Z1961" t="str">
        <f t="shared" si="1594"/>
        <v/>
      </c>
      <c r="AA1961" t="str">
        <f t="shared" si="1595"/>
        <v/>
      </c>
      <c r="AB1961" t="str">
        <f t="shared" si="1596"/>
        <v/>
      </c>
      <c r="AC1961" t="str">
        <f t="shared" si="1597"/>
        <v/>
      </c>
      <c r="AD1961" t="str">
        <f t="shared" si="1598"/>
        <v/>
      </c>
      <c r="AE1961" t="str">
        <f t="shared" si="1599"/>
        <v/>
      </c>
      <c r="BF1961" t="str">
        <f t="shared" si="1600"/>
        <v/>
      </c>
      <c r="BG1961" t="str">
        <f t="shared" si="1601"/>
        <v/>
      </c>
      <c r="BH1961" t="str">
        <f t="shared" si="1602"/>
        <v/>
      </c>
      <c r="BI1961" t="str">
        <f t="shared" si="1603"/>
        <v/>
      </c>
      <c r="BJ1961" t="str">
        <f t="shared" si="1604"/>
        <v/>
      </c>
      <c r="BK1961" t="str">
        <f t="shared" si="1605"/>
        <v/>
      </c>
      <c r="BL1961" t="str">
        <f t="shared" si="1606"/>
        <v/>
      </c>
      <c r="BM1961" t="str">
        <f t="shared" si="1607"/>
        <v/>
      </c>
      <c r="BN1961" t="str">
        <f t="shared" si="1608"/>
        <v/>
      </c>
      <c r="BO1961" t="str">
        <f t="shared" si="1609"/>
        <v/>
      </c>
      <c r="BP1961" t="str">
        <f t="shared" si="1610"/>
        <v/>
      </c>
      <c r="BQ1961" t="str">
        <f t="shared" si="1611"/>
        <v/>
      </c>
      <c r="BR1961" t="str">
        <f t="shared" si="1612"/>
        <v/>
      </c>
      <c r="BS1961" t="str">
        <f t="shared" si="1613"/>
        <v/>
      </c>
      <c r="BT1961" t="str">
        <f t="shared" si="1614"/>
        <v/>
      </c>
    </row>
    <row r="1962" spans="20:72" x14ac:dyDescent="0.25">
      <c r="T1962" t="str">
        <f t="shared" si="1590"/>
        <v/>
      </c>
      <c r="U1962" t="str">
        <f t="shared" si="1591"/>
        <v/>
      </c>
      <c r="V1962" t="str">
        <f t="shared" si="1592"/>
        <v/>
      </c>
      <c r="W1962" t="str">
        <f>IF(TRIM(INDEX(connections!$A:$A,ROW()))="","",TRIM(INDEX(connections!$A:$A,ROW())))</f>
        <v/>
      </c>
      <c r="X1962" t="str">
        <f>IF($W1962="","",TRIM(INDEX(connections!$B:$B,ROW())))</f>
        <v/>
      </c>
      <c r="Y1962" t="str">
        <f t="shared" si="1593"/>
        <v/>
      </c>
      <c r="Z1962" t="str">
        <f t="shared" si="1594"/>
        <v/>
      </c>
      <c r="AA1962" t="str">
        <f t="shared" si="1595"/>
        <v/>
      </c>
      <c r="AB1962" t="str">
        <f t="shared" si="1596"/>
        <v/>
      </c>
      <c r="AC1962" t="str">
        <f t="shared" si="1597"/>
        <v/>
      </c>
      <c r="AD1962" t="str">
        <f t="shared" si="1598"/>
        <v/>
      </c>
      <c r="AE1962" t="str">
        <f t="shared" si="1599"/>
        <v/>
      </c>
      <c r="BF1962" t="str">
        <f t="shared" si="1600"/>
        <v/>
      </c>
      <c r="BG1962" t="str">
        <f t="shared" si="1601"/>
        <v/>
      </c>
      <c r="BH1962" t="str">
        <f t="shared" si="1602"/>
        <v/>
      </c>
      <c r="BI1962" t="str">
        <f t="shared" si="1603"/>
        <v/>
      </c>
      <c r="BJ1962" t="str">
        <f t="shared" si="1604"/>
        <v/>
      </c>
      <c r="BK1962" t="str">
        <f t="shared" si="1605"/>
        <v/>
      </c>
      <c r="BL1962" t="str">
        <f t="shared" si="1606"/>
        <v/>
      </c>
      <c r="BM1962" t="str">
        <f t="shared" si="1607"/>
        <v/>
      </c>
      <c r="BN1962" t="str">
        <f t="shared" si="1608"/>
        <v/>
      </c>
      <c r="BO1962" t="str">
        <f t="shared" si="1609"/>
        <v/>
      </c>
      <c r="BP1962" t="str">
        <f t="shared" si="1610"/>
        <v/>
      </c>
      <c r="BQ1962" t="str">
        <f t="shared" si="1611"/>
        <v/>
      </c>
      <c r="BR1962" t="str">
        <f t="shared" si="1612"/>
        <v/>
      </c>
      <c r="BS1962" t="str">
        <f t="shared" si="1613"/>
        <v/>
      </c>
      <c r="BT1962" t="str">
        <f t="shared" si="1614"/>
        <v/>
      </c>
    </row>
    <row r="1963" spans="20:72" x14ac:dyDescent="0.25">
      <c r="T1963" t="str">
        <f t="shared" si="1590"/>
        <v/>
      </c>
      <c r="U1963" t="str">
        <f t="shared" si="1591"/>
        <v/>
      </c>
      <c r="V1963" t="str">
        <f t="shared" si="1592"/>
        <v/>
      </c>
      <c r="W1963" t="str">
        <f>IF(TRIM(INDEX(connections!$A:$A,ROW()))="","",TRIM(INDEX(connections!$A:$A,ROW())))</f>
        <v/>
      </c>
      <c r="X1963" t="str">
        <f>IF($W1963="","",TRIM(INDEX(connections!$B:$B,ROW())))</f>
        <v/>
      </c>
      <c r="Y1963" t="str">
        <f t="shared" si="1593"/>
        <v/>
      </c>
      <c r="Z1963" t="str">
        <f t="shared" si="1594"/>
        <v/>
      </c>
      <c r="AA1963" t="str">
        <f t="shared" si="1595"/>
        <v/>
      </c>
      <c r="AB1963" t="str">
        <f t="shared" si="1596"/>
        <v/>
      </c>
      <c r="AC1963" t="str">
        <f t="shared" si="1597"/>
        <v/>
      </c>
      <c r="AD1963" t="str">
        <f t="shared" si="1598"/>
        <v/>
      </c>
      <c r="AE1963" t="str">
        <f t="shared" si="1599"/>
        <v/>
      </c>
      <c r="BF1963" t="str">
        <f t="shared" si="1600"/>
        <v/>
      </c>
      <c r="BG1963" t="str">
        <f t="shared" si="1601"/>
        <v/>
      </c>
      <c r="BH1963" t="str">
        <f t="shared" si="1602"/>
        <v/>
      </c>
      <c r="BI1963" t="str">
        <f t="shared" si="1603"/>
        <v/>
      </c>
      <c r="BJ1963" t="str">
        <f t="shared" si="1604"/>
        <v/>
      </c>
      <c r="BK1963" t="str">
        <f t="shared" si="1605"/>
        <v/>
      </c>
      <c r="BL1963" t="str">
        <f t="shared" si="1606"/>
        <v/>
      </c>
      <c r="BM1963" t="str">
        <f t="shared" si="1607"/>
        <v/>
      </c>
      <c r="BN1963" t="str">
        <f t="shared" si="1608"/>
        <v/>
      </c>
      <c r="BO1963" t="str">
        <f t="shared" si="1609"/>
        <v/>
      </c>
      <c r="BP1963" t="str">
        <f t="shared" si="1610"/>
        <v/>
      </c>
      <c r="BQ1963" t="str">
        <f t="shared" si="1611"/>
        <v/>
      </c>
      <c r="BR1963" t="str">
        <f t="shared" si="1612"/>
        <v/>
      </c>
      <c r="BS1963" t="str">
        <f t="shared" si="1613"/>
        <v/>
      </c>
      <c r="BT1963" t="str">
        <f t="shared" si="1614"/>
        <v/>
      </c>
    </row>
    <row r="1964" spans="20:72" x14ac:dyDescent="0.25">
      <c r="T1964" t="str">
        <f t="shared" si="1590"/>
        <v/>
      </c>
      <c r="U1964" t="str">
        <f t="shared" si="1591"/>
        <v/>
      </c>
      <c r="V1964" t="str">
        <f t="shared" si="1592"/>
        <v/>
      </c>
      <c r="W1964" t="str">
        <f>IF(TRIM(INDEX(connections!$A:$A,ROW()))="","",TRIM(INDEX(connections!$A:$A,ROW())))</f>
        <v/>
      </c>
      <c r="X1964" t="str">
        <f>IF($W1964="","",TRIM(INDEX(connections!$B:$B,ROW())))</f>
        <v/>
      </c>
      <c r="Y1964" t="str">
        <f t="shared" si="1593"/>
        <v/>
      </c>
      <c r="Z1964" t="str">
        <f t="shared" si="1594"/>
        <v/>
      </c>
      <c r="AA1964" t="str">
        <f t="shared" si="1595"/>
        <v/>
      </c>
      <c r="AB1964" t="str">
        <f t="shared" si="1596"/>
        <v/>
      </c>
      <c r="AC1964" t="str">
        <f t="shared" si="1597"/>
        <v/>
      </c>
      <c r="AD1964" t="str">
        <f t="shared" si="1598"/>
        <v/>
      </c>
      <c r="AE1964" t="str">
        <f t="shared" si="1599"/>
        <v/>
      </c>
      <c r="BF1964" t="str">
        <f t="shared" si="1600"/>
        <v/>
      </c>
      <c r="BG1964" t="str">
        <f t="shared" si="1601"/>
        <v/>
      </c>
      <c r="BH1964" t="str">
        <f t="shared" si="1602"/>
        <v/>
      </c>
      <c r="BI1964" t="str">
        <f t="shared" si="1603"/>
        <v/>
      </c>
      <c r="BJ1964" t="str">
        <f t="shared" si="1604"/>
        <v/>
      </c>
      <c r="BK1964" t="str">
        <f t="shared" si="1605"/>
        <v/>
      </c>
      <c r="BL1964" t="str">
        <f t="shared" si="1606"/>
        <v/>
      </c>
      <c r="BM1964" t="str">
        <f t="shared" si="1607"/>
        <v/>
      </c>
      <c r="BN1964" t="str">
        <f t="shared" si="1608"/>
        <v/>
      </c>
      <c r="BO1964" t="str">
        <f t="shared" si="1609"/>
        <v/>
      </c>
      <c r="BP1964" t="str">
        <f t="shared" si="1610"/>
        <v/>
      </c>
      <c r="BQ1964" t="str">
        <f t="shared" si="1611"/>
        <v/>
      </c>
      <c r="BR1964" t="str">
        <f t="shared" si="1612"/>
        <v/>
      </c>
      <c r="BS1964" t="str">
        <f t="shared" si="1613"/>
        <v/>
      </c>
      <c r="BT1964" t="str">
        <f t="shared" si="1614"/>
        <v/>
      </c>
    </row>
    <row r="1965" spans="20:72" x14ac:dyDescent="0.25">
      <c r="T1965" t="str">
        <f t="shared" si="1590"/>
        <v/>
      </c>
      <c r="U1965" t="str">
        <f t="shared" si="1591"/>
        <v/>
      </c>
      <c r="V1965" t="str">
        <f t="shared" si="1592"/>
        <v/>
      </c>
      <c r="W1965" t="str">
        <f>IF(TRIM(INDEX(connections!$A:$A,ROW()))="","",TRIM(INDEX(connections!$A:$A,ROW())))</f>
        <v/>
      </c>
      <c r="X1965" t="str">
        <f>IF($W1965="","",TRIM(INDEX(connections!$B:$B,ROW())))</f>
        <v/>
      </c>
      <c r="Y1965" t="str">
        <f t="shared" si="1593"/>
        <v/>
      </c>
      <c r="Z1965" t="str">
        <f t="shared" si="1594"/>
        <v/>
      </c>
      <c r="AA1965" t="str">
        <f t="shared" si="1595"/>
        <v/>
      </c>
      <c r="AB1965" t="str">
        <f t="shared" si="1596"/>
        <v/>
      </c>
      <c r="AC1965" t="str">
        <f t="shared" si="1597"/>
        <v/>
      </c>
      <c r="AD1965" t="str">
        <f t="shared" si="1598"/>
        <v/>
      </c>
      <c r="AE1965" t="str">
        <f t="shared" si="1599"/>
        <v/>
      </c>
      <c r="BF1965" t="str">
        <f t="shared" si="1600"/>
        <v/>
      </c>
      <c r="BG1965" t="str">
        <f t="shared" si="1601"/>
        <v/>
      </c>
      <c r="BH1965" t="str">
        <f t="shared" si="1602"/>
        <v/>
      </c>
      <c r="BI1965" t="str">
        <f t="shared" si="1603"/>
        <v/>
      </c>
      <c r="BJ1965" t="str">
        <f t="shared" si="1604"/>
        <v/>
      </c>
      <c r="BK1965" t="str">
        <f t="shared" si="1605"/>
        <v/>
      </c>
      <c r="BL1965" t="str">
        <f t="shared" si="1606"/>
        <v/>
      </c>
      <c r="BM1965" t="str">
        <f t="shared" si="1607"/>
        <v/>
      </c>
      <c r="BN1965" t="str">
        <f t="shared" si="1608"/>
        <v/>
      </c>
      <c r="BO1965" t="str">
        <f t="shared" si="1609"/>
        <v/>
      </c>
      <c r="BP1965" t="str">
        <f t="shared" si="1610"/>
        <v/>
      </c>
      <c r="BQ1965" t="str">
        <f t="shared" si="1611"/>
        <v/>
      </c>
      <c r="BR1965" t="str">
        <f t="shared" si="1612"/>
        <v/>
      </c>
      <c r="BS1965" t="str">
        <f t="shared" si="1613"/>
        <v/>
      </c>
      <c r="BT1965" t="str">
        <f t="shared" si="1614"/>
        <v/>
      </c>
    </row>
    <row r="1966" spans="20:72" x14ac:dyDescent="0.25">
      <c r="T1966" t="str">
        <f t="shared" si="1590"/>
        <v/>
      </c>
      <c r="U1966" t="str">
        <f t="shared" si="1591"/>
        <v/>
      </c>
      <c r="V1966" t="str">
        <f t="shared" si="1592"/>
        <v/>
      </c>
      <c r="W1966" t="str">
        <f>IF(TRIM(INDEX(connections!$A:$A,ROW()))="","",TRIM(INDEX(connections!$A:$A,ROW())))</f>
        <v/>
      </c>
      <c r="X1966" t="str">
        <f>IF($W1966="","",TRIM(INDEX(connections!$B:$B,ROW())))</f>
        <v/>
      </c>
      <c r="Y1966" t="str">
        <f t="shared" si="1593"/>
        <v/>
      </c>
      <c r="Z1966" t="str">
        <f t="shared" si="1594"/>
        <v/>
      </c>
      <c r="AA1966" t="str">
        <f t="shared" si="1595"/>
        <v/>
      </c>
      <c r="AB1966" t="str">
        <f t="shared" si="1596"/>
        <v/>
      </c>
      <c r="AC1966" t="str">
        <f t="shared" si="1597"/>
        <v/>
      </c>
      <c r="AD1966" t="str">
        <f t="shared" si="1598"/>
        <v/>
      </c>
      <c r="AE1966" t="str">
        <f t="shared" si="1599"/>
        <v/>
      </c>
      <c r="BF1966" t="str">
        <f t="shared" si="1600"/>
        <v/>
      </c>
      <c r="BG1966" t="str">
        <f t="shared" si="1601"/>
        <v/>
      </c>
      <c r="BH1966" t="str">
        <f t="shared" si="1602"/>
        <v/>
      </c>
      <c r="BI1966" t="str">
        <f t="shared" si="1603"/>
        <v/>
      </c>
      <c r="BJ1966" t="str">
        <f t="shared" si="1604"/>
        <v/>
      </c>
      <c r="BK1966" t="str">
        <f t="shared" si="1605"/>
        <v/>
      </c>
      <c r="BL1966" t="str">
        <f t="shared" si="1606"/>
        <v/>
      </c>
      <c r="BM1966" t="str">
        <f t="shared" si="1607"/>
        <v/>
      </c>
      <c r="BN1966" t="str">
        <f t="shared" si="1608"/>
        <v/>
      </c>
      <c r="BO1966" t="str">
        <f t="shared" si="1609"/>
        <v/>
      </c>
      <c r="BP1966" t="str">
        <f t="shared" si="1610"/>
        <v/>
      </c>
      <c r="BQ1966" t="str">
        <f t="shared" si="1611"/>
        <v/>
      </c>
      <c r="BR1966" t="str">
        <f t="shared" si="1612"/>
        <v/>
      </c>
      <c r="BS1966" t="str">
        <f t="shared" si="1613"/>
        <v/>
      </c>
      <c r="BT1966" t="str">
        <f t="shared" si="1614"/>
        <v/>
      </c>
    </row>
    <row r="1967" spans="20:72" x14ac:dyDescent="0.25">
      <c r="T1967" t="str">
        <f t="shared" si="1590"/>
        <v/>
      </c>
      <c r="U1967" t="str">
        <f t="shared" si="1591"/>
        <v/>
      </c>
      <c r="V1967" t="str">
        <f t="shared" si="1592"/>
        <v/>
      </c>
      <c r="W1967" t="str">
        <f>IF(TRIM(INDEX(connections!$A:$A,ROW()))="","",TRIM(INDEX(connections!$A:$A,ROW())))</f>
        <v/>
      </c>
      <c r="X1967" t="str">
        <f>IF($W1967="","",TRIM(INDEX(connections!$B:$B,ROW())))</f>
        <v/>
      </c>
      <c r="Y1967" t="str">
        <f t="shared" si="1593"/>
        <v/>
      </c>
      <c r="Z1967" t="str">
        <f t="shared" si="1594"/>
        <v/>
      </c>
      <c r="AA1967" t="str">
        <f t="shared" si="1595"/>
        <v/>
      </c>
      <c r="AB1967" t="str">
        <f t="shared" si="1596"/>
        <v/>
      </c>
      <c r="AC1967" t="str">
        <f t="shared" si="1597"/>
        <v/>
      </c>
      <c r="AD1967" t="str">
        <f t="shared" si="1598"/>
        <v/>
      </c>
      <c r="AE1967" t="str">
        <f t="shared" si="1599"/>
        <v/>
      </c>
      <c r="BF1967" t="str">
        <f t="shared" si="1600"/>
        <v/>
      </c>
      <c r="BG1967" t="str">
        <f t="shared" si="1601"/>
        <v/>
      </c>
      <c r="BH1967" t="str">
        <f t="shared" si="1602"/>
        <v/>
      </c>
      <c r="BI1967" t="str">
        <f t="shared" si="1603"/>
        <v/>
      </c>
      <c r="BJ1967" t="str">
        <f t="shared" si="1604"/>
        <v/>
      </c>
      <c r="BK1967" t="str">
        <f t="shared" si="1605"/>
        <v/>
      </c>
      <c r="BL1967" t="str">
        <f t="shared" si="1606"/>
        <v/>
      </c>
      <c r="BM1967" t="str">
        <f t="shared" si="1607"/>
        <v/>
      </c>
      <c r="BN1967" t="str">
        <f t="shared" si="1608"/>
        <v/>
      </c>
      <c r="BO1967" t="str">
        <f t="shared" si="1609"/>
        <v/>
      </c>
      <c r="BP1967" t="str">
        <f t="shared" si="1610"/>
        <v/>
      </c>
      <c r="BQ1967" t="str">
        <f t="shared" si="1611"/>
        <v/>
      </c>
      <c r="BR1967" t="str">
        <f t="shared" si="1612"/>
        <v/>
      </c>
      <c r="BS1967" t="str">
        <f t="shared" si="1613"/>
        <v/>
      </c>
      <c r="BT1967" t="str">
        <f t="shared" si="1614"/>
        <v/>
      </c>
    </row>
    <row r="1968" spans="20:72" x14ac:dyDescent="0.25">
      <c r="T1968" t="str">
        <f t="shared" si="1590"/>
        <v/>
      </c>
      <c r="U1968" t="str">
        <f t="shared" si="1591"/>
        <v/>
      </c>
      <c r="V1968" t="str">
        <f t="shared" si="1592"/>
        <v/>
      </c>
      <c r="W1968" t="str">
        <f>IF(TRIM(INDEX(connections!$A:$A,ROW()))="","",TRIM(INDEX(connections!$A:$A,ROW())))</f>
        <v/>
      </c>
      <c r="X1968" t="str">
        <f>IF($W1968="","",TRIM(INDEX(connections!$B:$B,ROW())))</f>
        <v/>
      </c>
      <c r="Y1968" t="str">
        <f t="shared" si="1593"/>
        <v/>
      </c>
      <c r="Z1968" t="str">
        <f t="shared" si="1594"/>
        <v/>
      </c>
      <c r="AA1968" t="str">
        <f t="shared" si="1595"/>
        <v/>
      </c>
      <c r="AB1968" t="str">
        <f t="shared" si="1596"/>
        <v/>
      </c>
      <c r="AC1968" t="str">
        <f t="shared" si="1597"/>
        <v/>
      </c>
      <c r="AD1968" t="str">
        <f t="shared" si="1598"/>
        <v/>
      </c>
      <c r="AE1968" t="str">
        <f t="shared" si="1599"/>
        <v/>
      </c>
      <c r="BF1968" t="str">
        <f t="shared" si="1600"/>
        <v/>
      </c>
      <c r="BG1968" t="str">
        <f t="shared" si="1601"/>
        <v/>
      </c>
      <c r="BH1968" t="str">
        <f t="shared" si="1602"/>
        <v/>
      </c>
      <c r="BI1968" t="str">
        <f t="shared" si="1603"/>
        <v/>
      </c>
      <c r="BJ1968" t="str">
        <f t="shared" si="1604"/>
        <v/>
      </c>
      <c r="BK1968" t="str">
        <f t="shared" si="1605"/>
        <v/>
      </c>
      <c r="BL1968" t="str">
        <f t="shared" si="1606"/>
        <v/>
      </c>
      <c r="BM1968" t="str">
        <f t="shared" si="1607"/>
        <v/>
      </c>
      <c r="BN1968" t="str">
        <f t="shared" si="1608"/>
        <v/>
      </c>
      <c r="BO1968" t="str">
        <f t="shared" si="1609"/>
        <v/>
      </c>
      <c r="BP1968" t="str">
        <f t="shared" si="1610"/>
        <v/>
      </c>
      <c r="BQ1968" t="str">
        <f t="shared" si="1611"/>
        <v/>
      </c>
      <c r="BR1968" t="str">
        <f t="shared" si="1612"/>
        <v/>
      </c>
      <c r="BS1968" t="str">
        <f t="shared" si="1613"/>
        <v/>
      </c>
      <c r="BT1968" t="str">
        <f t="shared" si="1614"/>
        <v/>
      </c>
    </row>
    <row r="1969" spans="20:72" x14ac:dyDescent="0.25">
      <c r="T1969" t="str">
        <f t="shared" si="1590"/>
        <v/>
      </c>
      <c r="U1969" t="str">
        <f t="shared" si="1591"/>
        <v/>
      </c>
      <c r="V1969" t="str">
        <f t="shared" si="1592"/>
        <v/>
      </c>
      <c r="W1969" t="str">
        <f>IF(TRIM(INDEX(connections!$A:$A,ROW()))="","",TRIM(INDEX(connections!$A:$A,ROW())))</f>
        <v/>
      </c>
      <c r="X1969" t="str">
        <f>IF($W1969="","",TRIM(INDEX(connections!$B:$B,ROW())))</f>
        <v/>
      </c>
      <c r="Y1969" t="str">
        <f t="shared" si="1593"/>
        <v/>
      </c>
      <c r="Z1969" t="str">
        <f t="shared" si="1594"/>
        <v/>
      </c>
      <c r="AA1969" t="str">
        <f t="shared" si="1595"/>
        <v/>
      </c>
      <c r="AB1969" t="str">
        <f t="shared" si="1596"/>
        <v/>
      </c>
      <c r="AC1969" t="str">
        <f t="shared" si="1597"/>
        <v/>
      </c>
      <c r="AD1969" t="str">
        <f t="shared" si="1598"/>
        <v/>
      </c>
      <c r="AE1969" t="str">
        <f t="shared" si="1599"/>
        <v/>
      </c>
      <c r="BF1969" t="str">
        <f t="shared" si="1600"/>
        <v/>
      </c>
      <c r="BG1969" t="str">
        <f t="shared" si="1601"/>
        <v/>
      </c>
      <c r="BH1969" t="str">
        <f t="shared" si="1602"/>
        <v/>
      </c>
      <c r="BI1969" t="str">
        <f t="shared" si="1603"/>
        <v/>
      </c>
      <c r="BJ1969" t="str">
        <f t="shared" si="1604"/>
        <v/>
      </c>
      <c r="BK1969" t="str">
        <f t="shared" si="1605"/>
        <v/>
      </c>
      <c r="BL1969" t="str">
        <f t="shared" si="1606"/>
        <v/>
      </c>
      <c r="BM1969" t="str">
        <f t="shared" si="1607"/>
        <v/>
      </c>
      <c r="BN1969" t="str">
        <f t="shared" si="1608"/>
        <v/>
      </c>
      <c r="BO1969" t="str">
        <f t="shared" si="1609"/>
        <v/>
      </c>
      <c r="BP1969" t="str">
        <f t="shared" si="1610"/>
        <v/>
      </c>
      <c r="BQ1969" t="str">
        <f t="shared" si="1611"/>
        <v/>
      </c>
      <c r="BR1969" t="str">
        <f t="shared" si="1612"/>
        <v/>
      </c>
      <c r="BS1969" t="str">
        <f t="shared" si="1613"/>
        <v/>
      </c>
      <c r="BT1969" t="str">
        <f t="shared" si="1614"/>
        <v/>
      </c>
    </row>
    <row r="1970" spans="20:72" x14ac:dyDescent="0.25">
      <c r="T1970" t="str">
        <f t="shared" si="1590"/>
        <v/>
      </c>
      <c r="U1970" t="str">
        <f t="shared" si="1591"/>
        <v/>
      </c>
      <c r="V1970" t="str">
        <f t="shared" si="1592"/>
        <v/>
      </c>
      <c r="W1970" t="str">
        <f>IF(TRIM(INDEX(connections!$A:$A,ROW()))="","",TRIM(INDEX(connections!$A:$A,ROW())))</f>
        <v/>
      </c>
      <c r="X1970" t="str">
        <f>IF($W1970="","",TRIM(INDEX(connections!$B:$B,ROW())))</f>
        <v/>
      </c>
      <c r="Y1970" t="str">
        <f t="shared" si="1593"/>
        <v/>
      </c>
      <c r="Z1970" t="str">
        <f t="shared" si="1594"/>
        <v/>
      </c>
      <c r="AA1970" t="str">
        <f t="shared" si="1595"/>
        <v/>
      </c>
      <c r="AB1970" t="str">
        <f t="shared" si="1596"/>
        <v/>
      </c>
      <c r="AC1970" t="str">
        <f t="shared" si="1597"/>
        <v/>
      </c>
      <c r="AD1970" t="str">
        <f t="shared" si="1598"/>
        <v/>
      </c>
      <c r="AE1970" t="str">
        <f t="shared" si="1599"/>
        <v/>
      </c>
      <c r="BF1970" t="str">
        <f t="shared" si="1600"/>
        <v/>
      </c>
      <c r="BG1970" t="str">
        <f t="shared" si="1601"/>
        <v/>
      </c>
      <c r="BH1970" t="str">
        <f t="shared" si="1602"/>
        <v/>
      </c>
      <c r="BI1970" t="str">
        <f t="shared" si="1603"/>
        <v/>
      </c>
      <c r="BJ1970" t="str">
        <f t="shared" si="1604"/>
        <v/>
      </c>
      <c r="BK1970" t="str">
        <f t="shared" si="1605"/>
        <v/>
      </c>
      <c r="BL1970" t="str">
        <f t="shared" si="1606"/>
        <v/>
      </c>
      <c r="BM1970" t="str">
        <f t="shared" si="1607"/>
        <v/>
      </c>
      <c r="BN1970" t="str">
        <f t="shared" si="1608"/>
        <v/>
      </c>
      <c r="BO1970" t="str">
        <f t="shared" si="1609"/>
        <v/>
      </c>
      <c r="BP1970" t="str">
        <f t="shared" si="1610"/>
        <v/>
      </c>
      <c r="BQ1970" t="str">
        <f t="shared" si="1611"/>
        <v/>
      </c>
      <c r="BR1970" t="str">
        <f t="shared" si="1612"/>
        <v/>
      </c>
      <c r="BS1970" t="str">
        <f t="shared" si="1613"/>
        <v/>
      </c>
      <c r="BT1970" t="str">
        <f t="shared" si="1614"/>
        <v/>
      </c>
    </row>
    <row r="1971" spans="20:72" x14ac:dyDescent="0.25">
      <c r="T1971" t="str">
        <f t="shared" si="1590"/>
        <v/>
      </c>
      <c r="U1971" t="str">
        <f t="shared" si="1591"/>
        <v/>
      </c>
      <c r="V1971" t="str">
        <f t="shared" si="1592"/>
        <v/>
      </c>
      <c r="W1971" t="str">
        <f>IF(TRIM(INDEX(connections!$A:$A,ROW()))="","",TRIM(INDEX(connections!$A:$A,ROW())))</f>
        <v/>
      </c>
      <c r="X1971" t="str">
        <f>IF($W1971="","",TRIM(INDEX(connections!$B:$B,ROW())))</f>
        <v/>
      </c>
      <c r="Y1971" t="str">
        <f t="shared" si="1593"/>
        <v/>
      </c>
      <c r="Z1971" t="str">
        <f t="shared" si="1594"/>
        <v/>
      </c>
      <c r="AA1971" t="str">
        <f t="shared" si="1595"/>
        <v/>
      </c>
      <c r="AB1971" t="str">
        <f t="shared" si="1596"/>
        <v/>
      </c>
      <c r="AC1971" t="str">
        <f t="shared" si="1597"/>
        <v/>
      </c>
      <c r="AD1971" t="str">
        <f t="shared" si="1598"/>
        <v/>
      </c>
      <c r="AE1971" t="str">
        <f t="shared" si="1599"/>
        <v/>
      </c>
      <c r="BF1971" t="str">
        <f t="shared" si="1600"/>
        <v/>
      </c>
      <c r="BG1971" t="str">
        <f t="shared" si="1601"/>
        <v/>
      </c>
      <c r="BH1971" t="str">
        <f t="shared" si="1602"/>
        <v/>
      </c>
      <c r="BI1971" t="str">
        <f t="shared" si="1603"/>
        <v/>
      </c>
      <c r="BJ1971" t="str">
        <f t="shared" si="1604"/>
        <v/>
      </c>
      <c r="BK1971" t="str">
        <f t="shared" si="1605"/>
        <v/>
      </c>
      <c r="BL1971" t="str">
        <f t="shared" si="1606"/>
        <v/>
      </c>
      <c r="BM1971" t="str">
        <f t="shared" si="1607"/>
        <v/>
      </c>
      <c r="BN1971" t="str">
        <f t="shared" si="1608"/>
        <v/>
      </c>
      <c r="BO1971" t="str">
        <f t="shared" si="1609"/>
        <v/>
      </c>
      <c r="BP1971" t="str">
        <f t="shared" si="1610"/>
        <v/>
      </c>
      <c r="BQ1971" t="str">
        <f t="shared" si="1611"/>
        <v/>
      </c>
      <c r="BR1971" t="str">
        <f t="shared" si="1612"/>
        <v/>
      </c>
      <c r="BS1971" t="str">
        <f t="shared" si="1613"/>
        <v/>
      </c>
      <c r="BT1971" t="str">
        <f t="shared" si="1614"/>
        <v/>
      </c>
    </row>
    <row r="1972" spans="20:72" x14ac:dyDescent="0.25">
      <c r="T1972" t="str">
        <f t="shared" si="1590"/>
        <v/>
      </c>
      <c r="U1972" t="str">
        <f t="shared" si="1591"/>
        <v/>
      </c>
      <c r="V1972" t="str">
        <f t="shared" si="1592"/>
        <v/>
      </c>
      <c r="W1972" t="str">
        <f>IF(TRIM(INDEX(connections!$A:$A,ROW()))="","",TRIM(INDEX(connections!$A:$A,ROW())))</f>
        <v/>
      </c>
      <c r="X1972" t="str">
        <f>IF($W1972="","",TRIM(INDEX(connections!$B:$B,ROW())))</f>
        <v/>
      </c>
      <c r="Y1972" t="str">
        <f t="shared" si="1593"/>
        <v/>
      </c>
      <c r="Z1972" t="str">
        <f t="shared" si="1594"/>
        <v/>
      </c>
      <c r="AA1972" t="str">
        <f t="shared" si="1595"/>
        <v/>
      </c>
      <c r="AB1972" t="str">
        <f t="shared" si="1596"/>
        <v/>
      </c>
      <c r="AC1972" t="str">
        <f t="shared" si="1597"/>
        <v/>
      </c>
      <c r="AD1972" t="str">
        <f t="shared" si="1598"/>
        <v/>
      </c>
      <c r="AE1972" t="str">
        <f t="shared" si="1599"/>
        <v/>
      </c>
      <c r="BF1972" t="str">
        <f t="shared" si="1600"/>
        <v/>
      </c>
      <c r="BG1972" t="str">
        <f t="shared" si="1601"/>
        <v/>
      </c>
      <c r="BH1972" t="str">
        <f t="shared" si="1602"/>
        <v/>
      </c>
      <c r="BI1972" t="str">
        <f t="shared" si="1603"/>
        <v/>
      </c>
      <c r="BJ1972" t="str">
        <f t="shared" si="1604"/>
        <v/>
      </c>
      <c r="BK1972" t="str">
        <f t="shared" si="1605"/>
        <v/>
      </c>
      <c r="BL1972" t="str">
        <f t="shared" si="1606"/>
        <v/>
      </c>
      <c r="BM1972" t="str">
        <f t="shared" si="1607"/>
        <v/>
      </c>
      <c r="BN1972" t="str">
        <f t="shared" si="1608"/>
        <v/>
      </c>
      <c r="BO1972" t="str">
        <f t="shared" si="1609"/>
        <v/>
      </c>
      <c r="BP1972" t="str">
        <f t="shared" si="1610"/>
        <v/>
      </c>
      <c r="BQ1972" t="str">
        <f t="shared" si="1611"/>
        <v/>
      </c>
      <c r="BR1972" t="str">
        <f t="shared" si="1612"/>
        <v/>
      </c>
      <c r="BS1972" t="str">
        <f t="shared" si="1613"/>
        <v/>
      </c>
      <c r="BT1972" t="str">
        <f t="shared" si="1614"/>
        <v/>
      </c>
    </row>
    <row r="1973" spans="20:72" x14ac:dyDescent="0.25">
      <c r="T1973" t="str">
        <f t="shared" si="1590"/>
        <v/>
      </c>
      <c r="U1973" t="str">
        <f t="shared" si="1591"/>
        <v/>
      </c>
      <c r="V1973" t="str">
        <f t="shared" si="1592"/>
        <v/>
      </c>
      <c r="W1973" t="str">
        <f>IF(TRIM(INDEX(connections!$A:$A,ROW()))="","",TRIM(INDEX(connections!$A:$A,ROW())))</f>
        <v/>
      </c>
      <c r="X1973" t="str">
        <f>IF($W1973="","",TRIM(INDEX(connections!$B:$B,ROW())))</f>
        <v/>
      </c>
      <c r="Y1973" t="str">
        <f t="shared" si="1593"/>
        <v/>
      </c>
      <c r="Z1973" t="str">
        <f t="shared" si="1594"/>
        <v/>
      </c>
      <c r="AA1973" t="str">
        <f t="shared" si="1595"/>
        <v/>
      </c>
      <c r="AB1973" t="str">
        <f t="shared" si="1596"/>
        <v/>
      </c>
      <c r="AC1973" t="str">
        <f t="shared" si="1597"/>
        <v/>
      </c>
      <c r="AD1973" t="str">
        <f t="shared" si="1598"/>
        <v/>
      </c>
      <c r="AE1973" t="str">
        <f t="shared" si="1599"/>
        <v/>
      </c>
      <c r="BF1973" t="str">
        <f t="shared" si="1600"/>
        <v/>
      </c>
      <c r="BG1973" t="str">
        <f t="shared" si="1601"/>
        <v/>
      </c>
      <c r="BH1973" t="str">
        <f t="shared" si="1602"/>
        <v/>
      </c>
      <c r="BI1973" t="str">
        <f t="shared" si="1603"/>
        <v/>
      </c>
      <c r="BJ1973" t="str">
        <f t="shared" si="1604"/>
        <v/>
      </c>
      <c r="BK1973" t="str">
        <f t="shared" si="1605"/>
        <v/>
      </c>
      <c r="BL1973" t="str">
        <f t="shared" si="1606"/>
        <v/>
      </c>
      <c r="BM1973" t="str">
        <f t="shared" si="1607"/>
        <v/>
      </c>
      <c r="BN1973" t="str">
        <f t="shared" si="1608"/>
        <v/>
      </c>
      <c r="BO1973" t="str">
        <f t="shared" si="1609"/>
        <v/>
      </c>
      <c r="BP1973" t="str">
        <f t="shared" si="1610"/>
        <v/>
      </c>
      <c r="BQ1973" t="str">
        <f t="shared" si="1611"/>
        <v/>
      </c>
      <c r="BR1973" t="str">
        <f t="shared" si="1612"/>
        <v/>
      </c>
      <c r="BS1973" t="str">
        <f t="shared" si="1613"/>
        <v/>
      </c>
      <c r="BT1973" t="str">
        <f t="shared" si="1614"/>
        <v/>
      </c>
    </row>
    <row r="1974" spans="20:72" x14ac:dyDescent="0.25">
      <c r="T1974" t="str">
        <f t="shared" si="1590"/>
        <v/>
      </c>
      <c r="U1974" t="str">
        <f t="shared" si="1591"/>
        <v/>
      </c>
      <c r="V1974" t="str">
        <f t="shared" si="1592"/>
        <v/>
      </c>
      <c r="W1974" t="str">
        <f>IF(TRIM(INDEX(connections!$A:$A,ROW()))="","",TRIM(INDEX(connections!$A:$A,ROW())))</f>
        <v/>
      </c>
      <c r="X1974" t="str">
        <f>IF($W1974="","",TRIM(INDEX(connections!$B:$B,ROW())))</f>
        <v/>
      </c>
      <c r="Y1974" t="str">
        <f t="shared" si="1593"/>
        <v/>
      </c>
      <c r="Z1974" t="str">
        <f t="shared" si="1594"/>
        <v/>
      </c>
      <c r="AA1974" t="str">
        <f t="shared" si="1595"/>
        <v/>
      </c>
      <c r="AB1974" t="str">
        <f t="shared" si="1596"/>
        <v/>
      </c>
      <c r="AC1974" t="str">
        <f t="shared" si="1597"/>
        <v/>
      </c>
      <c r="AD1974" t="str">
        <f t="shared" si="1598"/>
        <v/>
      </c>
      <c r="AE1974" t="str">
        <f t="shared" si="1599"/>
        <v/>
      </c>
      <c r="BF1974" t="str">
        <f t="shared" si="1600"/>
        <v/>
      </c>
      <c r="BG1974" t="str">
        <f t="shared" si="1601"/>
        <v/>
      </c>
      <c r="BH1974" t="str">
        <f t="shared" si="1602"/>
        <v/>
      </c>
      <c r="BI1974" t="str">
        <f t="shared" si="1603"/>
        <v/>
      </c>
      <c r="BJ1974" t="str">
        <f t="shared" si="1604"/>
        <v/>
      </c>
      <c r="BK1974" t="str">
        <f t="shared" si="1605"/>
        <v/>
      </c>
      <c r="BL1974" t="str">
        <f t="shared" si="1606"/>
        <v/>
      </c>
      <c r="BM1974" t="str">
        <f t="shared" si="1607"/>
        <v/>
      </c>
      <c r="BN1974" t="str">
        <f t="shared" si="1608"/>
        <v/>
      </c>
      <c r="BO1974" t="str">
        <f t="shared" si="1609"/>
        <v/>
      </c>
      <c r="BP1974" t="str">
        <f t="shared" si="1610"/>
        <v/>
      </c>
      <c r="BQ1974" t="str">
        <f t="shared" si="1611"/>
        <v/>
      </c>
      <c r="BR1974" t="str">
        <f t="shared" si="1612"/>
        <v/>
      </c>
      <c r="BS1974" t="str">
        <f t="shared" si="1613"/>
        <v/>
      </c>
      <c r="BT1974" t="str">
        <f t="shared" si="1614"/>
        <v/>
      </c>
    </row>
    <row r="1975" spans="20:72" x14ac:dyDescent="0.25">
      <c r="T1975" t="str">
        <f t="shared" si="1590"/>
        <v/>
      </c>
      <c r="U1975" t="str">
        <f t="shared" si="1591"/>
        <v/>
      </c>
      <c r="V1975" t="str">
        <f t="shared" si="1592"/>
        <v/>
      </c>
      <c r="W1975" t="str">
        <f>IF(TRIM(INDEX(connections!$A:$A,ROW()))="","",TRIM(INDEX(connections!$A:$A,ROW())))</f>
        <v/>
      </c>
      <c r="X1975" t="str">
        <f>IF($W1975="","",TRIM(INDEX(connections!$B:$B,ROW())))</f>
        <v/>
      </c>
      <c r="Y1975" t="str">
        <f t="shared" si="1593"/>
        <v/>
      </c>
      <c r="Z1975" t="str">
        <f t="shared" si="1594"/>
        <v/>
      </c>
      <c r="AA1975" t="str">
        <f t="shared" si="1595"/>
        <v/>
      </c>
      <c r="AB1975" t="str">
        <f t="shared" si="1596"/>
        <v/>
      </c>
      <c r="AC1975" t="str">
        <f t="shared" si="1597"/>
        <v/>
      </c>
      <c r="AD1975" t="str">
        <f t="shared" si="1598"/>
        <v/>
      </c>
      <c r="AE1975" t="str">
        <f t="shared" si="1599"/>
        <v/>
      </c>
      <c r="BF1975" t="str">
        <f t="shared" si="1600"/>
        <v/>
      </c>
      <c r="BG1975" t="str">
        <f t="shared" si="1601"/>
        <v/>
      </c>
      <c r="BH1975" t="str">
        <f t="shared" si="1602"/>
        <v/>
      </c>
      <c r="BI1975" t="str">
        <f t="shared" si="1603"/>
        <v/>
      </c>
      <c r="BJ1975" t="str">
        <f t="shared" si="1604"/>
        <v/>
      </c>
      <c r="BK1975" t="str">
        <f t="shared" si="1605"/>
        <v/>
      </c>
      <c r="BL1975" t="str">
        <f t="shared" si="1606"/>
        <v/>
      </c>
      <c r="BM1975" t="str">
        <f t="shared" si="1607"/>
        <v/>
      </c>
      <c r="BN1975" t="str">
        <f t="shared" si="1608"/>
        <v/>
      </c>
      <c r="BO1975" t="str">
        <f t="shared" si="1609"/>
        <v/>
      </c>
      <c r="BP1975" t="str">
        <f t="shared" si="1610"/>
        <v/>
      </c>
      <c r="BQ1975" t="str">
        <f t="shared" si="1611"/>
        <v/>
      </c>
      <c r="BR1975" t="str">
        <f t="shared" si="1612"/>
        <v/>
      </c>
      <c r="BS1975" t="str">
        <f t="shared" si="1613"/>
        <v/>
      </c>
      <c r="BT1975" t="str">
        <f t="shared" si="1614"/>
        <v/>
      </c>
    </row>
    <row r="1976" spans="20:72" x14ac:dyDescent="0.25">
      <c r="T1976" t="str">
        <f t="shared" si="1590"/>
        <v/>
      </c>
      <c r="U1976" t="str">
        <f t="shared" si="1591"/>
        <v/>
      </c>
      <c r="V1976" t="str">
        <f t="shared" si="1592"/>
        <v/>
      </c>
      <c r="W1976" t="str">
        <f>IF(TRIM(INDEX(connections!$A:$A,ROW()))="","",TRIM(INDEX(connections!$A:$A,ROW())))</f>
        <v/>
      </c>
      <c r="X1976" t="str">
        <f>IF($W1976="","",TRIM(INDEX(connections!$B:$B,ROW())))</f>
        <v/>
      </c>
      <c r="Y1976" t="str">
        <f t="shared" si="1593"/>
        <v/>
      </c>
      <c r="Z1976" t="str">
        <f t="shared" si="1594"/>
        <v/>
      </c>
      <c r="AA1976" t="str">
        <f t="shared" si="1595"/>
        <v/>
      </c>
      <c r="AB1976" t="str">
        <f t="shared" si="1596"/>
        <v/>
      </c>
      <c r="AC1976" t="str">
        <f t="shared" si="1597"/>
        <v/>
      </c>
      <c r="AD1976" t="str">
        <f t="shared" si="1598"/>
        <v/>
      </c>
      <c r="AE1976" t="str">
        <f t="shared" si="1599"/>
        <v/>
      </c>
      <c r="BF1976" t="str">
        <f t="shared" si="1600"/>
        <v/>
      </c>
      <c r="BG1976" t="str">
        <f t="shared" si="1601"/>
        <v/>
      </c>
      <c r="BH1976" t="str">
        <f t="shared" si="1602"/>
        <v/>
      </c>
      <c r="BI1976" t="str">
        <f t="shared" si="1603"/>
        <v/>
      </c>
      <c r="BJ1976" t="str">
        <f t="shared" si="1604"/>
        <v/>
      </c>
      <c r="BK1976" t="str">
        <f t="shared" si="1605"/>
        <v/>
      </c>
      <c r="BL1976" t="str">
        <f t="shared" si="1606"/>
        <v/>
      </c>
      <c r="BM1976" t="str">
        <f t="shared" si="1607"/>
        <v/>
      </c>
      <c r="BN1976" t="str">
        <f t="shared" si="1608"/>
        <v/>
      </c>
      <c r="BO1976" t="str">
        <f t="shared" si="1609"/>
        <v/>
      </c>
      <c r="BP1976" t="str">
        <f t="shared" si="1610"/>
        <v/>
      </c>
      <c r="BQ1976" t="str">
        <f t="shared" si="1611"/>
        <v/>
      </c>
      <c r="BR1976" t="str">
        <f t="shared" si="1612"/>
        <v/>
      </c>
      <c r="BS1976" t="str">
        <f t="shared" si="1613"/>
        <v/>
      </c>
      <c r="BT1976" t="str">
        <f t="shared" si="1614"/>
        <v/>
      </c>
    </row>
    <row r="1977" spans="20:72" x14ac:dyDescent="0.25">
      <c r="T1977" t="str">
        <f t="shared" si="1590"/>
        <v/>
      </c>
      <c r="U1977" t="str">
        <f t="shared" si="1591"/>
        <v/>
      </c>
      <c r="V1977" t="str">
        <f t="shared" si="1592"/>
        <v/>
      </c>
      <c r="W1977" t="str">
        <f>IF(TRIM(INDEX(connections!$A:$A,ROW()))="","",TRIM(INDEX(connections!$A:$A,ROW())))</f>
        <v/>
      </c>
      <c r="X1977" t="str">
        <f>IF($W1977="","",TRIM(INDEX(connections!$B:$B,ROW())))</f>
        <v/>
      </c>
      <c r="Y1977" t="str">
        <f t="shared" si="1593"/>
        <v/>
      </c>
      <c r="Z1977" t="str">
        <f t="shared" si="1594"/>
        <v/>
      </c>
      <c r="AA1977" t="str">
        <f t="shared" si="1595"/>
        <v/>
      </c>
      <c r="AB1977" t="str">
        <f t="shared" si="1596"/>
        <v/>
      </c>
      <c r="AC1977" t="str">
        <f t="shared" si="1597"/>
        <v/>
      </c>
      <c r="AD1977" t="str">
        <f t="shared" si="1598"/>
        <v/>
      </c>
      <c r="AE1977" t="str">
        <f t="shared" si="1599"/>
        <v/>
      </c>
      <c r="BF1977" t="str">
        <f t="shared" si="1600"/>
        <v/>
      </c>
      <c r="BG1977" t="str">
        <f t="shared" si="1601"/>
        <v/>
      </c>
      <c r="BH1977" t="str">
        <f t="shared" si="1602"/>
        <v/>
      </c>
      <c r="BI1977" t="str">
        <f t="shared" si="1603"/>
        <v/>
      </c>
      <c r="BJ1977" t="str">
        <f t="shared" si="1604"/>
        <v/>
      </c>
      <c r="BK1977" t="str">
        <f t="shared" si="1605"/>
        <v/>
      </c>
      <c r="BL1977" t="str">
        <f t="shared" si="1606"/>
        <v/>
      </c>
      <c r="BM1977" t="str">
        <f t="shared" si="1607"/>
        <v/>
      </c>
      <c r="BN1977" t="str">
        <f t="shared" si="1608"/>
        <v/>
      </c>
      <c r="BO1977" t="str">
        <f t="shared" si="1609"/>
        <v/>
      </c>
      <c r="BP1977" t="str">
        <f t="shared" si="1610"/>
        <v/>
      </c>
      <c r="BQ1977" t="str">
        <f t="shared" si="1611"/>
        <v/>
      </c>
      <c r="BR1977" t="str">
        <f t="shared" si="1612"/>
        <v/>
      </c>
      <c r="BS1977" t="str">
        <f t="shared" si="1613"/>
        <v/>
      </c>
      <c r="BT1977" t="str">
        <f t="shared" si="1614"/>
        <v/>
      </c>
    </row>
    <row r="1978" spans="20:72" x14ac:dyDescent="0.25">
      <c r="T1978" t="str">
        <f t="shared" si="1590"/>
        <v/>
      </c>
      <c r="U1978" t="str">
        <f t="shared" si="1591"/>
        <v/>
      </c>
      <c r="V1978" t="str">
        <f t="shared" si="1592"/>
        <v/>
      </c>
      <c r="W1978" t="str">
        <f>IF(TRIM(INDEX(connections!$A:$A,ROW()))="","",TRIM(INDEX(connections!$A:$A,ROW())))</f>
        <v/>
      </c>
      <c r="X1978" t="str">
        <f>IF($W1978="","",TRIM(INDEX(connections!$B:$B,ROW())))</f>
        <v/>
      </c>
      <c r="Y1978" t="str">
        <f t="shared" si="1593"/>
        <v/>
      </c>
      <c r="Z1978" t="str">
        <f t="shared" si="1594"/>
        <v/>
      </c>
      <c r="AA1978" t="str">
        <f t="shared" si="1595"/>
        <v/>
      </c>
      <c r="AB1978" t="str">
        <f t="shared" si="1596"/>
        <v/>
      </c>
      <c r="AC1978" t="str">
        <f t="shared" si="1597"/>
        <v/>
      </c>
      <c r="AD1978" t="str">
        <f t="shared" si="1598"/>
        <v/>
      </c>
      <c r="AE1978" t="str">
        <f t="shared" si="1599"/>
        <v/>
      </c>
      <c r="BF1978" t="str">
        <f t="shared" si="1600"/>
        <v/>
      </c>
      <c r="BG1978" t="str">
        <f t="shared" si="1601"/>
        <v/>
      </c>
      <c r="BH1978" t="str">
        <f t="shared" si="1602"/>
        <v/>
      </c>
      <c r="BI1978" t="str">
        <f t="shared" si="1603"/>
        <v/>
      </c>
      <c r="BJ1978" t="str">
        <f t="shared" si="1604"/>
        <v/>
      </c>
      <c r="BK1978" t="str">
        <f t="shared" si="1605"/>
        <v/>
      </c>
      <c r="BL1978" t="str">
        <f t="shared" si="1606"/>
        <v/>
      </c>
      <c r="BM1978" t="str">
        <f t="shared" si="1607"/>
        <v/>
      </c>
      <c r="BN1978" t="str">
        <f t="shared" si="1608"/>
        <v/>
      </c>
      <c r="BO1978" t="str">
        <f t="shared" si="1609"/>
        <v/>
      </c>
      <c r="BP1978" t="str">
        <f t="shared" si="1610"/>
        <v/>
      </c>
      <c r="BQ1978" t="str">
        <f t="shared" si="1611"/>
        <v/>
      </c>
      <c r="BR1978" t="str">
        <f t="shared" si="1612"/>
        <v/>
      </c>
      <c r="BS1978" t="str">
        <f t="shared" si="1613"/>
        <v/>
      </c>
      <c r="BT1978" t="str">
        <f t="shared" si="1614"/>
        <v/>
      </c>
    </row>
    <row r="1979" spans="20:72" x14ac:dyDescent="0.25">
      <c r="T1979" t="str">
        <f t="shared" si="1590"/>
        <v/>
      </c>
      <c r="U1979" t="str">
        <f t="shared" si="1591"/>
        <v/>
      </c>
      <c r="V1979" t="str">
        <f t="shared" si="1592"/>
        <v/>
      </c>
      <c r="W1979" t="str">
        <f>IF(TRIM(INDEX(connections!$A:$A,ROW()))="","",TRIM(INDEX(connections!$A:$A,ROW())))</f>
        <v/>
      </c>
      <c r="X1979" t="str">
        <f>IF($W1979="","",TRIM(INDEX(connections!$B:$B,ROW())))</f>
        <v/>
      </c>
      <c r="Y1979" t="str">
        <f t="shared" si="1593"/>
        <v/>
      </c>
      <c r="Z1979" t="str">
        <f t="shared" si="1594"/>
        <v/>
      </c>
      <c r="AA1979" t="str">
        <f t="shared" si="1595"/>
        <v/>
      </c>
      <c r="AB1979" t="str">
        <f t="shared" si="1596"/>
        <v/>
      </c>
      <c r="AC1979" t="str">
        <f t="shared" si="1597"/>
        <v/>
      </c>
      <c r="AD1979" t="str">
        <f t="shared" si="1598"/>
        <v/>
      </c>
      <c r="AE1979" t="str">
        <f t="shared" si="1599"/>
        <v/>
      </c>
      <c r="BF1979" t="str">
        <f t="shared" si="1600"/>
        <v/>
      </c>
      <c r="BG1979" t="str">
        <f t="shared" si="1601"/>
        <v/>
      </c>
      <c r="BH1979" t="str">
        <f t="shared" si="1602"/>
        <v/>
      </c>
      <c r="BI1979" t="str">
        <f t="shared" si="1603"/>
        <v/>
      </c>
      <c r="BJ1979" t="str">
        <f t="shared" si="1604"/>
        <v/>
      </c>
      <c r="BK1979" t="str">
        <f t="shared" si="1605"/>
        <v/>
      </c>
      <c r="BL1979" t="str">
        <f t="shared" si="1606"/>
        <v/>
      </c>
      <c r="BM1979" t="str">
        <f t="shared" si="1607"/>
        <v/>
      </c>
      <c r="BN1979" t="str">
        <f t="shared" si="1608"/>
        <v/>
      </c>
      <c r="BO1979" t="str">
        <f t="shared" si="1609"/>
        <v/>
      </c>
      <c r="BP1979" t="str">
        <f t="shared" si="1610"/>
        <v/>
      </c>
      <c r="BQ1979" t="str">
        <f t="shared" si="1611"/>
        <v/>
      </c>
      <c r="BR1979" t="str">
        <f t="shared" si="1612"/>
        <v/>
      </c>
      <c r="BS1979" t="str">
        <f t="shared" si="1613"/>
        <v/>
      </c>
      <c r="BT1979" t="str">
        <f t="shared" si="1614"/>
        <v/>
      </c>
    </row>
    <row r="1980" spans="20:72" x14ac:dyDescent="0.25">
      <c r="T1980" t="str">
        <f t="shared" si="1590"/>
        <v/>
      </c>
      <c r="U1980" t="str">
        <f t="shared" si="1591"/>
        <v/>
      </c>
      <c r="V1980" t="str">
        <f t="shared" si="1592"/>
        <v/>
      </c>
      <c r="W1980" t="str">
        <f>IF(TRIM(INDEX(connections!$A:$A,ROW()))="","",TRIM(INDEX(connections!$A:$A,ROW())))</f>
        <v/>
      </c>
      <c r="X1980" t="str">
        <f>IF($W1980="","",TRIM(INDEX(connections!$B:$B,ROW())))</f>
        <v/>
      </c>
      <c r="Y1980" t="str">
        <f t="shared" si="1593"/>
        <v/>
      </c>
      <c r="Z1980" t="str">
        <f t="shared" si="1594"/>
        <v/>
      </c>
      <c r="AA1980" t="str">
        <f t="shared" si="1595"/>
        <v/>
      </c>
      <c r="AB1980" t="str">
        <f t="shared" si="1596"/>
        <v/>
      </c>
      <c r="AC1980" t="str">
        <f t="shared" si="1597"/>
        <v/>
      </c>
      <c r="AD1980" t="str">
        <f t="shared" si="1598"/>
        <v/>
      </c>
      <c r="AE1980" t="str">
        <f t="shared" si="1599"/>
        <v/>
      </c>
      <c r="BF1980" t="str">
        <f t="shared" si="1600"/>
        <v/>
      </c>
      <c r="BG1980" t="str">
        <f t="shared" si="1601"/>
        <v/>
      </c>
      <c r="BH1980" t="str">
        <f t="shared" si="1602"/>
        <v/>
      </c>
      <c r="BI1980" t="str">
        <f t="shared" si="1603"/>
        <v/>
      </c>
      <c r="BJ1980" t="str">
        <f t="shared" si="1604"/>
        <v/>
      </c>
      <c r="BK1980" t="str">
        <f t="shared" si="1605"/>
        <v/>
      </c>
      <c r="BL1980" t="str">
        <f t="shared" si="1606"/>
        <v/>
      </c>
      <c r="BM1980" t="str">
        <f t="shared" si="1607"/>
        <v/>
      </c>
      <c r="BN1980" t="str">
        <f t="shared" si="1608"/>
        <v/>
      </c>
      <c r="BO1980" t="str">
        <f t="shared" si="1609"/>
        <v/>
      </c>
      <c r="BP1980" t="str">
        <f t="shared" si="1610"/>
        <v/>
      </c>
      <c r="BQ1980" t="str">
        <f t="shared" si="1611"/>
        <v/>
      </c>
      <c r="BR1980" t="str">
        <f t="shared" si="1612"/>
        <v/>
      </c>
      <c r="BS1980" t="str">
        <f t="shared" si="1613"/>
        <v/>
      </c>
      <c r="BT1980" t="str">
        <f t="shared" si="1614"/>
        <v/>
      </c>
    </row>
    <row r="1981" spans="20:72" x14ac:dyDescent="0.25">
      <c r="T1981" t="str">
        <f t="shared" si="1590"/>
        <v/>
      </c>
      <c r="U1981" t="str">
        <f t="shared" si="1591"/>
        <v/>
      </c>
      <c r="V1981" t="str">
        <f t="shared" si="1592"/>
        <v/>
      </c>
      <c r="W1981" t="str">
        <f>IF(TRIM(INDEX(connections!$A:$A,ROW()))="","",TRIM(INDEX(connections!$A:$A,ROW())))</f>
        <v/>
      </c>
      <c r="X1981" t="str">
        <f>IF($W1981="","",TRIM(INDEX(connections!$B:$B,ROW())))</f>
        <v/>
      </c>
      <c r="Y1981" t="str">
        <f t="shared" si="1593"/>
        <v/>
      </c>
      <c r="Z1981" t="str">
        <f t="shared" si="1594"/>
        <v/>
      </c>
      <c r="AA1981" t="str">
        <f t="shared" si="1595"/>
        <v/>
      </c>
      <c r="AB1981" t="str">
        <f t="shared" si="1596"/>
        <v/>
      </c>
      <c r="AC1981" t="str">
        <f t="shared" si="1597"/>
        <v/>
      </c>
      <c r="AD1981" t="str">
        <f t="shared" si="1598"/>
        <v/>
      </c>
      <c r="AE1981" t="str">
        <f t="shared" si="1599"/>
        <v/>
      </c>
      <c r="BF1981" t="str">
        <f t="shared" si="1600"/>
        <v/>
      </c>
      <c r="BG1981" t="str">
        <f t="shared" si="1601"/>
        <v/>
      </c>
      <c r="BH1981" t="str">
        <f t="shared" si="1602"/>
        <v/>
      </c>
      <c r="BI1981" t="str">
        <f t="shared" si="1603"/>
        <v/>
      </c>
      <c r="BJ1981" t="str">
        <f t="shared" si="1604"/>
        <v/>
      </c>
      <c r="BK1981" t="str">
        <f t="shared" si="1605"/>
        <v/>
      </c>
      <c r="BL1981" t="str">
        <f t="shared" si="1606"/>
        <v/>
      </c>
      <c r="BM1981" t="str">
        <f t="shared" si="1607"/>
        <v/>
      </c>
      <c r="BN1981" t="str">
        <f t="shared" si="1608"/>
        <v/>
      </c>
      <c r="BO1981" t="str">
        <f t="shared" si="1609"/>
        <v/>
      </c>
      <c r="BP1981" t="str">
        <f t="shared" si="1610"/>
        <v/>
      </c>
      <c r="BQ1981" t="str">
        <f t="shared" si="1611"/>
        <v/>
      </c>
      <c r="BR1981" t="str">
        <f t="shared" si="1612"/>
        <v/>
      </c>
      <c r="BS1981" t="str">
        <f t="shared" si="1613"/>
        <v/>
      </c>
      <c r="BT1981" t="str">
        <f t="shared" si="1614"/>
        <v/>
      </c>
    </row>
    <row r="1982" spans="20:72" x14ac:dyDescent="0.25">
      <c r="T1982" t="str">
        <f t="shared" si="1590"/>
        <v/>
      </c>
      <c r="U1982" t="str">
        <f t="shared" si="1591"/>
        <v/>
      </c>
      <c r="V1982" t="str">
        <f t="shared" si="1592"/>
        <v/>
      </c>
      <c r="W1982" t="str">
        <f>IF(TRIM(INDEX(connections!$A:$A,ROW()))="","",TRIM(INDEX(connections!$A:$A,ROW())))</f>
        <v/>
      </c>
      <c r="X1982" t="str">
        <f>IF($W1982="","",TRIM(INDEX(connections!$B:$B,ROW())))</f>
        <v/>
      </c>
      <c r="Y1982" t="str">
        <f t="shared" si="1593"/>
        <v/>
      </c>
      <c r="Z1982" t="str">
        <f t="shared" si="1594"/>
        <v/>
      </c>
      <c r="AA1982" t="str">
        <f t="shared" si="1595"/>
        <v/>
      </c>
      <c r="AB1982" t="str">
        <f t="shared" si="1596"/>
        <v/>
      </c>
      <c r="AC1982" t="str">
        <f t="shared" si="1597"/>
        <v/>
      </c>
      <c r="AD1982" t="str">
        <f t="shared" si="1598"/>
        <v/>
      </c>
      <c r="AE1982" t="str">
        <f t="shared" si="1599"/>
        <v/>
      </c>
      <c r="BF1982" t="str">
        <f t="shared" si="1600"/>
        <v/>
      </c>
      <c r="BG1982" t="str">
        <f t="shared" si="1601"/>
        <v/>
      </c>
      <c r="BH1982" t="str">
        <f t="shared" si="1602"/>
        <v/>
      </c>
      <c r="BI1982" t="str">
        <f t="shared" si="1603"/>
        <v/>
      </c>
      <c r="BJ1982" t="str">
        <f t="shared" si="1604"/>
        <v/>
      </c>
      <c r="BK1982" t="str">
        <f t="shared" si="1605"/>
        <v/>
      </c>
      <c r="BL1982" t="str">
        <f t="shared" si="1606"/>
        <v/>
      </c>
      <c r="BM1982" t="str">
        <f t="shared" si="1607"/>
        <v/>
      </c>
      <c r="BN1982" t="str">
        <f t="shared" si="1608"/>
        <v/>
      </c>
      <c r="BO1982" t="str">
        <f t="shared" si="1609"/>
        <v/>
      </c>
      <c r="BP1982" t="str">
        <f t="shared" si="1610"/>
        <v/>
      </c>
      <c r="BQ1982" t="str">
        <f t="shared" si="1611"/>
        <v/>
      </c>
      <c r="BR1982" t="str">
        <f t="shared" si="1612"/>
        <v/>
      </c>
      <c r="BS1982" t="str">
        <f t="shared" si="1613"/>
        <v/>
      </c>
      <c r="BT1982" t="str">
        <f t="shared" si="1614"/>
        <v/>
      </c>
    </row>
    <row r="1983" spans="20:72" x14ac:dyDescent="0.25">
      <c r="T1983" t="str">
        <f t="shared" si="1590"/>
        <v/>
      </c>
      <c r="U1983" t="str">
        <f t="shared" si="1591"/>
        <v/>
      </c>
      <c r="V1983" t="str">
        <f t="shared" si="1592"/>
        <v/>
      </c>
      <c r="W1983" t="str">
        <f>IF(TRIM(INDEX(connections!$A:$A,ROW()))="","",TRIM(INDEX(connections!$A:$A,ROW())))</f>
        <v/>
      </c>
      <c r="X1983" t="str">
        <f>IF($W1983="","",TRIM(INDEX(connections!$B:$B,ROW())))</f>
        <v/>
      </c>
      <c r="Y1983" t="str">
        <f t="shared" si="1593"/>
        <v/>
      </c>
      <c r="Z1983" t="str">
        <f t="shared" si="1594"/>
        <v/>
      </c>
      <c r="AA1983" t="str">
        <f t="shared" si="1595"/>
        <v/>
      </c>
      <c r="AB1983" t="str">
        <f t="shared" si="1596"/>
        <v/>
      </c>
      <c r="AC1983" t="str">
        <f t="shared" si="1597"/>
        <v/>
      </c>
      <c r="AD1983" t="str">
        <f t="shared" si="1598"/>
        <v/>
      </c>
      <c r="AE1983" t="str">
        <f t="shared" si="1599"/>
        <v/>
      </c>
      <c r="BF1983" t="str">
        <f t="shared" si="1600"/>
        <v/>
      </c>
      <c r="BG1983" t="str">
        <f t="shared" si="1601"/>
        <v/>
      </c>
      <c r="BH1983" t="str">
        <f t="shared" si="1602"/>
        <v/>
      </c>
      <c r="BI1983" t="str">
        <f t="shared" si="1603"/>
        <v/>
      </c>
      <c r="BJ1983" t="str">
        <f t="shared" si="1604"/>
        <v/>
      </c>
      <c r="BK1983" t="str">
        <f t="shared" si="1605"/>
        <v/>
      </c>
      <c r="BL1983" t="str">
        <f t="shared" si="1606"/>
        <v/>
      </c>
      <c r="BM1983" t="str">
        <f t="shared" si="1607"/>
        <v/>
      </c>
      <c r="BN1983" t="str">
        <f t="shared" si="1608"/>
        <v/>
      </c>
      <c r="BO1983" t="str">
        <f t="shared" si="1609"/>
        <v/>
      </c>
      <c r="BP1983" t="str">
        <f t="shared" si="1610"/>
        <v/>
      </c>
      <c r="BQ1983" t="str">
        <f t="shared" si="1611"/>
        <v/>
      </c>
      <c r="BR1983" t="str">
        <f t="shared" si="1612"/>
        <v/>
      </c>
      <c r="BS1983" t="str">
        <f t="shared" si="1613"/>
        <v/>
      </c>
      <c r="BT1983" t="str">
        <f t="shared" si="1614"/>
        <v/>
      </c>
    </row>
    <row r="1984" spans="20:72" x14ac:dyDescent="0.25">
      <c r="T1984" t="str">
        <f t="shared" si="1590"/>
        <v/>
      </c>
      <c r="U1984" t="str">
        <f t="shared" si="1591"/>
        <v/>
      </c>
      <c r="V1984" t="str">
        <f t="shared" si="1592"/>
        <v/>
      </c>
      <c r="W1984" t="str">
        <f>IF(TRIM(INDEX(connections!$A:$A,ROW()))="","",TRIM(INDEX(connections!$A:$A,ROW())))</f>
        <v/>
      </c>
      <c r="X1984" t="str">
        <f>IF($W1984="","",TRIM(INDEX(connections!$B:$B,ROW())))</f>
        <v/>
      </c>
      <c r="Y1984" t="str">
        <f t="shared" si="1593"/>
        <v/>
      </c>
      <c r="Z1984" t="str">
        <f t="shared" si="1594"/>
        <v/>
      </c>
      <c r="AA1984" t="str">
        <f t="shared" si="1595"/>
        <v/>
      </c>
      <c r="AB1984" t="str">
        <f t="shared" si="1596"/>
        <v/>
      </c>
      <c r="AC1984" t="str">
        <f t="shared" si="1597"/>
        <v/>
      </c>
      <c r="AD1984" t="str">
        <f t="shared" si="1598"/>
        <v/>
      </c>
      <c r="AE1984" t="str">
        <f t="shared" si="1599"/>
        <v/>
      </c>
      <c r="BF1984" t="str">
        <f t="shared" si="1600"/>
        <v/>
      </c>
      <c r="BG1984" t="str">
        <f t="shared" si="1601"/>
        <v/>
      </c>
      <c r="BH1984" t="str">
        <f t="shared" si="1602"/>
        <v/>
      </c>
      <c r="BI1984" t="str">
        <f t="shared" si="1603"/>
        <v/>
      </c>
      <c r="BJ1984" t="str">
        <f t="shared" si="1604"/>
        <v/>
      </c>
      <c r="BK1984" t="str">
        <f t="shared" si="1605"/>
        <v/>
      </c>
      <c r="BL1984" t="str">
        <f t="shared" si="1606"/>
        <v/>
      </c>
      <c r="BM1984" t="str">
        <f t="shared" si="1607"/>
        <v/>
      </c>
      <c r="BN1984" t="str">
        <f t="shared" si="1608"/>
        <v/>
      </c>
      <c r="BO1984" t="str">
        <f t="shared" si="1609"/>
        <v/>
      </c>
      <c r="BP1984" t="str">
        <f t="shared" si="1610"/>
        <v/>
      </c>
      <c r="BQ1984" t="str">
        <f t="shared" si="1611"/>
        <v/>
      </c>
      <c r="BR1984" t="str">
        <f t="shared" si="1612"/>
        <v/>
      </c>
      <c r="BS1984" t="str">
        <f t="shared" si="1613"/>
        <v/>
      </c>
      <c r="BT1984" t="str">
        <f t="shared" si="1614"/>
        <v/>
      </c>
    </row>
    <row r="1985" spans="20:72" x14ac:dyDescent="0.25">
      <c r="T1985" t="str">
        <f t="shared" si="1590"/>
        <v/>
      </c>
      <c r="U1985" t="str">
        <f t="shared" si="1591"/>
        <v/>
      </c>
      <c r="V1985" t="str">
        <f t="shared" si="1592"/>
        <v/>
      </c>
      <c r="W1985" t="str">
        <f>IF(TRIM(INDEX(connections!$A:$A,ROW()))="","",TRIM(INDEX(connections!$A:$A,ROW())))</f>
        <v/>
      </c>
      <c r="X1985" t="str">
        <f>IF($W1985="","",TRIM(INDEX(connections!$B:$B,ROW())))</f>
        <v/>
      </c>
      <c r="Y1985" t="str">
        <f t="shared" si="1593"/>
        <v/>
      </c>
      <c r="Z1985" t="str">
        <f t="shared" si="1594"/>
        <v/>
      </c>
      <c r="AA1985" t="str">
        <f t="shared" si="1595"/>
        <v/>
      </c>
      <c r="AB1985" t="str">
        <f t="shared" si="1596"/>
        <v/>
      </c>
      <c r="AC1985" t="str">
        <f t="shared" si="1597"/>
        <v/>
      </c>
      <c r="AD1985" t="str">
        <f t="shared" si="1598"/>
        <v/>
      </c>
      <c r="AE1985" t="str">
        <f t="shared" si="1599"/>
        <v/>
      </c>
      <c r="BF1985" t="str">
        <f t="shared" si="1600"/>
        <v/>
      </c>
      <c r="BG1985" t="str">
        <f t="shared" si="1601"/>
        <v/>
      </c>
      <c r="BH1985" t="str">
        <f t="shared" si="1602"/>
        <v/>
      </c>
      <c r="BI1985" t="str">
        <f t="shared" si="1603"/>
        <v/>
      </c>
      <c r="BJ1985" t="str">
        <f t="shared" si="1604"/>
        <v/>
      </c>
      <c r="BK1985" t="str">
        <f t="shared" si="1605"/>
        <v/>
      </c>
      <c r="BL1985" t="str">
        <f t="shared" si="1606"/>
        <v/>
      </c>
      <c r="BM1985" t="str">
        <f t="shared" si="1607"/>
        <v/>
      </c>
      <c r="BN1985" t="str">
        <f t="shared" si="1608"/>
        <v/>
      </c>
      <c r="BO1985" t="str">
        <f t="shared" si="1609"/>
        <v/>
      </c>
      <c r="BP1985" t="str">
        <f t="shared" si="1610"/>
        <v/>
      </c>
      <c r="BQ1985" t="str">
        <f t="shared" si="1611"/>
        <v/>
      </c>
      <c r="BR1985" t="str">
        <f t="shared" si="1612"/>
        <v/>
      </c>
      <c r="BS1985" t="str">
        <f t="shared" si="1613"/>
        <v/>
      </c>
      <c r="BT1985" t="str">
        <f t="shared" si="1614"/>
        <v/>
      </c>
    </row>
    <row r="1986" spans="20:72" x14ac:dyDescent="0.25">
      <c r="T1986" t="str">
        <f t="shared" ref="T1986:T2049" si="1615">IF($Y1986="","",INDEX($B$2:$B$1500,$Y1986))</f>
        <v/>
      </c>
      <c r="U1986" t="str">
        <f t="shared" ref="U1986:U2049" si="1616">IF($Z1986="","",INDEX($B$2:$B$1500,$Z1986))</f>
        <v/>
      </c>
      <c r="V1986" t="str">
        <f t="shared" ref="V1986:V2049" si="1617">IF(OR($T1986="",$U1986=""),"",$U1986-$T1986)</f>
        <v/>
      </c>
      <c r="W1986" t="str">
        <f>IF(TRIM(INDEX(connections!$A:$A,ROW()))="","",TRIM(INDEX(connections!$A:$A,ROW())))</f>
        <v/>
      </c>
      <c r="X1986" t="str">
        <f>IF($W1986="","",TRIM(INDEX(connections!$B:$B,ROW())))</f>
        <v/>
      </c>
      <c r="Y1986" t="str">
        <f t="shared" ref="Y1986:Y2049" si="1618">IF($W1986="","",IFERROR(MATCH($W1986,$A$2:$A$1500,0),""))</f>
        <v/>
      </c>
      <c r="Z1986" t="str">
        <f t="shared" ref="Z1986:Z2049" si="1619">IF($X1986="","",IFERROR(MATCH($X1986,$A$2:$A$1500,0),""))</f>
        <v/>
      </c>
      <c r="AA1986" t="str">
        <f t="shared" ref="AA1986:AA2049" si="1620">IF($Y1986="","",INDEX($P$2:$P$1500,$Y1986))</f>
        <v/>
      </c>
      <c r="AB1986" t="str">
        <f t="shared" ref="AB1986:AB2049" si="1621">IF($Z1986="","",INDEX($P$2:$P$1500,$Z1986))</f>
        <v/>
      </c>
      <c r="AC1986" t="str">
        <f t="shared" ref="AC1986:AC2049" si="1622">IF(AND($AA1986="Yes",$AB1986="Yes"),1,"")</f>
        <v/>
      </c>
      <c r="AD1986" t="str">
        <f t="shared" ref="AD1986:AD2049" si="1623">IF(OR($Y1986="",$Z1986=""),"",IF(INDEX($C$2:$C$1500,$Y1986)=INDEX($C$2:$C$1500,$Z1986),0,1))</f>
        <v/>
      </c>
      <c r="AE1986" t="str">
        <f t="shared" ref="AE1986:AE2049" si="1624">IF($AC1986&lt;&gt;1,"",IF(AND(INDEX($AG$2:$AG$1500,$Y1986)=1,INDEX($AG$2:$AG$1500,$Z1986)=1),1,""))</f>
        <v/>
      </c>
      <c r="BF1986" t="str">
        <f t="shared" ref="BF1986:BF2049" si="1625">IF($Z1986="","",INDEX($AO$2:$AO$1500,$Z1986))</f>
        <v/>
      </c>
      <c r="BG1986" t="str">
        <f t="shared" ref="BG1986:BG2049" si="1626">IF($Z1986="","",INDEX($AP$2:$AP$1500,$Z1986))</f>
        <v/>
      </c>
      <c r="BH1986" t="str">
        <f t="shared" ref="BH1986:BH2049" si="1627">IF($Z1986="","",INDEX($AQ$2:$AQ$1500,$Z1986))</f>
        <v/>
      </c>
      <c r="BI1986" t="str">
        <f t="shared" ref="BI1986:BI2049" si="1628">IF($Z1986="","",INDEX($AR$2:$AR$1500,$Z1986))</f>
        <v/>
      </c>
      <c r="BJ1986" t="str">
        <f t="shared" ref="BJ1986:BJ2049" si="1629">IF($Z1986="","",INDEX($AS$2:$AS$1500,$Z1986))</f>
        <v/>
      </c>
      <c r="BK1986" t="str">
        <f t="shared" ref="BK1986:BK2049" si="1630">IF($Z1986="","",INDEX($AT$2:$AT$1500,$Z1986))</f>
        <v/>
      </c>
      <c r="BL1986" t="str">
        <f t="shared" ref="BL1986:BL2049" si="1631">IF($Z1986="","",INDEX($AU$2:$AU$1500,$Z1986))</f>
        <v/>
      </c>
      <c r="BM1986" t="str">
        <f t="shared" ref="BM1986:BM2049" si="1632">IF($Z1986="","",INDEX($AV$2:$AV$1500,$Z1986))</f>
        <v/>
      </c>
      <c r="BN1986" t="str">
        <f t="shared" ref="BN1986:BN2049" si="1633">IF($Z1986="","",INDEX($AW$2:$AW$1500,$Z1986))</f>
        <v/>
      </c>
      <c r="BO1986" t="str">
        <f t="shared" ref="BO1986:BO2049" si="1634">IF($Z1986="","",INDEX($AX$2:$AX$1500,$Z1986))</f>
        <v/>
      </c>
      <c r="BP1986" t="str">
        <f t="shared" ref="BP1986:BP2049" si="1635">IF($Z1986="","",INDEX($AY$2:$AY$1500,$Z1986))</f>
        <v/>
      </c>
      <c r="BQ1986" t="str">
        <f t="shared" ref="BQ1986:BQ2049" si="1636">IF($Z1986="","",INDEX($AZ$2:$AZ$1500,$Z1986))</f>
        <v/>
      </c>
      <c r="BR1986" t="str">
        <f t="shared" ref="BR1986:BR2049" si="1637">IF($Z1986="","",INDEX($BA$2:$BA$1500,$Z1986))</f>
        <v/>
      </c>
      <c r="BS1986" t="str">
        <f t="shared" ref="BS1986:BS2049" si="1638">IF($Z1986="","",INDEX($BB$2:$BB$1500,$Z1986))</f>
        <v/>
      </c>
      <c r="BT1986" t="str">
        <f t="shared" ref="BT1986:BT2049" si="1639">IF($Z1986="","",INDEX($BC$2:$BC$1500,$Z1986))</f>
        <v/>
      </c>
    </row>
    <row r="1987" spans="20:72" x14ac:dyDescent="0.25">
      <c r="T1987" t="str">
        <f t="shared" si="1615"/>
        <v/>
      </c>
      <c r="U1987" t="str">
        <f t="shared" si="1616"/>
        <v/>
      </c>
      <c r="V1987" t="str">
        <f t="shared" si="1617"/>
        <v/>
      </c>
      <c r="W1987" t="str">
        <f>IF(TRIM(INDEX(connections!$A:$A,ROW()))="","",TRIM(INDEX(connections!$A:$A,ROW())))</f>
        <v/>
      </c>
      <c r="X1987" t="str">
        <f>IF($W1987="","",TRIM(INDEX(connections!$B:$B,ROW())))</f>
        <v/>
      </c>
      <c r="Y1987" t="str">
        <f t="shared" si="1618"/>
        <v/>
      </c>
      <c r="Z1987" t="str">
        <f t="shared" si="1619"/>
        <v/>
      </c>
      <c r="AA1987" t="str">
        <f t="shared" si="1620"/>
        <v/>
      </c>
      <c r="AB1987" t="str">
        <f t="shared" si="1621"/>
        <v/>
      </c>
      <c r="AC1987" t="str">
        <f t="shared" si="1622"/>
        <v/>
      </c>
      <c r="AD1987" t="str">
        <f t="shared" si="1623"/>
        <v/>
      </c>
      <c r="AE1987" t="str">
        <f t="shared" si="1624"/>
        <v/>
      </c>
      <c r="BF1987" t="str">
        <f t="shared" si="1625"/>
        <v/>
      </c>
      <c r="BG1987" t="str">
        <f t="shared" si="1626"/>
        <v/>
      </c>
      <c r="BH1987" t="str">
        <f t="shared" si="1627"/>
        <v/>
      </c>
      <c r="BI1987" t="str">
        <f t="shared" si="1628"/>
        <v/>
      </c>
      <c r="BJ1987" t="str">
        <f t="shared" si="1629"/>
        <v/>
      </c>
      <c r="BK1987" t="str">
        <f t="shared" si="1630"/>
        <v/>
      </c>
      <c r="BL1987" t="str">
        <f t="shared" si="1631"/>
        <v/>
      </c>
      <c r="BM1987" t="str">
        <f t="shared" si="1632"/>
        <v/>
      </c>
      <c r="BN1987" t="str">
        <f t="shared" si="1633"/>
        <v/>
      </c>
      <c r="BO1987" t="str">
        <f t="shared" si="1634"/>
        <v/>
      </c>
      <c r="BP1987" t="str">
        <f t="shared" si="1635"/>
        <v/>
      </c>
      <c r="BQ1987" t="str">
        <f t="shared" si="1636"/>
        <v/>
      </c>
      <c r="BR1987" t="str">
        <f t="shared" si="1637"/>
        <v/>
      </c>
      <c r="BS1987" t="str">
        <f t="shared" si="1638"/>
        <v/>
      </c>
      <c r="BT1987" t="str">
        <f t="shared" si="1639"/>
        <v/>
      </c>
    </row>
    <row r="1988" spans="20:72" x14ac:dyDescent="0.25">
      <c r="T1988" t="str">
        <f t="shared" si="1615"/>
        <v/>
      </c>
      <c r="U1988" t="str">
        <f t="shared" si="1616"/>
        <v/>
      </c>
      <c r="V1988" t="str">
        <f t="shared" si="1617"/>
        <v/>
      </c>
      <c r="W1988" t="str">
        <f>IF(TRIM(INDEX(connections!$A:$A,ROW()))="","",TRIM(INDEX(connections!$A:$A,ROW())))</f>
        <v/>
      </c>
      <c r="X1988" t="str">
        <f>IF($W1988="","",TRIM(INDEX(connections!$B:$B,ROW())))</f>
        <v/>
      </c>
      <c r="Y1988" t="str">
        <f t="shared" si="1618"/>
        <v/>
      </c>
      <c r="Z1988" t="str">
        <f t="shared" si="1619"/>
        <v/>
      </c>
      <c r="AA1988" t="str">
        <f t="shared" si="1620"/>
        <v/>
      </c>
      <c r="AB1988" t="str">
        <f t="shared" si="1621"/>
        <v/>
      </c>
      <c r="AC1988" t="str">
        <f t="shared" si="1622"/>
        <v/>
      </c>
      <c r="AD1988" t="str">
        <f t="shared" si="1623"/>
        <v/>
      </c>
      <c r="AE1988" t="str">
        <f t="shared" si="1624"/>
        <v/>
      </c>
      <c r="BF1988" t="str">
        <f t="shared" si="1625"/>
        <v/>
      </c>
      <c r="BG1988" t="str">
        <f t="shared" si="1626"/>
        <v/>
      </c>
      <c r="BH1988" t="str">
        <f t="shared" si="1627"/>
        <v/>
      </c>
      <c r="BI1988" t="str">
        <f t="shared" si="1628"/>
        <v/>
      </c>
      <c r="BJ1988" t="str">
        <f t="shared" si="1629"/>
        <v/>
      </c>
      <c r="BK1988" t="str">
        <f t="shared" si="1630"/>
        <v/>
      </c>
      <c r="BL1988" t="str">
        <f t="shared" si="1631"/>
        <v/>
      </c>
      <c r="BM1988" t="str">
        <f t="shared" si="1632"/>
        <v/>
      </c>
      <c r="BN1988" t="str">
        <f t="shared" si="1633"/>
        <v/>
      </c>
      <c r="BO1988" t="str">
        <f t="shared" si="1634"/>
        <v/>
      </c>
      <c r="BP1988" t="str">
        <f t="shared" si="1635"/>
        <v/>
      </c>
      <c r="BQ1988" t="str">
        <f t="shared" si="1636"/>
        <v/>
      </c>
      <c r="BR1988" t="str">
        <f t="shared" si="1637"/>
        <v/>
      </c>
      <c r="BS1988" t="str">
        <f t="shared" si="1638"/>
        <v/>
      </c>
      <c r="BT1988" t="str">
        <f t="shared" si="1639"/>
        <v/>
      </c>
    </row>
    <row r="1989" spans="20:72" x14ac:dyDescent="0.25">
      <c r="T1989" t="str">
        <f t="shared" si="1615"/>
        <v/>
      </c>
      <c r="U1989" t="str">
        <f t="shared" si="1616"/>
        <v/>
      </c>
      <c r="V1989" t="str">
        <f t="shared" si="1617"/>
        <v/>
      </c>
      <c r="W1989" t="str">
        <f>IF(TRIM(INDEX(connections!$A:$A,ROW()))="","",TRIM(INDEX(connections!$A:$A,ROW())))</f>
        <v/>
      </c>
      <c r="X1989" t="str">
        <f>IF($W1989="","",TRIM(INDEX(connections!$B:$B,ROW())))</f>
        <v/>
      </c>
      <c r="Y1989" t="str">
        <f t="shared" si="1618"/>
        <v/>
      </c>
      <c r="Z1989" t="str">
        <f t="shared" si="1619"/>
        <v/>
      </c>
      <c r="AA1989" t="str">
        <f t="shared" si="1620"/>
        <v/>
      </c>
      <c r="AB1989" t="str">
        <f t="shared" si="1621"/>
        <v/>
      </c>
      <c r="AC1989" t="str">
        <f t="shared" si="1622"/>
        <v/>
      </c>
      <c r="AD1989" t="str">
        <f t="shared" si="1623"/>
        <v/>
      </c>
      <c r="AE1989" t="str">
        <f t="shared" si="1624"/>
        <v/>
      </c>
      <c r="BF1989" t="str">
        <f t="shared" si="1625"/>
        <v/>
      </c>
      <c r="BG1989" t="str">
        <f t="shared" si="1626"/>
        <v/>
      </c>
      <c r="BH1989" t="str">
        <f t="shared" si="1627"/>
        <v/>
      </c>
      <c r="BI1989" t="str">
        <f t="shared" si="1628"/>
        <v/>
      </c>
      <c r="BJ1989" t="str">
        <f t="shared" si="1629"/>
        <v/>
      </c>
      <c r="BK1989" t="str">
        <f t="shared" si="1630"/>
        <v/>
      </c>
      <c r="BL1989" t="str">
        <f t="shared" si="1631"/>
        <v/>
      </c>
      <c r="BM1989" t="str">
        <f t="shared" si="1632"/>
        <v/>
      </c>
      <c r="BN1989" t="str">
        <f t="shared" si="1633"/>
        <v/>
      </c>
      <c r="BO1989" t="str">
        <f t="shared" si="1634"/>
        <v/>
      </c>
      <c r="BP1989" t="str">
        <f t="shared" si="1635"/>
        <v/>
      </c>
      <c r="BQ1989" t="str">
        <f t="shared" si="1636"/>
        <v/>
      </c>
      <c r="BR1989" t="str">
        <f t="shared" si="1637"/>
        <v/>
      </c>
      <c r="BS1989" t="str">
        <f t="shared" si="1638"/>
        <v/>
      </c>
      <c r="BT1989" t="str">
        <f t="shared" si="1639"/>
        <v/>
      </c>
    </row>
    <row r="1990" spans="20:72" x14ac:dyDescent="0.25">
      <c r="T1990" t="str">
        <f t="shared" si="1615"/>
        <v/>
      </c>
      <c r="U1990" t="str">
        <f t="shared" si="1616"/>
        <v/>
      </c>
      <c r="V1990" t="str">
        <f t="shared" si="1617"/>
        <v/>
      </c>
      <c r="W1990" t="str">
        <f>IF(TRIM(INDEX(connections!$A:$A,ROW()))="","",TRIM(INDEX(connections!$A:$A,ROW())))</f>
        <v/>
      </c>
      <c r="X1990" t="str">
        <f>IF($W1990="","",TRIM(INDEX(connections!$B:$B,ROW())))</f>
        <v/>
      </c>
      <c r="Y1990" t="str">
        <f t="shared" si="1618"/>
        <v/>
      </c>
      <c r="Z1990" t="str">
        <f t="shared" si="1619"/>
        <v/>
      </c>
      <c r="AA1990" t="str">
        <f t="shared" si="1620"/>
        <v/>
      </c>
      <c r="AB1990" t="str">
        <f t="shared" si="1621"/>
        <v/>
      </c>
      <c r="AC1990" t="str">
        <f t="shared" si="1622"/>
        <v/>
      </c>
      <c r="AD1990" t="str">
        <f t="shared" si="1623"/>
        <v/>
      </c>
      <c r="AE1990" t="str">
        <f t="shared" si="1624"/>
        <v/>
      </c>
      <c r="BF1990" t="str">
        <f t="shared" si="1625"/>
        <v/>
      </c>
      <c r="BG1990" t="str">
        <f t="shared" si="1626"/>
        <v/>
      </c>
      <c r="BH1990" t="str">
        <f t="shared" si="1627"/>
        <v/>
      </c>
      <c r="BI1990" t="str">
        <f t="shared" si="1628"/>
        <v/>
      </c>
      <c r="BJ1990" t="str">
        <f t="shared" si="1629"/>
        <v/>
      </c>
      <c r="BK1990" t="str">
        <f t="shared" si="1630"/>
        <v/>
      </c>
      <c r="BL1990" t="str">
        <f t="shared" si="1631"/>
        <v/>
      </c>
      <c r="BM1990" t="str">
        <f t="shared" si="1632"/>
        <v/>
      </c>
      <c r="BN1990" t="str">
        <f t="shared" si="1633"/>
        <v/>
      </c>
      <c r="BO1990" t="str">
        <f t="shared" si="1634"/>
        <v/>
      </c>
      <c r="BP1990" t="str">
        <f t="shared" si="1635"/>
        <v/>
      </c>
      <c r="BQ1990" t="str">
        <f t="shared" si="1636"/>
        <v/>
      </c>
      <c r="BR1990" t="str">
        <f t="shared" si="1637"/>
        <v/>
      </c>
      <c r="BS1990" t="str">
        <f t="shared" si="1638"/>
        <v/>
      </c>
      <c r="BT1990" t="str">
        <f t="shared" si="1639"/>
        <v/>
      </c>
    </row>
    <row r="1991" spans="20:72" x14ac:dyDescent="0.25">
      <c r="T1991" t="str">
        <f t="shared" si="1615"/>
        <v/>
      </c>
      <c r="U1991" t="str">
        <f t="shared" si="1616"/>
        <v/>
      </c>
      <c r="V1991" t="str">
        <f t="shared" si="1617"/>
        <v/>
      </c>
      <c r="W1991" t="str">
        <f>IF(TRIM(INDEX(connections!$A:$A,ROW()))="","",TRIM(INDEX(connections!$A:$A,ROW())))</f>
        <v/>
      </c>
      <c r="X1991" t="str">
        <f>IF($W1991="","",TRIM(INDEX(connections!$B:$B,ROW())))</f>
        <v/>
      </c>
      <c r="Y1991" t="str">
        <f t="shared" si="1618"/>
        <v/>
      </c>
      <c r="Z1991" t="str">
        <f t="shared" si="1619"/>
        <v/>
      </c>
      <c r="AA1991" t="str">
        <f t="shared" si="1620"/>
        <v/>
      </c>
      <c r="AB1991" t="str">
        <f t="shared" si="1621"/>
        <v/>
      </c>
      <c r="AC1991" t="str">
        <f t="shared" si="1622"/>
        <v/>
      </c>
      <c r="AD1991" t="str">
        <f t="shared" si="1623"/>
        <v/>
      </c>
      <c r="AE1991" t="str">
        <f t="shared" si="1624"/>
        <v/>
      </c>
      <c r="BF1991" t="str">
        <f t="shared" si="1625"/>
        <v/>
      </c>
      <c r="BG1991" t="str">
        <f t="shared" si="1626"/>
        <v/>
      </c>
      <c r="BH1991" t="str">
        <f t="shared" si="1627"/>
        <v/>
      </c>
      <c r="BI1991" t="str">
        <f t="shared" si="1628"/>
        <v/>
      </c>
      <c r="BJ1991" t="str">
        <f t="shared" si="1629"/>
        <v/>
      </c>
      <c r="BK1991" t="str">
        <f t="shared" si="1630"/>
        <v/>
      </c>
      <c r="BL1991" t="str">
        <f t="shared" si="1631"/>
        <v/>
      </c>
      <c r="BM1991" t="str">
        <f t="shared" si="1632"/>
        <v/>
      </c>
      <c r="BN1991" t="str">
        <f t="shared" si="1633"/>
        <v/>
      </c>
      <c r="BO1991" t="str">
        <f t="shared" si="1634"/>
        <v/>
      </c>
      <c r="BP1991" t="str">
        <f t="shared" si="1635"/>
        <v/>
      </c>
      <c r="BQ1991" t="str">
        <f t="shared" si="1636"/>
        <v/>
      </c>
      <c r="BR1991" t="str">
        <f t="shared" si="1637"/>
        <v/>
      </c>
      <c r="BS1991" t="str">
        <f t="shared" si="1638"/>
        <v/>
      </c>
      <c r="BT1991" t="str">
        <f t="shared" si="1639"/>
        <v/>
      </c>
    </row>
    <row r="1992" spans="20:72" x14ac:dyDescent="0.25">
      <c r="T1992" t="str">
        <f t="shared" si="1615"/>
        <v/>
      </c>
      <c r="U1992" t="str">
        <f t="shared" si="1616"/>
        <v/>
      </c>
      <c r="V1992" t="str">
        <f t="shared" si="1617"/>
        <v/>
      </c>
      <c r="W1992" t="str">
        <f>IF(TRIM(INDEX(connections!$A:$A,ROW()))="","",TRIM(INDEX(connections!$A:$A,ROW())))</f>
        <v/>
      </c>
      <c r="X1992" t="str">
        <f>IF($W1992="","",TRIM(INDEX(connections!$B:$B,ROW())))</f>
        <v/>
      </c>
      <c r="Y1992" t="str">
        <f t="shared" si="1618"/>
        <v/>
      </c>
      <c r="Z1992" t="str">
        <f t="shared" si="1619"/>
        <v/>
      </c>
      <c r="AA1992" t="str">
        <f t="shared" si="1620"/>
        <v/>
      </c>
      <c r="AB1992" t="str">
        <f t="shared" si="1621"/>
        <v/>
      </c>
      <c r="AC1992" t="str">
        <f t="shared" si="1622"/>
        <v/>
      </c>
      <c r="AD1992" t="str">
        <f t="shared" si="1623"/>
        <v/>
      </c>
      <c r="AE1992" t="str">
        <f t="shared" si="1624"/>
        <v/>
      </c>
      <c r="BF1992" t="str">
        <f t="shared" si="1625"/>
        <v/>
      </c>
      <c r="BG1992" t="str">
        <f t="shared" si="1626"/>
        <v/>
      </c>
      <c r="BH1992" t="str">
        <f t="shared" si="1627"/>
        <v/>
      </c>
      <c r="BI1992" t="str">
        <f t="shared" si="1628"/>
        <v/>
      </c>
      <c r="BJ1992" t="str">
        <f t="shared" si="1629"/>
        <v/>
      </c>
      <c r="BK1992" t="str">
        <f t="shared" si="1630"/>
        <v/>
      </c>
      <c r="BL1992" t="str">
        <f t="shared" si="1631"/>
        <v/>
      </c>
      <c r="BM1992" t="str">
        <f t="shared" si="1632"/>
        <v/>
      </c>
      <c r="BN1992" t="str">
        <f t="shared" si="1633"/>
        <v/>
      </c>
      <c r="BO1992" t="str">
        <f t="shared" si="1634"/>
        <v/>
      </c>
      <c r="BP1992" t="str">
        <f t="shared" si="1635"/>
        <v/>
      </c>
      <c r="BQ1992" t="str">
        <f t="shared" si="1636"/>
        <v/>
      </c>
      <c r="BR1992" t="str">
        <f t="shared" si="1637"/>
        <v/>
      </c>
      <c r="BS1992" t="str">
        <f t="shared" si="1638"/>
        <v/>
      </c>
      <c r="BT1992" t="str">
        <f t="shared" si="1639"/>
        <v/>
      </c>
    </row>
    <row r="1993" spans="20:72" x14ac:dyDescent="0.25">
      <c r="T1993" t="str">
        <f t="shared" si="1615"/>
        <v/>
      </c>
      <c r="U1993" t="str">
        <f t="shared" si="1616"/>
        <v/>
      </c>
      <c r="V1993" t="str">
        <f t="shared" si="1617"/>
        <v/>
      </c>
      <c r="W1993" t="str">
        <f>IF(TRIM(INDEX(connections!$A:$A,ROW()))="","",TRIM(INDEX(connections!$A:$A,ROW())))</f>
        <v/>
      </c>
      <c r="X1993" t="str">
        <f>IF($W1993="","",TRIM(INDEX(connections!$B:$B,ROW())))</f>
        <v/>
      </c>
      <c r="Y1993" t="str">
        <f t="shared" si="1618"/>
        <v/>
      </c>
      <c r="Z1993" t="str">
        <f t="shared" si="1619"/>
        <v/>
      </c>
      <c r="AA1993" t="str">
        <f t="shared" si="1620"/>
        <v/>
      </c>
      <c r="AB1993" t="str">
        <f t="shared" si="1621"/>
        <v/>
      </c>
      <c r="AC1993" t="str">
        <f t="shared" si="1622"/>
        <v/>
      </c>
      <c r="AD1993" t="str">
        <f t="shared" si="1623"/>
        <v/>
      </c>
      <c r="AE1993" t="str">
        <f t="shared" si="1624"/>
        <v/>
      </c>
      <c r="BF1993" t="str">
        <f t="shared" si="1625"/>
        <v/>
      </c>
      <c r="BG1993" t="str">
        <f t="shared" si="1626"/>
        <v/>
      </c>
      <c r="BH1993" t="str">
        <f t="shared" si="1627"/>
        <v/>
      </c>
      <c r="BI1993" t="str">
        <f t="shared" si="1628"/>
        <v/>
      </c>
      <c r="BJ1993" t="str">
        <f t="shared" si="1629"/>
        <v/>
      </c>
      <c r="BK1993" t="str">
        <f t="shared" si="1630"/>
        <v/>
      </c>
      <c r="BL1993" t="str">
        <f t="shared" si="1631"/>
        <v/>
      </c>
      <c r="BM1993" t="str">
        <f t="shared" si="1632"/>
        <v/>
      </c>
      <c r="BN1993" t="str">
        <f t="shared" si="1633"/>
        <v/>
      </c>
      <c r="BO1993" t="str">
        <f t="shared" si="1634"/>
        <v/>
      </c>
      <c r="BP1993" t="str">
        <f t="shared" si="1635"/>
        <v/>
      </c>
      <c r="BQ1993" t="str">
        <f t="shared" si="1636"/>
        <v/>
      </c>
      <c r="BR1993" t="str">
        <f t="shared" si="1637"/>
        <v/>
      </c>
      <c r="BS1993" t="str">
        <f t="shared" si="1638"/>
        <v/>
      </c>
      <c r="BT1993" t="str">
        <f t="shared" si="1639"/>
        <v/>
      </c>
    </row>
    <row r="1994" spans="20:72" x14ac:dyDescent="0.25">
      <c r="T1994" t="str">
        <f t="shared" si="1615"/>
        <v/>
      </c>
      <c r="U1994" t="str">
        <f t="shared" si="1616"/>
        <v/>
      </c>
      <c r="V1994" t="str">
        <f t="shared" si="1617"/>
        <v/>
      </c>
      <c r="W1994" t="str">
        <f>IF(TRIM(INDEX(connections!$A:$A,ROW()))="","",TRIM(INDEX(connections!$A:$A,ROW())))</f>
        <v/>
      </c>
      <c r="X1994" t="str">
        <f>IF($W1994="","",TRIM(INDEX(connections!$B:$B,ROW())))</f>
        <v/>
      </c>
      <c r="Y1994" t="str">
        <f t="shared" si="1618"/>
        <v/>
      </c>
      <c r="Z1994" t="str">
        <f t="shared" si="1619"/>
        <v/>
      </c>
      <c r="AA1994" t="str">
        <f t="shared" si="1620"/>
        <v/>
      </c>
      <c r="AB1994" t="str">
        <f t="shared" si="1621"/>
        <v/>
      </c>
      <c r="AC1994" t="str">
        <f t="shared" si="1622"/>
        <v/>
      </c>
      <c r="AD1994" t="str">
        <f t="shared" si="1623"/>
        <v/>
      </c>
      <c r="AE1994" t="str">
        <f t="shared" si="1624"/>
        <v/>
      </c>
      <c r="BF1994" t="str">
        <f t="shared" si="1625"/>
        <v/>
      </c>
      <c r="BG1994" t="str">
        <f t="shared" si="1626"/>
        <v/>
      </c>
      <c r="BH1994" t="str">
        <f t="shared" si="1627"/>
        <v/>
      </c>
      <c r="BI1994" t="str">
        <f t="shared" si="1628"/>
        <v/>
      </c>
      <c r="BJ1994" t="str">
        <f t="shared" si="1629"/>
        <v/>
      </c>
      <c r="BK1994" t="str">
        <f t="shared" si="1630"/>
        <v/>
      </c>
      <c r="BL1994" t="str">
        <f t="shared" si="1631"/>
        <v/>
      </c>
      <c r="BM1994" t="str">
        <f t="shared" si="1632"/>
        <v/>
      </c>
      <c r="BN1994" t="str">
        <f t="shared" si="1633"/>
        <v/>
      </c>
      <c r="BO1994" t="str">
        <f t="shared" si="1634"/>
        <v/>
      </c>
      <c r="BP1994" t="str">
        <f t="shared" si="1635"/>
        <v/>
      </c>
      <c r="BQ1994" t="str">
        <f t="shared" si="1636"/>
        <v/>
      </c>
      <c r="BR1994" t="str">
        <f t="shared" si="1637"/>
        <v/>
      </c>
      <c r="BS1994" t="str">
        <f t="shared" si="1638"/>
        <v/>
      </c>
      <c r="BT1994" t="str">
        <f t="shared" si="1639"/>
        <v/>
      </c>
    </row>
    <row r="1995" spans="20:72" x14ac:dyDescent="0.25">
      <c r="T1995" t="str">
        <f t="shared" si="1615"/>
        <v/>
      </c>
      <c r="U1995" t="str">
        <f t="shared" si="1616"/>
        <v/>
      </c>
      <c r="V1995" t="str">
        <f t="shared" si="1617"/>
        <v/>
      </c>
      <c r="W1995" t="str">
        <f>IF(TRIM(INDEX(connections!$A:$A,ROW()))="","",TRIM(INDEX(connections!$A:$A,ROW())))</f>
        <v/>
      </c>
      <c r="X1995" t="str">
        <f>IF($W1995="","",TRIM(INDEX(connections!$B:$B,ROW())))</f>
        <v/>
      </c>
      <c r="Y1995" t="str">
        <f t="shared" si="1618"/>
        <v/>
      </c>
      <c r="Z1995" t="str">
        <f t="shared" si="1619"/>
        <v/>
      </c>
      <c r="AA1995" t="str">
        <f t="shared" si="1620"/>
        <v/>
      </c>
      <c r="AB1995" t="str">
        <f t="shared" si="1621"/>
        <v/>
      </c>
      <c r="AC1995" t="str">
        <f t="shared" si="1622"/>
        <v/>
      </c>
      <c r="AD1995" t="str">
        <f t="shared" si="1623"/>
        <v/>
      </c>
      <c r="AE1995" t="str">
        <f t="shared" si="1624"/>
        <v/>
      </c>
      <c r="BF1995" t="str">
        <f t="shared" si="1625"/>
        <v/>
      </c>
      <c r="BG1995" t="str">
        <f t="shared" si="1626"/>
        <v/>
      </c>
      <c r="BH1995" t="str">
        <f t="shared" si="1627"/>
        <v/>
      </c>
      <c r="BI1995" t="str">
        <f t="shared" si="1628"/>
        <v/>
      </c>
      <c r="BJ1995" t="str">
        <f t="shared" si="1629"/>
        <v/>
      </c>
      <c r="BK1995" t="str">
        <f t="shared" si="1630"/>
        <v/>
      </c>
      <c r="BL1995" t="str">
        <f t="shared" si="1631"/>
        <v/>
      </c>
      <c r="BM1995" t="str">
        <f t="shared" si="1632"/>
        <v/>
      </c>
      <c r="BN1995" t="str">
        <f t="shared" si="1633"/>
        <v/>
      </c>
      <c r="BO1995" t="str">
        <f t="shared" si="1634"/>
        <v/>
      </c>
      <c r="BP1995" t="str">
        <f t="shared" si="1635"/>
        <v/>
      </c>
      <c r="BQ1995" t="str">
        <f t="shared" si="1636"/>
        <v/>
      </c>
      <c r="BR1995" t="str">
        <f t="shared" si="1637"/>
        <v/>
      </c>
      <c r="BS1995" t="str">
        <f t="shared" si="1638"/>
        <v/>
      </c>
      <c r="BT1995" t="str">
        <f t="shared" si="1639"/>
        <v/>
      </c>
    </row>
    <row r="1996" spans="20:72" x14ac:dyDescent="0.25">
      <c r="T1996" t="str">
        <f t="shared" si="1615"/>
        <v/>
      </c>
      <c r="U1996" t="str">
        <f t="shared" si="1616"/>
        <v/>
      </c>
      <c r="V1996" t="str">
        <f t="shared" si="1617"/>
        <v/>
      </c>
      <c r="W1996" t="str">
        <f>IF(TRIM(INDEX(connections!$A:$A,ROW()))="","",TRIM(INDEX(connections!$A:$A,ROW())))</f>
        <v/>
      </c>
      <c r="X1996" t="str">
        <f>IF($W1996="","",TRIM(INDEX(connections!$B:$B,ROW())))</f>
        <v/>
      </c>
      <c r="Y1996" t="str">
        <f t="shared" si="1618"/>
        <v/>
      </c>
      <c r="Z1996" t="str">
        <f t="shared" si="1619"/>
        <v/>
      </c>
      <c r="AA1996" t="str">
        <f t="shared" si="1620"/>
        <v/>
      </c>
      <c r="AB1996" t="str">
        <f t="shared" si="1621"/>
        <v/>
      </c>
      <c r="AC1996" t="str">
        <f t="shared" si="1622"/>
        <v/>
      </c>
      <c r="AD1996" t="str">
        <f t="shared" si="1623"/>
        <v/>
      </c>
      <c r="AE1996" t="str">
        <f t="shared" si="1624"/>
        <v/>
      </c>
      <c r="BF1996" t="str">
        <f t="shared" si="1625"/>
        <v/>
      </c>
      <c r="BG1996" t="str">
        <f t="shared" si="1626"/>
        <v/>
      </c>
      <c r="BH1996" t="str">
        <f t="shared" si="1627"/>
        <v/>
      </c>
      <c r="BI1996" t="str">
        <f t="shared" si="1628"/>
        <v/>
      </c>
      <c r="BJ1996" t="str">
        <f t="shared" si="1629"/>
        <v/>
      </c>
      <c r="BK1996" t="str">
        <f t="shared" si="1630"/>
        <v/>
      </c>
      <c r="BL1996" t="str">
        <f t="shared" si="1631"/>
        <v/>
      </c>
      <c r="BM1996" t="str">
        <f t="shared" si="1632"/>
        <v/>
      </c>
      <c r="BN1996" t="str">
        <f t="shared" si="1633"/>
        <v/>
      </c>
      <c r="BO1996" t="str">
        <f t="shared" si="1634"/>
        <v/>
      </c>
      <c r="BP1996" t="str">
        <f t="shared" si="1635"/>
        <v/>
      </c>
      <c r="BQ1996" t="str">
        <f t="shared" si="1636"/>
        <v/>
      </c>
      <c r="BR1996" t="str">
        <f t="shared" si="1637"/>
        <v/>
      </c>
      <c r="BS1996" t="str">
        <f t="shared" si="1638"/>
        <v/>
      </c>
      <c r="BT1996" t="str">
        <f t="shared" si="1639"/>
        <v/>
      </c>
    </row>
    <row r="1997" spans="20:72" x14ac:dyDescent="0.25">
      <c r="T1997" t="str">
        <f t="shared" si="1615"/>
        <v/>
      </c>
      <c r="U1997" t="str">
        <f t="shared" si="1616"/>
        <v/>
      </c>
      <c r="V1997" t="str">
        <f t="shared" si="1617"/>
        <v/>
      </c>
      <c r="W1997" t="str">
        <f>IF(TRIM(INDEX(connections!$A:$A,ROW()))="","",TRIM(INDEX(connections!$A:$A,ROW())))</f>
        <v/>
      </c>
      <c r="X1997" t="str">
        <f>IF($W1997="","",TRIM(INDEX(connections!$B:$B,ROW())))</f>
        <v/>
      </c>
      <c r="Y1997" t="str">
        <f t="shared" si="1618"/>
        <v/>
      </c>
      <c r="Z1997" t="str">
        <f t="shared" si="1619"/>
        <v/>
      </c>
      <c r="AA1997" t="str">
        <f t="shared" si="1620"/>
        <v/>
      </c>
      <c r="AB1997" t="str">
        <f t="shared" si="1621"/>
        <v/>
      </c>
      <c r="AC1997" t="str">
        <f t="shared" si="1622"/>
        <v/>
      </c>
      <c r="AD1997" t="str">
        <f t="shared" si="1623"/>
        <v/>
      </c>
      <c r="AE1997" t="str">
        <f t="shared" si="1624"/>
        <v/>
      </c>
      <c r="BF1997" t="str">
        <f t="shared" si="1625"/>
        <v/>
      </c>
      <c r="BG1997" t="str">
        <f t="shared" si="1626"/>
        <v/>
      </c>
      <c r="BH1997" t="str">
        <f t="shared" si="1627"/>
        <v/>
      </c>
      <c r="BI1997" t="str">
        <f t="shared" si="1628"/>
        <v/>
      </c>
      <c r="BJ1997" t="str">
        <f t="shared" si="1629"/>
        <v/>
      </c>
      <c r="BK1997" t="str">
        <f t="shared" si="1630"/>
        <v/>
      </c>
      <c r="BL1997" t="str">
        <f t="shared" si="1631"/>
        <v/>
      </c>
      <c r="BM1997" t="str">
        <f t="shared" si="1632"/>
        <v/>
      </c>
      <c r="BN1997" t="str">
        <f t="shared" si="1633"/>
        <v/>
      </c>
      <c r="BO1997" t="str">
        <f t="shared" si="1634"/>
        <v/>
      </c>
      <c r="BP1997" t="str">
        <f t="shared" si="1635"/>
        <v/>
      </c>
      <c r="BQ1997" t="str">
        <f t="shared" si="1636"/>
        <v/>
      </c>
      <c r="BR1997" t="str">
        <f t="shared" si="1637"/>
        <v/>
      </c>
      <c r="BS1997" t="str">
        <f t="shared" si="1638"/>
        <v/>
      </c>
      <c r="BT1997" t="str">
        <f t="shared" si="1639"/>
        <v/>
      </c>
    </row>
    <row r="1998" spans="20:72" x14ac:dyDescent="0.25">
      <c r="T1998" t="str">
        <f t="shared" si="1615"/>
        <v/>
      </c>
      <c r="U1998" t="str">
        <f t="shared" si="1616"/>
        <v/>
      </c>
      <c r="V1998" t="str">
        <f t="shared" si="1617"/>
        <v/>
      </c>
      <c r="W1998" t="str">
        <f>IF(TRIM(INDEX(connections!$A:$A,ROW()))="","",TRIM(INDEX(connections!$A:$A,ROW())))</f>
        <v/>
      </c>
      <c r="X1998" t="str">
        <f>IF($W1998="","",TRIM(INDEX(connections!$B:$B,ROW())))</f>
        <v/>
      </c>
      <c r="Y1998" t="str">
        <f t="shared" si="1618"/>
        <v/>
      </c>
      <c r="Z1998" t="str">
        <f t="shared" si="1619"/>
        <v/>
      </c>
      <c r="AA1998" t="str">
        <f t="shared" si="1620"/>
        <v/>
      </c>
      <c r="AB1998" t="str">
        <f t="shared" si="1621"/>
        <v/>
      </c>
      <c r="AC1998" t="str">
        <f t="shared" si="1622"/>
        <v/>
      </c>
      <c r="AD1998" t="str">
        <f t="shared" si="1623"/>
        <v/>
      </c>
      <c r="AE1998" t="str">
        <f t="shared" si="1624"/>
        <v/>
      </c>
      <c r="BF1998" t="str">
        <f t="shared" si="1625"/>
        <v/>
      </c>
      <c r="BG1998" t="str">
        <f t="shared" si="1626"/>
        <v/>
      </c>
      <c r="BH1998" t="str">
        <f t="shared" si="1627"/>
        <v/>
      </c>
      <c r="BI1998" t="str">
        <f t="shared" si="1628"/>
        <v/>
      </c>
      <c r="BJ1998" t="str">
        <f t="shared" si="1629"/>
        <v/>
      </c>
      <c r="BK1998" t="str">
        <f t="shared" si="1630"/>
        <v/>
      </c>
      <c r="BL1998" t="str">
        <f t="shared" si="1631"/>
        <v/>
      </c>
      <c r="BM1998" t="str">
        <f t="shared" si="1632"/>
        <v/>
      </c>
      <c r="BN1998" t="str">
        <f t="shared" si="1633"/>
        <v/>
      </c>
      <c r="BO1998" t="str">
        <f t="shared" si="1634"/>
        <v/>
      </c>
      <c r="BP1998" t="str">
        <f t="shared" si="1635"/>
        <v/>
      </c>
      <c r="BQ1998" t="str">
        <f t="shared" si="1636"/>
        <v/>
      </c>
      <c r="BR1998" t="str">
        <f t="shared" si="1637"/>
        <v/>
      </c>
      <c r="BS1998" t="str">
        <f t="shared" si="1638"/>
        <v/>
      </c>
      <c r="BT1998" t="str">
        <f t="shared" si="1639"/>
        <v/>
      </c>
    </row>
    <row r="1999" spans="20:72" x14ac:dyDescent="0.25">
      <c r="T1999" t="str">
        <f t="shared" si="1615"/>
        <v/>
      </c>
      <c r="U1999" t="str">
        <f t="shared" si="1616"/>
        <v/>
      </c>
      <c r="V1999" t="str">
        <f t="shared" si="1617"/>
        <v/>
      </c>
      <c r="W1999" t="str">
        <f>IF(TRIM(INDEX(connections!$A:$A,ROW()))="","",TRIM(INDEX(connections!$A:$A,ROW())))</f>
        <v/>
      </c>
      <c r="X1999" t="str">
        <f>IF($W1999="","",TRIM(INDEX(connections!$B:$B,ROW())))</f>
        <v/>
      </c>
      <c r="Y1999" t="str">
        <f t="shared" si="1618"/>
        <v/>
      </c>
      <c r="Z1999" t="str">
        <f t="shared" si="1619"/>
        <v/>
      </c>
      <c r="AA1999" t="str">
        <f t="shared" si="1620"/>
        <v/>
      </c>
      <c r="AB1999" t="str">
        <f t="shared" si="1621"/>
        <v/>
      </c>
      <c r="AC1999" t="str">
        <f t="shared" si="1622"/>
        <v/>
      </c>
      <c r="AD1999" t="str">
        <f t="shared" si="1623"/>
        <v/>
      </c>
      <c r="AE1999" t="str">
        <f t="shared" si="1624"/>
        <v/>
      </c>
      <c r="BF1999" t="str">
        <f t="shared" si="1625"/>
        <v/>
      </c>
      <c r="BG1999" t="str">
        <f t="shared" si="1626"/>
        <v/>
      </c>
      <c r="BH1999" t="str">
        <f t="shared" si="1627"/>
        <v/>
      </c>
      <c r="BI1999" t="str">
        <f t="shared" si="1628"/>
        <v/>
      </c>
      <c r="BJ1999" t="str">
        <f t="shared" si="1629"/>
        <v/>
      </c>
      <c r="BK1999" t="str">
        <f t="shared" si="1630"/>
        <v/>
      </c>
      <c r="BL1999" t="str">
        <f t="shared" si="1631"/>
        <v/>
      </c>
      <c r="BM1999" t="str">
        <f t="shared" si="1632"/>
        <v/>
      </c>
      <c r="BN1999" t="str">
        <f t="shared" si="1633"/>
        <v/>
      </c>
      <c r="BO1999" t="str">
        <f t="shared" si="1634"/>
        <v/>
      </c>
      <c r="BP1999" t="str">
        <f t="shared" si="1635"/>
        <v/>
      </c>
      <c r="BQ1999" t="str">
        <f t="shared" si="1636"/>
        <v/>
      </c>
      <c r="BR1999" t="str">
        <f t="shared" si="1637"/>
        <v/>
      </c>
      <c r="BS1999" t="str">
        <f t="shared" si="1638"/>
        <v/>
      </c>
      <c r="BT1999" t="str">
        <f t="shared" si="1639"/>
        <v/>
      </c>
    </row>
    <row r="2000" spans="20:72" x14ac:dyDescent="0.25">
      <c r="T2000" t="str">
        <f t="shared" si="1615"/>
        <v/>
      </c>
      <c r="U2000" t="str">
        <f t="shared" si="1616"/>
        <v/>
      </c>
      <c r="V2000" t="str">
        <f t="shared" si="1617"/>
        <v/>
      </c>
      <c r="W2000" t="str">
        <f>IF(TRIM(INDEX(connections!$A:$A,ROW()))="","",TRIM(INDEX(connections!$A:$A,ROW())))</f>
        <v/>
      </c>
      <c r="X2000" t="str">
        <f>IF($W2000="","",TRIM(INDEX(connections!$B:$B,ROW())))</f>
        <v/>
      </c>
      <c r="Y2000" t="str">
        <f t="shared" si="1618"/>
        <v/>
      </c>
      <c r="Z2000" t="str">
        <f t="shared" si="1619"/>
        <v/>
      </c>
      <c r="AA2000" t="str">
        <f t="shared" si="1620"/>
        <v/>
      </c>
      <c r="AB2000" t="str">
        <f t="shared" si="1621"/>
        <v/>
      </c>
      <c r="AC2000" t="str">
        <f t="shared" si="1622"/>
        <v/>
      </c>
      <c r="AD2000" t="str">
        <f t="shared" si="1623"/>
        <v/>
      </c>
      <c r="AE2000" t="str">
        <f t="shared" si="1624"/>
        <v/>
      </c>
      <c r="BF2000" t="str">
        <f t="shared" si="1625"/>
        <v/>
      </c>
      <c r="BG2000" t="str">
        <f t="shared" si="1626"/>
        <v/>
      </c>
      <c r="BH2000" t="str">
        <f t="shared" si="1627"/>
        <v/>
      </c>
      <c r="BI2000" t="str">
        <f t="shared" si="1628"/>
        <v/>
      </c>
      <c r="BJ2000" t="str">
        <f t="shared" si="1629"/>
        <v/>
      </c>
      <c r="BK2000" t="str">
        <f t="shared" si="1630"/>
        <v/>
      </c>
      <c r="BL2000" t="str">
        <f t="shared" si="1631"/>
        <v/>
      </c>
      <c r="BM2000" t="str">
        <f t="shared" si="1632"/>
        <v/>
      </c>
      <c r="BN2000" t="str">
        <f t="shared" si="1633"/>
        <v/>
      </c>
      <c r="BO2000" t="str">
        <f t="shared" si="1634"/>
        <v/>
      </c>
      <c r="BP2000" t="str">
        <f t="shared" si="1635"/>
        <v/>
      </c>
      <c r="BQ2000" t="str">
        <f t="shared" si="1636"/>
        <v/>
      </c>
      <c r="BR2000" t="str">
        <f t="shared" si="1637"/>
        <v/>
      </c>
      <c r="BS2000" t="str">
        <f t="shared" si="1638"/>
        <v/>
      </c>
      <c r="BT2000" t="str">
        <f t="shared" si="1639"/>
        <v/>
      </c>
    </row>
    <row r="2001" spans="20:72" x14ac:dyDescent="0.25">
      <c r="T2001" t="str">
        <f t="shared" si="1615"/>
        <v/>
      </c>
      <c r="U2001" t="str">
        <f t="shared" si="1616"/>
        <v/>
      </c>
      <c r="V2001" t="str">
        <f t="shared" si="1617"/>
        <v/>
      </c>
      <c r="W2001" t="str">
        <f>IF(TRIM(INDEX(connections!$A:$A,ROW()))="","",TRIM(INDEX(connections!$A:$A,ROW())))</f>
        <v/>
      </c>
      <c r="X2001" t="str">
        <f>IF($W2001="","",TRIM(INDEX(connections!$B:$B,ROW())))</f>
        <v/>
      </c>
      <c r="Y2001" t="str">
        <f t="shared" si="1618"/>
        <v/>
      </c>
      <c r="Z2001" t="str">
        <f t="shared" si="1619"/>
        <v/>
      </c>
      <c r="AA2001" t="str">
        <f t="shared" si="1620"/>
        <v/>
      </c>
      <c r="AB2001" t="str">
        <f t="shared" si="1621"/>
        <v/>
      </c>
      <c r="AC2001" t="str">
        <f t="shared" si="1622"/>
        <v/>
      </c>
      <c r="AD2001" t="str">
        <f t="shared" si="1623"/>
        <v/>
      </c>
      <c r="AE2001" t="str">
        <f t="shared" si="1624"/>
        <v/>
      </c>
      <c r="BF2001" t="str">
        <f t="shared" si="1625"/>
        <v/>
      </c>
      <c r="BG2001" t="str">
        <f t="shared" si="1626"/>
        <v/>
      </c>
      <c r="BH2001" t="str">
        <f t="shared" si="1627"/>
        <v/>
      </c>
      <c r="BI2001" t="str">
        <f t="shared" si="1628"/>
        <v/>
      </c>
      <c r="BJ2001" t="str">
        <f t="shared" si="1629"/>
        <v/>
      </c>
      <c r="BK2001" t="str">
        <f t="shared" si="1630"/>
        <v/>
      </c>
      <c r="BL2001" t="str">
        <f t="shared" si="1631"/>
        <v/>
      </c>
      <c r="BM2001" t="str">
        <f t="shared" si="1632"/>
        <v/>
      </c>
      <c r="BN2001" t="str">
        <f t="shared" si="1633"/>
        <v/>
      </c>
      <c r="BO2001" t="str">
        <f t="shared" si="1634"/>
        <v/>
      </c>
      <c r="BP2001" t="str">
        <f t="shared" si="1635"/>
        <v/>
      </c>
      <c r="BQ2001" t="str">
        <f t="shared" si="1636"/>
        <v/>
      </c>
      <c r="BR2001" t="str">
        <f t="shared" si="1637"/>
        <v/>
      </c>
      <c r="BS2001" t="str">
        <f t="shared" si="1638"/>
        <v/>
      </c>
      <c r="BT2001" t="str">
        <f t="shared" si="1639"/>
        <v/>
      </c>
    </row>
    <row r="2002" spans="20:72" x14ac:dyDescent="0.25">
      <c r="T2002" t="str">
        <f t="shared" si="1615"/>
        <v/>
      </c>
      <c r="U2002" t="str">
        <f t="shared" si="1616"/>
        <v/>
      </c>
      <c r="V2002" t="str">
        <f t="shared" si="1617"/>
        <v/>
      </c>
      <c r="W2002" t="str">
        <f>IF(TRIM(INDEX(connections!$A:$A,ROW()))="","",TRIM(INDEX(connections!$A:$A,ROW())))</f>
        <v/>
      </c>
      <c r="X2002" t="str">
        <f>IF($W2002="","",TRIM(INDEX(connections!$B:$B,ROW())))</f>
        <v/>
      </c>
      <c r="Y2002" t="str">
        <f t="shared" si="1618"/>
        <v/>
      </c>
      <c r="Z2002" t="str">
        <f t="shared" si="1619"/>
        <v/>
      </c>
      <c r="AA2002" t="str">
        <f t="shared" si="1620"/>
        <v/>
      </c>
      <c r="AB2002" t="str">
        <f t="shared" si="1621"/>
        <v/>
      </c>
      <c r="AC2002" t="str">
        <f t="shared" si="1622"/>
        <v/>
      </c>
      <c r="AD2002" t="str">
        <f t="shared" si="1623"/>
        <v/>
      </c>
      <c r="AE2002" t="str">
        <f t="shared" si="1624"/>
        <v/>
      </c>
      <c r="BF2002" t="str">
        <f t="shared" si="1625"/>
        <v/>
      </c>
      <c r="BG2002" t="str">
        <f t="shared" si="1626"/>
        <v/>
      </c>
      <c r="BH2002" t="str">
        <f t="shared" si="1627"/>
        <v/>
      </c>
      <c r="BI2002" t="str">
        <f t="shared" si="1628"/>
        <v/>
      </c>
      <c r="BJ2002" t="str">
        <f t="shared" si="1629"/>
        <v/>
      </c>
      <c r="BK2002" t="str">
        <f t="shared" si="1630"/>
        <v/>
      </c>
      <c r="BL2002" t="str">
        <f t="shared" si="1631"/>
        <v/>
      </c>
      <c r="BM2002" t="str">
        <f t="shared" si="1632"/>
        <v/>
      </c>
      <c r="BN2002" t="str">
        <f t="shared" si="1633"/>
        <v/>
      </c>
      <c r="BO2002" t="str">
        <f t="shared" si="1634"/>
        <v/>
      </c>
      <c r="BP2002" t="str">
        <f t="shared" si="1635"/>
        <v/>
      </c>
      <c r="BQ2002" t="str">
        <f t="shared" si="1636"/>
        <v/>
      </c>
      <c r="BR2002" t="str">
        <f t="shared" si="1637"/>
        <v/>
      </c>
      <c r="BS2002" t="str">
        <f t="shared" si="1638"/>
        <v/>
      </c>
      <c r="BT2002" t="str">
        <f t="shared" si="1639"/>
        <v/>
      </c>
    </row>
    <row r="2003" spans="20:72" x14ac:dyDescent="0.25">
      <c r="T2003" t="str">
        <f t="shared" si="1615"/>
        <v/>
      </c>
      <c r="U2003" t="str">
        <f t="shared" si="1616"/>
        <v/>
      </c>
      <c r="V2003" t="str">
        <f t="shared" si="1617"/>
        <v/>
      </c>
      <c r="W2003" t="str">
        <f>IF(TRIM(INDEX(connections!$A:$A,ROW()))="","",TRIM(INDEX(connections!$A:$A,ROW())))</f>
        <v/>
      </c>
      <c r="X2003" t="str">
        <f>IF($W2003="","",TRIM(INDEX(connections!$B:$B,ROW())))</f>
        <v/>
      </c>
      <c r="Y2003" t="str">
        <f t="shared" si="1618"/>
        <v/>
      </c>
      <c r="Z2003" t="str">
        <f t="shared" si="1619"/>
        <v/>
      </c>
      <c r="AA2003" t="str">
        <f t="shared" si="1620"/>
        <v/>
      </c>
      <c r="AB2003" t="str">
        <f t="shared" si="1621"/>
        <v/>
      </c>
      <c r="AC2003" t="str">
        <f t="shared" si="1622"/>
        <v/>
      </c>
      <c r="AD2003" t="str">
        <f t="shared" si="1623"/>
        <v/>
      </c>
      <c r="AE2003" t="str">
        <f t="shared" si="1624"/>
        <v/>
      </c>
      <c r="BF2003" t="str">
        <f t="shared" si="1625"/>
        <v/>
      </c>
      <c r="BG2003" t="str">
        <f t="shared" si="1626"/>
        <v/>
      </c>
      <c r="BH2003" t="str">
        <f t="shared" si="1627"/>
        <v/>
      </c>
      <c r="BI2003" t="str">
        <f t="shared" si="1628"/>
        <v/>
      </c>
      <c r="BJ2003" t="str">
        <f t="shared" si="1629"/>
        <v/>
      </c>
      <c r="BK2003" t="str">
        <f t="shared" si="1630"/>
        <v/>
      </c>
      <c r="BL2003" t="str">
        <f t="shared" si="1631"/>
        <v/>
      </c>
      <c r="BM2003" t="str">
        <f t="shared" si="1632"/>
        <v/>
      </c>
      <c r="BN2003" t="str">
        <f t="shared" si="1633"/>
        <v/>
      </c>
      <c r="BO2003" t="str">
        <f t="shared" si="1634"/>
        <v/>
      </c>
      <c r="BP2003" t="str">
        <f t="shared" si="1635"/>
        <v/>
      </c>
      <c r="BQ2003" t="str">
        <f t="shared" si="1636"/>
        <v/>
      </c>
      <c r="BR2003" t="str">
        <f t="shared" si="1637"/>
        <v/>
      </c>
      <c r="BS2003" t="str">
        <f t="shared" si="1638"/>
        <v/>
      </c>
      <c r="BT2003" t="str">
        <f t="shared" si="1639"/>
        <v/>
      </c>
    </row>
    <row r="2004" spans="20:72" x14ac:dyDescent="0.25">
      <c r="T2004" t="str">
        <f t="shared" si="1615"/>
        <v/>
      </c>
      <c r="U2004" t="str">
        <f t="shared" si="1616"/>
        <v/>
      </c>
      <c r="V2004" t="str">
        <f t="shared" si="1617"/>
        <v/>
      </c>
      <c r="W2004" t="str">
        <f>IF(TRIM(INDEX(connections!$A:$A,ROW()))="","",TRIM(INDEX(connections!$A:$A,ROW())))</f>
        <v/>
      </c>
      <c r="X2004" t="str">
        <f>IF($W2004="","",TRIM(INDEX(connections!$B:$B,ROW())))</f>
        <v/>
      </c>
      <c r="Y2004" t="str">
        <f t="shared" si="1618"/>
        <v/>
      </c>
      <c r="Z2004" t="str">
        <f t="shared" si="1619"/>
        <v/>
      </c>
      <c r="AA2004" t="str">
        <f t="shared" si="1620"/>
        <v/>
      </c>
      <c r="AB2004" t="str">
        <f t="shared" si="1621"/>
        <v/>
      </c>
      <c r="AC2004" t="str">
        <f t="shared" si="1622"/>
        <v/>
      </c>
      <c r="AD2004" t="str">
        <f t="shared" si="1623"/>
        <v/>
      </c>
      <c r="AE2004" t="str">
        <f t="shared" si="1624"/>
        <v/>
      </c>
      <c r="BF2004" t="str">
        <f t="shared" si="1625"/>
        <v/>
      </c>
      <c r="BG2004" t="str">
        <f t="shared" si="1626"/>
        <v/>
      </c>
      <c r="BH2004" t="str">
        <f t="shared" si="1627"/>
        <v/>
      </c>
      <c r="BI2004" t="str">
        <f t="shared" si="1628"/>
        <v/>
      </c>
      <c r="BJ2004" t="str">
        <f t="shared" si="1629"/>
        <v/>
      </c>
      <c r="BK2004" t="str">
        <f t="shared" si="1630"/>
        <v/>
      </c>
      <c r="BL2004" t="str">
        <f t="shared" si="1631"/>
        <v/>
      </c>
      <c r="BM2004" t="str">
        <f t="shared" si="1632"/>
        <v/>
      </c>
      <c r="BN2004" t="str">
        <f t="shared" si="1633"/>
        <v/>
      </c>
      <c r="BO2004" t="str">
        <f t="shared" si="1634"/>
        <v/>
      </c>
      <c r="BP2004" t="str">
        <f t="shared" si="1635"/>
        <v/>
      </c>
      <c r="BQ2004" t="str">
        <f t="shared" si="1636"/>
        <v/>
      </c>
      <c r="BR2004" t="str">
        <f t="shared" si="1637"/>
        <v/>
      </c>
      <c r="BS2004" t="str">
        <f t="shared" si="1638"/>
        <v/>
      </c>
      <c r="BT2004" t="str">
        <f t="shared" si="1639"/>
        <v/>
      </c>
    </row>
    <row r="2005" spans="20:72" x14ac:dyDescent="0.25">
      <c r="T2005" t="str">
        <f t="shared" si="1615"/>
        <v/>
      </c>
      <c r="U2005" t="str">
        <f t="shared" si="1616"/>
        <v/>
      </c>
      <c r="V2005" t="str">
        <f t="shared" si="1617"/>
        <v/>
      </c>
      <c r="W2005" t="str">
        <f>IF(TRIM(INDEX(connections!$A:$A,ROW()))="","",TRIM(INDEX(connections!$A:$A,ROW())))</f>
        <v/>
      </c>
      <c r="X2005" t="str">
        <f>IF($W2005="","",TRIM(INDEX(connections!$B:$B,ROW())))</f>
        <v/>
      </c>
      <c r="Y2005" t="str">
        <f t="shared" si="1618"/>
        <v/>
      </c>
      <c r="Z2005" t="str">
        <f t="shared" si="1619"/>
        <v/>
      </c>
      <c r="AA2005" t="str">
        <f t="shared" si="1620"/>
        <v/>
      </c>
      <c r="AB2005" t="str">
        <f t="shared" si="1621"/>
        <v/>
      </c>
      <c r="AC2005" t="str">
        <f t="shared" si="1622"/>
        <v/>
      </c>
      <c r="AD2005" t="str">
        <f t="shared" si="1623"/>
        <v/>
      </c>
      <c r="AE2005" t="str">
        <f t="shared" si="1624"/>
        <v/>
      </c>
      <c r="BF2005" t="str">
        <f t="shared" si="1625"/>
        <v/>
      </c>
      <c r="BG2005" t="str">
        <f t="shared" si="1626"/>
        <v/>
      </c>
      <c r="BH2005" t="str">
        <f t="shared" si="1627"/>
        <v/>
      </c>
      <c r="BI2005" t="str">
        <f t="shared" si="1628"/>
        <v/>
      </c>
      <c r="BJ2005" t="str">
        <f t="shared" si="1629"/>
        <v/>
      </c>
      <c r="BK2005" t="str">
        <f t="shared" si="1630"/>
        <v/>
      </c>
      <c r="BL2005" t="str">
        <f t="shared" si="1631"/>
        <v/>
      </c>
      <c r="BM2005" t="str">
        <f t="shared" si="1632"/>
        <v/>
      </c>
      <c r="BN2005" t="str">
        <f t="shared" si="1633"/>
        <v/>
      </c>
      <c r="BO2005" t="str">
        <f t="shared" si="1634"/>
        <v/>
      </c>
      <c r="BP2005" t="str">
        <f t="shared" si="1635"/>
        <v/>
      </c>
      <c r="BQ2005" t="str">
        <f t="shared" si="1636"/>
        <v/>
      </c>
      <c r="BR2005" t="str">
        <f t="shared" si="1637"/>
        <v/>
      </c>
      <c r="BS2005" t="str">
        <f t="shared" si="1638"/>
        <v/>
      </c>
      <c r="BT2005" t="str">
        <f t="shared" si="1639"/>
        <v/>
      </c>
    </row>
    <row r="2006" spans="20:72" x14ac:dyDescent="0.25">
      <c r="T2006" t="str">
        <f t="shared" si="1615"/>
        <v/>
      </c>
      <c r="U2006" t="str">
        <f t="shared" si="1616"/>
        <v/>
      </c>
      <c r="V2006" t="str">
        <f t="shared" si="1617"/>
        <v/>
      </c>
      <c r="W2006" t="str">
        <f>IF(TRIM(INDEX(connections!$A:$A,ROW()))="","",TRIM(INDEX(connections!$A:$A,ROW())))</f>
        <v/>
      </c>
      <c r="X2006" t="str">
        <f>IF($W2006="","",TRIM(INDEX(connections!$B:$B,ROW())))</f>
        <v/>
      </c>
      <c r="Y2006" t="str">
        <f t="shared" si="1618"/>
        <v/>
      </c>
      <c r="Z2006" t="str">
        <f t="shared" si="1619"/>
        <v/>
      </c>
      <c r="AA2006" t="str">
        <f t="shared" si="1620"/>
        <v/>
      </c>
      <c r="AB2006" t="str">
        <f t="shared" si="1621"/>
        <v/>
      </c>
      <c r="AC2006" t="str">
        <f t="shared" si="1622"/>
        <v/>
      </c>
      <c r="AD2006" t="str">
        <f t="shared" si="1623"/>
        <v/>
      </c>
      <c r="AE2006" t="str">
        <f t="shared" si="1624"/>
        <v/>
      </c>
      <c r="BF2006" t="str">
        <f t="shared" si="1625"/>
        <v/>
      </c>
      <c r="BG2006" t="str">
        <f t="shared" si="1626"/>
        <v/>
      </c>
      <c r="BH2006" t="str">
        <f t="shared" si="1627"/>
        <v/>
      </c>
      <c r="BI2006" t="str">
        <f t="shared" si="1628"/>
        <v/>
      </c>
      <c r="BJ2006" t="str">
        <f t="shared" si="1629"/>
        <v/>
      </c>
      <c r="BK2006" t="str">
        <f t="shared" si="1630"/>
        <v/>
      </c>
      <c r="BL2006" t="str">
        <f t="shared" si="1631"/>
        <v/>
      </c>
      <c r="BM2006" t="str">
        <f t="shared" si="1632"/>
        <v/>
      </c>
      <c r="BN2006" t="str">
        <f t="shared" si="1633"/>
        <v/>
      </c>
      <c r="BO2006" t="str">
        <f t="shared" si="1634"/>
        <v/>
      </c>
      <c r="BP2006" t="str">
        <f t="shared" si="1635"/>
        <v/>
      </c>
      <c r="BQ2006" t="str">
        <f t="shared" si="1636"/>
        <v/>
      </c>
      <c r="BR2006" t="str">
        <f t="shared" si="1637"/>
        <v/>
      </c>
      <c r="BS2006" t="str">
        <f t="shared" si="1638"/>
        <v/>
      </c>
      <c r="BT2006" t="str">
        <f t="shared" si="1639"/>
        <v/>
      </c>
    </row>
    <row r="2007" spans="20:72" x14ac:dyDescent="0.25">
      <c r="T2007" t="str">
        <f t="shared" si="1615"/>
        <v/>
      </c>
      <c r="U2007" t="str">
        <f t="shared" si="1616"/>
        <v/>
      </c>
      <c r="V2007" t="str">
        <f t="shared" si="1617"/>
        <v/>
      </c>
      <c r="W2007" t="str">
        <f>IF(TRIM(INDEX(connections!$A:$A,ROW()))="","",TRIM(INDEX(connections!$A:$A,ROW())))</f>
        <v/>
      </c>
      <c r="X2007" t="str">
        <f>IF($W2007="","",TRIM(INDEX(connections!$B:$B,ROW())))</f>
        <v/>
      </c>
      <c r="Y2007" t="str">
        <f t="shared" si="1618"/>
        <v/>
      </c>
      <c r="Z2007" t="str">
        <f t="shared" si="1619"/>
        <v/>
      </c>
      <c r="AA2007" t="str">
        <f t="shared" si="1620"/>
        <v/>
      </c>
      <c r="AB2007" t="str">
        <f t="shared" si="1621"/>
        <v/>
      </c>
      <c r="AC2007" t="str">
        <f t="shared" si="1622"/>
        <v/>
      </c>
      <c r="AD2007" t="str">
        <f t="shared" si="1623"/>
        <v/>
      </c>
      <c r="AE2007" t="str">
        <f t="shared" si="1624"/>
        <v/>
      </c>
      <c r="BF2007" t="str">
        <f t="shared" si="1625"/>
        <v/>
      </c>
      <c r="BG2007" t="str">
        <f t="shared" si="1626"/>
        <v/>
      </c>
      <c r="BH2007" t="str">
        <f t="shared" si="1627"/>
        <v/>
      </c>
      <c r="BI2007" t="str">
        <f t="shared" si="1628"/>
        <v/>
      </c>
      <c r="BJ2007" t="str">
        <f t="shared" si="1629"/>
        <v/>
      </c>
      <c r="BK2007" t="str">
        <f t="shared" si="1630"/>
        <v/>
      </c>
      <c r="BL2007" t="str">
        <f t="shared" si="1631"/>
        <v/>
      </c>
      <c r="BM2007" t="str">
        <f t="shared" si="1632"/>
        <v/>
      </c>
      <c r="BN2007" t="str">
        <f t="shared" si="1633"/>
        <v/>
      </c>
      <c r="BO2007" t="str">
        <f t="shared" si="1634"/>
        <v/>
      </c>
      <c r="BP2007" t="str">
        <f t="shared" si="1635"/>
        <v/>
      </c>
      <c r="BQ2007" t="str">
        <f t="shared" si="1636"/>
        <v/>
      </c>
      <c r="BR2007" t="str">
        <f t="shared" si="1637"/>
        <v/>
      </c>
      <c r="BS2007" t="str">
        <f t="shared" si="1638"/>
        <v/>
      </c>
      <c r="BT2007" t="str">
        <f t="shared" si="1639"/>
        <v/>
      </c>
    </row>
    <row r="2008" spans="20:72" x14ac:dyDescent="0.25">
      <c r="T2008" t="str">
        <f t="shared" si="1615"/>
        <v/>
      </c>
      <c r="U2008" t="str">
        <f t="shared" si="1616"/>
        <v/>
      </c>
      <c r="V2008" t="str">
        <f t="shared" si="1617"/>
        <v/>
      </c>
      <c r="W2008" t="str">
        <f>IF(TRIM(INDEX(connections!$A:$A,ROW()))="","",TRIM(INDEX(connections!$A:$A,ROW())))</f>
        <v/>
      </c>
      <c r="X2008" t="str">
        <f>IF($W2008="","",TRIM(INDEX(connections!$B:$B,ROW())))</f>
        <v/>
      </c>
      <c r="Y2008" t="str">
        <f t="shared" si="1618"/>
        <v/>
      </c>
      <c r="Z2008" t="str">
        <f t="shared" si="1619"/>
        <v/>
      </c>
      <c r="AA2008" t="str">
        <f t="shared" si="1620"/>
        <v/>
      </c>
      <c r="AB2008" t="str">
        <f t="shared" si="1621"/>
        <v/>
      </c>
      <c r="AC2008" t="str">
        <f t="shared" si="1622"/>
        <v/>
      </c>
      <c r="AD2008" t="str">
        <f t="shared" si="1623"/>
        <v/>
      </c>
      <c r="AE2008" t="str">
        <f t="shared" si="1624"/>
        <v/>
      </c>
      <c r="BF2008" t="str">
        <f t="shared" si="1625"/>
        <v/>
      </c>
      <c r="BG2008" t="str">
        <f t="shared" si="1626"/>
        <v/>
      </c>
      <c r="BH2008" t="str">
        <f t="shared" si="1627"/>
        <v/>
      </c>
      <c r="BI2008" t="str">
        <f t="shared" si="1628"/>
        <v/>
      </c>
      <c r="BJ2008" t="str">
        <f t="shared" si="1629"/>
        <v/>
      </c>
      <c r="BK2008" t="str">
        <f t="shared" si="1630"/>
        <v/>
      </c>
      <c r="BL2008" t="str">
        <f t="shared" si="1631"/>
        <v/>
      </c>
      <c r="BM2008" t="str">
        <f t="shared" si="1632"/>
        <v/>
      </c>
      <c r="BN2008" t="str">
        <f t="shared" si="1633"/>
        <v/>
      </c>
      <c r="BO2008" t="str">
        <f t="shared" si="1634"/>
        <v/>
      </c>
      <c r="BP2008" t="str">
        <f t="shared" si="1635"/>
        <v/>
      </c>
      <c r="BQ2008" t="str">
        <f t="shared" si="1636"/>
        <v/>
      </c>
      <c r="BR2008" t="str">
        <f t="shared" si="1637"/>
        <v/>
      </c>
      <c r="BS2008" t="str">
        <f t="shared" si="1638"/>
        <v/>
      </c>
      <c r="BT2008" t="str">
        <f t="shared" si="1639"/>
        <v/>
      </c>
    </row>
    <row r="2009" spans="20:72" x14ac:dyDescent="0.25">
      <c r="T2009" t="str">
        <f t="shared" si="1615"/>
        <v/>
      </c>
      <c r="U2009" t="str">
        <f t="shared" si="1616"/>
        <v/>
      </c>
      <c r="V2009" t="str">
        <f t="shared" si="1617"/>
        <v/>
      </c>
      <c r="W2009" t="str">
        <f>IF(TRIM(INDEX(connections!$A:$A,ROW()))="","",TRIM(INDEX(connections!$A:$A,ROW())))</f>
        <v/>
      </c>
      <c r="X2009" t="str">
        <f>IF($W2009="","",TRIM(INDEX(connections!$B:$B,ROW())))</f>
        <v/>
      </c>
      <c r="Y2009" t="str">
        <f t="shared" si="1618"/>
        <v/>
      </c>
      <c r="Z2009" t="str">
        <f t="shared" si="1619"/>
        <v/>
      </c>
      <c r="AA2009" t="str">
        <f t="shared" si="1620"/>
        <v/>
      </c>
      <c r="AB2009" t="str">
        <f t="shared" si="1621"/>
        <v/>
      </c>
      <c r="AC2009" t="str">
        <f t="shared" si="1622"/>
        <v/>
      </c>
      <c r="AD2009" t="str">
        <f t="shared" si="1623"/>
        <v/>
      </c>
      <c r="AE2009" t="str">
        <f t="shared" si="1624"/>
        <v/>
      </c>
      <c r="BF2009" t="str">
        <f t="shared" si="1625"/>
        <v/>
      </c>
      <c r="BG2009" t="str">
        <f t="shared" si="1626"/>
        <v/>
      </c>
      <c r="BH2009" t="str">
        <f t="shared" si="1627"/>
        <v/>
      </c>
      <c r="BI2009" t="str">
        <f t="shared" si="1628"/>
        <v/>
      </c>
      <c r="BJ2009" t="str">
        <f t="shared" si="1629"/>
        <v/>
      </c>
      <c r="BK2009" t="str">
        <f t="shared" si="1630"/>
        <v/>
      </c>
      <c r="BL2009" t="str">
        <f t="shared" si="1631"/>
        <v/>
      </c>
      <c r="BM2009" t="str">
        <f t="shared" si="1632"/>
        <v/>
      </c>
      <c r="BN2009" t="str">
        <f t="shared" si="1633"/>
        <v/>
      </c>
      <c r="BO2009" t="str">
        <f t="shared" si="1634"/>
        <v/>
      </c>
      <c r="BP2009" t="str">
        <f t="shared" si="1635"/>
        <v/>
      </c>
      <c r="BQ2009" t="str">
        <f t="shared" si="1636"/>
        <v/>
      </c>
      <c r="BR2009" t="str">
        <f t="shared" si="1637"/>
        <v/>
      </c>
      <c r="BS2009" t="str">
        <f t="shared" si="1638"/>
        <v/>
      </c>
      <c r="BT2009" t="str">
        <f t="shared" si="1639"/>
        <v/>
      </c>
    </row>
    <row r="2010" spans="20:72" x14ac:dyDescent="0.25">
      <c r="T2010" t="str">
        <f t="shared" si="1615"/>
        <v/>
      </c>
      <c r="U2010" t="str">
        <f t="shared" si="1616"/>
        <v/>
      </c>
      <c r="V2010" t="str">
        <f t="shared" si="1617"/>
        <v/>
      </c>
      <c r="W2010" t="str">
        <f>IF(TRIM(INDEX(connections!$A:$A,ROW()))="","",TRIM(INDEX(connections!$A:$A,ROW())))</f>
        <v/>
      </c>
      <c r="X2010" t="str">
        <f>IF($W2010="","",TRIM(INDEX(connections!$B:$B,ROW())))</f>
        <v/>
      </c>
      <c r="Y2010" t="str">
        <f t="shared" si="1618"/>
        <v/>
      </c>
      <c r="Z2010" t="str">
        <f t="shared" si="1619"/>
        <v/>
      </c>
      <c r="AA2010" t="str">
        <f t="shared" si="1620"/>
        <v/>
      </c>
      <c r="AB2010" t="str">
        <f t="shared" si="1621"/>
        <v/>
      </c>
      <c r="AC2010" t="str">
        <f t="shared" si="1622"/>
        <v/>
      </c>
      <c r="AD2010" t="str">
        <f t="shared" si="1623"/>
        <v/>
      </c>
      <c r="AE2010" t="str">
        <f t="shared" si="1624"/>
        <v/>
      </c>
      <c r="BF2010" t="str">
        <f t="shared" si="1625"/>
        <v/>
      </c>
      <c r="BG2010" t="str">
        <f t="shared" si="1626"/>
        <v/>
      </c>
      <c r="BH2010" t="str">
        <f t="shared" si="1627"/>
        <v/>
      </c>
      <c r="BI2010" t="str">
        <f t="shared" si="1628"/>
        <v/>
      </c>
      <c r="BJ2010" t="str">
        <f t="shared" si="1629"/>
        <v/>
      </c>
      <c r="BK2010" t="str">
        <f t="shared" si="1630"/>
        <v/>
      </c>
      <c r="BL2010" t="str">
        <f t="shared" si="1631"/>
        <v/>
      </c>
      <c r="BM2010" t="str">
        <f t="shared" si="1632"/>
        <v/>
      </c>
      <c r="BN2010" t="str">
        <f t="shared" si="1633"/>
        <v/>
      </c>
      <c r="BO2010" t="str">
        <f t="shared" si="1634"/>
        <v/>
      </c>
      <c r="BP2010" t="str">
        <f t="shared" si="1635"/>
        <v/>
      </c>
      <c r="BQ2010" t="str">
        <f t="shared" si="1636"/>
        <v/>
      </c>
      <c r="BR2010" t="str">
        <f t="shared" si="1637"/>
        <v/>
      </c>
      <c r="BS2010" t="str">
        <f t="shared" si="1638"/>
        <v/>
      </c>
      <c r="BT2010" t="str">
        <f t="shared" si="1639"/>
        <v/>
      </c>
    </row>
    <row r="2011" spans="20:72" x14ac:dyDescent="0.25">
      <c r="T2011" t="str">
        <f t="shared" si="1615"/>
        <v/>
      </c>
      <c r="U2011" t="str">
        <f t="shared" si="1616"/>
        <v/>
      </c>
      <c r="V2011" t="str">
        <f t="shared" si="1617"/>
        <v/>
      </c>
      <c r="W2011" t="str">
        <f>IF(TRIM(INDEX(connections!$A:$A,ROW()))="","",TRIM(INDEX(connections!$A:$A,ROW())))</f>
        <v/>
      </c>
      <c r="X2011" t="str">
        <f>IF($W2011="","",TRIM(INDEX(connections!$B:$B,ROW())))</f>
        <v/>
      </c>
      <c r="Y2011" t="str">
        <f t="shared" si="1618"/>
        <v/>
      </c>
      <c r="Z2011" t="str">
        <f t="shared" si="1619"/>
        <v/>
      </c>
      <c r="AA2011" t="str">
        <f t="shared" si="1620"/>
        <v/>
      </c>
      <c r="AB2011" t="str">
        <f t="shared" si="1621"/>
        <v/>
      </c>
      <c r="AC2011" t="str">
        <f t="shared" si="1622"/>
        <v/>
      </c>
      <c r="AD2011" t="str">
        <f t="shared" si="1623"/>
        <v/>
      </c>
      <c r="AE2011" t="str">
        <f t="shared" si="1624"/>
        <v/>
      </c>
      <c r="BF2011" t="str">
        <f t="shared" si="1625"/>
        <v/>
      </c>
      <c r="BG2011" t="str">
        <f t="shared" si="1626"/>
        <v/>
      </c>
      <c r="BH2011" t="str">
        <f t="shared" si="1627"/>
        <v/>
      </c>
      <c r="BI2011" t="str">
        <f t="shared" si="1628"/>
        <v/>
      </c>
      <c r="BJ2011" t="str">
        <f t="shared" si="1629"/>
        <v/>
      </c>
      <c r="BK2011" t="str">
        <f t="shared" si="1630"/>
        <v/>
      </c>
      <c r="BL2011" t="str">
        <f t="shared" si="1631"/>
        <v/>
      </c>
      <c r="BM2011" t="str">
        <f t="shared" si="1632"/>
        <v/>
      </c>
      <c r="BN2011" t="str">
        <f t="shared" si="1633"/>
        <v/>
      </c>
      <c r="BO2011" t="str">
        <f t="shared" si="1634"/>
        <v/>
      </c>
      <c r="BP2011" t="str">
        <f t="shared" si="1635"/>
        <v/>
      </c>
      <c r="BQ2011" t="str">
        <f t="shared" si="1636"/>
        <v/>
      </c>
      <c r="BR2011" t="str">
        <f t="shared" si="1637"/>
        <v/>
      </c>
      <c r="BS2011" t="str">
        <f t="shared" si="1638"/>
        <v/>
      </c>
      <c r="BT2011" t="str">
        <f t="shared" si="1639"/>
        <v/>
      </c>
    </row>
    <row r="2012" spans="20:72" x14ac:dyDescent="0.25">
      <c r="T2012" t="str">
        <f t="shared" si="1615"/>
        <v/>
      </c>
      <c r="U2012" t="str">
        <f t="shared" si="1616"/>
        <v/>
      </c>
      <c r="V2012" t="str">
        <f t="shared" si="1617"/>
        <v/>
      </c>
      <c r="W2012" t="str">
        <f>IF(TRIM(INDEX(connections!$A:$A,ROW()))="","",TRIM(INDEX(connections!$A:$A,ROW())))</f>
        <v/>
      </c>
      <c r="X2012" t="str">
        <f>IF($W2012="","",TRIM(INDEX(connections!$B:$B,ROW())))</f>
        <v/>
      </c>
      <c r="Y2012" t="str">
        <f t="shared" si="1618"/>
        <v/>
      </c>
      <c r="Z2012" t="str">
        <f t="shared" si="1619"/>
        <v/>
      </c>
      <c r="AA2012" t="str">
        <f t="shared" si="1620"/>
        <v/>
      </c>
      <c r="AB2012" t="str">
        <f t="shared" si="1621"/>
        <v/>
      </c>
      <c r="AC2012" t="str">
        <f t="shared" si="1622"/>
        <v/>
      </c>
      <c r="AD2012" t="str">
        <f t="shared" si="1623"/>
        <v/>
      </c>
      <c r="AE2012" t="str">
        <f t="shared" si="1624"/>
        <v/>
      </c>
      <c r="BF2012" t="str">
        <f t="shared" si="1625"/>
        <v/>
      </c>
      <c r="BG2012" t="str">
        <f t="shared" si="1626"/>
        <v/>
      </c>
      <c r="BH2012" t="str">
        <f t="shared" si="1627"/>
        <v/>
      </c>
      <c r="BI2012" t="str">
        <f t="shared" si="1628"/>
        <v/>
      </c>
      <c r="BJ2012" t="str">
        <f t="shared" si="1629"/>
        <v/>
      </c>
      <c r="BK2012" t="str">
        <f t="shared" si="1630"/>
        <v/>
      </c>
      <c r="BL2012" t="str">
        <f t="shared" si="1631"/>
        <v/>
      </c>
      <c r="BM2012" t="str">
        <f t="shared" si="1632"/>
        <v/>
      </c>
      <c r="BN2012" t="str">
        <f t="shared" si="1633"/>
        <v/>
      </c>
      <c r="BO2012" t="str">
        <f t="shared" si="1634"/>
        <v/>
      </c>
      <c r="BP2012" t="str">
        <f t="shared" si="1635"/>
        <v/>
      </c>
      <c r="BQ2012" t="str">
        <f t="shared" si="1636"/>
        <v/>
      </c>
      <c r="BR2012" t="str">
        <f t="shared" si="1637"/>
        <v/>
      </c>
      <c r="BS2012" t="str">
        <f t="shared" si="1638"/>
        <v/>
      </c>
      <c r="BT2012" t="str">
        <f t="shared" si="1639"/>
        <v/>
      </c>
    </row>
    <row r="2013" spans="20:72" x14ac:dyDescent="0.25">
      <c r="T2013" t="str">
        <f t="shared" si="1615"/>
        <v/>
      </c>
      <c r="U2013" t="str">
        <f t="shared" si="1616"/>
        <v/>
      </c>
      <c r="V2013" t="str">
        <f t="shared" si="1617"/>
        <v/>
      </c>
      <c r="W2013" t="str">
        <f>IF(TRIM(INDEX(connections!$A:$A,ROW()))="","",TRIM(INDEX(connections!$A:$A,ROW())))</f>
        <v/>
      </c>
      <c r="X2013" t="str">
        <f>IF($W2013="","",TRIM(INDEX(connections!$B:$B,ROW())))</f>
        <v/>
      </c>
      <c r="Y2013" t="str">
        <f t="shared" si="1618"/>
        <v/>
      </c>
      <c r="Z2013" t="str">
        <f t="shared" si="1619"/>
        <v/>
      </c>
      <c r="AA2013" t="str">
        <f t="shared" si="1620"/>
        <v/>
      </c>
      <c r="AB2013" t="str">
        <f t="shared" si="1621"/>
        <v/>
      </c>
      <c r="AC2013" t="str">
        <f t="shared" si="1622"/>
        <v/>
      </c>
      <c r="AD2013" t="str">
        <f t="shared" si="1623"/>
        <v/>
      </c>
      <c r="AE2013" t="str">
        <f t="shared" si="1624"/>
        <v/>
      </c>
      <c r="BF2013" t="str">
        <f t="shared" si="1625"/>
        <v/>
      </c>
      <c r="BG2013" t="str">
        <f t="shared" si="1626"/>
        <v/>
      </c>
      <c r="BH2013" t="str">
        <f t="shared" si="1627"/>
        <v/>
      </c>
      <c r="BI2013" t="str">
        <f t="shared" si="1628"/>
        <v/>
      </c>
      <c r="BJ2013" t="str">
        <f t="shared" si="1629"/>
        <v/>
      </c>
      <c r="BK2013" t="str">
        <f t="shared" si="1630"/>
        <v/>
      </c>
      <c r="BL2013" t="str">
        <f t="shared" si="1631"/>
        <v/>
      </c>
      <c r="BM2013" t="str">
        <f t="shared" si="1632"/>
        <v/>
      </c>
      <c r="BN2013" t="str">
        <f t="shared" si="1633"/>
        <v/>
      </c>
      <c r="BO2013" t="str">
        <f t="shared" si="1634"/>
        <v/>
      </c>
      <c r="BP2013" t="str">
        <f t="shared" si="1635"/>
        <v/>
      </c>
      <c r="BQ2013" t="str">
        <f t="shared" si="1636"/>
        <v/>
      </c>
      <c r="BR2013" t="str">
        <f t="shared" si="1637"/>
        <v/>
      </c>
      <c r="BS2013" t="str">
        <f t="shared" si="1638"/>
        <v/>
      </c>
      <c r="BT2013" t="str">
        <f t="shared" si="1639"/>
        <v/>
      </c>
    </row>
    <row r="2014" spans="20:72" x14ac:dyDescent="0.25">
      <c r="T2014" t="str">
        <f t="shared" si="1615"/>
        <v/>
      </c>
      <c r="U2014" t="str">
        <f t="shared" si="1616"/>
        <v/>
      </c>
      <c r="V2014" t="str">
        <f t="shared" si="1617"/>
        <v/>
      </c>
      <c r="W2014" t="str">
        <f>IF(TRIM(INDEX(connections!$A:$A,ROW()))="","",TRIM(INDEX(connections!$A:$A,ROW())))</f>
        <v/>
      </c>
      <c r="X2014" t="str">
        <f>IF($W2014="","",TRIM(INDEX(connections!$B:$B,ROW())))</f>
        <v/>
      </c>
      <c r="Y2014" t="str">
        <f t="shared" si="1618"/>
        <v/>
      </c>
      <c r="Z2014" t="str">
        <f t="shared" si="1619"/>
        <v/>
      </c>
      <c r="AA2014" t="str">
        <f t="shared" si="1620"/>
        <v/>
      </c>
      <c r="AB2014" t="str">
        <f t="shared" si="1621"/>
        <v/>
      </c>
      <c r="AC2014" t="str">
        <f t="shared" si="1622"/>
        <v/>
      </c>
      <c r="AD2014" t="str">
        <f t="shared" si="1623"/>
        <v/>
      </c>
      <c r="AE2014" t="str">
        <f t="shared" si="1624"/>
        <v/>
      </c>
      <c r="BF2014" t="str">
        <f t="shared" si="1625"/>
        <v/>
      </c>
      <c r="BG2014" t="str">
        <f t="shared" si="1626"/>
        <v/>
      </c>
      <c r="BH2014" t="str">
        <f t="shared" si="1627"/>
        <v/>
      </c>
      <c r="BI2014" t="str">
        <f t="shared" si="1628"/>
        <v/>
      </c>
      <c r="BJ2014" t="str">
        <f t="shared" si="1629"/>
        <v/>
      </c>
      <c r="BK2014" t="str">
        <f t="shared" si="1630"/>
        <v/>
      </c>
      <c r="BL2014" t="str">
        <f t="shared" si="1631"/>
        <v/>
      </c>
      <c r="BM2014" t="str">
        <f t="shared" si="1632"/>
        <v/>
      </c>
      <c r="BN2014" t="str">
        <f t="shared" si="1633"/>
        <v/>
      </c>
      <c r="BO2014" t="str">
        <f t="shared" si="1634"/>
        <v/>
      </c>
      <c r="BP2014" t="str">
        <f t="shared" si="1635"/>
        <v/>
      </c>
      <c r="BQ2014" t="str">
        <f t="shared" si="1636"/>
        <v/>
      </c>
      <c r="BR2014" t="str">
        <f t="shared" si="1637"/>
        <v/>
      </c>
      <c r="BS2014" t="str">
        <f t="shared" si="1638"/>
        <v/>
      </c>
      <c r="BT2014" t="str">
        <f t="shared" si="1639"/>
        <v/>
      </c>
    </row>
    <row r="2015" spans="20:72" x14ac:dyDescent="0.25">
      <c r="T2015" t="str">
        <f t="shared" si="1615"/>
        <v/>
      </c>
      <c r="U2015" t="str">
        <f t="shared" si="1616"/>
        <v/>
      </c>
      <c r="V2015" t="str">
        <f t="shared" si="1617"/>
        <v/>
      </c>
      <c r="W2015" t="str">
        <f>IF(TRIM(INDEX(connections!$A:$A,ROW()))="","",TRIM(INDEX(connections!$A:$A,ROW())))</f>
        <v/>
      </c>
      <c r="X2015" t="str">
        <f>IF($W2015="","",TRIM(INDEX(connections!$B:$B,ROW())))</f>
        <v/>
      </c>
      <c r="Y2015" t="str">
        <f t="shared" si="1618"/>
        <v/>
      </c>
      <c r="Z2015" t="str">
        <f t="shared" si="1619"/>
        <v/>
      </c>
      <c r="AA2015" t="str">
        <f t="shared" si="1620"/>
        <v/>
      </c>
      <c r="AB2015" t="str">
        <f t="shared" si="1621"/>
        <v/>
      </c>
      <c r="AC2015" t="str">
        <f t="shared" si="1622"/>
        <v/>
      </c>
      <c r="AD2015" t="str">
        <f t="shared" si="1623"/>
        <v/>
      </c>
      <c r="AE2015" t="str">
        <f t="shared" si="1624"/>
        <v/>
      </c>
      <c r="BF2015" t="str">
        <f t="shared" si="1625"/>
        <v/>
      </c>
      <c r="BG2015" t="str">
        <f t="shared" si="1626"/>
        <v/>
      </c>
      <c r="BH2015" t="str">
        <f t="shared" si="1627"/>
        <v/>
      </c>
      <c r="BI2015" t="str">
        <f t="shared" si="1628"/>
        <v/>
      </c>
      <c r="BJ2015" t="str">
        <f t="shared" si="1629"/>
        <v/>
      </c>
      <c r="BK2015" t="str">
        <f t="shared" si="1630"/>
        <v/>
      </c>
      <c r="BL2015" t="str">
        <f t="shared" si="1631"/>
        <v/>
      </c>
      <c r="BM2015" t="str">
        <f t="shared" si="1632"/>
        <v/>
      </c>
      <c r="BN2015" t="str">
        <f t="shared" si="1633"/>
        <v/>
      </c>
      <c r="BO2015" t="str">
        <f t="shared" si="1634"/>
        <v/>
      </c>
      <c r="BP2015" t="str">
        <f t="shared" si="1635"/>
        <v/>
      </c>
      <c r="BQ2015" t="str">
        <f t="shared" si="1636"/>
        <v/>
      </c>
      <c r="BR2015" t="str">
        <f t="shared" si="1637"/>
        <v/>
      </c>
      <c r="BS2015" t="str">
        <f t="shared" si="1638"/>
        <v/>
      </c>
      <c r="BT2015" t="str">
        <f t="shared" si="1639"/>
        <v/>
      </c>
    </row>
    <row r="2016" spans="20:72" x14ac:dyDescent="0.25">
      <c r="T2016" t="str">
        <f t="shared" si="1615"/>
        <v/>
      </c>
      <c r="U2016" t="str">
        <f t="shared" si="1616"/>
        <v/>
      </c>
      <c r="V2016" t="str">
        <f t="shared" si="1617"/>
        <v/>
      </c>
      <c r="W2016" t="str">
        <f>IF(TRIM(INDEX(connections!$A:$A,ROW()))="","",TRIM(INDEX(connections!$A:$A,ROW())))</f>
        <v/>
      </c>
      <c r="X2016" t="str">
        <f>IF($W2016="","",TRIM(INDEX(connections!$B:$B,ROW())))</f>
        <v/>
      </c>
      <c r="Y2016" t="str">
        <f t="shared" si="1618"/>
        <v/>
      </c>
      <c r="Z2016" t="str">
        <f t="shared" si="1619"/>
        <v/>
      </c>
      <c r="AA2016" t="str">
        <f t="shared" si="1620"/>
        <v/>
      </c>
      <c r="AB2016" t="str">
        <f t="shared" si="1621"/>
        <v/>
      </c>
      <c r="AC2016" t="str">
        <f t="shared" si="1622"/>
        <v/>
      </c>
      <c r="AD2016" t="str">
        <f t="shared" si="1623"/>
        <v/>
      </c>
      <c r="AE2016" t="str">
        <f t="shared" si="1624"/>
        <v/>
      </c>
      <c r="BF2016" t="str">
        <f t="shared" si="1625"/>
        <v/>
      </c>
      <c r="BG2016" t="str">
        <f t="shared" si="1626"/>
        <v/>
      </c>
      <c r="BH2016" t="str">
        <f t="shared" si="1627"/>
        <v/>
      </c>
      <c r="BI2016" t="str">
        <f t="shared" si="1628"/>
        <v/>
      </c>
      <c r="BJ2016" t="str">
        <f t="shared" si="1629"/>
        <v/>
      </c>
      <c r="BK2016" t="str">
        <f t="shared" si="1630"/>
        <v/>
      </c>
      <c r="BL2016" t="str">
        <f t="shared" si="1631"/>
        <v/>
      </c>
      <c r="BM2016" t="str">
        <f t="shared" si="1632"/>
        <v/>
      </c>
      <c r="BN2016" t="str">
        <f t="shared" si="1633"/>
        <v/>
      </c>
      <c r="BO2016" t="str">
        <f t="shared" si="1634"/>
        <v/>
      </c>
      <c r="BP2016" t="str">
        <f t="shared" si="1635"/>
        <v/>
      </c>
      <c r="BQ2016" t="str">
        <f t="shared" si="1636"/>
        <v/>
      </c>
      <c r="BR2016" t="str">
        <f t="shared" si="1637"/>
        <v/>
      </c>
      <c r="BS2016" t="str">
        <f t="shared" si="1638"/>
        <v/>
      </c>
      <c r="BT2016" t="str">
        <f t="shared" si="1639"/>
        <v/>
      </c>
    </row>
    <row r="2017" spans="20:72" x14ac:dyDescent="0.25">
      <c r="T2017" t="str">
        <f t="shared" si="1615"/>
        <v/>
      </c>
      <c r="U2017" t="str">
        <f t="shared" si="1616"/>
        <v/>
      </c>
      <c r="V2017" t="str">
        <f t="shared" si="1617"/>
        <v/>
      </c>
      <c r="W2017" t="str">
        <f>IF(TRIM(INDEX(connections!$A:$A,ROW()))="","",TRIM(INDEX(connections!$A:$A,ROW())))</f>
        <v/>
      </c>
      <c r="X2017" t="str">
        <f>IF($W2017="","",TRIM(INDEX(connections!$B:$B,ROW())))</f>
        <v/>
      </c>
      <c r="Y2017" t="str">
        <f t="shared" si="1618"/>
        <v/>
      </c>
      <c r="Z2017" t="str">
        <f t="shared" si="1619"/>
        <v/>
      </c>
      <c r="AA2017" t="str">
        <f t="shared" si="1620"/>
        <v/>
      </c>
      <c r="AB2017" t="str">
        <f t="shared" si="1621"/>
        <v/>
      </c>
      <c r="AC2017" t="str">
        <f t="shared" si="1622"/>
        <v/>
      </c>
      <c r="AD2017" t="str">
        <f t="shared" si="1623"/>
        <v/>
      </c>
      <c r="AE2017" t="str">
        <f t="shared" si="1624"/>
        <v/>
      </c>
      <c r="BF2017" t="str">
        <f t="shared" si="1625"/>
        <v/>
      </c>
      <c r="BG2017" t="str">
        <f t="shared" si="1626"/>
        <v/>
      </c>
      <c r="BH2017" t="str">
        <f t="shared" si="1627"/>
        <v/>
      </c>
      <c r="BI2017" t="str">
        <f t="shared" si="1628"/>
        <v/>
      </c>
      <c r="BJ2017" t="str">
        <f t="shared" si="1629"/>
        <v/>
      </c>
      <c r="BK2017" t="str">
        <f t="shared" si="1630"/>
        <v/>
      </c>
      <c r="BL2017" t="str">
        <f t="shared" si="1631"/>
        <v/>
      </c>
      <c r="BM2017" t="str">
        <f t="shared" si="1632"/>
        <v/>
      </c>
      <c r="BN2017" t="str">
        <f t="shared" si="1633"/>
        <v/>
      </c>
      <c r="BO2017" t="str">
        <f t="shared" si="1634"/>
        <v/>
      </c>
      <c r="BP2017" t="str">
        <f t="shared" si="1635"/>
        <v/>
      </c>
      <c r="BQ2017" t="str">
        <f t="shared" si="1636"/>
        <v/>
      </c>
      <c r="BR2017" t="str">
        <f t="shared" si="1637"/>
        <v/>
      </c>
      <c r="BS2017" t="str">
        <f t="shared" si="1638"/>
        <v/>
      </c>
      <c r="BT2017" t="str">
        <f t="shared" si="1639"/>
        <v/>
      </c>
    </row>
    <row r="2018" spans="20:72" x14ac:dyDescent="0.25">
      <c r="T2018" t="str">
        <f t="shared" si="1615"/>
        <v/>
      </c>
      <c r="U2018" t="str">
        <f t="shared" si="1616"/>
        <v/>
      </c>
      <c r="V2018" t="str">
        <f t="shared" si="1617"/>
        <v/>
      </c>
      <c r="W2018" t="str">
        <f>IF(TRIM(INDEX(connections!$A:$A,ROW()))="","",TRIM(INDEX(connections!$A:$A,ROW())))</f>
        <v/>
      </c>
      <c r="X2018" t="str">
        <f>IF($W2018="","",TRIM(INDEX(connections!$B:$B,ROW())))</f>
        <v/>
      </c>
      <c r="Y2018" t="str">
        <f t="shared" si="1618"/>
        <v/>
      </c>
      <c r="Z2018" t="str">
        <f t="shared" si="1619"/>
        <v/>
      </c>
      <c r="AA2018" t="str">
        <f t="shared" si="1620"/>
        <v/>
      </c>
      <c r="AB2018" t="str">
        <f t="shared" si="1621"/>
        <v/>
      </c>
      <c r="AC2018" t="str">
        <f t="shared" si="1622"/>
        <v/>
      </c>
      <c r="AD2018" t="str">
        <f t="shared" si="1623"/>
        <v/>
      </c>
      <c r="AE2018" t="str">
        <f t="shared" si="1624"/>
        <v/>
      </c>
      <c r="BF2018" t="str">
        <f t="shared" si="1625"/>
        <v/>
      </c>
      <c r="BG2018" t="str">
        <f t="shared" si="1626"/>
        <v/>
      </c>
      <c r="BH2018" t="str">
        <f t="shared" si="1627"/>
        <v/>
      </c>
      <c r="BI2018" t="str">
        <f t="shared" si="1628"/>
        <v/>
      </c>
      <c r="BJ2018" t="str">
        <f t="shared" si="1629"/>
        <v/>
      </c>
      <c r="BK2018" t="str">
        <f t="shared" si="1630"/>
        <v/>
      </c>
      <c r="BL2018" t="str">
        <f t="shared" si="1631"/>
        <v/>
      </c>
      <c r="BM2018" t="str">
        <f t="shared" si="1632"/>
        <v/>
      </c>
      <c r="BN2018" t="str">
        <f t="shared" si="1633"/>
        <v/>
      </c>
      <c r="BO2018" t="str">
        <f t="shared" si="1634"/>
        <v/>
      </c>
      <c r="BP2018" t="str">
        <f t="shared" si="1635"/>
        <v/>
      </c>
      <c r="BQ2018" t="str">
        <f t="shared" si="1636"/>
        <v/>
      </c>
      <c r="BR2018" t="str">
        <f t="shared" si="1637"/>
        <v/>
      </c>
      <c r="BS2018" t="str">
        <f t="shared" si="1638"/>
        <v/>
      </c>
      <c r="BT2018" t="str">
        <f t="shared" si="1639"/>
        <v/>
      </c>
    </row>
    <row r="2019" spans="20:72" x14ac:dyDescent="0.25">
      <c r="T2019" t="str">
        <f t="shared" si="1615"/>
        <v/>
      </c>
      <c r="U2019" t="str">
        <f t="shared" si="1616"/>
        <v/>
      </c>
      <c r="V2019" t="str">
        <f t="shared" si="1617"/>
        <v/>
      </c>
      <c r="W2019" t="str">
        <f>IF(TRIM(INDEX(connections!$A:$A,ROW()))="","",TRIM(INDEX(connections!$A:$A,ROW())))</f>
        <v/>
      </c>
      <c r="X2019" t="str">
        <f>IF($W2019="","",TRIM(INDEX(connections!$B:$B,ROW())))</f>
        <v/>
      </c>
      <c r="Y2019" t="str">
        <f t="shared" si="1618"/>
        <v/>
      </c>
      <c r="Z2019" t="str">
        <f t="shared" si="1619"/>
        <v/>
      </c>
      <c r="AA2019" t="str">
        <f t="shared" si="1620"/>
        <v/>
      </c>
      <c r="AB2019" t="str">
        <f t="shared" si="1621"/>
        <v/>
      </c>
      <c r="AC2019" t="str">
        <f t="shared" si="1622"/>
        <v/>
      </c>
      <c r="AD2019" t="str">
        <f t="shared" si="1623"/>
        <v/>
      </c>
      <c r="AE2019" t="str">
        <f t="shared" si="1624"/>
        <v/>
      </c>
      <c r="BF2019" t="str">
        <f t="shared" si="1625"/>
        <v/>
      </c>
      <c r="BG2019" t="str">
        <f t="shared" si="1626"/>
        <v/>
      </c>
      <c r="BH2019" t="str">
        <f t="shared" si="1627"/>
        <v/>
      </c>
      <c r="BI2019" t="str">
        <f t="shared" si="1628"/>
        <v/>
      </c>
      <c r="BJ2019" t="str">
        <f t="shared" si="1629"/>
        <v/>
      </c>
      <c r="BK2019" t="str">
        <f t="shared" si="1630"/>
        <v/>
      </c>
      <c r="BL2019" t="str">
        <f t="shared" si="1631"/>
        <v/>
      </c>
      <c r="BM2019" t="str">
        <f t="shared" si="1632"/>
        <v/>
      </c>
      <c r="BN2019" t="str">
        <f t="shared" si="1633"/>
        <v/>
      </c>
      <c r="BO2019" t="str">
        <f t="shared" si="1634"/>
        <v/>
      </c>
      <c r="BP2019" t="str">
        <f t="shared" si="1635"/>
        <v/>
      </c>
      <c r="BQ2019" t="str">
        <f t="shared" si="1636"/>
        <v/>
      </c>
      <c r="BR2019" t="str">
        <f t="shared" si="1637"/>
        <v/>
      </c>
      <c r="BS2019" t="str">
        <f t="shared" si="1638"/>
        <v/>
      </c>
      <c r="BT2019" t="str">
        <f t="shared" si="1639"/>
        <v/>
      </c>
    </row>
    <row r="2020" spans="20:72" x14ac:dyDescent="0.25">
      <c r="T2020" t="str">
        <f t="shared" si="1615"/>
        <v/>
      </c>
      <c r="U2020" t="str">
        <f t="shared" si="1616"/>
        <v/>
      </c>
      <c r="V2020" t="str">
        <f t="shared" si="1617"/>
        <v/>
      </c>
      <c r="W2020" t="str">
        <f>IF(TRIM(INDEX(connections!$A:$A,ROW()))="","",TRIM(INDEX(connections!$A:$A,ROW())))</f>
        <v/>
      </c>
      <c r="X2020" t="str">
        <f>IF($W2020="","",TRIM(INDEX(connections!$B:$B,ROW())))</f>
        <v/>
      </c>
      <c r="Y2020" t="str">
        <f t="shared" si="1618"/>
        <v/>
      </c>
      <c r="Z2020" t="str">
        <f t="shared" si="1619"/>
        <v/>
      </c>
      <c r="AA2020" t="str">
        <f t="shared" si="1620"/>
        <v/>
      </c>
      <c r="AB2020" t="str">
        <f t="shared" si="1621"/>
        <v/>
      </c>
      <c r="AC2020" t="str">
        <f t="shared" si="1622"/>
        <v/>
      </c>
      <c r="AD2020" t="str">
        <f t="shared" si="1623"/>
        <v/>
      </c>
      <c r="AE2020" t="str">
        <f t="shared" si="1624"/>
        <v/>
      </c>
      <c r="BF2020" t="str">
        <f t="shared" si="1625"/>
        <v/>
      </c>
      <c r="BG2020" t="str">
        <f t="shared" si="1626"/>
        <v/>
      </c>
      <c r="BH2020" t="str">
        <f t="shared" si="1627"/>
        <v/>
      </c>
      <c r="BI2020" t="str">
        <f t="shared" si="1628"/>
        <v/>
      </c>
      <c r="BJ2020" t="str">
        <f t="shared" si="1629"/>
        <v/>
      </c>
      <c r="BK2020" t="str">
        <f t="shared" si="1630"/>
        <v/>
      </c>
      <c r="BL2020" t="str">
        <f t="shared" si="1631"/>
        <v/>
      </c>
      <c r="BM2020" t="str">
        <f t="shared" si="1632"/>
        <v/>
      </c>
      <c r="BN2020" t="str">
        <f t="shared" si="1633"/>
        <v/>
      </c>
      <c r="BO2020" t="str">
        <f t="shared" si="1634"/>
        <v/>
      </c>
      <c r="BP2020" t="str">
        <f t="shared" si="1635"/>
        <v/>
      </c>
      <c r="BQ2020" t="str">
        <f t="shared" si="1636"/>
        <v/>
      </c>
      <c r="BR2020" t="str">
        <f t="shared" si="1637"/>
        <v/>
      </c>
      <c r="BS2020" t="str">
        <f t="shared" si="1638"/>
        <v/>
      </c>
      <c r="BT2020" t="str">
        <f t="shared" si="1639"/>
        <v/>
      </c>
    </row>
    <row r="2021" spans="20:72" x14ac:dyDescent="0.25">
      <c r="T2021" t="str">
        <f t="shared" si="1615"/>
        <v/>
      </c>
      <c r="U2021" t="str">
        <f t="shared" si="1616"/>
        <v/>
      </c>
      <c r="V2021" t="str">
        <f t="shared" si="1617"/>
        <v/>
      </c>
      <c r="W2021" t="str">
        <f>IF(TRIM(INDEX(connections!$A:$A,ROW()))="","",TRIM(INDEX(connections!$A:$A,ROW())))</f>
        <v/>
      </c>
      <c r="X2021" t="str">
        <f>IF($W2021="","",TRIM(INDEX(connections!$B:$B,ROW())))</f>
        <v/>
      </c>
      <c r="Y2021" t="str">
        <f t="shared" si="1618"/>
        <v/>
      </c>
      <c r="Z2021" t="str">
        <f t="shared" si="1619"/>
        <v/>
      </c>
      <c r="AA2021" t="str">
        <f t="shared" si="1620"/>
        <v/>
      </c>
      <c r="AB2021" t="str">
        <f t="shared" si="1621"/>
        <v/>
      </c>
      <c r="AC2021" t="str">
        <f t="shared" si="1622"/>
        <v/>
      </c>
      <c r="AD2021" t="str">
        <f t="shared" si="1623"/>
        <v/>
      </c>
      <c r="AE2021" t="str">
        <f t="shared" si="1624"/>
        <v/>
      </c>
      <c r="BF2021" t="str">
        <f t="shared" si="1625"/>
        <v/>
      </c>
      <c r="BG2021" t="str">
        <f t="shared" si="1626"/>
        <v/>
      </c>
      <c r="BH2021" t="str">
        <f t="shared" si="1627"/>
        <v/>
      </c>
      <c r="BI2021" t="str">
        <f t="shared" si="1628"/>
        <v/>
      </c>
      <c r="BJ2021" t="str">
        <f t="shared" si="1629"/>
        <v/>
      </c>
      <c r="BK2021" t="str">
        <f t="shared" si="1630"/>
        <v/>
      </c>
      <c r="BL2021" t="str">
        <f t="shared" si="1631"/>
        <v/>
      </c>
      <c r="BM2021" t="str">
        <f t="shared" si="1632"/>
        <v/>
      </c>
      <c r="BN2021" t="str">
        <f t="shared" si="1633"/>
        <v/>
      </c>
      <c r="BO2021" t="str">
        <f t="shared" si="1634"/>
        <v/>
      </c>
      <c r="BP2021" t="str">
        <f t="shared" si="1635"/>
        <v/>
      </c>
      <c r="BQ2021" t="str">
        <f t="shared" si="1636"/>
        <v/>
      </c>
      <c r="BR2021" t="str">
        <f t="shared" si="1637"/>
        <v/>
      </c>
      <c r="BS2021" t="str">
        <f t="shared" si="1638"/>
        <v/>
      </c>
      <c r="BT2021" t="str">
        <f t="shared" si="1639"/>
        <v/>
      </c>
    </row>
    <row r="2022" spans="20:72" x14ac:dyDescent="0.25">
      <c r="T2022" t="str">
        <f t="shared" si="1615"/>
        <v/>
      </c>
      <c r="U2022" t="str">
        <f t="shared" si="1616"/>
        <v/>
      </c>
      <c r="V2022" t="str">
        <f t="shared" si="1617"/>
        <v/>
      </c>
      <c r="W2022" t="str">
        <f>IF(TRIM(INDEX(connections!$A:$A,ROW()))="","",TRIM(INDEX(connections!$A:$A,ROW())))</f>
        <v/>
      </c>
      <c r="X2022" t="str">
        <f>IF($W2022="","",TRIM(INDEX(connections!$B:$B,ROW())))</f>
        <v/>
      </c>
      <c r="Y2022" t="str">
        <f t="shared" si="1618"/>
        <v/>
      </c>
      <c r="Z2022" t="str">
        <f t="shared" si="1619"/>
        <v/>
      </c>
      <c r="AA2022" t="str">
        <f t="shared" si="1620"/>
        <v/>
      </c>
      <c r="AB2022" t="str">
        <f t="shared" si="1621"/>
        <v/>
      </c>
      <c r="AC2022" t="str">
        <f t="shared" si="1622"/>
        <v/>
      </c>
      <c r="AD2022" t="str">
        <f t="shared" si="1623"/>
        <v/>
      </c>
      <c r="AE2022" t="str">
        <f t="shared" si="1624"/>
        <v/>
      </c>
      <c r="BF2022" t="str">
        <f t="shared" si="1625"/>
        <v/>
      </c>
      <c r="BG2022" t="str">
        <f t="shared" si="1626"/>
        <v/>
      </c>
      <c r="BH2022" t="str">
        <f t="shared" si="1627"/>
        <v/>
      </c>
      <c r="BI2022" t="str">
        <f t="shared" si="1628"/>
        <v/>
      </c>
      <c r="BJ2022" t="str">
        <f t="shared" si="1629"/>
        <v/>
      </c>
      <c r="BK2022" t="str">
        <f t="shared" si="1630"/>
        <v/>
      </c>
      <c r="BL2022" t="str">
        <f t="shared" si="1631"/>
        <v/>
      </c>
      <c r="BM2022" t="str">
        <f t="shared" si="1632"/>
        <v/>
      </c>
      <c r="BN2022" t="str">
        <f t="shared" si="1633"/>
        <v/>
      </c>
      <c r="BO2022" t="str">
        <f t="shared" si="1634"/>
        <v/>
      </c>
      <c r="BP2022" t="str">
        <f t="shared" si="1635"/>
        <v/>
      </c>
      <c r="BQ2022" t="str">
        <f t="shared" si="1636"/>
        <v/>
      </c>
      <c r="BR2022" t="str">
        <f t="shared" si="1637"/>
        <v/>
      </c>
      <c r="BS2022" t="str">
        <f t="shared" si="1638"/>
        <v/>
      </c>
      <c r="BT2022" t="str">
        <f t="shared" si="1639"/>
        <v/>
      </c>
    </row>
    <row r="2023" spans="20:72" x14ac:dyDescent="0.25">
      <c r="T2023" t="str">
        <f t="shared" si="1615"/>
        <v/>
      </c>
      <c r="U2023" t="str">
        <f t="shared" si="1616"/>
        <v/>
      </c>
      <c r="V2023" t="str">
        <f t="shared" si="1617"/>
        <v/>
      </c>
      <c r="W2023" t="str">
        <f>IF(TRIM(INDEX(connections!$A:$A,ROW()))="","",TRIM(INDEX(connections!$A:$A,ROW())))</f>
        <v/>
      </c>
      <c r="X2023" t="str">
        <f>IF($W2023="","",TRIM(INDEX(connections!$B:$B,ROW())))</f>
        <v/>
      </c>
      <c r="Y2023" t="str">
        <f t="shared" si="1618"/>
        <v/>
      </c>
      <c r="Z2023" t="str">
        <f t="shared" si="1619"/>
        <v/>
      </c>
      <c r="AA2023" t="str">
        <f t="shared" si="1620"/>
        <v/>
      </c>
      <c r="AB2023" t="str">
        <f t="shared" si="1621"/>
        <v/>
      </c>
      <c r="AC2023" t="str">
        <f t="shared" si="1622"/>
        <v/>
      </c>
      <c r="AD2023" t="str">
        <f t="shared" si="1623"/>
        <v/>
      </c>
      <c r="AE2023" t="str">
        <f t="shared" si="1624"/>
        <v/>
      </c>
      <c r="BF2023" t="str">
        <f t="shared" si="1625"/>
        <v/>
      </c>
      <c r="BG2023" t="str">
        <f t="shared" si="1626"/>
        <v/>
      </c>
      <c r="BH2023" t="str">
        <f t="shared" si="1627"/>
        <v/>
      </c>
      <c r="BI2023" t="str">
        <f t="shared" si="1628"/>
        <v/>
      </c>
      <c r="BJ2023" t="str">
        <f t="shared" si="1629"/>
        <v/>
      </c>
      <c r="BK2023" t="str">
        <f t="shared" si="1630"/>
        <v/>
      </c>
      <c r="BL2023" t="str">
        <f t="shared" si="1631"/>
        <v/>
      </c>
      <c r="BM2023" t="str">
        <f t="shared" si="1632"/>
        <v/>
      </c>
      <c r="BN2023" t="str">
        <f t="shared" si="1633"/>
        <v/>
      </c>
      <c r="BO2023" t="str">
        <f t="shared" si="1634"/>
        <v/>
      </c>
      <c r="BP2023" t="str">
        <f t="shared" si="1635"/>
        <v/>
      </c>
      <c r="BQ2023" t="str">
        <f t="shared" si="1636"/>
        <v/>
      </c>
      <c r="BR2023" t="str">
        <f t="shared" si="1637"/>
        <v/>
      </c>
      <c r="BS2023" t="str">
        <f t="shared" si="1638"/>
        <v/>
      </c>
      <c r="BT2023" t="str">
        <f t="shared" si="1639"/>
        <v/>
      </c>
    </row>
    <row r="2024" spans="20:72" x14ac:dyDescent="0.25">
      <c r="T2024" t="str">
        <f t="shared" si="1615"/>
        <v/>
      </c>
      <c r="U2024" t="str">
        <f t="shared" si="1616"/>
        <v/>
      </c>
      <c r="V2024" t="str">
        <f t="shared" si="1617"/>
        <v/>
      </c>
      <c r="W2024" t="str">
        <f>IF(TRIM(INDEX(connections!$A:$A,ROW()))="","",TRIM(INDEX(connections!$A:$A,ROW())))</f>
        <v/>
      </c>
      <c r="X2024" t="str">
        <f>IF($W2024="","",TRIM(INDEX(connections!$B:$B,ROW())))</f>
        <v/>
      </c>
      <c r="Y2024" t="str">
        <f t="shared" si="1618"/>
        <v/>
      </c>
      <c r="Z2024" t="str">
        <f t="shared" si="1619"/>
        <v/>
      </c>
      <c r="AA2024" t="str">
        <f t="shared" si="1620"/>
        <v/>
      </c>
      <c r="AB2024" t="str">
        <f t="shared" si="1621"/>
        <v/>
      </c>
      <c r="AC2024" t="str">
        <f t="shared" si="1622"/>
        <v/>
      </c>
      <c r="AD2024" t="str">
        <f t="shared" si="1623"/>
        <v/>
      </c>
      <c r="AE2024" t="str">
        <f t="shared" si="1624"/>
        <v/>
      </c>
      <c r="BF2024" t="str">
        <f t="shared" si="1625"/>
        <v/>
      </c>
      <c r="BG2024" t="str">
        <f t="shared" si="1626"/>
        <v/>
      </c>
      <c r="BH2024" t="str">
        <f t="shared" si="1627"/>
        <v/>
      </c>
      <c r="BI2024" t="str">
        <f t="shared" si="1628"/>
        <v/>
      </c>
      <c r="BJ2024" t="str">
        <f t="shared" si="1629"/>
        <v/>
      </c>
      <c r="BK2024" t="str">
        <f t="shared" si="1630"/>
        <v/>
      </c>
      <c r="BL2024" t="str">
        <f t="shared" si="1631"/>
        <v/>
      </c>
      <c r="BM2024" t="str">
        <f t="shared" si="1632"/>
        <v/>
      </c>
      <c r="BN2024" t="str">
        <f t="shared" si="1633"/>
        <v/>
      </c>
      <c r="BO2024" t="str">
        <f t="shared" si="1634"/>
        <v/>
      </c>
      <c r="BP2024" t="str">
        <f t="shared" si="1635"/>
        <v/>
      </c>
      <c r="BQ2024" t="str">
        <f t="shared" si="1636"/>
        <v/>
      </c>
      <c r="BR2024" t="str">
        <f t="shared" si="1637"/>
        <v/>
      </c>
      <c r="BS2024" t="str">
        <f t="shared" si="1638"/>
        <v/>
      </c>
      <c r="BT2024" t="str">
        <f t="shared" si="1639"/>
        <v/>
      </c>
    </row>
    <row r="2025" spans="20:72" x14ac:dyDescent="0.25">
      <c r="T2025" t="str">
        <f t="shared" si="1615"/>
        <v/>
      </c>
      <c r="U2025" t="str">
        <f t="shared" si="1616"/>
        <v/>
      </c>
      <c r="V2025" t="str">
        <f t="shared" si="1617"/>
        <v/>
      </c>
      <c r="W2025" t="str">
        <f>IF(TRIM(INDEX(connections!$A:$A,ROW()))="","",TRIM(INDEX(connections!$A:$A,ROW())))</f>
        <v/>
      </c>
      <c r="X2025" t="str">
        <f>IF($W2025="","",TRIM(INDEX(connections!$B:$B,ROW())))</f>
        <v/>
      </c>
      <c r="Y2025" t="str">
        <f t="shared" si="1618"/>
        <v/>
      </c>
      <c r="Z2025" t="str">
        <f t="shared" si="1619"/>
        <v/>
      </c>
      <c r="AA2025" t="str">
        <f t="shared" si="1620"/>
        <v/>
      </c>
      <c r="AB2025" t="str">
        <f t="shared" si="1621"/>
        <v/>
      </c>
      <c r="AC2025" t="str">
        <f t="shared" si="1622"/>
        <v/>
      </c>
      <c r="AD2025" t="str">
        <f t="shared" si="1623"/>
        <v/>
      </c>
      <c r="AE2025" t="str">
        <f t="shared" si="1624"/>
        <v/>
      </c>
      <c r="BF2025" t="str">
        <f t="shared" si="1625"/>
        <v/>
      </c>
      <c r="BG2025" t="str">
        <f t="shared" si="1626"/>
        <v/>
      </c>
      <c r="BH2025" t="str">
        <f t="shared" si="1627"/>
        <v/>
      </c>
      <c r="BI2025" t="str">
        <f t="shared" si="1628"/>
        <v/>
      </c>
      <c r="BJ2025" t="str">
        <f t="shared" si="1629"/>
        <v/>
      </c>
      <c r="BK2025" t="str">
        <f t="shared" si="1630"/>
        <v/>
      </c>
      <c r="BL2025" t="str">
        <f t="shared" si="1631"/>
        <v/>
      </c>
      <c r="BM2025" t="str">
        <f t="shared" si="1632"/>
        <v/>
      </c>
      <c r="BN2025" t="str">
        <f t="shared" si="1633"/>
        <v/>
      </c>
      <c r="BO2025" t="str">
        <f t="shared" si="1634"/>
        <v/>
      </c>
      <c r="BP2025" t="str">
        <f t="shared" si="1635"/>
        <v/>
      </c>
      <c r="BQ2025" t="str">
        <f t="shared" si="1636"/>
        <v/>
      </c>
      <c r="BR2025" t="str">
        <f t="shared" si="1637"/>
        <v/>
      </c>
      <c r="BS2025" t="str">
        <f t="shared" si="1638"/>
        <v/>
      </c>
      <c r="BT2025" t="str">
        <f t="shared" si="1639"/>
        <v/>
      </c>
    </row>
    <row r="2026" spans="20:72" x14ac:dyDescent="0.25">
      <c r="T2026" t="str">
        <f t="shared" si="1615"/>
        <v/>
      </c>
      <c r="U2026" t="str">
        <f t="shared" si="1616"/>
        <v/>
      </c>
      <c r="V2026" t="str">
        <f t="shared" si="1617"/>
        <v/>
      </c>
      <c r="W2026" t="str">
        <f>IF(TRIM(INDEX(connections!$A:$A,ROW()))="","",TRIM(INDEX(connections!$A:$A,ROW())))</f>
        <v/>
      </c>
      <c r="X2026" t="str">
        <f>IF($W2026="","",TRIM(INDEX(connections!$B:$B,ROW())))</f>
        <v/>
      </c>
      <c r="Y2026" t="str">
        <f t="shared" si="1618"/>
        <v/>
      </c>
      <c r="Z2026" t="str">
        <f t="shared" si="1619"/>
        <v/>
      </c>
      <c r="AA2026" t="str">
        <f t="shared" si="1620"/>
        <v/>
      </c>
      <c r="AB2026" t="str">
        <f t="shared" si="1621"/>
        <v/>
      </c>
      <c r="AC2026" t="str">
        <f t="shared" si="1622"/>
        <v/>
      </c>
      <c r="AD2026" t="str">
        <f t="shared" si="1623"/>
        <v/>
      </c>
      <c r="AE2026" t="str">
        <f t="shared" si="1624"/>
        <v/>
      </c>
      <c r="BF2026" t="str">
        <f t="shared" si="1625"/>
        <v/>
      </c>
      <c r="BG2026" t="str">
        <f t="shared" si="1626"/>
        <v/>
      </c>
      <c r="BH2026" t="str">
        <f t="shared" si="1627"/>
        <v/>
      </c>
      <c r="BI2026" t="str">
        <f t="shared" si="1628"/>
        <v/>
      </c>
      <c r="BJ2026" t="str">
        <f t="shared" si="1629"/>
        <v/>
      </c>
      <c r="BK2026" t="str">
        <f t="shared" si="1630"/>
        <v/>
      </c>
      <c r="BL2026" t="str">
        <f t="shared" si="1631"/>
        <v/>
      </c>
      <c r="BM2026" t="str">
        <f t="shared" si="1632"/>
        <v/>
      </c>
      <c r="BN2026" t="str">
        <f t="shared" si="1633"/>
        <v/>
      </c>
      <c r="BO2026" t="str">
        <f t="shared" si="1634"/>
        <v/>
      </c>
      <c r="BP2026" t="str">
        <f t="shared" si="1635"/>
        <v/>
      </c>
      <c r="BQ2026" t="str">
        <f t="shared" si="1636"/>
        <v/>
      </c>
      <c r="BR2026" t="str">
        <f t="shared" si="1637"/>
        <v/>
      </c>
      <c r="BS2026" t="str">
        <f t="shared" si="1638"/>
        <v/>
      </c>
      <c r="BT2026" t="str">
        <f t="shared" si="1639"/>
        <v/>
      </c>
    </row>
    <row r="2027" spans="20:72" x14ac:dyDescent="0.25">
      <c r="T2027" t="str">
        <f t="shared" si="1615"/>
        <v/>
      </c>
      <c r="U2027" t="str">
        <f t="shared" si="1616"/>
        <v/>
      </c>
      <c r="V2027" t="str">
        <f t="shared" si="1617"/>
        <v/>
      </c>
      <c r="W2027" t="str">
        <f>IF(TRIM(INDEX(connections!$A:$A,ROW()))="","",TRIM(INDEX(connections!$A:$A,ROW())))</f>
        <v/>
      </c>
      <c r="X2027" t="str">
        <f>IF($W2027="","",TRIM(INDEX(connections!$B:$B,ROW())))</f>
        <v/>
      </c>
      <c r="Y2027" t="str">
        <f t="shared" si="1618"/>
        <v/>
      </c>
      <c r="Z2027" t="str">
        <f t="shared" si="1619"/>
        <v/>
      </c>
      <c r="AA2027" t="str">
        <f t="shared" si="1620"/>
        <v/>
      </c>
      <c r="AB2027" t="str">
        <f t="shared" si="1621"/>
        <v/>
      </c>
      <c r="AC2027" t="str">
        <f t="shared" si="1622"/>
        <v/>
      </c>
      <c r="AD2027" t="str">
        <f t="shared" si="1623"/>
        <v/>
      </c>
      <c r="AE2027" t="str">
        <f t="shared" si="1624"/>
        <v/>
      </c>
      <c r="BF2027" t="str">
        <f t="shared" si="1625"/>
        <v/>
      </c>
      <c r="BG2027" t="str">
        <f t="shared" si="1626"/>
        <v/>
      </c>
      <c r="BH2027" t="str">
        <f t="shared" si="1627"/>
        <v/>
      </c>
      <c r="BI2027" t="str">
        <f t="shared" si="1628"/>
        <v/>
      </c>
      <c r="BJ2027" t="str">
        <f t="shared" si="1629"/>
        <v/>
      </c>
      <c r="BK2027" t="str">
        <f t="shared" si="1630"/>
        <v/>
      </c>
      <c r="BL2027" t="str">
        <f t="shared" si="1631"/>
        <v/>
      </c>
      <c r="BM2027" t="str">
        <f t="shared" si="1632"/>
        <v/>
      </c>
      <c r="BN2027" t="str">
        <f t="shared" si="1633"/>
        <v/>
      </c>
      <c r="BO2027" t="str">
        <f t="shared" si="1634"/>
        <v/>
      </c>
      <c r="BP2027" t="str">
        <f t="shared" si="1635"/>
        <v/>
      </c>
      <c r="BQ2027" t="str">
        <f t="shared" si="1636"/>
        <v/>
      </c>
      <c r="BR2027" t="str">
        <f t="shared" si="1637"/>
        <v/>
      </c>
      <c r="BS2027" t="str">
        <f t="shared" si="1638"/>
        <v/>
      </c>
      <c r="BT2027" t="str">
        <f t="shared" si="1639"/>
        <v/>
      </c>
    </row>
    <row r="2028" spans="20:72" x14ac:dyDescent="0.25">
      <c r="T2028" t="str">
        <f t="shared" si="1615"/>
        <v/>
      </c>
      <c r="U2028" t="str">
        <f t="shared" si="1616"/>
        <v/>
      </c>
      <c r="V2028" t="str">
        <f t="shared" si="1617"/>
        <v/>
      </c>
      <c r="W2028" t="str">
        <f>IF(TRIM(INDEX(connections!$A:$A,ROW()))="","",TRIM(INDEX(connections!$A:$A,ROW())))</f>
        <v/>
      </c>
      <c r="X2028" t="str">
        <f>IF($W2028="","",TRIM(INDEX(connections!$B:$B,ROW())))</f>
        <v/>
      </c>
      <c r="Y2028" t="str">
        <f t="shared" si="1618"/>
        <v/>
      </c>
      <c r="Z2028" t="str">
        <f t="shared" si="1619"/>
        <v/>
      </c>
      <c r="AA2028" t="str">
        <f t="shared" si="1620"/>
        <v/>
      </c>
      <c r="AB2028" t="str">
        <f t="shared" si="1621"/>
        <v/>
      </c>
      <c r="AC2028" t="str">
        <f t="shared" si="1622"/>
        <v/>
      </c>
      <c r="AD2028" t="str">
        <f t="shared" si="1623"/>
        <v/>
      </c>
      <c r="AE2028" t="str">
        <f t="shared" si="1624"/>
        <v/>
      </c>
      <c r="BF2028" t="str">
        <f t="shared" si="1625"/>
        <v/>
      </c>
      <c r="BG2028" t="str">
        <f t="shared" si="1626"/>
        <v/>
      </c>
      <c r="BH2028" t="str">
        <f t="shared" si="1627"/>
        <v/>
      </c>
      <c r="BI2028" t="str">
        <f t="shared" si="1628"/>
        <v/>
      </c>
      <c r="BJ2028" t="str">
        <f t="shared" si="1629"/>
        <v/>
      </c>
      <c r="BK2028" t="str">
        <f t="shared" si="1630"/>
        <v/>
      </c>
      <c r="BL2028" t="str">
        <f t="shared" si="1631"/>
        <v/>
      </c>
      <c r="BM2028" t="str">
        <f t="shared" si="1632"/>
        <v/>
      </c>
      <c r="BN2028" t="str">
        <f t="shared" si="1633"/>
        <v/>
      </c>
      <c r="BO2028" t="str">
        <f t="shared" si="1634"/>
        <v/>
      </c>
      <c r="BP2028" t="str">
        <f t="shared" si="1635"/>
        <v/>
      </c>
      <c r="BQ2028" t="str">
        <f t="shared" si="1636"/>
        <v/>
      </c>
      <c r="BR2028" t="str">
        <f t="shared" si="1637"/>
        <v/>
      </c>
      <c r="BS2028" t="str">
        <f t="shared" si="1638"/>
        <v/>
      </c>
      <c r="BT2028" t="str">
        <f t="shared" si="1639"/>
        <v/>
      </c>
    </row>
    <row r="2029" spans="20:72" x14ac:dyDescent="0.25">
      <c r="T2029" t="str">
        <f t="shared" si="1615"/>
        <v/>
      </c>
      <c r="U2029" t="str">
        <f t="shared" si="1616"/>
        <v/>
      </c>
      <c r="V2029" t="str">
        <f t="shared" si="1617"/>
        <v/>
      </c>
      <c r="W2029" t="str">
        <f>IF(TRIM(INDEX(connections!$A:$A,ROW()))="","",TRIM(INDEX(connections!$A:$A,ROW())))</f>
        <v/>
      </c>
      <c r="X2029" t="str">
        <f>IF($W2029="","",TRIM(INDEX(connections!$B:$B,ROW())))</f>
        <v/>
      </c>
      <c r="Y2029" t="str">
        <f t="shared" si="1618"/>
        <v/>
      </c>
      <c r="Z2029" t="str">
        <f t="shared" si="1619"/>
        <v/>
      </c>
      <c r="AA2029" t="str">
        <f t="shared" si="1620"/>
        <v/>
      </c>
      <c r="AB2029" t="str">
        <f t="shared" si="1621"/>
        <v/>
      </c>
      <c r="AC2029" t="str">
        <f t="shared" si="1622"/>
        <v/>
      </c>
      <c r="AD2029" t="str">
        <f t="shared" si="1623"/>
        <v/>
      </c>
      <c r="AE2029" t="str">
        <f t="shared" si="1624"/>
        <v/>
      </c>
      <c r="BF2029" t="str">
        <f t="shared" si="1625"/>
        <v/>
      </c>
      <c r="BG2029" t="str">
        <f t="shared" si="1626"/>
        <v/>
      </c>
      <c r="BH2029" t="str">
        <f t="shared" si="1627"/>
        <v/>
      </c>
      <c r="BI2029" t="str">
        <f t="shared" si="1628"/>
        <v/>
      </c>
      <c r="BJ2029" t="str">
        <f t="shared" si="1629"/>
        <v/>
      </c>
      <c r="BK2029" t="str">
        <f t="shared" si="1630"/>
        <v/>
      </c>
      <c r="BL2029" t="str">
        <f t="shared" si="1631"/>
        <v/>
      </c>
      <c r="BM2029" t="str">
        <f t="shared" si="1632"/>
        <v/>
      </c>
      <c r="BN2029" t="str">
        <f t="shared" si="1633"/>
        <v/>
      </c>
      <c r="BO2029" t="str">
        <f t="shared" si="1634"/>
        <v/>
      </c>
      <c r="BP2029" t="str">
        <f t="shared" si="1635"/>
        <v/>
      </c>
      <c r="BQ2029" t="str">
        <f t="shared" si="1636"/>
        <v/>
      </c>
      <c r="BR2029" t="str">
        <f t="shared" si="1637"/>
        <v/>
      </c>
      <c r="BS2029" t="str">
        <f t="shared" si="1638"/>
        <v/>
      </c>
      <c r="BT2029" t="str">
        <f t="shared" si="1639"/>
        <v/>
      </c>
    </row>
    <row r="2030" spans="20:72" x14ac:dyDescent="0.25">
      <c r="T2030" t="str">
        <f t="shared" si="1615"/>
        <v/>
      </c>
      <c r="U2030" t="str">
        <f t="shared" si="1616"/>
        <v/>
      </c>
      <c r="V2030" t="str">
        <f t="shared" si="1617"/>
        <v/>
      </c>
      <c r="W2030" t="str">
        <f>IF(TRIM(INDEX(connections!$A:$A,ROW()))="","",TRIM(INDEX(connections!$A:$A,ROW())))</f>
        <v/>
      </c>
      <c r="X2030" t="str">
        <f>IF($W2030="","",TRIM(INDEX(connections!$B:$B,ROW())))</f>
        <v/>
      </c>
      <c r="Y2030" t="str">
        <f t="shared" si="1618"/>
        <v/>
      </c>
      <c r="Z2030" t="str">
        <f t="shared" si="1619"/>
        <v/>
      </c>
      <c r="AA2030" t="str">
        <f t="shared" si="1620"/>
        <v/>
      </c>
      <c r="AB2030" t="str">
        <f t="shared" si="1621"/>
        <v/>
      </c>
      <c r="AC2030" t="str">
        <f t="shared" si="1622"/>
        <v/>
      </c>
      <c r="AD2030" t="str">
        <f t="shared" si="1623"/>
        <v/>
      </c>
      <c r="AE2030" t="str">
        <f t="shared" si="1624"/>
        <v/>
      </c>
      <c r="BF2030" t="str">
        <f t="shared" si="1625"/>
        <v/>
      </c>
      <c r="BG2030" t="str">
        <f t="shared" si="1626"/>
        <v/>
      </c>
      <c r="BH2030" t="str">
        <f t="shared" si="1627"/>
        <v/>
      </c>
      <c r="BI2030" t="str">
        <f t="shared" si="1628"/>
        <v/>
      </c>
      <c r="BJ2030" t="str">
        <f t="shared" si="1629"/>
        <v/>
      </c>
      <c r="BK2030" t="str">
        <f t="shared" si="1630"/>
        <v/>
      </c>
      <c r="BL2030" t="str">
        <f t="shared" si="1631"/>
        <v/>
      </c>
      <c r="BM2030" t="str">
        <f t="shared" si="1632"/>
        <v/>
      </c>
      <c r="BN2030" t="str">
        <f t="shared" si="1633"/>
        <v/>
      </c>
      <c r="BO2030" t="str">
        <f t="shared" si="1634"/>
        <v/>
      </c>
      <c r="BP2030" t="str">
        <f t="shared" si="1635"/>
        <v/>
      </c>
      <c r="BQ2030" t="str">
        <f t="shared" si="1636"/>
        <v/>
      </c>
      <c r="BR2030" t="str">
        <f t="shared" si="1637"/>
        <v/>
      </c>
      <c r="BS2030" t="str">
        <f t="shared" si="1638"/>
        <v/>
      </c>
      <c r="BT2030" t="str">
        <f t="shared" si="1639"/>
        <v/>
      </c>
    </row>
    <row r="2031" spans="20:72" x14ac:dyDescent="0.25">
      <c r="T2031" t="str">
        <f t="shared" si="1615"/>
        <v/>
      </c>
      <c r="U2031" t="str">
        <f t="shared" si="1616"/>
        <v/>
      </c>
      <c r="V2031" t="str">
        <f t="shared" si="1617"/>
        <v/>
      </c>
      <c r="W2031" t="str">
        <f>IF(TRIM(INDEX(connections!$A:$A,ROW()))="","",TRIM(INDEX(connections!$A:$A,ROW())))</f>
        <v/>
      </c>
      <c r="X2031" t="str">
        <f>IF($W2031="","",TRIM(INDEX(connections!$B:$B,ROW())))</f>
        <v/>
      </c>
      <c r="Y2031" t="str">
        <f t="shared" si="1618"/>
        <v/>
      </c>
      <c r="Z2031" t="str">
        <f t="shared" si="1619"/>
        <v/>
      </c>
      <c r="AA2031" t="str">
        <f t="shared" si="1620"/>
        <v/>
      </c>
      <c r="AB2031" t="str">
        <f t="shared" si="1621"/>
        <v/>
      </c>
      <c r="AC2031" t="str">
        <f t="shared" si="1622"/>
        <v/>
      </c>
      <c r="AD2031" t="str">
        <f t="shared" si="1623"/>
        <v/>
      </c>
      <c r="AE2031" t="str">
        <f t="shared" si="1624"/>
        <v/>
      </c>
      <c r="BF2031" t="str">
        <f t="shared" si="1625"/>
        <v/>
      </c>
      <c r="BG2031" t="str">
        <f t="shared" si="1626"/>
        <v/>
      </c>
      <c r="BH2031" t="str">
        <f t="shared" si="1627"/>
        <v/>
      </c>
      <c r="BI2031" t="str">
        <f t="shared" si="1628"/>
        <v/>
      </c>
      <c r="BJ2031" t="str">
        <f t="shared" si="1629"/>
        <v/>
      </c>
      <c r="BK2031" t="str">
        <f t="shared" si="1630"/>
        <v/>
      </c>
      <c r="BL2031" t="str">
        <f t="shared" si="1631"/>
        <v/>
      </c>
      <c r="BM2031" t="str">
        <f t="shared" si="1632"/>
        <v/>
      </c>
      <c r="BN2031" t="str">
        <f t="shared" si="1633"/>
        <v/>
      </c>
      <c r="BO2031" t="str">
        <f t="shared" si="1634"/>
        <v/>
      </c>
      <c r="BP2031" t="str">
        <f t="shared" si="1635"/>
        <v/>
      </c>
      <c r="BQ2031" t="str">
        <f t="shared" si="1636"/>
        <v/>
      </c>
      <c r="BR2031" t="str">
        <f t="shared" si="1637"/>
        <v/>
      </c>
      <c r="BS2031" t="str">
        <f t="shared" si="1638"/>
        <v/>
      </c>
      <c r="BT2031" t="str">
        <f t="shared" si="1639"/>
        <v/>
      </c>
    </row>
    <row r="2032" spans="20:72" x14ac:dyDescent="0.25">
      <c r="T2032" t="str">
        <f t="shared" si="1615"/>
        <v/>
      </c>
      <c r="U2032" t="str">
        <f t="shared" si="1616"/>
        <v/>
      </c>
      <c r="V2032" t="str">
        <f t="shared" si="1617"/>
        <v/>
      </c>
      <c r="W2032" t="str">
        <f>IF(TRIM(INDEX(connections!$A:$A,ROW()))="","",TRIM(INDEX(connections!$A:$A,ROW())))</f>
        <v/>
      </c>
      <c r="X2032" t="str">
        <f>IF($W2032="","",TRIM(INDEX(connections!$B:$B,ROW())))</f>
        <v/>
      </c>
      <c r="Y2032" t="str">
        <f t="shared" si="1618"/>
        <v/>
      </c>
      <c r="Z2032" t="str">
        <f t="shared" si="1619"/>
        <v/>
      </c>
      <c r="AA2032" t="str">
        <f t="shared" si="1620"/>
        <v/>
      </c>
      <c r="AB2032" t="str">
        <f t="shared" si="1621"/>
        <v/>
      </c>
      <c r="AC2032" t="str">
        <f t="shared" si="1622"/>
        <v/>
      </c>
      <c r="AD2032" t="str">
        <f t="shared" si="1623"/>
        <v/>
      </c>
      <c r="AE2032" t="str">
        <f t="shared" si="1624"/>
        <v/>
      </c>
      <c r="BF2032" t="str">
        <f t="shared" si="1625"/>
        <v/>
      </c>
      <c r="BG2032" t="str">
        <f t="shared" si="1626"/>
        <v/>
      </c>
      <c r="BH2032" t="str">
        <f t="shared" si="1627"/>
        <v/>
      </c>
      <c r="BI2032" t="str">
        <f t="shared" si="1628"/>
        <v/>
      </c>
      <c r="BJ2032" t="str">
        <f t="shared" si="1629"/>
        <v/>
      </c>
      <c r="BK2032" t="str">
        <f t="shared" si="1630"/>
        <v/>
      </c>
      <c r="BL2032" t="str">
        <f t="shared" si="1631"/>
        <v/>
      </c>
      <c r="BM2032" t="str">
        <f t="shared" si="1632"/>
        <v/>
      </c>
      <c r="BN2032" t="str">
        <f t="shared" si="1633"/>
        <v/>
      </c>
      <c r="BO2032" t="str">
        <f t="shared" si="1634"/>
        <v/>
      </c>
      <c r="BP2032" t="str">
        <f t="shared" si="1635"/>
        <v/>
      </c>
      <c r="BQ2032" t="str">
        <f t="shared" si="1636"/>
        <v/>
      </c>
      <c r="BR2032" t="str">
        <f t="shared" si="1637"/>
        <v/>
      </c>
      <c r="BS2032" t="str">
        <f t="shared" si="1638"/>
        <v/>
      </c>
      <c r="BT2032" t="str">
        <f t="shared" si="1639"/>
        <v/>
      </c>
    </row>
    <row r="2033" spans="20:72" x14ac:dyDescent="0.25">
      <c r="T2033" t="str">
        <f t="shared" si="1615"/>
        <v/>
      </c>
      <c r="U2033" t="str">
        <f t="shared" si="1616"/>
        <v/>
      </c>
      <c r="V2033" t="str">
        <f t="shared" si="1617"/>
        <v/>
      </c>
      <c r="W2033" t="str">
        <f>IF(TRIM(INDEX(connections!$A:$A,ROW()))="","",TRIM(INDEX(connections!$A:$A,ROW())))</f>
        <v/>
      </c>
      <c r="X2033" t="str">
        <f>IF($W2033="","",TRIM(INDEX(connections!$B:$B,ROW())))</f>
        <v/>
      </c>
      <c r="Y2033" t="str">
        <f t="shared" si="1618"/>
        <v/>
      </c>
      <c r="Z2033" t="str">
        <f t="shared" si="1619"/>
        <v/>
      </c>
      <c r="AA2033" t="str">
        <f t="shared" si="1620"/>
        <v/>
      </c>
      <c r="AB2033" t="str">
        <f t="shared" si="1621"/>
        <v/>
      </c>
      <c r="AC2033" t="str">
        <f t="shared" si="1622"/>
        <v/>
      </c>
      <c r="AD2033" t="str">
        <f t="shared" si="1623"/>
        <v/>
      </c>
      <c r="AE2033" t="str">
        <f t="shared" si="1624"/>
        <v/>
      </c>
      <c r="BF2033" t="str">
        <f t="shared" si="1625"/>
        <v/>
      </c>
      <c r="BG2033" t="str">
        <f t="shared" si="1626"/>
        <v/>
      </c>
      <c r="BH2033" t="str">
        <f t="shared" si="1627"/>
        <v/>
      </c>
      <c r="BI2033" t="str">
        <f t="shared" si="1628"/>
        <v/>
      </c>
      <c r="BJ2033" t="str">
        <f t="shared" si="1629"/>
        <v/>
      </c>
      <c r="BK2033" t="str">
        <f t="shared" si="1630"/>
        <v/>
      </c>
      <c r="BL2033" t="str">
        <f t="shared" si="1631"/>
        <v/>
      </c>
      <c r="BM2033" t="str">
        <f t="shared" si="1632"/>
        <v/>
      </c>
      <c r="BN2033" t="str">
        <f t="shared" si="1633"/>
        <v/>
      </c>
      <c r="BO2033" t="str">
        <f t="shared" si="1634"/>
        <v/>
      </c>
      <c r="BP2033" t="str">
        <f t="shared" si="1635"/>
        <v/>
      </c>
      <c r="BQ2033" t="str">
        <f t="shared" si="1636"/>
        <v/>
      </c>
      <c r="BR2033" t="str">
        <f t="shared" si="1637"/>
        <v/>
      </c>
      <c r="BS2033" t="str">
        <f t="shared" si="1638"/>
        <v/>
      </c>
      <c r="BT2033" t="str">
        <f t="shared" si="1639"/>
        <v/>
      </c>
    </row>
    <row r="2034" spans="20:72" x14ac:dyDescent="0.25">
      <c r="T2034" t="str">
        <f t="shared" si="1615"/>
        <v/>
      </c>
      <c r="U2034" t="str">
        <f t="shared" si="1616"/>
        <v/>
      </c>
      <c r="V2034" t="str">
        <f t="shared" si="1617"/>
        <v/>
      </c>
      <c r="W2034" t="str">
        <f>IF(TRIM(INDEX(connections!$A:$A,ROW()))="","",TRIM(INDEX(connections!$A:$A,ROW())))</f>
        <v/>
      </c>
      <c r="X2034" t="str">
        <f>IF($W2034="","",TRIM(INDEX(connections!$B:$B,ROW())))</f>
        <v/>
      </c>
      <c r="Y2034" t="str">
        <f t="shared" si="1618"/>
        <v/>
      </c>
      <c r="Z2034" t="str">
        <f t="shared" si="1619"/>
        <v/>
      </c>
      <c r="AA2034" t="str">
        <f t="shared" si="1620"/>
        <v/>
      </c>
      <c r="AB2034" t="str">
        <f t="shared" si="1621"/>
        <v/>
      </c>
      <c r="AC2034" t="str">
        <f t="shared" si="1622"/>
        <v/>
      </c>
      <c r="AD2034" t="str">
        <f t="shared" si="1623"/>
        <v/>
      </c>
      <c r="AE2034" t="str">
        <f t="shared" si="1624"/>
        <v/>
      </c>
      <c r="BF2034" t="str">
        <f t="shared" si="1625"/>
        <v/>
      </c>
      <c r="BG2034" t="str">
        <f t="shared" si="1626"/>
        <v/>
      </c>
      <c r="BH2034" t="str">
        <f t="shared" si="1627"/>
        <v/>
      </c>
      <c r="BI2034" t="str">
        <f t="shared" si="1628"/>
        <v/>
      </c>
      <c r="BJ2034" t="str">
        <f t="shared" si="1629"/>
        <v/>
      </c>
      <c r="BK2034" t="str">
        <f t="shared" si="1630"/>
        <v/>
      </c>
      <c r="BL2034" t="str">
        <f t="shared" si="1631"/>
        <v/>
      </c>
      <c r="BM2034" t="str">
        <f t="shared" si="1632"/>
        <v/>
      </c>
      <c r="BN2034" t="str">
        <f t="shared" si="1633"/>
        <v/>
      </c>
      <c r="BO2034" t="str">
        <f t="shared" si="1634"/>
        <v/>
      </c>
      <c r="BP2034" t="str">
        <f t="shared" si="1635"/>
        <v/>
      </c>
      <c r="BQ2034" t="str">
        <f t="shared" si="1636"/>
        <v/>
      </c>
      <c r="BR2034" t="str">
        <f t="shared" si="1637"/>
        <v/>
      </c>
      <c r="BS2034" t="str">
        <f t="shared" si="1638"/>
        <v/>
      </c>
      <c r="BT2034" t="str">
        <f t="shared" si="1639"/>
        <v/>
      </c>
    </row>
    <row r="2035" spans="20:72" x14ac:dyDescent="0.25">
      <c r="T2035" t="str">
        <f t="shared" si="1615"/>
        <v/>
      </c>
      <c r="U2035" t="str">
        <f t="shared" si="1616"/>
        <v/>
      </c>
      <c r="V2035" t="str">
        <f t="shared" si="1617"/>
        <v/>
      </c>
      <c r="W2035" t="str">
        <f>IF(TRIM(INDEX(connections!$A:$A,ROW()))="","",TRIM(INDEX(connections!$A:$A,ROW())))</f>
        <v/>
      </c>
      <c r="X2035" t="str">
        <f>IF($W2035="","",TRIM(INDEX(connections!$B:$B,ROW())))</f>
        <v/>
      </c>
      <c r="Y2035" t="str">
        <f t="shared" si="1618"/>
        <v/>
      </c>
      <c r="Z2035" t="str">
        <f t="shared" si="1619"/>
        <v/>
      </c>
      <c r="AA2035" t="str">
        <f t="shared" si="1620"/>
        <v/>
      </c>
      <c r="AB2035" t="str">
        <f t="shared" si="1621"/>
        <v/>
      </c>
      <c r="AC2035" t="str">
        <f t="shared" si="1622"/>
        <v/>
      </c>
      <c r="AD2035" t="str">
        <f t="shared" si="1623"/>
        <v/>
      </c>
      <c r="AE2035" t="str">
        <f t="shared" si="1624"/>
        <v/>
      </c>
      <c r="BF2035" t="str">
        <f t="shared" si="1625"/>
        <v/>
      </c>
      <c r="BG2035" t="str">
        <f t="shared" si="1626"/>
        <v/>
      </c>
      <c r="BH2035" t="str">
        <f t="shared" si="1627"/>
        <v/>
      </c>
      <c r="BI2035" t="str">
        <f t="shared" si="1628"/>
        <v/>
      </c>
      <c r="BJ2035" t="str">
        <f t="shared" si="1629"/>
        <v/>
      </c>
      <c r="BK2035" t="str">
        <f t="shared" si="1630"/>
        <v/>
      </c>
      <c r="BL2035" t="str">
        <f t="shared" si="1631"/>
        <v/>
      </c>
      <c r="BM2035" t="str">
        <f t="shared" si="1632"/>
        <v/>
      </c>
      <c r="BN2035" t="str">
        <f t="shared" si="1633"/>
        <v/>
      </c>
      <c r="BO2035" t="str">
        <f t="shared" si="1634"/>
        <v/>
      </c>
      <c r="BP2035" t="str">
        <f t="shared" si="1635"/>
        <v/>
      </c>
      <c r="BQ2035" t="str">
        <f t="shared" si="1636"/>
        <v/>
      </c>
      <c r="BR2035" t="str">
        <f t="shared" si="1637"/>
        <v/>
      </c>
      <c r="BS2035" t="str">
        <f t="shared" si="1638"/>
        <v/>
      </c>
      <c r="BT2035" t="str">
        <f t="shared" si="1639"/>
        <v/>
      </c>
    </row>
    <row r="2036" spans="20:72" x14ac:dyDescent="0.25">
      <c r="T2036" t="str">
        <f t="shared" si="1615"/>
        <v/>
      </c>
      <c r="U2036" t="str">
        <f t="shared" si="1616"/>
        <v/>
      </c>
      <c r="V2036" t="str">
        <f t="shared" si="1617"/>
        <v/>
      </c>
      <c r="W2036" t="str">
        <f>IF(TRIM(INDEX(connections!$A:$A,ROW()))="","",TRIM(INDEX(connections!$A:$A,ROW())))</f>
        <v/>
      </c>
      <c r="X2036" t="str">
        <f>IF($W2036="","",TRIM(INDEX(connections!$B:$B,ROW())))</f>
        <v/>
      </c>
      <c r="Y2036" t="str">
        <f t="shared" si="1618"/>
        <v/>
      </c>
      <c r="Z2036" t="str">
        <f t="shared" si="1619"/>
        <v/>
      </c>
      <c r="AA2036" t="str">
        <f t="shared" si="1620"/>
        <v/>
      </c>
      <c r="AB2036" t="str">
        <f t="shared" si="1621"/>
        <v/>
      </c>
      <c r="AC2036" t="str">
        <f t="shared" si="1622"/>
        <v/>
      </c>
      <c r="AD2036" t="str">
        <f t="shared" si="1623"/>
        <v/>
      </c>
      <c r="AE2036" t="str">
        <f t="shared" si="1624"/>
        <v/>
      </c>
      <c r="BF2036" t="str">
        <f t="shared" si="1625"/>
        <v/>
      </c>
      <c r="BG2036" t="str">
        <f t="shared" si="1626"/>
        <v/>
      </c>
      <c r="BH2036" t="str">
        <f t="shared" si="1627"/>
        <v/>
      </c>
      <c r="BI2036" t="str">
        <f t="shared" si="1628"/>
        <v/>
      </c>
      <c r="BJ2036" t="str">
        <f t="shared" si="1629"/>
        <v/>
      </c>
      <c r="BK2036" t="str">
        <f t="shared" si="1630"/>
        <v/>
      </c>
      <c r="BL2036" t="str">
        <f t="shared" si="1631"/>
        <v/>
      </c>
      <c r="BM2036" t="str">
        <f t="shared" si="1632"/>
        <v/>
      </c>
      <c r="BN2036" t="str">
        <f t="shared" si="1633"/>
        <v/>
      </c>
      <c r="BO2036" t="str">
        <f t="shared" si="1634"/>
        <v/>
      </c>
      <c r="BP2036" t="str">
        <f t="shared" si="1635"/>
        <v/>
      </c>
      <c r="BQ2036" t="str">
        <f t="shared" si="1636"/>
        <v/>
      </c>
      <c r="BR2036" t="str">
        <f t="shared" si="1637"/>
        <v/>
      </c>
      <c r="BS2036" t="str">
        <f t="shared" si="1638"/>
        <v/>
      </c>
      <c r="BT2036" t="str">
        <f t="shared" si="1639"/>
        <v/>
      </c>
    </row>
    <row r="2037" spans="20:72" x14ac:dyDescent="0.25">
      <c r="T2037" t="str">
        <f t="shared" si="1615"/>
        <v/>
      </c>
      <c r="U2037" t="str">
        <f t="shared" si="1616"/>
        <v/>
      </c>
      <c r="V2037" t="str">
        <f t="shared" si="1617"/>
        <v/>
      </c>
      <c r="W2037" t="str">
        <f>IF(TRIM(INDEX(connections!$A:$A,ROW()))="","",TRIM(INDEX(connections!$A:$A,ROW())))</f>
        <v/>
      </c>
      <c r="X2037" t="str">
        <f>IF($W2037="","",TRIM(INDEX(connections!$B:$B,ROW())))</f>
        <v/>
      </c>
      <c r="Y2037" t="str">
        <f t="shared" si="1618"/>
        <v/>
      </c>
      <c r="Z2037" t="str">
        <f t="shared" si="1619"/>
        <v/>
      </c>
      <c r="AA2037" t="str">
        <f t="shared" si="1620"/>
        <v/>
      </c>
      <c r="AB2037" t="str">
        <f t="shared" si="1621"/>
        <v/>
      </c>
      <c r="AC2037" t="str">
        <f t="shared" si="1622"/>
        <v/>
      </c>
      <c r="AD2037" t="str">
        <f t="shared" si="1623"/>
        <v/>
      </c>
      <c r="AE2037" t="str">
        <f t="shared" si="1624"/>
        <v/>
      </c>
      <c r="BF2037" t="str">
        <f t="shared" si="1625"/>
        <v/>
      </c>
      <c r="BG2037" t="str">
        <f t="shared" si="1626"/>
        <v/>
      </c>
      <c r="BH2037" t="str">
        <f t="shared" si="1627"/>
        <v/>
      </c>
      <c r="BI2037" t="str">
        <f t="shared" si="1628"/>
        <v/>
      </c>
      <c r="BJ2037" t="str">
        <f t="shared" si="1629"/>
        <v/>
      </c>
      <c r="BK2037" t="str">
        <f t="shared" si="1630"/>
        <v/>
      </c>
      <c r="BL2037" t="str">
        <f t="shared" si="1631"/>
        <v/>
      </c>
      <c r="BM2037" t="str">
        <f t="shared" si="1632"/>
        <v/>
      </c>
      <c r="BN2037" t="str">
        <f t="shared" si="1633"/>
        <v/>
      </c>
      <c r="BO2037" t="str">
        <f t="shared" si="1634"/>
        <v/>
      </c>
      <c r="BP2037" t="str">
        <f t="shared" si="1635"/>
        <v/>
      </c>
      <c r="BQ2037" t="str">
        <f t="shared" si="1636"/>
        <v/>
      </c>
      <c r="BR2037" t="str">
        <f t="shared" si="1637"/>
        <v/>
      </c>
      <c r="BS2037" t="str">
        <f t="shared" si="1638"/>
        <v/>
      </c>
      <c r="BT2037" t="str">
        <f t="shared" si="1639"/>
        <v/>
      </c>
    </row>
    <row r="2038" spans="20:72" x14ac:dyDescent="0.25">
      <c r="T2038" t="str">
        <f t="shared" si="1615"/>
        <v/>
      </c>
      <c r="U2038" t="str">
        <f t="shared" si="1616"/>
        <v/>
      </c>
      <c r="V2038" t="str">
        <f t="shared" si="1617"/>
        <v/>
      </c>
      <c r="W2038" t="str">
        <f>IF(TRIM(INDEX(connections!$A:$A,ROW()))="","",TRIM(INDEX(connections!$A:$A,ROW())))</f>
        <v/>
      </c>
      <c r="X2038" t="str">
        <f>IF($W2038="","",TRIM(INDEX(connections!$B:$B,ROW())))</f>
        <v/>
      </c>
      <c r="Y2038" t="str">
        <f t="shared" si="1618"/>
        <v/>
      </c>
      <c r="Z2038" t="str">
        <f t="shared" si="1619"/>
        <v/>
      </c>
      <c r="AA2038" t="str">
        <f t="shared" si="1620"/>
        <v/>
      </c>
      <c r="AB2038" t="str">
        <f t="shared" si="1621"/>
        <v/>
      </c>
      <c r="AC2038" t="str">
        <f t="shared" si="1622"/>
        <v/>
      </c>
      <c r="AD2038" t="str">
        <f t="shared" si="1623"/>
        <v/>
      </c>
      <c r="AE2038" t="str">
        <f t="shared" si="1624"/>
        <v/>
      </c>
      <c r="BF2038" t="str">
        <f t="shared" si="1625"/>
        <v/>
      </c>
      <c r="BG2038" t="str">
        <f t="shared" si="1626"/>
        <v/>
      </c>
      <c r="BH2038" t="str">
        <f t="shared" si="1627"/>
        <v/>
      </c>
      <c r="BI2038" t="str">
        <f t="shared" si="1628"/>
        <v/>
      </c>
      <c r="BJ2038" t="str">
        <f t="shared" si="1629"/>
        <v/>
      </c>
      <c r="BK2038" t="str">
        <f t="shared" si="1630"/>
        <v/>
      </c>
      <c r="BL2038" t="str">
        <f t="shared" si="1631"/>
        <v/>
      </c>
      <c r="BM2038" t="str">
        <f t="shared" si="1632"/>
        <v/>
      </c>
      <c r="BN2038" t="str">
        <f t="shared" si="1633"/>
        <v/>
      </c>
      <c r="BO2038" t="str">
        <f t="shared" si="1634"/>
        <v/>
      </c>
      <c r="BP2038" t="str">
        <f t="shared" si="1635"/>
        <v/>
      </c>
      <c r="BQ2038" t="str">
        <f t="shared" si="1636"/>
        <v/>
      </c>
      <c r="BR2038" t="str">
        <f t="shared" si="1637"/>
        <v/>
      </c>
      <c r="BS2038" t="str">
        <f t="shared" si="1638"/>
        <v/>
      </c>
      <c r="BT2038" t="str">
        <f t="shared" si="1639"/>
        <v/>
      </c>
    </row>
    <row r="2039" spans="20:72" x14ac:dyDescent="0.25">
      <c r="T2039" t="str">
        <f t="shared" si="1615"/>
        <v/>
      </c>
      <c r="U2039" t="str">
        <f t="shared" si="1616"/>
        <v/>
      </c>
      <c r="V2039" t="str">
        <f t="shared" si="1617"/>
        <v/>
      </c>
      <c r="W2039" t="str">
        <f>IF(TRIM(INDEX(connections!$A:$A,ROW()))="","",TRIM(INDEX(connections!$A:$A,ROW())))</f>
        <v/>
      </c>
      <c r="X2039" t="str">
        <f>IF($W2039="","",TRIM(INDEX(connections!$B:$B,ROW())))</f>
        <v/>
      </c>
      <c r="Y2039" t="str">
        <f t="shared" si="1618"/>
        <v/>
      </c>
      <c r="Z2039" t="str">
        <f t="shared" si="1619"/>
        <v/>
      </c>
      <c r="AA2039" t="str">
        <f t="shared" si="1620"/>
        <v/>
      </c>
      <c r="AB2039" t="str">
        <f t="shared" si="1621"/>
        <v/>
      </c>
      <c r="AC2039" t="str">
        <f t="shared" si="1622"/>
        <v/>
      </c>
      <c r="AD2039" t="str">
        <f t="shared" si="1623"/>
        <v/>
      </c>
      <c r="AE2039" t="str">
        <f t="shared" si="1624"/>
        <v/>
      </c>
      <c r="BF2039" t="str">
        <f t="shared" si="1625"/>
        <v/>
      </c>
      <c r="BG2039" t="str">
        <f t="shared" si="1626"/>
        <v/>
      </c>
      <c r="BH2039" t="str">
        <f t="shared" si="1627"/>
        <v/>
      </c>
      <c r="BI2039" t="str">
        <f t="shared" si="1628"/>
        <v/>
      </c>
      <c r="BJ2039" t="str">
        <f t="shared" si="1629"/>
        <v/>
      </c>
      <c r="BK2039" t="str">
        <f t="shared" si="1630"/>
        <v/>
      </c>
      <c r="BL2039" t="str">
        <f t="shared" si="1631"/>
        <v/>
      </c>
      <c r="BM2039" t="str">
        <f t="shared" si="1632"/>
        <v/>
      </c>
      <c r="BN2039" t="str">
        <f t="shared" si="1633"/>
        <v/>
      </c>
      <c r="BO2039" t="str">
        <f t="shared" si="1634"/>
        <v/>
      </c>
      <c r="BP2039" t="str">
        <f t="shared" si="1635"/>
        <v/>
      </c>
      <c r="BQ2039" t="str">
        <f t="shared" si="1636"/>
        <v/>
      </c>
      <c r="BR2039" t="str">
        <f t="shared" si="1637"/>
        <v/>
      </c>
      <c r="BS2039" t="str">
        <f t="shared" si="1638"/>
        <v/>
      </c>
      <c r="BT2039" t="str">
        <f t="shared" si="1639"/>
        <v/>
      </c>
    </row>
    <row r="2040" spans="20:72" x14ac:dyDescent="0.25">
      <c r="T2040" t="str">
        <f t="shared" si="1615"/>
        <v/>
      </c>
      <c r="U2040" t="str">
        <f t="shared" si="1616"/>
        <v/>
      </c>
      <c r="V2040" t="str">
        <f t="shared" si="1617"/>
        <v/>
      </c>
      <c r="W2040" t="str">
        <f>IF(TRIM(INDEX(connections!$A:$A,ROW()))="","",TRIM(INDEX(connections!$A:$A,ROW())))</f>
        <v/>
      </c>
      <c r="X2040" t="str">
        <f>IF($W2040="","",TRIM(INDEX(connections!$B:$B,ROW())))</f>
        <v/>
      </c>
      <c r="Y2040" t="str">
        <f t="shared" si="1618"/>
        <v/>
      </c>
      <c r="Z2040" t="str">
        <f t="shared" si="1619"/>
        <v/>
      </c>
      <c r="AA2040" t="str">
        <f t="shared" si="1620"/>
        <v/>
      </c>
      <c r="AB2040" t="str">
        <f t="shared" si="1621"/>
        <v/>
      </c>
      <c r="AC2040" t="str">
        <f t="shared" si="1622"/>
        <v/>
      </c>
      <c r="AD2040" t="str">
        <f t="shared" si="1623"/>
        <v/>
      </c>
      <c r="AE2040" t="str">
        <f t="shared" si="1624"/>
        <v/>
      </c>
      <c r="BF2040" t="str">
        <f t="shared" si="1625"/>
        <v/>
      </c>
      <c r="BG2040" t="str">
        <f t="shared" si="1626"/>
        <v/>
      </c>
      <c r="BH2040" t="str">
        <f t="shared" si="1627"/>
        <v/>
      </c>
      <c r="BI2040" t="str">
        <f t="shared" si="1628"/>
        <v/>
      </c>
      <c r="BJ2040" t="str">
        <f t="shared" si="1629"/>
        <v/>
      </c>
      <c r="BK2040" t="str">
        <f t="shared" si="1630"/>
        <v/>
      </c>
      <c r="BL2040" t="str">
        <f t="shared" si="1631"/>
        <v/>
      </c>
      <c r="BM2040" t="str">
        <f t="shared" si="1632"/>
        <v/>
      </c>
      <c r="BN2040" t="str">
        <f t="shared" si="1633"/>
        <v/>
      </c>
      <c r="BO2040" t="str">
        <f t="shared" si="1634"/>
        <v/>
      </c>
      <c r="BP2040" t="str">
        <f t="shared" si="1635"/>
        <v/>
      </c>
      <c r="BQ2040" t="str">
        <f t="shared" si="1636"/>
        <v/>
      </c>
      <c r="BR2040" t="str">
        <f t="shared" si="1637"/>
        <v/>
      </c>
      <c r="BS2040" t="str">
        <f t="shared" si="1638"/>
        <v/>
      </c>
      <c r="BT2040" t="str">
        <f t="shared" si="1639"/>
        <v/>
      </c>
    </row>
    <row r="2041" spans="20:72" x14ac:dyDescent="0.25">
      <c r="T2041" t="str">
        <f t="shared" si="1615"/>
        <v/>
      </c>
      <c r="U2041" t="str">
        <f t="shared" si="1616"/>
        <v/>
      </c>
      <c r="V2041" t="str">
        <f t="shared" si="1617"/>
        <v/>
      </c>
      <c r="W2041" t="str">
        <f>IF(TRIM(INDEX(connections!$A:$A,ROW()))="","",TRIM(INDEX(connections!$A:$A,ROW())))</f>
        <v/>
      </c>
      <c r="X2041" t="str">
        <f>IF($W2041="","",TRIM(INDEX(connections!$B:$B,ROW())))</f>
        <v/>
      </c>
      <c r="Y2041" t="str">
        <f t="shared" si="1618"/>
        <v/>
      </c>
      <c r="Z2041" t="str">
        <f t="shared" si="1619"/>
        <v/>
      </c>
      <c r="AA2041" t="str">
        <f t="shared" si="1620"/>
        <v/>
      </c>
      <c r="AB2041" t="str">
        <f t="shared" si="1621"/>
        <v/>
      </c>
      <c r="AC2041" t="str">
        <f t="shared" si="1622"/>
        <v/>
      </c>
      <c r="AD2041" t="str">
        <f t="shared" si="1623"/>
        <v/>
      </c>
      <c r="AE2041" t="str">
        <f t="shared" si="1624"/>
        <v/>
      </c>
      <c r="BF2041" t="str">
        <f t="shared" si="1625"/>
        <v/>
      </c>
      <c r="BG2041" t="str">
        <f t="shared" si="1626"/>
        <v/>
      </c>
      <c r="BH2041" t="str">
        <f t="shared" si="1627"/>
        <v/>
      </c>
      <c r="BI2041" t="str">
        <f t="shared" si="1628"/>
        <v/>
      </c>
      <c r="BJ2041" t="str">
        <f t="shared" si="1629"/>
        <v/>
      </c>
      <c r="BK2041" t="str">
        <f t="shared" si="1630"/>
        <v/>
      </c>
      <c r="BL2041" t="str">
        <f t="shared" si="1631"/>
        <v/>
      </c>
      <c r="BM2041" t="str">
        <f t="shared" si="1632"/>
        <v/>
      </c>
      <c r="BN2041" t="str">
        <f t="shared" si="1633"/>
        <v/>
      </c>
      <c r="BO2041" t="str">
        <f t="shared" si="1634"/>
        <v/>
      </c>
      <c r="BP2041" t="str">
        <f t="shared" si="1635"/>
        <v/>
      </c>
      <c r="BQ2041" t="str">
        <f t="shared" si="1636"/>
        <v/>
      </c>
      <c r="BR2041" t="str">
        <f t="shared" si="1637"/>
        <v/>
      </c>
      <c r="BS2041" t="str">
        <f t="shared" si="1638"/>
        <v/>
      </c>
      <c r="BT2041" t="str">
        <f t="shared" si="1639"/>
        <v/>
      </c>
    </row>
    <row r="2042" spans="20:72" x14ac:dyDescent="0.25">
      <c r="T2042" t="str">
        <f t="shared" si="1615"/>
        <v/>
      </c>
      <c r="U2042" t="str">
        <f t="shared" si="1616"/>
        <v/>
      </c>
      <c r="V2042" t="str">
        <f t="shared" si="1617"/>
        <v/>
      </c>
      <c r="W2042" t="str">
        <f>IF(TRIM(INDEX(connections!$A:$A,ROW()))="","",TRIM(INDEX(connections!$A:$A,ROW())))</f>
        <v/>
      </c>
      <c r="X2042" t="str">
        <f>IF($W2042="","",TRIM(INDEX(connections!$B:$B,ROW())))</f>
        <v/>
      </c>
      <c r="Y2042" t="str">
        <f t="shared" si="1618"/>
        <v/>
      </c>
      <c r="Z2042" t="str">
        <f t="shared" si="1619"/>
        <v/>
      </c>
      <c r="AA2042" t="str">
        <f t="shared" si="1620"/>
        <v/>
      </c>
      <c r="AB2042" t="str">
        <f t="shared" si="1621"/>
        <v/>
      </c>
      <c r="AC2042" t="str">
        <f t="shared" si="1622"/>
        <v/>
      </c>
      <c r="AD2042" t="str">
        <f t="shared" si="1623"/>
        <v/>
      </c>
      <c r="AE2042" t="str">
        <f t="shared" si="1624"/>
        <v/>
      </c>
      <c r="BF2042" t="str">
        <f t="shared" si="1625"/>
        <v/>
      </c>
      <c r="BG2042" t="str">
        <f t="shared" si="1626"/>
        <v/>
      </c>
      <c r="BH2042" t="str">
        <f t="shared" si="1627"/>
        <v/>
      </c>
      <c r="BI2042" t="str">
        <f t="shared" si="1628"/>
        <v/>
      </c>
      <c r="BJ2042" t="str">
        <f t="shared" si="1629"/>
        <v/>
      </c>
      <c r="BK2042" t="str">
        <f t="shared" si="1630"/>
        <v/>
      </c>
      <c r="BL2042" t="str">
        <f t="shared" si="1631"/>
        <v/>
      </c>
      <c r="BM2042" t="str">
        <f t="shared" si="1632"/>
        <v/>
      </c>
      <c r="BN2042" t="str">
        <f t="shared" si="1633"/>
        <v/>
      </c>
      <c r="BO2042" t="str">
        <f t="shared" si="1634"/>
        <v/>
      </c>
      <c r="BP2042" t="str">
        <f t="shared" si="1635"/>
        <v/>
      </c>
      <c r="BQ2042" t="str">
        <f t="shared" si="1636"/>
        <v/>
      </c>
      <c r="BR2042" t="str">
        <f t="shared" si="1637"/>
        <v/>
      </c>
      <c r="BS2042" t="str">
        <f t="shared" si="1638"/>
        <v/>
      </c>
      <c r="BT2042" t="str">
        <f t="shared" si="1639"/>
        <v/>
      </c>
    </row>
    <row r="2043" spans="20:72" x14ac:dyDescent="0.25">
      <c r="T2043" t="str">
        <f t="shared" si="1615"/>
        <v/>
      </c>
      <c r="U2043" t="str">
        <f t="shared" si="1616"/>
        <v/>
      </c>
      <c r="V2043" t="str">
        <f t="shared" si="1617"/>
        <v/>
      </c>
      <c r="W2043" t="str">
        <f>IF(TRIM(INDEX(connections!$A:$A,ROW()))="","",TRIM(INDEX(connections!$A:$A,ROW())))</f>
        <v/>
      </c>
      <c r="X2043" t="str">
        <f>IF($W2043="","",TRIM(INDEX(connections!$B:$B,ROW())))</f>
        <v/>
      </c>
      <c r="Y2043" t="str">
        <f t="shared" si="1618"/>
        <v/>
      </c>
      <c r="Z2043" t="str">
        <f t="shared" si="1619"/>
        <v/>
      </c>
      <c r="AA2043" t="str">
        <f t="shared" si="1620"/>
        <v/>
      </c>
      <c r="AB2043" t="str">
        <f t="shared" si="1621"/>
        <v/>
      </c>
      <c r="AC2043" t="str">
        <f t="shared" si="1622"/>
        <v/>
      </c>
      <c r="AD2043" t="str">
        <f t="shared" si="1623"/>
        <v/>
      </c>
      <c r="AE2043" t="str">
        <f t="shared" si="1624"/>
        <v/>
      </c>
      <c r="BF2043" t="str">
        <f t="shared" si="1625"/>
        <v/>
      </c>
      <c r="BG2043" t="str">
        <f t="shared" si="1626"/>
        <v/>
      </c>
      <c r="BH2043" t="str">
        <f t="shared" si="1627"/>
        <v/>
      </c>
      <c r="BI2043" t="str">
        <f t="shared" si="1628"/>
        <v/>
      </c>
      <c r="BJ2043" t="str">
        <f t="shared" si="1629"/>
        <v/>
      </c>
      <c r="BK2043" t="str">
        <f t="shared" si="1630"/>
        <v/>
      </c>
      <c r="BL2043" t="str">
        <f t="shared" si="1631"/>
        <v/>
      </c>
      <c r="BM2043" t="str">
        <f t="shared" si="1632"/>
        <v/>
      </c>
      <c r="BN2043" t="str">
        <f t="shared" si="1633"/>
        <v/>
      </c>
      <c r="BO2043" t="str">
        <f t="shared" si="1634"/>
        <v/>
      </c>
      <c r="BP2043" t="str">
        <f t="shared" si="1635"/>
        <v/>
      </c>
      <c r="BQ2043" t="str">
        <f t="shared" si="1636"/>
        <v/>
      </c>
      <c r="BR2043" t="str">
        <f t="shared" si="1637"/>
        <v/>
      </c>
      <c r="BS2043" t="str">
        <f t="shared" si="1638"/>
        <v/>
      </c>
      <c r="BT2043" t="str">
        <f t="shared" si="1639"/>
        <v/>
      </c>
    </row>
    <row r="2044" spans="20:72" x14ac:dyDescent="0.25">
      <c r="T2044" t="str">
        <f t="shared" si="1615"/>
        <v/>
      </c>
      <c r="U2044" t="str">
        <f t="shared" si="1616"/>
        <v/>
      </c>
      <c r="V2044" t="str">
        <f t="shared" si="1617"/>
        <v/>
      </c>
      <c r="W2044" t="str">
        <f>IF(TRIM(INDEX(connections!$A:$A,ROW()))="","",TRIM(INDEX(connections!$A:$A,ROW())))</f>
        <v/>
      </c>
      <c r="X2044" t="str">
        <f>IF($W2044="","",TRIM(INDEX(connections!$B:$B,ROW())))</f>
        <v/>
      </c>
      <c r="Y2044" t="str">
        <f t="shared" si="1618"/>
        <v/>
      </c>
      <c r="Z2044" t="str">
        <f t="shared" si="1619"/>
        <v/>
      </c>
      <c r="AA2044" t="str">
        <f t="shared" si="1620"/>
        <v/>
      </c>
      <c r="AB2044" t="str">
        <f t="shared" si="1621"/>
        <v/>
      </c>
      <c r="AC2044" t="str">
        <f t="shared" si="1622"/>
        <v/>
      </c>
      <c r="AD2044" t="str">
        <f t="shared" si="1623"/>
        <v/>
      </c>
      <c r="AE2044" t="str">
        <f t="shared" si="1624"/>
        <v/>
      </c>
      <c r="BF2044" t="str">
        <f t="shared" si="1625"/>
        <v/>
      </c>
      <c r="BG2044" t="str">
        <f t="shared" si="1626"/>
        <v/>
      </c>
      <c r="BH2044" t="str">
        <f t="shared" si="1627"/>
        <v/>
      </c>
      <c r="BI2044" t="str">
        <f t="shared" si="1628"/>
        <v/>
      </c>
      <c r="BJ2044" t="str">
        <f t="shared" si="1629"/>
        <v/>
      </c>
      <c r="BK2044" t="str">
        <f t="shared" si="1630"/>
        <v/>
      </c>
      <c r="BL2044" t="str">
        <f t="shared" si="1631"/>
        <v/>
      </c>
      <c r="BM2044" t="str">
        <f t="shared" si="1632"/>
        <v/>
      </c>
      <c r="BN2044" t="str">
        <f t="shared" si="1633"/>
        <v/>
      </c>
      <c r="BO2044" t="str">
        <f t="shared" si="1634"/>
        <v/>
      </c>
      <c r="BP2044" t="str">
        <f t="shared" si="1635"/>
        <v/>
      </c>
      <c r="BQ2044" t="str">
        <f t="shared" si="1636"/>
        <v/>
      </c>
      <c r="BR2044" t="str">
        <f t="shared" si="1637"/>
        <v/>
      </c>
      <c r="BS2044" t="str">
        <f t="shared" si="1638"/>
        <v/>
      </c>
      <c r="BT2044" t="str">
        <f t="shared" si="1639"/>
        <v/>
      </c>
    </row>
    <row r="2045" spans="20:72" x14ac:dyDescent="0.25">
      <c r="T2045" t="str">
        <f t="shared" si="1615"/>
        <v/>
      </c>
      <c r="U2045" t="str">
        <f t="shared" si="1616"/>
        <v/>
      </c>
      <c r="V2045" t="str">
        <f t="shared" si="1617"/>
        <v/>
      </c>
      <c r="W2045" t="str">
        <f>IF(TRIM(INDEX(connections!$A:$A,ROW()))="","",TRIM(INDEX(connections!$A:$A,ROW())))</f>
        <v/>
      </c>
      <c r="X2045" t="str">
        <f>IF($W2045="","",TRIM(INDEX(connections!$B:$B,ROW())))</f>
        <v/>
      </c>
      <c r="Y2045" t="str">
        <f t="shared" si="1618"/>
        <v/>
      </c>
      <c r="Z2045" t="str">
        <f t="shared" si="1619"/>
        <v/>
      </c>
      <c r="AA2045" t="str">
        <f t="shared" si="1620"/>
        <v/>
      </c>
      <c r="AB2045" t="str">
        <f t="shared" si="1621"/>
        <v/>
      </c>
      <c r="AC2045" t="str">
        <f t="shared" si="1622"/>
        <v/>
      </c>
      <c r="AD2045" t="str">
        <f t="shared" si="1623"/>
        <v/>
      </c>
      <c r="AE2045" t="str">
        <f t="shared" si="1624"/>
        <v/>
      </c>
      <c r="BF2045" t="str">
        <f t="shared" si="1625"/>
        <v/>
      </c>
      <c r="BG2045" t="str">
        <f t="shared" si="1626"/>
        <v/>
      </c>
      <c r="BH2045" t="str">
        <f t="shared" si="1627"/>
        <v/>
      </c>
      <c r="BI2045" t="str">
        <f t="shared" si="1628"/>
        <v/>
      </c>
      <c r="BJ2045" t="str">
        <f t="shared" si="1629"/>
        <v/>
      </c>
      <c r="BK2045" t="str">
        <f t="shared" si="1630"/>
        <v/>
      </c>
      <c r="BL2045" t="str">
        <f t="shared" si="1631"/>
        <v/>
      </c>
      <c r="BM2045" t="str">
        <f t="shared" si="1632"/>
        <v/>
      </c>
      <c r="BN2045" t="str">
        <f t="shared" si="1633"/>
        <v/>
      </c>
      <c r="BO2045" t="str">
        <f t="shared" si="1634"/>
        <v/>
      </c>
      <c r="BP2045" t="str">
        <f t="shared" si="1635"/>
        <v/>
      </c>
      <c r="BQ2045" t="str">
        <f t="shared" si="1636"/>
        <v/>
      </c>
      <c r="BR2045" t="str">
        <f t="shared" si="1637"/>
        <v/>
      </c>
      <c r="BS2045" t="str">
        <f t="shared" si="1638"/>
        <v/>
      </c>
      <c r="BT2045" t="str">
        <f t="shared" si="1639"/>
        <v/>
      </c>
    </row>
    <row r="2046" spans="20:72" x14ac:dyDescent="0.25">
      <c r="T2046" t="str">
        <f t="shared" si="1615"/>
        <v/>
      </c>
      <c r="U2046" t="str">
        <f t="shared" si="1616"/>
        <v/>
      </c>
      <c r="V2046" t="str">
        <f t="shared" si="1617"/>
        <v/>
      </c>
      <c r="W2046" t="str">
        <f>IF(TRIM(INDEX(connections!$A:$A,ROW()))="","",TRIM(INDEX(connections!$A:$A,ROW())))</f>
        <v/>
      </c>
      <c r="X2046" t="str">
        <f>IF($W2046="","",TRIM(INDEX(connections!$B:$B,ROW())))</f>
        <v/>
      </c>
      <c r="Y2046" t="str">
        <f t="shared" si="1618"/>
        <v/>
      </c>
      <c r="Z2046" t="str">
        <f t="shared" si="1619"/>
        <v/>
      </c>
      <c r="AA2046" t="str">
        <f t="shared" si="1620"/>
        <v/>
      </c>
      <c r="AB2046" t="str">
        <f t="shared" si="1621"/>
        <v/>
      </c>
      <c r="AC2046" t="str">
        <f t="shared" si="1622"/>
        <v/>
      </c>
      <c r="AD2046" t="str">
        <f t="shared" si="1623"/>
        <v/>
      </c>
      <c r="AE2046" t="str">
        <f t="shared" si="1624"/>
        <v/>
      </c>
      <c r="BF2046" t="str">
        <f t="shared" si="1625"/>
        <v/>
      </c>
      <c r="BG2046" t="str">
        <f t="shared" si="1626"/>
        <v/>
      </c>
      <c r="BH2046" t="str">
        <f t="shared" si="1627"/>
        <v/>
      </c>
      <c r="BI2046" t="str">
        <f t="shared" si="1628"/>
        <v/>
      </c>
      <c r="BJ2046" t="str">
        <f t="shared" si="1629"/>
        <v/>
      </c>
      <c r="BK2046" t="str">
        <f t="shared" si="1630"/>
        <v/>
      </c>
      <c r="BL2046" t="str">
        <f t="shared" si="1631"/>
        <v/>
      </c>
      <c r="BM2046" t="str">
        <f t="shared" si="1632"/>
        <v/>
      </c>
      <c r="BN2046" t="str">
        <f t="shared" si="1633"/>
        <v/>
      </c>
      <c r="BO2046" t="str">
        <f t="shared" si="1634"/>
        <v/>
      </c>
      <c r="BP2046" t="str">
        <f t="shared" si="1635"/>
        <v/>
      </c>
      <c r="BQ2046" t="str">
        <f t="shared" si="1636"/>
        <v/>
      </c>
      <c r="BR2046" t="str">
        <f t="shared" si="1637"/>
        <v/>
      </c>
      <c r="BS2046" t="str">
        <f t="shared" si="1638"/>
        <v/>
      </c>
      <c r="BT2046" t="str">
        <f t="shared" si="1639"/>
        <v/>
      </c>
    </row>
    <row r="2047" spans="20:72" x14ac:dyDescent="0.25">
      <c r="T2047" t="str">
        <f t="shared" si="1615"/>
        <v/>
      </c>
      <c r="U2047" t="str">
        <f t="shared" si="1616"/>
        <v/>
      </c>
      <c r="V2047" t="str">
        <f t="shared" si="1617"/>
        <v/>
      </c>
      <c r="W2047" t="str">
        <f>IF(TRIM(INDEX(connections!$A:$A,ROW()))="","",TRIM(INDEX(connections!$A:$A,ROW())))</f>
        <v/>
      </c>
      <c r="X2047" t="str">
        <f>IF($W2047="","",TRIM(INDEX(connections!$B:$B,ROW())))</f>
        <v/>
      </c>
      <c r="Y2047" t="str">
        <f t="shared" si="1618"/>
        <v/>
      </c>
      <c r="Z2047" t="str">
        <f t="shared" si="1619"/>
        <v/>
      </c>
      <c r="AA2047" t="str">
        <f t="shared" si="1620"/>
        <v/>
      </c>
      <c r="AB2047" t="str">
        <f t="shared" si="1621"/>
        <v/>
      </c>
      <c r="AC2047" t="str">
        <f t="shared" si="1622"/>
        <v/>
      </c>
      <c r="AD2047" t="str">
        <f t="shared" si="1623"/>
        <v/>
      </c>
      <c r="AE2047" t="str">
        <f t="shared" si="1624"/>
        <v/>
      </c>
      <c r="BF2047" t="str">
        <f t="shared" si="1625"/>
        <v/>
      </c>
      <c r="BG2047" t="str">
        <f t="shared" si="1626"/>
        <v/>
      </c>
      <c r="BH2047" t="str">
        <f t="shared" si="1627"/>
        <v/>
      </c>
      <c r="BI2047" t="str">
        <f t="shared" si="1628"/>
        <v/>
      </c>
      <c r="BJ2047" t="str">
        <f t="shared" si="1629"/>
        <v/>
      </c>
      <c r="BK2047" t="str">
        <f t="shared" si="1630"/>
        <v/>
      </c>
      <c r="BL2047" t="str">
        <f t="shared" si="1631"/>
        <v/>
      </c>
      <c r="BM2047" t="str">
        <f t="shared" si="1632"/>
        <v/>
      </c>
      <c r="BN2047" t="str">
        <f t="shared" si="1633"/>
        <v/>
      </c>
      <c r="BO2047" t="str">
        <f t="shared" si="1634"/>
        <v/>
      </c>
      <c r="BP2047" t="str">
        <f t="shared" si="1635"/>
        <v/>
      </c>
      <c r="BQ2047" t="str">
        <f t="shared" si="1636"/>
        <v/>
      </c>
      <c r="BR2047" t="str">
        <f t="shared" si="1637"/>
        <v/>
      </c>
      <c r="BS2047" t="str">
        <f t="shared" si="1638"/>
        <v/>
      </c>
      <c r="BT2047" t="str">
        <f t="shared" si="1639"/>
        <v/>
      </c>
    </row>
    <row r="2048" spans="20:72" x14ac:dyDescent="0.25">
      <c r="T2048" t="str">
        <f t="shared" si="1615"/>
        <v/>
      </c>
      <c r="U2048" t="str">
        <f t="shared" si="1616"/>
        <v/>
      </c>
      <c r="V2048" t="str">
        <f t="shared" si="1617"/>
        <v/>
      </c>
      <c r="W2048" t="str">
        <f>IF(TRIM(INDEX(connections!$A:$A,ROW()))="","",TRIM(INDEX(connections!$A:$A,ROW())))</f>
        <v/>
      </c>
      <c r="X2048" t="str">
        <f>IF($W2048="","",TRIM(INDEX(connections!$B:$B,ROW())))</f>
        <v/>
      </c>
      <c r="Y2048" t="str">
        <f t="shared" si="1618"/>
        <v/>
      </c>
      <c r="Z2048" t="str">
        <f t="shared" si="1619"/>
        <v/>
      </c>
      <c r="AA2048" t="str">
        <f t="shared" si="1620"/>
        <v/>
      </c>
      <c r="AB2048" t="str">
        <f t="shared" si="1621"/>
        <v/>
      </c>
      <c r="AC2048" t="str">
        <f t="shared" si="1622"/>
        <v/>
      </c>
      <c r="AD2048" t="str">
        <f t="shared" si="1623"/>
        <v/>
      </c>
      <c r="AE2048" t="str">
        <f t="shared" si="1624"/>
        <v/>
      </c>
      <c r="BF2048" t="str">
        <f t="shared" si="1625"/>
        <v/>
      </c>
      <c r="BG2048" t="str">
        <f t="shared" si="1626"/>
        <v/>
      </c>
      <c r="BH2048" t="str">
        <f t="shared" si="1627"/>
        <v/>
      </c>
      <c r="BI2048" t="str">
        <f t="shared" si="1628"/>
        <v/>
      </c>
      <c r="BJ2048" t="str">
        <f t="shared" si="1629"/>
        <v/>
      </c>
      <c r="BK2048" t="str">
        <f t="shared" si="1630"/>
        <v/>
      </c>
      <c r="BL2048" t="str">
        <f t="shared" si="1631"/>
        <v/>
      </c>
      <c r="BM2048" t="str">
        <f t="shared" si="1632"/>
        <v/>
      </c>
      <c r="BN2048" t="str">
        <f t="shared" si="1633"/>
        <v/>
      </c>
      <c r="BO2048" t="str">
        <f t="shared" si="1634"/>
        <v/>
      </c>
      <c r="BP2048" t="str">
        <f t="shared" si="1635"/>
        <v/>
      </c>
      <c r="BQ2048" t="str">
        <f t="shared" si="1636"/>
        <v/>
      </c>
      <c r="BR2048" t="str">
        <f t="shared" si="1637"/>
        <v/>
      </c>
      <c r="BS2048" t="str">
        <f t="shared" si="1638"/>
        <v/>
      </c>
      <c r="BT2048" t="str">
        <f t="shared" si="1639"/>
        <v/>
      </c>
    </row>
    <row r="2049" spans="20:72" x14ac:dyDescent="0.25">
      <c r="T2049" t="str">
        <f t="shared" si="1615"/>
        <v/>
      </c>
      <c r="U2049" t="str">
        <f t="shared" si="1616"/>
        <v/>
      </c>
      <c r="V2049" t="str">
        <f t="shared" si="1617"/>
        <v/>
      </c>
      <c r="W2049" t="str">
        <f>IF(TRIM(INDEX(connections!$A:$A,ROW()))="","",TRIM(INDEX(connections!$A:$A,ROW())))</f>
        <v/>
      </c>
      <c r="X2049" t="str">
        <f>IF($W2049="","",TRIM(INDEX(connections!$B:$B,ROW())))</f>
        <v/>
      </c>
      <c r="Y2049" t="str">
        <f t="shared" si="1618"/>
        <v/>
      </c>
      <c r="Z2049" t="str">
        <f t="shared" si="1619"/>
        <v/>
      </c>
      <c r="AA2049" t="str">
        <f t="shared" si="1620"/>
        <v/>
      </c>
      <c r="AB2049" t="str">
        <f t="shared" si="1621"/>
        <v/>
      </c>
      <c r="AC2049" t="str">
        <f t="shared" si="1622"/>
        <v/>
      </c>
      <c r="AD2049" t="str">
        <f t="shared" si="1623"/>
        <v/>
      </c>
      <c r="AE2049" t="str">
        <f t="shared" si="1624"/>
        <v/>
      </c>
      <c r="BF2049" t="str">
        <f t="shared" si="1625"/>
        <v/>
      </c>
      <c r="BG2049" t="str">
        <f t="shared" si="1626"/>
        <v/>
      </c>
      <c r="BH2049" t="str">
        <f t="shared" si="1627"/>
        <v/>
      </c>
      <c r="BI2049" t="str">
        <f t="shared" si="1628"/>
        <v/>
      </c>
      <c r="BJ2049" t="str">
        <f t="shared" si="1629"/>
        <v/>
      </c>
      <c r="BK2049" t="str">
        <f t="shared" si="1630"/>
        <v/>
      </c>
      <c r="BL2049" t="str">
        <f t="shared" si="1631"/>
        <v/>
      </c>
      <c r="BM2049" t="str">
        <f t="shared" si="1632"/>
        <v/>
      </c>
      <c r="BN2049" t="str">
        <f t="shared" si="1633"/>
        <v/>
      </c>
      <c r="BO2049" t="str">
        <f t="shared" si="1634"/>
        <v/>
      </c>
      <c r="BP2049" t="str">
        <f t="shared" si="1635"/>
        <v/>
      </c>
      <c r="BQ2049" t="str">
        <f t="shared" si="1636"/>
        <v/>
      </c>
      <c r="BR2049" t="str">
        <f t="shared" si="1637"/>
        <v/>
      </c>
      <c r="BS2049" t="str">
        <f t="shared" si="1638"/>
        <v/>
      </c>
      <c r="BT2049" t="str">
        <f t="shared" si="1639"/>
        <v/>
      </c>
    </row>
    <row r="2050" spans="20:72" x14ac:dyDescent="0.25">
      <c r="T2050" t="str">
        <f t="shared" ref="T2050:T2113" si="1640">IF($Y2050="","",INDEX($B$2:$B$1500,$Y2050))</f>
        <v/>
      </c>
      <c r="U2050" t="str">
        <f t="shared" ref="U2050:U2113" si="1641">IF($Z2050="","",INDEX($B$2:$B$1500,$Z2050))</f>
        <v/>
      </c>
      <c r="V2050" t="str">
        <f t="shared" ref="V2050:V2113" si="1642">IF(OR($T2050="",$U2050=""),"",$U2050-$T2050)</f>
        <v/>
      </c>
      <c r="W2050" t="str">
        <f>IF(TRIM(INDEX(connections!$A:$A,ROW()))="","",TRIM(INDEX(connections!$A:$A,ROW())))</f>
        <v/>
      </c>
      <c r="X2050" t="str">
        <f>IF($W2050="","",TRIM(INDEX(connections!$B:$B,ROW())))</f>
        <v/>
      </c>
      <c r="Y2050" t="str">
        <f t="shared" ref="Y2050:Y2113" si="1643">IF($W2050="","",IFERROR(MATCH($W2050,$A$2:$A$1500,0),""))</f>
        <v/>
      </c>
      <c r="Z2050" t="str">
        <f t="shared" ref="Z2050:Z2113" si="1644">IF($X2050="","",IFERROR(MATCH($X2050,$A$2:$A$1500,0),""))</f>
        <v/>
      </c>
      <c r="AA2050" t="str">
        <f t="shared" ref="AA2050:AA2113" si="1645">IF($Y2050="","",INDEX($P$2:$P$1500,$Y2050))</f>
        <v/>
      </c>
      <c r="AB2050" t="str">
        <f t="shared" ref="AB2050:AB2113" si="1646">IF($Z2050="","",INDEX($P$2:$P$1500,$Z2050))</f>
        <v/>
      </c>
      <c r="AC2050" t="str">
        <f t="shared" ref="AC2050:AC2113" si="1647">IF(AND($AA2050="Yes",$AB2050="Yes"),1,"")</f>
        <v/>
      </c>
      <c r="AD2050" t="str">
        <f t="shared" ref="AD2050:AD2113" si="1648">IF(OR($Y2050="",$Z2050=""),"",IF(INDEX($C$2:$C$1500,$Y2050)=INDEX($C$2:$C$1500,$Z2050),0,1))</f>
        <v/>
      </c>
      <c r="AE2050" t="str">
        <f t="shared" ref="AE2050:AE2113" si="1649">IF($AC2050&lt;&gt;1,"",IF(AND(INDEX($AG$2:$AG$1500,$Y2050)=1,INDEX($AG$2:$AG$1500,$Z2050)=1),1,""))</f>
        <v/>
      </c>
      <c r="BF2050" t="str">
        <f t="shared" ref="BF2050:BF2113" si="1650">IF($Z2050="","",INDEX($AO$2:$AO$1500,$Z2050))</f>
        <v/>
      </c>
      <c r="BG2050" t="str">
        <f t="shared" ref="BG2050:BG2113" si="1651">IF($Z2050="","",INDEX($AP$2:$AP$1500,$Z2050))</f>
        <v/>
      </c>
      <c r="BH2050" t="str">
        <f t="shared" ref="BH2050:BH2113" si="1652">IF($Z2050="","",INDEX($AQ$2:$AQ$1500,$Z2050))</f>
        <v/>
      </c>
      <c r="BI2050" t="str">
        <f t="shared" ref="BI2050:BI2113" si="1653">IF($Z2050="","",INDEX($AR$2:$AR$1500,$Z2050))</f>
        <v/>
      </c>
      <c r="BJ2050" t="str">
        <f t="shared" ref="BJ2050:BJ2113" si="1654">IF($Z2050="","",INDEX($AS$2:$AS$1500,$Z2050))</f>
        <v/>
      </c>
      <c r="BK2050" t="str">
        <f t="shared" ref="BK2050:BK2113" si="1655">IF($Z2050="","",INDEX($AT$2:$AT$1500,$Z2050))</f>
        <v/>
      </c>
      <c r="BL2050" t="str">
        <f t="shared" ref="BL2050:BL2113" si="1656">IF($Z2050="","",INDEX($AU$2:$AU$1500,$Z2050))</f>
        <v/>
      </c>
      <c r="BM2050" t="str">
        <f t="shared" ref="BM2050:BM2113" si="1657">IF($Z2050="","",INDEX($AV$2:$AV$1500,$Z2050))</f>
        <v/>
      </c>
      <c r="BN2050" t="str">
        <f t="shared" ref="BN2050:BN2113" si="1658">IF($Z2050="","",INDEX($AW$2:$AW$1500,$Z2050))</f>
        <v/>
      </c>
      <c r="BO2050" t="str">
        <f t="shared" ref="BO2050:BO2113" si="1659">IF($Z2050="","",INDEX($AX$2:$AX$1500,$Z2050))</f>
        <v/>
      </c>
      <c r="BP2050" t="str">
        <f t="shared" ref="BP2050:BP2113" si="1660">IF($Z2050="","",INDEX($AY$2:$AY$1500,$Z2050))</f>
        <v/>
      </c>
      <c r="BQ2050" t="str">
        <f t="shared" ref="BQ2050:BQ2113" si="1661">IF($Z2050="","",INDEX($AZ$2:$AZ$1500,$Z2050))</f>
        <v/>
      </c>
      <c r="BR2050" t="str">
        <f t="shared" ref="BR2050:BR2113" si="1662">IF($Z2050="","",INDEX($BA$2:$BA$1500,$Z2050))</f>
        <v/>
      </c>
      <c r="BS2050" t="str">
        <f t="shared" ref="BS2050:BS2113" si="1663">IF($Z2050="","",INDEX($BB$2:$BB$1500,$Z2050))</f>
        <v/>
      </c>
      <c r="BT2050" t="str">
        <f t="shared" ref="BT2050:BT2113" si="1664">IF($Z2050="","",INDEX($BC$2:$BC$1500,$Z2050))</f>
        <v/>
      </c>
    </row>
    <row r="2051" spans="20:72" x14ac:dyDescent="0.25">
      <c r="T2051" t="str">
        <f t="shared" si="1640"/>
        <v/>
      </c>
      <c r="U2051" t="str">
        <f t="shared" si="1641"/>
        <v/>
      </c>
      <c r="V2051" t="str">
        <f t="shared" si="1642"/>
        <v/>
      </c>
      <c r="W2051" t="str">
        <f>IF(TRIM(INDEX(connections!$A:$A,ROW()))="","",TRIM(INDEX(connections!$A:$A,ROW())))</f>
        <v/>
      </c>
      <c r="X2051" t="str">
        <f>IF($W2051="","",TRIM(INDEX(connections!$B:$B,ROW())))</f>
        <v/>
      </c>
      <c r="Y2051" t="str">
        <f t="shared" si="1643"/>
        <v/>
      </c>
      <c r="Z2051" t="str">
        <f t="shared" si="1644"/>
        <v/>
      </c>
      <c r="AA2051" t="str">
        <f t="shared" si="1645"/>
        <v/>
      </c>
      <c r="AB2051" t="str">
        <f t="shared" si="1646"/>
        <v/>
      </c>
      <c r="AC2051" t="str">
        <f t="shared" si="1647"/>
        <v/>
      </c>
      <c r="AD2051" t="str">
        <f t="shared" si="1648"/>
        <v/>
      </c>
      <c r="AE2051" t="str">
        <f t="shared" si="1649"/>
        <v/>
      </c>
      <c r="BF2051" t="str">
        <f t="shared" si="1650"/>
        <v/>
      </c>
      <c r="BG2051" t="str">
        <f t="shared" si="1651"/>
        <v/>
      </c>
      <c r="BH2051" t="str">
        <f t="shared" si="1652"/>
        <v/>
      </c>
      <c r="BI2051" t="str">
        <f t="shared" si="1653"/>
        <v/>
      </c>
      <c r="BJ2051" t="str">
        <f t="shared" si="1654"/>
        <v/>
      </c>
      <c r="BK2051" t="str">
        <f t="shared" si="1655"/>
        <v/>
      </c>
      <c r="BL2051" t="str">
        <f t="shared" si="1656"/>
        <v/>
      </c>
      <c r="BM2051" t="str">
        <f t="shared" si="1657"/>
        <v/>
      </c>
      <c r="BN2051" t="str">
        <f t="shared" si="1658"/>
        <v/>
      </c>
      <c r="BO2051" t="str">
        <f t="shared" si="1659"/>
        <v/>
      </c>
      <c r="BP2051" t="str">
        <f t="shared" si="1660"/>
        <v/>
      </c>
      <c r="BQ2051" t="str">
        <f t="shared" si="1661"/>
        <v/>
      </c>
      <c r="BR2051" t="str">
        <f t="shared" si="1662"/>
        <v/>
      </c>
      <c r="BS2051" t="str">
        <f t="shared" si="1663"/>
        <v/>
      </c>
      <c r="BT2051" t="str">
        <f t="shared" si="1664"/>
        <v/>
      </c>
    </row>
    <row r="2052" spans="20:72" x14ac:dyDescent="0.25">
      <c r="T2052" t="str">
        <f t="shared" si="1640"/>
        <v/>
      </c>
      <c r="U2052" t="str">
        <f t="shared" si="1641"/>
        <v/>
      </c>
      <c r="V2052" t="str">
        <f t="shared" si="1642"/>
        <v/>
      </c>
      <c r="W2052" t="str">
        <f>IF(TRIM(INDEX(connections!$A:$A,ROW()))="","",TRIM(INDEX(connections!$A:$A,ROW())))</f>
        <v/>
      </c>
      <c r="X2052" t="str">
        <f>IF($W2052="","",TRIM(INDEX(connections!$B:$B,ROW())))</f>
        <v/>
      </c>
      <c r="Y2052" t="str">
        <f t="shared" si="1643"/>
        <v/>
      </c>
      <c r="Z2052" t="str">
        <f t="shared" si="1644"/>
        <v/>
      </c>
      <c r="AA2052" t="str">
        <f t="shared" si="1645"/>
        <v/>
      </c>
      <c r="AB2052" t="str">
        <f t="shared" si="1646"/>
        <v/>
      </c>
      <c r="AC2052" t="str">
        <f t="shared" si="1647"/>
        <v/>
      </c>
      <c r="AD2052" t="str">
        <f t="shared" si="1648"/>
        <v/>
      </c>
      <c r="AE2052" t="str">
        <f t="shared" si="1649"/>
        <v/>
      </c>
      <c r="BF2052" t="str">
        <f t="shared" si="1650"/>
        <v/>
      </c>
      <c r="BG2052" t="str">
        <f t="shared" si="1651"/>
        <v/>
      </c>
      <c r="BH2052" t="str">
        <f t="shared" si="1652"/>
        <v/>
      </c>
      <c r="BI2052" t="str">
        <f t="shared" si="1653"/>
        <v/>
      </c>
      <c r="BJ2052" t="str">
        <f t="shared" si="1654"/>
        <v/>
      </c>
      <c r="BK2052" t="str">
        <f t="shared" si="1655"/>
        <v/>
      </c>
      <c r="BL2052" t="str">
        <f t="shared" si="1656"/>
        <v/>
      </c>
      <c r="BM2052" t="str">
        <f t="shared" si="1657"/>
        <v/>
      </c>
      <c r="BN2052" t="str">
        <f t="shared" si="1658"/>
        <v/>
      </c>
      <c r="BO2052" t="str">
        <f t="shared" si="1659"/>
        <v/>
      </c>
      <c r="BP2052" t="str">
        <f t="shared" si="1660"/>
        <v/>
      </c>
      <c r="BQ2052" t="str">
        <f t="shared" si="1661"/>
        <v/>
      </c>
      <c r="BR2052" t="str">
        <f t="shared" si="1662"/>
        <v/>
      </c>
      <c r="BS2052" t="str">
        <f t="shared" si="1663"/>
        <v/>
      </c>
      <c r="BT2052" t="str">
        <f t="shared" si="1664"/>
        <v/>
      </c>
    </row>
    <row r="2053" spans="20:72" x14ac:dyDescent="0.25">
      <c r="T2053" t="str">
        <f t="shared" si="1640"/>
        <v/>
      </c>
      <c r="U2053" t="str">
        <f t="shared" si="1641"/>
        <v/>
      </c>
      <c r="V2053" t="str">
        <f t="shared" si="1642"/>
        <v/>
      </c>
      <c r="W2053" t="str">
        <f>IF(TRIM(INDEX(connections!$A:$A,ROW()))="","",TRIM(INDEX(connections!$A:$A,ROW())))</f>
        <v/>
      </c>
      <c r="X2053" t="str">
        <f>IF($W2053="","",TRIM(INDEX(connections!$B:$B,ROW())))</f>
        <v/>
      </c>
      <c r="Y2053" t="str">
        <f t="shared" si="1643"/>
        <v/>
      </c>
      <c r="Z2053" t="str">
        <f t="shared" si="1644"/>
        <v/>
      </c>
      <c r="AA2053" t="str">
        <f t="shared" si="1645"/>
        <v/>
      </c>
      <c r="AB2053" t="str">
        <f t="shared" si="1646"/>
        <v/>
      </c>
      <c r="AC2053" t="str">
        <f t="shared" si="1647"/>
        <v/>
      </c>
      <c r="AD2053" t="str">
        <f t="shared" si="1648"/>
        <v/>
      </c>
      <c r="AE2053" t="str">
        <f t="shared" si="1649"/>
        <v/>
      </c>
      <c r="BF2053" t="str">
        <f t="shared" si="1650"/>
        <v/>
      </c>
      <c r="BG2053" t="str">
        <f t="shared" si="1651"/>
        <v/>
      </c>
      <c r="BH2053" t="str">
        <f t="shared" si="1652"/>
        <v/>
      </c>
      <c r="BI2053" t="str">
        <f t="shared" si="1653"/>
        <v/>
      </c>
      <c r="BJ2053" t="str">
        <f t="shared" si="1654"/>
        <v/>
      </c>
      <c r="BK2053" t="str">
        <f t="shared" si="1655"/>
        <v/>
      </c>
      <c r="BL2053" t="str">
        <f t="shared" si="1656"/>
        <v/>
      </c>
      <c r="BM2053" t="str">
        <f t="shared" si="1657"/>
        <v/>
      </c>
      <c r="BN2053" t="str">
        <f t="shared" si="1658"/>
        <v/>
      </c>
      <c r="BO2053" t="str">
        <f t="shared" si="1659"/>
        <v/>
      </c>
      <c r="BP2053" t="str">
        <f t="shared" si="1660"/>
        <v/>
      </c>
      <c r="BQ2053" t="str">
        <f t="shared" si="1661"/>
        <v/>
      </c>
      <c r="BR2053" t="str">
        <f t="shared" si="1662"/>
        <v/>
      </c>
      <c r="BS2053" t="str">
        <f t="shared" si="1663"/>
        <v/>
      </c>
      <c r="BT2053" t="str">
        <f t="shared" si="1664"/>
        <v/>
      </c>
    </row>
    <row r="2054" spans="20:72" x14ac:dyDescent="0.25">
      <c r="T2054" t="str">
        <f t="shared" si="1640"/>
        <v/>
      </c>
      <c r="U2054" t="str">
        <f t="shared" si="1641"/>
        <v/>
      </c>
      <c r="V2054" t="str">
        <f t="shared" si="1642"/>
        <v/>
      </c>
      <c r="W2054" t="str">
        <f>IF(TRIM(INDEX(connections!$A:$A,ROW()))="","",TRIM(INDEX(connections!$A:$A,ROW())))</f>
        <v/>
      </c>
      <c r="X2054" t="str">
        <f>IF($W2054="","",TRIM(INDEX(connections!$B:$B,ROW())))</f>
        <v/>
      </c>
      <c r="Y2054" t="str">
        <f t="shared" si="1643"/>
        <v/>
      </c>
      <c r="Z2054" t="str">
        <f t="shared" si="1644"/>
        <v/>
      </c>
      <c r="AA2054" t="str">
        <f t="shared" si="1645"/>
        <v/>
      </c>
      <c r="AB2054" t="str">
        <f t="shared" si="1646"/>
        <v/>
      </c>
      <c r="AC2054" t="str">
        <f t="shared" si="1647"/>
        <v/>
      </c>
      <c r="AD2054" t="str">
        <f t="shared" si="1648"/>
        <v/>
      </c>
      <c r="AE2054" t="str">
        <f t="shared" si="1649"/>
        <v/>
      </c>
      <c r="BF2054" t="str">
        <f t="shared" si="1650"/>
        <v/>
      </c>
      <c r="BG2054" t="str">
        <f t="shared" si="1651"/>
        <v/>
      </c>
      <c r="BH2054" t="str">
        <f t="shared" si="1652"/>
        <v/>
      </c>
      <c r="BI2054" t="str">
        <f t="shared" si="1653"/>
        <v/>
      </c>
      <c r="BJ2054" t="str">
        <f t="shared" si="1654"/>
        <v/>
      </c>
      <c r="BK2054" t="str">
        <f t="shared" si="1655"/>
        <v/>
      </c>
      <c r="BL2054" t="str">
        <f t="shared" si="1656"/>
        <v/>
      </c>
      <c r="BM2054" t="str">
        <f t="shared" si="1657"/>
        <v/>
      </c>
      <c r="BN2054" t="str">
        <f t="shared" si="1658"/>
        <v/>
      </c>
      <c r="BO2054" t="str">
        <f t="shared" si="1659"/>
        <v/>
      </c>
      <c r="BP2054" t="str">
        <f t="shared" si="1660"/>
        <v/>
      </c>
      <c r="BQ2054" t="str">
        <f t="shared" si="1661"/>
        <v/>
      </c>
      <c r="BR2054" t="str">
        <f t="shared" si="1662"/>
        <v/>
      </c>
      <c r="BS2054" t="str">
        <f t="shared" si="1663"/>
        <v/>
      </c>
      <c r="BT2054" t="str">
        <f t="shared" si="1664"/>
        <v/>
      </c>
    </row>
    <row r="2055" spans="20:72" x14ac:dyDescent="0.25">
      <c r="T2055" t="str">
        <f t="shared" si="1640"/>
        <v/>
      </c>
      <c r="U2055" t="str">
        <f t="shared" si="1641"/>
        <v/>
      </c>
      <c r="V2055" t="str">
        <f t="shared" si="1642"/>
        <v/>
      </c>
      <c r="W2055" t="str">
        <f>IF(TRIM(INDEX(connections!$A:$A,ROW()))="","",TRIM(INDEX(connections!$A:$A,ROW())))</f>
        <v/>
      </c>
      <c r="X2055" t="str">
        <f>IF($W2055="","",TRIM(INDEX(connections!$B:$B,ROW())))</f>
        <v/>
      </c>
      <c r="Y2055" t="str">
        <f t="shared" si="1643"/>
        <v/>
      </c>
      <c r="Z2055" t="str">
        <f t="shared" si="1644"/>
        <v/>
      </c>
      <c r="AA2055" t="str">
        <f t="shared" si="1645"/>
        <v/>
      </c>
      <c r="AB2055" t="str">
        <f t="shared" si="1646"/>
        <v/>
      </c>
      <c r="AC2055" t="str">
        <f t="shared" si="1647"/>
        <v/>
      </c>
      <c r="AD2055" t="str">
        <f t="shared" si="1648"/>
        <v/>
      </c>
      <c r="AE2055" t="str">
        <f t="shared" si="1649"/>
        <v/>
      </c>
      <c r="BF2055" t="str">
        <f t="shared" si="1650"/>
        <v/>
      </c>
      <c r="BG2055" t="str">
        <f t="shared" si="1651"/>
        <v/>
      </c>
      <c r="BH2055" t="str">
        <f t="shared" si="1652"/>
        <v/>
      </c>
      <c r="BI2055" t="str">
        <f t="shared" si="1653"/>
        <v/>
      </c>
      <c r="BJ2055" t="str">
        <f t="shared" si="1654"/>
        <v/>
      </c>
      <c r="BK2055" t="str">
        <f t="shared" si="1655"/>
        <v/>
      </c>
      <c r="BL2055" t="str">
        <f t="shared" si="1656"/>
        <v/>
      </c>
      <c r="BM2055" t="str">
        <f t="shared" si="1657"/>
        <v/>
      </c>
      <c r="BN2055" t="str">
        <f t="shared" si="1658"/>
        <v/>
      </c>
      <c r="BO2055" t="str">
        <f t="shared" si="1659"/>
        <v/>
      </c>
      <c r="BP2055" t="str">
        <f t="shared" si="1660"/>
        <v/>
      </c>
      <c r="BQ2055" t="str">
        <f t="shared" si="1661"/>
        <v/>
      </c>
      <c r="BR2055" t="str">
        <f t="shared" si="1662"/>
        <v/>
      </c>
      <c r="BS2055" t="str">
        <f t="shared" si="1663"/>
        <v/>
      </c>
      <c r="BT2055" t="str">
        <f t="shared" si="1664"/>
        <v/>
      </c>
    </row>
    <row r="2056" spans="20:72" x14ac:dyDescent="0.25">
      <c r="T2056" t="str">
        <f t="shared" si="1640"/>
        <v/>
      </c>
      <c r="U2056" t="str">
        <f t="shared" si="1641"/>
        <v/>
      </c>
      <c r="V2056" t="str">
        <f t="shared" si="1642"/>
        <v/>
      </c>
      <c r="W2056" t="str">
        <f>IF(TRIM(INDEX(connections!$A:$A,ROW()))="","",TRIM(INDEX(connections!$A:$A,ROW())))</f>
        <v/>
      </c>
      <c r="X2056" t="str">
        <f>IF($W2056="","",TRIM(INDEX(connections!$B:$B,ROW())))</f>
        <v/>
      </c>
      <c r="Y2056" t="str">
        <f t="shared" si="1643"/>
        <v/>
      </c>
      <c r="Z2056" t="str">
        <f t="shared" si="1644"/>
        <v/>
      </c>
      <c r="AA2056" t="str">
        <f t="shared" si="1645"/>
        <v/>
      </c>
      <c r="AB2056" t="str">
        <f t="shared" si="1646"/>
        <v/>
      </c>
      <c r="AC2056" t="str">
        <f t="shared" si="1647"/>
        <v/>
      </c>
      <c r="AD2056" t="str">
        <f t="shared" si="1648"/>
        <v/>
      </c>
      <c r="AE2056" t="str">
        <f t="shared" si="1649"/>
        <v/>
      </c>
      <c r="BF2056" t="str">
        <f t="shared" si="1650"/>
        <v/>
      </c>
      <c r="BG2056" t="str">
        <f t="shared" si="1651"/>
        <v/>
      </c>
      <c r="BH2056" t="str">
        <f t="shared" si="1652"/>
        <v/>
      </c>
      <c r="BI2056" t="str">
        <f t="shared" si="1653"/>
        <v/>
      </c>
      <c r="BJ2056" t="str">
        <f t="shared" si="1654"/>
        <v/>
      </c>
      <c r="BK2056" t="str">
        <f t="shared" si="1655"/>
        <v/>
      </c>
      <c r="BL2056" t="str">
        <f t="shared" si="1656"/>
        <v/>
      </c>
      <c r="BM2056" t="str">
        <f t="shared" si="1657"/>
        <v/>
      </c>
      <c r="BN2056" t="str">
        <f t="shared" si="1658"/>
        <v/>
      </c>
      <c r="BO2056" t="str">
        <f t="shared" si="1659"/>
        <v/>
      </c>
      <c r="BP2056" t="str">
        <f t="shared" si="1660"/>
        <v/>
      </c>
      <c r="BQ2056" t="str">
        <f t="shared" si="1661"/>
        <v/>
      </c>
      <c r="BR2056" t="str">
        <f t="shared" si="1662"/>
        <v/>
      </c>
      <c r="BS2056" t="str">
        <f t="shared" si="1663"/>
        <v/>
      </c>
      <c r="BT2056" t="str">
        <f t="shared" si="1664"/>
        <v/>
      </c>
    </row>
    <row r="2057" spans="20:72" x14ac:dyDescent="0.25">
      <c r="T2057" t="str">
        <f t="shared" si="1640"/>
        <v/>
      </c>
      <c r="U2057" t="str">
        <f t="shared" si="1641"/>
        <v/>
      </c>
      <c r="V2057" t="str">
        <f t="shared" si="1642"/>
        <v/>
      </c>
      <c r="W2057" t="str">
        <f>IF(TRIM(INDEX(connections!$A:$A,ROW()))="","",TRIM(INDEX(connections!$A:$A,ROW())))</f>
        <v/>
      </c>
      <c r="X2057" t="str">
        <f>IF($W2057="","",TRIM(INDEX(connections!$B:$B,ROW())))</f>
        <v/>
      </c>
      <c r="Y2057" t="str">
        <f t="shared" si="1643"/>
        <v/>
      </c>
      <c r="Z2057" t="str">
        <f t="shared" si="1644"/>
        <v/>
      </c>
      <c r="AA2057" t="str">
        <f t="shared" si="1645"/>
        <v/>
      </c>
      <c r="AB2057" t="str">
        <f t="shared" si="1646"/>
        <v/>
      </c>
      <c r="AC2057" t="str">
        <f t="shared" si="1647"/>
        <v/>
      </c>
      <c r="AD2057" t="str">
        <f t="shared" si="1648"/>
        <v/>
      </c>
      <c r="AE2057" t="str">
        <f t="shared" si="1649"/>
        <v/>
      </c>
      <c r="BF2057" t="str">
        <f t="shared" si="1650"/>
        <v/>
      </c>
      <c r="BG2057" t="str">
        <f t="shared" si="1651"/>
        <v/>
      </c>
      <c r="BH2057" t="str">
        <f t="shared" si="1652"/>
        <v/>
      </c>
      <c r="BI2057" t="str">
        <f t="shared" si="1653"/>
        <v/>
      </c>
      <c r="BJ2057" t="str">
        <f t="shared" si="1654"/>
        <v/>
      </c>
      <c r="BK2057" t="str">
        <f t="shared" si="1655"/>
        <v/>
      </c>
      <c r="BL2057" t="str">
        <f t="shared" si="1656"/>
        <v/>
      </c>
      <c r="BM2057" t="str">
        <f t="shared" si="1657"/>
        <v/>
      </c>
      <c r="BN2057" t="str">
        <f t="shared" si="1658"/>
        <v/>
      </c>
      <c r="BO2057" t="str">
        <f t="shared" si="1659"/>
        <v/>
      </c>
      <c r="BP2057" t="str">
        <f t="shared" si="1660"/>
        <v/>
      </c>
      <c r="BQ2057" t="str">
        <f t="shared" si="1661"/>
        <v/>
      </c>
      <c r="BR2057" t="str">
        <f t="shared" si="1662"/>
        <v/>
      </c>
      <c r="BS2057" t="str">
        <f t="shared" si="1663"/>
        <v/>
      </c>
      <c r="BT2057" t="str">
        <f t="shared" si="1664"/>
        <v/>
      </c>
    </row>
    <row r="2058" spans="20:72" x14ac:dyDescent="0.25">
      <c r="T2058" t="str">
        <f t="shared" si="1640"/>
        <v/>
      </c>
      <c r="U2058" t="str">
        <f t="shared" si="1641"/>
        <v/>
      </c>
      <c r="V2058" t="str">
        <f t="shared" si="1642"/>
        <v/>
      </c>
      <c r="W2058" t="str">
        <f>IF(TRIM(INDEX(connections!$A:$A,ROW()))="","",TRIM(INDEX(connections!$A:$A,ROW())))</f>
        <v/>
      </c>
      <c r="X2058" t="str">
        <f>IF($W2058="","",TRIM(INDEX(connections!$B:$B,ROW())))</f>
        <v/>
      </c>
      <c r="Y2058" t="str">
        <f t="shared" si="1643"/>
        <v/>
      </c>
      <c r="Z2058" t="str">
        <f t="shared" si="1644"/>
        <v/>
      </c>
      <c r="AA2058" t="str">
        <f t="shared" si="1645"/>
        <v/>
      </c>
      <c r="AB2058" t="str">
        <f t="shared" si="1646"/>
        <v/>
      </c>
      <c r="AC2058" t="str">
        <f t="shared" si="1647"/>
        <v/>
      </c>
      <c r="AD2058" t="str">
        <f t="shared" si="1648"/>
        <v/>
      </c>
      <c r="AE2058" t="str">
        <f t="shared" si="1649"/>
        <v/>
      </c>
      <c r="BF2058" t="str">
        <f t="shared" si="1650"/>
        <v/>
      </c>
      <c r="BG2058" t="str">
        <f t="shared" si="1651"/>
        <v/>
      </c>
      <c r="BH2058" t="str">
        <f t="shared" si="1652"/>
        <v/>
      </c>
      <c r="BI2058" t="str">
        <f t="shared" si="1653"/>
        <v/>
      </c>
      <c r="BJ2058" t="str">
        <f t="shared" si="1654"/>
        <v/>
      </c>
      <c r="BK2058" t="str">
        <f t="shared" si="1655"/>
        <v/>
      </c>
      <c r="BL2058" t="str">
        <f t="shared" si="1656"/>
        <v/>
      </c>
      <c r="BM2058" t="str">
        <f t="shared" si="1657"/>
        <v/>
      </c>
      <c r="BN2058" t="str">
        <f t="shared" si="1658"/>
        <v/>
      </c>
      <c r="BO2058" t="str">
        <f t="shared" si="1659"/>
        <v/>
      </c>
      <c r="BP2058" t="str">
        <f t="shared" si="1660"/>
        <v/>
      </c>
      <c r="BQ2058" t="str">
        <f t="shared" si="1661"/>
        <v/>
      </c>
      <c r="BR2058" t="str">
        <f t="shared" si="1662"/>
        <v/>
      </c>
      <c r="BS2058" t="str">
        <f t="shared" si="1663"/>
        <v/>
      </c>
      <c r="BT2058" t="str">
        <f t="shared" si="1664"/>
        <v/>
      </c>
    </row>
    <row r="2059" spans="20:72" x14ac:dyDescent="0.25">
      <c r="T2059" t="str">
        <f t="shared" si="1640"/>
        <v/>
      </c>
      <c r="U2059" t="str">
        <f t="shared" si="1641"/>
        <v/>
      </c>
      <c r="V2059" t="str">
        <f t="shared" si="1642"/>
        <v/>
      </c>
      <c r="W2059" t="str">
        <f>IF(TRIM(INDEX(connections!$A:$A,ROW()))="","",TRIM(INDEX(connections!$A:$A,ROW())))</f>
        <v/>
      </c>
      <c r="X2059" t="str">
        <f>IF($W2059="","",TRIM(INDEX(connections!$B:$B,ROW())))</f>
        <v/>
      </c>
      <c r="Y2059" t="str">
        <f t="shared" si="1643"/>
        <v/>
      </c>
      <c r="Z2059" t="str">
        <f t="shared" si="1644"/>
        <v/>
      </c>
      <c r="AA2059" t="str">
        <f t="shared" si="1645"/>
        <v/>
      </c>
      <c r="AB2059" t="str">
        <f t="shared" si="1646"/>
        <v/>
      </c>
      <c r="AC2059" t="str">
        <f t="shared" si="1647"/>
        <v/>
      </c>
      <c r="AD2059" t="str">
        <f t="shared" si="1648"/>
        <v/>
      </c>
      <c r="AE2059" t="str">
        <f t="shared" si="1649"/>
        <v/>
      </c>
      <c r="BF2059" t="str">
        <f t="shared" si="1650"/>
        <v/>
      </c>
      <c r="BG2059" t="str">
        <f t="shared" si="1651"/>
        <v/>
      </c>
      <c r="BH2059" t="str">
        <f t="shared" si="1652"/>
        <v/>
      </c>
      <c r="BI2059" t="str">
        <f t="shared" si="1653"/>
        <v/>
      </c>
      <c r="BJ2059" t="str">
        <f t="shared" si="1654"/>
        <v/>
      </c>
      <c r="BK2059" t="str">
        <f t="shared" si="1655"/>
        <v/>
      </c>
      <c r="BL2059" t="str">
        <f t="shared" si="1656"/>
        <v/>
      </c>
      <c r="BM2059" t="str">
        <f t="shared" si="1657"/>
        <v/>
      </c>
      <c r="BN2059" t="str">
        <f t="shared" si="1658"/>
        <v/>
      </c>
      <c r="BO2059" t="str">
        <f t="shared" si="1659"/>
        <v/>
      </c>
      <c r="BP2059" t="str">
        <f t="shared" si="1660"/>
        <v/>
      </c>
      <c r="BQ2059" t="str">
        <f t="shared" si="1661"/>
        <v/>
      </c>
      <c r="BR2059" t="str">
        <f t="shared" si="1662"/>
        <v/>
      </c>
      <c r="BS2059" t="str">
        <f t="shared" si="1663"/>
        <v/>
      </c>
      <c r="BT2059" t="str">
        <f t="shared" si="1664"/>
        <v/>
      </c>
    </row>
    <row r="2060" spans="20:72" x14ac:dyDescent="0.25">
      <c r="T2060" t="str">
        <f t="shared" si="1640"/>
        <v/>
      </c>
      <c r="U2060" t="str">
        <f t="shared" si="1641"/>
        <v/>
      </c>
      <c r="V2060" t="str">
        <f t="shared" si="1642"/>
        <v/>
      </c>
      <c r="W2060" t="str">
        <f>IF(TRIM(INDEX(connections!$A:$A,ROW()))="","",TRIM(INDEX(connections!$A:$A,ROW())))</f>
        <v/>
      </c>
      <c r="X2060" t="str">
        <f>IF($W2060="","",TRIM(INDEX(connections!$B:$B,ROW())))</f>
        <v/>
      </c>
      <c r="Y2060" t="str">
        <f t="shared" si="1643"/>
        <v/>
      </c>
      <c r="Z2060" t="str">
        <f t="shared" si="1644"/>
        <v/>
      </c>
      <c r="AA2060" t="str">
        <f t="shared" si="1645"/>
        <v/>
      </c>
      <c r="AB2060" t="str">
        <f t="shared" si="1646"/>
        <v/>
      </c>
      <c r="AC2060" t="str">
        <f t="shared" si="1647"/>
        <v/>
      </c>
      <c r="AD2060" t="str">
        <f t="shared" si="1648"/>
        <v/>
      </c>
      <c r="AE2060" t="str">
        <f t="shared" si="1649"/>
        <v/>
      </c>
      <c r="BF2060" t="str">
        <f t="shared" si="1650"/>
        <v/>
      </c>
      <c r="BG2060" t="str">
        <f t="shared" si="1651"/>
        <v/>
      </c>
      <c r="BH2060" t="str">
        <f t="shared" si="1652"/>
        <v/>
      </c>
      <c r="BI2060" t="str">
        <f t="shared" si="1653"/>
        <v/>
      </c>
      <c r="BJ2060" t="str">
        <f t="shared" si="1654"/>
        <v/>
      </c>
      <c r="BK2060" t="str">
        <f t="shared" si="1655"/>
        <v/>
      </c>
      <c r="BL2060" t="str">
        <f t="shared" si="1656"/>
        <v/>
      </c>
      <c r="BM2060" t="str">
        <f t="shared" si="1657"/>
        <v/>
      </c>
      <c r="BN2060" t="str">
        <f t="shared" si="1658"/>
        <v/>
      </c>
      <c r="BO2060" t="str">
        <f t="shared" si="1659"/>
        <v/>
      </c>
      <c r="BP2060" t="str">
        <f t="shared" si="1660"/>
        <v/>
      </c>
      <c r="BQ2060" t="str">
        <f t="shared" si="1661"/>
        <v/>
      </c>
      <c r="BR2060" t="str">
        <f t="shared" si="1662"/>
        <v/>
      </c>
      <c r="BS2060" t="str">
        <f t="shared" si="1663"/>
        <v/>
      </c>
      <c r="BT2060" t="str">
        <f t="shared" si="1664"/>
        <v/>
      </c>
    </row>
    <row r="2061" spans="20:72" x14ac:dyDescent="0.25">
      <c r="T2061" t="str">
        <f t="shared" si="1640"/>
        <v/>
      </c>
      <c r="U2061" t="str">
        <f t="shared" si="1641"/>
        <v/>
      </c>
      <c r="V2061" t="str">
        <f t="shared" si="1642"/>
        <v/>
      </c>
      <c r="W2061" t="str">
        <f>IF(TRIM(INDEX(connections!$A:$A,ROW()))="","",TRIM(INDEX(connections!$A:$A,ROW())))</f>
        <v/>
      </c>
      <c r="X2061" t="str">
        <f>IF($W2061="","",TRIM(INDEX(connections!$B:$B,ROW())))</f>
        <v/>
      </c>
      <c r="Y2061" t="str">
        <f t="shared" si="1643"/>
        <v/>
      </c>
      <c r="Z2061" t="str">
        <f t="shared" si="1644"/>
        <v/>
      </c>
      <c r="AA2061" t="str">
        <f t="shared" si="1645"/>
        <v/>
      </c>
      <c r="AB2061" t="str">
        <f t="shared" si="1646"/>
        <v/>
      </c>
      <c r="AC2061" t="str">
        <f t="shared" si="1647"/>
        <v/>
      </c>
      <c r="AD2061" t="str">
        <f t="shared" si="1648"/>
        <v/>
      </c>
      <c r="AE2061" t="str">
        <f t="shared" si="1649"/>
        <v/>
      </c>
      <c r="BF2061" t="str">
        <f t="shared" si="1650"/>
        <v/>
      </c>
      <c r="BG2061" t="str">
        <f t="shared" si="1651"/>
        <v/>
      </c>
      <c r="BH2061" t="str">
        <f t="shared" si="1652"/>
        <v/>
      </c>
      <c r="BI2061" t="str">
        <f t="shared" si="1653"/>
        <v/>
      </c>
      <c r="BJ2061" t="str">
        <f t="shared" si="1654"/>
        <v/>
      </c>
      <c r="BK2061" t="str">
        <f t="shared" si="1655"/>
        <v/>
      </c>
      <c r="BL2061" t="str">
        <f t="shared" si="1656"/>
        <v/>
      </c>
      <c r="BM2061" t="str">
        <f t="shared" si="1657"/>
        <v/>
      </c>
      <c r="BN2061" t="str">
        <f t="shared" si="1658"/>
        <v/>
      </c>
      <c r="BO2061" t="str">
        <f t="shared" si="1659"/>
        <v/>
      </c>
      <c r="BP2061" t="str">
        <f t="shared" si="1660"/>
        <v/>
      </c>
      <c r="BQ2061" t="str">
        <f t="shared" si="1661"/>
        <v/>
      </c>
      <c r="BR2061" t="str">
        <f t="shared" si="1662"/>
        <v/>
      </c>
      <c r="BS2061" t="str">
        <f t="shared" si="1663"/>
        <v/>
      </c>
      <c r="BT2061" t="str">
        <f t="shared" si="1664"/>
        <v/>
      </c>
    </row>
    <row r="2062" spans="20:72" x14ac:dyDescent="0.25">
      <c r="T2062" t="str">
        <f t="shared" si="1640"/>
        <v/>
      </c>
      <c r="U2062" t="str">
        <f t="shared" si="1641"/>
        <v/>
      </c>
      <c r="V2062" t="str">
        <f t="shared" si="1642"/>
        <v/>
      </c>
      <c r="W2062" t="str">
        <f>IF(TRIM(INDEX(connections!$A:$A,ROW()))="","",TRIM(INDEX(connections!$A:$A,ROW())))</f>
        <v/>
      </c>
      <c r="X2062" t="str">
        <f>IF($W2062="","",TRIM(INDEX(connections!$B:$B,ROW())))</f>
        <v/>
      </c>
      <c r="Y2062" t="str">
        <f t="shared" si="1643"/>
        <v/>
      </c>
      <c r="Z2062" t="str">
        <f t="shared" si="1644"/>
        <v/>
      </c>
      <c r="AA2062" t="str">
        <f t="shared" si="1645"/>
        <v/>
      </c>
      <c r="AB2062" t="str">
        <f t="shared" si="1646"/>
        <v/>
      </c>
      <c r="AC2062" t="str">
        <f t="shared" si="1647"/>
        <v/>
      </c>
      <c r="AD2062" t="str">
        <f t="shared" si="1648"/>
        <v/>
      </c>
      <c r="AE2062" t="str">
        <f t="shared" si="1649"/>
        <v/>
      </c>
      <c r="BF2062" t="str">
        <f t="shared" si="1650"/>
        <v/>
      </c>
      <c r="BG2062" t="str">
        <f t="shared" si="1651"/>
        <v/>
      </c>
      <c r="BH2062" t="str">
        <f t="shared" si="1652"/>
        <v/>
      </c>
      <c r="BI2062" t="str">
        <f t="shared" si="1653"/>
        <v/>
      </c>
      <c r="BJ2062" t="str">
        <f t="shared" si="1654"/>
        <v/>
      </c>
      <c r="BK2062" t="str">
        <f t="shared" si="1655"/>
        <v/>
      </c>
      <c r="BL2062" t="str">
        <f t="shared" si="1656"/>
        <v/>
      </c>
      <c r="BM2062" t="str">
        <f t="shared" si="1657"/>
        <v/>
      </c>
      <c r="BN2062" t="str">
        <f t="shared" si="1658"/>
        <v/>
      </c>
      <c r="BO2062" t="str">
        <f t="shared" si="1659"/>
        <v/>
      </c>
      <c r="BP2062" t="str">
        <f t="shared" si="1660"/>
        <v/>
      </c>
      <c r="BQ2062" t="str">
        <f t="shared" si="1661"/>
        <v/>
      </c>
      <c r="BR2062" t="str">
        <f t="shared" si="1662"/>
        <v/>
      </c>
      <c r="BS2062" t="str">
        <f t="shared" si="1663"/>
        <v/>
      </c>
      <c r="BT2062" t="str">
        <f t="shared" si="1664"/>
        <v/>
      </c>
    </row>
    <row r="2063" spans="20:72" x14ac:dyDescent="0.25">
      <c r="T2063" t="str">
        <f t="shared" si="1640"/>
        <v/>
      </c>
      <c r="U2063" t="str">
        <f t="shared" si="1641"/>
        <v/>
      </c>
      <c r="V2063" t="str">
        <f t="shared" si="1642"/>
        <v/>
      </c>
      <c r="W2063" t="str">
        <f>IF(TRIM(INDEX(connections!$A:$A,ROW()))="","",TRIM(INDEX(connections!$A:$A,ROW())))</f>
        <v/>
      </c>
      <c r="X2063" t="str">
        <f>IF($W2063="","",TRIM(INDEX(connections!$B:$B,ROW())))</f>
        <v/>
      </c>
      <c r="Y2063" t="str">
        <f t="shared" si="1643"/>
        <v/>
      </c>
      <c r="Z2063" t="str">
        <f t="shared" si="1644"/>
        <v/>
      </c>
      <c r="AA2063" t="str">
        <f t="shared" si="1645"/>
        <v/>
      </c>
      <c r="AB2063" t="str">
        <f t="shared" si="1646"/>
        <v/>
      </c>
      <c r="AC2063" t="str">
        <f t="shared" si="1647"/>
        <v/>
      </c>
      <c r="AD2063" t="str">
        <f t="shared" si="1648"/>
        <v/>
      </c>
      <c r="AE2063" t="str">
        <f t="shared" si="1649"/>
        <v/>
      </c>
      <c r="BF2063" t="str">
        <f t="shared" si="1650"/>
        <v/>
      </c>
      <c r="BG2063" t="str">
        <f t="shared" si="1651"/>
        <v/>
      </c>
      <c r="BH2063" t="str">
        <f t="shared" si="1652"/>
        <v/>
      </c>
      <c r="BI2063" t="str">
        <f t="shared" si="1653"/>
        <v/>
      </c>
      <c r="BJ2063" t="str">
        <f t="shared" si="1654"/>
        <v/>
      </c>
      <c r="BK2063" t="str">
        <f t="shared" si="1655"/>
        <v/>
      </c>
      <c r="BL2063" t="str">
        <f t="shared" si="1656"/>
        <v/>
      </c>
      <c r="BM2063" t="str">
        <f t="shared" si="1657"/>
        <v/>
      </c>
      <c r="BN2063" t="str">
        <f t="shared" si="1658"/>
        <v/>
      </c>
      <c r="BO2063" t="str">
        <f t="shared" si="1659"/>
        <v/>
      </c>
      <c r="BP2063" t="str">
        <f t="shared" si="1660"/>
        <v/>
      </c>
      <c r="BQ2063" t="str">
        <f t="shared" si="1661"/>
        <v/>
      </c>
      <c r="BR2063" t="str">
        <f t="shared" si="1662"/>
        <v/>
      </c>
      <c r="BS2063" t="str">
        <f t="shared" si="1663"/>
        <v/>
      </c>
      <c r="BT2063" t="str">
        <f t="shared" si="1664"/>
        <v/>
      </c>
    </row>
    <row r="2064" spans="20:72" x14ac:dyDescent="0.25">
      <c r="T2064" t="str">
        <f t="shared" si="1640"/>
        <v/>
      </c>
      <c r="U2064" t="str">
        <f t="shared" si="1641"/>
        <v/>
      </c>
      <c r="V2064" t="str">
        <f t="shared" si="1642"/>
        <v/>
      </c>
      <c r="W2064" t="str">
        <f>IF(TRIM(INDEX(connections!$A:$A,ROW()))="","",TRIM(INDEX(connections!$A:$A,ROW())))</f>
        <v/>
      </c>
      <c r="X2064" t="str">
        <f>IF($W2064="","",TRIM(INDEX(connections!$B:$B,ROW())))</f>
        <v/>
      </c>
      <c r="Y2064" t="str">
        <f t="shared" si="1643"/>
        <v/>
      </c>
      <c r="Z2064" t="str">
        <f t="shared" si="1644"/>
        <v/>
      </c>
      <c r="AA2064" t="str">
        <f t="shared" si="1645"/>
        <v/>
      </c>
      <c r="AB2064" t="str">
        <f t="shared" si="1646"/>
        <v/>
      </c>
      <c r="AC2064" t="str">
        <f t="shared" si="1647"/>
        <v/>
      </c>
      <c r="AD2064" t="str">
        <f t="shared" si="1648"/>
        <v/>
      </c>
      <c r="AE2064" t="str">
        <f t="shared" si="1649"/>
        <v/>
      </c>
      <c r="BF2064" t="str">
        <f t="shared" si="1650"/>
        <v/>
      </c>
      <c r="BG2064" t="str">
        <f t="shared" si="1651"/>
        <v/>
      </c>
      <c r="BH2064" t="str">
        <f t="shared" si="1652"/>
        <v/>
      </c>
      <c r="BI2064" t="str">
        <f t="shared" si="1653"/>
        <v/>
      </c>
      <c r="BJ2064" t="str">
        <f t="shared" si="1654"/>
        <v/>
      </c>
      <c r="BK2064" t="str">
        <f t="shared" si="1655"/>
        <v/>
      </c>
      <c r="BL2064" t="str">
        <f t="shared" si="1656"/>
        <v/>
      </c>
      <c r="BM2064" t="str">
        <f t="shared" si="1657"/>
        <v/>
      </c>
      <c r="BN2064" t="str">
        <f t="shared" si="1658"/>
        <v/>
      </c>
      <c r="BO2064" t="str">
        <f t="shared" si="1659"/>
        <v/>
      </c>
      <c r="BP2064" t="str">
        <f t="shared" si="1660"/>
        <v/>
      </c>
      <c r="BQ2064" t="str">
        <f t="shared" si="1661"/>
        <v/>
      </c>
      <c r="BR2064" t="str">
        <f t="shared" si="1662"/>
        <v/>
      </c>
      <c r="BS2064" t="str">
        <f t="shared" si="1663"/>
        <v/>
      </c>
      <c r="BT2064" t="str">
        <f t="shared" si="1664"/>
        <v/>
      </c>
    </row>
    <row r="2065" spans="20:72" x14ac:dyDescent="0.25">
      <c r="T2065" t="str">
        <f t="shared" si="1640"/>
        <v/>
      </c>
      <c r="U2065" t="str">
        <f t="shared" si="1641"/>
        <v/>
      </c>
      <c r="V2065" t="str">
        <f t="shared" si="1642"/>
        <v/>
      </c>
      <c r="W2065" t="str">
        <f>IF(TRIM(INDEX(connections!$A:$A,ROW()))="","",TRIM(INDEX(connections!$A:$A,ROW())))</f>
        <v/>
      </c>
      <c r="X2065" t="str">
        <f>IF($W2065="","",TRIM(INDEX(connections!$B:$B,ROW())))</f>
        <v/>
      </c>
      <c r="Y2065" t="str">
        <f t="shared" si="1643"/>
        <v/>
      </c>
      <c r="Z2065" t="str">
        <f t="shared" si="1644"/>
        <v/>
      </c>
      <c r="AA2065" t="str">
        <f t="shared" si="1645"/>
        <v/>
      </c>
      <c r="AB2065" t="str">
        <f t="shared" si="1646"/>
        <v/>
      </c>
      <c r="AC2065" t="str">
        <f t="shared" si="1647"/>
        <v/>
      </c>
      <c r="AD2065" t="str">
        <f t="shared" si="1648"/>
        <v/>
      </c>
      <c r="AE2065" t="str">
        <f t="shared" si="1649"/>
        <v/>
      </c>
      <c r="BF2065" t="str">
        <f t="shared" si="1650"/>
        <v/>
      </c>
      <c r="BG2065" t="str">
        <f t="shared" si="1651"/>
        <v/>
      </c>
      <c r="BH2065" t="str">
        <f t="shared" si="1652"/>
        <v/>
      </c>
      <c r="BI2065" t="str">
        <f t="shared" si="1653"/>
        <v/>
      </c>
      <c r="BJ2065" t="str">
        <f t="shared" si="1654"/>
        <v/>
      </c>
      <c r="BK2065" t="str">
        <f t="shared" si="1655"/>
        <v/>
      </c>
      <c r="BL2065" t="str">
        <f t="shared" si="1656"/>
        <v/>
      </c>
      <c r="BM2065" t="str">
        <f t="shared" si="1657"/>
        <v/>
      </c>
      <c r="BN2065" t="str">
        <f t="shared" si="1658"/>
        <v/>
      </c>
      <c r="BO2065" t="str">
        <f t="shared" si="1659"/>
        <v/>
      </c>
      <c r="BP2065" t="str">
        <f t="shared" si="1660"/>
        <v/>
      </c>
      <c r="BQ2065" t="str">
        <f t="shared" si="1661"/>
        <v/>
      </c>
      <c r="BR2065" t="str">
        <f t="shared" si="1662"/>
        <v/>
      </c>
      <c r="BS2065" t="str">
        <f t="shared" si="1663"/>
        <v/>
      </c>
      <c r="BT2065" t="str">
        <f t="shared" si="1664"/>
        <v/>
      </c>
    </row>
    <row r="2066" spans="20:72" x14ac:dyDescent="0.25">
      <c r="T2066" t="str">
        <f t="shared" si="1640"/>
        <v/>
      </c>
      <c r="U2066" t="str">
        <f t="shared" si="1641"/>
        <v/>
      </c>
      <c r="V2066" t="str">
        <f t="shared" si="1642"/>
        <v/>
      </c>
      <c r="W2066" t="str">
        <f>IF(TRIM(INDEX(connections!$A:$A,ROW()))="","",TRIM(INDEX(connections!$A:$A,ROW())))</f>
        <v/>
      </c>
      <c r="X2066" t="str">
        <f>IF($W2066="","",TRIM(INDEX(connections!$B:$B,ROW())))</f>
        <v/>
      </c>
      <c r="Y2066" t="str">
        <f t="shared" si="1643"/>
        <v/>
      </c>
      <c r="Z2066" t="str">
        <f t="shared" si="1644"/>
        <v/>
      </c>
      <c r="AA2066" t="str">
        <f t="shared" si="1645"/>
        <v/>
      </c>
      <c r="AB2066" t="str">
        <f t="shared" si="1646"/>
        <v/>
      </c>
      <c r="AC2066" t="str">
        <f t="shared" si="1647"/>
        <v/>
      </c>
      <c r="AD2066" t="str">
        <f t="shared" si="1648"/>
        <v/>
      </c>
      <c r="AE2066" t="str">
        <f t="shared" si="1649"/>
        <v/>
      </c>
      <c r="BF2066" t="str">
        <f t="shared" si="1650"/>
        <v/>
      </c>
      <c r="BG2066" t="str">
        <f t="shared" si="1651"/>
        <v/>
      </c>
      <c r="BH2066" t="str">
        <f t="shared" si="1652"/>
        <v/>
      </c>
      <c r="BI2066" t="str">
        <f t="shared" si="1653"/>
        <v/>
      </c>
      <c r="BJ2066" t="str">
        <f t="shared" si="1654"/>
        <v/>
      </c>
      <c r="BK2066" t="str">
        <f t="shared" si="1655"/>
        <v/>
      </c>
      <c r="BL2066" t="str">
        <f t="shared" si="1656"/>
        <v/>
      </c>
      <c r="BM2066" t="str">
        <f t="shared" si="1657"/>
        <v/>
      </c>
      <c r="BN2066" t="str">
        <f t="shared" si="1658"/>
        <v/>
      </c>
      <c r="BO2066" t="str">
        <f t="shared" si="1659"/>
        <v/>
      </c>
      <c r="BP2066" t="str">
        <f t="shared" si="1660"/>
        <v/>
      </c>
      <c r="BQ2066" t="str">
        <f t="shared" si="1661"/>
        <v/>
      </c>
      <c r="BR2066" t="str">
        <f t="shared" si="1662"/>
        <v/>
      </c>
      <c r="BS2066" t="str">
        <f t="shared" si="1663"/>
        <v/>
      </c>
      <c r="BT2066" t="str">
        <f t="shared" si="1664"/>
        <v/>
      </c>
    </row>
    <row r="2067" spans="20:72" x14ac:dyDescent="0.25">
      <c r="T2067" t="str">
        <f t="shared" si="1640"/>
        <v/>
      </c>
      <c r="U2067" t="str">
        <f t="shared" si="1641"/>
        <v/>
      </c>
      <c r="V2067" t="str">
        <f t="shared" si="1642"/>
        <v/>
      </c>
      <c r="W2067" t="str">
        <f>IF(TRIM(INDEX(connections!$A:$A,ROW()))="","",TRIM(INDEX(connections!$A:$A,ROW())))</f>
        <v/>
      </c>
      <c r="X2067" t="str">
        <f>IF($W2067="","",TRIM(INDEX(connections!$B:$B,ROW())))</f>
        <v/>
      </c>
      <c r="Y2067" t="str">
        <f t="shared" si="1643"/>
        <v/>
      </c>
      <c r="Z2067" t="str">
        <f t="shared" si="1644"/>
        <v/>
      </c>
      <c r="AA2067" t="str">
        <f t="shared" si="1645"/>
        <v/>
      </c>
      <c r="AB2067" t="str">
        <f t="shared" si="1646"/>
        <v/>
      </c>
      <c r="AC2067" t="str">
        <f t="shared" si="1647"/>
        <v/>
      </c>
      <c r="AD2067" t="str">
        <f t="shared" si="1648"/>
        <v/>
      </c>
      <c r="AE2067" t="str">
        <f t="shared" si="1649"/>
        <v/>
      </c>
      <c r="BF2067" t="str">
        <f t="shared" si="1650"/>
        <v/>
      </c>
      <c r="BG2067" t="str">
        <f t="shared" si="1651"/>
        <v/>
      </c>
      <c r="BH2067" t="str">
        <f t="shared" si="1652"/>
        <v/>
      </c>
      <c r="BI2067" t="str">
        <f t="shared" si="1653"/>
        <v/>
      </c>
      <c r="BJ2067" t="str">
        <f t="shared" si="1654"/>
        <v/>
      </c>
      <c r="BK2067" t="str">
        <f t="shared" si="1655"/>
        <v/>
      </c>
      <c r="BL2067" t="str">
        <f t="shared" si="1656"/>
        <v/>
      </c>
      <c r="BM2067" t="str">
        <f t="shared" si="1657"/>
        <v/>
      </c>
      <c r="BN2067" t="str">
        <f t="shared" si="1658"/>
        <v/>
      </c>
      <c r="BO2067" t="str">
        <f t="shared" si="1659"/>
        <v/>
      </c>
      <c r="BP2067" t="str">
        <f t="shared" si="1660"/>
        <v/>
      </c>
      <c r="BQ2067" t="str">
        <f t="shared" si="1661"/>
        <v/>
      </c>
      <c r="BR2067" t="str">
        <f t="shared" si="1662"/>
        <v/>
      </c>
      <c r="BS2067" t="str">
        <f t="shared" si="1663"/>
        <v/>
      </c>
      <c r="BT2067" t="str">
        <f t="shared" si="1664"/>
        <v/>
      </c>
    </row>
    <row r="2068" spans="20:72" x14ac:dyDescent="0.25">
      <c r="T2068" t="str">
        <f t="shared" si="1640"/>
        <v/>
      </c>
      <c r="U2068" t="str">
        <f t="shared" si="1641"/>
        <v/>
      </c>
      <c r="V2068" t="str">
        <f t="shared" si="1642"/>
        <v/>
      </c>
      <c r="W2068" t="str">
        <f>IF(TRIM(INDEX(connections!$A:$A,ROW()))="","",TRIM(INDEX(connections!$A:$A,ROW())))</f>
        <v/>
      </c>
      <c r="X2068" t="str">
        <f>IF($W2068="","",TRIM(INDEX(connections!$B:$B,ROW())))</f>
        <v/>
      </c>
      <c r="Y2068" t="str">
        <f t="shared" si="1643"/>
        <v/>
      </c>
      <c r="Z2068" t="str">
        <f t="shared" si="1644"/>
        <v/>
      </c>
      <c r="AA2068" t="str">
        <f t="shared" si="1645"/>
        <v/>
      </c>
      <c r="AB2068" t="str">
        <f t="shared" si="1646"/>
        <v/>
      </c>
      <c r="AC2068" t="str">
        <f t="shared" si="1647"/>
        <v/>
      </c>
      <c r="AD2068" t="str">
        <f t="shared" si="1648"/>
        <v/>
      </c>
      <c r="AE2068" t="str">
        <f t="shared" si="1649"/>
        <v/>
      </c>
      <c r="BF2068" t="str">
        <f t="shared" si="1650"/>
        <v/>
      </c>
      <c r="BG2068" t="str">
        <f t="shared" si="1651"/>
        <v/>
      </c>
      <c r="BH2068" t="str">
        <f t="shared" si="1652"/>
        <v/>
      </c>
      <c r="BI2068" t="str">
        <f t="shared" si="1653"/>
        <v/>
      </c>
      <c r="BJ2068" t="str">
        <f t="shared" si="1654"/>
        <v/>
      </c>
      <c r="BK2068" t="str">
        <f t="shared" si="1655"/>
        <v/>
      </c>
      <c r="BL2068" t="str">
        <f t="shared" si="1656"/>
        <v/>
      </c>
      <c r="BM2068" t="str">
        <f t="shared" si="1657"/>
        <v/>
      </c>
      <c r="BN2068" t="str">
        <f t="shared" si="1658"/>
        <v/>
      </c>
      <c r="BO2068" t="str">
        <f t="shared" si="1659"/>
        <v/>
      </c>
      <c r="BP2068" t="str">
        <f t="shared" si="1660"/>
        <v/>
      </c>
      <c r="BQ2068" t="str">
        <f t="shared" si="1661"/>
        <v/>
      </c>
      <c r="BR2068" t="str">
        <f t="shared" si="1662"/>
        <v/>
      </c>
      <c r="BS2068" t="str">
        <f t="shared" si="1663"/>
        <v/>
      </c>
      <c r="BT2068" t="str">
        <f t="shared" si="1664"/>
        <v/>
      </c>
    </row>
    <row r="2069" spans="20:72" x14ac:dyDescent="0.25">
      <c r="T2069" t="str">
        <f t="shared" si="1640"/>
        <v/>
      </c>
      <c r="U2069" t="str">
        <f t="shared" si="1641"/>
        <v/>
      </c>
      <c r="V2069" t="str">
        <f t="shared" si="1642"/>
        <v/>
      </c>
      <c r="W2069" t="str">
        <f>IF(TRIM(INDEX(connections!$A:$A,ROW()))="","",TRIM(INDEX(connections!$A:$A,ROW())))</f>
        <v/>
      </c>
      <c r="X2069" t="str">
        <f>IF($W2069="","",TRIM(INDEX(connections!$B:$B,ROW())))</f>
        <v/>
      </c>
      <c r="Y2069" t="str">
        <f t="shared" si="1643"/>
        <v/>
      </c>
      <c r="Z2069" t="str">
        <f t="shared" si="1644"/>
        <v/>
      </c>
      <c r="AA2069" t="str">
        <f t="shared" si="1645"/>
        <v/>
      </c>
      <c r="AB2069" t="str">
        <f t="shared" si="1646"/>
        <v/>
      </c>
      <c r="AC2069" t="str">
        <f t="shared" si="1647"/>
        <v/>
      </c>
      <c r="AD2069" t="str">
        <f t="shared" si="1648"/>
        <v/>
      </c>
      <c r="AE2069" t="str">
        <f t="shared" si="1649"/>
        <v/>
      </c>
      <c r="BF2069" t="str">
        <f t="shared" si="1650"/>
        <v/>
      </c>
      <c r="BG2069" t="str">
        <f t="shared" si="1651"/>
        <v/>
      </c>
      <c r="BH2069" t="str">
        <f t="shared" si="1652"/>
        <v/>
      </c>
      <c r="BI2069" t="str">
        <f t="shared" si="1653"/>
        <v/>
      </c>
      <c r="BJ2069" t="str">
        <f t="shared" si="1654"/>
        <v/>
      </c>
      <c r="BK2069" t="str">
        <f t="shared" si="1655"/>
        <v/>
      </c>
      <c r="BL2069" t="str">
        <f t="shared" si="1656"/>
        <v/>
      </c>
      <c r="BM2069" t="str">
        <f t="shared" si="1657"/>
        <v/>
      </c>
      <c r="BN2069" t="str">
        <f t="shared" si="1658"/>
        <v/>
      </c>
      <c r="BO2069" t="str">
        <f t="shared" si="1659"/>
        <v/>
      </c>
      <c r="BP2069" t="str">
        <f t="shared" si="1660"/>
        <v/>
      </c>
      <c r="BQ2069" t="str">
        <f t="shared" si="1661"/>
        <v/>
      </c>
      <c r="BR2069" t="str">
        <f t="shared" si="1662"/>
        <v/>
      </c>
      <c r="BS2069" t="str">
        <f t="shared" si="1663"/>
        <v/>
      </c>
      <c r="BT2069" t="str">
        <f t="shared" si="1664"/>
        <v/>
      </c>
    </row>
    <row r="2070" spans="20:72" x14ac:dyDescent="0.25">
      <c r="T2070" t="str">
        <f t="shared" si="1640"/>
        <v/>
      </c>
      <c r="U2070" t="str">
        <f t="shared" si="1641"/>
        <v/>
      </c>
      <c r="V2070" t="str">
        <f t="shared" si="1642"/>
        <v/>
      </c>
      <c r="W2070" t="str">
        <f>IF(TRIM(INDEX(connections!$A:$A,ROW()))="","",TRIM(INDEX(connections!$A:$A,ROW())))</f>
        <v/>
      </c>
      <c r="X2070" t="str">
        <f>IF($W2070="","",TRIM(INDEX(connections!$B:$B,ROW())))</f>
        <v/>
      </c>
      <c r="Y2070" t="str">
        <f t="shared" si="1643"/>
        <v/>
      </c>
      <c r="Z2070" t="str">
        <f t="shared" si="1644"/>
        <v/>
      </c>
      <c r="AA2070" t="str">
        <f t="shared" si="1645"/>
        <v/>
      </c>
      <c r="AB2070" t="str">
        <f t="shared" si="1646"/>
        <v/>
      </c>
      <c r="AC2070" t="str">
        <f t="shared" si="1647"/>
        <v/>
      </c>
      <c r="AD2070" t="str">
        <f t="shared" si="1648"/>
        <v/>
      </c>
      <c r="AE2070" t="str">
        <f t="shared" si="1649"/>
        <v/>
      </c>
      <c r="BF2070" t="str">
        <f t="shared" si="1650"/>
        <v/>
      </c>
      <c r="BG2070" t="str">
        <f t="shared" si="1651"/>
        <v/>
      </c>
      <c r="BH2070" t="str">
        <f t="shared" si="1652"/>
        <v/>
      </c>
      <c r="BI2070" t="str">
        <f t="shared" si="1653"/>
        <v/>
      </c>
      <c r="BJ2070" t="str">
        <f t="shared" si="1654"/>
        <v/>
      </c>
      <c r="BK2070" t="str">
        <f t="shared" si="1655"/>
        <v/>
      </c>
      <c r="BL2070" t="str">
        <f t="shared" si="1656"/>
        <v/>
      </c>
      <c r="BM2070" t="str">
        <f t="shared" si="1657"/>
        <v/>
      </c>
      <c r="BN2070" t="str">
        <f t="shared" si="1658"/>
        <v/>
      </c>
      <c r="BO2070" t="str">
        <f t="shared" si="1659"/>
        <v/>
      </c>
      <c r="BP2070" t="str">
        <f t="shared" si="1660"/>
        <v/>
      </c>
      <c r="BQ2070" t="str">
        <f t="shared" si="1661"/>
        <v/>
      </c>
      <c r="BR2070" t="str">
        <f t="shared" si="1662"/>
        <v/>
      </c>
      <c r="BS2070" t="str">
        <f t="shared" si="1663"/>
        <v/>
      </c>
      <c r="BT2070" t="str">
        <f t="shared" si="1664"/>
        <v/>
      </c>
    </row>
    <row r="2071" spans="20:72" x14ac:dyDescent="0.25">
      <c r="T2071" t="str">
        <f t="shared" si="1640"/>
        <v/>
      </c>
      <c r="U2071" t="str">
        <f t="shared" si="1641"/>
        <v/>
      </c>
      <c r="V2071" t="str">
        <f t="shared" si="1642"/>
        <v/>
      </c>
      <c r="W2071" t="str">
        <f>IF(TRIM(INDEX(connections!$A:$A,ROW()))="","",TRIM(INDEX(connections!$A:$A,ROW())))</f>
        <v/>
      </c>
      <c r="X2071" t="str">
        <f>IF($W2071="","",TRIM(INDEX(connections!$B:$B,ROW())))</f>
        <v/>
      </c>
      <c r="Y2071" t="str">
        <f t="shared" si="1643"/>
        <v/>
      </c>
      <c r="Z2071" t="str">
        <f t="shared" si="1644"/>
        <v/>
      </c>
      <c r="AA2071" t="str">
        <f t="shared" si="1645"/>
        <v/>
      </c>
      <c r="AB2071" t="str">
        <f t="shared" si="1646"/>
        <v/>
      </c>
      <c r="AC2071" t="str">
        <f t="shared" si="1647"/>
        <v/>
      </c>
      <c r="AD2071" t="str">
        <f t="shared" si="1648"/>
        <v/>
      </c>
      <c r="AE2071" t="str">
        <f t="shared" si="1649"/>
        <v/>
      </c>
      <c r="BF2071" t="str">
        <f t="shared" si="1650"/>
        <v/>
      </c>
      <c r="BG2071" t="str">
        <f t="shared" si="1651"/>
        <v/>
      </c>
      <c r="BH2071" t="str">
        <f t="shared" si="1652"/>
        <v/>
      </c>
      <c r="BI2071" t="str">
        <f t="shared" si="1653"/>
        <v/>
      </c>
      <c r="BJ2071" t="str">
        <f t="shared" si="1654"/>
        <v/>
      </c>
      <c r="BK2071" t="str">
        <f t="shared" si="1655"/>
        <v/>
      </c>
      <c r="BL2071" t="str">
        <f t="shared" si="1656"/>
        <v/>
      </c>
      <c r="BM2071" t="str">
        <f t="shared" si="1657"/>
        <v/>
      </c>
      <c r="BN2071" t="str">
        <f t="shared" si="1658"/>
        <v/>
      </c>
      <c r="BO2071" t="str">
        <f t="shared" si="1659"/>
        <v/>
      </c>
      <c r="BP2071" t="str">
        <f t="shared" si="1660"/>
        <v/>
      </c>
      <c r="BQ2071" t="str">
        <f t="shared" si="1661"/>
        <v/>
      </c>
      <c r="BR2071" t="str">
        <f t="shared" si="1662"/>
        <v/>
      </c>
      <c r="BS2071" t="str">
        <f t="shared" si="1663"/>
        <v/>
      </c>
      <c r="BT2071" t="str">
        <f t="shared" si="1664"/>
        <v/>
      </c>
    </row>
    <row r="2072" spans="20:72" x14ac:dyDescent="0.25">
      <c r="T2072" t="str">
        <f t="shared" si="1640"/>
        <v/>
      </c>
      <c r="U2072" t="str">
        <f t="shared" si="1641"/>
        <v/>
      </c>
      <c r="V2072" t="str">
        <f t="shared" si="1642"/>
        <v/>
      </c>
      <c r="W2072" t="str">
        <f>IF(TRIM(INDEX(connections!$A:$A,ROW()))="","",TRIM(INDEX(connections!$A:$A,ROW())))</f>
        <v/>
      </c>
      <c r="X2072" t="str">
        <f>IF($W2072="","",TRIM(INDEX(connections!$B:$B,ROW())))</f>
        <v/>
      </c>
      <c r="Y2072" t="str">
        <f t="shared" si="1643"/>
        <v/>
      </c>
      <c r="Z2072" t="str">
        <f t="shared" si="1644"/>
        <v/>
      </c>
      <c r="AA2072" t="str">
        <f t="shared" si="1645"/>
        <v/>
      </c>
      <c r="AB2072" t="str">
        <f t="shared" si="1646"/>
        <v/>
      </c>
      <c r="AC2072" t="str">
        <f t="shared" si="1647"/>
        <v/>
      </c>
      <c r="AD2072" t="str">
        <f t="shared" si="1648"/>
        <v/>
      </c>
      <c r="AE2072" t="str">
        <f t="shared" si="1649"/>
        <v/>
      </c>
      <c r="BF2072" t="str">
        <f t="shared" si="1650"/>
        <v/>
      </c>
      <c r="BG2072" t="str">
        <f t="shared" si="1651"/>
        <v/>
      </c>
      <c r="BH2072" t="str">
        <f t="shared" si="1652"/>
        <v/>
      </c>
      <c r="BI2072" t="str">
        <f t="shared" si="1653"/>
        <v/>
      </c>
      <c r="BJ2072" t="str">
        <f t="shared" si="1654"/>
        <v/>
      </c>
      <c r="BK2072" t="str">
        <f t="shared" si="1655"/>
        <v/>
      </c>
      <c r="BL2072" t="str">
        <f t="shared" si="1656"/>
        <v/>
      </c>
      <c r="BM2072" t="str">
        <f t="shared" si="1657"/>
        <v/>
      </c>
      <c r="BN2072" t="str">
        <f t="shared" si="1658"/>
        <v/>
      </c>
      <c r="BO2072" t="str">
        <f t="shared" si="1659"/>
        <v/>
      </c>
      <c r="BP2072" t="str">
        <f t="shared" si="1660"/>
        <v/>
      </c>
      <c r="BQ2072" t="str">
        <f t="shared" si="1661"/>
        <v/>
      </c>
      <c r="BR2072" t="str">
        <f t="shared" si="1662"/>
        <v/>
      </c>
      <c r="BS2072" t="str">
        <f t="shared" si="1663"/>
        <v/>
      </c>
      <c r="BT2072" t="str">
        <f t="shared" si="1664"/>
        <v/>
      </c>
    </row>
    <row r="2073" spans="20:72" x14ac:dyDescent="0.25">
      <c r="T2073" t="str">
        <f t="shared" si="1640"/>
        <v/>
      </c>
      <c r="U2073" t="str">
        <f t="shared" si="1641"/>
        <v/>
      </c>
      <c r="V2073" t="str">
        <f t="shared" si="1642"/>
        <v/>
      </c>
      <c r="W2073" t="str">
        <f>IF(TRIM(INDEX(connections!$A:$A,ROW()))="","",TRIM(INDEX(connections!$A:$A,ROW())))</f>
        <v/>
      </c>
      <c r="X2073" t="str">
        <f>IF($W2073="","",TRIM(INDEX(connections!$B:$B,ROW())))</f>
        <v/>
      </c>
      <c r="Y2073" t="str">
        <f t="shared" si="1643"/>
        <v/>
      </c>
      <c r="Z2073" t="str">
        <f t="shared" si="1644"/>
        <v/>
      </c>
      <c r="AA2073" t="str">
        <f t="shared" si="1645"/>
        <v/>
      </c>
      <c r="AB2073" t="str">
        <f t="shared" si="1646"/>
        <v/>
      </c>
      <c r="AC2073" t="str">
        <f t="shared" si="1647"/>
        <v/>
      </c>
      <c r="AD2073" t="str">
        <f t="shared" si="1648"/>
        <v/>
      </c>
      <c r="AE2073" t="str">
        <f t="shared" si="1649"/>
        <v/>
      </c>
      <c r="BF2073" t="str">
        <f t="shared" si="1650"/>
        <v/>
      </c>
      <c r="BG2073" t="str">
        <f t="shared" si="1651"/>
        <v/>
      </c>
      <c r="BH2073" t="str">
        <f t="shared" si="1652"/>
        <v/>
      </c>
      <c r="BI2073" t="str">
        <f t="shared" si="1653"/>
        <v/>
      </c>
      <c r="BJ2073" t="str">
        <f t="shared" si="1654"/>
        <v/>
      </c>
      <c r="BK2073" t="str">
        <f t="shared" si="1655"/>
        <v/>
      </c>
      <c r="BL2073" t="str">
        <f t="shared" si="1656"/>
        <v/>
      </c>
      <c r="BM2073" t="str">
        <f t="shared" si="1657"/>
        <v/>
      </c>
      <c r="BN2073" t="str">
        <f t="shared" si="1658"/>
        <v/>
      </c>
      <c r="BO2073" t="str">
        <f t="shared" si="1659"/>
        <v/>
      </c>
      <c r="BP2073" t="str">
        <f t="shared" si="1660"/>
        <v/>
      </c>
      <c r="BQ2073" t="str">
        <f t="shared" si="1661"/>
        <v/>
      </c>
      <c r="BR2073" t="str">
        <f t="shared" si="1662"/>
        <v/>
      </c>
      <c r="BS2073" t="str">
        <f t="shared" si="1663"/>
        <v/>
      </c>
      <c r="BT2073" t="str">
        <f t="shared" si="1664"/>
        <v/>
      </c>
    </row>
    <row r="2074" spans="20:72" x14ac:dyDescent="0.25">
      <c r="T2074" t="str">
        <f t="shared" si="1640"/>
        <v/>
      </c>
      <c r="U2074" t="str">
        <f t="shared" si="1641"/>
        <v/>
      </c>
      <c r="V2074" t="str">
        <f t="shared" si="1642"/>
        <v/>
      </c>
      <c r="W2074" t="str">
        <f>IF(TRIM(INDEX(connections!$A:$A,ROW()))="","",TRIM(INDEX(connections!$A:$A,ROW())))</f>
        <v/>
      </c>
      <c r="X2074" t="str">
        <f>IF($W2074="","",TRIM(INDEX(connections!$B:$B,ROW())))</f>
        <v/>
      </c>
      <c r="Y2074" t="str">
        <f t="shared" si="1643"/>
        <v/>
      </c>
      <c r="Z2074" t="str">
        <f t="shared" si="1644"/>
        <v/>
      </c>
      <c r="AA2074" t="str">
        <f t="shared" si="1645"/>
        <v/>
      </c>
      <c r="AB2074" t="str">
        <f t="shared" si="1646"/>
        <v/>
      </c>
      <c r="AC2074" t="str">
        <f t="shared" si="1647"/>
        <v/>
      </c>
      <c r="AD2074" t="str">
        <f t="shared" si="1648"/>
        <v/>
      </c>
      <c r="AE2074" t="str">
        <f t="shared" si="1649"/>
        <v/>
      </c>
      <c r="BF2074" t="str">
        <f t="shared" si="1650"/>
        <v/>
      </c>
      <c r="BG2074" t="str">
        <f t="shared" si="1651"/>
        <v/>
      </c>
      <c r="BH2074" t="str">
        <f t="shared" si="1652"/>
        <v/>
      </c>
      <c r="BI2074" t="str">
        <f t="shared" si="1653"/>
        <v/>
      </c>
      <c r="BJ2074" t="str">
        <f t="shared" si="1654"/>
        <v/>
      </c>
      <c r="BK2074" t="str">
        <f t="shared" si="1655"/>
        <v/>
      </c>
      <c r="BL2074" t="str">
        <f t="shared" si="1656"/>
        <v/>
      </c>
      <c r="BM2074" t="str">
        <f t="shared" si="1657"/>
        <v/>
      </c>
      <c r="BN2074" t="str">
        <f t="shared" si="1658"/>
        <v/>
      </c>
      <c r="BO2074" t="str">
        <f t="shared" si="1659"/>
        <v/>
      </c>
      <c r="BP2074" t="str">
        <f t="shared" si="1660"/>
        <v/>
      </c>
      <c r="BQ2074" t="str">
        <f t="shared" si="1661"/>
        <v/>
      </c>
      <c r="BR2074" t="str">
        <f t="shared" si="1662"/>
        <v/>
      </c>
      <c r="BS2074" t="str">
        <f t="shared" si="1663"/>
        <v/>
      </c>
      <c r="BT2074" t="str">
        <f t="shared" si="1664"/>
        <v/>
      </c>
    </row>
    <row r="2075" spans="20:72" x14ac:dyDescent="0.25">
      <c r="T2075" t="str">
        <f t="shared" si="1640"/>
        <v/>
      </c>
      <c r="U2075" t="str">
        <f t="shared" si="1641"/>
        <v/>
      </c>
      <c r="V2075" t="str">
        <f t="shared" si="1642"/>
        <v/>
      </c>
      <c r="W2075" t="str">
        <f>IF(TRIM(INDEX(connections!$A:$A,ROW()))="","",TRIM(INDEX(connections!$A:$A,ROW())))</f>
        <v/>
      </c>
      <c r="X2075" t="str">
        <f>IF($W2075="","",TRIM(INDEX(connections!$B:$B,ROW())))</f>
        <v/>
      </c>
      <c r="Y2075" t="str">
        <f t="shared" si="1643"/>
        <v/>
      </c>
      <c r="Z2075" t="str">
        <f t="shared" si="1644"/>
        <v/>
      </c>
      <c r="AA2075" t="str">
        <f t="shared" si="1645"/>
        <v/>
      </c>
      <c r="AB2075" t="str">
        <f t="shared" si="1646"/>
        <v/>
      </c>
      <c r="AC2075" t="str">
        <f t="shared" si="1647"/>
        <v/>
      </c>
      <c r="AD2075" t="str">
        <f t="shared" si="1648"/>
        <v/>
      </c>
      <c r="AE2075" t="str">
        <f t="shared" si="1649"/>
        <v/>
      </c>
      <c r="BF2075" t="str">
        <f t="shared" si="1650"/>
        <v/>
      </c>
      <c r="BG2075" t="str">
        <f t="shared" si="1651"/>
        <v/>
      </c>
      <c r="BH2075" t="str">
        <f t="shared" si="1652"/>
        <v/>
      </c>
      <c r="BI2075" t="str">
        <f t="shared" si="1653"/>
        <v/>
      </c>
      <c r="BJ2075" t="str">
        <f t="shared" si="1654"/>
        <v/>
      </c>
      <c r="BK2075" t="str">
        <f t="shared" si="1655"/>
        <v/>
      </c>
      <c r="BL2075" t="str">
        <f t="shared" si="1656"/>
        <v/>
      </c>
      <c r="BM2075" t="str">
        <f t="shared" si="1657"/>
        <v/>
      </c>
      <c r="BN2075" t="str">
        <f t="shared" si="1658"/>
        <v/>
      </c>
      <c r="BO2075" t="str">
        <f t="shared" si="1659"/>
        <v/>
      </c>
      <c r="BP2075" t="str">
        <f t="shared" si="1660"/>
        <v/>
      </c>
      <c r="BQ2075" t="str">
        <f t="shared" si="1661"/>
        <v/>
      </c>
      <c r="BR2075" t="str">
        <f t="shared" si="1662"/>
        <v/>
      </c>
      <c r="BS2075" t="str">
        <f t="shared" si="1663"/>
        <v/>
      </c>
      <c r="BT2075" t="str">
        <f t="shared" si="1664"/>
        <v/>
      </c>
    </row>
    <row r="2076" spans="20:72" x14ac:dyDescent="0.25">
      <c r="T2076" t="str">
        <f t="shared" si="1640"/>
        <v/>
      </c>
      <c r="U2076" t="str">
        <f t="shared" si="1641"/>
        <v/>
      </c>
      <c r="V2076" t="str">
        <f t="shared" si="1642"/>
        <v/>
      </c>
      <c r="W2076" t="str">
        <f>IF(TRIM(INDEX(connections!$A:$A,ROW()))="","",TRIM(INDEX(connections!$A:$A,ROW())))</f>
        <v/>
      </c>
      <c r="X2076" t="str">
        <f>IF($W2076="","",TRIM(INDEX(connections!$B:$B,ROW())))</f>
        <v/>
      </c>
      <c r="Y2076" t="str">
        <f t="shared" si="1643"/>
        <v/>
      </c>
      <c r="Z2076" t="str">
        <f t="shared" si="1644"/>
        <v/>
      </c>
      <c r="AA2076" t="str">
        <f t="shared" si="1645"/>
        <v/>
      </c>
      <c r="AB2076" t="str">
        <f t="shared" si="1646"/>
        <v/>
      </c>
      <c r="AC2076" t="str">
        <f t="shared" si="1647"/>
        <v/>
      </c>
      <c r="AD2076" t="str">
        <f t="shared" si="1648"/>
        <v/>
      </c>
      <c r="AE2076" t="str">
        <f t="shared" si="1649"/>
        <v/>
      </c>
      <c r="BF2076" t="str">
        <f t="shared" si="1650"/>
        <v/>
      </c>
      <c r="BG2076" t="str">
        <f t="shared" si="1651"/>
        <v/>
      </c>
      <c r="BH2076" t="str">
        <f t="shared" si="1652"/>
        <v/>
      </c>
      <c r="BI2076" t="str">
        <f t="shared" si="1653"/>
        <v/>
      </c>
      <c r="BJ2076" t="str">
        <f t="shared" si="1654"/>
        <v/>
      </c>
      <c r="BK2076" t="str">
        <f t="shared" si="1655"/>
        <v/>
      </c>
      <c r="BL2076" t="str">
        <f t="shared" si="1656"/>
        <v/>
      </c>
      <c r="BM2076" t="str">
        <f t="shared" si="1657"/>
        <v/>
      </c>
      <c r="BN2076" t="str">
        <f t="shared" si="1658"/>
        <v/>
      </c>
      <c r="BO2076" t="str">
        <f t="shared" si="1659"/>
        <v/>
      </c>
      <c r="BP2076" t="str">
        <f t="shared" si="1660"/>
        <v/>
      </c>
      <c r="BQ2076" t="str">
        <f t="shared" si="1661"/>
        <v/>
      </c>
      <c r="BR2076" t="str">
        <f t="shared" si="1662"/>
        <v/>
      </c>
      <c r="BS2076" t="str">
        <f t="shared" si="1663"/>
        <v/>
      </c>
      <c r="BT2076" t="str">
        <f t="shared" si="1664"/>
        <v/>
      </c>
    </row>
    <row r="2077" spans="20:72" x14ac:dyDescent="0.25">
      <c r="T2077" t="str">
        <f t="shared" si="1640"/>
        <v/>
      </c>
      <c r="U2077" t="str">
        <f t="shared" si="1641"/>
        <v/>
      </c>
      <c r="V2077" t="str">
        <f t="shared" si="1642"/>
        <v/>
      </c>
      <c r="W2077" t="str">
        <f>IF(TRIM(INDEX(connections!$A:$A,ROW()))="","",TRIM(INDEX(connections!$A:$A,ROW())))</f>
        <v/>
      </c>
      <c r="X2077" t="str">
        <f>IF($W2077="","",TRIM(INDEX(connections!$B:$B,ROW())))</f>
        <v/>
      </c>
      <c r="Y2077" t="str">
        <f t="shared" si="1643"/>
        <v/>
      </c>
      <c r="Z2077" t="str">
        <f t="shared" si="1644"/>
        <v/>
      </c>
      <c r="AA2077" t="str">
        <f t="shared" si="1645"/>
        <v/>
      </c>
      <c r="AB2077" t="str">
        <f t="shared" si="1646"/>
        <v/>
      </c>
      <c r="AC2077" t="str">
        <f t="shared" si="1647"/>
        <v/>
      </c>
      <c r="AD2077" t="str">
        <f t="shared" si="1648"/>
        <v/>
      </c>
      <c r="AE2077" t="str">
        <f t="shared" si="1649"/>
        <v/>
      </c>
      <c r="BF2077" t="str">
        <f t="shared" si="1650"/>
        <v/>
      </c>
      <c r="BG2077" t="str">
        <f t="shared" si="1651"/>
        <v/>
      </c>
      <c r="BH2077" t="str">
        <f t="shared" si="1652"/>
        <v/>
      </c>
      <c r="BI2077" t="str">
        <f t="shared" si="1653"/>
        <v/>
      </c>
      <c r="BJ2077" t="str">
        <f t="shared" si="1654"/>
        <v/>
      </c>
      <c r="BK2077" t="str">
        <f t="shared" si="1655"/>
        <v/>
      </c>
      <c r="BL2077" t="str">
        <f t="shared" si="1656"/>
        <v/>
      </c>
      <c r="BM2077" t="str">
        <f t="shared" si="1657"/>
        <v/>
      </c>
      <c r="BN2077" t="str">
        <f t="shared" si="1658"/>
        <v/>
      </c>
      <c r="BO2077" t="str">
        <f t="shared" si="1659"/>
        <v/>
      </c>
      <c r="BP2077" t="str">
        <f t="shared" si="1660"/>
        <v/>
      </c>
      <c r="BQ2077" t="str">
        <f t="shared" si="1661"/>
        <v/>
      </c>
      <c r="BR2077" t="str">
        <f t="shared" si="1662"/>
        <v/>
      </c>
      <c r="BS2077" t="str">
        <f t="shared" si="1663"/>
        <v/>
      </c>
      <c r="BT2077" t="str">
        <f t="shared" si="1664"/>
        <v/>
      </c>
    </row>
    <row r="2078" spans="20:72" x14ac:dyDescent="0.25">
      <c r="T2078" t="str">
        <f t="shared" si="1640"/>
        <v/>
      </c>
      <c r="U2078" t="str">
        <f t="shared" si="1641"/>
        <v/>
      </c>
      <c r="V2078" t="str">
        <f t="shared" si="1642"/>
        <v/>
      </c>
      <c r="W2078" t="str">
        <f>IF(TRIM(INDEX(connections!$A:$A,ROW()))="","",TRIM(INDEX(connections!$A:$A,ROW())))</f>
        <v/>
      </c>
      <c r="X2078" t="str">
        <f>IF($W2078="","",TRIM(INDEX(connections!$B:$B,ROW())))</f>
        <v/>
      </c>
      <c r="Y2078" t="str">
        <f t="shared" si="1643"/>
        <v/>
      </c>
      <c r="Z2078" t="str">
        <f t="shared" si="1644"/>
        <v/>
      </c>
      <c r="AA2078" t="str">
        <f t="shared" si="1645"/>
        <v/>
      </c>
      <c r="AB2078" t="str">
        <f t="shared" si="1646"/>
        <v/>
      </c>
      <c r="AC2078" t="str">
        <f t="shared" si="1647"/>
        <v/>
      </c>
      <c r="AD2078" t="str">
        <f t="shared" si="1648"/>
        <v/>
      </c>
      <c r="AE2078" t="str">
        <f t="shared" si="1649"/>
        <v/>
      </c>
      <c r="BF2078" t="str">
        <f t="shared" si="1650"/>
        <v/>
      </c>
      <c r="BG2078" t="str">
        <f t="shared" si="1651"/>
        <v/>
      </c>
      <c r="BH2078" t="str">
        <f t="shared" si="1652"/>
        <v/>
      </c>
      <c r="BI2078" t="str">
        <f t="shared" si="1653"/>
        <v/>
      </c>
      <c r="BJ2078" t="str">
        <f t="shared" si="1654"/>
        <v/>
      </c>
      <c r="BK2078" t="str">
        <f t="shared" si="1655"/>
        <v/>
      </c>
      <c r="BL2078" t="str">
        <f t="shared" si="1656"/>
        <v/>
      </c>
      <c r="BM2078" t="str">
        <f t="shared" si="1657"/>
        <v/>
      </c>
      <c r="BN2078" t="str">
        <f t="shared" si="1658"/>
        <v/>
      </c>
      <c r="BO2078" t="str">
        <f t="shared" si="1659"/>
        <v/>
      </c>
      <c r="BP2078" t="str">
        <f t="shared" si="1660"/>
        <v/>
      </c>
      <c r="BQ2078" t="str">
        <f t="shared" si="1661"/>
        <v/>
      </c>
      <c r="BR2078" t="str">
        <f t="shared" si="1662"/>
        <v/>
      </c>
      <c r="BS2078" t="str">
        <f t="shared" si="1663"/>
        <v/>
      </c>
      <c r="BT2078" t="str">
        <f t="shared" si="1664"/>
        <v/>
      </c>
    </row>
    <row r="2079" spans="20:72" x14ac:dyDescent="0.25">
      <c r="T2079" t="str">
        <f t="shared" si="1640"/>
        <v/>
      </c>
      <c r="U2079" t="str">
        <f t="shared" si="1641"/>
        <v/>
      </c>
      <c r="V2079" t="str">
        <f t="shared" si="1642"/>
        <v/>
      </c>
      <c r="W2079" t="str">
        <f>IF(TRIM(INDEX(connections!$A:$A,ROW()))="","",TRIM(INDEX(connections!$A:$A,ROW())))</f>
        <v/>
      </c>
      <c r="X2079" t="str">
        <f>IF($W2079="","",TRIM(INDEX(connections!$B:$B,ROW())))</f>
        <v/>
      </c>
      <c r="Y2079" t="str">
        <f t="shared" si="1643"/>
        <v/>
      </c>
      <c r="Z2079" t="str">
        <f t="shared" si="1644"/>
        <v/>
      </c>
      <c r="AA2079" t="str">
        <f t="shared" si="1645"/>
        <v/>
      </c>
      <c r="AB2079" t="str">
        <f t="shared" si="1646"/>
        <v/>
      </c>
      <c r="AC2079" t="str">
        <f t="shared" si="1647"/>
        <v/>
      </c>
      <c r="AD2079" t="str">
        <f t="shared" si="1648"/>
        <v/>
      </c>
      <c r="AE2079" t="str">
        <f t="shared" si="1649"/>
        <v/>
      </c>
      <c r="BF2079" t="str">
        <f t="shared" si="1650"/>
        <v/>
      </c>
      <c r="BG2079" t="str">
        <f t="shared" si="1651"/>
        <v/>
      </c>
      <c r="BH2079" t="str">
        <f t="shared" si="1652"/>
        <v/>
      </c>
      <c r="BI2079" t="str">
        <f t="shared" si="1653"/>
        <v/>
      </c>
      <c r="BJ2079" t="str">
        <f t="shared" si="1654"/>
        <v/>
      </c>
      <c r="BK2079" t="str">
        <f t="shared" si="1655"/>
        <v/>
      </c>
      <c r="BL2079" t="str">
        <f t="shared" si="1656"/>
        <v/>
      </c>
      <c r="BM2079" t="str">
        <f t="shared" si="1657"/>
        <v/>
      </c>
      <c r="BN2079" t="str">
        <f t="shared" si="1658"/>
        <v/>
      </c>
      <c r="BO2079" t="str">
        <f t="shared" si="1659"/>
        <v/>
      </c>
      <c r="BP2079" t="str">
        <f t="shared" si="1660"/>
        <v/>
      </c>
      <c r="BQ2079" t="str">
        <f t="shared" si="1661"/>
        <v/>
      </c>
      <c r="BR2079" t="str">
        <f t="shared" si="1662"/>
        <v/>
      </c>
      <c r="BS2079" t="str">
        <f t="shared" si="1663"/>
        <v/>
      </c>
      <c r="BT2079" t="str">
        <f t="shared" si="1664"/>
        <v/>
      </c>
    </row>
    <row r="2080" spans="20:72" x14ac:dyDescent="0.25">
      <c r="T2080" t="str">
        <f t="shared" si="1640"/>
        <v/>
      </c>
      <c r="U2080" t="str">
        <f t="shared" si="1641"/>
        <v/>
      </c>
      <c r="V2080" t="str">
        <f t="shared" si="1642"/>
        <v/>
      </c>
      <c r="W2080" t="str">
        <f>IF(TRIM(INDEX(connections!$A:$A,ROW()))="","",TRIM(INDEX(connections!$A:$A,ROW())))</f>
        <v/>
      </c>
      <c r="X2080" t="str">
        <f>IF($W2080="","",TRIM(INDEX(connections!$B:$B,ROW())))</f>
        <v/>
      </c>
      <c r="Y2080" t="str">
        <f t="shared" si="1643"/>
        <v/>
      </c>
      <c r="Z2080" t="str">
        <f t="shared" si="1644"/>
        <v/>
      </c>
      <c r="AA2080" t="str">
        <f t="shared" si="1645"/>
        <v/>
      </c>
      <c r="AB2080" t="str">
        <f t="shared" si="1646"/>
        <v/>
      </c>
      <c r="AC2080" t="str">
        <f t="shared" si="1647"/>
        <v/>
      </c>
      <c r="AD2080" t="str">
        <f t="shared" si="1648"/>
        <v/>
      </c>
      <c r="AE2080" t="str">
        <f t="shared" si="1649"/>
        <v/>
      </c>
      <c r="BF2080" t="str">
        <f t="shared" si="1650"/>
        <v/>
      </c>
      <c r="BG2080" t="str">
        <f t="shared" si="1651"/>
        <v/>
      </c>
      <c r="BH2080" t="str">
        <f t="shared" si="1652"/>
        <v/>
      </c>
      <c r="BI2080" t="str">
        <f t="shared" si="1653"/>
        <v/>
      </c>
      <c r="BJ2080" t="str">
        <f t="shared" si="1654"/>
        <v/>
      </c>
      <c r="BK2080" t="str">
        <f t="shared" si="1655"/>
        <v/>
      </c>
      <c r="BL2080" t="str">
        <f t="shared" si="1656"/>
        <v/>
      </c>
      <c r="BM2080" t="str">
        <f t="shared" si="1657"/>
        <v/>
      </c>
      <c r="BN2080" t="str">
        <f t="shared" si="1658"/>
        <v/>
      </c>
      <c r="BO2080" t="str">
        <f t="shared" si="1659"/>
        <v/>
      </c>
      <c r="BP2080" t="str">
        <f t="shared" si="1660"/>
        <v/>
      </c>
      <c r="BQ2080" t="str">
        <f t="shared" si="1661"/>
        <v/>
      </c>
      <c r="BR2080" t="str">
        <f t="shared" si="1662"/>
        <v/>
      </c>
      <c r="BS2080" t="str">
        <f t="shared" si="1663"/>
        <v/>
      </c>
      <c r="BT2080" t="str">
        <f t="shared" si="1664"/>
        <v/>
      </c>
    </row>
    <row r="2081" spans="20:72" x14ac:dyDescent="0.25">
      <c r="T2081" t="str">
        <f t="shared" si="1640"/>
        <v/>
      </c>
      <c r="U2081" t="str">
        <f t="shared" si="1641"/>
        <v/>
      </c>
      <c r="V2081" t="str">
        <f t="shared" si="1642"/>
        <v/>
      </c>
      <c r="W2081" t="str">
        <f>IF(TRIM(INDEX(connections!$A:$A,ROW()))="","",TRIM(INDEX(connections!$A:$A,ROW())))</f>
        <v/>
      </c>
      <c r="X2081" t="str">
        <f>IF($W2081="","",TRIM(INDEX(connections!$B:$B,ROW())))</f>
        <v/>
      </c>
      <c r="Y2081" t="str">
        <f t="shared" si="1643"/>
        <v/>
      </c>
      <c r="Z2081" t="str">
        <f t="shared" si="1644"/>
        <v/>
      </c>
      <c r="AA2081" t="str">
        <f t="shared" si="1645"/>
        <v/>
      </c>
      <c r="AB2081" t="str">
        <f t="shared" si="1646"/>
        <v/>
      </c>
      <c r="AC2081" t="str">
        <f t="shared" si="1647"/>
        <v/>
      </c>
      <c r="AD2081" t="str">
        <f t="shared" si="1648"/>
        <v/>
      </c>
      <c r="AE2081" t="str">
        <f t="shared" si="1649"/>
        <v/>
      </c>
      <c r="BF2081" t="str">
        <f t="shared" si="1650"/>
        <v/>
      </c>
      <c r="BG2081" t="str">
        <f t="shared" si="1651"/>
        <v/>
      </c>
      <c r="BH2081" t="str">
        <f t="shared" si="1652"/>
        <v/>
      </c>
      <c r="BI2081" t="str">
        <f t="shared" si="1653"/>
        <v/>
      </c>
      <c r="BJ2081" t="str">
        <f t="shared" si="1654"/>
        <v/>
      </c>
      <c r="BK2081" t="str">
        <f t="shared" si="1655"/>
        <v/>
      </c>
      <c r="BL2081" t="str">
        <f t="shared" si="1656"/>
        <v/>
      </c>
      <c r="BM2081" t="str">
        <f t="shared" si="1657"/>
        <v/>
      </c>
      <c r="BN2081" t="str">
        <f t="shared" si="1658"/>
        <v/>
      </c>
      <c r="BO2081" t="str">
        <f t="shared" si="1659"/>
        <v/>
      </c>
      <c r="BP2081" t="str">
        <f t="shared" si="1660"/>
        <v/>
      </c>
      <c r="BQ2081" t="str">
        <f t="shared" si="1661"/>
        <v/>
      </c>
      <c r="BR2081" t="str">
        <f t="shared" si="1662"/>
        <v/>
      </c>
      <c r="BS2081" t="str">
        <f t="shared" si="1663"/>
        <v/>
      </c>
      <c r="BT2081" t="str">
        <f t="shared" si="1664"/>
        <v/>
      </c>
    </row>
    <row r="2082" spans="20:72" x14ac:dyDescent="0.25">
      <c r="T2082" t="str">
        <f t="shared" si="1640"/>
        <v/>
      </c>
      <c r="U2082" t="str">
        <f t="shared" si="1641"/>
        <v/>
      </c>
      <c r="V2082" t="str">
        <f t="shared" si="1642"/>
        <v/>
      </c>
      <c r="W2082" t="str">
        <f>IF(TRIM(INDEX(connections!$A:$A,ROW()))="","",TRIM(INDEX(connections!$A:$A,ROW())))</f>
        <v/>
      </c>
      <c r="X2082" t="str">
        <f>IF($W2082="","",TRIM(INDEX(connections!$B:$B,ROW())))</f>
        <v/>
      </c>
      <c r="Y2082" t="str">
        <f t="shared" si="1643"/>
        <v/>
      </c>
      <c r="Z2082" t="str">
        <f t="shared" si="1644"/>
        <v/>
      </c>
      <c r="AA2082" t="str">
        <f t="shared" si="1645"/>
        <v/>
      </c>
      <c r="AB2082" t="str">
        <f t="shared" si="1646"/>
        <v/>
      </c>
      <c r="AC2082" t="str">
        <f t="shared" si="1647"/>
        <v/>
      </c>
      <c r="AD2082" t="str">
        <f t="shared" si="1648"/>
        <v/>
      </c>
      <c r="AE2082" t="str">
        <f t="shared" si="1649"/>
        <v/>
      </c>
      <c r="BF2082" t="str">
        <f t="shared" si="1650"/>
        <v/>
      </c>
      <c r="BG2082" t="str">
        <f t="shared" si="1651"/>
        <v/>
      </c>
      <c r="BH2082" t="str">
        <f t="shared" si="1652"/>
        <v/>
      </c>
      <c r="BI2082" t="str">
        <f t="shared" si="1653"/>
        <v/>
      </c>
      <c r="BJ2082" t="str">
        <f t="shared" si="1654"/>
        <v/>
      </c>
      <c r="BK2082" t="str">
        <f t="shared" si="1655"/>
        <v/>
      </c>
      <c r="BL2082" t="str">
        <f t="shared" si="1656"/>
        <v/>
      </c>
      <c r="BM2082" t="str">
        <f t="shared" si="1657"/>
        <v/>
      </c>
      <c r="BN2082" t="str">
        <f t="shared" si="1658"/>
        <v/>
      </c>
      <c r="BO2082" t="str">
        <f t="shared" si="1659"/>
        <v/>
      </c>
      <c r="BP2082" t="str">
        <f t="shared" si="1660"/>
        <v/>
      </c>
      <c r="BQ2082" t="str">
        <f t="shared" si="1661"/>
        <v/>
      </c>
      <c r="BR2082" t="str">
        <f t="shared" si="1662"/>
        <v/>
      </c>
      <c r="BS2082" t="str">
        <f t="shared" si="1663"/>
        <v/>
      </c>
      <c r="BT2082" t="str">
        <f t="shared" si="1664"/>
        <v/>
      </c>
    </row>
    <row r="2083" spans="20:72" x14ac:dyDescent="0.25">
      <c r="T2083" t="str">
        <f t="shared" si="1640"/>
        <v/>
      </c>
      <c r="U2083" t="str">
        <f t="shared" si="1641"/>
        <v/>
      </c>
      <c r="V2083" t="str">
        <f t="shared" si="1642"/>
        <v/>
      </c>
      <c r="W2083" t="str">
        <f>IF(TRIM(INDEX(connections!$A:$A,ROW()))="","",TRIM(INDEX(connections!$A:$A,ROW())))</f>
        <v/>
      </c>
      <c r="X2083" t="str">
        <f>IF($W2083="","",TRIM(INDEX(connections!$B:$B,ROW())))</f>
        <v/>
      </c>
      <c r="Y2083" t="str">
        <f t="shared" si="1643"/>
        <v/>
      </c>
      <c r="Z2083" t="str">
        <f t="shared" si="1644"/>
        <v/>
      </c>
      <c r="AA2083" t="str">
        <f t="shared" si="1645"/>
        <v/>
      </c>
      <c r="AB2083" t="str">
        <f t="shared" si="1646"/>
        <v/>
      </c>
      <c r="AC2083" t="str">
        <f t="shared" si="1647"/>
        <v/>
      </c>
      <c r="AD2083" t="str">
        <f t="shared" si="1648"/>
        <v/>
      </c>
      <c r="AE2083" t="str">
        <f t="shared" si="1649"/>
        <v/>
      </c>
      <c r="BF2083" t="str">
        <f t="shared" si="1650"/>
        <v/>
      </c>
      <c r="BG2083" t="str">
        <f t="shared" si="1651"/>
        <v/>
      </c>
      <c r="BH2083" t="str">
        <f t="shared" si="1652"/>
        <v/>
      </c>
      <c r="BI2083" t="str">
        <f t="shared" si="1653"/>
        <v/>
      </c>
      <c r="BJ2083" t="str">
        <f t="shared" si="1654"/>
        <v/>
      </c>
      <c r="BK2083" t="str">
        <f t="shared" si="1655"/>
        <v/>
      </c>
      <c r="BL2083" t="str">
        <f t="shared" si="1656"/>
        <v/>
      </c>
      <c r="BM2083" t="str">
        <f t="shared" si="1657"/>
        <v/>
      </c>
      <c r="BN2083" t="str">
        <f t="shared" si="1658"/>
        <v/>
      </c>
      <c r="BO2083" t="str">
        <f t="shared" si="1659"/>
        <v/>
      </c>
      <c r="BP2083" t="str">
        <f t="shared" si="1660"/>
        <v/>
      </c>
      <c r="BQ2083" t="str">
        <f t="shared" si="1661"/>
        <v/>
      </c>
      <c r="BR2083" t="str">
        <f t="shared" si="1662"/>
        <v/>
      </c>
      <c r="BS2083" t="str">
        <f t="shared" si="1663"/>
        <v/>
      </c>
      <c r="BT2083" t="str">
        <f t="shared" si="1664"/>
        <v/>
      </c>
    </row>
    <row r="2084" spans="20:72" x14ac:dyDescent="0.25">
      <c r="T2084" t="str">
        <f t="shared" si="1640"/>
        <v/>
      </c>
      <c r="U2084" t="str">
        <f t="shared" si="1641"/>
        <v/>
      </c>
      <c r="V2084" t="str">
        <f t="shared" si="1642"/>
        <v/>
      </c>
      <c r="W2084" t="str">
        <f>IF(TRIM(INDEX(connections!$A:$A,ROW()))="","",TRIM(INDEX(connections!$A:$A,ROW())))</f>
        <v/>
      </c>
      <c r="X2084" t="str">
        <f>IF($W2084="","",TRIM(INDEX(connections!$B:$B,ROW())))</f>
        <v/>
      </c>
      <c r="Y2084" t="str">
        <f t="shared" si="1643"/>
        <v/>
      </c>
      <c r="Z2084" t="str">
        <f t="shared" si="1644"/>
        <v/>
      </c>
      <c r="AA2084" t="str">
        <f t="shared" si="1645"/>
        <v/>
      </c>
      <c r="AB2084" t="str">
        <f t="shared" si="1646"/>
        <v/>
      </c>
      <c r="AC2084" t="str">
        <f t="shared" si="1647"/>
        <v/>
      </c>
      <c r="AD2084" t="str">
        <f t="shared" si="1648"/>
        <v/>
      </c>
      <c r="AE2084" t="str">
        <f t="shared" si="1649"/>
        <v/>
      </c>
      <c r="BF2084" t="str">
        <f t="shared" si="1650"/>
        <v/>
      </c>
      <c r="BG2084" t="str">
        <f t="shared" si="1651"/>
        <v/>
      </c>
      <c r="BH2084" t="str">
        <f t="shared" si="1652"/>
        <v/>
      </c>
      <c r="BI2084" t="str">
        <f t="shared" si="1653"/>
        <v/>
      </c>
      <c r="BJ2084" t="str">
        <f t="shared" si="1654"/>
        <v/>
      </c>
      <c r="BK2084" t="str">
        <f t="shared" si="1655"/>
        <v/>
      </c>
      <c r="BL2084" t="str">
        <f t="shared" si="1656"/>
        <v/>
      </c>
      <c r="BM2084" t="str">
        <f t="shared" si="1657"/>
        <v/>
      </c>
      <c r="BN2084" t="str">
        <f t="shared" si="1658"/>
        <v/>
      </c>
      <c r="BO2084" t="str">
        <f t="shared" si="1659"/>
        <v/>
      </c>
      <c r="BP2084" t="str">
        <f t="shared" si="1660"/>
        <v/>
      </c>
      <c r="BQ2084" t="str">
        <f t="shared" si="1661"/>
        <v/>
      </c>
      <c r="BR2084" t="str">
        <f t="shared" si="1662"/>
        <v/>
      </c>
      <c r="BS2084" t="str">
        <f t="shared" si="1663"/>
        <v/>
      </c>
      <c r="BT2084" t="str">
        <f t="shared" si="1664"/>
        <v/>
      </c>
    </row>
    <row r="2085" spans="20:72" x14ac:dyDescent="0.25">
      <c r="T2085" t="str">
        <f t="shared" si="1640"/>
        <v/>
      </c>
      <c r="U2085" t="str">
        <f t="shared" si="1641"/>
        <v/>
      </c>
      <c r="V2085" t="str">
        <f t="shared" si="1642"/>
        <v/>
      </c>
      <c r="W2085" t="str">
        <f>IF(TRIM(INDEX(connections!$A:$A,ROW()))="","",TRIM(INDEX(connections!$A:$A,ROW())))</f>
        <v/>
      </c>
      <c r="X2085" t="str">
        <f>IF($W2085="","",TRIM(INDEX(connections!$B:$B,ROW())))</f>
        <v/>
      </c>
      <c r="Y2085" t="str">
        <f t="shared" si="1643"/>
        <v/>
      </c>
      <c r="Z2085" t="str">
        <f t="shared" si="1644"/>
        <v/>
      </c>
      <c r="AA2085" t="str">
        <f t="shared" si="1645"/>
        <v/>
      </c>
      <c r="AB2085" t="str">
        <f t="shared" si="1646"/>
        <v/>
      </c>
      <c r="AC2085" t="str">
        <f t="shared" si="1647"/>
        <v/>
      </c>
      <c r="AD2085" t="str">
        <f t="shared" si="1648"/>
        <v/>
      </c>
      <c r="AE2085" t="str">
        <f t="shared" si="1649"/>
        <v/>
      </c>
      <c r="BF2085" t="str">
        <f t="shared" si="1650"/>
        <v/>
      </c>
      <c r="BG2085" t="str">
        <f t="shared" si="1651"/>
        <v/>
      </c>
      <c r="BH2085" t="str">
        <f t="shared" si="1652"/>
        <v/>
      </c>
      <c r="BI2085" t="str">
        <f t="shared" si="1653"/>
        <v/>
      </c>
      <c r="BJ2085" t="str">
        <f t="shared" si="1654"/>
        <v/>
      </c>
      <c r="BK2085" t="str">
        <f t="shared" si="1655"/>
        <v/>
      </c>
      <c r="BL2085" t="str">
        <f t="shared" si="1656"/>
        <v/>
      </c>
      <c r="BM2085" t="str">
        <f t="shared" si="1657"/>
        <v/>
      </c>
      <c r="BN2085" t="str">
        <f t="shared" si="1658"/>
        <v/>
      </c>
      <c r="BO2085" t="str">
        <f t="shared" si="1659"/>
        <v/>
      </c>
      <c r="BP2085" t="str">
        <f t="shared" si="1660"/>
        <v/>
      </c>
      <c r="BQ2085" t="str">
        <f t="shared" si="1661"/>
        <v/>
      </c>
      <c r="BR2085" t="str">
        <f t="shared" si="1662"/>
        <v/>
      </c>
      <c r="BS2085" t="str">
        <f t="shared" si="1663"/>
        <v/>
      </c>
      <c r="BT2085" t="str">
        <f t="shared" si="1664"/>
        <v/>
      </c>
    </row>
    <row r="2086" spans="20:72" x14ac:dyDescent="0.25">
      <c r="T2086" t="str">
        <f t="shared" si="1640"/>
        <v/>
      </c>
      <c r="U2086" t="str">
        <f t="shared" si="1641"/>
        <v/>
      </c>
      <c r="V2086" t="str">
        <f t="shared" si="1642"/>
        <v/>
      </c>
      <c r="W2086" t="str">
        <f>IF(TRIM(INDEX(connections!$A:$A,ROW()))="","",TRIM(INDEX(connections!$A:$A,ROW())))</f>
        <v/>
      </c>
      <c r="X2086" t="str">
        <f>IF($W2086="","",TRIM(INDEX(connections!$B:$B,ROW())))</f>
        <v/>
      </c>
      <c r="Y2086" t="str">
        <f t="shared" si="1643"/>
        <v/>
      </c>
      <c r="Z2086" t="str">
        <f t="shared" si="1644"/>
        <v/>
      </c>
      <c r="AA2086" t="str">
        <f t="shared" si="1645"/>
        <v/>
      </c>
      <c r="AB2086" t="str">
        <f t="shared" si="1646"/>
        <v/>
      </c>
      <c r="AC2086" t="str">
        <f t="shared" si="1647"/>
        <v/>
      </c>
      <c r="AD2086" t="str">
        <f t="shared" si="1648"/>
        <v/>
      </c>
      <c r="AE2086" t="str">
        <f t="shared" si="1649"/>
        <v/>
      </c>
      <c r="BF2086" t="str">
        <f t="shared" si="1650"/>
        <v/>
      </c>
      <c r="BG2086" t="str">
        <f t="shared" si="1651"/>
        <v/>
      </c>
      <c r="BH2086" t="str">
        <f t="shared" si="1652"/>
        <v/>
      </c>
      <c r="BI2086" t="str">
        <f t="shared" si="1653"/>
        <v/>
      </c>
      <c r="BJ2086" t="str">
        <f t="shared" si="1654"/>
        <v/>
      </c>
      <c r="BK2086" t="str">
        <f t="shared" si="1655"/>
        <v/>
      </c>
      <c r="BL2086" t="str">
        <f t="shared" si="1656"/>
        <v/>
      </c>
      <c r="BM2086" t="str">
        <f t="shared" si="1657"/>
        <v/>
      </c>
      <c r="BN2086" t="str">
        <f t="shared" si="1658"/>
        <v/>
      </c>
      <c r="BO2086" t="str">
        <f t="shared" si="1659"/>
        <v/>
      </c>
      <c r="BP2086" t="str">
        <f t="shared" si="1660"/>
        <v/>
      </c>
      <c r="BQ2086" t="str">
        <f t="shared" si="1661"/>
        <v/>
      </c>
      <c r="BR2086" t="str">
        <f t="shared" si="1662"/>
        <v/>
      </c>
      <c r="BS2086" t="str">
        <f t="shared" si="1663"/>
        <v/>
      </c>
      <c r="BT2086" t="str">
        <f t="shared" si="1664"/>
        <v/>
      </c>
    </row>
    <row r="2087" spans="20:72" x14ac:dyDescent="0.25">
      <c r="T2087" t="str">
        <f t="shared" si="1640"/>
        <v/>
      </c>
      <c r="U2087" t="str">
        <f t="shared" si="1641"/>
        <v/>
      </c>
      <c r="V2087" t="str">
        <f t="shared" si="1642"/>
        <v/>
      </c>
      <c r="W2087" t="str">
        <f>IF(TRIM(INDEX(connections!$A:$A,ROW()))="","",TRIM(INDEX(connections!$A:$A,ROW())))</f>
        <v/>
      </c>
      <c r="X2087" t="str">
        <f>IF($W2087="","",TRIM(INDEX(connections!$B:$B,ROW())))</f>
        <v/>
      </c>
      <c r="Y2087" t="str">
        <f t="shared" si="1643"/>
        <v/>
      </c>
      <c r="Z2087" t="str">
        <f t="shared" si="1644"/>
        <v/>
      </c>
      <c r="AA2087" t="str">
        <f t="shared" si="1645"/>
        <v/>
      </c>
      <c r="AB2087" t="str">
        <f t="shared" si="1646"/>
        <v/>
      </c>
      <c r="AC2087" t="str">
        <f t="shared" si="1647"/>
        <v/>
      </c>
      <c r="AD2087" t="str">
        <f t="shared" si="1648"/>
        <v/>
      </c>
      <c r="AE2087" t="str">
        <f t="shared" si="1649"/>
        <v/>
      </c>
      <c r="BF2087" t="str">
        <f t="shared" si="1650"/>
        <v/>
      </c>
      <c r="BG2087" t="str">
        <f t="shared" si="1651"/>
        <v/>
      </c>
      <c r="BH2087" t="str">
        <f t="shared" si="1652"/>
        <v/>
      </c>
      <c r="BI2087" t="str">
        <f t="shared" si="1653"/>
        <v/>
      </c>
      <c r="BJ2087" t="str">
        <f t="shared" si="1654"/>
        <v/>
      </c>
      <c r="BK2087" t="str">
        <f t="shared" si="1655"/>
        <v/>
      </c>
      <c r="BL2087" t="str">
        <f t="shared" si="1656"/>
        <v/>
      </c>
      <c r="BM2087" t="str">
        <f t="shared" si="1657"/>
        <v/>
      </c>
      <c r="BN2087" t="str">
        <f t="shared" si="1658"/>
        <v/>
      </c>
      <c r="BO2087" t="str">
        <f t="shared" si="1659"/>
        <v/>
      </c>
      <c r="BP2087" t="str">
        <f t="shared" si="1660"/>
        <v/>
      </c>
      <c r="BQ2087" t="str">
        <f t="shared" si="1661"/>
        <v/>
      </c>
      <c r="BR2087" t="str">
        <f t="shared" si="1662"/>
        <v/>
      </c>
      <c r="BS2087" t="str">
        <f t="shared" si="1663"/>
        <v/>
      </c>
      <c r="BT2087" t="str">
        <f t="shared" si="1664"/>
        <v/>
      </c>
    </row>
    <row r="2088" spans="20:72" x14ac:dyDescent="0.25">
      <c r="T2088" t="str">
        <f t="shared" si="1640"/>
        <v/>
      </c>
      <c r="U2088" t="str">
        <f t="shared" si="1641"/>
        <v/>
      </c>
      <c r="V2088" t="str">
        <f t="shared" si="1642"/>
        <v/>
      </c>
      <c r="W2088" t="str">
        <f>IF(TRIM(INDEX(connections!$A:$A,ROW()))="","",TRIM(INDEX(connections!$A:$A,ROW())))</f>
        <v/>
      </c>
      <c r="X2088" t="str">
        <f>IF($W2088="","",TRIM(INDEX(connections!$B:$B,ROW())))</f>
        <v/>
      </c>
      <c r="Y2088" t="str">
        <f t="shared" si="1643"/>
        <v/>
      </c>
      <c r="Z2088" t="str">
        <f t="shared" si="1644"/>
        <v/>
      </c>
      <c r="AA2088" t="str">
        <f t="shared" si="1645"/>
        <v/>
      </c>
      <c r="AB2088" t="str">
        <f t="shared" si="1646"/>
        <v/>
      </c>
      <c r="AC2088" t="str">
        <f t="shared" si="1647"/>
        <v/>
      </c>
      <c r="AD2088" t="str">
        <f t="shared" si="1648"/>
        <v/>
      </c>
      <c r="AE2088" t="str">
        <f t="shared" si="1649"/>
        <v/>
      </c>
      <c r="BF2088" t="str">
        <f t="shared" si="1650"/>
        <v/>
      </c>
      <c r="BG2088" t="str">
        <f t="shared" si="1651"/>
        <v/>
      </c>
      <c r="BH2088" t="str">
        <f t="shared" si="1652"/>
        <v/>
      </c>
      <c r="BI2088" t="str">
        <f t="shared" si="1653"/>
        <v/>
      </c>
      <c r="BJ2088" t="str">
        <f t="shared" si="1654"/>
        <v/>
      </c>
      <c r="BK2088" t="str">
        <f t="shared" si="1655"/>
        <v/>
      </c>
      <c r="BL2088" t="str">
        <f t="shared" si="1656"/>
        <v/>
      </c>
      <c r="BM2088" t="str">
        <f t="shared" si="1657"/>
        <v/>
      </c>
      <c r="BN2088" t="str">
        <f t="shared" si="1658"/>
        <v/>
      </c>
      <c r="BO2088" t="str">
        <f t="shared" si="1659"/>
        <v/>
      </c>
      <c r="BP2088" t="str">
        <f t="shared" si="1660"/>
        <v/>
      </c>
      <c r="BQ2088" t="str">
        <f t="shared" si="1661"/>
        <v/>
      </c>
      <c r="BR2088" t="str">
        <f t="shared" si="1662"/>
        <v/>
      </c>
      <c r="BS2088" t="str">
        <f t="shared" si="1663"/>
        <v/>
      </c>
      <c r="BT2088" t="str">
        <f t="shared" si="1664"/>
        <v/>
      </c>
    </row>
    <row r="2089" spans="20:72" x14ac:dyDescent="0.25">
      <c r="T2089" t="str">
        <f t="shared" si="1640"/>
        <v/>
      </c>
      <c r="U2089" t="str">
        <f t="shared" si="1641"/>
        <v/>
      </c>
      <c r="V2089" t="str">
        <f t="shared" si="1642"/>
        <v/>
      </c>
      <c r="W2089" t="str">
        <f>IF(TRIM(INDEX(connections!$A:$A,ROW()))="","",TRIM(INDEX(connections!$A:$A,ROW())))</f>
        <v/>
      </c>
      <c r="X2089" t="str">
        <f>IF($W2089="","",TRIM(INDEX(connections!$B:$B,ROW())))</f>
        <v/>
      </c>
      <c r="Y2089" t="str">
        <f t="shared" si="1643"/>
        <v/>
      </c>
      <c r="Z2089" t="str">
        <f t="shared" si="1644"/>
        <v/>
      </c>
      <c r="AA2089" t="str">
        <f t="shared" si="1645"/>
        <v/>
      </c>
      <c r="AB2089" t="str">
        <f t="shared" si="1646"/>
        <v/>
      </c>
      <c r="AC2089" t="str">
        <f t="shared" si="1647"/>
        <v/>
      </c>
      <c r="AD2089" t="str">
        <f t="shared" si="1648"/>
        <v/>
      </c>
      <c r="AE2089" t="str">
        <f t="shared" si="1649"/>
        <v/>
      </c>
      <c r="BF2089" t="str">
        <f t="shared" si="1650"/>
        <v/>
      </c>
      <c r="BG2089" t="str">
        <f t="shared" si="1651"/>
        <v/>
      </c>
      <c r="BH2089" t="str">
        <f t="shared" si="1652"/>
        <v/>
      </c>
      <c r="BI2089" t="str">
        <f t="shared" si="1653"/>
        <v/>
      </c>
      <c r="BJ2089" t="str">
        <f t="shared" si="1654"/>
        <v/>
      </c>
      <c r="BK2089" t="str">
        <f t="shared" si="1655"/>
        <v/>
      </c>
      <c r="BL2089" t="str">
        <f t="shared" si="1656"/>
        <v/>
      </c>
      <c r="BM2089" t="str">
        <f t="shared" si="1657"/>
        <v/>
      </c>
      <c r="BN2089" t="str">
        <f t="shared" si="1658"/>
        <v/>
      </c>
      <c r="BO2089" t="str">
        <f t="shared" si="1659"/>
        <v/>
      </c>
      <c r="BP2089" t="str">
        <f t="shared" si="1660"/>
        <v/>
      </c>
      <c r="BQ2089" t="str">
        <f t="shared" si="1661"/>
        <v/>
      </c>
      <c r="BR2089" t="str">
        <f t="shared" si="1662"/>
        <v/>
      </c>
      <c r="BS2089" t="str">
        <f t="shared" si="1663"/>
        <v/>
      </c>
      <c r="BT2089" t="str">
        <f t="shared" si="1664"/>
        <v/>
      </c>
    </row>
    <row r="2090" spans="20:72" x14ac:dyDescent="0.25">
      <c r="T2090" t="str">
        <f t="shared" si="1640"/>
        <v/>
      </c>
      <c r="U2090" t="str">
        <f t="shared" si="1641"/>
        <v/>
      </c>
      <c r="V2090" t="str">
        <f t="shared" si="1642"/>
        <v/>
      </c>
      <c r="W2090" t="str">
        <f>IF(TRIM(INDEX(connections!$A:$A,ROW()))="","",TRIM(INDEX(connections!$A:$A,ROW())))</f>
        <v/>
      </c>
      <c r="X2090" t="str">
        <f>IF($W2090="","",TRIM(INDEX(connections!$B:$B,ROW())))</f>
        <v/>
      </c>
      <c r="Y2090" t="str">
        <f t="shared" si="1643"/>
        <v/>
      </c>
      <c r="Z2090" t="str">
        <f t="shared" si="1644"/>
        <v/>
      </c>
      <c r="AA2090" t="str">
        <f t="shared" si="1645"/>
        <v/>
      </c>
      <c r="AB2090" t="str">
        <f t="shared" si="1646"/>
        <v/>
      </c>
      <c r="AC2090" t="str">
        <f t="shared" si="1647"/>
        <v/>
      </c>
      <c r="AD2090" t="str">
        <f t="shared" si="1648"/>
        <v/>
      </c>
      <c r="AE2090" t="str">
        <f t="shared" si="1649"/>
        <v/>
      </c>
      <c r="BF2090" t="str">
        <f t="shared" si="1650"/>
        <v/>
      </c>
      <c r="BG2090" t="str">
        <f t="shared" si="1651"/>
        <v/>
      </c>
      <c r="BH2090" t="str">
        <f t="shared" si="1652"/>
        <v/>
      </c>
      <c r="BI2090" t="str">
        <f t="shared" si="1653"/>
        <v/>
      </c>
      <c r="BJ2090" t="str">
        <f t="shared" si="1654"/>
        <v/>
      </c>
      <c r="BK2090" t="str">
        <f t="shared" si="1655"/>
        <v/>
      </c>
      <c r="BL2090" t="str">
        <f t="shared" si="1656"/>
        <v/>
      </c>
      <c r="BM2090" t="str">
        <f t="shared" si="1657"/>
        <v/>
      </c>
      <c r="BN2090" t="str">
        <f t="shared" si="1658"/>
        <v/>
      </c>
      <c r="BO2090" t="str">
        <f t="shared" si="1659"/>
        <v/>
      </c>
      <c r="BP2090" t="str">
        <f t="shared" si="1660"/>
        <v/>
      </c>
      <c r="BQ2090" t="str">
        <f t="shared" si="1661"/>
        <v/>
      </c>
      <c r="BR2090" t="str">
        <f t="shared" si="1662"/>
        <v/>
      </c>
      <c r="BS2090" t="str">
        <f t="shared" si="1663"/>
        <v/>
      </c>
      <c r="BT2090" t="str">
        <f t="shared" si="1664"/>
        <v/>
      </c>
    </row>
    <row r="2091" spans="20:72" x14ac:dyDescent="0.25">
      <c r="T2091" t="str">
        <f t="shared" si="1640"/>
        <v/>
      </c>
      <c r="U2091" t="str">
        <f t="shared" si="1641"/>
        <v/>
      </c>
      <c r="V2091" t="str">
        <f t="shared" si="1642"/>
        <v/>
      </c>
      <c r="W2091" t="str">
        <f>IF(TRIM(INDEX(connections!$A:$A,ROW()))="","",TRIM(INDEX(connections!$A:$A,ROW())))</f>
        <v/>
      </c>
      <c r="X2091" t="str">
        <f>IF($W2091="","",TRIM(INDEX(connections!$B:$B,ROW())))</f>
        <v/>
      </c>
      <c r="Y2091" t="str">
        <f t="shared" si="1643"/>
        <v/>
      </c>
      <c r="Z2091" t="str">
        <f t="shared" si="1644"/>
        <v/>
      </c>
      <c r="AA2091" t="str">
        <f t="shared" si="1645"/>
        <v/>
      </c>
      <c r="AB2091" t="str">
        <f t="shared" si="1646"/>
        <v/>
      </c>
      <c r="AC2091" t="str">
        <f t="shared" si="1647"/>
        <v/>
      </c>
      <c r="AD2091" t="str">
        <f t="shared" si="1648"/>
        <v/>
      </c>
      <c r="AE2091" t="str">
        <f t="shared" si="1649"/>
        <v/>
      </c>
      <c r="BF2091" t="str">
        <f t="shared" si="1650"/>
        <v/>
      </c>
      <c r="BG2091" t="str">
        <f t="shared" si="1651"/>
        <v/>
      </c>
      <c r="BH2091" t="str">
        <f t="shared" si="1652"/>
        <v/>
      </c>
      <c r="BI2091" t="str">
        <f t="shared" si="1653"/>
        <v/>
      </c>
      <c r="BJ2091" t="str">
        <f t="shared" si="1654"/>
        <v/>
      </c>
      <c r="BK2091" t="str">
        <f t="shared" si="1655"/>
        <v/>
      </c>
      <c r="BL2091" t="str">
        <f t="shared" si="1656"/>
        <v/>
      </c>
      <c r="BM2091" t="str">
        <f t="shared" si="1657"/>
        <v/>
      </c>
      <c r="BN2091" t="str">
        <f t="shared" si="1658"/>
        <v/>
      </c>
      <c r="BO2091" t="str">
        <f t="shared" si="1659"/>
        <v/>
      </c>
      <c r="BP2091" t="str">
        <f t="shared" si="1660"/>
        <v/>
      </c>
      <c r="BQ2091" t="str">
        <f t="shared" si="1661"/>
        <v/>
      </c>
      <c r="BR2091" t="str">
        <f t="shared" si="1662"/>
        <v/>
      </c>
      <c r="BS2091" t="str">
        <f t="shared" si="1663"/>
        <v/>
      </c>
      <c r="BT2091" t="str">
        <f t="shared" si="1664"/>
        <v/>
      </c>
    </row>
    <row r="2092" spans="20:72" x14ac:dyDescent="0.25">
      <c r="T2092" t="str">
        <f t="shared" si="1640"/>
        <v/>
      </c>
      <c r="U2092" t="str">
        <f t="shared" si="1641"/>
        <v/>
      </c>
      <c r="V2092" t="str">
        <f t="shared" si="1642"/>
        <v/>
      </c>
      <c r="W2092" t="str">
        <f>IF(TRIM(INDEX(connections!$A:$A,ROW()))="","",TRIM(INDEX(connections!$A:$A,ROW())))</f>
        <v/>
      </c>
      <c r="X2092" t="str">
        <f>IF($W2092="","",TRIM(INDEX(connections!$B:$B,ROW())))</f>
        <v/>
      </c>
      <c r="Y2092" t="str">
        <f t="shared" si="1643"/>
        <v/>
      </c>
      <c r="Z2092" t="str">
        <f t="shared" si="1644"/>
        <v/>
      </c>
      <c r="AA2092" t="str">
        <f t="shared" si="1645"/>
        <v/>
      </c>
      <c r="AB2092" t="str">
        <f t="shared" si="1646"/>
        <v/>
      </c>
      <c r="AC2092" t="str">
        <f t="shared" si="1647"/>
        <v/>
      </c>
      <c r="AD2092" t="str">
        <f t="shared" si="1648"/>
        <v/>
      </c>
      <c r="AE2092" t="str">
        <f t="shared" si="1649"/>
        <v/>
      </c>
      <c r="BF2092" t="str">
        <f t="shared" si="1650"/>
        <v/>
      </c>
      <c r="BG2092" t="str">
        <f t="shared" si="1651"/>
        <v/>
      </c>
      <c r="BH2092" t="str">
        <f t="shared" si="1652"/>
        <v/>
      </c>
      <c r="BI2092" t="str">
        <f t="shared" si="1653"/>
        <v/>
      </c>
      <c r="BJ2092" t="str">
        <f t="shared" si="1654"/>
        <v/>
      </c>
      <c r="BK2092" t="str">
        <f t="shared" si="1655"/>
        <v/>
      </c>
      <c r="BL2092" t="str">
        <f t="shared" si="1656"/>
        <v/>
      </c>
      <c r="BM2092" t="str">
        <f t="shared" si="1657"/>
        <v/>
      </c>
      <c r="BN2092" t="str">
        <f t="shared" si="1658"/>
        <v/>
      </c>
      <c r="BO2092" t="str">
        <f t="shared" si="1659"/>
        <v/>
      </c>
      <c r="BP2092" t="str">
        <f t="shared" si="1660"/>
        <v/>
      </c>
      <c r="BQ2092" t="str">
        <f t="shared" si="1661"/>
        <v/>
      </c>
      <c r="BR2092" t="str">
        <f t="shared" si="1662"/>
        <v/>
      </c>
      <c r="BS2092" t="str">
        <f t="shared" si="1663"/>
        <v/>
      </c>
      <c r="BT2092" t="str">
        <f t="shared" si="1664"/>
        <v/>
      </c>
    </row>
    <row r="2093" spans="20:72" x14ac:dyDescent="0.25">
      <c r="T2093" t="str">
        <f t="shared" si="1640"/>
        <v/>
      </c>
      <c r="U2093" t="str">
        <f t="shared" si="1641"/>
        <v/>
      </c>
      <c r="V2093" t="str">
        <f t="shared" si="1642"/>
        <v/>
      </c>
      <c r="W2093" t="str">
        <f>IF(TRIM(INDEX(connections!$A:$A,ROW()))="","",TRIM(INDEX(connections!$A:$A,ROW())))</f>
        <v/>
      </c>
      <c r="X2093" t="str">
        <f>IF($W2093="","",TRIM(INDEX(connections!$B:$B,ROW())))</f>
        <v/>
      </c>
      <c r="Y2093" t="str">
        <f t="shared" si="1643"/>
        <v/>
      </c>
      <c r="Z2093" t="str">
        <f t="shared" si="1644"/>
        <v/>
      </c>
      <c r="AA2093" t="str">
        <f t="shared" si="1645"/>
        <v/>
      </c>
      <c r="AB2093" t="str">
        <f t="shared" si="1646"/>
        <v/>
      </c>
      <c r="AC2093" t="str">
        <f t="shared" si="1647"/>
        <v/>
      </c>
      <c r="AD2093" t="str">
        <f t="shared" si="1648"/>
        <v/>
      </c>
      <c r="AE2093" t="str">
        <f t="shared" si="1649"/>
        <v/>
      </c>
      <c r="BF2093" t="str">
        <f t="shared" si="1650"/>
        <v/>
      </c>
      <c r="BG2093" t="str">
        <f t="shared" si="1651"/>
        <v/>
      </c>
      <c r="BH2093" t="str">
        <f t="shared" si="1652"/>
        <v/>
      </c>
      <c r="BI2093" t="str">
        <f t="shared" si="1653"/>
        <v/>
      </c>
      <c r="BJ2093" t="str">
        <f t="shared" si="1654"/>
        <v/>
      </c>
      <c r="BK2093" t="str">
        <f t="shared" si="1655"/>
        <v/>
      </c>
      <c r="BL2093" t="str">
        <f t="shared" si="1656"/>
        <v/>
      </c>
      <c r="BM2093" t="str">
        <f t="shared" si="1657"/>
        <v/>
      </c>
      <c r="BN2093" t="str">
        <f t="shared" si="1658"/>
        <v/>
      </c>
      <c r="BO2093" t="str">
        <f t="shared" si="1659"/>
        <v/>
      </c>
      <c r="BP2093" t="str">
        <f t="shared" si="1660"/>
        <v/>
      </c>
      <c r="BQ2093" t="str">
        <f t="shared" si="1661"/>
        <v/>
      </c>
      <c r="BR2093" t="str">
        <f t="shared" si="1662"/>
        <v/>
      </c>
      <c r="BS2093" t="str">
        <f t="shared" si="1663"/>
        <v/>
      </c>
      <c r="BT2093" t="str">
        <f t="shared" si="1664"/>
        <v/>
      </c>
    </row>
    <row r="2094" spans="20:72" x14ac:dyDescent="0.25">
      <c r="T2094" t="str">
        <f t="shared" si="1640"/>
        <v/>
      </c>
      <c r="U2094" t="str">
        <f t="shared" si="1641"/>
        <v/>
      </c>
      <c r="V2094" t="str">
        <f t="shared" si="1642"/>
        <v/>
      </c>
      <c r="W2094" t="str">
        <f>IF(TRIM(INDEX(connections!$A:$A,ROW()))="","",TRIM(INDEX(connections!$A:$A,ROW())))</f>
        <v/>
      </c>
      <c r="X2094" t="str">
        <f>IF($W2094="","",TRIM(INDEX(connections!$B:$B,ROW())))</f>
        <v/>
      </c>
      <c r="Y2094" t="str">
        <f t="shared" si="1643"/>
        <v/>
      </c>
      <c r="Z2094" t="str">
        <f t="shared" si="1644"/>
        <v/>
      </c>
      <c r="AA2094" t="str">
        <f t="shared" si="1645"/>
        <v/>
      </c>
      <c r="AB2094" t="str">
        <f t="shared" si="1646"/>
        <v/>
      </c>
      <c r="AC2094" t="str">
        <f t="shared" si="1647"/>
        <v/>
      </c>
      <c r="AD2094" t="str">
        <f t="shared" si="1648"/>
        <v/>
      </c>
      <c r="AE2094" t="str">
        <f t="shared" si="1649"/>
        <v/>
      </c>
      <c r="BF2094" t="str">
        <f t="shared" si="1650"/>
        <v/>
      </c>
      <c r="BG2094" t="str">
        <f t="shared" si="1651"/>
        <v/>
      </c>
      <c r="BH2094" t="str">
        <f t="shared" si="1652"/>
        <v/>
      </c>
      <c r="BI2094" t="str">
        <f t="shared" si="1653"/>
        <v/>
      </c>
      <c r="BJ2094" t="str">
        <f t="shared" si="1654"/>
        <v/>
      </c>
      <c r="BK2094" t="str">
        <f t="shared" si="1655"/>
        <v/>
      </c>
      <c r="BL2094" t="str">
        <f t="shared" si="1656"/>
        <v/>
      </c>
      <c r="BM2094" t="str">
        <f t="shared" si="1657"/>
        <v/>
      </c>
      <c r="BN2094" t="str">
        <f t="shared" si="1658"/>
        <v/>
      </c>
      <c r="BO2094" t="str">
        <f t="shared" si="1659"/>
        <v/>
      </c>
      <c r="BP2094" t="str">
        <f t="shared" si="1660"/>
        <v/>
      </c>
      <c r="BQ2094" t="str">
        <f t="shared" si="1661"/>
        <v/>
      </c>
      <c r="BR2094" t="str">
        <f t="shared" si="1662"/>
        <v/>
      </c>
      <c r="BS2094" t="str">
        <f t="shared" si="1663"/>
        <v/>
      </c>
      <c r="BT2094" t="str">
        <f t="shared" si="1664"/>
        <v/>
      </c>
    </row>
    <row r="2095" spans="20:72" x14ac:dyDescent="0.25">
      <c r="T2095" t="str">
        <f t="shared" si="1640"/>
        <v/>
      </c>
      <c r="U2095" t="str">
        <f t="shared" si="1641"/>
        <v/>
      </c>
      <c r="V2095" t="str">
        <f t="shared" si="1642"/>
        <v/>
      </c>
      <c r="W2095" t="str">
        <f>IF(TRIM(INDEX(connections!$A:$A,ROW()))="","",TRIM(INDEX(connections!$A:$A,ROW())))</f>
        <v/>
      </c>
      <c r="X2095" t="str">
        <f>IF($W2095="","",TRIM(INDEX(connections!$B:$B,ROW())))</f>
        <v/>
      </c>
      <c r="Y2095" t="str">
        <f t="shared" si="1643"/>
        <v/>
      </c>
      <c r="Z2095" t="str">
        <f t="shared" si="1644"/>
        <v/>
      </c>
      <c r="AA2095" t="str">
        <f t="shared" si="1645"/>
        <v/>
      </c>
      <c r="AB2095" t="str">
        <f t="shared" si="1646"/>
        <v/>
      </c>
      <c r="AC2095" t="str">
        <f t="shared" si="1647"/>
        <v/>
      </c>
      <c r="AD2095" t="str">
        <f t="shared" si="1648"/>
        <v/>
      </c>
      <c r="AE2095" t="str">
        <f t="shared" si="1649"/>
        <v/>
      </c>
      <c r="BF2095" t="str">
        <f t="shared" si="1650"/>
        <v/>
      </c>
      <c r="BG2095" t="str">
        <f t="shared" si="1651"/>
        <v/>
      </c>
      <c r="BH2095" t="str">
        <f t="shared" si="1652"/>
        <v/>
      </c>
      <c r="BI2095" t="str">
        <f t="shared" si="1653"/>
        <v/>
      </c>
      <c r="BJ2095" t="str">
        <f t="shared" si="1654"/>
        <v/>
      </c>
      <c r="BK2095" t="str">
        <f t="shared" si="1655"/>
        <v/>
      </c>
      <c r="BL2095" t="str">
        <f t="shared" si="1656"/>
        <v/>
      </c>
      <c r="BM2095" t="str">
        <f t="shared" si="1657"/>
        <v/>
      </c>
      <c r="BN2095" t="str">
        <f t="shared" si="1658"/>
        <v/>
      </c>
      <c r="BO2095" t="str">
        <f t="shared" si="1659"/>
        <v/>
      </c>
      <c r="BP2095" t="str">
        <f t="shared" si="1660"/>
        <v/>
      </c>
      <c r="BQ2095" t="str">
        <f t="shared" si="1661"/>
        <v/>
      </c>
      <c r="BR2095" t="str">
        <f t="shared" si="1662"/>
        <v/>
      </c>
      <c r="BS2095" t="str">
        <f t="shared" si="1663"/>
        <v/>
      </c>
      <c r="BT2095" t="str">
        <f t="shared" si="1664"/>
        <v/>
      </c>
    </row>
    <row r="2096" spans="20:72" x14ac:dyDescent="0.25">
      <c r="T2096" t="str">
        <f t="shared" si="1640"/>
        <v/>
      </c>
      <c r="U2096" t="str">
        <f t="shared" si="1641"/>
        <v/>
      </c>
      <c r="V2096" t="str">
        <f t="shared" si="1642"/>
        <v/>
      </c>
      <c r="W2096" t="str">
        <f>IF(TRIM(INDEX(connections!$A:$A,ROW()))="","",TRIM(INDEX(connections!$A:$A,ROW())))</f>
        <v/>
      </c>
      <c r="X2096" t="str">
        <f>IF($W2096="","",TRIM(INDEX(connections!$B:$B,ROW())))</f>
        <v/>
      </c>
      <c r="Y2096" t="str">
        <f t="shared" si="1643"/>
        <v/>
      </c>
      <c r="Z2096" t="str">
        <f t="shared" si="1644"/>
        <v/>
      </c>
      <c r="AA2096" t="str">
        <f t="shared" si="1645"/>
        <v/>
      </c>
      <c r="AB2096" t="str">
        <f t="shared" si="1646"/>
        <v/>
      </c>
      <c r="AC2096" t="str">
        <f t="shared" si="1647"/>
        <v/>
      </c>
      <c r="AD2096" t="str">
        <f t="shared" si="1648"/>
        <v/>
      </c>
      <c r="AE2096" t="str">
        <f t="shared" si="1649"/>
        <v/>
      </c>
      <c r="BF2096" t="str">
        <f t="shared" si="1650"/>
        <v/>
      </c>
      <c r="BG2096" t="str">
        <f t="shared" si="1651"/>
        <v/>
      </c>
      <c r="BH2096" t="str">
        <f t="shared" si="1652"/>
        <v/>
      </c>
      <c r="BI2096" t="str">
        <f t="shared" si="1653"/>
        <v/>
      </c>
      <c r="BJ2096" t="str">
        <f t="shared" si="1654"/>
        <v/>
      </c>
      <c r="BK2096" t="str">
        <f t="shared" si="1655"/>
        <v/>
      </c>
      <c r="BL2096" t="str">
        <f t="shared" si="1656"/>
        <v/>
      </c>
      <c r="BM2096" t="str">
        <f t="shared" si="1657"/>
        <v/>
      </c>
      <c r="BN2096" t="str">
        <f t="shared" si="1658"/>
        <v/>
      </c>
      <c r="BO2096" t="str">
        <f t="shared" si="1659"/>
        <v/>
      </c>
      <c r="BP2096" t="str">
        <f t="shared" si="1660"/>
        <v/>
      </c>
      <c r="BQ2096" t="str">
        <f t="shared" si="1661"/>
        <v/>
      </c>
      <c r="BR2096" t="str">
        <f t="shared" si="1662"/>
        <v/>
      </c>
      <c r="BS2096" t="str">
        <f t="shared" si="1663"/>
        <v/>
      </c>
      <c r="BT2096" t="str">
        <f t="shared" si="1664"/>
        <v/>
      </c>
    </row>
    <row r="2097" spans="20:72" x14ac:dyDescent="0.25">
      <c r="T2097" t="str">
        <f t="shared" si="1640"/>
        <v/>
      </c>
      <c r="U2097" t="str">
        <f t="shared" si="1641"/>
        <v/>
      </c>
      <c r="V2097" t="str">
        <f t="shared" si="1642"/>
        <v/>
      </c>
      <c r="W2097" t="str">
        <f>IF(TRIM(INDEX(connections!$A:$A,ROW()))="","",TRIM(INDEX(connections!$A:$A,ROW())))</f>
        <v/>
      </c>
      <c r="X2097" t="str">
        <f>IF($W2097="","",TRIM(INDEX(connections!$B:$B,ROW())))</f>
        <v/>
      </c>
      <c r="Y2097" t="str">
        <f t="shared" si="1643"/>
        <v/>
      </c>
      <c r="Z2097" t="str">
        <f t="shared" si="1644"/>
        <v/>
      </c>
      <c r="AA2097" t="str">
        <f t="shared" si="1645"/>
        <v/>
      </c>
      <c r="AB2097" t="str">
        <f t="shared" si="1646"/>
        <v/>
      </c>
      <c r="AC2097" t="str">
        <f t="shared" si="1647"/>
        <v/>
      </c>
      <c r="AD2097" t="str">
        <f t="shared" si="1648"/>
        <v/>
      </c>
      <c r="AE2097" t="str">
        <f t="shared" si="1649"/>
        <v/>
      </c>
      <c r="BF2097" t="str">
        <f t="shared" si="1650"/>
        <v/>
      </c>
      <c r="BG2097" t="str">
        <f t="shared" si="1651"/>
        <v/>
      </c>
      <c r="BH2097" t="str">
        <f t="shared" si="1652"/>
        <v/>
      </c>
      <c r="BI2097" t="str">
        <f t="shared" si="1653"/>
        <v/>
      </c>
      <c r="BJ2097" t="str">
        <f t="shared" si="1654"/>
        <v/>
      </c>
      <c r="BK2097" t="str">
        <f t="shared" si="1655"/>
        <v/>
      </c>
      <c r="BL2097" t="str">
        <f t="shared" si="1656"/>
        <v/>
      </c>
      <c r="BM2097" t="str">
        <f t="shared" si="1657"/>
        <v/>
      </c>
      <c r="BN2097" t="str">
        <f t="shared" si="1658"/>
        <v/>
      </c>
      <c r="BO2097" t="str">
        <f t="shared" si="1659"/>
        <v/>
      </c>
      <c r="BP2097" t="str">
        <f t="shared" si="1660"/>
        <v/>
      </c>
      <c r="BQ2097" t="str">
        <f t="shared" si="1661"/>
        <v/>
      </c>
      <c r="BR2097" t="str">
        <f t="shared" si="1662"/>
        <v/>
      </c>
      <c r="BS2097" t="str">
        <f t="shared" si="1663"/>
        <v/>
      </c>
      <c r="BT2097" t="str">
        <f t="shared" si="1664"/>
        <v/>
      </c>
    </row>
    <row r="2098" spans="20:72" x14ac:dyDescent="0.25">
      <c r="T2098" t="str">
        <f t="shared" si="1640"/>
        <v/>
      </c>
      <c r="U2098" t="str">
        <f t="shared" si="1641"/>
        <v/>
      </c>
      <c r="V2098" t="str">
        <f t="shared" si="1642"/>
        <v/>
      </c>
      <c r="W2098" t="str">
        <f>IF(TRIM(INDEX(connections!$A:$A,ROW()))="","",TRIM(INDEX(connections!$A:$A,ROW())))</f>
        <v/>
      </c>
      <c r="X2098" t="str">
        <f>IF($W2098="","",TRIM(INDEX(connections!$B:$B,ROW())))</f>
        <v/>
      </c>
      <c r="Y2098" t="str">
        <f t="shared" si="1643"/>
        <v/>
      </c>
      <c r="Z2098" t="str">
        <f t="shared" si="1644"/>
        <v/>
      </c>
      <c r="AA2098" t="str">
        <f t="shared" si="1645"/>
        <v/>
      </c>
      <c r="AB2098" t="str">
        <f t="shared" si="1646"/>
        <v/>
      </c>
      <c r="AC2098" t="str">
        <f t="shared" si="1647"/>
        <v/>
      </c>
      <c r="AD2098" t="str">
        <f t="shared" si="1648"/>
        <v/>
      </c>
      <c r="AE2098" t="str">
        <f t="shared" si="1649"/>
        <v/>
      </c>
      <c r="BF2098" t="str">
        <f t="shared" si="1650"/>
        <v/>
      </c>
      <c r="BG2098" t="str">
        <f t="shared" si="1651"/>
        <v/>
      </c>
      <c r="BH2098" t="str">
        <f t="shared" si="1652"/>
        <v/>
      </c>
      <c r="BI2098" t="str">
        <f t="shared" si="1653"/>
        <v/>
      </c>
      <c r="BJ2098" t="str">
        <f t="shared" si="1654"/>
        <v/>
      </c>
      <c r="BK2098" t="str">
        <f t="shared" si="1655"/>
        <v/>
      </c>
      <c r="BL2098" t="str">
        <f t="shared" si="1656"/>
        <v/>
      </c>
      <c r="BM2098" t="str">
        <f t="shared" si="1657"/>
        <v/>
      </c>
      <c r="BN2098" t="str">
        <f t="shared" si="1658"/>
        <v/>
      </c>
      <c r="BO2098" t="str">
        <f t="shared" si="1659"/>
        <v/>
      </c>
      <c r="BP2098" t="str">
        <f t="shared" si="1660"/>
        <v/>
      </c>
      <c r="BQ2098" t="str">
        <f t="shared" si="1661"/>
        <v/>
      </c>
      <c r="BR2098" t="str">
        <f t="shared" si="1662"/>
        <v/>
      </c>
      <c r="BS2098" t="str">
        <f t="shared" si="1663"/>
        <v/>
      </c>
      <c r="BT2098" t="str">
        <f t="shared" si="1664"/>
        <v/>
      </c>
    </row>
    <row r="2099" spans="20:72" x14ac:dyDescent="0.25">
      <c r="T2099" t="str">
        <f t="shared" si="1640"/>
        <v/>
      </c>
      <c r="U2099" t="str">
        <f t="shared" si="1641"/>
        <v/>
      </c>
      <c r="V2099" t="str">
        <f t="shared" si="1642"/>
        <v/>
      </c>
      <c r="W2099" t="str">
        <f>IF(TRIM(INDEX(connections!$A:$A,ROW()))="","",TRIM(INDEX(connections!$A:$A,ROW())))</f>
        <v/>
      </c>
      <c r="X2099" t="str">
        <f>IF($W2099="","",TRIM(INDEX(connections!$B:$B,ROW())))</f>
        <v/>
      </c>
      <c r="Y2099" t="str">
        <f t="shared" si="1643"/>
        <v/>
      </c>
      <c r="Z2099" t="str">
        <f t="shared" si="1644"/>
        <v/>
      </c>
      <c r="AA2099" t="str">
        <f t="shared" si="1645"/>
        <v/>
      </c>
      <c r="AB2099" t="str">
        <f t="shared" si="1646"/>
        <v/>
      </c>
      <c r="AC2099" t="str">
        <f t="shared" si="1647"/>
        <v/>
      </c>
      <c r="AD2099" t="str">
        <f t="shared" si="1648"/>
        <v/>
      </c>
      <c r="AE2099" t="str">
        <f t="shared" si="1649"/>
        <v/>
      </c>
      <c r="BF2099" t="str">
        <f t="shared" si="1650"/>
        <v/>
      </c>
      <c r="BG2099" t="str">
        <f t="shared" si="1651"/>
        <v/>
      </c>
      <c r="BH2099" t="str">
        <f t="shared" si="1652"/>
        <v/>
      </c>
      <c r="BI2099" t="str">
        <f t="shared" si="1653"/>
        <v/>
      </c>
      <c r="BJ2099" t="str">
        <f t="shared" si="1654"/>
        <v/>
      </c>
      <c r="BK2099" t="str">
        <f t="shared" si="1655"/>
        <v/>
      </c>
      <c r="BL2099" t="str">
        <f t="shared" si="1656"/>
        <v/>
      </c>
      <c r="BM2099" t="str">
        <f t="shared" si="1657"/>
        <v/>
      </c>
      <c r="BN2099" t="str">
        <f t="shared" si="1658"/>
        <v/>
      </c>
      <c r="BO2099" t="str">
        <f t="shared" si="1659"/>
        <v/>
      </c>
      <c r="BP2099" t="str">
        <f t="shared" si="1660"/>
        <v/>
      </c>
      <c r="BQ2099" t="str">
        <f t="shared" si="1661"/>
        <v/>
      </c>
      <c r="BR2099" t="str">
        <f t="shared" si="1662"/>
        <v/>
      </c>
      <c r="BS2099" t="str">
        <f t="shared" si="1663"/>
        <v/>
      </c>
      <c r="BT2099" t="str">
        <f t="shared" si="1664"/>
        <v/>
      </c>
    </row>
    <row r="2100" spans="20:72" x14ac:dyDescent="0.25">
      <c r="T2100" t="str">
        <f t="shared" si="1640"/>
        <v/>
      </c>
      <c r="U2100" t="str">
        <f t="shared" si="1641"/>
        <v/>
      </c>
      <c r="V2100" t="str">
        <f t="shared" si="1642"/>
        <v/>
      </c>
      <c r="W2100" t="str">
        <f>IF(TRIM(INDEX(connections!$A:$A,ROW()))="","",TRIM(INDEX(connections!$A:$A,ROW())))</f>
        <v/>
      </c>
      <c r="X2100" t="str">
        <f>IF($W2100="","",TRIM(INDEX(connections!$B:$B,ROW())))</f>
        <v/>
      </c>
      <c r="Y2100" t="str">
        <f t="shared" si="1643"/>
        <v/>
      </c>
      <c r="Z2100" t="str">
        <f t="shared" si="1644"/>
        <v/>
      </c>
      <c r="AA2100" t="str">
        <f t="shared" si="1645"/>
        <v/>
      </c>
      <c r="AB2100" t="str">
        <f t="shared" si="1646"/>
        <v/>
      </c>
      <c r="AC2100" t="str">
        <f t="shared" si="1647"/>
        <v/>
      </c>
      <c r="AD2100" t="str">
        <f t="shared" si="1648"/>
        <v/>
      </c>
      <c r="AE2100" t="str">
        <f t="shared" si="1649"/>
        <v/>
      </c>
      <c r="BF2100" t="str">
        <f t="shared" si="1650"/>
        <v/>
      </c>
      <c r="BG2100" t="str">
        <f t="shared" si="1651"/>
        <v/>
      </c>
      <c r="BH2100" t="str">
        <f t="shared" si="1652"/>
        <v/>
      </c>
      <c r="BI2100" t="str">
        <f t="shared" si="1653"/>
        <v/>
      </c>
      <c r="BJ2100" t="str">
        <f t="shared" si="1654"/>
        <v/>
      </c>
      <c r="BK2100" t="str">
        <f t="shared" si="1655"/>
        <v/>
      </c>
      <c r="BL2100" t="str">
        <f t="shared" si="1656"/>
        <v/>
      </c>
      <c r="BM2100" t="str">
        <f t="shared" si="1657"/>
        <v/>
      </c>
      <c r="BN2100" t="str">
        <f t="shared" si="1658"/>
        <v/>
      </c>
      <c r="BO2100" t="str">
        <f t="shared" si="1659"/>
        <v/>
      </c>
      <c r="BP2100" t="str">
        <f t="shared" si="1660"/>
        <v/>
      </c>
      <c r="BQ2100" t="str">
        <f t="shared" si="1661"/>
        <v/>
      </c>
      <c r="BR2100" t="str">
        <f t="shared" si="1662"/>
        <v/>
      </c>
      <c r="BS2100" t="str">
        <f t="shared" si="1663"/>
        <v/>
      </c>
      <c r="BT2100" t="str">
        <f t="shared" si="1664"/>
        <v/>
      </c>
    </row>
    <row r="2101" spans="20:72" x14ac:dyDescent="0.25">
      <c r="T2101" t="str">
        <f t="shared" si="1640"/>
        <v/>
      </c>
      <c r="U2101" t="str">
        <f t="shared" si="1641"/>
        <v/>
      </c>
      <c r="V2101" t="str">
        <f t="shared" si="1642"/>
        <v/>
      </c>
      <c r="W2101" t="str">
        <f>IF(TRIM(INDEX(connections!$A:$A,ROW()))="","",TRIM(INDEX(connections!$A:$A,ROW())))</f>
        <v/>
      </c>
      <c r="X2101" t="str">
        <f>IF($W2101="","",TRIM(INDEX(connections!$B:$B,ROW())))</f>
        <v/>
      </c>
      <c r="Y2101" t="str">
        <f t="shared" si="1643"/>
        <v/>
      </c>
      <c r="Z2101" t="str">
        <f t="shared" si="1644"/>
        <v/>
      </c>
      <c r="AA2101" t="str">
        <f t="shared" si="1645"/>
        <v/>
      </c>
      <c r="AB2101" t="str">
        <f t="shared" si="1646"/>
        <v/>
      </c>
      <c r="AC2101" t="str">
        <f t="shared" si="1647"/>
        <v/>
      </c>
      <c r="AD2101" t="str">
        <f t="shared" si="1648"/>
        <v/>
      </c>
      <c r="AE2101" t="str">
        <f t="shared" si="1649"/>
        <v/>
      </c>
      <c r="BF2101" t="str">
        <f t="shared" si="1650"/>
        <v/>
      </c>
      <c r="BG2101" t="str">
        <f t="shared" si="1651"/>
        <v/>
      </c>
      <c r="BH2101" t="str">
        <f t="shared" si="1652"/>
        <v/>
      </c>
      <c r="BI2101" t="str">
        <f t="shared" si="1653"/>
        <v/>
      </c>
      <c r="BJ2101" t="str">
        <f t="shared" si="1654"/>
        <v/>
      </c>
      <c r="BK2101" t="str">
        <f t="shared" si="1655"/>
        <v/>
      </c>
      <c r="BL2101" t="str">
        <f t="shared" si="1656"/>
        <v/>
      </c>
      <c r="BM2101" t="str">
        <f t="shared" si="1657"/>
        <v/>
      </c>
      <c r="BN2101" t="str">
        <f t="shared" si="1658"/>
        <v/>
      </c>
      <c r="BO2101" t="str">
        <f t="shared" si="1659"/>
        <v/>
      </c>
      <c r="BP2101" t="str">
        <f t="shared" si="1660"/>
        <v/>
      </c>
      <c r="BQ2101" t="str">
        <f t="shared" si="1661"/>
        <v/>
      </c>
      <c r="BR2101" t="str">
        <f t="shared" si="1662"/>
        <v/>
      </c>
      <c r="BS2101" t="str">
        <f t="shared" si="1663"/>
        <v/>
      </c>
      <c r="BT2101" t="str">
        <f t="shared" si="1664"/>
        <v/>
      </c>
    </row>
    <row r="2102" spans="20:72" x14ac:dyDescent="0.25">
      <c r="T2102" t="str">
        <f t="shared" si="1640"/>
        <v/>
      </c>
      <c r="U2102" t="str">
        <f t="shared" si="1641"/>
        <v/>
      </c>
      <c r="V2102" t="str">
        <f t="shared" si="1642"/>
        <v/>
      </c>
      <c r="W2102" t="str">
        <f>IF(TRIM(INDEX(connections!$A:$A,ROW()))="","",TRIM(INDEX(connections!$A:$A,ROW())))</f>
        <v/>
      </c>
      <c r="X2102" t="str">
        <f>IF($W2102="","",TRIM(INDEX(connections!$B:$B,ROW())))</f>
        <v/>
      </c>
      <c r="Y2102" t="str">
        <f t="shared" si="1643"/>
        <v/>
      </c>
      <c r="Z2102" t="str">
        <f t="shared" si="1644"/>
        <v/>
      </c>
      <c r="AA2102" t="str">
        <f t="shared" si="1645"/>
        <v/>
      </c>
      <c r="AB2102" t="str">
        <f t="shared" si="1646"/>
        <v/>
      </c>
      <c r="AC2102" t="str">
        <f t="shared" si="1647"/>
        <v/>
      </c>
      <c r="AD2102" t="str">
        <f t="shared" si="1648"/>
        <v/>
      </c>
      <c r="AE2102" t="str">
        <f t="shared" si="1649"/>
        <v/>
      </c>
      <c r="BF2102" t="str">
        <f t="shared" si="1650"/>
        <v/>
      </c>
      <c r="BG2102" t="str">
        <f t="shared" si="1651"/>
        <v/>
      </c>
      <c r="BH2102" t="str">
        <f t="shared" si="1652"/>
        <v/>
      </c>
      <c r="BI2102" t="str">
        <f t="shared" si="1653"/>
        <v/>
      </c>
      <c r="BJ2102" t="str">
        <f t="shared" si="1654"/>
        <v/>
      </c>
      <c r="BK2102" t="str">
        <f t="shared" si="1655"/>
        <v/>
      </c>
      <c r="BL2102" t="str">
        <f t="shared" si="1656"/>
        <v/>
      </c>
      <c r="BM2102" t="str">
        <f t="shared" si="1657"/>
        <v/>
      </c>
      <c r="BN2102" t="str">
        <f t="shared" si="1658"/>
        <v/>
      </c>
      <c r="BO2102" t="str">
        <f t="shared" si="1659"/>
        <v/>
      </c>
      <c r="BP2102" t="str">
        <f t="shared" si="1660"/>
        <v/>
      </c>
      <c r="BQ2102" t="str">
        <f t="shared" si="1661"/>
        <v/>
      </c>
      <c r="BR2102" t="str">
        <f t="shared" si="1662"/>
        <v/>
      </c>
      <c r="BS2102" t="str">
        <f t="shared" si="1663"/>
        <v/>
      </c>
      <c r="BT2102" t="str">
        <f t="shared" si="1664"/>
        <v/>
      </c>
    </row>
    <row r="2103" spans="20:72" x14ac:dyDescent="0.25">
      <c r="T2103" t="str">
        <f t="shared" si="1640"/>
        <v/>
      </c>
      <c r="U2103" t="str">
        <f t="shared" si="1641"/>
        <v/>
      </c>
      <c r="V2103" t="str">
        <f t="shared" si="1642"/>
        <v/>
      </c>
      <c r="W2103" t="str">
        <f>IF(TRIM(INDEX(connections!$A:$A,ROW()))="","",TRIM(INDEX(connections!$A:$A,ROW())))</f>
        <v/>
      </c>
      <c r="X2103" t="str">
        <f>IF($W2103="","",TRIM(INDEX(connections!$B:$B,ROW())))</f>
        <v/>
      </c>
      <c r="Y2103" t="str">
        <f t="shared" si="1643"/>
        <v/>
      </c>
      <c r="Z2103" t="str">
        <f t="shared" si="1644"/>
        <v/>
      </c>
      <c r="AA2103" t="str">
        <f t="shared" si="1645"/>
        <v/>
      </c>
      <c r="AB2103" t="str">
        <f t="shared" si="1646"/>
        <v/>
      </c>
      <c r="AC2103" t="str">
        <f t="shared" si="1647"/>
        <v/>
      </c>
      <c r="AD2103" t="str">
        <f t="shared" si="1648"/>
        <v/>
      </c>
      <c r="AE2103" t="str">
        <f t="shared" si="1649"/>
        <v/>
      </c>
      <c r="BF2103" t="str">
        <f t="shared" si="1650"/>
        <v/>
      </c>
      <c r="BG2103" t="str">
        <f t="shared" si="1651"/>
        <v/>
      </c>
      <c r="BH2103" t="str">
        <f t="shared" si="1652"/>
        <v/>
      </c>
      <c r="BI2103" t="str">
        <f t="shared" si="1653"/>
        <v/>
      </c>
      <c r="BJ2103" t="str">
        <f t="shared" si="1654"/>
        <v/>
      </c>
      <c r="BK2103" t="str">
        <f t="shared" si="1655"/>
        <v/>
      </c>
      <c r="BL2103" t="str">
        <f t="shared" si="1656"/>
        <v/>
      </c>
      <c r="BM2103" t="str">
        <f t="shared" si="1657"/>
        <v/>
      </c>
      <c r="BN2103" t="str">
        <f t="shared" si="1658"/>
        <v/>
      </c>
      <c r="BO2103" t="str">
        <f t="shared" si="1659"/>
        <v/>
      </c>
      <c r="BP2103" t="str">
        <f t="shared" si="1660"/>
        <v/>
      </c>
      <c r="BQ2103" t="str">
        <f t="shared" si="1661"/>
        <v/>
      </c>
      <c r="BR2103" t="str">
        <f t="shared" si="1662"/>
        <v/>
      </c>
      <c r="BS2103" t="str">
        <f t="shared" si="1663"/>
        <v/>
      </c>
      <c r="BT2103" t="str">
        <f t="shared" si="1664"/>
        <v/>
      </c>
    </row>
    <row r="2104" spans="20:72" x14ac:dyDescent="0.25">
      <c r="T2104" t="str">
        <f t="shared" si="1640"/>
        <v/>
      </c>
      <c r="U2104" t="str">
        <f t="shared" si="1641"/>
        <v/>
      </c>
      <c r="V2104" t="str">
        <f t="shared" si="1642"/>
        <v/>
      </c>
      <c r="W2104" t="str">
        <f>IF(TRIM(INDEX(connections!$A:$A,ROW()))="","",TRIM(INDEX(connections!$A:$A,ROW())))</f>
        <v/>
      </c>
      <c r="X2104" t="str">
        <f>IF($W2104="","",TRIM(INDEX(connections!$B:$B,ROW())))</f>
        <v/>
      </c>
      <c r="Y2104" t="str">
        <f t="shared" si="1643"/>
        <v/>
      </c>
      <c r="Z2104" t="str">
        <f t="shared" si="1644"/>
        <v/>
      </c>
      <c r="AA2104" t="str">
        <f t="shared" si="1645"/>
        <v/>
      </c>
      <c r="AB2104" t="str">
        <f t="shared" si="1646"/>
        <v/>
      </c>
      <c r="AC2104" t="str">
        <f t="shared" si="1647"/>
        <v/>
      </c>
      <c r="AD2104" t="str">
        <f t="shared" si="1648"/>
        <v/>
      </c>
      <c r="AE2104" t="str">
        <f t="shared" si="1649"/>
        <v/>
      </c>
      <c r="BF2104" t="str">
        <f t="shared" si="1650"/>
        <v/>
      </c>
      <c r="BG2104" t="str">
        <f t="shared" si="1651"/>
        <v/>
      </c>
      <c r="BH2104" t="str">
        <f t="shared" si="1652"/>
        <v/>
      </c>
      <c r="BI2104" t="str">
        <f t="shared" si="1653"/>
        <v/>
      </c>
      <c r="BJ2104" t="str">
        <f t="shared" si="1654"/>
        <v/>
      </c>
      <c r="BK2104" t="str">
        <f t="shared" si="1655"/>
        <v/>
      </c>
      <c r="BL2104" t="str">
        <f t="shared" si="1656"/>
        <v/>
      </c>
      <c r="BM2104" t="str">
        <f t="shared" si="1657"/>
        <v/>
      </c>
      <c r="BN2104" t="str">
        <f t="shared" si="1658"/>
        <v/>
      </c>
      <c r="BO2104" t="str">
        <f t="shared" si="1659"/>
        <v/>
      </c>
      <c r="BP2104" t="str">
        <f t="shared" si="1660"/>
        <v/>
      </c>
      <c r="BQ2104" t="str">
        <f t="shared" si="1661"/>
        <v/>
      </c>
      <c r="BR2104" t="str">
        <f t="shared" si="1662"/>
        <v/>
      </c>
      <c r="BS2104" t="str">
        <f t="shared" si="1663"/>
        <v/>
      </c>
      <c r="BT2104" t="str">
        <f t="shared" si="1664"/>
        <v/>
      </c>
    </row>
    <row r="2105" spans="20:72" x14ac:dyDescent="0.25">
      <c r="T2105" t="str">
        <f t="shared" si="1640"/>
        <v/>
      </c>
      <c r="U2105" t="str">
        <f t="shared" si="1641"/>
        <v/>
      </c>
      <c r="V2105" t="str">
        <f t="shared" si="1642"/>
        <v/>
      </c>
      <c r="W2105" t="str">
        <f>IF(TRIM(INDEX(connections!$A:$A,ROW()))="","",TRIM(INDEX(connections!$A:$A,ROW())))</f>
        <v/>
      </c>
      <c r="X2105" t="str">
        <f>IF($W2105="","",TRIM(INDEX(connections!$B:$B,ROW())))</f>
        <v/>
      </c>
      <c r="Y2105" t="str">
        <f t="shared" si="1643"/>
        <v/>
      </c>
      <c r="Z2105" t="str">
        <f t="shared" si="1644"/>
        <v/>
      </c>
      <c r="AA2105" t="str">
        <f t="shared" si="1645"/>
        <v/>
      </c>
      <c r="AB2105" t="str">
        <f t="shared" si="1646"/>
        <v/>
      </c>
      <c r="AC2105" t="str">
        <f t="shared" si="1647"/>
        <v/>
      </c>
      <c r="AD2105" t="str">
        <f t="shared" si="1648"/>
        <v/>
      </c>
      <c r="AE2105" t="str">
        <f t="shared" si="1649"/>
        <v/>
      </c>
      <c r="BF2105" t="str">
        <f t="shared" si="1650"/>
        <v/>
      </c>
      <c r="BG2105" t="str">
        <f t="shared" si="1651"/>
        <v/>
      </c>
      <c r="BH2105" t="str">
        <f t="shared" si="1652"/>
        <v/>
      </c>
      <c r="BI2105" t="str">
        <f t="shared" si="1653"/>
        <v/>
      </c>
      <c r="BJ2105" t="str">
        <f t="shared" si="1654"/>
        <v/>
      </c>
      <c r="BK2105" t="str">
        <f t="shared" si="1655"/>
        <v/>
      </c>
      <c r="BL2105" t="str">
        <f t="shared" si="1656"/>
        <v/>
      </c>
      <c r="BM2105" t="str">
        <f t="shared" si="1657"/>
        <v/>
      </c>
      <c r="BN2105" t="str">
        <f t="shared" si="1658"/>
        <v/>
      </c>
      <c r="BO2105" t="str">
        <f t="shared" si="1659"/>
        <v/>
      </c>
      <c r="BP2105" t="str">
        <f t="shared" si="1660"/>
        <v/>
      </c>
      <c r="BQ2105" t="str">
        <f t="shared" si="1661"/>
        <v/>
      </c>
      <c r="BR2105" t="str">
        <f t="shared" si="1662"/>
        <v/>
      </c>
      <c r="BS2105" t="str">
        <f t="shared" si="1663"/>
        <v/>
      </c>
      <c r="BT2105" t="str">
        <f t="shared" si="1664"/>
        <v/>
      </c>
    </row>
    <row r="2106" spans="20:72" x14ac:dyDescent="0.25">
      <c r="T2106" t="str">
        <f t="shared" si="1640"/>
        <v/>
      </c>
      <c r="U2106" t="str">
        <f t="shared" si="1641"/>
        <v/>
      </c>
      <c r="V2106" t="str">
        <f t="shared" si="1642"/>
        <v/>
      </c>
      <c r="W2106" t="str">
        <f>IF(TRIM(INDEX(connections!$A:$A,ROW()))="","",TRIM(INDEX(connections!$A:$A,ROW())))</f>
        <v/>
      </c>
      <c r="X2106" t="str">
        <f>IF($W2106="","",TRIM(INDEX(connections!$B:$B,ROW())))</f>
        <v/>
      </c>
      <c r="Y2106" t="str">
        <f t="shared" si="1643"/>
        <v/>
      </c>
      <c r="Z2106" t="str">
        <f t="shared" si="1644"/>
        <v/>
      </c>
      <c r="AA2106" t="str">
        <f t="shared" si="1645"/>
        <v/>
      </c>
      <c r="AB2106" t="str">
        <f t="shared" si="1646"/>
        <v/>
      </c>
      <c r="AC2106" t="str">
        <f t="shared" si="1647"/>
        <v/>
      </c>
      <c r="AD2106" t="str">
        <f t="shared" si="1648"/>
        <v/>
      </c>
      <c r="AE2106" t="str">
        <f t="shared" si="1649"/>
        <v/>
      </c>
      <c r="BF2106" t="str">
        <f t="shared" si="1650"/>
        <v/>
      </c>
      <c r="BG2106" t="str">
        <f t="shared" si="1651"/>
        <v/>
      </c>
      <c r="BH2106" t="str">
        <f t="shared" si="1652"/>
        <v/>
      </c>
      <c r="BI2106" t="str">
        <f t="shared" si="1653"/>
        <v/>
      </c>
      <c r="BJ2106" t="str">
        <f t="shared" si="1654"/>
        <v/>
      </c>
      <c r="BK2106" t="str">
        <f t="shared" si="1655"/>
        <v/>
      </c>
      <c r="BL2106" t="str">
        <f t="shared" si="1656"/>
        <v/>
      </c>
      <c r="BM2106" t="str">
        <f t="shared" si="1657"/>
        <v/>
      </c>
      <c r="BN2106" t="str">
        <f t="shared" si="1658"/>
        <v/>
      </c>
      <c r="BO2106" t="str">
        <f t="shared" si="1659"/>
        <v/>
      </c>
      <c r="BP2106" t="str">
        <f t="shared" si="1660"/>
        <v/>
      </c>
      <c r="BQ2106" t="str">
        <f t="shared" si="1661"/>
        <v/>
      </c>
      <c r="BR2106" t="str">
        <f t="shared" si="1662"/>
        <v/>
      </c>
      <c r="BS2106" t="str">
        <f t="shared" si="1663"/>
        <v/>
      </c>
      <c r="BT2106" t="str">
        <f t="shared" si="1664"/>
        <v/>
      </c>
    </row>
    <row r="2107" spans="20:72" x14ac:dyDescent="0.25">
      <c r="T2107" t="str">
        <f t="shared" si="1640"/>
        <v/>
      </c>
      <c r="U2107" t="str">
        <f t="shared" si="1641"/>
        <v/>
      </c>
      <c r="V2107" t="str">
        <f t="shared" si="1642"/>
        <v/>
      </c>
      <c r="W2107" t="str">
        <f>IF(TRIM(INDEX(connections!$A:$A,ROW()))="","",TRIM(INDEX(connections!$A:$A,ROW())))</f>
        <v/>
      </c>
      <c r="X2107" t="str">
        <f>IF($W2107="","",TRIM(INDEX(connections!$B:$B,ROW())))</f>
        <v/>
      </c>
      <c r="Y2107" t="str">
        <f t="shared" si="1643"/>
        <v/>
      </c>
      <c r="Z2107" t="str">
        <f t="shared" si="1644"/>
        <v/>
      </c>
      <c r="AA2107" t="str">
        <f t="shared" si="1645"/>
        <v/>
      </c>
      <c r="AB2107" t="str">
        <f t="shared" si="1646"/>
        <v/>
      </c>
      <c r="AC2107" t="str">
        <f t="shared" si="1647"/>
        <v/>
      </c>
      <c r="AD2107" t="str">
        <f t="shared" si="1648"/>
        <v/>
      </c>
      <c r="AE2107" t="str">
        <f t="shared" si="1649"/>
        <v/>
      </c>
      <c r="BF2107" t="str">
        <f t="shared" si="1650"/>
        <v/>
      </c>
      <c r="BG2107" t="str">
        <f t="shared" si="1651"/>
        <v/>
      </c>
      <c r="BH2107" t="str">
        <f t="shared" si="1652"/>
        <v/>
      </c>
      <c r="BI2107" t="str">
        <f t="shared" si="1653"/>
        <v/>
      </c>
      <c r="BJ2107" t="str">
        <f t="shared" si="1654"/>
        <v/>
      </c>
      <c r="BK2107" t="str">
        <f t="shared" si="1655"/>
        <v/>
      </c>
      <c r="BL2107" t="str">
        <f t="shared" si="1656"/>
        <v/>
      </c>
      <c r="BM2107" t="str">
        <f t="shared" si="1657"/>
        <v/>
      </c>
      <c r="BN2107" t="str">
        <f t="shared" si="1658"/>
        <v/>
      </c>
      <c r="BO2107" t="str">
        <f t="shared" si="1659"/>
        <v/>
      </c>
      <c r="BP2107" t="str">
        <f t="shared" si="1660"/>
        <v/>
      </c>
      <c r="BQ2107" t="str">
        <f t="shared" si="1661"/>
        <v/>
      </c>
      <c r="BR2107" t="str">
        <f t="shared" si="1662"/>
        <v/>
      </c>
      <c r="BS2107" t="str">
        <f t="shared" si="1663"/>
        <v/>
      </c>
      <c r="BT2107" t="str">
        <f t="shared" si="1664"/>
        <v/>
      </c>
    </row>
    <row r="2108" spans="20:72" x14ac:dyDescent="0.25">
      <c r="T2108" t="str">
        <f t="shared" si="1640"/>
        <v/>
      </c>
      <c r="U2108" t="str">
        <f t="shared" si="1641"/>
        <v/>
      </c>
      <c r="V2108" t="str">
        <f t="shared" si="1642"/>
        <v/>
      </c>
      <c r="W2108" t="str">
        <f>IF(TRIM(INDEX(connections!$A:$A,ROW()))="","",TRIM(INDEX(connections!$A:$A,ROW())))</f>
        <v/>
      </c>
      <c r="X2108" t="str">
        <f>IF($W2108="","",TRIM(INDEX(connections!$B:$B,ROW())))</f>
        <v/>
      </c>
      <c r="Y2108" t="str">
        <f t="shared" si="1643"/>
        <v/>
      </c>
      <c r="Z2108" t="str">
        <f t="shared" si="1644"/>
        <v/>
      </c>
      <c r="AA2108" t="str">
        <f t="shared" si="1645"/>
        <v/>
      </c>
      <c r="AB2108" t="str">
        <f t="shared" si="1646"/>
        <v/>
      </c>
      <c r="AC2108" t="str">
        <f t="shared" si="1647"/>
        <v/>
      </c>
      <c r="AD2108" t="str">
        <f t="shared" si="1648"/>
        <v/>
      </c>
      <c r="AE2108" t="str">
        <f t="shared" si="1649"/>
        <v/>
      </c>
      <c r="BF2108" t="str">
        <f t="shared" si="1650"/>
        <v/>
      </c>
      <c r="BG2108" t="str">
        <f t="shared" si="1651"/>
        <v/>
      </c>
      <c r="BH2108" t="str">
        <f t="shared" si="1652"/>
        <v/>
      </c>
      <c r="BI2108" t="str">
        <f t="shared" si="1653"/>
        <v/>
      </c>
      <c r="BJ2108" t="str">
        <f t="shared" si="1654"/>
        <v/>
      </c>
      <c r="BK2108" t="str">
        <f t="shared" si="1655"/>
        <v/>
      </c>
      <c r="BL2108" t="str">
        <f t="shared" si="1656"/>
        <v/>
      </c>
      <c r="BM2108" t="str">
        <f t="shared" si="1657"/>
        <v/>
      </c>
      <c r="BN2108" t="str">
        <f t="shared" si="1658"/>
        <v/>
      </c>
      <c r="BO2108" t="str">
        <f t="shared" si="1659"/>
        <v/>
      </c>
      <c r="BP2108" t="str">
        <f t="shared" si="1660"/>
        <v/>
      </c>
      <c r="BQ2108" t="str">
        <f t="shared" si="1661"/>
        <v/>
      </c>
      <c r="BR2108" t="str">
        <f t="shared" si="1662"/>
        <v/>
      </c>
      <c r="BS2108" t="str">
        <f t="shared" si="1663"/>
        <v/>
      </c>
      <c r="BT2108" t="str">
        <f t="shared" si="1664"/>
        <v/>
      </c>
    </row>
    <row r="2109" spans="20:72" x14ac:dyDescent="0.25">
      <c r="T2109" t="str">
        <f t="shared" si="1640"/>
        <v/>
      </c>
      <c r="U2109" t="str">
        <f t="shared" si="1641"/>
        <v/>
      </c>
      <c r="V2109" t="str">
        <f t="shared" si="1642"/>
        <v/>
      </c>
      <c r="W2109" t="str">
        <f>IF(TRIM(INDEX(connections!$A:$A,ROW()))="","",TRIM(INDEX(connections!$A:$A,ROW())))</f>
        <v/>
      </c>
      <c r="X2109" t="str">
        <f>IF($W2109="","",TRIM(INDEX(connections!$B:$B,ROW())))</f>
        <v/>
      </c>
      <c r="Y2109" t="str">
        <f t="shared" si="1643"/>
        <v/>
      </c>
      <c r="Z2109" t="str">
        <f t="shared" si="1644"/>
        <v/>
      </c>
      <c r="AA2109" t="str">
        <f t="shared" si="1645"/>
        <v/>
      </c>
      <c r="AB2109" t="str">
        <f t="shared" si="1646"/>
        <v/>
      </c>
      <c r="AC2109" t="str">
        <f t="shared" si="1647"/>
        <v/>
      </c>
      <c r="AD2109" t="str">
        <f t="shared" si="1648"/>
        <v/>
      </c>
      <c r="AE2109" t="str">
        <f t="shared" si="1649"/>
        <v/>
      </c>
      <c r="BF2109" t="str">
        <f t="shared" si="1650"/>
        <v/>
      </c>
      <c r="BG2109" t="str">
        <f t="shared" si="1651"/>
        <v/>
      </c>
      <c r="BH2109" t="str">
        <f t="shared" si="1652"/>
        <v/>
      </c>
      <c r="BI2109" t="str">
        <f t="shared" si="1653"/>
        <v/>
      </c>
      <c r="BJ2109" t="str">
        <f t="shared" si="1654"/>
        <v/>
      </c>
      <c r="BK2109" t="str">
        <f t="shared" si="1655"/>
        <v/>
      </c>
      <c r="BL2109" t="str">
        <f t="shared" si="1656"/>
        <v/>
      </c>
      <c r="BM2109" t="str">
        <f t="shared" si="1657"/>
        <v/>
      </c>
      <c r="BN2109" t="str">
        <f t="shared" si="1658"/>
        <v/>
      </c>
      <c r="BO2109" t="str">
        <f t="shared" si="1659"/>
        <v/>
      </c>
      <c r="BP2109" t="str">
        <f t="shared" si="1660"/>
        <v/>
      </c>
      <c r="BQ2109" t="str">
        <f t="shared" si="1661"/>
        <v/>
      </c>
      <c r="BR2109" t="str">
        <f t="shared" si="1662"/>
        <v/>
      </c>
      <c r="BS2109" t="str">
        <f t="shared" si="1663"/>
        <v/>
      </c>
      <c r="BT2109" t="str">
        <f t="shared" si="1664"/>
        <v/>
      </c>
    </row>
    <row r="2110" spans="20:72" x14ac:dyDescent="0.25">
      <c r="T2110" t="str">
        <f t="shared" si="1640"/>
        <v/>
      </c>
      <c r="U2110" t="str">
        <f t="shared" si="1641"/>
        <v/>
      </c>
      <c r="V2110" t="str">
        <f t="shared" si="1642"/>
        <v/>
      </c>
      <c r="W2110" t="str">
        <f>IF(TRIM(INDEX(connections!$A:$A,ROW()))="","",TRIM(INDEX(connections!$A:$A,ROW())))</f>
        <v/>
      </c>
      <c r="X2110" t="str">
        <f>IF($W2110="","",TRIM(INDEX(connections!$B:$B,ROW())))</f>
        <v/>
      </c>
      <c r="Y2110" t="str">
        <f t="shared" si="1643"/>
        <v/>
      </c>
      <c r="Z2110" t="str">
        <f t="shared" si="1644"/>
        <v/>
      </c>
      <c r="AA2110" t="str">
        <f t="shared" si="1645"/>
        <v/>
      </c>
      <c r="AB2110" t="str">
        <f t="shared" si="1646"/>
        <v/>
      </c>
      <c r="AC2110" t="str">
        <f t="shared" si="1647"/>
        <v/>
      </c>
      <c r="AD2110" t="str">
        <f t="shared" si="1648"/>
        <v/>
      </c>
      <c r="AE2110" t="str">
        <f t="shared" si="1649"/>
        <v/>
      </c>
      <c r="BF2110" t="str">
        <f t="shared" si="1650"/>
        <v/>
      </c>
      <c r="BG2110" t="str">
        <f t="shared" si="1651"/>
        <v/>
      </c>
      <c r="BH2110" t="str">
        <f t="shared" si="1652"/>
        <v/>
      </c>
      <c r="BI2110" t="str">
        <f t="shared" si="1653"/>
        <v/>
      </c>
      <c r="BJ2110" t="str">
        <f t="shared" si="1654"/>
        <v/>
      </c>
      <c r="BK2110" t="str">
        <f t="shared" si="1655"/>
        <v/>
      </c>
      <c r="BL2110" t="str">
        <f t="shared" si="1656"/>
        <v/>
      </c>
      <c r="BM2110" t="str">
        <f t="shared" si="1657"/>
        <v/>
      </c>
      <c r="BN2110" t="str">
        <f t="shared" si="1658"/>
        <v/>
      </c>
      <c r="BO2110" t="str">
        <f t="shared" si="1659"/>
        <v/>
      </c>
      <c r="BP2110" t="str">
        <f t="shared" si="1660"/>
        <v/>
      </c>
      <c r="BQ2110" t="str">
        <f t="shared" si="1661"/>
        <v/>
      </c>
      <c r="BR2110" t="str">
        <f t="shared" si="1662"/>
        <v/>
      </c>
      <c r="BS2110" t="str">
        <f t="shared" si="1663"/>
        <v/>
      </c>
      <c r="BT2110" t="str">
        <f t="shared" si="1664"/>
        <v/>
      </c>
    </row>
    <row r="2111" spans="20:72" x14ac:dyDescent="0.25">
      <c r="T2111" t="str">
        <f t="shared" si="1640"/>
        <v/>
      </c>
      <c r="U2111" t="str">
        <f t="shared" si="1641"/>
        <v/>
      </c>
      <c r="V2111" t="str">
        <f t="shared" si="1642"/>
        <v/>
      </c>
      <c r="W2111" t="str">
        <f>IF(TRIM(INDEX(connections!$A:$A,ROW()))="","",TRIM(INDEX(connections!$A:$A,ROW())))</f>
        <v/>
      </c>
      <c r="X2111" t="str">
        <f>IF($W2111="","",TRIM(INDEX(connections!$B:$B,ROW())))</f>
        <v/>
      </c>
      <c r="Y2111" t="str">
        <f t="shared" si="1643"/>
        <v/>
      </c>
      <c r="Z2111" t="str">
        <f t="shared" si="1644"/>
        <v/>
      </c>
      <c r="AA2111" t="str">
        <f t="shared" si="1645"/>
        <v/>
      </c>
      <c r="AB2111" t="str">
        <f t="shared" si="1646"/>
        <v/>
      </c>
      <c r="AC2111" t="str">
        <f t="shared" si="1647"/>
        <v/>
      </c>
      <c r="AD2111" t="str">
        <f t="shared" si="1648"/>
        <v/>
      </c>
      <c r="AE2111" t="str">
        <f t="shared" si="1649"/>
        <v/>
      </c>
      <c r="BF2111" t="str">
        <f t="shared" si="1650"/>
        <v/>
      </c>
      <c r="BG2111" t="str">
        <f t="shared" si="1651"/>
        <v/>
      </c>
      <c r="BH2111" t="str">
        <f t="shared" si="1652"/>
        <v/>
      </c>
      <c r="BI2111" t="str">
        <f t="shared" si="1653"/>
        <v/>
      </c>
      <c r="BJ2111" t="str">
        <f t="shared" si="1654"/>
        <v/>
      </c>
      <c r="BK2111" t="str">
        <f t="shared" si="1655"/>
        <v/>
      </c>
      <c r="BL2111" t="str">
        <f t="shared" si="1656"/>
        <v/>
      </c>
      <c r="BM2111" t="str">
        <f t="shared" si="1657"/>
        <v/>
      </c>
      <c r="BN2111" t="str">
        <f t="shared" si="1658"/>
        <v/>
      </c>
      <c r="BO2111" t="str">
        <f t="shared" si="1659"/>
        <v/>
      </c>
      <c r="BP2111" t="str">
        <f t="shared" si="1660"/>
        <v/>
      </c>
      <c r="BQ2111" t="str">
        <f t="shared" si="1661"/>
        <v/>
      </c>
      <c r="BR2111" t="str">
        <f t="shared" si="1662"/>
        <v/>
      </c>
      <c r="BS2111" t="str">
        <f t="shared" si="1663"/>
        <v/>
      </c>
      <c r="BT2111" t="str">
        <f t="shared" si="1664"/>
        <v/>
      </c>
    </row>
    <row r="2112" spans="20:72" x14ac:dyDescent="0.25">
      <c r="T2112" t="str">
        <f t="shared" si="1640"/>
        <v/>
      </c>
      <c r="U2112" t="str">
        <f t="shared" si="1641"/>
        <v/>
      </c>
      <c r="V2112" t="str">
        <f t="shared" si="1642"/>
        <v/>
      </c>
      <c r="W2112" t="str">
        <f>IF(TRIM(INDEX(connections!$A:$A,ROW()))="","",TRIM(INDEX(connections!$A:$A,ROW())))</f>
        <v/>
      </c>
      <c r="X2112" t="str">
        <f>IF($W2112="","",TRIM(INDEX(connections!$B:$B,ROW())))</f>
        <v/>
      </c>
      <c r="Y2112" t="str">
        <f t="shared" si="1643"/>
        <v/>
      </c>
      <c r="Z2112" t="str">
        <f t="shared" si="1644"/>
        <v/>
      </c>
      <c r="AA2112" t="str">
        <f t="shared" si="1645"/>
        <v/>
      </c>
      <c r="AB2112" t="str">
        <f t="shared" si="1646"/>
        <v/>
      </c>
      <c r="AC2112" t="str">
        <f t="shared" si="1647"/>
        <v/>
      </c>
      <c r="AD2112" t="str">
        <f t="shared" si="1648"/>
        <v/>
      </c>
      <c r="AE2112" t="str">
        <f t="shared" si="1649"/>
        <v/>
      </c>
      <c r="BF2112" t="str">
        <f t="shared" si="1650"/>
        <v/>
      </c>
      <c r="BG2112" t="str">
        <f t="shared" si="1651"/>
        <v/>
      </c>
      <c r="BH2112" t="str">
        <f t="shared" si="1652"/>
        <v/>
      </c>
      <c r="BI2112" t="str">
        <f t="shared" si="1653"/>
        <v/>
      </c>
      <c r="BJ2112" t="str">
        <f t="shared" si="1654"/>
        <v/>
      </c>
      <c r="BK2112" t="str">
        <f t="shared" si="1655"/>
        <v/>
      </c>
      <c r="BL2112" t="str">
        <f t="shared" si="1656"/>
        <v/>
      </c>
      <c r="BM2112" t="str">
        <f t="shared" si="1657"/>
        <v/>
      </c>
      <c r="BN2112" t="str">
        <f t="shared" si="1658"/>
        <v/>
      </c>
      <c r="BO2112" t="str">
        <f t="shared" si="1659"/>
        <v/>
      </c>
      <c r="BP2112" t="str">
        <f t="shared" si="1660"/>
        <v/>
      </c>
      <c r="BQ2112" t="str">
        <f t="shared" si="1661"/>
        <v/>
      </c>
      <c r="BR2112" t="str">
        <f t="shared" si="1662"/>
        <v/>
      </c>
      <c r="BS2112" t="str">
        <f t="shared" si="1663"/>
        <v/>
      </c>
      <c r="BT2112" t="str">
        <f t="shared" si="1664"/>
        <v/>
      </c>
    </row>
    <row r="2113" spans="20:72" x14ac:dyDescent="0.25">
      <c r="T2113" t="str">
        <f t="shared" si="1640"/>
        <v/>
      </c>
      <c r="U2113" t="str">
        <f t="shared" si="1641"/>
        <v/>
      </c>
      <c r="V2113" t="str">
        <f t="shared" si="1642"/>
        <v/>
      </c>
      <c r="W2113" t="str">
        <f>IF(TRIM(INDEX(connections!$A:$A,ROW()))="","",TRIM(INDEX(connections!$A:$A,ROW())))</f>
        <v/>
      </c>
      <c r="X2113" t="str">
        <f>IF($W2113="","",TRIM(INDEX(connections!$B:$B,ROW())))</f>
        <v/>
      </c>
      <c r="Y2113" t="str">
        <f t="shared" si="1643"/>
        <v/>
      </c>
      <c r="Z2113" t="str">
        <f t="shared" si="1644"/>
        <v/>
      </c>
      <c r="AA2113" t="str">
        <f t="shared" si="1645"/>
        <v/>
      </c>
      <c r="AB2113" t="str">
        <f t="shared" si="1646"/>
        <v/>
      </c>
      <c r="AC2113" t="str">
        <f t="shared" si="1647"/>
        <v/>
      </c>
      <c r="AD2113" t="str">
        <f t="shared" si="1648"/>
        <v/>
      </c>
      <c r="AE2113" t="str">
        <f t="shared" si="1649"/>
        <v/>
      </c>
      <c r="BF2113" t="str">
        <f t="shared" si="1650"/>
        <v/>
      </c>
      <c r="BG2113" t="str">
        <f t="shared" si="1651"/>
        <v/>
      </c>
      <c r="BH2113" t="str">
        <f t="shared" si="1652"/>
        <v/>
      </c>
      <c r="BI2113" t="str">
        <f t="shared" si="1653"/>
        <v/>
      </c>
      <c r="BJ2113" t="str">
        <f t="shared" si="1654"/>
        <v/>
      </c>
      <c r="BK2113" t="str">
        <f t="shared" si="1655"/>
        <v/>
      </c>
      <c r="BL2113" t="str">
        <f t="shared" si="1656"/>
        <v/>
      </c>
      <c r="BM2113" t="str">
        <f t="shared" si="1657"/>
        <v/>
      </c>
      <c r="BN2113" t="str">
        <f t="shared" si="1658"/>
        <v/>
      </c>
      <c r="BO2113" t="str">
        <f t="shared" si="1659"/>
        <v/>
      </c>
      <c r="BP2113" t="str">
        <f t="shared" si="1660"/>
        <v/>
      </c>
      <c r="BQ2113" t="str">
        <f t="shared" si="1661"/>
        <v/>
      </c>
      <c r="BR2113" t="str">
        <f t="shared" si="1662"/>
        <v/>
      </c>
      <c r="BS2113" t="str">
        <f t="shared" si="1663"/>
        <v/>
      </c>
      <c r="BT2113" t="str">
        <f t="shared" si="1664"/>
        <v/>
      </c>
    </row>
    <row r="2114" spans="20:72" x14ac:dyDescent="0.25">
      <c r="T2114" t="str">
        <f t="shared" ref="T2114:T2177" si="1665">IF($Y2114="","",INDEX($B$2:$B$1500,$Y2114))</f>
        <v/>
      </c>
      <c r="U2114" t="str">
        <f t="shared" ref="U2114:U2177" si="1666">IF($Z2114="","",INDEX($B$2:$B$1500,$Z2114))</f>
        <v/>
      </c>
      <c r="V2114" t="str">
        <f t="shared" ref="V2114:V2177" si="1667">IF(OR($T2114="",$U2114=""),"",$U2114-$T2114)</f>
        <v/>
      </c>
      <c r="W2114" t="str">
        <f>IF(TRIM(INDEX(connections!$A:$A,ROW()))="","",TRIM(INDEX(connections!$A:$A,ROW())))</f>
        <v/>
      </c>
      <c r="X2114" t="str">
        <f>IF($W2114="","",TRIM(INDEX(connections!$B:$B,ROW())))</f>
        <v/>
      </c>
      <c r="Y2114" t="str">
        <f t="shared" ref="Y2114:Y2177" si="1668">IF($W2114="","",IFERROR(MATCH($W2114,$A$2:$A$1500,0),""))</f>
        <v/>
      </c>
      <c r="Z2114" t="str">
        <f t="shared" ref="Z2114:Z2177" si="1669">IF($X2114="","",IFERROR(MATCH($X2114,$A$2:$A$1500,0),""))</f>
        <v/>
      </c>
      <c r="AA2114" t="str">
        <f t="shared" ref="AA2114:AA2177" si="1670">IF($Y2114="","",INDEX($P$2:$P$1500,$Y2114))</f>
        <v/>
      </c>
      <c r="AB2114" t="str">
        <f t="shared" ref="AB2114:AB2177" si="1671">IF($Z2114="","",INDEX($P$2:$P$1500,$Z2114))</f>
        <v/>
      </c>
      <c r="AC2114" t="str">
        <f t="shared" ref="AC2114:AC2177" si="1672">IF(AND($AA2114="Yes",$AB2114="Yes"),1,"")</f>
        <v/>
      </c>
      <c r="AD2114" t="str">
        <f t="shared" ref="AD2114:AD2177" si="1673">IF(OR($Y2114="",$Z2114=""),"",IF(INDEX($C$2:$C$1500,$Y2114)=INDEX($C$2:$C$1500,$Z2114),0,1))</f>
        <v/>
      </c>
      <c r="AE2114" t="str">
        <f t="shared" ref="AE2114:AE2177" si="1674">IF($AC2114&lt;&gt;1,"",IF(AND(INDEX($AG$2:$AG$1500,$Y2114)=1,INDEX($AG$2:$AG$1500,$Z2114)=1),1,""))</f>
        <v/>
      </c>
      <c r="BF2114" t="str">
        <f t="shared" ref="BF2114:BF2177" si="1675">IF($Z2114="","",INDEX($AO$2:$AO$1500,$Z2114))</f>
        <v/>
      </c>
      <c r="BG2114" t="str">
        <f t="shared" ref="BG2114:BG2177" si="1676">IF($Z2114="","",INDEX($AP$2:$AP$1500,$Z2114))</f>
        <v/>
      </c>
      <c r="BH2114" t="str">
        <f t="shared" ref="BH2114:BH2177" si="1677">IF($Z2114="","",INDEX($AQ$2:$AQ$1500,$Z2114))</f>
        <v/>
      </c>
      <c r="BI2114" t="str">
        <f t="shared" ref="BI2114:BI2177" si="1678">IF($Z2114="","",INDEX($AR$2:$AR$1500,$Z2114))</f>
        <v/>
      </c>
      <c r="BJ2114" t="str">
        <f t="shared" ref="BJ2114:BJ2177" si="1679">IF($Z2114="","",INDEX($AS$2:$AS$1500,$Z2114))</f>
        <v/>
      </c>
      <c r="BK2114" t="str">
        <f t="shared" ref="BK2114:BK2177" si="1680">IF($Z2114="","",INDEX($AT$2:$AT$1500,$Z2114))</f>
        <v/>
      </c>
      <c r="BL2114" t="str">
        <f t="shared" ref="BL2114:BL2177" si="1681">IF($Z2114="","",INDEX($AU$2:$AU$1500,$Z2114))</f>
        <v/>
      </c>
      <c r="BM2114" t="str">
        <f t="shared" ref="BM2114:BM2177" si="1682">IF($Z2114="","",INDEX($AV$2:$AV$1500,$Z2114))</f>
        <v/>
      </c>
      <c r="BN2114" t="str">
        <f t="shared" ref="BN2114:BN2177" si="1683">IF($Z2114="","",INDEX($AW$2:$AW$1500,$Z2114))</f>
        <v/>
      </c>
      <c r="BO2114" t="str">
        <f t="shared" ref="BO2114:BO2177" si="1684">IF($Z2114="","",INDEX($AX$2:$AX$1500,$Z2114))</f>
        <v/>
      </c>
      <c r="BP2114" t="str">
        <f t="shared" ref="BP2114:BP2177" si="1685">IF($Z2114="","",INDEX($AY$2:$AY$1500,$Z2114))</f>
        <v/>
      </c>
      <c r="BQ2114" t="str">
        <f t="shared" ref="BQ2114:BQ2177" si="1686">IF($Z2114="","",INDEX($AZ$2:$AZ$1500,$Z2114))</f>
        <v/>
      </c>
      <c r="BR2114" t="str">
        <f t="shared" ref="BR2114:BR2177" si="1687">IF($Z2114="","",INDEX($BA$2:$BA$1500,$Z2114))</f>
        <v/>
      </c>
      <c r="BS2114" t="str">
        <f t="shared" ref="BS2114:BS2177" si="1688">IF($Z2114="","",INDEX($BB$2:$BB$1500,$Z2114))</f>
        <v/>
      </c>
      <c r="BT2114" t="str">
        <f t="shared" ref="BT2114:BT2177" si="1689">IF($Z2114="","",INDEX($BC$2:$BC$1500,$Z2114))</f>
        <v/>
      </c>
    </row>
    <row r="2115" spans="20:72" x14ac:dyDescent="0.25">
      <c r="T2115" t="str">
        <f t="shared" si="1665"/>
        <v/>
      </c>
      <c r="U2115" t="str">
        <f t="shared" si="1666"/>
        <v/>
      </c>
      <c r="V2115" t="str">
        <f t="shared" si="1667"/>
        <v/>
      </c>
      <c r="W2115" t="str">
        <f>IF(TRIM(INDEX(connections!$A:$A,ROW()))="","",TRIM(INDEX(connections!$A:$A,ROW())))</f>
        <v/>
      </c>
      <c r="X2115" t="str">
        <f>IF($W2115="","",TRIM(INDEX(connections!$B:$B,ROW())))</f>
        <v/>
      </c>
      <c r="Y2115" t="str">
        <f t="shared" si="1668"/>
        <v/>
      </c>
      <c r="Z2115" t="str">
        <f t="shared" si="1669"/>
        <v/>
      </c>
      <c r="AA2115" t="str">
        <f t="shared" si="1670"/>
        <v/>
      </c>
      <c r="AB2115" t="str">
        <f t="shared" si="1671"/>
        <v/>
      </c>
      <c r="AC2115" t="str">
        <f t="shared" si="1672"/>
        <v/>
      </c>
      <c r="AD2115" t="str">
        <f t="shared" si="1673"/>
        <v/>
      </c>
      <c r="AE2115" t="str">
        <f t="shared" si="1674"/>
        <v/>
      </c>
      <c r="BF2115" t="str">
        <f t="shared" si="1675"/>
        <v/>
      </c>
      <c r="BG2115" t="str">
        <f t="shared" si="1676"/>
        <v/>
      </c>
      <c r="BH2115" t="str">
        <f t="shared" si="1677"/>
        <v/>
      </c>
      <c r="BI2115" t="str">
        <f t="shared" si="1678"/>
        <v/>
      </c>
      <c r="BJ2115" t="str">
        <f t="shared" si="1679"/>
        <v/>
      </c>
      <c r="BK2115" t="str">
        <f t="shared" si="1680"/>
        <v/>
      </c>
      <c r="BL2115" t="str">
        <f t="shared" si="1681"/>
        <v/>
      </c>
      <c r="BM2115" t="str">
        <f t="shared" si="1682"/>
        <v/>
      </c>
      <c r="BN2115" t="str">
        <f t="shared" si="1683"/>
        <v/>
      </c>
      <c r="BO2115" t="str">
        <f t="shared" si="1684"/>
        <v/>
      </c>
      <c r="BP2115" t="str">
        <f t="shared" si="1685"/>
        <v/>
      </c>
      <c r="BQ2115" t="str">
        <f t="shared" si="1686"/>
        <v/>
      </c>
      <c r="BR2115" t="str">
        <f t="shared" si="1687"/>
        <v/>
      </c>
      <c r="BS2115" t="str">
        <f t="shared" si="1688"/>
        <v/>
      </c>
      <c r="BT2115" t="str">
        <f t="shared" si="1689"/>
        <v/>
      </c>
    </row>
    <row r="2116" spans="20:72" x14ac:dyDescent="0.25">
      <c r="T2116" t="str">
        <f t="shared" si="1665"/>
        <v/>
      </c>
      <c r="U2116" t="str">
        <f t="shared" si="1666"/>
        <v/>
      </c>
      <c r="V2116" t="str">
        <f t="shared" si="1667"/>
        <v/>
      </c>
      <c r="W2116" t="str">
        <f>IF(TRIM(INDEX(connections!$A:$A,ROW()))="","",TRIM(INDEX(connections!$A:$A,ROW())))</f>
        <v/>
      </c>
      <c r="X2116" t="str">
        <f>IF($W2116="","",TRIM(INDEX(connections!$B:$B,ROW())))</f>
        <v/>
      </c>
      <c r="Y2116" t="str">
        <f t="shared" si="1668"/>
        <v/>
      </c>
      <c r="Z2116" t="str">
        <f t="shared" si="1669"/>
        <v/>
      </c>
      <c r="AA2116" t="str">
        <f t="shared" si="1670"/>
        <v/>
      </c>
      <c r="AB2116" t="str">
        <f t="shared" si="1671"/>
        <v/>
      </c>
      <c r="AC2116" t="str">
        <f t="shared" si="1672"/>
        <v/>
      </c>
      <c r="AD2116" t="str">
        <f t="shared" si="1673"/>
        <v/>
      </c>
      <c r="AE2116" t="str">
        <f t="shared" si="1674"/>
        <v/>
      </c>
      <c r="BF2116" t="str">
        <f t="shared" si="1675"/>
        <v/>
      </c>
      <c r="BG2116" t="str">
        <f t="shared" si="1676"/>
        <v/>
      </c>
      <c r="BH2116" t="str">
        <f t="shared" si="1677"/>
        <v/>
      </c>
      <c r="BI2116" t="str">
        <f t="shared" si="1678"/>
        <v/>
      </c>
      <c r="BJ2116" t="str">
        <f t="shared" si="1679"/>
        <v/>
      </c>
      <c r="BK2116" t="str">
        <f t="shared" si="1680"/>
        <v/>
      </c>
      <c r="BL2116" t="str">
        <f t="shared" si="1681"/>
        <v/>
      </c>
      <c r="BM2116" t="str">
        <f t="shared" si="1682"/>
        <v/>
      </c>
      <c r="BN2116" t="str">
        <f t="shared" si="1683"/>
        <v/>
      </c>
      <c r="BO2116" t="str">
        <f t="shared" si="1684"/>
        <v/>
      </c>
      <c r="BP2116" t="str">
        <f t="shared" si="1685"/>
        <v/>
      </c>
      <c r="BQ2116" t="str">
        <f t="shared" si="1686"/>
        <v/>
      </c>
      <c r="BR2116" t="str">
        <f t="shared" si="1687"/>
        <v/>
      </c>
      <c r="BS2116" t="str">
        <f t="shared" si="1688"/>
        <v/>
      </c>
      <c r="BT2116" t="str">
        <f t="shared" si="1689"/>
        <v/>
      </c>
    </row>
    <row r="2117" spans="20:72" x14ac:dyDescent="0.25">
      <c r="T2117" t="str">
        <f t="shared" si="1665"/>
        <v/>
      </c>
      <c r="U2117" t="str">
        <f t="shared" si="1666"/>
        <v/>
      </c>
      <c r="V2117" t="str">
        <f t="shared" si="1667"/>
        <v/>
      </c>
      <c r="W2117" t="str">
        <f>IF(TRIM(INDEX(connections!$A:$A,ROW()))="","",TRIM(INDEX(connections!$A:$A,ROW())))</f>
        <v/>
      </c>
      <c r="X2117" t="str">
        <f>IF($W2117="","",TRIM(INDEX(connections!$B:$B,ROW())))</f>
        <v/>
      </c>
      <c r="Y2117" t="str">
        <f t="shared" si="1668"/>
        <v/>
      </c>
      <c r="Z2117" t="str">
        <f t="shared" si="1669"/>
        <v/>
      </c>
      <c r="AA2117" t="str">
        <f t="shared" si="1670"/>
        <v/>
      </c>
      <c r="AB2117" t="str">
        <f t="shared" si="1671"/>
        <v/>
      </c>
      <c r="AC2117" t="str">
        <f t="shared" si="1672"/>
        <v/>
      </c>
      <c r="AD2117" t="str">
        <f t="shared" si="1673"/>
        <v/>
      </c>
      <c r="AE2117" t="str">
        <f t="shared" si="1674"/>
        <v/>
      </c>
      <c r="BF2117" t="str">
        <f t="shared" si="1675"/>
        <v/>
      </c>
      <c r="BG2117" t="str">
        <f t="shared" si="1676"/>
        <v/>
      </c>
      <c r="BH2117" t="str">
        <f t="shared" si="1677"/>
        <v/>
      </c>
      <c r="BI2117" t="str">
        <f t="shared" si="1678"/>
        <v/>
      </c>
      <c r="BJ2117" t="str">
        <f t="shared" si="1679"/>
        <v/>
      </c>
      <c r="BK2117" t="str">
        <f t="shared" si="1680"/>
        <v/>
      </c>
      <c r="BL2117" t="str">
        <f t="shared" si="1681"/>
        <v/>
      </c>
      <c r="BM2117" t="str">
        <f t="shared" si="1682"/>
        <v/>
      </c>
      <c r="BN2117" t="str">
        <f t="shared" si="1683"/>
        <v/>
      </c>
      <c r="BO2117" t="str">
        <f t="shared" si="1684"/>
        <v/>
      </c>
      <c r="BP2117" t="str">
        <f t="shared" si="1685"/>
        <v/>
      </c>
      <c r="BQ2117" t="str">
        <f t="shared" si="1686"/>
        <v/>
      </c>
      <c r="BR2117" t="str">
        <f t="shared" si="1687"/>
        <v/>
      </c>
      <c r="BS2117" t="str">
        <f t="shared" si="1688"/>
        <v/>
      </c>
      <c r="BT2117" t="str">
        <f t="shared" si="1689"/>
        <v/>
      </c>
    </row>
    <row r="2118" spans="20:72" x14ac:dyDescent="0.25">
      <c r="T2118" t="str">
        <f t="shared" si="1665"/>
        <v/>
      </c>
      <c r="U2118" t="str">
        <f t="shared" si="1666"/>
        <v/>
      </c>
      <c r="V2118" t="str">
        <f t="shared" si="1667"/>
        <v/>
      </c>
      <c r="W2118" t="str">
        <f>IF(TRIM(INDEX(connections!$A:$A,ROW()))="","",TRIM(INDEX(connections!$A:$A,ROW())))</f>
        <v/>
      </c>
      <c r="X2118" t="str">
        <f>IF($W2118="","",TRIM(INDEX(connections!$B:$B,ROW())))</f>
        <v/>
      </c>
      <c r="Y2118" t="str">
        <f t="shared" si="1668"/>
        <v/>
      </c>
      <c r="Z2118" t="str">
        <f t="shared" si="1669"/>
        <v/>
      </c>
      <c r="AA2118" t="str">
        <f t="shared" si="1670"/>
        <v/>
      </c>
      <c r="AB2118" t="str">
        <f t="shared" si="1671"/>
        <v/>
      </c>
      <c r="AC2118" t="str">
        <f t="shared" si="1672"/>
        <v/>
      </c>
      <c r="AD2118" t="str">
        <f t="shared" si="1673"/>
        <v/>
      </c>
      <c r="AE2118" t="str">
        <f t="shared" si="1674"/>
        <v/>
      </c>
      <c r="BF2118" t="str">
        <f t="shared" si="1675"/>
        <v/>
      </c>
      <c r="BG2118" t="str">
        <f t="shared" si="1676"/>
        <v/>
      </c>
      <c r="BH2118" t="str">
        <f t="shared" si="1677"/>
        <v/>
      </c>
      <c r="BI2118" t="str">
        <f t="shared" si="1678"/>
        <v/>
      </c>
      <c r="BJ2118" t="str">
        <f t="shared" si="1679"/>
        <v/>
      </c>
      <c r="BK2118" t="str">
        <f t="shared" si="1680"/>
        <v/>
      </c>
      <c r="BL2118" t="str">
        <f t="shared" si="1681"/>
        <v/>
      </c>
      <c r="BM2118" t="str">
        <f t="shared" si="1682"/>
        <v/>
      </c>
      <c r="BN2118" t="str">
        <f t="shared" si="1683"/>
        <v/>
      </c>
      <c r="BO2118" t="str">
        <f t="shared" si="1684"/>
        <v/>
      </c>
      <c r="BP2118" t="str">
        <f t="shared" si="1685"/>
        <v/>
      </c>
      <c r="BQ2118" t="str">
        <f t="shared" si="1686"/>
        <v/>
      </c>
      <c r="BR2118" t="str">
        <f t="shared" si="1687"/>
        <v/>
      </c>
      <c r="BS2118" t="str">
        <f t="shared" si="1688"/>
        <v/>
      </c>
      <c r="BT2118" t="str">
        <f t="shared" si="1689"/>
        <v/>
      </c>
    </row>
    <row r="2119" spans="20:72" x14ac:dyDescent="0.25">
      <c r="T2119" t="str">
        <f t="shared" si="1665"/>
        <v/>
      </c>
      <c r="U2119" t="str">
        <f t="shared" si="1666"/>
        <v/>
      </c>
      <c r="V2119" t="str">
        <f t="shared" si="1667"/>
        <v/>
      </c>
      <c r="W2119" t="str">
        <f>IF(TRIM(INDEX(connections!$A:$A,ROW()))="","",TRIM(INDEX(connections!$A:$A,ROW())))</f>
        <v/>
      </c>
      <c r="X2119" t="str">
        <f>IF($W2119="","",TRIM(INDEX(connections!$B:$B,ROW())))</f>
        <v/>
      </c>
      <c r="Y2119" t="str">
        <f t="shared" si="1668"/>
        <v/>
      </c>
      <c r="Z2119" t="str">
        <f t="shared" si="1669"/>
        <v/>
      </c>
      <c r="AA2119" t="str">
        <f t="shared" si="1670"/>
        <v/>
      </c>
      <c r="AB2119" t="str">
        <f t="shared" si="1671"/>
        <v/>
      </c>
      <c r="AC2119" t="str">
        <f t="shared" si="1672"/>
        <v/>
      </c>
      <c r="AD2119" t="str">
        <f t="shared" si="1673"/>
        <v/>
      </c>
      <c r="AE2119" t="str">
        <f t="shared" si="1674"/>
        <v/>
      </c>
      <c r="BF2119" t="str">
        <f t="shared" si="1675"/>
        <v/>
      </c>
      <c r="BG2119" t="str">
        <f t="shared" si="1676"/>
        <v/>
      </c>
      <c r="BH2119" t="str">
        <f t="shared" si="1677"/>
        <v/>
      </c>
      <c r="BI2119" t="str">
        <f t="shared" si="1678"/>
        <v/>
      </c>
      <c r="BJ2119" t="str">
        <f t="shared" si="1679"/>
        <v/>
      </c>
      <c r="BK2119" t="str">
        <f t="shared" si="1680"/>
        <v/>
      </c>
      <c r="BL2119" t="str">
        <f t="shared" si="1681"/>
        <v/>
      </c>
      <c r="BM2119" t="str">
        <f t="shared" si="1682"/>
        <v/>
      </c>
      <c r="BN2119" t="str">
        <f t="shared" si="1683"/>
        <v/>
      </c>
      <c r="BO2119" t="str">
        <f t="shared" si="1684"/>
        <v/>
      </c>
      <c r="BP2119" t="str">
        <f t="shared" si="1685"/>
        <v/>
      </c>
      <c r="BQ2119" t="str">
        <f t="shared" si="1686"/>
        <v/>
      </c>
      <c r="BR2119" t="str">
        <f t="shared" si="1687"/>
        <v/>
      </c>
      <c r="BS2119" t="str">
        <f t="shared" si="1688"/>
        <v/>
      </c>
      <c r="BT2119" t="str">
        <f t="shared" si="1689"/>
        <v/>
      </c>
    </row>
    <row r="2120" spans="20:72" x14ac:dyDescent="0.25">
      <c r="T2120" t="str">
        <f t="shared" si="1665"/>
        <v/>
      </c>
      <c r="U2120" t="str">
        <f t="shared" si="1666"/>
        <v/>
      </c>
      <c r="V2120" t="str">
        <f t="shared" si="1667"/>
        <v/>
      </c>
      <c r="W2120" t="str">
        <f>IF(TRIM(INDEX(connections!$A:$A,ROW()))="","",TRIM(INDEX(connections!$A:$A,ROW())))</f>
        <v/>
      </c>
      <c r="X2120" t="str">
        <f>IF($W2120="","",TRIM(INDEX(connections!$B:$B,ROW())))</f>
        <v/>
      </c>
      <c r="Y2120" t="str">
        <f t="shared" si="1668"/>
        <v/>
      </c>
      <c r="Z2120" t="str">
        <f t="shared" si="1669"/>
        <v/>
      </c>
      <c r="AA2120" t="str">
        <f t="shared" si="1670"/>
        <v/>
      </c>
      <c r="AB2120" t="str">
        <f t="shared" si="1671"/>
        <v/>
      </c>
      <c r="AC2120" t="str">
        <f t="shared" si="1672"/>
        <v/>
      </c>
      <c r="AD2120" t="str">
        <f t="shared" si="1673"/>
        <v/>
      </c>
      <c r="AE2120" t="str">
        <f t="shared" si="1674"/>
        <v/>
      </c>
      <c r="BF2120" t="str">
        <f t="shared" si="1675"/>
        <v/>
      </c>
      <c r="BG2120" t="str">
        <f t="shared" si="1676"/>
        <v/>
      </c>
      <c r="BH2120" t="str">
        <f t="shared" si="1677"/>
        <v/>
      </c>
      <c r="BI2120" t="str">
        <f t="shared" si="1678"/>
        <v/>
      </c>
      <c r="BJ2120" t="str">
        <f t="shared" si="1679"/>
        <v/>
      </c>
      <c r="BK2120" t="str">
        <f t="shared" si="1680"/>
        <v/>
      </c>
      <c r="BL2120" t="str">
        <f t="shared" si="1681"/>
        <v/>
      </c>
      <c r="BM2120" t="str">
        <f t="shared" si="1682"/>
        <v/>
      </c>
      <c r="BN2120" t="str">
        <f t="shared" si="1683"/>
        <v/>
      </c>
      <c r="BO2120" t="str">
        <f t="shared" si="1684"/>
        <v/>
      </c>
      <c r="BP2120" t="str">
        <f t="shared" si="1685"/>
        <v/>
      </c>
      <c r="BQ2120" t="str">
        <f t="shared" si="1686"/>
        <v/>
      </c>
      <c r="BR2120" t="str">
        <f t="shared" si="1687"/>
        <v/>
      </c>
      <c r="BS2120" t="str">
        <f t="shared" si="1688"/>
        <v/>
      </c>
      <c r="BT2120" t="str">
        <f t="shared" si="1689"/>
        <v/>
      </c>
    </row>
    <row r="2121" spans="20:72" x14ac:dyDescent="0.25">
      <c r="T2121" t="str">
        <f t="shared" si="1665"/>
        <v/>
      </c>
      <c r="U2121" t="str">
        <f t="shared" si="1666"/>
        <v/>
      </c>
      <c r="V2121" t="str">
        <f t="shared" si="1667"/>
        <v/>
      </c>
      <c r="W2121" t="str">
        <f>IF(TRIM(INDEX(connections!$A:$A,ROW()))="","",TRIM(INDEX(connections!$A:$A,ROW())))</f>
        <v/>
      </c>
      <c r="X2121" t="str">
        <f>IF($W2121="","",TRIM(INDEX(connections!$B:$B,ROW())))</f>
        <v/>
      </c>
      <c r="Y2121" t="str">
        <f t="shared" si="1668"/>
        <v/>
      </c>
      <c r="Z2121" t="str">
        <f t="shared" si="1669"/>
        <v/>
      </c>
      <c r="AA2121" t="str">
        <f t="shared" si="1670"/>
        <v/>
      </c>
      <c r="AB2121" t="str">
        <f t="shared" si="1671"/>
        <v/>
      </c>
      <c r="AC2121" t="str">
        <f t="shared" si="1672"/>
        <v/>
      </c>
      <c r="AD2121" t="str">
        <f t="shared" si="1673"/>
        <v/>
      </c>
      <c r="AE2121" t="str">
        <f t="shared" si="1674"/>
        <v/>
      </c>
      <c r="BF2121" t="str">
        <f t="shared" si="1675"/>
        <v/>
      </c>
      <c r="BG2121" t="str">
        <f t="shared" si="1676"/>
        <v/>
      </c>
      <c r="BH2121" t="str">
        <f t="shared" si="1677"/>
        <v/>
      </c>
      <c r="BI2121" t="str">
        <f t="shared" si="1678"/>
        <v/>
      </c>
      <c r="BJ2121" t="str">
        <f t="shared" si="1679"/>
        <v/>
      </c>
      <c r="BK2121" t="str">
        <f t="shared" si="1680"/>
        <v/>
      </c>
      <c r="BL2121" t="str">
        <f t="shared" si="1681"/>
        <v/>
      </c>
      <c r="BM2121" t="str">
        <f t="shared" si="1682"/>
        <v/>
      </c>
      <c r="BN2121" t="str">
        <f t="shared" si="1683"/>
        <v/>
      </c>
      <c r="BO2121" t="str">
        <f t="shared" si="1684"/>
        <v/>
      </c>
      <c r="BP2121" t="str">
        <f t="shared" si="1685"/>
        <v/>
      </c>
      <c r="BQ2121" t="str">
        <f t="shared" si="1686"/>
        <v/>
      </c>
      <c r="BR2121" t="str">
        <f t="shared" si="1687"/>
        <v/>
      </c>
      <c r="BS2121" t="str">
        <f t="shared" si="1688"/>
        <v/>
      </c>
      <c r="BT2121" t="str">
        <f t="shared" si="1689"/>
        <v/>
      </c>
    </row>
    <row r="2122" spans="20:72" x14ac:dyDescent="0.25">
      <c r="T2122" t="str">
        <f t="shared" si="1665"/>
        <v/>
      </c>
      <c r="U2122" t="str">
        <f t="shared" si="1666"/>
        <v/>
      </c>
      <c r="V2122" t="str">
        <f t="shared" si="1667"/>
        <v/>
      </c>
      <c r="W2122" t="str">
        <f>IF(TRIM(INDEX(connections!$A:$A,ROW()))="","",TRIM(INDEX(connections!$A:$A,ROW())))</f>
        <v/>
      </c>
      <c r="X2122" t="str">
        <f>IF($W2122="","",TRIM(INDEX(connections!$B:$B,ROW())))</f>
        <v/>
      </c>
      <c r="Y2122" t="str">
        <f t="shared" si="1668"/>
        <v/>
      </c>
      <c r="Z2122" t="str">
        <f t="shared" si="1669"/>
        <v/>
      </c>
      <c r="AA2122" t="str">
        <f t="shared" si="1670"/>
        <v/>
      </c>
      <c r="AB2122" t="str">
        <f t="shared" si="1671"/>
        <v/>
      </c>
      <c r="AC2122" t="str">
        <f t="shared" si="1672"/>
        <v/>
      </c>
      <c r="AD2122" t="str">
        <f t="shared" si="1673"/>
        <v/>
      </c>
      <c r="AE2122" t="str">
        <f t="shared" si="1674"/>
        <v/>
      </c>
      <c r="BF2122" t="str">
        <f t="shared" si="1675"/>
        <v/>
      </c>
      <c r="BG2122" t="str">
        <f t="shared" si="1676"/>
        <v/>
      </c>
      <c r="BH2122" t="str">
        <f t="shared" si="1677"/>
        <v/>
      </c>
      <c r="BI2122" t="str">
        <f t="shared" si="1678"/>
        <v/>
      </c>
      <c r="BJ2122" t="str">
        <f t="shared" si="1679"/>
        <v/>
      </c>
      <c r="BK2122" t="str">
        <f t="shared" si="1680"/>
        <v/>
      </c>
      <c r="BL2122" t="str">
        <f t="shared" si="1681"/>
        <v/>
      </c>
      <c r="BM2122" t="str">
        <f t="shared" si="1682"/>
        <v/>
      </c>
      <c r="BN2122" t="str">
        <f t="shared" si="1683"/>
        <v/>
      </c>
      <c r="BO2122" t="str">
        <f t="shared" si="1684"/>
        <v/>
      </c>
      <c r="BP2122" t="str">
        <f t="shared" si="1685"/>
        <v/>
      </c>
      <c r="BQ2122" t="str">
        <f t="shared" si="1686"/>
        <v/>
      </c>
      <c r="BR2122" t="str">
        <f t="shared" si="1687"/>
        <v/>
      </c>
      <c r="BS2122" t="str">
        <f t="shared" si="1688"/>
        <v/>
      </c>
      <c r="BT2122" t="str">
        <f t="shared" si="1689"/>
        <v/>
      </c>
    </row>
    <row r="2123" spans="20:72" x14ac:dyDescent="0.25">
      <c r="T2123" t="str">
        <f t="shared" si="1665"/>
        <v/>
      </c>
      <c r="U2123" t="str">
        <f t="shared" si="1666"/>
        <v/>
      </c>
      <c r="V2123" t="str">
        <f t="shared" si="1667"/>
        <v/>
      </c>
      <c r="W2123" t="str">
        <f>IF(TRIM(INDEX(connections!$A:$A,ROW()))="","",TRIM(INDEX(connections!$A:$A,ROW())))</f>
        <v/>
      </c>
      <c r="X2123" t="str">
        <f>IF($W2123="","",TRIM(INDEX(connections!$B:$B,ROW())))</f>
        <v/>
      </c>
      <c r="Y2123" t="str">
        <f t="shared" si="1668"/>
        <v/>
      </c>
      <c r="Z2123" t="str">
        <f t="shared" si="1669"/>
        <v/>
      </c>
      <c r="AA2123" t="str">
        <f t="shared" si="1670"/>
        <v/>
      </c>
      <c r="AB2123" t="str">
        <f t="shared" si="1671"/>
        <v/>
      </c>
      <c r="AC2123" t="str">
        <f t="shared" si="1672"/>
        <v/>
      </c>
      <c r="AD2123" t="str">
        <f t="shared" si="1673"/>
        <v/>
      </c>
      <c r="AE2123" t="str">
        <f t="shared" si="1674"/>
        <v/>
      </c>
      <c r="BF2123" t="str">
        <f t="shared" si="1675"/>
        <v/>
      </c>
      <c r="BG2123" t="str">
        <f t="shared" si="1676"/>
        <v/>
      </c>
      <c r="BH2123" t="str">
        <f t="shared" si="1677"/>
        <v/>
      </c>
      <c r="BI2123" t="str">
        <f t="shared" si="1678"/>
        <v/>
      </c>
      <c r="BJ2123" t="str">
        <f t="shared" si="1679"/>
        <v/>
      </c>
      <c r="BK2123" t="str">
        <f t="shared" si="1680"/>
        <v/>
      </c>
      <c r="BL2123" t="str">
        <f t="shared" si="1681"/>
        <v/>
      </c>
      <c r="BM2123" t="str">
        <f t="shared" si="1682"/>
        <v/>
      </c>
      <c r="BN2123" t="str">
        <f t="shared" si="1683"/>
        <v/>
      </c>
      <c r="BO2123" t="str">
        <f t="shared" si="1684"/>
        <v/>
      </c>
      <c r="BP2123" t="str">
        <f t="shared" si="1685"/>
        <v/>
      </c>
      <c r="BQ2123" t="str">
        <f t="shared" si="1686"/>
        <v/>
      </c>
      <c r="BR2123" t="str">
        <f t="shared" si="1687"/>
        <v/>
      </c>
      <c r="BS2123" t="str">
        <f t="shared" si="1688"/>
        <v/>
      </c>
      <c r="BT2123" t="str">
        <f t="shared" si="1689"/>
        <v/>
      </c>
    </row>
    <row r="2124" spans="20:72" x14ac:dyDescent="0.25">
      <c r="T2124" t="str">
        <f t="shared" si="1665"/>
        <v/>
      </c>
      <c r="U2124" t="str">
        <f t="shared" si="1666"/>
        <v/>
      </c>
      <c r="V2124" t="str">
        <f t="shared" si="1667"/>
        <v/>
      </c>
      <c r="W2124" t="str">
        <f>IF(TRIM(INDEX(connections!$A:$A,ROW()))="","",TRIM(INDEX(connections!$A:$A,ROW())))</f>
        <v/>
      </c>
      <c r="X2124" t="str">
        <f>IF($W2124="","",TRIM(INDEX(connections!$B:$B,ROW())))</f>
        <v/>
      </c>
      <c r="Y2124" t="str">
        <f t="shared" si="1668"/>
        <v/>
      </c>
      <c r="Z2124" t="str">
        <f t="shared" si="1669"/>
        <v/>
      </c>
      <c r="AA2124" t="str">
        <f t="shared" si="1670"/>
        <v/>
      </c>
      <c r="AB2124" t="str">
        <f t="shared" si="1671"/>
        <v/>
      </c>
      <c r="AC2124" t="str">
        <f t="shared" si="1672"/>
        <v/>
      </c>
      <c r="AD2124" t="str">
        <f t="shared" si="1673"/>
        <v/>
      </c>
      <c r="AE2124" t="str">
        <f t="shared" si="1674"/>
        <v/>
      </c>
      <c r="BF2124" t="str">
        <f t="shared" si="1675"/>
        <v/>
      </c>
      <c r="BG2124" t="str">
        <f t="shared" si="1676"/>
        <v/>
      </c>
      <c r="BH2124" t="str">
        <f t="shared" si="1677"/>
        <v/>
      </c>
      <c r="BI2124" t="str">
        <f t="shared" si="1678"/>
        <v/>
      </c>
      <c r="BJ2124" t="str">
        <f t="shared" si="1679"/>
        <v/>
      </c>
      <c r="BK2124" t="str">
        <f t="shared" si="1680"/>
        <v/>
      </c>
      <c r="BL2124" t="str">
        <f t="shared" si="1681"/>
        <v/>
      </c>
      <c r="BM2124" t="str">
        <f t="shared" si="1682"/>
        <v/>
      </c>
      <c r="BN2124" t="str">
        <f t="shared" si="1683"/>
        <v/>
      </c>
      <c r="BO2124" t="str">
        <f t="shared" si="1684"/>
        <v/>
      </c>
      <c r="BP2124" t="str">
        <f t="shared" si="1685"/>
        <v/>
      </c>
      <c r="BQ2124" t="str">
        <f t="shared" si="1686"/>
        <v/>
      </c>
      <c r="BR2124" t="str">
        <f t="shared" si="1687"/>
        <v/>
      </c>
      <c r="BS2124" t="str">
        <f t="shared" si="1688"/>
        <v/>
      </c>
      <c r="BT2124" t="str">
        <f t="shared" si="1689"/>
        <v/>
      </c>
    </row>
    <row r="2125" spans="20:72" x14ac:dyDescent="0.25">
      <c r="T2125" t="str">
        <f t="shared" si="1665"/>
        <v/>
      </c>
      <c r="U2125" t="str">
        <f t="shared" si="1666"/>
        <v/>
      </c>
      <c r="V2125" t="str">
        <f t="shared" si="1667"/>
        <v/>
      </c>
      <c r="W2125" t="str">
        <f>IF(TRIM(INDEX(connections!$A:$A,ROW()))="","",TRIM(INDEX(connections!$A:$A,ROW())))</f>
        <v/>
      </c>
      <c r="X2125" t="str">
        <f>IF($W2125="","",TRIM(INDEX(connections!$B:$B,ROW())))</f>
        <v/>
      </c>
      <c r="Y2125" t="str">
        <f t="shared" si="1668"/>
        <v/>
      </c>
      <c r="Z2125" t="str">
        <f t="shared" si="1669"/>
        <v/>
      </c>
      <c r="AA2125" t="str">
        <f t="shared" si="1670"/>
        <v/>
      </c>
      <c r="AB2125" t="str">
        <f t="shared" si="1671"/>
        <v/>
      </c>
      <c r="AC2125" t="str">
        <f t="shared" si="1672"/>
        <v/>
      </c>
      <c r="AD2125" t="str">
        <f t="shared" si="1673"/>
        <v/>
      </c>
      <c r="AE2125" t="str">
        <f t="shared" si="1674"/>
        <v/>
      </c>
      <c r="BF2125" t="str">
        <f t="shared" si="1675"/>
        <v/>
      </c>
      <c r="BG2125" t="str">
        <f t="shared" si="1676"/>
        <v/>
      </c>
      <c r="BH2125" t="str">
        <f t="shared" si="1677"/>
        <v/>
      </c>
      <c r="BI2125" t="str">
        <f t="shared" si="1678"/>
        <v/>
      </c>
      <c r="BJ2125" t="str">
        <f t="shared" si="1679"/>
        <v/>
      </c>
      <c r="BK2125" t="str">
        <f t="shared" si="1680"/>
        <v/>
      </c>
      <c r="BL2125" t="str">
        <f t="shared" si="1681"/>
        <v/>
      </c>
      <c r="BM2125" t="str">
        <f t="shared" si="1682"/>
        <v/>
      </c>
      <c r="BN2125" t="str">
        <f t="shared" si="1683"/>
        <v/>
      </c>
      <c r="BO2125" t="str">
        <f t="shared" si="1684"/>
        <v/>
      </c>
      <c r="BP2125" t="str">
        <f t="shared" si="1685"/>
        <v/>
      </c>
      <c r="BQ2125" t="str">
        <f t="shared" si="1686"/>
        <v/>
      </c>
      <c r="BR2125" t="str">
        <f t="shared" si="1687"/>
        <v/>
      </c>
      <c r="BS2125" t="str">
        <f t="shared" si="1688"/>
        <v/>
      </c>
      <c r="BT2125" t="str">
        <f t="shared" si="1689"/>
        <v/>
      </c>
    </row>
    <row r="2126" spans="20:72" x14ac:dyDescent="0.25">
      <c r="T2126" t="str">
        <f t="shared" si="1665"/>
        <v/>
      </c>
      <c r="U2126" t="str">
        <f t="shared" si="1666"/>
        <v/>
      </c>
      <c r="V2126" t="str">
        <f t="shared" si="1667"/>
        <v/>
      </c>
      <c r="W2126" t="str">
        <f>IF(TRIM(INDEX(connections!$A:$A,ROW()))="","",TRIM(INDEX(connections!$A:$A,ROW())))</f>
        <v/>
      </c>
      <c r="X2126" t="str">
        <f>IF($W2126="","",TRIM(INDEX(connections!$B:$B,ROW())))</f>
        <v/>
      </c>
      <c r="Y2126" t="str">
        <f t="shared" si="1668"/>
        <v/>
      </c>
      <c r="Z2126" t="str">
        <f t="shared" si="1669"/>
        <v/>
      </c>
      <c r="AA2126" t="str">
        <f t="shared" si="1670"/>
        <v/>
      </c>
      <c r="AB2126" t="str">
        <f t="shared" si="1671"/>
        <v/>
      </c>
      <c r="AC2126" t="str">
        <f t="shared" si="1672"/>
        <v/>
      </c>
      <c r="AD2126" t="str">
        <f t="shared" si="1673"/>
        <v/>
      </c>
      <c r="AE2126" t="str">
        <f t="shared" si="1674"/>
        <v/>
      </c>
      <c r="BF2126" t="str">
        <f t="shared" si="1675"/>
        <v/>
      </c>
      <c r="BG2126" t="str">
        <f t="shared" si="1676"/>
        <v/>
      </c>
      <c r="BH2126" t="str">
        <f t="shared" si="1677"/>
        <v/>
      </c>
      <c r="BI2126" t="str">
        <f t="shared" si="1678"/>
        <v/>
      </c>
      <c r="BJ2126" t="str">
        <f t="shared" si="1679"/>
        <v/>
      </c>
      <c r="BK2126" t="str">
        <f t="shared" si="1680"/>
        <v/>
      </c>
      <c r="BL2126" t="str">
        <f t="shared" si="1681"/>
        <v/>
      </c>
      <c r="BM2126" t="str">
        <f t="shared" si="1682"/>
        <v/>
      </c>
      <c r="BN2126" t="str">
        <f t="shared" si="1683"/>
        <v/>
      </c>
      <c r="BO2126" t="str">
        <f t="shared" si="1684"/>
        <v/>
      </c>
      <c r="BP2126" t="str">
        <f t="shared" si="1685"/>
        <v/>
      </c>
      <c r="BQ2126" t="str">
        <f t="shared" si="1686"/>
        <v/>
      </c>
      <c r="BR2126" t="str">
        <f t="shared" si="1687"/>
        <v/>
      </c>
      <c r="BS2126" t="str">
        <f t="shared" si="1688"/>
        <v/>
      </c>
      <c r="BT2126" t="str">
        <f t="shared" si="1689"/>
        <v/>
      </c>
    </row>
    <row r="2127" spans="20:72" x14ac:dyDescent="0.25">
      <c r="T2127" t="str">
        <f t="shared" si="1665"/>
        <v/>
      </c>
      <c r="U2127" t="str">
        <f t="shared" si="1666"/>
        <v/>
      </c>
      <c r="V2127" t="str">
        <f t="shared" si="1667"/>
        <v/>
      </c>
      <c r="W2127" t="str">
        <f>IF(TRIM(INDEX(connections!$A:$A,ROW()))="","",TRIM(INDEX(connections!$A:$A,ROW())))</f>
        <v/>
      </c>
      <c r="X2127" t="str">
        <f>IF($W2127="","",TRIM(INDEX(connections!$B:$B,ROW())))</f>
        <v/>
      </c>
      <c r="Y2127" t="str">
        <f t="shared" si="1668"/>
        <v/>
      </c>
      <c r="Z2127" t="str">
        <f t="shared" si="1669"/>
        <v/>
      </c>
      <c r="AA2127" t="str">
        <f t="shared" si="1670"/>
        <v/>
      </c>
      <c r="AB2127" t="str">
        <f t="shared" si="1671"/>
        <v/>
      </c>
      <c r="AC2127" t="str">
        <f t="shared" si="1672"/>
        <v/>
      </c>
      <c r="AD2127" t="str">
        <f t="shared" si="1673"/>
        <v/>
      </c>
      <c r="AE2127" t="str">
        <f t="shared" si="1674"/>
        <v/>
      </c>
      <c r="BF2127" t="str">
        <f t="shared" si="1675"/>
        <v/>
      </c>
      <c r="BG2127" t="str">
        <f t="shared" si="1676"/>
        <v/>
      </c>
      <c r="BH2127" t="str">
        <f t="shared" si="1677"/>
        <v/>
      </c>
      <c r="BI2127" t="str">
        <f t="shared" si="1678"/>
        <v/>
      </c>
      <c r="BJ2127" t="str">
        <f t="shared" si="1679"/>
        <v/>
      </c>
      <c r="BK2127" t="str">
        <f t="shared" si="1680"/>
        <v/>
      </c>
      <c r="BL2127" t="str">
        <f t="shared" si="1681"/>
        <v/>
      </c>
      <c r="BM2127" t="str">
        <f t="shared" si="1682"/>
        <v/>
      </c>
      <c r="BN2127" t="str">
        <f t="shared" si="1683"/>
        <v/>
      </c>
      <c r="BO2127" t="str">
        <f t="shared" si="1684"/>
        <v/>
      </c>
      <c r="BP2127" t="str">
        <f t="shared" si="1685"/>
        <v/>
      </c>
      <c r="BQ2127" t="str">
        <f t="shared" si="1686"/>
        <v/>
      </c>
      <c r="BR2127" t="str">
        <f t="shared" si="1687"/>
        <v/>
      </c>
      <c r="BS2127" t="str">
        <f t="shared" si="1688"/>
        <v/>
      </c>
      <c r="BT2127" t="str">
        <f t="shared" si="1689"/>
        <v/>
      </c>
    </row>
    <row r="2128" spans="20:72" x14ac:dyDescent="0.25">
      <c r="T2128" t="str">
        <f t="shared" si="1665"/>
        <v/>
      </c>
      <c r="U2128" t="str">
        <f t="shared" si="1666"/>
        <v/>
      </c>
      <c r="V2128" t="str">
        <f t="shared" si="1667"/>
        <v/>
      </c>
      <c r="W2128" t="str">
        <f>IF(TRIM(INDEX(connections!$A:$A,ROW()))="","",TRIM(INDEX(connections!$A:$A,ROW())))</f>
        <v/>
      </c>
      <c r="X2128" t="str">
        <f>IF($W2128="","",TRIM(INDEX(connections!$B:$B,ROW())))</f>
        <v/>
      </c>
      <c r="Y2128" t="str">
        <f t="shared" si="1668"/>
        <v/>
      </c>
      <c r="Z2128" t="str">
        <f t="shared" si="1669"/>
        <v/>
      </c>
      <c r="AA2128" t="str">
        <f t="shared" si="1670"/>
        <v/>
      </c>
      <c r="AB2128" t="str">
        <f t="shared" si="1671"/>
        <v/>
      </c>
      <c r="AC2128" t="str">
        <f t="shared" si="1672"/>
        <v/>
      </c>
      <c r="AD2128" t="str">
        <f t="shared" si="1673"/>
        <v/>
      </c>
      <c r="AE2128" t="str">
        <f t="shared" si="1674"/>
        <v/>
      </c>
      <c r="BF2128" t="str">
        <f t="shared" si="1675"/>
        <v/>
      </c>
      <c r="BG2128" t="str">
        <f t="shared" si="1676"/>
        <v/>
      </c>
      <c r="BH2128" t="str">
        <f t="shared" si="1677"/>
        <v/>
      </c>
      <c r="BI2128" t="str">
        <f t="shared" si="1678"/>
        <v/>
      </c>
      <c r="BJ2128" t="str">
        <f t="shared" si="1679"/>
        <v/>
      </c>
      <c r="BK2128" t="str">
        <f t="shared" si="1680"/>
        <v/>
      </c>
      <c r="BL2128" t="str">
        <f t="shared" si="1681"/>
        <v/>
      </c>
      <c r="BM2128" t="str">
        <f t="shared" si="1682"/>
        <v/>
      </c>
      <c r="BN2128" t="str">
        <f t="shared" si="1683"/>
        <v/>
      </c>
      <c r="BO2128" t="str">
        <f t="shared" si="1684"/>
        <v/>
      </c>
      <c r="BP2128" t="str">
        <f t="shared" si="1685"/>
        <v/>
      </c>
      <c r="BQ2128" t="str">
        <f t="shared" si="1686"/>
        <v/>
      </c>
      <c r="BR2128" t="str">
        <f t="shared" si="1687"/>
        <v/>
      </c>
      <c r="BS2128" t="str">
        <f t="shared" si="1688"/>
        <v/>
      </c>
      <c r="BT2128" t="str">
        <f t="shared" si="1689"/>
        <v/>
      </c>
    </row>
    <row r="2129" spans="20:72" x14ac:dyDescent="0.25">
      <c r="T2129" t="str">
        <f t="shared" si="1665"/>
        <v/>
      </c>
      <c r="U2129" t="str">
        <f t="shared" si="1666"/>
        <v/>
      </c>
      <c r="V2129" t="str">
        <f t="shared" si="1667"/>
        <v/>
      </c>
      <c r="W2129" t="str">
        <f>IF(TRIM(INDEX(connections!$A:$A,ROW()))="","",TRIM(INDEX(connections!$A:$A,ROW())))</f>
        <v/>
      </c>
      <c r="X2129" t="str">
        <f>IF($W2129="","",TRIM(INDEX(connections!$B:$B,ROW())))</f>
        <v/>
      </c>
      <c r="Y2129" t="str">
        <f t="shared" si="1668"/>
        <v/>
      </c>
      <c r="Z2129" t="str">
        <f t="shared" si="1669"/>
        <v/>
      </c>
      <c r="AA2129" t="str">
        <f t="shared" si="1670"/>
        <v/>
      </c>
      <c r="AB2129" t="str">
        <f t="shared" si="1671"/>
        <v/>
      </c>
      <c r="AC2129" t="str">
        <f t="shared" si="1672"/>
        <v/>
      </c>
      <c r="AD2129" t="str">
        <f t="shared" si="1673"/>
        <v/>
      </c>
      <c r="AE2129" t="str">
        <f t="shared" si="1674"/>
        <v/>
      </c>
      <c r="BF2129" t="str">
        <f t="shared" si="1675"/>
        <v/>
      </c>
      <c r="BG2129" t="str">
        <f t="shared" si="1676"/>
        <v/>
      </c>
      <c r="BH2129" t="str">
        <f t="shared" si="1677"/>
        <v/>
      </c>
      <c r="BI2129" t="str">
        <f t="shared" si="1678"/>
        <v/>
      </c>
      <c r="BJ2129" t="str">
        <f t="shared" si="1679"/>
        <v/>
      </c>
      <c r="BK2129" t="str">
        <f t="shared" si="1680"/>
        <v/>
      </c>
      <c r="BL2129" t="str">
        <f t="shared" si="1681"/>
        <v/>
      </c>
      <c r="BM2129" t="str">
        <f t="shared" si="1682"/>
        <v/>
      </c>
      <c r="BN2129" t="str">
        <f t="shared" si="1683"/>
        <v/>
      </c>
      <c r="BO2129" t="str">
        <f t="shared" si="1684"/>
        <v/>
      </c>
      <c r="BP2129" t="str">
        <f t="shared" si="1685"/>
        <v/>
      </c>
      <c r="BQ2129" t="str">
        <f t="shared" si="1686"/>
        <v/>
      </c>
      <c r="BR2129" t="str">
        <f t="shared" si="1687"/>
        <v/>
      </c>
      <c r="BS2129" t="str">
        <f t="shared" si="1688"/>
        <v/>
      </c>
      <c r="BT2129" t="str">
        <f t="shared" si="1689"/>
        <v/>
      </c>
    </row>
    <row r="2130" spans="20:72" x14ac:dyDescent="0.25">
      <c r="T2130" t="str">
        <f t="shared" si="1665"/>
        <v/>
      </c>
      <c r="U2130" t="str">
        <f t="shared" si="1666"/>
        <v/>
      </c>
      <c r="V2130" t="str">
        <f t="shared" si="1667"/>
        <v/>
      </c>
      <c r="W2130" t="str">
        <f>IF(TRIM(INDEX(connections!$A:$A,ROW()))="","",TRIM(INDEX(connections!$A:$A,ROW())))</f>
        <v/>
      </c>
      <c r="X2130" t="str">
        <f>IF($W2130="","",TRIM(INDEX(connections!$B:$B,ROW())))</f>
        <v/>
      </c>
      <c r="Y2130" t="str">
        <f t="shared" si="1668"/>
        <v/>
      </c>
      <c r="Z2130" t="str">
        <f t="shared" si="1669"/>
        <v/>
      </c>
      <c r="AA2130" t="str">
        <f t="shared" si="1670"/>
        <v/>
      </c>
      <c r="AB2130" t="str">
        <f t="shared" si="1671"/>
        <v/>
      </c>
      <c r="AC2130" t="str">
        <f t="shared" si="1672"/>
        <v/>
      </c>
      <c r="AD2130" t="str">
        <f t="shared" si="1673"/>
        <v/>
      </c>
      <c r="AE2130" t="str">
        <f t="shared" si="1674"/>
        <v/>
      </c>
      <c r="BF2130" t="str">
        <f t="shared" si="1675"/>
        <v/>
      </c>
      <c r="BG2130" t="str">
        <f t="shared" si="1676"/>
        <v/>
      </c>
      <c r="BH2130" t="str">
        <f t="shared" si="1677"/>
        <v/>
      </c>
      <c r="BI2130" t="str">
        <f t="shared" si="1678"/>
        <v/>
      </c>
      <c r="BJ2130" t="str">
        <f t="shared" si="1679"/>
        <v/>
      </c>
      <c r="BK2130" t="str">
        <f t="shared" si="1680"/>
        <v/>
      </c>
      <c r="BL2130" t="str">
        <f t="shared" si="1681"/>
        <v/>
      </c>
      <c r="BM2130" t="str">
        <f t="shared" si="1682"/>
        <v/>
      </c>
      <c r="BN2130" t="str">
        <f t="shared" si="1683"/>
        <v/>
      </c>
      <c r="BO2130" t="str">
        <f t="shared" si="1684"/>
        <v/>
      </c>
      <c r="BP2130" t="str">
        <f t="shared" si="1685"/>
        <v/>
      </c>
      <c r="BQ2130" t="str">
        <f t="shared" si="1686"/>
        <v/>
      </c>
      <c r="BR2130" t="str">
        <f t="shared" si="1687"/>
        <v/>
      </c>
      <c r="BS2130" t="str">
        <f t="shared" si="1688"/>
        <v/>
      </c>
      <c r="BT2130" t="str">
        <f t="shared" si="1689"/>
        <v/>
      </c>
    </row>
    <row r="2131" spans="20:72" x14ac:dyDescent="0.25">
      <c r="T2131" t="str">
        <f t="shared" si="1665"/>
        <v/>
      </c>
      <c r="U2131" t="str">
        <f t="shared" si="1666"/>
        <v/>
      </c>
      <c r="V2131" t="str">
        <f t="shared" si="1667"/>
        <v/>
      </c>
      <c r="W2131" t="str">
        <f>IF(TRIM(INDEX(connections!$A:$A,ROW()))="","",TRIM(INDEX(connections!$A:$A,ROW())))</f>
        <v/>
      </c>
      <c r="X2131" t="str">
        <f>IF($W2131="","",TRIM(INDEX(connections!$B:$B,ROW())))</f>
        <v/>
      </c>
      <c r="Y2131" t="str">
        <f t="shared" si="1668"/>
        <v/>
      </c>
      <c r="Z2131" t="str">
        <f t="shared" si="1669"/>
        <v/>
      </c>
      <c r="AA2131" t="str">
        <f t="shared" si="1670"/>
        <v/>
      </c>
      <c r="AB2131" t="str">
        <f t="shared" si="1671"/>
        <v/>
      </c>
      <c r="AC2131" t="str">
        <f t="shared" si="1672"/>
        <v/>
      </c>
      <c r="AD2131" t="str">
        <f t="shared" si="1673"/>
        <v/>
      </c>
      <c r="AE2131" t="str">
        <f t="shared" si="1674"/>
        <v/>
      </c>
      <c r="BF2131" t="str">
        <f t="shared" si="1675"/>
        <v/>
      </c>
      <c r="BG2131" t="str">
        <f t="shared" si="1676"/>
        <v/>
      </c>
      <c r="BH2131" t="str">
        <f t="shared" si="1677"/>
        <v/>
      </c>
      <c r="BI2131" t="str">
        <f t="shared" si="1678"/>
        <v/>
      </c>
      <c r="BJ2131" t="str">
        <f t="shared" si="1679"/>
        <v/>
      </c>
      <c r="BK2131" t="str">
        <f t="shared" si="1680"/>
        <v/>
      </c>
      <c r="BL2131" t="str">
        <f t="shared" si="1681"/>
        <v/>
      </c>
      <c r="BM2131" t="str">
        <f t="shared" si="1682"/>
        <v/>
      </c>
      <c r="BN2131" t="str">
        <f t="shared" si="1683"/>
        <v/>
      </c>
      <c r="BO2131" t="str">
        <f t="shared" si="1684"/>
        <v/>
      </c>
      <c r="BP2131" t="str">
        <f t="shared" si="1685"/>
        <v/>
      </c>
      <c r="BQ2131" t="str">
        <f t="shared" si="1686"/>
        <v/>
      </c>
      <c r="BR2131" t="str">
        <f t="shared" si="1687"/>
        <v/>
      </c>
      <c r="BS2131" t="str">
        <f t="shared" si="1688"/>
        <v/>
      </c>
      <c r="BT2131" t="str">
        <f t="shared" si="1689"/>
        <v/>
      </c>
    </row>
    <row r="2132" spans="20:72" x14ac:dyDescent="0.25">
      <c r="T2132" t="str">
        <f t="shared" si="1665"/>
        <v/>
      </c>
      <c r="U2132" t="str">
        <f t="shared" si="1666"/>
        <v/>
      </c>
      <c r="V2132" t="str">
        <f t="shared" si="1667"/>
        <v/>
      </c>
      <c r="W2132" t="str">
        <f>IF(TRIM(INDEX(connections!$A:$A,ROW()))="","",TRIM(INDEX(connections!$A:$A,ROW())))</f>
        <v/>
      </c>
      <c r="X2132" t="str">
        <f>IF($W2132="","",TRIM(INDEX(connections!$B:$B,ROW())))</f>
        <v/>
      </c>
      <c r="Y2132" t="str">
        <f t="shared" si="1668"/>
        <v/>
      </c>
      <c r="Z2132" t="str">
        <f t="shared" si="1669"/>
        <v/>
      </c>
      <c r="AA2132" t="str">
        <f t="shared" si="1670"/>
        <v/>
      </c>
      <c r="AB2132" t="str">
        <f t="shared" si="1671"/>
        <v/>
      </c>
      <c r="AC2132" t="str">
        <f t="shared" si="1672"/>
        <v/>
      </c>
      <c r="AD2132" t="str">
        <f t="shared" si="1673"/>
        <v/>
      </c>
      <c r="AE2132" t="str">
        <f t="shared" si="1674"/>
        <v/>
      </c>
      <c r="BF2132" t="str">
        <f t="shared" si="1675"/>
        <v/>
      </c>
      <c r="BG2132" t="str">
        <f t="shared" si="1676"/>
        <v/>
      </c>
      <c r="BH2132" t="str">
        <f t="shared" si="1677"/>
        <v/>
      </c>
      <c r="BI2132" t="str">
        <f t="shared" si="1678"/>
        <v/>
      </c>
      <c r="BJ2132" t="str">
        <f t="shared" si="1679"/>
        <v/>
      </c>
      <c r="BK2132" t="str">
        <f t="shared" si="1680"/>
        <v/>
      </c>
      <c r="BL2132" t="str">
        <f t="shared" si="1681"/>
        <v/>
      </c>
      <c r="BM2132" t="str">
        <f t="shared" si="1682"/>
        <v/>
      </c>
      <c r="BN2132" t="str">
        <f t="shared" si="1683"/>
        <v/>
      </c>
      <c r="BO2132" t="str">
        <f t="shared" si="1684"/>
        <v/>
      </c>
      <c r="BP2132" t="str">
        <f t="shared" si="1685"/>
        <v/>
      </c>
      <c r="BQ2132" t="str">
        <f t="shared" si="1686"/>
        <v/>
      </c>
      <c r="BR2132" t="str">
        <f t="shared" si="1687"/>
        <v/>
      </c>
      <c r="BS2132" t="str">
        <f t="shared" si="1688"/>
        <v/>
      </c>
      <c r="BT2132" t="str">
        <f t="shared" si="1689"/>
        <v/>
      </c>
    </row>
    <row r="2133" spans="20:72" x14ac:dyDescent="0.25">
      <c r="T2133" t="str">
        <f t="shared" si="1665"/>
        <v/>
      </c>
      <c r="U2133" t="str">
        <f t="shared" si="1666"/>
        <v/>
      </c>
      <c r="V2133" t="str">
        <f t="shared" si="1667"/>
        <v/>
      </c>
      <c r="W2133" t="str">
        <f>IF(TRIM(INDEX(connections!$A:$A,ROW()))="","",TRIM(INDEX(connections!$A:$A,ROW())))</f>
        <v/>
      </c>
      <c r="X2133" t="str">
        <f>IF($W2133="","",TRIM(INDEX(connections!$B:$B,ROW())))</f>
        <v/>
      </c>
      <c r="Y2133" t="str">
        <f t="shared" si="1668"/>
        <v/>
      </c>
      <c r="Z2133" t="str">
        <f t="shared" si="1669"/>
        <v/>
      </c>
      <c r="AA2133" t="str">
        <f t="shared" si="1670"/>
        <v/>
      </c>
      <c r="AB2133" t="str">
        <f t="shared" si="1671"/>
        <v/>
      </c>
      <c r="AC2133" t="str">
        <f t="shared" si="1672"/>
        <v/>
      </c>
      <c r="AD2133" t="str">
        <f t="shared" si="1673"/>
        <v/>
      </c>
      <c r="AE2133" t="str">
        <f t="shared" si="1674"/>
        <v/>
      </c>
      <c r="BF2133" t="str">
        <f t="shared" si="1675"/>
        <v/>
      </c>
      <c r="BG2133" t="str">
        <f t="shared" si="1676"/>
        <v/>
      </c>
      <c r="BH2133" t="str">
        <f t="shared" si="1677"/>
        <v/>
      </c>
      <c r="BI2133" t="str">
        <f t="shared" si="1678"/>
        <v/>
      </c>
      <c r="BJ2133" t="str">
        <f t="shared" si="1679"/>
        <v/>
      </c>
      <c r="BK2133" t="str">
        <f t="shared" si="1680"/>
        <v/>
      </c>
      <c r="BL2133" t="str">
        <f t="shared" si="1681"/>
        <v/>
      </c>
      <c r="BM2133" t="str">
        <f t="shared" si="1682"/>
        <v/>
      </c>
      <c r="BN2133" t="str">
        <f t="shared" si="1683"/>
        <v/>
      </c>
      <c r="BO2133" t="str">
        <f t="shared" si="1684"/>
        <v/>
      </c>
      <c r="BP2133" t="str">
        <f t="shared" si="1685"/>
        <v/>
      </c>
      <c r="BQ2133" t="str">
        <f t="shared" si="1686"/>
        <v/>
      </c>
      <c r="BR2133" t="str">
        <f t="shared" si="1687"/>
        <v/>
      </c>
      <c r="BS2133" t="str">
        <f t="shared" si="1688"/>
        <v/>
      </c>
      <c r="BT2133" t="str">
        <f t="shared" si="1689"/>
        <v/>
      </c>
    </row>
    <row r="2134" spans="20:72" x14ac:dyDescent="0.25">
      <c r="T2134" t="str">
        <f t="shared" si="1665"/>
        <v/>
      </c>
      <c r="U2134" t="str">
        <f t="shared" si="1666"/>
        <v/>
      </c>
      <c r="V2134" t="str">
        <f t="shared" si="1667"/>
        <v/>
      </c>
      <c r="W2134" t="str">
        <f>IF(TRIM(INDEX(connections!$A:$A,ROW()))="","",TRIM(INDEX(connections!$A:$A,ROW())))</f>
        <v/>
      </c>
      <c r="X2134" t="str">
        <f>IF($W2134="","",TRIM(INDEX(connections!$B:$B,ROW())))</f>
        <v/>
      </c>
      <c r="Y2134" t="str">
        <f t="shared" si="1668"/>
        <v/>
      </c>
      <c r="Z2134" t="str">
        <f t="shared" si="1669"/>
        <v/>
      </c>
      <c r="AA2134" t="str">
        <f t="shared" si="1670"/>
        <v/>
      </c>
      <c r="AB2134" t="str">
        <f t="shared" si="1671"/>
        <v/>
      </c>
      <c r="AC2134" t="str">
        <f t="shared" si="1672"/>
        <v/>
      </c>
      <c r="AD2134" t="str">
        <f t="shared" si="1673"/>
        <v/>
      </c>
      <c r="AE2134" t="str">
        <f t="shared" si="1674"/>
        <v/>
      </c>
      <c r="BF2134" t="str">
        <f t="shared" si="1675"/>
        <v/>
      </c>
      <c r="BG2134" t="str">
        <f t="shared" si="1676"/>
        <v/>
      </c>
      <c r="BH2134" t="str">
        <f t="shared" si="1677"/>
        <v/>
      </c>
      <c r="BI2134" t="str">
        <f t="shared" si="1678"/>
        <v/>
      </c>
      <c r="BJ2134" t="str">
        <f t="shared" si="1679"/>
        <v/>
      </c>
      <c r="BK2134" t="str">
        <f t="shared" si="1680"/>
        <v/>
      </c>
      <c r="BL2134" t="str">
        <f t="shared" si="1681"/>
        <v/>
      </c>
      <c r="BM2134" t="str">
        <f t="shared" si="1682"/>
        <v/>
      </c>
      <c r="BN2134" t="str">
        <f t="shared" si="1683"/>
        <v/>
      </c>
      <c r="BO2134" t="str">
        <f t="shared" si="1684"/>
        <v/>
      </c>
      <c r="BP2134" t="str">
        <f t="shared" si="1685"/>
        <v/>
      </c>
      <c r="BQ2134" t="str">
        <f t="shared" si="1686"/>
        <v/>
      </c>
      <c r="BR2134" t="str">
        <f t="shared" si="1687"/>
        <v/>
      </c>
      <c r="BS2134" t="str">
        <f t="shared" si="1688"/>
        <v/>
      </c>
      <c r="BT2134" t="str">
        <f t="shared" si="1689"/>
        <v/>
      </c>
    </row>
    <row r="2135" spans="20:72" x14ac:dyDescent="0.25">
      <c r="T2135" t="str">
        <f t="shared" si="1665"/>
        <v/>
      </c>
      <c r="U2135" t="str">
        <f t="shared" si="1666"/>
        <v/>
      </c>
      <c r="V2135" t="str">
        <f t="shared" si="1667"/>
        <v/>
      </c>
      <c r="W2135" t="str">
        <f>IF(TRIM(INDEX(connections!$A:$A,ROW()))="","",TRIM(INDEX(connections!$A:$A,ROW())))</f>
        <v/>
      </c>
      <c r="X2135" t="str">
        <f>IF($W2135="","",TRIM(INDEX(connections!$B:$B,ROW())))</f>
        <v/>
      </c>
      <c r="Y2135" t="str">
        <f t="shared" si="1668"/>
        <v/>
      </c>
      <c r="Z2135" t="str">
        <f t="shared" si="1669"/>
        <v/>
      </c>
      <c r="AA2135" t="str">
        <f t="shared" si="1670"/>
        <v/>
      </c>
      <c r="AB2135" t="str">
        <f t="shared" si="1671"/>
        <v/>
      </c>
      <c r="AC2135" t="str">
        <f t="shared" si="1672"/>
        <v/>
      </c>
      <c r="AD2135" t="str">
        <f t="shared" si="1673"/>
        <v/>
      </c>
      <c r="AE2135" t="str">
        <f t="shared" si="1674"/>
        <v/>
      </c>
      <c r="BF2135" t="str">
        <f t="shared" si="1675"/>
        <v/>
      </c>
      <c r="BG2135" t="str">
        <f t="shared" si="1676"/>
        <v/>
      </c>
      <c r="BH2135" t="str">
        <f t="shared" si="1677"/>
        <v/>
      </c>
      <c r="BI2135" t="str">
        <f t="shared" si="1678"/>
        <v/>
      </c>
      <c r="BJ2135" t="str">
        <f t="shared" si="1679"/>
        <v/>
      </c>
      <c r="BK2135" t="str">
        <f t="shared" si="1680"/>
        <v/>
      </c>
      <c r="BL2135" t="str">
        <f t="shared" si="1681"/>
        <v/>
      </c>
      <c r="BM2135" t="str">
        <f t="shared" si="1682"/>
        <v/>
      </c>
      <c r="BN2135" t="str">
        <f t="shared" si="1683"/>
        <v/>
      </c>
      <c r="BO2135" t="str">
        <f t="shared" si="1684"/>
        <v/>
      </c>
      <c r="BP2135" t="str">
        <f t="shared" si="1685"/>
        <v/>
      </c>
      <c r="BQ2135" t="str">
        <f t="shared" si="1686"/>
        <v/>
      </c>
      <c r="BR2135" t="str">
        <f t="shared" si="1687"/>
        <v/>
      </c>
      <c r="BS2135" t="str">
        <f t="shared" si="1688"/>
        <v/>
      </c>
      <c r="BT2135" t="str">
        <f t="shared" si="1689"/>
        <v/>
      </c>
    </row>
    <row r="2136" spans="20:72" x14ac:dyDescent="0.25">
      <c r="T2136" t="str">
        <f t="shared" si="1665"/>
        <v/>
      </c>
      <c r="U2136" t="str">
        <f t="shared" si="1666"/>
        <v/>
      </c>
      <c r="V2136" t="str">
        <f t="shared" si="1667"/>
        <v/>
      </c>
      <c r="W2136" t="str">
        <f>IF(TRIM(INDEX(connections!$A:$A,ROW()))="","",TRIM(INDEX(connections!$A:$A,ROW())))</f>
        <v/>
      </c>
      <c r="X2136" t="str">
        <f>IF($W2136="","",TRIM(INDEX(connections!$B:$B,ROW())))</f>
        <v/>
      </c>
      <c r="Y2136" t="str">
        <f t="shared" si="1668"/>
        <v/>
      </c>
      <c r="Z2136" t="str">
        <f t="shared" si="1669"/>
        <v/>
      </c>
      <c r="AA2136" t="str">
        <f t="shared" si="1670"/>
        <v/>
      </c>
      <c r="AB2136" t="str">
        <f t="shared" si="1671"/>
        <v/>
      </c>
      <c r="AC2136" t="str">
        <f t="shared" si="1672"/>
        <v/>
      </c>
      <c r="AD2136" t="str">
        <f t="shared" si="1673"/>
        <v/>
      </c>
      <c r="AE2136" t="str">
        <f t="shared" si="1674"/>
        <v/>
      </c>
      <c r="BF2136" t="str">
        <f t="shared" si="1675"/>
        <v/>
      </c>
      <c r="BG2136" t="str">
        <f t="shared" si="1676"/>
        <v/>
      </c>
      <c r="BH2136" t="str">
        <f t="shared" si="1677"/>
        <v/>
      </c>
      <c r="BI2136" t="str">
        <f t="shared" si="1678"/>
        <v/>
      </c>
      <c r="BJ2136" t="str">
        <f t="shared" si="1679"/>
        <v/>
      </c>
      <c r="BK2136" t="str">
        <f t="shared" si="1680"/>
        <v/>
      </c>
      <c r="BL2136" t="str">
        <f t="shared" si="1681"/>
        <v/>
      </c>
      <c r="BM2136" t="str">
        <f t="shared" si="1682"/>
        <v/>
      </c>
      <c r="BN2136" t="str">
        <f t="shared" si="1683"/>
        <v/>
      </c>
      <c r="BO2136" t="str">
        <f t="shared" si="1684"/>
        <v/>
      </c>
      <c r="BP2136" t="str">
        <f t="shared" si="1685"/>
        <v/>
      </c>
      <c r="BQ2136" t="str">
        <f t="shared" si="1686"/>
        <v/>
      </c>
      <c r="BR2136" t="str">
        <f t="shared" si="1687"/>
        <v/>
      </c>
      <c r="BS2136" t="str">
        <f t="shared" si="1688"/>
        <v/>
      </c>
      <c r="BT2136" t="str">
        <f t="shared" si="1689"/>
        <v/>
      </c>
    </row>
    <row r="2137" spans="20:72" x14ac:dyDescent="0.25">
      <c r="T2137" t="str">
        <f t="shared" si="1665"/>
        <v/>
      </c>
      <c r="U2137" t="str">
        <f t="shared" si="1666"/>
        <v/>
      </c>
      <c r="V2137" t="str">
        <f t="shared" si="1667"/>
        <v/>
      </c>
      <c r="W2137" t="str">
        <f>IF(TRIM(INDEX(connections!$A:$A,ROW()))="","",TRIM(INDEX(connections!$A:$A,ROW())))</f>
        <v/>
      </c>
      <c r="X2137" t="str">
        <f>IF($W2137="","",TRIM(INDEX(connections!$B:$B,ROW())))</f>
        <v/>
      </c>
      <c r="Y2137" t="str">
        <f t="shared" si="1668"/>
        <v/>
      </c>
      <c r="Z2137" t="str">
        <f t="shared" si="1669"/>
        <v/>
      </c>
      <c r="AA2137" t="str">
        <f t="shared" si="1670"/>
        <v/>
      </c>
      <c r="AB2137" t="str">
        <f t="shared" si="1671"/>
        <v/>
      </c>
      <c r="AC2137" t="str">
        <f t="shared" si="1672"/>
        <v/>
      </c>
      <c r="AD2137" t="str">
        <f t="shared" si="1673"/>
        <v/>
      </c>
      <c r="AE2137" t="str">
        <f t="shared" si="1674"/>
        <v/>
      </c>
      <c r="BF2137" t="str">
        <f t="shared" si="1675"/>
        <v/>
      </c>
      <c r="BG2137" t="str">
        <f t="shared" si="1676"/>
        <v/>
      </c>
      <c r="BH2137" t="str">
        <f t="shared" si="1677"/>
        <v/>
      </c>
      <c r="BI2137" t="str">
        <f t="shared" si="1678"/>
        <v/>
      </c>
      <c r="BJ2137" t="str">
        <f t="shared" si="1679"/>
        <v/>
      </c>
      <c r="BK2137" t="str">
        <f t="shared" si="1680"/>
        <v/>
      </c>
      <c r="BL2137" t="str">
        <f t="shared" si="1681"/>
        <v/>
      </c>
      <c r="BM2137" t="str">
        <f t="shared" si="1682"/>
        <v/>
      </c>
      <c r="BN2137" t="str">
        <f t="shared" si="1683"/>
        <v/>
      </c>
      <c r="BO2137" t="str">
        <f t="shared" si="1684"/>
        <v/>
      </c>
      <c r="BP2137" t="str">
        <f t="shared" si="1685"/>
        <v/>
      </c>
      <c r="BQ2137" t="str">
        <f t="shared" si="1686"/>
        <v/>
      </c>
      <c r="BR2137" t="str">
        <f t="shared" si="1687"/>
        <v/>
      </c>
      <c r="BS2137" t="str">
        <f t="shared" si="1688"/>
        <v/>
      </c>
      <c r="BT2137" t="str">
        <f t="shared" si="1689"/>
        <v/>
      </c>
    </row>
    <row r="2138" spans="20:72" x14ac:dyDescent="0.25">
      <c r="T2138" t="str">
        <f t="shared" si="1665"/>
        <v/>
      </c>
      <c r="U2138" t="str">
        <f t="shared" si="1666"/>
        <v/>
      </c>
      <c r="V2138" t="str">
        <f t="shared" si="1667"/>
        <v/>
      </c>
      <c r="W2138" t="str">
        <f>IF(TRIM(INDEX(connections!$A:$A,ROW()))="","",TRIM(INDEX(connections!$A:$A,ROW())))</f>
        <v/>
      </c>
      <c r="X2138" t="str">
        <f>IF($W2138="","",TRIM(INDEX(connections!$B:$B,ROW())))</f>
        <v/>
      </c>
      <c r="Y2138" t="str">
        <f t="shared" si="1668"/>
        <v/>
      </c>
      <c r="Z2138" t="str">
        <f t="shared" si="1669"/>
        <v/>
      </c>
      <c r="AA2138" t="str">
        <f t="shared" si="1670"/>
        <v/>
      </c>
      <c r="AB2138" t="str">
        <f t="shared" si="1671"/>
        <v/>
      </c>
      <c r="AC2138" t="str">
        <f t="shared" si="1672"/>
        <v/>
      </c>
      <c r="AD2138" t="str">
        <f t="shared" si="1673"/>
        <v/>
      </c>
      <c r="AE2138" t="str">
        <f t="shared" si="1674"/>
        <v/>
      </c>
      <c r="BF2138" t="str">
        <f t="shared" si="1675"/>
        <v/>
      </c>
      <c r="BG2138" t="str">
        <f t="shared" si="1676"/>
        <v/>
      </c>
      <c r="BH2138" t="str">
        <f t="shared" si="1677"/>
        <v/>
      </c>
      <c r="BI2138" t="str">
        <f t="shared" si="1678"/>
        <v/>
      </c>
      <c r="BJ2138" t="str">
        <f t="shared" si="1679"/>
        <v/>
      </c>
      <c r="BK2138" t="str">
        <f t="shared" si="1680"/>
        <v/>
      </c>
      <c r="BL2138" t="str">
        <f t="shared" si="1681"/>
        <v/>
      </c>
      <c r="BM2138" t="str">
        <f t="shared" si="1682"/>
        <v/>
      </c>
      <c r="BN2138" t="str">
        <f t="shared" si="1683"/>
        <v/>
      </c>
      <c r="BO2138" t="str">
        <f t="shared" si="1684"/>
        <v/>
      </c>
      <c r="BP2138" t="str">
        <f t="shared" si="1685"/>
        <v/>
      </c>
      <c r="BQ2138" t="str">
        <f t="shared" si="1686"/>
        <v/>
      </c>
      <c r="BR2138" t="str">
        <f t="shared" si="1687"/>
        <v/>
      </c>
      <c r="BS2138" t="str">
        <f t="shared" si="1688"/>
        <v/>
      </c>
      <c r="BT2138" t="str">
        <f t="shared" si="1689"/>
        <v/>
      </c>
    </row>
    <row r="2139" spans="20:72" x14ac:dyDescent="0.25">
      <c r="T2139" t="str">
        <f t="shared" si="1665"/>
        <v/>
      </c>
      <c r="U2139" t="str">
        <f t="shared" si="1666"/>
        <v/>
      </c>
      <c r="V2139" t="str">
        <f t="shared" si="1667"/>
        <v/>
      </c>
      <c r="W2139" t="str">
        <f>IF(TRIM(INDEX(connections!$A:$A,ROW()))="","",TRIM(INDEX(connections!$A:$A,ROW())))</f>
        <v/>
      </c>
      <c r="X2139" t="str">
        <f>IF($W2139="","",TRIM(INDEX(connections!$B:$B,ROW())))</f>
        <v/>
      </c>
      <c r="Y2139" t="str">
        <f t="shared" si="1668"/>
        <v/>
      </c>
      <c r="Z2139" t="str">
        <f t="shared" si="1669"/>
        <v/>
      </c>
      <c r="AA2139" t="str">
        <f t="shared" si="1670"/>
        <v/>
      </c>
      <c r="AB2139" t="str">
        <f t="shared" si="1671"/>
        <v/>
      </c>
      <c r="AC2139" t="str">
        <f t="shared" si="1672"/>
        <v/>
      </c>
      <c r="AD2139" t="str">
        <f t="shared" si="1673"/>
        <v/>
      </c>
      <c r="AE2139" t="str">
        <f t="shared" si="1674"/>
        <v/>
      </c>
      <c r="BF2139" t="str">
        <f t="shared" si="1675"/>
        <v/>
      </c>
      <c r="BG2139" t="str">
        <f t="shared" si="1676"/>
        <v/>
      </c>
      <c r="BH2139" t="str">
        <f t="shared" si="1677"/>
        <v/>
      </c>
      <c r="BI2139" t="str">
        <f t="shared" si="1678"/>
        <v/>
      </c>
      <c r="BJ2139" t="str">
        <f t="shared" si="1679"/>
        <v/>
      </c>
      <c r="BK2139" t="str">
        <f t="shared" si="1680"/>
        <v/>
      </c>
      <c r="BL2139" t="str">
        <f t="shared" si="1681"/>
        <v/>
      </c>
      <c r="BM2139" t="str">
        <f t="shared" si="1682"/>
        <v/>
      </c>
      <c r="BN2139" t="str">
        <f t="shared" si="1683"/>
        <v/>
      </c>
      <c r="BO2139" t="str">
        <f t="shared" si="1684"/>
        <v/>
      </c>
      <c r="BP2139" t="str">
        <f t="shared" si="1685"/>
        <v/>
      </c>
      <c r="BQ2139" t="str">
        <f t="shared" si="1686"/>
        <v/>
      </c>
      <c r="BR2139" t="str">
        <f t="shared" si="1687"/>
        <v/>
      </c>
      <c r="BS2139" t="str">
        <f t="shared" si="1688"/>
        <v/>
      </c>
      <c r="BT2139" t="str">
        <f t="shared" si="1689"/>
        <v/>
      </c>
    </row>
    <row r="2140" spans="20:72" x14ac:dyDescent="0.25">
      <c r="T2140" t="str">
        <f t="shared" si="1665"/>
        <v/>
      </c>
      <c r="U2140" t="str">
        <f t="shared" si="1666"/>
        <v/>
      </c>
      <c r="V2140" t="str">
        <f t="shared" si="1667"/>
        <v/>
      </c>
      <c r="W2140" t="str">
        <f>IF(TRIM(INDEX(connections!$A:$A,ROW()))="","",TRIM(INDEX(connections!$A:$A,ROW())))</f>
        <v/>
      </c>
      <c r="X2140" t="str">
        <f>IF($W2140="","",TRIM(INDEX(connections!$B:$B,ROW())))</f>
        <v/>
      </c>
      <c r="Y2140" t="str">
        <f t="shared" si="1668"/>
        <v/>
      </c>
      <c r="Z2140" t="str">
        <f t="shared" si="1669"/>
        <v/>
      </c>
      <c r="AA2140" t="str">
        <f t="shared" si="1670"/>
        <v/>
      </c>
      <c r="AB2140" t="str">
        <f t="shared" si="1671"/>
        <v/>
      </c>
      <c r="AC2140" t="str">
        <f t="shared" si="1672"/>
        <v/>
      </c>
      <c r="AD2140" t="str">
        <f t="shared" si="1673"/>
        <v/>
      </c>
      <c r="AE2140" t="str">
        <f t="shared" si="1674"/>
        <v/>
      </c>
      <c r="BF2140" t="str">
        <f t="shared" si="1675"/>
        <v/>
      </c>
      <c r="BG2140" t="str">
        <f t="shared" si="1676"/>
        <v/>
      </c>
      <c r="BH2140" t="str">
        <f t="shared" si="1677"/>
        <v/>
      </c>
      <c r="BI2140" t="str">
        <f t="shared" si="1678"/>
        <v/>
      </c>
      <c r="BJ2140" t="str">
        <f t="shared" si="1679"/>
        <v/>
      </c>
      <c r="BK2140" t="str">
        <f t="shared" si="1680"/>
        <v/>
      </c>
      <c r="BL2140" t="str">
        <f t="shared" si="1681"/>
        <v/>
      </c>
      <c r="BM2140" t="str">
        <f t="shared" si="1682"/>
        <v/>
      </c>
      <c r="BN2140" t="str">
        <f t="shared" si="1683"/>
        <v/>
      </c>
      <c r="BO2140" t="str">
        <f t="shared" si="1684"/>
        <v/>
      </c>
      <c r="BP2140" t="str">
        <f t="shared" si="1685"/>
        <v/>
      </c>
      <c r="BQ2140" t="str">
        <f t="shared" si="1686"/>
        <v/>
      </c>
      <c r="BR2140" t="str">
        <f t="shared" si="1687"/>
        <v/>
      </c>
      <c r="BS2140" t="str">
        <f t="shared" si="1688"/>
        <v/>
      </c>
      <c r="BT2140" t="str">
        <f t="shared" si="1689"/>
        <v/>
      </c>
    </row>
    <row r="2141" spans="20:72" x14ac:dyDescent="0.25">
      <c r="T2141" t="str">
        <f t="shared" si="1665"/>
        <v/>
      </c>
      <c r="U2141" t="str">
        <f t="shared" si="1666"/>
        <v/>
      </c>
      <c r="V2141" t="str">
        <f t="shared" si="1667"/>
        <v/>
      </c>
      <c r="W2141" t="str">
        <f>IF(TRIM(INDEX(connections!$A:$A,ROW()))="","",TRIM(INDEX(connections!$A:$A,ROW())))</f>
        <v/>
      </c>
      <c r="X2141" t="str">
        <f>IF($W2141="","",TRIM(INDEX(connections!$B:$B,ROW())))</f>
        <v/>
      </c>
      <c r="Y2141" t="str">
        <f t="shared" si="1668"/>
        <v/>
      </c>
      <c r="Z2141" t="str">
        <f t="shared" si="1669"/>
        <v/>
      </c>
      <c r="AA2141" t="str">
        <f t="shared" si="1670"/>
        <v/>
      </c>
      <c r="AB2141" t="str">
        <f t="shared" si="1671"/>
        <v/>
      </c>
      <c r="AC2141" t="str">
        <f t="shared" si="1672"/>
        <v/>
      </c>
      <c r="AD2141" t="str">
        <f t="shared" si="1673"/>
        <v/>
      </c>
      <c r="AE2141" t="str">
        <f t="shared" si="1674"/>
        <v/>
      </c>
      <c r="BF2141" t="str">
        <f t="shared" si="1675"/>
        <v/>
      </c>
      <c r="BG2141" t="str">
        <f t="shared" si="1676"/>
        <v/>
      </c>
      <c r="BH2141" t="str">
        <f t="shared" si="1677"/>
        <v/>
      </c>
      <c r="BI2141" t="str">
        <f t="shared" si="1678"/>
        <v/>
      </c>
      <c r="BJ2141" t="str">
        <f t="shared" si="1679"/>
        <v/>
      </c>
      <c r="BK2141" t="str">
        <f t="shared" si="1680"/>
        <v/>
      </c>
      <c r="BL2141" t="str">
        <f t="shared" si="1681"/>
        <v/>
      </c>
      <c r="BM2141" t="str">
        <f t="shared" si="1682"/>
        <v/>
      </c>
      <c r="BN2141" t="str">
        <f t="shared" si="1683"/>
        <v/>
      </c>
      <c r="BO2141" t="str">
        <f t="shared" si="1684"/>
        <v/>
      </c>
      <c r="BP2141" t="str">
        <f t="shared" si="1685"/>
        <v/>
      </c>
      <c r="BQ2141" t="str">
        <f t="shared" si="1686"/>
        <v/>
      </c>
      <c r="BR2141" t="str">
        <f t="shared" si="1687"/>
        <v/>
      </c>
      <c r="BS2141" t="str">
        <f t="shared" si="1688"/>
        <v/>
      </c>
      <c r="BT2141" t="str">
        <f t="shared" si="1689"/>
        <v/>
      </c>
    </row>
    <row r="2142" spans="20:72" x14ac:dyDescent="0.25">
      <c r="T2142" t="str">
        <f t="shared" si="1665"/>
        <v/>
      </c>
      <c r="U2142" t="str">
        <f t="shared" si="1666"/>
        <v/>
      </c>
      <c r="V2142" t="str">
        <f t="shared" si="1667"/>
        <v/>
      </c>
      <c r="W2142" t="str">
        <f>IF(TRIM(INDEX(connections!$A:$A,ROW()))="","",TRIM(INDEX(connections!$A:$A,ROW())))</f>
        <v/>
      </c>
      <c r="X2142" t="str">
        <f>IF($W2142="","",TRIM(INDEX(connections!$B:$B,ROW())))</f>
        <v/>
      </c>
      <c r="Y2142" t="str">
        <f t="shared" si="1668"/>
        <v/>
      </c>
      <c r="Z2142" t="str">
        <f t="shared" si="1669"/>
        <v/>
      </c>
      <c r="AA2142" t="str">
        <f t="shared" si="1670"/>
        <v/>
      </c>
      <c r="AB2142" t="str">
        <f t="shared" si="1671"/>
        <v/>
      </c>
      <c r="AC2142" t="str">
        <f t="shared" si="1672"/>
        <v/>
      </c>
      <c r="AD2142" t="str">
        <f t="shared" si="1673"/>
        <v/>
      </c>
      <c r="AE2142" t="str">
        <f t="shared" si="1674"/>
        <v/>
      </c>
      <c r="BF2142" t="str">
        <f t="shared" si="1675"/>
        <v/>
      </c>
      <c r="BG2142" t="str">
        <f t="shared" si="1676"/>
        <v/>
      </c>
      <c r="BH2142" t="str">
        <f t="shared" si="1677"/>
        <v/>
      </c>
      <c r="BI2142" t="str">
        <f t="shared" si="1678"/>
        <v/>
      </c>
      <c r="BJ2142" t="str">
        <f t="shared" si="1679"/>
        <v/>
      </c>
      <c r="BK2142" t="str">
        <f t="shared" si="1680"/>
        <v/>
      </c>
      <c r="BL2142" t="str">
        <f t="shared" si="1681"/>
        <v/>
      </c>
      <c r="BM2142" t="str">
        <f t="shared" si="1682"/>
        <v/>
      </c>
      <c r="BN2142" t="str">
        <f t="shared" si="1683"/>
        <v/>
      </c>
      <c r="BO2142" t="str">
        <f t="shared" si="1684"/>
        <v/>
      </c>
      <c r="BP2142" t="str">
        <f t="shared" si="1685"/>
        <v/>
      </c>
      <c r="BQ2142" t="str">
        <f t="shared" si="1686"/>
        <v/>
      </c>
      <c r="BR2142" t="str">
        <f t="shared" si="1687"/>
        <v/>
      </c>
      <c r="BS2142" t="str">
        <f t="shared" si="1688"/>
        <v/>
      </c>
      <c r="BT2142" t="str">
        <f t="shared" si="1689"/>
        <v/>
      </c>
    </row>
    <row r="2143" spans="20:72" x14ac:dyDescent="0.25">
      <c r="T2143" t="str">
        <f t="shared" si="1665"/>
        <v/>
      </c>
      <c r="U2143" t="str">
        <f t="shared" si="1666"/>
        <v/>
      </c>
      <c r="V2143" t="str">
        <f t="shared" si="1667"/>
        <v/>
      </c>
      <c r="W2143" t="str">
        <f>IF(TRIM(INDEX(connections!$A:$A,ROW()))="","",TRIM(INDEX(connections!$A:$A,ROW())))</f>
        <v/>
      </c>
      <c r="X2143" t="str">
        <f>IF($W2143="","",TRIM(INDEX(connections!$B:$B,ROW())))</f>
        <v/>
      </c>
      <c r="Y2143" t="str">
        <f t="shared" si="1668"/>
        <v/>
      </c>
      <c r="Z2143" t="str">
        <f t="shared" si="1669"/>
        <v/>
      </c>
      <c r="AA2143" t="str">
        <f t="shared" si="1670"/>
        <v/>
      </c>
      <c r="AB2143" t="str">
        <f t="shared" si="1671"/>
        <v/>
      </c>
      <c r="AC2143" t="str">
        <f t="shared" si="1672"/>
        <v/>
      </c>
      <c r="AD2143" t="str">
        <f t="shared" si="1673"/>
        <v/>
      </c>
      <c r="AE2143" t="str">
        <f t="shared" si="1674"/>
        <v/>
      </c>
      <c r="BF2143" t="str">
        <f t="shared" si="1675"/>
        <v/>
      </c>
      <c r="BG2143" t="str">
        <f t="shared" si="1676"/>
        <v/>
      </c>
      <c r="BH2143" t="str">
        <f t="shared" si="1677"/>
        <v/>
      </c>
      <c r="BI2143" t="str">
        <f t="shared" si="1678"/>
        <v/>
      </c>
      <c r="BJ2143" t="str">
        <f t="shared" si="1679"/>
        <v/>
      </c>
      <c r="BK2143" t="str">
        <f t="shared" si="1680"/>
        <v/>
      </c>
      <c r="BL2143" t="str">
        <f t="shared" si="1681"/>
        <v/>
      </c>
      <c r="BM2143" t="str">
        <f t="shared" si="1682"/>
        <v/>
      </c>
      <c r="BN2143" t="str">
        <f t="shared" si="1683"/>
        <v/>
      </c>
      <c r="BO2143" t="str">
        <f t="shared" si="1684"/>
        <v/>
      </c>
      <c r="BP2143" t="str">
        <f t="shared" si="1685"/>
        <v/>
      </c>
      <c r="BQ2143" t="str">
        <f t="shared" si="1686"/>
        <v/>
      </c>
      <c r="BR2143" t="str">
        <f t="shared" si="1687"/>
        <v/>
      </c>
      <c r="BS2143" t="str">
        <f t="shared" si="1688"/>
        <v/>
      </c>
      <c r="BT2143" t="str">
        <f t="shared" si="1689"/>
        <v/>
      </c>
    </row>
    <row r="2144" spans="20:72" x14ac:dyDescent="0.25">
      <c r="T2144" t="str">
        <f t="shared" si="1665"/>
        <v/>
      </c>
      <c r="U2144" t="str">
        <f t="shared" si="1666"/>
        <v/>
      </c>
      <c r="V2144" t="str">
        <f t="shared" si="1667"/>
        <v/>
      </c>
      <c r="W2144" t="str">
        <f>IF(TRIM(INDEX(connections!$A:$A,ROW()))="","",TRIM(INDEX(connections!$A:$A,ROW())))</f>
        <v/>
      </c>
      <c r="X2144" t="str">
        <f>IF($W2144="","",TRIM(INDEX(connections!$B:$B,ROW())))</f>
        <v/>
      </c>
      <c r="Y2144" t="str">
        <f t="shared" si="1668"/>
        <v/>
      </c>
      <c r="Z2144" t="str">
        <f t="shared" si="1669"/>
        <v/>
      </c>
      <c r="AA2144" t="str">
        <f t="shared" si="1670"/>
        <v/>
      </c>
      <c r="AB2144" t="str">
        <f t="shared" si="1671"/>
        <v/>
      </c>
      <c r="AC2144" t="str">
        <f t="shared" si="1672"/>
        <v/>
      </c>
      <c r="AD2144" t="str">
        <f t="shared" si="1673"/>
        <v/>
      </c>
      <c r="AE2144" t="str">
        <f t="shared" si="1674"/>
        <v/>
      </c>
      <c r="BF2144" t="str">
        <f t="shared" si="1675"/>
        <v/>
      </c>
      <c r="BG2144" t="str">
        <f t="shared" si="1676"/>
        <v/>
      </c>
      <c r="BH2144" t="str">
        <f t="shared" si="1677"/>
        <v/>
      </c>
      <c r="BI2144" t="str">
        <f t="shared" si="1678"/>
        <v/>
      </c>
      <c r="BJ2144" t="str">
        <f t="shared" si="1679"/>
        <v/>
      </c>
      <c r="BK2144" t="str">
        <f t="shared" si="1680"/>
        <v/>
      </c>
      <c r="BL2144" t="str">
        <f t="shared" si="1681"/>
        <v/>
      </c>
      <c r="BM2144" t="str">
        <f t="shared" si="1682"/>
        <v/>
      </c>
      <c r="BN2144" t="str">
        <f t="shared" si="1683"/>
        <v/>
      </c>
      <c r="BO2144" t="str">
        <f t="shared" si="1684"/>
        <v/>
      </c>
      <c r="BP2144" t="str">
        <f t="shared" si="1685"/>
        <v/>
      </c>
      <c r="BQ2144" t="str">
        <f t="shared" si="1686"/>
        <v/>
      </c>
      <c r="BR2144" t="str">
        <f t="shared" si="1687"/>
        <v/>
      </c>
      <c r="BS2144" t="str">
        <f t="shared" si="1688"/>
        <v/>
      </c>
      <c r="BT2144" t="str">
        <f t="shared" si="1689"/>
        <v/>
      </c>
    </row>
    <row r="2145" spans="20:72" x14ac:dyDescent="0.25">
      <c r="T2145" t="str">
        <f t="shared" si="1665"/>
        <v/>
      </c>
      <c r="U2145" t="str">
        <f t="shared" si="1666"/>
        <v/>
      </c>
      <c r="V2145" t="str">
        <f t="shared" si="1667"/>
        <v/>
      </c>
      <c r="W2145" t="str">
        <f>IF(TRIM(INDEX(connections!$A:$A,ROW()))="","",TRIM(INDEX(connections!$A:$A,ROW())))</f>
        <v/>
      </c>
      <c r="X2145" t="str">
        <f>IF($W2145="","",TRIM(INDEX(connections!$B:$B,ROW())))</f>
        <v/>
      </c>
      <c r="Y2145" t="str">
        <f t="shared" si="1668"/>
        <v/>
      </c>
      <c r="Z2145" t="str">
        <f t="shared" si="1669"/>
        <v/>
      </c>
      <c r="AA2145" t="str">
        <f t="shared" si="1670"/>
        <v/>
      </c>
      <c r="AB2145" t="str">
        <f t="shared" si="1671"/>
        <v/>
      </c>
      <c r="AC2145" t="str">
        <f t="shared" si="1672"/>
        <v/>
      </c>
      <c r="AD2145" t="str">
        <f t="shared" si="1673"/>
        <v/>
      </c>
      <c r="AE2145" t="str">
        <f t="shared" si="1674"/>
        <v/>
      </c>
      <c r="BF2145" t="str">
        <f t="shared" si="1675"/>
        <v/>
      </c>
      <c r="BG2145" t="str">
        <f t="shared" si="1676"/>
        <v/>
      </c>
      <c r="BH2145" t="str">
        <f t="shared" si="1677"/>
        <v/>
      </c>
      <c r="BI2145" t="str">
        <f t="shared" si="1678"/>
        <v/>
      </c>
      <c r="BJ2145" t="str">
        <f t="shared" si="1679"/>
        <v/>
      </c>
      <c r="BK2145" t="str">
        <f t="shared" si="1680"/>
        <v/>
      </c>
      <c r="BL2145" t="str">
        <f t="shared" si="1681"/>
        <v/>
      </c>
      <c r="BM2145" t="str">
        <f t="shared" si="1682"/>
        <v/>
      </c>
      <c r="BN2145" t="str">
        <f t="shared" si="1683"/>
        <v/>
      </c>
      <c r="BO2145" t="str">
        <f t="shared" si="1684"/>
        <v/>
      </c>
      <c r="BP2145" t="str">
        <f t="shared" si="1685"/>
        <v/>
      </c>
      <c r="BQ2145" t="str">
        <f t="shared" si="1686"/>
        <v/>
      </c>
      <c r="BR2145" t="str">
        <f t="shared" si="1687"/>
        <v/>
      </c>
      <c r="BS2145" t="str">
        <f t="shared" si="1688"/>
        <v/>
      </c>
      <c r="BT2145" t="str">
        <f t="shared" si="1689"/>
        <v/>
      </c>
    </row>
    <row r="2146" spans="20:72" x14ac:dyDescent="0.25">
      <c r="T2146" t="str">
        <f t="shared" si="1665"/>
        <v/>
      </c>
      <c r="U2146" t="str">
        <f t="shared" si="1666"/>
        <v/>
      </c>
      <c r="V2146" t="str">
        <f t="shared" si="1667"/>
        <v/>
      </c>
      <c r="W2146" t="str">
        <f>IF(TRIM(INDEX(connections!$A:$A,ROW()))="","",TRIM(INDEX(connections!$A:$A,ROW())))</f>
        <v/>
      </c>
      <c r="X2146" t="str">
        <f>IF($W2146="","",TRIM(INDEX(connections!$B:$B,ROW())))</f>
        <v/>
      </c>
      <c r="Y2146" t="str">
        <f t="shared" si="1668"/>
        <v/>
      </c>
      <c r="Z2146" t="str">
        <f t="shared" si="1669"/>
        <v/>
      </c>
      <c r="AA2146" t="str">
        <f t="shared" si="1670"/>
        <v/>
      </c>
      <c r="AB2146" t="str">
        <f t="shared" si="1671"/>
        <v/>
      </c>
      <c r="AC2146" t="str">
        <f t="shared" si="1672"/>
        <v/>
      </c>
      <c r="AD2146" t="str">
        <f t="shared" si="1673"/>
        <v/>
      </c>
      <c r="AE2146" t="str">
        <f t="shared" si="1674"/>
        <v/>
      </c>
      <c r="BF2146" t="str">
        <f t="shared" si="1675"/>
        <v/>
      </c>
      <c r="BG2146" t="str">
        <f t="shared" si="1676"/>
        <v/>
      </c>
      <c r="BH2146" t="str">
        <f t="shared" si="1677"/>
        <v/>
      </c>
      <c r="BI2146" t="str">
        <f t="shared" si="1678"/>
        <v/>
      </c>
      <c r="BJ2146" t="str">
        <f t="shared" si="1679"/>
        <v/>
      </c>
      <c r="BK2146" t="str">
        <f t="shared" si="1680"/>
        <v/>
      </c>
      <c r="BL2146" t="str">
        <f t="shared" si="1681"/>
        <v/>
      </c>
      <c r="BM2146" t="str">
        <f t="shared" si="1682"/>
        <v/>
      </c>
      <c r="BN2146" t="str">
        <f t="shared" si="1683"/>
        <v/>
      </c>
      <c r="BO2146" t="str">
        <f t="shared" si="1684"/>
        <v/>
      </c>
      <c r="BP2146" t="str">
        <f t="shared" si="1685"/>
        <v/>
      </c>
      <c r="BQ2146" t="str">
        <f t="shared" si="1686"/>
        <v/>
      </c>
      <c r="BR2146" t="str">
        <f t="shared" si="1687"/>
        <v/>
      </c>
      <c r="BS2146" t="str">
        <f t="shared" si="1688"/>
        <v/>
      </c>
      <c r="BT2146" t="str">
        <f t="shared" si="1689"/>
        <v/>
      </c>
    </row>
    <row r="2147" spans="20:72" x14ac:dyDescent="0.25">
      <c r="T2147" t="str">
        <f t="shared" si="1665"/>
        <v/>
      </c>
      <c r="U2147" t="str">
        <f t="shared" si="1666"/>
        <v/>
      </c>
      <c r="V2147" t="str">
        <f t="shared" si="1667"/>
        <v/>
      </c>
      <c r="W2147" t="str">
        <f>IF(TRIM(INDEX(connections!$A:$A,ROW()))="","",TRIM(INDEX(connections!$A:$A,ROW())))</f>
        <v/>
      </c>
      <c r="X2147" t="str">
        <f>IF($W2147="","",TRIM(INDEX(connections!$B:$B,ROW())))</f>
        <v/>
      </c>
      <c r="Y2147" t="str">
        <f t="shared" si="1668"/>
        <v/>
      </c>
      <c r="Z2147" t="str">
        <f t="shared" si="1669"/>
        <v/>
      </c>
      <c r="AA2147" t="str">
        <f t="shared" si="1670"/>
        <v/>
      </c>
      <c r="AB2147" t="str">
        <f t="shared" si="1671"/>
        <v/>
      </c>
      <c r="AC2147" t="str">
        <f t="shared" si="1672"/>
        <v/>
      </c>
      <c r="AD2147" t="str">
        <f t="shared" si="1673"/>
        <v/>
      </c>
      <c r="AE2147" t="str">
        <f t="shared" si="1674"/>
        <v/>
      </c>
      <c r="BF2147" t="str">
        <f t="shared" si="1675"/>
        <v/>
      </c>
      <c r="BG2147" t="str">
        <f t="shared" si="1676"/>
        <v/>
      </c>
      <c r="BH2147" t="str">
        <f t="shared" si="1677"/>
        <v/>
      </c>
      <c r="BI2147" t="str">
        <f t="shared" si="1678"/>
        <v/>
      </c>
      <c r="BJ2147" t="str">
        <f t="shared" si="1679"/>
        <v/>
      </c>
      <c r="BK2147" t="str">
        <f t="shared" si="1680"/>
        <v/>
      </c>
      <c r="BL2147" t="str">
        <f t="shared" si="1681"/>
        <v/>
      </c>
      <c r="BM2147" t="str">
        <f t="shared" si="1682"/>
        <v/>
      </c>
      <c r="BN2147" t="str">
        <f t="shared" si="1683"/>
        <v/>
      </c>
      <c r="BO2147" t="str">
        <f t="shared" si="1684"/>
        <v/>
      </c>
      <c r="BP2147" t="str">
        <f t="shared" si="1685"/>
        <v/>
      </c>
      <c r="BQ2147" t="str">
        <f t="shared" si="1686"/>
        <v/>
      </c>
      <c r="BR2147" t="str">
        <f t="shared" si="1687"/>
        <v/>
      </c>
      <c r="BS2147" t="str">
        <f t="shared" si="1688"/>
        <v/>
      </c>
      <c r="BT2147" t="str">
        <f t="shared" si="1689"/>
        <v/>
      </c>
    </row>
    <row r="2148" spans="20:72" x14ac:dyDescent="0.25">
      <c r="T2148" t="str">
        <f t="shared" si="1665"/>
        <v/>
      </c>
      <c r="U2148" t="str">
        <f t="shared" si="1666"/>
        <v/>
      </c>
      <c r="V2148" t="str">
        <f t="shared" si="1667"/>
        <v/>
      </c>
      <c r="W2148" t="str">
        <f>IF(TRIM(INDEX(connections!$A:$A,ROW()))="","",TRIM(INDEX(connections!$A:$A,ROW())))</f>
        <v/>
      </c>
      <c r="X2148" t="str">
        <f>IF($W2148="","",TRIM(INDEX(connections!$B:$B,ROW())))</f>
        <v/>
      </c>
      <c r="Y2148" t="str">
        <f t="shared" si="1668"/>
        <v/>
      </c>
      <c r="Z2148" t="str">
        <f t="shared" si="1669"/>
        <v/>
      </c>
      <c r="AA2148" t="str">
        <f t="shared" si="1670"/>
        <v/>
      </c>
      <c r="AB2148" t="str">
        <f t="shared" si="1671"/>
        <v/>
      </c>
      <c r="AC2148" t="str">
        <f t="shared" si="1672"/>
        <v/>
      </c>
      <c r="AD2148" t="str">
        <f t="shared" si="1673"/>
        <v/>
      </c>
      <c r="AE2148" t="str">
        <f t="shared" si="1674"/>
        <v/>
      </c>
      <c r="BF2148" t="str">
        <f t="shared" si="1675"/>
        <v/>
      </c>
      <c r="BG2148" t="str">
        <f t="shared" si="1676"/>
        <v/>
      </c>
      <c r="BH2148" t="str">
        <f t="shared" si="1677"/>
        <v/>
      </c>
      <c r="BI2148" t="str">
        <f t="shared" si="1678"/>
        <v/>
      </c>
      <c r="BJ2148" t="str">
        <f t="shared" si="1679"/>
        <v/>
      </c>
      <c r="BK2148" t="str">
        <f t="shared" si="1680"/>
        <v/>
      </c>
      <c r="BL2148" t="str">
        <f t="shared" si="1681"/>
        <v/>
      </c>
      <c r="BM2148" t="str">
        <f t="shared" si="1682"/>
        <v/>
      </c>
      <c r="BN2148" t="str">
        <f t="shared" si="1683"/>
        <v/>
      </c>
      <c r="BO2148" t="str">
        <f t="shared" si="1684"/>
        <v/>
      </c>
      <c r="BP2148" t="str">
        <f t="shared" si="1685"/>
        <v/>
      </c>
      <c r="BQ2148" t="str">
        <f t="shared" si="1686"/>
        <v/>
      </c>
      <c r="BR2148" t="str">
        <f t="shared" si="1687"/>
        <v/>
      </c>
      <c r="BS2148" t="str">
        <f t="shared" si="1688"/>
        <v/>
      </c>
      <c r="BT2148" t="str">
        <f t="shared" si="1689"/>
        <v/>
      </c>
    </row>
    <row r="2149" spans="20:72" x14ac:dyDescent="0.25">
      <c r="T2149" t="str">
        <f t="shared" si="1665"/>
        <v/>
      </c>
      <c r="U2149" t="str">
        <f t="shared" si="1666"/>
        <v/>
      </c>
      <c r="V2149" t="str">
        <f t="shared" si="1667"/>
        <v/>
      </c>
      <c r="W2149" t="str">
        <f>IF(TRIM(INDEX(connections!$A:$A,ROW()))="","",TRIM(INDEX(connections!$A:$A,ROW())))</f>
        <v/>
      </c>
      <c r="X2149" t="str">
        <f>IF($W2149="","",TRIM(INDEX(connections!$B:$B,ROW())))</f>
        <v/>
      </c>
      <c r="Y2149" t="str">
        <f t="shared" si="1668"/>
        <v/>
      </c>
      <c r="Z2149" t="str">
        <f t="shared" si="1669"/>
        <v/>
      </c>
      <c r="AA2149" t="str">
        <f t="shared" si="1670"/>
        <v/>
      </c>
      <c r="AB2149" t="str">
        <f t="shared" si="1671"/>
        <v/>
      </c>
      <c r="AC2149" t="str">
        <f t="shared" si="1672"/>
        <v/>
      </c>
      <c r="AD2149" t="str">
        <f t="shared" si="1673"/>
        <v/>
      </c>
      <c r="AE2149" t="str">
        <f t="shared" si="1674"/>
        <v/>
      </c>
      <c r="BF2149" t="str">
        <f t="shared" si="1675"/>
        <v/>
      </c>
      <c r="BG2149" t="str">
        <f t="shared" si="1676"/>
        <v/>
      </c>
      <c r="BH2149" t="str">
        <f t="shared" si="1677"/>
        <v/>
      </c>
      <c r="BI2149" t="str">
        <f t="shared" si="1678"/>
        <v/>
      </c>
      <c r="BJ2149" t="str">
        <f t="shared" si="1679"/>
        <v/>
      </c>
      <c r="BK2149" t="str">
        <f t="shared" si="1680"/>
        <v/>
      </c>
      <c r="BL2149" t="str">
        <f t="shared" si="1681"/>
        <v/>
      </c>
      <c r="BM2149" t="str">
        <f t="shared" si="1682"/>
        <v/>
      </c>
      <c r="BN2149" t="str">
        <f t="shared" si="1683"/>
        <v/>
      </c>
      <c r="BO2149" t="str">
        <f t="shared" si="1684"/>
        <v/>
      </c>
      <c r="BP2149" t="str">
        <f t="shared" si="1685"/>
        <v/>
      </c>
      <c r="BQ2149" t="str">
        <f t="shared" si="1686"/>
        <v/>
      </c>
      <c r="BR2149" t="str">
        <f t="shared" si="1687"/>
        <v/>
      </c>
      <c r="BS2149" t="str">
        <f t="shared" si="1688"/>
        <v/>
      </c>
      <c r="BT2149" t="str">
        <f t="shared" si="1689"/>
        <v/>
      </c>
    </row>
    <row r="2150" spans="20:72" x14ac:dyDescent="0.25">
      <c r="T2150" t="str">
        <f t="shared" si="1665"/>
        <v/>
      </c>
      <c r="U2150" t="str">
        <f t="shared" si="1666"/>
        <v/>
      </c>
      <c r="V2150" t="str">
        <f t="shared" si="1667"/>
        <v/>
      </c>
      <c r="W2150" t="str">
        <f>IF(TRIM(INDEX(connections!$A:$A,ROW()))="","",TRIM(INDEX(connections!$A:$A,ROW())))</f>
        <v/>
      </c>
      <c r="X2150" t="str">
        <f>IF($W2150="","",TRIM(INDEX(connections!$B:$B,ROW())))</f>
        <v/>
      </c>
      <c r="Y2150" t="str">
        <f t="shared" si="1668"/>
        <v/>
      </c>
      <c r="Z2150" t="str">
        <f t="shared" si="1669"/>
        <v/>
      </c>
      <c r="AA2150" t="str">
        <f t="shared" si="1670"/>
        <v/>
      </c>
      <c r="AB2150" t="str">
        <f t="shared" si="1671"/>
        <v/>
      </c>
      <c r="AC2150" t="str">
        <f t="shared" si="1672"/>
        <v/>
      </c>
      <c r="AD2150" t="str">
        <f t="shared" si="1673"/>
        <v/>
      </c>
      <c r="AE2150" t="str">
        <f t="shared" si="1674"/>
        <v/>
      </c>
      <c r="BF2150" t="str">
        <f t="shared" si="1675"/>
        <v/>
      </c>
      <c r="BG2150" t="str">
        <f t="shared" si="1676"/>
        <v/>
      </c>
      <c r="BH2150" t="str">
        <f t="shared" si="1677"/>
        <v/>
      </c>
      <c r="BI2150" t="str">
        <f t="shared" si="1678"/>
        <v/>
      </c>
      <c r="BJ2150" t="str">
        <f t="shared" si="1679"/>
        <v/>
      </c>
      <c r="BK2150" t="str">
        <f t="shared" si="1680"/>
        <v/>
      </c>
      <c r="BL2150" t="str">
        <f t="shared" si="1681"/>
        <v/>
      </c>
      <c r="BM2150" t="str">
        <f t="shared" si="1682"/>
        <v/>
      </c>
      <c r="BN2150" t="str">
        <f t="shared" si="1683"/>
        <v/>
      </c>
      <c r="BO2150" t="str">
        <f t="shared" si="1684"/>
        <v/>
      </c>
      <c r="BP2150" t="str">
        <f t="shared" si="1685"/>
        <v/>
      </c>
      <c r="BQ2150" t="str">
        <f t="shared" si="1686"/>
        <v/>
      </c>
      <c r="BR2150" t="str">
        <f t="shared" si="1687"/>
        <v/>
      </c>
      <c r="BS2150" t="str">
        <f t="shared" si="1688"/>
        <v/>
      </c>
      <c r="BT2150" t="str">
        <f t="shared" si="1689"/>
        <v/>
      </c>
    </row>
    <row r="2151" spans="20:72" x14ac:dyDescent="0.25">
      <c r="T2151" t="str">
        <f t="shared" si="1665"/>
        <v/>
      </c>
      <c r="U2151" t="str">
        <f t="shared" si="1666"/>
        <v/>
      </c>
      <c r="V2151" t="str">
        <f t="shared" si="1667"/>
        <v/>
      </c>
      <c r="W2151" t="str">
        <f>IF(TRIM(INDEX(connections!$A:$A,ROW()))="","",TRIM(INDEX(connections!$A:$A,ROW())))</f>
        <v/>
      </c>
      <c r="X2151" t="str">
        <f>IF($W2151="","",TRIM(INDEX(connections!$B:$B,ROW())))</f>
        <v/>
      </c>
      <c r="Y2151" t="str">
        <f t="shared" si="1668"/>
        <v/>
      </c>
      <c r="Z2151" t="str">
        <f t="shared" si="1669"/>
        <v/>
      </c>
      <c r="AA2151" t="str">
        <f t="shared" si="1670"/>
        <v/>
      </c>
      <c r="AB2151" t="str">
        <f t="shared" si="1671"/>
        <v/>
      </c>
      <c r="AC2151" t="str">
        <f t="shared" si="1672"/>
        <v/>
      </c>
      <c r="AD2151" t="str">
        <f t="shared" si="1673"/>
        <v/>
      </c>
      <c r="AE2151" t="str">
        <f t="shared" si="1674"/>
        <v/>
      </c>
      <c r="BF2151" t="str">
        <f t="shared" si="1675"/>
        <v/>
      </c>
      <c r="BG2151" t="str">
        <f t="shared" si="1676"/>
        <v/>
      </c>
      <c r="BH2151" t="str">
        <f t="shared" si="1677"/>
        <v/>
      </c>
      <c r="BI2151" t="str">
        <f t="shared" si="1678"/>
        <v/>
      </c>
      <c r="BJ2151" t="str">
        <f t="shared" si="1679"/>
        <v/>
      </c>
      <c r="BK2151" t="str">
        <f t="shared" si="1680"/>
        <v/>
      </c>
      <c r="BL2151" t="str">
        <f t="shared" si="1681"/>
        <v/>
      </c>
      <c r="BM2151" t="str">
        <f t="shared" si="1682"/>
        <v/>
      </c>
      <c r="BN2151" t="str">
        <f t="shared" si="1683"/>
        <v/>
      </c>
      <c r="BO2151" t="str">
        <f t="shared" si="1684"/>
        <v/>
      </c>
      <c r="BP2151" t="str">
        <f t="shared" si="1685"/>
        <v/>
      </c>
      <c r="BQ2151" t="str">
        <f t="shared" si="1686"/>
        <v/>
      </c>
      <c r="BR2151" t="str">
        <f t="shared" si="1687"/>
        <v/>
      </c>
      <c r="BS2151" t="str">
        <f t="shared" si="1688"/>
        <v/>
      </c>
      <c r="BT2151" t="str">
        <f t="shared" si="1689"/>
        <v/>
      </c>
    </row>
    <row r="2152" spans="20:72" x14ac:dyDescent="0.25">
      <c r="T2152" t="str">
        <f t="shared" si="1665"/>
        <v/>
      </c>
      <c r="U2152" t="str">
        <f t="shared" si="1666"/>
        <v/>
      </c>
      <c r="V2152" t="str">
        <f t="shared" si="1667"/>
        <v/>
      </c>
      <c r="W2152" t="str">
        <f>IF(TRIM(INDEX(connections!$A:$A,ROW()))="","",TRIM(INDEX(connections!$A:$A,ROW())))</f>
        <v/>
      </c>
      <c r="X2152" t="str">
        <f>IF($W2152="","",TRIM(INDEX(connections!$B:$B,ROW())))</f>
        <v/>
      </c>
      <c r="Y2152" t="str">
        <f t="shared" si="1668"/>
        <v/>
      </c>
      <c r="Z2152" t="str">
        <f t="shared" si="1669"/>
        <v/>
      </c>
      <c r="AA2152" t="str">
        <f t="shared" si="1670"/>
        <v/>
      </c>
      <c r="AB2152" t="str">
        <f t="shared" si="1671"/>
        <v/>
      </c>
      <c r="AC2152" t="str">
        <f t="shared" si="1672"/>
        <v/>
      </c>
      <c r="AD2152" t="str">
        <f t="shared" si="1673"/>
        <v/>
      </c>
      <c r="AE2152" t="str">
        <f t="shared" si="1674"/>
        <v/>
      </c>
      <c r="BF2152" t="str">
        <f t="shared" si="1675"/>
        <v/>
      </c>
      <c r="BG2152" t="str">
        <f t="shared" si="1676"/>
        <v/>
      </c>
      <c r="BH2152" t="str">
        <f t="shared" si="1677"/>
        <v/>
      </c>
      <c r="BI2152" t="str">
        <f t="shared" si="1678"/>
        <v/>
      </c>
      <c r="BJ2152" t="str">
        <f t="shared" si="1679"/>
        <v/>
      </c>
      <c r="BK2152" t="str">
        <f t="shared" si="1680"/>
        <v/>
      </c>
      <c r="BL2152" t="str">
        <f t="shared" si="1681"/>
        <v/>
      </c>
      <c r="BM2152" t="str">
        <f t="shared" si="1682"/>
        <v/>
      </c>
      <c r="BN2152" t="str">
        <f t="shared" si="1683"/>
        <v/>
      </c>
      <c r="BO2152" t="str">
        <f t="shared" si="1684"/>
        <v/>
      </c>
      <c r="BP2152" t="str">
        <f t="shared" si="1685"/>
        <v/>
      </c>
      <c r="BQ2152" t="str">
        <f t="shared" si="1686"/>
        <v/>
      </c>
      <c r="BR2152" t="str">
        <f t="shared" si="1687"/>
        <v/>
      </c>
      <c r="BS2152" t="str">
        <f t="shared" si="1688"/>
        <v/>
      </c>
      <c r="BT2152" t="str">
        <f t="shared" si="1689"/>
        <v/>
      </c>
    </row>
    <row r="2153" spans="20:72" x14ac:dyDescent="0.25">
      <c r="T2153" t="str">
        <f t="shared" si="1665"/>
        <v/>
      </c>
      <c r="U2153" t="str">
        <f t="shared" si="1666"/>
        <v/>
      </c>
      <c r="V2153" t="str">
        <f t="shared" si="1667"/>
        <v/>
      </c>
      <c r="W2153" t="str">
        <f>IF(TRIM(INDEX(connections!$A:$A,ROW()))="","",TRIM(INDEX(connections!$A:$A,ROW())))</f>
        <v/>
      </c>
      <c r="X2153" t="str">
        <f>IF($W2153="","",TRIM(INDEX(connections!$B:$B,ROW())))</f>
        <v/>
      </c>
      <c r="Y2153" t="str">
        <f t="shared" si="1668"/>
        <v/>
      </c>
      <c r="Z2153" t="str">
        <f t="shared" si="1669"/>
        <v/>
      </c>
      <c r="AA2153" t="str">
        <f t="shared" si="1670"/>
        <v/>
      </c>
      <c r="AB2153" t="str">
        <f t="shared" si="1671"/>
        <v/>
      </c>
      <c r="AC2153" t="str">
        <f t="shared" si="1672"/>
        <v/>
      </c>
      <c r="AD2153" t="str">
        <f t="shared" si="1673"/>
        <v/>
      </c>
      <c r="AE2153" t="str">
        <f t="shared" si="1674"/>
        <v/>
      </c>
      <c r="BF2153" t="str">
        <f t="shared" si="1675"/>
        <v/>
      </c>
      <c r="BG2153" t="str">
        <f t="shared" si="1676"/>
        <v/>
      </c>
      <c r="BH2153" t="str">
        <f t="shared" si="1677"/>
        <v/>
      </c>
      <c r="BI2153" t="str">
        <f t="shared" si="1678"/>
        <v/>
      </c>
      <c r="BJ2153" t="str">
        <f t="shared" si="1679"/>
        <v/>
      </c>
      <c r="BK2153" t="str">
        <f t="shared" si="1680"/>
        <v/>
      </c>
      <c r="BL2153" t="str">
        <f t="shared" si="1681"/>
        <v/>
      </c>
      <c r="BM2153" t="str">
        <f t="shared" si="1682"/>
        <v/>
      </c>
      <c r="BN2153" t="str">
        <f t="shared" si="1683"/>
        <v/>
      </c>
      <c r="BO2153" t="str">
        <f t="shared" si="1684"/>
        <v/>
      </c>
      <c r="BP2153" t="str">
        <f t="shared" si="1685"/>
        <v/>
      </c>
      <c r="BQ2153" t="str">
        <f t="shared" si="1686"/>
        <v/>
      </c>
      <c r="BR2153" t="str">
        <f t="shared" si="1687"/>
        <v/>
      </c>
      <c r="BS2153" t="str">
        <f t="shared" si="1688"/>
        <v/>
      </c>
      <c r="BT2153" t="str">
        <f t="shared" si="1689"/>
        <v/>
      </c>
    </row>
    <row r="2154" spans="20:72" x14ac:dyDescent="0.25">
      <c r="T2154" t="str">
        <f t="shared" si="1665"/>
        <v/>
      </c>
      <c r="U2154" t="str">
        <f t="shared" si="1666"/>
        <v/>
      </c>
      <c r="V2154" t="str">
        <f t="shared" si="1667"/>
        <v/>
      </c>
      <c r="W2154" t="str">
        <f>IF(TRIM(INDEX(connections!$A:$A,ROW()))="","",TRIM(INDEX(connections!$A:$A,ROW())))</f>
        <v/>
      </c>
      <c r="X2154" t="str">
        <f>IF($W2154="","",TRIM(INDEX(connections!$B:$B,ROW())))</f>
        <v/>
      </c>
      <c r="Y2154" t="str">
        <f t="shared" si="1668"/>
        <v/>
      </c>
      <c r="Z2154" t="str">
        <f t="shared" si="1669"/>
        <v/>
      </c>
      <c r="AA2154" t="str">
        <f t="shared" si="1670"/>
        <v/>
      </c>
      <c r="AB2154" t="str">
        <f t="shared" si="1671"/>
        <v/>
      </c>
      <c r="AC2154" t="str">
        <f t="shared" si="1672"/>
        <v/>
      </c>
      <c r="AD2154" t="str">
        <f t="shared" si="1673"/>
        <v/>
      </c>
      <c r="AE2154" t="str">
        <f t="shared" si="1674"/>
        <v/>
      </c>
      <c r="BF2154" t="str">
        <f t="shared" si="1675"/>
        <v/>
      </c>
      <c r="BG2154" t="str">
        <f t="shared" si="1676"/>
        <v/>
      </c>
      <c r="BH2154" t="str">
        <f t="shared" si="1677"/>
        <v/>
      </c>
      <c r="BI2154" t="str">
        <f t="shared" si="1678"/>
        <v/>
      </c>
      <c r="BJ2154" t="str">
        <f t="shared" si="1679"/>
        <v/>
      </c>
      <c r="BK2154" t="str">
        <f t="shared" si="1680"/>
        <v/>
      </c>
      <c r="BL2154" t="str">
        <f t="shared" si="1681"/>
        <v/>
      </c>
      <c r="BM2154" t="str">
        <f t="shared" si="1682"/>
        <v/>
      </c>
      <c r="BN2154" t="str">
        <f t="shared" si="1683"/>
        <v/>
      </c>
      <c r="BO2154" t="str">
        <f t="shared" si="1684"/>
        <v/>
      </c>
      <c r="BP2154" t="str">
        <f t="shared" si="1685"/>
        <v/>
      </c>
      <c r="BQ2154" t="str">
        <f t="shared" si="1686"/>
        <v/>
      </c>
      <c r="BR2154" t="str">
        <f t="shared" si="1687"/>
        <v/>
      </c>
      <c r="BS2154" t="str">
        <f t="shared" si="1688"/>
        <v/>
      </c>
      <c r="BT2154" t="str">
        <f t="shared" si="1689"/>
        <v/>
      </c>
    </row>
    <row r="2155" spans="20:72" x14ac:dyDescent="0.25">
      <c r="T2155" t="str">
        <f t="shared" si="1665"/>
        <v/>
      </c>
      <c r="U2155" t="str">
        <f t="shared" si="1666"/>
        <v/>
      </c>
      <c r="V2155" t="str">
        <f t="shared" si="1667"/>
        <v/>
      </c>
      <c r="W2155" t="str">
        <f>IF(TRIM(INDEX(connections!$A:$A,ROW()))="","",TRIM(INDEX(connections!$A:$A,ROW())))</f>
        <v/>
      </c>
      <c r="X2155" t="str">
        <f>IF($W2155="","",TRIM(INDEX(connections!$B:$B,ROW())))</f>
        <v/>
      </c>
      <c r="Y2155" t="str">
        <f t="shared" si="1668"/>
        <v/>
      </c>
      <c r="Z2155" t="str">
        <f t="shared" si="1669"/>
        <v/>
      </c>
      <c r="AA2155" t="str">
        <f t="shared" si="1670"/>
        <v/>
      </c>
      <c r="AB2155" t="str">
        <f t="shared" si="1671"/>
        <v/>
      </c>
      <c r="AC2155" t="str">
        <f t="shared" si="1672"/>
        <v/>
      </c>
      <c r="AD2155" t="str">
        <f t="shared" si="1673"/>
        <v/>
      </c>
      <c r="AE2155" t="str">
        <f t="shared" si="1674"/>
        <v/>
      </c>
      <c r="BF2155" t="str">
        <f t="shared" si="1675"/>
        <v/>
      </c>
      <c r="BG2155" t="str">
        <f t="shared" si="1676"/>
        <v/>
      </c>
      <c r="BH2155" t="str">
        <f t="shared" si="1677"/>
        <v/>
      </c>
      <c r="BI2155" t="str">
        <f t="shared" si="1678"/>
        <v/>
      </c>
      <c r="BJ2155" t="str">
        <f t="shared" si="1679"/>
        <v/>
      </c>
      <c r="BK2155" t="str">
        <f t="shared" si="1680"/>
        <v/>
      </c>
      <c r="BL2155" t="str">
        <f t="shared" si="1681"/>
        <v/>
      </c>
      <c r="BM2155" t="str">
        <f t="shared" si="1682"/>
        <v/>
      </c>
      <c r="BN2155" t="str">
        <f t="shared" si="1683"/>
        <v/>
      </c>
      <c r="BO2155" t="str">
        <f t="shared" si="1684"/>
        <v/>
      </c>
      <c r="BP2155" t="str">
        <f t="shared" si="1685"/>
        <v/>
      </c>
      <c r="BQ2155" t="str">
        <f t="shared" si="1686"/>
        <v/>
      </c>
      <c r="BR2155" t="str">
        <f t="shared" si="1687"/>
        <v/>
      </c>
      <c r="BS2155" t="str">
        <f t="shared" si="1688"/>
        <v/>
      </c>
      <c r="BT2155" t="str">
        <f t="shared" si="1689"/>
        <v/>
      </c>
    </row>
    <row r="2156" spans="20:72" x14ac:dyDescent="0.25">
      <c r="T2156" t="str">
        <f t="shared" si="1665"/>
        <v/>
      </c>
      <c r="U2156" t="str">
        <f t="shared" si="1666"/>
        <v/>
      </c>
      <c r="V2156" t="str">
        <f t="shared" si="1667"/>
        <v/>
      </c>
      <c r="W2156" t="str">
        <f>IF(TRIM(INDEX(connections!$A:$A,ROW()))="","",TRIM(INDEX(connections!$A:$A,ROW())))</f>
        <v/>
      </c>
      <c r="X2156" t="str">
        <f>IF($W2156="","",TRIM(INDEX(connections!$B:$B,ROW())))</f>
        <v/>
      </c>
      <c r="Y2156" t="str">
        <f t="shared" si="1668"/>
        <v/>
      </c>
      <c r="Z2156" t="str">
        <f t="shared" si="1669"/>
        <v/>
      </c>
      <c r="AA2156" t="str">
        <f t="shared" si="1670"/>
        <v/>
      </c>
      <c r="AB2156" t="str">
        <f t="shared" si="1671"/>
        <v/>
      </c>
      <c r="AC2156" t="str">
        <f t="shared" si="1672"/>
        <v/>
      </c>
      <c r="AD2156" t="str">
        <f t="shared" si="1673"/>
        <v/>
      </c>
      <c r="AE2156" t="str">
        <f t="shared" si="1674"/>
        <v/>
      </c>
      <c r="BF2156" t="str">
        <f t="shared" si="1675"/>
        <v/>
      </c>
      <c r="BG2156" t="str">
        <f t="shared" si="1676"/>
        <v/>
      </c>
      <c r="BH2156" t="str">
        <f t="shared" si="1677"/>
        <v/>
      </c>
      <c r="BI2156" t="str">
        <f t="shared" si="1678"/>
        <v/>
      </c>
      <c r="BJ2156" t="str">
        <f t="shared" si="1679"/>
        <v/>
      </c>
      <c r="BK2156" t="str">
        <f t="shared" si="1680"/>
        <v/>
      </c>
      <c r="BL2156" t="str">
        <f t="shared" si="1681"/>
        <v/>
      </c>
      <c r="BM2156" t="str">
        <f t="shared" si="1682"/>
        <v/>
      </c>
      <c r="BN2156" t="str">
        <f t="shared" si="1683"/>
        <v/>
      </c>
      <c r="BO2156" t="str">
        <f t="shared" si="1684"/>
        <v/>
      </c>
      <c r="BP2156" t="str">
        <f t="shared" si="1685"/>
        <v/>
      </c>
      <c r="BQ2156" t="str">
        <f t="shared" si="1686"/>
        <v/>
      </c>
      <c r="BR2156" t="str">
        <f t="shared" si="1687"/>
        <v/>
      </c>
      <c r="BS2156" t="str">
        <f t="shared" si="1688"/>
        <v/>
      </c>
      <c r="BT2156" t="str">
        <f t="shared" si="1689"/>
        <v/>
      </c>
    </row>
    <row r="2157" spans="20:72" x14ac:dyDescent="0.25">
      <c r="T2157" t="str">
        <f t="shared" si="1665"/>
        <v/>
      </c>
      <c r="U2157" t="str">
        <f t="shared" si="1666"/>
        <v/>
      </c>
      <c r="V2157" t="str">
        <f t="shared" si="1667"/>
        <v/>
      </c>
      <c r="W2157" t="str">
        <f>IF(TRIM(INDEX(connections!$A:$A,ROW()))="","",TRIM(INDEX(connections!$A:$A,ROW())))</f>
        <v/>
      </c>
      <c r="X2157" t="str">
        <f>IF($W2157="","",TRIM(INDEX(connections!$B:$B,ROW())))</f>
        <v/>
      </c>
      <c r="Y2157" t="str">
        <f t="shared" si="1668"/>
        <v/>
      </c>
      <c r="Z2157" t="str">
        <f t="shared" si="1669"/>
        <v/>
      </c>
      <c r="AA2157" t="str">
        <f t="shared" si="1670"/>
        <v/>
      </c>
      <c r="AB2157" t="str">
        <f t="shared" si="1671"/>
        <v/>
      </c>
      <c r="AC2157" t="str">
        <f t="shared" si="1672"/>
        <v/>
      </c>
      <c r="AD2157" t="str">
        <f t="shared" si="1673"/>
        <v/>
      </c>
      <c r="AE2157" t="str">
        <f t="shared" si="1674"/>
        <v/>
      </c>
      <c r="BF2157" t="str">
        <f t="shared" si="1675"/>
        <v/>
      </c>
      <c r="BG2157" t="str">
        <f t="shared" si="1676"/>
        <v/>
      </c>
      <c r="BH2157" t="str">
        <f t="shared" si="1677"/>
        <v/>
      </c>
      <c r="BI2157" t="str">
        <f t="shared" si="1678"/>
        <v/>
      </c>
      <c r="BJ2157" t="str">
        <f t="shared" si="1679"/>
        <v/>
      </c>
      <c r="BK2157" t="str">
        <f t="shared" si="1680"/>
        <v/>
      </c>
      <c r="BL2157" t="str">
        <f t="shared" si="1681"/>
        <v/>
      </c>
      <c r="BM2157" t="str">
        <f t="shared" si="1682"/>
        <v/>
      </c>
      <c r="BN2157" t="str">
        <f t="shared" si="1683"/>
        <v/>
      </c>
      <c r="BO2157" t="str">
        <f t="shared" si="1684"/>
        <v/>
      </c>
      <c r="BP2157" t="str">
        <f t="shared" si="1685"/>
        <v/>
      </c>
      <c r="BQ2157" t="str">
        <f t="shared" si="1686"/>
        <v/>
      </c>
      <c r="BR2157" t="str">
        <f t="shared" si="1687"/>
        <v/>
      </c>
      <c r="BS2157" t="str">
        <f t="shared" si="1688"/>
        <v/>
      </c>
      <c r="BT2157" t="str">
        <f t="shared" si="1689"/>
        <v/>
      </c>
    </row>
    <row r="2158" spans="20:72" x14ac:dyDescent="0.25">
      <c r="T2158" t="str">
        <f t="shared" si="1665"/>
        <v/>
      </c>
      <c r="U2158" t="str">
        <f t="shared" si="1666"/>
        <v/>
      </c>
      <c r="V2158" t="str">
        <f t="shared" si="1667"/>
        <v/>
      </c>
      <c r="W2158" t="str">
        <f>IF(TRIM(INDEX(connections!$A:$A,ROW()))="","",TRIM(INDEX(connections!$A:$A,ROW())))</f>
        <v/>
      </c>
      <c r="X2158" t="str">
        <f>IF($W2158="","",TRIM(INDEX(connections!$B:$B,ROW())))</f>
        <v/>
      </c>
      <c r="Y2158" t="str">
        <f t="shared" si="1668"/>
        <v/>
      </c>
      <c r="Z2158" t="str">
        <f t="shared" si="1669"/>
        <v/>
      </c>
      <c r="AA2158" t="str">
        <f t="shared" si="1670"/>
        <v/>
      </c>
      <c r="AB2158" t="str">
        <f t="shared" si="1671"/>
        <v/>
      </c>
      <c r="AC2158" t="str">
        <f t="shared" si="1672"/>
        <v/>
      </c>
      <c r="AD2158" t="str">
        <f t="shared" si="1673"/>
        <v/>
      </c>
      <c r="AE2158" t="str">
        <f t="shared" si="1674"/>
        <v/>
      </c>
      <c r="BF2158" t="str">
        <f t="shared" si="1675"/>
        <v/>
      </c>
      <c r="BG2158" t="str">
        <f t="shared" si="1676"/>
        <v/>
      </c>
      <c r="BH2158" t="str">
        <f t="shared" si="1677"/>
        <v/>
      </c>
      <c r="BI2158" t="str">
        <f t="shared" si="1678"/>
        <v/>
      </c>
      <c r="BJ2158" t="str">
        <f t="shared" si="1679"/>
        <v/>
      </c>
      <c r="BK2158" t="str">
        <f t="shared" si="1680"/>
        <v/>
      </c>
      <c r="BL2158" t="str">
        <f t="shared" si="1681"/>
        <v/>
      </c>
      <c r="BM2158" t="str">
        <f t="shared" si="1682"/>
        <v/>
      </c>
      <c r="BN2158" t="str">
        <f t="shared" si="1683"/>
        <v/>
      </c>
      <c r="BO2158" t="str">
        <f t="shared" si="1684"/>
        <v/>
      </c>
      <c r="BP2158" t="str">
        <f t="shared" si="1685"/>
        <v/>
      </c>
      <c r="BQ2158" t="str">
        <f t="shared" si="1686"/>
        <v/>
      </c>
      <c r="BR2158" t="str">
        <f t="shared" si="1687"/>
        <v/>
      </c>
      <c r="BS2158" t="str">
        <f t="shared" si="1688"/>
        <v/>
      </c>
      <c r="BT2158" t="str">
        <f t="shared" si="1689"/>
        <v/>
      </c>
    </row>
    <row r="2159" spans="20:72" x14ac:dyDescent="0.25">
      <c r="T2159" t="str">
        <f t="shared" si="1665"/>
        <v/>
      </c>
      <c r="U2159" t="str">
        <f t="shared" si="1666"/>
        <v/>
      </c>
      <c r="V2159" t="str">
        <f t="shared" si="1667"/>
        <v/>
      </c>
      <c r="W2159" t="str">
        <f>IF(TRIM(INDEX(connections!$A:$A,ROW()))="","",TRIM(INDEX(connections!$A:$A,ROW())))</f>
        <v/>
      </c>
      <c r="X2159" t="str">
        <f>IF($W2159="","",TRIM(INDEX(connections!$B:$B,ROW())))</f>
        <v/>
      </c>
      <c r="Y2159" t="str">
        <f t="shared" si="1668"/>
        <v/>
      </c>
      <c r="Z2159" t="str">
        <f t="shared" si="1669"/>
        <v/>
      </c>
      <c r="AA2159" t="str">
        <f t="shared" si="1670"/>
        <v/>
      </c>
      <c r="AB2159" t="str">
        <f t="shared" si="1671"/>
        <v/>
      </c>
      <c r="AC2159" t="str">
        <f t="shared" si="1672"/>
        <v/>
      </c>
      <c r="AD2159" t="str">
        <f t="shared" si="1673"/>
        <v/>
      </c>
      <c r="AE2159" t="str">
        <f t="shared" si="1674"/>
        <v/>
      </c>
      <c r="BF2159" t="str">
        <f t="shared" si="1675"/>
        <v/>
      </c>
      <c r="BG2159" t="str">
        <f t="shared" si="1676"/>
        <v/>
      </c>
      <c r="BH2159" t="str">
        <f t="shared" si="1677"/>
        <v/>
      </c>
      <c r="BI2159" t="str">
        <f t="shared" si="1678"/>
        <v/>
      </c>
      <c r="BJ2159" t="str">
        <f t="shared" si="1679"/>
        <v/>
      </c>
      <c r="BK2159" t="str">
        <f t="shared" si="1680"/>
        <v/>
      </c>
      <c r="BL2159" t="str">
        <f t="shared" si="1681"/>
        <v/>
      </c>
      <c r="BM2159" t="str">
        <f t="shared" si="1682"/>
        <v/>
      </c>
      <c r="BN2159" t="str">
        <f t="shared" si="1683"/>
        <v/>
      </c>
      <c r="BO2159" t="str">
        <f t="shared" si="1684"/>
        <v/>
      </c>
      <c r="BP2159" t="str">
        <f t="shared" si="1685"/>
        <v/>
      </c>
      <c r="BQ2159" t="str">
        <f t="shared" si="1686"/>
        <v/>
      </c>
      <c r="BR2159" t="str">
        <f t="shared" si="1687"/>
        <v/>
      </c>
      <c r="BS2159" t="str">
        <f t="shared" si="1688"/>
        <v/>
      </c>
      <c r="BT2159" t="str">
        <f t="shared" si="1689"/>
        <v/>
      </c>
    </row>
    <row r="2160" spans="20:72" x14ac:dyDescent="0.25">
      <c r="T2160" t="str">
        <f t="shared" si="1665"/>
        <v/>
      </c>
      <c r="U2160" t="str">
        <f t="shared" si="1666"/>
        <v/>
      </c>
      <c r="V2160" t="str">
        <f t="shared" si="1667"/>
        <v/>
      </c>
      <c r="W2160" t="str">
        <f>IF(TRIM(INDEX(connections!$A:$A,ROW()))="","",TRIM(INDEX(connections!$A:$A,ROW())))</f>
        <v/>
      </c>
      <c r="X2160" t="str">
        <f>IF($W2160="","",TRIM(INDEX(connections!$B:$B,ROW())))</f>
        <v/>
      </c>
      <c r="Y2160" t="str">
        <f t="shared" si="1668"/>
        <v/>
      </c>
      <c r="Z2160" t="str">
        <f t="shared" si="1669"/>
        <v/>
      </c>
      <c r="AA2160" t="str">
        <f t="shared" si="1670"/>
        <v/>
      </c>
      <c r="AB2160" t="str">
        <f t="shared" si="1671"/>
        <v/>
      </c>
      <c r="AC2160" t="str">
        <f t="shared" si="1672"/>
        <v/>
      </c>
      <c r="AD2160" t="str">
        <f t="shared" si="1673"/>
        <v/>
      </c>
      <c r="AE2160" t="str">
        <f t="shared" si="1674"/>
        <v/>
      </c>
      <c r="BF2160" t="str">
        <f t="shared" si="1675"/>
        <v/>
      </c>
      <c r="BG2160" t="str">
        <f t="shared" si="1676"/>
        <v/>
      </c>
      <c r="BH2160" t="str">
        <f t="shared" si="1677"/>
        <v/>
      </c>
      <c r="BI2160" t="str">
        <f t="shared" si="1678"/>
        <v/>
      </c>
      <c r="BJ2160" t="str">
        <f t="shared" si="1679"/>
        <v/>
      </c>
      <c r="BK2160" t="str">
        <f t="shared" si="1680"/>
        <v/>
      </c>
      <c r="BL2160" t="str">
        <f t="shared" si="1681"/>
        <v/>
      </c>
      <c r="BM2160" t="str">
        <f t="shared" si="1682"/>
        <v/>
      </c>
      <c r="BN2160" t="str">
        <f t="shared" si="1683"/>
        <v/>
      </c>
      <c r="BO2160" t="str">
        <f t="shared" si="1684"/>
        <v/>
      </c>
      <c r="BP2160" t="str">
        <f t="shared" si="1685"/>
        <v/>
      </c>
      <c r="BQ2160" t="str">
        <f t="shared" si="1686"/>
        <v/>
      </c>
      <c r="BR2160" t="str">
        <f t="shared" si="1687"/>
        <v/>
      </c>
      <c r="BS2160" t="str">
        <f t="shared" si="1688"/>
        <v/>
      </c>
      <c r="BT2160" t="str">
        <f t="shared" si="1689"/>
        <v/>
      </c>
    </row>
    <row r="2161" spans="20:72" x14ac:dyDescent="0.25">
      <c r="T2161" t="str">
        <f t="shared" si="1665"/>
        <v/>
      </c>
      <c r="U2161" t="str">
        <f t="shared" si="1666"/>
        <v/>
      </c>
      <c r="V2161" t="str">
        <f t="shared" si="1667"/>
        <v/>
      </c>
      <c r="W2161" t="str">
        <f>IF(TRIM(INDEX(connections!$A:$A,ROW()))="","",TRIM(INDEX(connections!$A:$A,ROW())))</f>
        <v/>
      </c>
      <c r="X2161" t="str">
        <f>IF($W2161="","",TRIM(INDEX(connections!$B:$B,ROW())))</f>
        <v/>
      </c>
      <c r="Y2161" t="str">
        <f t="shared" si="1668"/>
        <v/>
      </c>
      <c r="Z2161" t="str">
        <f t="shared" si="1669"/>
        <v/>
      </c>
      <c r="AA2161" t="str">
        <f t="shared" si="1670"/>
        <v/>
      </c>
      <c r="AB2161" t="str">
        <f t="shared" si="1671"/>
        <v/>
      </c>
      <c r="AC2161" t="str">
        <f t="shared" si="1672"/>
        <v/>
      </c>
      <c r="AD2161" t="str">
        <f t="shared" si="1673"/>
        <v/>
      </c>
      <c r="AE2161" t="str">
        <f t="shared" si="1674"/>
        <v/>
      </c>
      <c r="BF2161" t="str">
        <f t="shared" si="1675"/>
        <v/>
      </c>
      <c r="BG2161" t="str">
        <f t="shared" si="1676"/>
        <v/>
      </c>
      <c r="BH2161" t="str">
        <f t="shared" si="1677"/>
        <v/>
      </c>
      <c r="BI2161" t="str">
        <f t="shared" si="1678"/>
        <v/>
      </c>
      <c r="BJ2161" t="str">
        <f t="shared" si="1679"/>
        <v/>
      </c>
      <c r="BK2161" t="str">
        <f t="shared" si="1680"/>
        <v/>
      </c>
      <c r="BL2161" t="str">
        <f t="shared" si="1681"/>
        <v/>
      </c>
      <c r="BM2161" t="str">
        <f t="shared" si="1682"/>
        <v/>
      </c>
      <c r="BN2161" t="str">
        <f t="shared" si="1683"/>
        <v/>
      </c>
      <c r="BO2161" t="str">
        <f t="shared" si="1684"/>
        <v/>
      </c>
      <c r="BP2161" t="str">
        <f t="shared" si="1685"/>
        <v/>
      </c>
      <c r="BQ2161" t="str">
        <f t="shared" si="1686"/>
        <v/>
      </c>
      <c r="BR2161" t="str">
        <f t="shared" si="1687"/>
        <v/>
      </c>
      <c r="BS2161" t="str">
        <f t="shared" si="1688"/>
        <v/>
      </c>
      <c r="BT2161" t="str">
        <f t="shared" si="1689"/>
        <v/>
      </c>
    </row>
    <row r="2162" spans="20:72" x14ac:dyDescent="0.25">
      <c r="T2162" t="str">
        <f t="shared" si="1665"/>
        <v/>
      </c>
      <c r="U2162" t="str">
        <f t="shared" si="1666"/>
        <v/>
      </c>
      <c r="V2162" t="str">
        <f t="shared" si="1667"/>
        <v/>
      </c>
      <c r="W2162" t="str">
        <f>IF(TRIM(INDEX(connections!$A:$A,ROW()))="","",TRIM(INDEX(connections!$A:$A,ROW())))</f>
        <v/>
      </c>
      <c r="X2162" t="str">
        <f>IF($W2162="","",TRIM(INDEX(connections!$B:$B,ROW())))</f>
        <v/>
      </c>
      <c r="Y2162" t="str">
        <f t="shared" si="1668"/>
        <v/>
      </c>
      <c r="Z2162" t="str">
        <f t="shared" si="1669"/>
        <v/>
      </c>
      <c r="AA2162" t="str">
        <f t="shared" si="1670"/>
        <v/>
      </c>
      <c r="AB2162" t="str">
        <f t="shared" si="1671"/>
        <v/>
      </c>
      <c r="AC2162" t="str">
        <f t="shared" si="1672"/>
        <v/>
      </c>
      <c r="AD2162" t="str">
        <f t="shared" si="1673"/>
        <v/>
      </c>
      <c r="AE2162" t="str">
        <f t="shared" si="1674"/>
        <v/>
      </c>
      <c r="BF2162" t="str">
        <f t="shared" si="1675"/>
        <v/>
      </c>
      <c r="BG2162" t="str">
        <f t="shared" si="1676"/>
        <v/>
      </c>
      <c r="BH2162" t="str">
        <f t="shared" si="1677"/>
        <v/>
      </c>
      <c r="BI2162" t="str">
        <f t="shared" si="1678"/>
        <v/>
      </c>
      <c r="BJ2162" t="str">
        <f t="shared" si="1679"/>
        <v/>
      </c>
      <c r="BK2162" t="str">
        <f t="shared" si="1680"/>
        <v/>
      </c>
      <c r="BL2162" t="str">
        <f t="shared" si="1681"/>
        <v/>
      </c>
      <c r="BM2162" t="str">
        <f t="shared" si="1682"/>
        <v/>
      </c>
      <c r="BN2162" t="str">
        <f t="shared" si="1683"/>
        <v/>
      </c>
      <c r="BO2162" t="str">
        <f t="shared" si="1684"/>
        <v/>
      </c>
      <c r="BP2162" t="str">
        <f t="shared" si="1685"/>
        <v/>
      </c>
      <c r="BQ2162" t="str">
        <f t="shared" si="1686"/>
        <v/>
      </c>
      <c r="BR2162" t="str">
        <f t="shared" si="1687"/>
        <v/>
      </c>
      <c r="BS2162" t="str">
        <f t="shared" si="1688"/>
        <v/>
      </c>
      <c r="BT2162" t="str">
        <f t="shared" si="1689"/>
        <v/>
      </c>
    </row>
    <row r="2163" spans="20:72" x14ac:dyDescent="0.25">
      <c r="T2163" t="str">
        <f t="shared" si="1665"/>
        <v/>
      </c>
      <c r="U2163" t="str">
        <f t="shared" si="1666"/>
        <v/>
      </c>
      <c r="V2163" t="str">
        <f t="shared" si="1667"/>
        <v/>
      </c>
      <c r="W2163" t="str">
        <f>IF(TRIM(INDEX(connections!$A:$A,ROW()))="","",TRIM(INDEX(connections!$A:$A,ROW())))</f>
        <v/>
      </c>
      <c r="X2163" t="str">
        <f>IF($W2163="","",TRIM(INDEX(connections!$B:$B,ROW())))</f>
        <v/>
      </c>
      <c r="Y2163" t="str">
        <f t="shared" si="1668"/>
        <v/>
      </c>
      <c r="Z2163" t="str">
        <f t="shared" si="1669"/>
        <v/>
      </c>
      <c r="AA2163" t="str">
        <f t="shared" si="1670"/>
        <v/>
      </c>
      <c r="AB2163" t="str">
        <f t="shared" si="1671"/>
        <v/>
      </c>
      <c r="AC2163" t="str">
        <f t="shared" si="1672"/>
        <v/>
      </c>
      <c r="AD2163" t="str">
        <f t="shared" si="1673"/>
        <v/>
      </c>
      <c r="AE2163" t="str">
        <f t="shared" si="1674"/>
        <v/>
      </c>
      <c r="BF2163" t="str">
        <f t="shared" si="1675"/>
        <v/>
      </c>
      <c r="BG2163" t="str">
        <f t="shared" si="1676"/>
        <v/>
      </c>
      <c r="BH2163" t="str">
        <f t="shared" si="1677"/>
        <v/>
      </c>
      <c r="BI2163" t="str">
        <f t="shared" si="1678"/>
        <v/>
      </c>
      <c r="BJ2163" t="str">
        <f t="shared" si="1679"/>
        <v/>
      </c>
      <c r="BK2163" t="str">
        <f t="shared" si="1680"/>
        <v/>
      </c>
      <c r="BL2163" t="str">
        <f t="shared" si="1681"/>
        <v/>
      </c>
      <c r="BM2163" t="str">
        <f t="shared" si="1682"/>
        <v/>
      </c>
      <c r="BN2163" t="str">
        <f t="shared" si="1683"/>
        <v/>
      </c>
      <c r="BO2163" t="str">
        <f t="shared" si="1684"/>
        <v/>
      </c>
      <c r="BP2163" t="str">
        <f t="shared" si="1685"/>
        <v/>
      </c>
      <c r="BQ2163" t="str">
        <f t="shared" si="1686"/>
        <v/>
      </c>
      <c r="BR2163" t="str">
        <f t="shared" si="1687"/>
        <v/>
      </c>
      <c r="BS2163" t="str">
        <f t="shared" si="1688"/>
        <v/>
      </c>
      <c r="BT2163" t="str">
        <f t="shared" si="1689"/>
        <v/>
      </c>
    </row>
    <row r="2164" spans="20:72" x14ac:dyDescent="0.25">
      <c r="T2164" t="str">
        <f t="shared" si="1665"/>
        <v/>
      </c>
      <c r="U2164" t="str">
        <f t="shared" si="1666"/>
        <v/>
      </c>
      <c r="V2164" t="str">
        <f t="shared" si="1667"/>
        <v/>
      </c>
      <c r="W2164" t="str">
        <f>IF(TRIM(INDEX(connections!$A:$A,ROW()))="","",TRIM(INDEX(connections!$A:$A,ROW())))</f>
        <v/>
      </c>
      <c r="X2164" t="str">
        <f>IF($W2164="","",TRIM(INDEX(connections!$B:$B,ROW())))</f>
        <v/>
      </c>
      <c r="Y2164" t="str">
        <f t="shared" si="1668"/>
        <v/>
      </c>
      <c r="Z2164" t="str">
        <f t="shared" si="1669"/>
        <v/>
      </c>
      <c r="AA2164" t="str">
        <f t="shared" si="1670"/>
        <v/>
      </c>
      <c r="AB2164" t="str">
        <f t="shared" si="1671"/>
        <v/>
      </c>
      <c r="AC2164" t="str">
        <f t="shared" si="1672"/>
        <v/>
      </c>
      <c r="AD2164" t="str">
        <f t="shared" si="1673"/>
        <v/>
      </c>
      <c r="AE2164" t="str">
        <f t="shared" si="1674"/>
        <v/>
      </c>
      <c r="BF2164" t="str">
        <f t="shared" si="1675"/>
        <v/>
      </c>
      <c r="BG2164" t="str">
        <f t="shared" si="1676"/>
        <v/>
      </c>
      <c r="BH2164" t="str">
        <f t="shared" si="1677"/>
        <v/>
      </c>
      <c r="BI2164" t="str">
        <f t="shared" si="1678"/>
        <v/>
      </c>
      <c r="BJ2164" t="str">
        <f t="shared" si="1679"/>
        <v/>
      </c>
      <c r="BK2164" t="str">
        <f t="shared" si="1680"/>
        <v/>
      </c>
      <c r="BL2164" t="str">
        <f t="shared" si="1681"/>
        <v/>
      </c>
      <c r="BM2164" t="str">
        <f t="shared" si="1682"/>
        <v/>
      </c>
      <c r="BN2164" t="str">
        <f t="shared" si="1683"/>
        <v/>
      </c>
      <c r="BO2164" t="str">
        <f t="shared" si="1684"/>
        <v/>
      </c>
      <c r="BP2164" t="str">
        <f t="shared" si="1685"/>
        <v/>
      </c>
      <c r="BQ2164" t="str">
        <f t="shared" si="1686"/>
        <v/>
      </c>
      <c r="BR2164" t="str">
        <f t="shared" si="1687"/>
        <v/>
      </c>
      <c r="BS2164" t="str">
        <f t="shared" si="1688"/>
        <v/>
      </c>
      <c r="BT2164" t="str">
        <f t="shared" si="1689"/>
        <v/>
      </c>
    </row>
    <row r="2165" spans="20:72" x14ac:dyDescent="0.25">
      <c r="T2165" t="str">
        <f t="shared" si="1665"/>
        <v/>
      </c>
      <c r="U2165" t="str">
        <f t="shared" si="1666"/>
        <v/>
      </c>
      <c r="V2165" t="str">
        <f t="shared" si="1667"/>
        <v/>
      </c>
      <c r="W2165" t="str">
        <f>IF(TRIM(INDEX(connections!$A:$A,ROW()))="","",TRIM(INDEX(connections!$A:$A,ROW())))</f>
        <v/>
      </c>
      <c r="X2165" t="str">
        <f>IF($W2165="","",TRIM(INDEX(connections!$B:$B,ROW())))</f>
        <v/>
      </c>
      <c r="Y2165" t="str">
        <f t="shared" si="1668"/>
        <v/>
      </c>
      <c r="Z2165" t="str">
        <f t="shared" si="1669"/>
        <v/>
      </c>
      <c r="AA2165" t="str">
        <f t="shared" si="1670"/>
        <v/>
      </c>
      <c r="AB2165" t="str">
        <f t="shared" si="1671"/>
        <v/>
      </c>
      <c r="AC2165" t="str">
        <f t="shared" si="1672"/>
        <v/>
      </c>
      <c r="AD2165" t="str">
        <f t="shared" si="1673"/>
        <v/>
      </c>
      <c r="AE2165" t="str">
        <f t="shared" si="1674"/>
        <v/>
      </c>
      <c r="BF2165" t="str">
        <f t="shared" si="1675"/>
        <v/>
      </c>
      <c r="BG2165" t="str">
        <f t="shared" si="1676"/>
        <v/>
      </c>
      <c r="BH2165" t="str">
        <f t="shared" si="1677"/>
        <v/>
      </c>
      <c r="BI2165" t="str">
        <f t="shared" si="1678"/>
        <v/>
      </c>
      <c r="BJ2165" t="str">
        <f t="shared" si="1679"/>
        <v/>
      </c>
      <c r="BK2165" t="str">
        <f t="shared" si="1680"/>
        <v/>
      </c>
      <c r="BL2165" t="str">
        <f t="shared" si="1681"/>
        <v/>
      </c>
      <c r="BM2165" t="str">
        <f t="shared" si="1682"/>
        <v/>
      </c>
      <c r="BN2165" t="str">
        <f t="shared" si="1683"/>
        <v/>
      </c>
      <c r="BO2165" t="str">
        <f t="shared" si="1684"/>
        <v/>
      </c>
      <c r="BP2165" t="str">
        <f t="shared" si="1685"/>
        <v/>
      </c>
      <c r="BQ2165" t="str">
        <f t="shared" si="1686"/>
        <v/>
      </c>
      <c r="BR2165" t="str">
        <f t="shared" si="1687"/>
        <v/>
      </c>
      <c r="BS2165" t="str">
        <f t="shared" si="1688"/>
        <v/>
      </c>
      <c r="BT2165" t="str">
        <f t="shared" si="1689"/>
        <v/>
      </c>
    </row>
    <row r="2166" spans="20:72" x14ac:dyDescent="0.25">
      <c r="T2166" t="str">
        <f t="shared" si="1665"/>
        <v/>
      </c>
      <c r="U2166" t="str">
        <f t="shared" si="1666"/>
        <v/>
      </c>
      <c r="V2166" t="str">
        <f t="shared" si="1667"/>
        <v/>
      </c>
      <c r="W2166" t="str">
        <f>IF(TRIM(INDEX(connections!$A:$A,ROW()))="","",TRIM(INDEX(connections!$A:$A,ROW())))</f>
        <v/>
      </c>
      <c r="X2166" t="str">
        <f>IF($W2166="","",TRIM(INDEX(connections!$B:$B,ROW())))</f>
        <v/>
      </c>
      <c r="Y2166" t="str">
        <f t="shared" si="1668"/>
        <v/>
      </c>
      <c r="Z2166" t="str">
        <f t="shared" si="1669"/>
        <v/>
      </c>
      <c r="AA2166" t="str">
        <f t="shared" si="1670"/>
        <v/>
      </c>
      <c r="AB2166" t="str">
        <f t="shared" si="1671"/>
        <v/>
      </c>
      <c r="AC2166" t="str">
        <f t="shared" si="1672"/>
        <v/>
      </c>
      <c r="AD2166" t="str">
        <f t="shared" si="1673"/>
        <v/>
      </c>
      <c r="AE2166" t="str">
        <f t="shared" si="1674"/>
        <v/>
      </c>
      <c r="BF2166" t="str">
        <f t="shared" si="1675"/>
        <v/>
      </c>
      <c r="BG2166" t="str">
        <f t="shared" si="1676"/>
        <v/>
      </c>
      <c r="BH2166" t="str">
        <f t="shared" si="1677"/>
        <v/>
      </c>
      <c r="BI2166" t="str">
        <f t="shared" si="1678"/>
        <v/>
      </c>
      <c r="BJ2166" t="str">
        <f t="shared" si="1679"/>
        <v/>
      </c>
      <c r="BK2166" t="str">
        <f t="shared" si="1680"/>
        <v/>
      </c>
      <c r="BL2166" t="str">
        <f t="shared" si="1681"/>
        <v/>
      </c>
      <c r="BM2166" t="str">
        <f t="shared" si="1682"/>
        <v/>
      </c>
      <c r="BN2166" t="str">
        <f t="shared" si="1683"/>
        <v/>
      </c>
      <c r="BO2166" t="str">
        <f t="shared" si="1684"/>
        <v/>
      </c>
      <c r="BP2166" t="str">
        <f t="shared" si="1685"/>
        <v/>
      </c>
      <c r="BQ2166" t="str">
        <f t="shared" si="1686"/>
        <v/>
      </c>
      <c r="BR2166" t="str">
        <f t="shared" si="1687"/>
        <v/>
      </c>
      <c r="BS2166" t="str">
        <f t="shared" si="1688"/>
        <v/>
      </c>
      <c r="BT2166" t="str">
        <f t="shared" si="1689"/>
        <v/>
      </c>
    </row>
    <row r="2167" spans="20:72" x14ac:dyDescent="0.25">
      <c r="T2167" t="str">
        <f t="shared" si="1665"/>
        <v/>
      </c>
      <c r="U2167" t="str">
        <f t="shared" si="1666"/>
        <v/>
      </c>
      <c r="V2167" t="str">
        <f t="shared" si="1667"/>
        <v/>
      </c>
      <c r="W2167" t="str">
        <f>IF(TRIM(INDEX(connections!$A:$A,ROW()))="","",TRIM(INDEX(connections!$A:$A,ROW())))</f>
        <v/>
      </c>
      <c r="X2167" t="str">
        <f>IF($W2167="","",TRIM(INDEX(connections!$B:$B,ROW())))</f>
        <v/>
      </c>
      <c r="Y2167" t="str">
        <f t="shared" si="1668"/>
        <v/>
      </c>
      <c r="Z2167" t="str">
        <f t="shared" si="1669"/>
        <v/>
      </c>
      <c r="AA2167" t="str">
        <f t="shared" si="1670"/>
        <v/>
      </c>
      <c r="AB2167" t="str">
        <f t="shared" si="1671"/>
        <v/>
      </c>
      <c r="AC2167" t="str">
        <f t="shared" si="1672"/>
        <v/>
      </c>
      <c r="AD2167" t="str">
        <f t="shared" si="1673"/>
        <v/>
      </c>
      <c r="AE2167" t="str">
        <f t="shared" si="1674"/>
        <v/>
      </c>
      <c r="BF2167" t="str">
        <f t="shared" si="1675"/>
        <v/>
      </c>
      <c r="BG2167" t="str">
        <f t="shared" si="1676"/>
        <v/>
      </c>
      <c r="BH2167" t="str">
        <f t="shared" si="1677"/>
        <v/>
      </c>
      <c r="BI2167" t="str">
        <f t="shared" si="1678"/>
        <v/>
      </c>
      <c r="BJ2167" t="str">
        <f t="shared" si="1679"/>
        <v/>
      </c>
      <c r="BK2167" t="str">
        <f t="shared" si="1680"/>
        <v/>
      </c>
      <c r="BL2167" t="str">
        <f t="shared" si="1681"/>
        <v/>
      </c>
      <c r="BM2167" t="str">
        <f t="shared" si="1682"/>
        <v/>
      </c>
      <c r="BN2167" t="str">
        <f t="shared" si="1683"/>
        <v/>
      </c>
      <c r="BO2167" t="str">
        <f t="shared" si="1684"/>
        <v/>
      </c>
      <c r="BP2167" t="str">
        <f t="shared" si="1685"/>
        <v/>
      </c>
      <c r="BQ2167" t="str">
        <f t="shared" si="1686"/>
        <v/>
      </c>
      <c r="BR2167" t="str">
        <f t="shared" si="1687"/>
        <v/>
      </c>
      <c r="BS2167" t="str">
        <f t="shared" si="1688"/>
        <v/>
      </c>
      <c r="BT2167" t="str">
        <f t="shared" si="1689"/>
        <v/>
      </c>
    </row>
    <row r="2168" spans="20:72" x14ac:dyDescent="0.25">
      <c r="T2168" t="str">
        <f t="shared" si="1665"/>
        <v/>
      </c>
      <c r="U2168" t="str">
        <f t="shared" si="1666"/>
        <v/>
      </c>
      <c r="V2168" t="str">
        <f t="shared" si="1667"/>
        <v/>
      </c>
      <c r="W2168" t="str">
        <f>IF(TRIM(INDEX(connections!$A:$A,ROW()))="","",TRIM(INDEX(connections!$A:$A,ROW())))</f>
        <v/>
      </c>
      <c r="X2168" t="str">
        <f>IF($W2168="","",TRIM(INDEX(connections!$B:$B,ROW())))</f>
        <v/>
      </c>
      <c r="Y2168" t="str">
        <f t="shared" si="1668"/>
        <v/>
      </c>
      <c r="Z2168" t="str">
        <f t="shared" si="1669"/>
        <v/>
      </c>
      <c r="AA2168" t="str">
        <f t="shared" si="1670"/>
        <v/>
      </c>
      <c r="AB2168" t="str">
        <f t="shared" si="1671"/>
        <v/>
      </c>
      <c r="AC2168" t="str">
        <f t="shared" si="1672"/>
        <v/>
      </c>
      <c r="AD2168" t="str">
        <f t="shared" si="1673"/>
        <v/>
      </c>
      <c r="AE2168" t="str">
        <f t="shared" si="1674"/>
        <v/>
      </c>
      <c r="BF2168" t="str">
        <f t="shared" si="1675"/>
        <v/>
      </c>
      <c r="BG2168" t="str">
        <f t="shared" si="1676"/>
        <v/>
      </c>
      <c r="BH2168" t="str">
        <f t="shared" si="1677"/>
        <v/>
      </c>
      <c r="BI2168" t="str">
        <f t="shared" si="1678"/>
        <v/>
      </c>
      <c r="BJ2168" t="str">
        <f t="shared" si="1679"/>
        <v/>
      </c>
      <c r="BK2168" t="str">
        <f t="shared" si="1680"/>
        <v/>
      </c>
      <c r="BL2168" t="str">
        <f t="shared" si="1681"/>
        <v/>
      </c>
      <c r="BM2168" t="str">
        <f t="shared" si="1682"/>
        <v/>
      </c>
      <c r="BN2168" t="str">
        <f t="shared" si="1683"/>
        <v/>
      </c>
      <c r="BO2168" t="str">
        <f t="shared" si="1684"/>
        <v/>
      </c>
      <c r="BP2168" t="str">
        <f t="shared" si="1685"/>
        <v/>
      </c>
      <c r="BQ2168" t="str">
        <f t="shared" si="1686"/>
        <v/>
      </c>
      <c r="BR2168" t="str">
        <f t="shared" si="1687"/>
        <v/>
      </c>
      <c r="BS2168" t="str">
        <f t="shared" si="1688"/>
        <v/>
      </c>
      <c r="BT2168" t="str">
        <f t="shared" si="1689"/>
        <v/>
      </c>
    </row>
    <row r="2169" spans="20:72" x14ac:dyDescent="0.25">
      <c r="T2169" t="str">
        <f t="shared" si="1665"/>
        <v/>
      </c>
      <c r="U2169" t="str">
        <f t="shared" si="1666"/>
        <v/>
      </c>
      <c r="V2169" t="str">
        <f t="shared" si="1667"/>
        <v/>
      </c>
      <c r="W2169" t="str">
        <f>IF(TRIM(INDEX(connections!$A:$A,ROW()))="","",TRIM(INDEX(connections!$A:$A,ROW())))</f>
        <v/>
      </c>
      <c r="X2169" t="str">
        <f>IF($W2169="","",TRIM(INDEX(connections!$B:$B,ROW())))</f>
        <v/>
      </c>
      <c r="Y2169" t="str">
        <f t="shared" si="1668"/>
        <v/>
      </c>
      <c r="Z2169" t="str">
        <f t="shared" si="1669"/>
        <v/>
      </c>
      <c r="AA2169" t="str">
        <f t="shared" si="1670"/>
        <v/>
      </c>
      <c r="AB2169" t="str">
        <f t="shared" si="1671"/>
        <v/>
      </c>
      <c r="AC2169" t="str">
        <f t="shared" si="1672"/>
        <v/>
      </c>
      <c r="AD2169" t="str">
        <f t="shared" si="1673"/>
        <v/>
      </c>
      <c r="AE2169" t="str">
        <f t="shared" si="1674"/>
        <v/>
      </c>
      <c r="BF2169" t="str">
        <f t="shared" si="1675"/>
        <v/>
      </c>
      <c r="BG2169" t="str">
        <f t="shared" si="1676"/>
        <v/>
      </c>
      <c r="BH2169" t="str">
        <f t="shared" si="1677"/>
        <v/>
      </c>
      <c r="BI2169" t="str">
        <f t="shared" si="1678"/>
        <v/>
      </c>
      <c r="BJ2169" t="str">
        <f t="shared" si="1679"/>
        <v/>
      </c>
      <c r="BK2169" t="str">
        <f t="shared" si="1680"/>
        <v/>
      </c>
      <c r="BL2169" t="str">
        <f t="shared" si="1681"/>
        <v/>
      </c>
      <c r="BM2169" t="str">
        <f t="shared" si="1682"/>
        <v/>
      </c>
      <c r="BN2169" t="str">
        <f t="shared" si="1683"/>
        <v/>
      </c>
      <c r="BO2169" t="str">
        <f t="shared" si="1684"/>
        <v/>
      </c>
      <c r="BP2169" t="str">
        <f t="shared" si="1685"/>
        <v/>
      </c>
      <c r="BQ2169" t="str">
        <f t="shared" si="1686"/>
        <v/>
      </c>
      <c r="BR2169" t="str">
        <f t="shared" si="1687"/>
        <v/>
      </c>
      <c r="BS2169" t="str">
        <f t="shared" si="1688"/>
        <v/>
      </c>
      <c r="BT2169" t="str">
        <f t="shared" si="1689"/>
        <v/>
      </c>
    </row>
    <row r="2170" spans="20:72" x14ac:dyDescent="0.25">
      <c r="T2170" t="str">
        <f t="shared" si="1665"/>
        <v/>
      </c>
      <c r="U2170" t="str">
        <f t="shared" si="1666"/>
        <v/>
      </c>
      <c r="V2170" t="str">
        <f t="shared" si="1667"/>
        <v/>
      </c>
      <c r="W2170" t="str">
        <f>IF(TRIM(INDEX(connections!$A:$A,ROW()))="","",TRIM(INDEX(connections!$A:$A,ROW())))</f>
        <v/>
      </c>
      <c r="X2170" t="str">
        <f>IF($W2170="","",TRIM(INDEX(connections!$B:$B,ROW())))</f>
        <v/>
      </c>
      <c r="Y2170" t="str">
        <f t="shared" si="1668"/>
        <v/>
      </c>
      <c r="Z2170" t="str">
        <f t="shared" si="1669"/>
        <v/>
      </c>
      <c r="AA2170" t="str">
        <f t="shared" si="1670"/>
        <v/>
      </c>
      <c r="AB2170" t="str">
        <f t="shared" si="1671"/>
        <v/>
      </c>
      <c r="AC2170" t="str">
        <f t="shared" si="1672"/>
        <v/>
      </c>
      <c r="AD2170" t="str">
        <f t="shared" si="1673"/>
        <v/>
      </c>
      <c r="AE2170" t="str">
        <f t="shared" si="1674"/>
        <v/>
      </c>
      <c r="BF2170" t="str">
        <f t="shared" si="1675"/>
        <v/>
      </c>
      <c r="BG2170" t="str">
        <f t="shared" si="1676"/>
        <v/>
      </c>
      <c r="BH2170" t="str">
        <f t="shared" si="1677"/>
        <v/>
      </c>
      <c r="BI2170" t="str">
        <f t="shared" si="1678"/>
        <v/>
      </c>
      <c r="BJ2170" t="str">
        <f t="shared" si="1679"/>
        <v/>
      </c>
      <c r="BK2170" t="str">
        <f t="shared" si="1680"/>
        <v/>
      </c>
      <c r="BL2170" t="str">
        <f t="shared" si="1681"/>
        <v/>
      </c>
      <c r="BM2170" t="str">
        <f t="shared" si="1682"/>
        <v/>
      </c>
      <c r="BN2170" t="str">
        <f t="shared" si="1683"/>
        <v/>
      </c>
      <c r="BO2170" t="str">
        <f t="shared" si="1684"/>
        <v/>
      </c>
      <c r="BP2170" t="str">
        <f t="shared" si="1685"/>
        <v/>
      </c>
      <c r="BQ2170" t="str">
        <f t="shared" si="1686"/>
        <v/>
      </c>
      <c r="BR2170" t="str">
        <f t="shared" si="1687"/>
        <v/>
      </c>
      <c r="BS2170" t="str">
        <f t="shared" si="1688"/>
        <v/>
      </c>
      <c r="BT2170" t="str">
        <f t="shared" si="1689"/>
        <v/>
      </c>
    </row>
    <row r="2171" spans="20:72" x14ac:dyDescent="0.25">
      <c r="T2171" t="str">
        <f t="shared" si="1665"/>
        <v/>
      </c>
      <c r="U2171" t="str">
        <f t="shared" si="1666"/>
        <v/>
      </c>
      <c r="V2171" t="str">
        <f t="shared" si="1667"/>
        <v/>
      </c>
      <c r="W2171" t="str">
        <f>IF(TRIM(INDEX(connections!$A:$A,ROW()))="","",TRIM(INDEX(connections!$A:$A,ROW())))</f>
        <v/>
      </c>
      <c r="X2171" t="str">
        <f>IF($W2171="","",TRIM(INDEX(connections!$B:$B,ROW())))</f>
        <v/>
      </c>
      <c r="Y2171" t="str">
        <f t="shared" si="1668"/>
        <v/>
      </c>
      <c r="Z2171" t="str">
        <f t="shared" si="1669"/>
        <v/>
      </c>
      <c r="AA2171" t="str">
        <f t="shared" si="1670"/>
        <v/>
      </c>
      <c r="AB2171" t="str">
        <f t="shared" si="1671"/>
        <v/>
      </c>
      <c r="AC2171" t="str">
        <f t="shared" si="1672"/>
        <v/>
      </c>
      <c r="AD2171" t="str">
        <f t="shared" si="1673"/>
        <v/>
      </c>
      <c r="AE2171" t="str">
        <f t="shared" si="1674"/>
        <v/>
      </c>
      <c r="BF2171" t="str">
        <f t="shared" si="1675"/>
        <v/>
      </c>
      <c r="BG2171" t="str">
        <f t="shared" si="1676"/>
        <v/>
      </c>
      <c r="BH2171" t="str">
        <f t="shared" si="1677"/>
        <v/>
      </c>
      <c r="BI2171" t="str">
        <f t="shared" si="1678"/>
        <v/>
      </c>
      <c r="BJ2171" t="str">
        <f t="shared" si="1679"/>
        <v/>
      </c>
      <c r="BK2171" t="str">
        <f t="shared" si="1680"/>
        <v/>
      </c>
      <c r="BL2171" t="str">
        <f t="shared" si="1681"/>
        <v/>
      </c>
      <c r="BM2171" t="str">
        <f t="shared" si="1682"/>
        <v/>
      </c>
      <c r="BN2171" t="str">
        <f t="shared" si="1683"/>
        <v/>
      </c>
      <c r="BO2171" t="str">
        <f t="shared" si="1684"/>
        <v/>
      </c>
      <c r="BP2171" t="str">
        <f t="shared" si="1685"/>
        <v/>
      </c>
      <c r="BQ2171" t="str">
        <f t="shared" si="1686"/>
        <v/>
      </c>
      <c r="BR2171" t="str">
        <f t="shared" si="1687"/>
        <v/>
      </c>
      <c r="BS2171" t="str">
        <f t="shared" si="1688"/>
        <v/>
      </c>
      <c r="BT2171" t="str">
        <f t="shared" si="1689"/>
        <v/>
      </c>
    </row>
    <row r="2172" spans="20:72" x14ac:dyDescent="0.25">
      <c r="T2172" t="str">
        <f t="shared" si="1665"/>
        <v/>
      </c>
      <c r="U2172" t="str">
        <f t="shared" si="1666"/>
        <v/>
      </c>
      <c r="V2172" t="str">
        <f t="shared" si="1667"/>
        <v/>
      </c>
      <c r="W2172" t="str">
        <f>IF(TRIM(INDEX(connections!$A:$A,ROW()))="","",TRIM(INDEX(connections!$A:$A,ROW())))</f>
        <v/>
      </c>
      <c r="X2172" t="str">
        <f>IF($W2172="","",TRIM(INDEX(connections!$B:$B,ROW())))</f>
        <v/>
      </c>
      <c r="Y2172" t="str">
        <f t="shared" si="1668"/>
        <v/>
      </c>
      <c r="Z2172" t="str">
        <f t="shared" si="1669"/>
        <v/>
      </c>
      <c r="AA2172" t="str">
        <f t="shared" si="1670"/>
        <v/>
      </c>
      <c r="AB2172" t="str">
        <f t="shared" si="1671"/>
        <v/>
      </c>
      <c r="AC2172" t="str">
        <f t="shared" si="1672"/>
        <v/>
      </c>
      <c r="AD2172" t="str">
        <f t="shared" si="1673"/>
        <v/>
      </c>
      <c r="AE2172" t="str">
        <f t="shared" si="1674"/>
        <v/>
      </c>
      <c r="BF2172" t="str">
        <f t="shared" si="1675"/>
        <v/>
      </c>
      <c r="BG2172" t="str">
        <f t="shared" si="1676"/>
        <v/>
      </c>
      <c r="BH2172" t="str">
        <f t="shared" si="1677"/>
        <v/>
      </c>
      <c r="BI2172" t="str">
        <f t="shared" si="1678"/>
        <v/>
      </c>
      <c r="BJ2172" t="str">
        <f t="shared" si="1679"/>
        <v/>
      </c>
      <c r="BK2172" t="str">
        <f t="shared" si="1680"/>
        <v/>
      </c>
      <c r="BL2172" t="str">
        <f t="shared" si="1681"/>
        <v/>
      </c>
      <c r="BM2172" t="str">
        <f t="shared" si="1682"/>
        <v/>
      </c>
      <c r="BN2172" t="str">
        <f t="shared" si="1683"/>
        <v/>
      </c>
      <c r="BO2172" t="str">
        <f t="shared" si="1684"/>
        <v/>
      </c>
      <c r="BP2172" t="str">
        <f t="shared" si="1685"/>
        <v/>
      </c>
      <c r="BQ2172" t="str">
        <f t="shared" si="1686"/>
        <v/>
      </c>
      <c r="BR2172" t="str">
        <f t="shared" si="1687"/>
        <v/>
      </c>
      <c r="BS2172" t="str">
        <f t="shared" si="1688"/>
        <v/>
      </c>
      <c r="BT2172" t="str">
        <f t="shared" si="1689"/>
        <v/>
      </c>
    </row>
    <row r="2173" spans="20:72" x14ac:dyDescent="0.25">
      <c r="T2173" t="str">
        <f t="shared" si="1665"/>
        <v/>
      </c>
      <c r="U2173" t="str">
        <f t="shared" si="1666"/>
        <v/>
      </c>
      <c r="V2173" t="str">
        <f t="shared" si="1667"/>
        <v/>
      </c>
      <c r="W2173" t="str">
        <f>IF(TRIM(INDEX(connections!$A:$A,ROW()))="","",TRIM(INDEX(connections!$A:$A,ROW())))</f>
        <v/>
      </c>
      <c r="X2173" t="str">
        <f>IF($W2173="","",TRIM(INDEX(connections!$B:$B,ROW())))</f>
        <v/>
      </c>
      <c r="Y2173" t="str">
        <f t="shared" si="1668"/>
        <v/>
      </c>
      <c r="Z2173" t="str">
        <f t="shared" si="1669"/>
        <v/>
      </c>
      <c r="AA2173" t="str">
        <f t="shared" si="1670"/>
        <v/>
      </c>
      <c r="AB2173" t="str">
        <f t="shared" si="1671"/>
        <v/>
      </c>
      <c r="AC2173" t="str">
        <f t="shared" si="1672"/>
        <v/>
      </c>
      <c r="AD2173" t="str">
        <f t="shared" si="1673"/>
        <v/>
      </c>
      <c r="AE2173" t="str">
        <f t="shared" si="1674"/>
        <v/>
      </c>
      <c r="BF2173" t="str">
        <f t="shared" si="1675"/>
        <v/>
      </c>
      <c r="BG2173" t="str">
        <f t="shared" si="1676"/>
        <v/>
      </c>
      <c r="BH2173" t="str">
        <f t="shared" si="1677"/>
        <v/>
      </c>
      <c r="BI2173" t="str">
        <f t="shared" si="1678"/>
        <v/>
      </c>
      <c r="BJ2173" t="str">
        <f t="shared" si="1679"/>
        <v/>
      </c>
      <c r="BK2173" t="str">
        <f t="shared" si="1680"/>
        <v/>
      </c>
      <c r="BL2173" t="str">
        <f t="shared" si="1681"/>
        <v/>
      </c>
      <c r="BM2173" t="str">
        <f t="shared" si="1682"/>
        <v/>
      </c>
      <c r="BN2173" t="str">
        <f t="shared" si="1683"/>
        <v/>
      </c>
      <c r="BO2173" t="str">
        <f t="shared" si="1684"/>
        <v/>
      </c>
      <c r="BP2173" t="str">
        <f t="shared" si="1685"/>
        <v/>
      </c>
      <c r="BQ2173" t="str">
        <f t="shared" si="1686"/>
        <v/>
      </c>
      <c r="BR2173" t="str">
        <f t="shared" si="1687"/>
        <v/>
      </c>
      <c r="BS2173" t="str">
        <f t="shared" si="1688"/>
        <v/>
      </c>
      <c r="BT2173" t="str">
        <f t="shared" si="1689"/>
        <v/>
      </c>
    </row>
    <row r="2174" spans="20:72" x14ac:dyDescent="0.25">
      <c r="T2174" t="str">
        <f t="shared" si="1665"/>
        <v/>
      </c>
      <c r="U2174" t="str">
        <f t="shared" si="1666"/>
        <v/>
      </c>
      <c r="V2174" t="str">
        <f t="shared" si="1667"/>
        <v/>
      </c>
      <c r="W2174" t="str">
        <f>IF(TRIM(INDEX(connections!$A:$A,ROW()))="","",TRIM(INDEX(connections!$A:$A,ROW())))</f>
        <v/>
      </c>
      <c r="X2174" t="str">
        <f>IF($W2174="","",TRIM(INDEX(connections!$B:$B,ROW())))</f>
        <v/>
      </c>
      <c r="Y2174" t="str">
        <f t="shared" si="1668"/>
        <v/>
      </c>
      <c r="Z2174" t="str">
        <f t="shared" si="1669"/>
        <v/>
      </c>
      <c r="AA2174" t="str">
        <f t="shared" si="1670"/>
        <v/>
      </c>
      <c r="AB2174" t="str">
        <f t="shared" si="1671"/>
        <v/>
      </c>
      <c r="AC2174" t="str">
        <f t="shared" si="1672"/>
        <v/>
      </c>
      <c r="AD2174" t="str">
        <f t="shared" si="1673"/>
        <v/>
      </c>
      <c r="AE2174" t="str">
        <f t="shared" si="1674"/>
        <v/>
      </c>
      <c r="BF2174" t="str">
        <f t="shared" si="1675"/>
        <v/>
      </c>
      <c r="BG2174" t="str">
        <f t="shared" si="1676"/>
        <v/>
      </c>
      <c r="BH2174" t="str">
        <f t="shared" si="1677"/>
        <v/>
      </c>
      <c r="BI2174" t="str">
        <f t="shared" si="1678"/>
        <v/>
      </c>
      <c r="BJ2174" t="str">
        <f t="shared" si="1679"/>
        <v/>
      </c>
      <c r="BK2174" t="str">
        <f t="shared" si="1680"/>
        <v/>
      </c>
      <c r="BL2174" t="str">
        <f t="shared" si="1681"/>
        <v/>
      </c>
      <c r="BM2174" t="str">
        <f t="shared" si="1682"/>
        <v/>
      </c>
      <c r="BN2174" t="str">
        <f t="shared" si="1683"/>
        <v/>
      </c>
      <c r="BO2174" t="str">
        <f t="shared" si="1684"/>
        <v/>
      </c>
      <c r="BP2174" t="str">
        <f t="shared" si="1685"/>
        <v/>
      </c>
      <c r="BQ2174" t="str">
        <f t="shared" si="1686"/>
        <v/>
      </c>
      <c r="BR2174" t="str">
        <f t="shared" si="1687"/>
        <v/>
      </c>
      <c r="BS2174" t="str">
        <f t="shared" si="1688"/>
        <v/>
      </c>
      <c r="BT2174" t="str">
        <f t="shared" si="1689"/>
        <v/>
      </c>
    </row>
    <row r="2175" spans="20:72" x14ac:dyDescent="0.25">
      <c r="T2175" t="str">
        <f t="shared" si="1665"/>
        <v/>
      </c>
      <c r="U2175" t="str">
        <f t="shared" si="1666"/>
        <v/>
      </c>
      <c r="V2175" t="str">
        <f t="shared" si="1667"/>
        <v/>
      </c>
      <c r="W2175" t="str">
        <f>IF(TRIM(INDEX(connections!$A:$A,ROW()))="","",TRIM(INDEX(connections!$A:$A,ROW())))</f>
        <v/>
      </c>
      <c r="X2175" t="str">
        <f>IF($W2175="","",TRIM(INDEX(connections!$B:$B,ROW())))</f>
        <v/>
      </c>
      <c r="Y2175" t="str">
        <f t="shared" si="1668"/>
        <v/>
      </c>
      <c r="Z2175" t="str">
        <f t="shared" si="1669"/>
        <v/>
      </c>
      <c r="AA2175" t="str">
        <f t="shared" si="1670"/>
        <v/>
      </c>
      <c r="AB2175" t="str">
        <f t="shared" si="1671"/>
        <v/>
      </c>
      <c r="AC2175" t="str">
        <f t="shared" si="1672"/>
        <v/>
      </c>
      <c r="AD2175" t="str">
        <f t="shared" si="1673"/>
        <v/>
      </c>
      <c r="AE2175" t="str">
        <f t="shared" si="1674"/>
        <v/>
      </c>
      <c r="BF2175" t="str">
        <f t="shared" si="1675"/>
        <v/>
      </c>
      <c r="BG2175" t="str">
        <f t="shared" si="1676"/>
        <v/>
      </c>
      <c r="BH2175" t="str">
        <f t="shared" si="1677"/>
        <v/>
      </c>
      <c r="BI2175" t="str">
        <f t="shared" si="1678"/>
        <v/>
      </c>
      <c r="BJ2175" t="str">
        <f t="shared" si="1679"/>
        <v/>
      </c>
      <c r="BK2175" t="str">
        <f t="shared" si="1680"/>
        <v/>
      </c>
      <c r="BL2175" t="str">
        <f t="shared" si="1681"/>
        <v/>
      </c>
      <c r="BM2175" t="str">
        <f t="shared" si="1682"/>
        <v/>
      </c>
      <c r="BN2175" t="str">
        <f t="shared" si="1683"/>
        <v/>
      </c>
      <c r="BO2175" t="str">
        <f t="shared" si="1684"/>
        <v/>
      </c>
      <c r="BP2175" t="str">
        <f t="shared" si="1685"/>
        <v/>
      </c>
      <c r="BQ2175" t="str">
        <f t="shared" si="1686"/>
        <v/>
      </c>
      <c r="BR2175" t="str">
        <f t="shared" si="1687"/>
        <v/>
      </c>
      <c r="BS2175" t="str">
        <f t="shared" si="1688"/>
        <v/>
      </c>
      <c r="BT2175" t="str">
        <f t="shared" si="1689"/>
        <v/>
      </c>
    </row>
    <row r="2176" spans="20:72" x14ac:dyDescent="0.25">
      <c r="T2176" t="str">
        <f t="shared" si="1665"/>
        <v/>
      </c>
      <c r="U2176" t="str">
        <f t="shared" si="1666"/>
        <v/>
      </c>
      <c r="V2176" t="str">
        <f t="shared" si="1667"/>
        <v/>
      </c>
      <c r="W2176" t="str">
        <f>IF(TRIM(INDEX(connections!$A:$A,ROW()))="","",TRIM(INDEX(connections!$A:$A,ROW())))</f>
        <v/>
      </c>
      <c r="X2176" t="str">
        <f>IF($W2176="","",TRIM(INDEX(connections!$B:$B,ROW())))</f>
        <v/>
      </c>
      <c r="Y2176" t="str">
        <f t="shared" si="1668"/>
        <v/>
      </c>
      <c r="Z2176" t="str">
        <f t="shared" si="1669"/>
        <v/>
      </c>
      <c r="AA2176" t="str">
        <f t="shared" si="1670"/>
        <v/>
      </c>
      <c r="AB2176" t="str">
        <f t="shared" si="1671"/>
        <v/>
      </c>
      <c r="AC2176" t="str">
        <f t="shared" si="1672"/>
        <v/>
      </c>
      <c r="AD2176" t="str">
        <f t="shared" si="1673"/>
        <v/>
      </c>
      <c r="AE2176" t="str">
        <f t="shared" si="1674"/>
        <v/>
      </c>
      <c r="BF2176" t="str">
        <f t="shared" si="1675"/>
        <v/>
      </c>
      <c r="BG2176" t="str">
        <f t="shared" si="1676"/>
        <v/>
      </c>
      <c r="BH2176" t="str">
        <f t="shared" si="1677"/>
        <v/>
      </c>
      <c r="BI2176" t="str">
        <f t="shared" si="1678"/>
        <v/>
      </c>
      <c r="BJ2176" t="str">
        <f t="shared" si="1679"/>
        <v/>
      </c>
      <c r="BK2176" t="str">
        <f t="shared" si="1680"/>
        <v/>
      </c>
      <c r="BL2176" t="str">
        <f t="shared" si="1681"/>
        <v/>
      </c>
      <c r="BM2176" t="str">
        <f t="shared" si="1682"/>
        <v/>
      </c>
      <c r="BN2176" t="str">
        <f t="shared" si="1683"/>
        <v/>
      </c>
      <c r="BO2176" t="str">
        <f t="shared" si="1684"/>
        <v/>
      </c>
      <c r="BP2176" t="str">
        <f t="shared" si="1685"/>
        <v/>
      </c>
      <c r="BQ2176" t="str">
        <f t="shared" si="1686"/>
        <v/>
      </c>
      <c r="BR2176" t="str">
        <f t="shared" si="1687"/>
        <v/>
      </c>
      <c r="BS2176" t="str">
        <f t="shared" si="1688"/>
        <v/>
      </c>
      <c r="BT2176" t="str">
        <f t="shared" si="1689"/>
        <v/>
      </c>
    </row>
    <row r="2177" spans="20:72" x14ac:dyDescent="0.25">
      <c r="T2177" t="str">
        <f t="shared" si="1665"/>
        <v/>
      </c>
      <c r="U2177" t="str">
        <f t="shared" si="1666"/>
        <v/>
      </c>
      <c r="V2177" t="str">
        <f t="shared" si="1667"/>
        <v/>
      </c>
      <c r="W2177" t="str">
        <f>IF(TRIM(INDEX(connections!$A:$A,ROW()))="","",TRIM(INDEX(connections!$A:$A,ROW())))</f>
        <v/>
      </c>
      <c r="X2177" t="str">
        <f>IF($W2177="","",TRIM(INDEX(connections!$B:$B,ROW())))</f>
        <v/>
      </c>
      <c r="Y2177" t="str">
        <f t="shared" si="1668"/>
        <v/>
      </c>
      <c r="Z2177" t="str">
        <f t="shared" si="1669"/>
        <v/>
      </c>
      <c r="AA2177" t="str">
        <f t="shared" si="1670"/>
        <v/>
      </c>
      <c r="AB2177" t="str">
        <f t="shared" si="1671"/>
        <v/>
      </c>
      <c r="AC2177" t="str">
        <f t="shared" si="1672"/>
        <v/>
      </c>
      <c r="AD2177" t="str">
        <f t="shared" si="1673"/>
        <v/>
      </c>
      <c r="AE2177" t="str">
        <f t="shared" si="1674"/>
        <v/>
      </c>
      <c r="BF2177" t="str">
        <f t="shared" si="1675"/>
        <v/>
      </c>
      <c r="BG2177" t="str">
        <f t="shared" si="1676"/>
        <v/>
      </c>
      <c r="BH2177" t="str">
        <f t="shared" si="1677"/>
        <v/>
      </c>
      <c r="BI2177" t="str">
        <f t="shared" si="1678"/>
        <v/>
      </c>
      <c r="BJ2177" t="str">
        <f t="shared" si="1679"/>
        <v/>
      </c>
      <c r="BK2177" t="str">
        <f t="shared" si="1680"/>
        <v/>
      </c>
      <c r="BL2177" t="str">
        <f t="shared" si="1681"/>
        <v/>
      </c>
      <c r="BM2177" t="str">
        <f t="shared" si="1682"/>
        <v/>
      </c>
      <c r="BN2177" t="str">
        <f t="shared" si="1683"/>
        <v/>
      </c>
      <c r="BO2177" t="str">
        <f t="shared" si="1684"/>
        <v/>
      </c>
      <c r="BP2177" t="str">
        <f t="shared" si="1685"/>
        <v/>
      </c>
      <c r="BQ2177" t="str">
        <f t="shared" si="1686"/>
        <v/>
      </c>
      <c r="BR2177" t="str">
        <f t="shared" si="1687"/>
        <v/>
      </c>
      <c r="BS2177" t="str">
        <f t="shared" si="1688"/>
        <v/>
      </c>
      <c r="BT2177" t="str">
        <f t="shared" si="1689"/>
        <v/>
      </c>
    </row>
    <row r="2178" spans="20:72" x14ac:dyDescent="0.25">
      <c r="T2178" t="str">
        <f t="shared" ref="T2178:T2241" si="1690">IF($Y2178="","",INDEX($B$2:$B$1500,$Y2178))</f>
        <v/>
      </c>
      <c r="U2178" t="str">
        <f t="shared" ref="U2178:U2241" si="1691">IF($Z2178="","",INDEX($B$2:$B$1500,$Z2178))</f>
        <v/>
      </c>
      <c r="V2178" t="str">
        <f t="shared" ref="V2178:V2241" si="1692">IF(OR($T2178="",$U2178=""),"",$U2178-$T2178)</f>
        <v/>
      </c>
      <c r="W2178" t="str">
        <f>IF(TRIM(INDEX(connections!$A:$A,ROW()))="","",TRIM(INDEX(connections!$A:$A,ROW())))</f>
        <v/>
      </c>
      <c r="X2178" t="str">
        <f>IF($W2178="","",TRIM(INDEX(connections!$B:$B,ROW())))</f>
        <v/>
      </c>
      <c r="Y2178" t="str">
        <f t="shared" ref="Y2178:Y2241" si="1693">IF($W2178="","",IFERROR(MATCH($W2178,$A$2:$A$1500,0),""))</f>
        <v/>
      </c>
      <c r="Z2178" t="str">
        <f t="shared" ref="Z2178:Z2241" si="1694">IF($X2178="","",IFERROR(MATCH($X2178,$A$2:$A$1500,0),""))</f>
        <v/>
      </c>
      <c r="AA2178" t="str">
        <f t="shared" ref="AA2178:AA2241" si="1695">IF($Y2178="","",INDEX($P$2:$P$1500,$Y2178))</f>
        <v/>
      </c>
      <c r="AB2178" t="str">
        <f t="shared" ref="AB2178:AB2241" si="1696">IF($Z2178="","",INDEX($P$2:$P$1500,$Z2178))</f>
        <v/>
      </c>
      <c r="AC2178" t="str">
        <f t="shared" ref="AC2178:AC2241" si="1697">IF(AND($AA2178="Yes",$AB2178="Yes"),1,"")</f>
        <v/>
      </c>
      <c r="AD2178" t="str">
        <f t="shared" ref="AD2178:AD2241" si="1698">IF(OR($Y2178="",$Z2178=""),"",IF(INDEX($C$2:$C$1500,$Y2178)=INDEX($C$2:$C$1500,$Z2178),0,1))</f>
        <v/>
      </c>
      <c r="AE2178" t="str">
        <f t="shared" ref="AE2178:AE2241" si="1699">IF($AC2178&lt;&gt;1,"",IF(AND(INDEX($AG$2:$AG$1500,$Y2178)=1,INDEX($AG$2:$AG$1500,$Z2178)=1),1,""))</f>
        <v/>
      </c>
      <c r="BF2178" t="str">
        <f t="shared" ref="BF2178:BF2241" si="1700">IF($Z2178="","",INDEX($AO$2:$AO$1500,$Z2178))</f>
        <v/>
      </c>
      <c r="BG2178" t="str">
        <f t="shared" ref="BG2178:BG2241" si="1701">IF($Z2178="","",INDEX($AP$2:$AP$1500,$Z2178))</f>
        <v/>
      </c>
      <c r="BH2178" t="str">
        <f t="shared" ref="BH2178:BH2241" si="1702">IF($Z2178="","",INDEX($AQ$2:$AQ$1500,$Z2178))</f>
        <v/>
      </c>
      <c r="BI2178" t="str">
        <f t="shared" ref="BI2178:BI2241" si="1703">IF($Z2178="","",INDEX($AR$2:$AR$1500,$Z2178))</f>
        <v/>
      </c>
      <c r="BJ2178" t="str">
        <f t="shared" ref="BJ2178:BJ2241" si="1704">IF($Z2178="","",INDEX($AS$2:$AS$1500,$Z2178))</f>
        <v/>
      </c>
      <c r="BK2178" t="str">
        <f t="shared" ref="BK2178:BK2241" si="1705">IF($Z2178="","",INDEX($AT$2:$AT$1500,$Z2178))</f>
        <v/>
      </c>
      <c r="BL2178" t="str">
        <f t="shared" ref="BL2178:BL2241" si="1706">IF($Z2178="","",INDEX($AU$2:$AU$1500,$Z2178))</f>
        <v/>
      </c>
      <c r="BM2178" t="str">
        <f t="shared" ref="BM2178:BM2241" si="1707">IF($Z2178="","",INDEX($AV$2:$AV$1500,$Z2178))</f>
        <v/>
      </c>
      <c r="BN2178" t="str">
        <f t="shared" ref="BN2178:BN2241" si="1708">IF($Z2178="","",INDEX($AW$2:$AW$1500,$Z2178))</f>
        <v/>
      </c>
      <c r="BO2178" t="str">
        <f t="shared" ref="BO2178:BO2241" si="1709">IF($Z2178="","",INDEX($AX$2:$AX$1500,$Z2178))</f>
        <v/>
      </c>
      <c r="BP2178" t="str">
        <f t="shared" ref="BP2178:BP2241" si="1710">IF($Z2178="","",INDEX($AY$2:$AY$1500,$Z2178))</f>
        <v/>
      </c>
      <c r="BQ2178" t="str">
        <f t="shared" ref="BQ2178:BQ2241" si="1711">IF($Z2178="","",INDEX($AZ$2:$AZ$1500,$Z2178))</f>
        <v/>
      </c>
      <c r="BR2178" t="str">
        <f t="shared" ref="BR2178:BR2241" si="1712">IF($Z2178="","",INDEX($BA$2:$BA$1500,$Z2178))</f>
        <v/>
      </c>
      <c r="BS2178" t="str">
        <f t="shared" ref="BS2178:BS2241" si="1713">IF($Z2178="","",INDEX($BB$2:$BB$1500,$Z2178))</f>
        <v/>
      </c>
      <c r="BT2178" t="str">
        <f t="shared" ref="BT2178:BT2241" si="1714">IF($Z2178="","",INDEX($BC$2:$BC$1500,$Z2178))</f>
        <v/>
      </c>
    </row>
    <row r="2179" spans="20:72" x14ac:dyDescent="0.25">
      <c r="T2179" t="str">
        <f t="shared" si="1690"/>
        <v/>
      </c>
      <c r="U2179" t="str">
        <f t="shared" si="1691"/>
        <v/>
      </c>
      <c r="V2179" t="str">
        <f t="shared" si="1692"/>
        <v/>
      </c>
      <c r="W2179" t="str">
        <f>IF(TRIM(INDEX(connections!$A:$A,ROW()))="","",TRIM(INDEX(connections!$A:$A,ROW())))</f>
        <v/>
      </c>
      <c r="X2179" t="str">
        <f>IF($W2179="","",TRIM(INDEX(connections!$B:$B,ROW())))</f>
        <v/>
      </c>
      <c r="Y2179" t="str">
        <f t="shared" si="1693"/>
        <v/>
      </c>
      <c r="Z2179" t="str">
        <f t="shared" si="1694"/>
        <v/>
      </c>
      <c r="AA2179" t="str">
        <f t="shared" si="1695"/>
        <v/>
      </c>
      <c r="AB2179" t="str">
        <f t="shared" si="1696"/>
        <v/>
      </c>
      <c r="AC2179" t="str">
        <f t="shared" si="1697"/>
        <v/>
      </c>
      <c r="AD2179" t="str">
        <f t="shared" si="1698"/>
        <v/>
      </c>
      <c r="AE2179" t="str">
        <f t="shared" si="1699"/>
        <v/>
      </c>
      <c r="BF2179" t="str">
        <f t="shared" si="1700"/>
        <v/>
      </c>
      <c r="BG2179" t="str">
        <f t="shared" si="1701"/>
        <v/>
      </c>
      <c r="BH2179" t="str">
        <f t="shared" si="1702"/>
        <v/>
      </c>
      <c r="BI2179" t="str">
        <f t="shared" si="1703"/>
        <v/>
      </c>
      <c r="BJ2179" t="str">
        <f t="shared" si="1704"/>
        <v/>
      </c>
      <c r="BK2179" t="str">
        <f t="shared" si="1705"/>
        <v/>
      </c>
      <c r="BL2179" t="str">
        <f t="shared" si="1706"/>
        <v/>
      </c>
      <c r="BM2179" t="str">
        <f t="shared" si="1707"/>
        <v/>
      </c>
      <c r="BN2179" t="str">
        <f t="shared" si="1708"/>
        <v/>
      </c>
      <c r="BO2179" t="str">
        <f t="shared" si="1709"/>
        <v/>
      </c>
      <c r="BP2179" t="str">
        <f t="shared" si="1710"/>
        <v/>
      </c>
      <c r="BQ2179" t="str">
        <f t="shared" si="1711"/>
        <v/>
      </c>
      <c r="BR2179" t="str">
        <f t="shared" si="1712"/>
        <v/>
      </c>
      <c r="BS2179" t="str">
        <f t="shared" si="1713"/>
        <v/>
      </c>
      <c r="BT2179" t="str">
        <f t="shared" si="1714"/>
        <v/>
      </c>
    </row>
    <row r="2180" spans="20:72" x14ac:dyDescent="0.25">
      <c r="T2180" t="str">
        <f t="shared" si="1690"/>
        <v/>
      </c>
      <c r="U2180" t="str">
        <f t="shared" si="1691"/>
        <v/>
      </c>
      <c r="V2180" t="str">
        <f t="shared" si="1692"/>
        <v/>
      </c>
      <c r="W2180" t="str">
        <f>IF(TRIM(INDEX(connections!$A:$A,ROW()))="","",TRIM(INDEX(connections!$A:$A,ROW())))</f>
        <v/>
      </c>
      <c r="X2180" t="str">
        <f>IF($W2180="","",TRIM(INDEX(connections!$B:$B,ROW())))</f>
        <v/>
      </c>
      <c r="Y2180" t="str">
        <f t="shared" si="1693"/>
        <v/>
      </c>
      <c r="Z2180" t="str">
        <f t="shared" si="1694"/>
        <v/>
      </c>
      <c r="AA2180" t="str">
        <f t="shared" si="1695"/>
        <v/>
      </c>
      <c r="AB2180" t="str">
        <f t="shared" si="1696"/>
        <v/>
      </c>
      <c r="AC2180" t="str">
        <f t="shared" si="1697"/>
        <v/>
      </c>
      <c r="AD2180" t="str">
        <f t="shared" si="1698"/>
        <v/>
      </c>
      <c r="AE2180" t="str">
        <f t="shared" si="1699"/>
        <v/>
      </c>
      <c r="BF2180" t="str">
        <f t="shared" si="1700"/>
        <v/>
      </c>
      <c r="BG2180" t="str">
        <f t="shared" si="1701"/>
        <v/>
      </c>
      <c r="BH2180" t="str">
        <f t="shared" si="1702"/>
        <v/>
      </c>
      <c r="BI2180" t="str">
        <f t="shared" si="1703"/>
        <v/>
      </c>
      <c r="BJ2180" t="str">
        <f t="shared" si="1704"/>
        <v/>
      </c>
      <c r="BK2180" t="str">
        <f t="shared" si="1705"/>
        <v/>
      </c>
      <c r="BL2180" t="str">
        <f t="shared" si="1706"/>
        <v/>
      </c>
      <c r="BM2180" t="str">
        <f t="shared" si="1707"/>
        <v/>
      </c>
      <c r="BN2180" t="str">
        <f t="shared" si="1708"/>
        <v/>
      </c>
      <c r="BO2180" t="str">
        <f t="shared" si="1709"/>
        <v/>
      </c>
      <c r="BP2180" t="str">
        <f t="shared" si="1710"/>
        <v/>
      </c>
      <c r="BQ2180" t="str">
        <f t="shared" si="1711"/>
        <v/>
      </c>
      <c r="BR2180" t="str">
        <f t="shared" si="1712"/>
        <v/>
      </c>
      <c r="BS2180" t="str">
        <f t="shared" si="1713"/>
        <v/>
      </c>
      <c r="BT2180" t="str">
        <f t="shared" si="1714"/>
        <v/>
      </c>
    </row>
    <row r="2181" spans="20:72" x14ac:dyDescent="0.25">
      <c r="T2181" t="str">
        <f t="shared" si="1690"/>
        <v/>
      </c>
      <c r="U2181" t="str">
        <f t="shared" si="1691"/>
        <v/>
      </c>
      <c r="V2181" t="str">
        <f t="shared" si="1692"/>
        <v/>
      </c>
      <c r="W2181" t="str">
        <f>IF(TRIM(INDEX(connections!$A:$A,ROW()))="","",TRIM(INDEX(connections!$A:$A,ROW())))</f>
        <v/>
      </c>
      <c r="X2181" t="str">
        <f>IF($W2181="","",TRIM(INDEX(connections!$B:$B,ROW())))</f>
        <v/>
      </c>
      <c r="Y2181" t="str">
        <f t="shared" si="1693"/>
        <v/>
      </c>
      <c r="Z2181" t="str">
        <f t="shared" si="1694"/>
        <v/>
      </c>
      <c r="AA2181" t="str">
        <f t="shared" si="1695"/>
        <v/>
      </c>
      <c r="AB2181" t="str">
        <f t="shared" si="1696"/>
        <v/>
      </c>
      <c r="AC2181" t="str">
        <f t="shared" si="1697"/>
        <v/>
      </c>
      <c r="AD2181" t="str">
        <f t="shared" si="1698"/>
        <v/>
      </c>
      <c r="AE2181" t="str">
        <f t="shared" si="1699"/>
        <v/>
      </c>
      <c r="BF2181" t="str">
        <f t="shared" si="1700"/>
        <v/>
      </c>
      <c r="BG2181" t="str">
        <f t="shared" si="1701"/>
        <v/>
      </c>
      <c r="BH2181" t="str">
        <f t="shared" si="1702"/>
        <v/>
      </c>
      <c r="BI2181" t="str">
        <f t="shared" si="1703"/>
        <v/>
      </c>
      <c r="BJ2181" t="str">
        <f t="shared" si="1704"/>
        <v/>
      </c>
      <c r="BK2181" t="str">
        <f t="shared" si="1705"/>
        <v/>
      </c>
      <c r="BL2181" t="str">
        <f t="shared" si="1706"/>
        <v/>
      </c>
      <c r="BM2181" t="str">
        <f t="shared" si="1707"/>
        <v/>
      </c>
      <c r="BN2181" t="str">
        <f t="shared" si="1708"/>
        <v/>
      </c>
      <c r="BO2181" t="str">
        <f t="shared" si="1709"/>
        <v/>
      </c>
      <c r="BP2181" t="str">
        <f t="shared" si="1710"/>
        <v/>
      </c>
      <c r="BQ2181" t="str">
        <f t="shared" si="1711"/>
        <v/>
      </c>
      <c r="BR2181" t="str">
        <f t="shared" si="1712"/>
        <v/>
      </c>
      <c r="BS2181" t="str">
        <f t="shared" si="1713"/>
        <v/>
      </c>
      <c r="BT2181" t="str">
        <f t="shared" si="1714"/>
        <v/>
      </c>
    </row>
    <row r="2182" spans="20:72" x14ac:dyDescent="0.25">
      <c r="T2182" t="str">
        <f t="shared" si="1690"/>
        <v/>
      </c>
      <c r="U2182" t="str">
        <f t="shared" si="1691"/>
        <v/>
      </c>
      <c r="V2182" t="str">
        <f t="shared" si="1692"/>
        <v/>
      </c>
      <c r="W2182" t="str">
        <f>IF(TRIM(INDEX(connections!$A:$A,ROW()))="","",TRIM(INDEX(connections!$A:$A,ROW())))</f>
        <v/>
      </c>
      <c r="X2182" t="str">
        <f>IF($W2182="","",TRIM(INDEX(connections!$B:$B,ROW())))</f>
        <v/>
      </c>
      <c r="Y2182" t="str">
        <f t="shared" si="1693"/>
        <v/>
      </c>
      <c r="Z2182" t="str">
        <f t="shared" si="1694"/>
        <v/>
      </c>
      <c r="AA2182" t="str">
        <f t="shared" si="1695"/>
        <v/>
      </c>
      <c r="AB2182" t="str">
        <f t="shared" si="1696"/>
        <v/>
      </c>
      <c r="AC2182" t="str">
        <f t="shared" si="1697"/>
        <v/>
      </c>
      <c r="AD2182" t="str">
        <f t="shared" si="1698"/>
        <v/>
      </c>
      <c r="AE2182" t="str">
        <f t="shared" si="1699"/>
        <v/>
      </c>
      <c r="BF2182" t="str">
        <f t="shared" si="1700"/>
        <v/>
      </c>
      <c r="BG2182" t="str">
        <f t="shared" si="1701"/>
        <v/>
      </c>
      <c r="BH2182" t="str">
        <f t="shared" si="1702"/>
        <v/>
      </c>
      <c r="BI2182" t="str">
        <f t="shared" si="1703"/>
        <v/>
      </c>
      <c r="BJ2182" t="str">
        <f t="shared" si="1704"/>
        <v/>
      </c>
      <c r="BK2182" t="str">
        <f t="shared" si="1705"/>
        <v/>
      </c>
      <c r="BL2182" t="str">
        <f t="shared" si="1706"/>
        <v/>
      </c>
      <c r="BM2182" t="str">
        <f t="shared" si="1707"/>
        <v/>
      </c>
      <c r="BN2182" t="str">
        <f t="shared" si="1708"/>
        <v/>
      </c>
      <c r="BO2182" t="str">
        <f t="shared" si="1709"/>
        <v/>
      </c>
      <c r="BP2182" t="str">
        <f t="shared" si="1710"/>
        <v/>
      </c>
      <c r="BQ2182" t="str">
        <f t="shared" si="1711"/>
        <v/>
      </c>
      <c r="BR2182" t="str">
        <f t="shared" si="1712"/>
        <v/>
      </c>
      <c r="BS2182" t="str">
        <f t="shared" si="1713"/>
        <v/>
      </c>
      <c r="BT2182" t="str">
        <f t="shared" si="1714"/>
        <v/>
      </c>
    </row>
    <row r="2183" spans="20:72" x14ac:dyDescent="0.25">
      <c r="T2183" t="str">
        <f t="shared" si="1690"/>
        <v/>
      </c>
      <c r="U2183" t="str">
        <f t="shared" si="1691"/>
        <v/>
      </c>
      <c r="V2183" t="str">
        <f t="shared" si="1692"/>
        <v/>
      </c>
      <c r="W2183" t="str">
        <f>IF(TRIM(INDEX(connections!$A:$A,ROW()))="","",TRIM(INDEX(connections!$A:$A,ROW())))</f>
        <v/>
      </c>
      <c r="X2183" t="str">
        <f>IF($W2183="","",TRIM(INDEX(connections!$B:$B,ROW())))</f>
        <v/>
      </c>
      <c r="Y2183" t="str">
        <f t="shared" si="1693"/>
        <v/>
      </c>
      <c r="Z2183" t="str">
        <f t="shared" si="1694"/>
        <v/>
      </c>
      <c r="AA2183" t="str">
        <f t="shared" si="1695"/>
        <v/>
      </c>
      <c r="AB2183" t="str">
        <f t="shared" si="1696"/>
        <v/>
      </c>
      <c r="AC2183" t="str">
        <f t="shared" si="1697"/>
        <v/>
      </c>
      <c r="AD2183" t="str">
        <f t="shared" si="1698"/>
        <v/>
      </c>
      <c r="AE2183" t="str">
        <f t="shared" si="1699"/>
        <v/>
      </c>
      <c r="BF2183" t="str">
        <f t="shared" si="1700"/>
        <v/>
      </c>
      <c r="BG2183" t="str">
        <f t="shared" si="1701"/>
        <v/>
      </c>
      <c r="BH2183" t="str">
        <f t="shared" si="1702"/>
        <v/>
      </c>
      <c r="BI2183" t="str">
        <f t="shared" si="1703"/>
        <v/>
      </c>
      <c r="BJ2183" t="str">
        <f t="shared" si="1704"/>
        <v/>
      </c>
      <c r="BK2183" t="str">
        <f t="shared" si="1705"/>
        <v/>
      </c>
      <c r="BL2183" t="str">
        <f t="shared" si="1706"/>
        <v/>
      </c>
      <c r="BM2183" t="str">
        <f t="shared" si="1707"/>
        <v/>
      </c>
      <c r="BN2183" t="str">
        <f t="shared" si="1708"/>
        <v/>
      </c>
      <c r="BO2183" t="str">
        <f t="shared" si="1709"/>
        <v/>
      </c>
      <c r="BP2183" t="str">
        <f t="shared" si="1710"/>
        <v/>
      </c>
      <c r="BQ2183" t="str">
        <f t="shared" si="1711"/>
        <v/>
      </c>
      <c r="BR2183" t="str">
        <f t="shared" si="1712"/>
        <v/>
      </c>
      <c r="BS2183" t="str">
        <f t="shared" si="1713"/>
        <v/>
      </c>
      <c r="BT2183" t="str">
        <f t="shared" si="1714"/>
        <v/>
      </c>
    </row>
    <row r="2184" spans="20:72" x14ac:dyDescent="0.25">
      <c r="T2184" t="str">
        <f t="shared" si="1690"/>
        <v/>
      </c>
      <c r="U2184" t="str">
        <f t="shared" si="1691"/>
        <v/>
      </c>
      <c r="V2184" t="str">
        <f t="shared" si="1692"/>
        <v/>
      </c>
      <c r="W2184" t="str">
        <f>IF(TRIM(INDEX(connections!$A:$A,ROW()))="","",TRIM(INDEX(connections!$A:$A,ROW())))</f>
        <v/>
      </c>
      <c r="X2184" t="str">
        <f>IF($W2184="","",TRIM(INDEX(connections!$B:$B,ROW())))</f>
        <v/>
      </c>
      <c r="Y2184" t="str">
        <f t="shared" si="1693"/>
        <v/>
      </c>
      <c r="Z2184" t="str">
        <f t="shared" si="1694"/>
        <v/>
      </c>
      <c r="AA2184" t="str">
        <f t="shared" si="1695"/>
        <v/>
      </c>
      <c r="AB2184" t="str">
        <f t="shared" si="1696"/>
        <v/>
      </c>
      <c r="AC2184" t="str">
        <f t="shared" si="1697"/>
        <v/>
      </c>
      <c r="AD2184" t="str">
        <f t="shared" si="1698"/>
        <v/>
      </c>
      <c r="AE2184" t="str">
        <f t="shared" si="1699"/>
        <v/>
      </c>
      <c r="BF2184" t="str">
        <f t="shared" si="1700"/>
        <v/>
      </c>
      <c r="BG2184" t="str">
        <f t="shared" si="1701"/>
        <v/>
      </c>
      <c r="BH2184" t="str">
        <f t="shared" si="1702"/>
        <v/>
      </c>
      <c r="BI2184" t="str">
        <f t="shared" si="1703"/>
        <v/>
      </c>
      <c r="BJ2184" t="str">
        <f t="shared" si="1704"/>
        <v/>
      </c>
      <c r="BK2184" t="str">
        <f t="shared" si="1705"/>
        <v/>
      </c>
      <c r="BL2184" t="str">
        <f t="shared" si="1706"/>
        <v/>
      </c>
      <c r="BM2184" t="str">
        <f t="shared" si="1707"/>
        <v/>
      </c>
      <c r="BN2184" t="str">
        <f t="shared" si="1708"/>
        <v/>
      </c>
      <c r="BO2184" t="str">
        <f t="shared" si="1709"/>
        <v/>
      </c>
      <c r="BP2184" t="str">
        <f t="shared" si="1710"/>
        <v/>
      </c>
      <c r="BQ2184" t="str">
        <f t="shared" si="1711"/>
        <v/>
      </c>
      <c r="BR2184" t="str">
        <f t="shared" si="1712"/>
        <v/>
      </c>
      <c r="BS2184" t="str">
        <f t="shared" si="1713"/>
        <v/>
      </c>
      <c r="BT2184" t="str">
        <f t="shared" si="1714"/>
        <v/>
      </c>
    </row>
    <row r="2185" spans="20:72" x14ac:dyDescent="0.25">
      <c r="T2185" t="str">
        <f t="shared" si="1690"/>
        <v/>
      </c>
      <c r="U2185" t="str">
        <f t="shared" si="1691"/>
        <v/>
      </c>
      <c r="V2185" t="str">
        <f t="shared" si="1692"/>
        <v/>
      </c>
      <c r="W2185" t="str">
        <f>IF(TRIM(INDEX(connections!$A:$A,ROW()))="","",TRIM(INDEX(connections!$A:$A,ROW())))</f>
        <v/>
      </c>
      <c r="X2185" t="str">
        <f>IF($W2185="","",TRIM(INDEX(connections!$B:$B,ROW())))</f>
        <v/>
      </c>
      <c r="Y2185" t="str">
        <f t="shared" si="1693"/>
        <v/>
      </c>
      <c r="Z2185" t="str">
        <f t="shared" si="1694"/>
        <v/>
      </c>
      <c r="AA2185" t="str">
        <f t="shared" si="1695"/>
        <v/>
      </c>
      <c r="AB2185" t="str">
        <f t="shared" si="1696"/>
        <v/>
      </c>
      <c r="AC2185" t="str">
        <f t="shared" si="1697"/>
        <v/>
      </c>
      <c r="AD2185" t="str">
        <f t="shared" si="1698"/>
        <v/>
      </c>
      <c r="AE2185" t="str">
        <f t="shared" si="1699"/>
        <v/>
      </c>
      <c r="BF2185" t="str">
        <f t="shared" si="1700"/>
        <v/>
      </c>
      <c r="BG2185" t="str">
        <f t="shared" si="1701"/>
        <v/>
      </c>
      <c r="BH2185" t="str">
        <f t="shared" si="1702"/>
        <v/>
      </c>
      <c r="BI2185" t="str">
        <f t="shared" si="1703"/>
        <v/>
      </c>
      <c r="BJ2185" t="str">
        <f t="shared" si="1704"/>
        <v/>
      </c>
      <c r="BK2185" t="str">
        <f t="shared" si="1705"/>
        <v/>
      </c>
      <c r="BL2185" t="str">
        <f t="shared" si="1706"/>
        <v/>
      </c>
      <c r="BM2185" t="str">
        <f t="shared" si="1707"/>
        <v/>
      </c>
      <c r="BN2185" t="str">
        <f t="shared" si="1708"/>
        <v/>
      </c>
      <c r="BO2185" t="str">
        <f t="shared" si="1709"/>
        <v/>
      </c>
      <c r="BP2185" t="str">
        <f t="shared" si="1710"/>
        <v/>
      </c>
      <c r="BQ2185" t="str">
        <f t="shared" si="1711"/>
        <v/>
      </c>
      <c r="BR2185" t="str">
        <f t="shared" si="1712"/>
        <v/>
      </c>
      <c r="BS2185" t="str">
        <f t="shared" si="1713"/>
        <v/>
      </c>
      <c r="BT2185" t="str">
        <f t="shared" si="1714"/>
        <v/>
      </c>
    </row>
    <row r="2186" spans="20:72" x14ac:dyDescent="0.25">
      <c r="T2186" t="str">
        <f t="shared" si="1690"/>
        <v/>
      </c>
      <c r="U2186" t="str">
        <f t="shared" si="1691"/>
        <v/>
      </c>
      <c r="V2186" t="str">
        <f t="shared" si="1692"/>
        <v/>
      </c>
      <c r="W2186" t="str">
        <f>IF(TRIM(INDEX(connections!$A:$A,ROW()))="","",TRIM(INDEX(connections!$A:$A,ROW())))</f>
        <v/>
      </c>
      <c r="X2186" t="str">
        <f>IF($W2186="","",TRIM(INDEX(connections!$B:$B,ROW())))</f>
        <v/>
      </c>
      <c r="Y2186" t="str">
        <f t="shared" si="1693"/>
        <v/>
      </c>
      <c r="Z2186" t="str">
        <f t="shared" si="1694"/>
        <v/>
      </c>
      <c r="AA2186" t="str">
        <f t="shared" si="1695"/>
        <v/>
      </c>
      <c r="AB2186" t="str">
        <f t="shared" si="1696"/>
        <v/>
      </c>
      <c r="AC2186" t="str">
        <f t="shared" si="1697"/>
        <v/>
      </c>
      <c r="AD2186" t="str">
        <f t="shared" si="1698"/>
        <v/>
      </c>
      <c r="AE2186" t="str">
        <f t="shared" si="1699"/>
        <v/>
      </c>
      <c r="BF2186" t="str">
        <f t="shared" si="1700"/>
        <v/>
      </c>
      <c r="BG2186" t="str">
        <f t="shared" si="1701"/>
        <v/>
      </c>
      <c r="BH2186" t="str">
        <f t="shared" si="1702"/>
        <v/>
      </c>
      <c r="BI2186" t="str">
        <f t="shared" si="1703"/>
        <v/>
      </c>
      <c r="BJ2186" t="str">
        <f t="shared" si="1704"/>
        <v/>
      </c>
      <c r="BK2186" t="str">
        <f t="shared" si="1705"/>
        <v/>
      </c>
      <c r="BL2186" t="str">
        <f t="shared" si="1706"/>
        <v/>
      </c>
      <c r="BM2186" t="str">
        <f t="shared" si="1707"/>
        <v/>
      </c>
      <c r="BN2186" t="str">
        <f t="shared" si="1708"/>
        <v/>
      </c>
      <c r="BO2186" t="str">
        <f t="shared" si="1709"/>
        <v/>
      </c>
      <c r="BP2186" t="str">
        <f t="shared" si="1710"/>
        <v/>
      </c>
      <c r="BQ2186" t="str">
        <f t="shared" si="1711"/>
        <v/>
      </c>
      <c r="BR2186" t="str">
        <f t="shared" si="1712"/>
        <v/>
      </c>
      <c r="BS2186" t="str">
        <f t="shared" si="1713"/>
        <v/>
      </c>
      <c r="BT2186" t="str">
        <f t="shared" si="1714"/>
        <v/>
      </c>
    </row>
    <row r="2187" spans="20:72" x14ac:dyDescent="0.25">
      <c r="T2187" t="str">
        <f t="shared" si="1690"/>
        <v/>
      </c>
      <c r="U2187" t="str">
        <f t="shared" si="1691"/>
        <v/>
      </c>
      <c r="V2187" t="str">
        <f t="shared" si="1692"/>
        <v/>
      </c>
      <c r="W2187" t="str">
        <f>IF(TRIM(INDEX(connections!$A:$A,ROW()))="","",TRIM(INDEX(connections!$A:$A,ROW())))</f>
        <v/>
      </c>
      <c r="X2187" t="str">
        <f>IF($W2187="","",TRIM(INDEX(connections!$B:$B,ROW())))</f>
        <v/>
      </c>
      <c r="Y2187" t="str">
        <f t="shared" si="1693"/>
        <v/>
      </c>
      <c r="Z2187" t="str">
        <f t="shared" si="1694"/>
        <v/>
      </c>
      <c r="AA2187" t="str">
        <f t="shared" si="1695"/>
        <v/>
      </c>
      <c r="AB2187" t="str">
        <f t="shared" si="1696"/>
        <v/>
      </c>
      <c r="AC2187" t="str">
        <f t="shared" si="1697"/>
        <v/>
      </c>
      <c r="AD2187" t="str">
        <f t="shared" si="1698"/>
        <v/>
      </c>
      <c r="AE2187" t="str">
        <f t="shared" si="1699"/>
        <v/>
      </c>
      <c r="BF2187" t="str">
        <f t="shared" si="1700"/>
        <v/>
      </c>
      <c r="BG2187" t="str">
        <f t="shared" si="1701"/>
        <v/>
      </c>
      <c r="BH2187" t="str">
        <f t="shared" si="1702"/>
        <v/>
      </c>
      <c r="BI2187" t="str">
        <f t="shared" si="1703"/>
        <v/>
      </c>
      <c r="BJ2187" t="str">
        <f t="shared" si="1704"/>
        <v/>
      </c>
      <c r="BK2187" t="str">
        <f t="shared" si="1705"/>
        <v/>
      </c>
      <c r="BL2187" t="str">
        <f t="shared" si="1706"/>
        <v/>
      </c>
      <c r="BM2187" t="str">
        <f t="shared" si="1707"/>
        <v/>
      </c>
      <c r="BN2187" t="str">
        <f t="shared" si="1708"/>
        <v/>
      </c>
      <c r="BO2187" t="str">
        <f t="shared" si="1709"/>
        <v/>
      </c>
      <c r="BP2187" t="str">
        <f t="shared" si="1710"/>
        <v/>
      </c>
      <c r="BQ2187" t="str">
        <f t="shared" si="1711"/>
        <v/>
      </c>
      <c r="BR2187" t="str">
        <f t="shared" si="1712"/>
        <v/>
      </c>
      <c r="BS2187" t="str">
        <f t="shared" si="1713"/>
        <v/>
      </c>
      <c r="BT2187" t="str">
        <f t="shared" si="1714"/>
        <v/>
      </c>
    </row>
    <row r="2188" spans="20:72" x14ac:dyDescent="0.25">
      <c r="T2188" t="str">
        <f t="shared" si="1690"/>
        <v/>
      </c>
      <c r="U2188" t="str">
        <f t="shared" si="1691"/>
        <v/>
      </c>
      <c r="V2188" t="str">
        <f t="shared" si="1692"/>
        <v/>
      </c>
      <c r="W2188" t="str">
        <f>IF(TRIM(INDEX(connections!$A:$A,ROW()))="","",TRIM(INDEX(connections!$A:$A,ROW())))</f>
        <v/>
      </c>
      <c r="X2188" t="str">
        <f>IF($W2188="","",TRIM(INDEX(connections!$B:$B,ROW())))</f>
        <v/>
      </c>
      <c r="Y2188" t="str">
        <f t="shared" si="1693"/>
        <v/>
      </c>
      <c r="Z2188" t="str">
        <f t="shared" si="1694"/>
        <v/>
      </c>
      <c r="AA2188" t="str">
        <f t="shared" si="1695"/>
        <v/>
      </c>
      <c r="AB2188" t="str">
        <f t="shared" si="1696"/>
        <v/>
      </c>
      <c r="AC2188" t="str">
        <f t="shared" si="1697"/>
        <v/>
      </c>
      <c r="AD2188" t="str">
        <f t="shared" si="1698"/>
        <v/>
      </c>
      <c r="AE2188" t="str">
        <f t="shared" si="1699"/>
        <v/>
      </c>
      <c r="BF2188" t="str">
        <f t="shared" si="1700"/>
        <v/>
      </c>
      <c r="BG2188" t="str">
        <f t="shared" si="1701"/>
        <v/>
      </c>
      <c r="BH2188" t="str">
        <f t="shared" si="1702"/>
        <v/>
      </c>
      <c r="BI2188" t="str">
        <f t="shared" si="1703"/>
        <v/>
      </c>
      <c r="BJ2188" t="str">
        <f t="shared" si="1704"/>
        <v/>
      </c>
      <c r="BK2188" t="str">
        <f t="shared" si="1705"/>
        <v/>
      </c>
      <c r="BL2188" t="str">
        <f t="shared" si="1706"/>
        <v/>
      </c>
      <c r="BM2188" t="str">
        <f t="shared" si="1707"/>
        <v/>
      </c>
      <c r="BN2188" t="str">
        <f t="shared" si="1708"/>
        <v/>
      </c>
      <c r="BO2188" t="str">
        <f t="shared" si="1709"/>
        <v/>
      </c>
      <c r="BP2188" t="str">
        <f t="shared" si="1710"/>
        <v/>
      </c>
      <c r="BQ2188" t="str">
        <f t="shared" si="1711"/>
        <v/>
      </c>
      <c r="BR2188" t="str">
        <f t="shared" si="1712"/>
        <v/>
      </c>
      <c r="BS2188" t="str">
        <f t="shared" si="1713"/>
        <v/>
      </c>
      <c r="BT2188" t="str">
        <f t="shared" si="1714"/>
        <v/>
      </c>
    </row>
    <row r="2189" spans="20:72" x14ac:dyDescent="0.25">
      <c r="T2189" t="str">
        <f t="shared" si="1690"/>
        <v/>
      </c>
      <c r="U2189" t="str">
        <f t="shared" si="1691"/>
        <v/>
      </c>
      <c r="V2189" t="str">
        <f t="shared" si="1692"/>
        <v/>
      </c>
      <c r="W2189" t="str">
        <f>IF(TRIM(INDEX(connections!$A:$A,ROW()))="","",TRIM(INDEX(connections!$A:$A,ROW())))</f>
        <v/>
      </c>
      <c r="X2189" t="str">
        <f>IF($W2189="","",TRIM(INDEX(connections!$B:$B,ROW())))</f>
        <v/>
      </c>
      <c r="Y2189" t="str">
        <f t="shared" si="1693"/>
        <v/>
      </c>
      <c r="Z2189" t="str">
        <f t="shared" si="1694"/>
        <v/>
      </c>
      <c r="AA2189" t="str">
        <f t="shared" si="1695"/>
        <v/>
      </c>
      <c r="AB2189" t="str">
        <f t="shared" si="1696"/>
        <v/>
      </c>
      <c r="AC2189" t="str">
        <f t="shared" si="1697"/>
        <v/>
      </c>
      <c r="AD2189" t="str">
        <f t="shared" si="1698"/>
        <v/>
      </c>
      <c r="AE2189" t="str">
        <f t="shared" si="1699"/>
        <v/>
      </c>
      <c r="BF2189" t="str">
        <f t="shared" si="1700"/>
        <v/>
      </c>
      <c r="BG2189" t="str">
        <f t="shared" si="1701"/>
        <v/>
      </c>
      <c r="BH2189" t="str">
        <f t="shared" si="1702"/>
        <v/>
      </c>
      <c r="BI2189" t="str">
        <f t="shared" si="1703"/>
        <v/>
      </c>
      <c r="BJ2189" t="str">
        <f t="shared" si="1704"/>
        <v/>
      </c>
      <c r="BK2189" t="str">
        <f t="shared" si="1705"/>
        <v/>
      </c>
      <c r="BL2189" t="str">
        <f t="shared" si="1706"/>
        <v/>
      </c>
      <c r="BM2189" t="str">
        <f t="shared" si="1707"/>
        <v/>
      </c>
      <c r="BN2189" t="str">
        <f t="shared" si="1708"/>
        <v/>
      </c>
      <c r="BO2189" t="str">
        <f t="shared" si="1709"/>
        <v/>
      </c>
      <c r="BP2189" t="str">
        <f t="shared" si="1710"/>
        <v/>
      </c>
      <c r="BQ2189" t="str">
        <f t="shared" si="1711"/>
        <v/>
      </c>
      <c r="BR2189" t="str">
        <f t="shared" si="1712"/>
        <v/>
      </c>
      <c r="BS2189" t="str">
        <f t="shared" si="1713"/>
        <v/>
      </c>
      <c r="BT2189" t="str">
        <f t="shared" si="1714"/>
        <v/>
      </c>
    </row>
    <row r="2190" spans="20:72" x14ac:dyDescent="0.25">
      <c r="T2190" t="str">
        <f t="shared" si="1690"/>
        <v/>
      </c>
      <c r="U2190" t="str">
        <f t="shared" si="1691"/>
        <v/>
      </c>
      <c r="V2190" t="str">
        <f t="shared" si="1692"/>
        <v/>
      </c>
      <c r="W2190" t="str">
        <f>IF(TRIM(INDEX(connections!$A:$A,ROW()))="","",TRIM(INDEX(connections!$A:$A,ROW())))</f>
        <v/>
      </c>
      <c r="X2190" t="str">
        <f>IF($W2190="","",TRIM(INDEX(connections!$B:$B,ROW())))</f>
        <v/>
      </c>
      <c r="Y2190" t="str">
        <f t="shared" si="1693"/>
        <v/>
      </c>
      <c r="Z2190" t="str">
        <f t="shared" si="1694"/>
        <v/>
      </c>
      <c r="AA2190" t="str">
        <f t="shared" si="1695"/>
        <v/>
      </c>
      <c r="AB2190" t="str">
        <f t="shared" si="1696"/>
        <v/>
      </c>
      <c r="AC2190" t="str">
        <f t="shared" si="1697"/>
        <v/>
      </c>
      <c r="AD2190" t="str">
        <f t="shared" si="1698"/>
        <v/>
      </c>
      <c r="AE2190" t="str">
        <f t="shared" si="1699"/>
        <v/>
      </c>
      <c r="BF2190" t="str">
        <f t="shared" si="1700"/>
        <v/>
      </c>
      <c r="BG2190" t="str">
        <f t="shared" si="1701"/>
        <v/>
      </c>
      <c r="BH2190" t="str">
        <f t="shared" si="1702"/>
        <v/>
      </c>
      <c r="BI2190" t="str">
        <f t="shared" si="1703"/>
        <v/>
      </c>
      <c r="BJ2190" t="str">
        <f t="shared" si="1704"/>
        <v/>
      </c>
      <c r="BK2190" t="str">
        <f t="shared" si="1705"/>
        <v/>
      </c>
      <c r="BL2190" t="str">
        <f t="shared" si="1706"/>
        <v/>
      </c>
      <c r="BM2190" t="str">
        <f t="shared" si="1707"/>
        <v/>
      </c>
      <c r="BN2190" t="str">
        <f t="shared" si="1708"/>
        <v/>
      </c>
      <c r="BO2190" t="str">
        <f t="shared" si="1709"/>
        <v/>
      </c>
      <c r="BP2190" t="str">
        <f t="shared" si="1710"/>
        <v/>
      </c>
      <c r="BQ2190" t="str">
        <f t="shared" si="1711"/>
        <v/>
      </c>
      <c r="BR2190" t="str">
        <f t="shared" si="1712"/>
        <v/>
      </c>
      <c r="BS2190" t="str">
        <f t="shared" si="1713"/>
        <v/>
      </c>
      <c r="BT2190" t="str">
        <f t="shared" si="1714"/>
        <v/>
      </c>
    </row>
    <row r="2191" spans="20:72" x14ac:dyDescent="0.25">
      <c r="T2191" t="str">
        <f t="shared" si="1690"/>
        <v/>
      </c>
      <c r="U2191" t="str">
        <f t="shared" si="1691"/>
        <v/>
      </c>
      <c r="V2191" t="str">
        <f t="shared" si="1692"/>
        <v/>
      </c>
      <c r="W2191" t="str">
        <f>IF(TRIM(INDEX(connections!$A:$A,ROW()))="","",TRIM(INDEX(connections!$A:$A,ROW())))</f>
        <v/>
      </c>
      <c r="X2191" t="str">
        <f>IF($W2191="","",TRIM(INDEX(connections!$B:$B,ROW())))</f>
        <v/>
      </c>
      <c r="Y2191" t="str">
        <f t="shared" si="1693"/>
        <v/>
      </c>
      <c r="Z2191" t="str">
        <f t="shared" si="1694"/>
        <v/>
      </c>
      <c r="AA2191" t="str">
        <f t="shared" si="1695"/>
        <v/>
      </c>
      <c r="AB2191" t="str">
        <f t="shared" si="1696"/>
        <v/>
      </c>
      <c r="AC2191" t="str">
        <f t="shared" si="1697"/>
        <v/>
      </c>
      <c r="AD2191" t="str">
        <f t="shared" si="1698"/>
        <v/>
      </c>
      <c r="AE2191" t="str">
        <f t="shared" si="1699"/>
        <v/>
      </c>
      <c r="BF2191" t="str">
        <f t="shared" si="1700"/>
        <v/>
      </c>
      <c r="BG2191" t="str">
        <f t="shared" si="1701"/>
        <v/>
      </c>
      <c r="BH2191" t="str">
        <f t="shared" si="1702"/>
        <v/>
      </c>
      <c r="BI2191" t="str">
        <f t="shared" si="1703"/>
        <v/>
      </c>
      <c r="BJ2191" t="str">
        <f t="shared" si="1704"/>
        <v/>
      </c>
      <c r="BK2191" t="str">
        <f t="shared" si="1705"/>
        <v/>
      </c>
      <c r="BL2191" t="str">
        <f t="shared" si="1706"/>
        <v/>
      </c>
      <c r="BM2191" t="str">
        <f t="shared" si="1707"/>
        <v/>
      </c>
      <c r="BN2191" t="str">
        <f t="shared" si="1708"/>
        <v/>
      </c>
      <c r="BO2191" t="str">
        <f t="shared" si="1709"/>
        <v/>
      </c>
      <c r="BP2191" t="str">
        <f t="shared" si="1710"/>
        <v/>
      </c>
      <c r="BQ2191" t="str">
        <f t="shared" si="1711"/>
        <v/>
      </c>
      <c r="BR2191" t="str">
        <f t="shared" si="1712"/>
        <v/>
      </c>
      <c r="BS2191" t="str">
        <f t="shared" si="1713"/>
        <v/>
      </c>
      <c r="BT2191" t="str">
        <f t="shared" si="1714"/>
        <v/>
      </c>
    </row>
    <row r="2192" spans="20:72" x14ac:dyDescent="0.25">
      <c r="T2192" t="str">
        <f t="shared" si="1690"/>
        <v/>
      </c>
      <c r="U2192" t="str">
        <f t="shared" si="1691"/>
        <v/>
      </c>
      <c r="V2192" t="str">
        <f t="shared" si="1692"/>
        <v/>
      </c>
      <c r="W2192" t="str">
        <f>IF(TRIM(INDEX(connections!$A:$A,ROW()))="","",TRIM(INDEX(connections!$A:$A,ROW())))</f>
        <v/>
      </c>
      <c r="X2192" t="str">
        <f>IF($W2192="","",TRIM(INDEX(connections!$B:$B,ROW())))</f>
        <v/>
      </c>
      <c r="Y2192" t="str">
        <f t="shared" si="1693"/>
        <v/>
      </c>
      <c r="Z2192" t="str">
        <f t="shared" si="1694"/>
        <v/>
      </c>
      <c r="AA2192" t="str">
        <f t="shared" si="1695"/>
        <v/>
      </c>
      <c r="AB2192" t="str">
        <f t="shared" si="1696"/>
        <v/>
      </c>
      <c r="AC2192" t="str">
        <f t="shared" si="1697"/>
        <v/>
      </c>
      <c r="AD2192" t="str">
        <f t="shared" si="1698"/>
        <v/>
      </c>
      <c r="AE2192" t="str">
        <f t="shared" si="1699"/>
        <v/>
      </c>
      <c r="BF2192" t="str">
        <f t="shared" si="1700"/>
        <v/>
      </c>
      <c r="BG2192" t="str">
        <f t="shared" si="1701"/>
        <v/>
      </c>
      <c r="BH2192" t="str">
        <f t="shared" si="1702"/>
        <v/>
      </c>
      <c r="BI2192" t="str">
        <f t="shared" si="1703"/>
        <v/>
      </c>
      <c r="BJ2192" t="str">
        <f t="shared" si="1704"/>
        <v/>
      </c>
      <c r="BK2192" t="str">
        <f t="shared" si="1705"/>
        <v/>
      </c>
      <c r="BL2192" t="str">
        <f t="shared" si="1706"/>
        <v/>
      </c>
      <c r="BM2192" t="str">
        <f t="shared" si="1707"/>
        <v/>
      </c>
      <c r="BN2192" t="str">
        <f t="shared" si="1708"/>
        <v/>
      </c>
      <c r="BO2192" t="str">
        <f t="shared" si="1709"/>
        <v/>
      </c>
      <c r="BP2192" t="str">
        <f t="shared" si="1710"/>
        <v/>
      </c>
      <c r="BQ2192" t="str">
        <f t="shared" si="1711"/>
        <v/>
      </c>
      <c r="BR2192" t="str">
        <f t="shared" si="1712"/>
        <v/>
      </c>
      <c r="BS2192" t="str">
        <f t="shared" si="1713"/>
        <v/>
      </c>
      <c r="BT2192" t="str">
        <f t="shared" si="1714"/>
        <v/>
      </c>
    </row>
    <row r="2193" spans="20:72" x14ac:dyDescent="0.25">
      <c r="T2193" t="str">
        <f t="shared" si="1690"/>
        <v/>
      </c>
      <c r="U2193" t="str">
        <f t="shared" si="1691"/>
        <v/>
      </c>
      <c r="V2193" t="str">
        <f t="shared" si="1692"/>
        <v/>
      </c>
      <c r="W2193" t="str">
        <f>IF(TRIM(INDEX(connections!$A:$A,ROW()))="","",TRIM(INDEX(connections!$A:$A,ROW())))</f>
        <v/>
      </c>
      <c r="X2193" t="str">
        <f>IF($W2193="","",TRIM(INDEX(connections!$B:$B,ROW())))</f>
        <v/>
      </c>
      <c r="Y2193" t="str">
        <f t="shared" si="1693"/>
        <v/>
      </c>
      <c r="Z2193" t="str">
        <f t="shared" si="1694"/>
        <v/>
      </c>
      <c r="AA2193" t="str">
        <f t="shared" si="1695"/>
        <v/>
      </c>
      <c r="AB2193" t="str">
        <f t="shared" si="1696"/>
        <v/>
      </c>
      <c r="AC2193" t="str">
        <f t="shared" si="1697"/>
        <v/>
      </c>
      <c r="AD2193" t="str">
        <f t="shared" si="1698"/>
        <v/>
      </c>
      <c r="AE2193" t="str">
        <f t="shared" si="1699"/>
        <v/>
      </c>
      <c r="BF2193" t="str">
        <f t="shared" si="1700"/>
        <v/>
      </c>
      <c r="BG2193" t="str">
        <f t="shared" si="1701"/>
        <v/>
      </c>
      <c r="BH2193" t="str">
        <f t="shared" si="1702"/>
        <v/>
      </c>
      <c r="BI2193" t="str">
        <f t="shared" si="1703"/>
        <v/>
      </c>
      <c r="BJ2193" t="str">
        <f t="shared" si="1704"/>
        <v/>
      </c>
      <c r="BK2193" t="str">
        <f t="shared" si="1705"/>
        <v/>
      </c>
      <c r="BL2193" t="str">
        <f t="shared" si="1706"/>
        <v/>
      </c>
      <c r="BM2193" t="str">
        <f t="shared" si="1707"/>
        <v/>
      </c>
      <c r="BN2193" t="str">
        <f t="shared" si="1708"/>
        <v/>
      </c>
      <c r="BO2193" t="str">
        <f t="shared" si="1709"/>
        <v/>
      </c>
      <c r="BP2193" t="str">
        <f t="shared" si="1710"/>
        <v/>
      </c>
      <c r="BQ2193" t="str">
        <f t="shared" si="1711"/>
        <v/>
      </c>
      <c r="BR2193" t="str">
        <f t="shared" si="1712"/>
        <v/>
      </c>
      <c r="BS2193" t="str">
        <f t="shared" si="1713"/>
        <v/>
      </c>
      <c r="BT2193" t="str">
        <f t="shared" si="1714"/>
        <v/>
      </c>
    </row>
    <row r="2194" spans="20:72" x14ac:dyDescent="0.25">
      <c r="T2194" t="str">
        <f t="shared" si="1690"/>
        <v/>
      </c>
      <c r="U2194" t="str">
        <f t="shared" si="1691"/>
        <v/>
      </c>
      <c r="V2194" t="str">
        <f t="shared" si="1692"/>
        <v/>
      </c>
      <c r="W2194" t="str">
        <f>IF(TRIM(INDEX(connections!$A:$A,ROW()))="","",TRIM(INDEX(connections!$A:$A,ROW())))</f>
        <v/>
      </c>
      <c r="X2194" t="str">
        <f>IF($W2194="","",TRIM(INDEX(connections!$B:$B,ROW())))</f>
        <v/>
      </c>
      <c r="Y2194" t="str">
        <f t="shared" si="1693"/>
        <v/>
      </c>
      <c r="Z2194" t="str">
        <f t="shared" si="1694"/>
        <v/>
      </c>
      <c r="AA2194" t="str">
        <f t="shared" si="1695"/>
        <v/>
      </c>
      <c r="AB2194" t="str">
        <f t="shared" si="1696"/>
        <v/>
      </c>
      <c r="AC2194" t="str">
        <f t="shared" si="1697"/>
        <v/>
      </c>
      <c r="AD2194" t="str">
        <f t="shared" si="1698"/>
        <v/>
      </c>
      <c r="AE2194" t="str">
        <f t="shared" si="1699"/>
        <v/>
      </c>
      <c r="BF2194" t="str">
        <f t="shared" si="1700"/>
        <v/>
      </c>
      <c r="BG2194" t="str">
        <f t="shared" si="1701"/>
        <v/>
      </c>
      <c r="BH2194" t="str">
        <f t="shared" si="1702"/>
        <v/>
      </c>
      <c r="BI2194" t="str">
        <f t="shared" si="1703"/>
        <v/>
      </c>
      <c r="BJ2194" t="str">
        <f t="shared" si="1704"/>
        <v/>
      </c>
      <c r="BK2194" t="str">
        <f t="shared" si="1705"/>
        <v/>
      </c>
      <c r="BL2194" t="str">
        <f t="shared" si="1706"/>
        <v/>
      </c>
      <c r="BM2194" t="str">
        <f t="shared" si="1707"/>
        <v/>
      </c>
      <c r="BN2194" t="str">
        <f t="shared" si="1708"/>
        <v/>
      </c>
      <c r="BO2194" t="str">
        <f t="shared" si="1709"/>
        <v/>
      </c>
      <c r="BP2194" t="str">
        <f t="shared" si="1710"/>
        <v/>
      </c>
      <c r="BQ2194" t="str">
        <f t="shared" si="1711"/>
        <v/>
      </c>
      <c r="BR2194" t="str">
        <f t="shared" si="1712"/>
        <v/>
      </c>
      <c r="BS2194" t="str">
        <f t="shared" si="1713"/>
        <v/>
      </c>
      <c r="BT2194" t="str">
        <f t="shared" si="1714"/>
        <v/>
      </c>
    </row>
    <row r="2195" spans="20:72" x14ac:dyDescent="0.25">
      <c r="T2195" t="str">
        <f t="shared" si="1690"/>
        <v/>
      </c>
      <c r="U2195" t="str">
        <f t="shared" si="1691"/>
        <v/>
      </c>
      <c r="V2195" t="str">
        <f t="shared" si="1692"/>
        <v/>
      </c>
      <c r="W2195" t="str">
        <f>IF(TRIM(INDEX(connections!$A:$A,ROW()))="","",TRIM(INDEX(connections!$A:$A,ROW())))</f>
        <v/>
      </c>
      <c r="X2195" t="str">
        <f>IF($W2195="","",TRIM(INDEX(connections!$B:$B,ROW())))</f>
        <v/>
      </c>
      <c r="Y2195" t="str">
        <f t="shared" si="1693"/>
        <v/>
      </c>
      <c r="Z2195" t="str">
        <f t="shared" si="1694"/>
        <v/>
      </c>
      <c r="AA2195" t="str">
        <f t="shared" si="1695"/>
        <v/>
      </c>
      <c r="AB2195" t="str">
        <f t="shared" si="1696"/>
        <v/>
      </c>
      <c r="AC2195" t="str">
        <f t="shared" si="1697"/>
        <v/>
      </c>
      <c r="AD2195" t="str">
        <f t="shared" si="1698"/>
        <v/>
      </c>
      <c r="AE2195" t="str">
        <f t="shared" si="1699"/>
        <v/>
      </c>
      <c r="BF2195" t="str">
        <f t="shared" si="1700"/>
        <v/>
      </c>
      <c r="BG2195" t="str">
        <f t="shared" si="1701"/>
        <v/>
      </c>
      <c r="BH2195" t="str">
        <f t="shared" si="1702"/>
        <v/>
      </c>
      <c r="BI2195" t="str">
        <f t="shared" si="1703"/>
        <v/>
      </c>
      <c r="BJ2195" t="str">
        <f t="shared" si="1704"/>
        <v/>
      </c>
      <c r="BK2195" t="str">
        <f t="shared" si="1705"/>
        <v/>
      </c>
      <c r="BL2195" t="str">
        <f t="shared" si="1706"/>
        <v/>
      </c>
      <c r="BM2195" t="str">
        <f t="shared" si="1707"/>
        <v/>
      </c>
      <c r="BN2195" t="str">
        <f t="shared" si="1708"/>
        <v/>
      </c>
      <c r="BO2195" t="str">
        <f t="shared" si="1709"/>
        <v/>
      </c>
      <c r="BP2195" t="str">
        <f t="shared" si="1710"/>
        <v/>
      </c>
      <c r="BQ2195" t="str">
        <f t="shared" si="1711"/>
        <v/>
      </c>
      <c r="BR2195" t="str">
        <f t="shared" si="1712"/>
        <v/>
      </c>
      <c r="BS2195" t="str">
        <f t="shared" si="1713"/>
        <v/>
      </c>
      <c r="BT2195" t="str">
        <f t="shared" si="1714"/>
        <v/>
      </c>
    </row>
    <row r="2196" spans="20:72" x14ac:dyDescent="0.25">
      <c r="T2196" t="str">
        <f t="shared" si="1690"/>
        <v/>
      </c>
      <c r="U2196" t="str">
        <f t="shared" si="1691"/>
        <v/>
      </c>
      <c r="V2196" t="str">
        <f t="shared" si="1692"/>
        <v/>
      </c>
      <c r="W2196" t="str">
        <f>IF(TRIM(INDEX(connections!$A:$A,ROW()))="","",TRIM(INDEX(connections!$A:$A,ROW())))</f>
        <v/>
      </c>
      <c r="X2196" t="str">
        <f>IF($W2196="","",TRIM(INDEX(connections!$B:$B,ROW())))</f>
        <v/>
      </c>
      <c r="Y2196" t="str">
        <f t="shared" si="1693"/>
        <v/>
      </c>
      <c r="Z2196" t="str">
        <f t="shared" si="1694"/>
        <v/>
      </c>
      <c r="AA2196" t="str">
        <f t="shared" si="1695"/>
        <v/>
      </c>
      <c r="AB2196" t="str">
        <f t="shared" si="1696"/>
        <v/>
      </c>
      <c r="AC2196" t="str">
        <f t="shared" si="1697"/>
        <v/>
      </c>
      <c r="AD2196" t="str">
        <f t="shared" si="1698"/>
        <v/>
      </c>
      <c r="AE2196" t="str">
        <f t="shared" si="1699"/>
        <v/>
      </c>
      <c r="BF2196" t="str">
        <f t="shared" si="1700"/>
        <v/>
      </c>
      <c r="BG2196" t="str">
        <f t="shared" si="1701"/>
        <v/>
      </c>
      <c r="BH2196" t="str">
        <f t="shared" si="1702"/>
        <v/>
      </c>
      <c r="BI2196" t="str">
        <f t="shared" si="1703"/>
        <v/>
      </c>
      <c r="BJ2196" t="str">
        <f t="shared" si="1704"/>
        <v/>
      </c>
      <c r="BK2196" t="str">
        <f t="shared" si="1705"/>
        <v/>
      </c>
      <c r="BL2196" t="str">
        <f t="shared" si="1706"/>
        <v/>
      </c>
      <c r="BM2196" t="str">
        <f t="shared" si="1707"/>
        <v/>
      </c>
      <c r="BN2196" t="str">
        <f t="shared" si="1708"/>
        <v/>
      </c>
      <c r="BO2196" t="str">
        <f t="shared" si="1709"/>
        <v/>
      </c>
      <c r="BP2196" t="str">
        <f t="shared" si="1710"/>
        <v/>
      </c>
      <c r="BQ2196" t="str">
        <f t="shared" si="1711"/>
        <v/>
      </c>
      <c r="BR2196" t="str">
        <f t="shared" si="1712"/>
        <v/>
      </c>
      <c r="BS2196" t="str">
        <f t="shared" si="1713"/>
        <v/>
      </c>
      <c r="BT2196" t="str">
        <f t="shared" si="1714"/>
        <v/>
      </c>
    </row>
    <row r="2197" spans="20:72" x14ac:dyDescent="0.25">
      <c r="T2197" t="str">
        <f t="shared" si="1690"/>
        <v/>
      </c>
      <c r="U2197" t="str">
        <f t="shared" si="1691"/>
        <v/>
      </c>
      <c r="V2197" t="str">
        <f t="shared" si="1692"/>
        <v/>
      </c>
      <c r="W2197" t="str">
        <f>IF(TRIM(INDEX(connections!$A:$A,ROW()))="","",TRIM(INDEX(connections!$A:$A,ROW())))</f>
        <v/>
      </c>
      <c r="X2197" t="str">
        <f>IF($W2197="","",TRIM(INDEX(connections!$B:$B,ROW())))</f>
        <v/>
      </c>
      <c r="Y2197" t="str">
        <f t="shared" si="1693"/>
        <v/>
      </c>
      <c r="Z2197" t="str">
        <f t="shared" si="1694"/>
        <v/>
      </c>
      <c r="AA2197" t="str">
        <f t="shared" si="1695"/>
        <v/>
      </c>
      <c r="AB2197" t="str">
        <f t="shared" si="1696"/>
        <v/>
      </c>
      <c r="AC2197" t="str">
        <f t="shared" si="1697"/>
        <v/>
      </c>
      <c r="AD2197" t="str">
        <f t="shared" si="1698"/>
        <v/>
      </c>
      <c r="AE2197" t="str">
        <f t="shared" si="1699"/>
        <v/>
      </c>
      <c r="BF2197" t="str">
        <f t="shared" si="1700"/>
        <v/>
      </c>
      <c r="BG2197" t="str">
        <f t="shared" si="1701"/>
        <v/>
      </c>
      <c r="BH2197" t="str">
        <f t="shared" si="1702"/>
        <v/>
      </c>
      <c r="BI2197" t="str">
        <f t="shared" si="1703"/>
        <v/>
      </c>
      <c r="BJ2197" t="str">
        <f t="shared" si="1704"/>
        <v/>
      </c>
      <c r="BK2197" t="str">
        <f t="shared" si="1705"/>
        <v/>
      </c>
      <c r="BL2197" t="str">
        <f t="shared" si="1706"/>
        <v/>
      </c>
      <c r="BM2197" t="str">
        <f t="shared" si="1707"/>
        <v/>
      </c>
      <c r="BN2197" t="str">
        <f t="shared" si="1708"/>
        <v/>
      </c>
      <c r="BO2197" t="str">
        <f t="shared" si="1709"/>
        <v/>
      </c>
      <c r="BP2197" t="str">
        <f t="shared" si="1710"/>
        <v/>
      </c>
      <c r="BQ2197" t="str">
        <f t="shared" si="1711"/>
        <v/>
      </c>
      <c r="BR2197" t="str">
        <f t="shared" si="1712"/>
        <v/>
      </c>
      <c r="BS2197" t="str">
        <f t="shared" si="1713"/>
        <v/>
      </c>
      <c r="BT2197" t="str">
        <f t="shared" si="1714"/>
        <v/>
      </c>
    </row>
    <row r="2198" spans="20:72" x14ac:dyDescent="0.25">
      <c r="T2198" t="str">
        <f t="shared" si="1690"/>
        <v/>
      </c>
      <c r="U2198" t="str">
        <f t="shared" si="1691"/>
        <v/>
      </c>
      <c r="V2198" t="str">
        <f t="shared" si="1692"/>
        <v/>
      </c>
      <c r="W2198" t="str">
        <f>IF(TRIM(INDEX(connections!$A:$A,ROW()))="","",TRIM(INDEX(connections!$A:$A,ROW())))</f>
        <v/>
      </c>
      <c r="X2198" t="str">
        <f>IF($W2198="","",TRIM(INDEX(connections!$B:$B,ROW())))</f>
        <v/>
      </c>
      <c r="Y2198" t="str">
        <f t="shared" si="1693"/>
        <v/>
      </c>
      <c r="Z2198" t="str">
        <f t="shared" si="1694"/>
        <v/>
      </c>
      <c r="AA2198" t="str">
        <f t="shared" si="1695"/>
        <v/>
      </c>
      <c r="AB2198" t="str">
        <f t="shared" si="1696"/>
        <v/>
      </c>
      <c r="AC2198" t="str">
        <f t="shared" si="1697"/>
        <v/>
      </c>
      <c r="AD2198" t="str">
        <f t="shared" si="1698"/>
        <v/>
      </c>
      <c r="AE2198" t="str">
        <f t="shared" si="1699"/>
        <v/>
      </c>
      <c r="BF2198" t="str">
        <f t="shared" si="1700"/>
        <v/>
      </c>
      <c r="BG2198" t="str">
        <f t="shared" si="1701"/>
        <v/>
      </c>
      <c r="BH2198" t="str">
        <f t="shared" si="1702"/>
        <v/>
      </c>
      <c r="BI2198" t="str">
        <f t="shared" si="1703"/>
        <v/>
      </c>
      <c r="BJ2198" t="str">
        <f t="shared" si="1704"/>
        <v/>
      </c>
      <c r="BK2198" t="str">
        <f t="shared" si="1705"/>
        <v/>
      </c>
      <c r="BL2198" t="str">
        <f t="shared" si="1706"/>
        <v/>
      </c>
      <c r="BM2198" t="str">
        <f t="shared" si="1707"/>
        <v/>
      </c>
      <c r="BN2198" t="str">
        <f t="shared" si="1708"/>
        <v/>
      </c>
      <c r="BO2198" t="str">
        <f t="shared" si="1709"/>
        <v/>
      </c>
      <c r="BP2198" t="str">
        <f t="shared" si="1710"/>
        <v/>
      </c>
      <c r="BQ2198" t="str">
        <f t="shared" si="1711"/>
        <v/>
      </c>
      <c r="BR2198" t="str">
        <f t="shared" si="1712"/>
        <v/>
      </c>
      <c r="BS2198" t="str">
        <f t="shared" si="1713"/>
        <v/>
      </c>
      <c r="BT2198" t="str">
        <f t="shared" si="1714"/>
        <v/>
      </c>
    </row>
    <row r="2199" spans="20:72" x14ac:dyDescent="0.25">
      <c r="T2199" t="str">
        <f t="shared" si="1690"/>
        <v/>
      </c>
      <c r="U2199" t="str">
        <f t="shared" si="1691"/>
        <v/>
      </c>
      <c r="V2199" t="str">
        <f t="shared" si="1692"/>
        <v/>
      </c>
      <c r="W2199" t="str">
        <f>IF(TRIM(INDEX(connections!$A:$A,ROW()))="","",TRIM(INDEX(connections!$A:$A,ROW())))</f>
        <v/>
      </c>
      <c r="X2199" t="str">
        <f>IF($W2199="","",TRIM(INDEX(connections!$B:$B,ROW())))</f>
        <v/>
      </c>
      <c r="Y2199" t="str">
        <f t="shared" si="1693"/>
        <v/>
      </c>
      <c r="Z2199" t="str">
        <f t="shared" si="1694"/>
        <v/>
      </c>
      <c r="AA2199" t="str">
        <f t="shared" si="1695"/>
        <v/>
      </c>
      <c r="AB2199" t="str">
        <f t="shared" si="1696"/>
        <v/>
      </c>
      <c r="AC2199" t="str">
        <f t="shared" si="1697"/>
        <v/>
      </c>
      <c r="AD2199" t="str">
        <f t="shared" si="1698"/>
        <v/>
      </c>
      <c r="AE2199" t="str">
        <f t="shared" si="1699"/>
        <v/>
      </c>
      <c r="BF2199" t="str">
        <f t="shared" si="1700"/>
        <v/>
      </c>
      <c r="BG2199" t="str">
        <f t="shared" si="1701"/>
        <v/>
      </c>
      <c r="BH2199" t="str">
        <f t="shared" si="1702"/>
        <v/>
      </c>
      <c r="BI2199" t="str">
        <f t="shared" si="1703"/>
        <v/>
      </c>
      <c r="BJ2199" t="str">
        <f t="shared" si="1704"/>
        <v/>
      </c>
      <c r="BK2199" t="str">
        <f t="shared" si="1705"/>
        <v/>
      </c>
      <c r="BL2199" t="str">
        <f t="shared" si="1706"/>
        <v/>
      </c>
      <c r="BM2199" t="str">
        <f t="shared" si="1707"/>
        <v/>
      </c>
      <c r="BN2199" t="str">
        <f t="shared" si="1708"/>
        <v/>
      </c>
      <c r="BO2199" t="str">
        <f t="shared" si="1709"/>
        <v/>
      </c>
      <c r="BP2199" t="str">
        <f t="shared" si="1710"/>
        <v/>
      </c>
      <c r="BQ2199" t="str">
        <f t="shared" si="1711"/>
        <v/>
      </c>
      <c r="BR2199" t="str">
        <f t="shared" si="1712"/>
        <v/>
      </c>
      <c r="BS2199" t="str">
        <f t="shared" si="1713"/>
        <v/>
      </c>
      <c r="BT2199" t="str">
        <f t="shared" si="1714"/>
        <v/>
      </c>
    </row>
    <row r="2200" spans="20:72" x14ac:dyDescent="0.25">
      <c r="T2200" t="str">
        <f t="shared" si="1690"/>
        <v/>
      </c>
      <c r="U2200" t="str">
        <f t="shared" si="1691"/>
        <v/>
      </c>
      <c r="V2200" t="str">
        <f t="shared" si="1692"/>
        <v/>
      </c>
      <c r="W2200" t="str">
        <f>IF(TRIM(INDEX(connections!$A:$A,ROW()))="","",TRIM(INDEX(connections!$A:$A,ROW())))</f>
        <v/>
      </c>
      <c r="X2200" t="str">
        <f>IF($W2200="","",TRIM(INDEX(connections!$B:$B,ROW())))</f>
        <v/>
      </c>
      <c r="Y2200" t="str">
        <f t="shared" si="1693"/>
        <v/>
      </c>
      <c r="Z2200" t="str">
        <f t="shared" si="1694"/>
        <v/>
      </c>
      <c r="AA2200" t="str">
        <f t="shared" si="1695"/>
        <v/>
      </c>
      <c r="AB2200" t="str">
        <f t="shared" si="1696"/>
        <v/>
      </c>
      <c r="AC2200" t="str">
        <f t="shared" si="1697"/>
        <v/>
      </c>
      <c r="AD2200" t="str">
        <f t="shared" si="1698"/>
        <v/>
      </c>
      <c r="AE2200" t="str">
        <f t="shared" si="1699"/>
        <v/>
      </c>
      <c r="BF2200" t="str">
        <f t="shared" si="1700"/>
        <v/>
      </c>
      <c r="BG2200" t="str">
        <f t="shared" si="1701"/>
        <v/>
      </c>
      <c r="BH2200" t="str">
        <f t="shared" si="1702"/>
        <v/>
      </c>
      <c r="BI2200" t="str">
        <f t="shared" si="1703"/>
        <v/>
      </c>
      <c r="BJ2200" t="str">
        <f t="shared" si="1704"/>
        <v/>
      </c>
      <c r="BK2200" t="str">
        <f t="shared" si="1705"/>
        <v/>
      </c>
      <c r="BL2200" t="str">
        <f t="shared" si="1706"/>
        <v/>
      </c>
      <c r="BM2200" t="str">
        <f t="shared" si="1707"/>
        <v/>
      </c>
      <c r="BN2200" t="str">
        <f t="shared" si="1708"/>
        <v/>
      </c>
      <c r="BO2200" t="str">
        <f t="shared" si="1709"/>
        <v/>
      </c>
      <c r="BP2200" t="str">
        <f t="shared" si="1710"/>
        <v/>
      </c>
      <c r="BQ2200" t="str">
        <f t="shared" si="1711"/>
        <v/>
      </c>
      <c r="BR2200" t="str">
        <f t="shared" si="1712"/>
        <v/>
      </c>
      <c r="BS2200" t="str">
        <f t="shared" si="1713"/>
        <v/>
      </c>
      <c r="BT2200" t="str">
        <f t="shared" si="1714"/>
        <v/>
      </c>
    </row>
    <row r="2201" spans="20:72" x14ac:dyDescent="0.25">
      <c r="T2201" t="str">
        <f t="shared" si="1690"/>
        <v/>
      </c>
      <c r="U2201" t="str">
        <f t="shared" si="1691"/>
        <v/>
      </c>
      <c r="V2201" t="str">
        <f t="shared" si="1692"/>
        <v/>
      </c>
      <c r="W2201" t="str">
        <f>IF(TRIM(INDEX(connections!$A:$A,ROW()))="","",TRIM(INDEX(connections!$A:$A,ROW())))</f>
        <v/>
      </c>
      <c r="X2201" t="str">
        <f>IF($W2201="","",TRIM(INDEX(connections!$B:$B,ROW())))</f>
        <v/>
      </c>
      <c r="Y2201" t="str">
        <f t="shared" si="1693"/>
        <v/>
      </c>
      <c r="Z2201" t="str">
        <f t="shared" si="1694"/>
        <v/>
      </c>
      <c r="AA2201" t="str">
        <f t="shared" si="1695"/>
        <v/>
      </c>
      <c r="AB2201" t="str">
        <f t="shared" si="1696"/>
        <v/>
      </c>
      <c r="AC2201" t="str">
        <f t="shared" si="1697"/>
        <v/>
      </c>
      <c r="AD2201" t="str">
        <f t="shared" si="1698"/>
        <v/>
      </c>
      <c r="AE2201" t="str">
        <f t="shared" si="1699"/>
        <v/>
      </c>
      <c r="BF2201" t="str">
        <f t="shared" si="1700"/>
        <v/>
      </c>
      <c r="BG2201" t="str">
        <f t="shared" si="1701"/>
        <v/>
      </c>
      <c r="BH2201" t="str">
        <f t="shared" si="1702"/>
        <v/>
      </c>
      <c r="BI2201" t="str">
        <f t="shared" si="1703"/>
        <v/>
      </c>
      <c r="BJ2201" t="str">
        <f t="shared" si="1704"/>
        <v/>
      </c>
      <c r="BK2201" t="str">
        <f t="shared" si="1705"/>
        <v/>
      </c>
      <c r="BL2201" t="str">
        <f t="shared" si="1706"/>
        <v/>
      </c>
      <c r="BM2201" t="str">
        <f t="shared" si="1707"/>
        <v/>
      </c>
      <c r="BN2201" t="str">
        <f t="shared" si="1708"/>
        <v/>
      </c>
      <c r="BO2201" t="str">
        <f t="shared" si="1709"/>
        <v/>
      </c>
      <c r="BP2201" t="str">
        <f t="shared" si="1710"/>
        <v/>
      </c>
      <c r="BQ2201" t="str">
        <f t="shared" si="1711"/>
        <v/>
      </c>
      <c r="BR2201" t="str">
        <f t="shared" si="1712"/>
        <v/>
      </c>
      <c r="BS2201" t="str">
        <f t="shared" si="1713"/>
        <v/>
      </c>
      <c r="BT2201" t="str">
        <f t="shared" si="1714"/>
        <v/>
      </c>
    </row>
    <row r="2202" spans="20:72" x14ac:dyDescent="0.25">
      <c r="T2202" t="str">
        <f t="shared" si="1690"/>
        <v/>
      </c>
      <c r="U2202" t="str">
        <f t="shared" si="1691"/>
        <v/>
      </c>
      <c r="V2202" t="str">
        <f t="shared" si="1692"/>
        <v/>
      </c>
      <c r="W2202" t="str">
        <f>IF(TRIM(INDEX(connections!$A:$A,ROW()))="","",TRIM(INDEX(connections!$A:$A,ROW())))</f>
        <v/>
      </c>
      <c r="X2202" t="str">
        <f>IF($W2202="","",TRIM(INDEX(connections!$B:$B,ROW())))</f>
        <v/>
      </c>
      <c r="Y2202" t="str">
        <f t="shared" si="1693"/>
        <v/>
      </c>
      <c r="Z2202" t="str">
        <f t="shared" si="1694"/>
        <v/>
      </c>
      <c r="AA2202" t="str">
        <f t="shared" si="1695"/>
        <v/>
      </c>
      <c r="AB2202" t="str">
        <f t="shared" si="1696"/>
        <v/>
      </c>
      <c r="AC2202" t="str">
        <f t="shared" si="1697"/>
        <v/>
      </c>
      <c r="AD2202" t="str">
        <f t="shared" si="1698"/>
        <v/>
      </c>
      <c r="AE2202" t="str">
        <f t="shared" si="1699"/>
        <v/>
      </c>
      <c r="BF2202" t="str">
        <f t="shared" si="1700"/>
        <v/>
      </c>
      <c r="BG2202" t="str">
        <f t="shared" si="1701"/>
        <v/>
      </c>
      <c r="BH2202" t="str">
        <f t="shared" si="1702"/>
        <v/>
      </c>
      <c r="BI2202" t="str">
        <f t="shared" si="1703"/>
        <v/>
      </c>
      <c r="BJ2202" t="str">
        <f t="shared" si="1704"/>
        <v/>
      </c>
      <c r="BK2202" t="str">
        <f t="shared" si="1705"/>
        <v/>
      </c>
      <c r="BL2202" t="str">
        <f t="shared" si="1706"/>
        <v/>
      </c>
      <c r="BM2202" t="str">
        <f t="shared" si="1707"/>
        <v/>
      </c>
      <c r="BN2202" t="str">
        <f t="shared" si="1708"/>
        <v/>
      </c>
      <c r="BO2202" t="str">
        <f t="shared" si="1709"/>
        <v/>
      </c>
      <c r="BP2202" t="str">
        <f t="shared" si="1710"/>
        <v/>
      </c>
      <c r="BQ2202" t="str">
        <f t="shared" si="1711"/>
        <v/>
      </c>
      <c r="BR2202" t="str">
        <f t="shared" si="1712"/>
        <v/>
      </c>
      <c r="BS2202" t="str">
        <f t="shared" si="1713"/>
        <v/>
      </c>
      <c r="BT2202" t="str">
        <f t="shared" si="1714"/>
        <v/>
      </c>
    </row>
    <row r="2203" spans="20:72" x14ac:dyDescent="0.25">
      <c r="T2203" t="str">
        <f t="shared" si="1690"/>
        <v/>
      </c>
      <c r="U2203" t="str">
        <f t="shared" si="1691"/>
        <v/>
      </c>
      <c r="V2203" t="str">
        <f t="shared" si="1692"/>
        <v/>
      </c>
      <c r="W2203" t="str">
        <f>IF(TRIM(INDEX(connections!$A:$A,ROW()))="","",TRIM(INDEX(connections!$A:$A,ROW())))</f>
        <v/>
      </c>
      <c r="X2203" t="str">
        <f>IF($W2203="","",TRIM(INDEX(connections!$B:$B,ROW())))</f>
        <v/>
      </c>
      <c r="Y2203" t="str">
        <f t="shared" si="1693"/>
        <v/>
      </c>
      <c r="Z2203" t="str">
        <f t="shared" si="1694"/>
        <v/>
      </c>
      <c r="AA2203" t="str">
        <f t="shared" si="1695"/>
        <v/>
      </c>
      <c r="AB2203" t="str">
        <f t="shared" si="1696"/>
        <v/>
      </c>
      <c r="AC2203" t="str">
        <f t="shared" si="1697"/>
        <v/>
      </c>
      <c r="AD2203" t="str">
        <f t="shared" si="1698"/>
        <v/>
      </c>
      <c r="AE2203" t="str">
        <f t="shared" si="1699"/>
        <v/>
      </c>
      <c r="BF2203" t="str">
        <f t="shared" si="1700"/>
        <v/>
      </c>
      <c r="BG2203" t="str">
        <f t="shared" si="1701"/>
        <v/>
      </c>
      <c r="BH2203" t="str">
        <f t="shared" si="1702"/>
        <v/>
      </c>
      <c r="BI2203" t="str">
        <f t="shared" si="1703"/>
        <v/>
      </c>
      <c r="BJ2203" t="str">
        <f t="shared" si="1704"/>
        <v/>
      </c>
      <c r="BK2203" t="str">
        <f t="shared" si="1705"/>
        <v/>
      </c>
      <c r="BL2203" t="str">
        <f t="shared" si="1706"/>
        <v/>
      </c>
      <c r="BM2203" t="str">
        <f t="shared" si="1707"/>
        <v/>
      </c>
      <c r="BN2203" t="str">
        <f t="shared" si="1708"/>
        <v/>
      </c>
      <c r="BO2203" t="str">
        <f t="shared" si="1709"/>
        <v/>
      </c>
      <c r="BP2203" t="str">
        <f t="shared" si="1710"/>
        <v/>
      </c>
      <c r="BQ2203" t="str">
        <f t="shared" si="1711"/>
        <v/>
      </c>
      <c r="BR2203" t="str">
        <f t="shared" si="1712"/>
        <v/>
      </c>
      <c r="BS2203" t="str">
        <f t="shared" si="1713"/>
        <v/>
      </c>
      <c r="BT2203" t="str">
        <f t="shared" si="1714"/>
        <v/>
      </c>
    </row>
    <row r="2204" spans="20:72" x14ac:dyDescent="0.25">
      <c r="T2204" t="str">
        <f t="shared" si="1690"/>
        <v/>
      </c>
      <c r="U2204" t="str">
        <f t="shared" si="1691"/>
        <v/>
      </c>
      <c r="V2204" t="str">
        <f t="shared" si="1692"/>
        <v/>
      </c>
      <c r="W2204" t="str">
        <f>IF(TRIM(INDEX(connections!$A:$A,ROW()))="","",TRIM(INDEX(connections!$A:$A,ROW())))</f>
        <v/>
      </c>
      <c r="X2204" t="str">
        <f>IF($W2204="","",TRIM(INDEX(connections!$B:$B,ROW())))</f>
        <v/>
      </c>
      <c r="Y2204" t="str">
        <f t="shared" si="1693"/>
        <v/>
      </c>
      <c r="Z2204" t="str">
        <f t="shared" si="1694"/>
        <v/>
      </c>
      <c r="AA2204" t="str">
        <f t="shared" si="1695"/>
        <v/>
      </c>
      <c r="AB2204" t="str">
        <f t="shared" si="1696"/>
        <v/>
      </c>
      <c r="AC2204" t="str">
        <f t="shared" si="1697"/>
        <v/>
      </c>
      <c r="AD2204" t="str">
        <f t="shared" si="1698"/>
        <v/>
      </c>
      <c r="AE2204" t="str">
        <f t="shared" si="1699"/>
        <v/>
      </c>
      <c r="BF2204" t="str">
        <f t="shared" si="1700"/>
        <v/>
      </c>
      <c r="BG2204" t="str">
        <f t="shared" si="1701"/>
        <v/>
      </c>
      <c r="BH2204" t="str">
        <f t="shared" si="1702"/>
        <v/>
      </c>
      <c r="BI2204" t="str">
        <f t="shared" si="1703"/>
        <v/>
      </c>
      <c r="BJ2204" t="str">
        <f t="shared" si="1704"/>
        <v/>
      </c>
      <c r="BK2204" t="str">
        <f t="shared" si="1705"/>
        <v/>
      </c>
      <c r="BL2204" t="str">
        <f t="shared" si="1706"/>
        <v/>
      </c>
      <c r="BM2204" t="str">
        <f t="shared" si="1707"/>
        <v/>
      </c>
      <c r="BN2204" t="str">
        <f t="shared" si="1708"/>
        <v/>
      </c>
      <c r="BO2204" t="str">
        <f t="shared" si="1709"/>
        <v/>
      </c>
      <c r="BP2204" t="str">
        <f t="shared" si="1710"/>
        <v/>
      </c>
      <c r="BQ2204" t="str">
        <f t="shared" si="1711"/>
        <v/>
      </c>
      <c r="BR2204" t="str">
        <f t="shared" si="1712"/>
        <v/>
      </c>
      <c r="BS2204" t="str">
        <f t="shared" si="1713"/>
        <v/>
      </c>
      <c r="BT2204" t="str">
        <f t="shared" si="1714"/>
        <v/>
      </c>
    </row>
    <row r="2205" spans="20:72" x14ac:dyDescent="0.25">
      <c r="T2205" t="str">
        <f t="shared" si="1690"/>
        <v/>
      </c>
      <c r="U2205" t="str">
        <f t="shared" si="1691"/>
        <v/>
      </c>
      <c r="V2205" t="str">
        <f t="shared" si="1692"/>
        <v/>
      </c>
      <c r="W2205" t="str">
        <f>IF(TRIM(INDEX(connections!$A:$A,ROW()))="","",TRIM(INDEX(connections!$A:$A,ROW())))</f>
        <v/>
      </c>
      <c r="X2205" t="str">
        <f>IF($W2205="","",TRIM(INDEX(connections!$B:$B,ROW())))</f>
        <v/>
      </c>
      <c r="Y2205" t="str">
        <f t="shared" si="1693"/>
        <v/>
      </c>
      <c r="Z2205" t="str">
        <f t="shared" si="1694"/>
        <v/>
      </c>
      <c r="AA2205" t="str">
        <f t="shared" si="1695"/>
        <v/>
      </c>
      <c r="AB2205" t="str">
        <f t="shared" si="1696"/>
        <v/>
      </c>
      <c r="AC2205" t="str">
        <f t="shared" si="1697"/>
        <v/>
      </c>
      <c r="AD2205" t="str">
        <f t="shared" si="1698"/>
        <v/>
      </c>
      <c r="AE2205" t="str">
        <f t="shared" si="1699"/>
        <v/>
      </c>
      <c r="BF2205" t="str">
        <f t="shared" si="1700"/>
        <v/>
      </c>
      <c r="BG2205" t="str">
        <f t="shared" si="1701"/>
        <v/>
      </c>
      <c r="BH2205" t="str">
        <f t="shared" si="1702"/>
        <v/>
      </c>
      <c r="BI2205" t="str">
        <f t="shared" si="1703"/>
        <v/>
      </c>
      <c r="BJ2205" t="str">
        <f t="shared" si="1704"/>
        <v/>
      </c>
      <c r="BK2205" t="str">
        <f t="shared" si="1705"/>
        <v/>
      </c>
      <c r="BL2205" t="str">
        <f t="shared" si="1706"/>
        <v/>
      </c>
      <c r="BM2205" t="str">
        <f t="shared" si="1707"/>
        <v/>
      </c>
      <c r="BN2205" t="str">
        <f t="shared" si="1708"/>
        <v/>
      </c>
      <c r="BO2205" t="str">
        <f t="shared" si="1709"/>
        <v/>
      </c>
      <c r="BP2205" t="str">
        <f t="shared" si="1710"/>
        <v/>
      </c>
      <c r="BQ2205" t="str">
        <f t="shared" si="1711"/>
        <v/>
      </c>
      <c r="BR2205" t="str">
        <f t="shared" si="1712"/>
        <v/>
      </c>
      <c r="BS2205" t="str">
        <f t="shared" si="1713"/>
        <v/>
      </c>
      <c r="BT2205" t="str">
        <f t="shared" si="1714"/>
        <v/>
      </c>
    </row>
    <row r="2206" spans="20:72" x14ac:dyDescent="0.25">
      <c r="T2206" t="str">
        <f t="shared" si="1690"/>
        <v/>
      </c>
      <c r="U2206" t="str">
        <f t="shared" si="1691"/>
        <v/>
      </c>
      <c r="V2206" t="str">
        <f t="shared" si="1692"/>
        <v/>
      </c>
      <c r="W2206" t="str">
        <f>IF(TRIM(INDEX(connections!$A:$A,ROW()))="","",TRIM(INDEX(connections!$A:$A,ROW())))</f>
        <v/>
      </c>
      <c r="X2206" t="str">
        <f>IF($W2206="","",TRIM(INDEX(connections!$B:$B,ROW())))</f>
        <v/>
      </c>
      <c r="Y2206" t="str">
        <f t="shared" si="1693"/>
        <v/>
      </c>
      <c r="Z2206" t="str">
        <f t="shared" si="1694"/>
        <v/>
      </c>
      <c r="AA2206" t="str">
        <f t="shared" si="1695"/>
        <v/>
      </c>
      <c r="AB2206" t="str">
        <f t="shared" si="1696"/>
        <v/>
      </c>
      <c r="AC2206" t="str">
        <f t="shared" si="1697"/>
        <v/>
      </c>
      <c r="AD2206" t="str">
        <f t="shared" si="1698"/>
        <v/>
      </c>
      <c r="AE2206" t="str">
        <f t="shared" si="1699"/>
        <v/>
      </c>
      <c r="BF2206" t="str">
        <f t="shared" si="1700"/>
        <v/>
      </c>
      <c r="BG2206" t="str">
        <f t="shared" si="1701"/>
        <v/>
      </c>
      <c r="BH2206" t="str">
        <f t="shared" si="1702"/>
        <v/>
      </c>
      <c r="BI2206" t="str">
        <f t="shared" si="1703"/>
        <v/>
      </c>
      <c r="BJ2206" t="str">
        <f t="shared" si="1704"/>
        <v/>
      </c>
      <c r="BK2206" t="str">
        <f t="shared" si="1705"/>
        <v/>
      </c>
      <c r="BL2206" t="str">
        <f t="shared" si="1706"/>
        <v/>
      </c>
      <c r="BM2206" t="str">
        <f t="shared" si="1707"/>
        <v/>
      </c>
      <c r="BN2206" t="str">
        <f t="shared" si="1708"/>
        <v/>
      </c>
      <c r="BO2206" t="str">
        <f t="shared" si="1709"/>
        <v/>
      </c>
      <c r="BP2206" t="str">
        <f t="shared" si="1710"/>
        <v/>
      </c>
      <c r="BQ2206" t="str">
        <f t="shared" si="1711"/>
        <v/>
      </c>
      <c r="BR2206" t="str">
        <f t="shared" si="1712"/>
        <v/>
      </c>
      <c r="BS2206" t="str">
        <f t="shared" si="1713"/>
        <v/>
      </c>
      <c r="BT2206" t="str">
        <f t="shared" si="1714"/>
        <v/>
      </c>
    </row>
    <row r="2207" spans="20:72" x14ac:dyDescent="0.25">
      <c r="T2207" t="str">
        <f t="shared" si="1690"/>
        <v/>
      </c>
      <c r="U2207" t="str">
        <f t="shared" si="1691"/>
        <v/>
      </c>
      <c r="V2207" t="str">
        <f t="shared" si="1692"/>
        <v/>
      </c>
      <c r="W2207" t="str">
        <f>IF(TRIM(INDEX(connections!$A:$A,ROW()))="","",TRIM(INDEX(connections!$A:$A,ROW())))</f>
        <v/>
      </c>
      <c r="X2207" t="str">
        <f>IF($W2207="","",TRIM(INDEX(connections!$B:$B,ROW())))</f>
        <v/>
      </c>
      <c r="Y2207" t="str">
        <f t="shared" si="1693"/>
        <v/>
      </c>
      <c r="Z2207" t="str">
        <f t="shared" si="1694"/>
        <v/>
      </c>
      <c r="AA2207" t="str">
        <f t="shared" si="1695"/>
        <v/>
      </c>
      <c r="AB2207" t="str">
        <f t="shared" si="1696"/>
        <v/>
      </c>
      <c r="AC2207" t="str">
        <f t="shared" si="1697"/>
        <v/>
      </c>
      <c r="AD2207" t="str">
        <f t="shared" si="1698"/>
        <v/>
      </c>
      <c r="AE2207" t="str">
        <f t="shared" si="1699"/>
        <v/>
      </c>
      <c r="BF2207" t="str">
        <f t="shared" si="1700"/>
        <v/>
      </c>
      <c r="BG2207" t="str">
        <f t="shared" si="1701"/>
        <v/>
      </c>
      <c r="BH2207" t="str">
        <f t="shared" si="1702"/>
        <v/>
      </c>
      <c r="BI2207" t="str">
        <f t="shared" si="1703"/>
        <v/>
      </c>
      <c r="BJ2207" t="str">
        <f t="shared" si="1704"/>
        <v/>
      </c>
      <c r="BK2207" t="str">
        <f t="shared" si="1705"/>
        <v/>
      </c>
      <c r="BL2207" t="str">
        <f t="shared" si="1706"/>
        <v/>
      </c>
      <c r="BM2207" t="str">
        <f t="shared" si="1707"/>
        <v/>
      </c>
      <c r="BN2207" t="str">
        <f t="shared" si="1708"/>
        <v/>
      </c>
      <c r="BO2207" t="str">
        <f t="shared" si="1709"/>
        <v/>
      </c>
      <c r="BP2207" t="str">
        <f t="shared" si="1710"/>
        <v/>
      </c>
      <c r="BQ2207" t="str">
        <f t="shared" si="1711"/>
        <v/>
      </c>
      <c r="BR2207" t="str">
        <f t="shared" si="1712"/>
        <v/>
      </c>
      <c r="BS2207" t="str">
        <f t="shared" si="1713"/>
        <v/>
      </c>
      <c r="BT2207" t="str">
        <f t="shared" si="1714"/>
        <v/>
      </c>
    </row>
    <row r="2208" spans="20:72" x14ac:dyDescent="0.25">
      <c r="T2208" t="str">
        <f t="shared" si="1690"/>
        <v/>
      </c>
      <c r="U2208" t="str">
        <f t="shared" si="1691"/>
        <v/>
      </c>
      <c r="V2208" t="str">
        <f t="shared" si="1692"/>
        <v/>
      </c>
      <c r="W2208" t="str">
        <f>IF(TRIM(INDEX(connections!$A:$A,ROW()))="","",TRIM(INDEX(connections!$A:$A,ROW())))</f>
        <v/>
      </c>
      <c r="X2208" t="str">
        <f>IF($W2208="","",TRIM(INDEX(connections!$B:$B,ROW())))</f>
        <v/>
      </c>
      <c r="Y2208" t="str">
        <f t="shared" si="1693"/>
        <v/>
      </c>
      <c r="Z2208" t="str">
        <f t="shared" si="1694"/>
        <v/>
      </c>
      <c r="AA2208" t="str">
        <f t="shared" si="1695"/>
        <v/>
      </c>
      <c r="AB2208" t="str">
        <f t="shared" si="1696"/>
        <v/>
      </c>
      <c r="AC2208" t="str">
        <f t="shared" si="1697"/>
        <v/>
      </c>
      <c r="AD2208" t="str">
        <f t="shared" si="1698"/>
        <v/>
      </c>
      <c r="AE2208" t="str">
        <f t="shared" si="1699"/>
        <v/>
      </c>
      <c r="BF2208" t="str">
        <f t="shared" si="1700"/>
        <v/>
      </c>
      <c r="BG2208" t="str">
        <f t="shared" si="1701"/>
        <v/>
      </c>
      <c r="BH2208" t="str">
        <f t="shared" si="1702"/>
        <v/>
      </c>
      <c r="BI2208" t="str">
        <f t="shared" si="1703"/>
        <v/>
      </c>
      <c r="BJ2208" t="str">
        <f t="shared" si="1704"/>
        <v/>
      </c>
      <c r="BK2208" t="str">
        <f t="shared" si="1705"/>
        <v/>
      </c>
      <c r="BL2208" t="str">
        <f t="shared" si="1706"/>
        <v/>
      </c>
      <c r="BM2208" t="str">
        <f t="shared" si="1707"/>
        <v/>
      </c>
      <c r="BN2208" t="str">
        <f t="shared" si="1708"/>
        <v/>
      </c>
      <c r="BO2208" t="str">
        <f t="shared" si="1709"/>
        <v/>
      </c>
      <c r="BP2208" t="str">
        <f t="shared" si="1710"/>
        <v/>
      </c>
      <c r="BQ2208" t="str">
        <f t="shared" si="1711"/>
        <v/>
      </c>
      <c r="BR2208" t="str">
        <f t="shared" si="1712"/>
        <v/>
      </c>
      <c r="BS2208" t="str">
        <f t="shared" si="1713"/>
        <v/>
      </c>
      <c r="BT2208" t="str">
        <f t="shared" si="1714"/>
        <v/>
      </c>
    </row>
    <row r="2209" spans="20:72" x14ac:dyDescent="0.25">
      <c r="T2209" t="str">
        <f t="shared" si="1690"/>
        <v/>
      </c>
      <c r="U2209" t="str">
        <f t="shared" si="1691"/>
        <v/>
      </c>
      <c r="V2209" t="str">
        <f t="shared" si="1692"/>
        <v/>
      </c>
      <c r="W2209" t="str">
        <f>IF(TRIM(INDEX(connections!$A:$A,ROW()))="","",TRIM(INDEX(connections!$A:$A,ROW())))</f>
        <v/>
      </c>
      <c r="X2209" t="str">
        <f>IF($W2209="","",TRIM(INDEX(connections!$B:$B,ROW())))</f>
        <v/>
      </c>
      <c r="Y2209" t="str">
        <f t="shared" si="1693"/>
        <v/>
      </c>
      <c r="Z2209" t="str">
        <f t="shared" si="1694"/>
        <v/>
      </c>
      <c r="AA2209" t="str">
        <f t="shared" si="1695"/>
        <v/>
      </c>
      <c r="AB2209" t="str">
        <f t="shared" si="1696"/>
        <v/>
      </c>
      <c r="AC2209" t="str">
        <f t="shared" si="1697"/>
        <v/>
      </c>
      <c r="AD2209" t="str">
        <f t="shared" si="1698"/>
        <v/>
      </c>
      <c r="AE2209" t="str">
        <f t="shared" si="1699"/>
        <v/>
      </c>
      <c r="BF2209" t="str">
        <f t="shared" si="1700"/>
        <v/>
      </c>
      <c r="BG2209" t="str">
        <f t="shared" si="1701"/>
        <v/>
      </c>
      <c r="BH2209" t="str">
        <f t="shared" si="1702"/>
        <v/>
      </c>
      <c r="BI2209" t="str">
        <f t="shared" si="1703"/>
        <v/>
      </c>
      <c r="BJ2209" t="str">
        <f t="shared" si="1704"/>
        <v/>
      </c>
      <c r="BK2209" t="str">
        <f t="shared" si="1705"/>
        <v/>
      </c>
      <c r="BL2209" t="str">
        <f t="shared" si="1706"/>
        <v/>
      </c>
      <c r="BM2209" t="str">
        <f t="shared" si="1707"/>
        <v/>
      </c>
      <c r="BN2209" t="str">
        <f t="shared" si="1708"/>
        <v/>
      </c>
      <c r="BO2209" t="str">
        <f t="shared" si="1709"/>
        <v/>
      </c>
      <c r="BP2209" t="str">
        <f t="shared" si="1710"/>
        <v/>
      </c>
      <c r="BQ2209" t="str">
        <f t="shared" si="1711"/>
        <v/>
      </c>
      <c r="BR2209" t="str">
        <f t="shared" si="1712"/>
        <v/>
      </c>
      <c r="BS2209" t="str">
        <f t="shared" si="1713"/>
        <v/>
      </c>
      <c r="BT2209" t="str">
        <f t="shared" si="1714"/>
        <v/>
      </c>
    </row>
    <row r="2210" spans="20:72" x14ac:dyDescent="0.25">
      <c r="T2210" t="str">
        <f t="shared" si="1690"/>
        <v/>
      </c>
      <c r="U2210" t="str">
        <f t="shared" si="1691"/>
        <v/>
      </c>
      <c r="V2210" t="str">
        <f t="shared" si="1692"/>
        <v/>
      </c>
      <c r="W2210" t="str">
        <f>IF(TRIM(INDEX(connections!$A:$A,ROW()))="","",TRIM(INDEX(connections!$A:$A,ROW())))</f>
        <v/>
      </c>
      <c r="X2210" t="str">
        <f>IF($W2210="","",TRIM(INDEX(connections!$B:$B,ROW())))</f>
        <v/>
      </c>
      <c r="Y2210" t="str">
        <f t="shared" si="1693"/>
        <v/>
      </c>
      <c r="Z2210" t="str">
        <f t="shared" si="1694"/>
        <v/>
      </c>
      <c r="AA2210" t="str">
        <f t="shared" si="1695"/>
        <v/>
      </c>
      <c r="AB2210" t="str">
        <f t="shared" si="1696"/>
        <v/>
      </c>
      <c r="AC2210" t="str">
        <f t="shared" si="1697"/>
        <v/>
      </c>
      <c r="AD2210" t="str">
        <f t="shared" si="1698"/>
        <v/>
      </c>
      <c r="AE2210" t="str">
        <f t="shared" si="1699"/>
        <v/>
      </c>
      <c r="BF2210" t="str">
        <f t="shared" si="1700"/>
        <v/>
      </c>
      <c r="BG2210" t="str">
        <f t="shared" si="1701"/>
        <v/>
      </c>
      <c r="BH2210" t="str">
        <f t="shared" si="1702"/>
        <v/>
      </c>
      <c r="BI2210" t="str">
        <f t="shared" si="1703"/>
        <v/>
      </c>
      <c r="BJ2210" t="str">
        <f t="shared" si="1704"/>
        <v/>
      </c>
      <c r="BK2210" t="str">
        <f t="shared" si="1705"/>
        <v/>
      </c>
      <c r="BL2210" t="str">
        <f t="shared" si="1706"/>
        <v/>
      </c>
      <c r="BM2210" t="str">
        <f t="shared" si="1707"/>
        <v/>
      </c>
      <c r="BN2210" t="str">
        <f t="shared" si="1708"/>
        <v/>
      </c>
      <c r="BO2210" t="str">
        <f t="shared" si="1709"/>
        <v/>
      </c>
      <c r="BP2210" t="str">
        <f t="shared" si="1710"/>
        <v/>
      </c>
      <c r="BQ2210" t="str">
        <f t="shared" si="1711"/>
        <v/>
      </c>
      <c r="BR2210" t="str">
        <f t="shared" si="1712"/>
        <v/>
      </c>
      <c r="BS2210" t="str">
        <f t="shared" si="1713"/>
        <v/>
      </c>
      <c r="BT2210" t="str">
        <f t="shared" si="1714"/>
        <v/>
      </c>
    </row>
    <row r="2211" spans="20:72" x14ac:dyDescent="0.25">
      <c r="T2211" t="str">
        <f t="shared" si="1690"/>
        <v/>
      </c>
      <c r="U2211" t="str">
        <f t="shared" si="1691"/>
        <v/>
      </c>
      <c r="V2211" t="str">
        <f t="shared" si="1692"/>
        <v/>
      </c>
      <c r="W2211" t="str">
        <f>IF(TRIM(INDEX(connections!$A:$A,ROW()))="","",TRIM(INDEX(connections!$A:$A,ROW())))</f>
        <v/>
      </c>
      <c r="X2211" t="str">
        <f>IF($W2211="","",TRIM(INDEX(connections!$B:$B,ROW())))</f>
        <v/>
      </c>
      <c r="Y2211" t="str">
        <f t="shared" si="1693"/>
        <v/>
      </c>
      <c r="Z2211" t="str">
        <f t="shared" si="1694"/>
        <v/>
      </c>
      <c r="AA2211" t="str">
        <f t="shared" si="1695"/>
        <v/>
      </c>
      <c r="AB2211" t="str">
        <f t="shared" si="1696"/>
        <v/>
      </c>
      <c r="AC2211" t="str">
        <f t="shared" si="1697"/>
        <v/>
      </c>
      <c r="AD2211" t="str">
        <f t="shared" si="1698"/>
        <v/>
      </c>
      <c r="AE2211" t="str">
        <f t="shared" si="1699"/>
        <v/>
      </c>
      <c r="BF2211" t="str">
        <f t="shared" si="1700"/>
        <v/>
      </c>
      <c r="BG2211" t="str">
        <f t="shared" si="1701"/>
        <v/>
      </c>
      <c r="BH2211" t="str">
        <f t="shared" si="1702"/>
        <v/>
      </c>
      <c r="BI2211" t="str">
        <f t="shared" si="1703"/>
        <v/>
      </c>
      <c r="BJ2211" t="str">
        <f t="shared" si="1704"/>
        <v/>
      </c>
      <c r="BK2211" t="str">
        <f t="shared" si="1705"/>
        <v/>
      </c>
      <c r="BL2211" t="str">
        <f t="shared" si="1706"/>
        <v/>
      </c>
      <c r="BM2211" t="str">
        <f t="shared" si="1707"/>
        <v/>
      </c>
      <c r="BN2211" t="str">
        <f t="shared" si="1708"/>
        <v/>
      </c>
      <c r="BO2211" t="str">
        <f t="shared" si="1709"/>
        <v/>
      </c>
      <c r="BP2211" t="str">
        <f t="shared" si="1710"/>
        <v/>
      </c>
      <c r="BQ2211" t="str">
        <f t="shared" si="1711"/>
        <v/>
      </c>
      <c r="BR2211" t="str">
        <f t="shared" si="1712"/>
        <v/>
      </c>
      <c r="BS2211" t="str">
        <f t="shared" si="1713"/>
        <v/>
      </c>
      <c r="BT2211" t="str">
        <f t="shared" si="1714"/>
        <v/>
      </c>
    </row>
    <row r="2212" spans="20:72" x14ac:dyDescent="0.25">
      <c r="T2212" t="str">
        <f t="shared" si="1690"/>
        <v/>
      </c>
      <c r="U2212" t="str">
        <f t="shared" si="1691"/>
        <v/>
      </c>
      <c r="V2212" t="str">
        <f t="shared" si="1692"/>
        <v/>
      </c>
      <c r="W2212" t="str">
        <f>IF(TRIM(INDEX(connections!$A:$A,ROW()))="","",TRIM(INDEX(connections!$A:$A,ROW())))</f>
        <v/>
      </c>
      <c r="X2212" t="str">
        <f>IF($W2212="","",TRIM(INDEX(connections!$B:$B,ROW())))</f>
        <v/>
      </c>
      <c r="Y2212" t="str">
        <f t="shared" si="1693"/>
        <v/>
      </c>
      <c r="Z2212" t="str">
        <f t="shared" si="1694"/>
        <v/>
      </c>
      <c r="AA2212" t="str">
        <f t="shared" si="1695"/>
        <v/>
      </c>
      <c r="AB2212" t="str">
        <f t="shared" si="1696"/>
        <v/>
      </c>
      <c r="AC2212" t="str">
        <f t="shared" si="1697"/>
        <v/>
      </c>
      <c r="AD2212" t="str">
        <f t="shared" si="1698"/>
        <v/>
      </c>
      <c r="AE2212" t="str">
        <f t="shared" si="1699"/>
        <v/>
      </c>
      <c r="BF2212" t="str">
        <f t="shared" si="1700"/>
        <v/>
      </c>
      <c r="BG2212" t="str">
        <f t="shared" si="1701"/>
        <v/>
      </c>
      <c r="BH2212" t="str">
        <f t="shared" si="1702"/>
        <v/>
      </c>
      <c r="BI2212" t="str">
        <f t="shared" si="1703"/>
        <v/>
      </c>
      <c r="BJ2212" t="str">
        <f t="shared" si="1704"/>
        <v/>
      </c>
      <c r="BK2212" t="str">
        <f t="shared" si="1705"/>
        <v/>
      </c>
      <c r="BL2212" t="str">
        <f t="shared" si="1706"/>
        <v/>
      </c>
      <c r="BM2212" t="str">
        <f t="shared" si="1707"/>
        <v/>
      </c>
      <c r="BN2212" t="str">
        <f t="shared" si="1708"/>
        <v/>
      </c>
      <c r="BO2212" t="str">
        <f t="shared" si="1709"/>
        <v/>
      </c>
      <c r="BP2212" t="str">
        <f t="shared" si="1710"/>
        <v/>
      </c>
      <c r="BQ2212" t="str">
        <f t="shared" si="1711"/>
        <v/>
      </c>
      <c r="BR2212" t="str">
        <f t="shared" si="1712"/>
        <v/>
      </c>
      <c r="BS2212" t="str">
        <f t="shared" si="1713"/>
        <v/>
      </c>
      <c r="BT2212" t="str">
        <f t="shared" si="1714"/>
        <v/>
      </c>
    </row>
    <row r="2213" spans="20:72" x14ac:dyDescent="0.25">
      <c r="T2213" t="str">
        <f t="shared" si="1690"/>
        <v/>
      </c>
      <c r="U2213" t="str">
        <f t="shared" si="1691"/>
        <v/>
      </c>
      <c r="V2213" t="str">
        <f t="shared" si="1692"/>
        <v/>
      </c>
      <c r="W2213" t="str">
        <f>IF(TRIM(INDEX(connections!$A:$A,ROW()))="","",TRIM(INDEX(connections!$A:$A,ROW())))</f>
        <v/>
      </c>
      <c r="X2213" t="str">
        <f>IF($W2213="","",TRIM(INDEX(connections!$B:$B,ROW())))</f>
        <v/>
      </c>
      <c r="Y2213" t="str">
        <f t="shared" si="1693"/>
        <v/>
      </c>
      <c r="Z2213" t="str">
        <f t="shared" si="1694"/>
        <v/>
      </c>
      <c r="AA2213" t="str">
        <f t="shared" si="1695"/>
        <v/>
      </c>
      <c r="AB2213" t="str">
        <f t="shared" si="1696"/>
        <v/>
      </c>
      <c r="AC2213" t="str">
        <f t="shared" si="1697"/>
        <v/>
      </c>
      <c r="AD2213" t="str">
        <f t="shared" si="1698"/>
        <v/>
      </c>
      <c r="AE2213" t="str">
        <f t="shared" si="1699"/>
        <v/>
      </c>
      <c r="BF2213" t="str">
        <f t="shared" si="1700"/>
        <v/>
      </c>
      <c r="BG2213" t="str">
        <f t="shared" si="1701"/>
        <v/>
      </c>
      <c r="BH2213" t="str">
        <f t="shared" si="1702"/>
        <v/>
      </c>
      <c r="BI2213" t="str">
        <f t="shared" si="1703"/>
        <v/>
      </c>
      <c r="BJ2213" t="str">
        <f t="shared" si="1704"/>
        <v/>
      </c>
      <c r="BK2213" t="str">
        <f t="shared" si="1705"/>
        <v/>
      </c>
      <c r="BL2213" t="str">
        <f t="shared" si="1706"/>
        <v/>
      </c>
      <c r="BM2213" t="str">
        <f t="shared" si="1707"/>
        <v/>
      </c>
      <c r="BN2213" t="str">
        <f t="shared" si="1708"/>
        <v/>
      </c>
      <c r="BO2213" t="str">
        <f t="shared" si="1709"/>
        <v/>
      </c>
      <c r="BP2213" t="str">
        <f t="shared" si="1710"/>
        <v/>
      </c>
      <c r="BQ2213" t="str">
        <f t="shared" si="1711"/>
        <v/>
      </c>
      <c r="BR2213" t="str">
        <f t="shared" si="1712"/>
        <v/>
      </c>
      <c r="BS2213" t="str">
        <f t="shared" si="1713"/>
        <v/>
      </c>
      <c r="BT2213" t="str">
        <f t="shared" si="1714"/>
        <v/>
      </c>
    </row>
    <row r="2214" spans="20:72" x14ac:dyDescent="0.25">
      <c r="T2214" t="str">
        <f t="shared" si="1690"/>
        <v/>
      </c>
      <c r="U2214" t="str">
        <f t="shared" si="1691"/>
        <v/>
      </c>
      <c r="V2214" t="str">
        <f t="shared" si="1692"/>
        <v/>
      </c>
      <c r="W2214" t="str">
        <f>IF(TRIM(INDEX(connections!$A:$A,ROW()))="","",TRIM(INDEX(connections!$A:$A,ROW())))</f>
        <v/>
      </c>
      <c r="X2214" t="str">
        <f>IF($W2214="","",TRIM(INDEX(connections!$B:$B,ROW())))</f>
        <v/>
      </c>
      <c r="Y2214" t="str">
        <f t="shared" si="1693"/>
        <v/>
      </c>
      <c r="Z2214" t="str">
        <f t="shared" si="1694"/>
        <v/>
      </c>
      <c r="AA2214" t="str">
        <f t="shared" si="1695"/>
        <v/>
      </c>
      <c r="AB2214" t="str">
        <f t="shared" si="1696"/>
        <v/>
      </c>
      <c r="AC2214" t="str">
        <f t="shared" si="1697"/>
        <v/>
      </c>
      <c r="AD2214" t="str">
        <f t="shared" si="1698"/>
        <v/>
      </c>
      <c r="AE2214" t="str">
        <f t="shared" si="1699"/>
        <v/>
      </c>
      <c r="BF2214" t="str">
        <f t="shared" si="1700"/>
        <v/>
      </c>
      <c r="BG2214" t="str">
        <f t="shared" si="1701"/>
        <v/>
      </c>
      <c r="BH2214" t="str">
        <f t="shared" si="1702"/>
        <v/>
      </c>
      <c r="BI2214" t="str">
        <f t="shared" si="1703"/>
        <v/>
      </c>
      <c r="BJ2214" t="str">
        <f t="shared" si="1704"/>
        <v/>
      </c>
      <c r="BK2214" t="str">
        <f t="shared" si="1705"/>
        <v/>
      </c>
      <c r="BL2214" t="str">
        <f t="shared" si="1706"/>
        <v/>
      </c>
      <c r="BM2214" t="str">
        <f t="shared" si="1707"/>
        <v/>
      </c>
      <c r="BN2214" t="str">
        <f t="shared" si="1708"/>
        <v/>
      </c>
      <c r="BO2214" t="str">
        <f t="shared" si="1709"/>
        <v/>
      </c>
      <c r="BP2214" t="str">
        <f t="shared" si="1710"/>
        <v/>
      </c>
      <c r="BQ2214" t="str">
        <f t="shared" si="1711"/>
        <v/>
      </c>
      <c r="BR2214" t="str">
        <f t="shared" si="1712"/>
        <v/>
      </c>
      <c r="BS2214" t="str">
        <f t="shared" si="1713"/>
        <v/>
      </c>
      <c r="BT2214" t="str">
        <f t="shared" si="1714"/>
        <v/>
      </c>
    </row>
    <row r="2215" spans="20:72" x14ac:dyDescent="0.25">
      <c r="T2215" t="str">
        <f t="shared" si="1690"/>
        <v/>
      </c>
      <c r="U2215" t="str">
        <f t="shared" si="1691"/>
        <v/>
      </c>
      <c r="V2215" t="str">
        <f t="shared" si="1692"/>
        <v/>
      </c>
      <c r="W2215" t="str">
        <f>IF(TRIM(INDEX(connections!$A:$A,ROW()))="","",TRIM(INDEX(connections!$A:$A,ROW())))</f>
        <v/>
      </c>
      <c r="X2215" t="str">
        <f>IF($W2215="","",TRIM(INDEX(connections!$B:$B,ROW())))</f>
        <v/>
      </c>
      <c r="Y2215" t="str">
        <f t="shared" si="1693"/>
        <v/>
      </c>
      <c r="Z2215" t="str">
        <f t="shared" si="1694"/>
        <v/>
      </c>
      <c r="AA2215" t="str">
        <f t="shared" si="1695"/>
        <v/>
      </c>
      <c r="AB2215" t="str">
        <f t="shared" si="1696"/>
        <v/>
      </c>
      <c r="AC2215" t="str">
        <f t="shared" si="1697"/>
        <v/>
      </c>
      <c r="AD2215" t="str">
        <f t="shared" si="1698"/>
        <v/>
      </c>
      <c r="AE2215" t="str">
        <f t="shared" si="1699"/>
        <v/>
      </c>
      <c r="BF2215" t="str">
        <f t="shared" si="1700"/>
        <v/>
      </c>
      <c r="BG2215" t="str">
        <f t="shared" si="1701"/>
        <v/>
      </c>
      <c r="BH2215" t="str">
        <f t="shared" si="1702"/>
        <v/>
      </c>
      <c r="BI2215" t="str">
        <f t="shared" si="1703"/>
        <v/>
      </c>
      <c r="BJ2215" t="str">
        <f t="shared" si="1704"/>
        <v/>
      </c>
      <c r="BK2215" t="str">
        <f t="shared" si="1705"/>
        <v/>
      </c>
      <c r="BL2215" t="str">
        <f t="shared" si="1706"/>
        <v/>
      </c>
      <c r="BM2215" t="str">
        <f t="shared" si="1707"/>
        <v/>
      </c>
      <c r="BN2215" t="str">
        <f t="shared" si="1708"/>
        <v/>
      </c>
      <c r="BO2215" t="str">
        <f t="shared" si="1709"/>
        <v/>
      </c>
      <c r="BP2215" t="str">
        <f t="shared" si="1710"/>
        <v/>
      </c>
      <c r="BQ2215" t="str">
        <f t="shared" si="1711"/>
        <v/>
      </c>
      <c r="BR2215" t="str">
        <f t="shared" si="1712"/>
        <v/>
      </c>
      <c r="BS2215" t="str">
        <f t="shared" si="1713"/>
        <v/>
      </c>
      <c r="BT2215" t="str">
        <f t="shared" si="1714"/>
        <v/>
      </c>
    </row>
    <row r="2216" spans="20:72" x14ac:dyDescent="0.25">
      <c r="T2216" t="str">
        <f t="shared" si="1690"/>
        <v/>
      </c>
      <c r="U2216" t="str">
        <f t="shared" si="1691"/>
        <v/>
      </c>
      <c r="V2216" t="str">
        <f t="shared" si="1692"/>
        <v/>
      </c>
      <c r="W2216" t="str">
        <f>IF(TRIM(INDEX(connections!$A:$A,ROW()))="","",TRIM(INDEX(connections!$A:$A,ROW())))</f>
        <v/>
      </c>
      <c r="X2216" t="str">
        <f>IF($W2216="","",TRIM(INDEX(connections!$B:$B,ROW())))</f>
        <v/>
      </c>
      <c r="Y2216" t="str">
        <f t="shared" si="1693"/>
        <v/>
      </c>
      <c r="Z2216" t="str">
        <f t="shared" si="1694"/>
        <v/>
      </c>
      <c r="AA2216" t="str">
        <f t="shared" si="1695"/>
        <v/>
      </c>
      <c r="AB2216" t="str">
        <f t="shared" si="1696"/>
        <v/>
      </c>
      <c r="AC2216" t="str">
        <f t="shared" si="1697"/>
        <v/>
      </c>
      <c r="AD2216" t="str">
        <f t="shared" si="1698"/>
        <v/>
      </c>
      <c r="AE2216" t="str">
        <f t="shared" si="1699"/>
        <v/>
      </c>
      <c r="BF2216" t="str">
        <f t="shared" si="1700"/>
        <v/>
      </c>
      <c r="BG2216" t="str">
        <f t="shared" si="1701"/>
        <v/>
      </c>
      <c r="BH2216" t="str">
        <f t="shared" si="1702"/>
        <v/>
      </c>
      <c r="BI2216" t="str">
        <f t="shared" si="1703"/>
        <v/>
      </c>
      <c r="BJ2216" t="str">
        <f t="shared" si="1704"/>
        <v/>
      </c>
      <c r="BK2216" t="str">
        <f t="shared" si="1705"/>
        <v/>
      </c>
      <c r="BL2216" t="str">
        <f t="shared" si="1706"/>
        <v/>
      </c>
      <c r="BM2216" t="str">
        <f t="shared" si="1707"/>
        <v/>
      </c>
      <c r="BN2216" t="str">
        <f t="shared" si="1708"/>
        <v/>
      </c>
      <c r="BO2216" t="str">
        <f t="shared" si="1709"/>
        <v/>
      </c>
      <c r="BP2216" t="str">
        <f t="shared" si="1710"/>
        <v/>
      </c>
      <c r="BQ2216" t="str">
        <f t="shared" si="1711"/>
        <v/>
      </c>
      <c r="BR2216" t="str">
        <f t="shared" si="1712"/>
        <v/>
      </c>
      <c r="BS2216" t="str">
        <f t="shared" si="1713"/>
        <v/>
      </c>
      <c r="BT2216" t="str">
        <f t="shared" si="1714"/>
        <v/>
      </c>
    </row>
    <row r="2217" spans="20:72" x14ac:dyDescent="0.25">
      <c r="T2217" t="str">
        <f t="shared" si="1690"/>
        <v/>
      </c>
      <c r="U2217" t="str">
        <f t="shared" si="1691"/>
        <v/>
      </c>
      <c r="V2217" t="str">
        <f t="shared" si="1692"/>
        <v/>
      </c>
      <c r="W2217" t="str">
        <f>IF(TRIM(INDEX(connections!$A:$A,ROW()))="","",TRIM(INDEX(connections!$A:$A,ROW())))</f>
        <v/>
      </c>
      <c r="X2217" t="str">
        <f>IF($W2217="","",TRIM(INDEX(connections!$B:$B,ROW())))</f>
        <v/>
      </c>
      <c r="Y2217" t="str">
        <f t="shared" si="1693"/>
        <v/>
      </c>
      <c r="Z2217" t="str">
        <f t="shared" si="1694"/>
        <v/>
      </c>
      <c r="AA2217" t="str">
        <f t="shared" si="1695"/>
        <v/>
      </c>
      <c r="AB2217" t="str">
        <f t="shared" si="1696"/>
        <v/>
      </c>
      <c r="AC2217" t="str">
        <f t="shared" si="1697"/>
        <v/>
      </c>
      <c r="AD2217" t="str">
        <f t="shared" si="1698"/>
        <v/>
      </c>
      <c r="AE2217" t="str">
        <f t="shared" si="1699"/>
        <v/>
      </c>
      <c r="BF2217" t="str">
        <f t="shared" si="1700"/>
        <v/>
      </c>
      <c r="BG2217" t="str">
        <f t="shared" si="1701"/>
        <v/>
      </c>
      <c r="BH2217" t="str">
        <f t="shared" si="1702"/>
        <v/>
      </c>
      <c r="BI2217" t="str">
        <f t="shared" si="1703"/>
        <v/>
      </c>
      <c r="BJ2217" t="str">
        <f t="shared" si="1704"/>
        <v/>
      </c>
      <c r="BK2217" t="str">
        <f t="shared" si="1705"/>
        <v/>
      </c>
      <c r="BL2217" t="str">
        <f t="shared" si="1706"/>
        <v/>
      </c>
      <c r="BM2217" t="str">
        <f t="shared" si="1707"/>
        <v/>
      </c>
      <c r="BN2217" t="str">
        <f t="shared" si="1708"/>
        <v/>
      </c>
      <c r="BO2217" t="str">
        <f t="shared" si="1709"/>
        <v/>
      </c>
      <c r="BP2217" t="str">
        <f t="shared" si="1710"/>
        <v/>
      </c>
      <c r="BQ2217" t="str">
        <f t="shared" si="1711"/>
        <v/>
      </c>
      <c r="BR2217" t="str">
        <f t="shared" si="1712"/>
        <v/>
      </c>
      <c r="BS2217" t="str">
        <f t="shared" si="1713"/>
        <v/>
      </c>
      <c r="BT2217" t="str">
        <f t="shared" si="1714"/>
        <v/>
      </c>
    </row>
    <row r="2218" spans="20:72" x14ac:dyDescent="0.25">
      <c r="T2218" t="str">
        <f t="shared" si="1690"/>
        <v/>
      </c>
      <c r="U2218" t="str">
        <f t="shared" si="1691"/>
        <v/>
      </c>
      <c r="V2218" t="str">
        <f t="shared" si="1692"/>
        <v/>
      </c>
      <c r="W2218" t="str">
        <f>IF(TRIM(INDEX(connections!$A:$A,ROW()))="","",TRIM(INDEX(connections!$A:$A,ROW())))</f>
        <v/>
      </c>
      <c r="X2218" t="str">
        <f>IF($W2218="","",TRIM(INDEX(connections!$B:$B,ROW())))</f>
        <v/>
      </c>
      <c r="Y2218" t="str">
        <f t="shared" si="1693"/>
        <v/>
      </c>
      <c r="Z2218" t="str">
        <f t="shared" si="1694"/>
        <v/>
      </c>
      <c r="AA2218" t="str">
        <f t="shared" si="1695"/>
        <v/>
      </c>
      <c r="AB2218" t="str">
        <f t="shared" si="1696"/>
        <v/>
      </c>
      <c r="AC2218" t="str">
        <f t="shared" si="1697"/>
        <v/>
      </c>
      <c r="AD2218" t="str">
        <f t="shared" si="1698"/>
        <v/>
      </c>
      <c r="AE2218" t="str">
        <f t="shared" si="1699"/>
        <v/>
      </c>
      <c r="BF2218" t="str">
        <f t="shared" si="1700"/>
        <v/>
      </c>
      <c r="BG2218" t="str">
        <f t="shared" si="1701"/>
        <v/>
      </c>
      <c r="BH2218" t="str">
        <f t="shared" si="1702"/>
        <v/>
      </c>
      <c r="BI2218" t="str">
        <f t="shared" si="1703"/>
        <v/>
      </c>
      <c r="BJ2218" t="str">
        <f t="shared" si="1704"/>
        <v/>
      </c>
      <c r="BK2218" t="str">
        <f t="shared" si="1705"/>
        <v/>
      </c>
      <c r="BL2218" t="str">
        <f t="shared" si="1706"/>
        <v/>
      </c>
      <c r="BM2218" t="str">
        <f t="shared" si="1707"/>
        <v/>
      </c>
      <c r="BN2218" t="str">
        <f t="shared" si="1708"/>
        <v/>
      </c>
      <c r="BO2218" t="str">
        <f t="shared" si="1709"/>
        <v/>
      </c>
      <c r="BP2218" t="str">
        <f t="shared" si="1710"/>
        <v/>
      </c>
      <c r="BQ2218" t="str">
        <f t="shared" si="1711"/>
        <v/>
      </c>
      <c r="BR2218" t="str">
        <f t="shared" si="1712"/>
        <v/>
      </c>
      <c r="BS2218" t="str">
        <f t="shared" si="1713"/>
        <v/>
      </c>
      <c r="BT2218" t="str">
        <f t="shared" si="1714"/>
        <v/>
      </c>
    </row>
    <row r="2219" spans="20:72" x14ac:dyDescent="0.25">
      <c r="T2219" t="str">
        <f t="shared" si="1690"/>
        <v/>
      </c>
      <c r="U2219" t="str">
        <f t="shared" si="1691"/>
        <v/>
      </c>
      <c r="V2219" t="str">
        <f t="shared" si="1692"/>
        <v/>
      </c>
      <c r="W2219" t="str">
        <f>IF(TRIM(INDEX(connections!$A:$A,ROW()))="","",TRIM(INDEX(connections!$A:$A,ROW())))</f>
        <v/>
      </c>
      <c r="X2219" t="str">
        <f>IF($W2219="","",TRIM(INDEX(connections!$B:$B,ROW())))</f>
        <v/>
      </c>
      <c r="Y2219" t="str">
        <f t="shared" si="1693"/>
        <v/>
      </c>
      <c r="Z2219" t="str">
        <f t="shared" si="1694"/>
        <v/>
      </c>
      <c r="AA2219" t="str">
        <f t="shared" si="1695"/>
        <v/>
      </c>
      <c r="AB2219" t="str">
        <f t="shared" si="1696"/>
        <v/>
      </c>
      <c r="AC2219" t="str">
        <f t="shared" si="1697"/>
        <v/>
      </c>
      <c r="AD2219" t="str">
        <f t="shared" si="1698"/>
        <v/>
      </c>
      <c r="AE2219" t="str">
        <f t="shared" si="1699"/>
        <v/>
      </c>
      <c r="BF2219" t="str">
        <f t="shared" si="1700"/>
        <v/>
      </c>
      <c r="BG2219" t="str">
        <f t="shared" si="1701"/>
        <v/>
      </c>
      <c r="BH2219" t="str">
        <f t="shared" si="1702"/>
        <v/>
      </c>
      <c r="BI2219" t="str">
        <f t="shared" si="1703"/>
        <v/>
      </c>
      <c r="BJ2219" t="str">
        <f t="shared" si="1704"/>
        <v/>
      </c>
      <c r="BK2219" t="str">
        <f t="shared" si="1705"/>
        <v/>
      </c>
      <c r="BL2219" t="str">
        <f t="shared" si="1706"/>
        <v/>
      </c>
      <c r="BM2219" t="str">
        <f t="shared" si="1707"/>
        <v/>
      </c>
      <c r="BN2219" t="str">
        <f t="shared" si="1708"/>
        <v/>
      </c>
      <c r="BO2219" t="str">
        <f t="shared" si="1709"/>
        <v/>
      </c>
      <c r="BP2219" t="str">
        <f t="shared" si="1710"/>
        <v/>
      </c>
      <c r="BQ2219" t="str">
        <f t="shared" si="1711"/>
        <v/>
      </c>
      <c r="BR2219" t="str">
        <f t="shared" si="1712"/>
        <v/>
      </c>
      <c r="BS2219" t="str">
        <f t="shared" si="1713"/>
        <v/>
      </c>
      <c r="BT2219" t="str">
        <f t="shared" si="1714"/>
        <v/>
      </c>
    </row>
    <row r="2220" spans="20:72" x14ac:dyDescent="0.25">
      <c r="T2220" t="str">
        <f t="shared" si="1690"/>
        <v/>
      </c>
      <c r="U2220" t="str">
        <f t="shared" si="1691"/>
        <v/>
      </c>
      <c r="V2220" t="str">
        <f t="shared" si="1692"/>
        <v/>
      </c>
      <c r="W2220" t="str">
        <f>IF(TRIM(INDEX(connections!$A:$A,ROW()))="","",TRIM(INDEX(connections!$A:$A,ROW())))</f>
        <v/>
      </c>
      <c r="X2220" t="str">
        <f>IF($W2220="","",TRIM(INDEX(connections!$B:$B,ROW())))</f>
        <v/>
      </c>
      <c r="Y2220" t="str">
        <f t="shared" si="1693"/>
        <v/>
      </c>
      <c r="Z2220" t="str">
        <f t="shared" si="1694"/>
        <v/>
      </c>
      <c r="AA2220" t="str">
        <f t="shared" si="1695"/>
        <v/>
      </c>
      <c r="AB2220" t="str">
        <f t="shared" si="1696"/>
        <v/>
      </c>
      <c r="AC2220" t="str">
        <f t="shared" si="1697"/>
        <v/>
      </c>
      <c r="AD2220" t="str">
        <f t="shared" si="1698"/>
        <v/>
      </c>
      <c r="AE2220" t="str">
        <f t="shared" si="1699"/>
        <v/>
      </c>
      <c r="BF2220" t="str">
        <f t="shared" si="1700"/>
        <v/>
      </c>
      <c r="BG2220" t="str">
        <f t="shared" si="1701"/>
        <v/>
      </c>
      <c r="BH2220" t="str">
        <f t="shared" si="1702"/>
        <v/>
      </c>
      <c r="BI2220" t="str">
        <f t="shared" si="1703"/>
        <v/>
      </c>
      <c r="BJ2220" t="str">
        <f t="shared" si="1704"/>
        <v/>
      </c>
      <c r="BK2220" t="str">
        <f t="shared" si="1705"/>
        <v/>
      </c>
      <c r="BL2220" t="str">
        <f t="shared" si="1706"/>
        <v/>
      </c>
      <c r="BM2220" t="str">
        <f t="shared" si="1707"/>
        <v/>
      </c>
      <c r="BN2220" t="str">
        <f t="shared" si="1708"/>
        <v/>
      </c>
      <c r="BO2220" t="str">
        <f t="shared" si="1709"/>
        <v/>
      </c>
      <c r="BP2220" t="str">
        <f t="shared" si="1710"/>
        <v/>
      </c>
      <c r="BQ2220" t="str">
        <f t="shared" si="1711"/>
        <v/>
      </c>
      <c r="BR2220" t="str">
        <f t="shared" si="1712"/>
        <v/>
      </c>
      <c r="BS2220" t="str">
        <f t="shared" si="1713"/>
        <v/>
      </c>
      <c r="BT2220" t="str">
        <f t="shared" si="1714"/>
        <v/>
      </c>
    </row>
    <row r="2221" spans="20:72" x14ac:dyDescent="0.25">
      <c r="T2221" t="str">
        <f t="shared" si="1690"/>
        <v/>
      </c>
      <c r="U2221" t="str">
        <f t="shared" si="1691"/>
        <v/>
      </c>
      <c r="V2221" t="str">
        <f t="shared" si="1692"/>
        <v/>
      </c>
      <c r="W2221" t="str">
        <f>IF(TRIM(INDEX(connections!$A:$A,ROW()))="","",TRIM(INDEX(connections!$A:$A,ROW())))</f>
        <v/>
      </c>
      <c r="X2221" t="str">
        <f>IF($W2221="","",TRIM(INDEX(connections!$B:$B,ROW())))</f>
        <v/>
      </c>
      <c r="Y2221" t="str">
        <f t="shared" si="1693"/>
        <v/>
      </c>
      <c r="Z2221" t="str">
        <f t="shared" si="1694"/>
        <v/>
      </c>
      <c r="AA2221" t="str">
        <f t="shared" si="1695"/>
        <v/>
      </c>
      <c r="AB2221" t="str">
        <f t="shared" si="1696"/>
        <v/>
      </c>
      <c r="AC2221" t="str">
        <f t="shared" si="1697"/>
        <v/>
      </c>
      <c r="AD2221" t="str">
        <f t="shared" si="1698"/>
        <v/>
      </c>
      <c r="AE2221" t="str">
        <f t="shared" si="1699"/>
        <v/>
      </c>
      <c r="BF2221" t="str">
        <f t="shared" si="1700"/>
        <v/>
      </c>
      <c r="BG2221" t="str">
        <f t="shared" si="1701"/>
        <v/>
      </c>
      <c r="BH2221" t="str">
        <f t="shared" si="1702"/>
        <v/>
      </c>
      <c r="BI2221" t="str">
        <f t="shared" si="1703"/>
        <v/>
      </c>
      <c r="BJ2221" t="str">
        <f t="shared" si="1704"/>
        <v/>
      </c>
      <c r="BK2221" t="str">
        <f t="shared" si="1705"/>
        <v/>
      </c>
      <c r="BL2221" t="str">
        <f t="shared" si="1706"/>
        <v/>
      </c>
      <c r="BM2221" t="str">
        <f t="shared" si="1707"/>
        <v/>
      </c>
      <c r="BN2221" t="str">
        <f t="shared" si="1708"/>
        <v/>
      </c>
      <c r="BO2221" t="str">
        <f t="shared" si="1709"/>
        <v/>
      </c>
      <c r="BP2221" t="str">
        <f t="shared" si="1710"/>
        <v/>
      </c>
      <c r="BQ2221" t="str">
        <f t="shared" si="1711"/>
        <v/>
      </c>
      <c r="BR2221" t="str">
        <f t="shared" si="1712"/>
        <v/>
      </c>
      <c r="BS2221" t="str">
        <f t="shared" si="1713"/>
        <v/>
      </c>
      <c r="BT2221" t="str">
        <f t="shared" si="1714"/>
        <v/>
      </c>
    </row>
    <row r="2222" spans="20:72" x14ac:dyDescent="0.25">
      <c r="T2222" t="str">
        <f t="shared" si="1690"/>
        <v/>
      </c>
      <c r="U2222" t="str">
        <f t="shared" si="1691"/>
        <v/>
      </c>
      <c r="V2222" t="str">
        <f t="shared" si="1692"/>
        <v/>
      </c>
      <c r="W2222" t="str">
        <f>IF(TRIM(INDEX(connections!$A:$A,ROW()))="","",TRIM(INDEX(connections!$A:$A,ROW())))</f>
        <v/>
      </c>
      <c r="X2222" t="str">
        <f>IF($W2222="","",TRIM(INDEX(connections!$B:$B,ROW())))</f>
        <v/>
      </c>
      <c r="Y2222" t="str">
        <f t="shared" si="1693"/>
        <v/>
      </c>
      <c r="Z2222" t="str">
        <f t="shared" si="1694"/>
        <v/>
      </c>
      <c r="AA2222" t="str">
        <f t="shared" si="1695"/>
        <v/>
      </c>
      <c r="AB2222" t="str">
        <f t="shared" si="1696"/>
        <v/>
      </c>
      <c r="AC2222" t="str">
        <f t="shared" si="1697"/>
        <v/>
      </c>
      <c r="AD2222" t="str">
        <f t="shared" si="1698"/>
        <v/>
      </c>
      <c r="AE2222" t="str">
        <f t="shared" si="1699"/>
        <v/>
      </c>
      <c r="BF2222" t="str">
        <f t="shared" si="1700"/>
        <v/>
      </c>
      <c r="BG2222" t="str">
        <f t="shared" si="1701"/>
        <v/>
      </c>
      <c r="BH2222" t="str">
        <f t="shared" si="1702"/>
        <v/>
      </c>
      <c r="BI2222" t="str">
        <f t="shared" si="1703"/>
        <v/>
      </c>
      <c r="BJ2222" t="str">
        <f t="shared" si="1704"/>
        <v/>
      </c>
      <c r="BK2222" t="str">
        <f t="shared" si="1705"/>
        <v/>
      </c>
      <c r="BL2222" t="str">
        <f t="shared" si="1706"/>
        <v/>
      </c>
      <c r="BM2222" t="str">
        <f t="shared" si="1707"/>
        <v/>
      </c>
      <c r="BN2222" t="str">
        <f t="shared" si="1708"/>
        <v/>
      </c>
      <c r="BO2222" t="str">
        <f t="shared" si="1709"/>
        <v/>
      </c>
      <c r="BP2222" t="str">
        <f t="shared" si="1710"/>
        <v/>
      </c>
      <c r="BQ2222" t="str">
        <f t="shared" si="1711"/>
        <v/>
      </c>
      <c r="BR2222" t="str">
        <f t="shared" si="1712"/>
        <v/>
      </c>
      <c r="BS2222" t="str">
        <f t="shared" si="1713"/>
        <v/>
      </c>
      <c r="BT2222" t="str">
        <f t="shared" si="1714"/>
        <v/>
      </c>
    </row>
    <row r="2223" spans="20:72" x14ac:dyDescent="0.25">
      <c r="T2223" t="str">
        <f t="shared" si="1690"/>
        <v/>
      </c>
      <c r="U2223" t="str">
        <f t="shared" si="1691"/>
        <v/>
      </c>
      <c r="V2223" t="str">
        <f t="shared" si="1692"/>
        <v/>
      </c>
      <c r="W2223" t="str">
        <f>IF(TRIM(INDEX(connections!$A:$A,ROW()))="","",TRIM(INDEX(connections!$A:$A,ROW())))</f>
        <v/>
      </c>
      <c r="X2223" t="str">
        <f>IF($W2223="","",TRIM(INDEX(connections!$B:$B,ROW())))</f>
        <v/>
      </c>
      <c r="Y2223" t="str">
        <f t="shared" si="1693"/>
        <v/>
      </c>
      <c r="Z2223" t="str">
        <f t="shared" si="1694"/>
        <v/>
      </c>
      <c r="AA2223" t="str">
        <f t="shared" si="1695"/>
        <v/>
      </c>
      <c r="AB2223" t="str">
        <f t="shared" si="1696"/>
        <v/>
      </c>
      <c r="AC2223" t="str">
        <f t="shared" si="1697"/>
        <v/>
      </c>
      <c r="AD2223" t="str">
        <f t="shared" si="1698"/>
        <v/>
      </c>
      <c r="AE2223" t="str">
        <f t="shared" si="1699"/>
        <v/>
      </c>
      <c r="BF2223" t="str">
        <f t="shared" si="1700"/>
        <v/>
      </c>
      <c r="BG2223" t="str">
        <f t="shared" si="1701"/>
        <v/>
      </c>
      <c r="BH2223" t="str">
        <f t="shared" si="1702"/>
        <v/>
      </c>
      <c r="BI2223" t="str">
        <f t="shared" si="1703"/>
        <v/>
      </c>
      <c r="BJ2223" t="str">
        <f t="shared" si="1704"/>
        <v/>
      </c>
      <c r="BK2223" t="str">
        <f t="shared" si="1705"/>
        <v/>
      </c>
      <c r="BL2223" t="str">
        <f t="shared" si="1706"/>
        <v/>
      </c>
      <c r="BM2223" t="str">
        <f t="shared" si="1707"/>
        <v/>
      </c>
      <c r="BN2223" t="str">
        <f t="shared" si="1708"/>
        <v/>
      </c>
      <c r="BO2223" t="str">
        <f t="shared" si="1709"/>
        <v/>
      </c>
      <c r="BP2223" t="str">
        <f t="shared" si="1710"/>
        <v/>
      </c>
      <c r="BQ2223" t="str">
        <f t="shared" si="1711"/>
        <v/>
      </c>
      <c r="BR2223" t="str">
        <f t="shared" si="1712"/>
        <v/>
      </c>
      <c r="BS2223" t="str">
        <f t="shared" si="1713"/>
        <v/>
      </c>
      <c r="BT2223" t="str">
        <f t="shared" si="1714"/>
        <v/>
      </c>
    </row>
    <row r="2224" spans="20:72" x14ac:dyDescent="0.25">
      <c r="T2224" t="str">
        <f t="shared" si="1690"/>
        <v/>
      </c>
      <c r="U2224" t="str">
        <f t="shared" si="1691"/>
        <v/>
      </c>
      <c r="V2224" t="str">
        <f t="shared" si="1692"/>
        <v/>
      </c>
      <c r="W2224" t="str">
        <f>IF(TRIM(INDEX(connections!$A:$A,ROW()))="","",TRIM(INDEX(connections!$A:$A,ROW())))</f>
        <v/>
      </c>
      <c r="X2224" t="str">
        <f>IF($W2224="","",TRIM(INDEX(connections!$B:$B,ROW())))</f>
        <v/>
      </c>
      <c r="Y2224" t="str">
        <f t="shared" si="1693"/>
        <v/>
      </c>
      <c r="Z2224" t="str">
        <f t="shared" si="1694"/>
        <v/>
      </c>
      <c r="AA2224" t="str">
        <f t="shared" si="1695"/>
        <v/>
      </c>
      <c r="AB2224" t="str">
        <f t="shared" si="1696"/>
        <v/>
      </c>
      <c r="AC2224" t="str">
        <f t="shared" si="1697"/>
        <v/>
      </c>
      <c r="AD2224" t="str">
        <f t="shared" si="1698"/>
        <v/>
      </c>
      <c r="AE2224" t="str">
        <f t="shared" si="1699"/>
        <v/>
      </c>
      <c r="BF2224" t="str">
        <f t="shared" si="1700"/>
        <v/>
      </c>
      <c r="BG2224" t="str">
        <f t="shared" si="1701"/>
        <v/>
      </c>
      <c r="BH2224" t="str">
        <f t="shared" si="1702"/>
        <v/>
      </c>
      <c r="BI2224" t="str">
        <f t="shared" si="1703"/>
        <v/>
      </c>
      <c r="BJ2224" t="str">
        <f t="shared" si="1704"/>
        <v/>
      </c>
      <c r="BK2224" t="str">
        <f t="shared" si="1705"/>
        <v/>
      </c>
      <c r="BL2224" t="str">
        <f t="shared" si="1706"/>
        <v/>
      </c>
      <c r="BM2224" t="str">
        <f t="shared" si="1707"/>
        <v/>
      </c>
      <c r="BN2224" t="str">
        <f t="shared" si="1708"/>
        <v/>
      </c>
      <c r="BO2224" t="str">
        <f t="shared" si="1709"/>
        <v/>
      </c>
      <c r="BP2224" t="str">
        <f t="shared" si="1710"/>
        <v/>
      </c>
      <c r="BQ2224" t="str">
        <f t="shared" si="1711"/>
        <v/>
      </c>
      <c r="BR2224" t="str">
        <f t="shared" si="1712"/>
        <v/>
      </c>
      <c r="BS2224" t="str">
        <f t="shared" si="1713"/>
        <v/>
      </c>
      <c r="BT2224" t="str">
        <f t="shared" si="1714"/>
        <v/>
      </c>
    </row>
    <row r="2225" spans="20:72" x14ac:dyDescent="0.25">
      <c r="T2225" t="str">
        <f t="shared" si="1690"/>
        <v/>
      </c>
      <c r="U2225" t="str">
        <f t="shared" si="1691"/>
        <v/>
      </c>
      <c r="V2225" t="str">
        <f t="shared" si="1692"/>
        <v/>
      </c>
      <c r="W2225" t="str">
        <f>IF(TRIM(INDEX(connections!$A:$A,ROW()))="","",TRIM(INDEX(connections!$A:$A,ROW())))</f>
        <v/>
      </c>
      <c r="X2225" t="str">
        <f>IF($W2225="","",TRIM(INDEX(connections!$B:$B,ROW())))</f>
        <v/>
      </c>
      <c r="Y2225" t="str">
        <f t="shared" si="1693"/>
        <v/>
      </c>
      <c r="Z2225" t="str">
        <f t="shared" si="1694"/>
        <v/>
      </c>
      <c r="AA2225" t="str">
        <f t="shared" si="1695"/>
        <v/>
      </c>
      <c r="AB2225" t="str">
        <f t="shared" si="1696"/>
        <v/>
      </c>
      <c r="AC2225" t="str">
        <f t="shared" si="1697"/>
        <v/>
      </c>
      <c r="AD2225" t="str">
        <f t="shared" si="1698"/>
        <v/>
      </c>
      <c r="AE2225" t="str">
        <f t="shared" si="1699"/>
        <v/>
      </c>
      <c r="BF2225" t="str">
        <f t="shared" si="1700"/>
        <v/>
      </c>
      <c r="BG2225" t="str">
        <f t="shared" si="1701"/>
        <v/>
      </c>
      <c r="BH2225" t="str">
        <f t="shared" si="1702"/>
        <v/>
      </c>
      <c r="BI2225" t="str">
        <f t="shared" si="1703"/>
        <v/>
      </c>
      <c r="BJ2225" t="str">
        <f t="shared" si="1704"/>
        <v/>
      </c>
      <c r="BK2225" t="str">
        <f t="shared" si="1705"/>
        <v/>
      </c>
      <c r="BL2225" t="str">
        <f t="shared" si="1706"/>
        <v/>
      </c>
      <c r="BM2225" t="str">
        <f t="shared" si="1707"/>
        <v/>
      </c>
      <c r="BN2225" t="str">
        <f t="shared" si="1708"/>
        <v/>
      </c>
      <c r="BO2225" t="str">
        <f t="shared" si="1709"/>
        <v/>
      </c>
      <c r="BP2225" t="str">
        <f t="shared" si="1710"/>
        <v/>
      </c>
      <c r="BQ2225" t="str">
        <f t="shared" si="1711"/>
        <v/>
      </c>
      <c r="BR2225" t="str">
        <f t="shared" si="1712"/>
        <v/>
      </c>
      <c r="BS2225" t="str">
        <f t="shared" si="1713"/>
        <v/>
      </c>
      <c r="BT2225" t="str">
        <f t="shared" si="1714"/>
        <v/>
      </c>
    </row>
    <row r="2226" spans="20:72" x14ac:dyDescent="0.25">
      <c r="T2226" t="str">
        <f t="shared" si="1690"/>
        <v/>
      </c>
      <c r="U2226" t="str">
        <f t="shared" si="1691"/>
        <v/>
      </c>
      <c r="V2226" t="str">
        <f t="shared" si="1692"/>
        <v/>
      </c>
      <c r="W2226" t="str">
        <f>IF(TRIM(INDEX(connections!$A:$A,ROW()))="","",TRIM(INDEX(connections!$A:$A,ROW())))</f>
        <v/>
      </c>
      <c r="X2226" t="str">
        <f>IF($W2226="","",TRIM(INDEX(connections!$B:$B,ROW())))</f>
        <v/>
      </c>
      <c r="Y2226" t="str">
        <f t="shared" si="1693"/>
        <v/>
      </c>
      <c r="Z2226" t="str">
        <f t="shared" si="1694"/>
        <v/>
      </c>
      <c r="AA2226" t="str">
        <f t="shared" si="1695"/>
        <v/>
      </c>
      <c r="AB2226" t="str">
        <f t="shared" si="1696"/>
        <v/>
      </c>
      <c r="AC2226" t="str">
        <f t="shared" si="1697"/>
        <v/>
      </c>
      <c r="AD2226" t="str">
        <f t="shared" si="1698"/>
        <v/>
      </c>
      <c r="AE2226" t="str">
        <f t="shared" si="1699"/>
        <v/>
      </c>
      <c r="BF2226" t="str">
        <f t="shared" si="1700"/>
        <v/>
      </c>
      <c r="BG2226" t="str">
        <f t="shared" si="1701"/>
        <v/>
      </c>
      <c r="BH2226" t="str">
        <f t="shared" si="1702"/>
        <v/>
      </c>
      <c r="BI2226" t="str">
        <f t="shared" si="1703"/>
        <v/>
      </c>
      <c r="BJ2226" t="str">
        <f t="shared" si="1704"/>
        <v/>
      </c>
      <c r="BK2226" t="str">
        <f t="shared" si="1705"/>
        <v/>
      </c>
      <c r="BL2226" t="str">
        <f t="shared" si="1706"/>
        <v/>
      </c>
      <c r="BM2226" t="str">
        <f t="shared" si="1707"/>
        <v/>
      </c>
      <c r="BN2226" t="str">
        <f t="shared" si="1708"/>
        <v/>
      </c>
      <c r="BO2226" t="str">
        <f t="shared" si="1709"/>
        <v/>
      </c>
      <c r="BP2226" t="str">
        <f t="shared" si="1710"/>
        <v/>
      </c>
      <c r="BQ2226" t="str">
        <f t="shared" si="1711"/>
        <v/>
      </c>
      <c r="BR2226" t="str">
        <f t="shared" si="1712"/>
        <v/>
      </c>
      <c r="BS2226" t="str">
        <f t="shared" si="1713"/>
        <v/>
      </c>
      <c r="BT2226" t="str">
        <f t="shared" si="1714"/>
        <v/>
      </c>
    </row>
    <row r="2227" spans="20:72" x14ac:dyDescent="0.25">
      <c r="T2227" t="str">
        <f t="shared" si="1690"/>
        <v/>
      </c>
      <c r="U2227" t="str">
        <f t="shared" si="1691"/>
        <v/>
      </c>
      <c r="V2227" t="str">
        <f t="shared" si="1692"/>
        <v/>
      </c>
      <c r="W2227" t="str">
        <f>IF(TRIM(INDEX(connections!$A:$A,ROW()))="","",TRIM(INDEX(connections!$A:$A,ROW())))</f>
        <v/>
      </c>
      <c r="X2227" t="str">
        <f>IF($W2227="","",TRIM(INDEX(connections!$B:$B,ROW())))</f>
        <v/>
      </c>
      <c r="Y2227" t="str">
        <f t="shared" si="1693"/>
        <v/>
      </c>
      <c r="Z2227" t="str">
        <f t="shared" si="1694"/>
        <v/>
      </c>
      <c r="AA2227" t="str">
        <f t="shared" si="1695"/>
        <v/>
      </c>
      <c r="AB2227" t="str">
        <f t="shared" si="1696"/>
        <v/>
      </c>
      <c r="AC2227" t="str">
        <f t="shared" si="1697"/>
        <v/>
      </c>
      <c r="AD2227" t="str">
        <f t="shared" si="1698"/>
        <v/>
      </c>
      <c r="AE2227" t="str">
        <f t="shared" si="1699"/>
        <v/>
      </c>
      <c r="BF2227" t="str">
        <f t="shared" si="1700"/>
        <v/>
      </c>
      <c r="BG2227" t="str">
        <f t="shared" si="1701"/>
        <v/>
      </c>
      <c r="BH2227" t="str">
        <f t="shared" si="1702"/>
        <v/>
      </c>
      <c r="BI2227" t="str">
        <f t="shared" si="1703"/>
        <v/>
      </c>
      <c r="BJ2227" t="str">
        <f t="shared" si="1704"/>
        <v/>
      </c>
      <c r="BK2227" t="str">
        <f t="shared" si="1705"/>
        <v/>
      </c>
      <c r="BL2227" t="str">
        <f t="shared" si="1706"/>
        <v/>
      </c>
      <c r="BM2227" t="str">
        <f t="shared" si="1707"/>
        <v/>
      </c>
      <c r="BN2227" t="str">
        <f t="shared" si="1708"/>
        <v/>
      </c>
      <c r="BO2227" t="str">
        <f t="shared" si="1709"/>
        <v/>
      </c>
      <c r="BP2227" t="str">
        <f t="shared" si="1710"/>
        <v/>
      </c>
      <c r="BQ2227" t="str">
        <f t="shared" si="1711"/>
        <v/>
      </c>
      <c r="BR2227" t="str">
        <f t="shared" si="1712"/>
        <v/>
      </c>
      <c r="BS2227" t="str">
        <f t="shared" si="1713"/>
        <v/>
      </c>
      <c r="BT2227" t="str">
        <f t="shared" si="1714"/>
        <v/>
      </c>
    </row>
    <row r="2228" spans="20:72" x14ac:dyDescent="0.25">
      <c r="T2228" t="str">
        <f t="shared" si="1690"/>
        <v/>
      </c>
      <c r="U2228" t="str">
        <f t="shared" si="1691"/>
        <v/>
      </c>
      <c r="V2228" t="str">
        <f t="shared" si="1692"/>
        <v/>
      </c>
      <c r="W2228" t="str">
        <f>IF(TRIM(INDEX(connections!$A:$A,ROW()))="","",TRIM(INDEX(connections!$A:$A,ROW())))</f>
        <v/>
      </c>
      <c r="X2228" t="str">
        <f>IF($W2228="","",TRIM(INDEX(connections!$B:$B,ROW())))</f>
        <v/>
      </c>
      <c r="Y2228" t="str">
        <f t="shared" si="1693"/>
        <v/>
      </c>
      <c r="Z2228" t="str">
        <f t="shared" si="1694"/>
        <v/>
      </c>
      <c r="AA2228" t="str">
        <f t="shared" si="1695"/>
        <v/>
      </c>
      <c r="AB2228" t="str">
        <f t="shared" si="1696"/>
        <v/>
      </c>
      <c r="AC2228" t="str">
        <f t="shared" si="1697"/>
        <v/>
      </c>
      <c r="AD2228" t="str">
        <f t="shared" si="1698"/>
        <v/>
      </c>
      <c r="AE2228" t="str">
        <f t="shared" si="1699"/>
        <v/>
      </c>
      <c r="BF2228" t="str">
        <f t="shared" si="1700"/>
        <v/>
      </c>
      <c r="BG2228" t="str">
        <f t="shared" si="1701"/>
        <v/>
      </c>
      <c r="BH2228" t="str">
        <f t="shared" si="1702"/>
        <v/>
      </c>
      <c r="BI2228" t="str">
        <f t="shared" si="1703"/>
        <v/>
      </c>
      <c r="BJ2228" t="str">
        <f t="shared" si="1704"/>
        <v/>
      </c>
      <c r="BK2228" t="str">
        <f t="shared" si="1705"/>
        <v/>
      </c>
      <c r="BL2228" t="str">
        <f t="shared" si="1706"/>
        <v/>
      </c>
      <c r="BM2228" t="str">
        <f t="shared" si="1707"/>
        <v/>
      </c>
      <c r="BN2228" t="str">
        <f t="shared" si="1708"/>
        <v/>
      </c>
      <c r="BO2228" t="str">
        <f t="shared" si="1709"/>
        <v/>
      </c>
      <c r="BP2228" t="str">
        <f t="shared" si="1710"/>
        <v/>
      </c>
      <c r="BQ2228" t="str">
        <f t="shared" si="1711"/>
        <v/>
      </c>
      <c r="BR2228" t="str">
        <f t="shared" si="1712"/>
        <v/>
      </c>
      <c r="BS2228" t="str">
        <f t="shared" si="1713"/>
        <v/>
      </c>
      <c r="BT2228" t="str">
        <f t="shared" si="1714"/>
        <v/>
      </c>
    </row>
    <row r="2229" spans="20:72" x14ac:dyDescent="0.25">
      <c r="T2229" t="str">
        <f t="shared" si="1690"/>
        <v/>
      </c>
      <c r="U2229" t="str">
        <f t="shared" si="1691"/>
        <v/>
      </c>
      <c r="V2229" t="str">
        <f t="shared" si="1692"/>
        <v/>
      </c>
      <c r="W2229" t="str">
        <f>IF(TRIM(INDEX(connections!$A:$A,ROW()))="","",TRIM(INDEX(connections!$A:$A,ROW())))</f>
        <v/>
      </c>
      <c r="X2229" t="str">
        <f>IF($W2229="","",TRIM(INDEX(connections!$B:$B,ROW())))</f>
        <v/>
      </c>
      <c r="Y2229" t="str">
        <f t="shared" si="1693"/>
        <v/>
      </c>
      <c r="Z2229" t="str">
        <f t="shared" si="1694"/>
        <v/>
      </c>
      <c r="AA2229" t="str">
        <f t="shared" si="1695"/>
        <v/>
      </c>
      <c r="AB2229" t="str">
        <f t="shared" si="1696"/>
        <v/>
      </c>
      <c r="AC2229" t="str">
        <f t="shared" si="1697"/>
        <v/>
      </c>
      <c r="AD2229" t="str">
        <f t="shared" si="1698"/>
        <v/>
      </c>
      <c r="AE2229" t="str">
        <f t="shared" si="1699"/>
        <v/>
      </c>
      <c r="BF2229" t="str">
        <f t="shared" si="1700"/>
        <v/>
      </c>
      <c r="BG2229" t="str">
        <f t="shared" si="1701"/>
        <v/>
      </c>
      <c r="BH2229" t="str">
        <f t="shared" si="1702"/>
        <v/>
      </c>
      <c r="BI2229" t="str">
        <f t="shared" si="1703"/>
        <v/>
      </c>
      <c r="BJ2229" t="str">
        <f t="shared" si="1704"/>
        <v/>
      </c>
      <c r="BK2229" t="str">
        <f t="shared" si="1705"/>
        <v/>
      </c>
      <c r="BL2229" t="str">
        <f t="shared" si="1706"/>
        <v/>
      </c>
      <c r="BM2229" t="str">
        <f t="shared" si="1707"/>
        <v/>
      </c>
      <c r="BN2229" t="str">
        <f t="shared" si="1708"/>
        <v/>
      </c>
      <c r="BO2229" t="str">
        <f t="shared" si="1709"/>
        <v/>
      </c>
      <c r="BP2229" t="str">
        <f t="shared" si="1710"/>
        <v/>
      </c>
      <c r="BQ2229" t="str">
        <f t="shared" si="1711"/>
        <v/>
      </c>
      <c r="BR2229" t="str">
        <f t="shared" si="1712"/>
        <v/>
      </c>
      <c r="BS2229" t="str">
        <f t="shared" si="1713"/>
        <v/>
      </c>
      <c r="BT2229" t="str">
        <f t="shared" si="1714"/>
        <v/>
      </c>
    </row>
    <row r="2230" spans="20:72" x14ac:dyDescent="0.25">
      <c r="T2230" t="str">
        <f t="shared" si="1690"/>
        <v/>
      </c>
      <c r="U2230" t="str">
        <f t="shared" si="1691"/>
        <v/>
      </c>
      <c r="V2230" t="str">
        <f t="shared" si="1692"/>
        <v/>
      </c>
      <c r="W2230" t="str">
        <f>IF(TRIM(INDEX(connections!$A:$A,ROW()))="","",TRIM(INDEX(connections!$A:$A,ROW())))</f>
        <v/>
      </c>
      <c r="X2230" t="str">
        <f>IF($W2230="","",TRIM(INDEX(connections!$B:$B,ROW())))</f>
        <v/>
      </c>
      <c r="Y2230" t="str">
        <f t="shared" si="1693"/>
        <v/>
      </c>
      <c r="Z2230" t="str">
        <f t="shared" si="1694"/>
        <v/>
      </c>
      <c r="AA2230" t="str">
        <f t="shared" si="1695"/>
        <v/>
      </c>
      <c r="AB2230" t="str">
        <f t="shared" si="1696"/>
        <v/>
      </c>
      <c r="AC2230" t="str">
        <f t="shared" si="1697"/>
        <v/>
      </c>
      <c r="AD2230" t="str">
        <f t="shared" si="1698"/>
        <v/>
      </c>
      <c r="AE2230" t="str">
        <f t="shared" si="1699"/>
        <v/>
      </c>
      <c r="BF2230" t="str">
        <f t="shared" si="1700"/>
        <v/>
      </c>
      <c r="BG2230" t="str">
        <f t="shared" si="1701"/>
        <v/>
      </c>
      <c r="BH2230" t="str">
        <f t="shared" si="1702"/>
        <v/>
      </c>
      <c r="BI2230" t="str">
        <f t="shared" si="1703"/>
        <v/>
      </c>
      <c r="BJ2230" t="str">
        <f t="shared" si="1704"/>
        <v/>
      </c>
      <c r="BK2230" t="str">
        <f t="shared" si="1705"/>
        <v/>
      </c>
      <c r="BL2230" t="str">
        <f t="shared" si="1706"/>
        <v/>
      </c>
      <c r="BM2230" t="str">
        <f t="shared" si="1707"/>
        <v/>
      </c>
      <c r="BN2230" t="str">
        <f t="shared" si="1708"/>
        <v/>
      </c>
      <c r="BO2230" t="str">
        <f t="shared" si="1709"/>
        <v/>
      </c>
      <c r="BP2230" t="str">
        <f t="shared" si="1710"/>
        <v/>
      </c>
      <c r="BQ2230" t="str">
        <f t="shared" si="1711"/>
        <v/>
      </c>
      <c r="BR2230" t="str">
        <f t="shared" si="1712"/>
        <v/>
      </c>
      <c r="BS2230" t="str">
        <f t="shared" si="1713"/>
        <v/>
      </c>
      <c r="BT2230" t="str">
        <f t="shared" si="1714"/>
        <v/>
      </c>
    </row>
    <row r="2231" spans="20:72" x14ac:dyDescent="0.25">
      <c r="T2231" t="str">
        <f t="shared" si="1690"/>
        <v/>
      </c>
      <c r="U2231" t="str">
        <f t="shared" si="1691"/>
        <v/>
      </c>
      <c r="V2231" t="str">
        <f t="shared" si="1692"/>
        <v/>
      </c>
      <c r="W2231" t="str">
        <f>IF(TRIM(INDEX(connections!$A:$A,ROW()))="","",TRIM(INDEX(connections!$A:$A,ROW())))</f>
        <v/>
      </c>
      <c r="X2231" t="str">
        <f>IF($W2231="","",TRIM(INDEX(connections!$B:$B,ROW())))</f>
        <v/>
      </c>
      <c r="Y2231" t="str">
        <f t="shared" si="1693"/>
        <v/>
      </c>
      <c r="Z2231" t="str">
        <f t="shared" si="1694"/>
        <v/>
      </c>
      <c r="AA2231" t="str">
        <f t="shared" si="1695"/>
        <v/>
      </c>
      <c r="AB2231" t="str">
        <f t="shared" si="1696"/>
        <v/>
      </c>
      <c r="AC2231" t="str">
        <f t="shared" si="1697"/>
        <v/>
      </c>
      <c r="AD2231" t="str">
        <f t="shared" si="1698"/>
        <v/>
      </c>
      <c r="AE2231" t="str">
        <f t="shared" si="1699"/>
        <v/>
      </c>
      <c r="BF2231" t="str">
        <f t="shared" si="1700"/>
        <v/>
      </c>
      <c r="BG2231" t="str">
        <f t="shared" si="1701"/>
        <v/>
      </c>
      <c r="BH2231" t="str">
        <f t="shared" si="1702"/>
        <v/>
      </c>
      <c r="BI2231" t="str">
        <f t="shared" si="1703"/>
        <v/>
      </c>
      <c r="BJ2231" t="str">
        <f t="shared" si="1704"/>
        <v/>
      </c>
      <c r="BK2231" t="str">
        <f t="shared" si="1705"/>
        <v/>
      </c>
      <c r="BL2231" t="str">
        <f t="shared" si="1706"/>
        <v/>
      </c>
      <c r="BM2231" t="str">
        <f t="shared" si="1707"/>
        <v/>
      </c>
      <c r="BN2231" t="str">
        <f t="shared" si="1708"/>
        <v/>
      </c>
      <c r="BO2231" t="str">
        <f t="shared" si="1709"/>
        <v/>
      </c>
      <c r="BP2231" t="str">
        <f t="shared" si="1710"/>
        <v/>
      </c>
      <c r="BQ2231" t="str">
        <f t="shared" si="1711"/>
        <v/>
      </c>
      <c r="BR2231" t="str">
        <f t="shared" si="1712"/>
        <v/>
      </c>
      <c r="BS2231" t="str">
        <f t="shared" si="1713"/>
        <v/>
      </c>
      <c r="BT2231" t="str">
        <f t="shared" si="1714"/>
        <v/>
      </c>
    </row>
    <row r="2232" spans="20:72" x14ac:dyDescent="0.25">
      <c r="T2232" t="str">
        <f t="shared" si="1690"/>
        <v/>
      </c>
      <c r="U2232" t="str">
        <f t="shared" si="1691"/>
        <v/>
      </c>
      <c r="V2232" t="str">
        <f t="shared" si="1692"/>
        <v/>
      </c>
      <c r="W2232" t="str">
        <f>IF(TRIM(INDEX(connections!$A:$A,ROW()))="","",TRIM(INDEX(connections!$A:$A,ROW())))</f>
        <v/>
      </c>
      <c r="X2232" t="str">
        <f>IF($W2232="","",TRIM(INDEX(connections!$B:$B,ROW())))</f>
        <v/>
      </c>
      <c r="Y2232" t="str">
        <f t="shared" si="1693"/>
        <v/>
      </c>
      <c r="Z2232" t="str">
        <f t="shared" si="1694"/>
        <v/>
      </c>
      <c r="AA2232" t="str">
        <f t="shared" si="1695"/>
        <v/>
      </c>
      <c r="AB2232" t="str">
        <f t="shared" si="1696"/>
        <v/>
      </c>
      <c r="AC2232" t="str">
        <f t="shared" si="1697"/>
        <v/>
      </c>
      <c r="AD2232" t="str">
        <f t="shared" si="1698"/>
        <v/>
      </c>
      <c r="AE2232" t="str">
        <f t="shared" si="1699"/>
        <v/>
      </c>
      <c r="BF2232" t="str">
        <f t="shared" si="1700"/>
        <v/>
      </c>
      <c r="BG2232" t="str">
        <f t="shared" si="1701"/>
        <v/>
      </c>
      <c r="BH2232" t="str">
        <f t="shared" si="1702"/>
        <v/>
      </c>
      <c r="BI2232" t="str">
        <f t="shared" si="1703"/>
        <v/>
      </c>
      <c r="BJ2232" t="str">
        <f t="shared" si="1704"/>
        <v/>
      </c>
      <c r="BK2232" t="str">
        <f t="shared" si="1705"/>
        <v/>
      </c>
      <c r="BL2232" t="str">
        <f t="shared" si="1706"/>
        <v/>
      </c>
      <c r="BM2232" t="str">
        <f t="shared" si="1707"/>
        <v/>
      </c>
      <c r="BN2232" t="str">
        <f t="shared" si="1708"/>
        <v/>
      </c>
      <c r="BO2232" t="str">
        <f t="shared" si="1709"/>
        <v/>
      </c>
      <c r="BP2232" t="str">
        <f t="shared" si="1710"/>
        <v/>
      </c>
      <c r="BQ2232" t="str">
        <f t="shared" si="1711"/>
        <v/>
      </c>
      <c r="BR2232" t="str">
        <f t="shared" si="1712"/>
        <v/>
      </c>
      <c r="BS2232" t="str">
        <f t="shared" si="1713"/>
        <v/>
      </c>
      <c r="BT2232" t="str">
        <f t="shared" si="1714"/>
        <v/>
      </c>
    </row>
    <row r="2233" spans="20:72" x14ac:dyDescent="0.25">
      <c r="T2233" t="str">
        <f t="shared" si="1690"/>
        <v/>
      </c>
      <c r="U2233" t="str">
        <f t="shared" si="1691"/>
        <v/>
      </c>
      <c r="V2233" t="str">
        <f t="shared" si="1692"/>
        <v/>
      </c>
      <c r="W2233" t="str">
        <f>IF(TRIM(INDEX(connections!$A:$A,ROW()))="","",TRIM(INDEX(connections!$A:$A,ROW())))</f>
        <v/>
      </c>
      <c r="X2233" t="str">
        <f>IF($W2233="","",TRIM(INDEX(connections!$B:$B,ROW())))</f>
        <v/>
      </c>
      <c r="Y2233" t="str">
        <f t="shared" si="1693"/>
        <v/>
      </c>
      <c r="Z2233" t="str">
        <f t="shared" si="1694"/>
        <v/>
      </c>
      <c r="AA2233" t="str">
        <f t="shared" si="1695"/>
        <v/>
      </c>
      <c r="AB2233" t="str">
        <f t="shared" si="1696"/>
        <v/>
      </c>
      <c r="AC2233" t="str">
        <f t="shared" si="1697"/>
        <v/>
      </c>
      <c r="AD2233" t="str">
        <f t="shared" si="1698"/>
        <v/>
      </c>
      <c r="AE2233" t="str">
        <f t="shared" si="1699"/>
        <v/>
      </c>
      <c r="BF2233" t="str">
        <f t="shared" si="1700"/>
        <v/>
      </c>
      <c r="BG2233" t="str">
        <f t="shared" si="1701"/>
        <v/>
      </c>
      <c r="BH2233" t="str">
        <f t="shared" si="1702"/>
        <v/>
      </c>
      <c r="BI2233" t="str">
        <f t="shared" si="1703"/>
        <v/>
      </c>
      <c r="BJ2233" t="str">
        <f t="shared" si="1704"/>
        <v/>
      </c>
      <c r="BK2233" t="str">
        <f t="shared" si="1705"/>
        <v/>
      </c>
      <c r="BL2233" t="str">
        <f t="shared" si="1706"/>
        <v/>
      </c>
      <c r="BM2233" t="str">
        <f t="shared" si="1707"/>
        <v/>
      </c>
      <c r="BN2233" t="str">
        <f t="shared" si="1708"/>
        <v/>
      </c>
      <c r="BO2233" t="str">
        <f t="shared" si="1709"/>
        <v/>
      </c>
      <c r="BP2233" t="str">
        <f t="shared" si="1710"/>
        <v/>
      </c>
      <c r="BQ2233" t="str">
        <f t="shared" si="1711"/>
        <v/>
      </c>
      <c r="BR2233" t="str">
        <f t="shared" si="1712"/>
        <v/>
      </c>
      <c r="BS2233" t="str">
        <f t="shared" si="1713"/>
        <v/>
      </c>
      <c r="BT2233" t="str">
        <f t="shared" si="1714"/>
        <v/>
      </c>
    </row>
    <row r="2234" spans="20:72" x14ac:dyDescent="0.25">
      <c r="T2234" t="str">
        <f t="shared" si="1690"/>
        <v/>
      </c>
      <c r="U2234" t="str">
        <f t="shared" si="1691"/>
        <v/>
      </c>
      <c r="V2234" t="str">
        <f t="shared" si="1692"/>
        <v/>
      </c>
      <c r="W2234" t="str">
        <f>IF(TRIM(INDEX(connections!$A:$A,ROW()))="","",TRIM(INDEX(connections!$A:$A,ROW())))</f>
        <v/>
      </c>
      <c r="X2234" t="str">
        <f>IF($W2234="","",TRIM(INDEX(connections!$B:$B,ROW())))</f>
        <v/>
      </c>
      <c r="Y2234" t="str">
        <f t="shared" si="1693"/>
        <v/>
      </c>
      <c r="Z2234" t="str">
        <f t="shared" si="1694"/>
        <v/>
      </c>
      <c r="AA2234" t="str">
        <f t="shared" si="1695"/>
        <v/>
      </c>
      <c r="AB2234" t="str">
        <f t="shared" si="1696"/>
        <v/>
      </c>
      <c r="AC2234" t="str">
        <f t="shared" si="1697"/>
        <v/>
      </c>
      <c r="AD2234" t="str">
        <f t="shared" si="1698"/>
        <v/>
      </c>
      <c r="AE2234" t="str">
        <f t="shared" si="1699"/>
        <v/>
      </c>
      <c r="BF2234" t="str">
        <f t="shared" si="1700"/>
        <v/>
      </c>
      <c r="BG2234" t="str">
        <f t="shared" si="1701"/>
        <v/>
      </c>
      <c r="BH2234" t="str">
        <f t="shared" si="1702"/>
        <v/>
      </c>
      <c r="BI2234" t="str">
        <f t="shared" si="1703"/>
        <v/>
      </c>
      <c r="BJ2234" t="str">
        <f t="shared" si="1704"/>
        <v/>
      </c>
      <c r="BK2234" t="str">
        <f t="shared" si="1705"/>
        <v/>
      </c>
      <c r="BL2234" t="str">
        <f t="shared" si="1706"/>
        <v/>
      </c>
      <c r="BM2234" t="str">
        <f t="shared" si="1707"/>
        <v/>
      </c>
      <c r="BN2234" t="str">
        <f t="shared" si="1708"/>
        <v/>
      </c>
      <c r="BO2234" t="str">
        <f t="shared" si="1709"/>
        <v/>
      </c>
      <c r="BP2234" t="str">
        <f t="shared" si="1710"/>
        <v/>
      </c>
      <c r="BQ2234" t="str">
        <f t="shared" si="1711"/>
        <v/>
      </c>
      <c r="BR2234" t="str">
        <f t="shared" si="1712"/>
        <v/>
      </c>
      <c r="BS2234" t="str">
        <f t="shared" si="1713"/>
        <v/>
      </c>
      <c r="BT2234" t="str">
        <f t="shared" si="1714"/>
        <v/>
      </c>
    </row>
    <row r="2235" spans="20:72" x14ac:dyDescent="0.25">
      <c r="T2235" t="str">
        <f t="shared" si="1690"/>
        <v/>
      </c>
      <c r="U2235" t="str">
        <f t="shared" si="1691"/>
        <v/>
      </c>
      <c r="V2235" t="str">
        <f t="shared" si="1692"/>
        <v/>
      </c>
      <c r="W2235" t="str">
        <f>IF(TRIM(INDEX(connections!$A:$A,ROW()))="","",TRIM(INDEX(connections!$A:$A,ROW())))</f>
        <v/>
      </c>
      <c r="X2235" t="str">
        <f>IF($W2235="","",TRIM(INDEX(connections!$B:$B,ROW())))</f>
        <v/>
      </c>
      <c r="Y2235" t="str">
        <f t="shared" si="1693"/>
        <v/>
      </c>
      <c r="Z2235" t="str">
        <f t="shared" si="1694"/>
        <v/>
      </c>
      <c r="AA2235" t="str">
        <f t="shared" si="1695"/>
        <v/>
      </c>
      <c r="AB2235" t="str">
        <f t="shared" si="1696"/>
        <v/>
      </c>
      <c r="AC2235" t="str">
        <f t="shared" si="1697"/>
        <v/>
      </c>
      <c r="AD2235" t="str">
        <f t="shared" si="1698"/>
        <v/>
      </c>
      <c r="AE2235" t="str">
        <f t="shared" si="1699"/>
        <v/>
      </c>
      <c r="BF2235" t="str">
        <f t="shared" si="1700"/>
        <v/>
      </c>
      <c r="BG2235" t="str">
        <f t="shared" si="1701"/>
        <v/>
      </c>
      <c r="BH2235" t="str">
        <f t="shared" si="1702"/>
        <v/>
      </c>
      <c r="BI2235" t="str">
        <f t="shared" si="1703"/>
        <v/>
      </c>
      <c r="BJ2235" t="str">
        <f t="shared" si="1704"/>
        <v/>
      </c>
      <c r="BK2235" t="str">
        <f t="shared" si="1705"/>
        <v/>
      </c>
      <c r="BL2235" t="str">
        <f t="shared" si="1706"/>
        <v/>
      </c>
      <c r="BM2235" t="str">
        <f t="shared" si="1707"/>
        <v/>
      </c>
      <c r="BN2235" t="str">
        <f t="shared" si="1708"/>
        <v/>
      </c>
      <c r="BO2235" t="str">
        <f t="shared" si="1709"/>
        <v/>
      </c>
      <c r="BP2235" t="str">
        <f t="shared" si="1710"/>
        <v/>
      </c>
      <c r="BQ2235" t="str">
        <f t="shared" si="1711"/>
        <v/>
      </c>
      <c r="BR2235" t="str">
        <f t="shared" si="1712"/>
        <v/>
      </c>
      <c r="BS2235" t="str">
        <f t="shared" si="1713"/>
        <v/>
      </c>
      <c r="BT2235" t="str">
        <f t="shared" si="1714"/>
        <v/>
      </c>
    </row>
    <row r="2236" spans="20:72" x14ac:dyDescent="0.25">
      <c r="T2236" t="str">
        <f t="shared" si="1690"/>
        <v/>
      </c>
      <c r="U2236" t="str">
        <f t="shared" si="1691"/>
        <v/>
      </c>
      <c r="V2236" t="str">
        <f t="shared" si="1692"/>
        <v/>
      </c>
      <c r="W2236" t="str">
        <f>IF(TRIM(INDEX(connections!$A:$A,ROW()))="","",TRIM(INDEX(connections!$A:$A,ROW())))</f>
        <v/>
      </c>
      <c r="X2236" t="str">
        <f>IF($W2236="","",TRIM(INDEX(connections!$B:$B,ROW())))</f>
        <v/>
      </c>
      <c r="Y2236" t="str">
        <f t="shared" si="1693"/>
        <v/>
      </c>
      <c r="Z2236" t="str">
        <f t="shared" si="1694"/>
        <v/>
      </c>
      <c r="AA2236" t="str">
        <f t="shared" si="1695"/>
        <v/>
      </c>
      <c r="AB2236" t="str">
        <f t="shared" si="1696"/>
        <v/>
      </c>
      <c r="AC2236" t="str">
        <f t="shared" si="1697"/>
        <v/>
      </c>
      <c r="AD2236" t="str">
        <f t="shared" si="1698"/>
        <v/>
      </c>
      <c r="AE2236" t="str">
        <f t="shared" si="1699"/>
        <v/>
      </c>
      <c r="BF2236" t="str">
        <f t="shared" si="1700"/>
        <v/>
      </c>
      <c r="BG2236" t="str">
        <f t="shared" si="1701"/>
        <v/>
      </c>
      <c r="BH2236" t="str">
        <f t="shared" si="1702"/>
        <v/>
      </c>
      <c r="BI2236" t="str">
        <f t="shared" si="1703"/>
        <v/>
      </c>
      <c r="BJ2236" t="str">
        <f t="shared" si="1704"/>
        <v/>
      </c>
      <c r="BK2236" t="str">
        <f t="shared" si="1705"/>
        <v/>
      </c>
      <c r="BL2236" t="str">
        <f t="shared" si="1706"/>
        <v/>
      </c>
      <c r="BM2236" t="str">
        <f t="shared" si="1707"/>
        <v/>
      </c>
      <c r="BN2236" t="str">
        <f t="shared" si="1708"/>
        <v/>
      </c>
      <c r="BO2236" t="str">
        <f t="shared" si="1709"/>
        <v/>
      </c>
      <c r="BP2236" t="str">
        <f t="shared" si="1710"/>
        <v/>
      </c>
      <c r="BQ2236" t="str">
        <f t="shared" si="1711"/>
        <v/>
      </c>
      <c r="BR2236" t="str">
        <f t="shared" si="1712"/>
        <v/>
      </c>
      <c r="BS2236" t="str">
        <f t="shared" si="1713"/>
        <v/>
      </c>
      <c r="BT2236" t="str">
        <f t="shared" si="1714"/>
        <v/>
      </c>
    </row>
    <row r="2237" spans="20:72" x14ac:dyDescent="0.25">
      <c r="T2237" t="str">
        <f t="shared" si="1690"/>
        <v/>
      </c>
      <c r="U2237" t="str">
        <f t="shared" si="1691"/>
        <v/>
      </c>
      <c r="V2237" t="str">
        <f t="shared" si="1692"/>
        <v/>
      </c>
      <c r="W2237" t="str">
        <f>IF(TRIM(INDEX(connections!$A:$A,ROW()))="","",TRIM(INDEX(connections!$A:$A,ROW())))</f>
        <v/>
      </c>
      <c r="X2237" t="str">
        <f>IF($W2237="","",TRIM(INDEX(connections!$B:$B,ROW())))</f>
        <v/>
      </c>
      <c r="Y2237" t="str">
        <f t="shared" si="1693"/>
        <v/>
      </c>
      <c r="Z2237" t="str">
        <f t="shared" si="1694"/>
        <v/>
      </c>
      <c r="AA2237" t="str">
        <f t="shared" si="1695"/>
        <v/>
      </c>
      <c r="AB2237" t="str">
        <f t="shared" si="1696"/>
        <v/>
      </c>
      <c r="AC2237" t="str">
        <f t="shared" si="1697"/>
        <v/>
      </c>
      <c r="AD2237" t="str">
        <f t="shared" si="1698"/>
        <v/>
      </c>
      <c r="AE2237" t="str">
        <f t="shared" si="1699"/>
        <v/>
      </c>
      <c r="BF2237" t="str">
        <f t="shared" si="1700"/>
        <v/>
      </c>
      <c r="BG2237" t="str">
        <f t="shared" si="1701"/>
        <v/>
      </c>
      <c r="BH2237" t="str">
        <f t="shared" si="1702"/>
        <v/>
      </c>
      <c r="BI2237" t="str">
        <f t="shared" si="1703"/>
        <v/>
      </c>
      <c r="BJ2237" t="str">
        <f t="shared" si="1704"/>
        <v/>
      </c>
      <c r="BK2237" t="str">
        <f t="shared" si="1705"/>
        <v/>
      </c>
      <c r="BL2237" t="str">
        <f t="shared" si="1706"/>
        <v/>
      </c>
      <c r="BM2237" t="str">
        <f t="shared" si="1707"/>
        <v/>
      </c>
      <c r="BN2237" t="str">
        <f t="shared" si="1708"/>
        <v/>
      </c>
      <c r="BO2237" t="str">
        <f t="shared" si="1709"/>
        <v/>
      </c>
      <c r="BP2237" t="str">
        <f t="shared" si="1710"/>
        <v/>
      </c>
      <c r="BQ2237" t="str">
        <f t="shared" si="1711"/>
        <v/>
      </c>
      <c r="BR2237" t="str">
        <f t="shared" si="1712"/>
        <v/>
      </c>
      <c r="BS2237" t="str">
        <f t="shared" si="1713"/>
        <v/>
      </c>
      <c r="BT2237" t="str">
        <f t="shared" si="1714"/>
        <v/>
      </c>
    </row>
    <row r="2238" spans="20:72" x14ac:dyDescent="0.25">
      <c r="T2238" t="str">
        <f t="shared" si="1690"/>
        <v/>
      </c>
      <c r="U2238" t="str">
        <f t="shared" si="1691"/>
        <v/>
      </c>
      <c r="V2238" t="str">
        <f t="shared" si="1692"/>
        <v/>
      </c>
      <c r="W2238" t="str">
        <f>IF(TRIM(INDEX(connections!$A:$A,ROW()))="","",TRIM(INDEX(connections!$A:$A,ROW())))</f>
        <v/>
      </c>
      <c r="X2238" t="str">
        <f>IF($W2238="","",TRIM(INDEX(connections!$B:$B,ROW())))</f>
        <v/>
      </c>
      <c r="Y2238" t="str">
        <f t="shared" si="1693"/>
        <v/>
      </c>
      <c r="Z2238" t="str">
        <f t="shared" si="1694"/>
        <v/>
      </c>
      <c r="AA2238" t="str">
        <f t="shared" si="1695"/>
        <v/>
      </c>
      <c r="AB2238" t="str">
        <f t="shared" si="1696"/>
        <v/>
      </c>
      <c r="AC2238" t="str">
        <f t="shared" si="1697"/>
        <v/>
      </c>
      <c r="AD2238" t="str">
        <f t="shared" si="1698"/>
        <v/>
      </c>
      <c r="AE2238" t="str">
        <f t="shared" si="1699"/>
        <v/>
      </c>
      <c r="BF2238" t="str">
        <f t="shared" si="1700"/>
        <v/>
      </c>
      <c r="BG2238" t="str">
        <f t="shared" si="1701"/>
        <v/>
      </c>
      <c r="BH2238" t="str">
        <f t="shared" si="1702"/>
        <v/>
      </c>
      <c r="BI2238" t="str">
        <f t="shared" si="1703"/>
        <v/>
      </c>
      <c r="BJ2238" t="str">
        <f t="shared" si="1704"/>
        <v/>
      </c>
      <c r="BK2238" t="str">
        <f t="shared" si="1705"/>
        <v/>
      </c>
      <c r="BL2238" t="str">
        <f t="shared" si="1706"/>
        <v/>
      </c>
      <c r="BM2238" t="str">
        <f t="shared" si="1707"/>
        <v/>
      </c>
      <c r="BN2238" t="str">
        <f t="shared" si="1708"/>
        <v/>
      </c>
      <c r="BO2238" t="str">
        <f t="shared" si="1709"/>
        <v/>
      </c>
      <c r="BP2238" t="str">
        <f t="shared" si="1710"/>
        <v/>
      </c>
      <c r="BQ2238" t="str">
        <f t="shared" si="1711"/>
        <v/>
      </c>
      <c r="BR2238" t="str">
        <f t="shared" si="1712"/>
        <v/>
      </c>
      <c r="BS2238" t="str">
        <f t="shared" si="1713"/>
        <v/>
      </c>
      <c r="BT2238" t="str">
        <f t="shared" si="1714"/>
        <v/>
      </c>
    </row>
    <row r="2239" spans="20:72" x14ac:dyDescent="0.25">
      <c r="T2239" t="str">
        <f t="shared" si="1690"/>
        <v/>
      </c>
      <c r="U2239" t="str">
        <f t="shared" si="1691"/>
        <v/>
      </c>
      <c r="V2239" t="str">
        <f t="shared" si="1692"/>
        <v/>
      </c>
      <c r="W2239" t="str">
        <f>IF(TRIM(INDEX(connections!$A:$A,ROW()))="","",TRIM(INDEX(connections!$A:$A,ROW())))</f>
        <v/>
      </c>
      <c r="X2239" t="str">
        <f>IF($W2239="","",TRIM(INDEX(connections!$B:$B,ROW())))</f>
        <v/>
      </c>
      <c r="Y2239" t="str">
        <f t="shared" si="1693"/>
        <v/>
      </c>
      <c r="Z2239" t="str">
        <f t="shared" si="1694"/>
        <v/>
      </c>
      <c r="AA2239" t="str">
        <f t="shared" si="1695"/>
        <v/>
      </c>
      <c r="AB2239" t="str">
        <f t="shared" si="1696"/>
        <v/>
      </c>
      <c r="AC2239" t="str">
        <f t="shared" si="1697"/>
        <v/>
      </c>
      <c r="AD2239" t="str">
        <f t="shared" si="1698"/>
        <v/>
      </c>
      <c r="AE2239" t="str">
        <f t="shared" si="1699"/>
        <v/>
      </c>
      <c r="BF2239" t="str">
        <f t="shared" si="1700"/>
        <v/>
      </c>
      <c r="BG2239" t="str">
        <f t="shared" si="1701"/>
        <v/>
      </c>
      <c r="BH2239" t="str">
        <f t="shared" si="1702"/>
        <v/>
      </c>
      <c r="BI2239" t="str">
        <f t="shared" si="1703"/>
        <v/>
      </c>
      <c r="BJ2239" t="str">
        <f t="shared" si="1704"/>
        <v/>
      </c>
      <c r="BK2239" t="str">
        <f t="shared" si="1705"/>
        <v/>
      </c>
      <c r="BL2239" t="str">
        <f t="shared" si="1706"/>
        <v/>
      </c>
      <c r="BM2239" t="str">
        <f t="shared" si="1707"/>
        <v/>
      </c>
      <c r="BN2239" t="str">
        <f t="shared" si="1708"/>
        <v/>
      </c>
      <c r="BO2239" t="str">
        <f t="shared" si="1709"/>
        <v/>
      </c>
      <c r="BP2239" t="str">
        <f t="shared" si="1710"/>
        <v/>
      </c>
      <c r="BQ2239" t="str">
        <f t="shared" si="1711"/>
        <v/>
      </c>
      <c r="BR2239" t="str">
        <f t="shared" si="1712"/>
        <v/>
      </c>
      <c r="BS2239" t="str">
        <f t="shared" si="1713"/>
        <v/>
      </c>
      <c r="BT2239" t="str">
        <f t="shared" si="1714"/>
        <v/>
      </c>
    </row>
    <row r="2240" spans="20:72" x14ac:dyDescent="0.25">
      <c r="T2240" t="str">
        <f t="shared" si="1690"/>
        <v/>
      </c>
      <c r="U2240" t="str">
        <f t="shared" si="1691"/>
        <v/>
      </c>
      <c r="V2240" t="str">
        <f t="shared" si="1692"/>
        <v/>
      </c>
      <c r="W2240" t="str">
        <f>IF(TRIM(INDEX(connections!$A:$A,ROW()))="","",TRIM(INDEX(connections!$A:$A,ROW())))</f>
        <v/>
      </c>
      <c r="X2240" t="str">
        <f>IF($W2240="","",TRIM(INDEX(connections!$B:$B,ROW())))</f>
        <v/>
      </c>
      <c r="Y2240" t="str">
        <f t="shared" si="1693"/>
        <v/>
      </c>
      <c r="Z2240" t="str">
        <f t="shared" si="1694"/>
        <v/>
      </c>
      <c r="AA2240" t="str">
        <f t="shared" si="1695"/>
        <v/>
      </c>
      <c r="AB2240" t="str">
        <f t="shared" si="1696"/>
        <v/>
      </c>
      <c r="AC2240" t="str">
        <f t="shared" si="1697"/>
        <v/>
      </c>
      <c r="AD2240" t="str">
        <f t="shared" si="1698"/>
        <v/>
      </c>
      <c r="AE2240" t="str">
        <f t="shared" si="1699"/>
        <v/>
      </c>
      <c r="BF2240" t="str">
        <f t="shared" si="1700"/>
        <v/>
      </c>
      <c r="BG2240" t="str">
        <f t="shared" si="1701"/>
        <v/>
      </c>
      <c r="BH2240" t="str">
        <f t="shared" si="1702"/>
        <v/>
      </c>
      <c r="BI2240" t="str">
        <f t="shared" si="1703"/>
        <v/>
      </c>
      <c r="BJ2240" t="str">
        <f t="shared" si="1704"/>
        <v/>
      </c>
      <c r="BK2240" t="str">
        <f t="shared" si="1705"/>
        <v/>
      </c>
      <c r="BL2240" t="str">
        <f t="shared" si="1706"/>
        <v/>
      </c>
      <c r="BM2240" t="str">
        <f t="shared" si="1707"/>
        <v/>
      </c>
      <c r="BN2240" t="str">
        <f t="shared" si="1708"/>
        <v/>
      </c>
      <c r="BO2240" t="str">
        <f t="shared" si="1709"/>
        <v/>
      </c>
      <c r="BP2240" t="str">
        <f t="shared" si="1710"/>
        <v/>
      </c>
      <c r="BQ2240" t="str">
        <f t="shared" si="1711"/>
        <v/>
      </c>
      <c r="BR2240" t="str">
        <f t="shared" si="1712"/>
        <v/>
      </c>
      <c r="BS2240" t="str">
        <f t="shared" si="1713"/>
        <v/>
      </c>
      <c r="BT2240" t="str">
        <f t="shared" si="1714"/>
        <v/>
      </c>
    </row>
    <row r="2241" spans="20:72" x14ac:dyDescent="0.25">
      <c r="T2241" t="str">
        <f t="shared" si="1690"/>
        <v/>
      </c>
      <c r="U2241" t="str">
        <f t="shared" si="1691"/>
        <v/>
      </c>
      <c r="V2241" t="str">
        <f t="shared" si="1692"/>
        <v/>
      </c>
      <c r="W2241" t="str">
        <f>IF(TRIM(INDEX(connections!$A:$A,ROW()))="","",TRIM(INDEX(connections!$A:$A,ROW())))</f>
        <v/>
      </c>
      <c r="X2241" t="str">
        <f>IF($W2241="","",TRIM(INDEX(connections!$B:$B,ROW())))</f>
        <v/>
      </c>
      <c r="Y2241" t="str">
        <f t="shared" si="1693"/>
        <v/>
      </c>
      <c r="Z2241" t="str">
        <f t="shared" si="1694"/>
        <v/>
      </c>
      <c r="AA2241" t="str">
        <f t="shared" si="1695"/>
        <v/>
      </c>
      <c r="AB2241" t="str">
        <f t="shared" si="1696"/>
        <v/>
      </c>
      <c r="AC2241" t="str">
        <f t="shared" si="1697"/>
        <v/>
      </c>
      <c r="AD2241" t="str">
        <f t="shared" si="1698"/>
        <v/>
      </c>
      <c r="AE2241" t="str">
        <f t="shared" si="1699"/>
        <v/>
      </c>
      <c r="BF2241" t="str">
        <f t="shared" si="1700"/>
        <v/>
      </c>
      <c r="BG2241" t="str">
        <f t="shared" si="1701"/>
        <v/>
      </c>
      <c r="BH2241" t="str">
        <f t="shared" si="1702"/>
        <v/>
      </c>
      <c r="BI2241" t="str">
        <f t="shared" si="1703"/>
        <v/>
      </c>
      <c r="BJ2241" t="str">
        <f t="shared" si="1704"/>
        <v/>
      </c>
      <c r="BK2241" t="str">
        <f t="shared" si="1705"/>
        <v/>
      </c>
      <c r="BL2241" t="str">
        <f t="shared" si="1706"/>
        <v/>
      </c>
      <c r="BM2241" t="str">
        <f t="shared" si="1707"/>
        <v/>
      </c>
      <c r="BN2241" t="str">
        <f t="shared" si="1708"/>
        <v/>
      </c>
      <c r="BO2241" t="str">
        <f t="shared" si="1709"/>
        <v/>
      </c>
      <c r="BP2241" t="str">
        <f t="shared" si="1710"/>
        <v/>
      </c>
      <c r="BQ2241" t="str">
        <f t="shared" si="1711"/>
        <v/>
      </c>
      <c r="BR2241" t="str">
        <f t="shared" si="1712"/>
        <v/>
      </c>
      <c r="BS2241" t="str">
        <f t="shared" si="1713"/>
        <v/>
      </c>
      <c r="BT2241" t="str">
        <f t="shared" si="1714"/>
        <v/>
      </c>
    </row>
    <row r="2242" spans="20:72" x14ac:dyDescent="0.25">
      <c r="T2242" t="str">
        <f t="shared" ref="T2242:T2305" si="1715">IF($Y2242="","",INDEX($B$2:$B$1500,$Y2242))</f>
        <v/>
      </c>
      <c r="U2242" t="str">
        <f t="shared" ref="U2242:U2305" si="1716">IF($Z2242="","",INDEX($B$2:$B$1500,$Z2242))</f>
        <v/>
      </c>
      <c r="V2242" t="str">
        <f t="shared" ref="V2242:V2305" si="1717">IF(OR($T2242="",$U2242=""),"",$U2242-$T2242)</f>
        <v/>
      </c>
      <c r="W2242" t="str">
        <f>IF(TRIM(INDEX(connections!$A:$A,ROW()))="","",TRIM(INDEX(connections!$A:$A,ROW())))</f>
        <v/>
      </c>
      <c r="X2242" t="str">
        <f>IF($W2242="","",TRIM(INDEX(connections!$B:$B,ROW())))</f>
        <v/>
      </c>
      <c r="Y2242" t="str">
        <f t="shared" ref="Y2242:Y2305" si="1718">IF($W2242="","",IFERROR(MATCH($W2242,$A$2:$A$1500,0),""))</f>
        <v/>
      </c>
      <c r="Z2242" t="str">
        <f t="shared" ref="Z2242:Z2305" si="1719">IF($X2242="","",IFERROR(MATCH($X2242,$A$2:$A$1500,0),""))</f>
        <v/>
      </c>
      <c r="AA2242" t="str">
        <f t="shared" ref="AA2242:AA2305" si="1720">IF($Y2242="","",INDEX($P$2:$P$1500,$Y2242))</f>
        <v/>
      </c>
      <c r="AB2242" t="str">
        <f t="shared" ref="AB2242:AB2305" si="1721">IF($Z2242="","",INDEX($P$2:$P$1500,$Z2242))</f>
        <v/>
      </c>
      <c r="AC2242" t="str">
        <f t="shared" ref="AC2242:AC2305" si="1722">IF(AND($AA2242="Yes",$AB2242="Yes"),1,"")</f>
        <v/>
      </c>
      <c r="AD2242" t="str">
        <f t="shared" ref="AD2242:AD2305" si="1723">IF(OR($Y2242="",$Z2242=""),"",IF(INDEX($C$2:$C$1500,$Y2242)=INDEX($C$2:$C$1500,$Z2242),0,1))</f>
        <v/>
      </c>
      <c r="AE2242" t="str">
        <f t="shared" ref="AE2242:AE2305" si="1724">IF($AC2242&lt;&gt;1,"",IF(AND(INDEX($AG$2:$AG$1500,$Y2242)=1,INDEX($AG$2:$AG$1500,$Z2242)=1),1,""))</f>
        <v/>
      </c>
      <c r="BF2242" t="str">
        <f t="shared" ref="BF2242:BF2305" si="1725">IF($Z2242="","",INDEX($AO$2:$AO$1500,$Z2242))</f>
        <v/>
      </c>
      <c r="BG2242" t="str">
        <f t="shared" ref="BG2242:BG2305" si="1726">IF($Z2242="","",INDEX($AP$2:$AP$1500,$Z2242))</f>
        <v/>
      </c>
      <c r="BH2242" t="str">
        <f t="shared" ref="BH2242:BH2305" si="1727">IF($Z2242="","",INDEX($AQ$2:$AQ$1500,$Z2242))</f>
        <v/>
      </c>
      <c r="BI2242" t="str">
        <f t="shared" ref="BI2242:BI2305" si="1728">IF($Z2242="","",INDEX($AR$2:$AR$1500,$Z2242))</f>
        <v/>
      </c>
      <c r="BJ2242" t="str">
        <f t="shared" ref="BJ2242:BJ2305" si="1729">IF($Z2242="","",INDEX($AS$2:$AS$1500,$Z2242))</f>
        <v/>
      </c>
      <c r="BK2242" t="str">
        <f t="shared" ref="BK2242:BK2305" si="1730">IF($Z2242="","",INDEX($AT$2:$AT$1500,$Z2242))</f>
        <v/>
      </c>
      <c r="BL2242" t="str">
        <f t="shared" ref="BL2242:BL2305" si="1731">IF($Z2242="","",INDEX($AU$2:$AU$1500,$Z2242))</f>
        <v/>
      </c>
      <c r="BM2242" t="str">
        <f t="shared" ref="BM2242:BM2305" si="1732">IF($Z2242="","",INDEX($AV$2:$AV$1500,$Z2242))</f>
        <v/>
      </c>
      <c r="BN2242" t="str">
        <f t="shared" ref="BN2242:BN2305" si="1733">IF($Z2242="","",INDEX($AW$2:$AW$1500,$Z2242))</f>
        <v/>
      </c>
      <c r="BO2242" t="str">
        <f t="shared" ref="BO2242:BO2305" si="1734">IF($Z2242="","",INDEX($AX$2:$AX$1500,$Z2242))</f>
        <v/>
      </c>
      <c r="BP2242" t="str">
        <f t="shared" ref="BP2242:BP2305" si="1735">IF($Z2242="","",INDEX($AY$2:$AY$1500,$Z2242))</f>
        <v/>
      </c>
      <c r="BQ2242" t="str">
        <f t="shared" ref="BQ2242:BQ2305" si="1736">IF($Z2242="","",INDEX($AZ$2:$AZ$1500,$Z2242))</f>
        <v/>
      </c>
      <c r="BR2242" t="str">
        <f t="shared" ref="BR2242:BR2305" si="1737">IF($Z2242="","",INDEX($BA$2:$BA$1500,$Z2242))</f>
        <v/>
      </c>
      <c r="BS2242" t="str">
        <f t="shared" ref="BS2242:BS2305" si="1738">IF($Z2242="","",INDEX($BB$2:$BB$1500,$Z2242))</f>
        <v/>
      </c>
      <c r="BT2242" t="str">
        <f t="shared" ref="BT2242:BT2305" si="1739">IF($Z2242="","",INDEX($BC$2:$BC$1500,$Z2242))</f>
        <v/>
      </c>
    </row>
    <row r="2243" spans="20:72" x14ac:dyDescent="0.25">
      <c r="T2243" t="str">
        <f t="shared" si="1715"/>
        <v/>
      </c>
      <c r="U2243" t="str">
        <f t="shared" si="1716"/>
        <v/>
      </c>
      <c r="V2243" t="str">
        <f t="shared" si="1717"/>
        <v/>
      </c>
      <c r="W2243" t="str">
        <f>IF(TRIM(INDEX(connections!$A:$A,ROW()))="","",TRIM(INDEX(connections!$A:$A,ROW())))</f>
        <v/>
      </c>
      <c r="X2243" t="str">
        <f>IF($W2243="","",TRIM(INDEX(connections!$B:$B,ROW())))</f>
        <v/>
      </c>
      <c r="Y2243" t="str">
        <f t="shared" si="1718"/>
        <v/>
      </c>
      <c r="Z2243" t="str">
        <f t="shared" si="1719"/>
        <v/>
      </c>
      <c r="AA2243" t="str">
        <f t="shared" si="1720"/>
        <v/>
      </c>
      <c r="AB2243" t="str">
        <f t="shared" si="1721"/>
        <v/>
      </c>
      <c r="AC2243" t="str">
        <f t="shared" si="1722"/>
        <v/>
      </c>
      <c r="AD2243" t="str">
        <f t="shared" si="1723"/>
        <v/>
      </c>
      <c r="AE2243" t="str">
        <f t="shared" si="1724"/>
        <v/>
      </c>
      <c r="BF2243" t="str">
        <f t="shared" si="1725"/>
        <v/>
      </c>
      <c r="BG2243" t="str">
        <f t="shared" si="1726"/>
        <v/>
      </c>
      <c r="BH2243" t="str">
        <f t="shared" si="1727"/>
        <v/>
      </c>
      <c r="BI2243" t="str">
        <f t="shared" si="1728"/>
        <v/>
      </c>
      <c r="BJ2243" t="str">
        <f t="shared" si="1729"/>
        <v/>
      </c>
      <c r="BK2243" t="str">
        <f t="shared" si="1730"/>
        <v/>
      </c>
      <c r="BL2243" t="str">
        <f t="shared" si="1731"/>
        <v/>
      </c>
      <c r="BM2243" t="str">
        <f t="shared" si="1732"/>
        <v/>
      </c>
      <c r="BN2243" t="str">
        <f t="shared" si="1733"/>
        <v/>
      </c>
      <c r="BO2243" t="str">
        <f t="shared" si="1734"/>
        <v/>
      </c>
      <c r="BP2243" t="str">
        <f t="shared" si="1735"/>
        <v/>
      </c>
      <c r="BQ2243" t="str">
        <f t="shared" si="1736"/>
        <v/>
      </c>
      <c r="BR2243" t="str">
        <f t="shared" si="1737"/>
        <v/>
      </c>
      <c r="BS2243" t="str">
        <f t="shared" si="1738"/>
        <v/>
      </c>
      <c r="BT2243" t="str">
        <f t="shared" si="1739"/>
        <v/>
      </c>
    </row>
    <row r="2244" spans="20:72" x14ac:dyDescent="0.25">
      <c r="T2244" t="str">
        <f t="shared" si="1715"/>
        <v/>
      </c>
      <c r="U2244" t="str">
        <f t="shared" si="1716"/>
        <v/>
      </c>
      <c r="V2244" t="str">
        <f t="shared" si="1717"/>
        <v/>
      </c>
      <c r="W2244" t="str">
        <f>IF(TRIM(INDEX(connections!$A:$A,ROW()))="","",TRIM(INDEX(connections!$A:$A,ROW())))</f>
        <v/>
      </c>
      <c r="X2244" t="str">
        <f>IF($W2244="","",TRIM(INDEX(connections!$B:$B,ROW())))</f>
        <v/>
      </c>
      <c r="Y2244" t="str">
        <f t="shared" si="1718"/>
        <v/>
      </c>
      <c r="Z2244" t="str">
        <f t="shared" si="1719"/>
        <v/>
      </c>
      <c r="AA2244" t="str">
        <f t="shared" si="1720"/>
        <v/>
      </c>
      <c r="AB2244" t="str">
        <f t="shared" si="1721"/>
        <v/>
      </c>
      <c r="AC2244" t="str">
        <f t="shared" si="1722"/>
        <v/>
      </c>
      <c r="AD2244" t="str">
        <f t="shared" si="1723"/>
        <v/>
      </c>
      <c r="AE2244" t="str">
        <f t="shared" si="1724"/>
        <v/>
      </c>
      <c r="BF2244" t="str">
        <f t="shared" si="1725"/>
        <v/>
      </c>
      <c r="BG2244" t="str">
        <f t="shared" si="1726"/>
        <v/>
      </c>
      <c r="BH2244" t="str">
        <f t="shared" si="1727"/>
        <v/>
      </c>
      <c r="BI2244" t="str">
        <f t="shared" si="1728"/>
        <v/>
      </c>
      <c r="BJ2244" t="str">
        <f t="shared" si="1729"/>
        <v/>
      </c>
      <c r="BK2244" t="str">
        <f t="shared" si="1730"/>
        <v/>
      </c>
      <c r="BL2244" t="str">
        <f t="shared" si="1731"/>
        <v/>
      </c>
      <c r="BM2244" t="str">
        <f t="shared" si="1732"/>
        <v/>
      </c>
      <c r="BN2244" t="str">
        <f t="shared" si="1733"/>
        <v/>
      </c>
      <c r="BO2244" t="str">
        <f t="shared" si="1734"/>
        <v/>
      </c>
      <c r="BP2244" t="str">
        <f t="shared" si="1735"/>
        <v/>
      </c>
      <c r="BQ2244" t="str">
        <f t="shared" si="1736"/>
        <v/>
      </c>
      <c r="BR2244" t="str">
        <f t="shared" si="1737"/>
        <v/>
      </c>
      <c r="BS2244" t="str">
        <f t="shared" si="1738"/>
        <v/>
      </c>
      <c r="BT2244" t="str">
        <f t="shared" si="1739"/>
        <v/>
      </c>
    </row>
    <row r="2245" spans="20:72" x14ac:dyDescent="0.25">
      <c r="T2245" t="str">
        <f t="shared" si="1715"/>
        <v/>
      </c>
      <c r="U2245" t="str">
        <f t="shared" si="1716"/>
        <v/>
      </c>
      <c r="V2245" t="str">
        <f t="shared" si="1717"/>
        <v/>
      </c>
      <c r="W2245" t="str">
        <f>IF(TRIM(INDEX(connections!$A:$A,ROW()))="","",TRIM(INDEX(connections!$A:$A,ROW())))</f>
        <v/>
      </c>
      <c r="X2245" t="str">
        <f>IF($W2245="","",TRIM(INDEX(connections!$B:$B,ROW())))</f>
        <v/>
      </c>
      <c r="Y2245" t="str">
        <f t="shared" si="1718"/>
        <v/>
      </c>
      <c r="Z2245" t="str">
        <f t="shared" si="1719"/>
        <v/>
      </c>
      <c r="AA2245" t="str">
        <f t="shared" si="1720"/>
        <v/>
      </c>
      <c r="AB2245" t="str">
        <f t="shared" si="1721"/>
        <v/>
      </c>
      <c r="AC2245" t="str">
        <f t="shared" si="1722"/>
        <v/>
      </c>
      <c r="AD2245" t="str">
        <f t="shared" si="1723"/>
        <v/>
      </c>
      <c r="AE2245" t="str">
        <f t="shared" si="1724"/>
        <v/>
      </c>
      <c r="BF2245" t="str">
        <f t="shared" si="1725"/>
        <v/>
      </c>
      <c r="BG2245" t="str">
        <f t="shared" si="1726"/>
        <v/>
      </c>
      <c r="BH2245" t="str">
        <f t="shared" si="1727"/>
        <v/>
      </c>
      <c r="BI2245" t="str">
        <f t="shared" si="1728"/>
        <v/>
      </c>
      <c r="BJ2245" t="str">
        <f t="shared" si="1729"/>
        <v/>
      </c>
      <c r="BK2245" t="str">
        <f t="shared" si="1730"/>
        <v/>
      </c>
      <c r="BL2245" t="str">
        <f t="shared" si="1731"/>
        <v/>
      </c>
      <c r="BM2245" t="str">
        <f t="shared" si="1732"/>
        <v/>
      </c>
      <c r="BN2245" t="str">
        <f t="shared" si="1733"/>
        <v/>
      </c>
      <c r="BO2245" t="str">
        <f t="shared" si="1734"/>
        <v/>
      </c>
      <c r="BP2245" t="str">
        <f t="shared" si="1735"/>
        <v/>
      </c>
      <c r="BQ2245" t="str">
        <f t="shared" si="1736"/>
        <v/>
      </c>
      <c r="BR2245" t="str">
        <f t="shared" si="1737"/>
        <v/>
      </c>
      <c r="BS2245" t="str">
        <f t="shared" si="1738"/>
        <v/>
      </c>
      <c r="BT2245" t="str">
        <f t="shared" si="1739"/>
        <v/>
      </c>
    </row>
    <row r="2246" spans="20:72" x14ac:dyDescent="0.25">
      <c r="T2246" t="str">
        <f t="shared" si="1715"/>
        <v/>
      </c>
      <c r="U2246" t="str">
        <f t="shared" si="1716"/>
        <v/>
      </c>
      <c r="V2246" t="str">
        <f t="shared" si="1717"/>
        <v/>
      </c>
      <c r="W2246" t="str">
        <f>IF(TRIM(INDEX(connections!$A:$A,ROW()))="","",TRIM(INDEX(connections!$A:$A,ROW())))</f>
        <v/>
      </c>
      <c r="X2246" t="str">
        <f>IF($W2246="","",TRIM(INDEX(connections!$B:$B,ROW())))</f>
        <v/>
      </c>
      <c r="Y2246" t="str">
        <f t="shared" si="1718"/>
        <v/>
      </c>
      <c r="Z2246" t="str">
        <f t="shared" si="1719"/>
        <v/>
      </c>
      <c r="AA2246" t="str">
        <f t="shared" si="1720"/>
        <v/>
      </c>
      <c r="AB2246" t="str">
        <f t="shared" si="1721"/>
        <v/>
      </c>
      <c r="AC2246" t="str">
        <f t="shared" si="1722"/>
        <v/>
      </c>
      <c r="AD2246" t="str">
        <f t="shared" si="1723"/>
        <v/>
      </c>
      <c r="AE2246" t="str">
        <f t="shared" si="1724"/>
        <v/>
      </c>
      <c r="BF2246" t="str">
        <f t="shared" si="1725"/>
        <v/>
      </c>
      <c r="BG2246" t="str">
        <f t="shared" si="1726"/>
        <v/>
      </c>
      <c r="BH2246" t="str">
        <f t="shared" si="1727"/>
        <v/>
      </c>
      <c r="BI2246" t="str">
        <f t="shared" si="1728"/>
        <v/>
      </c>
      <c r="BJ2246" t="str">
        <f t="shared" si="1729"/>
        <v/>
      </c>
      <c r="BK2246" t="str">
        <f t="shared" si="1730"/>
        <v/>
      </c>
      <c r="BL2246" t="str">
        <f t="shared" si="1731"/>
        <v/>
      </c>
      <c r="BM2246" t="str">
        <f t="shared" si="1732"/>
        <v/>
      </c>
      <c r="BN2246" t="str">
        <f t="shared" si="1733"/>
        <v/>
      </c>
      <c r="BO2246" t="str">
        <f t="shared" si="1734"/>
        <v/>
      </c>
      <c r="BP2246" t="str">
        <f t="shared" si="1735"/>
        <v/>
      </c>
      <c r="BQ2246" t="str">
        <f t="shared" si="1736"/>
        <v/>
      </c>
      <c r="BR2246" t="str">
        <f t="shared" si="1737"/>
        <v/>
      </c>
      <c r="BS2246" t="str">
        <f t="shared" si="1738"/>
        <v/>
      </c>
      <c r="BT2246" t="str">
        <f t="shared" si="1739"/>
        <v/>
      </c>
    </row>
    <row r="2247" spans="20:72" x14ac:dyDescent="0.25">
      <c r="T2247" t="str">
        <f t="shared" si="1715"/>
        <v/>
      </c>
      <c r="U2247" t="str">
        <f t="shared" si="1716"/>
        <v/>
      </c>
      <c r="V2247" t="str">
        <f t="shared" si="1717"/>
        <v/>
      </c>
      <c r="W2247" t="str">
        <f>IF(TRIM(INDEX(connections!$A:$A,ROW()))="","",TRIM(INDEX(connections!$A:$A,ROW())))</f>
        <v/>
      </c>
      <c r="X2247" t="str">
        <f>IF($W2247="","",TRIM(INDEX(connections!$B:$B,ROW())))</f>
        <v/>
      </c>
      <c r="Y2247" t="str">
        <f t="shared" si="1718"/>
        <v/>
      </c>
      <c r="Z2247" t="str">
        <f t="shared" si="1719"/>
        <v/>
      </c>
      <c r="AA2247" t="str">
        <f t="shared" si="1720"/>
        <v/>
      </c>
      <c r="AB2247" t="str">
        <f t="shared" si="1721"/>
        <v/>
      </c>
      <c r="AC2247" t="str">
        <f t="shared" si="1722"/>
        <v/>
      </c>
      <c r="AD2247" t="str">
        <f t="shared" si="1723"/>
        <v/>
      </c>
      <c r="AE2247" t="str">
        <f t="shared" si="1724"/>
        <v/>
      </c>
      <c r="BF2247" t="str">
        <f t="shared" si="1725"/>
        <v/>
      </c>
      <c r="BG2247" t="str">
        <f t="shared" si="1726"/>
        <v/>
      </c>
      <c r="BH2247" t="str">
        <f t="shared" si="1727"/>
        <v/>
      </c>
      <c r="BI2247" t="str">
        <f t="shared" si="1728"/>
        <v/>
      </c>
      <c r="BJ2247" t="str">
        <f t="shared" si="1729"/>
        <v/>
      </c>
      <c r="BK2247" t="str">
        <f t="shared" si="1730"/>
        <v/>
      </c>
      <c r="BL2247" t="str">
        <f t="shared" si="1731"/>
        <v/>
      </c>
      <c r="BM2247" t="str">
        <f t="shared" si="1732"/>
        <v/>
      </c>
      <c r="BN2247" t="str">
        <f t="shared" si="1733"/>
        <v/>
      </c>
      <c r="BO2247" t="str">
        <f t="shared" si="1734"/>
        <v/>
      </c>
      <c r="BP2247" t="str">
        <f t="shared" si="1735"/>
        <v/>
      </c>
      <c r="BQ2247" t="str">
        <f t="shared" si="1736"/>
        <v/>
      </c>
      <c r="BR2247" t="str">
        <f t="shared" si="1737"/>
        <v/>
      </c>
      <c r="BS2247" t="str">
        <f t="shared" si="1738"/>
        <v/>
      </c>
      <c r="BT2247" t="str">
        <f t="shared" si="1739"/>
        <v/>
      </c>
    </row>
    <row r="2248" spans="20:72" x14ac:dyDescent="0.25">
      <c r="T2248" t="str">
        <f t="shared" si="1715"/>
        <v/>
      </c>
      <c r="U2248" t="str">
        <f t="shared" si="1716"/>
        <v/>
      </c>
      <c r="V2248" t="str">
        <f t="shared" si="1717"/>
        <v/>
      </c>
      <c r="W2248" t="str">
        <f>IF(TRIM(INDEX(connections!$A:$A,ROW()))="","",TRIM(INDEX(connections!$A:$A,ROW())))</f>
        <v/>
      </c>
      <c r="X2248" t="str">
        <f>IF($W2248="","",TRIM(INDEX(connections!$B:$B,ROW())))</f>
        <v/>
      </c>
      <c r="Y2248" t="str">
        <f t="shared" si="1718"/>
        <v/>
      </c>
      <c r="Z2248" t="str">
        <f t="shared" si="1719"/>
        <v/>
      </c>
      <c r="AA2248" t="str">
        <f t="shared" si="1720"/>
        <v/>
      </c>
      <c r="AB2248" t="str">
        <f t="shared" si="1721"/>
        <v/>
      </c>
      <c r="AC2248" t="str">
        <f t="shared" si="1722"/>
        <v/>
      </c>
      <c r="AD2248" t="str">
        <f t="shared" si="1723"/>
        <v/>
      </c>
      <c r="AE2248" t="str">
        <f t="shared" si="1724"/>
        <v/>
      </c>
      <c r="BF2248" t="str">
        <f t="shared" si="1725"/>
        <v/>
      </c>
      <c r="BG2248" t="str">
        <f t="shared" si="1726"/>
        <v/>
      </c>
      <c r="BH2248" t="str">
        <f t="shared" si="1727"/>
        <v/>
      </c>
      <c r="BI2248" t="str">
        <f t="shared" si="1728"/>
        <v/>
      </c>
      <c r="BJ2248" t="str">
        <f t="shared" si="1729"/>
        <v/>
      </c>
      <c r="BK2248" t="str">
        <f t="shared" si="1730"/>
        <v/>
      </c>
      <c r="BL2248" t="str">
        <f t="shared" si="1731"/>
        <v/>
      </c>
      <c r="BM2248" t="str">
        <f t="shared" si="1732"/>
        <v/>
      </c>
      <c r="BN2248" t="str">
        <f t="shared" si="1733"/>
        <v/>
      </c>
      <c r="BO2248" t="str">
        <f t="shared" si="1734"/>
        <v/>
      </c>
      <c r="BP2248" t="str">
        <f t="shared" si="1735"/>
        <v/>
      </c>
      <c r="BQ2248" t="str">
        <f t="shared" si="1736"/>
        <v/>
      </c>
      <c r="BR2248" t="str">
        <f t="shared" si="1737"/>
        <v/>
      </c>
      <c r="BS2248" t="str">
        <f t="shared" si="1738"/>
        <v/>
      </c>
      <c r="BT2248" t="str">
        <f t="shared" si="1739"/>
        <v/>
      </c>
    </row>
    <row r="2249" spans="20:72" x14ac:dyDescent="0.25">
      <c r="T2249" t="str">
        <f t="shared" si="1715"/>
        <v/>
      </c>
      <c r="U2249" t="str">
        <f t="shared" si="1716"/>
        <v/>
      </c>
      <c r="V2249" t="str">
        <f t="shared" si="1717"/>
        <v/>
      </c>
      <c r="W2249" t="str">
        <f>IF(TRIM(INDEX(connections!$A:$A,ROW()))="","",TRIM(INDEX(connections!$A:$A,ROW())))</f>
        <v/>
      </c>
      <c r="X2249" t="str">
        <f>IF($W2249="","",TRIM(INDEX(connections!$B:$B,ROW())))</f>
        <v/>
      </c>
      <c r="Y2249" t="str">
        <f t="shared" si="1718"/>
        <v/>
      </c>
      <c r="Z2249" t="str">
        <f t="shared" si="1719"/>
        <v/>
      </c>
      <c r="AA2249" t="str">
        <f t="shared" si="1720"/>
        <v/>
      </c>
      <c r="AB2249" t="str">
        <f t="shared" si="1721"/>
        <v/>
      </c>
      <c r="AC2249" t="str">
        <f t="shared" si="1722"/>
        <v/>
      </c>
      <c r="AD2249" t="str">
        <f t="shared" si="1723"/>
        <v/>
      </c>
      <c r="AE2249" t="str">
        <f t="shared" si="1724"/>
        <v/>
      </c>
      <c r="BF2249" t="str">
        <f t="shared" si="1725"/>
        <v/>
      </c>
      <c r="BG2249" t="str">
        <f t="shared" si="1726"/>
        <v/>
      </c>
      <c r="BH2249" t="str">
        <f t="shared" si="1727"/>
        <v/>
      </c>
      <c r="BI2249" t="str">
        <f t="shared" si="1728"/>
        <v/>
      </c>
      <c r="BJ2249" t="str">
        <f t="shared" si="1729"/>
        <v/>
      </c>
      <c r="BK2249" t="str">
        <f t="shared" si="1730"/>
        <v/>
      </c>
      <c r="BL2249" t="str">
        <f t="shared" si="1731"/>
        <v/>
      </c>
      <c r="BM2249" t="str">
        <f t="shared" si="1732"/>
        <v/>
      </c>
      <c r="BN2249" t="str">
        <f t="shared" si="1733"/>
        <v/>
      </c>
      <c r="BO2249" t="str">
        <f t="shared" si="1734"/>
        <v/>
      </c>
      <c r="BP2249" t="str">
        <f t="shared" si="1735"/>
        <v/>
      </c>
      <c r="BQ2249" t="str">
        <f t="shared" si="1736"/>
        <v/>
      </c>
      <c r="BR2249" t="str">
        <f t="shared" si="1737"/>
        <v/>
      </c>
      <c r="BS2249" t="str">
        <f t="shared" si="1738"/>
        <v/>
      </c>
      <c r="BT2249" t="str">
        <f t="shared" si="1739"/>
        <v/>
      </c>
    </row>
    <row r="2250" spans="20:72" x14ac:dyDescent="0.25">
      <c r="T2250" t="str">
        <f t="shared" si="1715"/>
        <v/>
      </c>
      <c r="U2250" t="str">
        <f t="shared" si="1716"/>
        <v/>
      </c>
      <c r="V2250" t="str">
        <f t="shared" si="1717"/>
        <v/>
      </c>
      <c r="W2250" t="str">
        <f>IF(TRIM(INDEX(connections!$A:$A,ROW()))="","",TRIM(INDEX(connections!$A:$A,ROW())))</f>
        <v/>
      </c>
      <c r="X2250" t="str">
        <f>IF($W2250="","",TRIM(INDEX(connections!$B:$B,ROW())))</f>
        <v/>
      </c>
      <c r="Y2250" t="str">
        <f t="shared" si="1718"/>
        <v/>
      </c>
      <c r="Z2250" t="str">
        <f t="shared" si="1719"/>
        <v/>
      </c>
      <c r="AA2250" t="str">
        <f t="shared" si="1720"/>
        <v/>
      </c>
      <c r="AB2250" t="str">
        <f t="shared" si="1721"/>
        <v/>
      </c>
      <c r="AC2250" t="str">
        <f t="shared" si="1722"/>
        <v/>
      </c>
      <c r="AD2250" t="str">
        <f t="shared" si="1723"/>
        <v/>
      </c>
      <c r="AE2250" t="str">
        <f t="shared" si="1724"/>
        <v/>
      </c>
      <c r="BF2250" t="str">
        <f t="shared" si="1725"/>
        <v/>
      </c>
      <c r="BG2250" t="str">
        <f t="shared" si="1726"/>
        <v/>
      </c>
      <c r="BH2250" t="str">
        <f t="shared" si="1727"/>
        <v/>
      </c>
      <c r="BI2250" t="str">
        <f t="shared" si="1728"/>
        <v/>
      </c>
      <c r="BJ2250" t="str">
        <f t="shared" si="1729"/>
        <v/>
      </c>
      <c r="BK2250" t="str">
        <f t="shared" si="1730"/>
        <v/>
      </c>
      <c r="BL2250" t="str">
        <f t="shared" si="1731"/>
        <v/>
      </c>
      <c r="BM2250" t="str">
        <f t="shared" si="1732"/>
        <v/>
      </c>
      <c r="BN2250" t="str">
        <f t="shared" si="1733"/>
        <v/>
      </c>
      <c r="BO2250" t="str">
        <f t="shared" si="1734"/>
        <v/>
      </c>
      <c r="BP2250" t="str">
        <f t="shared" si="1735"/>
        <v/>
      </c>
      <c r="BQ2250" t="str">
        <f t="shared" si="1736"/>
        <v/>
      </c>
      <c r="BR2250" t="str">
        <f t="shared" si="1737"/>
        <v/>
      </c>
      <c r="BS2250" t="str">
        <f t="shared" si="1738"/>
        <v/>
      </c>
      <c r="BT2250" t="str">
        <f t="shared" si="1739"/>
        <v/>
      </c>
    </row>
    <row r="2251" spans="20:72" x14ac:dyDescent="0.25">
      <c r="T2251" t="str">
        <f t="shared" si="1715"/>
        <v/>
      </c>
      <c r="U2251" t="str">
        <f t="shared" si="1716"/>
        <v/>
      </c>
      <c r="V2251" t="str">
        <f t="shared" si="1717"/>
        <v/>
      </c>
      <c r="W2251" t="str">
        <f>IF(TRIM(INDEX(connections!$A:$A,ROW()))="","",TRIM(INDEX(connections!$A:$A,ROW())))</f>
        <v/>
      </c>
      <c r="X2251" t="str">
        <f>IF($W2251="","",TRIM(INDEX(connections!$B:$B,ROW())))</f>
        <v/>
      </c>
      <c r="Y2251" t="str">
        <f t="shared" si="1718"/>
        <v/>
      </c>
      <c r="Z2251" t="str">
        <f t="shared" si="1719"/>
        <v/>
      </c>
      <c r="AA2251" t="str">
        <f t="shared" si="1720"/>
        <v/>
      </c>
      <c r="AB2251" t="str">
        <f t="shared" si="1721"/>
        <v/>
      </c>
      <c r="AC2251" t="str">
        <f t="shared" si="1722"/>
        <v/>
      </c>
      <c r="AD2251" t="str">
        <f t="shared" si="1723"/>
        <v/>
      </c>
      <c r="AE2251" t="str">
        <f t="shared" si="1724"/>
        <v/>
      </c>
      <c r="BF2251" t="str">
        <f t="shared" si="1725"/>
        <v/>
      </c>
      <c r="BG2251" t="str">
        <f t="shared" si="1726"/>
        <v/>
      </c>
      <c r="BH2251" t="str">
        <f t="shared" si="1727"/>
        <v/>
      </c>
      <c r="BI2251" t="str">
        <f t="shared" si="1728"/>
        <v/>
      </c>
      <c r="BJ2251" t="str">
        <f t="shared" si="1729"/>
        <v/>
      </c>
      <c r="BK2251" t="str">
        <f t="shared" si="1730"/>
        <v/>
      </c>
      <c r="BL2251" t="str">
        <f t="shared" si="1731"/>
        <v/>
      </c>
      <c r="BM2251" t="str">
        <f t="shared" si="1732"/>
        <v/>
      </c>
      <c r="BN2251" t="str">
        <f t="shared" si="1733"/>
        <v/>
      </c>
      <c r="BO2251" t="str">
        <f t="shared" si="1734"/>
        <v/>
      </c>
      <c r="BP2251" t="str">
        <f t="shared" si="1735"/>
        <v/>
      </c>
      <c r="BQ2251" t="str">
        <f t="shared" si="1736"/>
        <v/>
      </c>
      <c r="BR2251" t="str">
        <f t="shared" si="1737"/>
        <v/>
      </c>
      <c r="BS2251" t="str">
        <f t="shared" si="1738"/>
        <v/>
      </c>
      <c r="BT2251" t="str">
        <f t="shared" si="1739"/>
        <v/>
      </c>
    </row>
    <row r="2252" spans="20:72" x14ac:dyDescent="0.25">
      <c r="T2252" t="str">
        <f t="shared" si="1715"/>
        <v/>
      </c>
      <c r="U2252" t="str">
        <f t="shared" si="1716"/>
        <v/>
      </c>
      <c r="V2252" t="str">
        <f t="shared" si="1717"/>
        <v/>
      </c>
      <c r="W2252" t="str">
        <f>IF(TRIM(INDEX(connections!$A:$A,ROW()))="","",TRIM(INDEX(connections!$A:$A,ROW())))</f>
        <v/>
      </c>
      <c r="X2252" t="str">
        <f>IF($W2252="","",TRIM(INDEX(connections!$B:$B,ROW())))</f>
        <v/>
      </c>
      <c r="Y2252" t="str">
        <f t="shared" si="1718"/>
        <v/>
      </c>
      <c r="Z2252" t="str">
        <f t="shared" si="1719"/>
        <v/>
      </c>
      <c r="AA2252" t="str">
        <f t="shared" si="1720"/>
        <v/>
      </c>
      <c r="AB2252" t="str">
        <f t="shared" si="1721"/>
        <v/>
      </c>
      <c r="AC2252" t="str">
        <f t="shared" si="1722"/>
        <v/>
      </c>
      <c r="AD2252" t="str">
        <f t="shared" si="1723"/>
        <v/>
      </c>
      <c r="AE2252" t="str">
        <f t="shared" si="1724"/>
        <v/>
      </c>
      <c r="BF2252" t="str">
        <f t="shared" si="1725"/>
        <v/>
      </c>
      <c r="BG2252" t="str">
        <f t="shared" si="1726"/>
        <v/>
      </c>
      <c r="BH2252" t="str">
        <f t="shared" si="1727"/>
        <v/>
      </c>
      <c r="BI2252" t="str">
        <f t="shared" si="1728"/>
        <v/>
      </c>
      <c r="BJ2252" t="str">
        <f t="shared" si="1729"/>
        <v/>
      </c>
      <c r="BK2252" t="str">
        <f t="shared" si="1730"/>
        <v/>
      </c>
      <c r="BL2252" t="str">
        <f t="shared" si="1731"/>
        <v/>
      </c>
      <c r="BM2252" t="str">
        <f t="shared" si="1732"/>
        <v/>
      </c>
      <c r="BN2252" t="str">
        <f t="shared" si="1733"/>
        <v/>
      </c>
      <c r="BO2252" t="str">
        <f t="shared" si="1734"/>
        <v/>
      </c>
      <c r="BP2252" t="str">
        <f t="shared" si="1735"/>
        <v/>
      </c>
      <c r="BQ2252" t="str">
        <f t="shared" si="1736"/>
        <v/>
      </c>
      <c r="BR2252" t="str">
        <f t="shared" si="1737"/>
        <v/>
      </c>
      <c r="BS2252" t="str">
        <f t="shared" si="1738"/>
        <v/>
      </c>
      <c r="BT2252" t="str">
        <f t="shared" si="1739"/>
        <v/>
      </c>
    </row>
    <row r="2253" spans="20:72" x14ac:dyDescent="0.25">
      <c r="T2253" t="str">
        <f t="shared" si="1715"/>
        <v/>
      </c>
      <c r="U2253" t="str">
        <f t="shared" si="1716"/>
        <v/>
      </c>
      <c r="V2253" t="str">
        <f t="shared" si="1717"/>
        <v/>
      </c>
      <c r="W2253" t="str">
        <f>IF(TRIM(INDEX(connections!$A:$A,ROW()))="","",TRIM(INDEX(connections!$A:$A,ROW())))</f>
        <v/>
      </c>
      <c r="X2253" t="str">
        <f>IF($W2253="","",TRIM(INDEX(connections!$B:$B,ROW())))</f>
        <v/>
      </c>
      <c r="Y2253" t="str">
        <f t="shared" si="1718"/>
        <v/>
      </c>
      <c r="Z2253" t="str">
        <f t="shared" si="1719"/>
        <v/>
      </c>
      <c r="AA2253" t="str">
        <f t="shared" si="1720"/>
        <v/>
      </c>
      <c r="AB2253" t="str">
        <f t="shared" si="1721"/>
        <v/>
      </c>
      <c r="AC2253" t="str">
        <f t="shared" si="1722"/>
        <v/>
      </c>
      <c r="AD2253" t="str">
        <f t="shared" si="1723"/>
        <v/>
      </c>
      <c r="AE2253" t="str">
        <f t="shared" si="1724"/>
        <v/>
      </c>
      <c r="BF2253" t="str">
        <f t="shared" si="1725"/>
        <v/>
      </c>
      <c r="BG2253" t="str">
        <f t="shared" si="1726"/>
        <v/>
      </c>
      <c r="BH2253" t="str">
        <f t="shared" si="1727"/>
        <v/>
      </c>
      <c r="BI2253" t="str">
        <f t="shared" si="1728"/>
        <v/>
      </c>
      <c r="BJ2253" t="str">
        <f t="shared" si="1729"/>
        <v/>
      </c>
      <c r="BK2253" t="str">
        <f t="shared" si="1730"/>
        <v/>
      </c>
      <c r="BL2253" t="str">
        <f t="shared" si="1731"/>
        <v/>
      </c>
      <c r="BM2253" t="str">
        <f t="shared" si="1732"/>
        <v/>
      </c>
      <c r="BN2253" t="str">
        <f t="shared" si="1733"/>
        <v/>
      </c>
      <c r="BO2253" t="str">
        <f t="shared" si="1734"/>
        <v/>
      </c>
      <c r="BP2253" t="str">
        <f t="shared" si="1735"/>
        <v/>
      </c>
      <c r="BQ2253" t="str">
        <f t="shared" si="1736"/>
        <v/>
      </c>
      <c r="BR2253" t="str">
        <f t="shared" si="1737"/>
        <v/>
      </c>
      <c r="BS2253" t="str">
        <f t="shared" si="1738"/>
        <v/>
      </c>
      <c r="BT2253" t="str">
        <f t="shared" si="1739"/>
        <v/>
      </c>
    </row>
    <row r="2254" spans="20:72" x14ac:dyDescent="0.25">
      <c r="T2254" t="str">
        <f t="shared" si="1715"/>
        <v/>
      </c>
      <c r="U2254" t="str">
        <f t="shared" si="1716"/>
        <v/>
      </c>
      <c r="V2254" t="str">
        <f t="shared" si="1717"/>
        <v/>
      </c>
      <c r="W2254" t="str">
        <f>IF(TRIM(INDEX(connections!$A:$A,ROW()))="","",TRIM(INDEX(connections!$A:$A,ROW())))</f>
        <v/>
      </c>
      <c r="X2254" t="str">
        <f>IF($W2254="","",TRIM(INDEX(connections!$B:$B,ROW())))</f>
        <v/>
      </c>
      <c r="Y2254" t="str">
        <f t="shared" si="1718"/>
        <v/>
      </c>
      <c r="Z2254" t="str">
        <f t="shared" si="1719"/>
        <v/>
      </c>
      <c r="AA2254" t="str">
        <f t="shared" si="1720"/>
        <v/>
      </c>
      <c r="AB2254" t="str">
        <f t="shared" si="1721"/>
        <v/>
      </c>
      <c r="AC2254" t="str">
        <f t="shared" si="1722"/>
        <v/>
      </c>
      <c r="AD2254" t="str">
        <f t="shared" si="1723"/>
        <v/>
      </c>
      <c r="AE2254" t="str">
        <f t="shared" si="1724"/>
        <v/>
      </c>
      <c r="BF2254" t="str">
        <f t="shared" si="1725"/>
        <v/>
      </c>
      <c r="BG2254" t="str">
        <f t="shared" si="1726"/>
        <v/>
      </c>
      <c r="BH2254" t="str">
        <f t="shared" si="1727"/>
        <v/>
      </c>
      <c r="BI2254" t="str">
        <f t="shared" si="1728"/>
        <v/>
      </c>
      <c r="BJ2254" t="str">
        <f t="shared" si="1729"/>
        <v/>
      </c>
      <c r="BK2254" t="str">
        <f t="shared" si="1730"/>
        <v/>
      </c>
      <c r="BL2254" t="str">
        <f t="shared" si="1731"/>
        <v/>
      </c>
      <c r="BM2254" t="str">
        <f t="shared" si="1732"/>
        <v/>
      </c>
      <c r="BN2254" t="str">
        <f t="shared" si="1733"/>
        <v/>
      </c>
      <c r="BO2254" t="str">
        <f t="shared" si="1734"/>
        <v/>
      </c>
      <c r="BP2254" t="str">
        <f t="shared" si="1735"/>
        <v/>
      </c>
      <c r="BQ2254" t="str">
        <f t="shared" si="1736"/>
        <v/>
      </c>
      <c r="BR2254" t="str">
        <f t="shared" si="1737"/>
        <v/>
      </c>
      <c r="BS2254" t="str">
        <f t="shared" si="1738"/>
        <v/>
      </c>
      <c r="BT2254" t="str">
        <f t="shared" si="1739"/>
        <v/>
      </c>
    </row>
    <row r="2255" spans="20:72" x14ac:dyDescent="0.25">
      <c r="T2255" t="str">
        <f t="shared" si="1715"/>
        <v/>
      </c>
      <c r="U2255" t="str">
        <f t="shared" si="1716"/>
        <v/>
      </c>
      <c r="V2255" t="str">
        <f t="shared" si="1717"/>
        <v/>
      </c>
      <c r="W2255" t="str">
        <f>IF(TRIM(INDEX(connections!$A:$A,ROW()))="","",TRIM(INDEX(connections!$A:$A,ROW())))</f>
        <v/>
      </c>
      <c r="X2255" t="str">
        <f>IF($W2255="","",TRIM(INDEX(connections!$B:$B,ROW())))</f>
        <v/>
      </c>
      <c r="Y2255" t="str">
        <f t="shared" si="1718"/>
        <v/>
      </c>
      <c r="Z2255" t="str">
        <f t="shared" si="1719"/>
        <v/>
      </c>
      <c r="AA2255" t="str">
        <f t="shared" si="1720"/>
        <v/>
      </c>
      <c r="AB2255" t="str">
        <f t="shared" si="1721"/>
        <v/>
      </c>
      <c r="AC2255" t="str">
        <f t="shared" si="1722"/>
        <v/>
      </c>
      <c r="AD2255" t="str">
        <f t="shared" si="1723"/>
        <v/>
      </c>
      <c r="AE2255" t="str">
        <f t="shared" si="1724"/>
        <v/>
      </c>
      <c r="BF2255" t="str">
        <f t="shared" si="1725"/>
        <v/>
      </c>
      <c r="BG2255" t="str">
        <f t="shared" si="1726"/>
        <v/>
      </c>
      <c r="BH2255" t="str">
        <f t="shared" si="1727"/>
        <v/>
      </c>
      <c r="BI2255" t="str">
        <f t="shared" si="1728"/>
        <v/>
      </c>
      <c r="BJ2255" t="str">
        <f t="shared" si="1729"/>
        <v/>
      </c>
      <c r="BK2255" t="str">
        <f t="shared" si="1730"/>
        <v/>
      </c>
      <c r="BL2255" t="str">
        <f t="shared" si="1731"/>
        <v/>
      </c>
      <c r="BM2255" t="str">
        <f t="shared" si="1732"/>
        <v/>
      </c>
      <c r="BN2255" t="str">
        <f t="shared" si="1733"/>
        <v/>
      </c>
      <c r="BO2255" t="str">
        <f t="shared" si="1734"/>
        <v/>
      </c>
      <c r="BP2255" t="str">
        <f t="shared" si="1735"/>
        <v/>
      </c>
      <c r="BQ2255" t="str">
        <f t="shared" si="1736"/>
        <v/>
      </c>
      <c r="BR2255" t="str">
        <f t="shared" si="1737"/>
        <v/>
      </c>
      <c r="BS2255" t="str">
        <f t="shared" si="1738"/>
        <v/>
      </c>
      <c r="BT2255" t="str">
        <f t="shared" si="1739"/>
        <v/>
      </c>
    </row>
    <row r="2256" spans="20:72" x14ac:dyDescent="0.25">
      <c r="T2256" t="str">
        <f t="shared" si="1715"/>
        <v/>
      </c>
      <c r="U2256" t="str">
        <f t="shared" si="1716"/>
        <v/>
      </c>
      <c r="V2256" t="str">
        <f t="shared" si="1717"/>
        <v/>
      </c>
      <c r="W2256" t="str">
        <f>IF(TRIM(INDEX(connections!$A:$A,ROW()))="","",TRIM(INDEX(connections!$A:$A,ROW())))</f>
        <v/>
      </c>
      <c r="X2256" t="str">
        <f>IF($W2256="","",TRIM(INDEX(connections!$B:$B,ROW())))</f>
        <v/>
      </c>
      <c r="Y2256" t="str">
        <f t="shared" si="1718"/>
        <v/>
      </c>
      <c r="Z2256" t="str">
        <f t="shared" si="1719"/>
        <v/>
      </c>
      <c r="AA2256" t="str">
        <f t="shared" si="1720"/>
        <v/>
      </c>
      <c r="AB2256" t="str">
        <f t="shared" si="1721"/>
        <v/>
      </c>
      <c r="AC2256" t="str">
        <f t="shared" si="1722"/>
        <v/>
      </c>
      <c r="AD2256" t="str">
        <f t="shared" si="1723"/>
        <v/>
      </c>
      <c r="AE2256" t="str">
        <f t="shared" si="1724"/>
        <v/>
      </c>
      <c r="BF2256" t="str">
        <f t="shared" si="1725"/>
        <v/>
      </c>
      <c r="BG2256" t="str">
        <f t="shared" si="1726"/>
        <v/>
      </c>
      <c r="BH2256" t="str">
        <f t="shared" si="1727"/>
        <v/>
      </c>
      <c r="BI2256" t="str">
        <f t="shared" si="1728"/>
        <v/>
      </c>
      <c r="BJ2256" t="str">
        <f t="shared" si="1729"/>
        <v/>
      </c>
      <c r="BK2256" t="str">
        <f t="shared" si="1730"/>
        <v/>
      </c>
      <c r="BL2256" t="str">
        <f t="shared" si="1731"/>
        <v/>
      </c>
      <c r="BM2256" t="str">
        <f t="shared" si="1732"/>
        <v/>
      </c>
      <c r="BN2256" t="str">
        <f t="shared" si="1733"/>
        <v/>
      </c>
      <c r="BO2256" t="str">
        <f t="shared" si="1734"/>
        <v/>
      </c>
      <c r="BP2256" t="str">
        <f t="shared" si="1735"/>
        <v/>
      </c>
      <c r="BQ2256" t="str">
        <f t="shared" si="1736"/>
        <v/>
      </c>
      <c r="BR2256" t="str">
        <f t="shared" si="1737"/>
        <v/>
      </c>
      <c r="BS2256" t="str">
        <f t="shared" si="1738"/>
        <v/>
      </c>
      <c r="BT2256" t="str">
        <f t="shared" si="1739"/>
        <v/>
      </c>
    </row>
    <row r="2257" spans="20:72" x14ac:dyDescent="0.25">
      <c r="T2257" t="str">
        <f t="shared" si="1715"/>
        <v/>
      </c>
      <c r="U2257" t="str">
        <f t="shared" si="1716"/>
        <v/>
      </c>
      <c r="V2257" t="str">
        <f t="shared" si="1717"/>
        <v/>
      </c>
      <c r="W2257" t="str">
        <f>IF(TRIM(INDEX(connections!$A:$A,ROW()))="","",TRIM(INDEX(connections!$A:$A,ROW())))</f>
        <v/>
      </c>
      <c r="X2257" t="str">
        <f>IF($W2257="","",TRIM(INDEX(connections!$B:$B,ROW())))</f>
        <v/>
      </c>
      <c r="Y2257" t="str">
        <f t="shared" si="1718"/>
        <v/>
      </c>
      <c r="Z2257" t="str">
        <f t="shared" si="1719"/>
        <v/>
      </c>
      <c r="AA2257" t="str">
        <f t="shared" si="1720"/>
        <v/>
      </c>
      <c r="AB2257" t="str">
        <f t="shared" si="1721"/>
        <v/>
      </c>
      <c r="AC2257" t="str">
        <f t="shared" si="1722"/>
        <v/>
      </c>
      <c r="AD2257" t="str">
        <f t="shared" si="1723"/>
        <v/>
      </c>
      <c r="AE2257" t="str">
        <f t="shared" si="1724"/>
        <v/>
      </c>
      <c r="BF2257" t="str">
        <f t="shared" si="1725"/>
        <v/>
      </c>
      <c r="BG2257" t="str">
        <f t="shared" si="1726"/>
        <v/>
      </c>
      <c r="BH2257" t="str">
        <f t="shared" si="1727"/>
        <v/>
      </c>
      <c r="BI2257" t="str">
        <f t="shared" si="1728"/>
        <v/>
      </c>
      <c r="BJ2257" t="str">
        <f t="shared" si="1729"/>
        <v/>
      </c>
      <c r="BK2257" t="str">
        <f t="shared" si="1730"/>
        <v/>
      </c>
      <c r="BL2257" t="str">
        <f t="shared" si="1731"/>
        <v/>
      </c>
      <c r="BM2257" t="str">
        <f t="shared" si="1732"/>
        <v/>
      </c>
      <c r="BN2257" t="str">
        <f t="shared" si="1733"/>
        <v/>
      </c>
      <c r="BO2257" t="str">
        <f t="shared" si="1734"/>
        <v/>
      </c>
      <c r="BP2257" t="str">
        <f t="shared" si="1735"/>
        <v/>
      </c>
      <c r="BQ2257" t="str">
        <f t="shared" si="1736"/>
        <v/>
      </c>
      <c r="BR2257" t="str">
        <f t="shared" si="1737"/>
        <v/>
      </c>
      <c r="BS2257" t="str">
        <f t="shared" si="1738"/>
        <v/>
      </c>
      <c r="BT2257" t="str">
        <f t="shared" si="1739"/>
        <v/>
      </c>
    </row>
    <row r="2258" spans="20:72" x14ac:dyDescent="0.25">
      <c r="T2258" t="str">
        <f t="shared" si="1715"/>
        <v/>
      </c>
      <c r="U2258" t="str">
        <f t="shared" si="1716"/>
        <v/>
      </c>
      <c r="V2258" t="str">
        <f t="shared" si="1717"/>
        <v/>
      </c>
      <c r="W2258" t="str">
        <f>IF(TRIM(INDEX(connections!$A:$A,ROW()))="","",TRIM(INDEX(connections!$A:$A,ROW())))</f>
        <v/>
      </c>
      <c r="X2258" t="str">
        <f>IF($W2258="","",TRIM(INDEX(connections!$B:$B,ROW())))</f>
        <v/>
      </c>
      <c r="Y2258" t="str">
        <f t="shared" si="1718"/>
        <v/>
      </c>
      <c r="Z2258" t="str">
        <f t="shared" si="1719"/>
        <v/>
      </c>
      <c r="AA2258" t="str">
        <f t="shared" si="1720"/>
        <v/>
      </c>
      <c r="AB2258" t="str">
        <f t="shared" si="1721"/>
        <v/>
      </c>
      <c r="AC2258" t="str">
        <f t="shared" si="1722"/>
        <v/>
      </c>
      <c r="AD2258" t="str">
        <f t="shared" si="1723"/>
        <v/>
      </c>
      <c r="AE2258" t="str">
        <f t="shared" si="1724"/>
        <v/>
      </c>
      <c r="BF2258" t="str">
        <f t="shared" si="1725"/>
        <v/>
      </c>
      <c r="BG2258" t="str">
        <f t="shared" si="1726"/>
        <v/>
      </c>
      <c r="BH2258" t="str">
        <f t="shared" si="1727"/>
        <v/>
      </c>
      <c r="BI2258" t="str">
        <f t="shared" si="1728"/>
        <v/>
      </c>
      <c r="BJ2258" t="str">
        <f t="shared" si="1729"/>
        <v/>
      </c>
      <c r="BK2258" t="str">
        <f t="shared" si="1730"/>
        <v/>
      </c>
      <c r="BL2258" t="str">
        <f t="shared" si="1731"/>
        <v/>
      </c>
      <c r="BM2258" t="str">
        <f t="shared" si="1732"/>
        <v/>
      </c>
      <c r="BN2258" t="str">
        <f t="shared" si="1733"/>
        <v/>
      </c>
      <c r="BO2258" t="str">
        <f t="shared" si="1734"/>
        <v/>
      </c>
      <c r="BP2258" t="str">
        <f t="shared" si="1735"/>
        <v/>
      </c>
      <c r="BQ2258" t="str">
        <f t="shared" si="1736"/>
        <v/>
      </c>
      <c r="BR2258" t="str">
        <f t="shared" si="1737"/>
        <v/>
      </c>
      <c r="BS2258" t="str">
        <f t="shared" si="1738"/>
        <v/>
      </c>
      <c r="BT2258" t="str">
        <f t="shared" si="1739"/>
        <v/>
      </c>
    </row>
    <row r="2259" spans="20:72" x14ac:dyDescent="0.25">
      <c r="T2259" t="str">
        <f t="shared" si="1715"/>
        <v/>
      </c>
      <c r="U2259" t="str">
        <f t="shared" si="1716"/>
        <v/>
      </c>
      <c r="V2259" t="str">
        <f t="shared" si="1717"/>
        <v/>
      </c>
      <c r="W2259" t="str">
        <f>IF(TRIM(INDEX(connections!$A:$A,ROW()))="","",TRIM(INDEX(connections!$A:$A,ROW())))</f>
        <v/>
      </c>
      <c r="X2259" t="str">
        <f>IF($W2259="","",TRIM(INDEX(connections!$B:$B,ROW())))</f>
        <v/>
      </c>
      <c r="Y2259" t="str">
        <f t="shared" si="1718"/>
        <v/>
      </c>
      <c r="Z2259" t="str">
        <f t="shared" si="1719"/>
        <v/>
      </c>
      <c r="AA2259" t="str">
        <f t="shared" si="1720"/>
        <v/>
      </c>
      <c r="AB2259" t="str">
        <f t="shared" si="1721"/>
        <v/>
      </c>
      <c r="AC2259" t="str">
        <f t="shared" si="1722"/>
        <v/>
      </c>
      <c r="AD2259" t="str">
        <f t="shared" si="1723"/>
        <v/>
      </c>
      <c r="AE2259" t="str">
        <f t="shared" si="1724"/>
        <v/>
      </c>
      <c r="BF2259" t="str">
        <f t="shared" si="1725"/>
        <v/>
      </c>
      <c r="BG2259" t="str">
        <f t="shared" si="1726"/>
        <v/>
      </c>
      <c r="BH2259" t="str">
        <f t="shared" si="1727"/>
        <v/>
      </c>
      <c r="BI2259" t="str">
        <f t="shared" si="1728"/>
        <v/>
      </c>
      <c r="BJ2259" t="str">
        <f t="shared" si="1729"/>
        <v/>
      </c>
      <c r="BK2259" t="str">
        <f t="shared" si="1730"/>
        <v/>
      </c>
      <c r="BL2259" t="str">
        <f t="shared" si="1731"/>
        <v/>
      </c>
      <c r="BM2259" t="str">
        <f t="shared" si="1732"/>
        <v/>
      </c>
      <c r="BN2259" t="str">
        <f t="shared" si="1733"/>
        <v/>
      </c>
      <c r="BO2259" t="str">
        <f t="shared" si="1734"/>
        <v/>
      </c>
      <c r="BP2259" t="str">
        <f t="shared" si="1735"/>
        <v/>
      </c>
      <c r="BQ2259" t="str">
        <f t="shared" si="1736"/>
        <v/>
      </c>
      <c r="BR2259" t="str">
        <f t="shared" si="1737"/>
        <v/>
      </c>
      <c r="BS2259" t="str">
        <f t="shared" si="1738"/>
        <v/>
      </c>
      <c r="BT2259" t="str">
        <f t="shared" si="1739"/>
        <v/>
      </c>
    </row>
    <row r="2260" spans="20:72" x14ac:dyDescent="0.25">
      <c r="T2260" t="str">
        <f t="shared" si="1715"/>
        <v/>
      </c>
      <c r="U2260" t="str">
        <f t="shared" si="1716"/>
        <v/>
      </c>
      <c r="V2260" t="str">
        <f t="shared" si="1717"/>
        <v/>
      </c>
      <c r="W2260" t="str">
        <f>IF(TRIM(INDEX(connections!$A:$A,ROW()))="","",TRIM(INDEX(connections!$A:$A,ROW())))</f>
        <v/>
      </c>
      <c r="X2260" t="str">
        <f>IF($W2260="","",TRIM(INDEX(connections!$B:$B,ROW())))</f>
        <v/>
      </c>
      <c r="Y2260" t="str">
        <f t="shared" si="1718"/>
        <v/>
      </c>
      <c r="Z2260" t="str">
        <f t="shared" si="1719"/>
        <v/>
      </c>
      <c r="AA2260" t="str">
        <f t="shared" si="1720"/>
        <v/>
      </c>
      <c r="AB2260" t="str">
        <f t="shared" si="1721"/>
        <v/>
      </c>
      <c r="AC2260" t="str">
        <f t="shared" si="1722"/>
        <v/>
      </c>
      <c r="AD2260" t="str">
        <f t="shared" si="1723"/>
        <v/>
      </c>
      <c r="AE2260" t="str">
        <f t="shared" si="1724"/>
        <v/>
      </c>
      <c r="BF2260" t="str">
        <f t="shared" si="1725"/>
        <v/>
      </c>
      <c r="BG2260" t="str">
        <f t="shared" si="1726"/>
        <v/>
      </c>
      <c r="BH2260" t="str">
        <f t="shared" si="1727"/>
        <v/>
      </c>
      <c r="BI2260" t="str">
        <f t="shared" si="1728"/>
        <v/>
      </c>
      <c r="BJ2260" t="str">
        <f t="shared" si="1729"/>
        <v/>
      </c>
      <c r="BK2260" t="str">
        <f t="shared" si="1730"/>
        <v/>
      </c>
      <c r="BL2260" t="str">
        <f t="shared" si="1731"/>
        <v/>
      </c>
      <c r="BM2260" t="str">
        <f t="shared" si="1732"/>
        <v/>
      </c>
      <c r="BN2260" t="str">
        <f t="shared" si="1733"/>
        <v/>
      </c>
      <c r="BO2260" t="str">
        <f t="shared" si="1734"/>
        <v/>
      </c>
      <c r="BP2260" t="str">
        <f t="shared" si="1735"/>
        <v/>
      </c>
      <c r="BQ2260" t="str">
        <f t="shared" si="1736"/>
        <v/>
      </c>
      <c r="BR2260" t="str">
        <f t="shared" si="1737"/>
        <v/>
      </c>
      <c r="BS2260" t="str">
        <f t="shared" si="1738"/>
        <v/>
      </c>
      <c r="BT2260" t="str">
        <f t="shared" si="1739"/>
        <v/>
      </c>
    </row>
    <row r="2261" spans="20:72" x14ac:dyDescent="0.25">
      <c r="T2261" t="str">
        <f t="shared" si="1715"/>
        <v/>
      </c>
      <c r="U2261" t="str">
        <f t="shared" si="1716"/>
        <v/>
      </c>
      <c r="V2261" t="str">
        <f t="shared" si="1717"/>
        <v/>
      </c>
      <c r="W2261" t="str">
        <f>IF(TRIM(INDEX(connections!$A:$A,ROW()))="","",TRIM(INDEX(connections!$A:$A,ROW())))</f>
        <v/>
      </c>
      <c r="X2261" t="str">
        <f>IF($W2261="","",TRIM(INDEX(connections!$B:$B,ROW())))</f>
        <v/>
      </c>
      <c r="Y2261" t="str">
        <f t="shared" si="1718"/>
        <v/>
      </c>
      <c r="Z2261" t="str">
        <f t="shared" si="1719"/>
        <v/>
      </c>
      <c r="AA2261" t="str">
        <f t="shared" si="1720"/>
        <v/>
      </c>
      <c r="AB2261" t="str">
        <f t="shared" si="1721"/>
        <v/>
      </c>
      <c r="AC2261" t="str">
        <f t="shared" si="1722"/>
        <v/>
      </c>
      <c r="AD2261" t="str">
        <f t="shared" si="1723"/>
        <v/>
      </c>
      <c r="AE2261" t="str">
        <f t="shared" si="1724"/>
        <v/>
      </c>
      <c r="BF2261" t="str">
        <f t="shared" si="1725"/>
        <v/>
      </c>
      <c r="BG2261" t="str">
        <f t="shared" si="1726"/>
        <v/>
      </c>
      <c r="BH2261" t="str">
        <f t="shared" si="1727"/>
        <v/>
      </c>
      <c r="BI2261" t="str">
        <f t="shared" si="1728"/>
        <v/>
      </c>
      <c r="BJ2261" t="str">
        <f t="shared" si="1729"/>
        <v/>
      </c>
      <c r="BK2261" t="str">
        <f t="shared" si="1730"/>
        <v/>
      </c>
      <c r="BL2261" t="str">
        <f t="shared" si="1731"/>
        <v/>
      </c>
      <c r="BM2261" t="str">
        <f t="shared" si="1732"/>
        <v/>
      </c>
      <c r="BN2261" t="str">
        <f t="shared" si="1733"/>
        <v/>
      </c>
      <c r="BO2261" t="str">
        <f t="shared" si="1734"/>
        <v/>
      </c>
      <c r="BP2261" t="str">
        <f t="shared" si="1735"/>
        <v/>
      </c>
      <c r="BQ2261" t="str">
        <f t="shared" si="1736"/>
        <v/>
      </c>
      <c r="BR2261" t="str">
        <f t="shared" si="1737"/>
        <v/>
      </c>
      <c r="BS2261" t="str">
        <f t="shared" si="1738"/>
        <v/>
      </c>
      <c r="BT2261" t="str">
        <f t="shared" si="1739"/>
        <v/>
      </c>
    </row>
    <row r="2262" spans="20:72" x14ac:dyDescent="0.25">
      <c r="T2262" t="str">
        <f t="shared" si="1715"/>
        <v/>
      </c>
      <c r="U2262" t="str">
        <f t="shared" si="1716"/>
        <v/>
      </c>
      <c r="V2262" t="str">
        <f t="shared" si="1717"/>
        <v/>
      </c>
      <c r="W2262" t="str">
        <f>IF(TRIM(INDEX(connections!$A:$A,ROW()))="","",TRIM(INDEX(connections!$A:$A,ROW())))</f>
        <v/>
      </c>
      <c r="X2262" t="str">
        <f>IF($W2262="","",TRIM(INDEX(connections!$B:$B,ROW())))</f>
        <v/>
      </c>
      <c r="Y2262" t="str">
        <f t="shared" si="1718"/>
        <v/>
      </c>
      <c r="Z2262" t="str">
        <f t="shared" si="1719"/>
        <v/>
      </c>
      <c r="AA2262" t="str">
        <f t="shared" si="1720"/>
        <v/>
      </c>
      <c r="AB2262" t="str">
        <f t="shared" si="1721"/>
        <v/>
      </c>
      <c r="AC2262" t="str">
        <f t="shared" si="1722"/>
        <v/>
      </c>
      <c r="AD2262" t="str">
        <f t="shared" si="1723"/>
        <v/>
      </c>
      <c r="AE2262" t="str">
        <f t="shared" si="1724"/>
        <v/>
      </c>
      <c r="BF2262" t="str">
        <f t="shared" si="1725"/>
        <v/>
      </c>
      <c r="BG2262" t="str">
        <f t="shared" si="1726"/>
        <v/>
      </c>
      <c r="BH2262" t="str">
        <f t="shared" si="1727"/>
        <v/>
      </c>
      <c r="BI2262" t="str">
        <f t="shared" si="1728"/>
        <v/>
      </c>
      <c r="BJ2262" t="str">
        <f t="shared" si="1729"/>
        <v/>
      </c>
      <c r="BK2262" t="str">
        <f t="shared" si="1730"/>
        <v/>
      </c>
      <c r="BL2262" t="str">
        <f t="shared" si="1731"/>
        <v/>
      </c>
      <c r="BM2262" t="str">
        <f t="shared" si="1732"/>
        <v/>
      </c>
      <c r="BN2262" t="str">
        <f t="shared" si="1733"/>
        <v/>
      </c>
      <c r="BO2262" t="str">
        <f t="shared" si="1734"/>
        <v/>
      </c>
      <c r="BP2262" t="str">
        <f t="shared" si="1735"/>
        <v/>
      </c>
      <c r="BQ2262" t="str">
        <f t="shared" si="1736"/>
        <v/>
      </c>
      <c r="BR2262" t="str">
        <f t="shared" si="1737"/>
        <v/>
      </c>
      <c r="BS2262" t="str">
        <f t="shared" si="1738"/>
        <v/>
      </c>
      <c r="BT2262" t="str">
        <f t="shared" si="1739"/>
        <v/>
      </c>
    </row>
    <row r="2263" spans="20:72" x14ac:dyDescent="0.25">
      <c r="T2263" t="str">
        <f t="shared" si="1715"/>
        <v/>
      </c>
      <c r="U2263" t="str">
        <f t="shared" si="1716"/>
        <v/>
      </c>
      <c r="V2263" t="str">
        <f t="shared" si="1717"/>
        <v/>
      </c>
      <c r="W2263" t="str">
        <f>IF(TRIM(INDEX(connections!$A:$A,ROW()))="","",TRIM(INDEX(connections!$A:$A,ROW())))</f>
        <v/>
      </c>
      <c r="X2263" t="str">
        <f>IF($W2263="","",TRIM(INDEX(connections!$B:$B,ROW())))</f>
        <v/>
      </c>
      <c r="Y2263" t="str">
        <f t="shared" si="1718"/>
        <v/>
      </c>
      <c r="Z2263" t="str">
        <f t="shared" si="1719"/>
        <v/>
      </c>
      <c r="AA2263" t="str">
        <f t="shared" si="1720"/>
        <v/>
      </c>
      <c r="AB2263" t="str">
        <f t="shared" si="1721"/>
        <v/>
      </c>
      <c r="AC2263" t="str">
        <f t="shared" si="1722"/>
        <v/>
      </c>
      <c r="AD2263" t="str">
        <f t="shared" si="1723"/>
        <v/>
      </c>
      <c r="AE2263" t="str">
        <f t="shared" si="1724"/>
        <v/>
      </c>
      <c r="BF2263" t="str">
        <f t="shared" si="1725"/>
        <v/>
      </c>
      <c r="BG2263" t="str">
        <f t="shared" si="1726"/>
        <v/>
      </c>
      <c r="BH2263" t="str">
        <f t="shared" si="1727"/>
        <v/>
      </c>
      <c r="BI2263" t="str">
        <f t="shared" si="1728"/>
        <v/>
      </c>
      <c r="BJ2263" t="str">
        <f t="shared" si="1729"/>
        <v/>
      </c>
      <c r="BK2263" t="str">
        <f t="shared" si="1730"/>
        <v/>
      </c>
      <c r="BL2263" t="str">
        <f t="shared" si="1731"/>
        <v/>
      </c>
      <c r="BM2263" t="str">
        <f t="shared" si="1732"/>
        <v/>
      </c>
      <c r="BN2263" t="str">
        <f t="shared" si="1733"/>
        <v/>
      </c>
      <c r="BO2263" t="str">
        <f t="shared" si="1734"/>
        <v/>
      </c>
      <c r="BP2263" t="str">
        <f t="shared" si="1735"/>
        <v/>
      </c>
      <c r="BQ2263" t="str">
        <f t="shared" si="1736"/>
        <v/>
      </c>
      <c r="BR2263" t="str">
        <f t="shared" si="1737"/>
        <v/>
      </c>
      <c r="BS2263" t="str">
        <f t="shared" si="1738"/>
        <v/>
      </c>
      <c r="BT2263" t="str">
        <f t="shared" si="1739"/>
        <v/>
      </c>
    </row>
    <row r="2264" spans="20:72" x14ac:dyDescent="0.25">
      <c r="T2264" t="str">
        <f t="shared" si="1715"/>
        <v/>
      </c>
      <c r="U2264" t="str">
        <f t="shared" si="1716"/>
        <v/>
      </c>
      <c r="V2264" t="str">
        <f t="shared" si="1717"/>
        <v/>
      </c>
      <c r="W2264" t="str">
        <f>IF(TRIM(INDEX(connections!$A:$A,ROW()))="","",TRIM(INDEX(connections!$A:$A,ROW())))</f>
        <v/>
      </c>
      <c r="X2264" t="str">
        <f>IF($W2264="","",TRIM(INDEX(connections!$B:$B,ROW())))</f>
        <v/>
      </c>
      <c r="Y2264" t="str">
        <f t="shared" si="1718"/>
        <v/>
      </c>
      <c r="Z2264" t="str">
        <f t="shared" si="1719"/>
        <v/>
      </c>
      <c r="AA2264" t="str">
        <f t="shared" si="1720"/>
        <v/>
      </c>
      <c r="AB2264" t="str">
        <f t="shared" si="1721"/>
        <v/>
      </c>
      <c r="AC2264" t="str">
        <f t="shared" si="1722"/>
        <v/>
      </c>
      <c r="AD2264" t="str">
        <f t="shared" si="1723"/>
        <v/>
      </c>
      <c r="AE2264" t="str">
        <f t="shared" si="1724"/>
        <v/>
      </c>
      <c r="BF2264" t="str">
        <f t="shared" si="1725"/>
        <v/>
      </c>
      <c r="BG2264" t="str">
        <f t="shared" si="1726"/>
        <v/>
      </c>
      <c r="BH2264" t="str">
        <f t="shared" si="1727"/>
        <v/>
      </c>
      <c r="BI2264" t="str">
        <f t="shared" si="1728"/>
        <v/>
      </c>
      <c r="BJ2264" t="str">
        <f t="shared" si="1729"/>
        <v/>
      </c>
      <c r="BK2264" t="str">
        <f t="shared" si="1730"/>
        <v/>
      </c>
      <c r="BL2264" t="str">
        <f t="shared" si="1731"/>
        <v/>
      </c>
      <c r="BM2264" t="str">
        <f t="shared" si="1732"/>
        <v/>
      </c>
      <c r="BN2264" t="str">
        <f t="shared" si="1733"/>
        <v/>
      </c>
      <c r="BO2264" t="str">
        <f t="shared" si="1734"/>
        <v/>
      </c>
      <c r="BP2264" t="str">
        <f t="shared" si="1735"/>
        <v/>
      </c>
      <c r="BQ2264" t="str">
        <f t="shared" si="1736"/>
        <v/>
      </c>
      <c r="BR2264" t="str">
        <f t="shared" si="1737"/>
        <v/>
      </c>
      <c r="BS2264" t="str">
        <f t="shared" si="1738"/>
        <v/>
      </c>
      <c r="BT2264" t="str">
        <f t="shared" si="1739"/>
        <v/>
      </c>
    </row>
    <row r="2265" spans="20:72" x14ac:dyDescent="0.25">
      <c r="T2265" t="str">
        <f t="shared" si="1715"/>
        <v/>
      </c>
      <c r="U2265" t="str">
        <f t="shared" si="1716"/>
        <v/>
      </c>
      <c r="V2265" t="str">
        <f t="shared" si="1717"/>
        <v/>
      </c>
      <c r="W2265" t="str">
        <f>IF(TRIM(INDEX(connections!$A:$A,ROW()))="","",TRIM(INDEX(connections!$A:$A,ROW())))</f>
        <v/>
      </c>
      <c r="X2265" t="str">
        <f>IF($W2265="","",TRIM(INDEX(connections!$B:$B,ROW())))</f>
        <v/>
      </c>
      <c r="Y2265" t="str">
        <f t="shared" si="1718"/>
        <v/>
      </c>
      <c r="Z2265" t="str">
        <f t="shared" si="1719"/>
        <v/>
      </c>
      <c r="AA2265" t="str">
        <f t="shared" si="1720"/>
        <v/>
      </c>
      <c r="AB2265" t="str">
        <f t="shared" si="1721"/>
        <v/>
      </c>
      <c r="AC2265" t="str">
        <f t="shared" si="1722"/>
        <v/>
      </c>
      <c r="AD2265" t="str">
        <f t="shared" si="1723"/>
        <v/>
      </c>
      <c r="AE2265" t="str">
        <f t="shared" si="1724"/>
        <v/>
      </c>
      <c r="BF2265" t="str">
        <f t="shared" si="1725"/>
        <v/>
      </c>
      <c r="BG2265" t="str">
        <f t="shared" si="1726"/>
        <v/>
      </c>
      <c r="BH2265" t="str">
        <f t="shared" si="1727"/>
        <v/>
      </c>
      <c r="BI2265" t="str">
        <f t="shared" si="1728"/>
        <v/>
      </c>
      <c r="BJ2265" t="str">
        <f t="shared" si="1729"/>
        <v/>
      </c>
      <c r="BK2265" t="str">
        <f t="shared" si="1730"/>
        <v/>
      </c>
      <c r="BL2265" t="str">
        <f t="shared" si="1731"/>
        <v/>
      </c>
      <c r="BM2265" t="str">
        <f t="shared" si="1732"/>
        <v/>
      </c>
      <c r="BN2265" t="str">
        <f t="shared" si="1733"/>
        <v/>
      </c>
      <c r="BO2265" t="str">
        <f t="shared" si="1734"/>
        <v/>
      </c>
      <c r="BP2265" t="str">
        <f t="shared" si="1735"/>
        <v/>
      </c>
      <c r="BQ2265" t="str">
        <f t="shared" si="1736"/>
        <v/>
      </c>
      <c r="BR2265" t="str">
        <f t="shared" si="1737"/>
        <v/>
      </c>
      <c r="BS2265" t="str">
        <f t="shared" si="1738"/>
        <v/>
      </c>
      <c r="BT2265" t="str">
        <f t="shared" si="1739"/>
        <v/>
      </c>
    </row>
    <row r="2266" spans="20:72" x14ac:dyDescent="0.25">
      <c r="T2266" t="str">
        <f t="shared" si="1715"/>
        <v/>
      </c>
      <c r="U2266" t="str">
        <f t="shared" si="1716"/>
        <v/>
      </c>
      <c r="V2266" t="str">
        <f t="shared" si="1717"/>
        <v/>
      </c>
      <c r="W2266" t="str">
        <f>IF(TRIM(INDEX(connections!$A:$A,ROW()))="","",TRIM(INDEX(connections!$A:$A,ROW())))</f>
        <v/>
      </c>
      <c r="X2266" t="str">
        <f>IF($W2266="","",TRIM(INDEX(connections!$B:$B,ROW())))</f>
        <v/>
      </c>
      <c r="Y2266" t="str">
        <f t="shared" si="1718"/>
        <v/>
      </c>
      <c r="Z2266" t="str">
        <f t="shared" si="1719"/>
        <v/>
      </c>
      <c r="AA2266" t="str">
        <f t="shared" si="1720"/>
        <v/>
      </c>
      <c r="AB2266" t="str">
        <f t="shared" si="1721"/>
        <v/>
      </c>
      <c r="AC2266" t="str">
        <f t="shared" si="1722"/>
        <v/>
      </c>
      <c r="AD2266" t="str">
        <f t="shared" si="1723"/>
        <v/>
      </c>
      <c r="AE2266" t="str">
        <f t="shared" si="1724"/>
        <v/>
      </c>
      <c r="BF2266" t="str">
        <f t="shared" si="1725"/>
        <v/>
      </c>
      <c r="BG2266" t="str">
        <f t="shared" si="1726"/>
        <v/>
      </c>
      <c r="BH2266" t="str">
        <f t="shared" si="1727"/>
        <v/>
      </c>
      <c r="BI2266" t="str">
        <f t="shared" si="1728"/>
        <v/>
      </c>
      <c r="BJ2266" t="str">
        <f t="shared" si="1729"/>
        <v/>
      </c>
      <c r="BK2266" t="str">
        <f t="shared" si="1730"/>
        <v/>
      </c>
      <c r="BL2266" t="str">
        <f t="shared" si="1731"/>
        <v/>
      </c>
      <c r="BM2266" t="str">
        <f t="shared" si="1732"/>
        <v/>
      </c>
      <c r="BN2266" t="str">
        <f t="shared" si="1733"/>
        <v/>
      </c>
      <c r="BO2266" t="str">
        <f t="shared" si="1734"/>
        <v/>
      </c>
      <c r="BP2266" t="str">
        <f t="shared" si="1735"/>
        <v/>
      </c>
      <c r="BQ2266" t="str">
        <f t="shared" si="1736"/>
        <v/>
      </c>
      <c r="BR2266" t="str">
        <f t="shared" si="1737"/>
        <v/>
      </c>
      <c r="BS2266" t="str">
        <f t="shared" si="1738"/>
        <v/>
      </c>
      <c r="BT2266" t="str">
        <f t="shared" si="1739"/>
        <v/>
      </c>
    </row>
    <row r="2267" spans="20:72" x14ac:dyDescent="0.25">
      <c r="T2267" t="str">
        <f t="shared" si="1715"/>
        <v/>
      </c>
      <c r="U2267" t="str">
        <f t="shared" si="1716"/>
        <v/>
      </c>
      <c r="V2267" t="str">
        <f t="shared" si="1717"/>
        <v/>
      </c>
      <c r="W2267" t="str">
        <f>IF(TRIM(INDEX(connections!$A:$A,ROW()))="","",TRIM(INDEX(connections!$A:$A,ROW())))</f>
        <v/>
      </c>
      <c r="X2267" t="str">
        <f>IF($W2267="","",TRIM(INDEX(connections!$B:$B,ROW())))</f>
        <v/>
      </c>
      <c r="Y2267" t="str">
        <f t="shared" si="1718"/>
        <v/>
      </c>
      <c r="Z2267" t="str">
        <f t="shared" si="1719"/>
        <v/>
      </c>
      <c r="AA2267" t="str">
        <f t="shared" si="1720"/>
        <v/>
      </c>
      <c r="AB2267" t="str">
        <f t="shared" si="1721"/>
        <v/>
      </c>
      <c r="AC2267" t="str">
        <f t="shared" si="1722"/>
        <v/>
      </c>
      <c r="AD2267" t="str">
        <f t="shared" si="1723"/>
        <v/>
      </c>
      <c r="AE2267" t="str">
        <f t="shared" si="1724"/>
        <v/>
      </c>
      <c r="BF2267" t="str">
        <f t="shared" si="1725"/>
        <v/>
      </c>
      <c r="BG2267" t="str">
        <f t="shared" si="1726"/>
        <v/>
      </c>
      <c r="BH2267" t="str">
        <f t="shared" si="1727"/>
        <v/>
      </c>
      <c r="BI2267" t="str">
        <f t="shared" si="1728"/>
        <v/>
      </c>
      <c r="BJ2267" t="str">
        <f t="shared" si="1729"/>
        <v/>
      </c>
      <c r="BK2267" t="str">
        <f t="shared" si="1730"/>
        <v/>
      </c>
      <c r="BL2267" t="str">
        <f t="shared" si="1731"/>
        <v/>
      </c>
      <c r="BM2267" t="str">
        <f t="shared" si="1732"/>
        <v/>
      </c>
      <c r="BN2267" t="str">
        <f t="shared" si="1733"/>
        <v/>
      </c>
      <c r="BO2267" t="str">
        <f t="shared" si="1734"/>
        <v/>
      </c>
      <c r="BP2267" t="str">
        <f t="shared" si="1735"/>
        <v/>
      </c>
      <c r="BQ2267" t="str">
        <f t="shared" si="1736"/>
        <v/>
      </c>
      <c r="BR2267" t="str">
        <f t="shared" si="1737"/>
        <v/>
      </c>
      <c r="BS2267" t="str">
        <f t="shared" si="1738"/>
        <v/>
      </c>
      <c r="BT2267" t="str">
        <f t="shared" si="1739"/>
        <v/>
      </c>
    </row>
    <row r="2268" spans="20:72" x14ac:dyDescent="0.25">
      <c r="T2268" t="str">
        <f t="shared" si="1715"/>
        <v/>
      </c>
      <c r="U2268" t="str">
        <f t="shared" si="1716"/>
        <v/>
      </c>
      <c r="V2268" t="str">
        <f t="shared" si="1717"/>
        <v/>
      </c>
      <c r="W2268" t="str">
        <f>IF(TRIM(INDEX(connections!$A:$A,ROW()))="","",TRIM(INDEX(connections!$A:$A,ROW())))</f>
        <v/>
      </c>
      <c r="X2268" t="str">
        <f>IF($W2268="","",TRIM(INDEX(connections!$B:$B,ROW())))</f>
        <v/>
      </c>
      <c r="Y2268" t="str">
        <f t="shared" si="1718"/>
        <v/>
      </c>
      <c r="Z2268" t="str">
        <f t="shared" si="1719"/>
        <v/>
      </c>
      <c r="AA2268" t="str">
        <f t="shared" si="1720"/>
        <v/>
      </c>
      <c r="AB2268" t="str">
        <f t="shared" si="1721"/>
        <v/>
      </c>
      <c r="AC2268" t="str">
        <f t="shared" si="1722"/>
        <v/>
      </c>
      <c r="AD2268" t="str">
        <f t="shared" si="1723"/>
        <v/>
      </c>
      <c r="AE2268" t="str">
        <f t="shared" si="1724"/>
        <v/>
      </c>
      <c r="BF2268" t="str">
        <f t="shared" si="1725"/>
        <v/>
      </c>
      <c r="BG2268" t="str">
        <f t="shared" si="1726"/>
        <v/>
      </c>
      <c r="BH2268" t="str">
        <f t="shared" si="1727"/>
        <v/>
      </c>
      <c r="BI2268" t="str">
        <f t="shared" si="1728"/>
        <v/>
      </c>
      <c r="BJ2268" t="str">
        <f t="shared" si="1729"/>
        <v/>
      </c>
      <c r="BK2268" t="str">
        <f t="shared" si="1730"/>
        <v/>
      </c>
      <c r="BL2268" t="str">
        <f t="shared" si="1731"/>
        <v/>
      </c>
      <c r="BM2268" t="str">
        <f t="shared" si="1732"/>
        <v/>
      </c>
      <c r="BN2268" t="str">
        <f t="shared" si="1733"/>
        <v/>
      </c>
      <c r="BO2268" t="str">
        <f t="shared" si="1734"/>
        <v/>
      </c>
      <c r="BP2268" t="str">
        <f t="shared" si="1735"/>
        <v/>
      </c>
      <c r="BQ2268" t="str">
        <f t="shared" si="1736"/>
        <v/>
      </c>
      <c r="BR2268" t="str">
        <f t="shared" si="1737"/>
        <v/>
      </c>
      <c r="BS2268" t="str">
        <f t="shared" si="1738"/>
        <v/>
      </c>
      <c r="BT2268" t="str">
        <f t="shared" si="1739"/>
        <v/>
      </c>
    </row>
    <row r="2269" spans="20:72" x14ac:dyDescent="0.25">
      <c r="T2269" t="str">
        <f t="shared" si="1715"/>
        <v/>
      </c>
      <c r="U2269" t="str">
        <f t="shared" si="1716"/>
        <v/>
      </c>
      <c r="V2269" t="str">
        <f t="shared" si="1717"/>
        <v/>
      </c>
      <c r="W2269" t="str">
        <f>IF(TRIM(INDEX(connections!$A:$A,ROW()))="","",TRIM(INDEX(connections!$A:$A,ROW())))</f>
        <v/>
      </c>
      <c r="X2269" t="str">
        <f>IF($W2269="","",TRIM(INDEX(connections!$B:$B,ROW())))</f>
        <v/>
      </c>
      <c r="Y2269" t="str">
        <f t="shared" si="1718"/>
        <v/>
      </c>
      <c r="Z2269" t="str">
        <f t="shared" si="1719"/>
        <v/>
      </c>
      <c r="AA2269" t="str">
        <f t="shared" si="1720"/>
        <v/>
      </c>
      <c r="AB2269" t="str">
        <f t="shared" si="1721"/>
        <v/>
      </c>
      <c r="AC2269" t="str">
        <f t="shared" si="1722"/>
        <v/>
      </c>
      <c r="AD2269" t="str">
        <f t="shared" si="1723"/>
        <v/>
      </c>
      <c r="AE2269" t="str">
        <f t="shared" si="1724"/>
        <v/>
      </c>
      <c r="BF2269" t="str">
        <f t="shared" si="1725"/>
        <v/>
      </c>
      <c r="BG2269" t="str">
        <f t="shared" si="1726"/>
        <v/>
      </c>
      <c r="BH2269" t="str">
        <f t="shared" si="1727"/>
        <v/>
      </c>
      <c r="BI2269" t="str">
        <f t="shared" si="1728"/>
        <v/>
      </c>
      <c r="BJ2269" t="str">
        <f t="shared" si="1729"/>
        <v/>
      </c>
      <c r="BK2269" t="str">
        <f t="shared" si="1730"/>
        <v/>
      </c>
      <c r="BL2269" t="str">
        <f t="shared" si="1731"/>
        <v/>
      </c>
      <c r="BM2269" t="str">
        <f t="shared" si="1732"/>
        <v/>
      </c>
      <c r="BN2269" t="str">
        <f t="shared" si="1733"/>
        <v/>
      </c>
      <c r="BO2269" t="str">
        <f t="shared" si="1734"/>
        <v/>
      </c>
      <c r="BP2269" t="str">
        <f t="shared" si="1735"/>
        <v/>
      </c>
      <c r="BQ2269" t="str">
        <f t="shared" si="1736"/>
        <v/>
      </c>
      <c r="BR2269" t="str">
        <f t="shared" si="1737"/>
        <v/>
      </c>
      <c r="BS2269" t="str">
        <f t="shared" si="1738"/>
        <v/>
      </c>
      <c r="BT2269" t="str">
        <f t="shared" si="1739"/>
        <v/>
      </c>
    </row>
    <row r="2270" spans="20:72" x14ac:dyDescent="0.25">
      <c r="T2270" t="str">
        <f t="shared" si="1715"/>
        <v/>
      </c>
      <c r="U2270" t="str">
        <f t="shared" si="1716"/>
        <v/>
      </c>
      <c r="V2270" t="str">
        <f t="shared" si="1717"/>
        <v/>
      </c>
      <c r="W2270" t="str">
        <f>IF(TRIM(INDEX(connections!$A:$A,ROW()))="","",TRIM(INDEX(connections!$A:$A,ROW())))</f>
        <v/>
      </c>
      <c r="X2270" t="str">
        <f>IF($W2270="","",TRIM(INDEX(connections!$B:$B,ROW())))</f>
        <v/>
      </c>
      <c r="Y2270" t="str">
        <f t="shared" si="1718"/>
        <v/>
      </c>
      <c r="Z2270" t="str">
        <f t="shared" si="1719"/>
        <v/>
      </c>
      <c r="AA2270" t="str">
        <f t="shared" si="1720"/>
        <v/>
      </c>
      <c r="AB2270" t="str">
        <f t="shared" si="1721"/>
        <v/>
      </c>
      <c r="AC2270" t="str">
        <f t="shared" si="1722"/>
        <v/>
      </c>
      <c r="AD2270" t="str">
        <f t="shared" si="1723"/>
        <v/>
      </c>
      <c r="AE2270" t="str">
        <f t="shared" si="1724"/>
        <v/>
      </c>
      <c r="BF2270" t="str">
        <f t="shared" si="1725"/>
        <v/>
      </c>
      <c r="BG2270" t="str">
        <f t="shared" si="1726"/>
        <v/>
      </c>
      <c r="BH2270" t="str">
        <f t="shared" si="1727"/>
        <v/>
      </c>
      <c r="BI2270" t="str">
        <f t="shared" si="1728"/>
        <v/>
      </c>
      <c r="BJ2270" t="str">
        <f t="shared" si="1729"/>
        <v/>
      </c>
      <c r="BK2270" t="str">
        <f t="shared" si="1730"/>
        <v/>
      </c>
      <c r="BL2270" t="str">
        <f t="shared" si="1731"/>
        <v/>
      </c>
      <c r="BM2270" t="str">
        <f t="shared" si="1732"/>
        <v/>
      </c>
      <c r="BN2270" t="str">
        <f t="shared" si="1733"/>
        <v/>
      </c>
      <c r="BO2270" t="str">
        <f t="shared" si="1734"/>
        <v/>
      </c>
      <c r="BP2270" t="str">
        <f t="shared" si="1735"/>
        <v/>
      </c>
      <c r="BQ2270" t="str">
        <f t="shared" si="1736"/>
        <v/>
      </c>
      <c r="BR2270" t="str">
        <f t="shared" si="1737"/>
        <v/>
      </c>
      <c r="BS2270" t="str">
        <f t="shared" si="1738"/>
        <v/>
      </c>
      <c r="BT2270" t="str">
        <f t="shared" si="1739"/>
        <v/>
      </c>
    </row>
    <row r="2271" spans="20:72" x14ac:dyDescent="0.25">
      <c r="T2271" t="str">
        <f t="shared" si="1715"/>
        <v/>
      </c>
      <c r="U2271" t="str">
        <f t="shared" si="1716"/>
        <v/>
      </c>
      <c r="V2271" t="str">
        <f t="shared" si="1717"/>
        <v/>
      </c>
      <c r="W2271" t="str">
        <f>IF(TRIM(INDEX(connections!$A:$A,ROW()))="","",TRIM(INDEX(connections!$A:$A,ROW())))</f>
        <v/>
      </c>
      <c r="X2271" t="str">
        <f>IF($W2271="","",TRIM(INDEX(connections!$B:$B,ROW())))</f>
        <v/>
      </c>
      <c r="Y2271" t="str">
        <f t="shared" si="1718"/>
        <v/>
      </c>
      <c r="Z2271" t="str">
        <f t="shared" si="1719"/>
        <v/>
      </c>
      <c r="AA2271" t="str">
        <f t="shared" si="1720"/>
        <v/>
      </c>
      <c r="AB2271" t="str">
        <f t="shared" si="1721"/>
        <v/>
      </c>
      <c r="AC2271" t="str">
        <f t="shared" si="1722"/>
        <v/>
      </c>
      <c r="AD2271" t="str">
        <f t="shared" si="1723"/>
        <v/>
      </c>
      <c r="AE2271" t="str">
        <f t="shared" si="1724"/>
        <v/>
      </c>
      <c r="BF2271" t="str">
        <f t="shared" si="1725"/>
        <v/>
      </c>
      <c r="BG2271" t="str">
        <f t="shared" si="1726"/>
        <v/>
      </c>
      <c r="BH2271" t="str">
        <f t="shared" si="1727"/>
        <v/>
      </c>
      <c r="BI2271" t="str">
        <f t="shared" si="1728"/>
        <v/>
      </c>
      <c r="BJ2271" t="str">
        <f t="shared" si="1729"/>
        <v/>
      </c>
      <c r="BK2271" t="str">
        <f t="shared" si="1730"/>
        <v/>
      </c>
      <c r="BL2271" t="str">
        <f t="shared" si="1731"/>
        <v/>
      </c>
      <c r="BM2271" t="str">
        <f t="shared" si="1732"/>
        <v/>
      </c>
      <c r="BN2271" t="str">
        <f t="shared" si="1733"/>
        <v/>
      </c>
      <c r="BO2271" t="str">
        <f t="shared" si="1734"/>
        <v/>
      </c>
      <c r="BP2271" t="str">
        <f t="shared" si="1735"/>
        <v/>
      </c>
      <c r="BQ2271" t="str">
        <f t="shared" si="1736"/>
        <v/>
      </c>
      <c r="BR2271" t="str">
        <f t="shared" si="1737"/>
        <v/>
      </c>
      <c r="BS2271" t="str">
        <f t="shared" si="1738"/>
        <v/>
      </c>
      <c r="BT2271" t="str">
        <f t="shared" si="1739"/>
        <v/>
      </c>
    </row>
    <row r="2272" spans="20:72" x14ac:dyDescent="0.25">
      <c r="T2272" t="str">
        <f t="shared" si="1715"/>
        <v/>
      </c>
      <c r="U2272" t="str">
        <f t="shared" si="1716"/>
        <v/>
      </c>
      <c r="V2272" t="str">
        <f t="shared" si="1717"/>
        <v/>
      </c>
      <c r="W2272" t="str">
        <f>IF(TRIM(INDEX(connections!$A:$A,ROW()))="","",TRIM(INDEX(connections!$A:$A,ROW())))</f>
        <v/>
      </c>
      <c r="X2272" t="str">
        <f>IF($W2272="","",TRIM(INDEX(connections!$B:$B,ROW())))</f>
        <v/>
      </c>
      <c r="Y2272" t="str">
        <f t="shared" si="1718"/>
        <v/>
      </c>
      <c r="Z2272" t="str">
        <f t="shared" si="1719"/>
        <v/>
      </c>
      <c r="AA2272" t="str">
        <f t="shared" si="1720"/>
        <v/>
      </c>
      <c r="AB2272" t="str">
        <f t="shared" si="1721"/>
        <v/>
      </c>
      <c r="AC2272" t="str">
        <f t="shared" si="1722"/>
        <v/>
      </c>
      <c r="AD2272" t="str">
        <f t="shared" si="1723"/>
        <v/>
      </c>
      <c r="AE2272" t="str">
        <f t="shared" si="1724"/>
        <v/>
      </c>
      <c r="BF2272" t="str">
        <f t="shared" si="1725"/>
        <v/>
      </c>
      <c r="BG2272" t="str">
        <f t="shared" si="1726"/>
        <v/>
      </c>
      <c r="BH2272" t="str">
        <f t="shared" si="1727"/>
        <v/>
      </c>
      <c r="BI2272" t="str">
        <f t="shared" si="1728"/>
        <v/>
      </c>
      <c r="BJ2272" t="str">
        <f t="shared" si="1729"/>
        <v/>
      </c>
      <c r="BK2272" t="str">
        <f t="shared" si="1730"/>
        <v/>
      </c>
      <c r="BL2272" t="str">
        <f t="shared" si="1731"/>
        <v/>
      </c>
      <c r="BM2272" t="str">
        <f t="shared" si="1732"/>
        <v/>
      </c>
      <c r="BN2272" t="str">
        <f t="shared" si="1733"/>
        <v/>
      </c>
      <c r="BO2272" t="str">
        <f t="shared" si="1734"/>
        <v/>
      </c>
      <c r="BP2272" t="str">
        <f t="shared" si="1735"/>
        <v/>
      </c>
      <c r="BQ2272" t="str">
        <f t="shared" si="1736"/>
        <v/>
      </c>
      <c r="BR2272" t="str">
        <f t="shared" si="1737"/>
        <v/>
      </c>
      <c r="BS2272" t="str">
        <f t="shared" si="1738"/>
        <v/>
      </c>
      <c r="BT2272" t="str">
        <f t="shared" si="1739"/>
        <v/>
      </c>
    </row>
    <row r="2273" spans="20:72" x14ac:dyDescent="0.25">
      <c r="T2273" t="str">
        <f t="shared" si="1715"/>
        <v/>
      </c>
      <c r="U2273" t="str">
        <f t="shared" si="1716"/>
        <v/>
      </c>
      <c r="V2273" t="str">
        <f t="shared" si="1717"/>
        <v/>
      </c>
      <c r="W2273" t="str">
        <f>IF(TRIM(INDEX(connections!$A:$A,ROW()))="","",TRIM(INDEX(connections!$A:$A,ROW())))</f>
        <v/>
      </c>
      <c r="X2273" t="str">
        <f>IF($W2273="","",TRIM(INDEX(connections!$B:$B,ROW())))</f>
        <v/>
      </c>
      <c r="Y2273" t="str">
        <f t="shared" si="1718"/>
        <v/>
      </c>
      <c r="Z2273" t="str">
        <f t="shared" si="1719"/>
        <v/>
      </c>
      <c r="AA2273" t="str">
        <f t="shared" si="1720"/>
        <v/>
      </c>
      <c r="AB2273" t="str">
        <f t="shared" si="1721"/>
        <v/>
      </c>
      <c r="AC2273" t="str">
        <f t="shared" si="1722"/>
        <v/>
      </c>
      <c r="AD2273" t="str">
        <f t="shared" si="1723"/>
        <v/>
      </c>
      <c r="AE2273" t="str">
        <f t="shared" si="1724"/>
        <v/>
      </c>
      <c r="BF2273" t="str">
        <f t="shared" si="1725"/>
        <v/>
      </c>
      <c r="BG2273" t="str">
        <f t="shared" si="1726"/>
        <v/>
      </c>
      <c r="BH2273" t="str">
        <f t="shared" si="1727"/>
        <v/>
      </c>
      <c r="BI2273" t="str">
        <f t="shared" si="1728"/>
        <v/>
      </c>
      <c r="BJ2273" t="str">
        <f t="shared" si="1729"/>
        <v/>
      </c>
      <c r="BK2273" t="str">
        <f t="shared" si="1730"/>
        <v/>
      </c>
      <c r="BL2273" t="str">
        <f t="shared" si="1731"/>
        <v/>
      </c>
      <c r="BM2273" t="str">
        <f t="shared" si="1732"/>
        <v/>
      </c>
      <c r="BN2273" t="str">
        <f t="shared" si="1733"/>
        <v/>
      </c>
      <c r="BO2273" t="str">
        <f t="shared" si="1734"/>
        <v/>
      </c>
      <c r="BP2273" t="str">
        <f t="shared" si="1735"/>
        <v/>
      </c>
      <c r="BQ2273" t="str">
        <f t="shared" si="1736"/>
        <v/>
      </c>
      <c r="BR2273" t="str">
        <f t="shared" si="1737"/>
        <v/>
      </c>
      <c r="BS2273" t="str">
        <f t="shared" si="1738"/>
        <v/>
      </c>
      <c r="BT2273" t="str">
        <f t="shared" si="1739"/>
        <v/>
      </c>
    </row>
    <row r="2274" spans="20:72" x14ac:dyDescent="0.25">
      <c r="T2274" t="str">
        <f t="shared" si="1715"/>
        <v/>
      </c>
      <c r="U2274" t="str">
        <f t="shared" si="1716"/>
        <v/>
      </c>
      <c r="V2274" t="str">
        <f t="shared" si="1717"/>
        <v/>
      </c>
      <c r="W2274" t="str">
        <f>IF(TRIM(INDEX(connections!$A:$A,ROW()))="","",TRIM(INDEX(connections!$A:$A,ROW())))</f>
        <v/>
      </c>
      <c r="X2274" t="str">
        <f>IF($W2274="","",TRIM(INDEX(connections!$B:$B,ROW())))</f>
        <v/>
      </c>
      <c r="Y2274" t="str">
        <f t="shared" si="1718"/>
        <v/>
      </c>
      <c r="Z2274" t="str">
        <f t="shared" si="1719"/>
        <v/>
      </c>
      <c r="AA2274" t="str">
        <f t="shared" si="1720"/>
        <v/>
      </c>
      <c r="AB2274" t="str">
        <f t="shared" si="1721"/>
        <v/>
      </c>
      <c r="AC2274" t="str">
        <f t="shared" si="1722"/>
        <v/>
      </c>
      <c r="AD2274" t="str">
        <f t="shared" si="1723"/>
        <v/>
      </c>
      <c r="AE2274" t="str">
        <f t="shared" si="1724"/>
        <v/>
      </c>
      <c r="BF2274" t="str">
        <f t="shared" si="1725"/>
        <v/>
      </c>
      <c r="BG2274" t="str">
        <f t="shared" si="1726"/>
        <v/>
      </c>
      <c r="BH2274" t="str">
        <f t="shared" si="1727"/>
        <v/>
      </c>
      <c r="BI2274" t="str">
        <f t="shared" si="1728"/>
        <v/>
      </c>
      <c r="BJ2274" t="str">
        <f t="shared" si="1729"/>
        <v/>
      </c>
      <c r="BK2274" t="str">
        <f t="shared" si="1730"/>
        <v/>
      </c>
      <c r="BL2274" t="str">
        <f t="shared" si="1731"/>
        <v/>
      </c>
      <c r="BM2274" t="str">
        <f t="shared" si="1732"/>
        <v/>
      </c>
      <c r="BN2274" t="str">
        <f t="shared" si="1733"/>
        <v/>
      </c>
      <c r="BO2274" t="str">
        <f t="shared" si="1734"/>
        <v/>
      </c>
      <c r="BP2274" t="str">
        <f t="shared" si="1735"/>
        <v/>
      </c>
      <c r="BQ2274" t="str">
        <f t="shared" si="1736"/>
        <v/>
      </c>
      <c r="BR2274" t="str">
        <f t="shared" si="1737"/>
        <v/>
      </c>
      <c r="BS2274" t="str">
        <f t="shared" si="1738"/>
        <v/>
      </c>
      <c r="BT2274" t="str">
        <f t="shared" si="1739"/>
        <v/>
      </c>
    </row>
    <row r="2275" spans="20:72" x14ac:dyDescent="0.25">
      <c r="T2275" t="str">
        <f t="shared" si="1715"/>
        <v/>
      </c>
      <c r="U2275" t="str">
        <f t="shared" si="1716"/>
        <v/>
      </c>
      <c r="V2275" t="str">
        <f t="shared" si="1717"/>
        <v/>
      </c>
      <c r="W2275" t="str">
        <f>IF(TRIM(INDEX(connections!$A:$A,ROW()))="","",TRIM(INDEX(connections!$A:$A,ROW())))</f>
        <v/>
      </c>
      <c r="X2275" t="str">
        <f>IF($W2275="","",TRIM(INDEX(connections!$B:$B,ROW())))</f>
        <v/>
      </c>
      <c r="Y2275" t="str">
        <f t="shared" si="1718"/>
        <v/>
      </c>
      <c r="Z2275" t="str">
        <f t="shared" si="1719"/>
        <v/>
      </c>
      <c r="AA2275" t="str">
        <f t="shared" si="1720"/>
        <v/>
      </c>
      <c r="AB2275" t="str">
        <f t="shared" si="1721"/>
        <v/>
      </c>
      <c r="AC2275" t="str">
        <f t="shared" si="1722"/>
        <v/>
      </c>
      <c r="AD2275" t="str">
        <f t="shared" si="1723"/>
        <v/>
      </c>
      <c r="AE2275" t="str">
        <f t="shared" si="1724"/>
        <v/>
      </c>
      <c r="BF2275" t="str">
        <f t="shared" si="1725"/>
        <v/>
      </c>
      <c r="BG2275" t="str">
        <f t="shared" si="1726"/>
        <v/>
      </c>
      <c r="BH2275" t="str">
        <f t="shared" si="1727"/>
        <v/>
      </c>
      <c r="BI2275" t="str">
        <f t="shared" si="1728"/>
        <v/>
      </c>
      <c r="BJ2275" t="str">
        <f t="shared" si="1729"/>
        <v/>
      </c>
      <c r="BK2275" t="str">
        <f t="shared" si="1730"/>
        <v/>
      </c>
      <c r="BL2275" t="str">
        <f t="shared" si="1731"/>
        <v/>
      </c>
      <c r="BM2275" t="str">
        <f t="shared" si="1732"/>
        <v/>
      </c>
      <c r="BN2275" t="str">
        <f t="shared" si="1733"/>
        <v/>
      </c>
      <c r="BO2275" t="str">
        <f t="shared" si="1734"/>
        <v/>
      </c>
      <c r="BP2275" t="str">
        <f t="shared" si="1735"/>
        <v/>
      </c>
      <c r="BQ2275" t="str">
        <f t="shared" si="1736"/>
        <v/>
      </c>
      <c r="BR2275" t="str">
        <f t="shared" si="1737"/>
        <v/>
      </c>
      <c r="BS2275" t="str">
        <f t="shared" si="1738"/>
        <v/>
      </c>
      <c r="BT2275" t="str">
        <f t="shared" si="1739"/>
        <v/>
      </c>
    </row>
    <row r="2276" spans="20:72" x14ac:dyDescent="0.25">
      <c r="T2276" t="str">
        <f t="shared" si="1715"/>
        <v/>
      </c>
      <c r="U2276" t="str">
        <f t="shared" si="1716"/>
        <v/>
      </c>
      <c r="V2276" t="str">
        <f t="shared" si="1717"/>
        <v/>
      </c>
      <c r="W2276" t="str">
        <f>IF(TRIM(INDEX(connections!$A:$A,ROW()))="","",TRIM(INDEX(connections!$A:$A,ROW())))</f>
        <v/>
      </c>
      <c r="X2276" t="str">
        <f>IF($W2276="","",TRIM(INDEX(connections!$B:$B,ROW())))</f>
        <v/>
      </c>
      <c r="Y2276" t="str">
        <f t="shared" si="1718"/>
        <v/>
      </c>
      <c r="Z2276" t="str">
        <f t="shared" si="1719"/>
        <v/>
      </c>
      <c r="AA2276" t="str">
        <f t="shared" si="1720"/>
        <v/>
      </c>
      <c r="AB2276" t="str">
        <f t="shared" si="1721"/>
        <v/>
      </c>
      <c r="AC2276" t="str">
        <f t="shared" si="1722"/>
        <v/>
      </c>
      <c r="AD2276" t="str">
        <f t="shared" si="1723"/>
        <v/>
      </c>
      <c r="AE2276" t="str">
        <f t="shared" si="1724"/>
        <v/>
      </c>
      <c r="BF2276" t="str">
        <f t="shared" si="1725"/>
        <v/>
      </c>
      <c r="BG2276" t="str">
        <f t="shared" si="1726"/>
        <v/>
      </c>
      <c r="BH2276" t="str">
        <f t="shared" si="1727"/>
        <v/>
      </c>
      <c r="BI2276" t="str">
        <f t="shared" si="1728"/>
        <v/>
      </c>
      <c r="BJ2276" t="str">
        <f t="shared" si="1729"/>
        <v/>
      </c>
      <c r="BK2276" t="str">
        <f t="shared" si="1730"/>
        <v/>
      </c>
      <c r="BL2276" t="str">
        <f t="shared" si="1731"/>
        <v/>
      </c>
      <c r="BM2276" t="str">
        <f t="shared" si="1732"/>
        <v/>
      </c>
      <c r="BN2276" t="str">
        <f t="shared" si="1733"/>
        <v/>
      </c>
      <c r="BO2276" t="str">
        <f t="shared" si="1734"/>
        <v/>
      </c>
      <c r="BP2276" t="str">
        <f t="shared" si="1735"/>
        <v/>
      </c>
      <c r="BQ2276" t="str">
        <f t="shared" si="1736"/>
        <v/>
      </c>
      <c r="BR2276" t="str">
        <f t="shared" si="1737"/>
        <v/>
      </c>
      <c r="BS2276" t="str">
        <f t="shared" si="1738"/>
        <v/>
      </c>
      <c r="BT2276" t="str">
        <f t="shared" si="1739"/>
        <v/>
      </c>
    </row>
    <row r="2277" spans="20:72" x14ac:dyDescent="0.25">
      <c r="T2277" t="str">
        <f t="shared" si="1715"/>
        <v/>
      </c>
      <c r="U2277" t="str">
        <f t="shared" si="1716"/>
        <v/>
      </c>
      <c r="V2277" t="str">
        <f t="shared" si="1717"/>
        <v/>
      </c>
      <c r="W2277" t="str">
        <f>IF(TRIM(INDEX(connections!$A:$A,ROW()))="","",TRIM(INDEX(connections!$A:$A,ROW())))</f>
        <v/>
      </c>
      <c r="X2277" t="str">
        <f>IF($W2277="","",TRIM(INDEX(connections!$B:$B,ROW())))</f>
        <v/>
      </c>
      <c r="Y2277" t="str">
        <f t="shared" si="1718"/>
        <v/>
      </c>
      <c r="Z2277" t="str">
        <f t="shared" si="1719"/>
        <v/>
      </c>
      <c r="AA2277" t="str">
        <f t="shared" si="1720"/>
        <v/>
      </c>
      <c r="AB2277" t="str">
        <f t="shared" si="1721"/>
        <v/>
      </c>
      <c r="AC2277" t="str">
        <f t="shared" si="1722"/>
        <v/>
      </c>
      <c r="AD2277" t="str">
        <f t="shared" si="1723"/>
        <v/>
      </c>
      <c r="AE2277" t="str">
        <f t="shared" si="1724"/>
        <v/>
      </c>
      <c r="BF2277" t="str">
        <f t="shared" si="1725"/>
        <v/>
      </c>
      <c r="BG2277" t="str">
        <f t="shared" si="1726"/>
        <v/>
      </c>
      <c r="BH2277" t="str">
        <f t="shared" si="1727"/>
        <v/>
      </c>
      <c r="BI2277" t="str">
        <f t="shared" si="1728"/>
        <v/>
      </c>
      <c r="BJ2277" t="str">
        <f t="shared" si="1729"/>
        <v/>
      </c>
      <c r="BK2277" t="str">
        <f t="shared" si="1730"/>
        <v/>
      </c>
      <c r="BL2277" t="str">
        <f t="shared" si="1731"/>
        <v/>
      </c>
      <c r="BM2277" t="str">
        <f t="shared" si="1732"/>
        <v/>
      </c>
      <c r="BN2277" t="str">
        <f t="shared" si="1733"/>
        <v/>
      </c>
      <c r="BO2277" t="str">
        <f t="shared" si="1734"/>
        <v/>
      </c>
      <c r="BP2277" t="str">
        <f t="shared" si="1735"/>
        <v/>
      </c>
      <c r="BQ2277" t="str">
        <f t="shared" si="1736"/>
        <v/>
      </c>
      <c r="BR2277" t="str">
        <f t="shared" si="1737"/>
        <v/>
      </c>
      <c r="BS2277" t="str">
        <f t="shared" si="1738"/>
        <v/>
      </c>
      <c r="BT2277" t="str">
        <f t="shared" si="1739"/>
        <v/>
      </c>
    </row>
    <row r="2278" spans="20:72" x14ac:dyDescent="0.25">
      <c r="T2278" t="str">
        <f t="shared" si="1715"/>
        <v/>
      </c>
      <c r="U2278" t="str">
        <f t="shared" si="1716"/>
        <v/>
      </c>
      <c r="V2278" t="str">
        <f t="shared" si="1717"/>
        <v/>
      </c>
      <c r="W2278" t="str">
        <f>IF(TRIM(INDEX(connections!$A:$A,ROW()))="","",TRIM(INDEX(connections!$A:$A,ROW())))</f>
        <v/>
      </c>
      <c r="X2278" t="str">
        <f>IF($W2278="","",TRIM(INDEX(connections!$B:$B,ROW())))</f>
        <v/>
      </c>
      <c r="Y2278" t="str">
        <f t="shared" si="1718"/>
        <v/>
      </c>
      <c r="Z2278" t="str">
        <f t="shared" si="1719"/>
        <v/>
      </c>
      <c r="AA2278" t="str">
        <f t="shared" si="1720"/>
        <v/>
      </c>
      <c r="AB2278" t="str">
        <f t="shared" si="1721"/>
        <v/>
      </c>
      <c r="AC2278" t="str">
        <f t="shared" si="1722"/>
        <v/>
      </c>
      <c r="AD2278" t="str">
        <f t="shared" si="1723"/>
        <v/>
      </c>
      <c r="AE2278" t="str">
        <f t="shared" si="1724"/>
        <v/>
      </c>
      <c r="BF2278" t="str">
        <f t="shared" si="1725"/>
        <v/>
      </c>
      <c r="BG2278" t="str">
        <f t="shared" si="1726"/>
        <v/>
      </c>
      <c r="BH2278" t="str">
        <f t="shared" si="1727"/>
        <v/>
      </c>
      <c r="BI2278" t="str">
        <f t="shared" si="1728"/>
        <v/>
      </c>
      <c r="BJ2278" t="str">
        <f t="shared" si="1729"/>
        <v/>
      </c>
      <c r="BK2278" t="str">
        <f t="shared" si="1730"/>
        <v/>
      </c>
      <c r="BL2278" t="str">
        <f t="shared" si="1731"/>
        <v/>
      </c>
      <c r="BM2278" t="str">
        <f t="shared" si="1732"/>
        <v/>
      </c>
      <c r="BN2278" t="str">
        <f t="shared" si="1733"/>
        <v/>
      </c>
      <c r="BO2278" t="str">
        <f t="shared" si="1734"/>
        <v/>
      </c>
      <c r="BP2278" t="str">
        <f t="shared" si="1735"/>
        <v/>
      </c>
      <c r="BQ2278" t="str">
        <f t="shared" si="1736"/>
        <v/>
      </c>
      <c r="BR2278" t="str">
        <f t="shared" si="1737"/>
        <v/>
      </c>
      <c r="BS2278" t="str">
        <f t="shared" si="1738"/>
        <v/>
      </c>
      <c r="BT2278" t="str">
        <f t="shared" si="1739"/>
        <v/>
      </c>
    </row>
    <row r="2279" spans="20:72" x14ac:dyDescent="0.25">
      <c r="T2279" t="str">
        <f t="shared" si="1715"/>
        <v/>
      </c>
      <c r="U2279" t="str">
        <f t="shared" si="1716"/>
        <v/>
      </c>
      <c r="V2279" t="str">
        <f t="shared" si="1717"/>
        <v/>
      </c>
      <c r="W2279" t="str">
        <f>IF(TRIM(INDEX(connections!$A:$A,ROW()))="","",TRIM(INDEX(connections!$A:$A,ROW())))</f>
        <v/>
      </c>
      <c r="X2279" t="str">
        <f>IF($W2279="","",TRIM(INDEX(connections!$B:$B,ROW())))</f>
        <v/>
      </c>
      <c r="Y2279" t="str">
        <f t="shared" si="1718"/>
        <v/>
      </c>
      <c r="Z2279" t="str">
        <f t="shared" si="1719"/>
        <v/>
      </c>
      <c r="AA2279" t="str">
        <f t="shared" si="1720"/>
        <v/>
      </c>
      <c r="AB2279" t="str">
        <f t="shared" si="1721"/>
        <v/>
      </c>
      <c r="AC2279" t="str">
        <f t="shared" si="1722"/>
        <v/>
      </c>
      <c r="AD2279" t="str">
        <f t="shared" si="1723"/>
        <v/>
      </c>
      <c r="AE2279" t="str">
        <f t="shared" si="1724"/>
        <v/>
      </c>
      <c r="BF2279" t="str">
        <f t="shared" si="1725"/>
        <v/>
      </c>
      <c r="BG2279" t="str">
        <f t="shared" si="1726"/>
        <v/>
      </c>
      <c r="BH2279" t="str">
        <f t="shared" si="1727"/>
        <v/>
      </c>
      <c r="BI2279" t="str">
        <f t="shared" si="1728"/>
        <v/>
      </c>
      <c r="BJ2279" t="str">
        <f t="shared" si="1729"/>
        <v/>
      </c>
      <c r="BK2279" t="str">
        <f t="shared" si="1730"/>
        <v/>
      </c>
      <c r="BL2279" t="str">
        <f t="shared" si="1731"/>
        <v/>
      </c>
      <c r="BM2279" t="str">
        <f t="shared" si="1732"/>
        <v/>
      </c>
      <c r="BN2279" t="str">
        <f t="shared" si="1733"/>
        <v/>
      </c>
      <c r="BO2279" t="str">
        <f t="shared" si="1734"/>
        <v/>
      </c>
      <c r="BP2279" t="str">
        <f t="shared" si="1735"/>
        <v/>
      </c>
      <c r="BQ2279" t="str">
        <f t="shared" si="1736"/>
        <v/>
      </c>
      <c r="BR2279" t="str">
        <f t="shared" si="1737"/>
        <v/>
      </c>
      <c r="BS2279" t="str">
        <f t="shared" si="1738"/>
        <v/>
      </c>
      <c r="BT2279" t="str">
        <f t="shared" si="1739"/>
        <v/>
      </c>
    </row>
    <row r="2280" spans="20:72" x14ac:dyDescent="0.25">
      <c r="T2280" t="str">
        <f t="shared" si="1715"/>
        <v/>
      </c>
      <c r="U2280" t="str">
        <f t="shared" si="1716"/>
        <v/>
      </c>
      <c r="V2280" t="str">
        <f t="shared" si="1717"/>
        <v/>
      </c>
      <c r="W2280" t="str">
        <f>IF(TRIM(INDEX(connections!$A:$A,ROW()))="","",TRIM(INDEX(connections!$A:$A,ROW())))</f>
        <v/>
      </c>
      <c r="X2280" t="str">
        <f>IF($W2280="","",TRIM(INDEX(connections!$B:$B,ROW())))</f>
        <v/>
      </c>
      <c r="Y2280" t="str">
        <f t="shared" si="1718"/>
        <v/>
      </c>
      <c r="Z2280" t="str">
        <f t="shared" si="1719"/>
        <v/>
      </c>
      <c r="AA2280" t="str">
        <f t="shared" si="1720"/>
        <v/>
      </c>
      <c r="AB2280" t="str">
        <f t="shared" si="1721"/>
        <v/>
      </c>
      <c r="AC2280" t="str">
        <f t="shared" si="1722"/>
        <v/>
      </c>
      <c r="AD2280" t="str">
        <f t="shared" si="1723"/>
        <v/>
      </c>
      <c r="AE2280" t="str">
        <f t="shared" si="1724"/>
        <v/>
      </c>
      <c r="BF2280" t="str">
        <f t="shared" si="1725"/>
        <v/>
      </c>
      <c r="BG2280" t="str">
        <f t="shared" si="1726"/>
        <v/>
      </c>
      <c r="BH2280" t="str">
        <f t="shared" si="1727"/>
        <v/>
      </c>
      <c r="BI2280" t="str">
        <f t="shared" si="1728"/>
        <v/>
      </c>
      <c r="BJ2280" t="str">
        <f t="shared" si="1729"/>
        <v/>
      </c>
      <c r="BK2280" t="str">
        <f t="shared" si="1730"/>
        <v/>
      </c>
      <c r="BL2280" t="str">
        <f t="shared" si="1731"/>
        <v/>
      </c>
      <c r="BM2280" t="str">
        <f t="shared" si="1732"/>
        <v/>
      </c>
      <c r="BN2280" t="str">
        <f t="shared" si="1733"/>
        <v/>
      </c>
      <c r="BO2280" t="str">
        <f t="shared" si="1734"/>
        <v/>
      </c>
      <c r="BP2280" t="str">
        <f t="shared" si="1735"/>
        <v/>
      </c>
      <c r="BQ2280" t="str">
        <f t="shared" si="1736"/>
        <v/>
      </c>
      <c r="BR2280" t="str">
        <f t="shared" si="1737"/>
        <v/>
      </c>
      <c r="BS2280" t="str">
        <f t="shared" si="1738"/>
        <v/>
      </c>
      <c r="BT2280" t="str">
        <f t="shared" si="1739"/>
        <v/>
      </c>
    </row>
    <row r="2281" spans="20:72" x14ac:dyDescent="0.25">
      <c r="T2281" t="str">
        <f t="shared" si="1715"/>
        <v/>
      </c>
      <c r="U2281" t="str">
        <f t="shared" si="1716"/>
        <v/>
      </c>
      <c r="V2281" t="str">
        <f t="shared" si="1717"/>
        <v/>
      </c>
      <c r="W2281" t="str">
        <f>IF(TRIM(INDEX(connections!$A:$A,ROW()))="","",TRIM(INDEX(connections!$A:$A,ROW())))</f>
        <v/>
      </c>
      <c r="X2281" t="str">
        <f>IF($W2281="","",TRIM(INDEX(connections!$B:$B,ROW())))</f>
        <v/>
      </c>
      <c r="Y2281" t="str">
        <f t="shared" si="1718"/>
        <v/>
      </c>
      <c r="Z2281" t="str">
        <f t="shared" si="1719"/>
        <v/>
      </c>
      <c r="AA2281" t="str">
        <f t="shared" si="1720"/>
        <v/>
      </c>
      <c r="AB2281" t="str">
        <f t="shared" si="1721"/>
        <v/>
      </c>
      <c r="AC2281" t="str">
        <f t="shared" si="1722"/>
        <v/>
      </c>
      <c r="AD2281" t="str">
        <f t="shared" si="1723"/>
        <v/>
      </c>
      <c r="AE2281" t="str">
        <f t="shared" si="1724"/>
        <v/>
      </c>
      <c r="BF2281" t="str">
        <f t="shared" si="1725"/>
        <v/>
      </c>
      <c r="BG2281" t="str">
        <f t="shared" si="1726"/>
        <v/>
      </c>
      <c r="BH2281" t="str">
        <f t="shared" si="1727"/>
        <v/>
      </c>
      <c r="BI2281" t="str">
        <f t="shared" si="1728"/>
        <v/>
      </c>
      <c r="BJ2281" t="str">
        <f t="shared" si="1729"/>
        <v/>
      </c>
      <c r="BK2281" t="str">
        <f t="shared" si="1730"/>
        <v/>
      </c>
      <c r="BL2281" t="str">
        <f t="shared" si="1731"/>
        <v/>
      </c>
      <c r="BM2281" t="str">
        <f t="shared" si="1732"/>
        <v/>
      </c>
      <c r="BN2281" t="str">
        <f t="shared" si="1733"/>
        <v/>
      </c>
      <c r="BO2281" t="str">
        <f t="shared" si="1734"/>
        <v/>
      </c>
      <c r="BP2281" t="str">
        <f t="shared" si="1735"/>
        <v/>
      </c>
      <c r="BQ2281" t="str">
        <f t="shared" si="1736"/>
        <v/>
      </c>
      <c r="BR2281" t="str">
        <f t="shared" si="1737"/>
        <v/>
      </c>
      <c r="BS2281" t="str">
        <f t="shared" si="1738"/>
        <v/>
      </c>
      <c r="BT2281" t="str">
        <f t="shared" si="1739"/>
        <v/>
      </c>
    </row>
    <row r="2282" spans="20:72" x14ac:dyDescent="0.25">
      <c r="T2282" t="str">
        <f t="shared" si="1715"/>
        <v/>
      </c>
      <c r="U2282" t="str">
        <f t="shared" si="1716"/>
        <v/>
      </c>
      <c r="V2282" t="str">
        <f t="shared" si="1717"/>
        <v/>
      </c>
      <c r="W2282" t="str">
        <f>IF(TRIM(INDEX(connections!$A:$A,ROW()))="","",TRIM(INDEX(connections!$A:$A,ROW())))</f>
        <v/>
      </c>
      <c r="X2282" t="str">
        <f>IF($W2282="","",TRIM(INDEX(connections!$B:$B,ROW())))</f>
        <v/>
      </c>
      <c r="Y2282" t="str">
        <f t="shared" si="1718"/>
        <v/>
      </c>
      <c r="Z2282" t="str">
        <f t="shared" si="1719"/>
        <v/>
      </c>
      <c r="AA2282" t="str">
        <f t="shared" si="1720"/>
        <v/>
      </c>
      <c r="AB2282" t="str">
        <f t="shared" si="1721"/>
        <v/>
      </c>
      <c r="AC2282" t="str">
        <f t="shared" si="1722"/>
        <v/>
      </c>
      <c r="AD2282" t="str">
        <f t="shared" si="1723"/>
        <v/>
      </c>
      <c r="AE2282" t="str">
        <f t="shared" si="1724"/>
        <v/>
      </c>
      <c r="BF2282" t="str">
        <f t="shared" si="1725"/>
        <v/>
      </c>
      <c r="BG2282" t="str">
        <f t="shared" si="1726"/>
        <v/>
      </c>
      <c r="BH2282" t="str">
        <f t="shared" si="1727"/>
        <v/>
      </c>
      <c r="BI2282" t="str">
        <f t="shared" si="1728"/>
        <v/>
      </c>
      <c r="BJ2282" t="str">
        <f t="shared" si="1729"/>
        <v/>
      </c>
      <c r="BK2282" t="str">
        <f t="shared" si="1730"/>
        <v/>
      </c>
      <c r="BL2282" t="str">
        <f t="shared" si="1731"/>
        <v/>
      </c>
      <c r="BM2282" t="str">
        <f t="shared" si="1732"/>
        <v/>
      </c>
      <c r="BN2282" t="str">
        <f t="shared" si="1733"/>
        <v/>
      </c>
      <c r="BO2282" t="str">
        <f t="shared" si="1734"/>
        <v/>
      </c>
      <c r="BP2282" t="str">
        <f t="shared" si="1735"/>
        <v/>
      </c>
      <c r="BQ2282" t="str">
        <f t="shared" si="1736"/>
        <v/>
      </c>
      <c r="BR2282" t="str">
        <f t="shared" si="1737"/>
        <v/>
      </c>
      <c r="BS2282" t="str">
        <f t="shared" si="1738"/>
        <v/>
      </c>
      <c r="BT2282" t="str">
        <f t="shared" si="1739"/>
        <v/>
      </c>
    </row>
    <row r="2283" spans="20:72" x14ac:dyDescent="0.25">
      <c r="T2283" t="str">
        <f t="shared" si="1715"/>
        <v/>
      </c>
      <c r="U2283" t="str">
        <f t="shared" si="1716"/>
        <v/>
      </c>
      <c r="V2283" t="str">
        <f t="shared" si="1717"/>
        <v/>
      </c>
      <c r="W2283" t="str">
        <f>IF(TRIM(INDEX(connections!$A:$A,ROW()))="","",TRIM(INDEX(connections!$A:$A,ROW())))</f>
        <v/>
      </c>
      <c r="X2283" t="str">
        <f>IF($W2283="","",TRIM(INDEX(connections!$B:$B,ROW())))</f>
        <v/>
      </c>
      <c r="Y2283" t="str">
        <f t="shared" si="1718"/>
        <v/>
      </c>
      <c r="Z2283" t="str">
        <f t="shared" si="1719"/>
        <v/>
      </c>
      <c r="AA2283" t="str">
        <f t="shared" si="1720"/>
        <v/>
      </c>
      <c r="AB2283" t="str">
        <f t="shared" si="1721"/>
        <v/>
      </c>
      <c r="AC2283" t="str">
        <f t="shared" si="1722"/>
        <v/>
      </c>
      <c r="AD2283" t="str">
        <f t="shared" si="1723"/>
        <v/>
      </c>
      <c r="AE2283" t="str">
        <f t="shared" si="1724"/>
        <v/>
      </c>
      <c r="BF2283" t="str">
        <f t="shared" si="1725"/>
        <v/>
      </c>
      <c r="BG2283" t="str">
        <f t="shared" si="1726"/>
        <v/>
      </c>
      <c r="BH2283" t="str">
        <f t="shared" si="1727"/>
        <v/>
      </c>
      <c r="BI2283" t="str">
        <f t="shared" si="1728"/>
        <v/>
      </c>
      <c r="BJ2283" t="str">
        <f t="shared" si="1729"/>
        <v/>
      </c>
      <c r="BK2283" t="str">
        <f t="shared" si="1730"/>
        <v/>
      </c>
      <c r="BL2283" t="str">
        <f t="shared" si="1731"/>
        <v/>
      </c>
      <c r="BM2283" t="str">
        <f t="shared" si="1732"/>
        <v/>
      </c>
      <c r="BN2283" t="str">
        <f t="shared" si="1733"/>
        <v/>
      </c>
      <c r="BO2283" t="str">
        <f t="shared" si="1734"/>
        <v/>
      </c>
      <c r="BP2283" t="str">
        <f t="shared" si="1735"/>
        <v/>
      </c>
      <c r="BQ2283" t="str">
        <f t="shared" si="1736"/>
        <v/>
      </c>
      <c r="BR2283" t="str">
        <f t="shared" si="1737"/>
        <v/>
      </c>
      <c r="BS2283" t="str">
        <f t="shared" si="1738"/>
        <v/>
      </c>
      <c r="BT2283" t="str">
        <f t="shared" si="1739"/>
        <v/>
      </c>
    </row>
    <row r="2284" spans="20:72" x14ac:dyDescent="0.25">
      <c r="T2284" t="str">
        <f t="shared" si="1715"/>
        <v/>
      </c>
      <c r="U2284" t="str">
        <f t="shared" si="1716"/>
        <v/>
      </c>
      <c r="V2284" t="str">
        <f t="shared" si="1717"/>
        <v/>
      </c>
      <c r="W2284" t="str">
        <f>IF(TRIM(INDEX(connections!$A:$A,ROW()))="","",TRIM(INDEX(connections!$A:$A,ROW())))</f>
        <v/>
      </c>
      <c r="X2284" t="str">
        <f>IF($W2284="","",TRIM(INDEX(connections!$B:$B,ROW())))</f>
        <v/>
      </c>
      <c r="Y2284" t="str">
        <f t="shared" si="1718"/>
        <v/>
      </c>
      <c r="Z2284" t="str">
        <f t="shared" si="1719"/>
        <v/>
      </c>
      <c r="AA2284" t="str">
        <f t="shared" si="1720"/>
        <v/>
      </c>
      <c r="AB2284" t="str">
        <f t="shared" si="1721"/>
        <v/>
      </c>
      <c r="AC2284" t="str">
        <f t="shared" si="1722"/>
        <v/>
      </c>
      <c r="AD2284" t="str">
        <f t="shared" si="1723"/>
        <v/>
      </c>
      <c r="AE2284" t="str">
        <f t="shared" si="1724"/>
        <v/>
      </c>
      <c r="BF2284" t="str">
        <f t="shared" si="1725"/>
        <v/>
      </c>
      <c r="BG2284" t="str">
        <f t="shared" si="1726"/>
        <v/>
      </c>
      <c r="BH2284" t="str">
        <f t="shared" si="1727"/>
        <v/>
      </c>
      <c r="BI2284" t="str">
        <f t="shared" si="1728"/>
        <v/>
      </c>
      <c r="BJ2284" t="str">
        <f t="shared" si="1729"/>
        <v/>
      </c>
      <c r="BK2284" t="str">
        <f t="shared" si="1730"/>
        <v/>
      </c>
      <c r="BL2284" t="str">
        <f t="shared" si="1731"/>
        <v/>
      </c>
      <c r="BM2284" t="str">
        <f t="shared" si="1732"/>
        <v/>
      </c>
      <c r="BN2284" t="str">
        <f t="shared" si="1733"/>
        <v/>
      </c>
      <c r="BO2284" t="str">
        <f t="shared" si="1734"/>
        <v/>
      </c>
      <c r="BP2284" t="str">
        <f t="shared" si="1735"/>
        <v/>
      </c>
      <c r="BQ2284" t="str">
        <f t="shared" si="1736"/>
        <v/>
      </c>
      <c r="BR2284" t="str">
        <f t="shared" si="1737"/>
        <v/>
      </c>
      <c r="BS2284" t="str">
        <f t="shared" si="1738"/>
        <v/>
      </c>
      <c r="BT2284" t="str">
        <f t="shared" si="1739"/>
        <v/>
      </c>
    </row>
    <row r="2285" spans="20:72" x14ac:dyDescent="0.25">
      <c r="T2285" t="str">
        <f t="shared" si="1715"/>
        <v/>
      </c>
      <c r="U2285" t="str">
        <f t="shared" si="1716"/>
        <v/>
      </c>
      <c r="V2285" t="str">
        <f t="shared" si="1717"/>
        <v/>
      </c>
      <c r="W2285" t="str">
        <f>IF(TRIM(INDEX(connections!$A:$A,ROW()))="","",TRIM(INDEX(connections!$A:$A,ROW())))</f>
        <v/>
      </c>
      <c r="X2285" t="str">
        <f>IF($W2285="","",TRIM(INDEX(connections!$B:$B,ROW())))</f>
        <v/>
      </c>
      <c r="Y2285" t="str">
        <f t="shared" si="1718"/>
        <v/>
      </c>
      <c r="Z2285" t="str">
        <f t="shared" si="1719"/>
        <v/>
      </c>
      <c r="AA2285" t="str">
        <f t="shared" si="1720"/>
        <v/>
      </c>
      <c r="AB2285" t="str">
        <f t="shared" si="1721"/>
        <v/>
      </c>
      <c r="AC2285" t="str">
        <f t="shared" si="1722"/>
        <v/>
      </c>
      <c r="AD2285" t="str">
        <f t="shared" si="1723"/>
        <v/>
      </c>
      <c r="AE2285" t="str">
        <f t="shared" si="1724"/>
        <v/>
      </c>
      <c r="BF2285" t="str">
        <f t="shared" si="1725"/>
        <v/>
      </c>
      <c r="BG2285" t="str">
        <f t="shared" si="1726"/>
        <v/>
      </c>
      <c r="BH2285" t="str">
        <f t="shared" si="1727"/>
        <v/>
      </c>
      <c r="BI2285" t="str">
        <f t="shared" si="1728"/>
        <v/>
      </c>
      <c r="BJ2285" t="str">
        <f t="shared" si="1729"/>
        <v/>
      </c>
      <c r="BK2285" t="str">
        <f t="shared" si="1730"/>
        <v/>
      </c>
      <c r="BL2285" t="str">
        <f t="shared" si="1731"/>
        <v/>
      </c>
      <c r="BM2285" t="str">
        <f t="shared" si="1732"/>
        <v/>
      </c>
      <c r="BN2285" t="str">
        <f t="shared" si="1733"/>
        <v/>
      </c>
      <c r="BO2285" t="str">
        <f t="shared" si="1734"/>
        <v/>
      </c>
      <c r="BP2285" t="str">
        <f t="shared" si="1735"/>
        <v/>
      </c>
      <c r="BQ2285" t="str">
        <f t="shared" si="1736"/>
        <v/>
      </c>
      <c r="BR2285" t="str">
        <f t="shared" si="1737"/>
        <v/>
      </c>
      <c r="BS2285" t="str">
        <f t="shared" si="1738"/>
        <v/>
      </c>
      <c r="BT2285" t="str">
        <f t="shared" si="1739"/>
        <v/>
      </c>
    </row>
    <row r="2286" spans="20:72" x14ac:dyDescent="0.25">
      <c r="T2286" t="str">
        <f t="shared" si="1715"/>
        <v/>
      </c>
      <c r="U2286" t="str">
        <f t="shared" si="1716"/>
        <v/>
      </c>
      <c r="V2286" t="str">
        <f t="shared" si="1717"/>
        <v/>
      </c>
      <c r="W2286" t="str">
        <f>IF(TRIM(INDEX(connections!$A:$A,ROW()))="","",TRIM(INDEX(connections!$A:$A,ROW())))</f>
        <v/>
      </c>
      <c r="X2286" t="str">
        <f>IF($W2286="","",TRIM(INDEX(connections!$B:$B,ROW())))</f>
        <v/>
      </c>
      <c r="Y2286" t="str">
        <f t="shared" si="1718"/>
        <v/>
      </c>
      <c r="Z2286" t="str">
        <f t="shared" si="1719"/>
        <v/>
      </c>
      <c r="AA2286" t="str">
        <f t="shared" si="1720"/>
        <v/>
      </c>
      <c r="AB2286" t="str">
        <f t="shared" si="1721"/>
        <v/>
      </c>
      <c r="AC2286" t="str">
        <f t="shared" si="1722"/>
        <v/>
      </c>
      <c r="AD2286" t="str">
        <f t="shared" si="1723"/>
        <v/>
      </c>
      <c r="AE2286" t="str">
        <f t="shared" si="1724"/>
        <v/>
      </c>
      <c r="BF2286" t="str">
        <f t="shared" si="1725"/>
        <v/>
      </c>
      <c r="BG2286" t="str">
        <f t="shared" si="1726"/>
        <v/>
      </c>
      <c r="BH2286" t="str">
        <f t="shared" si="1727"/>
        <v/>
      </c>
      <c r="BI2286" t="str">
        <f t="shared" si="1728"/>
        <v/>
      </c>
      <c r="BJ2286" t="str">
        <f t="shared" si="1729"/>
        <v/>
      </c>
      <c r="BK2286" t="str">
        <f t="shared" si="1730"/>
        <v/>
      </c>
      <c r="BL2286" t="str">
        <f t="shared" si="1731"/>
        <v/>
      </c>
      <c r="BM2286" t="str">
        <f t="shared" si="1732"/>
        <v/>
      </c>
      <c r="BN2286" t="str">
        <f t="shared" si="1733"/>
        <v/>
      </c>
      <c r="BO2286" t="str">
        <f t="shared" si="1734"/>
        <v/>
      </c>
      <c r="BP2286" t="str">
        <f t="shared" si="1735"/>
        <v/>
      </c>
      <c r="BQ2286" t="str">
        <f t="shared" si="1736"/>
        <v/>
      </c>
      <c r="BR2286" t="str">
        <f t="shared" si="1737"/>
        <v/>
      </c>
      <c r="BS2286" t="str">
        <f t="shared" si="1738"/>
        <v/>
      </c>
      <c r="BT2286" t="str">
        <f t="shared" si="1739"/>
        <v/>
      </c>
    </row>
    <row r="2287" spans="20:72" x14ac:dyDescent="0.25">
      <c r="T2287" t="str">
        <f t="shared" si="1715"/>
        <v/>
      </c>
      <c r="U2287" t="str">
        <f t="shared" si="1716"/>
        <v/>
      </c>
      <c r="V2287" t="str">
        <f t="shared" si="1717"/>
        <v/>
      </c>
      <c r="W2287" t="str">
        <f>IF(TRIM(INDEX(connections!$A:$A,ROW()))="","",TRIM(INDEX(connections!$A:$A,ROW())))</f>
        <v/>
      </c>
      <c r="X2287" t="str">
        <f>IF($W2287="","",TRIM(INDEX(connections!$B:$B,ROW())))</f>
        <v/>
      </c>
      <c r="Y2287" t="str">
        <f t="shared" si="1718"/>
        <v/>
      </c>
      <c r="Z2287" t="str">
        <f t="shared" si="1719"/>
        <v/>
      </c>
      <c r="AA2287" t="str">
        <f t="shared" si="1720"/>
        <v/>
      </c>
      <c r="AB2287" t="str">
        <f t="shared" si="1721"/>
        <v/>
      </c>
      <c r="AC2287" t="str">
        <f t="shared" si="1722"/>
        <v/>
      </c>
      <c r="AD2287" t="str">
        <f t="shared" si="1723"/>
        <v/>
      </c>
      <c r="AE2287" t="str">
        <f t="shared" si="1724"/>
        <v/>
      </c>
      <c r="BF2287" t="str">
        <f t="shared" si="1725"/>
        <v/>
      </c>
      <c r="BG2287" t="str">
        <f t="shared" si="1726"/>
        <v/>
      </c>
      <c r="BH2287" t="str">
        <f t="shared" si="1727"/>
        <v/>
      </c>
      <c r="BI2287" t="str">
        <f t="shared" si="1728"/>
        <v/>
      </c>
      <c r="BJ2287" t="str">
        <f t="shared" si="1729"/>
        <v/>
      </c>
      <c r="BK2287" t="str">
        <f t="shared" si="1730"/>
        <v/>
      </c>
      <c r="BL2287" t="str">
        <f t="shared" si="1731"/>
        <v/>
      </c>
      <c r="BM2287" t="str">
        <f t="shared" si="1732"/>
        <v/>
      </c>
      <c r="BN2287" t="str">
        <f t="shared" si="1733"/>
        <v/>
      </c>
      <c r="BO2287" t="str">
        <f t="shared" si="1734"/>
        <v/>
      </c>
      <c r="BP2287" t="str">
        <f t="shared" si="1735"/>
        <v/>
      </c>
      <c r="BQ2287" t="str">
        <f t="shared" si="1736"/>
        <v/>
      </c>
      <c r="BR2287" t="str">
        <f t="shared" si="1737"/>
        <v/>
      </c>
      <c r="BS2287" t="str">
        <f t="shared" si="1738"/>
        <v/>
      </c>
      <c r="BT2287" t="str">
        <f t="shared" si="1739"/>
        <v/>
      </c>
    </row>
    <row r="2288" spans="20:72" x14ac:dyDescent="0.25">
      <c r="T2288" t="str">
        <f t="shared" si="1715"/>
        <v/>
      </c>
      <c r="U2288" t="str">
        <f t="shared" si="1716"/>
        <v/>
      </c>
      <c r="V2288" t="str">
        <f t="shared" si="1717"/>
        <v/>
      </c>
      <c r="W2288" t="str">
        <f>IF(TRIM(INDEX(connections!$A:$A,ROW()))="","",TRIM(INDEX(connections!$A:$A,ROW())))</f>
        <v/>
      </c>
      <c r="X2288" t="str">
        <f>IF($W2288="","",TRIM(INDEX(connections!$B:$B,ROW())))</f>
        <v/>
      </c>
      <c r="Y2288" t="str">
        <f t="shared" si="1718"/>
        <v/>
      </c>
      <c r="Z2288" t="str">
        <f t="shared" si="1719"/>
        <v/>
      </c>
      <c r="AA2288" t="str">
        <f t="shared" si="1720"/>
        <v/>
      </c>
      <c r="AB2288" t="str">
        <f t="shared" si="1721"/>
        <v/>
      </c>
      <c r="AC2288" t="str">
        <f t="shared" si="1722"/>
        <v/>
      </c>
      <c r="AD2288" t="str">
        <f t="shared" si="1723"/>
        <v/>
      </c>
      <c r="AE2288" t="str">
        <f t="shared" si="1724"/>
        <v/>
      </c>
      <c r="BF2288" t="str">
        <f t="shared" si="1725"/>
        <v/>
      </c>
      <c r="BG2288" t="str">
        <f t="shared" si="1726"/>
        <v/>
      </c>
      <c r="BH2288" t="str">
        <f t="shared" si="1727"/>
        <v/>
      </c>
      <c r="BI2288" t="str">
        <f t="shared" si="1728"/>
        <v/>
      </c>
      <c r="BJ2288" t="str">
        <f t="shared" si="1729"/>
        <v/>
      </c>
      <c r="BK2288" t="str">
        <f t="shared" si="1730"/>
        <v/>
      </c>
      <c r="BL2288" t="str">
        <f t="shared" si="1731"/>
        <v/>
      </c>
      <c r="BM2288" t="str">
        <f t="shared" si="1732"/>
        <v/>
      </c>
      <c r="BN2288" t="str">
        <f t="shared" si="1733"/>
        <v/>
      </c>
      <c r="BO2288" t="str">
        <f t="shared" si="1734"/>
        <v/>
      </c>
      <c r="BP2288" t="str">
        <f t="shared" si="1735"/>
        <v/>
      </c>
      <c r="BQ2288" t="str">
        <f t="shared" si="1736"/>
        <v/>
      </c>
      <c r="BR2288" t="str">
        <f t="shared" si="1737"/>
        <v/>
      </c>
      <c r="BS2288" t="str">
        <f t="shared" si="1738"/>
        <v/>
      </c>
      <c r="BT2288" t="str">
        <f t="shared" si="1739"/>
        <v/>
      </c>
    </row>
    <row r="2289" spans="20:72" x14ac:dyDescent="0.25">
      <c r="T2289" t="str">
        <f t="shared" si="1715"/>
        <v/>
      </c>
      <c r="U2289" t="str">
        <f t="shared" si="1716"/>
        <v/>
      </c>
      <c r="V2289" t="str">
        <f t="shared" si="1717"/>
        <v/>
      </c>
      <c r="W2289" t="str">
        <f>IF(TRIM(INDEX(connections!$A:$A,ROW()))="","",TRIM(INDEX(connections!$A:$A,ROW())))</f>
        <v/>
      </c>
      <c r="X2289" t="str">
        <f>IF($W2289="","",TRIM(INDEX(connections!$B:$B,ROW())))</f>
        <v/>
      </c>
      <c r="Y2289" t="str">
        <f t="shared" si="1718"/>
        <v/>
      </c>
      <c r="Z2289" t="str">
        <f t="shared" si="1719"/>
        <v/>
      </c>
      <c r="AA2289" t="str">
        <f t="shared" si="1720"/>
        <v/>
      </c>
      <c r="AB2289" t="str">
        <f t="shared" si="1721"/>
        <v/>
      </c>
      <c r="AC2289" t="str">
        <f t="shared" si="1722"/>
        <v/>
      </c>
      <c r="AD2289" t="str">
        <f t="shared" si="1723"/>
        <v/>
      </c>
      <c r="AE2289" t="str">
        <f t="shared" si="1724"/>
        <v/>
      </c>
      <c r="BF2289" t="str">
        <f t="shared" si="1725"/>
        <v/>
      </c>
      <c r="BG2289" t="str">
        <f t="shared" si="1726"/>
        <v/>
      </c>
      <c r="BH2289" t="str">
        <f t="shared" si="1727"/>
        <v/>
      </c>
      <c r="BI2289" t="str">
        <f t="shared" si="1728"/>
        <v/>
      </c>
      <c r="BJ2289" t="str">
        <f t="shared" si="1729"/>
        <v/>
      </c>
      <c r="BK2289" t="str">
        <f t="shared" si="1730"/>
        <v/>
      </c>
      <c r="BL2289" t="str">
        <f t="shared" si="1731"/>
        <v/>
      </c>
      <c r="BM2289" t="str">
        <f t="shared" si="1732"/>
        <v/>
      </c>
      <c r="BN2289" t="str">
        <f t="shared" si="1733"/>
        <v/>
      </c>
      <c r="BO2289" t="str">
        <f t="shared" si="1734"/>
        <v/>
      </c>
      <c r="BP2289" t="str">
        <f t="shared" si="1735"/>
        <v/>
      </c>
      <c r="BQ2289" t="str">
        <f t="shared" si="1736"/>
        <v/>
      </c>
      <c r="BR2289" t="str">
        <f t="shared" si="1737"/>
        <v/>
      </c>
      <c r="BS2289" t="str">
        <f t="shared" si="1738"/>
        <v/>
      </c>
      <c r="BT2289" t="str">
        <f t="shared" si="1739"/>
        <v/>
      </c>
    </row>
    <row r="2290" spans="20:72" x14ac:dyDescent="0.25">
      <c r="T2290" t="str">
        <f t="shared" si="1715"/>
        <v/>
      </c>
      <c r="U2290" t="str">
        <f t="shared" si="1716"/>
        <v/>
      </c>
      <c r="V2290" t="str">
        <f t="shared" si="1717"/>
        <v/>
      </c>
      <c r="W2290" t="str">
        <f>IF(TRIM(INDEX(connections!$A:$A,ROW()))="","",TRIM(INDEX(connections!$A:$A,ROW())))</f>
        <v/>
      </c>
      <c r="X2290" t="str">
        <f>IF($W2290="","",TRIM(INDEX(connections!$B:$B,ROW())))</f>
        <v/>
      </c>
      <c r="Y2290" t="str">
        <f t="shared" si="1718"/>
        <v/>
      </c>
      <c r="Z2290" t="str">
        <f t="shared" si="1719"/>
        <v/>
      </c>
      <c r="AA2290" t="str">
        <f t="shared" si="1720"/>
        <v/>
      </c>
      <c r="AB2290" t="str">
        <f t="shared" si="1721"/>
        <v/>
      </c>
      <c r="AC2290" t="str">
        <f t="shared" si="1722"/>
        <v/>
      </c>
      <c r="AD2290" t="str">
        <f t="shared" si="1723"/>
        <v/>
      </c>
      <c r="AE2290" t="str">
        <f t="shared" si="1724"/>
        <v/>
      </c>
      <c r="BF2290" t="str">
        <f t="shared" si="1725"/>
        <v/>
      </c>
      <c r="BG2290" t="str">
        <f t="shared" si="1726"/>
        <v/>
      </c>
      <c r="BH2290" t="str">
        <f t="shared" si="1727"/>
        <v/>
      </c>
      <c r="BI2290" t="str">
        <f t="shared" si="1728"/>
        <v/>
      </c>
      <c r="BJ2290" t="str">
        <f t="shared" si="1729"/>
        <v/>
      </c>
      <c r="BK2290" t="str">
        <f t="shared" si="1730"/>
        <v/>
      </c>
      <c r="BL2290" t="str">
        <f t="shared" si="1731"/>
        <v/>
      </c>
      <c r="BM2290" t="str">
        <f t="shared" si="1732"/>
        <v/>
      </c>
      <c r="BN2290" t="str">
        <f t="shared" si="1733"/>
        <v/>
      </c>
      <c r="BO2290" t="str">
        <f t="shared" si="1734"/>
        <v/>
      </c>
      <c r="BP2290" t="str">
        <f t="shared" si="1735"/>
        <v/>
      </c>
      <c r="BQ2290" t="str">
        <f t="shared" si="1736"/>
        <v/>
      </c>
      <c r="BR2290" t="str">
        <f t="shared" si="1737"/>
        <v/>
      </c>
      <c r="BS2290" t="str">
        <f t="shared" si="1738"/>
        <v/>
      </c>
      <c r="BT2290" t="str">
        <f t="shared" si="1739"/>
        <v/>
      </c>
    </row>
    <row r="2291" spans="20:72" x14ac:dyDescent="0.25">
      <c r="T2291" t="str">
        <f t="shared" si="1715"/>
        <v/>
      </c>
      <c r="U2291" t="str">
        <f t="shared" si="1716"/>
        <v/>
      </c>
      <c r="V2291" t="str">
        <f t="shared" si="1717"/>
        <v/>
      </c>
      <c r="W2291" t="str">
        <f>IF(TRIM(INDEX(connections!$A:$A,ROW()))="","",TRIM(INDEX(connections!$A:$A,ROW())))</f>
        <v/>
      </c>
      <c r="X2291" t="str">
        <f>IF($W2291="","",TRIM(INDEX(connections!$B:$B,ROW())))</f>
        <v/>
      </c>
      <c r="Y2291" t="str">
        <f t="shared" si="1718"/>
        <v/>
      </c>
      <c r="Z2291" t="str">
        <f t="shared" si="1719"/>
        <v/>
      </c>
      <c r="AA2291" t="str">
        <f t="shared" si="1720"/>
        <v/>
      </c>
      <c r="AB2291" t="str">
        <f t="shared" si="1721"/>
        <v/>
      </c>
      <c r="AC2291" t="str">
        <f t="shared" si="1722"/>
        <v/>
      </c>
      <c r="AD2291" t="str">
        <f t="shared" si="1723"/>
        <v/>
      </c>
      <c r="AE2291" t="str">
        <f t="shared" si="1724"/>
        <v/>
      </c>
      <c r="BF2291" t="str">
        <f t="shared" si="1725"/>
        <v/>
      </c>
      <c r="BG2291" t="str">
        <f t="shared" si="1726"/>
        <v/>
      </c>
      <c r="BH2291" t="str">
        <f t="shared" si="1727"/>
        <v/>
      </c>
      <c r="BI2291" t="str">
        <f t="shared" si="1728"/>
        <v/>
      </c>
      <c r="BJ2291" t="str">
        <f t="shared" si="1729"/>
        <v/>
      </c>
      <c r="BK2291" t="str">
        <f t="shared" si="1730"/>
        <v/>
      </c>
      <c r="BL2291" t="str">
        <f t="shared" si="1731"/>
        <v/>
      </c>
      <c r="BM2291" t="str">
        <f t="shared" si="1732"/>
        <v/>
      </c>
      <c r="BN2291" t="str">
        <f t="shared" si="1733"/>
        <v/>
      </c>
      <c r="BO2291" t="str">
        <f t="shared" si="1734"/>
        <v/>
      </c>
      <c r="BP2291" t="str">
        <f t="shared" si="1735"/>
        <v/>
      </c>
      <c r="BQ2291" t="str">
        <f t="shared" si="1736"/>
        <v/>
      </c>
      <c r="BR2291" t="str">
        <f t="shared" si="1737"/>
        <v/>
      </c>
      <c r="BS2291" t="str">
        <f t="shared" si="1738"/>
        <v/>
      </c>
      <c r="BT2291" t="str">
        <f t="shared" si="1739"/>
        <v/>
      </c>
    </row>
    <row r="2292" spans="20:72" x14ac:dyDescent="0.25">
      <c r="T2292" t="str">
        <f t="shared" si="1715"/>
        <v/>
      </c>
      <c r="U2292" t="str">
        <f t="shared" si="1716"/>
        <v/>
      </c>
      <c r="V2292" t="str">
        <f t="shared" si="1717"/>
        <v/>
      </c>
      <c r="W2292" t="str">
        <f>IF(TRIM(INDEX(connections!$A:$A,ROW()))="","",TRIM(INDEX(connections!$A:$A,ROW())))</f>
        <v/>
      </c>
      <c r="X2292" t="str">
        <f>IF($W2292="","",TRIM(INDEX(connections!$B:$B,ROW())))</f>
        <v/>
      </c>
      <c r="Y2292" t="str">
        <f t="shared" si="1718"/>
        <v/>
      </c>
      <c r="Z2292" t="str">
        <f t="shared" si="1719"/>
        <v/>
      </c>
      <c r="AA2292" t="str">
        <f t="shared" si="1720"/>
        <v/>
      </c>
      <c r="AB2292" t="str">
        <f t="shared" si="1721"/>
        <v/>
      </c>
      <c r="AC2292" t="str">
        <f t="shared" si="1722"/>
        <v/>
      </c>
      <c r="AD2292" t="str">
        <f t="shared" si="1723"/>
        <v/>
      </c>
      <c r="AE2292" t="str">
        <f t="shared" si="1724"/>
        <v/>
      </c>
      <c r="BF2292" t="str">
        <f t="shared" si="1725"/>
        <v/>
      </c>
      <c r="BG2292" t="str">
        <f t="shared" si="1726"/>
        <v/>
      </c>
      <c r="BH2292" t="str">
        <f t="shared" si="1727"/>
        <v/>
      </c>
      <c r="BI2292" t="str">
        <f t="shared" si="1728"/>
        <v/>
      </c>
      <c r="BJ2292" t="str">
        <f t="shared" si="1729"/>
        <v/>
      </c>
      <c r="BK2292" t="str">
        <f t="shared" si="1730"/>
        <v/>
      </c>
      <c r="BL2292" t="str">
        <f t="shared" si="1731"/>
        <v/>
      </c>
      <c r="BM2292" t="str">
        <f t="shared" si="1732"/>
        <v/>
      </c>
      <c r="BN2292" t="str">
        <f t="shared" si="1733"/>
        <v/>
      </c>
      <c r="BO2292" t="str">
        <f t="shared" si="1734"/>
        <v/>
      </c>
      <c r="BP2292" t="str">
        <f t="shared" si="1735"/>
        <v/>
      </c>
      <c r="BQ2292" t="str">
        <f t="shared" si="1736"/>
        <v/>
      </c>
      <c r="BR2292" t="str">
        <f t="shared" si="1737"/>
        <v/>
      </c>
      <c r="BS2292" t="str">
        <f t="shared" si="1738"/>
        <v/>
      </c>
      <c r="BT2292" t="str">
        <f t="shared" si="1739"/>
        <v/>
      </c>
    </row>
    <row r="2293" spans="20:72" x14ac:dyDescent="0.25">
      <c r="T2293" t="str">
        <f t="shared" si="1715"/>
        <v/>
      </c>
      <c r="U2293" t="str">
        <f t="shared" si="1716"/>
        <v/>
      </c>
      <c r="V2293" t="str">
        <f t="shared" si="1717"/>
        <v/>
      </c>
      <c r="W2293" t="str">
        <f>IF(TRIM(INDEX(connections!$A:$A,ROW()))="","",TRIM(INDEX(connections!$A:$A,ROW())))</f>
        <v/>
      </c>
      <c r="X2293" t="str">
        <f>IF($W2293="","",TRIM(INDEX(connections!$B:$B,ROW())))</f>
        <v/>
      </c>
      <c r="Y2293" t="str">
        <f t="shared" si="1718"/>
        <v/>
      </c>
      <c r="Z2293" t="str">
        <f t="shared" si="1719"/>
        <v/>
      </c>
      <c r="AA2293" t="str">
        <f t="shared" si="1720"/>
        <v/>
      </c>
      <c r="AB2293" t="str">
        <f t="shared" si="1721"/>
        <v/>
      </c>
      <c r="AC2293" t="str">
        <f t="shared" si="1722"/>
        <v/>
      </c>
      <c r="AD2293" t="str">
        <f t="shared" si="1723"/>
        <v/>
      </c>
      <c r="AE2293" t="str">
        <f t="shared" si="1724"/>
        <v/>
      </c>
      <c r="BF2293" t="str">
        <f t="shared" si="1725"/>
        <v/>
      </c>
      <c r="BG2293" t="str">
        <f t="shared" si="1726"/>
        <v/>
      </c>
      <c r="BH2293" t="str">
        <f t="shared" si="1727"/>
        <v/>
      </c>
      <c r="BI2293" t="str">
        <f t="shared" si="1728"/>
        <v/>
      </c>
      <c r="BJ2293" t="str">
        <f t="shared" si="1729"/>
        <v/>
      </c>
      <c r="BK2293" t="str">
        <f t="shared" si="1730"/>
        <v/>
      </c>
      <c r="BL2293" t="str">
        <f t="shared" si="1731"/>
        <v/>
      </c>
      <c r="BM2293" t="str">
        <f t="shared" si="1732"/>
        <v/>
      </c>
      <c r="BN2293" t="str">
        <f t="shared" si="1733"/>
        <v/>
      </c>
      <c r="BO2293" t="str">
        <f t="shared" si="1734"/>
        <v/>
      </c>
      <c r="BP2293" t="str">
        <f t="shared" si="1735"/>
        <v/>
      </c>
      <c r="BQ2293" t="str">
        <f t="shared" si="1736"/>
        <v/>
      </c>
      <c r="BR2293" t="str">
        <f t="shared" si="1737"/>
        <v/>
      </c>
      <c r="BS2293" t="str">
        <f t="shared" si="1738"/>
        <v/>
      </c>
      <c r="BT2293" t="str">
        <f t="shared" si="1739"/>
        <v/>
      </c>
    </row>
    <row r="2294" spans="20:72" x14ac:dyDescent="0.25">
      <c r="T2294" t="str">
        <f t="shared" si="1715"/>
        <v/>
      </c>
      <c r="U2294" t="str">
        <f t="shared" si="1716"/>
        <v/>
      </c>
      <c r="V2294" t="str">
        <f t="shared" si="1717"/>
        <v/>
      </c>
      <c r="W2294" t="str">
        <f>IF(TRIM(INDEX(connections!$A:$A,ROW()))="","",TRIM(INDEX(connections!$A:$A,ROW())))</f>
        <v/>
      </c>
      <c r="X2294" t="str">
        <f>IF($W2294="","",TRIM(INDEX(connections!$B:$B,ROW())))</f>
        <v/>
      </c>
      <c r="Y2294" t="str">
        <f t="shared" si="1718"/>
        <v/>
      </c>
      <c r="Z2294" t="str">
        <f t="shared" si="1719"/>
        <v/>
      </c>
      <c r="AA2294" t="str">
        <f t="shared" si="1720"/>
        <v/>
      </c>
      <c r="AB2294" t="str">
        <f t="shared" si="1721"/>
        <v/>
      </c>
      <c r="AC2294" t="str">
        <f t="shared" si="1722"/>
        <v/>
      </c>
      <c r="AD2294" t="str">
        <f t="shared" si="1723"/>
        <v/>
      </c>
      <c r="AE2294" t="str">
        <f t="shared" si="1724"/>
        <v/>
      </c>
      <c r="BF2294" t="str">
        <f t="shared" si="1725"/>
        <v/>
      </c>
      <c r="BG2294" t="str">
        <f t="shared" si="1726"/>
        <v/>
      </c>
      <c r="BH2294" t="str">
        <f t="shared" si="1727"/>
        <v/>
      </c>
      <c r="BI2294" t="str">
        <f t="shared" si="1728"/>
        <v/>
      </c>
      <c r="BJ2294" t="str">
        <f t="shared" si="1729"/>
        <v/>
      </c>
      <c r="BK2294" t="str">
        <f t="shared" si="1730"/>
        <v/>
      </c>
      <c r="BL2294" t="str">
        <f t="shared" si="1731"/>
        <v/>
      </c>
      <c r="BM2294" t="str">
        <f t="shared" si="1732"/>
        <v/>
      </c>
      <c r="BN2294" t="str">
        <f t="shared" si="1733"/>
        <v/>
      </c>
      <c r="BO2294" t="str">
        <f t="shared" si="1734"/>
        <v/>
      </c>
      <c r="BP2294" t="str">
        <f t="shared" si="1735"/>
        <v/>
      </c>
      <c r="BQ2294" t="str">
        <f t="shared" si="1736"/>
        <v/>
      </c>
      <c r="BR2294" t="str">
        <f t="shared" si="1737"/>
        <v/>
      </c>
      <c r="BS2294" t="str">
        <f t="shared" si="1738"/>
        <v/>
      </c>
      <c r="BT2294" t="str">
        <f t="shared" si="1739"/>
        <v/>
      </c>
    </row>
    <row r="2295" spans="20:72" x14ac:dyDescent="0.25">
      <c r="T2295" t="str">
        <f t="shared" si="1715"/>
        <v/>
      </c>
      <c r="U2295" t="str">
        <f t="shared" si="1716"/>
        <v/>
      </c>
      <c r="V2295" t="str">
        <f t="shared" si="1717"/>
        <v/>
      </c>
      <c r="W2295" t="str">
        <f>IF(TRIM(INDEX(connections!$A:$A,ROW()))="","",TRIM(INDEX(connections!$A:$A,ROW())))</f>
        <v/>
      </c>
      <c r="X2295" t="str">
        <f>IF($W2295="","",TRIM(INDEX(connections!$B:$B,ROW())))</f>
        <v/>
      </c>
      <c r="Y2295" t="str">
        <f t="shared" si="1718"/>
        <v/>
      </c>
      <c r="Z2295" t="str">
        <f t="shared" si="1719"/>
        <v/>
      </c>
      <c r="AA2295" t="str">
        <f t="shared" si="1720"/>
        <v/>
      </c>
      <c r="AB2295" t="str">
        <f t="shared" si="1721"/>
        <v/>
      </c>
      <c r="AC2295" t="str">
        <f t="shared" si="1722"/>
        <v/>
      </c>
      <c r="AD2295" t="str">
        <f t="shared" si="1723"/>
        <v/>
      </c>
      <c r="AE2295" t="str">
        <f t="shared" si="1724"/>
        <v/>
      </c>
      <c r="BF2295" t="str">
        <f t="shared" si="1725"/>
        <v/>
      </c>
      <c r="BG2295" t="str">
        <f t="shared" si="1726"/>
        <v/>
      </c>
      <c r="BH2295" t="str">
        <f t="shared" si="1727"/>
        <v/>
      </c>
      <c r="BI2295" t="str">
        <f t="shared" si="1728"/>
        <v/>
      </c>
      <c r="BJ2295" t="str">
        <f t="shared" si="1729"/>
        <v/>
      </c>
      <c r="BK2295" t="str">
        <f t="shared" si="1730"/>
        <v/>
      </c>
      <c r="BL2295" t="str">
        <f t="shared" si="1731"/>
        <v/>
      </c>
      <c r="BM2295" t="str">
        <f t="shared" si="1732"/>
        <v/>
      </c>
      <c r="BN2295" t="str">
        <f t="shared" si="1733"/>
        <v/>
      </c>
      <c r="BO2295" t="str">
        <f t="shared" si="1734"/>
        <v/>
      </c>
      <c r="BP2295" t="str">
        <f t="shared" si="1735"/>
        <v/>
      </c>
      <c r="BQ2295" t="str">
        <f t="shared" si="1736"/>
        <v/>
      </c>
      <c r="BR2295" t="str">
        <f t="shared" si="1737"/>
        <v/>
      </c>
      <c r="BS2295" t="str">
        <f t="shared" si="1738"/>
        <v/>
      </c>
      <c r="BT2295" t="str">
        <f t="shared" si="1739"/>
        <v/>
      </c>
    </row>
    <row r="2296" spans="20:72" x14ac:dyDescent="0.25">
      <c r="T2296" t="str">
        <f t="shared" si="1715"/>
        <v/>
      </c>
      <c r="U2296" t="str">
        <f t="shared" si="1716"/>
        <v/>
      </c>
      <c r="V2296" t="str">
        <f t="shared" si="1717"/>
        <v/>
      </c>
      <c r="W2296" t="str">
        <f>IF(TRIM(INDEX(connections!$A:$A,ROW()))="","",TRIM(INDEX(connections!$A:$A,ROW())))</f>
        <v/>
      </c>
      <c r="X2296" t="str">
        <f>IF($W2296="","",TRIM(INDEX(connections!$B:$B,ROW())))</f>
        <v/>
      </c>
      <c r="Y2296" t="str">
        <f t="shared" si="1718"/>
        <v/>
      </c>
      <c r="Z2296" t="str">
        <f t="shared" si="1719"/>
        <v/>
      </c>
      <c r="AA2296" t="str">
        <f t="shared" si="1720"/>
        <v/>
      </c>
      <c r="AB2296" t="str">
        <f t="shared" si="1721"/>
        <v/>
      </c>
      <c r="AC2296" t="str">
        <f t="shared" si="1722"/>
        <v/>
      </c>
      <c r="AD2296" t="str">
        <f t="shared" si="1723"/>
        <v/>
      </c>
      <c r="AE2296" t="str">
        <f t="shared" si="1724"/>
        <v/>
      </c>
      <c r="BF2296" t="str">
        <f t="shared" si="1725"/>
        <v/>
      </c>
      <c r="BG2296" t="str">
        <f t="shared" si="1726"/>
        <v/>
      </c>
      <c r="BH2296" t="str">
        <f t="shared" si="1727"/>
        <v/>
      </c>
      <c r="BI2296" t="str">
        <f t="shared" si="1728"/>
        <v/>
      </c>
      <c r="BJ2296" t="str">
        <f t="shared" si="1729"/>
        <v/>
      </c>
      <c r="BK2296" t="str">
        <f t="shared" si="1730"/>
        <v/>
      </c>
      <c r="BL2296" t="str">
        <f t="shared" si="1731"/>
        <v/>
      </c>
      <c r="BM2296" t="str">
        <f t="shared" si="1732"/>
        <v/>
      </c>
      <c r="BN2296" t="str">
        <f t="shared" si="1733"/>
        <v/>
      </c>
      <c r="BO2296" t="str">
        <f t="shared" si="1734"/>
        <v/>
      </c>
      <c r="BP2296" t="str">
        <f t="shared" si="1735"/>
        <v/>
      </c>
      <c r="BQ2296" t="str">
        <f t="shared" si="1736"/>
        <v/>
      </c>
      <c r="BR2296" t="str">
        <f t="shared" si="1737"/>
        <v/>
      </c>
      <c r="BS2296" t="str">
        <f t="shared" si="1738"/>
        <v/>
      </c>
      <c r="BT2296" t="str">
        <f t="shared" si="1739"/>
        <v/>
      </c>
    </row>
    <row r="2297" spans="20:72" x14ac:dyDescent="0.25">
      <c r="T2297" t="str">
        <f t="shared" si="1715"/>
        <v/>
      </c>
      <c r="U2297" t="str">
        <f t="shared" si="1716"/>
        <v/>
      </c>
      <c r="V2297" t="str">
        <f t="shared" si="1717"/>
        <v/>
      </c>
      <c r="W2297" t="str">
        <f>IF(TRIM(INDEX(connections!$A:$A,ROW()))="","",TRIM(INDEX(connections!$A:$A,ROW())))</f>
        <v/>
      </c>
      <c r="X2297" t="str">
        <f>IF($W2297="","",TRIM(INDEX(connections!$B:$B,ROW())))</f>
        <v/>
      </c>
      <c r="Y2297" t="str">
        <f t="shared" si="1718"/>
        <v/>
      </c>
      <c r="Z2297" t="str">
        <f t="shared" si="1719"/>
        <v/>
      </c>
      <c r="AA2297" t="str">
        <f t="shared" si="1720"/>
        <v/>
      </c>
      <c r="AB2297" t="str">
        <f t="shared" si="1721"/>
        <v/>
      </c>
      <c r="AC2297" t="str">
        <f t="shared" si="1722"/>
        <v/>
      </c>
      <c r="AD2297" t="str">
        <f t="shared" si="1723"/>
        <v/>
      </c>
      <c r="AE2297" t="str">
        <f t="shared" si="1724"/>
        <v/>
      </c>
      <c r="BF2297" t="str">
        <f t="shared" si="1725"/>
        <v/>
      </c>
      <c r="BG2297" t="str">
        <f t="shared" si="1726"/>
        <v/>
      </c>
      <c r="BH2297" t="str">
        <f t="shared" si="1727"/>
        <v/>
      </c>
      <c r="BI2297" t="str">
        <f t="shared" si="1728"/>
        <v/>
      </c>
      <c r="BJ2297" t="str">
        <f t="shared" si="1729"/>
        <v/>
      </c>
      <c r="BK2297" t="str">
        <f t="shared" si="1730"/>
        <v/>
      </c>
      <c r="BL2297" t="str">
        <f t="shared" si="1731"/>
        <v/>
      </c>
      <c r="BM2297" t="str">
        <f t="shared" si="1732"/>
        <v/>
      </c>
      <c r="BN2297" t="str">
        <f t="shared" si="1733"/>
        <v/>
      </c>
      <c r="BO2297" t="str">
        <f t="shared" si="1734"/>
        <v/>
      </c>
      <c r="BP2297" t="str">
        <f t="shared" si="1735"/>
        <v/>
      </c>
      <c r="BQ2297" t="str">
        <f t="shared" si="1736"/>
        <v/>
      </c>
      <c r="BR2297" t="str">
        <f t="shared" si="1737"/>
        <v/>
      </c>
      <c r="BS2297" t="str">
        <f t="shared" si="1738"/>
        <v/>
      </c>
      <c r="BT2297" t="str">
        <f t="shared" si="1739"/>
        <v/>
      </c>
    </row>
    <row r="2298" spans="20:72" x14ac:dyDescent="0.25">
      <c r="T2298" t="str">
        <f t="shared" si="1715"/>
        <v/>
      </c>
      <c r="U2298" t="str">
        <f t="shared" si="1716"/>
        <v/>
      </c>
      <c r="V2298" t="str">
        <f t="shared" si="1717"/>
        <v/>
      </c>
      <c r="W2298" t="str">
        <f>IF(TRIM(INDEX(connections!$A:$A,ROW()))="","",TRIM(INDEX(connections!$A:$A,ROW())))</f>
        <v/>
      </c>
      <c r="X2298" t="str">
        <f>IF($W2298="","",TRIM(INDEX(connections!$B:$B,ROW())))</f>
        <v/>
      </c>
      <c r="Y2298" t="str">
        <f t="shared" si="1718"/>
        <v/>
      </c>
      <c r="Z2298" t="str">
        <f t="shared" si="1719"/>
        <v/>
      </c>
      <c r="AA2298" t="str">
        <f t="shared" si="1720"/>
        <v/>
      </c>
      <c r="AB2298" t="str">
        <f t="shared" si="1721"/>
        <v/>
      </c>
      <c r="AC2298" t="str">
        <f t="shared" si="1722"/>
        <v/>
      </c>
      <c r="AD2298" t="str">
        <f t="shared" si="1723"/>
        <v/>
      </c>
      <c r="AE2298" t="str">
        <f t="shared" si="1724"/>
        <v/>
      </c>
      <c r="BF2298" t="str">
        <f t="shared" si="1725"/>
        <v/>
      </c>
      <c r="BG2298" t="str">
        <f t="shared" si="1726"/>
        <v/>
      </c>
      <c r="BH2298" t="str">
        <f t="shared" si="1727"/>
        <v/>
      </c>
      <c r="BI2298" t="str">
        <f t="shared" si="1728"/>
        <v/>
      </c>
      <c r="BJ2298" t="str">
        <f t="shared" si="1729"/>
        <v/>
      </c>
      <c r="BK2298" t="str">
        <f t="shared" si="1730"/>
        <v/>
      </c>
      <c r="BL2298" t="str">
        <f t="shared" si="1731"/>
        <v/>
      </c>
      <c r="BM2298" t="str">
        <f t="shared" si="1732"/>
        <v/>
      </c>
      <c r="BN2298" t="str">
        <f t="shared" si="1733"/>
        <v/>
      </c>
      <c r="BO2298" t="str">
        <f t="shared" si="1734"/>
        <v/>
      </c>
      <c r="BP2298" t="str">
        <f t="shared" si="1735"/>
        <v/>
      </c>
      <c r="BQ2298" t="str">
        <f t="shared" si="1736"/>
        <v/>
      </c>
      <c r="BR2298" t="str">
        <f t="shared" si="1737"/>
        <v/>
      </c>
      <c r="BS2298" t="str">
        <f t="shared" si="1738"/>
        <v/>
      </c>
      <c r="BT2298" t="str">
        <f t="shared" si="1739"/>
        <v/>
      </c>
    </row>
    <row r="2299" spans="20:72" x14ac:dyDescent="0.25">
      <c r="T2299" t="str">
        <f t="shared" si="1715"/>
        <v/>
      </c>
      <c r="U2299" t="str">
        <f t="shared" si="1716"/>
        <v/>
      </c>
      <c r="V2299" t="str">
        <f t="shared" si="1717"/>
        <v/>
      </c>
      <c r="W2299" t="str">
        <f>IF(TRIM(INDEX(connections!$A:$A,ROW()))="","",TRIM(INDEX(connections!$A:$A,ROW())))</f>
        <v/>
      </c>
      <c r="X2299" t="str">
        <f>IF($W2299="","",TRIM(INDEX(connections!$B:$B,ROW())))</f>
        <v/>
      </c>
      <c r="Y2299" t="str">
        <f t="shared" si="1718"/>
        <v/>
      </c>
      <c r="Z2299" t="str">
        <f t="shared" si="1719"/>
        <v/>
      </c>
      <c r="AA2299" t="str">
        <f t="shared" si="1720"/>
        <v/>
      </c>
      <c r="AB2299" t="str">
        <f t="shared" si="1721"/>
        <v/>
      </c>
      <c r="AC2299" t="str">
        <f t="shared" si="1722"/>
        <v/>
      </c>
      <c r="AD2299" t="str">
        <f t="shared" si="1723"/>
        <v/>
      </c>
      <c r="AE2299" t="str">
        <f t="shared" si="1724"/>
        <v/>
      </c>
      <c r="BF2299" t="str">
        <f t="shared" si="1725"/>
        <v/>
      </c>
      <c r="BG2299" t="str">
        <f t="shared" si="1726"/>
        <v/>
      </c>
      <c r="BH2299" t="str">
        <f t="shared" si="1727"/>
        <v/>
      </c>
      <c r="BI2299" t="str">
        <f t="shared" si="1728"/>
        <v/>
      </c>
      <c r="BJ2299" t="str">
        <f t="shared" si="1729"/>
        <v/>
      </c>
      <c r="BK2299" t="str">
        <f t="shared" si="1730"/>
        <v/>
      </c>
      <c r="BL2299" t="str">
        <f t="shared" si="1731"/>
        <v/>
      </c>
      <c r="BM2299" t="str">
        <f t="shared" si="1732"/>
        <v/>
      </c>
      <c r="BN2299" t="str">
        <f t="shared" si="1733"/>
        <v/>
      </c>
      <c r="BO2299" t="str">
        <f t="shared" si="1734"/>
        <v/>
      </c>
      <c r="BP2299" t="str">
        <f t="shared" si="1735"/>
        <v/>
      </c>
      <c r="BQ2299" t="str">
        <f t="shared" si="1736"/>
        <v/>
      </c>
      <c r="BR2299" t="str">
        <f t="shared" si="1737"/>
        <v/>
      </c>
      <c r="BS2299" t="str">
        <f t="shared" si="1738"/>
        <v/>
      </c>
      <c r="BT2299" t="str">
        <f t="shared" si="1739"/>
        <v/>
      </c>
    </row>
    <row r="2300" spans="20:72" x14ac:dyDescent="0.25">
      <c r="T2300" t="str">
        <f t="shared" si="1715"/>
        <v/>
      </c>
      <c r="U2300" t="str">
        <f t="shared" si="1716"/>
        <v/>
      </c>
      <c r="V2300" t="str">
        <f t="shared" si="1717"/>
        <v/>
      </c>
      <c r="W2300" t="str">
        <f>IF(TRIM(INDEX(connections!$A:$A,ROW()))="","",TRIM(INDEX(connections!$A:$A,ROW())))</f>
        <v/>
      </c>
      <c r="X2300" t="str">
        <f>IF($W2300="","",TRIM(INDEX(connections!$B:$B,ROW())))</f>
        <v/>
      </c>
      <c r="Y2300" t="str">
        <f t="shared" si="1718"/>
        <v/>
      </c>
      <c r="Z2300" t="str">
        <f t="shared" si="1719"/>
        <v/>
      </c>
      <c r="AA2300" t="str">
        <f t="shared" si="1720"/>
        <v/>
      </c>
      <c r="AB2300" t="str">
        <f t="shared" si="1721"/>
        <v/>
      </c>
      <c r="AC2300" t="str">
        <f t="shared" si="1722"/>
        <v/>
      </c>
      <c r="AD2300" t="str">
        <f t="shared" si="1723"/>
        <v/>
      </c>
      <c r="AE2300" t="str">
        <f t="shared" si="1724"/>
        <v/>
      </c>
      <c r="BF2300" t="str">
        <f t="shared" si="1725"/>
        <v/>
      </c>
      <c r="BG2300" t="str">
        <f t="shared" si="1726"/>
        <v/>
      </c>
      <c r="BH2300" t="str">
        <f t="shared" si="1727"/>
        <v/>
      </c>
      <c r="BI2300" t="str">
        <f t="shared" si="1728"/>
        <v/>
      </c>
      <c r="BJ2300" t="str">
        <f t="shared" si="1729"/>
        <v/>
      </c>
      <c r="BK2300" t="str">
        <f t="shared" si="1730"/>
        <v/>
      </c>
      <c r="BL2300" t="str">
        <f t="shared" si="1731"/>
        <v/>
      </c>
      <c r="BM2300" t="str">
        <f t="shared" si="1732"/>
        <v/>
      </c>
      <c r="BN2300" t="str">
        <f t="shared" si="1733"/>
        <v/>
      </c>
      <c r="BO2300" t="str">
        <f t="shared" si="1734"/>
        <v/>
      </c>
      <c r="BP2300" t="str">
        <f t="shared" si="1735"/>
        <v/>
      </c>
      <c r="BQ2300" t="str">
        <f t="shared" si="1736"/>
        <v/>
      </c>
      <c r="BR2300" t="str">
        <f t="shared" si="1737"/>
        <v/>
      </c>
      <c r="BS2300" t="str">
        <f t="shared" si="1738"/>
        <v/>
      </c>
      <c r="BT2300" t="str">
        <f t="shared" si="1739"/>
        <v/>
      </c>
    </row>
    <row r="2301" spans="20:72" x14ac:dyDescent="0.25">
      <c r="T2301" t="str">
        <f t="shared" si="1715"/>
        <v/>
      </c>
      <c r="U2301" t="str">
        <f t="shared" si="1716"/>
        <v/>
      </c>
      <c r="V2301" t="str">
        <f t="shared" si="1717"/>
        <v/>
      </c>
      <c r="W2301" t="str">
        <f>IF(TRIM(INDEX(connections!$A:$A,ROW()))="","",TRIM(INDEX(connections!$A:$A,ROW())))</f>
        <v/>
      </c>
      <c r="X2301" t="str">
        <f>IF($W2301="","",TRIM(INDEX(connections!$B:$B,ROW())))</f>
        <v/>
      </c>
      <c r="Y2301" t="str">
        <f t="shared" si="1718"/>
        <v/>
      </c>
      <c r="Z2301" t="str">
        <f t="shared" si="1719"/>
        <v/>
      </c>
      <c r="AA2301" t="str">
        <f t="shared" si="1720"/>
        <v/>
      </c>
      <c r="AB2301" t="str">
        <f t="shared" si="1721"/>
        <v/>
      </c>
      <c r="AC2301" t="str">
        <f t="shared" si="1722"/>
        <v/>
      </c>
      <c r="AD2301" t="str">
        <f t="shared" si="1723"/>
        <v/>
      </c>
      <c r="AE2301" t="str">
        <f t="shared" si="1724"/>
        <v/>
      </c>
      <c r="BF2301" t="str">
        <f t="shared" si="1725"/>
        <v/>
      </c>
      <c r="BG2301" t="str">
        <f t="shared" si="1726"/>
        <v/>
      </c>
      <c r="BH2301" t="str">
        <f t="shared" si="1727"/>
        <v/>
      </c>
      <c r="BI2301" t="str">
        <f t="shared" si="1728"/>
        <v/>
      </c>
      <c r="BJ2301" t="str">
        <f t="shared" si="1729"/>
        <v/>
      </c>
      <c r="BK2301" t="str">
        <f t="shared" si="1730"/>
        <v/>
      </c>
      <c r="BL2301" t="str">
        <f t="shared" si="1731"/>
        <v/>
      </c>
      <c r="BM2301" t="str">
        <f t="shared" si="1732"/>
        <v/>
      </c>
      <c r="BN2301" t="str">
        <f t="shared" si="1733"/>
        <v/>
      </c>
      <c r="BO2301" t="str">
        <f t="shared" si="1734"/>
        <v/>
      </c>
      <c r="BP2301" t="str">
        <f t="shared" si="1735"/>
        <v/>
      </c>
      <c r="BQ2301" t="str">
        <f t="shared" si="1736"/>
        <v/>
      </c>
      <c r="BR2301" t="str">
        <f t="shared" si="1737"/>
        <v/>
      </c>
      <c r="BS2301" t="str">
        <f t="shared" si="1738"/>
        <v/>
      </c>
      <c r="BT2301" t="str">
        <f t="shared" si="1739"/>
        <v/>
      </c>
    </row>
    <row r="2302" spans="20:72" x14ac:dyDescent="0.25">
      <c r="T2302" t="str">
        <f t="shared" si="1715"/>
        <v/>
      </c>
      <c r="U2302" t="str">
        <f t="shared" si="1716"/>
        <v/>
      </c>
      <c r="V2302" t="str">
        <f t="shared" si="1717"/>
        <v/>
      </c>
      <c r="W2302" t="str">
        <f>IF(TRIM(INDEX(connections!$A:$A,ROW()))="","",TRIM(INDEX(connections!$A:$A,ROW())))</f>
        <v/>
      </c>
      <c r="X2302" t="str">
        <f>IF($W2302="","",TRIM(INDEX(connections!$B:$B,ROW())))</f>
        <v/>
      </c>
      <c r="Y2302" t="str">
        <f t="shared" si="1718"/>
        <v/>
      </c>
      <c r="Z2302" t="str">
        <f t="shared" si="1719"/>
        <v/>
      </c>
      <c r="AA2302" t="str">
        <f t="shared" si="1720"/>
        <v/>
      </c>
      <c r="AB2302" t="str">
        <f t="shared" si="1721"/>
        <v/>
      </c>
      <c r="AC2302" t="str">
        <f t="shared" si="1722"/>
        <v/>
      </c>
      <c r="AD2302" t="str">
        <f t="shared" si="1723"/>
        <v/>
      </c>
      <c r="AE2302" t="str">
        <f t="shared" si="1724"/>
        <v/>
      </c>
      <c r="BF2302" t="str">
        <f t="shared" si="1725"/>
        <v/>
      </c>
      <c r="BG2302" t="str">
        <f t="shared" si="1726"/>
        <v/>
      </c>
      <c r="BH2302" t="str">
        <f t="shared" si="1727"/>
        <v/>
      </c>
      <c r="BI2302" t="str">
        <f t="shared" si="1728"/>
        <v/>
      </c>
      <c r="BJ2302" t="str">
        <f t="shared" si="1729"/>
        <v/>
      </c>
      <c r="BK2302" t="str">
        <f t="shared" si="1730"/>
        <v/>
      </c>
      <c r="BL2302" t="str">
        <f t="shared" si="1731"/>
        <v/>
      </c>
      <c r="BM2302" t="str">
        <f t="shared" si="1732"/>
        <v/>
      </c>
      <c r="BN2302" t="str">
        <f t="shared" si="1733"/>
        <v/>
      </c>
      <c r="BO2302" t="str">
        <f t="shared" si="1734"/>
        <v/>
      </c>
      <c r="BP2302" t="str">
        <f t="shared" si="1735"/>
        <v/>
      </c>
      <c r="BQ2302" t="str">
        <f t="shared" si="1736"/>
        <v/>
      </c>
      <c r="BR2302" t="str">
        <f t="shared" si="1737"/>
        <v/>
      </c>
      <c r="BS2302" t="str">
        <f t="shared" si="1738"/>
        <v/>
      </c>
      <c r="BT2302" t="str">
        <f t="shared" si="1739"/>
        <v/>
      </c>
    </row>
    <row r="2303" spans="20:72" x14ac:dyDescent="0.25">
      <c r="T2303" t="str">
        <f t="shared" si="1715"/>
        <v/>
      </c>
      <c r="U2303" t="str">
        <f t="shared" si="1716"/>
        <v/>
      </c>
      <c r="V2303" t="str">
        <f t="shared" si="1717"/>
        <v/>
      </c>
      <c r="W2303" t="str">
        <f>IF(TRIM(INDEX(connections!$A:$A,ROW()))="","",TRIM(INDEX(connections!$A:$A,ROW())))</f>
        <v/>
      </c>
      <c r="X2303" t="str">
        <f>IF($W2303="","",TRIM(INDEX(connections!$B:$B,ROW())))</f>
        <v/>
      </c>
      <c r="Y2303" t="str">
        <f t="shared" si="1718"/>
        <v/>
      </c>
      <c r="Z2303" t="str">
        <f t="shared" si="1719"/>
        <v/>
      </c>
      <c r="AA2303" t="str">
        <f t="shared" si="1720"/>
        <v/>
      </c>
      <c r="AB2303" t="str">
        <f t="shared" si="1721"/>
        <v/>
      </c>
      <c r="AC2303" t="str">
        <f t="shared" si="1722"/>
        <v/>
      </c>
      <c r="AD2303" t="str">
        <f t="shared" si="1723"/>
        <v/>
      </c>
      <c r="AE2303" t="str">
        <f t="shared" si="1724"/>
        <v/>
      </c>
      <c r="BF2303" t="str">
        <f t="shared" si="1725"/>
        <v/>
      </c>
      <c r="BG2303" t="str">
        <f t="shared" si="1726"/>
        <v/>
      </c>
      <c r="BH2303" t="str">
        <f t="shared" si="1727"/>
        <v/>
      </c>
      <c r="BI2303" t="str">
        <f t="shared" si="1728"/>
        <v/>
      </c>
      <c r="BJ2303" t="str">
        <f t="shared" si="1729"/>
        <v/>
      </c>
      <c r="BK2303" t="str">
        <f t="shared" si="1730"/>
        <v/>
      </c>
      <c r="BL2303" t="str">
        <f t="shared" si="1731"/>
        <v/>
      </c>
      <c r="BM2303" t="str">
        <f t="shared" si="1732"/>
        <v/>
      </c>
      <c r="BN2303" t="str">
        <f t="shared" si="1733"/>
        <v/>
      </c>
      <c r="BO2303" t="str">
        <f t="shared" si="1734"/>
        <v/>
      </c>
      <c r="BP2303" t="str">
        <f t="shared" si="1735"/>
        <v/>
      </c>
      <c r="BQ2303" t="str">
        <f t="shared" si="1736"/>
        <v/>
      </c>
      <c r="BR2303" t="str">
        <f t="shared" si="1737"/>
        <v/>
      </c>
      <c r="BS2303" t="str">
        <f t="shared" si="1738"/>
        <v/>
      </c>
      <c r="BT2303" t="str">
        <f t="shared" si="1739"/>
        <v/>
      </c>
    </row>
    <row r="2304" spans="20:72" x14ac:dyDescent="0.25">
      <c r="T2304" t="str">
        <f t="shared" si="1715"/>
        <v/>
      </c>
      <c r="U2304" t="str">
        <f t="shared" si="1716"/>
        <v/>
      </c>
      <c r="V2304" t="str">
        <f t="shared" si="1717"/>
        <v/>
      </c>
      <c r="W2304" t="str">
        <f>IF(TRIM(INDEX(connections!$A:$A,ROW()))="","",TRIM(INDEX(connections!$A:$A,ROW())))</f>
        <v/>
      </c>
      <c r="X2304" t="str">
        <f>IF($W2304="","",TRIM(INDEX(connections!$B:$B,ROW())))</f>
        <v/>
      </c>
      <c r="Y2304" t="str">
        <f t="shared" si="1718"/>
        <v/>
      </c>
      <c r="Z2304" t="str">
        <f t="shared" si="1719"/>
        <v/>
      </c>
      <c r="AA2304" t="str">
        <f t="shared" si="1720"/>
        <v/>
      </c>
      <c r="AB2304" t="str">
        <f t="shared" si="1721"/>
        <v/>
      </c>
      <c r="AC2304" t="str">
        <f t="shared" si="1722"/>
        <v/>
      </c>
      <c r="AD2304" t="str">
        <f t="shared" si="1723"/>
        <v/>
      </c>
      <c r="AE2304" t="str">
        <f t="shared" si="1724"/>
        <v/>
      </c>
      <c r="BF2304" t="str">
        <f t="shared" si="1725"/>
        <v/>
      </c>
      <c r="BG2304" t="str">
        <f t="shared" si="1726"/>
        <v/>
      </c>
      <c r="BH2304" t="str">
        <f t="shared" si="1727"/>
        <v/>
      </c>
      <c r="BI2304" t="str">
        <f t="shared" si="1728"/>
        <v/>
      </c>
      <c r="BJ2304" t="str">
        <f t="shared" si="1729"/>
        <v/>
      </c>
      <c r="BK2304" t="str">
        <f t="shared" si="1730"/>
        <v/>
      </c>
      <c r="BL2304" t="str">
        <f t="shared" si="1731"/>
        <v/>
      </c>
      <c r="BM2304" t="str">
        <f t="shared" si="1732"/>
        <v/>
      </c>
      <c r="BN2304" t="str">
        <f t="shared" si="1733"/>
        <v/>
      </c>
      <c r="BO2304" t="str">
        <f t="shared" si="1734"/>
        <v/>
      </c>
      <c r="BP2304" t="str">
        <f t="shared" si="1735"/>
        <v/>
      </c>
      <c r="BQ2304" t="str">
        <f t="shared" si="1736"/>
        <v/>
      </c>
      <c r="BR2304" t="str">
        <f t="shared" si="1737"/>
        <v/>
      </c>
      <c r="BS2304" t="str">
        <f t="shared" si="1738"/>
        <v/>
      </c>
      <c r="BT2304" t="str">
        <f t="shared" si="1739"/>
        <v/>
      </c>
    </row>
    <row r="2305" spans="20:72" x14ac:dyDescent="0.25">
      <c r="T2305" t="str">
        <f t="shared" si="1715"/>
        <v/>
      </c>
      <c r="U2305" t="str">
        <f t="shared" si="1716"/>
        <v/>
      </c>
      <c r="V2305" t="str">
        <f t="shared" si="1717"/>
        <v/>
      </c>
      <c r="W2305" t="str">
        <f>IF(TRIM(INDEX(connections!$A:$A,ROW()))="","",TRIM(INDEX(connections!$A:$A,ROW())))</f>
        <v/>
      </c>
      <c r="X2305" t="str">
        <f>IF($W2305="","",TRIM(INDEX(connections!$B:$B,ROW())))</f>
        <v/>
      </c>
      <c r="Y2305" t="str">
        <f t="shared" si="1718"/>
        <v/>
      </c>
      <c r="Z2305" t="str">
        <f t="shared" si="1719"/>
        <v/>
      </c>
      <c r="AA2305" t="str">
        <f t="shared" si="1720"/>
        <v/>
      </c>
      <c r="AB2305" t="str">
        <f t="shared" si="1721"/>
        <v/>
      </c>
      <c r="AC2305" t="str">
        <f t="shared" si="1722"/>
        <v/>
      </c>
      <c r="AD2305" t="str">
        <f t="shared" si="1723"/>
        <v/>
      </c>
      <c r="AE2305" t="str">
        <f t="shared" si="1724"/>
        <v/>
      </c>
      <c r="BF2305" t="str">
        <f t="shared" si="1725"/>
        <v/>
      </c>
      <c r="BG2305" t="str">
        <f t="shared" si="1726"/>
        <v/>
      </c>
      <c r="BH2305" t="str">
        <f t="shared" si="1727"/>
        <v/>
      </c>
      <c r="BI2305" t="str">
        <f t="shared" si="1728"/>
        <v/>
      </c>
      <c r="BJ2305" t="str">
        <f t="shared" si="1729"/>
        <v/>
      </c>
      <c r="BK2305" t="str">
        <f t="shared" si="1730"/>
        <v/>
      </c>
      <c r="BL2305" t="str">
        <f t="shared" si="1731"/>
        <v/>
      </c>
      <c r="BM2305" t="str">
        <f t="shared" si="1732"/>
        <v/>
      </c>
      <c r="BN2305" t="str">
        <f t="shared" si="1733"/>
        <v/>
      </c>
      <c r="BO2305" t="str">
        <f t="shared" si="1734"/>
        <v/>
      </c>
      <c r="BP2305" t="str">
        <f t="shared" si="1735"/>
        <v/>
      </c>
      <c r="BQ2305" t="str">
        <f t="shared" si="1736"/>
        <v/>
      </c>
      <c r="BR2305" t="str">
        <f t="shared" si="1737"/>
        <v/>
      </c>
      <c r="BS2305" t="str">
        <f t="shared" si="1738"/>
        <v/>
      </c>
      <c r="BT2305" t="str">
        <f t="shared" si="1739"/>
        <v/>
      </c>
    </row>
    <row r="2306" spans="20:72" x14ac:dyDescent="0.25">
      <c r="T2306" t="str">
        <f t="shared" ref="T2306:T2369" si="1740">IF($Y2306="","",INDEX($B$2:$B$1500,$Y2306))</f>
        <v/>
      </c>
      <c r="U2306" t="str">
        <f t="shared" ref="U2306:U2369" si="1741">IF($Z2306="","",INDEX($B$2:$B$1500,$Z2306))</f>
        <v/>
      </c>
      <c r="V2306" t="str">
        <f t="shared" ref="V2306:V2369" si="1742">IF(OR($T2306="",$U2306=""),"",$U2306-$T2306)</f>
        <v/>
      </c>
      <c r="W2306" t="str">
        <f>IF(TRIM(INDEX(connections!$A:$A,ROW()))="","",TRIM(INDEX(connections!$A:$A,ROW())))</f>
        <v/>
      </c>
      <c r="X2306" t="str">
        <f>IF($W2306="","",TRIM(INDEX(connections!$B:$B,ROW())))</f>
        <v/>
      </c>
      <c r="Y2306" t="str">
        <f t="shared" ref="Y2306:Y2369" si="1743">IF($W2306="","",IFERROR(MATCH($W2306,$A$2:$A$1500,0),""))</f>
        <v/>
      </c>
      <c r="Z2306" t="str">
        <f t="shared" ref="Z2306:Z2369" si="1744">IF($X2306="","",IFERROR(MATCH($X2306,$A$2:$A$1500,0),""))</f>
        <v/>
      </c>
      <c r="AA2306" t="str">
        <f t="shared" ref="AA2306:AA2369" si="1745">IF($Y2306="","",INDEX($P$2:$P$1500,$Y2306))</f>
        <v/>
      </c>
      <c r="AB2306" t="str">
        <f t="shared" ref="AB2306:AB2369" si="1746">IF($Z2306="","",INDEX($P$2:$P$1500,$Z2306))</f>
        <v/>
      </c>
      <c r="AC2306" t="str">
        <f t="shared" ref="AC2306:AC2369" si="1747">IF(AND($AA2306="Yes",$AB2306="Yes"),1,"")</f>
        <v/>
      </c>
      <c r="AD2306" t="str">
        <f t="shared" ref="AD2306:AD2369" si="1748">IF(OR($Y2306="",$Z2306=""),"",IF(INDEX($C$2:$C$1500,$Y2306)=INDEX($C$2:$C$1500,$Z2306),0,1))</f>
        <v/>
      </c>
      <c r="AE2306" t="str">
        <f t="shared" ref="AE2306:AE2369" si="1749">IF($AC2306&lt;&gt;1,"",IF(AND(INDEX($AG$2:$AG$1500,$Y2306)=1,INDEX($AG$2:$AG$1500,$Z2306)=1),1,""))</f>
        <v/>
      </c>
      <c r="BF2306" t="str">
        <f t="shared" ref="BF2306:BF2369" si="1750">IF($Z2306="","",INDEX($AO$2:$AO$1500,$Z2306))</f>
        <v/>
      </c>
      <c r="BG2306" t="str">
        <f t="shared" ref="BG2306:BG2369" si="1751">IF($Z2306="","",INDEX($AP$2:$AP$1500,$Z2306))</f>
        <v/>
      </c>
      <c r="BH2306" t="str">
        <f t="shared" ref="BH2306:BH2369" si="1752">IF($Z2306="","",INDEX($AQ$2:$AQ$1500,$Z2306))</f>
        <v/>
      </c>
      <c r="BI2306" t="str">
        <f t="shared" ref="BI2306:BI2369" si="1753">IF($Z2306="","",INDEX($AR$2:$AR$1500,$Z2306))</f>
        <v/>
      </c>
      <c r="BJ2306" t="str">
        <f t="shared" ref="BJ2306:BJ2369" si="1754">IF($Z2306="","",INDEX($AS$2:$AS$1500,$Z2306))</f>
        <v/>
      </c>
      <c r="BK2306" t="str">
        <f t="shared" ref="BK2306:BK2369" si="1755">IF($Z2306="","",INDEX($AT$2:$AT$1500,$Z2306))</f>
        <v/>
      </c>
      <c r="BL2306" t="str">
        <f t="shared" ref="BL2306:BL2369" si="1756">IF($Z2306="","",INDEX($AU$2:$AU$1500,$Z2306))</f>
        <v/>
      </c>
      <c r="BM2306" t="str">
        <f t="shared" ref="BM2306:BM2369" si="1757">IF($Z2306="","",INDEX($AV$2:$AV$1500,$Z2306))</f>
        <v/>
      </c>
      <c r="BN2306" t="str">
        <f t="shared" ref="BN2306:BN2369" si="1758">IF($Z2306="","",INDEX($AW$2:$AW$1500,$Z2306))</f>
        <v/>
      </c>
      <c r="BO2306" t="str">
        <f t="shared" ref="BO2306:BO2369" si="1759">IF($Z2306="","",INDEX($AX$2:$AX$1500,$Z2306))</f>
        <v/>
      </c>
      <c r="BP2306" t="str">
        <f t="shared" ref="BP2306:BP2369" si="1760">IF($Z2306="","",INDEX($AY$2:$AY$1500,$Z2306))</f>
        <v/>
      </c>
      <c r="BQ2306" t="str">
        <f t="shared" ref="BQ2306:BQ2369" si="1761">IF($Z2306="","",INDEX($AZ$2:$AZ$1500,$Z2306))</f>
        <v/>
      </c>
      <c r="BR2306" t="str">
        <f t="shared" ref="BR2306:BR2369" si="1762">IF($Z2306="","",INDEX($BA$2:$BA$1500,$Z2306))</f>
        <v/>
      </c>
      <c r="BS2306" t="str">
        <f t="shared" ref="BS2306:BS2369" si="1763">IF($Z2306="","",INDEX($BB$2:$BB$1500,$Z2306))</f>
        <v/>
      </c>
      <c r="BT2306" t="str">
        <f t="shared" ref="BT2306:BT2369" si="1764">IF($Z2306="","",INDEX($BC$2:$BC$1500,$Z2306))</f>
        <v/>
      </c>
    </row>
    <row r="2307" spans="20:72" x14ac:dyDescent="0.25">
      <c r="T2307" t="str">
        <f t="shared" si="1740"/>
        <v/>
      </c>
      <c r="U2307" t="str">
        <f t="shared" si="1741"/>
        <v/>
      </c>
      <c r="V2307" t="str">
        <f t="shared" si="1742"/>
        <v/>
      </c>
      <c r="W2307" t="str">
        <f>IF(TRIM(INDEX(connections!$A:$A,ROW()))="","",TRIM(INDEX(connections!$A:$A,ROW())))</f>
        <v/>
      </c>
      <c r="X2307" t="str">
        <f>IF($W2307="","",TRIM(INDEX(connections!$B:$B,ROW())))</f>
        <v/>
      </c>
      <c r="Y2307" t="str">
        <f t="shared" si="1743"/>
        <v/>
      </c>
      <c r="Z2307" t="str">
        <f t="shared" si="1744"/>
        <v/>
      </c>
      <c r="AA2307" t="str">
        <f t="shared" si="1745"/>
        <v/>
      </c>
      <c r="AB2307" t="str">
        <f t="shared" si="1746"/>
        <v/>
      </c>
      <c r="AC2307" t="str">
        <f t="shared" si="1747"/>
        <v/>
      </c>
      <c r="AD2307" t="str">
        <f t="shared" si="1748"/>
        <v/>
      </c>
      <c r="AE2307" t="str">
        <f t="shared" si="1749"/>
        <v/>
      </c>
      <c r="BF2307" t="str">
        <f t="shared" si="1750"/>
        <v/>
      </c>
      <c r="BG2307" t="str">
        <f t="shared" si="1751"/>
        <v/>
      </c>
      <c r="BH2307" t="str">
        <f t="shared" si="1752"/>
        <v/>
      </c>
      <c r="BI2307" t="str">
        <f t="shared" si="1753"/>
        <v/>
      </c>
      <c r="BJ2307" t="str">
        <f t="shared" si="1754"/>
        <v/>
      </c>
      <c r="BK2307" t="str">
        <f t="shared" si="1755"/>
        <v/>
      </c>
      <c r="BL2307" t="str">
        <f t="shared" si="1756"/>
        <v/>
      </c>
      <c r="BM2307" t="str">
        <f t="shared" si="1757"/>
        <v/>
      </c>
      <c r="BN2307" t="str">
        <f t="shared" si="1758"/>
        <v/>
      </c>
      <c r="BO2307" t="str">
        <f t="shared" si="1759"/>
        <v/>
      </c>
      <c r="BP2307" t="str">
        <f t="shared" si="1760"/>
        <v/>
      </c>
      <c r="BQ2307" t="str">
        <f t="shared" si="1761"/>
        <v/>
      </c>
      <c r="BR2307" t="str">
        <f t="shared" si="1762"/>
        <v/>
      </c>
      <c r="BS2307" t="str">
        <f t="shared" si="1763"/>
        <v/>
      </c>
      <c r="BT2307" t="str">
        <f t="shared" si="1764"/>
        <v/>
      </c>
    </row>
    <row r="2308" spans="20:72" x14ac:dyDescent="0.25">
      <c r="T2308" t="str">
        <f t="shared" si="1740"/>
        <v/>
      </c>
      <c r="U2308" t="str">
        <f t="shared" si="1741"/>
        <v/>
      </c>
      <c r="V2308" t="str">
        <f t="shared" si="1742"/>
        <v/>
      </c>
      <c r="W2308" t="str">
        <f>IF(TRIM(INDEX(connections!$A:$A,ROW()))="","",TRIM(INDEX(connections!$A:$A,ROW())))</f>
        <v/>
      </c>
      <c r="X2308" t="str">
        <f>IF($W2308="","",TRIM(INDEX(connections!$B:$B,ROW())))</f>
        <v/>
      </c>
      <c r="Y2308" t="str">
        <f t="shared" si="1743"/>
        <v/>
      </c>
      <c r="Z2308" t="str">
        <f t="shared" si="1744"/>
        <v/>
      </c>
      <c r="AA2308" t="str">
        <f t="shared" si="1745"/>
        <v/>
      </c>
      <c r="AB2308" t="str">
        <f t="shared" si="1746"/>
        <v/>
      </c>
      <c r="AC2308" t="str">
        <f t="shared" si="1747"/>
        <v/>
      </c>
      <c r="AD2308" t="str">
        <f t="shared" si="1748"/>
        <v/>
      </c>
      <c r="AE2308" t="str">
        <f t="shared" si="1749"/>
        <v/>
      </c>
      <c r="BF2308" t="str">
        <f t="shared" si="1750"/>
        <v/>
      </c>
      <c r="BG2308" t="str">
        <f t="shared" si="1751"/>
        <v/>
      </c>
      <c r="BH2308" t="str">
        <f t="shared" si="1752"/>
        <v/>
      </c>
      <c r="BI2308" t="str">
        <f t="shared" si="1753"/>
        <v/>
      </c>
      <c r="BJ2308" t="str">
        <f t="shared" si="1754"/>
        <v/>
      </c>
      <c r="BK2308" t="str">
        <f t="shared" si="1755"/>
        <v/>
      </c>
      <c r="BL2308" t="str">
        <f t="shared" si="1756"/>
        <v/>
      </c>
      <c r="BM2308" t="str">
        <f t="shared" si="1757"/>
        <v/>
      </c>
      <c r="BN2308" t="str">
        <f t="shared" si="1758"/>
        <v/>
      </c>
      <c r="BO2308" t="str">
        <f t="shared" si="1759"/>
        <v/>
      </c>
      <c r="BP2308" t="str">
        <f t="shared" si="1760"/>
        <v/>
      </c>
      <c r="BQ2308" t="str">
        <f t="shared" si="1761"/>
        <v/>
      </c>
      <c r="BR2308" t="str">
        <f t="shared" si="1762"/>
        <v/>
      </c>
      <c r="BS2308" t="str">
        <f t="shared" si="1763"/>
        <v/>
      </c>
      <c r="BT2308" t="str">
        <f t="shared" si="1764"/>
        <v/>
      </c>
    </row>
    <row r="2309" spans="20:72" x14ac:dyDescent="0.25">
      <c r="T2309" t="str">
        <f t="shared" si="1740"/>
        <v/>
      </c>
      <c r="U2309" t="str">
        <f t="shared" si="1741"/>
        <v/>
      </c>
      <c r="V2309" t="str">
        <f t="shared" si="1742"/>
        <v/>
      </c>
      <c r="W2309" t="str">
        <f>IF(TRIM(INDEX(connections!$A:$A,ROW()))="","",TRIM(INDEX(connections!$A:$A,ROW())))</f>
        <v/>
      </c>
      <c r="X2309" t="str">
        <f>IF($W2309="","",TRIM(INDEX(connections!$B:$B,ROW())))</f>
        <v/>
      </c>
      <c r="Y2309" t="str">
        <f t="shared" si="1743"/>
        <v/>
      </c>
      <c r="Z2309" t="str">
        <f t="shared" si="1744"/>
        <v/>
      </c>
      <c r="AA2309" t="str">
        <f t="shared" si="1745"/>
        <v/>
      </c>
      <c r="AB2309" t="str">
        <f t="shared" si="1746"/>
        <v/>
      </c>
      <c r="AC2309" t="str">
        <f t="shared" si="1747"/>
        <v/>
      </c>
      <c r="AD2309" t="str">
        <f t="shared" si="1748"/>
        <v/>
      </c>
      <c r="AE2309" t="str">
        <f t="shared" si="1749"/>
        <v/>
      </c>
      <c r="BF2309" t="str">
        <f t="shared" si="1750"/>
        <v/>
      </c>
      <c r="BG2309" t="str">
        <f t="shared" si="1751"/>
        <v/>
      </c>
      <c r="BH2309" t="str">
        <f t="shared" si="1752"/>
        <v/>
      </c>
      <c r="BI2309" t="str">
        <f t="shared" si="1753"/>
        <v/>
      </c>
      <c r="BJ2309" t="str">
        <f t="shared" si="1754"/>
        <v/>
      </c>
      <c r="BK2309" t="str">
        <f t="shared" si="1755"/>
        <v/>
      </c>
      <c r="BL2309" t="str">
        <f t="shared" si="1756"/>
        <v/>
      </c>
      <c r="BM2309" t="str">
        <f t="shared" si="1757"/>
        <v/>
      </c>
      <c r="BN2309" t="str">
        <f t="shared" si="1758"/>
        <v/>
      </c>
      <c r="BO2309" t="str">
        <f t="shared" si="1759"/>
        <v/>
      </c>
      <c r="BP2309" t="str">
        <f t="shared" si="1760"/>
        <v/>
      </c>
      <c r="BQ2309" t="str">
        <f t="shared" si="1761"/>
        <v/>
      </c>
      <c r="BR2309" t="str">
        <f t="shared" si="1762"/>
        <v/>
      </c>
      <c r="BS2309" t="str">
        <f t="shared" si="1763"/>
        <v/>
      </c>
      <c r="BT2309" t="str">
        <f t="shared" si="1764"/>
        <v/>
      </c>
    </row>
    <row r="2310" spans="20:72" x14ac:dyDescent="0.25">
      <c r="T2310" t="str">
        <f t="shared" si="1740"/>
        <v/>
      </c>
      <c r="U2310" t="str">
        <f t="shared" si="1741"/>
        <v/>
      </c>
      <c r="V2310" t="str">
        <f t="shared" si="1742"/>
        <v/>
      </c>
      <c r="W2310" t="str">
        <f>IF(TRIM(INDEX(connections!$A:$A,ROW()))="","",TRIM(INDEX(connections!$A:$A,ROW())))</f>
        <v/>
      </c>
      <c r="X2310" t="str">
        <f>IF($W2310="","",TRIM(INDEX(connections!$B:$B,ROW())))</f>
        <v/>
      </c>
      <c r="Y2310" t="str">
        <f t="shared" si="1743"/>
        <v/>
      </c>
      <c r="Z2310" t="str">
        <f t="shared" si="1744"/>
        <v/>
      </c>
      <c r="AA2310" t="str">
        <f t="shared" si="1745"/>
        <v/>
      </c>
      <c r="AB2310" t="str">
        <f t="shared" si="1746"/>
        <v/>
      </c>
      <c r="AC2310" t="str">
        <f t="shared" si="1747"/>
        <v/>
      </c>
      <c r="AD2310" t="str">
        <f t="shared" si="1748"/>
        <v/>
      </c>
      <c r="AE2310" t="str">
        <f t="shared" si="1749"/>
        <v/>
      </c>
      <c r="BF2310" t="str">
        <f t="shared" si="1750"/>
        <v/>
      </c>
      <c r="BG2310" t="str">
        <f t="shared" si="1751"/>
        <v/>
      </c>
      <c r="BH2310" t="str">
        <f t="shared" si="1752"/>
        <v/>
      </c>
      <c r="BI2310" t="str">
        <f t="shared" si="1753"/>
        <v/>
      </c>
      <c r="BJ2310" t="str">
        <f t="shared" si="1754"/>
        <v/>
      </c>
      <c r="BK2310" t="str">
        <f t="shared" si="1755"/>
        <v/>
      </c>
      <c r="BL2310" t="str">
        <f t="shared" si="1756"/>
        <v/>
      </c>
      <c r="BM2310" t="str">
        <f t="shared" si="1757"/>
        <v/>
      </c>
      <c r="BN2310" t="str">
        <f t="shared" si="1758"/>
        <v/>
      </c>
      <c r="BO2310" t="str">
        <f t="shared" si="1759"/>
        <v/>
      </c>
      <c r="BP2310" t="str">
        <f t="shared" si="1760"/>
        <v/>
      </c>
      <c r="BQ2310" t="str">
        <f t="shared" si="1761"/>
        <v/>
      </c>
      <c r="BR2310" t="str">
        <f t="shared" si="1762"/>
        <v/>
      </c>
      <c r="BS2310" t="str">
        <f t="shared" si="1763"/>
        <v/>
      </c>
      <c r="BT2310" t="str">
        <f t="shared" si="1764"/>
        <v/>
      </c>
    </row>
    <row r="2311" spans="20:72" x14ac:dyDescent="0.25">
      <c r="T2311" t="str">
        <f t="shared" si="1740"/>
        <v/>
      </c>
      <c r="U2311" t="str">
        <f t="shared" si="1741"/>
        <v/>
      </c>
      <c r="V2311" t="str">
        <f t="shared" si="1742"/>
        <v/>
      </c>
      <c r="W2311" t="str">
        <f>IF(TRIM(INDEX(connections!$A:$A,ROW()))="","",TRIM(INDEX(connections!$A:$A,ROW())))</f>
        <v/>
      </c>
      <c r="X2311" t="str">
        <f>IF($W2311="","",TRIM(INDEX(connections!$B:$B,ROW())))</f>
        <v/>
      </c>
      <c r="Y2311" t="str">
        <f t="shared" si="1743"/>
        <v/>
      </c>
      <c r="Z2311" t="str">
        <f t="shared" si="1744"/>
        <v/>
      </c>
      <c r="AA2311" t="str">
        <f t="shared" si="1745"/>
        <v/>
      </c>
      <c r="AB2311" t="str">
        <f t="shared" si="1746"/>
        <v/>
      </c>
      <c r="AC2311" t="str">
        <f t="shared" si="1747"/>
        <v/>
      </c>
      <c r="AD2311" t="str">
        <f t="shared" si="1748"/>
        <v/>
      </c>
      <c r="AE2311" t="str">
        <f t="shared" si="1749"/>
        <v/>
      </c>
      <c r="BF2311" t="str">
        <f t="shared" si="1750"/>
        <v/>
      </c>
      <c r="BG2311" t="str">
        <f t="shared" si="1751"/>
        <v/>
      </c>
      <c r="BH2311" t="str">
        <f t="shared" si="1752"/>
        <v/>
      </c>
      <c r="BI2311" t="str">
        <f t="shared" si="1753"/>
        <v/>
      </c>
      <c r="BJ2311" t="str">
        <f t="shared" si="1754"/>
        <v/>
      </c>
      <c r="BK2311" t="str">
        <f t="shared" si="1755"/>
        <v/>
      </c>
      <c r="BL2311" t="str">
        <f t="shared" si="1756"/>
        <v/>
      </c>
      <c r="BM2311" t="str">
        <f t="shared" si="1757"/>
        <v/>
      </c>
      <c r="BN2311" t="str">
        <f t="shared" si="1758"/>
        <v/>
      </c>
      <c r="BO2311" t="str">
        <f t="shared" si="1759"/>
        <v/>
      </c>
      <c r="BP2311" t="str">
        <f t="shared" si="1760"/>
        <v/>
      </c>
      <c r="BQ2311" t="str">
        <f t="shared" si="1761"/>
        <v/>
      </c>
      <c r="BR2311" t="str">
        <f t="shared" si="1762"/>
        <v/>
      </c>
      <c r="BS2311" t="str">
        <f t="shared" si="1763"/>
        <v/>
      </c>
      <c r="BT2311" t="str">
        <f t="shared" si="1764"/>
        <v/>
      </c>
    </row>
    <row r="2312" spans="20:72" x14ac:dyDescent="0.25">
      <c r="T2312" t="str">
        <f t="shared" si="1740"/>
        <v/>
      </c>
      <c r="U2312" t="str">
        <f t="shared" si="1741"/>
        <v/>
      </c>
      <c r="V2312" t="str">
        <f t="shared" si="1742"/>
        <v/>
      </c>
      <c r="W2312" t="str">
        <f>IF(TRIM(INDEX(connections!$A:$A,ROW()))="","",TRIM(INDEX(connections!$A:$A,ROW())))</f>
        <v/>
      </c>
      <c r="X2312" t="str">
        <f>IF($W2312="","",TRIM(INDEX(connections!$B:$B,ROW())))</f>
        <v/>
      </c>
      <c r="Y2312" t="str">
        <f t="shared" si="1743"/>
        <v/>
      </c>
      <c r="Z2312" t="str">
        <f t="shared" si="1744"/>
        <v/>
      </c>
      <c r="AA2312" t="str">
        <f t="shared" si="1745"/>
        <v/>
      </c>
      <c r="AB2312" t="str">
        <f t="shared" si="1746"/>
        <v/>
      </c>
      <c r="AC2312" t="str">
        <f t="shared" si="1747"/>
        <v/>
      </c>
      <c r="AD2312" t="str">
        <f t="shared" si="1748"/>
        <v/>
      </c>
      <c r="AE2312" t="str">
        <f t="shared" si="1749"/>
        <v/>
      </c>
      <c r="BF2312" t="str">
        <f t="shared" si="1750"/>
        <v/>
      </c>
      <c r="BG2312" t="str">
        <f t="shared" si="1751"/>
        <v/>
      </c>
      <c r="BH2312" t="str">
        <f t="shared" si="1752"/>
        <v/>
      </c>
      <c r="BI2312" t="str">
        <f t="shared" si="1753"/>
        <v/>
      </c>
      <c r="BJ2312" t="str">
        <f t="shared" si="1754"/>
        <v/>
      </c>
      <c r="BK2312" t="str">
        <f t="shared" si="1755"/>
        <v/>
      </c>
      <c r="BL2312" t="str">
        <f t="shared" si="1756"/>
        <v/>
      </c>
      <c r="BM2312" t="str">
        <f t="shared" si="1757"/>
        <v/>
      </c>
      <c r="BN2312" t="str">
        <f t="shared" si="1758"/>
        <v/>
      </c>
      <c r="BO2312" t="str">
        <f t="shared" si="1759"/>
        <v/>
      </c>
      <c r="BP2312" t="str">
        <f t="shared" si="1760"/>
        <v/>
      </c>
      <c r="BQ2312" t="str">
        <f t="shared" si="1761"/>
        <v/>
      </c>
      <c r="BR2312" t="str">
        <f t="shared" si="1762"/>
        <v/>
      </c>
      <c r="BS2312" t="str">
        <f t="shared" si="1763"/>
        <v/>
      </c>
      <c r="BT2312" t="str">
        <f t="shared" si="1764"/>
        <v/>
      </c>
    </row>
    <row r="2313" spans="20:72" x14ac:dyDescent="0.25">
      <c r="T2313" t="str">
        <f t="shared" si="1740"/>
        <v/>
      </c>
      <c r="U2313" t="str">
        <f t="shared" si="1741"/>
        <v/>
      </c>
      <c r="V2313" t="str">
        <f t="shared" si="1742"/>
        <v/>
      </c>
      <c r="W2313" t="str">
        <f>IF(TRIM(INDEX(connections!$A:$A,ROW()))="","",TRIM(INDEX(connections!$A:$A,ROW())))</f>
        <v/>
      </c>
      <c r="X2313" t="str">
        <f>IF($W2313="","",TRIM(INDEX(connections!$B:$B,ROW())))</f>
        <v/>
      </c>
      <c r="Y2313" t="str">
        <f t="shared" si="1743"/>
        <v/>
      </c>
      <c r="Z2313" t="str">
        <f t="shared" si="1744"/>
        <v/>
      </c>
      <c r="AA2313" t="str">
        <f t="shared" si="1745"/>
        <v/>
      </c>
      <c r="AB2313" t="str">
        <f t="shared" si="1746"/>
        <v/>
      </c>
      <c r="AC2313" t="str">
        <f t="shared" si="1747"/>
        <v/>
      </c>
      <c r="AD2313" t="str">
        <f t="shared" si="1748"/>
        <v/>
      </c>
      <c r="AE2313" t="str">
        <f t="shared" si="1749"/>
        <v/>
      </c>
      <c r="BF2313" t="str">
        <f t="shared" si="1750"/>
        <v/>
      </c>
      <c r="BG2313" t="str">
        <f t="shared" si="1751"/>
        <v/>
      </c>
      <c r="BH2313" t="str">
        <f t="shared" si="1752"/>
        <v/>
      </c>
      <c r="BI2313" t="str">
        <f t="shared" si="1753"/>
        <v/>
      </c>
      <c r="BJ2313" t="str">
        <f t="shared" si="1754"/>
        <v/>
      </c>
      <c r="BK2313" t="str">
        <f t="shared" si="1755"/>
        <v/>
      </c>
      <c r="BL2313" t="str">
        <f t="shared" si="1756"/>
        <v/>
      </c>
      <c r="BM2313" t="str">
        <f t="shared" si="1757"/>
        <v/>
      </c>
      <c r="BN2313" t="str">
        <f t="shared" si="1758"/>
        <v/>
      </c>
      <c r="BO2313" t="str">
        <f t="shared" si="1759"/>
        <v/>
      </c>
      <c r="BP2313" t="str">
        <f t="shared" si="1760"/>
        <v/>
      </c>
      <c r="BQ2313" t="str">
        <f t="shared" si="1761"/>
        <v/>
      </c>
      <c r="BR2313" t="str">
        <f t="shared" si="1762"/>
        <v/>
      </c>
      <c r="BS2313" t="str">
        <f t="shared" si="1763"/>
        <v/>
      </c>
      <c r="BT2313" t="str">
        <f t="shared" si="1764"/>
        <v/>
      </c>
    </row>
    <row r="2314" spans="20:72" x14ac:dyDescent="0.25">
      <c r="T2314" t="str">
        <f t="shared" si="1740"/>
        <v/>
      </c>
      <c r="U2314" t="str">
        <f t="shared" si="1741"/>
        <v/>
      </c>
      <c r="V2314" t="str">
        <f t="shared" si="1742"/>
        <v/>
      </c>
      <c r="W2314" t="str">
        <f>IF(TRIM(INDEX(connections!$A:$A,ROW()))="","",TRIM(INDEX(connections!$A:$A,ROW())))</f>
        <v/>
      </c>
      <c r="X2314" t="str">
        <f>IF($W2314="","",TRIM(INDEX(connections!$B:$B,ROW())))</f>
        <v/>
      </c>
      <c r="Y2314" t="str">
        <f t="shared" si="1743"/>
        <v/>
      </c>
      <c r="Z2314" t="str">
        <f t="shared" si="1744"/>
        <v/>
      </c>
      <c r="AA2314" t="str">
        <f t="shared" si="1745"/>
        <v/>
      </c>
      <c r="AB2314" t="str">
        <f t="shared" si="1746"/>
        <v/>
      </c>
      <c r="AC2314" t="str">
        <f t="shared" si="1747"/>
        <v/>
      </c>
      <c r="AD2314" t="str">
        <f t="shared" si="1748"/>
        <v/>
      </c>
      <c r="AE2314" t="str">
        <f t="shared" si="1749"/>
        <v/>
      </c>
      <c r="BF2314" t="str">
        <f t="shared" si="1750"/>
        <v/>
      </c>
      <c r="BG2314" t="str">
        <f t="shared" si="1751"/>
        <v/>
      </c>
      <c r="BH2314" t="str">
        <f t="shared" si="1752"/>
        <v/>
      </c>
      <c r="BI2314" t="str">
        <f t="shared" si="1753"/>
        <v/>
      </c>
      <c r="BJ2314" t="str">
        <f t="shared" si="1754"/>
        <v/>
      </c>
      <c r="BK2314" t="str">
        <f t="shared" si="1755"/>
        <v/>
      </c>
      <c r="BL2314" t="str">
        <f t="shared" si="1756"/>
        <v/>
      </c>
      <c r="BM2314" t="str">
        <f t="shared" si="1757"/>
        <v/>
      </c>
      <c r="BN2314" t="str">
        <f t="shared" si="1758"/>
        <v/>
      </c>
      <c r="BO2314" t="str">
        <f t="shared" si="1759"/>
        <v/>
      </c>
      <c r="BP2314" t="str">
        <f t="shared" si="1760"/>
        <v/>
      </c>
      <c r="BQ2314" t="str">
        <f t="shared" si="1761"/>
        <v/>
      </c>
      <c r="BR2314" t="str">
        <f t="shared" si="1762"/>
        <v/>
      </c>
      <c r="BS2314" t="str">
        <f t="shared" si="1763"/>
        <v/>
      </c>
      <c r="BT2314" t="str">
        <f t="shared" si="1764"/>
        <v/>
      </c>
    </row>
    <row r="2315" spans="20:72" x14ac:dyDescent="0.25">
      <c r="T2315" t="str">
        <f t="shared" si="1740"/>
        <v/>
      </c>
      <c r="U2315" t="str">
        <f t="shared" si="1741"/>
        <v/>
      </c>
      <c r="V2315" t="str">
        <f t="shared" si="1742"/>
        <v/>
      </c>
      <c r="W2315" t="str">
        <f>IF(TRIM(INDEX(connections!$A:$A,ROW()))="","",TRIM(INDEX(connections!$A:$A,ROW())))</f>
        <v/>
      </c>
      <c r="X2315" t="str">
        <f>IF($W2315="","",TRIM(INDEX(connections!$B:$B,ROW())))</f>
        <v/>
      </c>
      <c r="Y2315" t="str">
        <f t="shared" si="1743"/>
        <v/>
      </c>
      <c r="Z2315" t="str">
        <f t="shared" si="1744"/>
        <v/>
      </c>
      <c r="AA2315" t="str">
        <f t="shared" si="1745"/>
        <v/>
      </c>
      <c r="AB2315" t="str">
        <f t="shared" si="1746"/>
        <v/>
      </c>
      <c r="AC2315" t="str">
        <f t="shared" si="1747"/>
        <v/>
      </c>
      <c r="AD2315" t="str">
        <f t="shared" si="1748"/>
        <v/>
      </c>
      <c r="AE2315" t="str">
        <f t="shared" si="1749"/>
        <v/>
      </c>
      <c r="BF2315" t="str">
        <f t="shared" si="1750"/>
        <v/>
      </c>
      <c r="BG2315" t="str">
        <f t="shared" si="1751"/>
        <v/>
      </c>
      <c r="BH2315" t="str">
        <f t="shared" si="1752"/>
        <v/>
      </c>
      <c r="BI2315" t="str">
        <f t="shared" si="1753"/>
        <v/>
      </c>
      <c r="BJ2315" t="str">
        <f t="shared" si="1754"/>
        <v/>
      </c>
      <c r="BK2315" t="str">
        <f t="shared" si="1755"/>
        <v/>
      </c>
      <c r="BL2315" t="str">
        <f t="shared" si="1756"/>
        <v/>
      </c>
      <c r="BM2315" t="str">
        <f t="shared" si="1757"/>
        <v/>
      </c>
      <c r="BN2315" t="str">
        <f t="shared" si="1758"/>
        <v/>
      </c>
      <c r="BO2315" t="str">
        <f t="shared" si="1759"/>
        <v/>
      </c>
      <c r="BP2315" t="str">
        <f t="shared" si="1760"/>
        <v/>
      </c>
      <c r="BQ2315" t="str">
        <f t="shared" si="1761"/>
        <v/>
      </c>
      <c r="BR2315" t="str">
        <f t="shared" si="1762"/>
        <v/>
      </c>
      <c r="BS2315" t="str">
        <f t="shared" si="1763"/>
        <v/>
      </c>
      <c r="BT2315" t="str">
        <f t="shared" si="1764"/>
        <v/>
      </c>
    </row>
    <row r="2316" spans="20:72" x14ac:dyDescent="0.25">
      <c r="T2316" t="str">
        <f t="shared" si="1740"/>
        <v/>
      </c>
      <c r="U2316" t="str">
        <f t="shared" si="1741"/>
        <v/>
      </c>
      <c r="V2316" t="str">
        <f t="shared" si="1742"/>
        <v/>
      </c>
      <c r="W2316" t="str">
        <f>IF(TRIM(INDEX(connections!$A:$A,ROW()))="","",TRIM(INDEX(connections!$A:$A,ROW())))</f>
        <v/>
      </c>
      <c r="X2316" t="str">
        <f>IF($W2316="","",TRIM(INDEX(connections!$B:$B,ROW())))</f>
        <v/>
      </c>
      <c r="Y2316" t="str">
        <f t="shared" si="1743"/>
        <v/>
      </c>
      <c r="Z2316" t="str">
        <f t="shared" si="1744"/>
        <v/>
      </c>
      <c r="AA2316" t="str">
        <f t="shared" si="1745"/>
        <v/>
      </c>
      <c r="AB2316" t="str">
        <f t="shared" si="1746"/>
        <v/>
      </c>
      <c r="AC2316" t="str">
        <f t="shared" si="1747"/>
        <v/>
      </c>
      <c r="AD2316" t="str">
        <f t="shared" si="1748"/>
        <v/>
      </c>
      <c r="AE2316" t="str">
        <f t="shared" si="1749"/>
        <v/>
      </c>
      <c r="BF2316" t="str">
        <f t="shared" si="1750"/>
        <v/>
      </c>
      <c r="BG2316" t="str">
        <f t="shared" si="1751"/>
        <v/>
      </c>
      <c r="BH2316" t="str">
        <f t="shared" si="1752"/>
        <v/>
      </c>
      <c r="BI2316" t="str">
        <f t="shared" si="1753"/>
        <v/>
      </c>
      <c r="BJ2316" t="str">
        <f t="shared" si="1754"/>
        <v/>
      </c>
      <c r="BK2316" t="str">
        <f t="shared" si="1755"/>
        <v/>
      </c>
      <c r="BL2316" t="str">
        <f t="shared" si="1756"/>
        <v/>
      </c>
      <c r="BM2316" t="str">
        <f t="shared" si="1757"/>
        <v/>
      </c>
      <c r="BN2316" t="str">
        <f t="shared" si="1758"/>
        <v/>
      </c>
      <c r="BO2316" t="str">
        <f t="shared" si="1759"/>
        <v/>
      </c>
      <c r="BP2316" t="str">
        <f t="shared" si="1760"/>
        <v/>
      </c>
      <c r="BQ2316" t="str">
        <f t="shared" si="1761"/>
        <v/>
      </c>
      <c r="BR2316" t="str">
        <f t="shared" si="1762"/>
        <v/>
      </c>
      <c r="BS2316" t="str">
        <f t="shared" si="1763"/>
        <v/>
      </c>
      <c r="BT2316" t="str">
        <f t="shared" si="1764"/>
        <v/>
      </c>
    </row>
    <row r="2317" spans="20:72" x14ac:dyDescent="0.25">
      <c r="T2317" t="str">
        <f t="shared" si="1740"/>
        <v/>
      </c>
      <c r="U2317" t="str">
        <f t="shared" si="1741"/>
        <v/>
      </c>
      <c r="V2317" t="str">
        <f t="shared" si="1742"/>
        <v/>
      </c>
      <c r="W2317" t="str">
        <f>IF(TRIM(INDEX(connections!$A:$A,ROW()))="","",TRIM(INDEX(connections!$A:$A,ROW())))</f>
        <v/>
      </c>
      <c r="X2317" t="str">
        <f>IF($W2317="","",TRIM(INDEX(connections!$B:$B,ROW())))</f>
        <v/>
      </c>
      <c r="Y2317" t="str">
        <f t="shared" si="1743"/>
        <v/>
      </c>
      <c r="Z2317" t="str">
        <f t="shared" si="1744"/>
        <v/>
      </c>
      <c r="AA2317" t="str">
        <f t="shared" si="1745"/>
        <v/>
      </c>
      <c r="AB2317" t="str">
        <f t="shared" si="1746"/>
        <v/>
      </c>
      <c r="AC2317" t="str">
        <f t="shared" si="1747"/>
        <v/>
      </c>
      <c r="AD2317" t="str">
        <f t="shared" si="1748"/>
        <v/>
      </c>
      <c r="AE2317" t="str">
        <f t="shared" si="1749"/>
        <v/>
      </c>
      <c r="BF2317" t="str">
        <f t="shared" si="1750"/>
        <v/>
      </c>
      <c r="BG2317" t="str">
        <f t="shared" si="1751"/>
        <v/>
      </c>
      <c r="BH2317" t="str">
        <f t="shared" si="1752"/>
        <v/>
      </c>
      <c r="BI2317" t="str">
        <f t="shared" si="1753"/>
        <v/>
      </c>
      <c r="BJ2317" t="str">
        <f t="shared" si="1754"/>
        <v/>
      </c>
      <c r="BK2317" t="str">
        <f t="shared" si="1755"/>
        <v/>
      </c>
      <c r="BL2317" t="str">
        <f t="shared" si="1756"/>
        <v/>
      </c>
      <c r="BM2317" t="str">
        <f t="shared" si="1757"/>
        <v/>
      </c>
      <c r="BN2317" t="str">
        <f t="shared" si="1758"/>
        <v/>
      </c>
      <c r="BO2317" t="str">
        <f t="shared" si="1759"/>
        <v/>
      </c>
      <c r="BP2317" t="str">
        <f t="shared" si="1760"/>
        <v/>
      </c>
      <c r="BQ2317" t="str">
        <f t="shared" si="1761"/>
        <v/>
      </c>
      <c r="BR2317" t="str">
        <f t="shared" si="1762"/>
        <v/>
      </c>
      <c r="BS2317" t="str">
        <f t="shared" si="1763"/>
        <v/>
      </c>
      <c r="BT2317" t="str">
        <f t="shared" si="1764"/>
        <v/>
      </c>
    </row>
    <row r="2318" spans="20:72" x14ac:dyDescent="0.25">
      <c r="T2318" t="str">
        <f t="shared" si="1740"/>
        <v/>
      </c>
      <c r="U2318" t="str">
        <f t="shared" si="1741"/>
        <v/>
      </c>
      <c r="V2318" t="str">
        <f t="shared" si="1742"/>
        <v/>
      </c>
      <c r="W2318" t="str">
        <f>IF(TRIM(INDEX(connections!$A:$A,ROW()))="","",TRIM(INDEX(connections!$A:$A,ROW())))</f>
        <v/>
      </c>
      <c r="X2318" t="str">
        <f>IF($W2318="","",TRIM(INDEX(connections!$B:$B,ROW())))</f>
        <v/>
      </c>
      <c r="Y2318" t="str">
        <f t="shared" si="1743"/>
        <v/>
      </c>
      <c r="Z2318" t="str">
        <f t="shared" si="1744"/>
        <v/>
      </c>
      <c r="AA2318" t="str">
        <f t="shared" si="1745"/>
        <v/>
      </c>
      <c r="AB2318" t="str">
        <f t="shared" si="1746"/>
        <v/>
      </c>
      <c r="AC2318" t="str">
        <f t="shared" si="1747"/>
        <v/>
      </c>
      <c r="AD2318" t="str">
        <f t="shared" si="1748"/>
        <v/>
      </c>
      <c r="AE2318" t="str">
        <f t="shared" si="1749"/>
        <v/>
      </c>
      <c r="BF2318" t="str">
        <f t="shared" si="1750"/>
        <v/>
      </c>
      <c r="BG2318" t="str">
        <f t="shared" si="1751"/>
        <v/>
      </c>
      <c r="BH2318" t="str">
        <f t="shared" si="1752"/>
        <v/>
      </c>
      <c r="BI2318" t="str">
        <f t="shared" si="1753"/>
        <v/>
      </c>
      <c r="BJ2318" t="str">
        <f t="shared" si="1754"/>
        <v/>
      </c>
      <c r="BK2318" t="str">
        <f t="shared" si="1755"/>
        <v/>
      </c>
      <c r="BL2318" t="str">
        <f t="shared" si="1756"/>
        <v/>
      </c>
      <c r="BM2318" t="str">
        <f t="shared" si="1757"/>
        <v/>
      </c>
      <c r="BN2318" t="str">
        <f t="shared" si="1758"/>
        <v/>
      </c>
      <c r="BO2318" t="str">
        <f t="shared" si="1759"/>
        <v/>
      </c>
      <c r="BP2318" t="str">
        <f t="shared" si="1760"/>
        <v/>
      </c>
      <c r="BQ2318" t="str">
        <f t="shared" si="1761"/>
        <v/>
      </c>
      <c r="BR2318" t="str">
        <f t="shared" si="1762"/>
        <v/>
      </c>
      <c r="BS2318" t="str">
        <f t="shared" si="1763"/>
        <v/>
      </c>
      <c r="BT2318" t="str">
        <f t="shared" si="1764"/>
        <v/>
      </c>
    </row>
    <row r="2319" spans="20:72" x14ac:dyDescent="0.25">
      <c r="T2319" t="str">
        <f t="shared" si="1740"/>
        <v/>
      </c>
      <c r="U2319" t="str">
        <f t="shared" si="1741"/>
        <v/>
      </c>
      <c r="V2319" t="str">
        <f t="shared" si="1742"/>
        <v/>
      </c>
      <c r="W2319" t="str">
        <f>IF(TRIM(INDEX(connections!$A:$A,ROW()))="","",TRIM(INDEX(connections!$A:$A,ROW())))</f>
        <v/>
      </c>
      <c r="X2319" t="str">
        <f>IF($W2319="","",TRIM(INDEX(connections!$B:$B,ROW())))</f>
        <v/>
      </c>
      <c r="Y2319" t="str">
        <f t="shared" si="1743"/>
        <v/>
      </c>
      <c r="Z2319" t="str">
        <f t="shared" si="1744"/>
        <v/>
      </c>
      <c r="AA2319" t="str">
        <f t="shared" si="1745"/>
        <v/>
      </c>
      <c r="AB2319" t="str">
        <f t="shared" si="1746"/>
        <v/>
      </c>
      <c r="AC2319" t="str">
        <f t="shared" si="1747"/>
        <v/>
      </c>
      <c r="AD2319" t="str">
        <f t="shared" si="1748"/>
        <v/>
      </c>
      <c r="AE2319" t="str">
        <f t="shared" si="1749"/>
        <v/>
      </c>
      <c r="BF2319" t="str">
        <f t="shared" si="1750"/>
        <v/>
      </c>
      <c r="BG2319" t="str">
        <f t="shared" si="1751"/>
        <v/>
      </c>
      <c r="BH2319" t="str">
        <f t="shared" si="1752"/>
        <v/>
      </c>
      <c r="BI2319" t="str">
        <f t="shared" si="1753"/>
        <v/>
      </c>
      <c r="BJ2319" t="str">
        <f t="shared" si="1754"/>
        <v/>
      </c>
      <c r="BK2319" t="str">
        <f t="shared" si="1755"/>
        <v/>
      </c>
      <c r="BL2319" t="str">
        <f t="shared" si="1756"/>
        <v/>
      </c>
      <c r="BM2319" t="str">
        <f t="shared" si="1757"/>
        <v/>
      </c>
      <c r="BN2319" t="str">
        <f t="shared" si="1758"/>
        <v/>
      </c>
      <c r="BO2319" t="str">
        <f t="shared" si="1759"/>
        <v/>
      </c>
      <c r="BP2319" t="str">
        <f t="shared" si="1760"/>
        <v/>
      </c>
      <c r="BQ2319" t="str">
        <f t="shared" si="1761"/>
        <v/>
      </c>
      <c r="BR2319" t="str">
        <f t="shared" si="1762"/>
        <v/>
      </c>
      <c r="BS2319" t="str">
        <f t="shared" si="1763"/>
        <v/>
      </c>
      <c r="BT2319" t="str">
        <f t="shared" si="1764"/>
        <v/>
      </c>
    </row>
    <row r="2320" spans="20:72" x14ac:dyDescent="0.25">
      <c r="T2320" t="str">
        <f t="shared" si="1740"/>
        <v/>
      </c>
      <c r="U2320" t="str">
        <f t="shared" si="1741"/>
        <v/>
      </c>
      <c r="V2320" t="str">
        <f t="shared" si="1742"/>
        <v/>
      </c>
      <c r="W2320" t="str">
        <f>IF(TRIM(INDEX(connections!$A:$A,ROW()))="","",TRIM(INDEX(connections!$A:$A,ROW())))</f>
        <v/>
      </c>
      <c r="X2320" t="str">
        <f>IF($W2320="","",TRIM(INDEX(connections!$B:$B,ROW())))</f>
        <v/>
      </c>
      <c r="Y2320" t="str">
        <f t="shared" si="1743"/>
        <v/>
      </c>
      <c r="Z2320" t="str">
        <f t="shared" si="1744"/>
        <v/>
      </c>
      <c r="AA2320" t="str">
        <f t="shared" si="1745"/>
        <v/>
      </c>
      <c r="AB2320" t="str">
        <f t="shared" si="1746"/>
        <v/>
      </c>
      <c r="AC2320" t="str">
        <f t="shared" si="1747"/>
        <v/>
      </c>
      <c r="AD2320" t="str">
        <f t="shared" si="1748"/>
        <v/>
      </c>
      <c r="AE2320" t="str">
        <f t="shared" si="1749"/>
        <v/>
      </c>
      <c r="BF2320" t="str">
        <f t="shared" si="1750"/>
        <v/>
      </c>
      <c r="BG2320" t="str">
        <f t="shared" si="1751"/>
        <v/>
      </c>
      <c r="BH2320" t="str">
        <f t="shared" si="1752"/>
        <v/>
      </c>
      <c r="BI2320" t="str">
        <f t="shared" si="1753"/>
        <v/>
      </c>
      <c r="BJ2320" t="str">
        <f t="shared" si="1754"/>
        <v/>
      </c>
      <c r="BK2320" t="str">
        <f t="shared" si="1755"/>
        <v/>
      </c>
      <c r="BL2320" t="str">
        <f t="shared" si="1756"/>
        <v/>
      </c>
      <c r="BM2320" t="str">
        <f t="shared" si="1757"/>
        <v/>
      </c>
      <c r="BN2320" t="str">
        <f t="shared" si="1758"/>
        <v/>
      </c>
      <c r="BO2320" t="str">
        <f t="shared" si="1759"/>
        <v/>
      </c>
      <c r="BP2320" t="str">
        <f t="shared" si="1760"/>
        <v/>
      </c>
      <c r="BQ2320" t="str">
        <f t="shared" si="1761"/>
        <v/>
      </c>
      <c r="BR2320" t="str">
        <f t="shared" si="1762"/>
        <v/>
      </c>
      <c r="BS2320" t="str">
        <f t="shared" si="1763"/>
        <v/>
      </c>
      <c r="BT2320" t="str">
        <f t="shared" si="1764"/>
        <v/>
      </c>
    </row>
    <row r="2321" spans="20:72" x14ac:dyDescent="0.25">
      <c r="T2321" t="str">
        <f t="shared" si="1740"/>
        <v/>
      </c>
      <c r="U2321" t="str">
        <f t="shared" si="1741"/>
        <v/>
      </c>
      <c r="V2321" t="str">
        <f t="shared" si="1742"/>
        <v/>
      </c>
      <c r="W2321" t="str">
        <f>IF(TRIM(INDEX(connections!$A:$A,ROW()))="","",TRIM(INDEX(connections!$A:$A,ROW())))</f>
        <v/>
      </c>
      <c r="X2321" t="str">
        <f>IF($W2321="","",TRIM(INDEX(connections!$B:$B,ROW())))</f>
        <v/>
      </c>
      <c r="Y2321" t="str">
        <f t="shared" si="1743"/>
        <v/>
      </c>
      <c r="Z2321" t="str">
        <f t="shared" si="1744"/>
        <v/>
      </c>
      <c r="AA2321" t="str">
        <f t="shared" si="1745"/>
        <v/>
      </c>
      <c r="AB2321" t="str">
        <f t="shared" si="1746"/>
        <v/>
      </c>
      <c r="AC2321" t="str">
        <f t="shared" si="1747"/>
        <v/>
      </c>
      <c r="AD2321" t="str">
        <f t="shared" si="1748"/>
        <v/>
      </c>
      <c r="AE2321" t="str">
        <f t="shared" si="1749"/>
        <v/>
      </c>
      <c r="BF2321" t="str">
        <f t="shared" si="1750"/>
        <v/>
      </c>
      <c r="BG2321" t="str">
        <f t="shared" si="1751"/>
        <v/>
      </c>
      <c r="BH2321" t="str">
        <f t="shared" si="1752"/>
        <v/>
      </c>
      <c r="BI2321" t="str">
        <f t="shared" si="1753"/>
        <v/>
      </c>
      <c r="BJ2321" t="str">
        <f t="shared" si="1754"/>
        <v/>
      </c>
      <c r="BK2321" t="str">
        <f t="shared" si="1755"/>
        <v/>
      </c>
      <c r="BL2321" t="str">
        <f t="shared" si="1756"/>
        <v/>
      </c>
      <c r="BM2321" t="str">
        <f t="shared" si="1757"/>
        <v/>
      </c>
      <c r="BN2321" t="str">
        <f t="shared" si="1758"/>
        <v/>
      </c>
      <c r="BO2321" t="str">
        <f t="shared" si="1759"/>
        <v/>
      </c>
      <c r="BP2321" t="str">
        <f t="shared" si="1760"/>
        <v/>
      </c>
      <c r="BQ2321" t="str">
        <f t="shared" si="1761"/>
        <v/>
      </c>
      <c r="BR2321" t="str">
        <f t="shared" si="1762"/>
        <v/>
      </c>
      <c r="BS2321" t="str">
        <f t="shared" si="1763"/>
        <v/>
      </c>
      <c r="BT2321" t="str">
        <f t="shared" si="1764"/>
        <v/>
      </c>
    </row>
    <row r="2322" spans="20:72" x14ac:dyDescent="0.25">
      <c r="T2322" t="str">
        <f t="shared" si="1740"/>
        <v/>
      </c>
      <c r="U2322" t="str">
        <f t="shared" si="1741"/>
        <v/>
      </c>
      <c r="V2322" t="str">
        <f t="shared" si="1742"/>
        <v/>
      </c>
      <c r="W2322" t="str">
        <f>IF(TRIM(INDEX(connections!$A:$A,ROW()))="","",TRIM(INDEX(connections!$A:$A,ROW())))</f>
        <v/>
      </c>
      <c r="X2322" t="str">
        <f>IF($W2322="","",TRIM(INDEX(connections!$B:$B,ROW())))</f>
        <v/>
      </c>
      <c r="Y2322" t="str">
        <f t="shared" si="1743"/>
        <v/>
      </c>
      <c r="Z2322" t="str">
        <f t="shared" si="1744"/>
        <v/>
      </c>
      <c r="AA2322" t="str">
        <f t="shared" si="1745"/>
        <v/>
      </c>
      <c r="AB2322" t="str">
        <f t="shared" si="1746"/>
        <v/>
      </c>
      <c r="AC2322" t="str">
        <f t="shared" si="1747"/>
        <v/>
      </c>
      <c r="AD2322" t="str">
        <f t="shared" si="1748"/>
        <v/>
      </c>
      <c r="AE2322" t="str">
        <f t="shared" si="1749"/>
        <v/>
      </c>
      <c r="BF2322" t="str">
        <f t="shared" si="1750"/>
        <v/>
      </c>
      <c r="BG2322" t="str">
        <f t="shared" si="1751"/>
        <v/>
      </c>
      <c r="BH2322" t="str">
        <f t="shared" si="1752"/>
        <v/>
      </c>
      <c r="BI2322" t="str">
        <f t="shared" si="1753"/>
        <v/>
      </c>
      <c r="BJ2322" t="str">
        <f t="shared" si="1754"/>
        <v/>
      </c>
      <c r="BK2322" t="str">
        <f t="shared" si="1755"/>
        <v/>
      </c>
      <c r="BL2322" t="str">
        <f t="shared" si="1756"/>
        <v/>
      </c>
      <c r="BM2322" t="str">
        <f t="shared" si="1757"/>
        <v/>
      </c>
      <c r="BN2322" t="str">
        <f t="shared" si="1758"/>
        <v/>
      </c>
      <c r="BO2322" t="str">
        <f t="shared" si="1759"/>
        <v/>
      </c>
      <c r="BP2322" t="str">
        <f t="shared" si="1760"/>
        <v/>
      </c>
      <c r="BQ2322" t="str">
        <f t="shared" si="1761"/>
        <v/>
      </c>
      <c r="BR2322" t="str">
        <f t="shared" si="1762"/>
        <v/>
      </c>
      <c r="BS2322" t="str">
        <f t="shared" si="1763"/>
        <v/>
      </c>
      <c r="BT2322" t="str">
        <f t="shared" si="1764"/>
        <v/>
      </c>
    </row>
    <row r="2323" spans="20:72" x14ac:dyDescent="0.25">
      <c r="T2323" t="str">
        <f t="shared" si="1740"/>
        <v/>
      </c>
      <c r="U2323" t="str">
        <f t="shared" si="1741"/>
        <v/>
      </c>
      <c r="V2323" t="str">
        <f t="shared" si="1742"/>
        <v/>
      </c>
      <c r="W2323" t="str">
        <f>IF(TRIM(INDEX(connections!$A:$A,ROW()))="","",TRIM(INDEX(connections!$A:$A,ROW())))</f>
        <v/>
      </c>
      <c r="X2323" t="str">
        <f>IF($W2323="","",TRIM(INDEX(connections!$B:$B,ROW())))</f>
        <v/>
      </c>
      <c r="Y2323" t="str">
        <f t="shared" si="1743"/>
        <v/>
      </c>
      <c r="Z2323" t="str">
        <f t="shared" si="1744"/>
        <v/>
      </c>
      <c r="AA2323" t="str">
        <f t="shared" si="1745"/>
        <v/>
      </c>
      <c r="AB2323" t="str">
        <f t="shared" si="1746"/>
        <v/>
      </c>
      <c r="AC2323" t="str">
        <f t="shared" si="1747"/>
        <v/>
      </c>
      <c r="AD2323" t="str">
        <f t="shared" si="1748"/>
        <v/>
      </c>
      <c r="AE2323" t="str">
        <f t="shared" si="1749"/>
        <v/>
      </c>
      <c r="BF2323" t="str">
        <f t="shared" si="1750"/>
        <v/>
      </c>
      <c r="BG2323" t="str">
        <f t="shared" si="1751"/>
        <v/>
      </c>
      <c r="BH2323" t="str">
        <f t="shared" si="1752"/>
        <v/>
      </c>
      <c r="BI2323" t="str">
        <f t="shared" si="1753"/>
        <v/>
      </c>
      <c r="BJ2323" t="str">
        <f t="shared" si="1754"/>
        <v/>
      </c>
      <c r="BK2323" t="str">
        <f t="shared" si="1755"/>
        <v/>
      </c>
      <c r="BL2323" t="str">
        <f t="shared" si="1756"/>
        <v/>
      </c>
      <c r="BM2323" t="str">
        <f t="shared" si="1757"/>
        <v/>
      </c>
      <c r="BN2323" t="str">
        <f t="shared" si="1758"/>
        <v/>
      </c>
      <c r="BO2323" t="str">
        <f t="shared" si="1759"/>
        <v/>
      </c>
      <c r="BP2323" t="str">
        <f t="shared" si="1760"/>
        <v/>
      </c>
      <c r="BQ2323" t="str">
        <f t="shared" si="1761"/>
        <v/>
      </c>
      <c r="BR2323" t="str">
        <f t="shared" si="1762"/>
        <v/>
      </c>
      <c r="BS2323" t="str">
        <f t="shared" si="1763"/>
        <v/>
      </c>
      <c r="BT2323" t="str">
        <f t="shared" si="1764"/>
        <v/>
      </c>
    </row>
    <row r="2324" spans="20:72" x14ac:dyDescent="0.25">
      <c r="T2324" t="str">
        <f t="shared" si="1740"/>
        <v/>
      </c>
      <c r="U2324" t="str">
        <f t="shared" si="1741"/>
        <v/>
      </c>
      <c r="V2324" t="str">
        <f t="shared" si="1742"/>
        <v/>
      </c>
      <c r="W2324" t="str">
        <f>IF(TRIM(INDEX(connections!$A:$A,ROW()))="","",TRIM(INDEX(connections!$A:$A,ROW())))</f>
        <v/>
      </c>
      <c r="X2324" t="str">
        <f>IF($W2324="","",TRIM(INDEX(connections!$B:$B,ROW())))</f>
        <v/>
      </c>
      <c r="Y2324" t="str">
        <f t="shared" si="1743"/>
        <v/>
      </c>
      <c r="Z2324" t="str">
        <f t="shared" si="1744"/>
        <v/>
      </c>
      <c r="AA2324" t="str">
        <f t="shared" si="1745"/>
        <v/>
      </c>
      <c r="AB2324" t="str">
        <f t="shared" si="1746"/>
        <v/>
      </c>
      <c r="AC2324" t="str">
        <f t="shared" si="1747"/>
        <v/>
      </c>
      <c r="AD2324" t="str">
        <f t="shared" si="1748"/>
        <v/>
      </c>
      <c r="AE2324" t="str">
        <f t="shared" si="1749"/>
        <v/>
      </c>
      <c r="BF2324" t="str">
        <f t="shared" si="1750"/>
        <v/>
      </c>
      <c r="BG2324" t="str">
        <f t="shared" si="1751"/>
        <v/>
      </c>
      <c r="BH2324" t="str">
        <f t="shared" si="1752"/>
        <v/>
      </c>
      <c r="BI2324" t="str">
        <f t="shared" si="1753"/>
        <v/>
      </c>
      <c r="BJ2324" t="str">
        <f t="shared" si="1754"/>
        <v/>
      </c>
      <c r="BK2324" t="str">
        <f t="shared" si="1755"/>
        <v/>
      </c>
      <c r="BL2324" t="str">
        <f t="shared" si="1756"/>
        <v/>
      </c>
      <c r="BM2324" t="str">
        <f t="shared" si="1757"/>
        <v/>
      </c>
      <c r="BN2324" t="str">
        <f t="shared" si="1758"/>
        <v/>
      </c>
      <c r="BO2324" t="str">
        <f t="shared" si="1759"/>
        <v/>
      </c>
      <c r="BP2324" t="str">
        <f t="shared" si="1760"/>
        <v/>
      </c>
      <c r="BQ2324" t="str">
        <f t="shared" si="1761"/>
        <v/>
      </c>
      <c r="BR2324" t="str">
        <f t="shared" si="1762"/>
        <v/>
      </c>
      <c r="BS2324" t="str">
        <f t="shared" si="1763"/>
        <v/>
      </c>
      <c r="BT2324" t="str">
        <f t="shared" si="1764"/>
        <v/>
      </c>
    </row>
    <row r="2325" spans="20:72" x14ac:dyDescent="0.25">
      <c r="T2325" t="str">
        <f t="shared" si="1740"/>
        <v/>
      </c>
      <c r="U2325" t="str">
        <f t="shared" si="1741"/>
        <v/>
      </c>
      <c r="V2325" t="str">
        <f t="shared" si="1742"/>
        <v/>
      </c>
      <c r="W2325" t="str">
        <f>IF(TRIM(INDEX(connections!$A:$A,ROW()))="","",TRIM(INDEX(connections!$A:$A,ROW())))</f>
        <v/>
      </c>
      <c r="X2325" t="str">
        <f>IF($W2325="","",TRIM(INDEX(connections!$B:$B,ROW())))</f>
        <v/>
      </c>
      <c r="Y2325" t="str">
        <f t="shared" si="1743"/>
        <v/>
      </c>
      <c r="Z2325" t="str">
        <f t="shared" si="1744"/>
        <v/>
      </c>
      <c r="AA2325" t="str">
        <f t="shared" si="1745"/>
        <v/>
      </c>
      <c r="AB2325" t="str">
        <f t="shared" si="1746"/>
        <v/>
      </c>
      <c r="AC2325" t="str">
        <f t="shared" si="1747"/>
        <v/>
      </c>
      <c r="AD2325" t="str">
        <f t="shared" si="1748"/>
        <v/>
      </c>
      <c r="AE2325" t="str">
        <f t="shared" si="1749"/>
        <v/>
      </c>
      <c r="BF2325" t="str">
        <f t="shared" si="1750"/>
        <v/>
      </c>
      <c r="BG2325" t="str">
        <f t="shared" si="1751"/>
        <v/>
      </c>
      <c r="BH2325" t="str">
        <f t="shared" si="1752"/>
        <v/>
      </c>
      <c r="BI2325" t="str">
        <f t="shared" si="1753"/>
        <v/>
      </c>
      <c r="BJ2325" t="str">
        <f t="shared" si="1754"/>
        <v/>
      </c>
      <c r="BK2325" t="str">
        <f t="shared" si="1755"/>
        <v/>
      </c>
      <c r="BL2325" t="str">
        <f t="shared" si="1756"/>
        <v/>
      </c>
      <c r="BM2325" t="str">
        <f t="shared" si="1757"/>
        <v/>
      </c>
      <c r="BN2325" t="str">
        <f t="shared" si="1758"/>
        <v/>
      </c>
      <c r="BO2325" t="str">
        <f t="shared" si="1759"/>
        <v/>
      </c>
      <c r="BP2325" t="str">
        <f t="shared" si="1760"/>
        <v/>
      </c>
      <c r="BQ2325" t="str">
        <f t="shared" si="1761"/>
        <v/>
      </c>
      <c r="BR2325" t="str">
        <f t="shared" si="1762"/>
        <v/>
      </c>
      <c r="BS2325" t="str">
        <f t="shared" si="1763"/>
        <v/>
      </c>
      <c r="BT2325" t="str">
        <f t="shared" si="1764"/>
        <v/>
      </c>
    </row>
    <row r="2326" spans="20:72" x14ac:dyDescent="0.25">
      <c r="T2326" t="str">
        <f t="shared" si="1740"/>
        <v/>
      </c>
      <c r="U2326" t="str">
        <f t="shared" si="1741"/>
        <v/>
      </c>
      <c r="V2326" t="str">
        <f t="shared" si="1742"/>
        <v/>
      </c>
      <c r="W2326" t="str">
        <f>IF(TRIM(INDEX(connections!$A:$A,ROW()))="","",TRIM(INDEX(connections!$A:$A,ROW())))</f>
        <v/>
      </c>
      <c r="X2326" t="str">
        <f>IF($W2326="","",TRIM(INDEX(connections!$B:$B,ROW())))</f>
        <v/>
      </c>
      <c r="Y2326" t="str">
        <f t="shared" si="1743"/>
        <v/>
      </c>
      <c r="Z2326" t="str">
        <f t="shared" si="1744"/>
        <v/>
      </c>
      <c r="AA2326" t="str">
        <f t="shared" si="1745"/>
        <v/>
      </c>
      <c r="AB2326" t="str">
        <f t="shared" si="1746"/>
        <v/>
      </c>
      <c r="AC2326" t="str">
        <f t="shared" si="1747"/>
        <v/>
      </c>
      <c r="AD2326" t="str">
        <f t="shared" si="1748"/>
        <v/>
      </c>
      <c r="AE2326" t="str">
        <f t="shared" si="1749"/>
        <v/>
      </c>
      <c r="BF2326" t="str">
        <f t="shared" si="1750"/>
        <v/>
      </c>
      <c r="BG2326" t="str">
        <f t="shared" si="1751"/>
        <v/>
      </c>
      <c r="BH2326" t="str">
        <f t="shared" si="1752"/>
        <v/>
      </c>
      <c r="BI2326" t="str">
        <f t="shared" si="1753"/>
        <v/>
      </c>
      <c r="BJ2326" t="str">
        <f t="shared" si="1754"/>
        <v/>
      </c>
      <c r="BK2326" t="str">
        <f t="shared" si="1755"/>
        <v/>
      </c>
      <c r="BL2326" t="str">
        <f t="shared" si="1756"/>
        <v/>
      </c>
      <c r="BM2326" t="str">
        <f t="shared" si="1757"/>
        <v/>
      </c>
      <c r="BN2326" t="str">
        <f t="shared" si="1758"/>
        <v/>
      </c>
      <c r="BO2326" t="str">
        <f t="shared" si="1759"/>
        <v/>
      </c>
      <c r="BP2326" t="str">
        <f t="shared" si="1760"/>
        <v/>
      </c>
      <c r="BQ2326" t="str">
        <f t="shared" si="1761"/>
        <v/>
      </c>
      <c r="BR2326" t="str">
        <f t="shared" si="1762"/>
        <v/>
      </c>
      <c r="BS2326" t="str">
        <f t="shared" si="1763"/>
        <v/>
      </c>
      <c r="BT2326" t="str">
        <f t="shared" si="1764"/>
        <v/>
      </c>
    </row>
    <row r="2327" spans="20:72" x14ac:dyDescent="0.25">
      <c r="T2327" t="str">
        <f t="shared" si="1740"/>
        <v/>
      </c>
      <c r="U2327" t="str">
        <f t="shared" si="1741"/>
        <v/>
      </c>
      <c r="V2327" t="str">
        <f t="shared" si="1742"/>
        <v/>
      </c>
      <c r="W2327" t="str">
        <f>IF(TRIM(INDEX(connections!$A:$A,ROW()))="","",TRIM(INDEX(connections!$A:$A,ROW())))</f>
        <v/>
      </c>
      <c r="X2327" t="str">
        <f>IF($W2327="","",TRIM(INDEX(connections!$B:$B,ROW())))</f>
        <v/>
      </c>
      <c r="Y2327" t="str">
        <f t="shared" si="1743"/>
        <v/>
      </c>
      <c r="Z2327" t="str">
        <f t="shared" si="1744"/>
        <v/>
      </c>
      <c r="AA2327" t="str">
        <f t="shared" si="1745"/>
        <v/>
      </c>
      <c r="AB2327" t="str">
        <f t="shared" si="1746"/>
        <v/>
      </c>
      <c r="AC2327" t="str">
        <f t="shared" si="1747"/>
        <v/>
      </c>
      <c r="AD2327" t="str">
        <f t="shared" si="1748"/>
        <v/>
      </c>
      <c r="AE2327" t="str">
        <f t="shared" si="1749"/>
        <v/>
      </c>
      <c r="BF2327" t="str">
        <f t="shared" si="1750"/>
        <v/>
      </c>
      <c r="BG2327" t="str">
        <f t="shared" si="1751"/>
        <v/>
      </c>
      <c r="BH2327" t="str">
        <f t="shared" si="1752"/>
        <v/>
      </c>
      <c r="BI2327" t="str">
        <f t="shared" si="1753"/>
        <v/>
      </c>
      <c r="BJ2327" t="str">
        <f t="shared" si="1754"/>
        <v/>
      </c>
      <c r="BK2327" t="str">
        <f t="shared" si="1755"/>
        <v/>
      </c>
      <c r="BL2327" t="str">
        <f t="shared" si="1756"/>
        <v/>
      </c>
      <c r="BM2327" t="str">
        <f t="shared" si="1757"/>
        <v/>
      </c>
      <c r="BN2327" t="str">
        <f t="shared" si="1758"/>
        <v/>
      </c>
      <c r="BO2327" t="str">
        <f t="shared" si="1759"/>
        <v/>
      </c>
      <c r="BP2327" t="str">
        <f t="shared" si="1760"/>
        <v/>
      </c>
      <c r="BQ2327" t="str">
        <f t="shared" si="1761"/>
        <v/>
      </c>
      <c r="BR2327" t="str">
        <f t="shared" si="1762"/>
        <v/>
      </c>
      <c r="BS2327" t="str">
        <f t="shared" si="1763"/>
        <v/>
      </c>
      <c r="BT2327" t="str">
        <f t="shared" si="1764"/>
        <v/>
      </c>
    </row>
    <row r="2328" spans="20:72" x14ac:dyDescent="0.25">
      <c r="T2328" t="str">
        <f t="shared" si="1740"/>
        <v/>
      </c>
      <c r="U2328" t="str">
        <f t="shared" si="1741"/>
        <v/>
      </c>
      <c r="V2328" t="str">
        <f t="shared" si="1742"/>
        <v/>
      </c>
      <c r="W2328" t="str">
        <f>IF(TRIM(INDEX(connections!$A:$A,ROW()))="","",TRIM(INDEX(connections!$A:$A,ROW())))</f>
        <v/>
      </c>
      <c r="X2328" t="str">
        <f>IF($W2328="","",TRIM(INDEX(connections!$B:$B,ROW())))</f>
        <v/>
      </c>
      <c r="Y2328" t="str">
        <f t="shared" si="1743"/>
        <v/>
      </c>
      <c r="Z2328" t="str">
        <f t="shared" si="1744"/>
        <v/>
      </c>
      <c r="AA2328" t="str">
        <f t="shared" si="1745"/>
        <v/>
      </c>
      <c r="AB2328" t="str">
        <f t="shared" si="1746"/>
        <v/>
      </c>
      <c r="AC2328" t="str">
        <f t="shared" si="1747"/>
        <v/>
      </c>
      <c r="AD2328" t="str">
        <f t="shared" si="1748"/>
        <v/>
      </c>
      <c r="AE2328" t="str">
        <f t="shared" si="1749"/>
        <v/>
      </c>
      <c r="BF2328" t="str">
        <f t="shared" si="1750"/>
        <v/>
      </c>
      <c r="BG2328" t="str">
        <f t="shared" si="1751"/>
        <v/>
      </c>
      <c r="BH2328" t="str">
        <f t="shared" si="1752"/>
        <v/>
      </c>
      <c r="BI2328" t="str">
        <f t="shared" si="1753"/>
        <v/>
      </c>
      <c r="BJ2328" t="str">
        <f t="shared" si="1754"/>
        <v/>
      </c>
      <c r="BK2328" t="str">
        <f t="shared" si="1755"/>
        <v/>
      </c>
      <c r="BL2328" t="str">
        <f t="shared" si="1756"/>
        <v/>
      </c>
      <c r="BM2328" t="str">
        <f t="shared" si="1757"/>
        <v/>
      </c>
      <c r="BN2328" t="str">
        <f t="shared" si="1758"/>
        <v/>
      </c>
      <c r="BO2328" t="str">
        <f t="shared" si="1759"/>
        <v/>
      </c>
      <c r="BP2328" t="str">
        <f t="shared" si="1760"/>
        <v/>
      </c>
      <c r="BQ2328" t="str">
        <f t="shared" si="1761"/>
        <v/>
      </c>
      <c r="BR2328" t="str">
        <f t="shared" si="1762"/>
        <v/>
      </c>
      <c r="BS2328" t="str">
        <f t="shared" si="1763"/>
        <v/>
      </c>
      <c r="BT2328" t="str">
        <f t="shared" si="1764"/>
        <v/>
      </c>
    </row>
    <row r="2329" spans="20:72" x14ac:dyDescent="0.25">
      <c r="T2329" t="str">
        <f t="shared" si="1740"/>
        <v/>
      </c>
      <c r="U2329" t="str">
        <f t="shared" si="1741"/>
        <v/>
      </c>
      <c r="V2329" t="str">
        <f t="shared" si="1742"/>
        <v/>
      </c>
      <c r="W2329" t="str">
        <f>IF(TRIM(INDEX(connections!$A:$A,ROW()))="","",TRIM(INDEX(connections!$A:$A,ROW())))</f>
        <v/>
      </c>
      <c r="X2329" t="str">
        <f>IF($W2329="","",TRIM(INDEX(connections!$B:$B,ROW())))</f>
        <v/>
      </c>
      <c r="Y2329" t="str">
        <f t="shared" si="1743"/>
        <v/>
      </c>
      <c r="Z2329" t="str">
        <f t="shared" si="1744"/>
        <v/>
      </c>
      <c r="AA2329" t="str">
        <f t="shared" si="1745"/>
        <v/>
      </c>
      <c r="AB2329" t="str">
        <f t="shared" si="1746"/>
        <v/>
      </c>
      <c r="AC2329" t="str">
        <f t="shared" si="1747"/>
        <v/>
      </c>
      <c r="AD2329" t="str">
        <f t="shared" si="1748"/>
        <v/>
      </c>
      <c r="AE2329" t="str">
        <f t="shared" si="1749"/>
        <v/>
      </c>
      <c r="BF2329" t="str">
        <f t="shared" si="1750"/>
        <v/>
      </c>
      <c r="BG2329" t="str">
        <f t="shared" si="1751"/>
        <v/>
      </c>
      <c r="BH2329" t="str">
        <f t="shared" si="1752"/>
        <v/>
      </c>
      <c r="BI2329" t="str">
        <f t="shared" si="1753"/>
        <v/>
      </c>
      <c r="BJ2329" t="str">
        <f t="shared" si="1754"/>
        <v/>
      </c>
      <c r="BK2329" t="str">
        <f t="shared" si="1755"/>
        <v/>
      </c>
      <c r="BL2329" t="str">
        <f t="shared" si="1756"/>
        <v/>
      </c>
      <c r="BM2329" t="str">
        <f t="shared" si="1757"/>
        <v/>
      </c>
      <c r="BN2329" t="str">
        <f t="shared" si="1758"/>
        <v/>
      </c>
      <c r="BO2329" t="str">
        <f t="shared" si="1759"/>
        <v/>
      </c>
      <c r="BP2329" t="str">
        <f t="shared" si="1760"/>
        <v/>
      </c>
      <c r="BQ2329" t="str">
        <f t="shared" si="1761"/>
        <v/>
      </c>
      <c r="BR2329" t="str">
        <f t="shared" si="1762"/>
        <v/>
      </c>
      <c r="BS2329" t="str">
        <f t="shared" si="1763"/>
        <v/>
      </c>
      <c r="BT2329" t="str">
        <f t="shared" si="1764"/>
        <v/>
      </c>
    </row>
    <row r="2330" spans="20:72" x14ac:dyDescent="0.25">
      <c r="T2330" t="str">
        <f t="shared" si="1740"/>
        <v/>
      </c>
      <c r="U2330" t="str">
        <f t="shared" si="1741"/>
        <v/>
      </c>
      <c r="V2330" t="str">
        <f t="shared" si="1742"/>
        <v/>
      </c>
      <c r="W2330" t="str">
        <f>IF(TRIM(INDEX(connections!$A:$A,ROW()))="","",TRIM(INDEX(connections!$A:$A,ROW())))</f>
        <v/>
      </c>
      <c r="X2330" t="str">
        <f>IF($W2330="","",TRIM(INDEX(connections!$B:$B,ROW())))</f>
        <v/>
      </c>
      <c r="Y2330" t="str">
        <f t="shared" si="1743"/>
        <v/>
      </c>
      <c r="Z2330" t="str">
        <f t="shared" si="1744"/>
        <v/>
      </c>
      <c r="AA2330" t="str">
        <f t="shared" si="1745"/>
        <v/>
      </c>
      <c r="AB2330" t="str">
        <f t="shared" si="1746"/>
        <v/>
      </c>
      <c r="AC2330" t="str">
        <f t="shared" si="1747"/>
        <v/>
      </c>
      <c r="AD2330" t="str">
        <f t="shared" si="1748"/>
        <v/>
      </c>
      <c r="AE2330" t="str">
        <f t="shared" si="1749"/>
        <v/>
      </c>
      <c r="BF2330" t="str">
        <f t="shared" si="1750"/>
        <v/>
      </c>
      <c r="BG2330" t="str">
        <f t="shared" si="1751"/>
        <v/>
      </c>
      <c r="BH2330" t="str">
        <f t="shared" si="1752"/>
        <v/>
      </c>
      <c r="BI2330" t="str">
        <f t="shared" si="1753"/>
        <v/>
      </c>
      <c r="BJ2330" t="str">
        <f t="shared" si="1754"/>
        <v/>
      </c>
      <c r="BK2330" t="str">
        <f t="shared" si="1755"/>
        <v/>
      </c>
      <c r="BL2330" t="str">
        <f t="shared" si="1756"/>
        <v/>
      </c>
      <c r="BM2330" t="str">
        <f t="shared" si="1757"/>
        <v/>
      </c>
      <c r="BN2330" t="str">
        <f t="shared" si="1758"/>
        <v/>
      </c>
      <c r="BO2330" t="str">
        <f t="shared" si="1759"/>
        <v/>
      </c>
      <c r="BP2330" t="str">
        <f t="shared" si="1760"/>
        <v/>
      </c>
      <c r="BQ2330" t="str">
        <f t="shared" si="1761"/>
        <v/>
      </c>
      <c r="BR2330" t="str">
        <f t="shared" si="1762"/>
        <v/>
      </c>
      <c r="BS2330" t="str">
        <f t="shared" si="1763"/>
        <v/>
      </c>
      <c r="BT2330" t="str">
        <f t="shared" si="1764"/>
        <v/>
      </c>
    </row>
    <row r="2331" spans="20:72" x14ac:dyDescent="0.25">
      <c r="T2331" t="str">
        <f t="shared" si="1740"/>
        <v/>
      </c>
      <c r="U2331" t="str">
        <f t="shared" si="1741"/>
        <v/>
      </c>
      <c r="V2331" t="str">
        <f t="shared" si="1742"/>
        <v/>
      </c>
      <c r="W2331" t="str">
        <f>IF(TRIM(INDEX(connections!$A:$A,ROW()))="","",TRIM(INDEX(connections!$A:$A,ROW())))</f>
        <v/>
      </c>
      <c r="X2331" t="str">
        <f>IF($W2331="","",TRIM(INDEX(connections!$B:$B,ROW())))</f>
        <v/>
      </c>
      <c r="Y2331" t="str">
        <f t="shared" si="1743"/>
        <v/>
      </c>
      <c r="Z2331" t="str">
        <f t="shared" si="1744"/>
        <v/>
      </c>
      <c r="AA2331" t="str">
        <f t="shared" si="1745"/>
        <v/>
      </c>
      <c r="AB2331" t="str">
        <f t="shared" si="1746"/>
        <v/>
      </c>
      <c r="AC2331" t="str">
        <f t="shared" si="1747"/>
        <v/>
      </c>
      <c r="AD2331" t="str">
        <f t="shared" si="1748"/>
        <v/>
      </c>
      <c r="AE2331" t="str">
        <f t="shared" si="1749"/>
        <v/>
      </c>
      <c r="BF2331" t="str">
        <f t="shared" si="1750"/>
        <v/>
      </c>
      <c r="BG2331" t="str">
        <f t="shared" si="1751"/>
        <v/>
      </c>
      <c r="BH2331" t="str">
        <f t="shared" si="1752"/>
        <v/>
      </c>
      <c r="BI2331" t="str">
        <f t="shared" si="1753"/>
        <v/>
      </c>
      <c r="BJ2331" t="str">
        <f t="shared" si="1754"/>
        <v/>
      </c>
      <c r="BK2331" t="str">
        <f t="shared" si="1755"/>
        <v/>
      </c>
      <c r="BL2331" t="str">
        <f t="shared" si="1756"/>
        <v/>
      </c>
      <c r="BM2331" t="str">
        <f t="shared" si="1757"/>
        <v/>
      </c>
      <c r="BN2331" t="str">
        <f t="shared" si="1758"/>
        <v/>
      </c>
      <c r="BO2331" t="str">
        <f t="shared" si="1759"/>
        <v/>
      </c>
      <c r="BP2331" t="str">
        <f t="shared" si="1760"/>
        <v/>
      </c>
      <c r="BQ2331" t="str">
        <f t="shared" si="1761"/>
        <v/>
      </c>
      <c r="BR2331" t="str">
        <f t="shared" si="1762"/>
        <v/>
      </c>
      <c r="BS2331" t="str">
        <f t="shared" si="1763"/>
        <v/>
      </c>
      <c r="BT2331" t="str">
        <f t="shared" si="1764"/>
        <v/>
      </c>
    </row>
    <row r="2332" spans="20:72" x14ac:dyDescent="0.25">
      <c r="T2332" t="str">
        <f t="shared" si="1740"/>
        <v/>
      </c>
      <c r="U2332" t="str">
        <f t="shared" si="1741"/>
        <v/>
      </c>
      <c r="V2332" t="str">
        <f t="shared" si="1742"/>
        <v/>
      </c>
      <c r="W2332" t="str">
        <f>IF(TRIM(INDEX(connections!$A:$A,ROW()))="","",TRIM(INDEX(connections!$A:$A,ROW())))</f>
        <v/>
      </c>
      <c r="X2332" t="str">
        <f>IF($W2332="","",TRIM(INDEX(connections!$B:$B,ROW())))</f>
        <v/>
      </c>
      <c r="Y2332" t="str">
        <f t="shared" si="1743"/>
        <v/>
      </c>
      <c r="Z2332" t="str">
        <f t="shared" si="1744"/>
        <v/>
      </c>
      <c r="AA2332" t="str">
        <f t="shared" si="1745"/>
        <v/>
      </c>
      <c r="AB2332" t="str">
        <f t="shared" si="1746"/>
        <v/>
      </c>
      <c r="AC2332" t="str">
        <f t="shared" si="1747"/>
        <v/>
      </c>
      <c r="AD2332" t="str">
        <f t="shared" si="1748"/>
        <v/>
      </c>
      <c r="AE2332" t="str">
        <f t="shared" si="1749"/>
        <v/>
      </c>
      <c r="BF2332" t="str">
        <f t="shared" si="1750"/>
        <v/>
      </c>
      <c r="BG2332" t="str">
        <f t="shared" si="1751"/>
        <v/>
      </c>
      <c r="BH2332" t="str">
        <f t="shared" si="1752"/>
        <v/>
      </c>
      <c r="BI2332" t="str">
        <f t="shared" si="1753"/>
        <v/>
      </c>
      <c r="BJ2332" t="str">
        <f t="shared" si="1754"/>
        <v/>
      </c>
      <c r="BK2332" t="str">
        <f t="shared" si="1755"/>
        <v/>
      </c>
      <c r="BL2332" t="str">
        <f t="shared" si="1756"/>
        <v/>
      </c>
      <c r="BM2332" t="str">
        <f t="shared" si="1757"/>
        <v/>
      </c>
      <c r="BN2332" t="str">
        <f t="shared" si="1758"/>
        <v/>
      </c>
      <c r="BO2332" t="str">
        <f t="shared" si="1759"/>
        <v/>
      </c>
      <c r="BP2332" t="str">
        <f t="shared" si="1760"/>
        <v/>
      </c>
      <c r="BQ2332" t="str">
        <f t="shared" si="1761"/>
        <v/>
      </c>
      <c r="BR2332" t="str">
        <f t="shared" si="1762"/>
        <v/>
      </c>
      <c r="BS2332" t="str">
        <f t="shared" si="1763"/>
        <v/>
      </c>
      <c r="BT2332" t="str">
        <f t="shared" si="1764"/>
        <v/>
      </c>
    </row>
    <row r="2333" spans="20:72" x14ac:dyDescent="0.25">
      <c r="T2333" t="str">
        <f t="shared" si="1740"/>
        <v/>
      </c>
      <c r="U2333" t="str">
        <f t="shared" si="1741"/>
        <v/>
      </c>
      <c r="V2333" t="str">
        <f t="shared" si="1742"/>
        <v/>
      </c>
      <c r="W2333" t="str">
        <f>IF(TRIM(INDEX(connections!$A:$A,ROW()))="","",TRIM(INDEX(connections!$A:$A,ROW())))</f>
        <v/>
      </c>
      <c r="X2333" t="str">
        <f>IF($W2333="","",TRIM(INDEX(connections!$B:$B,ROW())))</f>
        <v/>
      </c>
      <c r="Y2333" t="str">
        <f t="shared" si="1743"/>
        <v/>
      </c>
      <c r="Z2333" t="str">
        <f t="shared" si="1744"/>
        <v/>
      </c>
      <c r="AA2333" t="str">
        <f t="shared" si="1745"/>
        <v/>
      </c>
      <c r="AB2333" t="str">
        <f t="shared" si="1746"/>
        <v/>
      </c>
      <c r="AC2333" t="str">
        <f t="shared" si="1747"/>
        <v/>
      </c>
      <c r="AD2333" t="str">
        <f t="shared" si="1748"/>
        <v/>
      </c>
      <c r="AE2333" t="str">
        <f t="shared" si="1749"/>
        <v/>
      </c>
      <c r="BF2333" t="str">
        <f t="shared" si="1750"/>
        <v/>
      </c>
      <c r="BG2333" t="str">
        <f t="shared" si="1751"/>
        <v/>
      </c>
      <c r="BH2333" t="str">
        <f t="shared" si="1752"/>
        <v/>
      </c>
      <c r="BI2333" t="str">
        <f t="shared" si="1753"/>
        <v/>
      </c>
      <c r="BJ2333" t="str">
        <f t="shared" si="1754"/>
        <v/>
      </c>
      <c r="BK2333" t="str">
        <f t="shared" si="1755"/>
        <v/>
      </c>
      <c r="BL2333" t="str">
        <f t="shared" si="1756"/>
        <v/>
      </c>
      <c r="BM2333" t="str">
        <f t="shared" si="1757"/>
        <v/>
      </c>
      <c r="BN2333" t="str">
        <f t="shared" si="1758"/>
        <v/>
      </c>
      <c r="BO2333" t="str">
        <f t="shared" si="1759"/>
        <v/>
      </c>
      <c r="BP2333" t="str">
        <f t="shared" si="1760"/>
        <v/>
      </c>
      <c r="BQ2333" t="str">
        <f t="shared" si="1761"/>
        <v/>
      </c>
      <c r="BR2333" t="str">
        <f t="shared" si="1762"/>
        <v/>
      </c>
      <c r="BS2333" t="str">
        <f t="shared" si="1763"/>
        <v/>
      </c>
      <c r="BT2333" t="str">
        <f t="shared" si="1764"/>
        <v/>
      </c>
    </row>
    <row r="2334" spans="20:72" x14ac:dyDescent="0.25">
      <c r="T2334" t="str">
        <f t="shared" si="1740"/>
        <v/>
      </c>
      <c r="U2334" t="str">
        <f t="shared" si="1741"/>
        <v/>
      </c>
      <c r="V2334" t="str">
        <f t="shared" si="1742"/>
        <v/>
      </c>
      <c r="W2334" t="str">
        <f>IF(TRIM(INDEX(connections!$A:$A,ROW()))="","",TRIM(INDEX(connections!$A:$A,ROW())))</f>
        <v/>
      </c>
      <c r="X2334" t="str">
        <f>IF($W2334="","",TRIM(INDEX(connections!$B:$B,ROW())))</f>
        <v/>
      </c>
      <c r="Y2334" t="str">
        <f t="shared" si="1743"/>
        <v/>
      </c>
      <c r="Z2334" t="str">
        <f t="shared" si="1744"/>
        <v/>
      </c>
      <c r="AA2334" t="str">
        <f t="shared" si="1745"/>
        <v/>
      </c>
      <c r="AB2334" t="str">
        <f t="shared" si="1746"/>
        <v/>
      </c>
      <c r="AC2334" t="str">
        <f t="shared" si="1747"/>
        <v/>
      </c>
      <c r="AD2334" t="str">
        <f t="shared" si="1748"/>
        <v/>
      </c>
      <c r="AE2334" t="str">
        <f t="shared" si="1749"/>
        <v/>
      </c>
      <c r="BF2334" t="str">
        <f t="shared" si="1750"/>
        <v/>
      </c>
      <c r="BG2334" t="str">
        <f t="shared" si="1751"/>
        <v/>
      </c>
      <c r="BH2334" t="str">
        <f t="shared" si="1752"/>
        <v/>
      </c>
      <c r="BI2334" t="str">
        <f t="shared" si="1753"/>
        <v/>
      </c>
      <c r="BJ2334" t="str">
        <f t="shared" si="1754"/>
        <v/>
      </c>
      <c r="BK2334" t="str">
        <f t="shared" si="1755"/>
        <v/>
      </c>
      <c r="BL2334" t="str">
        <f t="shared" si="1756"/>
        <v/>
      </c>
      <c r="BM2334" t="str">
        <f t="shared" si="1757"/>
        <v/>
      </c>
      <c r="BN2334" t="str">
        <f t="shared" si="1758"/>
        <v/>
      </c>
      <c r="BO2334" t="str">
        <f t="shared" si="1759"/>
        <v/>
      </c>
      <c r="BP2334" t="str">
        <f t="shared" si="1760"/>
        <v/>
      </c>
      <c r="BQ2334" t="str">
        <f t="shared" si="1761"/>
        <v/>
      </c>
      <c r="BR2334" t="str">
        <f t="shared" si="1762"/>
        <v/>
      </c>
      <c r="BS2334" t="str">
        <f t="shared" si="1763"/>
        <v/>
      </c>
      <c r="BT2334" t="str">
        <f t="shared" si="1764"/>
        <v/>
      </c>
    </row>
    <row r="2335" spans="20:72" x14ac:dyDescent="0.25">
      <c r="T2335" t="str">
        <f t="shared" si="1740"/>
        <v/>
      </c>
      <c r="U2335" t="str">
        <f t="shared" si="1741"/>
        <v/>
      </c>
      <c r="V2335" t="str">
        <f t="shared" si="1742"/>
        <v/>
      </c>
      <c r="W2335" t="str">
        <f>IF(TRIM(INDEX(connections!$A:$A,ROW()))="","",TRIM(INDEX(connections!$A:$A,ROW())))</f>
        <v/>
      </c>
      <c r="X2335" t="str">
        <f>IF($W2335="","",TRIM(INDEX(connections!$B:$B,ROW())))</f>
        <v/>
      </c>
      <c r="Y2335" t="str">
        <f t="shared" si="1743"/>
        <v/>
      </c>
      <c r="Z2335" t="str">
        <f t="shared" si="1744"/>
        <v/>
      </c>
      <c r="AA2335" t="str">
        <f t="shared" si="1745"/>
        <v/>
      </c>
      <c r="AB2335" t="str">
        <f t="shared" si="1746"/>
        <v/>
      </c>
      <c r="AC2335" t="str">
        <f t="shared" si="1747"/>
        <v/>
      </c>
      <c r="AD2335" t="str">
        <f t="shared" si="1748"/>
        <v/>
      </c>
      <c r="AE2335" t="str">
        <f t="shared" si="1749"/>
        <v/>
      </c>
      <c r="BF2335" t="str">
        <f t="shared" si="1750"/>
        <v/>
      </c>
      <c r="BG2335" t="str">
        <f t="shared" si="1751"/>
        <v/>
      </c>
      <c r="BH2335" t="str">
        <f t="shared" si="1752"/>
        <v/>
      </c>
      <c r="BI2335" t="str">
        <f t="shared" si="1753"/>
        <v/>
      </c>
      <c r="BJ2335" t="str">
        <f t="shared" si="1754"/>
        <v/>
      </c>
      <c r="BK2335" t="str">
        <f t="shared" si="1755"/>
        <v/>
      </c>
      <c r="BL2335" t="str">
        <f t="shared" si="1756"/>
        <v/>
      </c>
      <c r="BM2335" t="str">
        <f t="shared" si="1757"/>
        <v/>
      </c>
      <c r="BN2335" t="str">
        <f t="shared" si="1758"/>
        <v/>
      </c>
      <c r="BO2335" t="str">
        <f t="shared" si="1759"/>
        <v/>
      </c>
      <c r="BP2335" t="str">
        <f t="shared" si="1760"/>
        <v/>
      </c>
      <c r="BQ2335" t="str">
        <f t="shared" si="1761"/>
        <v/>
      </c>
      <c r="BR2335" t="str">
        <f t="shared" si="1762"/>
        <v/>
      </c>
      <c r="BS2335" t="str">
        <f t="shared" si="1763"/>
        <v/>
      </c>
      <c r="BT2335" t="str">
        <f t="shared" si="1764"/>
        <v/>
      </c>
    </row>
    <row r="2336" spans="20:72" x14ac:dyDescent="0.25">
      <c r="T2336" t="str">
        <f t="shared" si="1740"/>
        <v/>
      </c>
      <c r="U2336" t="str">
        <f t="shared" si="1741"/>
        <v/>
      </c>
      <c r="V2336" t="str">
        <f t="shared" si="1742"/>
        <v/>
      </c>
      <c r="W2336" t="str">
        <f>IF(TRIM(INDEX(connections!$A:$A,ROW()))="","",TRIM(INDEX(connections!$A:$A,ROW())))</f>
        <v/>
      </c>
      <c r="X2336" t="str">
        <f>IF($W2336="","",TRIM(INDEX(connections!$B:$B,ROW())))</f>
        <v/>
      </c>
      <c r="Y2336" t="str">
        <f t="shared" si="1743"/>
        <v/>
      </c>
      <c r="Z2336" t="str">
        <f t="shared" si="1744"/>
        <v/>
      </c>
      <c r="AA2336" t="str">
        <f t="shared" si="1745"/>
        <v/>
      </c>
      <c r="AB2336" t="str">
        <f t="shared" si="1746"/>
        <v/>
      </c>
      <c r="AC2336" t="str">
        <f t="shared" si="1747"/>
        <v/>
      </c>
      <c r="AD2336" t="str">
        <f t="shared" si="1748"/>
        <v/>
      </c>
      <c r="AE2336" t="str">
        <f t="shared" si="1749"/>
        <v/>
      </c>
      <c r="BF2336" t="str">
        <f t="shared" si="1750"/>
        <v/>
      </c>
      <c r="BG2336" t="str">
        <f t="shared" si="1751"/>
        <v/>
      </c>
      <c r="BH2336" t="str">
        <f t="shared" si="1752"/>
        <v/>
      </c>
      <c r="BI2336" t="str">
        <f t="shared" si="1753"/>
        <v/>
      </c>
      <c r="BJ2336" t="str">
        <f t="shared" si="1754"/>
        <v/>
      </c>
      <c r="BK2336" t="str">
        <f t="shared" si="1755"/>
        <v/>
      </c>
      <c r="BL2336" t="str">
        <f t="shared" si="1756"/>
        <v/>
      </c>
      <c r="BM2336" t="str">
        <f t="shared" si="1757"/>
        <v/>
      </c>
      <c r="BN2336" t="str">
        <f t="shared" si="1758"/>
        <v/>
      </c>
      <c r="BO2336" t="str">
        <f t="shared" si="1759"/>
        <v/>
      </c>
      <c r="BP2336" t="str">
        <f t="shared" si="1760"/>
        <v/>
      </c>
      <c r="BQ2336" t="str">
        <f t="shared" si="1761"/>
        <v/>
      </c>
      <c r="BR2336" t="str">
        <f t="shared" si="1762"/>
        <v/>
      </c>
      <c r="BS2336" t="str">
        <f t="shared" si="1763"/>
        <v/>
      </c>
      <c r="BT2336" t="str">
        <f t="shared" si="1764"/>
        <v/>
      </c>
    </row>
    <row r="2337" spans="20:72" x14ac:dyDescent="0.25">
      <c r="T2337" t="str">
        <f t="shared" si="1740"/>
        <v/>
      </c>
      <c r="U2337" t="str">
        <f t="shared" si="1741"/>
        <v/>
      </c>
      <c r="V2337" t="str">
        <f t="shared" si="1742"/>
        <v/>
      </c>
      <c r="W2337" t="str">
        <f>IF(TRIM(INDEX(connections!$A:$A,ROW()))="","",TRIM(INDEX(connections!$A:$A,ROW())))</f>
        <v/>
      </c>
      <c r="X2337" t="str">
        <f>IF($W2337="","",TRIM(INDEX(connections!$B:$B,ROW())))</f>
        <v/>
      </c>
      <c r="Y2337" t="str">
        <f t="shared" si="1743"/>
        <v/>
      </c>
      <c r="Z2337" t="str">
        <f t="shared" si="1744"/>
        <v/>
      </c>
      <c r="AA2337" t="str">
        <f t="shared" si="1745"/>
        <v/>
      </c>
      <c r="AB2337" t="str">
        <f t="shared" si="1746"/>
        <v/>
      </c>
      <c r="AC2337" t="str">
        <f t="shared" si="1747"/>
        <v/>
      </c>
      <c r="AD2337" t="str">
        <f t="shared" si="1748"/>
        <v/>
      </c>
      <c r="AE2337" t="str">
        <f t="shared" si="1749"/>
        <v/>
      </c>
      <c r="BF2337" t="str">
        <f t="shared" si="1750"/>
        <v/>
      </c>
      <c r="BG2337" t="str">
        <f t="shared" si="1751"/>
        <v/>
      </c>
      <c r="BH2337" t="str">
        <f t="shared" si="1752"/>
        <v/>
      </c>
      <c r="BI2337" t="str">
        <f t="shared" si="1753"/>
        <v/>
      </c>
      <c r="BJ2337" t="str">
        <f t="shared" si="1754"/>
        <v/>
      </c>
      <c r="BK2337" t="str">
        <f t="shared" si="1755"/>
        <v/>
      </c>
      <c r="BL2337" t="str">
        <f t="shared" si="1756"/>
        <v/>
      </c>
      <c r="BM2337" t="str">
        <f t="shared" si="1757"/>
        <v/>
      </c>
      <c r="BN2337" t="str">
        <f t="shared" si="1758"/>
        <v/>
      </c>
      <c r="BO2337" t="str">
        <f t="shared" si="1759"/>
        <v/>
      </c>
      <c r="BP2337" t="str">
        <f t="shared" si="1760"/>
        <v/>
      </c>
      <c r="BQ2337" t="str">
        <f t="shared" si="1761"/>
        <v/>
      </c>
      <c r="BR2337" t="str">
        <f t="shared" si="1762"/>
        <v/>
      </c>
      <c r="BS2337" t="str">
        <f t="shared" si="1763"/>
        <v/>
      </c>
      <c r="BT2337" t="str">
        <f t="shared" si="1764"/>
        <v/>
      </c>
    </row>
    <row r="2338" spans="20:72" x14ac:dyDescent="0.25">
      <c r="T2338" t="str">
        <f t="shared" si="1740"/>
        <v/>
      </c>
      <c r="U2338" t="str">
        <f t="shared" si="1741"/>
        <v/>
      </c>
      <c r="V2338" t="str">
        <f t="shared" si="1742"/>
        <v/>
      </c>
      <c r="W2338" t="str">
        <f>IF(TRIM(INDEX(connections!$A:$A,ROW()))="","",TRIM(INDEX(connections!$A:$A,ROW())))</f>
        <v/>
      </c>
      <c r="X2338" t="str">
        <f>IF($W2338="","",TRIM(INDEX(connections!$B:$B,ROW())))</f>
        <v/>
      </c>
      <c r="Y2338" t="str">
        <f t="shared" si="1743"/>
        <v/>
      </c>
      <c r="Z2338" t="str">
        <f t="shared" si="1744"/>
        <v/>
      </c>
      <c r="AA2338" t="str">
        <f t="shared" si="1745"/>
        <v/>
      </c>
      <c r="AB2338" t="str">
        <f t="shared" si="1746"/>
        <v/>
      </c>
      <c r="AC2338" t="str">
        <f t="shared" si="1747"/>
        <v/>
      </c>
      <c r="AD2338" t="str">
        <f t="shared" si="1748"/>
        <v/>
      </c>
      <c r="AE2338" t="str">
        <f t="shared" si="1749"/>
        <v/>
      </c>
      <c r="BF2338" t="str">
        <f t="shared" si="1750"/>
        <v/>
      </c>
      <c r="BG2338" t="str">
        <f t="shared" si="1751"/>
        <v/>
      </c>
      <c r="BH2338" t="str">
        <f t="shared" si="1752"/>
        <v/>
      </c>
      <c r="BI2338" t="str">
        <f t="shared" si="1753"/>
        <v/>
      </c>
      <c r="BJ2338" t="str">
        <f t="shared" si="1754"/>
        <v/>
      </c>
      <c r="BK2338" t="str">
        <f t="shared" si="1755"/>
        <v/>
      </c>
      <c r="BL2338" t="str">
        <f t="shared" si="1756"/>
        <v/>
      </c>
      <c r="BM2338" t="str">
        <f t="shared" si="1757"/>
        <v/>
      </c>
      <c r="BN2338" t="str">
        <f t="shared" si="1758"/>
        <v/>
      </c>
      <c r="BO2338" t="str">
        <f t="shared" si="1759"/>
        <v/>
      </c>
      <c r="BP2338" t="str">
        <f t="shared" si="1760"/>
        <v/>
      </c>
      <c r="BQ2338" t="str">
        <f t="shared" si="1761"/>
        <v/>
      </c>
      <c r="BR2338" t="str">
        <f t="shared" si="1762"/>
        <v/>
      </c>
      <c r="BS2338" t="str">
        <f t="shared" si="1763"/>
        <v/>
      </c>
      <c r="BT2338" t="str">
        <f t="shared" si="1764"/>
        <v/>
      </c>
    </row>
    <row r="2339" spans="20:72" x14ac:dyDescent="0.25">
      <c r="T2339" t="str">
        <f t="shared" si="1740"/>
        <v/>
      </c>
      <c r="U2339" t="str">
        <f t="shared" si="1741"/>
        <v/>
      </c>
      <c r="V2339" t="str">
        <f t="shared" si="1742"/>
        <v/>
      </c>
      <c r="W2339" t="str">
        <f>IF(TRIM(INDEX(connections!$A:$A,ROW()))="","",TRIM(INDEX(connections!$A:$A,ROW())))</f>
        <v/>
      </c>
      <c r="X2339" t="str">
        <f>IF($W2339="","",TRIM(INDEX(connections!$B:$B,ROW())))</f>
        <v/>
      </c>
      <c r="Y2339" t="str">
        <f t="shared" si="1743"/>
        <v/>
      </c>
      <c r="Z2339" t="str">
        <f t="shared" si="1744"/>
        <v/>
      </c>
      <c r="AA2339" t="str">
        <f t="shared" si="1745"/>
        <v/>
      </c>
      <c r="AB2339" t="str">
        <f t="shared" si="1746"/>
        <v/>
      </c>
      <c r="AC2339" t="str">
        <f t="shared" si="1747"/>
        <v/>
      </c>
      <c r="AD2339" t="str">
        <f t="shared" si="1748"/>
        <v/>
      </c>
      <c r="AE2339" t="str">
        <f t="shared" si="1749"/>
        <v/>
      </c>
      <c r="BF2339" t="str">
        <f t="shared" si="1750"/>
        <v/>
      </c>
      <c r="BG2339" t="str">
        <f t="shared" si="1751"/>
        <v/>
      </c>
      <c r="BH2339" t="str">
        <f t="shared" si="1752"/>
        <v/>
      </c>
      <c r="BI2339" t="str">
        <f t="shared" si="1753"/>
        <v/>
      </c>
      <c r="BJ2339" t="str">
        <f t="shared" si="1754"/>
        <v/>
      </c>
      <c r="BK2339" t="str">
        <f t="shared" si="1755"/>
        <v/>
      </c>
      <c r="BL2339" t="str">
        <f t="shared" si="1756"/>
        <v/>
      </c>
      <c r="BM2339" t="str">
        <f t="shared" si="1757"/>
        <v/>
      </c>
      <c r="BN2339" t="str">
        <f t="shared" si="1758"/>
        <v/>
      </c>
      <c r="BO2339" t="str">
        <f t="shared" si="1759"/>
        <v/>
      </c>
      <c r="BP2339" t="str">
        <f t="shared" si="1760"/>
        <v/>
      </c>
      <c r="BQ2339" t="str">
        <f t="shared" si="1761"/>
        <v/>
      </c>
      <c r="BR2339" t="str">
        <f t="shared" si="1762"/>
        <v/>
      </c>
      <c r="BS2339" t="str">
        <f t="shared" si="1763"/>
        <v/>
      </c>
      <c r="BT2339" t="str">
        <f t="shared" si="1764"/>
        <v/>
      </c>
    </row>
    <row r="2340" spans="20:72" x14ac:dyDescent="0.25">
      <c r="T2340" t="str">
        <f t="shared" si="1740"/>
        <v/>
      </c>
      <c r="U2340" t="str">
        <f t="shared" si="1741"/>
        <v/>
      </c>
      <c r="V2340" t="str">
        <f t="shared" si="1742"/>
        <v/>
      </c>
      <c r="W2340" t="str">
        <f>IF(TRIM(INDEX(connections!$A:$A,ROW()))="","",TRIM(INDEX(connections!$A:$A,ROW())))</f>
        <v/>
      </c>
      <c r="X2340" t="str">
        <f>IF($W2340="","",TRIM(INDEX(connections!$B:$B,ROW())))</f>
        <v/>
      </c>
      <c r="Y2340" t="str">
        <f t="shared" si="1743"/>
        <v/>
      </c>
      <c r="Z2340" t="str">
        <f t="shared" si="1744"/>
        <v/>
      </c>
      <c r="AA2340" t="str">
        <f t="shared" si="1745"/>
        <v/>
      </c>
      <c r="AB2340" t="str">
        <f t="shared" si="1746"/>
        <v/>
      </c>
      <c r="AC2340" t="str">
        <f t="shared" si="1747"/>
        <v/>
      </c>
      <c r="AD2340" t="str">
        <f t="shared" si="1748"/>
        <v/>
      </c>
      <c r="AE2340" t="str">
        <f t="shared" si="1749"/>
        <v/>
      </c>
      <c r="BF2340" t="str">
        <f t="shared" si="1750"/>
        <v/>
      </c>
      <c r="BG2340" t="str">
        <f t="shared" si="1751"/>
        <v/>
      </c>
      <c r="BH2340" t="str">
        <f t="shared" si="1752"/>
        <v/>
      </c>
      <c r="BI2340" t="str">
        <f t="shared" si="1753"/>
        <v/>
      </c>
      <c r="BJ2340" t="str">
        <f t="shared" si="1754"/>
        <v/>
      </c>
      <c r="BK2340" t="str">
        <f t="shared" si="1755"/>
        <v/>
      </c>
      <c r="BL2340" t="str">
        <f t="shared" si="1756"/>
        <v/>
      </c>
      <c r="BM2340" t="str">
        <f t="shared" si="1757"/>
        <v/>
      </c>
      <c r="BN2340" t="str">
        <f t="shared" si="1758"/>
        <v/>
      </c>
      <c r="BO2340" t="str">
        <f t="shared" si="1759"/>
        <v/>
      </c>
      <c r="BP2340" t="str">
        <f t="shared" si="1760"/>
        <v/>
      </c>
      <c r="BQ2340" t="str">
        <f t="shared" si="1761"/>
        <v/>
      </c>
      <c r="BR2340" t="str">
        <f t="shared" si="1762"/>
        <v/>
      </c>
      <c r="BS2340" t="str">
        <f t="shared" si="1763"/>
        <v/>
      </c>
      <c r="BT2340" t="str">
        <f t="shared" si="1764"/>
        <v/>
      </c>
    </row>
    <row r="2341" spans="20:72" x14ac:dyDescent="0.25">
      <c r="T2341" t="str">
        <f t="shared" si="1740"/>
        <v/>
      </c>
      <c r="U2341" t="str">
        <f t="shared" si="1741"/>
        <v/>
      </c>
      <c r="V2341" t="str">
        <f t="shared" si="1742"/>
        <v/>
      </c>
      <c r="W2341" t="str">
        <f>IF(TRIM(INDEX(connections!$A:$A,ROW()))="","",TRIM(INDEX(connections!$A:$A,ROW())))</f>
        <v/>
      </c>
      <c r="X2341" t="str">
        <f>IF($W2341="","",TRIM(INDEX(connections!$B:$B,ROW())))</f>
        <v/>
      </c>
      <c r="Y2341" t="str">
        <f t="shared" si="1743"/>
        <v/>
      </c>
      <c r="Z2341" t="str">
        <f t="shared" si="1744"/>
        <v/>
      </c>
      <c r="AA2341" t="str">
        <f t="shared" si="1745"/>
        <v/>
      </c>
      <c r="AB2341" t="str">
        <f t="shared" si="1746"/>
        <v/>
      </c>
      <c r="AC2341" t="str">
        <f t="shared" si="1747"/>
        <v/>
      </c>
      <c r="AD2341" t="str">
        <f t="shared" si="1748"/>
        <v/>
      </c>
      <c r="AE2341" t="str">
        <f t="shared" si="1749"/>
        <v/>
      </c>
      <c r="BF2341" t="str">
        <f t="shared" si="1750"/>
        <v/>
      </c>
      <c r="BG2341" t="str">
        <f t="shared" si="1751"/>
        <v/>
      </c>
      <c r="BH2341" t="str">
        <f t="shared" si="1752"/>
        <v/>
      </c>
      <c r="BI2341" t="str">
        <f t="shared" si="1753"/>
        <v/>
      </c>
      <c r="BJ2341" t="str">
        <f t="shared" si="1754"/>
        <v/>
      </c>
      <c r="BK2341" t="str">
        <f t="shared" si="1755"/>
        <v/>
      </c>
      <c r="BL2341" t="str">
        <f t="shared" si="1756"/>
        <v/>
      </c>
      <c r="BM2341" t="str">
        <f t="shared" si="1757"/>
        <v/>
      </c>
      <c r="BN2341" t="str">
        <f t="shared" si="1758"/>
        <v/>
      </c>
      <c r="BO2341" t="str">
        <f t="shared" si="1759"/>
        <v/>
      </c>
      <c r="BP2341" t="str">
        <f t="shared" si="1760"/>
        <v/>
      </c>
      <c r="BQ2341" t="str">
        <f t="shared" si="1761"/>
        <v/>
      </c>
      <c r="BR2341" t="str">
        <f t="shared" si="1762"/>
        <v/>
      </c>
      <c r="BS2341" t="str">
        <f t="shared" si="1763"/>
        <v/>
      </c>
      <c r="BT2341" t="str">
        <f t="shared" si="1764"/>
        <v/>
      </c>
    </row>
    <row r="2342" spans="20:72" x14ac:dyDescent="0.25">
      <c r="T2342" t="str">
        <f t="shared" si="1740"/>
        <v/>
      </c>
      <c r="U2342" t="str">
        <f t="shared" si="1741"/>
        <v/>
      </c>
      <c r="V2342" t="str">
        <f t="shared" si="1742"/>
        <v/>
      </c>
      <c r="W2342" t="str">
        <f>IF(TRIM(INDEX(connections!$A:$A,ROW()))="","",TRIM(INDEX(connections!$A:$A,ROW())))</f>
        <v/>
      </c>
      <c r="X2342" t="str">
        <f>IF($W2342="","",TRIM(INDEX(connections!$B:$B,ROW())))</f>
        <v/>
      </c>
      <c r="Y2342" t="str">
        <f t="shared" si="1743"/>
        <v/>
      </c>
      <c r="Z2342" t="str">
        <f t="shared" si="1744"/>
        <v/>
      </c>
      <c r="AA2342" t="str">
        <f t="shared" si="1745"/>
        <v/>
      </c>
      <c r="AB2342" t="str">
        <f t="shared" si="1746"/>
        <v/>
      </c>
      <c r="AC2342" t="str">
        <f t="shared" si="1747"/>
        <v/>
      </c>
      <c r="AD2342" t="str">
        <f t="shared" si="1748"/>
        <v/>
      </c>
      <c r="AE2342" t="str">
        <f t="shared" si="1749"/>
        <v/>
      </c>
      <c r="BF2342" t="str">
        <f t="shared" si="1750"/>
        <v/>
      </c>
      <c r="BG2342" t="str">
        <f t="shared" si="1751"/>
        <v/>
      </c>
      <c r="BH2342" t="str">
        <f t="shared" si="1752"/>
        <v/>
      </c>
      <c r="BI2342" t="str">
        <f t="shared" si="1753"/>
        <v/>
      </c>
      <c r="BJ2342" t="str">
        <f t="shared" si="1754"/>
        <v/>
      </c>
      <c r="BK2342" t="str">
        <f t="shared" si="1755"/>
        <v/>
      </c>
      <c r="BL2342" t="str">
        <f t="shared" si="1756"/>
        <v/>
      </c>
      <c r="BM2342" t="str">
        <f t="shared" si="1757"/>
        <v/>
      </c>
      <c r="BN2342" t="str">
        <f t="shared" si="1758"/>
        <v/>
      </c>
      <c r="BO2342" t="str">
        <f t="shared" si="1759"/>
        <v/>
      </c>
      <c r="BP2342" t="str">
        <f t="shared" si="1760"/>
        <v/>
      </c>
      <c r="BQ2342" t="str">
        <f t="shared" si="1761"/>
        <v/>
      </c>
      <c r="BR2342" t="str">
        <f t="shared" si="1762"/>
        <v/>
      </c>
      <c r="BS2342" t="str">
        <f t="shared" si="1763"/>
        <v/>
      </c>
      <c r="BT2342" t="str">
        <f t="shared" si="1764"/>
        <v/>
      </c>
    </row>
    <row r="2343" spans="20:72" x14ac:dyDescent="0.25">
      <c r="T2343" t="str">
        <f t="shared" si="1740"/>
        <v/>
      </c>
      <c r="U2343" t="str">
        <f t="shared" si="1741"/>
        <v/>
      </c>
      <c r="V2343" t="str">
        <f t="shared" si="1742"/>
        <v/>
      </c>
      <c r="W2343" t="str">
        <f>IF(TRIM(INDEX(connections!$A:$A,ROW()))="","",TRIM(INDEX(connections!$A:$A,ROW())))</f>
        <v/>
      </c>
      <c r="X2343" t="str">
        <f>IF($W2343="","",TRIM(INDEX(connections!$B:$B,ROW())))</f>
        <v/>
      </c>
      <c r="Y2343" t="str">
        <f t="shared" si="1743"/>
        <v/>
      </c>
      <c r="Z2343" t="str">
        <f t="shared" si="1744"/>
        <v/>
      </c>
      <c r="AA2343" t="str">
        <f t="shared" si="1745"/>
        <v/>
      </c>
      <c r="AB2343" t="str">
        <f t="shared" si="1746"/>
        <v/>
      </c>
      <c r="AC2343" t="str">
        <f t="shared" si="1747"/>
        <v/>
      </c>
      <c r="AD2343" t="str">
        <f t="shared" si="1748"/>
        <v/>
      </c>
      <c r="AE2343" t="str">
        <f t="shared" si="1749"/>
        <v/>
      </c>
      <c r="BF2343" t="str">
        <f t="shared" si="1750"/>
        <v/>
      </c>
      <c r="BG2343" t="str">
        <f t="shared" si="1751"/>
        <v/>
      </c>
      <c r="BH2343" t="str">
        <f t="shared" si="1752"/>
        <v/>
      </c>
      <c r="BI2343" t="str">
        <f t="shared" si="1753"/>
        <v/>
      </c>
      <c r="BJ2343" t="str">
        <f t="shared" si="1754"/>
        <v/>
      </c>
      <c r="BK2343" t="str">
        <f t="shared" si="1755"/>
        <v/>
      </c>
      <c r="BL2343" t="str">
        <f t="shared" si="1756"/>
        <v/>
      </c>
      <c r="BM2343" t="str">
        <f t="shared" si="1757"/>
        <v/>
      </c>
      <c r="BN2343" t="str">
        <f t="shared" si="1758"/>
        <v/>
      </c>
      <c r="BO2343" t="str">
        <f t="shared" si="1759"/>
        <v/>
      </c>
      <c r="BP2343" t="str">
        <f t="shared" si="1760"/>
        <v/>
      </c>
      <c r="BQ2343" t="str">
        <f t="shared" si="1761"/>
        <v/>
      </c>
      <c r="BR2343" t="str">
        <f t="shared" si="1762"/>
        <v/>
      </c>
      <c r="BS2343" t="str">
        <f t="shared" si="1763"/>
        <v/>
      </c>
      <c r="BT2343" t="str">
        <f t="shared" si="1764"/>
        <v/>
      </c>
    </row>
    <row r="2344" spans="20:72" x14ac:dyDescent="0.25">
      <c r="T2344" t="str">
        <f t="shared" si="1740"/>
        <v/>
      </c>
      <c r="U2344" t="str">
        <f t="shared" si="1741"/>
        <v/>
      </c>
      <c r="V2344" t="str">
        <f t="shared" si="1742"/>
        <v/>
      </c>
      <c r="W2344" t="str">
        <f>IF(TRIM(INDEX(connections!$A:$A,ROW()))="","",TRIM(INDEX(connections!$A:$A,ROW())))</f>
        <v/>
      </c>
      <c r="X2344" t="str">
        <f>IF($W2344="","",TRIM(INDEX(connections!$B:$B,ROW())))</f>
        <v/>
      </c>
      <c r="Y2344" t="str">
        <f t="shared" si="1743"/>
        <v/>
      </c>
      <c r="Z2344" t="str">
        <f t="shared" si="1744"/>
        <v/>
      </c>
      <c r="AA2344" t="str">
        <f t="shared" si="1745"/>
        <v/>
      </c>
      <c r="AB2344" t="str">
        <f t="shared" si="1746"/>
        <v/>
      </c>
      <c r="AC2344" t="str">
        <f t="shared" si="1747"/>
        <v/>
      </c>
      <c r="AD2344" t="str">
        <f t="shared" si="1748"/>
        <v/>
      </c>
      <c r="AE2344" t="str">
        <f t="shared" si="1749"/>
        <v/>
      </c>
      <c r="BF2344" t="str">
        <f t="shared" si="1750"/>
        <v/>
      </c>
      <c r="BG2344" t="str">
        <f t="shared" si="1751"/>
        <v/>
      </c>
      <c r="BH2344" t="str">
        <f t="shared" si="1752"/>
        <v/>
      </c>
      <c r="BI2344" t="str">
        <f t="shared" si="1753"/>
        <v/>
      </c>
      <c r="BJ2344" t="str">
        <f t="shared" si="1754"/>
        <v/>
      </c>
      <c r="BK2344" t="str">
        <f t="shared" si="1755"/>
        <v/>
      </c>
      <c r="BL2344" t="str">
        <f t="shared" si="1756"/>
        <v/>
      </c>
      <c r="BM2344" t="str">
        <f t="shared" si="1757"/>
        <v/>
      </c>
      <c r="BN2344" t="str">
        <f t="shared" si="1758"/>
        <v/>
      </c>
      <c r="BO2344" t="str">
        <f t="shared" si="1759"/>
        <v/>
      </c>
      <c r="BP2344" t="str">
        <f t="shared" si="1760"/>
        <v/>
      </c>
      <c r="BQ2344" t="str">
        <f t="shared" si="1761"/>
        <v/>
      </c>
      <c r="BR2344" t="str">
        <f t="shared" si="1762"/>
        <v/>
      </c>
      <c r="BS2344" t="str">
        <f t="shared" si="1763"/>
        <v/>
      </c>
      <c r="BT2344" t="str">
        <f t="shared" si="1764"/>
        <v/>
      </c>
    </row>
    <row r="2345" spans="20:72" x14ac:dyDescent="0.25">
      <c r="T2345" t="str">
        <f t="shared" si="1740"/>
        <v/>
      </c>
      <c r="U2345" t="str">
        <f t="shared" si="1741"/>
        <v/>
      </c>
      <c r="V2345" t="str">
        <f t="shared" si="1742"/>
        <v/>
      </c>
      <c r="W2345" t="str">
        <f>IF(TRIM(INDEX(connections!$A:$A,ROW()))="","",TRIM(INDEX(connections!$A:$A,ROW())))</f>
        <v/>
      </c>
      <c r="X2345" t="str">
        <f>IF($W2345="","",TRIM(INDEX(connections!$B:$B,ROW())))</f>
        <v/>
      </c>
      <c r="Y2345" t="str">
        <f t="shared" si="1743"/>
        <v/>
      </c>
      <c r="Z2345" t="str">
        <f t="shared" si="1744"/>
        <v/>
      </c>
      <c r="AA2345" t="str">
        <f t="shared" si="1745"/>
        <v/>
      </c>
      <c r="AB2345" t="str">
        <f t="shared" si="1746"/>
        <v/>
      </c>
      <c r="AC2345" t="str">
        <f t="shared" si="1747"/>
        <v/>
      </c>
      <c r="AD2345" t="str">
        <f t="shared" si="1748"/>
        <v/>
      </c>
      <c r="AE2345" t="str">
        <f t="shared" si="1749"/>
        <v/>
      </c>
      <c r="BF2345" t="str">
        <f t="shared" si="1750"/>
        <v/>
      </c>
      <c r="BG2345" t="str">
        <f t="shared" si="1751"/>
        <v/>
      </c>
      <c r="BH2345" t="str">
        <f t="shared" si="1752"/>
        <v/>
      </c>
      <c r="BI2345" t="str">
        <f t="shared" si="1753"/>
        <v/>
      </c>
      <c r="BJ2345" t="str">
        <f t="shared" si="1754"/>
        <v/>
      </c>
      <c r="BK2345" t="str">
        <f t="shared" si="1755"/>
        <v/>
      </c>
      <c r="BL2345" t="str">
        <f t="shared" si="1756"/>
        <v/>
      </c>
      <c r="BM2345" t="str">
        <f t="shared" si="1757"/>
        <v/>
      </c>
      <c r="BN2345" t="str">
        <f t="shared" si="1758"/>
        <v/>
      </c>
      <c r="BO2345" t="str">
        <f t="shared" si="1759"/>
        <v/>
      </c>
      <c r="BP2345" t="str">
        <f t="shared" si="1760"/>
        <v/>
      </c>
      <c r="BQ2345" t="str">
        <f t="shared" si="1761"/>
        <v/>
      </c>
      <c r="BR2345" t="str">
        <f t="shared" si="1762"/>
        <v/>
      </c>
      <c r="BS2345" t="str">
        <f t="shared" si="1763"/>
        <v/>
      </c>
      <c r="BT2345" t="str">
        <f t="shared" si="1764"/>
        <v/>
      </c>
    </row>
    <row r="2346" spans="20:72" x14ac:dyDescent="0.25">
      <c r="T2346" t="str">
        <f t="shared" si="1740"/>
        <v/>
      </c>
      <c r="U2346" t="str">
        <f t="shared" si="1741"/>
        <v/>
      </c>
      <c r="V2346" t="str">
        <f t="shared" si="1742"/>
        <v/>
      </c>
      <c r="W2346" t="str">
        <f>IF(TRIM(INDEX(connections!$A:$A,ROW()))="","",TRIM(INDEX(connections!$A:$A,ROW())))</f>
        <v/>
      </c>
      <c r="X2346" t="str">
        <f>IF($W2346="","",TRIM(INDEX(connections!$B:$B,ROW())))</f>
        <v/>
      </c>
      <c r="Y2346" t="str">
        <f t="shared" si="1743"/>
        <v/>
      </c>
      <c r="Z2346" t="str">
        <f t="shared" si="1744"/>
        <v/>
      </c>
      <c r="AA2346" t="str">
        <f t="shared" si="1745"/>
        <v/>
      </c>
      <c r="AB2346" t="str">
        <f t="shared" si="1746"/>
        <v/>
      </c>
      <c r="AC2346" t="str">
        <f t="shared" si="1747"/>
        <v/>
      </c>
      <c r="AD2346" t="str">
        <f t="shared" si="1748"/>
        <v/>
      </c>
      <c r="AE2346" t="str">
        <f t="shared" si="1749"/>
        <v/>
      </c>
      <c r="BF2346" t="str">
        <f t="shared" si="1750"/>
        <v/>
      </c>
      <c r="BG2346" t="str">
        <f t="shared" si="1751"/>
        <v/>
      </c>
      <c r="BH2346" t="str">
        <f t="shared" si="1752"/>
        <v/>
      </c>
      <c r="BI2346" t="str">
        <f t="shared" si="1753"/>
        <v/>
      </c>
      <c r="BJ2346" t="str">
        <f t="shared" si="1754"/>
        <v/>
      </c>
      <c r="BK2346" t="str">
        <f t="shared" si="1755"/>
        <v/>
      </c>
      <c r="BL2346" t="str">
        <f t="shared" si="1756"/>
        <v/>
      </c>
      <c r="BM2346" t="str">
        <f t="shared" si="1757"/>
        <v/>
      </c>
      <c r="BN2346" t="str">
        <f t="shared" si="1758"/>
        <v/>
      </c>
      <c r="BO2346" t="str">
        <f t="shared" si="1759"/>
        <v/>
      </c>
      <c r="BP2346" t="str">
        <f t="shared" si="1760"/>
        <v/>
      </c>
      <c r="BQ2346" t="str">
        <f t="shared" si="1761"/>
        <v/>
      </c>
      <c r="BR2346" t="str">
        <f t="shared" si="1762"/>
        <v/>
      </c>
      <c r="BS2346" t="str">
        <f t="shared" si="1763"/>
        <v/>
      </c>
      <c r="BT2346" t="str">
        <f t="shared" si="1764"/>
        <v/>
      </c>
    </row>
    <row r="2347" spans="20:72" x14ac:dyDescent="0.25">
      <c r="T2347" t="str">
        <f t="shared" si="1740"/>
        <v/>
      </c>
      <c r="U2347" t="str">
        <f t="shared" si="1741"/>
        <v/>
      </c>
      <c r="V2347" t="str">
        <f t="shared" si="1742"/>
        <v/>
      </c>
      <c r="W2347" t="str">
        <f>IF(TRIM(INDEX(connections!$A:$A,ROW()))="","",TRIM(INDEX(connections!$A:$A,ROW())))</f>
        <v/>
      </c>
      <c r="X2347" t="str">
        <f>IF($W2347="","",TRIM(INDEX(connections!$B:$B,ROW())))</f>
        <v/>
      </c>
      <c r="Y2347" t="str">
        <f t="shared" si="1743"/>
        <v/>
      </c>
      <c r="Z2347" t="str">
        <f t="shared" si="1744"/>
        <v/>
      </c>
      <c r="AA2347" t="str">
        <f t="shared" si="1745"/>
        <v/>
      </c>
      <c r="AB2347" t="str">
        <f t="shared" si="1746"/>
        <v/>
      </c>
      <c r="AC2347" t="str">
        <f t="shared" si="1747"/>
        <v/>
      </c>
      <c r="AD2347" t="str">
        <f t="shared" si="1748"/>
        <v/>
      </c>
      <c r="AE2347" t="str">
        <f t="shared" si="1749"/>
        <v/>
      </c>
      <c r="BF2347" t="str">
        <f t="shared" si="1750"/>
        <v/>
      </c>
      <c r="BG2347" t="str">
        <f t="shared" si="1751"/>
        <v/>
      </c>
      <c r="BH2347" t="str">
        <f t="shared" si="1752"/>
        <v/>
      </c>
      <c r="BI2347" t="str">
        <f t="shared" si="1753"/>
        <v/>
      </c>
      <c r="BJ2347" t="str">
        <f t="shared" si="1754"/>
        <v/>
      </c>
      <c r="BK2347" t="str">
        <f t="shared" si="1755"/>
        <v/>
      </c>
      <c r="BL2347" t="str">
        <f t="shared" si="1756"/>
        <v/>
      </c>
      <c r="BM2347" t="str">
        <f t="shared" si="1757"/>
        <v/>
      </c>
      <c r="BN2347" t="str">
        <f t="shared" si="1758"/>
        <v/>
      </c>
      <c r="BO2347" t="str">
        <f t="shared" si="1759"/>
        <v/>
      </c>
      <c r="BP2347" t="str">
        <f t="shared" si="1760"/>
        <v/>
      </c>
      <c r="BQ2347" t="str">
        <f t="shared" si="1761"/>
        <v/>
      </c>
      <c r="BR2347" t="str">
        <f t="shared" si="1762"/>
        <v/>
      </c>
      <c r="BS2347" t="str">
        <f t="shared" si="1763"/>
        <v/>
      </c>
      <c r="BT2347" t="str">
        <f t="shared" si="1764"/>
        <v/>
      </c>
    </row>
    <row r="2348" spans="20:72" x14ac:dyDescent="0.25">
      <c r="T2348" t="str">
        <f t="shared" si="1740"/>
        <v/>
      </c>
      <c r="U2348" t="str">
        <f t="shared" si="1741"/>
        <v/>
      </c>
      <c r="V2348" t="str">
        <f t="shared" si="1742"/>
        <v/>
      </c>
      <c r="W2348" t="str">
        <f>IF(TRIM(INDEX(connections!$A:$A,ROW()))="","",TRIM(INDEX(connections!$A:$A,ROW())))</f>
        <v/>
      </c>
      <c r="X2348" t="str">
        <f>IF($W2348="","",TRIM(INDEX(connections!$B:$B,ROW())))</f>
        <v/>
      </c>
      <c r="Y2348" t="str">
        <f t="shared" si="1743"/>
        <v/>
      </c>
      <c r="Z2348" t="str">
        <f t="shared" si="1744"/>
        <v/>
      </c>
      <c r="AA2348" t="str">
        <f t="shared" si="1745"/>
        <v/>
      </c>
      <c r="AB2348" t="str">
        <f t="shared" si="1746"/>
        <v/>
      </c>
      <c r="AC2348" t="str">
        <f t="shared" si="1747"/>
        <v/>
      </c>
      <c r="AD2348" t="str">
        <f t="shared" si="1748"/>
        <v/>
      </c>
      <c r="AE2348" t="str">
        <f t="shared" si="1749"/>
        <v/>
      </c>
      <c r="BF2348" t="str">
        <f t="shared" si="1750"/>
        <v/>
      </c>
      <c r="BG2348" t="str">
        <f t="shared" si="1751"/>
        <v/>
      </c>
      <c r="BH2348" t="str">
        <f t="shared" si="1752"/>
        <v/>
      </c>
      <c r="BI2348" t="str">
        <f t="shared" si="1753"/>
        <v/>
      </c>
      <c r="BJ2348" t="str">
        <f t="shared" si="1754"/>
        <v/>
      </c>
      <c r="BK2348" t="str">
        <f t="shared" si="1755"/>
        <v/>
      </c>
      <c r="BL2348" t="str">
        <f t="shared" si="1756"/>
        <v/>
      </c>
      <c r="BM2348" t="str">
        <f t="shared" si="1757"/>
        <v/>
      </c>
      <c r="BN2348" t="str">
        <f t="shared" si="1758"/>
        <v/>
      </c>
      <c r="BO2348" t="str">
        <f t="shared" si="1759"/>
        <v/>
      </c>
      <c r="BP2348" t="str">
        <f t="shared" si="1760"/>
        <v/>
      </c>
      <c r="BQ2348" t="str">
        <f t="shared" si="1761"/>
        <v/>
      </c>
      <c r="BR2348" t="str">
        <f t="shared" si="1762"/>
        <v/>
      </c>
      <c r="BS2348" t="str">
        <f t="shared" si="1763"/>
        <v/>
      </c>
      <c r="BT2348" t="str">
        <f t="shared" si="1764"/>
        <v/>
      </c>
    </row>
    <row r="2349" spans="20:72" x14ac:dyDescent="0.25">
      <c r="T2349" t="str">
        <f t="shared" si="1740"/>
        <v/>
      </c>
      <c r="U2349" t="str">
        <f t="shared" si="1741"/>
        <v/>
      </c>
      <c r="V2349" t="str">
        <f t="shared" si="1742"/>
        <v/>
      </c>
      <c r="W2349" t="str">
        <f>IF(TRIM(INDEX(connections!$A:$A,ROW()))="","",TRIM(INDEX(connections!$A:$A,ROW())))</f>
        <v/>
      </c>
      <c r="X2349" t="str">
        <f>IF($W2349="","",TRIM(INDEX(connections!$B:$B,ROW())))</f>
        <v/>
      </c>
      <c r="Y2349" t="str">
        <f t="shared" si="1743"/>
        <v/>
      </c>
      <c r="Z2349" t="str">
        <f t="shared" si="1744"/>
        <v/>
      </c>
      <c r="AA2349" t="str">
        <f t="shared" si="1745"/>
        <v/>
      </c>
      <c r="AB2349" t="str">
        <f t="shared" si="1746"/>
        <v/>
      </c>
      <c r="AC2349" t="str">
        <f t="shared" si="1747"/>
        <v/>
      </c>
      <c r="AD2349" t="str">
        <f t="shared" si="1748"/>
        <v/>
      </c>
      <c r="AE2349" t="str">
        <f t="shared" si="1749"/>
        <v/>
      </c>
      <c r="BF2349" t="str">
        <f t="shared" si="1750"/>
        <v/>
      </c>
      <c r="BG2349" t="str">
        <f t="shared" si="1751"/>
        <v/>
      </c>
      <c r="BH2349" t="str">
        <f t="shared" si="1752"/>
        <v/>
      </c>
      <c r="BI2349" t="str">
        <f t="shared" si="1753"/>
        <v/>
      </c>
      <c r="BJ2349" t="str">
        <f t="shared" si="1754"/>
        <v/>
      </c>
      <c r="BK2349" t="str">
        <f t="shared" si="1755"/>
        <v/>
      </c>
      <c r="BL2349" t="str">
        <f t="shared" si="1756"/>
        <v/>
      </c>
      <c r="BM2349" t="str">
        <f t="shared" si="1757"/>
        <v/>
      </c>
      <c r="BN2349" t="str">
        <f t="shared" si="1758"/>
        <v/>
      </c>
      <c r="BO2349" t="str">
        <f t="shared" si="1759"/>
        <v/>
      </c>
      <c r="BP2349" t="str">
        <f t="shared" si="1760"/>
        <v/>
      </c>
      <c r="BQ2349" t="str">
        <f t="shared" si="1761"/>
        <v/>
      </c>
      <c r="BR2349" t="str">
        <f t="shared" si="1762"/>
        <v/>
      </c>
      <c r="BS2349" t="str">
        <f t="shared" si="1763"/>
        <v/>
      </c>
      <c r="BT2349" t="str">
        <f t="shared" si="1764"/>
        <v/>
      </c>
    </row>
    <row r="2350" spans="20:72" x14ac:dyDescent="0.25">
      <c r="T2350" t="str">
        <f t="shared" si="1740"/>
        <v/>
      </c>
      <c r="U2350" t="str">
        <f t="shared" si="1741"/>
        <v/>
      </c>
      <c r="V2350" t="str">
        <f t="shared" si="1742"/>
        <v/>
      </c>
      <c r="W2350" t="str">
        <f>IF(TRIM(INDEX(connections!$A:$A,ROW()))="","",TRIM(INDEX(connections!$A:$A,ROW())))</f>
        <v/>
      </c>
      <c r="X2350" t="str">
        <f>IF($W2350="","",TRIM(INDEX(connections!$B:$B,ROW())))</f>
        <v/>
      </c>
      <c r="Y2350" t="str">
        <f t="shared" si="1743"/>
        <v/>
      </c>
      <c r="Z2350" t="str">
        <f t="shared" si="1744"/>
        <v/>
      </c>
      <c r="AA2350" t="str">
        <f t="shared" si="1745"/>
        <v/>
      </c>
      <c r="AB2350" t="str">
        <f t="shared" si="1746"/>
        <v/>
      </c>
      <c r="AC2350" t="str">
        <f t="shared" si="1747"/>
        <v/>
      </c>
      <c r="AD2350" t="str">
        <f t="shared" si="1748"/>
        <v/>
      </c>
      <c r="AE2350" t="str">
        <f t="shared" si="1749"/>
        <v/>
      </c>
      <c r="BF2350" t="str">
        <f t="shared" si="1750"/>
        <v/>
      </c>
      <c r="BG2350" t="str">
        <f t="shared" si="1751"/>
        <v/>
      </c>
      <c r="BH2350" t="str">
        <f t="shared" si="1752"/>
        <v/>
      </c>
      <c r="BI2350" t="str">
        <f t="shared" si="1753"/>
        <v/>
      </c>
      <c r="BJ2350" t="str">
        <f t="shared" si="1754"/>
        <v/>
      </c>
      <c r="BK2350" t="str">
        <f t="shared" si="1755"/>
        <v/>
      </c>
      <c r="BL2350" t="str">
        <f t="shared" si="1756"/>
        <v/>
      </c>
      <c r="BM2350" t="str">
        <f t="shared" si="1757"/>
        <v/>
      </c>
      <c r="BN2350" t="str">
        <f t="shared" si="1758"/>
        <v/>
      </c>
      <c r="BO2350" t="str">
        <f t="shared" si="1759"/>
        <v/>
      </c>
      <c r="BP2350" t="str">
        <f t="shared" si="1760"/>
        <v/>
      </c>
      <c r="BQ2350" t="str">
        <f t="shared" si="1761"/>
        <v/>
      </c>
      <c r="BR2350" t="str">
        <f t="shared" si="1762"/>
        <v/>
      </c>
      <c r="BS2350" t="str">
        <f t="shared" si="1763"/>
        <v/>
      </c>
      <c r="BT2350" t="str">
        <f t="shared" si="1764"/>
        <v/>
      </c>
    </row>
    <row r="2351" spans="20:72" x14ac:dyDescent="0.25">
      <c r="T2351" t="str">
        <f t="shared" si="1740"/>
        <v/>
      </c>
      <c r="U2351" t="str">
        <f t="shared" si="1741"/>
        <v/>
      </c>
      <c r="V2351" t="str">
        <f t="shared" si="1742"/>
        <v/>
      </c>
      <c r="W2351" t="str">
        <f>IF(TRIM(INDEX(connections!$A:$A,ROW()))="","",TRIM(INDEX(connections!$A:$A,ROW())))</f>
        <v/>
      </c>
      <c r="X2351" t="str">
        <f>IF($W2351="","",TRIM(INDEX(connections!$B:$B,ROW())))</f>
        <v/>
      </c>
      <c r="Y2351" t="str">
        <f t="shared" si="1743"/>
        <v/>
      </c>
      <c r="Z2351" t="str">
        <f t="shared" si="1744"/>
        <v/>
      </c>
      <c r="AA2351" t="str">
        <f t="shared" si="1745"/>
        <v/>
      </c>
      <c r="AB2351" t="str">
        <f t="shared" si="1746"/>
        <v/>
      </c>
      <c r="AC2351" t="str">
        <f t="shared" si="1747"/>
        <v/>
      </c>
      <c r="AD2351" t="str">
        <f t="shared" si="1748"/>
        <v/>
      </c>
      <c r="AE2351" t="str">
        <f t="shared" si="1749"/>
        <v/>
      </c>
      <c r="BF2351" t="str">
        <f t="shared" si="1750"/>
        <v/>
      </c>
      <c r="BG2351" t="str">
        <f t="shared" si="1751"/>
        <v/>
      </c>
      <c r="BH2351" t="str">
        <f t="shared" si="1752"/>
        <v/>
      </c>
      <c r="BI2351" t="str">
        <f t="shared" si="1753"/>
        <v/>
      </c>
      <c r="BJ2351" t="str">
        <f t="shared" si="1754"/>
        <v/>
      </c>
      <c r="BK2351" t="str">
        <f t="shared" si="1755"/>
        <v/>
      </c>
      <c r="BL2351" t="str">
        <f t="shared" si="1756"/>
        <v/>
      </c>
      <c r="BM2351" t="str">
        <f t="shared" si="1757"/>
        <v/>
      </c>
      <c r="BN2351" t="str">
        <f t="shared" si="1758"/>
        <v/>
      </c>
      <c r="BO2351" t="str">
        <f t="shared" si="1759"/>
        <v/>
      </c>
      <c r="BP2351" t="str">
        <f t="shared" si="1760"/>
        <v/>
      </c>
      <c r="BQ2351" t="str">
        <f t="shared" si="1761"/>
        <v/>
      </c>
      <c r="BR2351" t="str">
        <f t="shared" si="1762"/>
        <v/>
      </c>
      <c r="BS2351" t="str">
        <f t="shared" si="1763"/>
        <v/>
      </c>
      <c r="BT2351" t="str">
        <f t="shared" si="1764"/>
        <v/>
      </c>
    </row>
    <row r="2352" spans="20:72" x14ac:dyDescent="0.25">
      <c r="T2352" t="str">
        <f t="shared" si="1740"/>
        <v/>
      </c>
      <c r="U2352" t="str">
        <f t="shared" si="1741"/>
        <v/>
      </c>
      <c r="V2352" t="str">
        <f t="shared" si="1742"/>
        <v/>
      </c>
      <c r="W2352" t="str">
        <f>IF(TRIM(INDEX(connections!$A:$A,ROW()))="","",TRIM(INDEX(connections!$A:$A,ROW())))</f>
        <v/>
      </c>
      <c r="X2352" t="str">
        <f>IF($W2352="","",TRIM(INDEX(connections!$B:$B,ROW())))</f>
        <v/>
      </c>
      <c r="Y2352" t="str">
        <f t="shared" si="1743"/>
        <v/>
      </c>
      <c r="Z2352" t="str">
        <f t="shared" si="1744"/>
        <v/>
      </c>
      <c r="AA2352" t="str">
        <f t="shared" si="1745"/>
        <v/>
      </c>
      <c r="AB2352" t="str">
        <f t="shared" si="1746"/>
        <v/>
      </c>
      <c r="AC2352" t="str">
        <f t="shared" si="1747"/>
        <v/>
      </c>
      <c r="AD2352" t="str">
        <f t="shared" si="1748"/>
        <v/>
      </c>
      <c r="AE2352" t="str">
        <f t="shared" si="1749"/>
        <v/>
      </c>
      <c r="BF2352" t="str">
        <f t="shared" si="1750"/>
        <v/>
      </c>
      <c r="BG2352" t="str">
        <f t="shared" si="1751"/>
        <v/>
      </c>
      <c r="BH2352" t="str">
        <f t="shared" si="1752"/>
        <v/>
      </c>
      <c r="BI2352" t="str">
        <f t="shared" si="1753"/>
        <v/>
      </c>
      <c r="BJ2352" t="str">
        <f t="shared" si="1754"/>
        <v/>
      </c>
      <c r="BK2352" t="str">
        <f t="shared" si="1755"/>
        <v/>
      </c>
      <c r="BL2352" t="str">
        <f t="shared" si="1756"/>
        <v/>
      </c>
      <c r="BM2352" t="str">
        <f t="shared" si="1757"/>
        <v/>
      </c>
      <c r="BN2352" t="str">
        <f t="shared" si="1758"/>
        <v/>
      </c>
      <c r="BO2352" t="str">
        <f t="shared" si="1759"/>
        <v/>
      </c>
      <c r="BP2352" t="str">
        <f t="shared" si="1760"/>
        <v/>
      </c>
      <c r="BQ2352" t="str">
        <f t="shared" si="1761"/>
        <v/>
      </c>
      <c r="BR2352" t="str">
        <f t="shared" si="1762"/>
        <v/>
      </c>
      <c r="BS2352" t="str">
        <f t="shared" si="1763"/>
        <v/>
      </c>
      <c r="BT2352" t="str">
        <f t="shared" si="1764"/>
        <v/>
      </c>
    </row>
    <row r="2353" spans="20:72" x14ac:dyDescent="0.25">
      <c r="T2353" t="str">
        <f t="shared" si="1740"/>
        <v/>
      </c>
      <c r="U2353" t="str">
        <f t="shared" si="1741"/>
        <v/>
      </c>
      <c r="V2353" t="str">
        <f t="shared" si="1742"/>
        <v/>
      </c>
      <c r="W2353" t="str">
        <f>IF(TRIM(INDEX(connections!$A:$A,ROW()))="","",TRIM(INDEX(connections!$A:$A,ROW())))</f>
        <v/>
      </c>
      <c r="X2353" t="str">
        <f>IF($W2353="","",TRIM(INDEX(connections!$B:$B,ROW())))</f>
        <v/>
      </c>
      <c r="Y2353" t="str">
        <f t="shared" si="1743"/>
        <v/>
      </c>
      <c r="Z2353" t="str">
        <f t="shared" si="1744"/>
        <v/>
      </c>
      <c r="AA2353" t="str">
        <f t="shared" si="1745"/>
        <v/>
      </c>
      <c r="AB2353" t="str">
        <f t="shared" si="1746"/>
        <v/>
      </c>
      <c r="AC2353" t="str">
        <f t="shared" si="1747"/>
        <v/>
      </c>
      <c r="AD2353" t="str">
        <f t="shared" si="1748"/>
        <v/>
      </c>
      <c r="AE2353" t="str">
        <f t="shared" si="1749"/>
        <v/>
      </c>
      <c r="BF2353" t="str">
        <f t="shared" si="1750"/>
        <v/>
      </c>
      <c r="BG2353" t="str">
        <f t="shared" si="1751"/>
        <v/>
      </c>
      <c r="BH2353" t="str">
        <f t="shared" si="1752"/>
        <v/>
      </c>
      <c r="BI2353" t="str">
        <f t="shared" si="1753"/>
        <v/>
      </c>
      <c r="BJ2353" t="str">
        <f t="shared" si="1754"/>
        <v/>
      </c>
      <c r="BK2353" t="str">
        <f t="shared" si="1755"/>
        <v/>
      </c>
      <c r="BL2353" t="str">
        <f t="shared" si="1756"/>
        <v/>
      </c>
      <c r="BM2353" t="str">
        <f t="shared" si="1757"/>
        <v/>
      </c>
      <c r="BN2353" t="str">
        <f t="shared" si="1758"/>
        <v/>
      </c>
      <c r="BO2353" t="str">
        <f t="shared" si="1759"/>
        <v/>
      </c>
      <c r="BP2353" t="str">
        <f t="shared" si="1760"/>
        <v/>
      </c>
      <c r="BQ2353" t="str">
        <f t="shared" si="1761"/>
        <v/>
      </c>
      <c r="BR2353" t="str">
        <f t="shared" si="1762"/>
        <v/>
      </c>
      <c r="BS2353" t="str">
        <f t="shared" si="1763"/>
        <v/>
      </c>
      <c r="BT2353" t="str">
        <f t="shared" si="1764"/>
        <v/>
      </c>
    </row>
    <row r="2354" spans="20:72" x14ac:dyDescent="0.25">
      <c r="T2354" t="str">
        <f t="shared" si="1740"/>
        <v/>
      </c>
      <c r="U2354" t="str">
        <f t="shared" si="1741"/>
        <v/>
      </c>
      <c r="V2354" t="str">
        <f t="shared" si="1742"/>
        <v/>
      </c>
      <c r="W2354" t="str">
        <f>IF(TRIM(INDEX(connections!$A:$A,ROW()))="","",TRIM(INDEX(connections!$A:$A,ROW())))</f>
        <v/>
      </c>
      <c r="X2354" t="str">
        <f>IF($W2354="","",TRIM(INDEX(connections!$B:$B,ROW())))</f>
        <v/>
      </c>
      <c r="Y2354" t="str">
        <f t="shared" si="1743"/>
        <v/>
      </c>
      <c r="Z2354" t="str">
        <f t="shared" si="1744"/>
        <v/>
      </c>
      <c r="AA2354" t="str">
        <f t="shared" si="1745"/>
        <v/>
      </c>
      <c r="AB2354" t="str">
        <f t="shared" si="1746"/>
        <v/>
      </c>
      <c r="AC2354" t="str">
        <f t="shared" si="1747"/>
        <v/>
      </c>
      <c r="AD2354" t="str">
        <f t="shared" si="1748"/>
        <v/>
      </c>
      <c r="AE2354" t="str">
        <f t="shared" si="1749"/>
        <v/>
      </c>
      <c r="BF2354" t="str">
        <f t="shared" si="1750"/>
        <v/>
      </c>
      <c r="BG2354" t="str">
        <f t="shared" si="1751"/>
        <v/>
      </c>
      <c r="BH2354" t="str">
        <f t="shared" si="1752"/>
        <v/>
      </c>
      <c r="BI2354" t="str">
        <f t="shared" si="1753"/>
        <v/>
      </c>
      <c r="BJ2354" t="str">
        <f t="shared" si="1754"/>
        <v/>
      </c>
      <c r="BK2354" t="str">
        <f t="shared" si="1755"/>
        <v/>
      </c>
      <c r="BL2354" t="str">
        <f t="shared" si="1756"/>
        <v/>
      </c>
      <c r="BM2354" t="str">
        <f t="shared" si="1757"/>
        <v/>
      </c>
      <c r="BN2354" t="str">
        <f t="shared" si="1758"/>
        <v/>
      </c>
      <c r="BO2354" t="str">
        <f t="shared" si="1759"/>
        <v/>
      </c>
      <c r="BP2354" t="str">
        <f t="shared" si="1760"/>
        <v/>
      </c>
      <c r="BQ2354" t="str">
        <f t="shared" si="1761"/>
        <v/>
      </c>
      <c r="BR2354" t="str">
        <f t="shared" si="1762"/>
        <v/>
      </c>
      <c r="BS2354" t="str">
        <f t="shared" si="1763"/>
        <v/>
      </c>
      <c r="BT2354" t="str">
        <f t="shared" si="1764"/>
        <v/>
      </c>
    </row>
    <row r="2355" spans="20:72" x14ac:dyDescent="0.25">
      <c r="T2355" t="str">
        <f t="shared" si="1740"/>
        <v/>
      </c>
      <c r="U2355" t="str">
        <f t="shared" si="1741"/>
        <v/>
      </c>
      <c r="V2355" t="str">
        <f t="shared" si="1742"/>
        <v/>
      </c>
      <c r="W2355" t="str">
        <f>IF(TRIM(INDEX(connections!$A:$A,ROW()))="","",TRIM(INDEX(connections!$A:$A,ROW())))</f>
        <v/>
      </c>
      <c r="X2355" t="str">
        <f>IF($W2355="","",TRIM(INDEX(connections!$B:$B,ROW())))</f>
        <v/>
      </c>
      <c r="Y2355" t="str">
        <f t="shared" si="1743"/>
        <v/>
      </c>
      <c r="Z2355" t="str">
        <f t="shared" si="1744"/>
        <v/>
      </c>
      <c r="AA2355" t="str">
        <f t="shared" si="1745"/>
        <v/>
      </c>
      <c r="AB2355" t="str">
        <f t="shared" si="1746"/>
        <v/>
      </c>
      <c r="AC2355" t="str">
        <f t="shared" si="1747"/>
        <v/>
      </c>
      <c r="AD2355" t="str">
        <f t="shared" si="1748"/>
        <v/>
      </c>
      <c r="AE2355" t="str">
        <f t="shared" si="1749"/>
        <v/>
      </c>
      <c r="BF2355" t="str">
        <f t="shared" si="1750"/>
        <v/>
      </c>
      <c r="BG2355" t="str">
        <f t="shared" si="1751"/>
        <v/>
      </c>
      <c r="BH2355" t="str">
        <f t="shared" si="1752"/>
        <v/>
      </c>
      <c r="BI2355" t="str">
        <f t="shared" si="1753"/>
        <v/>
      </c>
      <c r="BJ2355" t="str">
        <f t="shared" si="1754"/>
        <v/>
      </c>
      <c r="BK2355" t="str">
        <f t="shared" si="1755"/>
        <v/>
      </c>
      <c r="BL2355" t="str">
        <f t="shared" si="1756"/>
        <v/>
      </c>
      <c r="BM2355" t="str">
        <f t="shared" si="1757"/>
        <v/>
      </c>
      <c r="BN2355" t="str">
        <f t="shared" si="1758"/>
        <v/>
      </c>
      <c r="BO2355" t="str">
        <f t="shared" si="1759"/>
        <v/>
      </c>
      <c r="BP2355" t="str">
        <f t="shared" si="1760"/>
        <v/>
      </c>
      <c r="BQ2355" t="str">
        <f t="shared" si="1761"/>
        <v/>
      </c>
      <c r="BR2355" t="str">
        <f t="shared" si="1762"/>
        <v/>
      </c>
      <c r="BS2355" t="str">
        <f t="shared" si="1763"/>
        <v/>
      </c>
      <c r="BT2355" t="str">
        <f t="shared" si="1764"/>
        <v/>
      </c>
    </row>
    <row r="2356" spans="20:72" x14ac:dyDescent="0.25">
      <c r="T2356" t="str">
        <f t="shared" si="1740"/>
        <v/>
      </c>
      <c r="U2356" t="str">
        <f t="shared" si="1741"/>
        <v/>
      </c>
      <c r="V2356" t="str">
        <f t="shared" si="1742"/>
        <v/>
      </c>
      <c r="W2356" t="str">
        <f>IF(TRIM(INDEX(connections!$A:$A,ROW()))="","",TRIM(INDEX(connections!$A:$A,ROW())))</f>
        <v/>
      </c>
      <c r="X2356" t="str">
        <f>IF($W2356="","",TRIM(INDEX(connections!$B:$B,ROW())))</f>
        <v/>
      </c>
      <c r="Y2356" t="str">
        <f t="shared" si="1743"/>
        <v/>
      </c>
      <c r="Z2356" t="str">
        <f t="shared" si="1744"/>
        <v/>
      </c>
      <c r="AA2356" t="str">
        <f t="shared" si="1745"/>
        <v/>
      </c>
      <c r="AB2356" t="str">
        <f t="shared" si="1746"/>
        <v/>
      </c>
      <c r="AC2356" t="str">
        <f t="shared" si="1747"/>
        <v/>
      </c>
      <c r="AD2356" t="str">
        <f t="shared" si="1748"/>
        <v/>
      </c>
      <c r="AE2356" t="str">
        <f t="shared" si="1749"/>
        <v/>
      </c>
      <c r="BF2356" t="str">
        <f t="shared" si="1750"/>
        <v/>
      </c>
      <c r="BG2356" t="str">
        <f t="shared" si="1751"/>
        <v/>
      </c>
      <c r="BH2356" t="str">
        <f t="shared" si="1752"/>
        <v/>
      </c>
      <c r="BI2356" t="str">
        <f t="shared" si="1753"/>
        <v/>
      </c>
      <c r="BJ2356" t="str">
        <f t="shared" si="1754"/>
        <v/>
      </c>
      <c r="BK2356" t="str">
        <f t="shared" si="1755"/>
        <v/>
      </c>
      <c r="BL2356" t="str">
        <f t="shared" si="1756"/>
        <v/>
      </c>
      <c r="BM2356" t="str">
        <f t="shared" si="1757"/>
        <v/>
      </c>
      <c r="BN2356" t="str">
        <f t="shared" si="1758"/>
        <v/>
      </c>
      <c r="BO2356" t="str">
        <f t="shared" si="1759"/>
        <v/>
      </c>
      <c r="BP2356" t="str">
        <f t="shared" si="1760"/>
        <v/>
      </c>
      <c r="BQ2356" t="str">
        <f t="shared" si="1761"/>
        <v/>
      </c>
      <c r="BR2356" t="str">
        <f t="shared" si="1762"/>
        <v/>
      </c>
      <c r="BS2356" t="str">
        <f t="shared" si="1763"/>
        <v/>
      </c>
      <c r="BT2356" t="str">
        <f t="shared" si="1764"/>
        <v/>
      </c>
    </row>
    <row r="2357" spans="20:72" x14ac:dyDescent="0.25">
      <c r="T2357" t="str">
        <f t="shared" si="1740"/>
        <v/>
      </c>
      <c r="U2357" t="str">
        <f t="shared" si="1741"/>
        <v/>
      </c>
      <c r="V2357" t="str">
        <f t="shared" si="1742"/>
        <v/>
      </c>
      <c r="W2357" t="str">
        <f>IF(TRIM(INDEX(connections!$A:$A,ROW()))="","",TRIM(INDEX(connections!$A:$A,ROW())))</f>
        <v/>
      </c>
      <c r="X2357" t="str">
        <f>IF($W2357="","",TRIM(INDEX(connections!$B:$B,ROW())))</f>
        <v/>
      </c>
      <c r="Y2357" t="str">
        <f t="shared" si="1743"/>
        <v/>
      </c>
      <c r="Z2357" t="str">
        <f t="shared" si="1744"/>
        <v/>
      </c>
      <c r="AA2357" t="str">
        <f t="shared" si="1745"/>
        <v/>
      </c>
      <c r="AB2357" t="str">
        <f t="shared" si="1746"/>
        <v/>
      </c>
      <c r="AC2357" t="str">
        <f t="shared" si="1747"/>
        <v/>
      </c>
      <c r="AD2357" t="str">
        <f t="shared" si="1748"/>
        <v/>
      </c>
      <c r="AE2357" t="str">
        <f t="shared" si="1749"/>
        <v/>
      </c>
      <c r="BF2357" t="str">
        <f t="shared" si="1750"/>
        <v/>
      </c>
      <c r="BG2357" t="str">
        <f t="shared" si="1751"/>
        <v/>
      </c>
      <c r="BH2357" t="str">
        <f t="shared" si="1752"/>
        <v/>
      </c>
      <c r="BI2357" t="str">
        <f t="shared" si="1753"/>
        <v/>
      </c>
      <c r="BJ2357" t="str">
        <f t="shared" si="1754"/>
        <v/>
      </c>
      <c r="BK2357" t="str">
        <f t="shared" si="1755"/>
        <v/>
      </c>
      <c r="BL2357" t="str">
        <f t="shared" si="1756"/>
        <v/>
      </c>
      <c r="BM2357" t="str">
        <f t="shared" si="1757"/>
        <v/>
      </c>
      <c r="BN2357" t="str">
        <f t="shared" si="1758"/>
        <v/>
      </c>
      <c r="BO2357" t="str">
        <f t="shared" si="1759"/>
        <v/>
      </c>
      <c r="BP2357" t="str">
        <f t="shared" si="1760"/>
        <v/>
      </c>
      <c r="BQ2357" t="str">
        <f t="shared" si="1761"/>
        <v/>
      </c>
      <c r="BR2357" t="str">
        <f t="shared" si="1762"/>
        <v/>
      </c>
      <c r="BS2357" t="str">
        <f t="shared" si="1763"/>
        <v/>
      </c>
      <c r="BT2357" t="str">
        <f t="shared" si="1764"/>
        <v/>
      </c>
    </row>
    <row r="2358" spans="20:72" x14ac:dyDescent="0.25">
      <c r="T2358" t="str">
        <f t="shared" si="1740"/>
        <v/>
      </c>
      <c r="U2358" t="str">
        <f t="shared" si="1741"/>
        <v/>
      </c>
      <c r="V2358" t="str">
        <f t="shared" si="1742"/>
        <v/>
      </c>
      <c r="W2358" t="str">
        <f>IF(TRIM(INDEX(connections!$A:$A,ROW()))="","",TRIM(INDEX(connections!$A:$A,ROW())))</f>
        <v/>
      </c>
      <c r="X2358" t="str">
        <f>IF($W2358="","",TRIM(INDEX(connections!$B:$B,ROW())))</f>
        <v/>
      </c>
      <c r="Y2358" t="str">
        <f t="shared" si="1743"/>
        <v/>
      </c>
      <c r="Z2358" t="str">
        <f t="shared" si="1744"/>
        <v/>
      </c>
      <c r="AA2358" t="str">
        <f t="shared" si="1745"/>
        <v/>
      </c>
      <c r="AB2358" t="str">
        <f t="shared" si="1746"/>
        <v/>
      </c>
      <c r="AC2358" t="str">
        <f t="shared" si="1747"/>
        <v/>
      </c>
      <c r="AD2358" t="str">
        <f t="shared" si="1748"/>
        <v/>
      </c>
      <c r="AE2358" t="str">
        <f t="shared" si="1749"/>
        <v/>
      </c>
      <c r="BF2358" t="str">
        <f t="shared" si="1750"/>
        <v/>
      </c>
      <c r="BG2358" t="str">
        <f t="shared" si="1751"/>
        <v/>
      </c>
      <c r="BH2358" t="str">
        <f t="shared" si="1752"/>
        <v/>
      </c>
      <c r="BI2358" t="str">
        <f t="shared" si="1753"/>
        <v/>
      </c>
      <c r="BJ2358" t="str">
        <f t="shared" si="1754"/>
        <v/>
      </c>
      <c r="BK2358" t="str">
        <f t="shared" si="1755"/>
        <v/>
      </c>
      <c r="BL2358" t="str">
        <f t="shared" si="1756"/>
        <v/>
      </c>
      <c r="BM2358" t="str">
        <f t="shared" si="1757"/>
        <v/>
      </c>
      <c r="BN2358" t="str">
        <f t="shared" si="1758"/>
        <v/>
      </c>
      <c r="BO2358" t="str">
        <f t="shared" si="1759"/>
        <v/>
      </c>
      <c r="BP2358" t="str">
        <f t="shared" si="1760"/>
        <v/>
      </c>
      <c r="BQ2358" t="str">
        <f t="shared" si="1761"/>
        <v/>
      </c>
      <c r="BR2358" t="str">
        <f t="shared" si="1762"/>
        <v/>
      </c>
      <c r="BS2358" t="str">
        <f t="shared" si="1763"/>
        <v/>
      </c>
      <c r="BT2358" t="str">
        <f t="shared" si="1764"/>
        <v/>
      </c>
    </row>
    <row r="2359" spans="20:72" x14ac:dyDescent="0.25">
      <c r="T2359" t="str">
        <f t="shared" si="1740"/>
        <v/>
      </c>
      <c r="U2359" t="str">
        <f t="shared" si="1741"/>
        <v/>
      </c>
      <c r="V2359" t="str">
        <f t="shared" si="1742"/>
        <v/>
      </c>
      <c r="W2359" t="str">
        <f>IF(TRIM(INDEX(connections!$A:$A,ROW()))="","",TRIM(INDEX(connections!$A:$A,ROW())))</f>
        <v/>
      </c>
      <c r="X2359" t="str">
        <f>IF($W2359="","",TRIM(INDEX(connections!$B:$B,ROW())))</f>
        <v/>
      </c>
      <c r="Y2359" t="str">
        <f t="shared" si="1743"/>
        <v/>
      </c>
      <c r="Z2359" t="str">
        <f t="shared" si="1744"/>
        <v/>
      </c>
      <c r="AA2359" t="str">
        <f t="shared" si="1745"/>
        <v/>
      </c>
      <c r="AB2359" t="str">
        <f t="shared" si="1746"/>
        <v/>
      </c>
      <c r="AC2359" t="str">
        <f t="shared" si="1747"/>
        <v/>
      </c>
      <c r="AD2359" t="str">
        <f t="shared" si="1748"/>
        <v/>
      </c>
      <c r="AE2359" t="str">
        <f t="shared" si="1749"/>
        <v/>
      </c>
      <c r="BF2359" t="str">
        <f t="shared" si="1750"/>
        <v/>
      </c>
      <c r="BG2359" t="str">
        <f t="shared" si="1751"/>
        <v/>
      </c>
      <c r="BH2359" t="str">
        <f t="shared" si="1752"/>
        <v/>
      </c>
      <c r="BI2359" t="str">
        <f t="shared" si="1753"/>
        <v/>
      </c>
      <c r="BJ2359" t="str">
        <f t="shared" si="1754"/>
        <v/>
      </c>
      <c r="BK2359" t="str">
        <f t="shared" si="1755"/>
        <v/>
      </c>
      <c r="BL2359" t="str">
        <f t="shared" si="1756"/>
        <v/>
      </c>
      <c r="BM2359" t="str">
        <f t="shared" si="1757"/>
        <v/>
      </c>
      <c r="BN2359" t="str">
        <f t="shared" si="1758"/>
        <v/>
      </c>
      <c r="BO2359" t="str">
        <f t="shared" si="1759"/>
        <v/>
      </c>
      <c r="BP2359" t="str">
        <f t="shared" si="1760"/>
        <v/>
      </c>
      <c r="BQ2359" t="str">
        <f t="shared" si="1761"/>
        <v/>
      </c>
      <c r="BR2359" t="str">
        <f t="shared" si="1762"/>
        <v/>
      </c>
      <c r="BS2359" t="str">
        <f t="shared" si="1763"/>
        <v/>
      </c>
      <c r="BT2359" t="str">
        <f t="shared" si="1764"/>
        <v/>
      </c>
    </row>
    <row r="2360" spans="20:72" x14ac:dyDescent="0.25">
      <c r="T2360" t="str">
        <f t="shared" si="1740"/>
        <v/>
      </c>
      <c r="U2360" t="str">
        <f t="shared" si="1741"/>
        <v/>
      </c>
      <c r="V2360" t="str">
        <f t="shared" si="1742"/>
        <v/>
      </c>
      <c r="W2360" t="str">
        <f>IF(TRIM(INDEX(connections!$A:$A,ROW()))="","",TRIM(INDEX(connections!$A:$A,ROW())))</f>
        <v/>
      </c>
      <c r="X2360" t="str">
        <f>IF($W2360="","",TRIM(INDEX(connections!$B:$B,ROW())))</f>
        <v/>
      </c>
      <c r="Y2360" t="str">
        <f t="shared" si="1743"/>
        <v/>
      </c>
      <c r="Z2360" t="str">
        <f t="shared" si="1744"/>
        <v/>
      </c>
      <c r="AA2360" t="str">
        <f t="shared" si="1745"/>
        <v/>
      </c>
      <c r="AB2360" t="str">
        <f t="shared" si="1746"/>
        <v/>
      </c>
      <c r="AC2360" t="str">
        <f t="shared" si="1747"/>
        <v/>
      </c>
      <c r="AD2360" t="str">
        <f t="shared" si="1748"/>
        <v/>
      </c>
      <c r="AE2360" t="str">
        <f t="shared" si="1749"/>
        <v/>
      </c>
      <c r="BF2360" t="str">
        <f t="shared" si="1750"/>
        <v/>
      </c>
      <c r="BG2360" t="str">
        <f t="shared" si="1751"/>
        <v/>
      </c>
      <c r="BH2360" t="str">
        <f t="shared" si="1752"/>
        <v/>
      </c>
      <c r="BI2360" t="str">
        <f t="shared" si="1753"/>
        <v/>
      </c>
      <c r="BJ2360" t="str">
        <f t="shared" si="1754"/>
        <v/>
      </c>
      <c r="BK2360" t="str">
        <f t="shared" si="1755"/>
        <v/>
      </c>
      <c r="BL2360" t="str">
        <f t="shared" si="1756"/>
        <v/>
      </c>
      <c r="BM2360" t="str">
        <f t="shared" si="1757"/>
        <v/>
      </c>
      <c r="BN2360" t="str">
        <f t="shared" si="1758"/>
        <v/>
      </c>
      <c r="BO2360" t="str">
        <f t="shared" si="1759"/>
        <v/>
      </c>
      <c r="BP2360" t="str">
        <f t="shared" si="1760"/>
        <v/>
      </c>
      <c r="BQ2360" t="str">
        <f t="shared" si="1761"/>
        <v/>
      </c>
      <c r="BR2360" t="str">
        <f t="shared" si="1762"/>
        <v/>
      </c>
      <c r="BS2360" t="str">
        <f t="shared" si="1763"/>
        <v/>
      </c>
      <c r="BT2360" t="str">
        <f t="shared" si="1764"/>
        <v/>
      </c>
    </row>
    <row r="2361" spans="20:72" x14ac:dyDescent="0.25">
      <c r="T2361" t="str">
        <f t="shared" si="1740"/>
        <v/>
      </c>
      <c r="U2361" t="str">
        <f t="shared" si="1741"/>
        <v/>
      </c>
      <c r="V2361" t="str">
        <f t="shared" si="1742"/>
        <v/>
      </c>
      <c r="W2361" t="str">
        <f>IF(TRIM(INDEX(connections!$A:$A,ROW()))="","",TRIM(INDEX(connections!$A:$A,ROW())))</f>
        <v/>
      </c>
      <c r="X2361" t="str">
        <f>IF($W2361="","",TRIM(INDEX(connections!$B:$B,ROW())))</f>
        <v/>
      </c>
      <c r="Y2361" t="str">
        <f t="shared" si="1743"/>
        <v/>
      </c>
      <c r="Z2361" t="str">
        <f t="shared" si="1744"/>
        <v/>
      </c>
      <c r="AA2361" t="str">
        <f t="shared" si="1745"/>
        <v/>
      </c>
      <c r="AB2361" t="str">
        <f t="shared" si="1746"/>
        <v/>
      </c>
      <c r="AC2361" t="str">
        <f t="shared" si="1747"/>
        <v/>
      </c>
      <c r="AD2361" t="str">
        <f t="shared" si="1748"/>
        <v/>
      </c>
      <c r="AE2361" t="str">
        <f t="shared" si="1749"/>
        <v/>
      </c>
      <c r="BF2361" t="str">
        <f t="shared" si="1750"/>
        <v/>
      </c>
      <c r="BG2361" t="str">
        <f t="shared" si="1751"/>
        <v/>
      </c>
      <c r="BH2361" t="str">
        <f t="shared" si="1752"/>
        <v/>
      </c>
      <c r="BI2361" t="str">
        <f t="shared" si="1753"/>
        <v/>
      </c>
      <c r="BJ2361" t="str">
        <f t="shared" si="1754"/>
        <v/>
      </c>
      <c r="BK2361" t="str">
        <f t="shared" si="1755"/>
        <v/>
      </c>
      <c r="BL2361" t="str">
        <f t="shared" si="1756"/>
        <v/>
      </c>
      <c r="BM2361" t="str">
        <f t="shared" si="1757"/>
        <v/>
      </c>
      <c r="BN2361" t="str">
        <f t="shared" si="1758"/>
        <v/>
      </c>
      <c r="BO2361" t="str">
        <f t="shared" si="1759"/>
        <v/>
      </c>
      <c r="BP2361" t="str">
        <f t="shared" si="1760"/>
        <v/>
      </c>
      <c r="BQ2361" t="str">
        <f t="shared" si="1761"/>
        <v/>
      </c>
      <c r="BR2361" t="str">
        <f t="shared" si="1762"/>
        <v/>
      </c>
      <c r="BS2361" t="str">
        <f t="shared" si="1763"/>
        <v/>
      </c>
      <c r="BT2361" t="str">
        <f t="shared" si="1764"/>
        <v/>
      </c>
    </row>
    <row r="2362" spans="20:72" x14ac:dyDescent="0.25">
      <c r="T2362" t="str">
        <f t="shared" si="1740"/>
        <v/>
      </c>
      <c r="U2362" t="str">
        <f t="shared" si="1741"/>
        <v/>
      </c>
      <c r="V2362" t="str">
        <f t="shared" si="1742"/>
        <v/>
      </c>
      <c r="W2362" t="str">
        <f>IF(TRIM(INDEX(connections!$A:$A,ROW()))="","",TRIM(INDEX(connections!$A:$A,ROW())))</f>
        <v/>
      </c>
      <c r="X2362" t="str">
        <f>IF($W2362="","",TRIM(INDEX(connections!$B:$B,ROW())))</f>
        <v/>
      </c>
      <c r="Y2362" t="str">
        <f t="shared" si="1743"/>
        <v/>
      </c>
      <c r="Z2362" t="str">
        <f t="shared" si="1744"/>
        <v/>
      </c>
      <c r="AA2362" t="str">
        <f t="shared" si="1745"/>
        <v/>
      </c>
      <c r="AB2362" t="str">
        <f t="shared" si="1746"/>
        <v/>
      </c>
      <c r="AC2362" t="str">
        <f t="shared" si="1747"/>
        <v/>
      </c>
      <c r="AD2362" t="str">
        <f t="shared" si="1748"/>
        <v/>
      </c>
      <c r="AE2362" t="str">
        <f t="shared" si="1749"/>
        <v/>
      </c>
      <c r="BF2362" t="str">
        <f t="shared" si="1750"/>
        <v/>
      </c>
      <c r="BG2362" t="str">
        <f t="shared" si="1751"/>
        <v/>
      </c>
      <c r="BH2362" t="str">
        <f t="shared" si="1752"/>
        <v/>
      </c>
      <c r="BI2362" t="str">
        <f t="shared" si="1753"/>
        <v/>
      </c>
      <c r="BJ2362" t="str">
        <f t="shared" si="1754"/>
        <v/>
      </c>
      <c r="BK2362" t="str">
        <f t="shared" si="1755"/>
        <v/>
      </c>
      <c r="BL2362" t="str">
        <f t="shared" si="1756"/>
        <v/>
      </c>
      <c r="BM2362" t="str">
        <f t="shared" si="1757"/>
        <v/>
      </c>
      <c r="BN2362" t="str">
        <f t="shared" si="1758"/>
        <v/>
      </c>
      <c r="BO2362" t="str">
        <f t="shared" si="1759"/>
        <v/>
      </c>
      <c r="BP2362" t="str">
        <f t="shared" si="1760"/>
        <v/>
      </c>
      <c r="BQ2362" t="str">
        <f t="shared" si="1761"/>
        <v/>
      </c>
      <c r="BR2362" t="str">
        <f t="shared" si="1762"/>
        <v/>
      </c>
      <c r="BS2362" t="str">
        <f t="shared" si="1763"/>
        <v/>
      </c>
      <c r="BT2362" t="str">
        <f t="shared" si="1764"/>
        <v/>
      </c>
    </row>
    <row r="2363" spans="20:72" x14ac:dyDescent="0.25">
      <c r="T2363" t="str">
        <f t="shared" si="1740"/>
        <v/>
      </c>
      <c r="U2363" t="str">
        <f t="shared" si="1741"/>
        <v/>
      </c>
      <c r="V2363" t="str">
        <f t="shared" si="1742"/>
        <v/>
      </c>
      <c r="W2363" t="str">
        <f>IF(TRIM(INDEX(connections!$A:$A,ROW()))="","",TRIM(INDEX(connections!$A:$A,ROW())))</f>
        <v/>
      </c>
      <c r="X2363" t="str">
        <f>IF($W2363="","",TRIM(INDEX(connections!$B:$B,ROW())))</f>
        <v/>
      </c>
      <c r="Y2363" t="str">
        <f t="shared" si="1743"/>
        <v/>
      </c>
      <c r="Z2363" t="str">
        <f t="shared" si="1744"/>
        <v/>
      </c>
      <c r="AA2363" t="str">
        <f t="shared" si="1745"/>
        <v/>
      </c>
      <c r="AB2363" t="str">
        <f t="shared" si="1746"/>
        <v/>
      </c>
      <c r="AC2363" t="str">
        <f t="shared" si="1747"/>
        <v/>
      </c>
      <c r="AD2363" t="str">
        <f t="shared" si="1748"/>
        <v/>
      </c>
      <c r="AE2363" t="str">
        <f t="shared" si="1749"/>
        <v/>
      </c>
      <c r="BF2363" t="str">
        <f t="shared" si="1750"/>
        <v/>
      </c>
      <c r="BG2363" t="str">
        <f t="shared" si="1751"/>
        <v/>
      </c>
      <c r="BH2363" t="str">
        <f t="shared" si="1752"/>
        <v/>
      </c>
      <c r="BI2363" t="str">
        <f t="shared" si="1753"/>
        <v/>
      </c>
      <c r="BJ2363" t="str">
        <f t="shared" si="1754"/>
        <v/>
      </c>
      <c r="BK2363" t="str">
        <f t="shared" si="1755"/>
        <v/>
      </c>
      <c r="BL2363" t="str">
        <f t="shared" si="1756"/>
        <v/>
      </c>
      <c r="BM2363" t="str">
        <f t="shared" si="1757"/>
        <v/>
      </c>
      <c r="BN2363" t="str">
        <f t="shared" si="1758"/>
        <v/>
      </c>
      <c r="BO2363" t="str">
        <f t="shared" si="1759"/>
        <v/>
      </c>
      <c r="BP2363" t="str">
        <f t="shared" si="1760"/>
        <v/>
      </c>
      <c r="BQ2363" t="str">
        <f t="shared" si="1761"/>
        <v/>
      </c>
      <c r="BR2363" t="str">
        <f t="shared" si="1762"/>
        <v/>
      </c>
      <c r="BS2363" t="str">
        <f t="shared" si="1763"/>
        <v/>
      </c>
      <c r="BT2363" t="str">
        <f t="shared" si="1764"/>
        <v/>
      </c>
    </row>
    <row r="2364" spans="20:72" x14ac:dyDescent="0.25">
      <c r="T2364" t="str">
        <f t="shared" si="1740"/>
        <v/>
      </c>
      <c r="U2364" t="str">
        <f t="shared" si="1741"/>
        <v/>
      </c>
      <c r="V2364" t="str">
        <f t="shared" si="1742"/>
        <v/>
      </c>
      <c r="W2364" t="str">
        <f>IF(TRIM(INDEX(connections!$A:$A,ROW()))="","",TRIM(INDEX(connections!$A:$A,ROW())))</f>
        <v/>
      </c>
      <c r="X2364" t="str">
        <f>IF($W2364="","",TRIM(INDEX(connections!$B:$B,ROW())))</f>
        <v/>
      </c>
      <c r="Y2364" t="str">
        <f t="shared" si="1743"/>
        <v/>
      </c>
      <c r="Z2364" t="str">
        <f t="shared" si="1744"/>
        <v/>
      </c>
      <c r="AA2364" t="str">
        <f t="shared" si="1745"/>
        <v/>
      </c>
      <c r="AB2364" t="str">
        <f t="shared" si="1746"/>
        <v/>
      </c>
      <c r="AC2364" t="str">
        <f t="shared" si="1747"/>
        <v/>
      </c>
      <c r="AD2364" t="str">
        <f t="shared" si="1748"/>
        <v/>
      </c>
      <c r="AE2364" t="str">
        <f t="shared" si="1749"/>
        <v/>
      </c>
      <c r="BF2364" t="str">
        <f t="shared" si="1750"/>
        <v/>
      </c>
      <c r="BG2364" t="str">
        <f t="shared" si="1751"/>
        <v/>
      </c>
      <c r="BH2364" t="str">
        <f t="shared" si="1752"/>
        <v/>
      </c>
      <c r="BI2364" t="str">
        <f t="shared" si="1753"/>
        <v/>
      </c>
      <c r="BJ2364" t="str">
        <f t="shared" si="1754"/>
        <v/>
      </c>
      <c r="BK2364" t="str">
        <f t="shared" si="1755"/>
        <v/>
      </c>
      <c r="BL2364" t="str">
        <f t="shared" si="1756"/>
        <v/>
      </c>
      <c r="BM2364" t="str">
        <f t="shared" si="1757"/>
        <v/>
      </c>
      <c r="BN2364" t="str">
        <f t="shared" si="1758"/>
        <v/>
      </c>
      <c r="BO2364" t="str">
        <f t="shared" si="1759"/>
        <v/>
      </c>
      <c r="BP2364" t="str">
        <f t="shared" si="1760"/>
        <v/>
      </c>
      <c r="BQ2364" t="str">
        <f t="shared" si="1761"/>
        <v/>
      </c>
      <c r="BR2364" t="str">
        <f t="shared" si="1762"/>
        <v/>
      </c>
      <c r="BS2364" t="str">
        <f t="shared" si="1763"/>
        <v/>
      </c>
      <c r="BT2364" t="str">
        <f t="shared" si="1764"/>
        <v/>
      </c>
    </row>
    <row r="2365" spans="20:72" x14ac:dyDescent="0.25">
      <c r="T2365" t="str">
        <f t="shared" si="1740"/>
        <v/>
      </c>
      <c r="U2365" t="str">
        <f t="shared" si="1741"/>
        <v/>
      </c>
      <c r="V2365" t="str">
        <f t="shared" si="1742"/>
        <v/>
      </c>
      <c r="W2365" t="str">
        <f>IF(TRIM(INDEX(connections!$A:$A,ROW()))="","",TRIM(INDEX(connections!$A:$A,ROW())))</f>
        <v/>
      </c>
      <c r="X2365" t="str">
        <f>IF($W2365="","",TRIM(INDEX(connections!$B:$B,ROW())))</f>
        <v/>
      </c>
      <c r="Y2365" t="str">
        <f t="shared" si="1743"/>
        <v/>
      </c>
      <c r="Z2365" t="str">
        <f t="shared" si="1744"/>
        <v/>
      </c>
      <c r="AA2365" t="str">
        <f t="shared" si="1745"/>
        <v/>
      </c>
      <c r="AB2365" t="str">
        <f t="shared" si="1746"/>
        <v/>
      </c>
      <c r="AC2365" t="str">
        <f t="shared" si="1747"/>
        <v/>
      </c>
      <c r="AD2365" t="str">
        <f t="shared" si="1748"/>
        <v/>
      </c>
      <c r="AE2365" t="str">
        <f t="shared" si="1749"/>
        <v/>
      </c>
      <c r="BF2365" t="str">
        <f t="shared" si="1750"/>
        <v/>
      </c>
      <c r="BG2365" t="str">
        <f t="shared" si="1751"/>
        <v/>
      </c>
      <c r="BH2365" t="str">
        <f t="shared" si="1752"/>
        <v/>
      </c>
      <c r="BI2365" t="str">
        <f t="shared" si="1753"/>
        <v/>
      </c>
      <c r="BJ2365" t="str">
        <f t="shared" si="1754"/>
        <v/>
      </c>
      <c r="BK2365" t="str">
        <f t="shared" si="1755"/>
        <v/>
      </c>
      <c r="BL2365" t="str">
        <f t="shared" si="1756"/>
        <v/>
      </c>
      <c r="BM2365" t="str">
        <f t="shared" si="1757"/>
        <v/>
      </c>
      <c r="BN2365" t="str">
        <f t="shared" si="1758"/>
        <v/>
      </c>
      <c r="BO2365" t="str">
        <f t="shared" si="1759"/>
        <v/>
      </c>
      <c r="BP2365" t="str">
        <f t="shared" si="1760"/>
        <v/>
      </c>
      <c r="BQ2365" t="str">
        <f t="shared" si="1761"/>
        <v/>
      </c>
      <c r="BR2365" t="str">
        <f t="shared" si="1762"/>
        <v/>
      </c>
      <c r="BS2365" t="str">
        <f t="shared" si="1763"/>
        <v/>
      </c>
      <c r="BT2365" t="str">
        <f t="shared" si="1764"/>
        <v/>
      </c>
    </row>
    <row r="2366" spans="20:72" x14ac:dyDescent="0.25">
      <c r="T2366" t="str">
        <f t="shared" si="1740"/>
        <v/>
      </c>
      <c r="U2366" t="str">
        <f t="shared" si="1741"/>
        <v/>
      </c>
      <c r="V2366" t="str">
        <f t="shared" si="1742"/>
        <v/>
      </c>
      <c r="W2366" t="str">
        <f>IF(TRIM(INDEX(connections!$A:$A,ROW()))="","",TRIM(INDEX(connections!$A:$A,ROW())))</f>
        <v/>
      </c>
      <c r="X2366" t="str">
        <f>IF($W2366="","",TRIM(INDEX(connections!$B:$B,ROW())))</f>
        <v/>
      </c>
      <c r="Y2366" t="str">
        <f t="shared" si="1743"/>
        <v/>
      </c>
      <c r="Z2366" t="str">
        <f t="shared" si="1744"/>
        <v/>
      </c>
      <c r="AA2366" t="str">
        <f t="shared" si="1745"/>
        <v/>
      </c>
      <c r="AB2366" t="str">
        <f t="shared" si="1746"/>
        <v/>
      </c>
      <c r="AC2366" t="str">
        <f t="shared" si="1747"/>
        <v/>
      </c>
      <c r="AD2366" t="str">
        <f t="shared" si="1748"/>
        <v/>
      </c>
      <c r="AE2366" t="str">
        <f t="shared" si="1749"/>
        <v/>
      </c>
      <c r="BF2366" t="str">
        <f t="shared" si="1750"/>
        <v/>
      </c>
      <c r="BG2366" t="str">
        <f t="shared" si="1751"/>
        <v/>
      </c>
      <c r="BH2366" t="str">
        <f t="shared" si="1752"/>
        <v/>
      </c>
      <c r="BI2366" t="str">
        <f t="shared" si="1753"/>
        <v/>
      </c>
      <c r="BJ2366" t="str">
        <f t="shared" si="1754"/>
        <v/>
      </c>
      <c r="BK2366" t="str">
        <f t="shared" si="1755"/>
        <v/>
      </c>
      <c r="BL2366" t="str">
        <f t="shared" si="1756"/>
        <v/>
      </c>
      <c r="BM2366" t="str">
        <f t="shared" si="1757"/>
        <v/>
      </c>
      <c r="BN2366" t="str">
        <f t="shared" si="1758"/>
        <v/>
      </c>
      <c r="BO2366" t="str">
        <f t="shared" si="1759"/>
        <v/>
      </c>
      <c r="BP2366" t="str">
        <f t="shared" si="1760"/>
        <v/>
      </c>
      <c r="BQ2366" t="str">
        <f t="shared" si="1761"/>
        <v/>
      </c>
      <c r="BR2366" t="str">
        <f t="shared" si="1762"/>
        <v/>
      </c>
      <c r="BS2366" t="str">
        <f t="shared" si="1763"/>
        <v/>
      </c>
      <c r="BT2366" t="str">
        <f t="shared" si="1764"/>
        <v/>
      </c>
    </row>
    <row r="2367" spans="20:72" x14ac:dyDescent="0.25">
      <c r="T2367" t="str">
        <f t="shared" si="1740"/>
        <v/>
      </c>
      <c r="U2367" t="str">
        <f t="shared" si="1741"/>
        <v/>
      </c>
      <c r="V2367" t="str">
        <f t="shared" si="1742"/>
        <v/>
      </c>
      <c r="W2367" t="str">
        <f>IF(TRIM(INDEX(connections!$A:$A,ROW()))="","",TRIM(INDEX(connections!$A:$A,ROW())))</f>
        <v/>
      </c>
      <c r="X2367" t="str">
        <f>IF($W2367="","",TRIM(INDEX(connections!$B:$B,ROW())))</f>
        <v/>
      </c>
      <c r="Y2367" t="str">
        <f t="shared" si="1743"/>
        <v/>
      </c>
      <c r="Z2367" t="str">
        <f t="shared" si="1744"/>
        <v/>
      </c>
      <c r="AA2367" t="str">
        <f t="shared" si="1745"/>
        <v/>
      </c>
      <c r="AB2367" t="str">
        <f t="shared" si="1746"/>
        <v/>
      </c>
      <c r="AC2367" t="str">
        <f t="shared" si="1747"/>
        <v/>
      </c>
      <c r="AD2367" t="str">
        <f t="shared" si="1748"/>
        <v/>
      </c>
      <c r="AE2367" t="str">
        <f t="shared" si="1749"/>
        <v/>
      </c>
      <c r="BF2367" t="str">
        <f t="shared" si="1750"/>
        <v/>
      </c>
      <c r="BG2367" t="str">
        <f t="shared" si="1751"/>
        <v/>
      </c>
      <c r="BH2367" t="str">
        <f t="shared" si="1752"/>
        <v/>
      </c>
      <c r="BI2367" t="str">
        <f t="shared" si="1753"/>
        <v/>
      </c>
      <c r="BJ2367" t="str">
        <f t="shared" si="1754"/>
        <v/>
      </c>
      <c r="BK2367" t="str">
        <f t="shared" si="1755"/>
        <v/>
      </c>
      <c r="BL2367" t="str">
        <f t="shared" si="1756"/>
        <v/>
      </c>
      <c r="BM2367" t="str">
        <f t="shared" si="1757"/>
        <v/>
      </c>
      <c r="BN2367" t="str">
        <f t="shared" si="1758"/>
        <v/>
      </c>
      <c r="BO2367" t="str">
        <f t="shared" si="1759"/>
        <v/>
      </c>
      <c r="BP2367" t="str">
        <f t="shared" si="1760"/>
        <v/>
      </c>
      <c r="BQ2367" t="str">
        <f t="shared" si="1761"/>
        <v/>
      </c>
      <c r="BR2367" t="str">
        <f t="shared" si="1762"/>
        <v/>
      </c>
      <c r="BS2367" t="str">
        <f t="shared" si="1763"/>
        <v/>
      </c>
      <c r="BT2367" t="str">
        <f t="shared" si="1764"/>
        <v/>
      </c>
    </row>
    <row r="2368" spans="20:72" x14ac:dyDescent="0.25">
      <c r="T2368" t="str">
        <f t="shared" si="1740"/>
        <v/>
      </c>
      <c r="U2368" t="str">
        <f t="shared" si="1741"/>
        <v/>
      </c>
      <c r="V2368" t="str">
        <f t="shared" si="1742"/>
        <v/>
      </c>
      <c r="W2368" t="str">
        <f>IF(TRIM(INDEX(connections!$A:$A,ROW()))="","",TRIM(INDEX(connections!$A:$A,ROW())))</f>
        <v/>
      </c>
      <c r="X2368" t="str">
        <f>IF($W2368="","",TRIM(INDEX(connections!$B:$B,ROW())))</f>
        <v/>
      </c>
      <c r="Y2368" t="str">
        <f t="shared" si="1743"/>
        <v/>
      </c>
      <c r="Z2368" t="str">
        <f t="shared" si="1744"/>
        <v/>
      </c>
      <c r="AA2368" t="str">
        <f t="shared" si="1745"/>
        <v/>
      </c>
      <c r="AB2368" t="str">
        <f t="shared" si="1746"/>
        <v/>
      </c>
      <c r="AC2368" t="str">
        <f t="shared" si="1747"/>
        <v/>
      </c>
      <c r="AD2368" t="str">
        <f t="shared" si="1748"/>
        <v/>
      </c>
      <c r="AE2368" t="str">
        <f t="shared" si="1749"/>
        <v/>
      </c>
      <c r="BF2368" t="str">
        <f t="shared" si="1750"/>
        <v/>
      </c>
      <c r="BG2368" t="str">
        <f t="shared" si="1751"/>
        <v/>
      </c>
      <c r="BH2368" t="str">
        <f t="shared" si="1752"/>
        <v/>
      </c>
      <c r="BI2368" t="str">
        <f t="shared" si="1753"/>
        <v/>
      </c>
      <c r="BJ2368" t="str">
        <f t="shared" si="1754"/>
        <v/>
      </c>
      <c r="BK2368" t="str">
        <f t="shared" si="1755"/>
        <v/>
      </c>
      <c r="BL2368" t="str">
        <f t="shared" si="1756"/>
        <v/>
      </c>
      <c r="BM2368" t="str">
        <f t="shared" si="1757"/>
        <v/>
      </c>
      <c r="BN2368" t="str">
        <f t="shared" si="1758"/>
        <v/>
      </c>
      <c r="BO2368" t="str">
        <f t="shared" si="1759"/>
        <v/>
      </c>
      <c r="BP2368" t="str">
        <f t="shared" si="1760"/>
        <v/>
      </c>
      <c r="BQ2368" t="str">
        <f t="shared" si="1761"/>
        <v/>
      </c>
      <c r="BR2368" t="str">
        <f t="shared" si="1762"/>
        <v/>
      </c>
      <c r="BS2368" t="str">
        <f t="shared" si="1763"/>
        <v/>
      </c>
      <c r="BT2368" t="str">
        <f t="shared" si="1764"/>
        <v/>
      </c>
    </row>
    <row r="2369" spans="20:72" x14ac:dyDescent="0.25">
      <c r="T2369" t="str">
        <f t="shared" si="1740"/>
        <v/>
      </c>
      <c r="U2369" t="str">
        <f t="shared" si="1741"/>
        <v/>
      </c>
      <c r="V2369" t="str">
        <f t="shared" si="1742"/>
        <v/>
      </c>
      <c r="W2369" t="str">
        <f>IF(TRIM(INDEX(connections!$A:$A,ROW()))="","",TRIM(INDEX(connections!$A:$A,ROW())))</f>
        <v/>
      </c>
      <c r="X2369" t="str">
        <f>IF($W2369="","",TRIM(INDEX(connections!$B:$B,ROW())))</f>
        <v/>
      </c>
      <c r="Y2369" t="str">
        <f t="shared" si="1743"/>
        <v/>
      </c>
      <c r="Z2369" t="str">
        <f t="shared" si="1744"/>
        <v/>
      </c>
      <c r="AA2369" t="str">
        <f t="shared" si="1745"/>
        <v/>
      </c>
      <c r="AB2369" t="str">
        <f t="shared" si="1746"/>
        <v/>
      </c>
      <c r="AC2369" t="str">
        <f t="shared" si="1747"/>
        <v/>
      </c>
      <c r="AD2369" t="str">
        <f t="shared" si="1748"/>
        <v/>
      </c>
      <c r="AE2369" t="str">
        <f t="shared" si="1749"/>
        <v/>
      </c>
      <c r="BF2369" t="str">
        <f t="shared" si="1750"/>
        <v/>
      </c>
      <c r="BG2369" t="str">
        <f t="shared" si="1751"/>
        <v/>
      </c>
      <c r="BH2369" t="str">
        <f t="shared" si="1752"/>
        <v/>
      </c>
      <c r="BI2369" t="str">
        <f t="shared" si="1753"/>
        <v/>
      </c>
      <c r="BJ2369" t="str">
        <f t="shared" si="1754"/>
        <v/>
      </c>
      <c r="BK2369" t="str">
        <f t="shared" si="1755"/>
        <v/>
      </c>
      <c r="BL2369" t="str">
        <f t="shared" si="1756"/>
        <v/>
      </c>
      <c r="BM2369" t="str">
        <f t="shared" si="1757"/>
        <v/>
      </c>
      <c r="BN2369" t="str">
        <f t="shared" si="1758"/>
        <v/>
      </c>
      <c r="BO2369" t="str">
        <f t="shared" si="1759"/>
        <v/>
      </c>
      <c r="BP2369" t="str">
        <f t="shared" si="1760"/>
        <v/>
      </c>
      <c r="BQ2369" t="str">
        <f t="shared" si="1761"/>
        <v/>
      </c>
      <c r="BR2369" t="str">
        <f t="shared" si="1762"/>
        <v/>
      </c>
      <c r="BS2369" t="str">
        <f t="shared" si="1763"/>
        <v/>
      </c>
      <c r="BT2369" t="str">
        <f t="shared" si="1764"/>
        <v/>
      </c>
    </row>
    <row r="2370" spans="20:72" x14ac:dyDescent="0.25">
      <c r="T2370" t="str">
        <f t="shared" ref="T2370:T2433" si="1765">IF($Y2370="","",INDEX($B$2:$B$1500,$Y2370))</f>
        <v/>
      </c>
      <c r="U2370" t="str">
        <f t="shared" ref="U2370:U2433" si="1766">IF($Z2370="","",INDEX($B$2:$B$1500,$Z2370))</f>
        <v/>
      </c>
      <c r="V2370" t="str">
        <f t="shared" ref="V2370:V2433" si="1767">IF(OR($T2370="",$U2370=""),"",$U2370-$T2370)</f>
        <v/>
      </c>
      <c r="W2370" t="str">
        <f>IF(TRIM(INDEX(connections!$A:$A,ROW()))="","",TRIM(INDEX(connections!$A:$A,ROW())))</f>
        <v/>
      </c>
      <c r="X2370" t="str">
        <f>IF($W2370="","",TRIM(INDEX(connections!$B:$B,ROW())))</f>
        <v/>
      </c>
      <c r="Y2370" t="str">
        <f t="shared" ref="Y2370:Y2433" si="1768">IF($W2370="","",IFERROR(MATCH($W2370,$A$2:$A$1500,0),""))</f>
        <v/>
      </c>
      <c r="Z2370" t="str">
        <f t="shared" ref="Z2370:Z2433" si="1769">IF($X2370="","",IFERROR(MATCH($X2370,$A$2:$A$1500,0),""))</f>
        <v/>
      </c>
      <c r="AA2370" t="str">
        <f t="shared" ref="AA2370:AA2433" si="1770">IF($Y2370="","",INDEX($P$2:$P$1500,$Y2370))</f>
        <v/>
      </c>
      <c r="AB2370" t="str">
        <f t="shared" ref="AB2370:AB2433" si="1771">IF($Z2370="","",INDEX($P$2:$P$1500,$Z2370))</f>
        <v/>
      </c>
      <c r="AC2370" t="str">
        <f t="shared" ref="AC2370:AC2433" si="1772">IF(AND($AA2370="Yes",$AB2370="Yes"),1,"")</f>
        <v/>
      </c>
      <c r="AD2370" t="str">
        <f t="shared" ref="AD2370:AD2433" si="1773">IF(OR($Y2370="",$Z2370=""),"",IF(INDEX($C$2:$C$1500,$Y2370)=INDEX($C$2:$C$1500,$Z2370),0,1))</f>
        <v/>
      </c>
      <c r="AE2370" t="str">
        <f t="shared" ref="AE2370:AE2433" si="1774">IF($AC2370&lt;&gt;1,"",IF(AND(INDEX($AG$2:$AG$1500,$Y2370)=1,INDEX($AG$2:$AG$1500,$Z2370)=1),1,""))</f>
        <v/>
      </c>
      <c r="BF2370" t="str">
        <f t="shared" ref="BF2370:BF2433" si="1775">IF($Z2370="","",INDEX($AO$2:$AO$1500,$Z2370))</f>
        <v/>
      </c>
      <c r="BG2370" t="str">
        <f t="shared" ref="BG2370:BG2433" si="1776">IF($Z2370="","",INDEX($AP$2:$AP$1500,$Z2370))</f>
        <v/>
      </c>
      <c r="BH2370" t="str">
        <f t="shared" ref="BH2370:BH2433" si="1777">IF($Z2370="","",INDEX($AQ$2:$AQ$1500,$Z2370))</f>
        <v/>
      </c>
      <c r="BI2370" t="str">
        <f t="shared" ref="BI2370:BI2433" si="1778">IF($Z2370="","",INDEX($AR$2:$AR$1500,$Z2370))</f>
        <v/>
      </c>
      <c r="BJ2370" t="str">
        <f t="shared" ref="BJ2370:BJ2433" si="1779">IF($Z2370="","",INDEX($AS$2:$AS$1500,$Z2370))</f>
        <v/>
      </c>
      <c r="BK2370" t="str">
        <f t="shared" ref="BK2370:BK2433" si="1780">IF($Z2370="","",INDEX($AT$2:$AT$1500,$Z2370))</f>
        <v/>
      </c>
      <c r="BL2370" t="str">
        <f t="shared" ref="BL2370:BL2433" si="1781">IF($Z2370="","",INDEX($AU$2:$AU$1500,$Z2370))</f>
        <v/>
      </c>
      <c r="BM2370" t="str">
        <f t="shared" ref="BM2370:BM2433" si="1782">IF($Z2370="","",INDEX($AV$2:$AV$1500,$Z2370))</f>
        <v/>
      </c>
      <c r="BN2370" t="str">
        <f t="shared" ref="BN2370:BN2433" si="1783">IF($Z2370="","",INDEX($AW$2:$AW$1500,$Z2370))</f>
        <v/>
      </c>
      <c r="BO2370" t="str">
        <f t="shared" ref="BO2370:BO2433" si="1784">IF($Z2370="","",INDEX($AX$2:$AX$1500,$Z2370))</f>
        <v/>
      </c>
      <c r="BP2370" t="str">
        <f t="shared" ref="BP2370:BP2433" si="1785">IF($Z2370="","",INDEX($AY$2:$AY$1500,$Z2370))</f>
        <v/>
      </c>
      <c r="BQ2370" t="str">
        <f t="shared" ref="BQ2370:BQ2433" si="1786">IF($Z2370="","",INDEX($AZ$2:$AZ$1500,$Z2370))</f>
        <v/>
      </c>
      <c r="BR2370" t="str">
        <f t="shared" ref="BR2370:BR2433" si="1787">IF($Z2370="","",INDEX($BA$2:$BA$1500,$Z2370))</f>
        <v/>
      </c>
      <c r="BS2370" t="str">
        <f t="shared" ref="BS2370:BS2433" si="1788">IF($Z2370="","",INDEX($BB$2:$BB$1500,$Z2370))</f>
        <v/>
      </c>
      <c r="BT2370" t="str">
        <f t="shared" ref="BT2370:BT2433" si="1789">IF($Z2370="","",INDEX($BC$2:$BC$1500,$Z2370))</f>
        <v/>
      </c>
    </row>
    <row r="2371" spans="20:72" x14ac:dyDescent="0.25">
      <c r="T2371" t="str">
        <f t="shared" si="1765"/>
        <v/>
      </c>
      <c r="U2371" t="str">
        <f t="shared" si="1766"/>
        <v/>
      </c>
      <c r="V2371" t="str">
        <f t="shared" si="1767"/>
        <v/>
      </c>
      <c r="W2371" t="str">
        <f>IF(TRIM(INDEX(connections!$A:$A,ROW()))="","",TRIM(INDEX(connections!$A:$A,ROW())))</f>
        <v/>
      </c>
      <c r="X2371" t="str">
        <f>IF($W2371="","",TRIM(INDEX(connections!$B:$B,ROW())))</f>
        <v/>
      </c>
      <c r="Y2371" t="str">
        <f t="shared" si="1768"/>
        <v/>
      </c>
      <c r="Z2371" t="str">
        <f t="shared" si="1769"/>
        <v/>
      </c>
      <c r="AA2371" t="str">
        <f t="shared" si="1770"/>
        <v/>
      </c>
      <c r="AB2371" t="str">
        <f t="shared" si="1771"/>
        <v/>
      </c>
      <c r="AC2371" t="str">
        <f t="shared" si="1772"/>
        <v/>
      </c>
      <c r="AD2371" t="str">
        <f t="shared" si="1773"/>
        <v/>
      </c>
      <c r="AE2371" t="str">
        <f t="shared" si="1774"/>
        <v/>
      </c>
      <c r="BF2371" t="str">
        <f t="shared" si="1775"/>
        <v/>
      </c>
      <c r="BG2371" t="str">
        <f t="shared" si="1776"/>
        <v/>
      </c>
      <c r="BH2371" t="str">
        <f t="shared" si="1777"/>
        <v/>
      </c>
      <c r="BI2371" t="str">
        <f t="shared" si="1778"/>
        <v/>
      </c>
      <c r="BJ2371" t="str">
        <f t="shared" si="1779"/>
        <v/>
      </c>
      <c r="BK2371" t="str">
        <f t="shared" si="1780"/>
        <v/>
      </c>
      <c r="BL2371" t="str">
        <f t="shared" si="1781"/>
        <v/>
      </c>
      <c r="BM2371" t="str">
        <f t="shared" si="1782"/>
        <v/>
      </c>
      <c r="BN2371" t="str">
        <f t="shared" si="1783"/>
        <v/>
      </c>
      <c r="BO2371" t="str">
        <f t="shared" si="1784"/>
        <v/>
      </c>
      <c r="BP2371" t="str">
        <f t="shared" si="1785"/>
        <v/>
      </c>
      <c r="BQ2371" t="str">
        <f t="shared" si="1786"/>
        <v/>
      </c>
      <c r="BR2371" t="str">
        <f t="shared" si="1787"/>
        <v/>
      </c>
      <c r="BS2371" t="str">
        <f t="shared" si="1788"/>
        <v/>
      </c>
      <c r="BT2371" t="str">
        <f t="shared" si="1789"/>
        <v/>
      </c>
    </row>
    <row r="2372" spans="20:72" x14ac:dyDescent="0.25">
      <c r="T2372" t="str">
        <f t="shared" si="1765"/>
        <v/>
      </c>
      <c r="U2372" t="str">
        <f t="shared" si="1766"/>
        <v/>
      </c>
      <c r="V2372" t="str">
        <f t="shared" si="1767"/>
        <v/>
      </c>
      <c r="W2372" t="str">
        <f>IF(TRIM(INDEX(connections!$A:$A,ROW()))="","",TRIM(INDEX(connections!$A:$A,ROW())))</f>
        <v/>
      </c>
      <c r="X2372" t="str">
        <f>IF($W2372="","",TRIM(INDEX(connections!$B:$B,ROW())))</f>
        <v/>
      </c>
      <c r="Y2372" t="str">
        <f t="shared" si="1768"/>
        <v/>
      </c>
      <c r="Z2372" t="str">
        <f t="shared" si="1769"/>
        <v/>
      </c>
      <c r="AA2372" t="str">
        <f t="shared" si="1770"/>
        <v/>
      </c>
      <c r="AB2372" t="str">
        <f t="shared" si="1771"/>
        <v/>
      </c>
      <c r="AC2372" t="str">
        <f t="shared" si="1772"/>
        <v/>
      </c>
      <c r="AD2372" t="str">
        <f t="shared" si="1773"/>
        <v/>
      </c>
      <c r="AE2372" t="str">
        <f t="shared" si="1774"/>
        <v/>
      </c>
      <c r="BF2372" t="str">
        <f t="shared" si="1775"/>
        <v/>
      </c>
      <c r="BG2372" t="str">
        <f t="shared" si="1776"/>
        <v/>
      </c>
      <c r="BH2372" t="str">
        <f t="shared" si="1777"/>
        <v/>
      </c>
      <c r="BI2372" t="str">
        <f t="shared" si="1778"/>
        <v/>
      </c>
      <c r="BJ2372" t="str">
        <f t="shared" si="1779"/>
        <v/>
      </c>
      <c r="BK2372" t="str">
        <f t="shared" si="1780"/>
        <v/>
      </c>
      <c r="BL2372" t="str">
        <f t="shared" si="1781"/>
        <v/>
      </c>
      <c r="BM2372" t="str">
        <f t="shared" si="1782"/>
        <v/>
      </c>
      <c r="BN2372" t="str">
        <f t="shared" si="1783"/>
        <v/>
      </c>
      <c r="BO2372" t="str">
        <f t="shared" si="1784"/>
        <v/>
      </c>
      <c r="BP2372" t="str">
        <f t="shared" si="1785"/>
        <v/>
      </c>
      <c r="BQ2372" t="str">
        <f t="shared" si="1786"/>
        <v/>
      </c>
      <c r="BR2372" t="str">
        <f t="shared" si="1787"/>
        <v/>
      </c>
      <c r="BS2372" t="str">
        <f t="shared" si="1788"/>
        <v/>
      </c>
      <c r="BT2372" t="str">
        <f t="shared" si="1789"/>
        <v/>
      </c>
    </row>
    <row r="2373" spans="20:72" x14ac:dyDescent="0.25">
      <c r="T2373" t="str">
        <f t="shared" si="1765"/>
        <v/>
      </c>
      <c r="U2373" t="str">
        <f t="shared" si="1766"/>
        <v/>
      </c>
      <c r="V2373" t="str">
        <f t="shared" si="1767"/>
        <v/>
      </c>
      <c r="W2373" t="str">
        <f>IF(TRIM(INDEX(connections!$A:$A,ROW()))="","",TRIM(INDEX(connections!$A:$A,ROW())))</f>
        <v/>
      </c>
      <c r="X2373" t="str">
        <f>IF($W2373="","",TRIM(INDEX(connections!$B:$B,ROW())))</f>
        <v/>
      </c>
      <c r="Y2373" t="str">
        <f t="shared" si="1768"/>
        <v/>
      </c>
      <c r="Z2373" t="str">
        <f t="shared" si="1769"/>
        <v/>
      </c>
      <c r="AA2373" t="str">
        <f t="shared" si="1770"/>
        <v/>
      </c>
      <c r="AB2373" t="str">
        <f t="shared" si="1771"/>
        <v/>
      </c>
      <c r="AC2373" t="str">
        <f t="shared" si="1772"/>
        <v/>
      </c>
      <c r="AD2373" t="str">
        <f t="shared" si="1773"/>
        <v/>
      </c>
      <c r="AE2373" t="str">
        <f t="shared" si="1774"/>
        <v/>
      </c>
      <c r="BF2373" t="str">
        <f t="shared" si="1775"/>
        <v/>
      </c>
      <c r="BG2373" t="str">
        <f t="shared" si="1776"/>
        <v/>
      </c>
      <c r="BH2373" t="str">
        <f t="shared" si="1777"/>
        <v/>
      </c>
      <c r="BI2373" t="str">
        <f t="shared" si="1778"/>
        <v/>
      </c>
      <c r="BJ2373" t="str">
        <f t="shared" si="1779"/>
        <v/>
      </c>
      <c r="BK2373" t="str">
        <f t="shared" si="1780"/>
        <v/>
      </c>
      <c r="BL2373" t="str">
        <f t="shared" si="1781"/>
        <v/>
      </c>
      <c r="BM2373" t="str">
        <f t="shared" si="1782"/>
        <v/>
      </c>
      <c r="BN2373" t="str">
        <f t="shared" si="1783"/>
        <v/>
      </c>
      <c r="BO2373" t="str">
        <f t="shared" si="1784"/>
        <v/>
      </c>
      <c r="BP2373" t="str">
        <f t="shared" si="1785"/>
        <v/>
      </c>
      <c r="BQ2373" t="str">
        <f t="shared" si="1786"/>
        <v/>
      </c>
      <c r="BR2373" t="str">
        <f t="shared" si="1787"/>
        <v/>
      </c>
      <c r="BS2373" t="str">
        <f t="shared" si="1788"/>
        <v/>
      </c>
      <c r="BT2373" t="str">
        <f t="shared" si="1789"/>
        <v/>
      </c>
    </row>
    <row r="2374" spans="20:72" x14ac:dyDescent="0.25">
      <c r="T2374" t="str">
        <f t="shared" si="1765"/>
        <v/>
      </c>
      <c r="U2374" t="str">
        <f t="shared" si="1766"/>
        <v/>
      </c>
      <c r="V2374" t="str">
        <f t="shared" si="1767"/>
        <v/>
      </c>
      <c r="W2374" t="str">
        <f>IF(TRIM(INDEX(connections!$A:$A,ROW()))="","",TRIM(INDEX(connections!$A:$A,ROW())))</f>
        <v/>
      </c>
      <c r="X2374" t="str">
        <f>IF($W2374="","",TRIM(INDEX(connections!$B:$B,ROW())))</f>
        <v/>
      </c>
      <c r="Y2374" t="str">
        <f t="shared" si="1768"/>
        <v/>
      </c>
      <c r="Z2374" t="str">
        <f t="shared" si="1769"/>
        <v/>
      </c>
      <c r="AA2374" t="str">
        <f t="shared" si="1770"/>
        <v/>
      </c>
      <c r="AB2374" t="str">
        <f t="shared" si="1771"/>
        <v/>
      </c>
      <c r="AC2374" t="str">
        <f t="shared" si="1772"/>
        <v/>
      </c>
      <c r="AD2374" t="str">
        <f t="shared" si="1773"/>
        <v/>
      </c>
      <c r="AE2374" t="str">
        <f t="shared" si="1774"/>
        <v/>
      </c>
      <c r="BF2374" t="str">
        <f t="shared" si="1775"/>
        <v/>
      </c>
      <c r="BG2374" t="str">
        <f t="shared" si="1776"/>
        <v/>
      </c>
      <c r="BH2374" t="str">
        <f t="shared" si="1777"/>
        <v/>
      </c>
      <c r="BI2374" t="str">
        <f t="shared" si="1778"/>
        <v/>
      </c>
      <c r="BJ2374" t="str">
        <f t="shared" si="1779"/>
        <v/>
      </c>
      <c r="BK2374" t="str">
        <f t="shared" si="1780"/>
        <v/>
      </c>
      <c r="BL2374" t="str">
        <f t="shared" si="1781"/>
        <v/>
      </c>
      <c r="BM2374" t="str">
        <f t="shared" si="1782"/>
        <v/>
      </c>
      <c r="BN2374" t="str">
        <f t="shared" si="1783"/>
        <v/>
      </c>
      <c r="BO2374" t="str">
        <f t="shared" si="1784"/>
        <v/>
      </c>
      <c r="BP2374" t="str">
        <f t="shared" si="1785"/>
        <v/>
      </c>
      <c r="BQ2374" t="str">
        <f t="shared" si="1786"/>
        <v/>
      </c>
      <c r="BR2374" t="str">
        <f t="shared" si="1787"/>
        <v/>
      </c>
      <c r="BS2374" t="str">
        <f t="shared" si="1788"/>
        <v/>
      </c>
      <c r="BT2374" t="str">
        <f t="shared" si="1789"/>
        <v/>
      </c>
    </row>
    <row r="2375" spans="20:72" x14ac:dyDescent="0.25">
      <c r="T2375" t="str">
        <f t="shared" si="1765"/>
        <v/>
      </c>
      <c r="U2375" t="str">
        <f t="shared" si="1766"/>
        <v/>
      </c>
      <c r="V2375" t="str">
        <f t="shared" si="1767"/>
        <v/>
      </c>
      <c r="W2375" t="str">
        <f>IF(TRIM(INDEX(connections!$A:$A,ROW()))="","",TRIM(INDEX(connections!$A:$A,ROW())))</f>
        <v/>
      </c>
      <c r="X2375" t="str">
        <f>IF($W2375="","",TRIM(INDEX(connections!$B:$B,ROW())))</f>
        <v/>
      </c>
      <c r="Y2375" t="str">
        <f t="shared" si="1768"/>
        <v/>
      </c>
      <c r="Z2375" t="str">
        <f t="shared" si="1769"/>
        <v/>
      </c>
      <c r="AA2375" t="str">
        <f t="shared" si="1770"/>
        <v/>
      </c>
      <c r="AB2375" t="str">
        <f t="shared" si="1771"/>
        <v/>
      </c>
      <c r="AC2375" t="str">
        <f t="shared" si="1772"/>
        <v/>
      </c>
      <c r="AD2375" t="str">
        <f t="shared" si="1773"/>
        <v/>
      </c>
      <c r="AE2375" t="str">
        <f t="shared" si="1774"/>
        <v/>
      </c>
      <c r="BF2375" t="str">
        <f t="shared" si="1775"/>
        <v/>
      </c>
      <c r="BG2375" t="str">
        <f t="shared" si="1776"/>
        <v/>
      </c>
      <c r="BH2375" t="str">
        <f t="shared" si="1777"/>
        <v/>
      </c>
      <c r="BI2375" t="str">
        <f t="shared" si="1778"/>
        <v/>
      </c>
      <c r="BJ2375" t="str">
        <f t="shared" si="1779"/>
        <v/>
      </c>
      <c r="BK2375" t="str">
        <f t="shared" si="1780"/>
        <v/>
      </c>
      <c r="BL2375" t="str">
        <f t="shared" si="1781"/>
        <v/>
      </c>
      <c r="BM2375" t="str">
        <f t="shared" si="1782"/>
        <v/>
      </c>
      <c r="BN2375" t="str">
        <f t="shared" si="1783"/>
        <v/>
      </c>
      <c r="BO2375" t="str">
        <f t="shared" si="1784"/>
        <v/>
      </c>
      <c r="BP2375" t="str">
        <f t="shared" si="1785"/>
        <v/>
      </c>
      <c r="BQ2375" t="str">
        <f t="shared" si="1786"/>
        <v/>
      </c>
      <c r="BR2375" t="str">
        <f t="shared" si="1787"/>
        <v/>
      </c>
      <c r="BS2375" t="str">
        <f t="shared" si="1788"/>
        <v/>
      </c>
      <c r="BT2375" t="str">
        <f t="shared" si="1789"/>
        <v/>
      </c>
    </row>
    <row r="2376" spans="20:72" x14ac:dyDescent="0.25">
      <c r="T2376" t="str">
        <f t="shared" si="1765"/>
        <v/>
      </c>
      <c r="U2376" t="str">
        <f t="shared" si="1766"/>
        <v/>
      </c>
      <c r="V2376" t="str">
        <f t="shared" si="1767"/>
        <v/>
      </c>
      <c r="W2376" t="str">
        <f>IF(TRIM(INDEX(connections!$A:$A,ROW()))="","",TRIM(INDEX(connections!$A:$A,ROW())))</f>
        <v/>
      </c>
      <c r="X2376" t="str">
        <f>IF($W2376="","",TRIM(INDEX(connections!$B:$B,ROW())))</f>
        <v/>
      </c>
      <c r="Y2376" t="str">
        <f t="shared" si="1768"/>
        <v/>
      </c>
      <c r="Z2376" t="str">
        <f t="shared" si="1769"/>
        <v/>
      </c>
      <c r="AA2376" t="str">
        <f t="shared" si="1770"/>
        <v/>
      </c>
      <c r="AB2376" t="str">
        <f t="shared" si="1771"/>
        <v/>
      </c>
      <c r="AC2376" t="str">
        <f t="shared" si="1772"/>
        <v/>
      </c>
      <c r="AD2376" t="str">
        <f t="shared" si="1773"/>
        <v/>
      </c>
      <c r="AE2376" t="str">
        <f t="shared" si="1774"/>
        <v/>
      </c>
      <c r="BF2376" t="str">
        <f t="shared" si="1775"/>
        <v/>
      </c>
      <c r="BG2376" t="str">
        <f t="shared" si="1776"/>
        <v/>
      </c>
      <c r="BH2376" t="str">
        <f t="shared" si="1777"/>
        <v/>
      </c>
      <c r="BI2376" t="str">
        <f t="shared" si="1778"/>
        <v/>
      </c>
      <c r="BJ2376" t="str">
        <f t="shared" si="1779"/>
        <v/>
      </c>
      <c r="BK2376" t="str">
        <f t="shared" si="1780"/>
        <v/>
      </c>
      <c r="BL2376" t="str">
        <f t="shared" si="1781"/>
        <v/>
      </c>
      <c r="BM2376" t="str">
        <f t="shared" si="1782"/>
        <v/>
      </c>
      <c r="BN2376" t="str">
        <f t="shared" si="1783"/>
        <v/>
      </c>
      <c r="BO2376" t="str">
        <f t="shared" si="1784"/>
        <v/>
      </c>
      <c r="BP2376" t="str">
        <f t="shared" si="1785"/>
        <v/>
      </c>
      <c r="BQ2376" t="str">
        <f t="shared" si="1786"/>
        <v/>
      </c>
      <c r="BR2376" t="str">
        <f t="shared" si="1787"/>
        <v/>
      </c>
      <c r="BS2376" t="str">
        <f t="shared" si="1788"/>
        <v/>
      </c>
      <c r="BT2376" t="str">
        <f t="shared" si="1789"/>
        <v/>
      </c>
    </row>
    <row r="2377" spans="20:72" x14ac:dyDescent="0.25">
      <c r="T2377" t="str">
        <f t="shared" si="1765"/>
        <v/>
      </c>
      <c r="U2377" t="str">
        <f t="shared" si="1766"/>
        <v/>
      </c>
      <c r="V2377" t="str">
        <f t="shared" si="1767"/>
        <v/>
      </c>
      <c r="W2377" t="str">
        <f>IF(TRIM(INDEX(connections!$A:$A,ROW()))="","",TRIM(INDEX(connections!$A:$A,ROW())))</f>
        <v/>
      </c>
      <c r="X2377" t="str">
        <f>IF($W2377="","",TRIM(INDEX(connections!$B:$B,ROW())))</f>
        <v/>
      </c>
      <c r="Y2377" t="str">
        <f t="shared" si="1768"/>
        <v/>
      </c>
      <c r="Z2377" t="str">
        <f t="shared" si="1769"/>
        <v/>
      </c>
      <c r="AA2377" t="str">
        <f t="shared" si="1770"/>
        <v/>
      </c>
      <c r="AB2377" t="str">
        <f t="shared" si="1771"/>
        <v/>
      </c>
      <c r="AC2377" t="str">
        <f t="shared" si="1772"/>
        <v/>
      </c>
      <c r="AD2377" t="str">
        <f t="shared" si="1773"/>
        <v/>
      </c>
      <c r="AE2377" t="str">
        <f t="shared" si="1774"/>
        <v/>
      </c>
      <c r="BF2377" t="str">
        <f t="shared" si="1775"/>
        <v/>
      </c>
      <c r="BG2377" t="str">
        <f t="shared" si="1776"/>
        <v/>
      </c>
      <c r="BH2377" t="str">
        <f t="shared" si="1777"/>
        <v/>
      </c>
      <c r="BI2377" t="str">
        <f t="shared" si="1778"/>
        <v/>
      </c>
      <c r="BJ2377" t="str">
        <f t="shared" si="1779"/>
        <v/>
      </c>
      <c r="BK2377" t="str">
        <f t="shared" si="1780"/>
        <v/>
      </c>
      <c r="BL2377" t="str">
        <f t="shared" si="1781"/>
        <v/>
      </c>
      <c r="BM2377" t="str">
        <f t="shared" si="1782"/>
        <v/>
      </c>
      <c r="BN2377" t="str">
        <f t="shared" si="1783"/>
        <v/>
      </c>
      <c r="BO2377" t="str">
        <f t="shared" si="1784"/>
        <v/>
      </c>
      <c r="BP2377" t="str">
        <f t="shared" si="1785"/>
        <v/>
      </c>
      <c r="BQ2377" t="str">
        <f t="shared" si="1786"/>
        <v/>
      </c>
      <c r="BR2377" t="str">
        <f t="shared" si="1787"/>
        <v/>
      </c>
      <c r="BS2377" t="str">
        <f t="shared" si="1788"/>
        <v/>
      </c>
      <c r="BT2377" t="str">
        <f t="shared" si="1789"/>
        <v/>
      </c>
    </row>
    <row r="2378" spans="20:72" x14ac:dyDescent="0.25">
      <c r="T2378" t="str">
        <f t="shared" si="1765"/>
        <v/>
      </c>
      <c r="U2378" t="str">
        <f t="shared" si="1766"/>
        <v/>
      </c>
      <c r="V2378" t="str">
        <f t="shared" si="1767"/>
        <v/>
      </c>
      <c r="W2378" t="str">
        <f>IF(TRIM(INDEX(connections!$A:$A,ROW()))="","",TRIM(INDEX(connections!$A:$A,ROW())))</f>
        <v/>
      </c>
      <c r="X2378" t="str">
        <f>IF($W2378="","",TRIM(INDEX(connections!$B:$B,ROW())))</f>
        <v/>
      </c>
      <c r="Y2378" t="str">
        <f t="shared" si="1768"/>
        <v/>
      </c>
      <c r="Z2378" t="str">
        <f t="shared" si="1769"/>
        <v/>
      </c>
      <c r="AA2378" t="str">
        <f t="shared" si="1770"/>
        <v/>
      </c>
      <c r="AB2378" t="str">
        <f t="shared" si="1771"/>
        <v/>
      </c>
      <c r="AC2378" t="str">
        <f t="shared" si="1772"/>
        <v/>
      </c>
      <c r="AD2378" t="str">
        <f t="shared" si="1773"/>
        <v/>
      </c>
      <c r="AE2378" t="str">
        <f t="shared" si="1774"/>
        <v/>
      </c>
      <c r="BF2378" t="str">
        <f t="shared" si="1775"/>
        <v/>
      </c>
      <c r="BG2378" t="str">
        <f t="shared" si="1776"/>
        <v/>
      </c>
      <c r="BH2378" t="str">
        <f t="shared" si="1777"/>
        <v/>
      </c>
      <c r="BI2378" t="str">
        <f t="shared" si="1778"/>
        <v/>
      </c>
      <c r="BJ2378" t="str">
        <f t="shared" si="1779"/>
        <v/>
      </c>
      <c r="BK2378" t="str">
        <f t="shared" si="1780"/>
        <v/>
      </c>
      <c r="BL2378" t="str">
        <f t="shared" si="1781"/>
        <v/>
      </c>
      <c r="BM2378" t="str">
        <f t="shared" si="1782"/>
        <v/>
      </c>
      <c r="BN2378" t="str">
        <f t="shared" si="1783"/>
        <v/>
      </c>
      <c r="BO2378" t="str">
        <f t="shared" si="1784"/>
        <v/>
      </c>
      <c r="BP2378" t="str">
        <f t="shared" si="1785"/>
        <v/>
      </c>
      <c r="BQ2378" t="str">
        <f t="shared" si="1786"/>
        <v/>
      </c>
      <c r="BR2378" t="str">
        <f t="shared" si="1787"/>
        <v/>
      </c>
      <c r="BS2378" t="str">
        <f t="shared" si="1788"/>
        <v/>
      </c>
      <c r="BT2378" t="str">
        <f t="shared" si="1789"/>
        <v/>
      </c>
    </row>
    <row r="2379" spans="20:72" x14ac:dyDescent="0.25">
      <c r="T2379" t="str">
        <f t="shared" si="1765"/>
        <v/>
      </c>
      <c r="U2379" t="str">
        <f t="shared" si="1766"/>
        <v/>
      </c>
      <c r="V2379" t="str">
        <f t="shared" si="1767"/>
        <v/>
      </c>
      <c r="W2379" t="str">
        <f>IF(TRIM(INDEX(connections!$A:$A,ROW()))="","",TRIM(INDEX(connections!$A:$A,ROW())))</f>
        <v/>
      </c>
      <c r="X2379" t="str">
        <f>IF($W2379="","",TRIM(INDEX(connections!$B:$B,ROW())))</f>
        <v/>
      </c>
      <c r="Y2379" t="str">
        <f t="shared" si="1768"/>
        <v/>
      </c>
      <c r="Z2379" t="str">
        <f t="shared" si="1769"/>
        <v/>
      </c>
      <c r="AA2379" t="str">
        <f t="shared" si="1770"/>
        <v/>
      </c>
      <c r="AB2379" t="str">
        <f t="shared" si="1771"/>
        <v/>
      </c>
      <c r="AC2379" t="str">
        <f t="shared" si="1772"/>
        <v/>
      </c>
      <c r="AD2379" t="str">
        <f t="shared" si="1773"/>
        <v/>
      </c>
      <c r="AE2379" t="str">
        <f t="shared" si="1774"/>
        <v/>
      </c>
      <c r="BF2379" t="str">
        <f t="shared" si="1775"/>
        <v/>
      </c>
      <c r="BG2379" t="str">
        <f t="shared" si="1776"/>
        <v/>
      </c>
      <c r="BH2379" t="str">
        <f t="shared" si="1777"/>
        <v/>
      </c>
      <c r="BI2379" t="str">
        <f t="shared" si="1778"/>
        <v/>
      </c>
      <c r="BJ2379" t="str">
        <f t="shared" si="1779"/>
        <v/>
      </c>
      <c r="BK2379" t="str">
        <f t="shared" si="1780"/>
        <v/>
      </c>
      <c r="BL2379" t="str">
        <f t="shared" si="1781"/>
        <v/>
      </c>
      <c r="BM2379" t="str">
        <f t="shared" si="1782"/>
        <v/>
      </c>
      <c r="BN2379" t="str">
        <f t="shared" si="1783"/>
        <v/>
      </c>
      <c r="BO2379" t="str">
        <f t="shared" si="1784"/>
        <v/>
      </c>
      <c r="BP2379" t="str">
        <f t="shared" si="1785"/>
        <v/>
      </c>
      <c r="BQ2379" t="str">
        <f t="shared" si="1786"/>
        <v/>
      </c>
      <c r="BR2379" t="str">
        <f t="shared" si="1787"/>
        <v/>
      </c>
      <c r="BS2379" t="str">
        <f t="shared" si="1788"/>
        <v/>
      </c>
      <c r="BT2379" t="str">
        <f t="shared" si="1789"/>
        <v/>
      </c>
    </row>
    <row r="2380" spans="20:72" x14ac:dyDescent="0.25">
      <c r="T2380" t="str">
        <f t="shared" si="1765"/>
        <v/>
      </c>
      <c r="U2380" t="str">
        <f t="shared" si="1766"/>
        <v/>
      </c>
      <c r="V2380" t="str">
        <f t="shared" si="1767"/>
        <v/>
      </c>
      <c r="W2380" t="str">
        <f>IF(TRIM(INDEX(connections!$A:$A,ROW()))="","",TRIM(INDEX(connections!$A:$A,ROW())))</f>
        <v/>
      </c>
      <c r="X2380" t="str">
        <f>IF($W2380="","",TRIM(INDEX(connections!$B:$B,ROW())))</f>
        <v/>
      </c>
      <c r="Y2380" t="str">
        <f t="shared" si="1768"/>
        <v/>
      </c>
      <c r="Z2380" t="str">
        <f t="shared" si="1769"/>
        <v/>
      </c>
      <c r="AA2380" t="str">
        <f t="shared" si="1770"/>
        <v/>
      </c>
      <c r="AB2380" t="str">
        <f t="shared" si="1771"/>
        <v/>
      </c>
      <c r="AC2380" t="str">
        <f t="shared" si="1772"/>
        <v/>
      </c>
      <c r="AD2380" t="str">
        <f t="shared" si="1773"/>
        <v/>
      </c>
      <c r="AE2380" t="str">
        <f t="shared" si="1774"/>
        <v/>
      </c>
      <c r="BF2380" t="str">
        <f t="shared" si="1775"/>
        <v/>
      </c>
      <c r="BG2380" t="str">
        <f t="shared" si="1776"/>
        <v/>
      </c>
      <c r="BH2380" t="str">
        <f t="shared" si="1777"/>
        <v/>
      </c>
      <c r="BI2380" t="str">
        <f t="shared" si="1778"/>
        <v/>
      </c>
      <c r="BJ2380" t="str">
        <f t="shared" si="1779"/>
        <v/>
      </c>
      <c r="BK2380" t="str">
        <f t="shared" si="1780"/>
        <v/>
      </c>
      <c r="BL2380" t="str">
        <f t="shared" si="1781"/>
        <v/>
      </c>
      <c r="BM2380" t="str">
        <f t="shared" si="1782"/>
        <v/>
      </c>
      <c r="BN2380" t="str">
        <f t="shared" si="1783"/>
        <v/>
      </c>
      <c r="BO2380" t="str">
        <f t="shared" si="1784"/>
        <v/>
      </c>
      <c r="BP2380" t="str">
        <f t="shared" si="1785"/>
        <v/>
      </c>
      <c r="BQ2380" t="str">
        <f t="shared" si="1786"/>
        <v/>
      </c>
      <c r="BR2380" t="str">
        <f t="shared" si="1787"/>
        <v/>
      </c>
      <c r="BS2380" t="str">
        <f t="shared" si="1788"/>
        <v/>
      </c>
      <c r="BT2380" t="str">
        <f t="shared" si="1789"/>
        <v/>
      </c>
    </row>
    <row r="2381" spans="20:72" x14ac:dyDescent="0.25">
      <c r="T2381" t="str">
        <f t="shared" si="1765"/>
        <v/>
      </c>
      <c r="U2381" t="str">
        <f t="shared" si="1766"/>
        <v/>
      </c>
      <c r="V2381" t="str">
        <f t="shared" si="1767"/>
        <v/>
      </c>
      <c r="W2381" t="str">
        <f>IF(TRIM(INDEX(connections!$A:$A,ROW()))="","",TRIM(INDEX(connections!$A:$A,ROW())))</f>
        <v/>
      </c>
      <c r="X2381" t="str">
        <f>IF($W2381="","",TRIM(INDEX(connections!$B:$B,ROW())))</f>
        <v/>
      </c>
      <c r="Y2381" t="str">
        <f t="shared" si="1768"/>
        <v/>
      </c>
      <c r="Z2381" t="str">
        <f t="shared" si="1769"/>
        <v/>
      </c>
      <c r="AA2381" t="str">
        <f t="shared" si="1770"/>
        <v/>
      </c>
      <c r="AB2381" t="str">
        <f t="shared" si="1771"/>
        <v/>
      </c>
      <c r="AC2381" t="str">
        <f t="shared" si="1772"/>
        <v/>
      </c>
      <c r="AD2381" t="str">
        <f t="shared" si="1773"/>
        <v/>
      </c>
      <c r="AE2381" t="str">
        <f t="shared" si="1774"/>
        <v/>
      </c>
      <c r="BF2381" t="str">
        <f t="shared" si="1775"/>
        <v/>
      </c>
      <c r="BG2381" t="str">
        <f t="shared" si="1776"/>
        <v/>
      </c>
      <c r="BH2381" t="str">
        <f t="shared" si="1777"/>
        <v/>
      </c>
      <c r="BI2381" t="str">
        <f t="shared" si="1778"/>
        <v/>
      </c>
      <c r="BJ2381" t="str">
        <f t="shared" si="1779"/>
        <v/>
      </c>
      <c r="BK2381" t="str">
        <f t="shared" si="1780"/>
        <v/>
      </c>
      <c r="BL2381" t="str">
        <f t="shared" si="1781"/>
        <v/>
      </c>
      <c r="BM2381" t="str">
        <f t="shared" si="1782"/>
        <v/>
      </c>
      <c r="BN2381" t="str">
        <f t="shared" si="1783"/>
        <v/>
      </c>
      <c r="BO2381" t="str">
        <f t="shared" si="1784"/>
        <v/>
      </c>
      <c r="BP2381" t="str">
        <f t="shared" si="1785"/>
        <v/>
      </c>
      <c r="BQ2381" t="str">
        <f t="shared" si="1786"/>
        <v/>
      </c>
      <c r="BR2381" t="str">
        <f t="shared" si="1787"/>
        <v/>
      </c>
      <c r="BS2381" t="str">
        <f t="shared" si="1788"/>
        <v/>
      </c>
      <c r="BT2381" t="str">
        <f t="shared" si="1789"/>
        <v/>
      </c>
    </row>
    <row r="2382" spans="20:72" x14ac:dyDescent="0.25">
      <c r="T2382" t="str">
        <f t="shared" si="1765"/>
        <v/>
      </c>
      <c r="U2382" t="str">
        <f t="shared" si="1766"/>
        <v/>
      </c>
      <c r="V2382" t="str">
        <f t="shared" si="1767"/>
        <v/>
      </c>
      <c r="W2382" t="str">
        <f>IF(TRIM(INDEX(connections!$A:$A,ROW()))="","",TRIM(INDEX(connections!$A:$A,ROW())))</f>
        <v/>
      </c>
      <c r="X2382" t="str">
        <f>IF($W2382="","",TRIM(INDEX(connections!$B:$B,ROW())))</f>
        <v/>
      </c>
      <c r="Y2382" t="str">
        <f t="shared" si="1768"/>
        <v/>
      </c>
      <c r="Z2382" t="str">
        <f t="shared" si="1769"/>
        <v/>
      </c>
      <c r="AA2382" t="str">
        <f t="shared" si="1770"/>
        <v/>
      </c>
      <c r="AB2382" t="str">
        <f t="shared" si="1771"/>
        <v/>
      </c>
      <c r="AC2382" t="str">
        <f t="shared" si="1772"/>
        <v/>
      </c>
      <c r="AD2382" t="str">
        <f t="shared" si="1773"/>
        <v/>
      </c>
      <c r="AE2382" t="str">
        <f t="shared" si="1774"/>
        <v/>
      </c>
      <c r="BF2382" t="str">
        <f t="shared" si="1775"/>
        <v/>
      </c>
      <c r="BG2382" t="str">
        <f t="shared" si="1776"/>
        <v/>
      </c>
      <c r="BH2382" t="str">
        <f t="shared" si="1777"/>
        <v/>
      </c>
      <c r="BI2382" t="str">
        <f t="shared" si="1778"/>
        <v/>
      </c>
      <c r="BJ2382" t="str">
        <f t="shared" si="1779"/>
        <v/>
      </c>
      <c r="BK2382" t="str">
        <f t="shared" si="1780"/>
        <v/>
      </c>
      <c r="BL2382" t="str">
        <f t="shared" si="1781"/>
        <v/>
      </c>
      <c r="BM2382" t="str">
        <f t="shared" si="1782"/>
        <v/>
      </c>
      <c r="BN2382" t="str">
        <f t="shared" si="1783"/>
        <v/>
      </c>
      <c r="BO2382" t="str">
        <f t="shared" si="1784"/>
        <v/>
      </c>
      <c r="BP2382" t="str">
        <f t="shared" si="1785"/>
        <v/>
      </c>
      <c r="BQ2382" t="str">
        <f t="shared" si="1786"/>
        <v/>
      </c>
      <c r="BR2382" t="str">
        <f t="shared" si="1787"/>
        <v/>
      </c>
      <c r="BS2382" t="str">
        <f t="shared" si="1788"/>
        <v/>
      </c>
      <c r="BT2382" t="str">
        <f t="shared" si="1789"/>
        <v/>
      </c>
    </row>
    <row r="2383" spans="20:72" x14ac:dyDescent="0.25">
      <c r="T2383" t="str">
        <f t="shared" si="1765"/>
        <v/>
      </c>
      <c r="U2383" t="str">
        <f t="shared" si="1766"/>
        <v/>
      </c>
      <c r="V2383" t="str">
        <f t="shared" si="1767"/>
        <v/>
      </c>
      <c r="W2383" t="str">
        <f>IF(TRIM(INDEX(connections!$A:$A,ROW()))="","",TRIM(INDEX(connections!$A:$A,ROW())))</f>
        <v/>
      </c>
      <c r="X2383" t="str">
        <f>IF($W2383="","",TRIM(INDEX(connections!$B:$B,ROW())))</f>
        <v/>
      </c>
      <c r="Y2383" t="str">
        <f t="shared" si="1768"/>
        <v/>
      </c>
      <c r="Z2383" t="str">
        <f t="shared" si="1769"/>
        <v/>
      </c>
      <c r="AA2383" t="str">
        <f t="shared" si="1770"/>
        <v/>
      </c>
      <c r="AB2383" t="str">
        <f t="shared" si="1771"/>
        <v/>
      </c>
      <c r="AC2383" t="str">
        <f t="shared" si="1772"/>
        <v/>
      </c>
      <c r="AD2383" t="str">
        <f t="shared" si="1773"/>
        <v/>
      </c>
      <c r="AE2383" t="str">
        <f t="shared" si="1774"/>
        <v/>
      </c>
      <c r="BF2383" t="str">
        <f t="shared" si="1775"/>
        <v/>
      </c>
      <c r="BG2383" t="str">
        <f t="shared" si="1776"/>
        <v/>
      </c>
      <c r="BH2383" t="str">
        <f t="shared" si="1777"/>
        <v/>
      </c>
      <c r="BI2383" t="str">
        <f t="shared" si="1778"/>
        <v/>
      </c>
      <c r="BJ2383" t="str">
        <f t="shared" si="1779"/>
        <v/>
      </c>
      <c r="BK2383" t="str">
        <f t="shared" si="1780"/>
        <v/>
      </c>
      <c r="BL2383" t="str">
        <f t="shared" si="1781"/>
        <v/>
      </c>
      <c r="BM2383" t="str">
        <f t="shared" si="1782"/>
        <v/>
      </c>
      <c r="BN2383" t="str">
        <f t="shared" si="1783"/>
        <v/>
      </c>
      <c r="BO2383" t="str">
        <f t="shared" si="1784"/>
        <v/>
      </c>
      <c r="BP2383" t="str">
        <f t="shared" si="1785"/>
        <v/>
      </c>
      <c r="BQ2383" t="str">
        <f t="shared" si="1786"/>
        <v/>
      </c>
      <c r="BR2383" t="str">
        <f t="shared" si="1787"/>
        <v/>
      </c>
      <c r="BS2383" t="str">
        <f t="shared" si="1788"/>
        <v/>
      </c>
      <c r="BT2383" t="str">
        <f t="shared" si="1789"/>
        <v/>
      </c>
    </row>
    <row r="2384" spans="20:72" x14ac:dyDescent="0.25">
      <c r="T2384" t="str">
        <f t="shared" si="1765"/>
        <v/>
      </c>
      <c r="U2384" t="str">
        <f t="shared" si="1766"/>
        <v/>
      </c>
      <c r="V2384" t="str">
        <f t="shared" si="1767"/>
        <v/>
      </c>
      <c r="W2384" t="str">
        <f>IF(TRIM(INDEX(connections!$A:$A,ROW()))="","",TRIM(INDEX(connections!$A:$A,ROW())))</f>
        <v/>
      </c>
      <c r="X2384" t="str">
        <f>IF($W2384="","",TRIM(INDEX(connections!$B:$B,ROW())))</f>
        <v/>
      </c>
      <c r="Y2384" t="str">
        <f t="shared" si="1768"/>
        <v/>
      </c>
      <c r="Z2384" t="str">
        <f t="shared" si="1769"/>
        <v/>
      </c>
      <c r="AA2384" t="str">
        <f t="shared" si="1770"/>
        <v/>
      </c>
      <c r="AB2384" t="str">
        <f t="shared" si="1771"/>
        <v/>
      </c>
      <c r="AC2384" t="str">
        <f t="shared" si="1772"/>
        <v/>
      </c>
      <c r="AD2384" t="str">
        <f t="shared" si="1773"/>
        <v/>
      </c>
      <c r="AE2384" t="str">
        <f t="shared" si="1774"/>
        <v/>
      </c>
      <c r="BF2384" t="str">
        <f t="shared" si="1775"/>
        <v/>
      </c>
      <c r="BG2384" t="str">
        <f t="shared" si="1776"/>
        <v/>
      </c>
      <c r="BH2384" t="str">
        <f t="shared" si="1777"/>
        <v/>
      </c>
      <c r="BI2384" t="str">
        <f t="shared" si="1778"/>
        <v/>
      </c>
      <c r="BJ2384" t="str">
        <f t="shared" si="1779"/>
        <v/>
      </c>
      <c r="BK2384" t="str">
        <f t="shared" si="1780"/>
        <v/>
      </c>
      <c r="BL2384" t="str">
        <f t="shared" si="1781"/>
        <v/>
      </c>
      <c r="BM2384" t="str">
        <f t="shared" si="1782"/>
        <v/>
      </c>
      <c r="BN2384" t="str">
        <f t="shared" si="1783"/>
        <v/>
      </c>
      <c r="BO2384" t="str">
        <f t="shared" si="1784"/>
        <v/>
      </c>
      <c r="BP2384" t="str">
        <f t="shared" si="1785"/>
        <v/>
      </c>
      <c r="BQ2384" t="str">
        <f t="shared" si="1786"/>
        <v/>
      </c>
      <c r="BR2384" t="str">
        <f t="shared" si="1787"/>
        <v/>
      </c>
      <c r="BS2384" t="str">
        <f t="shared" si="1788"/>
        <v/>
      </c>
      <c r="BT2384" t="str">
        <f t="shared" si="1789"/>
        <v/>
      </c>
    </row>
    <row r="2385" spans="20:72" x14ac:dyDescent="0.25">
      <c r="T2385" t="str">
        <f t="shared" si="1765"/>
        <v/>
      </c>
      <c r="U2385" t="str">
        <f t="shared" si="1766"/>
        <v/>
      </c>
      <c r="V2385" t="str">
        <f t="shared" si="1767"/>
        <v/>
      </c>
      <c r="W2385" t="str">
        <f>IF(TRIM(INDEX(connections!$A:$A,ROW()))="","",TRIM(INDEX(connections!$A:$A,ROW())))</f>
        <v/>
      </c>
      <c r="X2385" t="str">
        <f>IF($W2385="","",TRIM(INDEX(connections!$B:$B,ROW())))</f>
        <v/>
      </c>
      <c r="Y2385" t="str">
        <f t="shared" si="1768"/>
        <v/>
      </c>
      <c r="Z2385" t="str">
        <f t="shared" si="1769"/>
        <v/>
      </c>
      <c r="AA2385" t="str">
        <f t="shared" si="1770"/>
        <v/>
      </c>
      <c r="AB2385" t="str">
        <f t="shared" si="1771"/>
        <v/>
      </c>
      <c r="AC2385" t="str">
        <f t="shared" si="1772"/>
        <v/>
      </c>
      <c r="AD2385" t="str">
        <f t="shared" si="1773"/>
        <v/>
      </c>
      <c r="AE2385" t="str">
        <f t="shared" si="1774"/>
        <v/>
      </c>
      <c r="BF2385" t="str">
        <f t="shared" si="1775"/>
        <v/>
      </c>
      <c r="BG2385" t="str">
        <f t="shared" si="1776"/>
        <v/>
      </c>
      <c r="BH2385" t="str">
        <f t="shared" si="1777"/>
        <v/>
      </c>
      <c r="BI2385" t="str">
        <f t="shared" si="1778"/>
        <v/>
      </c>
      <c r="BJ2385" t="str">
        <f t="shared" si="1779"/>
        <v/>
      </c>
      <c r="BK2385" t="str">
        <f t="shared" si="1780"/>
        <v/>
      </c>
      <c r="BL2385" t="str">
        <f t="shared" si="1781"/>
        <v/>
      </c>
      <c r="BM2385" t="str">
        <f t="shared" si="1782"/>
        <v/>
      </c>
      <c r="BN2385" t="str">
        <f t="shared" si="1783"/>
        <v/>
      </c>
      <c r="BO2385" t="str">
        <f t="shared" si="1784"/>
        <v/>
      </c>
      <c r="BP2385" t="str">
        <f t="shared" si="1785"/>
        <v/>
      </c>
      <c r="BQ2385" t="str">
        <f t="shared" si="1786"/>
        <v/>
      </c>
      <c r="BR2385" t="str">
        <f t="shared" si="1787"/>
        <v/>
      </c>
      <c r="BS2385" t="str">
        <f t="shared" si="1788"/>
        <v/>
      </c>
      <c r="BT2385" t="str">
        <f t="shared" si="1789"/>
        <v/>
      </c>
    </row>
    <row r="2386" spans="20:72" x14ac:dyDescent="0.25">
      <c r="T2386" t="str">
        <f t="shared" si="1765"/>
        <v/>
      </c>
      <c r="U2386" t="str">
        <f t="shared" si="1766"/>
        <v/>
      </c>
      <c r="V2386" t="str">
        <f t="shared" si="1767"/>
        <v/>
      </c>
      <c r="W2386" t="str">
        <f>IF(TRIM(INDEX(connections!$A:$A,ROW()))="","",TRIM(INDEX(connections!$A:$A,ROW())))</f>
        <v/>
      </c>
      <c r="X2386" t="str">
        <f>IF($W2386="","",TRIM(INDEX(connections!$B:$B,ROW())))</f>
        <v/>
      </c>
      <c r="Y2386" t="str">
        <f t="shared" si="1768"/>
        <v/>
      </c>
      <c r="Z2386" t="str">
        <f t="shared" si="1769"/>
        <v/>
      </c>
      <c r="AA2386" t="str">
        <f t="shared" si="1770"/>
        <v/>
      </c>
      <c r="AB2386" t="str">
        <f t="shared" si="1771"/>
        <v/>
      </c>
      <c r="AC2386" t="str">
        <f t="shared" si="1772"/>
        <v/>
      </c>
      <c r="AD2386" t="str">
        <f t="shared" si="1773"/>
        <v/>
      </c>
      <c r="AE2386" t="str">
        <f t="shared" si="1774"/>
        <v/>
      </c>
      <c r="BF2386" t="str">
        <f t="shared" si="1775"/>
        <v/>
      </c>
      <c r="BG2386" t="str">
        <f t="shared" si="1776"/>
        <v/>
      </c>
      <c r="BH2386" t="str">
        <f t="shared" si="1777"/>
        <v/>
      </c>
      <c r="BI2386" t="str">
        <f t="shared" si="1778"/>
        <v/>
      </c>
      <c r="BJ2386" t="str">
        <f t="shared" si="1779"/>
        <v/>
      </c>
      <c r="BK2386" t="str">
        <f t="shared" si="1780"/>
        <v/>
      </c>
      <c r="BL2386" t="str">
        <f t="shared" si="1781"/>
        <v/>
      </c>
      <c r="BM2386" t="str">
        <f t="shared" si="1782"/>
        <v/>
      </c>
      <c r="BN2386" t="str">
        <f t="shared" si="1783"/>
        <v/>
      </c>
      <c r="BO2386" t="str">
        <f t="shared" si="1784"/>
        <v/>
      </c>
      <c r="BP2386" t="str">
        <f t="shared" si="1785"/>
        <v/>
      </c>
      <c r="BQ2386" t="str">
        <f t="shared" si="1786"/>
        <v/>
      </c>
      <c r="BR2386" t="str">
        <f t="shared" si="1787"/>
        <v/>
      </c>
      <c r="BS2386" t="str">
        <f t="shared" si="1788"/>
        <v/>
      </c>
      <c r="BT2386" t="str">
        <f t="shared" si="1789"/>
        <v/>
      </c>
    </row>
    <row r="2387" spans="20:72" x14ac:dyDescent="0.25">
      <c r="T2387" t="str">
        <f t="shared" si="1765"/>
        <v/>
      </c>
      <c r="U2387" t="str">
        <f t="shared" si="1766"/>
        <v/>
      </c>
      <c r="V2387" t="str">
        <f t="shared" si="1767"/>
        <v/>
      </c>
      <c r="W2387" t="str">
        <f>IF(TRIM(INDEX(connections!$A:$A,ROW()))="","",TRIM(INDEX(connections!$A:$A,ROW())))</f>
        <v/>
      </c>
      <c r="X2387" t="str">
        <f>IF($W2387="","",TRIM(INDEX(connections!$B:$B,ROW())))</f>
        <v/>
      </c>
      <c r="Y2387" t="str">
        <f t="shared" si="1768"/>
        <v/>
      </c>
      <c r="Z2387" t="str">
        <f t="shared" si="1769"/>
        <v/>
      </c>
      <c r="AA2387" t="str">
        <f t="shared" si="1770"/>
        <v/>
      </c>
      <c r="AB2387" t="str">
        <f t="shared" si="1771"/>
        <v/>
      </c>
      <c r="AC2387" t="str">
        <f t="shared" si="1772"/>
        <v/>
      </c>
      <c r="AD2387" t="str">
        <f t="shared" si="1773"/>
        <v/>
      </c>
      <c r="AE2387" t="str">
        <f t="shared" si="1774"/>
        <v/>
      </c>
      <c r="BF2387" t="str">
        <f t="shared" si="1775"/>
        <v/>
      </c>
      <c r="BG2387" t="str">
        <f t="shared" si="1776"/>
        <v/>
      </c>
      <c r="BH2387" t="str">
        <f t="shared" si="1777"/>
        <v/>
      </c>
      <c r="BI2387" t="str">
        <f t="shared" si="1778"/>
        <v/>
      </c>
      <c r="BJ2387" t="str">
        <f t="shared" si="1779"/>
        <v/>
      </c>
      <c r="BK2387" t="str">
        <f t="shared" si="1780"/>
        <v/>
      </c>
      <c r="BL2387" t="str">
        <f t="shared" si="1781"/>
        <v/>
      </c>
      <c r="BM2387" t="str">
        <f t="shared" si="1782"/>
        <v/>
      </c>
      <c r="BN2387" t="str">
        <f t="shared" si="1783"/>
        <v/>
      </c>
      <c r="BO2387" t="str">
        <f t="shared" si="1784"/>
        <v/>
      </c>
      <c r="BP2387" t="str">
        <f t="shared" si="1785"/>
        <v/>
      </c>
      <c r="BQ2387" t="str">
        <f t="shared" si="1786"/>
        <v/>
      </c>
      <c r="BR2387" t="str">
        <f t="shared" si="1787"/>
        <v/>
      </c>
      <c r="BS2387" t="str">
        <f t="shared" si="1788"/>
        <v/>
      </c>
      <c r="BT2387" t="str">
        <f t="shared" si="1789"/>
        <v/>
      </c>
    </row>
    <row r="2388" spans="20:72" x14ac:dyDescent="0.25">
      <c r="T2388" t="str">
        <f t="shared" si="1765"/>
        <v/>
      </c>
      <c r="U2388" t="str">
        <f t="shared" si="1766"/>
        <v/>
      </c>
      <c r="V2388" t="str">
        <f t="shared" si="1767"/>
        <v/>
      </c>
      <c r="W2388" t="str">
        <f>IF(TRIM(INDEX(connections!$A:$A,ROW()))="","",TRIM(INDEX(connections!$A:$A,ROW())))</f>
        <v/>
      </c>
      <c r="X2388" t="str">
        <f>IF($W2388="","",TRIM(INDEX(connections!$B:$B,ROW())))</f>
        <v/>
      </c>
      <c r="Y2388" t="str">
        <f t="shared" si="1768"/>
        <v/>
      </c>
      <c r="Z2388" t="str">
        <f t="shared" si="1769"/>
        <v/>
      </c>
      <c r="AA2388" t="str">
        <f t="shared" si="1770"/>
        <v/>
      </c>
      <c r="AB2388" t="str">
        <f t="shared" si="1771"/>
        <v/>
      </c>
      <c r="AC2388" t="str">
        <f t="shared" si="1772"/>
        <v/>
      </c>
      <c r="AD2388" t="str">
        <f t="shared" si="1773"/>
        <v/>
      </c>
      <c r="AE2388" t="str">
        <f t="shared" si="1774"/>
        <v/>
      </c>
      <c r="BF2388" t="str">
        <f t="shared" si="1775"/>
        <v/>
      </c>
      <c r="BG2388" t="str">
        <f t="shared" si="1776"/>
        <v/>
      </c>
      <c r="BH2388" t="str">
        <f t="shared" si="1777"/>
        <v/>
      </c>
      <c r="BI2388" t="str">
        <f t="shared" si="1778"/>
        <v/>
      </c>
      <c r="BJ2388" t="str">
        <f t="shared" si="1779"/>
        <v/>
      </c>
      <c r="BK2388" t="str">
        <f t="shared" si="1780"/>
        <v/>
      </c>
      <c r="BL2388" t="str">
        <f t="shared" si="1781"/>
        <v/>
      </c>
      <c r="BM2388" t="str">
        <f t="shared" si="1782"/>
        <v/>
      </c>
      <c r="BN2388" t="str">
        <f t="shared" si="1783"/>
        <v/>
      </c>
      <c r="BO2388" t="str">
        <f t="shared" si="1784"/>
        <v/>
      </c>
      <c r="BP2388" t="str">
        <f t="shared" si="1785"/>
        <v/>
      </c>
      <c r="BQ2388" t="str">
        <f t="shared" si="1786"/>
        <v/>
      </c>
      <c r="BR2388" t="str">
        <f t="shared" si="1787"/>
        <v/>
      </c>
      <c r="BS2388" t="str">
        <f t="shared" si="1788"/>
        <v/>
      </c>
      <c r="BT2388" t="str">
        <f t="shared" si="1789"/>
        <v/>
      </c>
    </row>
    <row r="2389" spans="20:72" x14ac:dyDescent="0.25">
      <c r="T2389" t="str">
        <f t="shared" si="1765"/>
        <v/>
      </c>
      <c r="U2389" t="str">
        <f t="shared" si="1766"/>
        <v/>
      </c>
      <c r="V2389" t="str">
        <f t="shared" si="1767"/>
        <v/>
      </c>
      <c r="W2389" t="str">
        <f>IF(TRIM(INDEX(connections!$A:$A,ROW()))="","",TRIM(INDEX(connections!$A:$A,ROW())))</f>
        <v/>
      </c>
      <c r="X2389" t="str">
        <f>IF($W2389="","",TRIM(INDEX(connections!$B:$B,ROW())))</f>
        <v/>
      </c>
      <c r="Y2389" t="str">
        <f t="shared" si="1768"/>
        <v/>
      </c>
      <c r="Z2389" t="str">
        <f t="shared" si="1769"/>
        <v/>
      </c>
      <c r="AA2389" t="str">
        <f t="shared" si="1770"/>
        <v/>
      </c>
      <c r="AB2389" t="str">
        <f t="shared" si="1771"/>
        <v/>
      </c>
      <c r="AC2389" t="str">
        <f t="shared" si="1772"/>
        <v/>
      </c>
      <c r="AD2389" t="str">
        <f t="shared" si="1773"/>
        <v/>
      </c>
      <c r="AE2389" t="str">
        <f t="shared" si="1774"/>
        <v/>
      </c>
      <c r="BF2389" t="str">
        <f t="shared" si="1775"/>
        <v/>
      </c>
      <c r="BG2389" t="str">
        <f t="shared" si="1776"/>
        <v/>
      </c>
      <c r="BH2389" t="str">
        <f t="shared" si="1777"/>
        <v/>
      </c>
      <c r="BI2389" t="str">
        <f t="shared" si="1778"/>
        <v/>
      </c>
      <c r="BJ2389" t="str">
        <f t="shared" si="1779"/>
        <v/>
      </c>
      <c r="BK2389" t="str">
        <f t="shared" si="1780"/>
        <v/>
      </c>
      <c r="BL2389" t="str">
        <f t="shared" si="1781"/>
        <v/>
      </c>
      <c r="BM2389" t="str">
        <f t="shared" si="1782"/>
        <v/>
      </c>
      <c r="BN2389" t="str">
        <f t="shared" si="1783"/>
        <v/>
      </c>
      <c r="BO2389" t="str">
        <f t="shared" si="1784"/>
        <v/>
      </c>
      <c r="BP2389" t="str">
        <f t="shared" si="1785"/>
        <v/>
      </c>
      <c r="BQ2389" t="str">
        <f t="shared" si="1786"/>
        <v/>
      </c>
      <c r="BR2389" t="str">
        <f t="shared" si="1787"/>
        <v/>
      </c>
      <c r="BS2389" t="str">
        <f t="shared" si="1788"/>
        <v/>
      </c>
      <c r="BT2389" t="str">
        <f t="shared" si="1789"/>
        <v/>
      </c>
    </row>
    <row r="2390" spans="20:72" x14ac:dyDescent="0.25">
      <c r="T2390" t="str">
        <f t="shared" si="1765"/>
        <v/>
      </c>
      <c r="U2390" t="str">
        <f t="shared" si="1766"/>
        <v/>
      </c>
      <c r="V2390" t="str">
        <f t="shared" si="1767"/>
        <v/>
      </c>
      <c r="W2390" t="str">
        <f>IF(TRIM(INDEX(connections!$A:$A,ROW()))="","",TRIM(INDEX(connections!$A:$A,ROW())))</f>
        <v/>
      </c>
      <c r="X2390" t="str">
        <f>IF($W2390="","",TRIM(INDEX(connections!$B:$B,ROW())))</f>
        <v/>
      </c>
      <c r="Y2390" t="str">
        <f t="shared" si="1768"/>
        <v/>
      </c>
      <c r="Z2390" t="str">
        <f t="shared" si="1769"/>
        <v/>
      </c>
      <c r="AA2390" t="str">
        <f t="shared" si="1770"/>
        <v/>
      </c>
      <c r="AB2390" t="str">
        <f t="shared" si="1771"/>
        <v/>
      </c>
      <c r="AC2390" t="str">
        <f t="shared" si="1772"/>
        <v/>
      </c>
      <c r="AD2390" t="str">
        <f t="shared" si="1773"/>
        <v/>
      </c>
      <c r="AE2390" t="str">
        <f t="shared" si="1774"/>
        <v/>
      </c>
      <c r="BF2390" t="str">
        <f t="shared" si="1775"/>
        <v/>
      </c>
      <c r="BG2390" t="str">
        <f t="shared" si="1776"/>
        <v/>
      </c>
      <c r="BH2390" t="str">
        <f t="shared" si="1777"/>
        <v/>
      </c>
      <c r="BI2390" t="str">
        <f t="shared" si="1778"/>
        <v/>
      </c>
      <c r="BJ2390" t="str">
        <f t="shared" si="1779"/>
        <v/>
      </c>
      <c r="BK2390" t="str">
        <f t="shared" si="1780"/>
        <v/>
      </c>
      <c r="BL2390" t="str">
        <f t="shared" si="1781"/>
        <v/>
      </c>
      <c r="BM2390" t="str">
        <f t="shared" si="1782"/>
        <v/>
      </c>
      <c r="BN2390" t="str">
        <f t="shared" si="1783"/>
        <v/>
      </c>
      <c r="BO2390" t="str">
        <f t="shared" si="1784"/>
        <v/>
      </c>
      <c r="BP2390" t="str">
        <f t="shared" si="1785"/>
        <v/>
      </c>
      <c r="BQ2390" t="str">
        <f t="shared" si="1786"/>
        <v/>
      </c>
      <c r="BR2390" t="str">
        <f t="shared" si="1787"/>
        <v/>
      </c>
      <c r="BS2390" t="str">
        <f t="shared" si="1788"/>
        <v/>
      </c>
      <c r="BT2390" t="str">
        <f t="shared" si="1789"/>
        <v/>
      </c>
    </row>
    <row r="2391" spans="20:72" x14ac:dyDescent="0.25">
      <c r="T2391" t="str">
        <f t="shared" si="1765"/>
        <v/>
      </c>
      <c r="U2391" t="str">
        <f t="shared" si="1766"/>
        <v/>
      </c>
      <c r="V2391" t="str">
        <f t="shared" si="1767"/>
        <v/>
      </c>
      <c r="W2391" t="str">
        <f>IF(TRIM(INDEX(connections!$A:$A,ROW()))="","",TRIM(INDEX(connections!$A:$A,ROW())))</f>
        <v/>
      </c>
      <c r="X2391" t="str">
        <f>IF($W2391="","",TRIM(INDEX(connections!$B:$B,ROW())))</f>
        <v/>
      </c>
      <c r="Y2391" t="str">
        <f t="shared" si="1768"/>
        <v/>
      </c>
      <c r="Z2391" t="str">
        <f t="shared" si="1769"/>
        <v/>
      </c>
      <c r="AA2391" t="str">
        <f t="shared" si="1770"/>
        <v/>
      </c>
      <c r="AB2391" t="str">
        <f t="shared" si="1771"/>
        <v/>
      </c>
      <c r="AC2391" t="str">
        <f t="shared" si="1772"/>
        <v/>
      </c>
      <c r="AD2391" t="str">
        <f t="shared" si="1773"/>
        <v/>
      </c>
      <c r="AE2391" t="str">
        <f t="shared" si="1774"/>
        <v/>
      </c>
      <c r="BF2391" t="str">
        <f t="shared" si="1775"/>
        <v/>
      </c>
      <c r="BG2391" t="str">
        <f t="shared" si="1776"/>
        <v/>
      </c>
      <c r="BH2391" t="str">
        <f t="shared" si="1777"/>
        <v/>
      </c>
      <c r="BI2391" t="str">
        <f t="shared" si="1778"/>
        <v/>
      </c>
      <c r="BJ2391" t="str">
        <f t="shared" si="1779"/>
        <v/>
      </c>
      <c r="BK2391" t="str">
        <f t="shared" si="1780"/>
        <v/>
      </c>
      <c r="BL2391" t="str">
        <f t="shared" si="1781"/>
        <v/>
      </c>
      <c r="BM2391" t="str">
        <f t="shared" si="1782"/>
        <v/>
      </c>
      <c r="BN2391" t="str">
        <f t="shared" si="1783"/>
        <v/>
      </c>
      <c r="BO2391" t="str">
        <f t="shared" si="1784"/>
        <v/>
      </c>
      <c r="BP2391" t="str">
        <f t="shared" si="1785"/>
        <v/>
      </c>
      <c r="BQ2391" t="str">
        <f t="shared" si="1786"/>
        <v/>
      </c>
      <c r="BR2391" t="str">
        <f t="shared" si="1787"/>
        <v/>
      </c>
      <c r="BS2391" t="str">
        <f t="shared" si="1788"/>
        <v/>
      </c>
      <c r="BT2391" t="str">
        <f t="shared" si="1789"/>
        <v/>
      </c>
    </row>
    <row r="2392" spans="20:72" x14ac:dyDescent="0.25">
      <c r="T2392" t="str">
        <f t="shared" si="1765"/>
        <v/>
      </c>
      <c r="U2392" t="str">
        <f t="shared" si="1766"/>
        <v/>
      </c>
      <c r="V2392" t="str">
        <f t="shared" si="1767"/>
        <v/>
      </c>
      <c r="W2392" t="str">
        <f>IF(TRIM(INDEX(connections!$A:$A,ROW()))="","",TRIM(INDEX(connections!$A:$A,ROW())))</f>
        <v/>
      </c>
      <c r="X2392" t="str">
        <f>IF($W2392="","",TRIM(INDEX(connections!$B:$B,ROW())))</f>
        <v/>
      </c>
      <c r="Y2392" t="str">
        <f t="shared" si="1768"/>
        <v/>
      </c>
      <c r="Z2392" t="str">
        <f t="shared" si="1769"/>
        <v/>
      </c>
      <c r="AA2392" t="str">
        <f t="shared" si="1770"/>
        <v/>
      </c>
      <c r="AB2392" t="str">
        <f t="shared" si="1771"/>
        <v/>
      </c>
      <c r="AC2392" t="str">
        <f t="shared" si="1772"/>
        <v/>
      </c>
      <c r="AD2392" t="str">
        <f t="shared" si="1773"/>
        <v/>
      </c>
      <c r="AE2392" t="str">
        <f t="shared" si="1774"/>
        <v/>
      </c>
      <c r="BF2392" t="str">
        <f t="shared" si="1775"/>
        <v/>
      </c>
      <c r="BG2392" t="str">
        <f t="shared" si="1776"/>
        <v/>
      </c>
      <c r="BH2392" t="str">
        <f t="shared" si="1777"/>
        <v/>
      </c>
      <c r="BI2392" t="str">
        <f t="shared" si="1778"/>
        <v/>
      </c>
      <c r="BJ2392" t="str">
        <f t="shared" si="1779"/>
        <v/>
      </c>
      <c r="BK2392" t="str">
        <f t="shared" si="1780"/>
        <v/>
      </c>
      <c r="BL2392" t="str">
        <f t="shared" si="1781"/>
        <v/>
      </c>
      <c r="BM2392" t="str">
        <f t="shared" si="1782"/>
        <v/>
      </c>
      <c r="BN2392" t="str">
        <f t="shared" si="1783"/>
        <v/>
      </c>
      <c r="BO2392" t="str">
        <f t="shared" si="1784"/>
        <v/>
      </c>
      <c r="BP2392" t="str">
        <f t="shared" si="1785"/>
        <v/>
      </c>
      <c r="BQ2392" t="str">
        <f t="shared" si="1786"/>
        <v/>
      </c>
      <c r="BR2392" t="str">
        <f t="shared" si="1787"/>
        <v/>
      </c>
      <c r="BS2392" t="str">
        <f t="shared" si="1788"/>
        <v/>
      </c>
      <c r="BT2392" t="str">
        <f t="shared" si="1789"/>
        <v/>
      </c>
    </row>
    <row r="2393" spans="20:72" x14ac:dyDescent="0.25">
      <c r="T2393" t="str">
        <f t="shared" si="1765"/>
        <v/>
      </c>
      <c r="U2393" t="str">
        <f t="shared" si="1766"/>
        <v/>
      </c>
      <c r="V2393" t="str">
        <f t="shared" si="1767"/>
        <v/>
      </c>
      <c r="W2393" t="str">
        <f>IF(TRIM(INDEX(connections!$A:$A,ROW()))="","",TRIM(INDEX(connections!$A:$A,ROW())))</f>
        <v/>
      </c>
      <c r="X2393" t="str">
        <f>IF($W2393="","",TRIM(INDEX(connections!$B:$B,ROW())))</f>
        <v/>
      </c>
      <c r="Y2393" t="str">
        <f t="shared" si="1768"/>
        <v/>
      </c>
      <c r="Z2393" t="str">
        <f t="shared" si="1769"/>
        <v/>
      </c>
      <c r="AA2393" t="str">
        <f t="shared" si="1770"/>
        <v/>
      </c>
      <c r="AB2393" t="str">
        <f t="shared" si="1771"/>
        <v/>
      </c>
      <c r="AC2393" t="str">
        <f t="shared" si="1772"/>
        <v/>
      </c>
      <c r="AD2393" t="str">
        <f t="shared" si="1773"/>
        <v/>
      </c>
      <c r="AE2393" t="str">
        <f t="shared" si="1774"/>
        <v/>
      </c>
      <c r="BF2393" t="str">
        <f t="shared" si="1775"/>
        <v/>
      </c>
      <c r="BG2393" t="str">
        <f t="shared" si="1776"/>
        <v/>
      </c>
      <c r="BH2393" t="str">
        <f t="shared" si="1777"/>
        <v/>
      </c>
      <c r="BI2393" t="str">
        <f t="shared" si="1778"/>
        <v/>
      </c>
      <c r="BJ2393" t="str">
        <f t="shared" si="1779"/>
        <v/>
      </c>
      <c r="BK2393" t="str">
        <f t="shared" si="1780"/>
        <v/>
      </c>
      <c r="BL2393" t="str">
        <f t="shared" si="1781"/>
        <v/>
      </c>
      <c r="BM2393" t="str">
        <f t="shared" si="1782"/>
        <v/>
      </c>
      <c r="BN2393" t="str">
        <f t="shared" si="1783"/>
        <v/>
      </c>
      <c r="BO2393" t="str">
        <f t="shared" si="1784"/>
        <v/>
      </c>
      <c r="BP2393" t="str">
        <f t="shared" si="1785"/>
        <v/>
      </c>
      <c r="BQ2393" t="str">
        <f t="shared" si="1786"/>
        <v/>
      </c>
      <c r="BR2393" t="str">
        <f t="shared" si="1787"/>
        <v/>
      </c>
      <c r="BS2393" t="str">
        <f t="shared" si="1788"/>
        <v/>
      </c>
      <c r="BT2393" t="str">
        <f t="shared" si="1789"/>
        <v/>
      </c>
    </row>
    <row r="2394" spans="20:72" x14ac:dyDescent="0.25">
      <c r="T2394" t="str">
        <f t="shared" si="1765"/>
        <v/>
      </c>
      <c r="U2394" t="str">
        <f t="shared" si="1766"/>
        <v/>
      </c>
      <c r="V2394" t="str">
        <f t="shared" si="1767"/>
        <v/>
      </c>
      <c r="W2394" t="str">
        <f>IF(TRIM(INDEX(connections!$A:$A,ROW()))="","",TRIM(INDEX(connections!$A:$A,ROW())))</f>
        <v/>
      </c>
      <c r="X2394" t="str">
        <f>IF($W2394="","",TRIM(INDEX(connections!$B:$B,ROW())))</f>
        <v/>
      </c>
      <c r="Y2394" t="str">
        <f t="shared" si="1768"/>
        <v/>
      </c>
      <c r="Z2394" t="str">
        <f t="shared" si="1769"/>
        <v/>
      </c>
      <c r="AA2394" t="str">
        <f t="shared" si="1770"/>
        <v/>
      </c>
      <c r="AB2394" t="str">
        <f t="shared" si="1771"/>
        <v/>
      </c>
      <c r="AC2394" t="str">
        <f t="shared" si="1772"/>
        <v/>
      </c>
      <c r="AD2394" t="str">
        <f t="shared" si="1773"/>
        <v/>
      </c>
      <c r="AE2394" t="str">
        <f t="shared" si="1774"/>
        <v/>
      </c>
      <c r="BF2394" t="str">
        <f t="shared" si="1775"/>
        <v/>
      </c>
      <c r="BG2394" t="str">
        <f t="shared" si="1776"/>
        <v/>
      </c>
      <c r="BH2394" t="str">
        <f t="shared" si="1777"/>
        <v/>
      </c>
      <c r="BI2394" t="str">
        <f t="shared" si="1778"/>
        <v/>
      </c>
      <c r="BJ2394" t="str">
        <f t="shared" si="1779"/>
        <v/>
      </c>
      <c r="BK2394" t="str">
        <f t="shared" si="1780"/>
        <v/>
      </c>
      <c r="BL2394" t="str">
        <f t="shared" si="1781"/>
        <v/>
      </c>
      <c r="BM2394" t="str">
        <f t="shared" si="1782"/>
        <v/>
      </c>
      <c r="BN2394" t="str">
        <f t="shared" si="1783"/>
        <v/>
      </c>
      <c r="BO2394" t="str">
        <f t="shared" si="1784"/>
        <v/>
      </c>
      <c r="BP2394" t="str">
        <f t="shared" si="1785"/>
        <v/>
      </c>
      <c r="BQ2394" t="str">
        <f t="shared" si="1786"/>
        <v/>
      </c>
      <c r="BR2394" t="str">
        <f t="shared" si="1787"/>
        <v/>
      </c>
      <c r="BS2394" t="str">
        <f t="shared" si="1788"/>
        <v/>
      </c>
      <c r="BT2394" t="str">
        <f t="shared" si="1789"/>
        <v/>
      </c>
    </row>
    <row r="2395" spans="20:72" x14ac:dyDescent="0.25">
      <c r="T2395" t="str">
        <f t="shared" si="1765"/>
        <v/>
      </c>
      <c r="U2395" t="str">
        <f t="shared" si="1766"/>
        <v/>
      </c>
      <c r="V2395" t="str">
        <f t="shared" si="1767"/>
        <v/>
      </c>
      <c r="W2395" t="str">
        <f>IF(TRIM(INDEX(connections!$A:$A,ROW()))="","",TRIM(INDEX(connections!$A:$A,ROW())))</f>
        <v/>
      </c>
      <c r="X2395" t="str">
        <f>IF($W2395="","",TRIM(INDEX(connections!$B:$B,ROW())))</f>
        <v/>
      </c>
      <c r="Y2395" t="str">
        <f t="shared" si="1768"/>
        <v/>
      </c>
      <c r="Z2395" t="str">
        <f t="shared" si="1769"/>
        <v/>
      </c>
      <c r="AA2395" t="str">
        <f t="shared" si="1770"/>
        <v/>
      </c>
      <c r="AB2395" t="str">
        <f t="shared" si="1771"/>
        <v/>
      </c>
      <c r="AC2395" t="str">
        <f t="shared" si="1772"/>
        <v/>
      </c>
      <c r="AD2395" t="str">
        <f t="shared" si="1773"/>
        <v/>
      </c>
      <c r="AE2395" t="str">
        <f t="shared" si="1774"/>
        <v/>
      </c>
      <c r="BF2395" t="str">
        <f t="shared" si="1775"/>
        <v/>
      </c>
      <c r="BG2395" t="str">
        <f t="shared" si="1776"/>
        <v/>
      </c>
      <c r="BH2395" t="str">
        <f t="shared" si="1777"/>
        <v/>
      </c>
      <c r="BI2395" t="str">
        <f t="shared" si="1778"/>
        <v/>
      </c>
      <c r="BJ2395" t="str">
        <f t="shared" si="1779"/>
        <v/>
      </c>
      <c r="BK2395" t="str">
        <f t="shared" si="1780"/>
        <v/>
      </c>
      <c r="BL2395" t="str">
        <f t="shared" si="1781"/>
        <v/>
      </c>
      <c r="BM2395" t="str">
        <f t="shared" si="1782"/>
        <v/>
      </c>
      <c r="BN2395" t="str">
        <f t="shared" si="1783"/>
        <v/>
      </c>
      <c r="BO2395" t="str">
        <f t="shared" si="1784"/>
        <v/>
      </c>
      <c r="BP2395" t="str">
        <f t="shared" si="1785"/>
        <v/>
      </c>
      <c r="BQ2395" t="str">
        <f t="shared" si="1786"/>
        <v/>
      </c>
      <c r="BR2395" t="str">
        <f t="shared" si="1787"/>
        <v/>
      </c>
      <c r="BS2395" t="str">
        <f t="shared" si="1788"/>
        <v/>
      </c>
      <c r="BT2395" t="str">
        <f t="shared" si="1789"/>
        <v/>
      </c>
    </row>
    <row r="2396" spans="20:72" x14ac:dyDescent="0.25">
      <c r="T2396" t="str">
        <f t="shared" si="1765"/>
        <v/>
      </c>
      <c r="U2396" t="str">
        <f t="shared" si="1766"/>
        <v/>
      </c>
      <c r="V2396" t="str">
        <f t="shared" si="1767"/>
        <v/>
      </c>
      <c r="W2396" t="str">
        <f>IF(TRIM(INDEX(connections!$A:$A,ROW()))="","",TRIM(INDEX(connections!$A:$A,ROW())))</f>
        <v/>
      </c>
      <c r="X2396" t="str">
        <f>IF($W2396="","",TRIM(INDEX(connections!$B:$B,ROW())))</f>
        <v/>
      </c>
      <c r="Y2396" t="str">
        <f t="shared" si="1768"/>
        <v/>
      </c>
      <c r="Z2396" t="str">
        <f t="shared" si="1769"/>
        <v/>
      </c>
      <c r="AA2396" t="str">
        <f t="shared" si="1770"/>
        <v/>
      </c>
      <c r="AB2396" t="str">
        <f t="shared" si="1771"/>
        <v/>
      </c>
      <c r="AC2396" t="str">
        <f t="shared" si="1772"/>
        <v/>
      </c>
      <c r="AD2396" t="str">
        <f t="shared" si="1773"/>
        <v/>
      </c>
      <c r="AE2396" t="str">
        <f t="shared" si="1774"/>
        <v/>
      </c>
      <c r="BF2396" t="str">
        <f t="shared" si="1775"/>
        <v/>
      </c>
      <c r="BG2396" t="str">
        <f t="shared" si="1776"/>
        <v/>
      </c>
      <c r="BH2396" t="str">
        <f t="shared" si="1777"/>
        <v/>
      </c>
      <c r="BI2396" t="str">
        <f t="shared" si="1778"/>
        <v/>
      </c>
      <c r="BJ2396" t="str">
        <f t="shared" si="1779"/>
        <v/>
      </c>
      <c r="BK2396" t="str">
        <f t="shared" si="1780"/>
        <v/>
      </c>
      <c r="BL2396" t="str">
        <f t="shared" si="1781"/>
        <v/>
      </c>
      <c r="BM2396" t="str">
        <f t="shared" si="1782"/>
        <v/>
      </c>
      <c r="BN2396" t="str">
        <f t="shared" si="1783"/>
        <v/>
      </c>
      <c r="BO2396" t="str">
        <f t="shared" si="1784"/>
        <v/>
      </c>
      <c r="BP2396" t="str">
        <f t="shared" si="1785"/>
        <v/>
      </c>
      <c r="BQ2396" t="str">
        <f t="shared" si="1786"/>
        <v/>
      </c>
      <c r="BR2396" t="str">
        <f t="shared" si="1787"/>
        <v/>
      </c>
      <c r="BS2396" t="str">
        <f t="shared" si="1788"/>
        <v/>
      </c>
      <c r="BT2396" t="str">
        <f t="shared" si="1789"/>
        <v/>
      </c>
    </row>
    <row r="2397" spans="20:72" x14ac:dyDescent="0.25">
      <c r="T2397" t="str">
        <f t="shared" si="1765"/>
        <v/>
      </c>
      <c r="U2397" t="str">
        <f t="shared" si="1766"/>
        <v/>
      </c>
      <c r="V2397" t="str">
        <f t="shared" si="1767"/>
        <v/>
      </c>
      <c r="W2397" t="str">
        <f>IF(TRIM(INDEX(connections!$A:$A,ROW()))="","",TRIM(INDEX(connections!$A:$A,ROW())))</f>
        <v/>
      </c>
      <c r="X2397" t="str">
        <f>IF($W2397="","",TRIM(INDEX(connections!$B:$B,ROW())))</f>
        <v/>
      </c>
      <c r="Y2397" t="str">
        <f t="shared" si="1768"/>
        <v/>
      </c>
      <c r="Z2397" t="str">
        <f t="shared" si="1769"/>
        <v/>
      </c>
      <c r="AA2397" t="str">
        <f t="shared" si="1770"/>
        <v/>
      </c>
      <c r="AB2397" t="str">
        <f t="shared" si="1771"/>
        <v/>
      </c>
      <c r="AC2397" t="str">
        <f t="shared" si="1772"/>
        <v/>
      </c>
      <c r="AD2397" t="str">
        <f t="shared" si="1773"/>
        <v/>
      </c>
      <c r="AE2397" t="str">
        <f t="shared" si="1774"/>
        <v/>
      </c>
      <c r="BF2397" t="str">
        <f t="shared" si="1775"/>
        <v/>
      </c>
      <c r="BG2397" t="str">
        <f t="shared" si="1776"/>
        <v/>
      </c>
      <c r="BH2397" t="str">
        <f t="shared" si="1777"/>
        <v/>
      </c>
      <c r="BI2397" t="str">
        <f t="shared" si="1778"/>
        <v/>
      </c>
      <c r="BJ2397" t="str">
        <f t="shared" si="1779"/>
        <v/>
      </c>
      <c r="BK2397" t="str">
        <f t="shared" si="1780"/>
        <v/>
      </c>
      <c r="BL2397" t="str">
        <f t="shared" si="1781"/>
        <v/>
      </c>
      <c r="BM2397" t="str">
        <f t="shared" si="1782"/>
        <v/>
      </c>
      <c r="BN2397" t="str">
        <f t="shared" si="1783"/>
        <v/>
      </c>
      <c r="BO2397" t="str">
        <f t="shared" si="1784"/>
        <v/>
      </c>
      <c r="BP2397" t="str">
        <f t="shared" si="1785"/>
        <v/>
      </c>
      <c r="BQ2397" t="str">
        <f t="shared" si="1786"/>
        <v/>
      </c>
      <c r="BR2397" t="str">
        <f t="shared" si="1787"/>
        <v/>
      </c>
      <c r="BS2397" t="str">
        <f t="shared" si="1788"/>
        <v/>
      </c>
      <c r="BT2397" t="str">
        <f t="shared" si="1789"/>
        <v/>
      </c>
    </row>
    <row r="2398" spans="20:72" x14ac:dyDescent="0.25">
      <c r="T2398" t="str">
        <f t="shared" si="1765"/>
        <v/>
      </c>
      <c r="U2398" t="str">
        <f t="shared" si="1766"/>
        <v/>
      </c>
      <c r="V2398" t="str">
        <f t="shared" si="1767"/>
        <v/>
      </c>
      <c r="W2398" t="str">
        <f>IF(TRIM(INDEX(connections!$A:$A,ROW()))="","",TRIM(INDEX(connections!$A:$A,ROW())))</f>
        <v/>
      </c>
      <c r="X2398" t="str">
        <f>IF($W2398="","",TRIM(INDEX(connections!$B:$B,ROW())))</f>
        <v/>
      </c>
      <c r="Y2398" t="str">
        <f t="shared" si="1768"/>
        <v/>
      </c>
      <c r="Z2398" t="str">
        <f t="shared" si="1769"/>
        <v/>
      </c>
      <c r="AA2398" t="str">
        <f t="shared" si="1770"/>
        <v/>
      </c>
      <c r="AB2398" t="str">
        <f t="shared" si="1771"/>
        <v/>
      </c>
      <c r="AC2398" t="str">
        <f t="shared" si="1772"/>
        <v/>
      </c>
      <c r="AD2398" t="str">
        <f t="shared" si="1773"/>
        <v/>
      </c>
      <c r="AE2398" t="str">
        <f t="shared" si="1774"/>
        <v/>
      </c>
      <c r="BF2398" t="str">
        <f t="shared" si="1775"/>
        <v/>
      </c>
      <c r="BG2398" t="str">
        <f t="shared" si="1776"/>
        <v/>
      </c>
      <c r="BH2398" t="str">
        <f t="shared" si="1777"/>
        <v/>
      </c>
      <c r="BI2398" t="str">
        <f t="shared" si="1778"/>
        <v/>
      </c>
      <c r="BJ2398" t="str">
        <f t="shared" si="1779"/>
        <v/>
      </c>
      <c r="BK2398" t="str">
        <f t="shared" si="1780"/>
        <v/>
      </c>
      <c r="BL2398" t="str">
        <f t="shared" si="1781"/>
        <v/>
      </c>
      <c r="BM2398" t="str">
        <f t="shared" si="1782"/>
        <v/>
      </c>
      <c r="BN2398" t="str">
        <f t="shared" si="1783"/>
        <v/>
      </c>
      <c r="BO2398" t="str">
        <f t="shared" si="1784"/>
        <v/>
      </c>
      <c r="BP2398" t="str">
        <f t="shared" si="1785"/>
        <v/>
      </c>
      <c r="BQ2398" t="str">
        <f t="shared" si="1786"/>
        <v/>
      </c>
      <c r="BR2398" t="str">
        <f t="shared" si="1787"/>
        <v/>
      </c>
      <c r="BS2398" t="str">
        <f t="shared" si="1788"/>
        <v/>
      </c>
      <c r="BT2398" t="str">
        <f t="shared" si="1789"/>
        <v/>
      </c>
    </row>
    <row r="2399" spans="20:72" x14ac:dyDescent="0.25">
      <c r="T2399" t="str">
        <f t="shared" si="1765"/>
        <v/>
      </c>
      <c r="U2399" t="str">
        <f t="shared" si="1766"/>
        <v/>
      </c>
      <c r="V2399" t="str">
        <f t="shared" si="1767"/>
        <v/>
      </c>
      <c r="W2399" t="str">
        <f>IF(TRIM(INDEX(connections!$A:$A,ROW()))="","",TRIM(INDEX(connections!$A:$A,ROW())))</f>
        <v/>
      </c>
      <c r="X2399" t="str">
        <f>IF($W2399="","",TRIM(INDEX(connections!$B:$B,ROW())))</f>
        <v/>
      </c>
      <c r="Y2399" t="str">
        <f t="shared" si="1768"/>
        <v/>
      </c>
      <c r="Z2399" t="str">
        <f t="shared" si="1769"/>
        <v/>
      </c>
      <c r="AA2399" t="str">
        <f t="shared" si="1770"/>
        <v/>
      </c>
      <c r="AB2399" t="str">
        <f t="shared" si="1771"/>
        <v/>
      </c>
      <c r="AC2399" t="str">
        <f t="shared" si="1772"/>
        <v/>
      </c>
      <c r="AD2399" t="str">
        <f t="shared" si="1773"/>
        <v/>
      </c>
      <c r="AE2399" t="str">
        <f t="shared" si="1774"/>
        <v/>
      </c>
      <c r="BF2399" t="str">
        <f t="shared" si="1775"/>
        <v/>
      </c>
      <c r="BG2399" t="str">
        <f t="shared" si="1776"/>
        <v/>
      </c>
      <c r="BH2399" t="str">
        <f t="shared" si="1777"/>
        <v/>
      </c>
      <c r="BI2399" t="str">
        <f t="shared" si="1778"/>
        <v/>
      </c>
      <c r="BJ2399" t="str">
        <f t="shared" si="1779"/>
        <v/>
      </c>
      <c r="BK2399" t="str">
        <f t="shared" si="1780"/>
        <v/>
      </c>
      <c r="BL2399" t="str">
        <f t="shared" si="1781"/>
        <v/>
      </c>
      <c r="BM2399" t="str">
        <f t="shared" si="1782"/>
        <v/>
      </c>
      <c r="BN2399" t="str">
        <f t="shared" si="1783"/>
        <v/>
      </c>
      <c r="BO2399" t="str">
        <f t="shared" si="1784"/>
        <v/>
      </c>
      <c r="BP2399" t="str">
        <f t="shared" si="1785"/>
        <v/>
      </c>
      <c r="BQ2399" t="str">
        <f t="shared" si="1786"/>
        <v/>
      </c>
      <c r="BR2399" t="str">
        <f t="shared" si="1787"/>
        <v/>
      </c>
      <c r="BS2399" t="str">
        <f t="shared" si="1788"/>
        <v/>
      </c>
      <c r="BT2399" t="str">
        <f t="shared" si="1789"/>
        <v/>
      </c>
    </row>
    <row r="2400" spans="20:72" x14ac:dyDescent="0.25">
      <c r="T2400" t="str">
        <f t="shared" si="1765"/>
        <v/>
      </c>
      <c r="U2400" t="str">
        <f t="shared" si="1766"/>
        <v/>
      </c>
      <c r="V2400" t="str">
        <f t="shared" si="1767"/>
        <v/>
      </c>
      <c r="W2400" t="str">
        <f>IF(TRIM(INDEX(connections!$A:$A,ROW()))="","",TRIM(INDEX(connections!$A:$A,ROW())))</f>
        <v/>
      </c>
      <c r="X2400" t="str">
        <f>IF($W2400="","",TRIM(INDEX(connections!$B:$B,ROW())))</f>
        <v/>
      </c>
      <c r="Y2400" t="str">
        <f t="shared" si="1768"/>
        <v/>
      </c>
      <c r="Z2400" t="str">
        <f t="shared" si="1769"/>
        <v/>
      </c>
      <c r="AA2400" t="str">
        <f t="shared" si="1770"/>
        <v/>
      </c>
      <c r="AB2400" t="str">
        <f t="shared" si="1771"/>
        <v/>
      </c>
      <c r="AC2400" t="str">
        <f t="shared" si="1772"/>
        <v/>
      </c>
      <c r="AD2400" t="str">
        <f t="shared" si="1773"/>
        <v/>
      </c>
      <c r="AE2400" t="str">
        <f t="shared" si="1774"/>
        <v/>
      </c>
      <c r="BF2400" t="str">
        <f t="shared" si="1775"/>
        <v/>
      </c>
      <c r="BG2400" t="str">
        <f t="shared" si="1776"/>
        <v/>
      </c>
      <c r="BH2400" t="str">
        <f t="shared" si="1777"/>
        <v/>
      </c>
      <c r="BI2400" t="str">
        <f t="shared" si="1778"/>
        <v/>
      </c>
      <c r="BJ2400" t="str">
        <f t="shared" si="1779"/>
        <v/>
      </c>
      <c r="BK2400" t="str">
        <f t="shared" si="1780"/>
        <v/>
      </c>
      <c r="BL2400" t="str">
        <f t="shared" si="1781"/>
        <v/>
      </c>
      <c r="BM2400" t="str">
        <f t="shared" si="1782"/>
        <v/>
      </c>
      <c r="BN2400" t="str">
        <f t="shared" si="1783"/>
        <v/>
      </c>
      <c r="BO2400" t="str">
        <f t="shared" si="1784"/>
        <v/>
      </c>
      <c r="BP2400" t="str">
        <f t="shared" si="1785"/>
        <v/>
      </c>
      <c r="BQ2400" t="str">
        <f t="shared" si="1786"/>
        <v/>
      </c>
      <c r="BR2400" t="str">
        <f t="shared" si="1787"/>
        <v/>
      </c>
      <c r="BS2400" t="str">
        <f t="shared" si="1788"/>
        <v/>
      </c>
      <c r="BT2400" t="str">
        <f t="shared" si="1789"/>
        <v/>
      </c>
    </row>
    <row r="2401" spans="20:72" x14ac:dyDescent="0.25">
      <c r="T2401" t="str">
        <f t="shared" si="1765"/>
        <v/>
      </c>
      <c r="U2401" t="str">
        <f t="shared" si="1766"/>
        <v/>
      </c>
      <c r="V2401" t="str">
        <f t="shared" si="1767"/>
        <v/>
      </c>
      <c r="W2401" t="str">
        <f>IF(TRIM(INDEX(connections!$A:$A,ROW()))="","",TRIM(INDEX(connections!$A:$A,ROW())))</f>
        <v/>
      </c>
      <c r="X2401" t="str">
        <f>IF($W2401="","",TRIM(INDEX(connections!$B:$B,ROW())))</f>
        <v/>
      </c>
      <c r="Y2401" t="str">
        <f t="shared" si="1768"/>
        <v/>
      </c>
      <c r="Z2401" t="str">
        <f t="shared" si="1769"/>
        <v/>
      </c>
      <c r="AA2401" t="str">
        <f t="shared" si="1770"/>
        <v/>
      </c>
      <c r="AB2401" t="str">
        <f t="shared" si="1771"/>
        <v/>
      </c>
      <c r="AC2401" t="str">
        <f t="shared" si="1772"/>
        <v/>
      </c>
      <c r="AD2401" t="str">
        <f t="shared" si="1773"/>
        <v/>
      </c>
      <c r="AE2401" t="str">
        <f t="shared" si="1774"/>
        <v/>
      </c>
      <c r="BF2401" t="str">
        <f t="shared" si="1775"/>
        <v/>
      </c>
      <c r="BG2401" t="str">
        <f t="shared" si="1776"/>
        <v/>
      </c>
      <c r="BH2401" t="str">
        <f t="shared" si="1777"/>
        <v/>
      </c>
      <c r="BI2401" t="str">
        <f t="shared" si="1778"/>
        <v/>
      </c>
      <c r="BJ2401" t="str">
        <f t="shared" si="1779"/>
        <v/>
      </c>
      <c r="BK2401" t="str">
        <f t="shared" si="1780"/>
        <v/>
      </c>
      <c r="BL2401" t="str">
        <f t="shared" si="1781"/>
        <v/>
      </c>
      <c r="BM2401" t="str">
        <f t="shared" si="1782"/>
        <v/>
      </c>
      <c r="BN2401" t="str">
        <f t="shared" si="1783"/>
        <v/>
      </c>
      <c r="BO2401" t="str">
        <f t="shared" si="1784"/>
        <v/>
      </c>
      <c r="BP2401" t="str">
        <f t="shared" si="1785"/>
        <v/>
      </c>
      <c r="BQ2401" t="str">
        <f t="shared" si="1786"/>
        <v/>
      </c>
      <c r="BR2401" t="str">
        <f t="shared" si="1787"/>
        <v/>
      </c>
      <c r="BS2401" t="str">
        <f t="shared" si="1788"/>
        <v/>
      </c>
      <c r="BT2401" t="str">
        <f t="shared" si="1789"/>
        <v/>
      </c>
    </row>
    <row r="2402" spans="20:72" x14ac:dyDescent="0.25">
      <c r="T2402" t="str">
        <f t="shared" si="1765"/>
        <v/>
      </c>
      <c r="U2402" t="str">
        <f t="shared" si="1766"/>
        <v/>
      </c>
      <c r="V2402" t="str">
        <f t="shared" si="1767"/>
        <v/>
      </c>
      <c r="W2402" t="str">
        <f>IF(TRIM(INDEX(connections!$A:$A,ROW()))="","",TRIM(INDEX(connections!$A:$A,ROW())))</f>
        <v/>
      </c>
      <c r="X2402" t="str">
        <f>IF($W2402="","",TRIM(INDEX(connections!$B:$B,ROW())))</f>
        <v/>
      </c>
      <c r="Y2402" t="str">
        <f t="shared" si="1768"/>
        <v/>
      </c>
      <c r="Z2402" t="str">
        <f t="shared" si="1769"/>
        <v/>
      </c>
      <c r="AA2402" t="str">
        <f t="shared" si="1770"/>
        <v/>
      </c>
      <c r="AB2402" t="str">
        <f t="shared" si="1771"/>
        <v/>
      </c>
      <c r="AC2402" t="str">
        <f t="shared" si="1772"/>
        <v/>
      </c>
      <c r="AD2402" t="str">
        <f t="shared" si="1773"/>
        <v/>
      </c>
      <c r="AE2402" t="str">
        <f t="shared" si="1774"/>
        <v/>
      </c>
      <c r="BF2402" t="str">
        <f t="shared" si="1775"/>
        <v/>
      </c>
      <c r="BG2402" t="str">
        <f t="shared" si="1776"/>
        <v/>
      </c>
      <c r="BH2402" t="str">
        <f t="shared" si="1777"/>
        <v/>
      </c>
      <c r="BI2402" t="str">
        <f t="shared" si="1778"/>
        <v/>
      </c>
      <c r="BJ2402" t="str">
        <f t="shared" si="1779"/>
        <v/>
      </c>
      <c r="BK2402" t="str">
        <f t="shared" si="1780"/>
        <v/>
      </c>
      <c r="BL2402" t="str">
        <f t="shared" si="1781"/>
        <v/>
      </c>
      <c r="BM2402" t="str">
        <f t="shared" si="1782"/>
        <v/>
      </c>
      <c r="BN2402" t="str">
        <f t="shared" si="1783"/>
        <v/>
      </c>
      <c r="BO2402" t="str">
        <f t="shared" si="1784"/>
        <v/>
      </c>
      <c r="BP2402" t="str">
        <f t="shared" si="1785"/>
        <v/>
      </c>
      <c r="BQ2402" t="str">
        <f t="shared" si="1786"/>
        <v/>
      </c>
      <c r="BR2402" t="str">
        <f t="shared" si="1787"/>
        <v/>
      </c>
      <c r="BS2402" t="str">
        <f t="shared" si="1788"/>
        <v/>
      </c>
      <c r="BT2402" t="str">
        <f t="shared" si="1789"/>
        <v/>
      </c>
    </row>
    <row r="2403" spans="20:72" x14ac:dyDescent="0.25">
      <c r="T2403" t="str">
        <f t="shared" si="1765"/>
        <v/>
      </c>
      <c r="U2403" t="str">
        <f t="shared" si="1766"/>
        <v/>
      </c>
      <c r="V2403" t="str">
        <f t="shared" si="1767"/>
        <v/>
      </c>
      <c r="W2403" t="str">
        <f>IF(TRIM(INDEX(connections!$A:$A,ROW()))="","",TRIM(INDEX(connections!$A:$A,ROW())))</f>
        <v/>
      </c>
      <c r="X2403" t="str">
        <f>IF($W2403="","",TRIM(INDEX(connections!$B:$B,ROW())))</f>
        <v/>
      </c>
      <c r="Y2403" t="str">
        <f t="shared" si="1768"/>
        <v/>
      </c>
      <c r="Z2403" t="str">
        <f t="shared" si="1769"/>
        <v/>
      </c>
      <c r="AA2403" t="str">
        <f t="shared" si="1770"/>
        <v/>
      </c>
      <c r="AB2403" t="str">
        <f t="shared" si="1771"/>
        <v/>
      </c>
      <c r="AC2403" t="str">
        <f t="shared" si="1772"/>
        <v/>
      </c>
      <c r="AD2403" t="str">
        <f t="shared" si="1773"/>
        <v/>
      </c>
      <c r="AE2403" t="str">
        <f t="shared" si="1774"/>
        <v/>
      </c>
      <c r="BF2403" t="str">
        <f t="shared" si="1775"/>
        <v/>
      </c>
      <c r="BG2403" t="str">
        <f t="shared" si="1776"/>
        <v/>
      </c>
      <c r="BH2403" t="str">
        <f t="shared" si="1777"/>
        <v/>
      </c>
      <c r="BI2403" t="str">
        <f t="shared" si="1778"/>
        <v/>
      </c>
      <c r="BJ2403" t="str">
        <f t="shared" si="1779"/>
        <v/>
      </c>
      <c r="BK2403" t="str">
        <f t="shared" si="1780"/>
        <v/>
      </c>
      <c r="BL2403" t="str">
        <f t="shared" si="1781"/>
        <v/>
      </c>
      <c r="BM2403" t="str">
        <f t="shared" si="1782"/>
        <v/>
      </c>
      <c r="BN2403" t="str">
        <f t="shared" si="1783"/>
        <v/>
      </c>
      <c r="BO2403" t="str">
        <f t="shared" si="1784"/>
        <v/>
      </c>
      <c r="BP2403" t="str">
        <f t="shared" si="1785"/>
        <v/>
      </c>
      <c r="BQ2403" t="str">
        <f t="shared" si="1786"/>
        <v/>
      </c>
      <c r="BR2403" t="str">
        <f t="shared" si="1787"/>
        <v/>
      </c>
      <c r="BS2403" t="str">
        <f t="shared" si="1788"/>
        <v/>
      </c>
      <c r="BT2403" t="str">
        <f t="shared" si="1789"/>
        <v/>
      </c>
    </row>
    <row r="2404" spans="20:72" x14ac:dyDescent="0.25">
      <c r="T2404" t="str">
        <f t="shared" si="1765"/>
        <v/>
      </c>
      <c r="U2404" t="str">
        <f t="shared" si="1766"/>
        <v/>
      </c>
      <c r="V2404" t="str">
        <f t="shared" si="1767"/>
        <v/>
      </c>
      <c r="W2404" t="str">
        <f>IF(TRIM(INDEX(connections!$A:$A,ROW()))="","",TRIM(INDEX(connections!$A:$A,ROW())))</f>
        <v/>
      </c>
      <c r="X2404" t="str">
        <f>IF($W2404="","",TRIM(INDEX(connections!$B:$B,ROW())))</f>
        <v/>
      </c>
      <c r="Y2404" t="str">
        <f t="shared" si="1768"/>
        <v/>
      </c>
      <c r="Z2404" t="str">
        <f t="shared" si="1769"/>
        <v/>
      </c>
      <c r="AA2404" t="str">
        <f t="shared" si="1770"/>
        <v/>
      </c>
      <c r="AB2404" t="str">
        <f t="shared" si="1771"/>
        <v/>
      </c>
      <c r="AC2404" t="str">
        <f t="shared" si="1772"/>
        <v/>
      </c>
      <c r="AD2404" t="str">
        <f t="shared" si="1773"/>
        <v/>
      </c>
      <c r="AE2404" t="str">
        <f t="shared" si="1774"/>
        <v/>
      </c>
      <c r="BF2404" t="str">
        <f t="shared" si="1775"/>
        <v/>
      </c>
      <c r="BG2404" t="str">
        <f t="shared" si="1776"/>
        <v/>
      </c>
      <c r="BH2404" t="str">
        <f t="shared" si="1777"/>
        <v/>
      </c>
      <c r="BI2404" t="str">
        <f t="shared" si="1778"/>
        <v/>
      </c>
      <c r="BJ2404" t="str">
        <f t="shared" si="1779"/>
        <v/>
      </c>
      <c r="BK2404" t="str">
        <f t="shared" si="1780"/>
        <v/>
      </c>
      <c r="BL2404" t="str">
        <f t="shared" si="1781"/>
        <v/>
      </c>
      <c r="BM2404" t="str">
        <f t="shared" si="1782"/>
        <v/>
      </c>
      <c r="BN2404" t="str">
        <f t="shared" si="1783"/>
        <v/>
      </c>
      <c r="BO2404" t="str">
        <f t="shared" si="1784"/>
        <v/>
      </c>
      <c r="BP2404" t="str">
        <f t="shared" si="1785"/>
        <v/>
      </c>
      <c r="BQ2404" t="str">
        <f t="shared" si="1786"/>
        <v/>
      </c>
      <c r="BR2404" t="str">
        <f t="shared" si="1787"/>
        <v/>
      </c>
      <c r="BS2404" t="str">
        <f t="shared" si="1788"/>
        <v/>
      </c>
      <c r="BT2404" t="str">
        <f t="shared" si="1789"/>
        <v/>
      </c>
    </row>
    <row r="2405" spans="20:72" x14ac:dyDescent="0.25">
      <c r="T2405" t="str">
        <f t="shared" si="1765"/>
        <v/>
      </c>
      <c r="U2405" t="str">
        <f t="shared" si="1766"/>
        <v/>
      </c>
      <c r="V2405" t="str">
        <f t="shared" si="1767"/>
        <v/>
      </c>
      <c r="W2405" t="str">
        <f>IF(TRIM(INDEX(connections!$A:$A,ROW()))="","",TRIM(INDEX(connections!$A:$A,ROW())))</f>
        <v/>
      </c>
      <c r="X2405" t="str">
        <f>IF($W2405="","",TRIM(INDEX(connections!$B:$B,ROW())))</f>
        <v/>
      </c>
      <c r="Y2405" t="str">
        <f t="shared" si="1768"/>
        <v/>
      </c>
      <c r="Z2405" t="str">
        <f t="shared" si="1769"/>
        <v/>
      </c>
      <c r="AA2405" t="str">
        <f t="shared" si="1770"/>
        <v/>
      </c>
      <c r="AB2405" t="str">
        <f t="shared" si="1771"/>
        <v/>
      </c>
      <c r="AC2405" t="str">
        <f t="shared" si="1772"/>
        <v/>
      </c>
      <c r="AD2405" t="str">
        <f t="shared" si="1773"/>
        <v/>
      </c>
      <c r="AE2405" t="str">
        <f t="shared" si="1774"/>
        <v/>
      </c>
      <c r="BF2405" t="str">
        <f t="shared" si="1775"/>
        <v/>
      </c>
      <c r="BG2405" t="str">
        <f t="shared" si="1776"/>
        <v/>
      </c>
      <c r="BH2405" t="str">
        <f t="shared" si="1777"/>
        <v/>
      </c>
      <c r="BI2405" t="str">
        <f t="shared" si="1778"/>
        <v/>
      </c>
      <c r="BJ2405" t="str">
        <f t="shared" si="1779"/>
        <v/>
      </c>
      <c r="BK2405" t="str">
        <f t="shared" si="1780"/>
        <v/>
      </c>
      <c r="BL2405" t="str">
        <f t="shared" si="1781"/>
        <v/>
      </c>
      <c r="BM2405" t="str">
        <f t="shared" si="1782"/>
        <v/>
      </c>
      <c r="BN2405" t="str">
        <f t="shared" si="1783"/>
        <v/>
      </c>
      <c r="BO2405" t="str">
        <f t="shared" si="1784"/>
        <v/>
      </c>
      <c r="BP2405" t="str">
        <f t="shared" si="1785"/>
        <v/>
      </c>
      <c r="BQ2405" t="str">
        <f t="shared" si="1786"/>
        <v/>
      </c>
      <c r="BR2405" t="str">
        <f t="shared" si="1787"/>
        <v/>
      </c>
      <c r="BS2405" t="str">
        <f t="shared" si="1788"/>
        <v/>
      </c>
      <c r="BT2405" t="str">
        <f t="shared" si="1789"/>
        <v/>
      </c>
    </row>
    <row r="2406" spans="20:72" x14ac:dyDescent="0.25">
      <c r="T2406" t="str">
        <f t="shared" si="1765"/>
        <v/>
      </c>
      <c r="U2406" t="str">
        <f t="shared" si="1766"/>
        <v/>
      </c>
      <c r="V2406" t="str">
        <f t="shared" si="1767"/>
        <v/>
      </c>
      <c r="W2406" t="str">
        <f>IF(TRIM(INDEX(connections!$A:$A,ROW()))="","",TRIM(INDEX(connections!$A:$A,ROW())))</f>
        <v/>
      </c>
      <c r="X2406" t="str">
        <f>IF($W2406="","",TRIM(INDEX(connections!$B:$B,ROW())))</f>
        <v/>
      </c>
      <c r="Y2406" t="str">
        <f t="shared" si="1768"/>
        <v/>
      </c>
      <c r="Z2406" t="str">
        <f t="shared" si="1769"/>
        <v/>
      </c>
      <c r="AA2406" t="str">
        <f t="shared" si="1770"/>
        <v/>
      </c>
      <c r="AB2406" t="str">
        <f t="shared" si="1771"/>
        <v/>
      </c>
      <c r="AC2406" t="str">
        <f t="shared" si="1772"/>
        <v/>
      </c>
      <c r="AD2406" t="str">
        <f t="shared" si="1773"/>
        <v/>
      </c>
      <c r="AE2406" t="str">
        <f t="shared" si="1774"/>
        <v/>
      </c>
      <c r="BF2406" t="str">
        <f t="shared" si="1775"/>
        <v/>
      </c>
      <c r="BG2406" t="str">
        <f t="shared" si="1776"/>
        <v/>
      </c>
      <c r="BH2406" t="str">
        <f t="shared" si="1777"/>
        <v/>
      </c>
      <c r="BI2406" t="str">
        <f t="shared" si="1778"/>
        <v/>
      </c>
      <c r="BJ2406" t="str">
        <f t="shared" si="1779"/>
        <v/>
      </c>
      <c r="BK2406" t="str">
        <f t="shared" si="1780"/>
        <v/>
      </c>
      <c r="BL2406" t="str">
        <f t="shared" si="1781"/>
        <v/>
      </c>
      <c r="BM2406" t="str">
        <f t="shared" si="1782"/>
        <v/>
      </c>
      <c r="BN2406" t="str">
        <f t="shared" si="1783"/>
        <v/>
      </c>
      <c r="BO2406" t="str">
        <f t="shared" si="1784"/>
        <v/>
      </c>
      <c r="BP2406" t="str">
        <f t="shared" si="1785"/>
        <v/>
      </c>
      <c r="BQ2406" t="str">
        <f t="shared" si="1786"/>
        <v/>
      </c>
      <c r="BR2406" t="str">
        <f t="shared" si="1787"/>
        <v/>
      </c>
      <c r="BS2406" t="str">
        <f t="shared" si="1788"/>
        <v/>
      </c>
      <c r="BT2406" t="str">
        <f t="shared" si="1789"/>
        <v/>
      </c>
    </row>
    <row r="2407" spans="20:72" x14ac:dyDescent="0.25">
      <c r="T2407" t="str">
        <f t="shared" si="1765"/>
        <v/>
      </c>
      <c r="U2407" t="str">
        <f t="shared" si="1766"/>
        <v/>
      </c>
      <c r="V2407" t="str">
        <f t="shared" si="1767"/>
        <v/>
      </c>
      <c r="W2407" t="str">
        <f>IF(TRIM(INDEX(connections!$A:$A,ROW()))="","",TRIM(INDEX(connections!$A:$A,ROW())))</f>
        <v/>
      </c>
      <c r="X2407" t="str">
        <f>IF($W2407="","",TRIM(INDEX(connections!$B:$B,ROW())))</f>
        <v/>
      </c>
      <c r="Y2407" t="str">
        <f t="shared" si="1768"/>
        <v/>
      </c>
      <c r="Z2407" t="str">
        <f t="shared" si="1769"/>
        <v/>
      </c>
      <c r="AA2407" t="str">
        <f t="shared" si="1770"/>
        <v/>
      </c>
      <c r="AB2407" t="str">
        <f t="shared" si="1771"/>
        <v/>
      </c>
      <c r="AC2407" t="str">
        <f t="shared" si="1772"/>
        <v/>
      </c>
      <c r="AD2407" t="str">
        <f t="shared" si="1773"/>
        <v/>
      </c>
      <c r="AE2407" t="str">
        <f t="shared" si="1774"/>
        <v/>
      </c>
      <c r="BF2407" t="str">
        <f t="shared" si="1775"/>
        <v/>
      </c>
      <c r="BG2407" t="str">
        <f t="shared" si="1776"/>
        <v/>
      </c>
      <c r="BH2407" t="str">
        <f t="shared" si="1777"/>
        <v/>
      </c>
      <c r="BI2407" t="str">
        <f t="shared" si="1778"/>
        <v/>
      </c>
      <c r="BJ2407" t="str">
        <f t="shared" si="1779"/>
        <v/>
      </c>
      <c r="BK2407" t="str">
        <f t="shared" si="1780"/>
        <v/>
      </c>
      <c r="BL2407" t="str">
        <f t="shared" si="1781"/>
        <v/>
      </c>
      <c r="BM2407" t="str">
        <f t="shared" si="1782"/>
        <v/>
      </c>
      <c r="BN2407" t="str">
        <f t="shared" si="1783"/>
        <v/>
      </c>
      <c r="BO2407" t="str">
        <f t="shared" si="1784"/>
        <v/>
      </c>
      <c r="BP2407" t="str">
        <f t="shared" si="1785"/>
        <v/>
      </c>
      <c r="BQ2407" t="str">
        <f t="shared" si="1786"/>
        <v/>
      </c>
      <c r="BR2407" t="str">
        <f t="shared" si="1787"/>
        <v/>
      </c>
      <c r="BS2407" t="str">
        <f t="shared" si="1788"/>
        <v/>
      </c>
      <c r="BT2407" t="str">
        <f t="shared" si="1789"/>
        <v/>
      </c>
    </row>
    <row r="2408" spans="20:72" x14ac:dyDescent="0.25">
      <c r="T2408" t="str">
        <f t="shared" si="1765"/>
        <v/>
      </c>
      <c r="U2408" t="str">
        <f t="shared" si="1766"/>
        <v/>
      </c>
      <c r="V2408" t="str">
        <f t="shared" si="1767"/>
        <v/>
      </c>
      <c r="W2408" t="str">
        <f>IF(TRIM(INDEX(connections!$A:$A,ROW()))="","",TRIM(INDEX(connections!$A:$A,ROW())))</f>
        <v/>
      </c>
      <c r="X2408" t="str">
        <f>IF($W2408="","",TRIM(INDEX(connections!$B:$B,ROW())))</f>
        <v/>
      </c>
      <c r="Y2408" t="str">
        <f t="shared" si="1768"/>
        <v/>
      </c>
      <c r="Z2408" t="str">
        <f t="shared" si="1769"/>
        <v/>
      </c>
      <c r="AA2408" t="str">
        <f t="shared" si="1770"/>
        <v/>
      </c>
      <c r="AB2408" t="str">
        <f t="shared" si="1771"/>
        <v/>
      </c>
      <c r="AC2408" t="str">
        <f t="shared" si="1772"/>
        <v/>
      </c>
      <c r="AD2408" t="str">
        <f t="shared" si="1773"/>
        <v/>
      </c>
      <c r="AE2408" t="str">
        <f t="shared" si="1774"/>
        <v/>
      </c>
      <c r="BF2408" t="str">
        <f t="shared" si="1775"/>
        <v/>
      </c>
      <c r="BG2408" t="str">
        <f t="shared" si="1776"/>
        <v/>
      </c>
      <c r="BH2408" t="str">
        <f t="shared" si="1777"/>
        <v/>
      </c>
      <c r="BI2408" t="str">
        <f t="shared" si="1778"/>
        <v/>
      </c>
      <c r="BJ2408" t="str">
        <f t="shared" si="1779"/>
        <v/>
      </c>
      <c r="BK2408" t="str">
        <f t="shared" si="1780"/>
        <v/>
      </c>
      <c r="BL2408" t="str">
        <f t="shared" si="1781"/>
        <v/>
      </c>
      <c r="BM2408" t="str">
        <f t="shared" si="1782"/>
        <v/>
      </c>
      <c r="BN2408" t="str">
        <f t="shared" si="1783"/>
        <v/>
      </c>
      <c r="BO2408" t="str">
        <f t="shared" si="1784"/>
        <v/>
      </c>
      <c r="BP2408" t="str">
        <f t="shared" si="1785"/>
        <v/>
      </c>
      <c r="BQ2408" t="str">
        <f t="shared" si="1786"/>
        <v/>
      </c>
      <c r="BR2408" t="str">
        <f t="shared" si="1787"/>
        <v/>
      </c>
      <c r="BS2408" t="str">
        <f t="shared" si="1788"/>
        <v/>
      </c>
      <c r="BT2408" t="str">
        <f t="shared" si="1789"/>
        <v/>
      </c>
    </row>
    <row r="2409" spans="20:72" x14ac:dyDescent="0.25">
      <c r="T2409" t="str">
        <f t="shared" si="1765"/>
        <v/>
      </c>
      <c r="U2409" t="str">
        <f t="shared" si="1766"/>
        <v/>
      </c>
      <c r="V2409" t="str">
        <f t="shared" si="1767"/>
        <v/>
      </c>
      <c r="W2409" t="str">
        <f>IF(TRIM(INDEX(connections!$A:$A,ROW()))="","",TRIM(INDEX(connections!$A:$A,ROW())))</f>
        <v/>
      </c>
      <c r="X2409" t="str">
        <f>IF($W2409="","",TRIM(INDEX(connections!$B:$B,ROW())))</f>
        <v/>
      </c>
      <c r="Y2409" t="str">
        <f t="shared" si="1768"/>
        <v/>
      </c>
      <c r="Z2409" t="str">
        <f t="shared" si="1769"/>
        <v/>
      </c>
      <c r="AA2409" t="str">
        <f t="shared" si="1770"/>
        <v/>
      </c>
      <c r="AB2409" t="str">
        <f t="shared" si="1771"/>
        <v/>
      </c>
      <c r="AC2409" t="str">
        <f t="shared" si="1772"/>
        <v/>
      </c>
      <c r="AD2409" t="str">
        <f t="shared" si="1773"/>
        <v/>
      </c>
      <c r="AE2409" t="str">
        <f t="shared" si="1774"/>
        <v/>
      </c>
      <c r="BF2409" t="str">
        <f t="shared" si="1775"/>
        <v/>
      </c>
      <c r="BG2409" t="str">
        <f t="shared" si="1776"/>
        <v/>
      </c>
      <c r="BH2409" t="str">
        <f t="shared" si="1777"/>
        <v/>
      </c>
      <c r="BI2409" t="str">
        <f t="shared" si="1778"/>
        <v/>
      </c>
      <c r="BJ2409" t="str">
        <f t="shared" si="1779"/>
        <v/>
      </c>
      <c r="BK2409" t="str">
        <f t="shared" si="1780"/>
        <v/>
      </c>
      <c r="BL2409" t="str">
        <f t="shared" si="1781"/>
        <v/>
      </c>
      <c r="BM2409" t="str">
        <f t="shared" si="1782"/>
        <v/>
      </c>
      <c r="BN2409" t="str">
        <f t="shared" si="1783"/>
        <v/>
      </c>
      <c r="BO2409" t="str">
        <f t="shared" si="1784"/>
        <v/>
      </c>
      <c r="BP2409" t="str">
        <f t="shared" si="1785"/>
        <v/>
      </c>
      <c r="BQ2409" t="str">
        <f t="shared" si="1786"/>
        <v/>
      </c>
      <c r="BR2409" t="str">
        <f t="shared" si="1787"/>
        <v/>
      </c>
      <c r="BS2409" t="str">
        <f t="shared" si="1788"/>
        <v/>
      </c>
      <c r="BT2409" t="str">
        <f t="shared" si="1789"/>
        <v/>
      </c>
    </row>
    <row r="2410" spans="20:72" x14ac:dyDescent="0.25">
      <c r="T2410" t="str">
        <f t="shared" si="1765"/>
        <v/>
      </c>
      <c r="U2410" t="str">
        <f t="shared" si="1766"/>
        <v/>
      </c>
      <c r="V2410" t="str">
        <f t="shared" si="1767"/>
        <v/>
      </c>
      <c r="W2410" t="str">
        <f>IF(TRIM(INDEX(connections!$A:$A,ROW()))="","",TRIM(INDEX(connections!$A:$A,ROW())))</f>
        <v/>
      </c>
      <c r="X2410" t="str">
        <f>IF($W2410="","",TRIM(INDEX(connections!$B:$B,ROW())))</f>
        <v/>
      </c>
      <c r="Y2410" t="str">
        <f t="shared" si="1768"/>
        <v/>
      </c>
      <c r="Z2410" t="str">
        <f t="shared" si="1769"/>
        <v/>
      </c>
      <c r="AA2410" t="str">
        <f t="shared" si="1770"/>
        <v/>
      </c>
      <c r="AB2410" t="str">
        <f t="shared" si="1771"/>
        <v/>
      </c>
      <c r="AC2410" t="str">
        <f t="shared" si="1772"/>
        <v/>
      </c>
      <c r="AD2410" t="str">
        <f t="shared" si="1773"/>
        <v/>
      </c>
      <c r="AE2410" t="str">
        <f t="shared" si="1774"/>
        <v/>
      </c>
      <c r="BF2410" t="str">
        <f t="shared" si="1775"/>
        <v/>
      </c>
      <c r="BG2410" t="str">
        <f t="shared" si="1776"/>
        <v/>
      </c>
      <c r="BH2410" t="str">
        <f t="shared" si="1777"/>
        <v/>
      </c>
      <c r="BI2410" t="str">
        <f t="shared" si="1778"/>
        <v/>
      </c>
      <c r="BJ2410" t="str">
        <f t="shared" si="1779"/>
        <v/>
      </c>
      <c r="BK2410" t="str">
        <f t="shared" si="1780"/>
        <v/>
      </c>
      <c r="BL2410" t="str">
        <f t="shared" si="1781"/>
        <v/>
      </c>
      <c r="BM2410" t="str">
        <f t="shared" si="1782"/>
        <v/>
      </c>
      <c r="BN2410" t="str">
        <f t="shared" si="1783"/>
        <v/>
      </c>
      <c r="BO2410" t="str">
        <f t="shared" si="1784"/>
        <v/>
      </c>
      <c r="BP2410" t="str">
        <f t="shared" si="1785"/>
        <v/>
      </c>
      <c r="BQ2410" t="str">
        <f t="shared" si="1786"/>
        <v/>
      </c>
      <c r="BR2410" t="str">
        <f t="shared" si="1787"/>
        <v/>
      </c>
      <c r="BS2410" t="str">
        <f t="shared" si="1788"/>
        <v/>
      </c>
      <c r="BT2410" t="str">
        <f t="shared" si="1789"/>
        <v/>
      </c>
    </row>
    <row r="2411" spans="20:72" x14ac:dyDescent="0.25">
      <c r="T2411" t="str">
        <f t="shared" si="1765"/>
        <v/>
      </c>
      <c r="U2411" t="str">
        <f t="shared" si="1766"/>
        <v/>
      </c>
      <c r="V2411" t="str">
        <f t="shared" si="1767"/>
        <v/>
      </c>
      <c r="W2411" t="str">
        <f>IF(TRIM(INDEX(connections!$A:$A,ROW()))="","",TRIM(INDEX(connections!$A:$A,ROW())))</f>
        <v/>
      </c>
      <c r="X2411" t="str">
        <f>IF($W2411="","",TRIM(INDEX(connections!$B:$B,ROW())))</f>
        <v/>
      </c>
      <c r="Y2411" t="str">
        <f t="shared" si="1768"/>
        <v/>
      </c>
      <c r="Z2411" t="str">
        <f t="shared" si="1769"/>
        <v/>
      </c>
      <c r="AA2411" t="str">
        <f t="shared" si="1770"/>
        <v/>
      </c>
      <c r="AB2411" t="str">
        <f t="shared" si="1771"/>
        <v/>
      </c>
      <c r="AC2411" t="str">
        <f t="shared" si="1772"/>
        <v/>
      </c>
      <c r="AD2411" t="str">
        <f t="shared" si="1773"/>
        <v/>
      </c>
      <c r="AE2411" t="str">
        <f t="shared" si="1774"/>
        <v/>
      </c>
      <c r="BF2411" t="str">
        <f t="shared" si="1775"/>
        <v/>
      </c>
      <c r="BG2411" t="str">
        <f t="shared" si="1776"/>
        <v/>
      </c>
      <c r="BH2411" t="str">
        <f t="shared" si="1777"/>
        <v/>
      </c>
      <c r="BI2411" t="str">
        <f t="shared" si="1778"/>
        <v/>
      </c>
      <c r="BJ2411" t="str">
        <f t="shared" si="1779"/>
        <v/>
      </c>
      <c r="BK2411" t="str">
        <f t="shared" si="1780"/>
        <v/>
      </c>
      <c r="BL2411" t="str">
        <f t="shared" si="1781"/>
        <v/>
      </c>
      <c r="BM2411" t="str">
        <f t="shared" si="1782"/>
        <v/>
      </c>
      <c r="BN2411" t="str">
        <f t="shared" si="1783"/>
        <v/>
      </c>
      <c r="BO2411" t="str">
        <f t="shared" si="1784"/>
        <v/>
      </c>
      <c r="BP2411" t="str">
        <f t="shared" si="1785"/>
        <v/>
      </c>
      <c r="BQ2411" t="str">
        <f t="shared" si="1786"/>
        <v/>
      </c>
      <c r="BR2411" t="str">
        <f t="shared" si="1787"/>
        <v/>
      </c>
      <c r="BS2411" t="str">
        <f t="shared" si="1788"/>
        <v/>
      </c>
      <c r="BT2411" t="str">
        <f t="shared" si="1789"/>
        <v/>
      </c>
    </row>
    <row r="2412" spans="20:72" x14ac:dyDescent="0.25">
      <c r="T2412" t="str">
        <f t="shared" si="1765"/>
        <v/>
      </c>
      <c r="U2412" t="str">
        <f t="shared" si="1766"/>
        <v/>
      </c>
      <c r="V2412" t="str">
        <f t="shared" si="1767"/>
        <v/>
      </c>
      <c r="W2412" t="str">
        <f>IF(TRIM(INDEX(connections!$A:$A,ROW()))="","",TRIM(INDEX(connections!$A:$A,ROW())))</f>
        <v/>
      </c>
      <c r="X2412" t="str">
        <f>IF($W2412="","",TRIM(INDEX(connections!$B:$B,ROW())))</f>
        <v/>
      </c>
      <c r="Y2412" t="str">
        <f t="shared" si="1768"/>
        <v/>
      </c>
      <c r="Z2412" t="str">
        <f t="shared" si="1769"/>
        <v/>
      </c>
      <c r="AA2412" t="str">
        <f t="shared" si="1770"/>
        <v/>
      </c>
      <c r="AB2412" t="str">
        <f t="shared" si="1771"/>
        <v/>
      </c>
      <c r="AC2412" t="str">
        <f t="shared" si="1772"/>
        <v/>
      </c>
      <c r="AD2412" t="str">
        <f t="shared" si="1773"/>
        <v/>
      </c>
      <c r="AE2412" t="str">
        <f t="shared" si="1774"/>
        <v/>
      </c>
      <c r="BF2412" t="str">
        <f t="shared" si="1775"/>
        <v/>
      </c>
      <c r="BG2412" t="str">
        <f t="shared" si="1776"/>
        <v/>
      </c>
      <c r="BH2412" t="str">
        <f t="shared" si="1777"/>
        <v/>
      </c>
      <c r="BI2412" t="str">
        <f t="shared" si="1778"/>
        <v/>
      </c>
      <c r="BJ2412" t="str">
        <f t="shared" si="1779"/>
        <v/>
      </c>
      <c r="BK2412" t="str">
        <f t="shared" si="1780"/>
        <v/>
      </c>
      <c r="BL2412" t="str">
        <f t="shared" si="1781"/>
        <v/>
      </c>
      <c r="BM2412" t="str">
        <f t="shared" si="1782"/>
        <v/>
      </c>
      <c r="BN2412" t="str">
        <f t="shared" si="1783"/>
        <v/>
      </c>
      <c r="BO2412" t="str">
        <f t="shared" si="1784"/>
        <v/>
      </c>
      <c r="BP2412" t="str">
        <f t="shared" si="1785"/>
        <v/>
      </c>
      <c r="BQ2412" t="str">
        <f t="shared" si="1786"/>
        <v/>
      </c>
      <c r="BR2412" t="str">
        <f t="shared" si="1787"/>
        <v/>
      </c>
      <c r="BS2412" t="str">
        <f t="shared" si="1788"/>
        <v/>
      </c>
      <c r="BT2412" t="str">
        <f t="shared" si="1789"/>
        <v/>
      </c>
    </row>
    <row r="2413" spans="20:72" x14ac:dyDescent="0.25">
      <c r="T2413" t="str">
        <f t="shared" si="1765"/>
        <v/>
      </c>
      <c r="U2413" t="str">
        <f t="shared" si="1766"/>
        <v/>
      </c>
      <c r="V2413" t="str">
        <f t="shared" si="1767"/>
        <v/>
      </c>
      <c r="W2413" t="str">
        <f>IF(TRIM(INDEX(connections!$A:$A,ROW()))="","",TRIM(INDEX(connections!$A:$A,ROW())))</f>
        <v/>
      </c>
      <c r="X2413" t="str">
        <f>IF($W2413="","",TRIM(INDEX(connections!$B:$B,ROW())))</f>
        <v/>
      </c>
      <c r="Y2413" t="str">
        <f t="shared" si="1768"/>
        <v/>
      </c>
      <c r="Z2413" t="str">
        <f t="shared" si="1769"/>
        <v/>
      </c>
      <c r="AA2413" t="str">
        <f t="shared" si="1770"/>
        <v/>
      </c>
      <c r="AB2413" t="str">
        <f t="shared" si="1771"/>
        <v/>
      </c>
      <c r="AC2413" t="str">
        <f t="shared" si="1772"/>
        <v/>
      </c>
      <c r="AD2413" t="str">
        <f t="shared" si="1773"/>
        <v/>
      </c>
      <c r="AE2413" t="str">
        <f t="shared" si="1774"/>
        <v/>
      </c>
      <c r="BF2413" t="str">
        <f t="shared" si="1775"/>
        <v/>
      </c>
      <c r="BG2413" t="str">
        <f t="shared" si="1776"/>
        <v/>
      </c>
      <c r="BH2413" t="str">
        <f t="shared" si="1777"/>
        <v/>
      </c>
      <c r="BI2413" t="str">
        <f t="shared" si="1778"/>
        <v/>
      </c>
      <c r="BJ2413" t="str">
        <f t="shared" si="1779"/>
        <v/>
      </c>
      <c r="BK2413" t="str">
        <f t="shared" si="1780"/>
        <v/>
      </c>
      <c r="BL2413" t="str">
        <f t="shared" si="1781"/>
        <v/>
      </c>
      <c r="BM2413" t="str">
        <f t="shared" si="1782"/>
        <v/>
      </c>
      <c r="BN2413" t="str">
        <f t="shared" si="1783"/>
        <v/>
      </c>
      <c r="BO2413" t="str">
        <f t="shared" si="1784"/>
        <v/>
      </c>
      <c r="BP2413" t="str">
        <f t="shared" si="1785"/>
        <v/>
      </c>
      <c r="BQ2413" t="str">
        <f t="shared" si="1786"/>
        <v/>
      </c>
      <c r="BR2413" t="str">
        <f t="shared" si="1787"/>
        <v/>
      </c>
      <c r="BS2413" t="str">
        <f t="shared" si="1788"/>
        <v/>
      </c>
      <c r="BT2413" t="str">
        <f t="shared" si="1789"/>
        <v/>
      </c>
    </row>
    <row r="2414" spans="20:72" x14ac:dyDescent="0.25">
      <c r="T2414" t="str">
        <f t="shared" si="1765"/>
        <v/>
      </c>
      <c r="U2414" t="str">
        <f t="shared" si="1766"/>
        <v/>
      </c>
      <c r="V2414" t="str">
        <f t="shared" si="1767"/>
        <v/>
      </c>
      <c r="W2414" t="str">
        <f>IF(TRIM(INDEX(connections!$A:$A,ROW()))="","",TRIM(INDEX(connections!$A:$A,ROW())))</f>
        <v/>
      </c>
      <c r="X2414" t="str">
        <f>IF($W2414="","",TRIM(INDEX(connections!$B:$B,ROW())))</f>
        <v/>
      </c>
      <c r="Y2414" t="str">
        <f t="shared" si="1768"/>
        <v/>
      </c>
      <c r="Z2414" t="str">
        <f t="shared" si="1769"/>
        <v/>
      </c>
      <c r="AA2414" t="str">
        <f t="shared" si="1770"/>
        <v/>
      </c>
      <c r="AB2414" t="str">
        <f t="shared" si="1771"/>
        <v/>
      </c>
      <c r="AC2414" t="str">
        <f t="shared" si="1772"/>
        <v/>
      </c>
      <c r="AD2414" t="str">
        <f t="shared" si="1773"/>
        <v/>
      </c>
      <c r="AE2414" t="str">
        <f t="shared" si="1774"/>
        <v/>
      </c>
      <c r="BF2414" t="str">
        <f t="shared" si="1775"/>
        <v/>
      </c>
      <c r="BG2414" t="str">
        <f t="shared" si="1776"/>
        <v/>
      </c>
      <c r="BH2414" t="str">
        <f t="shared" si="1777"/>
        <v/>
      </c>
      <c r="BI2414" t="str">
        <f t="shared" si="1778"/>
        <v/>
      </c>
      <c r="BJ2414" t="str">
        <f t="shared" si="1779"/>
        <v/>
      </c>
      <c r="BK2414" t="str">
        <f t="shared" si="1780"/>
        <v/>
      </c>
      <c r="BL2414" t="str">
        <f t="shared" si="1781"/>
        <v/>
      </c>
      <c r="BM2414" t="str">
        <f t="shared" si="1782"/>
        <v/>
      </c>
      <c r="BN2414" t="str">
        <f t="shared" si="1783"/>
        <v/>
      </c>
      <c r="BO2414" t="str">
        <f t="shared" si="1784"/>
        <v/>
      </c>
      <c r="BP2414" t="str">
        <f t="shared" si="1785"/>
        <v/>
      </c>
      <c r="BQ2414" t="str">
        <f t="shared" si="1786"/>
        <v/>
      </c>
      <c r="BR2414" t="str">
        <f t="shared" si="1787"/>
        <v/>
      </c>
      <c r="BS2414" t="str">
        <f t="shared" si="1788"/>
        <v/>
      </c>
      <c r="BT2414" t="str">
        <f t="shared" si="1789"/>
        <v/>
      </c>
    </row>
    <row r="2415" spans="20:72" x14ac:dyDescent="0.25">
      <c r="T2415" t="str">
        <f t="shared" si="1765"/>
        <v/>
      </c>
      <c r="U2415" t="str">
        <f t="shared" si="1766"/>
        <v/>
      </c>
      <c r="V2415" t="str">
        <f t="shared" si="1767"/>
        <v/>
      </c>
      <c r="W2415" t="str">
        <f>IF(TRIM(INDEX(connections!$A:$A,ROW()))="","",TRIM(INDEX(connections!$A:$A,ROW())))</f>
        <v/>
      </c>
      <c r="X2415" t="str">
        <f>IF($W2415="","",TRIM(INDEX(connections!$B:$B,ROW())))</f>
        <v/>
      </c>
      <c r="Y2415" t="str">
        <f t="shared" si="1768"/>
        <v/>
      </c>
      <c r="Z2415" t="str">
        <f t="shared" si="1769"/>
        <v/>
      </c>
      <c r="AA2415" t="str">
        <f t="shared" si="1770"/>
        <v/>
      </c>
      <c r="AB2415" t="str">
        <f t="shared" si="1771"/>
        <v/>
      </c>
      <c r="AC2415" t="str">
        <f t="shared" si="1772"/>
        <v/>
      </c>
      <c r="AD2415" t="str">
        <f t="shared" si="1773"/>
        <v/>
      </c>
      <c r="AE2415" t="str">
        <f t="shared" si="1774"/>
        <v/>
      </c>
      <c r="BF2415" t="str">
        <f t="shared" si="1775"/>
        <v/>
      </c>
      <c r="BG2415" t="str">
        <f t="shared" si="1776"/>
        <v/>
      </c>
      <c r="BH2415" t="str">
        <f t="shared" si="1777"/>
        <v/>
      </c>
      <c r="BI2415" t="str">
        <f t="shared" si="1778"/>
        <v/>
      </c>
      <c r="BJ2415" t="str">
        <f t="shared" si="1779"/>
        <v/>
      </c>
      <c r="BK2415" t="str">
        <f t="shared" si="1780"/>
        <v/>
      </c>
      <c r="BL2415" t="str">
        <f t="shared" si="1781"/>
        <v/>
      </c>
      <c r="BM2415" t="str">
        <f t="shared" si="1782"/>
        <v/>
      </c>
      <c r="BN2415" t="str">
        <f t="shared" si="1783"/>
        <v/>
      </c>
      <c r="BO2415" t="str">
        <f t="shared" si="1784"/>
        <v/>
      </c>
      <c r="BP2415" t="str">
        <f t="shared" si="1785"/>
        <v/>
      </c>
      <c r="BQ2415" t="str">
        <f t="shared" si="1786"/>
        <v/>
      </c>
      <c r="BR2415" t="str">
        <f t="shared" si="1787"/>
        <v/>
      </c>
      <c r="BS2415" t="str">
        <f t="shared" si="1788"/>
        <v/>
      </c>
      <c r="BT2415" t="str">
        <f t="shared" si="1789"/>
        <v/>
      </c>
    </row>
    <row r="2416" spans="20:72" x14ac:dyDescent="0.25">
      <c r="T2416" t="str">
        <f t="shared" si="1765"/>
        <v/>
      </c>
      <c r="U2416" t="str">
        <f t="shared" si="1766"/>
        <v/>
      </c>
      <c r="V2416" t="str">
        <f t="shared" si="1767"/>
        <v/>
      </c>
      <c r="W2416" t="str">
        <f>IF(TRIM(INDEX(connections!$A:$A,ROW()))="","",TRIM(INDEX(connections!$A:$A,ROW())))</f>
        <v/>
      </c>
      <c r="X2416" t="str">
        <f>IF($W2416="","",TRIM(INDEX(connections!$B:$B,ROW())))</f>
        <v/>
      </c>
      <c r="Y2416" t="str">
        <f t="shared" si="1768"/>
        <v/>
      </c>
      <c r="Z2416" t="str">
        <f t="shared" si="1769"/>
        <v/>
      </c>
      <c r="AA2416" t="str">
        <f t="shared" si="1770"/>
        <v/>
      </c>
      <c r="AB2416" t="str">
        <f t="shared" si="1771"/>
        <v/>
      </c>
      <c r="AC2416" t="str">
        <f t="shared" si="1772"/>
        <v/>
      </c>
      <c r="AD2416" t="str">
        <f t="shared" si="1773"/>
        <v/>
      </c>
      <c r="AE2416" t="str">
        <f t="shared" si="1774"/>
        <v/>
      </c>
      <c r="BF2416" t="str">
        <f t="shared" si="1775"/>
        <v/>
      </c>
      <c r="BG2416" t="str">
        <f t="shared" si="1776"/>
        <v/>
      </c>
      <c r="BH2416" t="str">
        <f t="shared" si="1777"/>
        <v/>
      </c>
      <c r="BI2416" t="str">
        <f t="shared" si="1778"/>
        <v/>
      </c>
      <c r="BJ2416" t="str">
        <f t="shared" si="1779"/>
        <v/>
      </c>
      <c r="BK2416" t="str">
        <f t="shared" si="1780"/>
        <v/>
      </c>
      <c r="BL2416" t="str">
        <f t="shared" si="1781"/>
        <v/>
      </c>
      <c r="BM2416" t="str">
        <f t="shared" si="1782"/>
        <v/>
      </c>
      <c r="BN2416" t="str">
        <f t="shared" si="1783"/>
        <v/>
      </c>
      <c r="BO2416" t="str">
        <f t="shared" si="1784"/>
        <v/>
      </c>
      <c r="BP2416" t="str">
        <f t="shared" si="1785"/>
        <v/>
      </c>
      <c r="BQ2416" t="str">
        <f t="shared" si="1786"/>
        <v/>
      </c>
      <c r="BR2416" t="str">
        <f t="shared" si="1787"/>
        <v/>
      </c>
      <c r="BS2416" t="str">
        <f t="shared" si="1788"/>
        <v/>
      </c>
      <c r="BT2416" t="str">
        <f t="shared" si="1789"/>
        <v/>
      </c>
    </row>
    <row r="2417" spans="20:72" x14ac:dyDescent="0.25">
      <c r="T2417" t="str">
        <f t="shared" si="1765"/>
        <v/>
      </c>
      <c r="U2417" t="str">
        <f t="shared" si="1766"/>
        <v/>
      </c>
      <c r="V2417" t="str">
        <f t="shared" si="1767"/>
        <v/>
      </c>
      <c r="W2417" t="str">
        <f>IF(TRIM(INDEX(connections!$A:$A,ROW()))="","",TRIM(INDEX(connections!$A:$A,ROW())))</f>
        <v/>
      </c>
      <c r="X2417" t="str">
        <f>IF($W2417="","",TRIM(INDEX(connections!$B:$B,ROW())))</f>
        <v/>
      </c>
      <c r="Y2417" t="str">
        <f t="shared" si="1768"/>
        <v/>
      </c>
      <c r="Z2417" t="str">
        <f t="shared" si="1769"/>
        <v/>
      </c>
      <c r="AA2417" t="str">
        <f t="shared" si="1770"/>
        <v/>
      </c>
      <c r="AB2417" t="str">
        <f t="shared" si="1771"/>
        <v/>
      </c>
      <c r="AC2417" t="str">
        <f t="shared" si="1772"/>
        <v/>
      </c>
      <c r="AD2417" t="str">
        <f t="shared" si="1773"/>
        <v/>
      </c>
      <c r="AE2417" t="str">
        <f t="shared" si="1774"/>
        <v/>
      </c>
      <c r="BF2417" t="str">
        <f t="shared" si="1775"/>
        <v/>
      </c>
      <c r="BG2417" t="str">
        <f t="shared" si="1776"/>
        <v/>
      </c>
      <c r="BH2417" t="str">
        <f t="shared" si="1777"/>
        <v/>
      </c>
      <c r="BI2417" t="str">
        <f t="shared" si="1778"/>
        <v/>
      </c>
      <c r="BJ2417" t="str">
        <f t="shared" si="1779"/>
        <v/>
      </c>
      <c r="BK2417" t="str">
        <f t="shared" si="1780"/>
        <v/>
      </c>
      <c r="BL2417" t="str">
        <f t="shared" si="1781"/>
        <v/>
      </c>
      <c r="BM2417" t="str">
        <f t="shared" si="1782"/>
        <v/>
      </c>
      <c r="BN2417" t="str">
        <f t="shared" si="1783"/>
        <v/>
      </c>
      <c r="BO2417" t="str">
        <f t="shared" si="1784"/>
        <v/>
      </c>
      <c r="BP2417" t="str">
        <f t="shared" si="1785"/>
        <v/>
      </c>
      <c r="BQ2417" t="str">
        <f t="shared" si="1786"/>
        <v/>
      </c>
      <c r="BR2417" t="str">
        <f t="shared" si="1787"/>
        <v/>
      </c>
      <c r="BS2417" t="str">
        <f t="shared" si="1788"/>
        <v/>
      </c>
      <c r="BT2417" t="str">
        <f t="shared" si="1789"/>
        <v/>
      </c>
    </row>
    <row r="2418" spans="20:72" x14ac:dyDescent="0.25">
      <c r="T2418" t="str">
        <f t="shared" si="1765"/>
        <v/>
      </c>
      <c r="U2418" t="str">
        <f t="shared" si="1766"/>
        <v/>
      </c>
      <c r="V2418" t="str">
        <f t="shared" si="1767"/>
        <v/>
      </c>
      <c r="W2418" t="str">
        <f>IF(TRIM(INDEX(connections!$A:$A,ROW()))="","",TRIM(INDEX(connections!$A:$A,ROW())))</f>
        <v/>
      </c>
      <c r="X2418" t="str">
        <f>IF($W2418="","",TRIM(INDEX(connections!$B:$B,ROW())))</f>
        <v/>
      </c>
      <c r="Y2418" t="str">
        <f t="shared" si="1768"/>
        <v/>
      </c>
      <c r="Z2418" t="str">
        <f t="shared" si="1769"/>
        <v/>
      </c>
      <c r="AA2418" t="str">
        <f t="shared" si="1770"/>
        <v/>
      </c>
      <c r="AB2418" t="str">
        <f t="shared" si="1771"/>
        <v/>
      </c>
      <c r="AC2418" t="str">
        <f t="shared" si="1772"/>
        <v/>
      </c>
      <c r="AD2418" t="str">
        <f t="shared" si="1773"/>
        <v/>
      </c>
      <c r="AE2418" t="str">
        <f t="shared" si="1774"/>
        <v/>
      </c>
      <c r="BF2418" t="str">
        <f t="shared" si="1775"/>
        <v/>
      </c>
      <c r="BG2418" t="str">
        <f t="shared" si="1776"/>
        <v/>
      </c>
      <c r="BH2418" t="str">
        <f t="shared" si="1777"/>
        <v/>
      </c>
      <c r="BI2418" t="str">
        <f t="shared" si="1778"/>
        <v/>
      </c>
      <c r="BJ2418" t="str">
        <f t="shared" si="1779"/>
        <v/>
      </c>
      <c r="BK2418" t="str">
        <f t="shared" si="1780"/>
        <v/>
      </c>
      <c r="BL2418" t="str">
        <f t="shared" si="1781"/>
        <v/>
      </c>
      <c r="BM2418" t="str">
        <f t="shared" si="1782"/>
        <v/>
      </c>
      <c r="BN2418" t="str">
        <f t="shared" si="1783"/>
        <v/>
      </c>
      <c r="BO2418" t="str">
        <f t="shared" si="1784"/>
        <v/>
      </c>
      <c r="BP2418" t="str">
        <f t="shared" si="1785"/>
        <v/>
      </c>
      <c r="BQ2418" t="str">
        <f t="shared" si="1786"/>
        <v/>
      </c>
      <c r="BR2418" t="str">
        <f t="shared" si="1787"/>
        <v/>
      </c>
      <c r="BS2418" t="str">
        <f t="shared" si="1788"/>
        <v/>
      </c>
      <c r="BT2418" t="str">
        <f t="shared" si="1789"/>
        <v/>
      </c>
    </row>
    <row r="2419" spans="20:72" x14ac:dyDescent="0.25">
      <c r="T2419" t="str">
        <f t="shared" si="1765"/>
        <v/>
      </c>
      <c r="U2419" t="str">
        <f t="shared" si="1766"/>
        <v/>
      </c>
      <c r="V2419" t="str">
        <f t="shared" si="1767"/>
        <v/>
      </c>
      <c r="W2419" t="str">
        <f>IF(TRIM(INDEX(connections!$A:$A,ROW()))="","",TRIM(INDEX(connections!$A:$A,ROW())))</f>
        <v/>
      </c>
      <c r="X2419" t="str">
        <f>IF($W2419="","",TRIM(INDEX(connections!$B:$B,ROW())))</f>
        <v/>
      </c>
      <c r="Y2419" t="str">
        <f t="shared" si="1768"/>
        <v/>
      </c>
      <c r="Z2419" t="str">
        <f t="shared" si="1769"/>
        <v/>
      </c>
      <c r="AA2419" t="str">
        <f t="shared" si="1770"/>
        <v/>
      </c>
      <c r="AB2419" t="str">
        <f t="shared" si="1771"/>
        <v/>
      </c>
      <c r="AC2419" t="str">
        <f t="shared" si="1772"/>
        <v/>
      </c>
      <c r="AD2419" t="str">
        <f t="shared" si="1773"/>
        <v/>
      </c>
      <c r="AE2419" t="str">
        <f t="shared" si="1774"/>
        <v/>
      </c>
      <c r="BF2419" t="str">
        <f t="shared" si="1775"/>
        <v/>
      </c>
      <c r="BG2419" t="str">
        <f t="shared" si="1776"/>
        <v/>
      </c>
      <c r="BH2419" t="str">
        <f t="shared" si="1777"/>
        <v/>
      </c>
      <c r="BI2419" t="str">
        <f t="shared" si="1778"/>
        <v/>
      </c>
      <c r="BJ2419" t="str">
        <f t="shared" si="1779"/>
        <v/>
      </c>
      <c r="BK2419" t="str">
        <f t="shared" si="1780"/>
        <v/>
      </c>
      <c r="BL2419" t="str">
        <f t="shared" si="1781"/>
        <v/>
      </c>
      <c r="BM2419" t="str">
        <f t="shared" si="1782"/>
        <v/>
      </c>
      <c r="BN2419" t="str">
        <f t="shared" si="1783"/>
        <v/>
      </c>
      <c r="BO2419" t="str">
        <f t="shared" si="1784"/>
        <v/>
      </c>
      <c r="BP2419" t="str">
        <f t="shared" si="1785"/>
        <v/>
      </c>
      <c r="BQ2419" t="str">
        <f t="shared" si="1786"/>
        <v/>
      </c>
      <c r="BR2419" t="str">
        <f t="shared" si="1787"/>
        <v/>
      </c>
      <c r="BS2419" t="str">
        <f t="shared" si="1788"/>
        <v/>
      </c>
      <c r="BT2419" t="str">
        <f t="shared" si="1789"/>
        <v/>
      </c>
    </row>
    <row r="2420" spans="20:72" x14ac:dyDescent="0.25">
      <c r="T2420" t="str">
        <f t="shared" si="1765"/>
        <v/>
      </c>
      <c r="U2420" t="str">
        <f t="shared" si="1766"/>
        <v/>
      </c>
      <c r="V2420" t="str">
        <f t="shared" si="1767"/>
        <v/>
      </c>
      <c r="W2420" t="str">
        <f>IF(TRIM(INDEX(connections!$A:$A,ROW()))="","",TRIM(INDEX(connections!$A:$A,ROW())))</f>
        <v/>
      </c>
      <c r="X2420" t="str">
        <f>IF($W2420="","",TRIM(INDEX(connections!$B:$B,ROW())))</f>
        <v/>
      </c>
      <c r="Y2420" t="str">
        <f t="shared" si="1768"/>
        <v/>
      </c>
      <c r="Z2420" t="str">
        <f t="shared" si="1769"/>
        <v/>
      </c>
      <c r="AA2420" t="str">
        <f t="shared" si="1770"/>
        <v/>
      </c>
      <c r="AB2420" t="str">
        <f t="shared" si="1771"/>
        <v/>
      </c>
      <c r="AC2420" t="str">
        <f t="shared" si="1772"/>
        <v/>
      </c>
      <c r="AD2420" t="str">
        <f t="shared" si="1773"/>
        <v/>
      </c>
      <c r="AE2420" t="str">
        <f t="shared" si="1774"/>
        <v/>
      </c>
      <c r="BF2420" t="str">
        <f t="shared" si="1775"/>
        <v/>
      </c>
      <c r="BG2420" t="str">
        <f t="shared" si="1776"/>
        <v/>
      </c>
      <c r="BH2420" t="str">
        <f t="shared" si="1777"/>
        <v/>
      </c>
      <c r="BI2420" t="str">
        <f t="shared" si="1778"/>
        <v/>
      </c>
      <c r="BJ2420" t="str">
        <f t="shared" si="1779"/>
        <v/>
      </c>
      <c r="BK2420" t="str">
        <f t="shared" si="1780"/>
        <v/>
      </c>
      <c r="BL2420" t="str">
        <f t="shared" si="1781"/>
        <v/>
      </c>
      <c r="BM2420" t="str">
        <f t="shared" si="1782"/>
        <v/>
      </c>
      <c r="BN2420" t="str">
        <f t="shared" si="1783"/>
        <v/>
      </c>
      <c r="BO2420" t="str">
        <f t="shared" si="1784"/>
        <v/>
      </c>
      <c r="BP2420" t="str">
        <f t="shared" si="1785"/>
        <v/>
      </c>
      <c r="BQ2420" t="str">
        <f t="shared" si="1786"/>
        <v/>
      </c>
      <c r="BR2420" t="str">
        <f t="shared" si="1787"/>
        <v/>
      </c>
      <c r="BS2420" t="str">
        <f t="shared" si="1788"/>
        <v/>
      </c>
      <c r="BT2420" t="str">
        <f t="shared" si="1789"/>
        <v/>
      </c>
    </row>
    <row r="2421" spans="20:72" x14ac:dyDescent="0.25">
      <c r="T2421" t="str">
        <f t="shared" si="1765"/>
        <v/>
      </c>
      <c r="U2421" t="str">
        <f t="shared" si="1766"/>
        <v/>
      </c>
      <c r="V2421" t="str">
        <f t="shared" si="1767"/>
        <v/>
      </c>
      <c r="W2421" t="str">
        <f>IF(TRIM(INDEX(connections!$A:$A,ROW()))="","",TRIM(INDEX(connections!$A:$A,ROW())))</f>
        <v/>
      </c>
      <c r="X2421" t="str">
        <f>IF($W2421="","",TRIM(INDEX(connections!$B:$B,ROW())))</f>
        <v/>
      </c>
      <c r="Y2421" t="str">
        <f t="shared" si="1768"/>
        <v/>
      </c>
      <c r="Z2421" t="str">
        <f t="shared" si="1769"/>
        <v/>
      </c>
      <c r="AA2421" t="str">
        <f t="shared" si="1770"/>
        <v/>
      </c>
      <c r="AB2421" t="str">
        <f t="shared" si="1771"/>
        <v/>
      </c>
      <c r="AC2421" t="str">
        <f t="shared" si="1772"/>
        <v/>
      </c>
      <c r="AD2421" t="str">
        <f t="shared" si="1773"/>
        <v/>
      </c>
      <c r="AE2421" t="str">
        <f t="shared" si="1774"/>
        <v/>
      </c>
      <c r="BF2421" t="str">
        <f t="shared" si="1775"/>
        <v/>
      </c>
      <c r="BG2421" t="str">
        <f t="shared" si="1776"/>
        <v/>
      </c>
      <c r="BH2421" t="str">
        <f t="shared" si="1777"/>
        <v/>
      </c>
      <c r="BI2421" t="str">
        <f t="shared" si="1778"/>
        <v/>
      </c>
      <c r="BJ2421" t="str">
        <f t="shared" si="1779"/>
        <v/>
      </c>
      <c r="BK2421" t="str">
        <f t="shared" si="1780"/>
        <v/>
      </c>
      <c r="BL2421" t="str">
        <f t="shared" si="1781"/>
        <v/>
      </c>
      <c r="BM2421" t="str">
        <f t="shared" si="1782"/>
        <v/>
      </c>
      <c r="BN2421" t="str">
        <f t="shared" si="1783"/>
        <v/>
      </c>
      <c r="BO2421" t="str">
        <f t="shared" si="1784"/>
        <v/>
      </c>
      <c r="BP2421" t="str">
        <f t="shared" si="1785"/>
        <v/>
      </c>
      <c r="BQ2421" t="str">
        <f t="shared" si="1786"/>
        <v/>
      </c>
      <c r="BR2421" t="str">
        <f t="shared" si="1787"/>
        <v/>
      </c>
      <c r="BS2421" t="str">
        <f t="shared" si="1788"/>
        <v/>
      </c>
      <c r="BT2421" t="str">
        <f t="shared" si="1789"/>
        <v/>
      </c>
    </row>
    <row r="2422" spans="20:72" x14ac:dyDescent="0.25">
      <c r="T2422" t="str">
        <f t="shared" si="1765"/>
        <v/>
      </c>
      <c r="U2422" t="str">
        <f t="shared" si="1766"/>
        <v/>
      </c>
      <c r="V2422" t="str">
        <f t="shared" si="1767"/>
        <v/>
      </c>
      <c r="W2422" t="str">
        <f>IF(TRIM(INDEX(connections!$A:$A,ROW()))="","",TRIM(INDEX(connections!$A:$A,ROW())))</f>
        <v/>
      </c>
      <c r="X2422" t="str">
        <f>IF($W2422="","",TRIM(INDEX(connections!$B:$B,ROW())))</f>
        <v/>
      </c>
      <c r="Y2422" t="str">
        <f t="shared" si="1768"/>
        <v/>
      </c>
      <c r="Z2422" t="str">
        <f t="shared" si="1769"/>
        <v/>
      </c>
      <c r="AA2422" t="str">
        <f t="shared" si="1770"/>
        <v/>
      </c>
      <c r="AB2422" t="str">
        <f t="shared" si="1771"/>
        <v/>
      </c>
      <c r="AC2422" t="str">
        <f t="shared" si="1772"/>
        <v/>
      </c>
      <c r="AD2422" t="str">
        <f t="shared" si="1773"/>
        <v/>
      </c>
      <c r="AE2422" t="str">
        <f t="shared" si="1774"/>
        <v/>
      </c>
      <c r="BF2422" t="str">
        <f t="shared" si="1775"/>
        <v/>
      </c>
      <c r="BG2422" t="str">
        <f t="shared" si="1776"/>
        <v/>
      </c>
      <c r="BH2422" t="str">
        <f t="shared" si="1777"/>
        <v/>
      </c>
      <c r="BI2422" t="str">
        <f t="shared" si="1778"/>
        <v/>
      </c>
      <c r="BJ2422" t="str">
        <f t="shared" si="1779"/>
        <v/>
      </c>
      <c r="BK2422" t="str">
        <f t="shared" si="1780"/>
        <v/>
      </c>
      <c r="BL2422" t="str">
        <f t="shared" si="1781"/>
        <v/>
      </c>
      <c r="BM2422" t="str">
        <f t="shared" si="1782"/>
        <v/>
      </c>
      <c r="BN2422" t="str">
        <f t="shared" si="1783"/>
        <v/>
      </c>
      <c r="BO2422" t="str">
        <f t="shared" si="1784"/>
        <v/>
      </c>
      <c r="BP2422" t="str">
        <f t="shared" si="1785"/>
        <v/>
      </c>
      <c r="BQ2422" t="str">
        <f t="shared" si="1786"/>
        <v/>
      </c>
      <c r="BR2422" t="str">
        <f t="shared" si="1787"/>
        <v/>
      </c>
      <c r="BS2422" t="str">
        <f t="shared" si="1788"/>
        <v/>
      </c>
      <c r="BT2422" t="str">
        <f t="shared" si="1789"/>
        <v/>
      </c>
    </row>
    <row r="2423" spans="20:72" x14ac:dyDescent="0.25">
      <c r="T2423" t="str">
        <f t="shared" si="1765"/>
        <v/>
      </c>
      <c r="U2423" t="str">
        <f t="shared" si="1766"/>
        <v/>
      </c>
      <c r="V2423" t="str">
        <f t="shared" si="1767"/>
        <v/>
      </c>
      <c r="W2423" t="str">
        <f>IF(TRIM(INDEX(connections!$A:$A,ROW()))="","",TRIM(INDEX(connections!$A:$A,ROW())))</f>
        <v/>
      </c>
      <c r="X2423" t="str">
        <f>IF($W2423="","",TRIM(INDEX(connections!$B:$B,ROW())))</f>
        <v/>
      </c>
      <c r="Y2423" t="str">
        <f t="shared" si="1768"/>
        <v/>
      </c>
      <c r="Z2423" t="str">
        <f t="shared" si="1769"/>
        <v/>
      </c>
      <c r="AA2423" t="str">
        <f t="shared" si="1770"/>
        <v/>
      </c>
      <c r="AB2423" t="str">
        <f t="shared" si="1771"/>
        <v/>
      </c>
      <c r="AC2423" t="str">
        <f t="shared" si="1772"/>
        <v/>
      </c>
      <c r="AD2423" t="str">
        <f t="shared" si="1773"/>
        <v/>
      </c>
      <c r="AE2423" t="str">
        <f t="shared" si="1774"/>
        <v/>
      </c>
      <c r="BF2423" t="str">
        <f t="shared" si="1775"/>
        <v/>
      </c>
      <c r="BG2423" t="str">
        <f t="shared" si="1776"/>
        <v/>
      </c>
      <c r="BH2423" t="str">
        <f t="shared" si="1777"/>
        <v/>
      </c>
      <c r="BI2423" t="str">
        <f t="shared" si="1778"/>
        <v/>
      </c>
      <c r="BJ2423" t="str">
        <f t="shared" si="1779"/>
        <v/>
      </c>
      <c r="BK2423" t="str">
        <f t="shared" si="1780"/>
        <v/>
      </c>
      <c r="BL2423" t="str">
        <f t="shared" si="1781"/>
        <v/>
      </c>
      <c r="BM2423" t="str">
        <f t="shared" si="1782"/>
        <v/>
      </c>
      <c r="BN2423" t="str">
        <f t="shared" si="1783"/>
        <v/>
      </c>
      <c r="BO2423" t="str">
        <f t="shared" si="1784"/>
        <v/>
      </c>
      <c r="BP2423" t="str">
        <f t="shared" si="1785"/>
        <v/>
      </c>
      <c r="BQ2423" t="str">
        <f t="shared" si="1786"/>
        <v/>
      </c>
      <c r="BR2423" t="str">
        <f t="shared" si="1787"/>
        <v/>
      </c>
      <c r="BS2423" t="str">
        <f t="shared" si="1788"/>
        <v/>
      </c>
      <c r="BT2423" t="str">
        <f t="shared" si="1789"/>
        <v/>
      </c>
    </row>
    <row r="2424" spans="20:72" x14ac:dyDescent="0.25">
      <c r="T2424" t="str">
        <f t="shared" si="1765"/>
        <v/>
      </c>
      <c r="U2424" t="str">
        <f t="shared" si="1766"/>
        <v/>
      </c>
      <c r="V2424" t="str">
        <f t="shared" si="1767"/>
        <v/>
      </c>
      <c r="W2424" t="str">
        <f>IF(TRIM(INDEX(connections!$A:$A,ROW()))="","",TRIM(INDEX(connections!$A:$A,ROW())))</f>
        <v/>
      </c>
      <c r="X2424" t="str">
        <f>IF($W2424="","",TRIM(INDEX(connections!$B:$B,ROW())))</f>
        <v/>
      </c>
      <c r="Y2424" t="str">
        <f t="shared" si="1768"/>
        <v/>
      </c>
      <c r="Z2424" t="str">
        <f t="shared" si="1769"/>
        <v/>
      </c>
      <c r="AA2424" t="str">
        <f t="shared" si="1770"/>
        <v/>
      </c>
      <c r="AB2424" t="str">
        <f t="shared" si="1771"/>
        <v/>
      </c>
      <c r="AC2424" t="str">
        <f t="shared" si="1772"/>
        <v/>
      </c>
      <c r="AD2424" t="str">
        <f t="shared" si="1773"/>
        <v/>
      </c>
      <c r="AE2424" t="str">
        <f t="shared" si="1774"/>
        <v/>
      </c>
      <c r="BF2424" t="str">
        <f t="shared" si="1775"/>
        <v/>
      </c>
      <c r="BG2424" t="str">
        <f t="shared" si="1776"/>
        <v/>
      </c>
      <c r="BH2424" t="str">
        <f t="shared" si="1777"/>
        <v/>
      </c>
      <c r="BI2424" t="str">
        <f t="shared" si="1778"/>
        <v/>
      </c>
      <c r="BJ2424" t="str">
        <f t="shared" si="1779"/>
        <v/>
      </c>
      <c r="BK2424" t="str">
        <f t="shared" si="1780"/>
        <v/>
      </c>
      <c r="BL2424" t="str">
        <f t="shared" si="1781"/>
        <v/>
      </c>
      <c r="BM2424" t="str">
        <f t="shared" si="1782"/>
        <v/>
      </c>
      <c r="BN2424" t="str">
        <f t="shared" si="1783"/>
        <v/>
      </c>
      <c r="BO2424" t="str">
        <f t="shared" si="1784"/>
        <v/>
      </c>
      <c r="BP2424" t="str">
        <f t="shared" si="1785"/>
        <v/>
      </c>
      <c r="BQ2424" t="str">
        <f t="shared" si="1786"/>
        <v/>
      </c>
      <c r="BR2424" t="str">
        <f t="shared" si="1787"/>
        <v/>
      </c>
      <c r="BS2424" t="str">
        <f t="shared" si="1788"/>
        <v/>
      </c>
      <c r="BT2424" t="str">
        <f t="shared" si="1789"/>
        <v/>
      </c>
    </row>
    <row r="2425" spans="20:72" x14ac:dyDescent="0.25">
      <c r="T2425" t="str">
        <f t="shared" si="1765"/>
        <v/>
      </c>
      <c r="U2425" t="str">
        <f t="shared" si="1766"/>
        <v/>
      </c>
      <c r="V2425" t="str">
        <f t="shared" si="1767"/>
        <v/>
      </c>
      <c r="W2425" t="str">
        <f>IF(TRIM(INDEX(connections!$A:$A,ROW()))="","",TRIM(INDEX(connections!$A:$A,ROW())))</f>
        <v/>
      </c>
      <c r="X2425" t="str">
        <f>IF($W2425="","",TRIM(INDEX(connections!$B:$B,ROW())))</f>
        <v/>
      </c>
      <c r="Y2425" t="str">
        <f t="shared" si="1768"/>
        <v/>
      </c>
      <c r="Z2425" t="str">
        <f t="shared" si="1769"/>
        <v/>
      </c>
      <c r="AA2425" t="str">
        <f t="shared" si="1770"/>
        <v/>
      </c>
      <c r="AB2425" t="str">
        <f t="shared" si="1771"/>
        <v/>
      </c>
      <c r="AC2425" t="str">
        <f t="shared" si="1772"/>
        <v/>
      </c>
      <c r="AD2425" t="str">
        <f t="shared" si="1773"/>
        <v/>
      </c>
      <c r="AE2425" t="str">
        <f t="shared" si="1774"/>
        <v/>
      </c>
      <c r="BF2425" t="str">
        <f t="shared" si="1775"/>
        <v/>
      </c>
      <c r="BG2425" t="str">
        <f t="shared" si="1776"/>
        <v/>
      </c>
      <c r="BH2425" t="str">
        <f t="shared" si="1777"/>
        <v/>
      </c>
      <c r="BI2425" t="str">
        <f t="shared" si="1778"/>
        <v/>
      </c>
      <c r="BJ2425" t="str">
        <f t="shared" si="1779"/>
        <v/>
      </c>
      <c r="BK2425" t="str">
        <f t="shared" si="1780"/>
        <v/>
      </c>
      <c r="BL2425" t="str">
        <f t="shared" si="1781"/>
        <v/>
      </c>
      <c r="BM2425" t="str">
        <f t="shared" si="1782"/>
        <v/>
      </c>
      <c r="BN2425" t="str">
        <f t="shared" si="1783"/>
        <v/>
      </c>
      <c r="BO2425" t="str">
        <f t="shared" si="1784"/>
        <v/>
      </c>
      <c r="BP2425" t="str">
        <f t="shared" si="1785"/>
        <v/>
      </c>
      <c r="BQ2425" t="str">
        <f t="shared" si="1786"/>
        <v/>
      </c>
      <c r="BR2425" t="str">
        <f t="shared" si="1787"/>
        <v/>
      </c>
      <c r="BS2425" t="str">
        <f t="shared" si="1788"/>
        <v/>
      </c>
      <c r="BT2425" t="str">
        <f t="shared" si="1789"/>
        <v/>
      </c>
    </row>
    <row r="2426" spans="20:72" x14ac:dyDescent="0.25">
      <c r="T2426" t="str">
        <f t="shared" si="1765"/>
        <v/>
      </c>
      <c r="U2426" t="str">
        <f t="shared" si="1766"/>
        <v/>
      </c>
      <c r="V2426" t="str">
        <f t="shared" si="1767"/>
        <v/>
      </c>
      <c r="W2426" t="str">
        <f>IF(TRIM(INDEX(connections!$A:$A,ROW()))="","",TRIM(INDEX(connections!$A:$A,ROW())))</f>
        <v/>
      </c>
      <c r="X2426" t="str">
        <f>IF($W2426="","",TRIM(INDEX(connections!$B:$B,ROW())))</f>
        <v/>
      </c>
      <c r="Y2426" t="str">
        <f t="shared" si="1768"/>
        <v/>
      </c>
      <c r="Z2426" t="str">
        <f t="shared" si="1769"/>
        <v/>
      </c>
      <c r="AA2426" t="str">
        <f t="shared" si="1770"/>
        <v/>
      </c>
      <c r="AB2426" t="str">
        <f t="shared" si="1771"/>
        <v/>
      </c>
      <c r="AC2426" t="str">
        <f t="shared" si="1772"/>
        <v/>
      </c>
      <c r="AD2426" t="str">
        <f t="shared" si="1773"/>
        <v/>
      </c>
      <c r="AE2426" t="str">
        <f t="shared" si="1774"/>
        <v/>
      </c>
      <c r="BF2426" t="str">
        <f t="shared" si="1775"/>
        <v/>
      </c>
      <c r="BG2426" t="str">
        <f t="shared" si="1776"/>
        <v/>
      </c>
      <c r="BH2426" t="str">
        <f t="shared" si="1777"/>
        <v/>
      </c>
      <c r="BI2426" t="str">
        <f t="shared" si="1778"/>
        <v/>
      </c>
      <c r="BJ2426" t="str">
        <f t="shared" si="1779"/>
        <v/>
      </c>
      <c r="BK2426" t="str">
        <f t="shared" si="1780"/>
        <v/>
      </c>
      <c r="BL2426" t="str">
        <f t="shared" si="1781"/>
        <v/>
      </c>
      <c r="BM2426" t="str">
        <f t="shared" si="1782"/>
        <v/>
      </c>
      <c r="BN2426" t="str">
        <f t="shared" si="1783"/>
        <v/>
      </c>
      <c r="BO2426" t="str">
        <f t="shared" si="1784"/>
        <v/>
      </c>
      <c r="BP2426" t="str">
        <f t="shared" si="1785"/>
        <v/>
      </c>
      <c r="BQ2426" t="str">
        <f t="shared" si="1786"/>
        <v/>
      </c>
      <c r="BR2426" t="str">
        <f t="shared" si="1787"/>
        <v/>
      </c>
      <c r="BS2426" t="str">
        <f t="shared" si="1788"/>
        <v/>
      </c>
      <c r="BT2426" t="str">
        <f t="shared" si="1789"/>
        <v/>
      </c>
    </row>
    <row r="2427" spans="20:72" x14ac:dyDescent="0.25">
      <c r="T2427" t="str">
        <f t="shared" si="1765"/>
        <v/>
      </c>
      <c r="U2427" t="str">
        <f t="shared" si="1766"/>
        <v/>
      </c>
      <c r="V2427" t="str">
        <f t="shared" si="1767"/>
        <v/>
      </c>
      <c r="W2427" t="str">
        <f>IF(TRIM(INDEX(connections!$A:$A,ROW()))="","",TRIM(INDEX(connections!$A:$A,ROW())))</f>
        <v/>
      </c>
      <c r="X2427" t="str">
        <f>IF($W2427="","",TRIM(INDEX(connections!$B:$B,ROW())))</f>
        <v/>
      </c>
      <c r="Y2427" t="str">
        <f t="shared" si="1768"/>
        <v/>
      </c>
      <c r="Z2427" t="str">
        <f t="shared" si="1769"/>
        <v/>
      </c>
      <c r="AA2427" t="str">
        <f t="shared" si="1770"/>
        <v/>
      </c>
      <c r="AB2427" t="str">
        <f t="shared" si="1771"/>
        <v/>
      </c>
      <c r="AC2427" t="str">
        <f t="shared" si="1772"/>
        <v/>
      </c>
      <c r="AD2427" t="str">
        <f t="shared" si="1773"/>
        <v/>
      </c>
      <c r="AE2427" t="str">
        <f t="shared" si="1774"/>
        <v/>
      </c>
      <c r="BF2427" t="str">
        <f t="shared" si="1775"/>
        <v/>
      </c>
      <c r="BG2427" t="str">
        <f t="shared" si="1776"/>
        <v/>
      </c>
      <c r="BH2427" t="str">
        <f t="shared" si="1777"/>
        <v/>
      </c>
      <c r="BI2427" t="str">
        <f t="shared" si="1778"/>
        <v/>
      </c>
      <c r="BJ2427" t="str">
        <f t="shared" si="1779"/>
        <v/>
      </c>
      <c r="BK2427" t="str">
        <f t="shared" si="1780"/>
        <v/>
      </c>
      <c r="BL2427" t="str">
        <f t="shared" si="1781"/>
        <v/>
      </c>
      <c r="BM2427" t="str">
        <f t="shared" si="1782"/>
        <v/>
      </c>
      <c r="BN2427" t="str">
        <f t="shared" si="1783"/>
        <v/>
      </c>
      <c r="BO2427" t="str">
        <f t="shared" si="1784"/>
        <v/>
      </c>
      <c r="BP2427" t="str">
        <f t="shared" si="1785"/>
        <v/>
      </c>
      <c r="BQ2427" t="str">
        <f t="shared" si="1786"/>
        <v/>
      </c>
      <c r="BR2427" t="str">
        <f t="shared" si="1787"/>
        <v/>
      </c>
      <c r="BS2427" t="str">
        <f t="shared" si="1788"/>
        <v/>
      </c>
      <c r="BT2427" t="str">
        <f t="shared" si="1789"/>
        <v/>
      </c>
    </row>
    <row r="2428" spans="20:72" x14ac:dyDescent="0.25">
      <c r="T2428" t="str">
        <f t="shared" si="1765"/>
        <v/>
      </c>
      <c r="U2428" t="str">
        <f t="shared" si="1766"/>
        <v/>
      </c>
      <c r="V2428" t="str">
        <f t="shared" si="1767"/>
        <v/>
      </c>
      <c r="W2428" t="str">
        <f>IF(TRIM(INDEX(connections!$A:$A,ROW()))="","",TRIM(INDEX(connections!$A:$A,ROW())))</f>
        <v/>
      </c>
      <c r="X2428" t="str">
        <f>IF($W2428="","",TRIM(INDEX(connections!$B:$B,ROW())))</f>
        <v/>
      </c>
      <c r="Y2428" t="str">
        <f t="shared" si="1768"/>
        <v/>
      </c>
      <c r="Z2428" t="str">
        <f t="shared" si="1769"/>
        <v/>
      </c>
      <c r="AA2428" t="str">
        <f t="shared" si="1770"/>
        <v/>
      </c>
      <c r="AB2428" t="str">
        <f t="shared" si="1771"/>
        <v/>
      </c>
      <c r="AC2428" t="str">
        <f t="shared" si="1772"/>
        <v/>
      </c>
      <c r="AD2428" t="str">
        <f t="shared" si="1773"/>
        <v/>
      </c>
      <c r="AE2428" t="str">
        <f t="shared" si="1774"/>
        <v/>
      </c>
      <c r="BF2428" t="str">
        <f t="shared" si="1775"/>
        <v/>
      </c>
      <c r="BG2428" t="str">
        <f t="shared" si="1776"/>
        <v/>
      </c>
      <c r="BH2428" t="str">
        <f t="shared" si="1777"/>
        <v/>
      </c>
      <c r="BI2428" t="str">
        <f t="shared" si="1778"/>
        <v/>
      </c>
      <c r="BJ2428" t="str">
        <f t="shared" si="1779"/>
        <v/>
      </c>
      <c r="BK2428" t="str">
        <f t="shared" si="1780"/>
        <v/>
      </c>
      <c r="BL2428" t="str">
        <f t="shared" si="1781"/>
        <v/>
      </c>
      <c r="BM2428" t="str">
        <f t="shared" si="1782"/>
        <v/>
      </c>
      <c r="BN2428" t="str">
        <f t="shared" si="1783"/>
        <v/>
      </c>
      <c r="BO2428" t="str">
        <f t="shared" si="1784"/>
        <v/>
      </c>
      <c r="BP2428" t="str">
        <f t="shared" si="1785"/>
        <v/>
      </c>
      <c r="BQ2428" t="str">
        <f t="shared" si="1786"/>
        <v/>
      </c>
      <c r="BR2428" t="str">
        <f t="shared" si="1787"/>
        <v/>
      </c>
      <c r="BS2428" t="str">
        <f t="shared" si="1788"/>
        <v/>
      </c>
      <c r="BT2428" t="str">
        <f t="shared" si="1789"/>
        <v/>
      </c>
    </row>
    <row r="2429" spans="20:72" x14ac:dyDescent="0.25">
      <c r="T2429" t="str">
        <f t="shared" si="1765"/>
        <v/>
      </c>
      <c r="U2429" t="str">
        <f t="shared" si="1766"/>
        <v/>
      </c>
      <c r="V2429" t="str">
        <f t="shared" si="1767"/>
        <v/>
      </c>
      <c r="W2429" t="str">
        <f>IF(TRIM(INDEX(connections!$A:$A,ROW()))="","",TRIM(INDEX(connections!$A:$A,ROW())))</f>
        <v/>
      </c>
      <c r="X2429" t="str">
        <f>IF($W2429="","",TRIM(INDEX(connections!$B:$B,ROW())))</f>
        <v/>
      </c>
      <c r="Y2429" t="str">
        <f t="shared" si="1768"/>
        <v/>
      </c>
      <c r="Z2429" t="str">
        <f t="shared" si="1769"/>
        <v/>
      </c>
      <c r="AA2429" t="str">
        <f t="shared" si="1770"/>
        <v/>
      </c>
      <c r="AB2429" t="str">
        <f t="shared" si="1771"/>
        <v/>
      </c>
      <c r="AC2429" t="str">
        <f t="shared" si="1772"/>
        <v/>
      </c>
      <c r="AD2429" t="str">
        <f t="shared" si="1773"/>
        <v/>
      </c>
      <c r="AE2429" t="str">
        <f t="shared" si="1774"/>
        <v/>
      </c>
      <c r="BF2429" t="str">
        <f t="shared" si="1775"/>
        <v/>
      </c>
      <c r="BG2429" t="str">
        <f t="shared" si="1776"/>
        <v/>
      </c>
      <c r="BH2429" t="str">
        <f t="shared" si="1777"/>
        <v/>
      </c>
      <c r="BI2429" t="str">
        <f t="shared" si="1778"/>
        <v/>
      </c>
      <c r="BJ2429" t="str">
        <f t="shared" si="1779"/>
        <v/>
      </c>
      <c r="BK2429" t="str">
        <f t="shared" si="1780"/>
        <v/>
      </c>
      <c r="BL2429" t="str">
        <f t="shared" si="1781"/>
        <v/>
      </c>
      <c r="BM2429" t="str">
        <f t="shared" si="1782"/>
        <v/>
      </c>
      <c r="BN2429" t="str">
        <f t="shared" si="1783"/>
        <v/>
      </c>
      <c r="BO2429" t="str">
        <f t="shared" si="1784"/>
        <v/>
      </c>
      <c r="BP2429" t="str">
        <f t="shared" si="1785"/>
        <v/>
      </c>
      <c r="BQ2429" t="str">
        <f t="shared" si="1786"/>
        <v/>
      </c>
      <c r="BR2429" t="str">
        <f t="shared" si="1787"/>
        <v/>
      </c>
      <c r="BS2429" t="str">
        <f t="shared" si="1788"/>
        <v/>
      </c>
      <c r="BT2429" t="str">
        <f t="shared" si="1789"/>
        <v/>
      </c>
    </row>
    <row r="2430" spans="20:72" x14ac:dyDescent="0.25">
      <c r="T2430" t="str">
        <f t="shared" si="1765"/>
        <v/>
      </c>
      <c r="U2430" t="str">
        <f t="shared" si="1766"/>
        <v/>
      </c>
      <c r="V2430" t="str">
        <f t="shared" si="1767"/>
        <v/>
      </c>
      <c r="W2430" t="str">
        <f>IF(TRIM(INDEX(connections!$A:$A,ROW()))="","",TRIM(INDEX(connections!$A:$A,ROW())))</f>
        <v/>
      </c>
      <c r="X2430" t="str">
        <f>IF($W2430="","",TRIM(INDEX(connections!$B:$B,ROW())))</f>
        <v/>
      </c>
      <c r="Y2430" t="str">
        <f t="shared" si="1768"/>
        <v/>
      </c>
      <c r="Z2430" t="str">
        <f t="shared" si="1769"/>
        <v/>
      </c>
      <c r="AA2430" t="str">
        <f t="shared" si="1770"/>
        <v/>
      </c>
      <c r="AB2430" t="str">
        <f t="shared" si="1771"/>
        <v/>
      </c>
      <c r="AC2430" t="str">
        <f t="shared" si="1772"/>
        <v/>
      </c>
      <c r="AD2430" t="str">
        <f t="shared" si="1773"/>
        <v/>
      </c>
      <c r="AE2430" t="str">
        <f t="shared" si="1774"/>
        <v/>
      </c>
      <c r="BF2430" t="str">
        <f t="shared" si="1775"/>
        <v/>
      </c>
      <c r="BG2430" t="str">
        <f t="shared" si="1776"/>
        <v/>
      </c>
      <c r="BH2430" t="str">
        <f t="shared" si="1777"/>
        <v/>
      </c>
      <c r="BI2430" t="str">
        <f t="shared" si="1778"/>
        <v/>
      </c>
      <c r="BJ2430" t="str">
        <f t="shared" si="1779"/>
        <v/>
      </c>
      <c r="BK2430" t="str">
        <f t="shared" si="1780"/>
        <v/>
      </c>
      <c r="BL2430" t="str">
        <f t="shared" si="1781"/>
        <v/>
      </c>
      <c r="BM2430" t="str">
        <f t="shared" si="1782"/>
        <v/>
      </c>
      <c r="BN2430" t="str">
        <f t="shared" si="1783"/>
        <v/>
      </c>
      <c r="BO2430" t="str">
        <f t="shared" si="1784"/>
        <v/>
      </c>
      <c r="BP2430" t="str">
        <f t="shared" si="1785"/>
        <v/>
      </c>
      <c r="BQ2430" t="str">
        <f t="shared" si="1786"/>
        <v/>
      </c>
      <c r="BR2430" t="str">
        <f t="shared" si="1787"/>
        <v/>
      </c>
      <c r="BS2430" t="str">
        <f t="shared" si="1788"/>
        <v/>
      </c>
      <c r="BT2430" t="str">
        <f t="shared" si="1789"/>
        <v/>
      </c>
    </row>
    <row r="2431" spans="20:72" x14ac:dyDescent="0.25">
      <c r="T2431" t="str">
        <f t="shared" si="1765"/>
        <v/>
      </c>
      <c r="U2431" t="str">
        <f t="shared" si="1766"/>
        <v/>
      </c>
      <c r="V2431" t="str">
        <f t="shared" si="1767"/>
        <v/>
      </c>
      <c r="W2431" t="str">
        <f>IF(TRIM(INDEX(connections!$A:$A,ROW()))="","",TRIM(INDEX(connections!$A:$A,ROW())))</f>
        <v/>
      </c>
      <c r="X2431" t="str">
        <f>IF($W2431="","",TRIM(INDEX(connections!$B:$B,ROW())))</f>
        <v/>
      </c>
      <c r="Y2431" t="str">
        <f t="shared" si="1768"/>
        <v/>
      </c>
      <c r="Z2431" t="str">
        <f t="shared" si="1769"/>
        <v/>
      </c>
      <c r="AA2431" t="str">
        <f t="shared" si="1770"/>
        <v/>
      </c>
      <c r="AB2431" t="str">
        <f t="shared" si="1771"/>
        <v/>
      </c>
      <c r="AC2431" t="str">
        <f t="shared" si="1772"/>
        <v/>
      </c>
      <c r="AD2431" t="str">
        <f t="shared" si="1773"/>
        <v/>
      </c>
      <c r="AE2431" t="str">
        <f t="shared" si="1774"/>
        <v/>
      </c>
      <c r="BF2431" t="str">
        <f t="shared" si="1775"/>
        <v/>
      </c>
      <c r="BG2431" t="str">
        <f t="shared" si="1776"/>
        <v/>
      </c>
      <c r="BH2431" t="str">
        <f t="shared" si="1777"/>
        <v/>
      </c>
      <c r="BI2431" t="str">
        <f t="shared" si="1778"/>
        <v/>
      </c>
      <c r="BJ2431" t="str">
        <f t="shared" si="1779"/>
        <v/>
      </c>
      <c r="BK2431" t="str">
        <f t="shared" si="1780"/>
        <v/>
      </c>
      <c r="BL2431" t="str">
        <f t="shared" si="1781"/>
        <v/>
      </c>
      <c r="BM2431" t="str">
        <f t="shared" si="1782"/>
        <v/>
      </c>
      <c r="BN2431" t="str">
        <f t="shared" si="1783"/>
        <v/>
      </c>
      <c r="BO2431" t="str">
        <f t="shared" si="1784"/>
        <v/>
      </c>
      <c r="BP2431" t="str">
        <f t="shared" si="1785"/>
        <v/>
      </c>
      <c r="BQ2431" t="str">
        <f t="shared" si="1786"/>
        <v/>
      </c>
      <c r="BR2431" t="str">
        <f t="shared" si="1787"/>
        <v/>
      </c>
      <c r="BS2431" t="str">
        <f t="shared" si="1788"/>
        <v/>
      </c>
      <c r="BT2431" t="str">
        <f t="shared" si="1789"/>
        <v/>
      </c>
    </row>
    <row r="2432" spans="20:72" x14ac:dyDescent="0.25">
      <c r="T2432" t="str">
        <f t="shared" si="1765"/>
        <v/>
      </c>
      <c r="U2432" t="str">
        <f t="shared" si="1766"/>
        <v/>
      </c>
      <c r="V2432" t="str">
        <f t="shared" si="1767"/>
        <v/>
      </c>
      <c r="W2432" t="str">
        <f>IF(TRIM(INDEX(connections!$A:$A,ROW()))="","",TRIM(INDEX(connections!$A:$A,ROW())))</f>
        <v/>
      </c>
      <c r="X2432" t="str">
        <f>IF($W2432="","",TRIM(INDEX(connections!$B:$B,ROW())))</f>
        <v/>
      </c>
      <c r="Y2432" t="str">
        <f t="shared" si="1768"/>
        <v/>
      </c>
      <c r="Z2432" t="str">
        <f t="shared" si="1769"/>
        <v/>
      </c>
      <c r="AA2432" t="str">
        <f t="shared" si="1770"/>
        <v/>
      </c>
      <c r="AB2432" t="str">
        <f t="shared" si="1771"/>
        <v/>
      </c>
      <c r="AC2432" t="str">
        <f t="shared" si="1772"/>
        <v/>
      </c>
      <c r="AD2432" t="str">
        <f t="shared" si="1773"/>
        <v/>
      </c>
      <c r="AE2432" t="str">
        <f t="shared" si="1774"/>
        <v/>
      </c>
      <c r="BF2432" t="str">
        <f t="shared" si="1775"/>
        <v/>
      </c>
      <c r="BG2432" t="str">
        <f t="shared" si="1776"/>
        <v/>
      </c>
      <c r="BH2432" t="str">
        <f t="shared" si="1777"/>
        <v/>
      </c>
      <c r="BI2432" t="str">
        <f t="shared" si="1778"/>
        <v/>
      </c>
      <c r="BJ2432" t="str">
        <f t="shared" si="1779"/>
        <v/>
      </c>
      <c r="BK2432" t="str">
        <f t="shared" si="1780"/>
        <v/>
      </c>
      <c r="BL2432" t="str">
        <f t="shared" si="1781"/>
        <v/>
      </c>
      <c r="BM2432" t="str">
        <f t="shared" si="1782"/>
        <v/>
      </c>
      <c r="BN2432" t="str">
        <f t="shared" si="1783"/>
        <v/>
      </c>
      <c r="BO2432" t="str">
        <f t="shared" si="1784"/>
        <v/>
      </c>
      <c r="BP2432" t="str">
        <f t="shared" si="1785"/>
        <v/>
      </c>
      <c r="BQ2432" t="str">
        <f t="shared" si="1786"/>
        <v/>
      </c>
      <c r="BR2432" t="str">
        <f t="shared" si="1787"/>
        <v/>
      </c>
      <c r="BS2432" t="str">
        <f t="shared" si="1788"/>
        <v/>
      </c>
      <c r="BT2432" t="str">
        <f t="shared" si="1789"/>
        <v/>
      </c>
    </row>
    <row r="2433" spans="20:72" x14ac:dyDescent="0.25">
      <c r="T2433" t="str">
        <f t="shared" si="1765"/>
        <v/>
      </c>
      <c r="U2433" t="str">
        <f t="shared" si="1766"/>
        <v/>
      </c>
      <c r="V2433" t="str">
        <f t="shared" si="1767"/>
        <v/>
      </c>
      <c r="W2433" t="str">
        <f>IF(TRIM(INDEX(connections!$A:$A,ROW()))="","",TRIM(INDEX(connections!$A:$A,ROW())))</f>
        <v/>
      </c>
      <c r="X2433" t="str">
        <f>IF($W2433="","",TRIM(INDEX(connections!$B:$B,ROW())))</f>
        <v/>
      </c>
      <c r="Y2433" t="str">
        <f t="shared" si="1768"/>
        <v/>
      </c>
      <c r="Z2433" t="str">
        <f t="shared" si="1769"/>
        <v/>
      </c>
      <c r="AA2433" t="str">
        <f t="shared" si="1770"/>
        <v/>
      </c>
      <c r="AB2433" t="str">
        <f t="shared" si="1771"/>
        <v/>
      </c>
      <c r="AC2433" t="str">
        <f t="shared" si="1772"/>
        <v/>
      </c>
      <c r="AD2433" t="str">
        <f t="shared" si="1773"/>
        <v/>
      </c>
      <c r="AE2433" t="str">
        <f t="shared" si="1774"/>
        <v/>
      </c>
      <c r="BF2433" t="str">
        <f t="shared" si="1775"/>
        <v/>
      </c>
      <c r="BG2433" t="str">
        <f t="shared" si="1776"/>
        <v/>
      </c>
      <c r="BH2433" t="str">
        <f t="shared" si="1777"/>
        <v/>
      </c>
      <c r="BI2433" t="str">
        <f t="shared" si="1778"/>
        <v/>
      </c>
      <c r="BJ2433" t="str">
        <f t="shared" si="1779"/>
        <v/>
      </c>
      <c r="BK2433" t="str">
        <f t="shared" si="1780"/>
        <v/>
      </c>
      <c r="BL2433" t="str">
        <f t="shared" si="1781"/>
        <v/>
      </c>
      <c r="BM2433" t="str">
        <f t="shared" si="1782"/>
        <v/>
      </c>
      <c r="BN2433" t="str">
        <f t="shared" si="1783"/>
        <v/>
      </c>
      <c r="BO2433" t="str">
        <f t="shared" si="1784"/>
        <v/>
      </c>
      <c r="BP2433" t="str">
        <f t="shared" si="1785"/>
        <v/>
      </c>
      <c r="BQ2433" t="str">
        <f t="shared" si="1786"/>
        <v/>
      </c>
      <c r="BR2433" t="str">
        <f t="shared" si="1787"/>
        <v/>
      </c>
      <c r="BS2433" t="str">
        <f t="shared" si="1788"/>
        <v/>
      </c>
      <c r="BT2433" t="str">
        <f t="shared" si="1789"/>
        <v/>
      </c>
    </row>
    <row r="2434" spans="20:72" x14ac:dyDescent="0.25">
      <c r="T2434" t="str">
        <f t="shared" ref="T2434:T2500" si="1790">IF($Y2434="","",INDEX($B$2:$B$1500,$Y2434))</f>
        <v/>
      </c>
      <c r="U2434" t="str">
        <f t="shared" ref="U2434:U2500" si="1791">IF($Z2434="","",INDEX($B$2:$B$1500,$Z2434))</f>
        <v/>
      </c>
      <c r="V2434" t="str">
        <f t="shared" ref="V2434:V2500" si="1792">IF(OR($T2434="",$U2434=""),"",$U2434-$T2434)</f>
        <v/>
      </c>
      <c r="W2434" t="str">
        <f>IF(TRIM(INDEX(connections!$A:$A,ROW()))="","",TRIM(INDEX(connections!$A:$A,ROW())))</f>
        <v/>
      </c>
      <c r="X2434" t="str">
        <f>IF($W2434="","",TRIM(INDEX(connections!$B:$B,ROW())))</f>
        <v/>
      </c>
      <c r="Y2434" t="str">
        <f t="shared" ref="Y2434:Y2500" si="1793">IF($W2434="","",IFERROR(MATCH($W2434,$A$2:$A$1500,0),""))</f>
        <v/>
      </c>
      <c r="Z2434" t="str">
        <f t="shared" ref="Z2434:Z2500" si="1794">IF($X2434="","",IFERROR(MATCH($X2434,$A$2:$A$1500,0),""))</f>
        <v/>
      </c>
      <c r="AA2434" t="str">
        <f t="shared" ref="AA2434:AA2500" si="1795">IF($Y2434="","",INDEX($P$2:$P$1500,$Y2434))</f>
        <v/>
      </c>
      <c r="AB2434" t="str">
        <f t="shared" ref="AB2434:AB2500" si="1796">IF($Z2434="","",INDEX($P$2:$P$1500,$Z2434))</f>
        <v/>
      </c>
      <c r="AC2434" t="str">
        <f t="shared" ref="AC2434:AC2500" si="1797">IF(AND($AA2434="Yes",$AB2434="Yes"),1,"")</f>
        <v/>
      </c>
      <c r="AD2434" t="str">
        <f t="shared" ref="AD2434:AD2500" si="1798">IF(OR($Y2434="",$Z2434=""),"",IF(INDEX($C$2:$C$1500,$Y2434)=INDEX($C$2:$C$1500,$Z2434),0,1))</f>
        <v/>
      </c>
      <c r="AE2434" t="str">
        <f t="shared" ref="AE2434:AE2500" si="1799">IF($AC2434&lt;&gt;1,"",IF(AND(INDEX($AG$2:$AG$1500,$Y2434)=1,INDEX($AG$2:$AG$1500,$Z2434)=1),1,""))</f>
        <v/>
      </c>
      <c r="BF2434" t="str">
        <f t="shared" ref="BF2434:BF2500" si="1800">IF($Z2434="","",INDEX($AO$2:$AO$1500,$Z2434))</f>
        <v/>
      </c>
      <c r="BG2434" t="str">
        <f t="shared" ref="BG2434:BG2500" si="1801">IF($Z2434="","",INDEX($AP$2:$AP$1500,$Z2434))</f>
        <v/>
      </c>
      <c r="BH2434" t="str">
        <f t="shared" ref="BH2434:BH2500" si="1802">IF($Z2434="","",INDEX($AQ$2:$AQ$1500,$Z2434))</f>
        <v/>
      </c>
      <c r="BI2434" t="str">
        <f t="shared" ref="BI2434:BI2500" si="1803">IF($Z2434="","",INDEX($AR$2:$AR$1500,$Z2434))</f>
        <v/>
      </c>
      <c r="BJ2434" t="str">
        <f t="shared" ref="BJ2434:BJ2500" si="1804">IF($Z2434="","",INDEX($AS$2:$AS$1500,$Z2434))</f>
        <v/>
      </c>
      <c r="BK2434" t="str">
        <f t="shared" ref="BK2434:BK2500" si="1805">IF($Z2434="","",INDEX($AT$2:$AT$1500,$Z2434))</f>
        <v/>
      </c>
      <c r="BL2434" t="str">
        <f t="shared" ref="BL2434:BL2500" si="1806">IF($Z2434="","",INDEX($AU$2:$AU$1500,$Z2434))</f>
        <v/>
      </c>
      <c r="BM2434" t="str">
        <f t="shared" ref="BM2434:BM2500" si="1807">IF($Z2434="","",INDEX($AV$2:$AV$1500,$Z2434))</f>
        <v/>
      </c>
      <c r="BN2434" t="str">
        <f t="shared" ref="BN2434:BN2500" si="1808">IF($Z2434="","",INDEX($AW$2:$AW$1500,$Z2434))</f>
        <v/>
      </c>
      <c r="BO2434" t="str">
        <f t="shared" ref="BO2434:BO2500" si="1809">IF($Z2434="","",INDEX($AX$2:$AX$1500,$Z2434))</f>
        <v/>
      </c>
      <c r="BP2434" t="str">
        <f t="shared" ref="BP2434:BP2500" si="1810">IF($Z2434="","",INDEX($AY$2:$AY$1500,$Z2434))</f>
        <v/>
      </c>
      <c r="BQ2434" t="str">
        <f t="shared" ref="BQ2434:BQ2500" si="1811">IF($Z2434="","",INDEX($AZ$2:$AZ$1500,$Z2434))</f>
        <v/>
      </c>
      <c r="BR2434" t="str">
        <f t="shared" ref="BR2434:BR2500" si="1812">IF($Z2434="","",INDEX($BA$2:$BA$1500,$Z2434))</f>
        <v/>
      </c>
      <c r="BS2434" t="str">
        <f t="shared" ref="BS2434:BS2500" si="1813">IF($Z2434="","",INDEX($BB$2:$BB$1500,$Z2434))</f>
        <v/>
      </c>
      <c r="BT2434" t="str">
        <f t="shared" ref="BT2434:BT2500" si="1814">IF($Z2434="","",INDEX($BC$2:$BC$1500,$Z2434))</f>
        <v/>
      </c>
    </row>
    <row r="2435" spans="20:72" x14ac:dyDescent="0.25">
      <c r="T2435" t="str">
        <f t="shared" si="1790"/>
        <v/>
      </c>
      <c r="U2435" t="str">
        <f t="shared" si="1791"/>
        <v/>
      </c>
      <c r="V2435" t="str">
        <f t="shared" si="1792"/>
        <v/>
      </c>
      <c r="W2435" t="str">
        <f>IF(TRIM(INDEX(connections!$A:$A,ROW()))="","",TRIM(INDEX(connections!$A:$A,ROW())))</f>
        <v/>
      </c>
      <c r="X2435" t="str">
        <f>IF($W2435="","",TRIM(INDEX(connections!$B:$B,ROW())))</f>
        <v/>
      </c>
      <c r="Y2435" t="str">
        <f t="shared" si="1793"/>
        <v/>
      </c>
      <c r="Z2435" t="str">
        <f t="shared" si="1794"/>
        <v/>
      </c>
      <c r="AA2435" t="str">
        <f t="shared" si="1795"/>
        <v/>
      </c>
      <c r="AB2435" t="str">
        <f t="shared" si="1796"/>
        <v/>
      </c>
      <c r="AC2435" t="str">
        <f t="shared" si="1797"/>
        <v/>
      </c>
      <c r="AD2435" t="str">
        <f t="shared" si="1798"/>
        <v/>
      </c>
      <c r="AE2435" t="str">
        <f t="shared" si="1799"/>
        <v/>
      </c>
      <c r="BF2435" t="str">
        <f t="shared" si="1800"/>
        <v/>
      </c>
      <c r="BG2435" t="str">
        <f t="shared" si="1801"/>
        <v/>
      </c>
      <c r="BH2435" t="str">
        <f t="shared" si="1802"/>
        <v/>
      </c>
      <c r="BI2435" t="str">
        <f t="shared" si="1803"/>
        <v/>
      </c>
      <c r="BJ2435" t="str">
        <f t="shared" si="1804"/>
        <v/>
      </c>
      <c r="BK2435" t="str">
        <f t="shared" si="1805"/>
        <v/>
      </c>
      <c r="BL2435" t="str">
        <f t="shared" si="1806"/>
        <v/>
      </c>
      <c r="BM2435" t="str">
        <f t="shared" si="1807"/>
        <v/>
      </c>
      <c r="BN2435" t="str">
        <f t="shared" si="1808"/>
        <v/>
      </c>
      <c r="BO2435" t="str">
        <f t="shared" si="1809"/>
        <v/>
      </c>
      <c r="BP2435" t="str">
        <f t="shared" si="1810"/>
        <v/>
      </c>
      <c r="BQ2435" t="str">
        <f t="shared" si="1811"/>
        <v/>
      </c>
      <c r="BR2435" t="str">
        <f t="shared" si="1812"/>
        <v/>
      </c>
      <c r="BS2435" t="str">
        <f t="shared" si="1813"/>
        <v/>
      </c>
      <c r="BT2435" t="str">
        <f t="shared" si="1814"/>
        <v/>
      </c>
    </row>
    <row r="2436" spans="20:72" x14ac:dyDescent="0.25">
      <c r="T2436" t="str">
        <f t="shared" si="1790"/>
        <v/>
      </c>
      <c r="U2436" t="str">
        <f t="shared" si="1791"/>
        <v/>
      </c>
      <c r="V2436" t="str">
        <f t="shared" si="1792"/>
        <v/>
      </c>
      <c r="W2436" t="str">
        <f>IF(TRIM(INDEX(connections!$A:$A,ROW()))="","",TRIM(INDEX(connections!$A:$A,ROW())))</f>
        <v/>
      </c>
      <c r="X2436" t="str">
        <f>IF($W2436="","",TRIM(INDEX(connections!$B:$B,ROW())))</f>
        <v/>
      </c>
      <c r="Y2436" t="str">
        <f t="shared" si="1793"/>
        <v/>
      </c>
      <c r="Z2436" t="str">
        <f t="shared" si="1794"/>
        <v/>
      </c>
      <c r="AA2436" t="str">
        <f t="shared" si="1795"/>
        <v/>
      </c>
      <c r="AB2436" t="str">
        <f t="shared" si="1796"/>
        <v/>
      </c>
      <c r="AC2436" t="str">
        <f t="shared" si="1797"/>
        <v/>
      </c>
      <c r="AD2436" t="str">
        <f t="shared" si="1798"/>
        <v/>
      </c>
      <c r="AE2436" t="str">
        <f t="shared" si="1799"/>
        <v/>
      </c>
      <c r="BF2436" t="str">
        <f t="shared" si="1800"/>
        <v/>
      </c>
      <c r="BG2436" t="str">
        <f t="shared" si="1801"/>
        <v/>
      </c>
      <c r="BH2436" t="str">
        <f t="shared" si="1802"/>
        <v/>
      </c>
      <c r="BI2436" t="str">
        <f t="shared" si="1803"/>
        <v/>
      </c>
      <c r="BJ2436" t="str">
        <f t="shared" si="1804"/>
        <v/>
      </c>
      <c r="BK2436" t="str">
        <f t="shared" si="1805"/>
        <v/>
      </c>
      <c r="BL2436" t="str">
        <f t="shared" si="1806"/>
        <v/>
      </c>
      <c r="BM2436" t="str">
        <f t="shared" si="1807"/>
        <v/>
      </c>
      <c r="BN2436" t="str">
        <f t="shared" si="1808"/>
        <v/>
      </c>
      <c r="BO2436" t="str">
        <f t="shared" si="1809"/>
        <v/>
      </c>
      <c r="BP2436" t="str">
        <f t="shared" si="1810"/>
        <v/>
      </c>
      <c r="BQ2436" t="str">
        <f t="shared" si="1811"/>
        <v/>
      </c>
      <c r="BR2436" t="str">
        <f t="shared" si="1812"/>
        <v/>
      </c>
      <c r="BS2436" t="str">
        <f t="shared" si="1813"/>
        <v/>
      </c>
      <c r="BT2436" t="str">
        <f t="shared" si="1814"/>
        <v/>
      </c>
    </row>
    <row r="2437" spans="20:72" x14ac:dyDescent="0.25">
      <c r="T2437" t="str">
        <f t="shared" si="1790"/>
        <v/>
      </c>
      <c r="U2437" t="str">
        <f t="shared" si="1791"/>
        <v/>
      </c>
      <c r="V2437" t="str">
        <f t="shared" si="1792"/>
        <v/>
      </c>
      <c r="W2437" t="str">
        <f>IF(TRIM(INDEX(connections!$A:$A,ROW()))="","",TRIM(INDEX(connections!$A:$A,ROW())))</f>
        <v/>
      </c>
      <c r="X2437" t="str">
        <f>IF($W2437="","",TRIM(INDEX(connections!$B:$B,ROW())))</f>
        <v/>
      </c>
      <c r="Y2437" t="str">
        <f t="shared" si="1793"/>
        <v/>
      </c>
      <c r="Z2437" t="str">
        <f t="shared" si="1794"/>
        <v/>
      </c>
      <c r="AA2437" t="str">
        <f t="shared" si="1795"/>
        <v/>
      </c>
      <c r="AB2437" t="str">
        <f t="shared" si="1796"/>
        <v/>
      </c>
      <c r="AC2437" t="str">
        <f t="shared" si="1797"/>
        <v/>
      </c>
      <c r="AD2437" t="str">
        <f t="shared" si="1798"/>
        <v/>
      </c>
      <c r="AE2437" t="str">
        <f t="shared" si="1799"/>
        <v/>
      </c>
      <c r="BF2437" t="str">
        <f t="shared" si="1800"/>
        <v/>
      </c>
      <c r="BG2437" t="str">
        <f t="shared" si="1801"/>
        <v/>
      </c>
      <c r="BH2437" t="str">
        <f t="shared" si="1802"/>
        <v/>
      </c>
      <c r="BI2437" t="str">
        <f t="shared" si="1803"/>
        <v/>
      </c>
      <c r="BJ2437" t="str">
        <f t="shared" si="1804"/>
        <v/>
      </c>
      <c r="BK2437" t="str">
        <f t="shared" si="1805"/>
        <v/>
      </c>
      <c r="BL2437" t="str">
        <f t="shared" si="1806"/>
        <v/>
      </c>
      <c r="BM2437" t="str">
        <f t="shared" si="1807"/>
        <v/>
      </c>
      <c r="BN2437" t="str">
        <f t="shared" si="1808"/>
        <v/>
      </c>
      <c r="BO2437" t="str">
        <f t="shared" si="1809"/>
        <v/>
      </c>
      <c r="BP2437" t="str">
        <f t="shared" si="1810"/>
        <v/>
      </c>
      <c r="BQ2437" t="str">
        <f t="shared" si="1811"/>
        <v/>
      </c>
      <c r="BR2437" t="str">
        <f t="shared" si="1812"/>
        <v/>
      </c>
      <c r="BS2437" t="str">
        <f t="shared" si="1813"/>
        <v/>
      </c>
      <c r="BT2437" t="str">
        <f t="shared" si="1814"/>
        <v/>
      </c>
    </row>
    <row r="2438" spans="20:72" x14ac:dyDescent="0.25">
      <c r="T2438" t="str">
        <f t="shared" si="1790"/>
        <v/>
      </c>
      <c r="U2438" t="str">
        <f t="shared" si="1791"/>
        <v/>
      </c>
      <c r="V2438" t="str">
        <f t="shared" si="1792"/>
        <v/>
      </c>
      <c r="W2438" t="str">
        <f>IF(TRIM(INDEX(connections!$A:$A,ROW()))="","",TRIM(INDEX(connections!$A:$A,ROW())))</f>
        <v/>
      </c>
      <c r="X2438" t="str">
        <f>IF($W2438="","",TRIM(INDEX(connections!$B:$B,ROW())))</f>
        <v/>
      </c>
      <c r="Y2438" t="str">
        <f t="shared" si="1793"/>
        <v/>
      </c>
      <c r="Z2438" t="str">
        <f t="shared" si="1794"/>
        <v/>
      </c>
      <c r="AA2438" t="str">
        <f t="shared" si="1795"/>
        <v/>
      </c>
      <c r="AB2438" t="str">
        <f t="shared" si="1796"/>
        <v/>
      </c>
      <c r="AC2438" t="str">
        <f t="shared" si="1797"/>
        <v/>
      </c>
      <c r="AD2438" t="str">
        <f t="shared" si="1798"/>
        <v/>
      </c>
      <c r="AE2438" t="str">
        <f t="shared" si="1799"/>
        <v/>
      </c>
      <c r="BF2438" t="str">
        <f t="shared" si="1800"/>
        <v/>
      </c>
      <c r="BG2438" t="str">
        <f t="shared" si="1801"/>
        <v/>
      </c>
      <c r="BH2438" t="str">
        <f t="shared" si="1802"/>
        <v/>
      </c>
      <c r="BI2438" t="str">
        <f t="shared" si="1803"/>
        <v/>
      </c>
      <c r="BJ2438" t="str">
        <f t="shared" si="1804"/>
        <v/>
      </c>
      <c r="BK2438" t="str">
        <f t="shared" si="1805"/>
        <v/>
      </c>
      <c r="BL2438" t="str">
        <f t="shared" si="1806"/>
        <v/>
      </c>
      <c r="BM2438" t="str">
        <f t="shared" si="1807"/>
        <v/>
      </c>
      <c r="BN2438" t="str">
        <f t="shared" si="1808"/>
        <v/>
      </c>
      <c r="BO2438" t="str">
        <f t="shared" si="1809"/>
        <v/>
      </c>
      <c r="BP2438" t="str">
        <f t="shared" si="1810"/>
        <v/>
      </c>
      <c r="BQ2438" t="str">
        <f t="shared" si="1811"/>
        <v/>
      </c>
      <c r="BR2438" t="str">
        <f t="shared" si="1812"/>
        <v/>
      </c>
      <c r="BS2438" t="str">
        <f t="shared" si="1813"/>
        <v/>
      </c>
      <c r="BT2438" t="str">
        <f t="shared" si="1814"/>
        <v/>
      </c>
    </row>
    <row r="2439" spans="20:72" x14ac:dyDescent="0.25">
      <c r="T2439" t="str">
        <f t="shared" si="1790"/>
        <v/>
      </c>
      <c r="U2439" t="str">
        <f t="shared" si="1791"/>
        <v/>
      </c>
      <c r="V2439" t="str">
        <f t="shared" si="1792"/>
        <v/>
      </c>
      <c r="W2439" t="str">
        <f>IF(TRIM(INDEX(connections!$A:$A,ROW()))="","",TRIM(INDEX(connections!$A:$A,ROW())))</f>
        <v/>
      </c>
      <c r="X2439" t="str">
        <f>IF($W2439="","",TRIM(INDEX(connections!$B:$B,ROW())))</f>
        <v/>
      </c>
      <c r="Y2439" t="str">
        <f t="shared" si="1793"/>
        <v/>
      </c>
      <c r="Z2439" t="str">
        <f t="shared" si="1794"/>
        <v/>
      </c>
      <c r="AA2439" t="str">
        <f t="shared" si="1795"/>
        <v/>
      </c>
      <c r="AB2439" t="str">
        <f t="shared" si="1796"/>
        <v/>
      </c>
      <c r="AC2439" t="str">
        <f t="shared" si="1797"/>
        <v/>
      </c>
      <c r="AD2439" t="str">
        <f t="shared" si="1798"/>
        <v/>
      </c>
      <c r="AE2439" t="str">
        <f t="shared" si="1799"/>
        <v/>
      </c>
      <c r="BF2439" t="str">
        <f t="shared" si="1800"/>
        <v/>
      </c>
      <c r="BG2439" t="str">
        <f t="shared" si="1801"/>
        <v/>
      </c>
      <c r="BH2439" t="str">
        <f t="shared" si="1802"/>
        <v/>
      </c>
      <c r="BI2439" t="str">
        <f t="shared" si="1803"/>
        <v/>
      </c>
      <c r="BJ2439" t="str">
        <f t="shared" si="1804"/>
        <v/>
      </c>
      <c r="BK2439" t="str">
        <f t="shared" si="1805"/>
        <v/>
      </c>
      <c r="BL2439" t="str">
        <f t="shared" si="1806"/>
        <v/>
      </c>
      <c r="BM2439" t="str">
        <f t="shared" si="1807"/>
        <v/>
      </c>
      <c r="BN2439" t="str">
        <f t="shared" si="1808"/>
        <v/>
      </c>
      <c r="BO2439" t="str">
        <f t="shared" si="1809"/>
        <v/>
      </c>
      <c r="BP2439" t="str">
        <f t="shared" si="1810"/>
        <v/>
      </c>
      <c r="BQ2439" t="str">
        <f t="shared" si="1811"/>
        <v/>
      </c>
      <c r="BR2439" t="str">
        <f t="shared" si="1812"/>
        <v/>
      </c>
      <c r="BS2439" t="str">
        <f t="shared" si="1813"/>
        <v/>
      </c>
      <c r="BT2439" t="str">
        <f t="shared" si="1814"/>
        <v/>
      </c>
    </row>
    <row r="2440" spans="20:72" x14ac:dyDescent="0.25">
      <c r="T2440" t="str">
        <f t="shared" si="1790"/>
        <v/>
      </c>
      <c r="U2440" t="str">
        <f t="shared" si="1791"/>
        <v/>
      </c>
      <c r="V2440" t="str">
        <f t="shared" si="1792"/>
        <v/>
      </c>
      <c r="W2440" t="str">
        <f>IF(TRIM(INDEX(connections!$A:$A,ROW()))="","",TRIM(INDEX(connections!$A:$A,ROW())))</f>
        <v/>
      </c>
      <c r="X2440" t="str">
        <f>IF($W2440="","",TRIM(INDEX(connections!$B:$B,ROW())))</f>
        <v/>
      </c>
      <c r="Y2440" t="str">
        <f t="shared" si="1793"/>
        <v/>
      </c>
      <c r="Z2440" t="str">
        <f t="shared" si="1794"/>
        <v/>
      </c>
      <c r="AA2440" t="str">
        <f t="shared" si="1795"/>
        <v/>
      </c>
      <c r="AB2440" t="str">
        <f t="shared" si="1796"/>
        <v/>
      </c>
      <c r="AC2440" t="str">
        <f t="shared" si="1797"/>
        <v/>
      </c>
      <c r="AD2440" t="str">
        <f t="shared" si="1798"/>
        <v/>
      </c>
      <c r="AE2440" t="str">
        <f t="shared" si="1799"/>
        <v/>
      </c>
      <c r="BF2440" t="str">
        <f t="shared" si="1800"/>
        <v/>
      </c>
      <c r="BG2440" t="str">
        <f t="shared" si="1801"/>
        <v/>
      </c>
      <c r="BH2440" t="str">
        <f t="shared" si="1802"/>
        <v/>
      </c>
      <c r="BI2440" t="str">
        <f t="shared" si="1803"/>
        <v/>
      </c>
      <c r="BJ2440" t="str">
        <f t="shared" si="1804"/>
        <v/>
      </c>
      <c r="BK2440" t="str">
        <f t="shared" si="1805"/>
        <v/>
      </c>
      <c r="BL2440" t="str">
        <f t="shared" si="1806"/>
        <v/>
      </c>
      <c r="BM2440" t="str">
        <f t="shared" si="1807"/>
        <v/>
      </c>
      <c r="BN2440" t="str">
        <f t="shared" si="1808"/>
        <v/>
      </c>
      <c r="BO2440" t="str">
        <f t="shared" si="1809"/>
        <v/>
      </c>
      <c r="BP2440" t="str">
        <f t="shared" si="1810"/>
        <v/>
      </c>
      <c r="BQ2440" t="str">
        <f t="shared" si="1811"/>
        <v/>
      </c>
      <c r="BR2440" t="str">
        <f t="shared" si="1812"/>
        <v/>
      </c>
      <c r="BS2440" t="str">
        <f t="shared" si="1813"/>
        <v/>
      </c>
      <c r="BT2440" t="str">
        <f t="shared" si="1814"/>
        <v/>
      </c>
    </row>
    <row r="2441" spans="20:72" x14ac:dyDescent="0.25">
      <c r="T2441" t="str">
        <f t="shared" si="1790"/>
        <v/>
      </c>
      <c r="U2441" t="str">
        <f t="shared" si="1791"/>
        <v/>
      </c>
      <c r="V2441" t="str">
        <f t="shared" si="1792"/>
        <v/>
      </c>
      <c r="W2441" t="str">
        <f>IF(TRIM(INDEX(connections!$A:$A,ROW()))="","",TRIM(INDEX(connections!$A:$A,ROW())))</f>
        <v/>
      </c>
      <c r="X2441" t="str">
        <f>IF($W2441="","",TRIM(INDEX(connections!$B:$B,ROW())))</f>
        <v/>
      </c>
      <c r="Y2441" t="str">
        <f t="shared" si="1793"/>
        <v/>
      </c>
      <c r="Z2441" t="str">
        <f t="shared" si="1794"/>
        <v/>
      </c>
      <c r="AA2441" t="str">
        <f t="shared" si="1795"/>
        <v/>
      </c>
      <c r="AB2441" t="str">
        <f t="shared" si="1796"/>
        <v/>
      </c>
      <c r="AC2441" t="str">
        <f t="shared" si="1797"/>
        <v/>
      </c>
      <c r="AD2441" t="str">
        <f t="shared" si="1798"/>
        <v/>
      </c>
      <c r="AE2441" t="str">
        <f t="shared" si="1799"/>
        <v/>
      </c>
      <c r="BF2441" t="str">
        <f t="shared" si="1800"/>
        <v/>
      </c>
      <c r="BG2441" t="str">
        <f t="shared" si="1801"/>
        <v/>
      </c>
      <c r="BH2441" t="str">
        <f t="shared" si="1802"/>
        <v/>
      </c>
      <c r="BI2441" t="str">
        <f t="shared" si="1803"/>
        <v/>
      </c>
      <c r="BJ2441" t="str">
        <f t="shared" si="1804"/>
        <v/>
      </c>
      <c r="BK2441" t="str">
        <f t="shared" si="1805"/>
        <v/>
      </c>
      <c r="BL2441" t="str">
        <f t="shared" si="1806"/>
        <v/>
      </c>
      <c r="BM2441" t="str">
        <f t="shared" si="1807"/>
        <v/>
      </c>
      <c r="BN2441" t="str">
        <f t="shared" si="1808"/>
        <v/>
      </c>
      <c r="BO2441" t="str">
        <f t="shared" si="1809"/>
        <v/>
      </c>
      <c r="BP2441" t="str">
        <f t="shared" si="1810"/>
        <v/>
      </c>
      <c r="BQ2441" t="str">
        <f t="shared" si="1811"/>
        <v/>
      </c>
      <c r="BR2441" t="str">
        <f t="shared" si="1812"/>
        <v/>
      </c>
      <c r="BS2441" t="str">
        <f t="shared" si="1813"/>
        <v/>
      </c>
      <c r="BT2441" t="str">
        <f t="shared" si="1814"/>
        <v/>
      </c>
    </row>
    <row r="2442" spans="20:72" x14ac:dyDescent="0.25">
      <c r="T2442" t="str">
        <f t="shared" si="1790"/>
        <v/>
      </c>
      <c r="U2442" t="str">
        <f t="shared" si="1791"/>
        <v/>
      </c>
      <c r="V2442" t="str">
        <f t="shared" si="1792"/>
        <v/>
      </c>
      <c r="W2442" t="str">
        <f>IF(TRIM(INDEX(connections!$A:$A,ROW()))="","",TRIM(INDEX(connections!$A:$A,ROW())))</f>
        <v/>
      </c>
      <c r="X2442" t="str">
        <f>IF($W2442="","",TRIM(INDEX(connections!$B:$B,ROW())))</f>
        <v/>
      </c>
      <c r="Y2442" t="str">
        <f t="shared" si="1793"/>
        <v/>
      </c>
      <c r="Z2442" t="str">
        <f t="shared" si="1794"/>
        <v/>
      </c>
      <c r="AA2442" t="str">
        <f t="shared" si="1795"/>
        <v/>
      </c>
      <c r="AB2442" t="str">
        <f t="shared" si="1796"/>
        <v/>
      </c>
      <c r="AC2442" t="str">
        <f t="shared" si="1797"/>
        <v/>
      </c>
      <c r="AD2442" t="str">
        <f t="shared" si="1798"/>
        <v/>
      </c>
      <c r="AE2442" t="str">
        <f t="shared" si="1799"/>
        <v/>
      </c>
      <c r="BF2442" t="str">
        <f t="shared" si="1800"/>
        <v/>
      </c>
      <c r="BG2442" t="str">
        <f t="shared" si="1801"/>
        <v/>
      </c>
      <c r="BH2442" t="str">
        <f t="shared" si="1802"/>
        <v/>
      </c>
      <c r="BI2442" t="str">
        <f t="shared" si="1803"/>
        <v/>
      </c>
      <c r="BJ2442" t="str">
        <f t="shared" si="1804"/>
        <v/>
      </c>
      <c r="BK2442" t="str">
        <f t="shared" si="1805"/>
        <v/>
      </c>
      <c r="BL2442" t="str">
        <f t="shared" si="1806"/>
        <v/>
      </c>
      <c r="BM2442" t="str">
        <f t="shared" si="1807"/>
        <v/>
      </c>
      <c r="BN2442" t="str">
        <f t="shared" si="1808"/>
        <v/>
      </c>
      <c r="BO2442" t="str">
        <f t="shared" si="1809"/>
        <v/>
      </c>
      <c r="BP2442" t="str">
        <f t="shared" si="1810"/>
        <v/>
      </c>
      <c r="BQ2442" t="str">
        <f t="shared" si="1811"/>
        <v/>
      </c>
      <c r="BR2442" t="str">
        <f t="shared" si="1812"/>
        <v/>
      </c>
      <c r="BS2442" t="str">
        <f t="shared" si="1813"/>
        <v/>
      </c>
      <c r="BT2442" t="str">
        <f t="shared" si="1814"/>
        <v/>
      </c>
    </row>
    <row r="2443" spans="20:72" x14ac:dyDescent="0.25">
      <c r="T2443" t="str">
        <f t="shared" si="1790"/>
        <v/>
      </c>
      <c r="U2443" t="str">
        <f t="shared" si="1791"/>
        <v/>
      </c>
      <c r="V2443" t="str">
        <f t="shared" si="1792"/>
        <v/>
      </c>
      <c r="W2443" t="str">
        <f>IF(TRIM(INDEX(connections!$A:$A,ROW()))="","",TRIM(INDEX(connections!$A:$A,ROW())))</f>
        <v/>
      </c>
      <c r="X2443" t="str">
        <f>IF($W2443="","",TRIM(INDEX(connections!$B:$B,ROW())))</f>
        <v/>
      </c>
      <c r="Y2443" t="str">
        <f t="shared" si="1793"/>
        <v/>
      </c>
      <c r="Z2443" t="str">
        <f t="shared" si="1794"/>
        <v/>
      </c>
      <c r="AA2443" t="str">
        <f t="shared" si="1795"/>
        <v/>
      </c>
      <c r="AB2443" t="str">
        <f t="shared" si="1796"/>
        <v/>
      </c>
      <c r="AC2443" t="str">
        <f t="shared" si="1797"/>
        <v/>
      </c>
      <c r="AD2443" t="str">
        <f t="shared" si="1798"/>
        <v/>
      </c>
      <c r="AE2443" t="str">
        <f t="shared" si="1799"/>
        <v/>
      </c>
      <c r="BF2443" t="str">
        <f t="shared" si="1800"/>
        <v/>
      </c>
      <c r="BG2443" t="str">
        <f t="shared" si="1801"/>
        <v/>
      </c>
      <c r="BH2443" t="str">
        <f t="shared" si="1802"/>
        <v/>
      </c>
      <c r="BI2443" t="str">
        <f t="shared" si="1803"/>
        <v/>
      </c>
      <c r="BJ2443" t="str">
        <f t="shared" si="1804"/>
        <v/>
      </c>
      <c r="BK2443" t="str">
        <f t="shared" si="1805"/>
        <v/>
      </c>
      <c r="BL2443" t="str">
        <f t="shared" si="1806"/>
        <v/>
      </c>
      <c r="BM2443" t="str">
        <f t="shared" si="1807"/>
        <v/>
      </c>
      <c r="BN2443" t="str">
        <f t="shared" si="1808"/>
        <v/>
      </c>
      <c r="BO2443" t="str">
        <f t="shared" si="1809"/>
        <v/>
      </c>
      <c r="BP2443" t="str">
        <f t="shared" si="1810"/>
        <v/>
      </c>
      <c r="BQ2443" t="str">
        <f t="shared" si="1811"/>
        <v/>
      </c>
      <c r="BR2443" t="str">
        <f t="shared" si="1812"/>
        <v/>
      </c>
      <c r="BS2443" t="str">
        <f t="shared" si="1813"/>
        <v/>
      </c>
      <c r="BT2443" t="str">
        <f t="shared" si="1814"/>
        <v/>
      </c>
    </row>
    <row r="2444" spans="20:72" x14ac:dyDescent="0.25">
      <c r="T2444" t="str">
        <f t="shared" si="1790"/>
        <v/>
      </c>
      <c r="U2444" t="str">
        <f t="shared" si="1791"/>
        <v/>
      </c>
      <c r="V2444" t="str">
        <f t="shared" si="1792"/>
        <v/>
      </c>
      <c r="W2444" t="str">
        <f>IF(TRIM(INDEX(connections!$A:$A,ROW()))="","",TRIM(INDEX(connections!$A:$A,ROW())))</f>
        <v/>
      </c>
      <c r="X2444" t="str">
        <f>IF($W2444="","",TRIM(INDEX(connections!$B:$B,ROW())))</f>
        <v/>
      </c>
      <c r="Y2444" t="str">
        <f t="shared" si="1793"/>
        <v/>
      </c>
      <c r="Z2444" t="str">
        <f t="shared" si="1794"/>
        <v/>
      </c>
      <c r="AA2444" t="str">
        <f t="shared" si="1795"/>
        <v/>
      </c>
      <c r="AB2444" t="str">
        <f t="shared" si="1796"/>
        <v/>
      </c>
      <c r="AC2444" t="str">
        <f t="shared" si="1797"/>
        <v/>
      </c>
      <c r="AD2444" t="str">
        <f t="shared" si="1798"/>
        <v/>
      </c>
      <c r="AE2444" t="str">
        <f t="shared" si="1799"/>
        <v/>
      </c>
      <c r="BF2444" t="str">
        <f t="shared" si="1800"/>
        <v/>
      </c>
      <c r="BG2444" t="str">
        <f t="shared" si="1801"/>
        <v/>
      </c>
      <c r="BH2444" t="str">
        <f t="shared" si="1802"/>
        <v/>
      </c>
      <c r="BI2444" t="str">
        <f t="shared" si="1803"/>
        <v/>
      </c>
      <c r="BJ2444" t="str">
        <f t="shared" si="1804"/>
        <v/>
      </c>
      <c r="BK2444" t="str">
        <f t="shared" si="1805"/>
        <v/>
      </c>
      <c r="BL2444" t="str">
        <f t="shared" si="1806"/>
        <v/>
      </c>
      <c r="BM2444" t="str">
        <f t="shared" si="1807"/>
        <v/>
      </c>
      <c r="BN2444" t="str">
        <f t="shared" si="1808"/>
        <v/>
      </c>
      <c r="BO2444" t="str">
        <f t="shared" si="1809"/>
        <v/>
      </c>
      <c r="BP2444" t="str">
        <f t="shared" si="1810"/>
        <v/>
      </c>
      <c r="BQ2444" t="str">
        <f t="shared" si="1811"/>
        <v/>
      </c>
      <c r="BR2444" t="str">
        <f t="shared" si="1812"/>
        <v/>
      </c>
      <c r="BS2444" t="str">
        <f t="shared" si="1813"/>
        <v/>
      </c>
      <c r="BT2444" t="str">
        <f t="shared" si="1814"/>
        <v/>
      </c>
    </row>
    <row r="2445" spans="20:72" x14ac:dyDescent="0.25">
      <c r="T2445" t="str">
        <f t="shared" si="1790"/>
        <v/>
      </c>
      <c r="U2445" t="str">
        <f t="shared" si="1791"/>
        <v/>
      </c>
      <c r="V2445" t="str">
        <f t="shared" si="1792"/>
        <v/>
      </c>
      <c r="W2445" t="str">
        <f>IF(TRIM(INDEX(connections!$A:$A,ROW()))="","",TRIM(INDEX(connections!$A:$A,ROW())))</f>
        <v/>
      </c>
      <c r="X2445" t="str">
        <f>IF($W2445="","",TRIM(INDEX(connections!$B:$B,ROW())))</f>
        <v/>
      </c>
      <c r="Y2445" t="str">
        <f t="shared" si="1793"/>
        <v/>
      </c>
      <c r="Z2445" t="str">
        <f t="shared" si="1794"/>
        <v/>
      </c>
      <c r="AA2445" t="str">
        <f t="shared" si="1795"/>
        <v/>
      </c>
      <c r="AB2445" t="str">
        <f t="shared" si="1796"/>
        <v/>
      </c>
      <c r="AC2445" t="str">
        <f t="shared" si="1797"/>
        <v/>
      </c>
      <c r="AD2445" t="str">
        <f t="shared" si="1798"/>
        <v/>
      </c>
      <c r="AE2445" t="str">
        <f t="shared" si="1799"/>
        <v/>
      </c>
      <c r="BF2445" t="str">
        <f t="shared" si="1800"/>
        <v/>
      </c>
      <c r="BG2445" t="str">
        <f t="shared" si="1801"/>
        <v/>
      </c>
      <c r="BH2445" t="str">
        <f t="shared" si="1802"/>
        <v/>
      </c>
      <c r="BI2445" t="str">
        <f t="shared" si="1803"/>
        <v/>
      </c>
      <c r="BJ2445" t="str">
        <f t="shared" si="1804"/>
        <v/>
      </c>
      <c r="BK2445" t="str">
        <f t="shared" si="1805"/>
        <v/>
      </c>
      <c r="BL2445" t="str">
        <f t="shared" si="1806"/>
        <v/>
      </c>
      <c r="BM2445" t="str">
        <f t="shared" si="1807"/>
        <v/>
      </c>
      <c r="BN2445" t="str">
        <f t="shared" si="1808"/>
        <v/>
      </c>
      <c r="BO2445" t="str">
        <f t="shared" si="1809"/>
        <v/>
      </c>
      <c r="BP2445" t="str">
        <f t="shared" si="1810"/>
        <v/>
      </c>
      <c r="BQ2445" t="str">
        <f t="shared" si="1811"/>
        <v/>
      </c>
      <c r="BR2445" t="str">
        <f t="shared" si="1812"/>
        <v/>
      </c>
      <c r="BS2445" t="str">
        <f t="shared" si="1813"/>
        <v/>
      </c>
      <c r="BT2445" t="str">
        <f t="shared" si="1814"/>
        <v/>
      </c>
    </row>
    <row r="2446" spans="20:72" x14ac:dyDescent="0.25">
      <c r="T2446" t="str">
        <f t="shared" si="1790"/>
        <v/>
      </c>
      <c r="U2446" t="str">
        <f t="shared" si="1791"/>
        <v/>
      </c>
      <c r="V2446" t="str">
        <f t="shared" si="1792"/>
        <v/>
      </c>
      <c r="W2446" t="str">
        <f>IF(TRIM(INDEX(connections!$A:$A,ROW()))="","",TRIM(INDEX(connections!$A:$A,ROW())))</f>
        <v/>
      </c>
      <c r="X2446" t="str">
        <f>IF($W2446="","",TRIM(INDEX(connections!$B:$B,ROW())))</f>
        <v/>
      </c>
      <c r="Y2446" t="str">
        <f t="shared" si="1793"/>
        <v/>
      </c>
      <c r="Z2446" t="str">
        <f t="shared" si="1794"/>
        <v/>
      </c>
      <c r="AA2446" t="str">
        <f t="shared" si="1795"/>
        <v/>
      </c>
      <c r="AB2446" t="str">
        <f t="shared" si="1796"/>
        <v/>
      </c>
      <c r="AC2446" t="str">
        <f t="shared" si="1797"/>
        <v/>
      </c>
      <c r="AD2446" t="str">
        <f t="shared" si="1798"/>
        <v/>
      </c>
      <c r="AE2446" t="str">
        <f t="shared" si="1799"/>
        <v/>
      </c>
      <c r="BF2446" t="str">
        <f t="shared" si="1800"/>
        <v/>
      </c>
      <c r="BG2446" t="str">
        <f t="shared" si="1801"/>
        <v/>
      </c>
      <c r="BH2446" t="str">
        <f t="shared" si="1802"/>
        <v/>
      </c>
      <c r="BI2446" t="str">
        <f t="shared" si="1803"/>
        <v/>
      </c>
      <c r="BJ2446" t="str">
        <f t="shared" si="1804"/>
        <v/>
      </c>
      <c r="BK2446" t="str">
        <f t="shared" si="1805"/>
        <v/>
      </c>
      <c r="BL2446" t="str">
        <f t="shared" si="1806"/>
        <v/>
      </c>
      <c r="BM2446" t="str">
        <f t="shared" si="1807"/>
        <v/>
      </c>
      <c r="BN2446" t="str">
        <f t="shared" si="1808"/>
        <v/>
      </c>
      <c r="BO2446" t="str">
        <f t="shared" si="1809"/>
        <v/>
      </c>
      <c r="BP2446" t="str">
        <f t="shared" si="1810"/>
        <v/>
      </c>
      <c r="BQ2446" t="str">
        <f t="shared" si="1811"/>
        <v/>
      </c>
      <c r="BR2446" t="str">
        <f t="shared" si="1812"/>
        <v/>
      </c>
      <c r="BS2446" t="str">
        <f t="shared" si="1813"/>
        <v/>
      </c>
      <c r="BT2446" t="str">
        <f t="shared" si="1814"/>
        <v/>
      </c>
    </row>
    <row r="2447" spans="20:72" x14ac:dyDescent="0.25">
      <c r="T2447" t="str">
        <f t="shared" si="1790"/>
        <v/>
      </c>
      <c r="U2447" t="str">
        <f t="shared" si="1791"/>
        <v/>
      </c>
      <c r="V2447" t="str">
        <f t="shared" si="1792"/>
        <v/>
      </c>
      <c r="W2447" t="str">
        <f>IF(TRIM(INDEX(connections!$A:$A,ROW()))="","",TRIM(INDEX(connections!$A:$A,ROW())))</f>
        <v/>
      </c>
      <c r="X2447" t="str">
        <f>IF($W2447="","",TRIM(INDEX(connections!$B:$B,ROW())))</f>
        <v/>
      </c>
      <c r="Y2447" t="str">
        <f t="shared" si="1793"/>
        <v/>
      </c>
      <c r="Z2447" t="str">
        <f t="shared" si="1794"/>
        <v/>
      </c>
      <c r="AA2447" t="str">
        <f t="shared" si="1795"/>
        <v/>
      </c>
      <c r="AB2447" t="str">
        <f t="shared" si="1796"/>
        <v/>
      </c>
      <c r="AC2447" t="str">
        <f t="shared" si="1797"/>
        <v/>
      </c>
      <c r="AD2447" t="str">
        <f t="shared" si="1798"/>
        <v/>
      </c>
      <c r="AE2447" t="str">
        <f t="shared" si="1799"/>
        <v/>
      </c>
      <c r="BF2447" t="str">
        <f t="shared" si="1800"/>
        <v/>
      </c>
      <c r="BG2447" t="str">
        <f t="shared" si="1801"/>
        <v/>
      </c>
      <c r="BH2447" t="str">
        <f t="shared" si="1802"/>
        <v/>
      </c>
      <c r="BI2447" t="str">
        <f t="shared" si="1803"/>
        <v/>
      </c>
      <c r="BJ2447" t="str">
        <f t="shared" si="1804"/>
        <v/>
      </c>
      <c r="BK2447" t="str">
        <f t="shared" si="1805"/>
        <v/>
      </c>
      <c r="BL2447" t="str">
        <f t="shared" si="1806"/>
        <v/>
      </c>
      <c r="BM2447" t="str">
        <f t="shared" si="1807"/>
        <v/>
      </c>
      <c r="BN2447" t="str">
        <f t="shared" si="1808"/>
        <v/>
      </c>
      <c r="BO2447" t="str">
        <f t="shared" si="1809"/>
        <v/>
      </c>
      <c r="BP2447" t="str">
        <f t="shared" si="1810"/>
        <v/>
      </c>
      <c r="BQ2447" t="str">
        <f t="shared" si="1811"/>
        <v/>
      </c>
      <c r="BR2447" t="str">
        <f t="shared" si="1812"/>
        <v/>
      </c>
      <c r="BS2447" t="str">
        <f t="shared" si="1813"/>
        <v/>
      </c>
      <c r="BT2447" t="str">
        <f t="shared" si="1814"/>
        <v/>
      </c>
    </row>
    <row r="2448" spans="20:72" x14ac:dyDescent="0.25">
      <c r="T2448" t="str">
        <f t="shared" si="1790"/>
        <v/>
      </c>
      <c r="U2448" t="str">
        <f t="shared" si="1791"/>
        <v/>
      </c>
      <c r="V2448" t="str">
        <f t="shared" si="1792"/>
        <v/>
      </c>
      <c r="W2448" t="str">
        <f>IF(TRIM(INDEX(connections!$A:$A,ROW()))="","",TRIM(INDEX(connections!$A:$A,ROW())))</f>
        <v/>
      </c>
      <c r="X2448" t="str">
        <f>IF($W2448="","",TRIM(INDEX(connections!$B:$B,ROW())))</f>
        <v/>
      </c>
      <c r="Y2448" t="str">
        <f t="shared" si="1793"/>
        <v/>
      </c>
      <c r="Z2448" t="str">
        <f t="shared" si="1794"/>
        <v/>
      </c>
      <c r="AA2448" t="str">
        <f t="shared" si="1795"/>
        <v/>
      </c>
      <c r="AB2448" t="str">
        <f t="shared" si="1796"/>
        <v/>
      </c>
      <c r="AC2448" t="str">
        <f t="shared" si="1797"/>
        <v/>
      </c>
      <c r="AD2448" t="str">
        <f t="shared" si="1798"/>
        <v/>
      </c>
      <c r="AE2448" t="str">
        <f t="shared" si="1799"/>
        <v/>
      </c>
      <c r="BF2448" t="str">
        <f t="shared" si="1800"/>
        <v/>
      </c>
      <c r="BG2448" t="str">
        <f t="shared" si="1801"/>
        <v/>
      </c>
      <c r="BH2448" t="str">
        <f t="shared" si="1802"/>
        <v/>
      </c>
      <c r="BI2448" t="str">
        <f t="shared" si="1803"/>
        <v/>
      </c>
      <c r="BJ2448" t="str">
        <f t="shared" si="1804"/>
        <v/>
      </c>
      <c r="BK2448" t="str">
        <f t="shared" si="1805"/>
        <v/>
      </c>
      <c r="BL2448" t="str">
        <f t="shared" si="1806"/>
        <v/>
      </c>
      <c r="BM2448" t="str">
        <f t="shared" si="1807"/>
        <v/>
      </c>
      <c r="BN2448" t="str">
        <f t="shared" si="1808"/>
        <v/>
      </c>
      <c r="BO2448" t="str">
        <f t="shared" si="1809"/>
        <v/>
      </c>
      <c r="BP2448" t="str">
        <f t="shared" si="1810"/>
        <v/>
      </c>
      <c r="BQ2448" t="str">
        <f t="shared" si="1811"/>
        <v/>
      </c>
      <c r="BR2448" t="str">
        <f t="shared" si="1812"/>
        <v/>
      </c>
      <c r="BS2448" t="str">
        <f t="shared" si="1813"/>
        <v/>
      </c>
      <c r="BT2448" t="str">
        <f t="shared" si="1814"/>
        <v/>
      </c>
    </row>
    <row r="2449" spans="20:72" x14ac:dyDescent="0.25">
      <c r="T2449" t="str">
        <f t="shared" si="1790"/>
        <v/>
      </c>
      <c r="U2449" t="str">
        <f t="shared" si="1791"/>
        <v/>
      </c>
      <c r="V2449" t="str">
        <f t="shared" si="1792"/>
        <v/>
      </c>
      <c r="W2449" t="str">
        <f>IF(TRIM(INDEX(connections!$A:$A,ROW()))="","",TRIM(INDEX(connections!$A:$A,ROW())))</f>
        <v/>
      </c>
      <c r="X2449" t="str">
        <f>IF($W2449="","",TRIM(INDEX(connections!$B:$B,ROW())))</f>
        <v/>
      </c>
      <c r="Y2449" t="str">
        <f t="shared" si="1793"/>
        <v/>
      </c>
      <c r="Z2449" t="str">
        <f t="shared" si="1794"/>
        <v/>
      </c>
      <c r="AA2449" t="str">
        <f t="shared" si="1795"/>
        <v/>
      </c>
      <c r="AB2449" t="str">
        <f t="shared" si="1796"/>
        <v/>
      </c>
      <c r="AC2449" t="str">
        <f t="shared" si="1797"/>
        <v/>
      </c>
      <c r="AD2449" t="str">
        <f t="shared" si="1798"/>
        <v/>
      </c>
      <c r="AE2449" t="str">
        <f t="shared" si="1799"/>
        <v/>
      </c>
      <c r="BF2449" t="str">
        <f t="shared" si="1800"/>
        <v/>
      </c>
      <c r="BG2449" t="str">
        <f t="shared" si="1801"/>
        <v/>
      </c>
      <c r="BH2449" t="str">
        <f t="shared" si="1802"/>
        <v/>
      </c>
      <c r="BI2449" t="str">
        <f t="shared" si="1803"/>
        <v/>
      </c>
      <c r="BJ2449" t="str">
        <f t="shared" si="1804"/>
        <v/>
      </c>
      <c r="BK2449" t="str">
        <f t="shared" si="1805"/>
        <v/>
      </c>
      <c r="BL2449" t="str">
        <f t="shared" si="1806"/>
        <v/>
      </c>
      <c r="BM2449" t="str">
        <f t="shared" si="1807"/>
        <v/>
      </c>
      <c r="BN2449" t="str">
        <f t="shared" si="1808"/>
        <v/>
      </c>
      <c r="BO2449" t="str">
        <f t="shared" si="1809"/>
        <v/>
      </c>
      <c r="BP2449" t="str">
        <f t="shared" si="1810"/>
        <v/>
      </c>
      <c r="BQ2449" t="str">
        <f t="shared" si="1811"/>
        <v/>
      </c>
      <c r="BR2449" t="str">
        <f t="shared" si="1812"/>
        <v/>
      </c>
      <c r="BS2449" t="str">
        <f t="shared" si="1813"/>
        <v/>
      </c>
      <c r="BT2449" t="str">
        <f t="shared" si="1814"/>
        <v/>
      </c>
    </row>
    <row r="2450" spans="20:72" x14ac:dyDescent="0.25">
      <c r="T2450" t="str">
        <f t="shared" si="1790"/>
        <v/>
      </c>
      <c r="U2450" t="str">
        <f t="shared" si="1791"/>
        <v/>
      </c>
      <c r="V2450" t="str">
        <f t="shared" si="1792"/>
        <v/>
      </c>
      <c r="W2450" t="str">
        <f>IF(TRIM(INDEX(connections!$A:$A,ROW()))="","",TRIM(INDEX(connections!$A:$A,ROW())))</f>
        <v/>
      </c>
      <c r="X2450" t="str">
        <f>IF($W2450="","",TRIM(INDEX(connections!$B:$B,ROW())))</f>
        <v/>
      </c>
      <c r="Y2450" t="str">
        <f t="shared" si="1793"/>
        <v/>
      </c>
      <c r="Z2450" t="str">
        <f t="shared" si="1794"/>
        <v/>
      </c>
      <c r="AA2450" t="str">
        <f t="shared" si="1795"/>
        <v/>
      </c>
      <c r="AB2450" t="str">
        <f t="shared" si="1796"/>
        <v/>
      </c>
      <c r="AC2450" t="str">
        <f t="shared" si="1797"/>
        <v/>
      </c>
      <c r="AD2450" t="str">
        <f t="shared" si="1798"/>
        <v/>
      </c>
      <c r="AE2450" t="str">
        <f t="shared" si="1799"/>
        <v/>
      </c>
      <c r="BF2450" t="str">
        <f t="shared" si="1800"/>
        <v/>
      </c>
      <c r="BG2450" t="str">
        <f t="shared" si="1801"/>
        <v/>
      </c>
      <c r="BH2450" t="str">
        <f t="shared" si="1802"/>
        <v/>
      </c>
      <c r="BI2450" t="str">
        <f t="shared" si="1803"/>
        <v/>
      </c>
      <c r="BJ2450" t="str">
        <f t="shared" si="1804"/>
        <v/>
      </c>
      <c r="BK2450" t="str">
        <f t="shared" si="1805"/>
        <v/>
      </c>
      <c r="BL2450" t="str">
        <f t="shared" si="1806"/>
        <v/>
      </c>
      <c r="BM2450" t="str">
        <f t="shared" si="1807"/>
        <v/>
      </c>
      <c r="BN2450" t="str">
        <f t="shared" si="1808"/>
        <v/>
      </c>
      <c r="BO2450" t="str">
        <f t="shared" si="1809"/>
        <v/>
      </c>
      <c r="BP2450" t="str">
        <f t="shared" si="1810"/>
        <v/>
      </c>
      <c r="BQ2450" t="str">
        <f t="shared" si="1811"/>
        <v/>
      </c>
      <c r="BR2450" t="str">
        <f t="shared" si="1812"/>
        <v/>
      </c>
      <c r="BS2450" t="str">
        <f t="shared" si="1813"/>
        <v/>
      </c>
      <c r="BT2450" t="str">
        <f t="shared" si="1814"/>
        <v/>
      </c>
    </row>
    <row r="2451" spans="20:72" x14ac:dyDescent="0.25">
      <c r="T2451" t="str">
        <f t="shared" si="1790"/>
        <v/>
      </c>
      <c r="U2451" t="str">
        <f t="shared" si="1791"/>
        <v/>
      </c>
      <c r="V2451" t="str">
        <f t="shared" si="1792"/>
        <v/>
      </c>
      <c r="W2451" t="str">
        <f>IF(TRIM(INDEX(connections!$A:$A,ROW()))="","",TRIM(INDEX(connections!$A:$A,ROW())))</f>
        <v/>
      </c>
      <c r="X2451" t="str">
        <f>IF($W2451="","",TRIM(INDEX(connections!$B:$B,ROW())))</f>
        <v/>
      </c>
      <c r="Y2451" t="str">
        <f t="shared" si="1793"/>
        <v/>
      </c>
      <c r="Z2451" t="str">
        <f t="shared" si="1794"/>
        <v/>
      </c>
      <c r="AA2451" t="str">
        <f t="shared" si="1795"/>
        <v/>
      </c>
      <c r="AB2451" t="str">
        <f t="shared" si="1796"/>
        <v/>
      </c>
      <c r="AC2451" t="str">
        <f t="shared" si="1797"/>
        <v/>
      </c>
      <c r="AD2451" t="str">
        <f t="shared" si="1798"/>
        <v/>
      </c>
      <c r="AE2451" t="str">
        <f t="shared" si="1799"/>
        <v/>
      </c>
      <c r="BF2451" t="str">
        <f t="shared" si="1800"/>
        <v/>
      </c>
      <c r="BG2451" t="str">
        <f t="shared" si="1801"/>
        <v/>
      </c>
      <c r="BH2451" t="str">
        <f t="shared" si="1802"/>
        <v/>
      </c>
      <c r="BI2451" t="str">
        <f t="shared" si="1803"/>
        <v/>
      </c>
      <c r="BJ2451" t="str">
        <f t="shared" si="1804"/>
        <v/>
      </c>
      <c r="BK2451" t="str">
        <f t="shared" si="1805"/>
        <v/>
      </c>
      <c r="BL2451" t="str">
        <f t="shared" si="1806"/>
        <v/>
      </c>
      <c r="BM2451" t="str">
        <f t="shared" si="1807"/>
        <v/>
      </c>
      <c r="BN2451" t="str">
        <f t="shared" si="1808"/>
        <v/>
      </c>
      <c r="BO2451" t="str">
        <f t="shared" si="1809"/>
        <v/>
      </c>
      <c r="BP2451" t="str">
        <f t="shared" si="1810"/>
        <v/>
      </c>
      <c r="BQ2451" t="str">
        <f t="shared" si="1811"/>
        <v/>
      </c>
      <c r="BR2451" t="str">
        <f t="shared" si="1812"/>
        <v/>
      </c>
      <c r="BS2451" t="str">
        <f t="shared" si="1813"/>
        <v/>
      </c>
      <c r="BT2451" t="str">
        <f t="shared" si="1814"/>
        <v/>
      </c>
    </row>
    <row r="2452" spans="20:72" x14ac:dyDescent="0.25">
      <c r="T2452" t="str">
        <f t="shared" si="1790"/>
        <v/>
      </c>
      <c r="U2452" t="str">
        <f t="shared" si="1791"/>
        <v/>
      </c>
      <c r="V2452" t="str">
        <f t="shared" si="1792"/>
        <v/>
      </c>
      <c r="W2452" t="str">
        <f>IF(TRIM(INDEX(connections!$A:$A,ROW()))="","",TRIM(INDEX(connections!$A:$A,ROW())))</f>
        <v/>
      </c>
      <c r="X2452" t="str">
        <f>IF($W2452="","",TRIM(INDEX(connections!$B:$B,ROW())))</f>
        <v/>
      </c>
      <c r="Y2452" t="str">
        <f t="shared" si="1793"/>
        <v/>
      </c>
      <c r="Z2452" t="str">
        <f t="shared" si="1794"/>
        <v/>
      </c>
      <c r="AA2452" t="str">
        <f t="shared" si="1795"/>
        <v/>
      </c>
      <c r="AB2452" t="str">
        <f t="shared" si="1796"/>
        <v/>
      </c>
      <c r="AC2452" t="str">
        <f t="shared" si="1797"/>
        <v/>
      </c>
      <c r="AD2452" t="str">
        <f t="shared" si="1798"/>
        <v/>
      </c>
      <c r="AE2452" t="str">
        <f t="shared" si="1799"/>
        <v/>
      </c>
      <c r="BF2452" t="str">
        <f t="shared" si="1800"/>
        <v/>
      </c>
      <c r="BG2452" t="str">
        <f t="shared" si="1801"/>
        <v/>
      </c>
      <c r="BH2452" t="str">
        <f t="shared" si="1802"/>
        <v/>
      </c>
      <c r="BI2452" t="str">
        <f t="shared" si="1803"/>
        <v/>
      </c>
      <c r="BJ2452" t="str">
        <f t="shared" si="1804"/>
        <v/>
      </c>
      <c r="BK2452" t="str">
        <f t="shared" si="1805"/>
        <v/>
      </c>
      <c r="BL2452" t="str">
        <f t="shared" si="1806"/>
        <v/>
      </c>
      <c r="BM2452" t="str">
        <f t="shared" si="1807"/>
        <v/>
      </c>
      <c r="BN2452" t="str">
        <f t="shared" si="1808"/>
        <v/>
      </c>
      <c r="BO2452" t="str">
        <f t="shared" si="1809"/>
        <v/>
      </c>
      <c r="BP2452" t="str">
        <f t="shared" si="1810"/>
        <v/>
      </c>
      <c r="BQ2452" t="str">
        <f t="shared" si="1811"/>
        <v/>
      </c>
      <c r="BR2452" t="str">
        <f t="shared" si="1812"/>
        <v/>
      </c>
      <c r="BS2452" t="str">
        <f t="shared" si="1813"/>
        <v/>
      </c>
      <c r="BT2452" t="str">
        <f t="shared" si="1814"/>
        <v/>
      </c>
    </row>
    <row r="2453" spans="20:72" x14ac:dyDescent="0.25">
      <c r="T2453" t="str">
        <f t="shared" si="1790"/>
        <v/>
      </c>
      <c r="U2453" t="str">
        <f t="shared" si="1791"/>
        <v/>
      </c>
      <c r="V2453" t="str">
        <f t="shared" si="1792"/>
        <v/>
      </c>
      <c r="W2453" t="str">
        <f>IF(TRIM(INDEX(connections!$A:$A,ROW()))="","",TRIM(INDEX(connections!$A:$A,ROW())))</f>
        <v/>
      </c>
      <c r="X2453" t="str">
        <f>IF($W2453="","",TRIM(INDEX(connections!$B:$B,ROW())))</f>
        <v/>
      </c>
      <c r="Y2453" t="str">
        <f t="shared" si="1793"/>
        <v/>
      </c>
      <c r="Z2453" t="str">
        <f t="shared" si="1794"/>
        <v/>
      </c>
      <c r="AA2453" t="str">
        <f t="shared" si="1795"/>
        <v/>
      </c>
      <c r="AB2453" t="str">
        <f t="shared" si="1796"/>
        <v/>
      </c>
      <c r="AC2453" t="str">
        <f t="shared" si="1797"/>
        <v/>
      </c>
      <c r="AD2453" t="str">
        <f t="shared" si="1798"/>
        <v/>
      </c>
      <c r="AE2453" t="str">
        <f t="shared" si="1799"/>
        <v/>
      </c>
      <c r="BF2453" t="str">
        <f t="shared" si="1800"/>
        <v/>
      </c>
      <c r="BG2453" t="str">
        <f t="shared" si="1801"/>
        <v/>
      </c>
      <c r="BH2453" t="str">
        <f t="shared" si="1802"/>
        <v/>
      </c>
      <c r="BI2453" t="str">
        <f t="shared" si="1803"/>
        <v/>
      </c>
      <c r="BJ2453" t="str">
        <f t="shared" si="1804"/>
        <v/>
      </c>
      <c r="BK2453" t="str">
        <f t="shared" si="1805"/>
        <v/>
      </c>
      <c r="BL2453" t="str">
        <f t="shared" si="1806"/>
        <v/>
      </c>
      <c r="BM2453" t="str">
        <f t="shared" si="1807"/>
        <v/>
      </c>
      <c r="BN2453" t="str">
        <f t="shared" si="1808"/>
        <v/>
      </c>
      <c r="BO2453" t="str">
        <f t="shared" si="1809"/>
        <v/>
      </c>
      <c r="BP2453" t="str">
        <f t="shared" si="1810"/>
        <v/>
      </c>
      <c r="BQ2453" t="str">
        <f t="shared" si="1811"/>
        <v/>
      </c>
      <c r="BR2453" t="str">
        <f t="shared" si="1812"/>
        <v/>
      </c>
      <c r="BS2453" t="str">
        <f t="shared" si="1813"/>
        <v/>
      </c>
      <c r="BT2453" t="str">
        <f t="shared" si="1814"/>
        <v/>
      </c>
    </row>
    <row r="2454" spans="20:72" x14ac:dyDescent="0.25">
      <c r="T2454" t="str">
        <f t="shared" si="1790"/>
        <v/>
      </c>
      <c r="U2454" t="str">
        <f t="shared" si="1791"/>
        <v/>
      </c>
      <c r="V2454" t="str">
        <f t="shared" si="1792"/>
        <v/>
      </c>
      <c r="W2454" t="str">
        <f>IF(TRIM(INDEX(connections!$A:$A,ROW()))="","",TRIM(INDEX(connections!$A:$A,ROW())))</f>
        <v/>
      </c>
      <c r="X2454" t="str">
        <f>IF($W2454="","",TRIM(INDEX(connections!$B:$B,ROW())))</f>
        <v/>
      </c>
      <c r="Y2454" t="str">
        <f t="shared" si="1793"/>
        <v/>
      </c>
      <c r="Z2454" t="str">
        <f t="shared" si="1794"/>
        <v/>
      </c>
      <c r="AA2454" t="str">
        <f t="shared" si="1795"/>
        <v/>
      </c>
      <c r="AB2454" t="str">
        <f t="shared" si="1796"/>
        <v/>
      </c>
      <c r="AC2454" t="str">
        <f t="shared" si="1797"/>
        <v/>
      </c>
      <c r="AD2454" t="str">
        <f t="shared" si="1798"/>
        <v/>
      </c>
      <c r="AE2454" t="str">
        <f t="shared" si="1799"/>
        <v/>
      </c>
      <c r="BF2454" t="str">
        <f t="shared" si="1800"/>
        <v/>
      </c>
      <c r="BG2454" t="str">
        <f t="shared" si="1801"/>
        <v/>
      </c>
      <c r="BH2454" t="str">
        <f t="shared" si="1802"/>
        <v/>
      </c>
      <c r="BI2454" t="str">
        <f t="shared" si="1803"/>
        <v/>
      </c>
      <c r="BJ2454" t="str">
        <f t="shared" si="1804"/>
        <v/>
      </c>
      <c r="BK2454" t="str">
        <f t="shared" si="1805"/>
        <v/>
      </c>
      <c r="BL2454" t="str">
        <f t="shared" si="1806"/>
        <v/>
      </c>
      <c r="BM2454" t="str">
        <f t="shared" si="1807"/>
        <v/>
      </c>
      <c r="BN2454" t="str">
        <f t="shared" si="1808"/>
        <v/>
      </c>
      <c r="BO2454" t="str">
        <f t="shared" si="1809"/>
        <v/>
      </c>
      <c r="BP2454" t="str">
        <f t="shared" si="1810"/>
        <v/>
      </c>
      <c r="BQ2454" t="str">
        <f t="shared" si="1811"/>
        <v/>
      </c>
      <c r="BR2454" t="str">
        <f t="shared" si="1812"/>
        <v/>
      </c>
      <c r="BS2454" t="str">
        <f t="shared" si="1813"/>
        <v/>
      </c>
      <c r="BT2454" t="str">
        <f t="shared" si="1814"/>
        <v/>
      </c>
    </row>
    <row r="2455" spans="20:72" x14ac:dyDescent="0.25">
      <c r="T2455" t="str">
        <f t="shared" si="1790"/>
        <v/>
      </c>
      <c r="U2455" t="str">
        <f t="shared" si="1791"/>
        <v/>
      </c>
      <c r="V2455" t="str">
        <f t="shared" si="1792"/>
        <v/>
      </c>
      <c r="W2455" t="str">
        <f>IF(TRIM(INDEX(connections!$A:$A,ROW()))="","",TRIM(INDEX(connections!$A:$A,ROW())))</f>
        <v/>
      </c>
      <c r="X2455" t="str">
        <f>IF($W2455="","",TRIM(INDEX(connections!$B:$B,ROW())))</f>
        <v/>
      </c>
      <c r="Y2455" t="str">
        <f t="shared" si="1793"/>
        <v/>
      </c>
      <c r="Z2455" t="str">
        <f t="shared" si="1794"/>
        <v/>
      </c>
      <c r="AA2455" t="str">
        <f t="shared" si="1795"/>
        <v/>
      </c>
      <c r="AB2455" t="str">
        <f t="shared" si="1796"/>
        <v/>
      </c>
      <c r="AC2455" t="str">
        <f t="shared" si="1797"/>
        <v/>
      </c>
      <c r="AD2455" t="str">
        <f t="shared" si="1798"/>
        <v/>
      </c>
      <c r="AE2455" t="str">
        <f t="shared" si="1799"/>
        <v/>
      </c>
      <c r="BF2455" t="str">
        <f t="shared" si="1800"/>
        <v/>
      </c>
      <c r="BG2455" t="str">
        <f t="shared" si="1801"/>
        <v/>
      </c>
      <c r="BH2455" t="str">
        <f t="shared" si="1802"/>
        <v/>
      </c>
      <c r="BI2455" t="str">
        <f t="shared" si="1803"/>
        <v/>
      </c>
      <c r="BJ2455" t="str">
        <f t="shared" si="1804"/>
        <v/>
      </c>
      <c r="BK2455" t="str">
        <f t="shared" si="1805"/>
        <v/>
      </c>
      <c r="BL2455" t="str">
        <f t="shared" si="1806"/>
        <v/>
      </c>
      <c r="BM2455" t="str">
        <f t="shared" si="1807"/>
        <v/>
      </c>
      <c r="BN2455" t="str">
        <f t="shared" si="1808"/>
        <v/>
      </c>
      <c r="BO2455" t="str">
        <f t="shared" si="1809"/>
        <v/>
      </c>
      <c r="BP2455" t="str">
        <f t="shared" si="1810"/>
        <v/>
      </c>
      <c r="BQ2455" t="str">
        <f t="shared" si="1811"/>
        <v/>
      </c>
      <c r="BR2455" t="str">
        <f t="shared" si="1812"/>
        <v/>
      </c>
      <c r="BS2455" t="str">
        <f t="shared" si="1813"/>
        <v/>
      </c>
      <c r="BT2455" t="str">
        <f t="shared" si="1814"/>
        <v/>
      </c>
    </row>
    <row r="2456" spans="20:72" x14ac:dyDescent="0.25">
      <c r="T2456" t="str">
        <f t="shared" si="1790"/>
        <v/>
      </c>
      <c r="U2456" t="str">
        <f t="shared" si="1791"/>
        <v/>
      </c>
      <c r="V2456" t="str">
        <f t="shared" si="1792"/>
        <v/>
      </c>
      <c r="W2456" t="str">
        <f>IF(TRIM(INDEX(connections!$A:$A,ROW()))="","",TRIM(INDEX(connections!$A:$A,ROW())))</f>
        <v/>
      </c>
      <c r="X2456" t="str">
        <f>IF($W2456="","",TRIM(INDEX(connections!$B:$B,ROW())))</f>
        <v/>
      </c>
      <c r="Y2456" t="str">
        <f t="shared" si="1793"/>
        <v/>
      </c>
      <c r="Z2456" t="str">
        <f t="shared" si="1794"/>
        <v/>
      </c>
      <c r="AA2456" t="str">
        <f t="shared" si="1795"/>
        <v/>
      </c>
      <c r="AB2456" t="str">
        <f t="shared" si="1796"/>
        <v/>
      </c>
      <c r="AC2456" t="str">
        <f t="shared" si="1797"/>
        <v/>
      </c>
      <c r="AD2456" t="str">
        <f t="shared" si="1798"/>
        <v/>
      </c>
      <c r="AE2456" t="str">
        <f t="shared" si="1799"/>
        <v/>
      </c>
      <c r="BF2456" t="str">
        <f t="shared" si="1800"/>
        <v/>
      </c>
      <c r="BG2456" t="str">
        <f t="shared" si="1801"/>
        <v/>
      </c>
      <c r="BH2456" t="str">
        <f t="shared" si="1802"/>
        <v/>
      </c>
      <c r="BI2456" t="str">
        <f t="shared" si="1803"/>
        <v/>
      </c>
      <c r="BJ2456" t="str">
        <f t="shared" si="1804"/>
        <v/>
      </c>
      <c r="BK2456" t="str">
        <f t="shared" si="1805"/>
        <v/>
      </c>
      <c r="BL2456" t="str">
        <f t="shared" si="1806"/>
        <v/>
      </c>
      <c r="BM2456" t="str">
        <f t="shared" si="1807"/>
        <v/>
      </c>
      <c r="BN2456" t="str">
        <f t="shared" si="1808"/>
        <v/>
      </c>
      <c r="BO2456" t="str">
        <f t="shared" si="1809"/>
        <v/>
      </c>
      <c r="BP2456" t="str">
        <f t="shared" si="1810"/>
        <v/>
      </c>
      <c r="BQ2456" t="str">
        <f t="shared" si="1811"/>
        <v/>
      </c>
      <c r="BR2456" t="str">
        <f t="shared" si="1812"/>
        <v/>
      </c>
      <c r="BS2456" t="str">
        <f t="shared" si="1813"/>
        <v/>
      </c>
      <c r="BT2456" t="str">
        <f t="shared" si="1814"/>
        <v/>
      </c>
    </row>
    <row r="2457" spans="20:72" x14ac:dyDescent="0.25">
      <c r="T2457" t="str">
        <f t="shared" si="1790"/>
        <v/>
      </c>
      <c r="U2457" t="str">
        <f t="shared" si="1791"/>
        <v/>
      </c>
      <c r="V2457" t="str">
        <f t="shared" si="1792"/>
        <v/>
      </c>
      <c r="W2457" t="str">
        <f>IF(TRIM(INDEX(connections!$A:$A,ROW()))="","",TRIM(INDEX(connections!$A:$A,ROW())))</f>
        <v/>
      </c>
      <c r="X2457" t="str">
        <f>IF($W2457="","",TRIM(INDEX(connections!$B:$B,ROW())))</f>
        <v/>
      </c>
      <c r="Y2457" t="str">
        <f t="shared" si="1793"/>
        <v/>
      </c>
      <c r="Z2457" t="str">
        <f t="shared" si="1794"/>
        <v/>
      </c>
      <c r="AA2457" t="str">
        <f t="shared" si="1795"/>
        <v/>
      </c>
      <c r="AB2457" t="str">
        <f t="shared" si="1796"/>
        <v/>
      </c>
      <c r="AC2457" t="str">
        <f t="shared" si="1797"/>
        <v/>
      </c>
      <c r="AD2457" t="str">
        <f t="shared" si="1798"/>
        <v/>
      </c>
      <c r="AE2457" t="str">
        <f t="shared" si="1799"/>
        <v/>
      </c>
      <c r="BF2457" t="str">
        <f t="shared" si="1800"/>
        <v/>
      </c>
      <c r="BG2457" t="str">
        <f t="shared" si="1801"/>
        <v/>
      </c>
      <c r="BH2457" t="str">
        <f t="shared" si="1802"/>
        <v/>
      </c>
      <c r="BI2457" t="str">
        <f t="shared" si="1803"/>
        <v/>
      </c>
      <c r="BJ2457" t="str">
        <f t="shared" si="1804"/>
        <v/>
      </c>
      <c r="BK2457" t="str">
        <f t="shared" si="1805"/>
        <v/>
      </c>
      <c r="BL2457" t="str">
        <f t="shared" si="1806"/>
        <v/>
      </c>
      <c r="BM2457" t="str">
        <f t="shared" si="1807"/>
        <v/>
      </c>
      <c r="BN2457" t="str">
        <f t="shared" si="1808"/>
        <v/>
      </c>
      <c r="BO2457" t="str">
        <f t="shared" si="1809"/>
        <v/>
      </c>
      <c r="BP2457" t="str">
        <f t="shared" si="1810"/>
        <v/>
      </c>
      <c r="BQ2457" t="str">
        <f t="shared" si="1811"/>
        <v/>
      </c>
      <c r="BR2457" t="str">
        <f t="shared" si="1812"/>
        <v/>
      </c>
      <c r="BS2457" t="str">
        <f t="shared" si="1813"/>
        <v/>
      </c>
      <c r="BT2457" t="str">
        <f t="shared" si="1814"/>
        <v/>
      </c>
    </row>
    <row r="2458" spans="20:72" x14ac:dyDescent="0.25">
      <c r="T2458" t="str">
        <f t="shared" si="1790"/>
        <v/>
      </c>
      <c r="U2458" t="str">
        <f t="shared" si="1791"/>
        <v/>
      </c>
      <c r="V2458" t="str">
        <f t="shared" si="1792"/>
        <v/>
      </c>
      <c r="W2458" t="str">
        <f>IF(TRIM(INDEX(connections!$A:$A,ROW()))="","",TRIM(INDEX(connections!$A:$A,ROW())))</f>
        <v/>
      </c>
      <c r="X2458" t="str">
        <f>IF($W2458="","",TRIM(INDEX(connections!$B:$B,ROW())))</f>
        <v/>
      </c>
      <c r="Y2458" t="str">
        <f t="shared" si="1793"/>
        <v/>
      </c>
      <c r="Z2458" t="str">
        <f t="shared" si="1794"/>
        <v/>
      </c>
      <c r="AA2458" t="str">
        <f t="shared" si="1795"/>
        <v/>
      </c>
      <c r="AB2458" t="str">
        <f t="shared" si="1796"/>
        <v/>
      </c>
      <c r="AC2458" t="str">
        <f t="shared" si="1797"/>
        <v/>
      </c>
      <c r="AD2458" t="str">
        <f t="shared" si="1798"/>
        <v/>
      </c>
      <c r="AE2458" t="str">
        <f t="shared" si="1799"/>
        <v/>
      </c>
      <c r="BF2458" t="str">
        <f t="shared" si="1800"/>
        <v/>
      </c>
      <c r="BG2458" t="str">
        <f t="shared" si="1801"/>
        <v/>
      </c>
      <c r="BH2458" t="str">
        <f t="shared" si="1802"/>
        <v/>
      </c>
      <c r="BI2458" t="str">
        <f t="shared" si="1803"/>
        <v/>
      </c>
      <c r="BJ2458" t="str">
        <f t="shared" si="1804"/>
        <v/>
      </c>
      <c r="BK2458" t="str">
        <f t="shared" si="1805"/>
        <v/>
      </c>
      <c r="BL2458" t="str">
        <f t="shared" si="1806"/>
        <v/>
      </c>
      <c r="BM2458" t="str">
        <f t="shared" si="1807"/>
        <v/>
      </c>
      <c r="BN2458" t="str">
        <f t="shared" si="1808"/>
        <v/>
      </c>
      <c r="BO2458" t="str">
        <f t="shared" si="1809"/>
        <v/>
      </c>
      <c r="BP2458" t="str">
        <f t="shared" si="1810"/>
        <v/>
      </c>
      <c r="BQ2458" t="str">
        <f t="shared" si="1811"/>
        <v/>
      </c>
      <c r="BR2458" t="str">
        <f t="shared" si="1812"/>
        <v/>
      </c>
      <c r="BS2458" t="str">
        <f t="shared" si="1813"/>
        <v/>
      </c>
      <c r="BT2458" t="str">
        <f t="shared" si="1814"/>
        <v/>
      </c>
    </row>
    <row r="2459" spans="20:72" x14ac:dyDescent="0.25">
      <c r="T2459" t="str">
        <f t="shared" si="1790"/>
        <v/>
      </c>
      <c r="U2459" t="str">
        <f t="shared" si="1791"/>
        <v/>
      </c>
      <c r="V2459" t="str">
        <f t="shared" si="1792"/>
        <v/>
      </c>
      <c r="W2459" t="str">
        <f>IF(TRIM(INDEX(connections!$A:$A,ROW()))="","",TRIM(INDEX(connections!$A:$A,ROW())))</f>
        <v/>
      </c>
      <c r="X2459" t="str">
        <f>IF($W2459="","",TRIM(INDEX(connections!$B:$B,ROW())))</f>
        <v/>
      </c>
      <c r="Y2459" t="str">
        <f t="shared" si="1793"/>
        <v/>
      </c>
      <c r="Z2459" t="str">
        <f t="shared" si="1794"/>
        <v/>
      </c>
      <c r="AA2459" t="str">
        <f t="shared" si="1795"/>
        <v/>
      </c>
      <c r="AB2459" t="str">
        <f t="shared" si="1796"/>
        <v/>
      </c>
      <c r="AC2459" t="str">
        <f t="shared" si="1797"/>
        <v/>
      </c>
      <c r="AD2459" t="str">
        <f t="shared" si="1798"/>
        <v/>
      </c>
      <c r="AE2459" t="str">
        <f t="shared" si="1799"/>
        <v/>
      </c>
      <c r="BF2459" t="str">
        <f t="shared" si="1800"/>
        <v/>
      </c>
      <c r="BG2459" t="str">
        <f t="shared" si="1801"/>
        <v/>
      </c>
      <c r="BH2459" t="str">
        <f t="shared" si="1802"/>
        <v/>
      </c>
      <c r="BI2459" t="str">
        <f t="shared" si="1803"/>
        <v/>
      </c>
      <c r="BJ2459" t="str">
        <f t="shared" si="1804"/>
        <v/>
      </c>
      <c r="BK2459" t="str">
        <f t="shared" si="1805"/>
        <v/>
      </c>
      <c r="BL2459" t="str">
        <f t="shared" si="1806"/>
        <v/>
      </c>
      <c r="BM2459" t="str">
        <f t="shared" si="1807"/>
        <v/>
      </c>
      <c r="BN2459" t="str">
        <f t="shared" si="1808"/>
        <v/>
      </c>
      <c r="BO2459" t="str">
        <f t="shared" si="1809"/>
        <v/>
      </c>
      <c r="BP2459" t="str">
        <f t="shared" si="1810"/>
        <v/>
      </c>
      <c r="BQ2459" t="str">
        <f t="shared" si="1811"/>
        <v/>
      </c>
      <c r="BR2459" t="str">
        <f t="shared" si="1812"/>
        <v/>
      </c>
      <c r="BS2459" t="str">
        <f t="shared" si="1813"/>
        <v/>
      </c>
      <c r="BT2459" t="str">
        <f t="shared" si="1814"/>
        <v/>
      </c>
    </row>
    <row r="2460" spans="20:72" x14ac:dyDescent="0.25">
      <c r="T2460" t="str">
        <f t="shared" si="1790"/>
        <v/>
      </c>
      <c r="U2460" t="str">
        <f t="shared" si="1791"/>
        <v/>
      </c>
      <c r="V2460" t="str">
        <f t="shared" si="1792"/>
        <v/>
      </c>
      <c r="W2460" t="str">
        <f>IF(TRIM(INDEX(connections!$A:$A,ROW()))="","",TRIM(INDEX(connections!$A:$A,ROW())))</f>
        <v/>
      </c>
      <c r="X2460" t="str">
        <f>IF($W2460="","",TRIM(INDEX(connections!$B:$B,ROW())))</f>
        <v/>
      </c>
      <c r="Y2460" t="str">
        <f t="shared" si="1793"/>
        <v/>
      </c>
      <c r="Z2460" t="str">
        <f t="shared" si="1794"/>
        <v/>
      </c>
      <c r="AA2460" t="str">
        <f t="shared" si="1795"/>
        <v/>
      </c>
      <c r="AB2460" t="str">
        <f t="shared" si="1796"/>
        <v/>
      </c>
      <c r="AC2460" t="str">
        <f t="shared" si="1797"/>
        <v/>
      </c>
      <c r="AD2460" t="str">
        <f t="shared" si="1798"/>
        <v/>
      </c>
      <c r="AE2460" t="str">
        <f t="shared" si="1799"/>
        <v/>
      </c>
      <c r="BF2460" t="str">
        <f t="shared" si="1800"/>
        <v/>
      </c>
      <c r="BG2460" t="str">
        <f t="shared" si="1801"/>
        <v/>
      </c>
      <c r="BH2460" t="str">
        <f t="shared" si="1802"/>
        <v/>
      </c>
      <c r="BI2460" t="str">
        <f t="shared" si="1803"/>
        <v/>
      </c>
      <c r="BJ2460" t="str">
        <f t="shared" si="1804"/>
        <v/>
      </c>
      <c r="BK2460" t="str">
        <f t="shared" si="1805"/>
        <v/>
      </c>
      <c r="BL2460" t="str">
        <f t="shared" si="1806"/>
        <v/>
      </c>
      <c r="BM2460" t="str">
        <f t="shared" si="1807"/>
        <v/>
      </c>
      <c r="BN2460" t="str">
        <f t="shared" si="1808"/>
        <v/>
      </c>
      <c r="BO2460" t="str">
        <f t="shared" si="1809"/>
        <v/>
      </c>
      <c r="BP2460" t="str">
        <f t="shared" si="1810"/>
        <v/>
      </c>
      <c r="BQ2460" t="str">
        <f t="shared" si="1811"/>
        <v/>
      </c>
      <c r="BR2460" t="str">
        <f t="shared" si="1812"/>
        <v/>
      </c>
      <c r="BS2460" t="str">
        <f t="shared" si="1813"/>
        <v/>
      </c>
      <c r="BT2460" t="str">
        <f t="shared" si="1814"/>
        <v/>
      </c>
    </row>
    <row r="2461" spans="20:72" x14ac:dyDescent="0.25">
      <c r="T2461" t="str">
        <f t="shared" si="1790"/>
        <v/>
      </c>
      <c r="U2461" t="str">
        <f t="shared" si="1791"/>
        <v/>
      </c>
      <c r="V2461" t="str">
        <f t="shared" si="1792"/>
        <v/>
      </c>
      <c r="W2461" t="str">
        <f>IF(TRIM(INDEX(connections!$A:$A,ROW()))="","",TRIM(INDEX(connections!$A:$A,ROW())))</f>
        <v/>
      </c>
      <c r="X2461" t="str">
        <f>IF($W2461="","",TRIM(INDEX(connections!$B:$B,ROW())))</f>
        <v/>
      </c>
      <c r="Y2461" t="str">
        <f t="shared" si="1793"/>
        <v/>
      </c>
      <c r="Z2461" t="str">
        <f t="shared" si="1794"/>
        <v/>
      </c>
      <c r="AA2461" t="str">
        <f t="shared" si="1795"/>
        <v/>
      </c>
      <c r="AB2461" t="str">
        <f t="shared" si="1796"/>
        <v/>
      </c>
      <c r="AC2461" t="str">
        <f t="shared" si="1797"/>
        <v/>
      </c>
      <c r="AD2461" t="str">
        <f t="shared" si="1798"/>
        <v/>
      </c>
      <c r="AE2461" t="str">
        <f t="shared" si="1799"/>
        <v/>
      </c>
      <c r="BF2461" t="str">
        <f t="shared" si="1800"/>
        <v/>
      </c>
      <c r="BG2461" t="str">
        <f t="shared" si="1801"/>
        <v/>
      </c>
      <c r="BH2461" t="str">
        <f t="shared" si="1802"/>
        <v/>
      </c>
      <c r="BI2461" t="str">
        <f t="shared" si="1803"/>
        <v/>
      </c>
      <c r="BJ2461" t="str">
        <f t="shared" si="1804"/>
        <v/>
      </c>
      <c r="BK2461" t="str">
        <f t="shared" si="1805"/>
        <v/>
      </c>
      <c r="BL2461" t="str">
        <f t="shared" si="1806"/>
        <v/>
      </c>
      <c r="BM2461" t="str">
        <f t="shared" si="1807"/>
        <v/>
      </c>
      <c r="BN2461" t="str">
        <f t="shared" si="1808"/>
        <v/>
      </c>
      <c r="BO2461" t="str">
        <f t="shared" si="1809"/>
        <v/>
      </c>
      <c r="BP2461" t="str">
        <f t="shared" si="1810"/>
        <v/>
      </c>
      <c r="BQ2461" t="str">
        <f t="shared" si="1811"/>
        <v/>
      </c>
      <c r="BR2461" t="str">
        <f t="shared" si="1812"/>
        <v/>
      </c>
      <c r="BS2461" t="str">
        <f t="shared" si="1813"/>
        <v/>
      </c>
      <c r="BT2461" t="str">
        <f t="shared" si="1814"/>
        <v/>
      </c>
    </row>
    <row r="2462" spans="20:72" x14ac:dyDescent="0.25">
      <c r="T2462" t="str">
        <f t="shared" si="1790"/>
        <v/>
      </c>
      <c r="U2462" t="str">
        <f t="shared" si="1791"/>
        <v/>
      </c>
      <c r="V2462" t="str">
        <f t="shared" si="1792"/>
        <v/>
      </c>
      <c r="W2462" t="str">
        <f>IF(TRIM(INDEX(connections!$A:$A,ROW()))="","",TRIM(INDEX(connections!$A:$A,ROW())))</f>
        <v/>
      </c>
      <c r="X2462" t="str">
        <f>IF($W2462="","",TRIM(INDEX(connections!$B:$B,ROW())))</f>
        <v/>
      </c>
      <c r="Y2462" t="str">
        <f t="shared" si="1793"/>
        <v/>
      </c>
      <c r="Z2462" t="str">
        <f t="shared" si="1794"/>
        <v/>
      </c>
      <c r="AA2462" t="str">
        <f t="shared" si="1795"/>
        <v/>
      </c>
      <c r="AB2462" t="str">
        <f t="shared" si="1796"/>
        <v/>
      </c>
      <c r="AC2462" t="str">
        <f t="shared" si="1797"/>
        <v/>
      </c>
      <c r="AD2462" t="str">
        <f t="shared" si="1798"/>
        <v/>
      </c>
      <c r="AE2462" t="str">
        <f t="shared" si="1799"/>
        <v/>
      </c>
      <c r="BF2462" t="str">
        <f t="shared" si="1800"/>
        <v/>
      </c>
      <c r="BG2462" t="str">
        <f t="shared" si="1801"/>
        <v/>
      </c>
      <c r="BH2462" t="str">
        <f t="shared" si="1802"/>
        <v/>
      </c>
      <c r="BI2462" t="str">
        <f t="shared" si="1803"/>
        <v/>
      </c>
      <c r="BJ2462" t="str">
        <f t="shared" si="1804"/>
        <v/>
      </c>
      <c r="BK2462" t="str">
        <f t="shared" si="1805"/>
        <v/>
      </c>
      <c r="BL2462" t="str">
        <f t="shared" si="1806"/>
        <v/>
      </c>
      <c r="BM2462" t="str">
        <f t="shared" si="1807"/>
        <v/>
      </c>
      <c r="BN2462" t="str">
        <f t="shared" si="1808"/>
        <v/>
      </c>
      <c r="BO2462" t="str">
        <f t="shared" si="1809"/>
        <v/>
      </c>
      <c r="BP2462" t="str">
        <f t="shared" si="1810"/>
        <v/>
      </c>
      <c r="BQ2462" t="str">
        <f t="shared" si="1811"/>
        <v/>
      </c>
      <c r="BR2462" t="str">
        <f t="shared" si="1812"/>
        <v/>
      </c>
      <c r="BS2462" t="str">
        <f t="shared" si="1813"/>
        <v/>
      </c>
      <c r="BT2462" t="str">
        <f t="shared" si="1814"/>
        <v/>
      </c>
    </row>
    <row r="2463" spans="20:72" x14ac:dyDescent="0.25">
      <c r="T2463" t="str">
        <f t="shared" si="1790"/>
        <v/>
      </c>
      <c r="U2463" t="str">
        <f t="shared" si="1791"/>
        <v/>
      </c>
      <c r="V2463" t="str">
        <f t="shared" si="1792"/>
        <v/>
      </c>
      <c r="W2463" t="str">
        <f>IF(TRIM(INDEX(connections!$A:$A,ROW()))="","",TRIM(INDEX(connections!$A:$A,ROW())))</f>
        <v/>
      </c>
      <c r="X2463" t="str">
        <f>IF($W2463="","",TRIM(INDEX(connections!$B:$B,ROW())))</f>
        <v/>
      </c>
      <c r="Y2463" t="str">
        <f t="shared" si="1793"/>
        <v/>
      </c>
      <c r="Z2463" t="str">
        <f t="shared" si="1794"/>
        <v/>
      </c>
      <c r="AA2463" t="str">
        <f t="shared" si="1795"/>
        <v/>
      </c>
      <c r="AB2463" t="str">
        <f t="shared" si="1796"/>
        <v/>
      </c>
      <c r="AC2463" t="str">
        <f t="shared" si="1797"/>
        <v/>
      </c>
      <c r="AD2463" t="str">
        <f t="shared" si="1798"/>
        <v/>
      </c>
      <c r="AE2463" t="str">
        <f t="shared" si="1799"/>
        <v/>
      </c>
      <c r="BF2463" t="str">
        <f t="shared" si="1800"/>
        <v/>
      </c>
      <c r="BG2463" t="str">
        <f t="shared" si="1801"/>
        <v/>
      </c>
      <c r="BH2463" t="str">
        <f t="shared" si="1802"/>
        <v/>
      </c>
      <c r="BI2463" t="str">
        <f t="shared" si="1803"/>
        <v/>
      </c>
      <c r="BJ2463" t="str">
        <f t="shared" si="1804"/>
        <v/>
      </c>
      <c r="BK2463" t="str">
        <f t="shared" si="1805"/>
        <v/>
      </c>
      <c r="BL2463" t="str">
        <f t="shared" si="1806"/>
        <v/>
      </c>
      <c r="BM2463" t="str">
        <f t="shared" si="1807"/>
        <v/>
      </c>
      <c r="BN2463" t="str">
        <f t="shared" si="1808"/>
        <v/>
      </c>
      <c r="BO2463" t="str">
        <f t="shared" si="1809"/>
        <v/>
      </c>
      <c r="BP2463" t="str">
        <f t="shared" si="1810"/>
        <v/>
      </c>
      <c r="BQ2463" t="str">
        <f t="shared" si="1811"/>
        <v/>
      </c>
      <c r="BR2463" t="str">
        <f t="shared" si="1812"/>
        <v/>
      </c>
      <c r="BS2463" t="str">
        <f t="shared" si="1813"/>
        <v/>
      </c>
      <c r="BT2463" t="str">
        <f t="shared" si="1814"/>
        <v/>
      </c>
    </row>
    <row r="2464" spans="20:72" x14ac:dyDescent="0.25">
      <c r="T2464" t="str">
        <f t="shared" si="1790"/>
        <v/>
      </c>
      <c r="U2464" t="str">
        <f t="shared" si="1791"/>
        <v/>
      </c>
      <c r="V2464" t="str">
        <f t="shared" si="1792"/>
        <v/>
      </c>
      <c r="W2464" t="str">
        <f>IF(TRIM(INDEX(connections!$A:$A,ROW()))="","",TRIM(INDEX(connections!$A:$A,ROW())))</f>
        <v/>
      </c>
      <c r="X2464" t="str">
        <f>IF($W2464="","",TRIM(INDEX(connections!$B:$B,ROW())))</f>
        <v/>
      </c>
      <c r="Y2464" t="str">
        <f t="shared" si="1793"/>
        <v/>
      </c>
      <c r="Z2464" t="str">
        <f t="shared" si="1794"/>
        <v/>
      </c>
      <c r="AA2464" t="str">
        <f t="shared" si="1795"/>
        <v/>
      </c>
      <c r="AB2464" t="str">
        <f t="shared" si="1796"/>
        <v/>
      </c>
      <c r="AC2464" t="str">
        <f t="shared" si="1797"/>
        <v/>
      </c>
      <c r="AD2464" t="str">
        <f t="shared" si="1798"/>
        <v/>
      </c>
      <c r="AE2464" t="str">
        <f t="shared" si="1799"/>
        <v/>
      </c>
      <c r="BF2464" t="str">
        <f t="shared" si="1800"/>
        <v/>
      </c>
      <c r="BG2464" t="str">
        <f t="shared" si="1801"/>
        <v/>
      </c>
      <c r="BH2464" t="str">
        <f t="shared" si="1802"/>
        <v/>
      </c>
      <c r="BI2464" t="str">
        <f t="shared" si="1803"/>
        <v/>
      </c>
      <c r="BJ2464" t="str">
        <f t="shared" si="1804"/>
        <v/>
      </c>
      <c r="BK2464" t="str">
        <f t="shared" si="1805"/>
        <v/>
      </c>
      <c r="BL2464" t="str">
        <f t="shared" si="1806"/>
        <v/>
      </c>
      <c r="BM2464" t="str">
        <f t="shared" si="1807"/>
        <v/>
      </c>
      <c r="BN2464" t="str">
        <f t="shared" si="1808"/>
        <v/>
      </c>
      <c r="BO2464" t="str">
        <f t="shared" si="1809"/>
        <v/>
      </c>
      <c r="BP2464" t="str">
        <f t="shared" si="1810"/>
        <v/>
      </c>
      <c r="BQ2464" t="str">
        <f t="shared" si="1811"/>
        <v/>
      </c>
      <c r="BR2464" t="str">
        <f t="shared" si="1812"/>
        <v/>
      </c>
      <c r="BS2464" t="str">
        <f t="shared" si="1813"/>
        <v/>
      </c>
      <c r="BT2464" t="str">
        <f t="shared" si="1814"/>
        <v/>
      </c>
    </row>
    <row r="2465" spans="20:72" x14ac:dyDescent="0.25">
      <c r="T2465" t="str">
        <f t="shared" si="1790"/>
        <v/>
      </c>
      <c r="U2465" t="str">
        <f t="shared" si="1791"/>
        <v/>
      </c>
      <c r="V2465" t="str">
        <f t="shared" si="1792"/>
        <v/>
      </c>
      <c r="W2465" t="str">
        <f>IF(TRIM(INDEX(connections!$A:$A,ROW()))="","",TRIM(INDEX(connections!$A:$A,ROW())))</f>
        <v/>
      </c>
      <c r="X2465" t="str">
        <f>IF($W2465="","",TRIM(INDEX(connections!$B:$B,ROW())))</f>
        <v/>
      </c>
      <c r="Y2465" t="str">
        <f t="shared" si="1793"/>
        <v/>
      </c>
      <c r="Z2465" t="str">
        <f t="shared" si="1794"/>
        <v/>
      </c>
      <c r="AA2465" t="str">
        <f t="shared" si="1795"/>
        <v/>
      </c>
      <c r="AB2465" t="str">
        <f t="shared" si="1796"/>
        <v/>
      </c>
      <c r="AC2465" t="str">
        <f t="shared" si="1797"/>
        <v/>
      </c>
      <c r="AD2465" t="str">
        <f t="shared" si="1798"/>
        <v/>
      </c>
      <c r="AE2465" t="str">
        <f t="shared" si="1799"/>
        <v/>
      </c>
      <c r="BF2465" t="str">
        <f t="shared" si="1800"/>
        <v/>
      </c>
      <c r="BG2465" t="str">
        <f t="shared" si="1801"/>
        <v/>
      </c>
      <c r="BH2465" t="str">
        <f t="shared" si="1802"/>
        <v/>
      </c>
      <c r="BI2465" t="str">
        <f t="shared" si="1803"/>
        <v/>
      </c>
      <c r="BJ2465" t="str">
        <f t="shared" si="1804"/>
        <v/>
      </c>
      <c r="BK2465" t="str">
        <f t="shared" si="1805"/>
        <v/>
      </c>
      <c r="BL2465" t="str">
        <f t="shared" si="1806"/>
        <v/>
      </c>
      <c r="BM2465" t="str">
        <f t="shared" si="1807"/>
        <v/>
      </c>
      <c r="BN2465" t="str">
        <f t="shared" si="1808"/>
        <v/>
      </c>
      <c r="BO2465" t="str">
        <f t="shared" si="1809"/>
        <v/>
      </c>
      <c r="BP2465" t="str">
        <f t="shared" si="1810"/>
        <v/>
      </c>
      <c r="BQ2465" t="str">
        <f t="shared" si="1811"/>
        <v/>
      </c>
      <c r="BR2465" t="str">
        <f t="shared" si="1812"/>
        <v/>
      </c>
      <c r="BS2465" t="str">
        <f t="shared" si="1813"/>
        <v/>
      </c>
      <c r="BT2465" t="str">
        <f t="shared" si="1814"/>
        <v/>
      </c>
    </row>
    <row r="2466" spans="20:72" x14ac:dyDescent="0.25">
      <c r="T2466" t="str">
        <f t="shared" si="1790"/>
        <v/>
      </c>
      <c r="U2466" t="str">
        <f t="shared" si="1791"/>
        <v/>
      </c>
      <c r="V2466" t="str">
        <f t="shared" si="1792"/>
        <v/>
      </c>
      <c r="W2466" t="str">
        <f>IF(TRIM(INDEX(connections!$A:$A,ROW()))="","",TRIM(INDEX(connections!$A:$A,ROW())))</f>
        <v/>
      </c>
      <c r="X2466" t="str">
        <f>IF($W2466="","",TRIM(INDEX(connections!$B:$B,ROW())))</f>
        <v/>
      </c>
      <c r="Y2466" t="str">
        <f t="shared" si="1793"/>
        <v/>
      </c>
      <c r="Z2466" t="str">
        <f t="shared" si="1794"/>
        <v/>
      </c>
      <c r="AA2466" t="str">
        <f t="shared" si="1795"/>
        <v/>
      </c>
      <c r="AB2466" t="str">
        <f t="shared" si="1796"/>
        <v/>
      </c>
      <c r="AC2466" t="str">
        <f t="shared" si="1797"/>
        <v/>
      </c>
      <c r="AD2466" t="str">
        <f t="shared" si="1798"/>
        <v/>
      </c>
      <c r="AE2466" t="str">
        <f t="shared" si="1799"/>
        <v/>
      </c>
      <c r="BF2466" t="str">
        <f t="shared" si="1800"/>
        <v/>
      </c>
      <c r="BG2466" t="str">
        <f t="shared" si="1801"/>
        <v/>
      </c>
      <c r="BH2466" t="str">
        <f t="shared" si="1802"/>
        <v/>
      </c>
      <c r="BI2466" t="str">
        <f t="shared" si="1803"/>
        <v/>
      </c>
      <c r="BJ2466" t="str">
        <f t="shared" si="1804"/>
        <v/>
      </c>
      <c r="BK2466" t="str">
        <f t="shared" si="1805"/>
        <v/>
      </c>
      <c r="BL2466" t="str">
        <f t="shared" si="1806"/>
        <v/>
      </c>
      <c r="BM2466" t="str">
        <f t="shared" si="1807"/>
        <v/>
      </c>
      <c r="BN2466" t="str">
        <f t="shared" si="1808"/>
        <v/>
      </c>
      <c r="BO2466" t="str">
        <f t="shared" si="1809"/>
        <v/>
      </c>
      <c r="BP2466" t="str">
        <f t="shared" si="1810"/>
        <v/>
      </c>
      <c r="BQ2466" t="str">
        <f t="shared" si="1811"/>
        <v/>
      </c>
      <c r="BR2466" t="str">
        <f t="shared" si="1812"/>
        <v/>
      </c>
      <c r="BS2466" t="str">
        <f t="shared" si="1813"/>
        <v/>
      </c>
      <c r="BT2466" t="str">
        <f t="shared" si="1814"/>
        <v/>
      </c>
    </row>
    <row r="2467" spans="20:72" x14ac:dyDescent="0.25">
      <c r="T2467" t="str">
        <f t="shared" si="1790"/>
        <v/>
      </c>
      <c r="U2467" t="str">
        <f t="shared" si="1791"/>
        <v/>
      </c>
      <c r="V2467" t="str">
        <f t="shared" si="1792"/>
        <v/>
      </c>
      <c r="W2467" t="str">
        <f>IF(TRIM(INDEX(connections!$A:$A,ROW()))="","",TRIM(INDEX(connections!$A:$A,ROW())))</f>
        <v/>
      </c>
      <c r="X2467" t="str">
        <f>IF($W2467="","",TRIM(INDEX(connections!$B:$B,ROW())))</f>
        <v/>
      </c>
      <c r="Y2467" t="str">
        <f t="shared" si="1793"/>
        <v/>
      </c>
      <c r="Z2467" t="str">
        <f t="shared" si="1794"/>
        <v/>
      </c>
      <c r="AA2467" t="str">
        <f t="shared" si="1795"/>
        <v/>
      </c>
      <c r="AB2467" t="str">
        <f t="shared" si="1796"/>
        <v/>
      </c>
      <c r="AC2467" t="str">
        <f t="shared" si="1797"/>
        <v/>
      </c>
      <c r="AD2467" t="str">
        <f t="shared" si="1798"/>
        <v/>
      </c>
      <c r="AE2467" t="str">
        <f t="shared" si="1799"/>
        <v/>
      </c>
      <c r="BF2467" t="str">
        <f t="shared" si="1800"/>
        <v/>
      </c>
      <c r="BG2467" t="str">
        <f t="shared" si="1801"/>
        <v/>
      </c>
      <c r="BH2467" t="str">
        <f t="shared" si="1802"/>
        <v/>
      </c>
      <c r="BI2467" t="str">
        <f t="shared" si="1803"/>
        <v/>
      </c>
      <c r="BJ2467" t="str">
        <f t="shared" si="1804"/>
        <v/>
      </c>
      <c r="BK2467" t="str">
        <f t="shared" si="1805"/>
        <v/>
      </c>
      <c r="BL2467" t="str">
        <f t="shared" si="1806"/>
        <v/>
      </c>
      <c r="BM2467" t="str">
        <f t="shared" si="1807"/>
        <v/>
      </c>
      <c r="BN2467" t="str">
        <f t="shared" si="1808"/>
        <v/>
      </c>
      <c r="BO2467" t="str">
        <f t="shared" si="1809"/>
        <v/>
      </c>
      <c r="BP2467" t="str">
        <f t="shared" si="1810"/>
        <v/>
      </c>
      <c r="BQ2467" t="str">
        <f t="shared" si="1811"/>
        <v/>
      </c>
      <c r="BR2467" t="str">
        <f t="shared" si="1812"/>
        <v/>
      </c>
      <c r="BS2467" t="str">
        <f t="shared" si="1813"/>
        <v/>
      </c>
      <c r="BT2467" t="str">
        <f t="shared" si="1814"/>
        <v/>
      </c>
    </row>
    <row r="2468" spans="20:72" x14ac:dyDescent="0.25">
      <c r="T2468" t="str">
        <f t="shared" si="1790"/>
        <v/>
      </c>
      <c r="U2468" t="str">
        <f t="shared" si="1791"/>
        <v/>
      </c>
      <c r="V2468" t="str">
        <f t="shared" si="1792"/>
        <v/>
      </c>
      <c r="W2468" t="str">
        <f>IF(TRIM(INDEX(connections!$A:$A,ROW()))="","",TRIM(INDEX(connections!$A:$A,ROW())))</f>
        <v/>
      </c>
      <c r="X2468" t="str">
        <f>IF($W2468="","",TRIM(INDEX(connections!$B:$B,ROW())))</f>
        <v/>
      </c>
      <c r="Y2468" t="str">
        <f t="shared" si="1793"/>
        <v/>
      </c>
      <c r="Z2468" t="str">
        <f t="shared" si="1794"/>
        <v/>
      </c>
      <c r="AA2468" t="str">
        <f t="shared" si="1795"/>
        <v/>
      </c>
      <c r="AB2468" t="str">
        <f t="shared" si="1796"/>
        <v/>
      </c>
      <c r="AC2468" t="str">
        <f t="shared" si="1797"/>
        <v/>
      </c>
      <c r="AD2468" t="str">
        <f t="shared" si="1798"/>
        <v/>
      </c>
      <c r="AE2468" t="str">
        <f t="shared" si="1799"/>
        <v/>
      </c>
      <c r="BF2468" t="str">
        <f t="shared" si="1800"/>
        <v/>
      </c>
      <c r="BG2468" t="str">
        <f t="shared" si="1801"/>
        <v/>
      </c>
      <c r="BH2468" t="str">
        <f t="shared" si="1802"/>
        <v/>
      </c>
      <c r="BI2468" t="str">
        <f t="shared" si="1803"/>
        <v/>
      </c>
      <c r="BJ2468" t="str">
        <f t="shared" si="1804"/>
        <v/>
      </c>
      <c r="BK2468" t="str">
        <f t="shared" si="1805"/>
        <v/>
      </c>
      <c r="BL2468" t="str">
        <f t="shared" si="1806"/>
        <v/>
      </c>
      <c r="BM2468" t="str">
        <f t="shared" si="1807"/>
        <v/>
      </c>
      <c r="BN2468" t="str">
        <f t="shared" si="1808"/>
        <v/>
      </c>
      <c r="BO2468" t="str">
        <f t="shared" si="1809"/>
        <v/>
      </c>
      <c r="BP2468" t="str">
        <f t="shared" si="1810"/>
        <v/>
      </c>
      <c r="BQ2468" t="str">
        <f t="shared" si="1811"/>
        <v/>
      </c>
      <c r="BR2468" t="str">
        <f t="shared" si="1812"/>
        <v/>
      </c>
      <c r="BS2468" t="str">
        <f t="shared" si="1813"/>
        <v/>
      </c>
      <c r="BT2468" t="str">
        <f t="shared" si="1814"/>
        <v/>
      </c>
    </row>
    <row r="2469" spans="20:72" x14ac:dyDescent="0.25">
      <c r="T2469" t="str">
        <f t="shared" si="1790"/>
        <v/>
      </c>
      <c r="U2469" t="str">
        <f t="shared" si="1791"/>
        <v/>
      </c>
      <c r="V2469" t="str">
        <f t="shared" si="1792"/>
        <v/>
      </c>
      <c r="W2469" t="str">
        <f>IF(TRIM(INDEX(connections!$A:$A,ROW()))="","",TRIM(INDEX(connections!$A:$A,ROW())))</f>
        <v/>
      </c>
      <c r="X2469" t="str">
        <f>IF($W2469="","",TRIM(INDEX(connections!$B:$B,ROW())))</f>
        <v/>
      </c>
      <c r="Y2469" t="str">
        <f t="shared" si="1793"/>
        <v/>
      </c>
      <c r="Z2469" t="str">
        <f t="shared" si="1794"/>
        <v/>
      </c>
      <c r="AA2469" t="str">
        <f t="shared" si="1795"/>
        <v/>
      </c>
      <c r="AB2469" t="str">
        <f t="shared" si="1796"/>
        <v/>
      </c>
      <c r="AC2469" t="str">
        <f t="shared" si="1797"/>
        <v/>
      </c>
      <c r="AD2469" t="str">
        <f t="shared" si="1798"/>
        <v/>
      </c>
      <c r="AE2469" t="str">
        <f t="shared" si="1799"/>
        <v/>
      </c>
      <c r="BF2469" t="str">
        <f t="shared" si="1800"/>
        <v/>
      </c>
      <c r="BG2469" t="str">
        <f t="shared" si="1801"/>
        <v/>
      </c>
      <c r="BH2469" t="str">
        <f t="shared" si="1802"/>
        <v/>
      </c>
      <c r="BI2469" t="str">
        <f t="shared" si="1803"/>
        <v/>
      </c>
      <c r="BJ2469" t="str">
        <f t="shared" si="1804"/>
        <v/>
      </c>
      <c r="BK2469" t="str">
        <f t="shared" si="1805"/>
        <v/>
      </c>
      <c r="BL2469" t="str">
        <f t="shared" si="1806"/>
        <v/>
      </c>
      <c r="BM2469" t="str">
        <f t="shared" si="1807"/>
        <v/>
      </c>
      <c r="BN2469" t="str">
        <f t="shared" si="1808"/>
        <v/>
      </c>
      <c r="BO2469" t="str">
        <f t="shared" si="1809"/>
        <v/>
      </c>
      <c r="BP2469" t="str">
        <f t="shared" si="1810"/>
        <v/>
      </c>
      <c r="BQ2469" t="str">
        <f t="shared" si="1811"/>
        <v/>
      </c>
      <c r="BR2469" t="str">
        <f t="shared" si="1812"/>
        <v/>
      </c>
      <c r="BS2469" t="str">
        <f t="shared" si="1813"/>
        <v/>
      </c>
      <c r="BT2469" t="str">
        <f t="shared" si="1814"/>
        <v/>
      </c>
    </row>
    <row r="2470" spans="20:72" x14ac:dyDescent="0.25">
      <c r="T2470" t="str">
        <f t="shared" si="1790"/>
        <v/>
      </c>
      <c r="U2470" t="str">
        <f t="shared" si="1791"/>
        <v/>
      </c>
      <c r="V2470" t="str">
        <f t="shared" si="1792"/>
        <v/>
      </c>
      <c r="W2470" t="str">
        <f>IF(TRIM(INDEX(connections!$A:$A,ROW()))="","",TRIM(INDEX(connections!$A:$A,ROW())))</f>
        <v/>
      </c>
      <c r="X2470" t="str">
        <f>IF($W2470="","",TRIM(INDEX(connections!$B:$B,ROW())))</f>
        <v/>
      </c>
      <c r="Y2470" t="str">
        <f t="shared" si="1793"/>
        <v/>
      </c>
      <c r="Z2470" t="str">
        <f t="shared" si="1794"/>
        <v/>
      </c>
      <c r="AA2470" t="str">
        <f t="shared" si="1795"/>
        <v/>
      </c>
      <c r="AB2470" t="str">
        <f t="shared" si="1796"/>
        <v/>
      </c>
      <c r="AC2470" t="str">
        <f t="shared" si="1797"/>
        <v/>
      </c>
      <c r="AD2470" t="str">
        <f t="shared" si="1798"/>
        <v/>
      </c>
      <c r="AE2470" t="str">
        <f t="shared" si="1799"/>
        <v/>
      </c>
      <c r="BF2470" t="str">
        <f t="shared" si="1800"/>
        <v/>
      </c>
      <c r="BG2470" t="str">
        <f t="shared" si="1801"/>
        <v/>
      </c>
      <c r="BH2470" t="str">
        <f t="shared" si="1802"/>
        <v/>
      </c>
      <c r="BI2470" t="str">
        <f t="shared" si="1803"/>
        <v/>
      </c>
      <c r="BJ2470" t="str">
        <f t="shared" si="1804"/>
        <v/>
      </c>
      <c r="BK2470" t="str">
        <f t="shared" si="1805"/>
        <v/>
      </c>
      <c r="BL2470" t="str">
        <f t="shared" si="1806"/>
        <v/>
      </c>
      <c r="BM2470" t="str">
        <f t="shared" si="1807"/>
        <v/>
      </c>
      <c r="BN2470" t="str">
        <f t="shared" si="1808"/>
        <v/>
      </c>
      <c r="BO2470" t="str">
        <f t="shared" si="1809"/>
        <v/>
      </c>
      <c r="BP2470" t="str">
        <f t="shared" si="1810"/>
        <v/>
      </c>
      <c r="BQ2470" t="str">
        <f t="shared" si="1811"/>
        <v/>
      </c>
      <c r="BR2470" t="str">
        <f t="shared" si="1812"/>
        <v/>
      </c>
      <c r="BS2470" t="str">
        <f t="shared" si="1813"/>
        <v/>
      </c>
      <c r="BT2470" t="str">
        <f t="shared" si="1814"/>
        <v/>
      </c>
    </row>
    <row r="2471" spans="20:72" x14ac:dyDescent="0.25">
      <c r="T2471" t="str">
        <f t="shared" si="1790"/>
        <v/>
      </c>
      <c r="U2471" t="str">
        <f t="shared" si="1791"/>
        <v/>
      </c>
      <c r="V2471" t="str">
        <f t="shared" si="1792"/>
        <v/>
      </c>
      <c r="W2471" t="str">
        <f>IF(TRIM(INDEX(connections!$A:$A,ROW()))="","",TRIM(INDEX(connections!$A:$A,ROW())))</f>
        <v/>
      </c>
      <c r="X2471" t="str">
        <f>IF($W2471="","",TRIM(INDEX(connections!$B:$B,ROW())))</f>
        <v/>
      </c>
      <c r="Y2471" t="str">
        <f t="shared" si="1793"/>
        <v/>
      </c>
      <c r="Z2471" t="str">
        <f t="shared" si="1794"/>
        <v/>
      </c>
      <c r="AA2471" t="str">
        <f t="shared" si="1795"/>
        <v/>
      </c>
      <c r="AB2471" t="str">
        <f t="shared" si="1796"/>
        <v/>
      </c>
      <c r="AC2471" t="str">
        <f t="shared" si="1797"/>
        <v/>
      </c>
      <c r="AD2471" t="str">
        <f t="shared" si="1798"/>
        <v/>
      </c>
      <c r="AE2471" t="str">
        <f t="shared" si="1799"/>
        <v/>
      </c>
      <c r="BF2471" t="str">
        <f t="shared" si="1800"/>
        <v/>
      </c>
      <c r="BG2471" t="str">
        <f t="shared" si="1801"/>
        <v/>
      </c>
      <c r="BH2471" t="str">
        <f t="shared" si="1802"/>
        <v/>
      </c>
      <c r="BI2471" t="str">
        <f t="shared" si="1803"/>
        <v/>
      </c>
      <c r="BJ2471" t="str">
        <f t="shared" si="1804"/>
        <v/>
      </c>
      <c r="BK2471" t="str">
        <f t="shared" si="1805"/>
        <v/>
      </c>
      <c r="BL2471" t="str">
        <f t="shared" si="1806"/>
        <v/>
      </c>
      <c r="BM2471" t="str">
        <f t="shared" si="1807"/>
        <v/>
      </c>
      <c r="BN2471" t="str">
        <f t="shared" si="1808"/>
        <v/>
      </c>
      <c r="BO2471" t="str">
        <f t="shared" si="1809"/>
        <v/>
      </c>
      <c r="BP2471" t="str">
        <f t="shared" si="1810"/>
        <v/>
      </c>
      <c r="BQ2471" t="str">
        <f t="shared" si="1811"/>
        <v/>
      </c>
      <c r="BR2471" t="str">
        <f t="shared" si="1812"/>
        <v/>
      </c>
      <c r="BS2471" t="str">
        <f t="shared" si="1813"/>
        <v/>
      </c>
      <c r="BT2471" t="str">
        <f t="shared" si="1814"/>
        <v/>
      </c>
    </row>
    <row r="2472" spans="20:72" x14ac:dyDescent="0.25">
      <c r="T2472" t="str">
        <f t="shared" si="1790"/>
        <v/>
      </c>
      <c r="U2472" t="str">
        <f t="shared" si="1791"/>
        <v/>
      </c>
      <c r="V2472" t="str">
        <f t="shared" si="1792"/>
        <v/>
      </c>
      <c r="W2472" t="str">
        <f>IF(TRIM(INDEX(connections!$A:$A,ROW()))="","",TRIM(INDEX(connections!$A:$A,ROW())))</f>
        <v/>
      </c>
      <c r="X2472" t="str">
        <f>IF($W2472="","",TRIM(INDEX(connections!$B:$B,ROW())))</f>
        <v/>
      </c>
      <c r="Y2472" t="str">
        <f t="shared" si="1793"/>
        <v/>
      </c>
      <c r="Z2472" t="str">
        <f t="shared" si="1794"/>
        <v/>
      </c>
      <c r="AA2472" t="str">
        <f t="shared" si="1795"/>
        <v/>
      </c>
      <c r="AB2472" t="str">
        <f t="shared" si="1796"/>
        <v/>
      </c>
      <c r="AC2472" t="str">
        <f t="shared" si="1797"/>
        <v/>
      </c>
      <c r="AD2472" t="str">
        <f t="shared" si="1798"/>
        <v/>
      </c>
      <c r="AE2472" t="str">
        <f t="shared" si="1799"/>
        <v/>
      </c>
      <c r="BF2472" t="str">
        <f t="shared" si="1800"/>
        <v/>
      </c>
      <c r="BG2472" t="str">
        <f t="shared" si="1801"/>
        <v/>
      </c>
      <c r="BH2472" t="str">
        <f t="shared" si="1802"/>
        <v/>
      </c>
      <c r="BI2472" t="str">
        <f t="shared" si="1803"/>
        <v/>
      </c>
      <c r="BJ2472" t="str">
        <f t="shared" si="1804"/>
        <v/>
      </c>
      <c r="BK2472" t="str">
        <f t="shared" si="1805"/>
        <v/>
      </c>
      <c r="BL2472" t="str">
        <f t="shared" si="1806"/>
        <v/>
      </c>
      <c r="BM2472" t="str">
        <f t="shared" si="1807"/>
        <v/>
      </c>
      <c r="BN2472" t="str">
        <f t="shared" si="1808"/>
        <v/>
      </c>
      <c r="BO2472" t="str">
        <f t="shared" si="1809"/>
        <v/>
      </c>
      <c r="BP2472" t="str">
        <f t="shared" si="1810"/>
        <v/>
      </c>
      <c r="BQ2472" t="str">
        <f t="shared" si="1811"/>
        <v/>
      </c>
      <c r="BR2472" t="str">
        <f t="shared" si="1812"/>
        <v/>
      </c>
      <c r="BS2472" t="str">
        <f t="shared" si="1813"/>
        <v/>
      </c>
      <c r="BT2472" t="str">
        <f t="shared" si="1814"/>
        <v/>
      </c>
    </row>
    <row r="2473" spans="20:72" x14ac:dyDescent="0.25">
      <c r="T2473" t="str">
        <f t="shared" si="1790"/>
        <v/>
      </c>
      <c r="U2473" t="str">
        <f t="shared" si="1791"/>
        <v/>
      </c>
      <c r="V2473" t="str">
        <f t="shared" si="1792"/>
        <v/>
      </c>
      <c r="W2473" t="str">
        <f>IF(TRIM(INDEX(connections!$A:$A,ROW()))="","",TRIM(INDEX(connections!$A:$A,ROW())))</f>
        <v/>
      </c>
      <c r="X2473" t="str">
        <f>IF($W2473="","",TRIM(INDEX(connections!$B:$B,ROW())))</f>
        <v/>
      </c>
      <c r="Y2473" t="str">
        <f t="shared" si="1793"/>
        <v/>
      </c>
      <c r="Z2473" t="str">
        <f t="shared" si="1794"/>
        <v/>
      </c>
      <c r="AA2473" t="str">
        <f t="shared" si="1795"/>
        <v/>
      </c>
      <c r="AB2473" t="str">
        <f t="shared" si="1796"/>
        <v/>
      </c>
      <c r="AC2473" t="str">
        <f t="shared" si="1797"/>
        <v/>
      </c>
      <c r="AD2473" t="str">
        <f t="shared" si="1798"/>
        <v/>
      </c>
      <c r="AE2473" t="str">
        <f t="shared" si="1799"/>
        <v/>
      </c>
      <c r="BF2473" t="str">
        <f t="shared" si="1800"/>
        <v/>
      </c>
      <c r="BG2473" t="str">
        <f t="shared" si="1801"/>
        <v/>
      </c>
      <c r="BH2473" t="str">
        <f t="shared" si="1802"/>
        <v/>
      </c>
      <c r="BI2473" t="str">
        <f t="shared" si="1803"/>
        <v/>
      </c>
      <c r="BJ2473" t="str">
        <f t="shared" si="1804"/>
        <v/>
      </c>
      <c r="BK2473" t="str">
        <f t="shared" si="1805"/>
        <v/>
      </c>
      <c r="BL2473" t="str">
        <f t="shared" si="1806"/>
        <v/>
      </c>
      <c r="BM2473" t="str">
        <f t="shared" si="1807"/>
        <v/>
      </c>
      <c r="BN2473" t="str">
        <f t="shared" si="1808"/>
        <v/>
      </c>
      <c r="BO2473" t="str">
        <f t="shared" si="1809"/>
        <v/>
      </c>
      <c r="BP2473" t="str">
        <f t="shared" si="1810"/>
        <v/>
      </c>
      <c r="BQ2473" t="str">
        <f t="shared" si="1811"/>
        <v/>
      </c>
      <c r="BR2473" t="str">
        <f t="shared" si="1812"/>
        <v/>
      </c>
      <c r="BS2473" t="str">
        <f t="shared" si="1813"/>
        <v/>
      </c>
      <c r="BT2473" t="str">
        <f t="shared" si="1814"/>
        <v/>
      </c>
    </row>
    <row r="2474" spans="20:72" x14ac:dyDescent="0.25">
      <c r="T2474" t="str">
        <f t="shared" si="1790"/>
        <v/>
      </c>
      <c r="U2474" t="str">
        <f t="shared" si="1791"/>
        <v/>
      </c>
      <c r="V2474" t="str">
        <f t="shared" si="1792"/>
        <v/>
      </c>
      <c r="W2474" t="str">
        <f>IF(TRIM(INDEX(connections!$A:$A,ROW()))="","",TRIM(INDEX(connections!$A:$A,ROW())))</f>
        <v/>
      </c>
      <c r="X2474" t="str">
        <f>IF($W2474="","",TRIM(INDEX(connections!$B:$B,ROW())))</f>
        <v/>
      </c>
      <c r="Y2474" t="str">
        <f t="shared" si="1793"/>
        <v/>
      </c>
      <c r="Z2474" t="str">
        <f t="shared" si="1794"/>
        <v/>
      </c>
      <c r="AA2474" t="str">
        <f t="shared" si="1795"/>
        <v/>
      </c>
      <c r="AB2474" t="str">
        <f t="shared" si="1796"/>
        <v/>
      </c>
      <c r="AC2474" t="str">
        <f t="shared" si="1797"/>
        <v/>
      </c>
      <c r="AD2474" t="str">
        <f t="shared" si="1798"/>
        <v/>
      </c>
      <c r="AE2474" t="str">
        <f t="shared" si="1799"/>
        <v/>
      </c>
      <c r="BF2474" t="str">
        <f t="shared" si="1800"/>
        <v/>
      </c>
      <c r="BG2474" t="str">
        <f t="shared" si="1801"/>
        <v/>
      </c>
      <c r="BH2474" t="str">
        <f t="shared" si="1802"/>
        <v/>
      </c>
      <c r="BI2474" t="str">
        <f t="shared" si="1803"/>
        <v/>
      </c>
      <c r="BJ2474" t="str">
        <f t="shared" si="1804"/>
        <v/>
      </c>
      <c r="BK2474" t="str">
        <f t="shared" si="1805"/>
        <v/>
      </c>
      <c r="BL2474" t="str">
        <f t="shared" si="1806"/>
        <v/>
      </c>
      <c r="BM2474" t="str">
        <f t="shared" si="1807"/>
        <v/>
      </c>
      <c r="BN2474" t="str">
        <f t="shared" si="1808"/>
        <v/>
      </c>
      <c r="BO2474" t="str">
        <f t="shared" si="1809"/>
        <v/>
      </c>
      <c r="BP2474" t="str">
        <f t="shared" si="1810"/>
        <v/>
      </c>
      <c r="BQ2474" t="str">
        <f t="shared" si="1811"/>
        <v/>
      </c>
      <c r="BR2474" t="str">
        <f t="shared" si="1812"/>
        <v/>
      </c>
      <c r="BS2474" t="str">
        <f t="shared" si="1813"/>
        <v/>
      </c>
      <c r="BT2474" t="str">
        <f t="shared" si="1814"/>
        <v/>
      </c>
    </row>
    <row r="2475" spans="20:72" x14ac:dyDescent="0.25">
      <c r="T2475" t="str">
        <f t="shared" si="1790"/>
        <v/>
      </c>
      <c r="U2475" t="str">
        <f t="shared" si="1791"/>
        <v/>
      </c>
      <c r="V2475" t="str">
        <f t="shared" si="1792"/>
        <v/>
      </c>
      <c r="W2475" t="str">
        <f>IF(TRIM(INDEX(connections!$A:$A,ROW()))="","",TRIM(INDEX(connections!$A:$A,ROW())))</f>
        <v/>
      </c>
      <c r="X2475" t="str">
        <f>IF($W2475="","",TRIM(INDEX(connections!$B:$B,ROW())))</f>
        <v/>
      </c>
      <c r="Y2475" t="str">
        <f t="shared" si="1793"/>
        <v/>
      </c>
      <c r="Z2475" t="str">
        <f t="shared" si="1794"/>
        <v/>
      </c>
      <c r="AA2475" t="str">
        <f t="shared" si="1795"/>
        <v/>
      </c>
      <c r="AB2475" t="str">
        <f t="shared" si="1796"/>
        <v/>
      </c>
      <c r="AC2475" t="str">
        <f t="shared" si="1797"/>
        <v/>
      </c>
      <c r="AD2475" t="str">
        <f t="shared" si="1798"/>
        <v/>
      </c>
      <c r="AE2475" t="str">
        <f t="shared" si="1799"/>
        <v/>
      </c>
      <c r="BF2475" t="str">
        <f t="shared" si="1800"/>
        <v/>
      </c>
      <c r="BG2475" t="str">
        <f t="shared" si="1801"/>
        <v/>
      </c>
      <c r="BH2475" t="str">
        <f t="shared" si="1802"/>
        <v/>
      </c>
      <c r="BI2475" t="str">
        <f t="shared" si="1803"/>
        <v/>
      </c>
      <c r="BJ2475" t="str">
        <f t="shared" si="1804"/>
        <v/>
      </c>
      <c r="BK2475" t="str">
        <f t="shared" si="1805"/>
        <v/>
      </c>
      <c r="BL2475" t="str">
        <f t="shared" si="1806"/>
        <v/>
      </c>
      <c r="BM2475" t="str">
        <f t="shared" si="1807"/>
        <v/>
      </c>
      <c r="BN2475" t="str">
        <f t="shared" si="1808"/>
        <v/>
      </c>
      <c r="BO2475" t="str">
        <f t="shared" si="1809"/>
        <v/>
      </c>
      <c r="BP2475" t="str">
        <f t="shared" si="1810"/>
        <v/>
      </c>
      <c r="BQ2475" t="str">
        <f t="shared" si="1811"/>
        <v/>
      </c>
      <c r="BR2475" t="str">
        <f t="shared" si="1812"/>
        <v/>
      </c>
      <c r="BS2475" t="str">
        <f t="shared" si="1813"/>
        <v/>
      </c>
      <c r="BT2475" t="str">
        <f t="shared" si="1814"/>
        <v/>
      </c>
    </row>
    <row r="2476" spans="20:72" x14ac:dyDescent="0.25">
      <c r="T2476" t="str">
        <f t="shared" si="1790"/>
        <v/>
      </c>
      <c r="U2476" t="str">
        <f t="shared" si="1791"/>
        <v/>
      </c>
      <c r="V2476" t="str">
        <f t="shared" si="1792"/>
        <v/>
      </c>
      <c r="W2476" t="str">
        <f>IF(TRIM(INDEX(connections!$A:$A,ROW()))="","",TRIM(INDEX(connections!$A:$A,ROW())))</f>
        <v/>
      </c>
      <c r="X2476" t="str">
        <f>IF($W2476="","",TRIM(INDEX(connections!$B:$B,ROW())))</f>
        <v/>
      </c>
      <c r="Y2476" t="str">
        <f t="shared" si="1793"/>
        <v/>
      </c>
      <c r="Z2476" t="str">
        <f t="shared" si="1794"/>
        <v/>
      </c>
      <c r="AA2476" t="str">
        <f t="shared" si="1795"/>
        <v/>
      </c>
      <c r="AB2476" t="str">
        <f t="shared" si="1796"/>
        <v/>
      </c>
      <c r="AC2476" t="str">
        <f t="shared" si="1797"/>
        <v/>
      </c>
      <c r="AD2476" t="str">
        <f t="shared" si="1798"/>
        <v/>
      </c>
      <c r="AE2476" t="str">
        <f t="shared" si="1799"/>
        <v/>
      </c>
      <c r="BF2476" t="str">
        <f t="shared" si="1800"/>
        <v/>
      </c>
      <c r="BG2476" t="str">
        <f t="shared" si="1801"/>
        <v/>
      </c>
      <c r="BH2476" t="str">
        <f t="shared" si="1802"/>
        <v/>
      </c>
      <c r="BI2476" t="str">
        <f t="shared" si="1803"/>
        <v/>
      </c>
      <c r="BJ2476" t="str">
        <f t="shared" si="1804"/>
        <v/>
      </c>
      <c r="BK2476" t="str">
        <f t="shared" si="1805"/>
        <v/>
      </c>
      <c r="BL2476" t="str">
        <f t="shared" si="1806"/>
        <v/>
      </c>
      <c r="BM2476" t="str">
        <f t="shared" si="1807"/>
        <v/>
      </c>
      <c r="BN2476" t="str">
        <f t="shared" si="1808"/>
        <v/>
      </c>
      <c r="BO2476" t="str">
        <f t="shared" si="1809"/>
        <v/>
      </c>
      <c r="BP2476" t="str">
        <f t="shared" si="1810"/>
        <v/>
      </c>
      <c r="BQ2476" t="str">
        <f t="shared" si="1811"/>
        <v/>
      </c>
      <c r="BR2476" t="str">
        <f t="shared" si="1812"/>
        <v/>
      </c>
      <c r="BS2476" t="str">
        <f t="shared" si="1813"/>
        <v/>
      </c>
      <c r="BT2476" t="str">
        <f t="shared" si="1814"/>
        <v/>
      </c>
    </row>
    <row r="2477" spans="20:72" x14ac:dyDescent="0.25">
      <c r="T2477" t="str">
        <f t="shared" si="1790"/>
        <v/>
      </c>
      <c r="U2477" t="str">
        <f t="shared" si="1791"/>
        <v/>
      </c>
      <c r="V2477" t="str">
        <f t="shared" si="1792"/>
        <v/>
      </c>
      <c r="W2477" t="str">
        <f>IF(TRIM(INDEX(connections!$A:$A,ROW()))="","",TRIM(INDEX(connections!$A:$A,ROW())))</f>
        <v/>
      </c>
      <c r="X2477" t="str">
        <f>IF($W2477="","",TRIM(INDEX(connections!$B:$B,ROW())))</f>
        <v/>
      </c>
      <c r="Y2477" t="str">
        <f t="shared" si="1793"/>
        <v/>
      </c>
      <c r="Z2477" t="str">
        <f t="shared" si="1794"/>
        <v/>
      </c>
      <c r="AA2477" t="str">
        <f t="shared" si="1795"/>
        <v/>
      </c>
      <c r="AB2477" t="str">
        <f t="shared" si="1796"/>
        <v/>
      </c>
      <c r="AC2477" t="str">
        <f t="shared" si="1797"/>
        <v/>
      </c>
      <c r="AD2477" t="str">
        <f t="shared" si="1798"/>
        <v/>
      </c>
      <c r="AE2477" t="str">
        <f t="shared" si="1799"/>
        <v/>
      </c>
      <c r="BF2477" t="str">
        <f t="shared" si="1800"/>
        <v/>
      </c>
      <c r="BG2477" t="str">
        <f t="shared" si="1801"/>
        <v/>
      </c>
      <c r="BH2477" t="str">
        <f t="shared" si="1802"/>
        <v/>
      </c>
      <c r="BI2477" t="str">
        <f t="shared" si="1803"/>
        <v/>
      </c>
      <c r="BJ2477" t="str">
        <f t="shared" si="1804"/>
        <v/>
      </c>
      <c r="BK2477" t="str">
        <f t="shared" si="1805"/>
        <v/>
      </c>
      <c r="BL2477" t="str">
        <f t="shared" si="1806"/>
        <v/>
      </c>
      <c r="BM2477" t="str">
        <f t="shared" si="1807"/>
        <v/>
      </c>
      <c r="BN2477" t="str">
        <f t="shared" si="1808"/>
        <v/>
      </c>
      <c r="BO2477" t="str">
        <f t="shared" si="1809"/>
        <v/>
      </c>
      <c r="BP2477" t="str">
        <f t="shared" si="1810"/>
        <v/>
      </c>
      <c r="BQ2477" t="str">
        <f t="shared" si="1811"/>
        <v/>
      </c>
      <c r="BR2477" t="str">
        <f t="shared" si="1812"/>
        <v/>
      </c>
      <c r="BS2477" t="str">
        <f t="shared" si="1813"/>
        <v/>
      </c>
      <c r="BT2477" t="str">
        <f t="shared" si="1814"/>
        <v/>
      </c>
    </row>
    <row r="2478" spans="20:72" x14ac:dyDescent="0.25">
      <c r="T2478" t="str">
        <f t="shared" si="1790"/>
        <v/>
      </c>
      <c r="U2478" t="str">
        <f t="shared" si="1791"/>
        <v/>
      </c>
      <c r="V2478" t="str">
        <f t="shared" si="1792"/>
        <v/>
      </c>
      <c r="W2478" t="str">
        <f>IF(TRIM(INDEX(connections!$A:$A,ROW()))="","",TRIM(INDEX(connections!$A:$A,ROW())))</f>
        <v/>
      </c>
      <c r="X2478" t="str">
        <f>IF($W2478="","",TRIM(INDEX(connections!$B:$B,ROW())))</f>
        <v/>
      </c>
      <c r="Y2478" t="str">
        <f t="shared" si="1793"/>
        <v/>
      </c>
      <c r="Z2478" t="str">
        <f t="shared" si="1794"/>
        <v/>
      </c>
      <c r="AA2478" t="str">
        <f t="shared" si="1795"/>
        <v/>
      </c>
      <c r="AB2478" t="str">
        <f t="shared" si="1796"/>
        <v/>
      </c>
      <c r="AC2478" t="str">
        <f t="shared" si="1797"/>
        <v/>
      </c>
      <c r="AD2478" t="str">
        <f t="shared" si="1798"/>
        <v/>
      </c>
      <c r="AE2478" t="str">
        <f t="shared" si="1799"/>
        <v/>
      </c>
      <c r="BF2478" t="str">
        <f t="shared" si="1800"/>
        <v/>
      </c>
      <c r="BG2478" t="str">
        <f t="shared" si="1801"/>
        <v/>
      </c>
      <c r="BH2478" t="str">
        <f t="shared" si="1802"/>
        <v/>
      </c>
      <c r="BI2478" t="str">
        <f t="shared" si="1803"/>
        <v/>
      </c>
      <c r="BJ2478" t="str">
        <f t="shared" si="1804"/>
        <v/>
      </c>
      <c r="BK2478" t="str">
        <f t="shared" si="1805"/>
        <v/>
      </c>
      <c r="BL2478" t="str">
        <f t="shared" si="1806"/>
        <v/>
      </c>
      <c r="BM2478" t="str">
        <f t="shared" si="1807"/>
        <v/>
      </c>
      <c r="BN2478" t="str">
        <f t="shared" si="1808"/>
        <v/>
      </c>
      <c r="BO2478" t="str">
        <f t="shared" si="1809"/>
        <v/>
      </c>
      <c r="BP2478" t="str">
        <f t="shared" si="1810"/>
        <v/>
      </c>
      <c r="BQ2478" t="str">
        <f t="shared" si="1811"/>
        <v/>
      </c>
      <c r="BR2478" t="str">
        <f t="shared" si="1812"/>
        <v/>
      </c>
      <c r="BS2478" t="str">
        <f t="shared" si="1813"/>
        <v/>
      </c>
      <c r="BT2478" t="str">
        <f t="shared" si="1814"/>
        <v/>
      </c>
    </row>
    <row r="2479" spans="20:72" x14ac:dyDescent="0.25">
      <c r="T2479" t="str">
        <f t="shared" si="1790"/>
        <v/>
      </c>
      <c r="U2479" t="str">
        <f t="shared" si="1791"/>
        <v/>
      </c>
      <c r="V2479" t="str">
        <f t="shared" si="1792"/>
        <v/>
      </c>
      <c r="W2479" t="str">
        <f>IF(TRIM(INDEX(connections!$A:$A,ROW()))="","",TRIM(INDEX(connections!$A:$A,ROW())))</f>
        <v/>
      </c>
      <c r="X2479" t="str">
        <f>IF($W2479="","",TRIM(INDEX(connections!$B:$B,ROW())))</f>
        <v/>
      </c>
      <c r="Y2479" t="str">
        <f t="shared" si="1793"/>
        <v/>
      </c>
      <c r="Z2479" t="str">
        <f t="shared" si="1794"/>
        <v/>
      </c>
      <c r="AA2479" t="str">
        <f t="shared" si="1795"/>
        <v/>
      </c>
      <c r="AB2479" t="str">
        <f t="shared" si="1796"/>
        <v/>
      </c>
      <c r="AC2479" t="str">
        <f t="shared" si="1797"/>
        <v/>
      </c>
      <c r="AD2479" t="str">
        <f t="shared" si="1798"/>
        <v/>
      </c>
      <c r="AE2479" t="str">
        <f t="shared" si="1799"/>
        <v/>
      </c>
      <c r="BF2479" t="str">
        <f t="shared" si="1800"/>
        <v/>
      </c>
      <c r="BG2479" t="str">
        <f t="shared" si="1801"/>
        <v/>
      </c>
      <c r="BH2479" t="str">
        <f t="shared" si="1802"/>
        <v/>
      </c>
      <c r="BI2479" t="str">
        <f t="shared" si="1803"/>
        <v/>
      </c>
      <c r="BJ2479" t="str">
        <f t="shared" si="1804"/>
        <v/>
      </c>
      <c r="BK2479" t="str">
        <f t="shared" si="1805"/>
        <v/>
      </c>
      <c r="BL2479" t="str">
        <f t="shared" si="1806"/>
        <v/>
      </c>
      <c r="BM2479" t="str">
        <f t="shared" si="1807"/>
        <v/>
      </c>
      <c r="BN2479" t="str">
        <f t="shared" si="1808"/>
        <v/>
      </c>
      <c r="BO2479" t="str">
        <f t="shared" si="1809"/>
        <v/>
      </c>
      <c r="BP2479" t="str">
        <f t="shared" si="1810"/>
        <v/>
      </c>
      <c r="BQ2479" t="str">
        <f t="shared" si="1811"/>
        <v/>
      </c>
      <c r="BR2479" t="str">
        <f t="shared" si="1812"/>
        <v/>
      </c>
      <c r="BS2479" t="str">
        <f t="shared" si="1813"/>
        <v/>
      </c>
      <c r="BT2479" t="str">
        <f t="shared" si="1814"/>
        <v/>
      </c>
    </row>
    <row r="2480" spans="20:72" x14ac:dyDescent="0.25">
      <c r="T2480" t="str">
        <f t="shared" si="1790"/>
        <v/>
      </c>
      <c r="U2480" t="str">
        <f t="shared" si="1791"/>
        <v/>
      </c>
      <c r="V2480" t="str">
        <f t="shared" si="1792"/>
        <v/>
      </c>
      <c r="W2480" t="str">
        <f>IF(TRIM(INDEX(connections!$A:$A,ROW()))="","",TRIM(INDEX(connections!$A:$A,ROW())))</f>
        <v/>
      </c>
      <c r="X2480" t="str">
        <f>IF($W2480="","",TRIM(INDEX(connections!$B:$B,ROW())))</f>
        <v/>
      </c>
      <c r="Y2480" t="str">
        <f t="shared" si="1793"/>
        <v/>
      </c>
      <c r="Z2480" t="str">
        <f t="shared" si="1794"/>
        <v/>
      </c>
      <c r="AA2480" t="str">
        <f t="shared" si="1795"/>
        <v/>
      </c>
      <c r="AB2480" t="str">
        <f t="shared" si="1796"/>
        <v/>
      </c>
      <c r="AC2480" t="str">
        <f t="shared" si="1797"/>
        <v/>
      </c>
      <c r="AD2480" t="str">
        <f t="shared" si="1798"/>
        <v/>
      </c>
      <c r="AE2480" t="str">
        <f t="shared" si="1799"/>
        <v/>
      </c>
      <c r="BF2480" t="str">
        <f t="shared" si="1800"/>
        <v/>
      </c>
      <c r="BG2480" t="str">
        <f t="shared" si="1801"/>
        <v/>
      </c>
      <c r="BH2480" t="str">
        <f t="shared" si="1802"/>
        <v/>
      </c>
      <c r="BI2480" t="str">
        <f t="shared" si="1803"/>
        <v/>
      </c>
      <c r="BJ2480" t="str">
        <f t="shared" si="1804"/>
        <v/>
      </c>
      <c r="BK2480" t="str">
        <f t="shared" si="1805"/>
        <v/>
      </c>
      <c r="BL2480" t="str">
        <f t="shared" si="1806"/>
        <v/>
      </c>
      <c r="BM2480" t="str">
        <f t="shared" si="1807"/>
        <v/>
      </c>
      <c r="BN2480" t="str">
        <f t="shared" si="1808"/>
        <v/>
      </c>
      <c r="BO2480" t="str">
        <f t="shared" si="1809"/>
        <v/>
      </c>
      <c r="BP2480" t="str">
        <f t="shared" si="1810"/>
        <v/>
      </c>
      <c r="BQ2480" t="str">
        <f t="shared" si="1811"/>
        <v/>
      </c>
      <c r="BR2480" t="str">
        <f t="shared" si="1812"/>
        <v/>
      </c>
      <c r="BS2480" t="str">
        <f t="shared" si="1813"/>
        <v/>
      </c>
      <c r="BT2480" t="str">
        <f t="shared" si="1814"/>
        <v/>
      </c>
    </row>
    <row r="2481" spans="20:72" x14ac:dyDescent="0.25">
      <c r="T2481" t="str">
        <f t="shared" si="1790"/>
        <v/>
      </c>
      <c r="U2481" t="str">
        <f t="shared" si="1791"/>
        <v/>
      </c>
      <c r="V2481" t="str">
        <f t="shared" si="1792"/>
        <v/>
      </c>
      <c r="W2481" t="str">
        <f>IF(TRIM(INDEX(connections!$A:$A,ROW()))="","",TRIM(INDEX(connections!$A:$A,ROW())))</f>
        <v/>
      </c>
      <c r="X2481" t="str">
        <f>IF($W2481="","",TRIM(INDEX(connections!$B:$B,ROW())))</f>
        <v/>
      </c>
      <c r="Y2481" t="str">
        <f t="shared" si="1793"/>
        <v/>
      </c>
      <c r="Z2481" t="str">
        <f t="shared" si="1794"/>
        <v/>
      </c>
      <c r="AA2481" t="str">
        <f t="shared" si="1795"/>
        <v/>
      </c>
      <c r="AB2481" t="str">
        <f t="shared" si="1796"/>
        <v/>
      </c>
      <c r="AC2481" t="str">
        <f t="shared" si="1797"/>
        <v/>
      </c>
      <c r="AD2481" t="str">
        <f t="shared" si="1798"/>
        <v/>
      </c>
      <c r="AE2481" t="str">
        <f t="shared" si="1799"/>
        <v/>
      </c>
      <c r="BF2481" t="str">
        <f t="shared" si="1800"/>
        <v/>
      </c>
      <c r="BG2481" t="str">
        <f t="shared" si="1801"/>
        <v/>
      </c>
      <c r="BH2481" t="str">
        <f t="shared" si="1802"/>
        <v/>
      </c>
      <c r="BI2481" t="str">
        <f t="shared" si="1803"/>
        <v/>
      </c>
      <c r="BJ2481" t="str">
        <f t="shared" si="1804"/>
        <v/>
      </c>
      <c r="BK2481" t="str">
        <f t="shared" si="1805"/>
        <v/>
      </c>
      <c r="BL2481" t="str">
        <f t="shared" si="1806"/>
        <v/>
      </c>
      <c r="BM2481" t="str">
        <f t="shared" si="1807"/>
        <v/>
      </c>
      <c r="BN2481" t="str">
        <f t="shared" si="1808"/>
        <v/>
      </c>
      <c r="BO2481" t="str">
        <f t="shared" si="1809"/>
        <v/>
      </c>
      <c r="BP2481" t="str">
        <f t="shared" si="1810"/>
        <v/>
      </c>
      <c r="BQ2481" t="str">
        <f t="shared" si="1811"/>
        <v/>
      </c>
      <c r="BR2481" t="str">
        <f t="shared" si="1812"/>
        <v/>
      </c>
      <c r="BS2481" t="str">
        <f t="shared" si="1813"/>
        <v/>
      </c>
      <c r="BT2481" t="str">
        <f t="shared" si="1814"/>
        <v/>
      </c>
    </row>
    <row r="2482" spans="20:72" x14ac:dyDescent="0.25">
      <c r="T2482" t="str">
        <f t="shared" si="1790"/>
        <v/>
      </c>
      <c r="U2482" t="str">
        <f t="shared" si="1791"/>
        <v/>
      </c>
      <c r="V2482" t="str">
        <f t="shared" si="1792"/>
        <v/>
      </c>
      <c r="W2482" t="str">
        <f>IF(TRIM(INDEX(connections!$A:$A,ROW()))="","",TRIM(INDEX(connections!$A:$A,ROW())))</f>
        <v/>
      </c>
      <c r="X2482" t="str">
        <f>IF($W2482="","",TRIM(INDEX(connections!$B:$B,ROW())))</f>
        <v/>
      </c>
      <c r="Y2482" t="str">
        <f t="shared" si="1793"/>
        <v/>
      </c>
      <c r="Z2482" t="str">
        <f t="shared" si="1794"/>
        <v/>
      </c>
      <c r="AA2482" t="str">
        <f t="shared" si="1795"/>
        <v/>
      </c>
      <c r="AB2482" t="str">
        <f t="shared" si="1796"/>
        <v/>
      </c>
      <c r="AC2482" t="str">
        <f t="shared" si="1797"/>
        <v/>
      </c>
      <c r="AD2482" t="str">
        <f t="shared" si="1798"/>
        <v/>
      </c>
      <c r="AE2482" t="str">
        <f t="shared" si="1799"/>
        <v/>
      </c>
      <c r="BF2482" t="str">
        <f t="shared" si="1800"/>
        <v/>
      </c>
      <c r="BG2482" t="str">
        <f t="shared" si="1801"/>
        <v/>
      </c>
      <c r="BH2482" t="str">
        <f t="shared" si="1802"/>
        <v/>
      </c>
      <c r="BI2482" t="str">
        <f t="shared" si="1803"/>
        <v/>
      </c>
      <c r="BJ2482" t="str">
        <f t="shared" si="1804"/>
        <v/>
      </c>
      <c r="BK2482" t="str">
        <f t="shared" si="1805"/>
        <v/>
      </c>
      <c r="BL2482" t="str">
        <f t="shared" si="1806"/>
        <v/>
      </c>
      <c r="BM2482" t="str">
        <f t="shared" si="1807"/>
        <v/>
      </c>
      <c r="BN2482" t="str">
        <f t="shared" si="1808"/>
        <v/>
      </c>
      <c r="BO2482" t="str">
        <f t="shared" si="1809"/>
        <v/>
      </c>
      <c r="BP2482" t="str">
        <f t="shared" si="1810"/>
        <v/>
      </c>
      <c r="BQ2482" t="str">
        <f t="shared" si="1811"/>
        <v/>
      </c>
      <c r="BR2482" t="str">
        <f t="shared" si="1812"/>
        <v/>
      </c>
      <c r="BS2482" t="str">
        <f t="shared" si="1813"/>
        <v/>
      </c>
      <c r="BT2482" t="str">
        <f t="shared" si="1814"/>
        <v/>
      </c>
    </row>
    <row r="2483" spans="20:72" x14ac:dyDescent="0.25">
      <c r="T2483" t="str">
        <f t="shared" si="1790"/>
        <v/>
      </c>
      <c r="U2483" t="str">
        <f t="shared" si="1791"/>
        <v/>
      </c>
      <c r="V2483" t="str">
        <f t="shared" si="1792"/>
        <v/>
      </c>
      <c r="W2483" t="str">
        <f>IF(TRIM(INDEX(connections!$A:$A,ROW()))="","",TRIM(INDEX(connections!$A:$A,ROW())))</f>
        <v/>
      </c>
      <c r="X2483" t="str">
        <f>IF($W2483="","",TRIM(INDEX(connections!$B:$B,ROW())))</f>
        <v/>
      </c>
      <c r="Y2483" t="str">
        <f t="shared" si="1793"/>
        <v/>
      </c>
      <c r="Z2483" t="str">
        <f t="shared" si="1794"/>
        <v/>
      </c>
      <c r="AA2483" t="str">
        <f t="shared" si="1795"/>
        <v/>
      </c>
      <c r="AB2483" t="str">
        <f t="shared" si="1796"/>
        <v/>
      </c>
      <c r="AC2483" t="str">
        <f t="shared" si="1797"/>
        <v/>
      </c>
      <c r="AD2483" t="str">
        <f t="shared" si="1798"/>
        <v/>
      </c>
      <c r="AE2483" t="str">
        <f t="shared" si="1799"/>
        <v/>
      </c>
      <c r="BF2483" t="str">
        <f t="shared" si="1800"/>
        <v/>
      </c>
      <c r="BG2483" t="str">
        <f t="shared" si="1801"/>
        <v/>
      </c>
      <c r="BH2483" t="str">
        <f t="shared" si="1802"/>
        <v/>
      </c>
      <c r="BI2483" t="str">
        <f t="shared" si="1803"/>
        <v/>
      </c>
      <c r="BJ2483" t="str">
        <f t="shared" si="1804"/>
        <v/>
      </c>
      <c r="BK2483" t="str">
        <f t="shared" si="1805"/>
        <v/>
      </c>
      <c r="BL2483" t="str">
        <f t="shared" si="1806"/>
        <v/>
      </c>
      <c r="BM2483" t="str">
        <f t="shared" si="1807"/>
        <v/>
      </c>
      <c r="BN2483" t="str">
        <f t="shared" si="1808"/>
        <v/>
      </c>
      <c r="BO2483" t="str">
        <f t="shared" si="1809"/>
        <v/>
      </c>
      <c r="BP2483" t="str">
        <f t="shared" si="1810"/>
        <v/>
      </c>
      <c r="BQ2483" t="str">
        <f t="shared" si="1811"/>
        <v/>
      </c>
      <c r="BR2483" t="str">
        <f t="shared" si="1812"/>
        <v/>
      </c>
      <c r="BS2483" t="str">
        <f t="shared" si="1813"/>
        <v/>
      </c>
      <c r="BT2483" t="str">
        <f t="shared" si="1814"/>
        <v/>
      </c>
    </row>
    <row r="2484" spans="20:72" x14ac:dyDescent="0.25">
      <c r="T2484" t="str">
        <f t="shared" si="1790"/>
        <v/>
      </c>
      <c r="U2484" t="str">
        <f t="shared" si="1791"/>
        <v/>
      </c>
      <c r="V2484" t="str">
        <f t="shared" si="1792"/>
        <v/>
      </c>
      <c r="W2484" t="str">
        <f>IF(TRIM(INDEX(connections!$A:$A,ROW()))="","",TRIM(INDEX(connections!$A:$A,ROW())))</f>
        <v/>
      </c>
      <c r="X2484" t="str">
        <f>IF($W2484="","",TRIM(INDEX(connections!$B:$B,ROW())))</f>
        <v/>
      </c>
      <c r="Y2484" t="str">
        <f t="shared" si="1793"/>
        <v/>
      </c>
      <c r="Z2484" t="str">
        <f t="shared" si="1794"/>
        <v/>
      </c>
      <c r="AA2484" t="str">
        <f t="shared" si="1795"/>
        <v/>
      </c>
      <c r="AB2484" t="str">
        <f t="shared" si="1796"/>
        <v/>
      </c>
      <c r="AC2484" t="str">
        <f t="shared" si="1797"/>
        <v/>
      </c>
      <c r="AD2484" t="str">
        <f t="shared" si="1798"/>
        <v/>
      </c>
      <c r="AE2484" t="str">
        <f t="shared" si="1799"/>
        <v/>
      </c>
      <c r="BF2484" t="str">
        <f t="shared" si="1800"/>
        <v/>
      </c>
      <c r="BG2484" t="str">
        <f t="shared" si="1801"/>
        <v/>
      </c>
      <c r="BH2484" t="str">
        <f t="shared" si="1802"/>
        <v/>
      </c>
      <c r="BI2484" t="str">
        <f t="shared" si="1803"/>
        <v/>
      </c>
      <c r="BJ2484" t="str">
        <f t="shared" si="1804"/>
        <v/>
      </c>
      <c r="BK2484" t="str">
        <f t="shared" si="1805"/>
        <v/>
      </c>
      <c r="BL2484" t="str">
        <f t="shared" si="1806"/>
        <v/>
      </c>
      <c r="BM2484" t="str">
        <f t="shared" si="1807"/>
        <v/>
      </c>
      <c r="BN2484" t="str">
        <f t="shared" si="1808"/>
        <v/>
      </c>
      <c r="BO2484" t="str">
        <f t="shared" si="1809"/>
        <v/>
      </c>
      <c r="BP2484" t="str">
        <f t="shared" si="1810"/>
        <v/>
      </c>
      <c r="BQ2484" t="str">
        <f t="shared" si="1811"/>
        <v/>
      </c>
      <c r="BR2484" t="str">
        <f t="shared" si="1812"/>
        <v/>
      </c>
      <c r="BS2484" t="str">
        <f t="shared" si="1813"/>
        <v/>
      </c>
      <c r="BT2484" t="str">
        <f t="shared" si="1814"/>
        <v/>
      </c>
    </row>
    <row r="2485" spans="20:72" x14ac:dyDescent="0.25">
      <c r="T2485" t="str">
        <f t="shared" si="1790"/>
        <v/>
      </c>
      <c r="U2485" t="str">
        <f t="shared" si="1791"/>
        <v/>
      </c>
      <c r="V2485" t="str">
        <f t="shared" si="1792"/>
        <v/>
      </c>
      <c r="W2485" t="str">
        <f>IF(TRIM(INDEX(connections!$A:$A,ROW()))="","",TRIM(INDEX(connections!$A:$A,ROW())))</f>
        <v/>
      </c>
      <c r="X2485" t="str">
        <f>IF($W2485="","",TRIM(INDEX(connections!$B:$B,ROW())))</f>
        <v/>
      </c>
      <c r="Y2485" t="str">
        <f t="shared" si="1793"/>
        <v/>
      </c>
      <c r="Z2485" t="str">
        <f t="shared" si="1794"/>
        <v/>
      </c>
      <c r="AA2485" t="str">
        <f t="shared" si="1795"/>
        <v/>
      </c>
      <c r="AB2485" t="str">
        <f t="shared" si="1796"/>
        <v/>
      </c>
      <c r="AC2485" t="str">
        <f t="shared" si="1797"/>
        <v/>
      </c>
      <c r="AD2485" t="str">
        <f t="shared" si="1798"/>
        <v/>
      </c>
      <c r="AE2485" t="str">
        <f t="shared" si="1799"/>
        <v/>
      </c>
      <c r="BF2485" t="str">
        <f t="shared" si="1800"/>
        <v/>
      </c>
      <c r="BG2485" t="str">
        <f t="shared" si="1801"/>
        <v/>
      </c>
      <c r="BH2485" t="str">
        <f t="shared" si="1802"/>
        <v/>
      </c>
      <c r="BI2485" t="str">
        <f t="shared" si="1803"/>
        <v/>
      </c>
      <c r="BJ2485" t="str">
        <f t="shared" si="1804"/>
        <v/>
      </c>
      <c r="BK2485" t="str">
        <f t="shared" si="1805"/>
        <v/>
      </c>
      <c r="BL2485" t="str">
        <f t="shared" si="1806"/>
        <v/>
      </c>
      <c r="BM2485" t="str">
        <f t="shared" si="1807"/>
        <v/>
      </c>
      <c r="BN2485" t="str">
        <f t="shared" si="1808"/>
        <v/>
      </c>
      <c r="BO2485" t="str">
        <f t="shared" si="1809"/>
        <v/>
      </c>
      <c r="BP2485" t="str">
        <f t="shared" si="1810"/>
        <v/>
      </c>
      <c r="BQ2485" t="str">
        <f t="shared" si="1811"/>
        <v/>
      </c>
      <c r="BR2485" t="str">
        <f t="shared" si="1812"/>
        <v/>
      </c>
      <c r="BS2485" t="str">
        <f t="shared" si="1813"/>
        <v/>
      </c>
      <c r="BT2485" t="str">
        <f t="shared" si="1814"/>
        <v/>
      </c>
    </row>
    <row r="2486" spans="20:72" x14ac:dyDescent="0.25">
      <c r="T2486" t="str">
        <f t="shared" si="1790"/>
        <v/>
      </c>
      <c r="U2486" t="str">
        <f t="shared" si="1791"/>
        <v/>
      </c>
      <c r="V2486" t="str">
        <f t="shared" si="1792"/>
        <v/>
      </c>
      <c r="W2486" t="str">
        <f>IF(TRIM(INDEX(connections!$A:$A,ROW()))="","",TRIM(INDEX(connections!$A:$A,ROW())))</f>
        <v/>
      </c>
      <c r="X2486" t="str">
        <f>IF($W2486="","",TRIM(INDEX(connections!$B:$B,ROW())))</f>
        <v/>
      </c>
      <c r="Y2486" t="str">
        <f t="shared" si="1793"/>
        <v/>
      </c>
      <c r="Z2486" t="str">
        <f t="shared" si="1794"/>
        <v/>
      </c>
      <c r="AA2486" t="str">
        <f t="shared" si="1795"/>
        <v/>
      </c>
      <c r="AB2486" t="str">
        <f t="shared" si="1796"/>
        <v/>
      </c>
      <c r="AC2486" t="str">
        <f t="shared" si="1797"/>
        <v/>
      </c>
      <c r="AD2486" t="str">
        <f t="shared" si="1798"/>
        <v/>
      </c>
      <c r="AE2486" t="str">
        <f t="shared" si="1799"/>
        <v/>
      </c>
      <c r="BF2486" t="str">
        <f t="shared" si="1800"/>
        <v/>
      </c>
      <c r="BG2486" t="str">
        <f t="shared" si="1801"/>
        <v/>
      </c>
      <c r="BH2486" t="str">
        <f t="shared" si="1802"/>
        <v/>
      </c>
      <c r="BI2486" t="str">
        <f t="shared" si="1803"/>
        <v/>
      </c>
      <c r="BJ2486" t="str">
        <f t="shared" si="1804"/>
        <v/>
      </c>
      <c r="BK2486" t="str">
        <f t="shared" si="1805"/>
        <v/>
      </c>
      <c r="BL2486" t="str">
        <f t="shared" si="1806"/>
        <v/>
      </c>
      <c r="BM2486" t="str">
        <f t="shared" si="1807"/>
        <v/>
      </c>
      <c r="BN2486" t="str">
        <f t="shared" si="1808"/>
        <v/>
      </c>
      <c r="BO2486" t="str">
        <f t="shared" si="1809"/>
        <v/>
      </c>
      <c r="BP2486" t="str">
        <f t="shared" si="1810"/>
        <v/>
      </c>
      <c r="BQ2486" t="str">
        <f t="shared" si="1811"/>
        <v/>
      </c>
      <c r="BR2486" t="str">
        <f t="shared" si="1812"/>
        <v/>
      </c>
      <c r="BS2486" t="str">
        <f t="shared" si="1813"/>
        <v/>
      </c>
      <c r="BT2486" t="str">
        <f t="shared" si="1814"/>
        <v/>
      </c>
    </row>
    <row r="2487" spans="20:72" x14ac:dyDescent="0.25">
      <c r="T2487" t="str">
        <f t="shared" si="1790"/>
        <v/>
      </c>
      <c r="U2487" t="str">
        <f t="shared" si="1791"/>
        <v/>
      </c>
      <c r="V2487" t="str">
        <f t="shared" si="1792"/>
        <v/>
      </c>
      <c r="W2487" t="str">
        <f>IF(TRIM(INDEX(connections!$A:$A,ROW()))="","",TRIM(INDEX(connections!$A:$A,ROW())))</f>
        <v/>
      </c>
      <c r="X2487" t="str">
        <f>IF($W2487="","",TRIM(INDEX(connections!$B:$B,ROW())))</f>
        <v/>
      </c>
      <c r="Y2487" t="str">
        <f t="shared" si="1793"/>
        <v/>
      </c>
      <c r="Z2487" t="str">
        <f t="shared" si="1794"/>
        <v/>
      </c>
      <c r="AA2487" t="str">
        <f t="shared" si="1795"/>
        <v/>
      </c>
      <c r="AB2487" t="str">
        <f t="shared" si="1796"/>
        <v/>
      </c>
      <c r="AC2487" t="str">
        <f t="shared" si="1797"/>
        <v/>
      </c>
      <c r="AD2487" t="str">
        <f t="shared" si="1798"/>
        <v/>
      </c>
      <c r="AE2487" t="str">
        <f t="shared" si="1799"/>
        <v/>
      </c>
      <c r="BF2487" t="str">
        <f t="shared" si="1800"/>
        <v/>
      </c>
      <c r="BG2487" t="str">
        <f t="shared" si="1801"/>
        <v/>
      </c>
      <c r="BH2487" t="str">
        <f t="shared" si="1802"/>
        <v/>
      </c>
      <c r="BI2487" t="str">
        <f t="shared" si="1803"/>
        <v/>
      </c>
      <c r="BJ2487" t="str">
        <f t="shared" si="1804"/>
        <v/>
      </c>
      <c r="BK2487" t="str">
        <f t="shared" si="1805"/>
        <v/>
      </c>
      <c r="BL2487" t="str">
        <f t="shared" si="1806"/>
        <v/>
      </c>
      <c r="BM2487" t="str">
        <f t="shared" si="1807"/>
        <v/>
      </c>
      <c r="BN2487" t="str">
        <f t="shared" si="1808"/>
        <v/>
      </c>
      <c r="BO2487" t="str">
        <f t="shared" si="1809"/>
        <v/>
      </c>
      <c r="BP2487" t="str">
        <f t="shared" si="1810"/>
        <v/>
      </c>
      <c r="BQ2487" t="str">
        <f t="shared" si="1811"/>
        <v/>
      </c>
      <c r="BR2487" t="str">
        <f t="shared" si="1812"/>
        <v/>
      </c>
      <c r="BS2487" t="str">
        <f t="shared" si="1813"/>
        <v/>
      </c>
      <c r="BT2487" t="str">
        <f t="shared" si="1814"/>
        <v/>
      </c>
    </row>
    <row r="2488" spans="20:72" x14ac:dyDescent="0.25">
      <c r="T2488" t="str">
        <f t="shared" si="1790"/>
        <v/>
      </c>
      <c r="U2488" t="str">
        <f t="shared" si="1791"/>
        <v/>
      </c>
      <c r="V2488" t="str">
        <f t="shared" si="1792"/>
        <v/>
      </c>
      <c r="W2488" t="str">
        <f>IF(TRIM(INDEX(connections!$A:$A,ROW()))="","",TRIM(INDEX(connections!$A:$A,ROW())))</f>
        <v/>
      </c>
      <c r="X2488" t="str">
        <f>IF($W2488="","",TRIM(INDEX(connections!$B:$B,ROW())))</f>
        <v/>
      </c>
      <c r="Y2488" t="str">
        <f t="shared" si="1793"/>
        <v/>
      </c>
      <c r="Z2488" t="str">
        <f t="shared" si="1794"/>
        <v/>
      </c>
      <c r="AA2488" t="str">
        <f t="shared" si="1795"/>
        <v/>
      </c>
      <c r="AB2488" t="str">
        <f t="shared" si="1796"/>
        <v/>
      </c>
      <c r="AC2488" t="str">
        <f t="shared" si="1797"/>
        <v/>
      </c>
      <c r="AD2488" t="str">
        <f t="shared" si="1798"/>
        <v/>
      </c>
      <c r="AE2488" t="str">
        <f t="shared" si="1799"/>
        <v/>
      </c>
      <c r="BF2488" t="str">
        <f t="shared" si="1800"/>
        <v/>
      </c>
      <c r="BG2488" t="str">
        <f t="shared" si="1801"/>
        <v/>
      </c>
      <c r="BH2488" t="str">
        <f t="shared" si="1802"/>
        <v/>
      </c>
      <c r="BI2488" t="str">
        <f t="shared" si="1803"/>
        <v/>
      </c>
      <c r="BJ2488" t="str">
        <f t="shared" si="1804"/>
        <v/>
      </c>
      <c r="BK2488" t="str">
        <f t="shared" si="1805"/>
        <v/>
      </c>
      <c r="BL2488" t="str">
        <f t="shared" si="1806"/>
        <v/>
      </c>
      <c r="BM2488" t="str">
        <f t="shared" si="1807"/>
        <v/>
      </c>
      <c r="BN2488" t="str">
        <f t="shared" si="1808"/>
        <v/>
      </c>
      <c r="BO2488" t="str">
        <f t="shared" si="1809"/>
        <v/>
      </c>
      <c r="BP2488" t="str">
        <f t="shared" si="1810"/>
        <v/>
      </c>
      <c r="BQ2488" t="str">
        <f t="shared" si="1811"/>
        <v/>
      </c>
      <c r="BR2488" t="str">
        <f t="shared" si="1812"/>
        <v/>
      </c>
      <c r="BS2488" t="str">
        <f t="shared" si="1813"/>
        <v/>
      </c>
      <c r="BT2488" t="str">
        <f t="shared" si="1814"/>
        <v/>
      </c>
    </row>
    <row r="2489" spans="20:72" x14ac:dyDescent="0.25">
      <c r="T2489" t="str">
        <f t="shared" si="1790"/>
        <v/>
      </c>
      <c r="U2489" t="str">
        <f t="shared" si="1791"/>
        <v/>
      </c>
      <c r="V2489" t="str">
        <f t="shared" si="1792"/>
        <v/>
      </c>
      <c r="W2489" t="str">
        <f>IF(TRIM(INDEX(connections!$A:$A,ROW()))="","",TRIM(INDEX(connections!$A:$A,ROW())))</f>
        <v/>
      </c>
      <c r="X2489" t="str">
        <f>IF($W2489="","",TRIM(INDEX(connections!$B:$B,ROW())))</f>
        <v/>
      </c>
      <c r="Y2489" t="str">
        <f t="shared" si="1793"/>
        <v/>
      </c>
      <c r="Z2489" t="str">
        <f t="shared" si="1794"/>
        <v/>
      </c>
      <c r="AA2489" t="str">
        <f t="shared" si="1795"/>
        <v/>
      </c>
      <c r="AB2489" t="str">
        <f t="shared" si="1796"/>
        <v/>
      </c>
      <c r="AC2489" t="str">
        <f t="shared" si="1797"/>
        <v/>
      </c>
      <c r="AD2489" t="str">
        <f t="shared" si="1798"/>
        <v/>
      </c>
      <c r="AE2489" t="str">
        <f t="shared" si="1799"/>
        <v/>
      </c>
      <c r="BF2489" t="str">
        <f t="shared" si="1800"/>
        <v/>
      </c>
      <c r="BG2489" t="str">
        <f t="shared" si="1801"/>
        <v/>
      </c>
      <c r="BH2489" t="str">
        <f t="shared" si="1802"/>
        <v/>
      </c>
      <c r="BI2489" t="str">
        <f t="shared" si="1803"/>
        <v/>
      </c>
      <c r="BJ2489" t="str">
        <f t="shared" si="1804"/>
        <v/>
      </c>
      <c r="BK2489" t="str">
        <f t="shared" si="1805"/>
        <v/>
      </c>
      <c r="BL2489" t="str">
        <f t="shared" si="1806"/>
        <v/>
      </c>
      <c r="BM2489" t="str">
        <f t="shared" si="1807"/>
        <v/>
      </c>
      <c r="BN2489" t="str">
        <f t="shared" si="1808"/>
        <v/>
      </c>
      <c r="BO2489" t="str">
        <f t="shared" si="1809"/>
        <v/>
      </c>
      <c r="BP2489" t="str">
        <f t="shared" si="1810"/>
        <v/>
      </c>
      <c r="BQ2489" t="str">
        <f t="shared" si="1811"/>
        <v/>
      </c>
      <c r="BR2489" t="str">
        <f t="shared" si="1812"/>
        <v/>
      </c>
      <c r="BS2489" t="str">
        <f t="shared" si="1813"/>
        <v/>
      </c>
      <c r="BT2489" t="str">
        <f t="shared" si="1814"/>
        <v/>
      </c>
    </row>
    <row r="2490" spans="20:72" x14ac:dyDescent="0.25">
      <c r="T2490" t="str">
        <f t="shared" si="1790"/>
        <v/>
      </c>
      <c r="U2490" t="str">
        <f t="shared" si="1791"/>
        <v/>
      </c>
      <c r="V2490" t="str">
        <f t="shared" si="1792"/>
        <v/>
      </c>
      <c r="W2490" t="str">
        <f>IF(TRIM(INDEX(connections!$A:$A,ROW()))="","",TRIM(INDEX(connections!$A:$A,ROW())))</f>
        <v/>
      </c>
      <c r="X2490" t="str">
        <f>IF($W2490="","",TRIM(INDEX(connections!$B:$B,ROW())))</f>
        <v/>
      </c>
      <c r="Y2490" t="str">
        <f t="shared" si="1793"/>
        <v/>
      </c>
      <c r="Z2490" t="str">
        <f t="shared" si="1794"/>
        <v/>
      </c>
      <c r="AA2490" t="str">
        <f t="shared" si="1795"/>
        <v/>
      </c>
      <c r="AB2490" t="str">
        <f t="shared" si="1796"/>
        <v/>
      </c>
      <c r="AC2490" t="str">
        <f t="shared" si="1797"/>
        <v/>
      </c>
      <c r="AD2490" t="str">
        <f t="shared" si="1798"/>
        <v/>
      </c>
      <c r="AE2490" t="str">
        <f t="shared" si="1799"/>
        <v/>
      </c>
      <c r="BF2490" t="str">
        <f t="shared" si="1800"/>
        <v/>
      </c>
      <c r="BG2490" t="str">
        <f t="shared" si="1801"/>
        <v/>
      </c>
      <c r="BH2490" t="str">
        <f t="shared" si="1802"/>
        <v/>
      </c>
      <c r="BI2490" t="str">
        <f t="shared" si="1803"/>
        <v/>
      </c>
      <c r="BJ2490" t="str">
        <f t="shared" si="1804"/>
        <v/>
      </c>
      <c r="BK2490" t="str">
        <f t="shared" si="1805"/>
        <v/>
      </c>
      <c r="BL2490" t="str">
        <f t="shared" si="1806"/>
        <v/>
      </c>
      <c r="BM2490" t="str">
        <f t="shared" si="1807"/>
        <v/>
      </c>
      <c r="BN2490" t="str">
        <f t="shared" si="1808"/>
        <v/>
      </c>
      <c r="BO2490" t="str">
        <f t="shared" si="1809"/>
        <v/>
      </c>
      <c r="BP2490" t="str">
        <f t="shared" si="1810"/>
        <v/>
      </c>
      <c r="BQ2490" t="str">
        <f t="shared" si="1811"/>
        <v/>
      </c>
      <c r="BR2490" t="str">
        <f t="shared" si="1812"/>
        <v/>
      </c>
      <c r="BS2490" t="str">
        <f t="shared" si="1813"/>
        <v/>
      </c>
      <c r="BT2490" t="str">
        <f t="shared" si="1814"/>
        <v/>
      </c>
    </row>
    <row r="2491" spans="20:72" x14ac:dyDescent="0.25">
      <c r="T2491" t="str">
        <f t="shared" si="1790"/>
        <v/>
      </c>
      <c r="U2491" t="str">
        <f t="shared" si="1791"/>
        <v/>
      </c>
      <c r="V2491" t="str">
        <f t="shared" si="1792"/>
        <v/>
      </c>
      <c r="W2491" t="str">
        <f>IF(TRIM(INDEX(connections!$A:$A,ROW()))="","",TRIM(INDEX(connections!$A:$A,ROW())))</f>
        <v/>
      </c>
      <c r="X2491" t="str">
        <f>IF($W2491="","",TRIM(INDEX(connections!$B:$B,ROW())))</f>
        <v/>
      </c>
      <c r="Y2491" t="str">
        <f t="shared" si="1793"/>
        <v/>
      </c>
      <c r="Z2491" t="str">
        <f t="shared" si="1794"/>
        <v/>
      </c>
      <c r="AA2491" t="str">
        <f t="shared" si="1795"/>
        <v/>
      </c>
      <c r="AB2491" t="str">
        <f t="shared" si="1796"/>
        <v/>
      </c>
      <c r="AC2491" t="str">
        <f t="shared" si="1797"/>
        <v/>
      </c>
      <c r="AD2491" t="str">
        <f t="shared" si="1798"/>
        <v/>
      </c>
      <c r="AE2491" t="str">
        <f t="shared" si="1799"/>
        <v/>
      </c>
      <c r="BF2491" t="str">
        <f t="shared" si="1800"/>
        <v/>
      </c>
      <c r="BG2491" t="str">
        <f t="shared" si="1801"/>
        <v/>
      </c>
      <c r="BH2491" t="str">
        <f t="shared" si="1802"/>
        <v/>
      </c>
      <c r="BI2491" t="str">
        <f t="shared" si="1803"/>
        <v/>
      </c>
      <c r="BJ2491" t="str">
        <f t="shared" si="1804"/>
        <v/>
      </c>
      <c r="BK2491" t="str">
        <f t="shared" si="1805"/>
        <v/>
      </c>
      <c r="BL2491" t="str">
        <f t="shared" si="1806"/>
        <v/>
      </c>
      <c r="BM2491" t="str">
        <f t="shared" si="1807"/>
        <v/>
      </c>
      <c r="BN2491" t="str">
        <f t="shared" si="1808"/>
        <v/>
      </c>
      <c r="BO2491" t="str">
        <f t="shared" si="1809"/>
        <v/>
      </c>
      <c r="BP2491" t="str">
        <f t="shared" si="1810"/>
        <v/>
      </c>
      <c r="BQ2491" t="str">
        <f t="shared" si="1811"/>
        <v/>
      </c>
      <c r="BR2491" t="str">
        <f t="shared" si="1812"/>
        <v/>
      </c>
      <c r="BS2491" t="str">
        <f t="shared" si="1813"/>
        <v/>
      </c>
      <c r="BT2491" t="str">
        <f t="shared" si="1814"/>
        <v/>
      </c>
    </row>
    <row r="2492" spans="20:72" x14ac:dyDescent="0.25">
      <c r="T2492" t="str">
        <f t="shared" si="1790"/>
        <v/>
      </c>
      <c r="U2492" t="str">
        <f t="shared" si="1791"/>
        <v/>
      </c>
      <c r="V2492" t="str">
        <f t="shared" si="1792"/>
        <v/>
      </c>
      <c r="W2492" t="str">
        <f>IF(TRIM(INDEX(connections!$A:$A,ROW()))="","",TRIM(INDEX(connections!$A:$A,ROW())))</f>
        <v/>
      </c>
      <c r="X2492" t="str">
        <f>IF($W2492="","",TRIM(INDEX(connections!$B:$B,ROW())))</f>
        <v/>
      </c>
      <c r="Y2492" t="str">
        <f t="shared" si="1793"/>
        <v/>
      </c>
      <c r="Z2492" t="str">
        <f t="shared" si="1794"/>
        <v/>
      </c>
      <c r="AA2492" t="str">
        <f t="shared" si="1795"/>
        <v/>
      </c>
      <c r="AB2492" t="str">
        <f t="shared" si="1796"/>
        <v/>
      </c>
      <c r="AC2492" t="str">
        <f t="shared" si="1797"/>
        <v/>
      </c>
      <c r="AD2492" t="str">
        <f t="shared" si="1798"/>
        <v/>
      </c>
      <c r="AE2492" t="str">
        <f t="shared" si="1799"/>
        <v/>
      </c>
      <c r="BF2492" t="str">
        <f t="shared" si="1800"/>
        <v/>
      </c>
      <c r="BG2492" t="str">
        <f t="shared" si="1801"/>
        <v/>
      </c>
      <c r="BH2492" t="str">
        <f t="shared" si="1802"/>
        <v/>
      </c>
      <c r="BI2492" t="str">
        <f t="shared" si="1803"/>
        <v/>
      </c>
      <c r="BJ2492" t="str">
        <f t="shared" si="1804"/>
        <v/>
      </c>
      <c r="BK2492" t="str">
        <f t="shared" si="1805"/>
        <v/>
      </c>
      <c r="BL2492" t="str">
        <f t="shared" si="1806"/>
        <v/>
      </c>
      <c r="BM2492" t="str">
        <f t="shared" si="1807"/>
        <v/>
      </c>
      <c r="BN2492" t="str">
        <f t="shared" si="1808"/>
        <v/>
      </c>
      <c r="BO2492" t="str">
        <f t="shared" si="1809"/>
        <v/>
      </c>
      <c r="BP2492" t="str">
        <f t="shared" si="1810"/>
        <v/>
      </c>
      <c r="BQ2492" t="str">
        <f t="shared" si="1811"/>
        <v/>
      </c>
      <c r="BR2492" t="str">
        <f t="shared" si="1812"/>
        <v/>
      </c>
      <c r="BS2492" t="str">
        <f t="shared" si="1813"/>
        <v/>
      </c>
      <c r="BT2492" t="str">
        <f t="shared" si="1814"/>
        <v/>
      </c>
    </row>
    <row r="2493" spans="20:72" x14ac:dyDescent="0.25">
      <c r="T2493" t="str">
        <f t="shared" si="1790"/>
        <v/>
      </c>
      <c r="U2493" t="str">
        <f t="shared" si="1791"/>
        <v/>
      </c>
      <c r="V2493" t="str">
        <f t="shared" si="1792"/>
        <v/>
      </c>
      <c r="W2493" t="str">
        <f>IF(TRIM(INDEX(connections!$A:$A,ROW()))="","",TRIM(INDEX(connections!$A:$A,ROW())))</f>
        <v/>
      </c>
      <c r="X2493" t="str">
        <f>IF($W2493="","",TRIM(INDEX(connections!$B:$B,ROW())))</f>
        <v/>
      </c>
      <c r="Y2493" t="str">
        <f t="shared" si="1793"/>
        <v/>
      </c>
      <c r="Z2493" t="str">
        <f t="shared" si="1794"/>
        <v/>
      </c>
      <c r="AA2493" t="str">
        <f t="shared" si="1795"/>
        <v/>
      </c>
      <c r="AB2493" t="str">
        <f t="shared" si="1796"/>
        <v/>
      </c>
      <c r="AC2493" t="str">
        <f t="shared" si="1797"/>
        <v/>
      </c>
      <c r="AD2493" t="str">
        <f t="shared" si="1798"/>
        <v/>
      </c>
      <c r="AE2493" t="str">
        <f t="shared" si="1799"/>
        <v/>
      </c>
      <c r="BF2493" t="str">
        <f t="shared" si="1800"/>
        <v/>
      </c>
      <c r="BG2493" t="str">
        <f t="shared" si="1801"/>
        <v/>
      </c>
      <c r="BH2493" t="str">
        <f t="shared" si="1802"/>
        <v/>
      </c>
      <c r="BI2493" t="str">
        <f t="shared" si="1803"/>
        <v/>
      </c>
      <c r="BJ2493" t="str">
        <f t="shared" si="1804"/>
        <v/>
      </c>
      <c r="BK2493" t="str">
        <f t="shared" si="1805"/>
        <v/>
      </c>
      <c r="BL2493" t="str">
        <f t="shared" si="1806"/>
        <v/>
      </c>
      <c r="BM2493" t="str">
        <f t="shared" si="1807"/>
        <v/>
      </c>
      <c r="BN2493" t="str">
        <f t="shared" si="1808"/>
        <v/>
      </c>
      <c r="BO2493" t="str">
        <f t="shared" si="1809"/>
        <v/>
      </c>
      <c r="BP2493" t="str">
        <f t="shared" si="1810"/>
        <v/>
      </c>
      <c r="BQ2493" t="str">
        <f t="shared" si="1811"/>
        <v/>
      </c>
      <c r="BR2493" t="str">
        <f t="shared" si="1812"/>
        <v/>
      </c>
      <c r="BS2493" t="str">
        <f t="shared" si="1813"/>
        <v/>
      </c>
      <c r="BT2493" t="str">
        <f t="shared" si="1814"/>
        <v/>
      </c>
    </row>
    <row r="2494" spans="20:72" x14ac:dyDescent="0.25">
      <c r="T2494" t="str">
        <f t="shared" si="1790"/>
        <v/>
      </c>
      <c r="U2494" t="str">
        <f t="shared" si="1791"/>
        <v/>
      </c>
      <c r="V2494" t="str">
        <f t="shared" si="1792"/>
        <v/>
      </c>
      <c r="W2494" t="str">
        <f>IF(TRIM(INDEX(connections!$A:$A,ROW()))="","",TRIM(INDEX(connections!$A:$A,ROW())))</f>
        <v/>
      </c>
      <c r="X2494" t="str">
        <f>IF($W2494="","",TRIM(INDEX(connections!$B:$B,ROW())))</f>
        <v/>
      </c>
      <c r="Y2494" t="str">
        <f t="shared" si="1793"/>
        <v/>
      </c>
      <c r="Z2494" t="str">
        <f t="shared" si="1794"/>
        <v/>
      </c>
      <c r="AA2494" t="str">
        <f t="shared" si="1795"/>
        <v/>
      </c>
      <c r="AB2494" t="str">
        <f t="shared" si="1796"/>
        <v/>
      </c>
      <c r="AC2494" t="str">
        <f t="shared" si="1797"/>
        <v/>
      </c>
      <c r="AD2494" t="str">
        <f t="shared" si="1798"/>
        <v/>
      </c>
      <c r="AE2494" t="str">
        <f t="shared" si="1799"/>
        <v/>
      </c>
      <c r="BF2494" t="str">
        <f t="shared" si="1800"/>
        <v/>
      </c>
      <c r="BG2494" t="str">
        <f t="shared" si="1801"/>
        <v/>
      </c>
      <c r="BH2494" t="str">
        <f t="shared" si="1802"/>
        <v/>
      </c>
      <c r="BI2494" t="str">
        <f t="shared" si="1803"/>
        <v/>
      </c>
      <c r="BJ2494" t="str">
        <f t="shared" si="1804"/>
        <v/>
      </c>
      <c r="BK2494" t="str">
        <f t="shared" si="1805"/>
        <v/>
      </c>
      <c r="BL2494" t="str">
        <f t="shared" si="1806"/>
        <v/>
      </c>
      <c r="BM2494" t="str">
        <f t="shared" si="1807"/>
        <v/>
      </c>
      <c r="BN2494" t="str">
        <f t="shared" si="1808"/>
        <v/>
      </c>
      <c r="BO2494" t="str">
        <f t="shared" si="1809"/>
        <v/>
      </c>
      <c r="BP2494" t="str">
        <f t="shared" si="1810"/>
        <v/>
      </c>
      <c r="BQ2494" t="str">
        <f t="shared" si="1811"/>
        <v/>
      </c>
      <c r="BR2494" t="str">
        <f t="shared" si="1812"/>
        <v/>
      </c>
      <c r="BS2494" t="str">
        <f t="shared" si="1813"/>
        <v/>
      </c>
      <c r="BT2494" t="str">
        <f t="shared" si="1814"/>
        <v/>
      </c>
    </row>
    <row r="2495" spans="20:72" x14ac:dyDescent="0.25">
      <c r="T2495" t="str">
        <f t="shared" si="1790"/>
        <v/>
      </c>
      <c r="U2495" t="str">
        <f t="shared" si="1791"/>
        <v/>
      </c>
      <c r="V2495" t="str">
        <f t="shared" si="1792"/>
        <v/>
      </c>
      <c r="W2495" t="str">
        <f>IF(TRIM(INDEX(connections!$A:$A,ROW()))="","",TRIM(INDEX(connections!$A:$A,ROW())))</f>
        <v/>
      </c>
      <c r="X2495" t="str">
        <f>IF($W2495="","",TRIM(INDEX(connections!$B:$B,ROW())))</f>
        <v/>
      </c>
      <c r="Y2495" t="str">
        <f t="shared" si="1793"/>
        <v/>
      </c>
      <c r="Z2495" t="str">
        <f t="shared" si="1794"/>
        <v/>
      </c>
      <c r="AA2495" t="str">
        <f t="shared" si="1795"/>
        <v/>
      </c>
      <c r="AB2495" t="str">
        <f t="shared" si="1796"/>
        <v/>
      </c>
      <c r="AC2495" t="str">
        <f t="shared" si="1797"/>
        <v/>
      </c>
      <c r="AD2495" t="str">
        <f t="shared" si="1798"/>
        <v/>
      </c>
      <c r="AE2495" t="str">
        <f t="shared" si="1799"/>
        <v/>
      </c>
      <c r="BF2495" t="str">
        <f t="shared" si="1800"/>
        <v/>
      </c>
      <c r="BG2495" t="str">
        <f t="shared" si="1801"/>
        <v/>
      </c>
      <c r="BH2495" t="str">
        <f t="shared" si="1802"/>
        <v/>
      </c>
      <c r="BI2495" t="str">
        <f t="shared" si="1803"/>
        <v/>
      </c>
      <c r="BJ2495" t="str">
        <f t="shared" si="1804"/>
        <v/>
      </c>
      <c r="BK2495" t="str">
        <f t="shared" si="1805"/>
        <v/>
      </c>
      <c r="BL2495" t="str">
        <f t="shared" si="1806"/>
        <v/>
      </c>
      <c r="BM2495" t="str">
        <f t="shared" si="1807"/>
        <v/>
      </c>
      <c r="BN2495" t="str">
        <f t="shared" si="1808"/>
        <v/>
      </c>
      <c r="BO2495" t="str">
        <f t="shared" si="1809"/>
        <v/>
      </c>
      <c r="BP2495" t="str">
        <f t="shared" si="1810"/>
        <v/>
      </c>
      <c r="BQ2495" t="str">
        <f t="shared" si="1811"/>
        <v/>
      </c>
      <c r="BR2495" t="str">
        <f t="shared" si="1812"/>
        <v/>
      </c>
      <c r="BS2495" t="str">
        <f t="shared" si="1813"/>
        <v/>
      </c>
      <c r="BT2495" t="str">
        <f t="shared" si="1814"/>
        <v/>
      </c>
    </row>
    <row r="2496" spans="20:72" x14ac:dyDescent="0.25">
      <c r="T2496" t="str">
        <f t="shared" si="1790"/>
        <v/>
      </c>
      <c r="U2496" t="str">
        <f t="shared" si="1791"/>
        <v/>
      </c>
      <c r="V2496" t="str">
        <f t="shared" si="1792"/>
        <v/>
      </c>
      <c r="W2496" t="str">
        <f>IF(TRIM(INDEX(connections!$A:$A,ROW()))="","",TRIM(INDEX(connections!$A:$A,ROW())))</f>
        <v/>
      </c>
      <c r="X2496" t="str">
        <f>IF($W2496="","",TRIM(INDEX(connections!$B:$B,ROW())))</f>
        <v/>
      </c>
      <c r="Y2496" t="str">
        <f t="shared" si="1793"/>
        <v/>
      </c>
      <c r="Z2496" t="str">
        <f t="shared" si="1794"/>
        <v/>
      </c>
      <c r="AA2496" t="str">
        <f t="shared" si="1795"/>
        <v/>
      </c>
      <c r="AB2496" t="str">
        <f t="shared" si="1796"/>
        <v/>
      </c>
      <c r="AC2496" t="str">
        <f t="shared" si="1797"/>
        <v/>
      </c>
      <c r="AD2496" t="str">
        <f t="shared" si="1798"/>
        <v/>
      </c>
      <c r="AE2496" t="str">
        <f t="shared" si="1799"/>
        <v/>
      </c>
      <c r="BF2496" t="str">
        <f t="shared" si="1800"/>
        <v/>
      </c>
      <c r="BG2496" t="str">
        <f t="shared" si="1801"/>
        <v/>
      </c>
      <c r="BH2496" t="str">
        <f t="shared" si="1802"/>
        <v/>
      </c>
      <c r="BI2496" t="str">
        <f t="shared" si="1803"/>
        <v/>
      </c>
      <c r="BJ2496" t="str">
        <f t="shared" si="1804"/>
        <v/>
      </c>
      <c r="BK2496" t="str">
        <f t="shared" si="1805"/>
        <v/>
      </c>
      <c r="BL2496" t="str">
        <f t="shared" si="1806"/>
        <v/>
      </c>
      <c r="BM2496" t="str">
        <f t="shared" si="1807"/>
        <v/>
      </c>
      <c r="BN2496" t="str">
        <f t="shared" si="1808"/>
        <v/>
      </c>
      <c r="BO2496" t="str">
        <f t="shared" si="1809"/>
        <v/>
      </c>
      <c r="BP2496" t="str">
        <f t="shared" si="1810"/>
        <v/>
      </c>
      <c r="BQ2496" t="str">
        <f t="shared" si="1811"/>
        <v/>
      </c>
      <c r="BR2496" t="str">
        <f t="shared" si="1812"/>
        <v/>
      </c>
      <c r="BS2496" t="str">
        <f t="shared" si="1813"/>
        <v/>
      </c>
      <c r="BT2496" t="str">
        <f t="shared" si="1814"/>
        <v/>
      </c>
    </row>
    <row r="2497" spans="20:72" x14ac:dyDescent="0.25">
      <c r="T2497" t="str">
        <f t="shared" si="1790"/>
        <v/>
      </c>
      <c r="U2497" t="str">
        <f t="shared" si="1791"/>
        <v/>
      </c>
      <c r="V2497" t="str">
        <f t="shared" si="1792"/>
        <v/>
      </c>
      <c r="W2497" t="str">
        <f>IF(TRIM(INDEX(connections!$A:$A,ROW()))="","",TRIM(INDEX(connections!$A:$A,ROW())))</f>
        <v/>
      </c>
      <c r="X2497" t="str">
        <f>IF($W2497="","",TRIM(INDEX(connections!$B:$B,ROW())))</f>
        <v/>
      </c>
      <c r="Y2497" t="str">
        <f t="shared" si="1793"/>
        <v/>
      </c>
      <c r="Z2497" t="str">
        <f t="shared" si="1794"/>
        <v/>
      </c>
      <c r="AA2497" t="str">
        <f t="shared" si="1795"/>
        <v/>
      </c>
      <c r="AB2497" t="str">
        <f t="shared" si="1796"/>
        <v/>
      </c>
      <c r="AC2497" t="str">
        <f t="shared" si="1797"/>
        <v/>
      </c>
      <c r="AD2497" t="str">
        <f t="shared" si="1798"/>
        <v/>
      </c>
      <c r="AE2497" t="str">
        <f t="shared" si="1799"/>
        <v/>
      </c>
      <c r="BF2497" t="str">
        <f t="shared" si="1800"/>
        <v/>
      </c>
      <c r="BG2497" t="str">
        <f t="shared" si="1801"/>
        <v/>
      </c>
      <c r="BH2497" t="str">
        <f t="shared" si="1802"/>
        <v/>
      </c>
      <c r="BI2497" t="str">
        <f t="shared" si="1803"/>
        <v/>
      </c>
      <c r="BJ2497" t="str">
        <f t="shared" si="1804"/>
        <v/>
      </c>
      <c r="BK2497" t="str">
        <f t="shared" si="1805"/>
        <v/>
      </c>
      <c r="BL2497" t="str">
        <f t="shared" si="1806"/>
        <v/>
      </c>
      <c r="BM2497" t="str">
        <f t="shared" si="1807"/>
        <v/>
      </c>
      <c r="BN2497" t="str">
        <f t="shared" si="1808"/>
        <v/>
      </c>
      <c r="BO2497" t="str">
        <f t="shared" si="1809"/>
        <v/>
      </c>
      <c r="BP2497" t="str">
        <f t="shared" si="1810"/>
        <v/>
      </c>
      <c r="BQ2497" t="str">
        <f t="shared" si="1811"/>
        <v/>
      </c>
      <c r="BR2497" t="str">
        <f t="shared" si="1812"/>
        <v/>
      </c>
      <c r="BS2497" t="str">
        <f t="shared" si="1813"/>
        <v/>
      </c>
      <c r="BT2497" t="str">
        <f t="shared" si="1814"/>
        <v/>
      </c>
    </row>
    <row r="2498" spans="20:72" x14ac:dyDescent="0.25">
      <c r="T2498" t="str">
        <f t="shared" si="1790"/>
        <v/>
      </c>
      <c r="U2498" t="str">
        <f t="shared" si="1791"/>
        <v/>
      </c>
      <c r="V2498" t="str">
        <f t="shared" si="1792"/>
        <v/>
      </c>
      <c r="W2498" t="str">
        <f>IF(TRIM(INDEX(connections!$A:$A,ROW()))="","",TRIM(INDEX(connections!$A:$A,ROW())))</f>
        <v/>
      </c>
      <c r="X2498" t="str">
        <f>IF($W2498="","",TRIM(INDEX(connections!$B:$B,ROW())))</f>
        <v/>
      </c>
      <c r="Y2498" t="str">
        <f t="shared" si="1793"/>
        <v/>
      </c>
      <c r="Z2498" t="str">
        <f t="shared" si="1794"/>
        <v/>
      </c>
      <c r="AA2498" t="str">
        <f t="shared" si="1795"/>
        <v/>
      </c>
      <c r="AB2498" t="str">
        <f t="shared" si="1796"/>
        <v/>
      </c>
      <c r="AC2498" t="str">
        <f t="shared" si="1797"/>
        <v/>
      </c>
      <c r="AD2498" t="str">
        <f t="shared" si="1798"/>
        <v/>
      </c>
      <c r="AE2498" t="str">
        <f t="shared" si="1799"/>
        <v/>
      </c>
      <c r="BF2498" t="str">
        <f t="shared" si="1800"/>
        <v/>
      </c>
      <c r="BG2498" t="str">
        <f t="shared" si="1801"/>
        <v/>
      </c>
      <c r="BH2498" t="str">
        <f t="shared" si="1802"/>
        <v/>
      </c>
      <c r="BI2498" t="str">
        <f t="shared" si="1803"/>
        <v/>
      </c>
      <c r="BJ2498" t="str">
        <f t="shared" si="1804"/>
        <v/>
      </c>
      <c r="BK2498" t="str">
        <f t="shared" si="1805"/>
        <v/>
      </c>
      <c r="BL2498" t="str">
        <f t="shared" si="1806"/>
        <v/>
      </c>
      <c r="BM2498" t="str">
        <f t="shared" si="1807"/>
        <v/>
      </c>
      <c r="BN2498" t="str">
        <f t="shared" si="1808"/>
        <v/>
      </c>
      <c r="BO2498" t="str">
        <f t="shared" si="1809"/>
        <v/>
      </c>
      <c r="BP2498" t="str">
        <f t="shared" si="1810"/>
        <v/>
      </c>
      <c r="BQ2498" t="str">
        <f t="shared" si="1811"/>
        <v/>
      </c>
      <c r="BR2498" t="str">
        <f t="shared" si="1812"/>
        <v/>
      </c>
      <c r="BS2498" t="str">
        <f t="shared" si="1813"/>
        <v/>
      </c>
      <c r="BT2498" t="str">
        <f t="shared" si="1814"/>
        <v/>
      </c>
    </row>
    <row r="2499" spans="20:72" x14ac:dyDescent="0.25">
      <c r="T2499" t="str">
        <f t="shared" si="1790"/>
        <v/>
      </c>
      <c r="U2499" t="str">
        <f t="shared" si="1791"/>
        <v/>
      </c>
      <c r="V2499" t="str">
        <f t="shared" si="1792"/>
        <v/>
      </c>
      <c r="W2499" t="str">
        <f>IF(TRIM(INDEX(connections!$A:$A,ROW()))="","",TRIM(INDEX(connections!$A:$A,ROW())))</f>
        <v/>
      </c>
      <c r="X2499" t="str">
        <f>IF($W2499="","",TRIM(INDEX(connections!$B:$B,ROW())))</f>
        <v/>
      </c>
      <c r="Y2499" t="str">
        <f t="shared" si="1793"/>
        <v/>
      </c>
      <c r="Z2499" t="str">
        <f t="shared" si="1794"/>
        <v/>
      </c>
      <c r="AA2499" t="str">
        <f t="shared" si="1795"/>
        <v/>
      </c>
      <c r="AB2499" t="str">
        <f t="shared" si="1796"/>
        <v/>
      </c>
      <c r="AC2499" t="str">
        <f t="shared" si="1797"/>
        <v/>
      </c>
      <c r="AD2499" t="str">
        <f t="shared" si="1798"/>
        <v/>
      </c>
      <c r="AE2499" t="str">
        <f t="shared" si="1799"/>
        <v/>
      </c>
      <c r="BF2499" t="str">
        <f t="shared" si="1800"/>
        <v/>
      </c>
      <c r="BG2499" t="str">
        <f t="shared" si="1801"/>
        <v/>
      </c>
      <c r="BH2499" t="str">
        <f t="shared" si="1802"/>
        <v/>
      </c>
      <c r="BI2499" t="str">
        <f t="shared" si="1803"/>
        <v/>
      </c>
      <c r="BJ2499" t="str">
        <f t="shared" si="1804"/>
        <v/>
      </c>
      <c r="BK2499" t="str">
        <f t="shared" si="1805"/>
        <v/>
      </c>
      <c r="BL2499" t="str">
        <f t="shared" si="1806"/>
        <v/>
      </c>
      <c r="BM2499" t="str">
        <f t="shared" si="1807"/>
        <v/>
      </c>
      <c r="BN2499" t="str">
        <f t="shared" si="1808"/>
        <v/>
      </c>
      <c r="BO2499" t="str">
        <f t="shared" si="1809"/>
        <v/>
      </c>
      <c r="BP2499" t="str">
        <f t="shared" si="1810"/>
        <v/>
      </c>
      <c r="BQ2499" t="str">
        <f t="shared" si="1811"/>
        <v/>
      </c>
      <c r="BR2499" t="str">
        <f t="shared" si="1812"/>
        <v/>
      </c>
      <c r="BS2499" t="str">
        <f t="shared" si="1813"/>
        <v/>
      </c>
      <c r="BT2499" t="str">
        <f t="shared" si="1814"/>
        <v/>
      </c>
    </row>
    <row r="2500" spans="20:72" x14ac:dyDescent="0.25">
      <c r="T2500" t="str">
        <f t="shared" si="1790"/>
        <v/>
      </c>
      <c r="U2500" t="str">
        <f t="shared" si="1791"/>
        <v/>
      </c>
      <c r="V2500" t="str">
        <f t="shared" si="1792"/>
        <v/>
      </c>
      <c r="W2500" t="str">
        <f>IF(TRIM(INDEX(connections!$A:$A,ROW()))="","",TRIM(INDEX(connections!$A:$A,ROW())))</f>
        <v/>
      </c>
      <c r="X2500" t="str">
        <f>IF($W2500="","",TRIM(INDEX(connections!$B:$B,ROW())))</f>
        <v/>
      </c>
      <c r="Y2500" t="str">
        <f t="shared" si="1793"/>
        <v/>
      </c>
      <c r="Z2500" t="str">
        <f t="shared" si="1794"/>
        <v/>
      </c>
      <c r="AA2500" t="str">
        <f t="shared" si="1795"/>
        <v/>
      </c>
      <c r="AB2500" t="str">
        <f t="shared" si="1796"/>
        <v/>
      </c>
      <c r="AC2500" t="str">
        <f t="shared" si="1797"/>
        <v/>
      </c>
      <c r="AD2500" t="str">
        <f t="shared" si="1798"/>
        <v/>
      </c>
      <c r="AE2500" t="str">
        <f t="shared" si="1799"/>
        <v/>
      </c>
      <c r="BF2500" t="str">
        <f t="shared" si="1800"/>
        <v/>
      </c>
      <c r="BG2500" t="str">
        <f t="shared" si="1801"/>
        <v/>
      </c>
      <c r="BH2500" t="str">
        <f t="shared" si="1802"/>
        <v/>
      </c>
      <c r="BI2500" t="str">
        <f t="shared" si="1803"/>
        <v/>
      </c>
      <c r="BJ2500" t="str">
        <f t="shared" si="1804"/>
        <v/>
      </c>
      <c r="BK2500" t="str">
        <f t="shared" si="1805"/>
        <v/>
      </c>
      <c r="BL2500" t="str">
        <f t="shared" si="1806"/>
        <v/>
      </c>
      <c r="BM2500" t="str">
        <f t="shared" si="1807"/>
        <v/>
      </c>
      <c r="BN2500" t="str">
        <f t="shared" si="1808"/>
        <v/>
      </c>
      <c r="BO2500" t="str">
        <f t="shared" si="1809"/>
        <v/>
      </c>
      <c r="BP2500" t="str">
        <f t="shared" si="1810"/>
        <v/>
      </c>
      <c r="BQ2500" t="str">
        <f t="shared" si="1811"/>
        <v/>
      </c>
      <c r="BR2500" t="str">
        <f t="shared" si="1812"/>
        <v/>
      </c>
      <c r="BS2500" t="str">
        <f t="shared" si="1813"/>
        <v/>
      </c>
      <c r="BT2500" t="str">
        <f t="shared" si="1814"/>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2026-10-28T06:33:05Z</dcterms:modified>
  <dc:language>en-US</dc:language>
</cp:coreProperties>
</file>